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5 год\ШКОЛЫ\Клязьминская ул., д.7, к. 4\Сметы\"/>
    </mc:Choice>
  </mc:AlternateContent>
  <xr:revisionPtr revIDLastSave="0" documentId="13_ncr:1_{BC1D86A2-DAEC-453D-9FF4-4A1450C373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2-01-04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'02-01-04'!$27:$27</definedName>
    <definedName name="_xlnm.Print_Titles" localSheetId="1">'Ведомость объемов работ'!$17:$17</definedName>
    <definedName name="_xlnm.Print_Area" localSheetId="0">'02-01-04'!$A$1:$K$1221</definedName>
    <definedName name="_xlnm.Print_Area" localSheetId="1">'Ведомость объемов работ'!$A$1:$H$333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1" i="8" l="1"/>
  <c r="D329" i="8"/>
  <c r="F326" i="8"/>
  <c r="E326" i="8"/>
  <c r="C326" i="8"/>
  <c r="B326" i="8"/>
  <c r="G325" i="8"/>
  <c r="F325" i="8"/>
  <c r="E325" i="8"/>
  <c r="C325" i="8"/>
  <c r="B325" i="8"/>
  <c r="F324" i="8"/>
  <c r="E324" i="8"/>
  <c r="C324" i="8"/>
  <c r="B324" i="8"/>
  <c r="G323" i="8"/>
  <c r="F323" i="8"/>
  <c r="E323" i="8"/>
  <c r="C323" i="8"/>
  <c r="B323" i="8"/>
  <c r="F322" i="8"/>
  <c r="E322" i="8"/>
  <c r="C322" i="8"/>
  <c r="B322" i="8"/>
  <c r="G321" i="8"/>
  <c r="F321" i="8"/>
  <c r="E321" i="8"/>
  <c r="C321" i="8"/>
  <c r="B321" i="8"/>
  <c r="F320" i="8"/>
  <c r="E320" i="8"/>
  <c r="C320" i="8"/>
  <c r="B320" i="8"/>
  <c r="G319" i="8"/>
  <c r="F319" i="8"/>
  <c r="E319" i="8"/>
  <c r="C319" i="8"/>
  <c r="B319" i="8"/>
  <c r="F318" i="8"/>
  <c r="E318" i="8"/>
  <c r="C318" i="8"/>
  <c r="B318" i="8"/>
  <c r="F317" i="8"/>
  <c r="E317" i="8"/>
  <c r="C317" i="8"/>
  <c r="B317" i="8"/>
  <c r="G316" i="8"/>
  <c r="F316" i="8"/>
  <c r="E316" i="8"/>
  <c r="C316" i="8"/>
  <c r="B316" i="8"/>
  <c r="F315" i="8"/>
  <c r="E315" i="8"/>
  <c r="C315" i="8"/>
  <c r="B315" i="8"/>
  <c r="G314" i="8"/>
  <c r="F314" i="8"/>
  <c r="E314" i="8"/>
  <c r="C314" i="8"/>
  <c r="B314" i="8"/>
  <c r="F313" i="8"/>
  <c r="E313" i="8"/>
  <c r="C313" i="8"/>
  <c r="B313" i="8"/>
  <c r="G312" i="8"/>
  <c r="F312" i="8"/>
  <c r="E312" i="8"/>
  <c r="C312" i="8"/>
  <c r="B312" i="8"/>
  <c r="F311" i="8"/>
  <c r="E311" i="8"/>
  <c r="C311" i="8"/>
  <c r="B311" i="8"/>
  <c r="G310" i="8"/>
  <c r="F310" i="8"/>
  <c r="E310" i="8"/>
  <c r="C310" i="8"/>
  <c r="B310" i="8"/>
  <c r="F309" i="8"/>
  <c r="E309" i="8"/>
  <c r="C309" i="8"/>
  <c r="B309" i="8"/>
  <c r="G308" i="8"/>
  <c r="F308" i="8"/>
  <c r="E308" i="8"/>
  <c r="C308" i="8"/>
  <c r="B308" i="8"/>
  <c r="F307" i="8"/>
  <c r="E307" i="8"/>
  <c r="C307" i="8"/>
  <c r="B307" i="8"/>
  <c r="G306" i="8"/>
  <c r="F306" i="8"/>
  <c r="E306" i="8"/>
  <c r="C306" i="8"/>
  <c r="B306" i="8"/>
  <c r="F305" i="8"/>
  <c r="E305" i="8"/>
  <c r="C305" i="8"/>
  <c r="B305" i="8"/>
  <c r="F304" i="8"/>
  <c r="E304" i="8"/>
  <c r="C304" i="8"/>
  <c r="B304" i="8"/>
  <c r="G303" i="8"/>
  <c r="F303" i="8"/>
  <c r="E303" i="8"/>
  <c r="C303" i="8"/>
  <c r="B303" i="8"/>
  <c r="F302" i="8"/>
  <c r="E302" i="8"/>
  <c r="C302" i="8"/>
  <c r="B302" i="8"/>
  <c r="G301" i="8"/>
  <c r="F301" i="8"/>
  <c r="E301" i="8"/>
  <c r="C301" i="8"/>
  <c r="B301" i="8"/>
  <c r="G300" i="8"/>
  <c r="F300" i="8"/>
  <c r="E300" i="8"/>
  <c r="C300" i="8"/>
  <c r="B300" i="8"/>
  <c r="F299" i="8"/>
  <c r="E299" i="8"/>
  <c r="C299" i="8"/>
  <c r="B299" i="8"/>
  <c r="G298" i="8"/>
  <c r="F298" i="8"/>
  <c r="E298" i="8"/>
  <c r="C298" i="8"/>
  <c r="B298" i="8"/>
  <c r="F297" i="8"/>
  <c r="E297" i="8"/>
  <c r="C297" i="8"/>
  <c r="B297" i="8"/>
  <c r="G296" i="8"/>
  <c r="F296" i="8"/>
  <c r="E296" i="8"/>
  <c r="C296" i="8"/>
  <c r="B296" i="8"/>
  <c r="F295" i="8"/>
  <c r="E295" i="8"/>
  <c r="C295" i="8"/>
  <c r="B295" i="8"/>
  <c r="G294" i="8"/>
  <c r="F294" i="8"/>
  <c r="E294" i="8"/>
  <c r="C294" i="8"/>
  <c r="B294" i="8"/>
  <c r="F293" i="8"/>
  <c r="E293" i="8"/>
  <c r="C293" i="8"/>
  <c r="B293" i="8"/>
  <c r="F292" i="8"/>
  <c r="E292" i="8"/>
  <c r="C292" i="8"/>
  <c r="B292" i="8"/>
  <c r="F291" i="8"/>
  <c r="E291" i="8"/>
  <c r="C291" i="8"/>
  <c r="B291" i="8"/>
  <c r="G290" i="8"/>
  <c r="F290" i="8"/>
  <c r="E290" i="8"/>
  <c r="C290" i="8"/>
  <c r="B290" i="8"/>
  <c r="A289" i="8"/>
  <c r="F288" i="8"/>
  <c r="E288" i="8"/>
  <c r="C288" i="8"/>
  <c r="B288" i="8"/>
  <c r="F287" i="8"/>
  <c r="E287" i="8"/>
  <c r="C287" i="8"/>
  <c r="B287" i="8"/>
  <c r="F286" i="8"/>
  <c r="E286" i="8"/>
  <c r="C286" i="8"/>
  <c r="B286" i="8"/>
  <c r="F285" i="8"/>
  <c r="E285" i="8"/>
  <c r="C285" i="8"/>
  <c r="B285" i="8"/>
  <c r="G284" i="8"/>
  <c r="F284" i="8"/>
  <c r="E284" i="8"/>
  <c r="C284" i="8"/>
  <c r="B284" i="8"/>
  <c r="F283" i="8"/>
  <c r="E283" i="8"/>
  <c r="C283" i="8"/>
  <c r="B283" i="8"/>
  <c r="G282" i="8"/>
  <c r="F282" i="8"/>
  <c r="E282" i="8"/>
  <c r="C282" i="8"/>
  <c r="B282" i="8"/>
  <c r="F281" i="8"/>
  <c r="E281" i="8"/>
  <c r="C281" i="8"/>
  <c r="B281" i="8"/>
  <c r="G280" i="8"/>
  <c r="F280" i="8"/>
  <c r="E280" i="8"/>
  <c r="C280" i="8"/>
  <c r="B280" i="8"/>
  <c r="G279" i="8"/>
  <c r="F279" i="8"/>
  <c r="E279" i="8"/>
  <c r="C279" i="8"/>
  <c r="B279" i="8"/>
  <c r="F278" i="8"/>
  <c r="E278" i="8"/>
  <c r="C278" i="8"/>
  <c r="B278" i="8"/>
  <c r="G277" i="8"/>
  <c r="F277" i="8"/>
  <c r="E277" i="8"/>
  <c r="C277" i="8"/>
  <c r="B277" i="8"/>
  <c r="F276" i="8"/>
  <c r="E276" i="8"/>
  <c r="C276" i="8"/>
  <c r="B276" i="8"/>
  <c r="G275" i="8"/>
  <c r="F275" i="8"/>
  <c r="E275" i="8"/>
  <c r="C275" i="8"/>
  <c r="B275" i="8"/>
  <c r="G274" i="8"/>
  <c r="F274" i="8"/>
  <c r="E274" i="8"/>
  <c r="C274" i="8"/>
  <c r="B274" i="8"/>
  <c r="G273" i="8"/>
  <c r="F273" i="8"/>
  <c r="E273" i="8"/>
  <c r="C273" i="8"/>
  <c r="B273" i="8"/>
  <c r="F272" i="8"/>
  <c r="E272" i="8"/>
  <c r="C272" i="8"/>
  <c r="B272" i="8"/>
  <c r="G271" i="8"/>
  <c r="F271" i="8"/>
  <c r="E271" i="8"/>
  <c r="C271" i="8"/>
  <c r="B271" i="8"/>
  <c r="F270" i="8"/>
  <c r="E270" i="8"/>
  <c r="C270" i="8"/>
  <c r="B270" i="8"/>
  <c r="G269" i="8"/>
  <c r="F269" i="8"/>
  <c r="E269" i="8"/>
  <c r="C269" i="8"/>
  <c r="B269" i="8"/>
  <c r="G268" i="8"/>
  <c r="F268" i="8"/>
  <c r="E268" i="8"/>
  <c r="C268" i="8"/>
  <c r="B268" i="8"/>
  <c r="G267" i="8"/>
  <c r="F267" i="8"/>
  <c r="E267" i="8"/>
  <c r="C267" i="8"/>
  <c r="B267" i="8"/>
  <c r="F266" i="8"/>
  <c r="E266" i="8"/>
  <c r="C266" i="8"/>
  <c r="B266" i="8"/>
  <c r="G265" i="8"/>
  <c r="F265" i="8"/>
  <c r="E265" i="8"/>
  <c r="C265" i="8"/>
  <c r="B265" i="8"/>
  <c r="F264" i="8"/>
  <c r="E264" i="8"/>
  <c r="C264" i="8"/>
  <c r="B264" i="8"/>
  <c r="G263" i="8"/>
  <c r="F263" i="8"/>
  <c r="E263" i="8"/>
  <c r="C263" i="8"/>
  <c r="B263" i="8"/>
  <c r="G262" i="8"/>
  <c r="F262" i="8"/>
  <c r="E262" i="8"/>
  <c r="C262" i="8"/>
  <c r="B262" i="8"/>
  <c r="G261" i="8"/>
  <c r="F261" i="8"/>
  <c r="E261" i="8"/>
  <c r="C261" i="8"/>
  <c r="B261" i="8"/>
  <c r="G260" i="8"/>
  <c r="F260" i="8"/>
  <c r="E260" i="8"/>
  <c r="C260" i="8"/>
  <c r="B260" i="8"/>
  <c r="F259" i="8"/>
  <c r="E259" i="8"/>
  <c r="C259" i="8"/>
  <c r="B259" i="8"/>
  <c r="F258" i="8"/>
  <c r="E258" i="8"/>
  <c r="C258" i="8"/>
  <c r="B258" i="8"/>
  <c r="F257" i="8"/>
  <c r="E257" i="8"/>
  <c r="C257" i="8"/>
  <c r="B257" i="8"/>
  <c r="G256" i="8"/>
  <c r="F256" i="8"/>
  <c r="E256" i="8"/>
  <c r="C256" i="8"/>
  <c r="B256" i="8"/>
  <c r="F255" i="8"/>
  <c r="E255" i="8"/>
  <c r="C255" i="8"/>
  <c r="B255" i="8"/>
  <c r="F254" i="8"/>
  <c r="E254" i="8"/>
  <c r="C254" i="8"/>
  <c r="B254" i="8"/>
  <c r="F253" i="8"/>
  <c r="E253" i="8"/>
  <c r="C253" i="8"/>
  <c r="B253" i="8"/>
  <c r="F252" i="8"/>
  <c r="E252" i="8"/>
  <c r="C252" i="8"/>
  <c r="B252" i="8"/>
  <c r="F251" i="8"/>
  <c r="E251" i="8"/>
  <c r="C251" i="8"/>
  <c r="B251" i="8"/>
  <c r="F250" i="8"/>
  <c r="E250" i="8"/>
  <c r="C250" i="8"/>
  <c r="B250" i="8"/>
  <c r="F249" i="8"/>
  <c r="E249" i="8"/>
  <c r="C249" i="8"/>
  <c r="B249" i="8"/>
  <c r="F248" i="8"/>
  <c r="E248" i="8"/>
  <c r="C248" i="8"/>
  <c r="B248" i="8"/>
  <c r="G247" i="8"/>
  <c r="F247" i="8"/>
  <c r="E247" i="8"/>
  <c r="C247" i="8"/>
  <c r="B247" i="8"/>
  <c r="F246" i="8"/>
  <c r="E246" i="8"/>
  <c r="C246" i="8"/>
  <c r="B246" i="8"/>
  <c r="F245" i="8"/>
  <c r="E245" i="8"/>
  <c r="C245" i="8"/>
  <c r="B245" i="8"/>
  <c r="F244" i="8"/>
  <c r="E244" i="8"/>
  <c r="C244" i="8"/>
  <c r="B244" i="8"/>
  <c r="F243" i="8"/>
  <c r="E243" i="8"/>
  <c r="C243" i="8"/>
  <c r="B243" i="8"/>
  <c r="F242" i="8"/>
  <c r="E242" i="8"/>
  <c r="C242" i="8"/>
  <c r="B242" i="8"/>
  <c r="F241" i="8"/>
  <c r="E241" i="8"/>
  <c r="C241" i="8"/>
  <c r="B241" i="8"/>
  <c r="F240" i="8"/>
  <c r="E240" i="8"/>
  <c r="C240" i="8"/>
  <c r="B240" i="8"/>
  <c r="F239" i="8"/>
  <c r="E239" i="8"/>
  <c r="C239" i="8"/>
  <c r="B239" i="8"/>
  <c r="F238" i="8"/>
  <c r="E238" i="8"/>
  <c r="C238" i="8"/>
  <c r="B238" i="8"/>
  <c r="F237" i="8"/>
  <c r="E237" i="8"/>
  <c r="C237" i="8"/>
  <c r="B237" i="8"/>
  <c r="F236" i="8"/>
  <c r="E236" i="8"/>
  <c r="C236" i="8"/>
  <c r="B236" i="8"/>
  <c r="F235" i="8"/>
  <c r="E235" i="8"/>
  <c r="C235" i="8"/>
  <c r="B235" i="8"/>
  <c r="F234" i="8"/>
  <c r="E234" i="8"/>
  <c r="C234" i="8"/>
  <c r="B234" i="8"/>
  <c r="F233" i="8"/>
  <c r="E233" i="8"/>
  <c r="C233" i="8"/>
  <c r="B233" i="8"/>
  <c r="F232" i="8"/>
  <c r="E232" i="8"/>
  <c r="C232" i="8"/>
  <c r="B232" i="8"/>
  <c r="F231" i="8"/>
  <c r="E231" i="8"/>
  <c r="C231" i="8"/>
  <c r="B231" i="8"/>
  <c r="G230" i="8"/>
  <c r="F230" i="8"/>
  <c r="E230" i="8"/>
  <c r="C230" i="8"/>
  <c r="B230" i="8"/>
  <c r="G229" i="8"/>
  <c r="F229" i="8"/>
  <c r="E229" i="8"/>
  <c r="C229" i="8"/>
  <c r="B229" i="8"/>
  <c r="F228" i="8"/>
  <c r="E228" i="8"/>
  <c r="C228" i="8"/>
  <c r="B228" i="8"/>
  <c r="F227" i="8"/>
  <c r="E227" i="8"/>
  <c r="C227" i="8"/>
  <c r="B227" i="8"/>
  <c r="G226" i="8"/>
  <c r="F226" i="8"/>
  <c r="E226" i="8"/>
  <c r="C226" i="8"/>
  <c r="B226" i="8"/>
  <c r="F225" i="8"/>
  <c r="E225" i="8"/>
  <c r="C225" i="8"/>
  <c r="B225" i="8"/>
  <c r="F224" i="8"/>
  <c r="E224" i="8"/>
  <c r="C224" i="8"/>
  <c r="B224" i="8"/>
  <c r="G223" i="8"/>
  <c r="F223" i="8"/>
  <c r="E223" i="8"/>
  <c r="C223" i="8"/>
  <c r="B223" i="8"/>
  <c r="F222" i="8"/>
  <c r="E222" i="8"/>
  <c r="C222" i="8"/>
  <c r="B222" i="8"/>
  <c r="F221" i="8"/>
  <c r="E221" i="8"/>
  <c r="C221" i="8"/>
  <c r="B221" i="8"/>
  <c r="G220" i="8"/>
  <c r="F220" i="8"/>
  <c r="E220" i="8"/>
  <c r="C220" i="8"/>
  <c r="B220" i="8"/>
  <c r="A219" i="8"/>
  <c r="F218" i="8"/>
  <c r="E218" i="8"/>
  <c r="C218" i="8"/>
  <c r="B218" i="8"/>
  <c r="F217" i="8"/>
  <c r="E217" i="8"/>
  <c r="C217" i="8"/>
  <c r="B217" i="8"/>
  <c r="F216" i="8"/>
  <c r="E216" i="8"/>
  <c r="C216" i="8"/>
  <c r="B216" i="8"/>
  <c r="F215" i="8"/>
  <c r="E215" i="8"/>
  <c r="C215" i="8"/>
  <c r="B215" i="8"/>
  <c r="F214" i="8"/>
  <c r="E214" i="8"/>
  <c r="C214" i="8"/>
  <c r="B214" i="8"/>
  <c r="F213" i="8"/>
  <c r="E213" i="8"/>
  <c r="C213" i="8"/>
  <c r="B213" i="8"/>
  <c r="F212" i="8"/>
  <c r="E212" i="8"/>
  <c r="C212" i="8"/>
  <c r="B212" i="8"/>
  <c r="G211" i="8"/>
  <c r="F211" i="8"/>
  <c r="E211" i="8"/>
  <c r="C211" i="8"/>
  <c r="B211" i="8"/>
  <c r="F210" i="8"/>
  <c r="E210" i="8"/>
  <c r="C210" i="8"/>
  <c r="B210" i="8"/>
  <c r="G209" i="8"/>
  <c r="F209" i="8"/>
  <c r="E209" i="8"/>
  <c r="C209" i="8"/>
  <c r="B209" i="8"/>
  <c r="F208" i="8"/>
  <c r="E208" i="8"/>
  <c r="C208" i="8"/>
  <c r="B208" i="8"/>
  <c r="G207" i="8"/>
  <c r="F207" i="8"/>
  <c r="E207" i="8"/>
  <c r="C207" i="8"/>
  <c r="B207" i="8"/>
  <c r="F206" i="8"/>
  <c r="E206" i="8"/>
  <c r="C206" i="8"/>
  <c r="B206" i="8"/>
  <c r="G205" i="8"/>
  <c r="F205" i="8"/>
  <c r="E205" i="8"/>
  <c r="C205" i="8"/>
  <c r="B205" i="8"/>
  <c r="F204" i="8"/>
  <c r="E204" i="8"/>
  <c r="C204" i="8"/>
  <c r="B204" i="8"/>
  <c r="G203" i="8"/>
  <c r="F203" i="8"/>
  <c r="E203" i="8"/>
  <c r="C203" i="8"/>
  <c r="B203" i="8"/>
  <c r="G202" i="8"/>
  <c r="F202" i="8"/>
  <c r="E202" i="8"/>
  <c r="C202" i="8"/>
  <c r="B202" i="8"/>
  <c r="F201" i="8"/>
  <c r="E201" i="8"/>
  <c r="C201" i="8"/>
  <c r="B201" i="8"/>
  <c r="F200" i="8"/>
  <c r="E200" i="8"/>
  <c r="C200" i="8"/>
  <c r="B200" i="8"/>
  <c r="G199" i="8"/>
  <c r="F199" i="8"/>
  <c r="E199" i="8"/>
  <c r="C199" i="8"/>
  <c r="B199" i="8"/>
  <c r="F198" i="8"/>
  <c r="E198" i="8"/>
  <c r="C198" i="8"/>
  <c r="B198" i="8"/>
  <c r="F197" i="8"/>
  <c r="E197" i="8"/>
  <c r="C197" i="8"/>
  <c r="B197" i="8"/>
  <c r="G196" i="8"/>
  <c r="F196" i="8"/>
  <c r="E196" i="8"/>
  <c r="C196" i="8"/>
  <c r="B196" i="8"/>
  <c r="F195" i="8"/>
  <c r="E195" i="8"/>
  <c r="C195" i="8"/>
  <c r="B195" i="8"/>
  <c r="F194" i="8"/>
  <c r="E194" i="8"/>
  <c r="C194" i="8"/>
  <c r="B194" i="8"/>
  <c r="G193" i="8"/>
  <c r="F193" i="8"/>
  <c r="E193" i="8"/>
  <c r="C193" i="8"/>
  <c r="B193" i="8"/>
  <c r="G192" i="8"/>
  <c r="F192" i="8"/>
  <c r="E192" i="8"/>
  <c r="C192" i="8"/>
  <c r="B192" i="8"/>
  <c r="F191" i="8"/>
  <c r="E191" i="8"/>
  <c r="C191" i="8"/>
  <c r="B191" i="8"/>
  <c r="F190" i="8"/>
  <c r="E190" i="8"/>
  <c r="C190" i="8"/>
  <c r="B190" i="8"/>
  <c r="F189" i="8"/>
  <c r="E189" i="8"/>
  <c r="C189" i="8"/>
  <c r="B189" i="8"/>
  <c r="F188" i="8"/>
  <c r="E188" i="8"/>
  <c r="C188" i="8"/>
  <c r="B188" i="8"/>
  <c r="F187" i="8"/>
  <c r="E187" i="8"/>
  <c r="C187" i="8"/>
  <c r="B187" i="8"/>
  <c r="F186" i="8"/>
  <c r="E186" i="8"/>
  <c r="C186" i="8"/>
  <c r="B186" i="8"/>
  <c r="G185" i="8"/>
  <c r="F185" i="8"/>
  <c r="E185" i="8"/>
  <c r="C185" i="8"/>
  <c r="B185" i="8"/>
  <c r="G184" i="8"/>
  <c r="F184" i="8"/>
  <c r="E184" i="8"/>
  <c r="C184" i="8"/>
  <c r="B184" i="8"/>
  <c r="G183" i="8"/>
  <c r="F183" i="8"/>
  <c r="E183" i="8"/>
  <c r="C183" i="8"/>
  <c r="B183" i="8"/>
  <c r="F182" i="8"/>
  <c r="E182" i="8"/>
  <c r="C182" i="8"/>
  <c r="B182" i="8"/>
  <c r="F181" i="8"/>
  <c r="E181" i="8"/>
  <c r="C181" i="8"/>
  <c r="B181" i="8"/>
  <c r="G180" i="8"/>
  <c r="F180" i="8"/>
  <c r="E180" i="8"/>
  <c r="C180" i="8"/>
  <c r="B180" i="8"/>
  <c r="F179" i="8"/>
  <c r="E179" i="8"/>
  <c r="C179" i="8"/>
  <c r="B179" i="8"/>
  <c r="F178" i="8"/>
  <c r="E178" i="8"/>
  <c r="C178" i="8"/>
  <c r="B178" i="8"/>
  <c r="G177" i="8"/>
  <c r="F177" i="8"/>
  <c r="E177" i="8"/>
  <c r="C177" i="8"/>
  <c r="B177" i="8"/>
  <c r="F176" i="8"/>
  <c r="E176" i="8"/>
  <c r="C176" i="8"/>
  <c r="B176" i="8"/>
  <c r="F175" i="8"/>
  <c r="E175" i="8"/>
  <c r="C175" i="8"/>
  <c r="B175" i="8"/>
  <c r="G174" i="8"/>
  <c r="F174" i="8"/>
  <c r="E174" i="8"/>
  <c r="C174" i="8"/>
  <c r="B174" i="8"/>
  <c r="F173" i="8"/>
  <c r="E173" i="8"/>
  <c r="C173" i="8"/>
  <c r="B173" i="8"/>
  <c r="F172" i="8"/>
  <c r="E172" i="8"/>
  <c r="C172" i="8"/>
  <c r="B172" i="8"/>
  <c r="G171" i="8"/>
  <c r="F171" i="8"/>
  <c r="E171" i="8"/>
  <c r="C171" i="8"/>
  <c r="B171" i="8"/>
  <c r="F170" i="8"/>
  <c r="E170" i="8"/>
  <c r="C170" i="8"/>
  <c r="B170" i="8"/>
  <c r="F169" i="8"/>
  <c r="E169" i="8"/>
  <c r="C169" i="8"/>
  <c r="B169" i="8"/>
  <c r="F168" i="8"/>
  <c r="E168" i="8"/>
  <c r="C168" i="8"/>
  <c r="B168" i="8"/>
  <c r="G167" i="8"/>
  <c r="F167" i="8"/>
  <c r="E167" i="8"/>
  <c r="C167" i="8"/>
  <c r="B167" i="8"/>
  <c r="F166" i="8"/>
  <c r="E166" i="8"/>
  <c r="C166" i="8"/>
  <c r="B166" i="8"/>
  <c r="F165" i="8"/>
  <c r="E165" i="8"/>
  <c r="C165" i="8"/>
  <c r="B165" i="8"/>
  <c r="F164" i="8"/>
  <c r="E164" i="8"/>
  <c r="C164" i="8"/>
  <c r="B164" i="8"/>
  <c r="G163" i="8"/>
  <c r="F163" i="8"/>
  <c r="E163" i="8"/>
  <c r="C163" i="8"/>
  <c r="B163" i="8"/>
  <c r="F162" i="8"/>
  <c r="E162" i="8"/>
  <c r="C162" i="8"/>
  <c r="B162" i="8"/>
  <c r="F161" i="8"/>
  <c r="E161" i="8"/>
  <c r="C161" i="8"/>
  <c r="B161" i="8"/>
  <c r="F160" i="8"/>
  <c r="E160" i="8"/>
  <c r="C160" i="8"/>
  <c r="B160" i="8"/>
  <c r="F159" i="8"/>
  <c r="E159" i="8"/>
  <c r="C159" i="8"/>
  <c r="B159" i="8"/>
  <c r="G158" i="8"/>
  <c r="F158" i="8"/>
  <c r="E158" i="8"/>
  <c r="C158" i="8"/>
  <c r="B158" i="8"/>
  <c r="A157" i="8"/>
  <c r="F156" i="8"/>
  <c r="E156" i="8"/>
  <c r="C156" i="8"/>
  <c r="B156" i="8"/>
  <c r="F155" i="8"/>
  <c r="E155" i="8"/>
  <c r="C155" i="8"/>
  <c r="B155" i="8"/>
  <c r="F154" i="8"/>
  <c r="E154" i="8"/>
  <c r="C154" i="8"/>
  <c r="B154" i="8"/>
  <c r="F153" i="8"/>
  <c r="E153" i="8"/>
  <c r="C153" i="8"/>
  <c r="B153" i="8"/>
  <c r="G152" i="8"/>
  <c r="F152" i="8"/>
  <c r="E152" i="8"/>
  <c r="C152" i="8"/>
  <c r="B152" i="8"/>
  <c r="F151" i="8"/>
  <c r="E151" i="8"/>
  <c r="C151" i="8"/>
  <c r="B151" i="8"/>
  <c r="G150" i="8"/>
  <c r="F150" i="8"/>
  <c r="E150" i="8"/>
  <c r="C150" i="8"/>
  <c r="B150" i="8"/>
  <c r="G149" i="8"/>
  <c r="F149" i="8"/>
  <c r="E149" i="8"/>
  <c r="C149" i="8"/>
  <c r="B149" i="8"/>
  <c r="F148" i="8"/>
  <c r="E148" i="8"/>
  <c r="C148" i="8"/>
  <c r="B148" i="8"/>
  <c r="G147" i="8"/>
  <c r="F147" i="8"/>
  <c r="E147" i="8"/>
  <c r="C147" i="8"/>
  <c r="B147" i="8"/>
  <c r="F146" i="8"/>
  <c r="E146" i="8"/>
  <c r="C146" i="8"/>
  <c r="B146" i="8"/>
  <c r="G145" i="8"/>
  <c r="F145" i="8"/>
  <c r="E145" i="8"/>
  <c r="C145" i="8"/>
  <c r="B145" i="8"/>
  <c r="G144" i="8"/>
  <c r="F144" i="8"/>
  <c r="E144" i="8"/>
  <c r="C144" i="8"/>
  <c r="B144" i="8"/>
  <c r="G143" i="8"/>
  <c r="F143" i="8"/>
  <c r="E143" i="8"/>
  <c r="C143" i="8"/>
  <c r="B143" i="8"/>
  <c r="F142" i="8"/>
  <c r="E142" i="8"/>
  <c r="C142" i="8"/>
  <c r="B142" i="8"/>
  <c r="G141" i="8"/>
  <c r="F141" i="8"/>
  <c r="E141" i="8"/>
  <c r="C141" i="8"/>
  <c r="B141" i="8"/>
  <c r="F140" i="8"/>
  <c r="E140" i="8"/>
  <c r="C140" i="8"/>
  <c r="B140" i="8"/>
  <c r="G139" i="8"/>
  <c r="F139" i="8"/>
  <c r="E139" i="8"/>
  <c r="C139" i="8"/>
  <c r="B139" i="8"/>
  <c r="G138" i="8"/>
  <c r="F138" i="8"/>
  <c r="E138" i="8"/>
  <c r="C138" i="8"/>
  <c r="B138" i="8"/>
  <c r="G137" i="8"/>
  <c r="F137" i="8"/>
  <c r="E137" i="8"/>
  <c r="C137" i="8"/>
  <c r="B137" i="8"/>
  <c r="F136" i="8"/>
  <c r="E136" i="8"/>
  <c r="C136" i="8"/>
  <c r="B136" i="8"/>
  <c r="G135" i="8"/>
  <c r="F135" i="8"/>
  <c r="E135" i="8"/>
  <c r="C135" i="8"/>
  <c r="B135" i="8"/>
  <c r="F134" i="8"/>
  <c r="E134" i="8"/>
  <c r="C134" i="8"/>
  <c r="B134" i="8"/>
  <c r="G133" i="8"/>
  <c r="F133" i="8"/>
  <c r="E133" i="8"/>
  <c r="C133" i="8"/>
  <c r="B133" i="8"/>
  <c r="G132" i="8"/>
  <c r="F132" i="8"/>
  <c r="E132" i="8"/>
  <c r="C132" i="8"/>
  <c r="B132" i="8"/>
  <c r="G131" i="8"/>
  <c r="F131" i="8"/>
  <c r="E131" i="8"/>
  <c r="C131" i="8"/>
  <c r="B131" i="8"/>
  <c r="G130" i="8"/>
  <c r="F130" i="8"/>
  <c r="E130" i="8"/>
  <c r="C130" i="8"/>
  <c r="B130" i="8"/>
  <c r="F129" i="8"/>
  <c r="E129" i="8"/>
  <c r="C129" i="8"/>
  <c r="B129" i="8"/>
  <c r="F128" i="8"/>
  <c r="E128" i="8"/>
  <c r="C128" i="8"/>
  <c r="B128" i="8"/>
  <c r="F127" i="8"/>
  <c r="E127" i="8"/>
  <c r="C127" i="8"/>
  <c r="B127" i="8"/>
  <c r="F126" i="8"/>
  <c r="E126" i="8"/>
  <c r="C126" i="8"/>
  <c r="B126" i="8"/>
  <c r="F125" i="8"/>
  <c r="E125" i="8"/>
  <c r="C125" i="8"/>
  <c r="B125" i="8"/>
  <c r="G124" i="8"/>
  <c r="F124" i="8"/>
  <c r="E124" i="8"/>
  <c r="C124" i="8"/>
  <c r="B124" i="8"/>
  <c r="F123" i="8"/>
  <c r="E123" i="8"/>
  <c r="C123" i="8"/>
  <c r="B123" i="8"/>
  <c r="F122" i="8"/>
  <c r="E122" i="8"/>
  <c r="C122" i="8"/>
  <c r="B122" i="8"/>
  <c r="F121" i="8"/>
  <c r="E121" i="8"/>
  <c r="C121" i="8"/>
  <c r="B121" i="8"/>
  <c r="F120" i="8"/>
  <c r="E120" i="8"/>
  <c r="C120" i="8"/>
  <c r="B120" i="8"/>
  <c r="F119" i="8"/>
  <c r="E119" i="8"/>
  <c r="C119" i="8"/>
  <c r="B119" i="8"/>
  <c r="F118" i="8"/>
  <c r="E118" i="8"/>
  <c r="C118" i="8"/>
  <c r="B118" i="8"/>
  <c r="G117" i="8"/>
  <c r="F117" i="8"/>
  <c r="E117" i="8"/>
  <c r="C117" i="8"/>
  <c r="B117" i="8"/>
  <c r="F116" i="8"/>
  <c r="E116" i="8"/>
  <c r="C116" i="8"/>
  <c r="B116" i="8"/>
  <c r="F115" i="8"/>
  <c r="E115" i="8"/>
  <c r="C115" i="8"/>
  <c r="B115" i="8"/>
  <c r="F114" i="8"/>
  <c r="E114" i="8"/>
  <c r="C114" i="8"/>
  <c r="B114" i="8"/>
  <c r="F113" i="8"/>
  <c r="E113" i="8"/>
  <c r="C113" i="8"/>
  <c r="B113" i="8"/>
  <c r="F112" i="8"/>
  <c r="E112" i="8"/>
  <c r="C112" i="8"/>
  <c r="B112" i="8"/>
  <c r="F111" i="8"/>
  <c r="E111" i="8"/>
  <c r="C111" i="8"/>
  <c r="B111" i="8"/>
  <c r="F110" i="8"/>
  <c r="E110" i="8"/>
  <c r="C110" i="8"/>
  <c r="B110" i="8"/>
  <c r="F109" i="8"/>
  <c r="E109" i="8"/>
  <c r="C109" i="8"/>
  <c r="B109" i="8"/>
  <c r="F108" i="8"/>
  <c r="E108" i="8"/>
  <c r="C108" i="8"/>
  <c r="B108" i="8"/>
  <c r="F107" i="8"/>
  <c r="E107" i="8"/>
  <c r="C107" i="8"/>
  <c r="B107" i="8"/>
  <c r="F106" i="8"/>
  <c r="E106" i="8"/>
  <c r="C106" i="8"/>
  <c r="B106" i="8"/>
  <c r="F105" i="8"/>
  <c r="E105" i="8"/>
  <c r="C105" i="8"/>
  <c r="B105" i="8"/>
  <c r="F104" i="8"/>
  <c r="E104" i="8"/>
  <c r="C104" i="8"/>
  <c r="B104" i="8"/>
  <c r="F103" i="8"/>
  <c r="E103" i="8"/>
  <c r="C103" i="8"/>
  <c r="B103" i="8"/>
  <c r="G102" i="8"/>
  <c r="F102" i="8"/>
  <c r="E102" i="8"/>
  <c r="C102" i="8"/>
  <c r="B102" i="8"/>
  <c r="G101" i="8"/>
  <c r="F101" i="8"/>
  <c r="E101" i="8"/>
  <c r="C101" i="8"/>
  <c r="B101" i="8"/>
  <c r="F100" i="8"/>
  <c r="E100" i="8"/>
  <c r="C100" i="8"/>
  <c r="B100" i="8"/>
  <c r="F99" i="8"/>
  <c r="E99" i="8"/>
  <c r="C99" i="8"/>
  <c r="B99" i="8"/>
  <c r="G98" i="8"/>
  <c r="F98" i="8"/>
  <c r="E98" i="8"/>
  <c r="C98" i="8"/>
  <c r="B98" i="8"/>
  <c r="F97" i="8"/>
  <c r="E97" i="8"/>
  <c r="C97" i="8"/>
  <c r="B97" i="8"/>
  <c r="F96" i="8"/>
  <c r="E96" i="8"/>
  <c r="C96" i="8"/>
  <c r="B96" i="8"/>
  <c r="G95" i="8"/>
  <c r="F95" i="8"/>
  <c r="E95" i="8"/>
  <c r="C95" i="8"/>
  <c r="B95" i="8"/>
  <c r="F94" i="8"/>
  <c r="E94" i="8"/>
  <c r="C94" i="8"/>
  <c r="B94" i="8"/>
  <c r="F93" i="8"/>
  <c r="E93" i="8"/>
  <c r="C93" i="8"/>
  <c r="B93" i="8"/>
  <c r="G92" i="8"/>
  <c r="F92" i="8"/>
  <c r="E92" i="8"/>
  <c r="C92" i="8"/>
  <c r="B92" i="8"/>
  <c r="F91" i="8"/>
  <c r="E91" i="8"/>
  <c r="C91" i="8"/>
  <c r="B91" i="8"/>
  <c r="F90" i="8"/>
  <c r="E90" i="8"/>
  <c r="C90" i="8"/>
  <c r="B90" i="8"/>
  <c r="G89" i="8"/>
  <c r="F89" i="8"/>
  <c r="E89" i="8"/>
  <c r="C89" i="8"/>
  <c r="B89" i="8"/>
  <c r="A88" i="8"/>
  <c r="F87" i="8"/>
  <c r="E87" i="8"/>
  <c r="C87" i="8"/>
  <c r="B87" i="8"/>
  <c r="F86" i="8"/>
  <c r="E86" i="8"/>
  <c r="C86" i="8"/>
  <c r="B86" i="8"/>
  <c r="F85" i="8"/>
  <c r="E85" i="8"/>
  <c r="C85" i="8"/>
  <c r="B85" i="8"/>
  <c r="F84" i="8"/>
  <c r="E84" i="8"/>
  <c r="C84" i="8"/>
  <c r="B84" i="8"/>
  <c r="F83" i="8"/>
  <c r="E83" i="8"/>
  <c r="C83" i="8"/>
  <c r="B83" i="8"/>
  <c r="F82" i="8"/>
  <c r="E82" i="8"/>
  <c r="C82" i="8"/>
  <c r="B82" i="8"/>
  <c r="F81" i="8"/>
  <c r="E81" i="8"/>
  <c r="C81" i="8"/>
  <c r="B81" i="8"/>
  <c r="F80" i="8"/>
  <c r="E80" i="8"/>
  <c r="C80" i="8"/>
  <c r="B80" i="8"/>
  <c r="F79" i="8"/>
  <c r="E79" i="8"/>
  <c r="C79" i="8"/>
  <c r="B79" i="8"/>
  <c r="G78" i="8"/>
  <c r="F78" i="8"/>
  <c r="E78" i="8"/>
  <c r="C78" i="8"/>
  <c r="B78" i="8"/>
  <c r="G77" i="8"/>
  <c r="F77" i="8"/>
  <c r="E77" i="8"/>
  <c r="C77" i="8"/>
  <c r="B77" i="8"/>
  <c r="F76" i="8"/>
  <c r="E76" i="8"/>
  <c r="C76" i="8"/>
  <c r="B76" i="8"/>
  <c r="F75" i="8"/>
  <c r="E75" i="8"/>
  <c r="C75" i="8"/>
  <c r="B75" i="8"/>
  <c r="G74" i="8"/>
  <c r="F74" i="8"/>
  <c r="E74" i="8"/>
  <c r="C74" i="8"/>
  <c r="B74" i="8"/>
  <c r="G73" i="8"/>
  <c r="F73" i="8"/>
  <c r="E73" i="8"/>
  <c r="C73" i="8"/>
  <c r="B73" i="8"/>
  <c r="F72" i="8"/>
  <c r="E72" i="8"/>
  <c r="C72" i="8"/>
  <c r="B72" i="8"/>
  <c r="G71" i="8"/>
  <c r="F71" i="8"/>
  <c r="E71" i="8"/>
  <c r="C71" i="8"/>
  <c r="B71" i="8"/>
  <c r="F70" i="8"/>
  <c r="E70" i="8"/>
  <c r="C70" i="8"/>
  <c r="B70" i="8"/>
  <c r="G69" i="8"/>
  <c r="F69" i="8"/>
  <c r="E69" i="8"/>
  <c r="C69" i="8"/>
  <c r="B69" i="8"/>
  <c r="G68" i="8"/>
  <c r="F68" i="8"/>
  <c r="E68" i="8"/>
  <c r="C68" i="8"/>
  <c r="B68" i="8"/>
  <c r="F67" i="8"/>
  <c r="E67" i="8"/>
  <c r="C67" i="8"/>
  <c r="B67" i="8"/>
  <c r="F66" i="8"/>
  <c r="E66" i="8"/>
  <c r="C66" i="8"/>
  <c r="B66" i="8"/>
  <c r="G65" i="8"/>
  <c r="F65" i="8"/>
  <c r="E65" i="8"/>
  <c r="C65" i="8"/>
  <c r="B65" i="8"/>
  <c r="F64" i="8"/>
  <c r="E64" i="8"/>
  <c r="C64" i="8"/>
  <c r="B64" i="8"/>
  <c r="F63" i="8"/>
  <c r="E63" i="8"/>
  <c r="C63" i="8"/>
  <c r="B63" i="8"/>
  <c r="G62" i="8"/>
  <c r="F62" i="8"/>
  <c r="E62" i="8"/>
  <c r="C62" i="8"/>
  <c r="B62" i="8"/>
  <c r="G61" i="8"/>
  <c r="F61" i="8"/>
  <c r="E61" i="8"/>
  <c r="C61" i="8"/>
  <c r="B61" i="8"/>
  <c r="F60" i="8"/>
  <c r="E60" i="8"/>
  <c r="C60" i="8"/>
  <c r="B60" i="8"/>
  <c r="F59" i="8"/>
  <c r="E59" i="8"/>
  <c r="C59" i="8"/>
  <c r="B59" i="8"/>
  <c r="F58" i="8"/>
  <c r="E58" i="8"/>
  <c r="C58" i="8"/>
  <c r="B58" i="8"/>
  <c r="F57" i="8"/>
  <c r="E57" i="8"/>
  <c r="C57" i="8"/>
  <c r="B57" i="8"/>
  <c r="F56" i="8"/>
  <c r="E56" i="8"/>
  <c r="C56" i="8"/>
  <c r="B56" i="8"/>
  <c r="F55" i="8"/>
  <c r="E55" i="8"/>
  <c r="C55" i="8"/>
  <c r="B55" i="8"/>
  <c r="G54" i="8"/>
  <c r="F54" i="8"/>
  <c r="E54" i="8"/>
  <c r="C54" i="8"/>
  <c r="B54" i="8"/>
  <c r="G53" i="8"/>
  <c r="F53" i="8"/>
  <c r="E53" i="8"/>
  <c r="C53" i="8"/>
  <c r="B53" i="8"/>
  <c r="G52" i="8"/>
  <c r="F52" i="8"/>
  <c r="E52" i="8"/>
  <c r="C52" i="8"/>
  <c r="B52" i="8"/>
  <c r="F51" i="8"/>
  <c r="E51" i="8"/>
  <c r="C51" i="8"/>
  <c r="B51" i="8"/>
  <c r="F50" i="8"/>
  <c r="E50" i="8"/>
  <c r="C50" i="8"/>
  <c r="B50" i="8"/>
  <c r="G49" i="8"/>
  <c r="F49" i="8"/>
  <c r="E49" i="8"/>
  <c r="C49" i="8"/>
  <c r="B49" i="8"/>
  <c r="F48" i="8"/>
  <c r="E48" i="8"/>
  <c r="C48" i="8"/>
  <c r="B48" i="8"/>
  <c r="F47" i="8"/>
  <c r="E47" i="8"/>
  <c r="C47" i="8"/>
  <c r="B47" i="8"/>
  <c r="G46" i="8"/>
  <c r="F46" i="8"/>
  <c r="E46" i="8"/>
  <c r="C46" i="8"/>
  <c r="B46" i="8"/>
  <c r="F45" i="8"/>
  <c r="E45" i="8"/>
  <c r="C45" i="8"/>
  <c r="B45" i="8"/>
  <c r="F44" i="8"/>
  <c r="E44" i="8"/>
  <c r="C44" i="8"/>
  <c r="B44" i="8"/>
  <c r="G43" i="8"/>
  <c r="F43" i="8"/>
  <c r="E43" i="8"/>
  <c r="C43" i="8"/>
  <c r="B43" i="8"/>
  <c r="F42" i="8"/>
  <c r="E42" i="8"/>
  <c r="C42" i="8"/>
  <c r="B42" i="8"/>
  <c r="F41" i="8"/>
  <c r="E41" i="8"/>
  <c r="C41" i="8"/>
  <c r="B41" i="8"/>
  <c r="G40" i="8"/>
  <c r="F40" i="8"/>
  <c r="E40" i="8"/>
  <c r="C40" i="8"/>
  <c r="B40" i="8"/>
  <c r="F39" i="8"/>
  <c r="E39" i="8"/>
  <c r="C39" i="8"/>
  <c r="B39" i="8"/>
  <c r="F38" i="8"/>
  <c r="E38" i="8"/>
  <c r="C38" i="8"/>
  <c r="B38" i="8"/>
  <c r="G37" i="8"/>
  <c r="F37" i="8"/>
  <c r="E37" i="8"/>
  <c r="C37" i="8"/>
  <c r="B37" i="8"/>
  <c r="F36" i="8"/>
  <c r="E36" i="8"/>
  <c r="C36" i="8"/>
  <c r="B36" i="8"/>
  <c r="F35" i="8"/>
  <c r="E35" i="8"/>
  <c r="C35" i="8"/>
  <c r="B35" i="8"/>
  <c r="F34" i="8"/>
  <c r="E34" i="8"/>
  <c r="C34" i="8"/>
  <c r="B34" i="8"/>
  <c r="G33" i="8"/>
  <c r="F33" i="8"/>
  <c r="E33" i="8"/>
  <c r="C33" i="8"/>
  <c r="B33" i="8"/>
  <c r="F32" i="8"/>
  <c r="E32" i="8"/>
  <c r="C32" i="8"/>
  <c r="B32" i="8"/>
  <c r="F31" i="8"/>
  <c r="E31" i="8"/>
  <c r="C31" i="8"/>
  <c r="B31" i="8"/>
  <c r="F30" i="8"/>
  <c r="E30" i="8"/>
  <c r="C30" i="8"/>
  <c r="B30" i="8"/>
  <c r="G29" i="8"/>
  <c r="F29" i="8"/>
  <c r="E29" i="8"/>
  <c r="C29" i="8"/>
  <c r="B29" i="8"/>
  <c r="F28" i="8"/>
  <c r="E28" i="8"/>
  <c r="C28" i="8"/>
  <c r="B28" i="8"/>
  <c r="F27" i="8"/>
  <c r="E27" i="8"/>
  <c r="C27" i="8"/>
  <c r="B27" i="8"/>
  <c r="F26" i="8"/>
  <c r="E26" i="8"/>
  <c r="C26" i="8"/>
  <c r="B26" i="8"/>
  <c r="G25" i="8"/>
  <c r="F25" i="8"/>
  <c r="E25" i="8"/>
  <c r="C25" i="8"/>
  <c r="B25" i="8"/>
  <c r="F24" i="8"/>
  <c r="E24" i="8"/>
  <c r="C24" i="8"/>
  <c r="B24" i="8"/>
  <c r="F23" i="8"/>
  <c r="E23" i="8"/>
  <c r="C23" i="8"/>
  <c r="B23" i="8"/>
  <c r="F22" i="8"/>
  <c r="E22" i="8"/>
  <c r="C22" i="8"/>
  <c r="B22" i="8"/>
  <c r="F21" i="8"/>
  <c r="E21" i="8"/>
  <c r="C21" i="8"/>
  <c r="B21" i="8"/>
  <c r="G20" i="8"/>
  <c r="F20" i="8"/>
  <c r="E20" i="8"/>
  <c r="C20" i="8"/>
  <c r="B20" i="8"/>
  <c r="A19" i="8"/>
  <c r="A18" i="8"/>
  <c r="B13" i="8"/>
  <c r="B12" i="8"/>
  <c r="A1" i="8"/>
  <c r="H1219" i="7"/>
  <c r="H1216" i="7"/>
  <c r="C1219" i="7"/>
  <c r="C1216" i="7"/>
  <c r="J22" i="7"/>
  <c r="J19" i="7"/>
  <c r="J18" i="7"/>
  <c r="J17" i="7"/>
  <c r="J14" i="7" s="1"/>
  <c r="J16" i="7"/>
  <c r="J15" i="7"/>
  <c r="I22" i="7"/>
  <c r="I20" i="7"/>
  <c r="I19" i="7"/>
  <c r="I18" i="7"/>
  <c r="I17" i="7"/>
  <c r="I14" i="7" s="1"/>
  <c r="I16" i="7"/>
  <c r="I15" i="7"/>
  <c r="I1213" i="7"/>
  <c r="J1213" i="7"/>
  <c r="I1212" i="7"/>
  <c r="J1212" i="7"/>
  <c r="A1211" i="7"/>
  <c r="I1209" i="7"/>
  <c r="J1209" i="7"/>
  <c r="I1208" i="7"/>
  <c r="J1208" i="7"/>
  <c r="A1207" i="7"/>
  <c r="I1203" i="7"/>
  <c r="H1203" i="7"/>
  <c r="G1203" i="7"/>
  <c r="E1203" i="7"/>
  <c r="J1202" i="7"/>
  <c r="E1202" i="7"/>
  <c r="J1201" i="7"/>
  <c r="E1201" i="7"/>
  <c r="K1200" i="7"/>
  <c r="J1200" i="7"/>
  <c r="H1200" i="7"/>
  <c r="I1200" i="7"/>
  <c r="F1200" i="7"/>
  <c r="V1200" i="7"/>
  <c r="T1200" i="7"/>
  <c r="R1200" i="7"/>
  <c r="U1200" i="7"/>
  <c r="S1200" i="7"/>
  <c r="Q1200" i="7"/>
  <c r="I1201" i="7" s="1"/>
  <c r="E1200" i="7"/>
  <c r="D1200" i="7"/>
  <c r="B1200" i="7"/>
  <c r="K1199" i="7"/>
  <c r="J1199" i="7"/>
  <c r="I1199" i="7"/>
  <c r="H1199" i="7"/>
  <c r="G1199" i="7"/>
  <c r="F1199" i="7"/>
  <c r="K1198" i="7"/>
  <c r="J1198" i="7"/>
  <c r="I1198" i="7"/>
  <c r="H1198" i="7"/>
  <c r="G1198" i="7"/>
  <c r="F1198" i="7"/>
  <c r="K1197" i="7"/>
  <c r="J1197" i="7"/>
  <c r="I1197" i="7"/>
  <c r="H1197" i="7"/>
  <c r="G1197" i="7"/>
  <c r="F1197" i="7"/>
  <c r="K1196" i="7"/>
  <c r="J1196" i="7"/>
  <c r="I1196" i="7"/>
  <c r="H1196" i="7"/>
  <c r="G1196" i="7"/>
  <c r="F1196" i="7"/>
  <c r="V1195" i="7"/>
  <c r="T1195" i="7"/>
  <c r="R1195" i="7"/>
  <c r="K1201" i="7" s="1"/>
  <c r="U1195" i="7"/>
  <c r="S1195" i="7"/>
  <c r="I1202" i="7" s="1"/>
  <c r="Q1195" i="7"/>
  <c r="E1195" i="7"/>
  <c r="D1195" i="7"/>
  <c r="I1192" i="7"/>
  <c r="H1192" i="7"/>
  <c r="G1192" i="7"/>
  <c r="E1192" i="7"/>
  <c r="K1191" i="7"/>
  <c r="J1191" i="7"/>
  <c r="E1191" i="7"/>
  <c r="K1190" i="7"/>
  <c r="J1190" i="7"/>
  <c r="E1190" i="7"/>
  <c r="K1189" i="7"/>
  <c r="J1189" i="7"/>
  <c r="H1189" i="7"/>
  <c r="I1189" i="7"/>
  <c r="F1189" i="7"/>
  <c r="V1189" i="7"/>
  <c r="T1189" i="7"/>
  <c r="R1189" i="7"/>
  <c r="U1189" i="7"/>
  <c r="S1189" i="7"/>
  <c r="Q1189" i="7"/>
  <c r="E1189" i="7"/>
  <c r="D1189" i="7"/>
  <c r="B1189" i="7"/>
  <c r="K1188" i="7"/>
  <c r="J1188" i="7"/>
  <c r="I1188" i="7"/>
  <c r="H1188" i="7"/>
  <c r="G1188" i="7"/>
  <c r="F1188" i="7"/>
  <c r="K1187" i="7"/>
  <c r="J1187" i="7"/>
  <c r="I1187" i="7"/>
  <c r="H1187" i="7"/>
  <c r="G1187" i="7"/>
  <c r="F1187" i="7"/>
  <c r="K1186" i="7"/>
  <c r="J1186" i="7"/>
  <c r="I1186" i="7"/>
  <c r="O1193" i="7" s="1"/>
  <c r="H1186" i="7"/>
  <c r="G1186" i="7"/>
  <c r="F1186" i="7"/>
  <c r="V1185" i="7"/>
  <c r="T1185" i="7"/>
  <c r="R1185" i="7"/>
  <c r="U1185" i="7"/>
  <c r="S1185" i="7"/>
  <c r="I1191" i="7" s="1"/>
  <c r="Q1185" i="7"/>
  <c r="I1190" i="7" s="1"/>
  <c r="E1185" i="7"/>
  <c r="D1185" i="7"/>
  <c r="I1182" i="7"/>
  <c r="H1182" i="7"/>
  <c r="G1182" i="7"/>
  <c r="E1182" i="7"/>
  <c r="K1181" i="7"/>
  <c r="J1181" i="7"/>
  <c r="E1181" i="7"/>
  <c r="K1180" i="7"/>
  <c r="J1180" i="7"/>
  <c r="E1180" i="7"/>
  <c r="K1179" i="7"/>
  <c r="J1179" i="7"/>
  <c r="H1179" i="7"/>
  <c r="I1179" i="7"/>
  <c r="F1179" i="7"/>
  <c r="V1179" i="7"/>
  <c r="T1179" i="7"/>
  <c r="R1179" i="7"/>
  <c r="U1179" i="7"/>
  <c r="S1179" i="7"/>
  <c r="Q1179" i="7"/>
  <c r="E1179" i="7"/>
  <c r="D1179" i="7"/>
  <c r="K1178" i="7"/>
  <c r="J1178" i="7"/>
  <c r="I1178" i="7"/>
  <c r="H1178" i="7"/>
  <c r="G1178" i="7"/>
  <c r="F1178" i="7"/>
  <c r="K1177" i="7"/>
  <c r="J1177" i="7"/>
  <c r="I1177" i="7"/>
  <c r="H1177" i="7"/>
  <c r="G1177" i="7"/>
  <c r="F1177" i="7"/>
  <c r="K1176" i="7"/>
  <c r="J1176" i="7"/>
  <c r="I1176" i="7"/>
  <c r="H1176" i="7"/>
  <c r="G1176" i="7"/>
  <c r="F1176" i="7"/>
  <c r="K1175" i="7"/>
  <c r="J1175" i="7"/>
  <c r="I1175" i="7"/>
  <c r="H1175" i="7"/>
  <c r="G1175" i="7"/>
  <c r="F1175" i="7"/>
  <c r="V1174" i="7"/>
  <c r="T1174" i="7"/>
  <c r="R1174" i="7"/>
  <c r="U1174" i="7"/>
  <c r="S1174" i="7"/>
  <c r="I1181" i="7" s="1"/>
  <c r="O1183" i="7" s="1"/>
  <c r="Q1174" i="7"/>
  <c r="I1180" i="7" s="1"/>
  <c r="E1174" i="7"/>
  <c r="D1174" i="7"/>
  <c r="I1171" i="7"/>
  <c r="H1171" i="7"/>
  <c r="G1171" i="7"/>
  <c r="E1171" i="7"/>
  <c r="J1170" i="7"/>
  <c r="E1170" i="7"/>
  <c r="J1169" i="7"/>
  <c r="E1169" i="7"/>
  <c r="K1168" i="7"/>
  <c r="J1168" i="7"/>
  <c r="H1168" i="7"/>
  <c r="I1168" i="7"/>
  <c r="F1168" i="7"/>
  <c r="V1168" i="7"/>
  <c r="T1168" i="7"/>
  <c r="R1168" i="7"/>
  <c r="U1168" i="7"/>
  <c r="S1168" i="7"/>
  <c r="Q1168" i="7"/>
  <c r="I1169" i="7" s="1"/>
  <c r="E1168" i="7"/>
  <c r="D1168" i="7"/>
  <c r="B1168" i="7"/>
  <c r="K1167" i="7"/>
  <c r="J1167" i="7"/>
  <c r="I1167" i="7"/>
  <c r="H1167" i="7"/>
  <c r="G1167" i="7"/>
  <c r="F1167" i="7"/>
  <c r="K1166" i="7"/>
  <c r="J1166" i="7"/>
  <c r="I1166" i="7"/>
  <c r="H1166" i="7"/>
  <c r="G1166" i="7"/>
  <c r="F1166" i="7"/>
  <c r="K1165" i="7"/>
  <c r="J1165" i="7"/>
  <c r="I1165" i="7"/>
  <c r="H1165" i="7"/>
  <c r="G1165" i="7"/>
  <c r="F1165" i="7"/>
  <c r="K1164" i="7"/>
  <c r="J1164" i="7"/>
  <c r="I1164" i="7"/>
  <c r="H1164" i="7"/>
  <c r="G1164" i="7"/>
  <c r="F1164" i="7"/>
  <c r="C1163" i="7"/>
  <c r="V1162" i="7"/>
  <c r="T1162" i="7"/>
  <c r="K1170" i="7" s="1"/>
  <c r="R1162" i="7"/>
  <c r="U1162" i="7"/>
  <c r="S1162" i="7"/>
  <c r="I1170" i="7" s="1"/>
  <c r="Q1162" i="7"/>
  <c r="E1162" i="7"/>
  <c r="D1162" i="7"/>
  <c r="I1159" i="7"/>
  <c r="H1159" i="7"/>
  <c r="G1159" i="7"/>
  <c r="E1159" i="7"/>
  <c r="J1158" i="7"/>
  <c r="E1158" i="7"/>
  <c r="K1157" i="7"/>
  <c r="J1157" i="7"/>
  <c r="E1157" i="7"/>
  <c r="K1156" i="7"/>
  <c r="J1156" i="7"/>
  <c r="H1156" i="7"/>
  <c r="I1156" i="7"/>
  <c r="F1156" i="7"/>
  <c r="V1156" i="7"/>
  <c r="T1156" i="7"/>
  <c r="R1156" i="7"/>
  <c r="U1156" i="7"/>
  <c r="S1156" i="7"/>
  <c r="Q1156" i="7"/>
  <c r="E1156" i="7"/>
  <c r="D1156" i="7"/>
  <c r="B1156" i="7"/>
  <c r="K1155" i="7"/>
  <c r="J1155" i="7"/>
  <c r="H1155" i="7"/>
  <c r="I1155" i="7"/>
  <c r="F1155" i="7"/>
  <c r="V1155" i="7"/>
  <c r="T1155" i="7"/>
  <c r="R1155" i="7"/>
  <c r="U1155" i="7"/>
  <c r="S1155" i="7"/>
  <c r="Q1155" i="7"/>
  <c r="E1155" i="7"/>
  <c r="D1155" i="7"/>
  <c r="B1155" i="7"/>
  <c r="K1154" i="7"/>
  <c r="J1154" i="7"/>
  <c r="I1154" i="7"/>
  <c r="H1154" i="7"/>
  <c r="G1154" i="7"/>
  <c r="F1154" i="7"/>
  <c r="K1153" i="7"/>
  <c r="J1153" i="7"/>
  <c r="I1153" i="7"/>
  <c r="H1153" i="7"/>
  <c r="G1153" i="7"/>
  <c r="F1153" i="7"/>
  <c r="K1152" i="7"/>
  <c r="J1152" i="7"/>
  <c r="I1152" i="7"/>
  <c r="H1152" i="7"/>
  <c r="G1152" i="7"/>
  <c r="F1152" i="7"/>
  <c r="C1151" i="7"/>
  <c r="V1150" i="7"/>
  <c r="T1150" i="7"/>
  <c r="K1158" i="7" s="1"/>
  <c r="R1150" i="7"/>
  <c r="U1150" i="7"/>
  <c r="S1150" i="7"/>
  <c r="I1158" i="7" s="1"/>
  <c r="Q1150" i="7"/>
  <c r="I1157" i="7" s="1"/>
  <c r="O1160" i="7" s="1"/>
  <c r="E1150" i="7"/>
  <c r="D1150" i="7"/>
  <c r="I1147" i="7"/>
  <c r="H1147" i="7"/>
  <c r="G1147" i="7"/>
  <c r="E1147" i="7"/>
  <c r="K1146" i="7"/>
  <c r="J1146" i="7"/>
  <c r="E1146" i="7"/>
  <c r="J1145" i="7"/>
  <c r="E1145" i="7"/>
  <c r="K1144" i="7"/>
  <c r="J1144" i="7"/>
  <c r="H1144" i="7"/>
  <c r="I1144" i="7"/>
  <c r="F1144" i="7"/>
  <c r="V1144" i="7"/>
  <c r="T1144" i="7"/>
  <c r="R1144" i="7"/>
  <c r="U1144" i="7"/>
  <c r="S1144" i="7"/>
  <c r="Q1144" i="7"/>
  <c r="E1144" i="7"/>
  <c r="D1144" i="7"/>
  <c r="B1144" i="7"/>
  <c r="K1143" i="7"/>
  <c r="J1143" i="7"/>
  <c r="I1143" i="7"/>
  <c r="H1143" i="7"/>
  <c r="G1143" i="7"/>
  <c r="F1143" i="7"/>
  <c r="K1142" i="7"/>
  <c r="J1142" i="7"/>
  <c r="I1142" i="7"/>
  <c r="H1142" i="7"/>
  <c r="G1142" i="7"/>
  <c r="F1142" i="7"/>
  <c r="K1141" i="7"/>
  <c r="J1141" i="7"/>
  <c r="I1141" i="7"/>
  <c r="H1141" i="7"/>
  <c r="G1141" i="7"/>
  <c r="F1141" i="7"/>
  <c r="K1140" i="7"/>
  <c r="J1140" i="7"/>
  <c r="I1140" i="7"/>
  <c r="H1140" i="7"/>
  <c r="G1140" i="7"/>
  <c r="F1140" i="7"/>
  <c r="V1139" i="7"/>
  <c r="T1139" i="7"/>
  <c r="R1139" i="7"/>
  <c r="K1145" i="7" s="1"/>
  <c r="U1139" i="7"/>
  <c r="S1139" i="7"/>
  <c r="Q1139" i="7"/>
  <c r="I1145" i="7" s="1"/>
  <c r="E1139" i="7"/>
  <c r="D1139" i="7"/>
  <c r="I1136" i="7"/>
  <c r="H1136" i="7"/>
  <c r="G1136" i="7"/>
  <c r="E1136" i="7"/>
  <c r="J1135" i="7"/>
  <c r="E1135" i="7"/>
  <c r="J1134" i="7"/>
  <c r="E1134" i="7"/>
  <c r="K1133" i="7"/>
  <c r="J1133" i="7"/>
  <c r="H1133" i="7"/>
  <c r="I1133" i="7"/>
  <c r="F1133" i="7"/>
  <c r="V1133" i="7"/>
  <c r="T1133" i="7"/>
  <c r="R1133" i="7"/>
  <c r="U1133" i="7"/>
  <c r="S1133" i="7"/>
  <c r="Q1133" i="7"/>
  <c r="I1134" i="7" s="1"/>
  <c r="E1133" i="7"/>
  <c r="D1133" i="7"/>
  <c r="B1133" i="7"/>
  <c r="K1132" i="7"/>
  <c r="J1132" i="7"/>
  <c r="I1132" i="7"/>
  <c r="H1132" i="7"/>
  <c r="G1132" i="7"/>
  <c r="F1132" i="7"/>
  <c r="K1131" i="7"/>
  <c r="J1131" i="7"/>
  <c r="I1131" i="7"/>
  <c r="H1131" i="7"/>
  <c r="G1131" i="7"/>
  <c r="F1131" i="7"/>
  <c r="K1130" i="7"/>
  <c r="J1130" i="7"/>
  <c r="I1130" i="7"/>
  <c r="H1130" i="7"/>
  <c r="G1130" i="7"/>
  <c r="F1130" i="7"/>
  <c r="K1129" i="7"/>
  <c r="J1129" i="7"/>
  <c r="I1129" i="7"/>
  <c r="O1137" i="7" s="1"/>
  <c r="H1129" i="7"/>
  <c r="G1129" i="7"/>
  <c r="F1129" i="7"/>
  <c r="C1128" i="7"/>
  <c r="V1127" i="7"/>
  <c r="T1127" i="7"/>
  <c r="K1135" i="7" s="1"/>
  <c r="R1127" i="7"/>
  <c r="K1134" i="7" s="1"/>
  <c r="J1137" i="7" s="1"/>
  <c r="U1127" i="7"/>
  <c r="S1127" i="7"/>
  <c r="I1135" i="7" s="1"/>
  <c r="Q1127" i="7"/>
  <c r="E1127" i="7"/>
  <c r="D1127" i="7"/>
  <c r="I1124" i="7"/>
  <c r="H1124" i="7"/>
  <c r="G1124" i="7"/>
  <c r="E1124" i="7"/>
  <c r="J1123" i="7"/>
  <c r="E1123" i="7"/>
  <c r="K1122" i="7"/>
  <c r="J1122" i="7"/>
  <c r="E1122" i="7"/>
  <c r="K1121" i="7"/>
  <c r="J1121" i="7"/>
  <c r="H1121" i="7"/>
  <c r="I1121" i="7"/>
  <c r="F1121" i="7"/>
  <c r="V1121" i="7"/>
  <c r="T1121" i="7"/>
  <c r="R1121" i="7"/>
  <c r="U1121" i="7"/>
  <c r="S1121" i="7"/>
  <c r="Q1121" i="7"/>
  <c r="E1121" i="7"/>
  <c r="D1121" i="7"/>
  <c r="B1121" i="7"/>
  <c r="K1120" i="7"/>
  <c r="J1120" i="7"/>
  <c r="I1120" i="7"/>
  <c r="H1120" i="7"/>
  <c r="G1120" i="7"/>
  <c r="F1120" i="7"/>
  <c r="K1119" i="7"/>
  <c r="J1119" i="7"/>
  <c r="I1119" i="7"/>
  <c r="H1119" i="7"/>
  <c r="G1119" i="7"/>
  <c r="F1119" i="7"/>
  <c r="K1118" i="7"/>
  <c r="J1118" i="7"/>
  <c r="I1118" i="7"/>
  <c r="O1125" i="7" s="1"/>
  <c r="H1118" i="7"/>
  <c r="G1118" i="7"/>
  <c r="F1118" i="7"/>
  <c r="K1117" i="7"/>
  <c r="J1117" i="7"/>
  <c r="I1117" i="7"/>
  <c r="H1117" i="7"/>
  <c r="G1117" i="7"/>
  <c r="F1117" i="7"/>
  <c r="C1116" i="7"/>
  <c r="V1115" i="7"/>
  <c r="T1115" i="7"/>
  <c r="K1123" i="7" s="1"/>
  <c r="R1115" i="7"/>
  <c r="U1115" i="7"/>
  <c r="S1115" i="7"/>
  <c r="I1123" i="7" s="1"/>
  <c r="Q1115" i="7"/>
  <c r="I1122" i="7" s="1"/>
  <c r="E1115" i="7"/>
  <c r="D1115" i="7"/>
  <c r="I1112" i="7"/>
  <c r="H1112" i="7"/>
  <c r="G1112" i="7"/>
  <c r="E1112" i="7"/>
  <c r="K1111" i="7"/>
  <c r="J1111" i="7"/>
  <c r="E1111" i="7"/>
  <c r="K1110" i="7"/>
  <c r="J1110" i="7"/>
  <c r="E1110" i="7"/>
  <c r="K1109" i="7"/>
  <c r="J1109" i="7"/>
  <c r="H1109" i="7"/>
  <c r="I1109" i="7"/>
  <c r="F1109" i="7"/>
  <c r="V1109" i="7"/>
  <c r="T1109" i="7"/>
  <c r="R1109" i="7"/>
  <c r="U1109" i="7"/>
  <c r="S1109" i="7"/>
  <c r="Q1109" i="7"/>
  <c r="E1109" i="7"/>
  <c r="D1109" i="7"/>
  <c r="B1109" i="7"/>
  <c r="K1108" i="7"/>
  <c r="J1108" i="7"/>
  <c r="I1108" i="7"/>
  <c r="H1108" i="7"/>
  <c r="G1108" i="7"/>
  <c r="F1108" i="7"/>
  <c r="K1107" i="7"/>
  <c r="J1107" i="7"/>
  <c r="I1107" i="7"/>
  <c r="H1107" i="7"/>
  <c r="G1107" i="7"/>
  <c r="F1107" i="7"/>
  <c r="K1106" i="7"/>
  <c r="P1113" i="7" s="1"/>
  <c r="J1106" i="7"/>
  <c r="I1106" i="7"/>
  <c r="H1106" i="7"/>
  <c r="G1106" i="7"/>
  <c r="F1106" i="7"/>
  <c r="C1105" i="7"/>
  <c r="V1104" i="7"/>
  <c r="T1104" i="7"/>
  <c r="R1104" i="7"/>
  <c r="U1104" i="7"/>
  <c r="S1104" i="7"/>
  <c r="I1111" i="7" s="1"/>
  <c r="Q1104" i="7"/>
  <c r="I1110" i="7" s="1"/>
  <c r="H1113" i="7" s="1"/>
  <c r="E1104" i="7"/>
  <c r="D1104" i="7"/>
  <c r="I1101" i="7"/>
  <c r="H1101" i="7"/>
  <c r="G1101" i="7"/>
  <c r="E1101" i="7"/>
  <c r="K1100" i="7"/>
  <c r="J1100" i="7"/>
  <c r="E1100" i="7"/>
  <c r="K1099" i="7"/>
  <c r="J1099" i="7"/>
  <c r="E1099" i="7"/>
  <c r="K1098" i="7"/>
  <c r="J1098" i="7"/>
  <c r="H1098" i="7"/>
  <c r="I1098" i="7"/>
  <c r="F1098" i="7"/>
  <c r="V1098" i="7"/>
  <c r="T1098" i="7"/>
  <c r="R1098" i="7"/>
  <c r="U1098" i="7"/>
  <c r="S1098" i="7"/>
  <c r="Q1098" i="7"/>
  <c r="E1098" i="7"/>
  <c r="D1098" i="7"/>
  <c r="B1098" i="7"/>
  <c r="K1097" i="7"/>
  <c r="J1097" i="7"/>
  <c r="I1097" i="7"/>
  <c r="H1097" i="7"/>
  <c r="G1097" i="7"/>
  <c r="F1097" i="7"/>
  <c r="K1096" i="7"/>
  <c r="J1096" i="7"/>
  <c r="I1096" i="7"/>
  <c r="H1096" i="7"/>
  <c r="G1096" i="7"/>
  <c r="F1096" i="7"/>
  <c r="K1095" i="7"/>
  <c r="P1102" i="7" s="1"/>
  <c r="J1095" i="7"/>
  <c r="I1095" i="7"/>
  <c r="H1095" i="7"/>
  <c r="G1095" i="7"/>
  <c r="F1095" i="7"/>
  <c r="C1094" i="7"/>
  <c r="V1093" i="7"/>
  <c r="T1093" i="7"/>
  <c r="R1093" i="7"/>
  <c r="U1093" i="7"/>
  <c r="S1093" i="7"/>
  <c r="I1100" i="7" s="1"/>
  <c r="Q1093" i="7"/>
  <c r="I1099" i="7" s="1"/>
  <c r="O1102" i="7" s="1"/>
  <c r="E1093" i="7"/>
  <c r="D1093" i="7"/>
  <c r="I1090" i="7"/>
  <c r="H1090" i="7"/>
  <c r="G1090" i="7"/>
  <c r="E1090" i="7"/>
  <c r="J1089" i="7"/>
  <c r="E1089" i="7"/>
  <c r="J1088" i="7"/>
  <c r="E1088" i="7"/>
  <c r="K1087" i="7"/>
  <c r="J1087" i="7"/>
  <c r="H1087" i="7"/>
  <c r="I1087" i="7"/>
  <c r="F1087" i="7"/>
  <c r="V1087" i="7"/>
  <c r="T1087" i="7"/>
  <c r="R1087" i="7"/>
  <c r="U1087" i="7"/>
  <c r="S1087" i="7"/>
  <c r="Q1087" i="7"/>
  <c r="I1088" i="7" s="1"/>
  <c r="E1087" i="7"/>
  <c r="D1087" i="7"/>
  <c r="B1087" i="7"/>
  <c r="K1086" i="7"/>
  <c r="J1086" i="7"/>
  <c r="H1086" i="7"/>
  <c r="I1086" i="7"/>
  <c r="F1086" i="7"/>
  <c r="V1086" i="7"/>
  <c r="T1086" i="7"/>
  <c r="R1086" i="7"/>
  <c r="U1086" i="7"/>
  <c r="S1086" i="7"/>
  <c r="Q1086" i="7"/>
  <c r="E1086" i="7"/>
  <c r="D1086" i="7"/>
  <c r="B1086" i="7"/>
  <c r="K1085" i="7"/>
  <c r="J1085" i="7"/>
  <c r="I1085" i="7"/>
  <c r="H1085" i="7"/>
  <c r="G1085" i="7"/>
  <c r="F1085" i="7"/>
  <c r="K1084" i="7"/>
  <c r="J1084" i="7"/>
  <c r="I1084" i="7"/>
  <c r="H1084" i="7"/>
  <c r="G1084" i="7"/>
  <c r="F1084" i="7"/>
  <c r="K1083" i="7"/>
  <c r="J1083" i="7"/>
  <c r="I1083" i="7"/>
  <c r="H1083" i="7"/>
  <c r="G1083" i="7"/>
  <c r="F1083" i="7"/>
  <c r="C1082" i="7"/>
  <c r="V1081" i="7"/>
  <c r="T1081" i="7"/>
  <c r="K1089" i="7" s="1"/>
  <c r="R1081" i="7"/>
  <c r="U1081" i="7"/>
  <c r="S1081" i="7"/>
  <c r="I1089" i="7" s="1"/>
  <c r="Q1081" i="7"/>
  <c r="E1081" i="7"/>
  <c r="D1081" i="7"/>
  <c r="I1078" i="7"/>
  <c r="H1078" i="7"/>
  <c r="G1078" i="7"/>
  <c r="E1078" i="7"/>
  <c r="K1077" i="7"/>
  <c r="J1077" i="7"/>
  <c r="E1077" i="7"/>
  <c r="K1076" i="7"/>
  <c r="J1076" i="7"/>
  <c r="E1076" i="7"/>
  <c r="K1075" i="7"/>
  <c r="J1075" i="7"/>
  <c r="H1075" i="7"/>
  <c r="I1075" i="7"/>
  <c r="F1075" i="7"/>
  <c r="V1075" i="7"/>
  <c r="T1075" i="7"/>
  <c r="R1075" i="7"/>
  <c r="U1075" i="7"/>
  <c r="S1075" i="7"/>
  <c r="Q1075" i="7"/>
  <c r="E1075" i="7"/>
  <c r="D1075" i="7"/>
  <c r="B1075" i="7"/>
  <c r="K1074" i="7"/>
  <c r="J1074" i="7"/>
  <c r="I1074" i="7"/>
  <c r="H1074" i="7"/>
  <c r="G1074" i="7"/>
  <c r="F1074" i="7"/>
  <c r="K1073" i="7"/>
  <c r="J1073" i="7"/>
  <c r="I1073" i="7"/>
  <c r="H1073" i="7"/>
  <c r="G1073" i="7"/>
  <c r="F1073" i="7"/>
  <c r="K1072" i="7"/>
  <c r="J1072" i="7"/>
  <c r="I1072" i="7"/>
  <c r="O1079" i="7" s="1"/>
  <c r="H1072" i="7"/>
  <c r="G1072" i="7"/>
  <c r="F1072" i="7"/>
  <c r="C1071" i="7"/>
  <c r="V1070" i="7"/>
  <c r="T1070" i="7"/>
  <c r="R1070" i="7"/>
  <c r="U1070" i="7"/>
  <c r="S1070" i="7"/>
  <c r="I1077" i="7" s="1"/>
  <c r="Q1070" i="7"/>
  <c r="I1076" i="7" s="1"/>
  <c r="E1070" i="7"/>
  <c r="D1070" i="7"/>
  <c r="P1068" i="7"/>
  <c r="J1068" i="7"/>
  <c r="K1067" i="7"/>
  <c r="J1067" i="7"/>
  <c r="I1067" i="7"/>
  <c r="O1068" i="7" s="1"/>
  <c r="H1067" i="7"/>
  <c r="G1067" i="7"/>
  <c r="F1067" i="7"/>
  <c r="V1067" i="7"/>
  <c r="T1067" i="7"/>
  <c r="R1067" i="7"/>
  <c r="U1067" i="7"/>
  <c r="S1067" i="7"/>
  <c r="Q1067" i="7"/>
  <c r="E1067" i="7"/>
  <c r="D1067" i="7"/>
  <c r="B1067" i="7"/>
  <c r="I1064" i="7"/>
  <c r="H1064" i="7"/>
  <c r="G1064" i="7"/>
  <c r="E1064" i="7"/>
  <c r="K1063" i="7"/>
  <c r="J1063" i="7"/>
  <c r="E1063" i="7"/>
  <c r="K1062" i="7"/>
  <c r="J1062" i="7"/>
  <c r="E1062" i="7"/>
  <c r="K1061" i="7"/>
  <c r="J1061" i="7"/>
  <c r="H1061" i="7"/>
  <c r="I1061" i="7"/>
  <c r="F1061" i="7"/>
  <c r="V1061" i="7"/>
  <c r="T1061" i="7"/>
  <c r="R1061" i="7"/>
  <c r="U1061" i="7"/>
  <c r="S1061" i="7"/>
  <c r="Q1061" i="7"/>
  <c r="E1061" i="7"/>
  <c r="D1061" i="7"/>
  <c r="B1061" i="7"/>
  <c r="K1060" i="7"/>
  <c r="J1060" i="7"/>
  <c r="I1060" i="7"/>
  <c r="H1065" i="7" s="1"/>
  <c r="H1060" i="7"/>
  <c r="G1060" i="7"/>
  <c r="F1060" i="7"/>
  <c r="C1059" i="7"/>
  <c r="V1058" i="7"/>
  <c r="T1058" i="7"/>
  <c r="R1058" i="7"/>
  <c r="U1058" i="7"/>
  <c r="S1058" i="7"/>
  <c r="I1063" i="7" s="1"/>
  <c r="Q1058" i="7"/>
  <c r="I1062" i="7" s="1"/>
  <c r="E1058" i="7"/>
  <c r="D1058" i="7"/>
  <c r="I1055" i="7"/>
  <c r="H1055" i="7"/>
  <c r="G1055" i="7"/>
  <c r="E1055" i="7"/>
  <c r="J1054" i="7"/>
  <c r="I1054" i="7"/>
  <c r="E1054" i="7"/>
  <c r="J1053" i="7"/>
  <c r="E1053" i="7"/>
  <c r="K1052" i="7"/>
  <c r="J1052" i="7"/>
  <c r="H1052" i="7"/>
  <c r="I1052" i="7"/>
  <c r="F1052" i="7"/>
  <c r="V1052" i="7"/>
  <c r="T1052" i="7"/>
  <c r="R1052" i="7"/>
  <c r="U1052" i="7"/>
  <c r="S1052" i="7"/>
  <c r="Q1052" i="7"/>
  <c r="E1052" i="7"/>
  <c r="D1052" i="7"/>
  <c r="B1052" i="7"/>
  <c r="K1051" i="7"/>
  <c r="J1051" i="7"/>
  <c r="I1051" i="7"/>
  <c r="H1051" i="7"/>
  <c r="G1051" i="7"/>
  <c r="F1051" i="7"/>
  <c r="K1050" i="7"/>
  <c r="J1050" i="7"/>
  <c r="I1050" i="7"/>
  <c r="H1050" i="7"/>
  <c r="G1050" i="7"/>
  <c r="F1050" i="7"/>
  <c r="K1049" i="7"/>
  <c r="J1049" i="7"/>
  <c r="I1049" i="7"/>
  <c r="O1056" i="7" s="1"/>
  <c r="H1049" i="7"/>
  <c r="G1049" i="7"/>
  <c r="F1049" i="7"/>
  <c r="C1048" i="7"/>
  <c r="V1047" i="7"/>
  <c r="T1047" i="7"/>
  <c r="K1054" i="7" s="1"/>
  <c r="J1056" i="7" s="1"/>
  <c r="R1047" i="7"/>
  <c r="K1053" i="7" s="1"/>
  <c r="U1047" i="7"/>
  <c r="S1047" i="7"/>
  <c r="Q1047" i="7"/>
  <c r="I1053" i="7" s="1"/>
  <c r="E1047" i="7"/>
  <c r="D1047" i="7"/>
  <c r="I1044" i="7"/>
  <c r="H1044" i="7"/>
  <c r="G1044" i="7"/>
  <c r="E1044" i="7"/>
  <c r="J1043" i="7"/>
  <c r="I1043" i="7"/>
  <c r="E1043" i="7"/>
  <c r="J1042" i="7"/>
  <c r="E1042" i="7"/>
  <c r="K1041" i="7"/>
  <c r="J1041" i="7"/>
  <c r="H1041" i="7"/>
  <c r="I1041" i="7"/>
  <c r="F1041" i="7"/>
  <c r="V1041" i="7"/>
  <c r="T1041" i="7"/>
  <c r="R1041" i="7"/>
  <c r="U1041" i="7"/>
  <c r="S1041" i="7"/>
  <c r="Q1041" i="7"/>
  <c r="I1042" i="7" s="1"/>
  <c r="E1041" i="7"/>
  <c r="D1041" i="7"/>
  <c r="B1041" i="7"/>
  <c r="K1040" i="7"/>
  <c r="J1040" i="7"/>
  <c r="I1040" i="7"/>
  <c r="H1040" i="7"/>
  <c r="G1040" i="7"/>
  <c r="F1040" i="7"/>
  <c r="K1039" i="7"/>
  <c r="J1039" i="7"/>
  <c r="I1039" i="7"/>
  <c r="H1039" i="7"/>
  <c r="G1039" i="7"/>
  <c r="F1039" i="7"/>
  <c r="K1038" i="7"/>
  <c r="J1038" i="7"/>
  <c r="I1038" i="7"/>
  <c r="H1038" i="7"/>
  <c r="G1038" i="7"/>
  <c r="F1038" i="7"/>
  <c r="K1037" i="7"/>
  <c r="J1037" i="7"/>
  <c r="I1037" i="7"/>
  <c r="H1037" i="7"/>
  <c r="G1037" i="7"/>
  <c r="F1037" i="7"/>
  <c r="C1036" i="7"/>
  <c r="V1035" i="7"/>
  <c r="T1035" i="7"/>
  <c r="K1043" i="7" s="1"/>
  <c r="R1035" i="7"/>
  <c r="K1042" i="7" s="1"/>
  <c r="P1045" i="7" s="1"/>
  <c r="U1035" i="7"/>
  <c r="S1035" i="7"/>
  <c r="Q1035" i="7"/>
  <c r="E1035" i="7"/>
  <c r="D1035" i="7"/>
  <c r="I1032" i="7"/>
  <c r="H1032" i="7"/>
  <c r="G1032" i="7"/>
  <c r="E1032" i="7"/>
  <c r="J1031" i="7"/>
  <c r="E1031" i="7"/>
  <c r="J1030" i="7"/>
  <c r="E1030" i="7"/>
  <c r="K1029" i="7"/>
  <c r="J1029" i="7"/>
  <c r="H1029" i="7"/>
  <c r="I1029" i="7"/>
  <c r="F1029" i="7"/>
  <c r="V1029" i="7"/>
  <c r="T1029" i="7"/>
  <c r="R1029" i="7"/>
  <c r="U1029" i="7"/>
  <c r="S1029" i="7"/>
  <c r="Q1029" i="7"/>
  <c r="E1029" i="7"/>
  <c r="D1029" i="7"/>
  <c r="K1028" i="7"/>
  <c r="J1028" i="7"/>
  <c r="H1028" i="7"/>
  <c r="I1028" i="7"/>
  <c r="F1028" i="7"/>
  <c r="V1028" i="7"/>
  <c r="T1028" i="7"/>
  <c r="R1028" i="7"/>
  <c r="U1028" i="7"/>
  <c r="S1028" i="7"/>
  <c r="Q1028" i="7"/>
  <c r="E1028" i="7"/>
  <c r="D1028" i="7"/>
  <c r="K1027" i="7"/>
  <c r="J1027" i="7"/>
  <c r="H1027" i="7"/>
  <c r="I1027" i="7"/>
  <c r="F1027" i="7"/>
  <c r="V1027" i="7"/>
  <c r="T1027" i="7"/>
  <c r="R1027" i="7"/>
  <c r="U1027" i="7"/>
  <c r="S1027" i="7"/>
  <c r="Q1027" i="7"/>
  <c r="E1027" i="7"/>
  <c r="D1027" i="7"/>
  <c r="K1026" i="7"/>
  <c r="J1026" i="7"/>
  <c r="I1026" i="7"/>
  <c r="H1026" i="7"/>
  <c r="G1026" i="7"/>
  <c r="F1026" i="7"/>
  <c r="K1025" i="7"/>
  <c r="J1025" i="7"/>
  <c r="I1025" i="7"/>
  <c r="H1025" i="7"/>
  <c r="G1025" i="7"/>
  <c r="F1025" i="7"/>
  <c r="K1024" i="7"/>
  <c r="J1024" i="7"/>
  <c r="I1024" i="7"/>
  <c r="H1024" i="7"/>
  <c r="G1024" i="7"/>
  <c r="F1024" i="7"/>
  <c r="C1023" i="7"/>
  <c r="V1022" i="7"/>
  <c r="T1022" i="7"/>
  <c r="K1031" i="7" s="1"/>
  <c r="R1022" i="7"/>
  <c r="K1030" i="7" s="1"/>
  <c r="U1022" i="7"/>
  <c r="S1022" i="7"/>
  <c r="I1031" i="7" s="1"/>
  <c r="Q1022" i="7"/>
  <c r="I1030" i="7" s="1"/>
  <c r="E1022" i="7"/>
  <c r="D1022" i="7"/>
  <c r="A1021" i="7"/>
  <c r="I1019" i="7"/>
  <c r="J1019" i="7"/>
  <c r="I1018" i="7"/>
  <c r="J1018" i="7"/>
  <c r="AQ1017" i="7"/>
  <c r="A1017" i="7"/>
  <c r="I1013" i="7"/>
  <c r="H1013" i="7"/>
  <c r="G1013" i="7"/>
  <c r="E1013" i="7"/>
  <c r="J1012" i="7"/>
  <c r="E1012" i="7"/>
  <c r="K1011" i="7"/>
  <c r="J1011" i="7"/>
  <c r="E1011" i="7"/>
  <c r="K1010" i="7"/>
  <c r="J1010" i="7"/>
  <c r="H1010" i="7"/>
  <c r="I1010" i="7"/>
  <c r="F1010" i="7"/>
  <c r="V1010" i="7"/>
  <c r="T1010" i="7"/>
  <c r="R1010" i="7"/>
  <c r="U1010" i="7"/>
  <c r="S1010" i="7"/>
  <c r="Q1010" i="7"/>
  <c r="E1010" i="7"/>
  <c r="D1010" i="7"/>
  <c r="B1010" i="7"/>
  <c r="K1009" i="7"/>
  <c r="J1009" i="7"/>
  <c r="H1009" i="7"/>
  <c r="I1009" i="7"/>
  <c r="F1009" i="7"/>
  <c r="V1009" i="7"/>
  <c r="T1009" i="7"/>
  <c r="R1009" i="7"/>
  <c r="U1009" i="7"/>
  <c r="S1009" i="7"/>
  <c r="Q1009" i="7"/>
  <c r="E1009" i="7"/>
  <c r="D1009" i="7"/>
  <c r="B1009" i="7"/>
  <c r="K1008" i="7"/>
  <c r="J1008" i="7"/>
  <c r="H1008" i="7"/>
  <c r="I1008" i="7"/>
  <c r="F1008" i="7"/>
  <c r="V1008" i="7"/>
  <c r="T1008" i="7"/>
  <c r="R1008" i="7"/>
  <c r="U1008" i="7"/>
  <c r="S1008" i="7"/>
  <c r="Q1008" i="7"/>
  <c r="E1008" i="7"/>
  <c r="D1008" i="7"/>
  <c r="B1008" i="7"/>
  <c r="K1007" i="7"/>
  <c r="J1007" i="7"/>
  <c r="H1007" i="7"/>
  <c r="I1007" i="7"/>
  <c r="F1007" i="7"/>
  <c r="V1007" i="7"/>
  <c r="T1007" i="7"/>
  <c r="K1012" i="7" s="1"/>
  <c r="R1007" i="7"/>
  <c r="U1007" i="7"/>
  <c r="S1007" i="7"/>
  <c r="Q1007" i="7"/>
  <c r="E1007" i="7"/>
  <c r="D1007" i="7"/>
  <c r="B1007" i="7"/>
  <c r="K1006" i="7"/>
  <c r="J1006" i="7"/>
  <c r="I1006" i="7"/>
  <c r="H1006" i="7"/>
  <c r="G1006" i="7"/>
  <c r="F1006" i="7"/>
  <c r="K1005" i="7"/>
  <c r="J1005" i="7"/>
  <c r="I1005" i="7"/>
  <c r="H1005" i="7"/>
  <c r="G1005" i="7"/>
  <c r="F1005" i="7"/>
  <c r="K1004" i="7"/>
  <c r="J1004" i="7"/>
  <c r="I1004" i="7"/>
  <c r="H1004" i="7"/>
  <c r="G1004" i="7"/>
  <c r="F1004" i="7"/>
  <c r="K1003" i="7"/>
  <c r="J1003" i="7"/>
  <c r="I1003" i="7"/>
  <c r="H1003" i="7"/>
  <c r="G1003" i="7"/>
  <c r="F1003" i="7"/>
  <c r="C1002" i="7"/>
  <c r="V1001" i="7"/>
  <c r="T1001" i="7"/>
  <c r="R1001" i="7"/>
  <c r="U1001" i="7"/>
  <c r="S1001" i="7"/>
  <c r="I1012" i="7" s="1"/>
  <c r="Q1001" i="7"/>
  <c r="E1001" i="7"/>
  <c r="D1001" i="7"/>
  <c r="I998" i="7"/>
  <c r="H998" i="7"/>
  <c r="G998" i="7"/>
  <c r="E998" i="7"/>
  <c r="J997" i="7"/>
  <c r="E997" i="7"/>
  <c r="J996" i="7"/>
  <c r="E996" i="7"/>
  <c r="K995" i="7"/>
  <c r="J995" i="7"/>
  <c r="H995" i="7"/>
  <c r="I995" i="7"/>
  <c r="F995" i="7"/>
  <c r="V995" i="7"/>
  <c r="T995" i="7"/>
  <c r="R995" i="7"/>
  <c r="U995" i="7"/>
  <c r="S995" i="7"/>
  <c r="Q995" i="7"/>
  <c r="E995" i="7"/>
  <c r="D995" i="7"/>
  <c r="B995" i="7"/>
  <c r="K994" i="7"/>
  <c r="P999" i="7" s="1"/>
  <c r="J994" i="7"/>
  <c r="I994" i="7"/>
  <c r="H994" i="7"/>
  <c r="G994" i="7"/>
  <c r="F994" i="7"/>
  <c r="K993" i="7"/>
  <c r="J993" i="7"/>
  <c r="I993" i="7"/>
  <c r="H993" i="7"/>
  <c r="G993" i="7"/>
  <c r="F993" i="7"/>
  <c r="V992" i="7"/>
  <c r="T992" i="7"/>
  <c r="K997" i="7" s="1"/>
  <c r="R992" i="7"/>
  <c r="K996" i="7" s="1"/>
  <c r="J999" i="7" s="1"/>
  <c r="U992" i="7"/>
  <c r="S992" i="7"/>
  <c r="I997" i="7" s="1"/>
  <c r="Q992" i="7"/>
  <c r="I996" i="7" s="1"/>
  <c r="E992" i="7"/>
  <c r="D992" i="7"/>
  <c r="I989" i="7"/>
  <c r="H989" i="7"/>
  <c r="G989" i="7"/>
  <c r="E989" i="7"/>
  <c r="K988" i="7"/>
  <c r="J988" i="7"/>
  <c r="E988" i="7"/>
  <c r="J987" i="7"/>
  <c r="E987" i="7"/>
  <c r="K986" i="7"/>
  <c r="J986" i="7"/>
  <c r="H986" i="7"/>
  <c r="I986" i="7"/>
  <c r="F986" i="7"/>
  <c r="V986" i="7"/>
  <c r="T986" i="7"/>
  <c r="R986" i="7"/>
  <c r="U986" i="7"/>
  <c r="S986" i="7"/>
  <c r="Q986" i="7"/>
  <c r="E986" i="7"/>
  <c r="D986" i="7"/>
  <c r="B986" i="7"/>
  <c r="K985" i="7"/>
  <c r="J985" i="7"/>
  <c r="I985" i="7"/>
  <c r="H985" i="7"/>
  <c r="G985" i="7"/>
  <c r="F985" i="7"/>
  <c r="K984" i="7"/>
  <c r="J984" i="7"/>
  <c r="I984" i="7"/>
  <c r="H984" i="7"/>
  <c r="G984" i="7"/>
  <c r="F984" i="7"/>
  <c r="K983" i="7"/>
  <c r="J983" i="7"/>
  <c r="I983" i="7"/>
  <c r="H983" i="7"/>
  <c r="G983" i="7"/>
  <c r="F983" i="7"/>
  <c r="K982" i="7"/>
  <c r="J982" i="7"/>
  <c r="I982" i="7"/>
  <c r="H982" i="7"/>
  <c r="G982" i="7"/>
  <c r="F982" i="7"/>
  <c r="V981" i="7"/>
  <c r="T981" i="7"/>
  <c r="R981" i="7"/>
  <c r="K987" i="7" s="1"/>
  <c r="U981" i="7"/>
  <c r="S981" i="7"/>
  <c r="Q981" i="7"/>
  <c r="I987" i="7" s="1"/>
  <c r="E981" i="7"/>
  <c r="D981" i="7"/>
  <c r="P979" i="7"/>
  <c r="J979" i="7"/>
  <c r="K978" i="7"/>
  <c r="J978" i="7"/>
  <c r="I978" i="7"/>
  <c r="H978" i="7"/>
  <c r="G978" i="7"/>
  <c r="F978" i="7"/>
  <c r="V978" i="7"/>
  <c r="T978" i="7"/>
  <c r="R978" i="7"/>
  <c r="U978" i="7"/>
  <c r="S978" i="7"/>
  <c r="Q978" i="7"/>
  <c r="E978" i="7"/>
  <c r="D978" i="7"/>
  <c r="B978" i="7"/>
  <c r="I975" i="7"/>
  <c r="H975" i="7"/>
  <c r="G975" i="7"/>
  <c r="E975" i="7"/>
  <c r="K974" i="7"/>
  <c r="J974" i="7"/>
  <c r="E974" i="7"/>
  <c r="K973" i="7"/>
  <c r="J976" i="7" s="1"/>
  <c r="J973" i="7"/>
  <c r="E973" i="7"/>
  <c r="K972" i="7"/>
  <c r="J972" i="7"/>
  <c r="H972" i="7"/>
  <c r="I972" i="7"/>
  <c r="F972" i="7"/>
  <c r="V972" i="7"/>
  <c r="T972" i="7"/>
  <c r="R972" i="7"/>
  <c r="U972" i="7"/>
  <c r="S972" i="7"/>
  <c r="Q972" i="7"/>
  <c r="E972" i="7"/>
  <c r="D972" i="7"/>
  <c r="B972" i="7"/>
  <c r="K971" i="7"/>
  <c r="J971" i="7"/>
  <c r="I971" i="7"/>
  <c r="O976" i="7" s="1"/>
  <c r="H971" i="7"/>
  <c r="G971" i="7"/>
  <c r="F971" i="7"/>
  <c r="K970" i="7"/>
  <c r="J970" i="7"/>
  <c r="I970" i="7"/>
  <c r="H970" i="7"/>
  <c r="G970" i="7"/>
  <c r="F970" i="7"/>
  <c r="V969" i="7"/>
  <c r="T969" i="7"/>
  <c r="R969" i="7"/>
  <c r="U969" i="7"/>
  <c r="S969" i="7"/>
  <c r="I974" i="7" s="1"/>
  <c r="Q969" i="7"/>
  <c r="I973" i="7" s="1"/>
  <c r="E969" i="7"/>
  <c r="D969" i="7"/>
  <c r="I966" i="7"/>
  <c r="H966" i="7"/>
  <c r="G966" i="7"/>
  <c r="E966" i="7"/>
  <c r="J965" i="7"/>
  <c r="E965" i="7"/>
  <c r="J964" i="7"/>
  <c r="E964" i="7"/>
  <c r="K963" i="7"/>
  <c r="J963" i="7"/>
  <c r="H963" i="7"/>
  <c r="I963" i="7"/>
  <c r="F963" i="7"/>
  <c r="V963" i="7"/>
  <c r="T963" i="7"/>
  <c r="R963" i="7"/>
  <c r="U963" i="7"/>
  <c r="S963" i="7"/>
  <c r="Q963" i="7"/>
  <c r="I964" i="7" s="1"/>
  <c r="E963" i="7"/>
  <c r="D963" i="7"/>
  <c r="B963" i="7"/>
  <c r="K962" i="7"/>
  <c r="J962" i="7"/>
  <c r="I962" i="7"/>
  <c r="H962" i="7"/>
  <c r="G962" i="7"/>
  <c r="F962" i="7"/>
  <c r="K961" i="7"/>
  <c r="J961" i="7"/>
  <c r="I961" i="7"/>
  <c r="H961" i="7"/>
  <c r="G961" i="7"/>
  <c r="F961" i="7"/>
  <c r="K960" i="7"/>
  <c r="P967" i="7" s="1"/>
  <c r="J960" i="7"/>
  <c r="I960" i="7"/>
  <c r="H960" i="7"/>
  <c r="G960" i="7"/>
  <c r="F960" i="7"/>
  <c r="K959" i="7"/>
  <c r="J959" i="7"/>
  <c r="I959" i="7"/>
  <c r="H959" i="7"/>
  <c r="G959" i="7"/>
  <c r="F959" i="7"/>
  <c r="V958" i="7"/>
  <c r="T958" i="7"/>
  <c r="K965" i="7" s="1"/>
  <c r="R958" i="7"/>
  <c r="K964" i="7" s="1"/>
  <c r="U958" i="7"/>
  <c r="S958" i="7"/>
  <c r="I965" i="7" s="1"/>
  <c r="Q958" i="7"/>
  <c r="E958" i="7"/>
  <c r="D958" i="7"/>
  <c r="O956" i="7"/>
  <c r="J956" i="7"/>
  <c r="K955" i="7"/>
  <c r="P956" i="7" s="1"/>
  <c r="J955" i="7"/>
  <c r="I955" i="7"/>
  <c r="H956" i="7" s="1"/>
  <c r="H955" i="7"/>
  <c r="G955" i="7"/>
  <c r="F955" i="7"/>
  <c r="V955" i="7"/>
  <c r="T955" i="7"/>
  <c r="R955" i="7"/>
  <c r="U955" i="7"/>
  <c r="S955" i="7"/>
  <c r="Q955" i="7"/>
  <c r="E955" i="7"/>
  <c r="D955" i="7"/>
  <c r="B955" i="7"/>
  <c r="O953" i="7"/>
  <c r="H953" i="7"/>
  <c r="K952" i="7"/>
  <c r="J952" i="7"/>
  <c r="I952" i="7"/>
  <c r="H952" i="7"/>
  <c r="G952" i="7"/>
  <c r="F952" i="7"/>
  <c r="V952" i="7"/>
  <c r="T952" i="7"/>
  <c r="R952" i="7"/>
  <c r="U952" i="7"/>
  <c r="S952" i="7"/>
  <c r="Q952" i="7"/>
  <c r="E952" i="7"/>
  <c r="D952" i="7"/>
  <c r="B952" i="7"/>
  <c r="I949" i="7"/>
  <c r="H949" i="7"/>
  <c r="G949" i="7"/>
  <c r="E949" i="7"/>
  <c r="J948" i="7"/>
  <c r="E948" i="7"/>
  <c r="J947" i="7"/>
  <c r="E947" i="7"/>
  <c r="K946" i="7"/>
  <c r="J946" i="7"/>
  <c r="H946" i="7"/>
  <c r="I946" i="7"/>
  <c r="F946" i="7"/>
  <c r="V946" i="7"/>
  <c r="T946" i="7"/>
  <c r="R946" i="7"/>
  <c r="U946" i="7"/>
  <c r="S946" i="7"/>
  <c r="Q946" i="7"/>
  <c r="I947" i="7" s="1"/>
  <c r="E946" i="7"/>
  <c r="D946" i="7"/>
  <c r="B946" i="7"/>
  <c r="K945" i="7"/>
  <c r="J945" i="7"/>
  <c r="I945" i="7"/>
  <c r="H945" i="7"/>
  <c r="G945" i="7"/>
  <c r="F945" i="7"/>
  <c r="K944" i="7"/>
  <c r="J944" i="7"/>
  <c r="I944" i="7"/>
  <c r="H944" i="7"/>
  <c r="G944" i="7"/>
  <c r="F944" i="7"/>
  <c r="V943" i="7"/>
  <c r="T943" i="7"/>
  <c r="R943" i="7"/>
  <c r="K947" i="7" s="1"/>
  <c r="U943" i="7"/>
  <c r="S943" i="7"/>
  <c r="I948" i="7" s="1"/>
  <c r="Q943" i="7"/>
  <c r="E943" i="7"/>
  <c r="D943" i="7"/>
  <c r="I940" i="7"/>
  <c r="H940" i="7"/>
  <c r="G940" i="7"/>
  <c r="E940" i="7"/>
  <c r="J939" i="7"/>
  <c r="E939" i="7"/>
  <c r="J938" i="7"/>
  <c r="E938" i="7"/>
  <c r="K937" i="7"/>
  <c r="J937" i="7"/>
  <c r="H937" i="7"/>
  <c r="I937" i="7"/>
  <c r="F937" i="7"/>
  <c r="V937" i="7"/>
  <c r="T937" i="7"/>
  <c r="R937" i="7"/>
  <c r="U937" i="7"/>
  <c r="S937" i="7"/>
  <c r="Q937" i="7"/>
  <c r="E937" i="7"/>
  <c r="D937" i="7"/>
  <c r="B937" i="7"/>
  <c r="K936" i="7"/>
  <c r="J936" i="7"/>
  <c r="I936" i="7"/>
  <c r="H936" i="7"/>
  <c r="G936" i="7"/>
  <c r="F936" i="7"/>
  <c r="K935" i="7"/>
  <c r="J935" i="7"/>
  <c r="I935" i="7"/>
  <c r="H935" i="7"/>
  <c r="G935" i="7"/>
  <c r="F935" i="7"/>
  <c r="K934" i="7"/>
  <c r="J934" i="7"/>
  <c r="I934" i="7"/>
  <c r="O941" i="7" s="1"/>
  <c r="H934" i="7"/>
  <c r="G934" i="7"/>
  <c r="F934" i="7"/>
  <c r="K933" i="7"/>
  <c r="J933" i="7"/>
  <c r="I933" i="7"/>
  <c r="H933" i="7"/>
  <c r="G933" i="7"/>
  <c r="F933" i="7"/>
  <c r="V932" i="7"/>
  <c r="T932" i="7"/>
  <c r="K939" i="7" s="1"/>
  <c r="R932" i="7"/>
  <c r="K938" i="7" s="1"/>
  <c r="U932" i="7"/>
  <c r="S932" i="7"/>
  <c r="I939" i="7" s="1"/>
  <c r="Q932" i="7"/>
  <c r="I938" i="7" s="1"/>
  <c r="E932" i="7"/>
  <c r="D932" i="7"/>
  <c r="P930" i="7"/>
  <c r="K929" i="7"/>
  <c r="J930" i="7" s="1"/>
  <c r="J929" i="7"/>
  <c r="I929" i="7"/>
  <c r="O930" i="7" s="1"/>
  <c r="H929" i="7"/>
  <c r="G929" i="7"/>
  <c r="F929" i="7"/>
  <c r="V929" i="7"/>
  <c r="T929" i="7"/>
  <c r="R929" i="7"/>
  <c r="U929" i="7"/>
  <c r="S929" i="7"/>
  <c r="Q929" i="7"/>
  <c r="E929" i="7"/>
  <c r="D929" i="7"/>
  <c r="B929" i="7"/>
  <c r="P927" i="7"/>
  <c r="J927" i="7"/>
  <c r="K926" i="7"/>
  <c r="J926" i="7"/>
  <c r="I926" i="7"/>
  <c r="H926" i="7"/>
  <c r="G926" i="7"/>
  <c r="F926" i="7"/>
  <c r="V926" i="7"/>
  <c r="T926" i="7"/>
  <c r="R926" i="7"/>
  <c r="U926" i="7"/>
  <c r="S926" i="7"/>
  <c r="Q926" i="7"/>
  <c r="E926" i="7"/>
  <c r="D926" i="7"/>
  <c r="B926" i="7"/>
  <c r="I923" i="7"/>
  <c r="H923" i="7"/>
  <c r="G923" i="7"/>
  <c r="E923" i="7"/>
  <c r="J922" i="7"/>
  <c r="E922" i="7"/>
  <c r="J921" i="7"/>
  <c r="E921" i="7"/>
  <c r="K920" i="7"/>
  <c r="J920" i="7"/>
  <c r="H920" i="7"/>
  <c r="I920" i="7"/>
  <c r="F920" i="7"/>
  <c r="V920" i="7"/>
  <c r="T920" i="7"/>
  <c r="R920" i="7"/>
  <c r="U920" i="7"/>
  <c r="S920" i="7"/>
  <c r="Q920" i="7"/>
  <c r="E920" i="7"/>
  <c r="D920" i="7"/>
  <c r="B920" i="7"/>
  <c r="K919" i="7"/>
  <c r="J919" i="7"/>
  <c r="I919" i="7"/>
  <c r="O924" i="7" s="1"/>
  <c r="H919" i="7"/>
  <c r="G919" i="7"/>
  <c r="F919" i="7"/>
  <c r="K918" i="7"/>
  <c r="J918" i="7"/>
  <c r="I918" i="7"/>
  <c r="H918" i="7"/>
  <c r="G918" i="7"/>
  <c r="F918" i="7"/>
  <c r="V917" i="7"/>
  <c r="T917" i="7"/>
  <c r="K922" i="7" s="1"/>
  <c r="R917" i="7"/>
  <c r="K921" i="7" s="1"/>
  <c r="U917" i="7"/>
  <c r="S917" i="7"/>
  <c r="I922" i="7" s="1"/>
  <c r="Q917" i="7"/>
  <c r="I921" i="7" s="1"/>
  <c r="E917" i="7"/>
  <c r="D917" i="7"/>
  <c r="B917" i="7"/>
  <c r="I914" i="7"/>
  <c r="H914" i="7"/>
  <c r="G914" i="7"/>
  <c r="E914" i="7"/>
  <c r="K913" i="7"/>
  <c r="J913" i="7"/>
  <c r="E913" i="7"/>
  <c r="J912" i="7"/>
  <c r="E912" i="7"/>
  <c r="K911" i="7"/>
  <c r="J911" i="7"/>
  <c r="H911" i="7"/>
  <c r="I911" i="7"/>
  <c r="F911" i="7"/>
  <c r="V911" i="7"/>
  <c r="T911" i="7"/>
  <c r="R911" i="7"/>
  <c r="U911" i="7"/>
  <c r="S911" i="7"/>
  <c r="Q911" i="7"/>
  <c r="E911" i="7"/>
  <c r="D911" i="7"/>
  <c r="B911" i="7"/>
  <c r="K910" i="7"/>
  <c r="J910" i="7"/>
  <c r="I910" i="7"/>
  <c r="H910" i="7"/>
  <c r="G910" i="7"/>
  <c r="F910" i="7"/>
  <c r="K909" i="7"/>
  <c r="J909" i="7"/>
  <c r="I909" i="7"/>
  <c r="H909" i="7"/>
  <c r="G909" i="7"/>
  <c r="F909" i="7"/>
  <c r="K908" i="7"/>
  <c r="J908" i="7"/>
  <c r="I908" i="7"/>
  <c r="H908" i="7"/>
  <c r="G908" i="7"/>
  <c r="F908" i="7"/>
  <c r="K907" i="7"/>
  <c r="J907" i="7"/>
  <c r="I907" i="7"/>
  <c r="H907" i="7"/>
  <c r="G907" i="7"/>
  <c r="F907" i="7"/>
  <c r="V906" i="7"/>
  <c r="T906" i="7"/>
  <c r="R906" i="7"/>
  <c r="K912" i="7" s="1"/>
  <c r="U906" i="7"/>
  <c r="S906" i="7"/>
  <c r="Q906" i="7"/>
  <c r="I912" i="7" s="1"/>
  <c r="E906" i="7"/>
  <c r="D906" i="7"/>
  <c r="P904" i="7"/>
  <c r="J904" i="7"/>
  <c r="K903" i="7"/>
  <c r="J903" i="7"/>
  <c r="I903" i="7"/>
  <c r="H903" i="7"/>
  <c r="G903" i="7"/>
  <c r="F903" i="7"/>
  <c r="V903" i="7"/>
  <c r="T903" i="7"/>
  <c r="R903" i="7"/>
  <c r="U903" i="7"/>
  <c r="S903" i="7"/>
  <c r="Q903" i="7"/>
  <c r="E903" i="7"/>
  <c r="D903" i="7"/>
  <c r="B903" i="7"/>
  <c r="C902" i="7"/>
  <c r="P900" i="7"/>
  <c r="J900" i="7"/>
  <c r="I899" i="7"/>
  <c r="H899" i="7"/>
  <c r="G899" i="7"/>
  <c r="E899" i="7"/>
  <c r="J898" i="7"/>
  <c r="I898" i="7"/>
  <c r="E898" i="7"/>
  <c r="J897" i="7"/>
  <c r="E897" i="7"/>
  <c r="K896" i="7"/>
  <c r="J896" i="7"/>
  <c r="I896" i="7"/>
  <c r="H896" i="7"/>
  <c r="G896" i="7"/>
  <c r="F896" i="7"/>
  <c r="K895" i="7"/>
  <c r="J895" i="7"/>
  <c r="I895" i="7"/>
  <c r="H895" i="7"/>
  <c r="G895" i="7"/>
  <c r="F895" i="7"/>
  <c r="C894" i="7"/>
  <c r="V893" i="7"/>
  <c r="T893" i="7"/>
  <c r="K898" i="7" s="1"/>
  <c r="R893" i="7"/>
  <c r="K897" i="7" s="1"/>
  <c r="U893" i="7"/>
  <c r="S893" i="7"/>
  <c r="Q893" i="7"/>
  <c r="I897" i="7" s="1"/>
  <c r="E893" i="7"/>
  <c r="D893" i="7"/>
  <c r="I890" i="7"/>
  <c r="H890" i="7"/>
  <c r="G890" i="7"/>
  <c r="E890" i="7"/>
  <c r="J889" i="7"/>
  <c r="I889" i="7"/>
  <c r="E889" i="7"/>
  <c r="J888" i="7"/>
  <c r="E888" i="7"/>
  <c r="K887" i="7"/>
  <c r="J887" i="7"/>
  <c r="I887" i="7"/>
  <c r="H887" i="7"/>
  <c r="G887" i="7"/>
  <c r="F887" i="7"/>
  <c r="K886" i="7"/>
  <c r="J886" i="7"/>
  <c r="I886" i="7"/>
  <c r="H886" i="7"/>
  <c r="G886" i="7"/>
  <c r="F886" i="7"/>
  <c r="C885" i="7"/>
  <c r="V884" i="7"/>
  <c r="T884" i="7"/>
  <c r="K889" i="7" s="1"/>
  <c r="R884" i="7"/>
  <c r="K888" i="7" s="1"/>
  <c r="U884" i="7"/>
  <c r="S884" i="7"/>
  <c r="Q884" i="7"/>
  <c r="I888" i="7" s="1"/>
  <c r="H891" i="7" s="1"/>
  <c r="E884" i="7"/>
  <c r="D884" i="7"/>
  <c r="I881" i="7"/>
  <c r="H881" i="7"/>
  <c r="G881" i="7"/>
  <c r="E881" i="7"/>
  <c r="J880" i="7"/>
  <c r="E880" i="7"/>
  <c r="J879" i="7"/>
  <c r="E879" i="7"/>
  <c r="K878" i="7"/>
  <c r="J878" i="7"/>
  <c r="H878" i="7"/>
  <c r="I878" i="7"/>
  <c r="F878" i="7"/>
  <c r="V878" i="7"/>
  <c r="T878" i="7"/>
  <c r="R878" i="7"/>
  <c r="U878" i="7"/>
  <c r="S878" i="7"/>
  <c r="Q878" i="7"/>
  <c r="E878" i="7"/>
  <c r="D878" i="7"/>
  <c r="B878" i="7"/>
  <c r="K877" i="7"/>
  <c r="J877" i="7"/>
  <c r="H877" i="7"/>
  <c r="I877" i="7"/>
  <c r="F877" i="7"/>
  <c r="V877" i="7"/>
  <c r="T877" i="7"/>
  <c r="R877" i="7"/>
  <c r="U877" i="7"/>
  <c r="S877" i="7"/>
  <c r="Q877" i="7"/>
  <c r="E877" i="7"/>
  <c r="D877" i="7"/>
  <c r="B877" i="7"/>
  <c r="K876" i="7"/>
  <c r="J876" i="7"/>
  <c r="H876" i="7"/>
  <c r="I876" i="7"/>
  <c r="F876" i="7"/>
  <c r="V876" i="7"/>
  <c r="T876" i="7"/>
  <c r="R876" i="7"/>
  <c r="U876" i="7"/>
  <c r="S876" i="7"/>
  <c r="Q876" i="7"/>
  <c r="E876" i="7"/>
  <c r="D876" i="7"/>
  <c r="B876" i="7"/>
  <c r="K875" i="7"/>
  <c r="J875" i="7"/>
  <c r="I875" i="7"/>
  <c r="H875" i="7"/>
  <c r="G875" i="7"/>
  <c r="F875" i="7"/>
  <c r="K874" i="7"/>
  <c r="J874" i="7"/>
  <c r="I874" i="7"/>
  <c r="H874" i="7"/>
  <c r="G874" i="7"/>
  <c r="F874" i="7"/>
  <c r="K873" i="7"/>
  <c r="J873" i="7"/>
  <c r="I873" i="7"/>
  <c r="O882" i="7" s="1"/>
  <c r="H873" i="7"/>
  <c r="G873" i="7"/>
  <c r="F873" i="7"/>
  <c r="K872" i="7"/>
  <c r="J872" i="7"/>
  <c r="I872" i="7"/>
  <c r="H872" i="7"/>
  <c r="G872" i="7"/>
  <c r="F872" i="7"/>
  <c r="C871" i="7"/>
  <c r="V870" i="7"/>
  <c r="T870" i="7"/>
  <c r="K880" i="7" s="1"/>
  <c r="R870" i="7"/>
  <c r="K879" i="7" s="1"/>
  <c r="U870" i="7"/>
  <c r="S870" i="7"/>
  <c r="I880" i="7" s="1"/>
  <c r="Q870" i="7"/>
  <c r="I879" i="7" s="1"/>
  <c r="E870" i="7"/>
  <c r="D870" i="7"/>
  <c r="I867" i="7"/>
  <c r="H867" i="7"/>
  <c r="G867" i="7"/>
  <c r="E867" i="7"/>
  <c r="J866" i="7"/>
  <c r="E866" i="7"/>
  <c r="J865" i="7"/>
  <c r="E865" i="7"/>
  <c r="K864" i="7"/>
  <c r="J864" i="7"/>
  <c r="H864" i="7"/>
  <c r="I864" i="7"/>
  <c r="F864" i="7"/>
  <c r="V864" i="7"/>
  <c r="T864" i="7"/>
  <c r="R864" i="7"/>
  <c r="U864" i="7"/>
  <c r="S864" i="7"/>
  <c r="Q864" i="7"/>
  <c r="E864" i="7"/>
  <c r="D864" i="7"/>
  <c r="B864" i="7"/>
  <c r="K863" i="7"/>
  <c r="J863" i="7"/>
  <c r="H863" i="7"/>
  <c r="I863" i="7"/>
  <c r="F863" i="7"/>
  <c r="V863" i="7"/>
  <c r="T863" i="7"/>
  <c r="R863" i="7"/>
  <c r="U863" i="7"/>
  <c r="S863" i="7"/>
  <c r="Q863" i="7"/>
  <c r="E863" i="7"/>
  <c r="D863" i="7"/>
  <c r="B863" i="7"/>
  <c r="K862" i="7"/>
  <c r="J862" i="7"/>
  <c r="H862" i="7"/>
  <c r="I862" i="7"/>
  <c r="F862" i="7"/>
  <c r="V862" i="7"/>
  <c r="T862" i="7"/>
  <c r="R862" i="7"/>
  <c r="U862" i="7"/>
  <c r="S862" i="7"/>
  <c r="Q862" i="7"/>
  <c r="E862" i="7"/>
  <c r="D862" i="7"/>
  <c r="B862" i="7"/>
  <c r="K861" i="7"/>
  <c r="J861" i="7"/>
  <c r="H861" i="7"/>
  <c r="I861" i="7"/>
  <c r="F861" i="7"/>
  <c r="V861" i="7"/>
  <c r="T861" i="7"/>
  <c r="R861" i="7"/>
  <c r="U861" i="7"/>
  <c r="S861" i="7"/>
  <c r="Q861" i="7"/>
  <c r="E861" i="7"/>
  <c r="D861" i="7"/>
  <c r="B861" i="7"/>
  <c r="K860" i="7"/>
  <c r="J860" i="7"/>
  <c r="H860" i="7"/>
  <c r="I860" i="7"/>
  <c r="F860" i="7"/>
  <c r="V860" i="7"/>
  <c r="T860" i="7"/>
  <c r="R860" i="7"/>
  <c r="U860" i="7"/>
  <c r="S860" i="7"/>
  <c r="Q860" i="7"/>
  <c r="E860" i="7"/>
  <c r="D860" i="7"/>
  <c r="B860" i="7"/>
  <c r="K859" i="7"/>
  <c r="J859" i="7"/>
  <c r="H859" i="7"/>
  <c r="I859" i="7"/>
  <c r="F859" i="7"/>
  <c r="V859" i="7"/>
  <c r="T859" i="7"/>
  <c r="R859" i="7"/>
  <c r="U859" i="7"/>
  <c r="S859" i="7"/>
  <c r="Q859" i="7"/>
  <c r="E859" i="7"/>
  <c r="D859" i="7"/>
  <c r="B859" i="7"/>
  <c r="K858" i="7"/>
  <c r="J858" i="7"/>
  <c r="H858" i="7"/>
  <c r="I858" i="7"/>
  <c r="F858" i="7"/>
  <c r="V858" i="7"/>
  <c r="T858" i="7"/>
  <c r="R858" i="7"/>
  <c r="U858" i="7"/>
  <c r="S858" i="7"/>
  <c r="Q858" i="7"/>
  <c r="E858" i="7"/>
  <c r="D858" i="7"/>
  <c r="B858" i="7"/>
  <c r="K857" i="7"/>
  <c r="J857" i="7"/>
  <c r="H857" i="7"/>
  <c r="I857" i="7"/>
  <c r="F857" i="7"/>
  <c r="V857" i="7"/>
  <c r="T857" i="7"/>
  <c r="R857" i="7"/>
  <c r="U857" i="7"/>
  <c r="S857" i="7"/>
  <c r="Q857" i="7"/>
  <c r="E857" i="7"/>
  <c r="D857" i="7"/>
  <c r="B857" i="7"/>
  <c r="K856" i="7"/>
  <c r="J856" i="7"/>
  <c r="I856" i="7"/>
  <c r="H856" i="7"/>
  <c r="G856" i="7"/>
  <c r="F856" i="7"/>
  <c r="K855" i="7"/>
  <c r="J855" i="7"/>
  <c r="I855" i="7"/>
  <c r="H855" i="7"/>
  <c r="G855" i="7"/>
  <c r="F855" i="7"/>
  <c r="K854" i="7"/>
  <c r="J854" i="7"/>
  <c r="I854" i="7"/>
  <c r="H854" i="7"/>
  <c r="G854" i="7"/>
  <c r="F854" i="7"/>
  <c r="K853" i="7"/>
  <c r="J853" i="7"/>
  <c r="I853" i="7"/>
  <c r="H853" i="7"/>
  <c r="G853" i="7"/>
  <c r="F853" i="7"/>
  <c r="C852" i="7"/>
  <c r="V851" i="7"/>
  <c r="T851" i="7"/>
  <c r="K866" i="7" s="1"/>
  <c r="R851" i="7"/>
  <c r="U851" i="7"/>
  <c r="S851" i="7"/>
  <c r="I866" i="7" s="1"/>
  <c r="Q851" i="7"/>
  <c r="I865" i="7" s="1"/>
  <c r="E851" i="7"/>
  <c r="D851" i="7"/>
  <c r="I848" i="7"/>
  <c r="H848" i="7"/>
  <c r="G848" i="7"/>
  <c r="E848" i="7"/>
  <c r="J847" i="7"/>
  <c r="E847" i="7"/>
  <c r="J846" i="7"/>
  <c r="E846" i="7"/>
  <c r="K845" i="7"/>
  <c r="J845" i="7"/>
  <c r="H845" i="7"/>
  <c r="I845" i="7"/>
  <c r="F845" i="7"/>
  <c r="V845" i="7"/>
  <c r="T845" i="7"/>
  <c r="R845" i="7"/>
  <c r="U845" i="7"/>
  <c r="S845" i="7"/>
  <c r="Q845" i="7"/>
  <c r="E845" i="7"/>
  <c r="D845" i="7"/>
  <c r="B845" i="7"/>
  <c r="K844" i="7"/>
  <c r="J844" i="7"/>
  <c r="H844" i="7"/>
  <c r="I844" i="7"/>
  <c r="F844" i="7"/>
  <c r="V844" i="7"/>
  <c r="T844" i="7"/>
  <c r="R844" i="7"/>
  <c r="U844" i="7"/>
  <c r="S844" i="7"/>
  <c r="Q844" i="7"/>
  <c r="E844" i="7"/>
  <c r="D844" i="7"/>
  <c r="B844" i="7"/>
  <c r="K843" i="7"/>
  <c r="J843" i="7"/>
  <c r="H843" i="7"/>
  <c r="I843" i="7"/>
  <c r="F843" i="7"/>
  <c r="V843" i="7"/>
  <c r="T843" i="7"/>
  <c r="R843" i="7"/>
  <c r="U843" i="7"/>
  <c r="S843" i="7"/>
  <c r="Q843" i="7"/>
  <c r="E843" i="7"/>
  <c r="D843" i="7"/>
  <c r="B843" i="7"/>
  <c r="K842" i="7"/>
  <c r="J842" i="7"/>
  <c r="H842" i="7"/>
  <c r="I842" i="7"/>
  <c r="F842" i="7"/>
  <c r="V842" i="7"/>
  <c r="T842" i="7"/>
  <c r="R842" i="7"/>
  <c r="U842" i="7"/>
  <c r="S842" i="7"/>
  <c r="Q842" i="7"/>
  <c r="E842" i="7"/>
  <c r="D842" i="7"/>
  <c r="B842" i="7"/>
  <c r="K841" i="7"/>
  <c r="J841" i="7"/>
  <c r="H841" i="7"/>
  <c r="I841" i="7"/>
  <c r="F841" i="7"/>
  <c r="V841" i="7"/>
  <c r="T841" i="7"/>
  <c r="R841" i="7"/>
  <c r="U841" i="7"/>
  <c r="S841" i="7"/>
  <c r="Q841" i="7"/>
  <c r="E841" i="7"/>
  <c r="D841" i="7"/>
  <c r="B841" i="7"/>
  <c r="K840" i="7"/>
  <c r="J840" i="7"/>
  <c r="H840" i="7"/>
  <c r="I840" i="7"/>
  <c r="F840" i="7"/>
  <c r="V840" i="7"/>
  <c r="T840" i="7"/>
  <c r="R840" i="7"/>
  <c r="U840" i="7"/>
  <c r="S840" i="7"/>
  <c r="Q840" i="7"/>
  <c r="E840" i="7"/>
  <c r="D840" i="7"/>
  <c r="B840" i="7"/>
  <c r="K839" i="7"/>
  <c r="J839" i="7"/>
  <c r="H839" i="7"/>
  <c r="I839" i="7"/>
  <c r="F839" i="7"/>
  <c r="V839" i="7"/>
  <c r="T839" i="7"/>
  <c r="R839" i="7"/>
  <c r="U839" i="7"/>
  <c r="S839" i="7"/>
  <c r="Q839" i="7"/>
  <c r="E839" i="7"/>
  <c r="D839" i="7"/>
  <c r="B839" i="7"/>
  <c r="K838" i="7"/>
  <c r="J838" i="7"/>
  <c r="H838" i="7"/>
  <c r="I838" i="7"/>
  <c r="F838" i="7"/>
  <c r="V838" i="7"/>
  <c r="T838" i="7"/>
  <c r="R838" i="7"/>
  <c r="U838" i="7"/>
  <c r="S838" i="7"/>
  <c r="Q838" i="7"/>
  <c r="E838" i="7"/>
  <c r="D838" i="7"/>
  <c r="B838" i="7"/>
  <c r="K837" i="7"/>
  <c r="J837" i="7"/>
  <c r="H837" i="7"/>
  <c r="I837" i="7"/>
  <c r="F837" i="7"/>
  <c r="V837" i="7"/>
  <c r="T837" i="7"/>
  <c r="R837" i="7"/>
  <c r="U837" i="7"/>
  <c r="S837" i="7"/>
  <c r="Q837" i="7"/>
  <c r="E837" i="7"/>
  <c r="D837" i="7"/>
  <c r="B837" i="7"/>
  <c r="K836" i="7"/>
  <c r="J836" i="7"/>
  <c r="H836" i="7"/>
  <c r="I836" i="7"/>
  <c r="F836" i="7"/>
  <c r="V836" i="7"/>
  <c r="T836" i="7"/>
  <c r="R836" i="7"/>
  <c r="U836" i="7"/>
  <c r="S836" i="7"/>
  <c r="Q836" i="7"/>
  <c r="E836" i="7"/>
  <c r="D836" i="7"/>
  <c r="B836" i="7"/>
  <c r="K835" i="7"/>
  <c r="J835" i="7"/>
  <c r="H835" i="7"/>
  <c r="I835" i="7"/>
  <c r="F835" i="7"/>
  <c r="V835" i="7"/>
  <c r="T835" i="7"/>
  <c r="R835" i="7"/>
  <c r="U835" i="7"/>
  <c r="S835" i="7"/>
  <c r="Q835" i="7"/>
  <c r="E835" i="7"/>
  <c r="D835" i="7"/>
  <c r="B835" i="7"/>
  <c r="K834" i="7"/>
  <c r="J834" i="7"/>
  <c r="H834" i="7"/>
  <c r="I834" i="7"/>
  <c r="F834" i="7"/>
  <c r="V834" i="7"/>
  <c r="T834" i="7"/>
  <c r="R834" i="7"/>
  <c r="U834" i="7"/>
  <c r="S834" i="7"/>
  <c r="Q834" i="7"/>
  <c r="E834" i="7"/>
  <c r="D834" i="7"/>
  <c r="B834" i="7"/>
  <c r="K833" i="7"/>
  <c r="J833" i="7"/>
  <c r="H833" i="7"/>
  <c r="I833" i="7"/>
  <c r="F833" i="7"/>
  <c r="V833" i="7"/>
  <c r="T833" i="7"/>
  <c r="R833" i="7"/>
  <c r="U833" i="7"/>
  <c r="S833" i="7"/>
  <c r="Q833" i="7"/>
  <c r="E833" i="7"/>
  <c r="D833" i="7"/>
  <c r="B833" i="7"/>
  <c r="K832" i="7"/>
  <c r="J832" i="7"/>
  <c r="H832" i="7"/>
  <c r="I832" i="7"/>
  <c r="F832" i="7"/>
  <c r="V832" i="7"/>
  <c r="T832" i="7"/>
  <c r="R832" i="7"/>
  <c r="U832" i="7"/>
  <c r="S832" i="7"/>
  <c r="Q832" i="7"/>
  <c r="E832" i="7"/>
  <c r="D832" i="7"/>
  <c r="B832" i="7"/>
  <c r="K831" i="7"/>
  <c r="J831" i="7"/>
  <c r="H831" i="7"/>
  <c r="I831" i="7"/>
  <c r="F831" i="7"/>
  <c r="V831" i="7"/>
  <c r="T831" i="7"/>
  <c r="R831" i="7"/>
  <c r="U831" i="7"/>
  <c r="S831" i="7"/>
  <c r="Q831" i="7"/>
  <c r="E831" i="7"/>
  <c r="D831" i="7"/>
  <c r="B831" i="7"/>
  <c r="K830" i="7"/>
  <c r="J830" i="7"/>
  <c r="H830" i="7"/>
  <c r="I830" i="7"/>
  <c r="F830" i="7"/>
  <c r="V830" i="7"/>
  <c r="T830" i="7"/>
  <c r="K847" i="7" s="1"/>
  <c r="R830" i="7"/>
  <c r="K846" i="7" s="1"/>
  <c r="U830" i="7"/>
  <c r="S830" i="7"/>
  <c r="Q830" i="7"/>
  <c r="E830" i="7"/>
  <c r="D830" i="7"/>
  <c r="B830" i="7"/>
  <c r="K829" i="7"/>
  <c r="J829" i="7"/>
  <c r="I829" i="7"/>
  <c r="H829" i="7"/>
  <c r="G829" i="7"/>
  <c r="F829" i="7"/>
  <c r="K828" i="7"/>
  <c r="J828" i="7"/>
  <c r="I828" i="7"/>
  <c r="H828" i="7"/>
  <c r="G828" i="7"/>
  <c r="F828" i="7"/>
  <c r="K827" i="7"/>
  <c r="J827" i="7"/>
  <c r="I827" i="7"/>
  <c r="H827" i="7"/>
  <c r="G827" i="7"/>
  <c r="F827" i="7"/>
  <c r="K826" i="7"/>
  <c r="J826" i="7"/>
  <c r="I826" i="7"/>
  <c r="H826" i="7"/>
  <c r="G826" i="7"/>
  <c r="F826" i="7"/>
  <c r="C825" i="7"/>
  <c r="V824" i="7"/>
  <c r="T824" i="7"/>
  <c r="R824" i="7"/>
  <c r="U824" i="7"/>
  <c r="S824" i="7"/>
  <c r="I847" i="7" s="1"/>
  <c r="Q824" i="7"/>
  <c r="E824" i="7"/>
  <c r="D824" i="7"/>
  <c r="I821" i="7"/>
  <c r="H821" i="7"/>
  <c r="G821" i="7"/>
  <c r="E821" i="7"/>
  <c r="K820" i="7"/>
  <c r="J820" i="7"/>
  <c r="E820" i="7"/>
  <c r="J819" i="7"/>
  <c r="E819" i="7"/>
  <c r="K818" i="7"/>
  <c r="J822" i="7" s="1"/>
  <c r="J818" i="7"/>
  <c r="I818" i="7"/>
  <c r="H818" i="7"/>
  <c r="G818" i="7"/>
  <c r="F818" i="7"/>
  <c r="K817" i="7"/>
  <c r="J817" i="7"/>
  <c r="I817" i="7"/>
  <c r="H822" i="7" s="1"/>
  <c r="H817" i="7"/>
  <c r="G817" i="7"/>
  <c r="F817" i="7"/>
  <c r="C816" i="7"/>
  <c r="V815" i="7"/>
  <c r="T815" i="7"/>
  <c r="R815" i="7"/>
  <c r="K819" i="7" s="1"/>
  <c r="U815" i="7"/>
  <c r="S815" i="7"/>
  <c r="I820" i="7" s="1"/>
  <c r="Q815" i="7"/>
  <c r="I819" i="7" s="1"/>
  <c r="E815" i="7"/>
  <c r="D815" i="7"/>
  <c r="I812" i="7"/>
  <c r="H812" i="7"/>
  <c r="G812" i="7"/>
  <c r="E812" i="7"/>
  <c r="J811" i="7"/>
  <c r="E811" i="7"/>
  <c r="J810" i="7"/>
  <c r="E810" i="7"/>
  <c r="K809" i="7"/>
  <c r="J809" i="7"/>
  <c r="H809" i="7"/>
  <c r="I809" i="7"/>
  <c r="F809" i="7"/>
  <c r="V809" i="7"/>
  <c r="T809" i="7"/>
  <c r="R809" i="7"/>
  <c r="U809" i="7"/>
  <c r="S809" i="7"/>
  <c r="Q809" i="7"/>
  <c r="I810" i="7" s="1"/>
  <c r="E809" i="7"/>
  <c r="D809" i="7"/>
  <c r="B809" i="7"/>
  <c r="K808" i="7"/>
  <c r="J808" i="7"/>
  <c r="H808" i="7"/>
  <c r="I808" i="7"/>
  <c r="F808" i="7"/>
  <c r="V808" i="7"/>
  <c r="T808" i="7"/>
  <c r="R808" i="7"/>
  <c r="U808" i="7"/>
  <c r="S808" i="7"/>
  <c r="I811" i="7" s="1"/>
  <c r="Q808" i="7"/>
  <c r="E808" i="7"/>
  <c r="D808" i="7"/>
  <c r="K807" i="7"/>
  <c r="J807" i="7"/>
  <c r="I807" i="7"/>
  <c r="H807" i="7"/>
  <c r="G807" i="7"/>
  <c r="F807" i="7"/>
  <c r="K806" i="7"/>
  <c r="J806" i="7"/>
  <c r="I806" i="7"/>
  <c r="H806" i="7"/>
  <c r="G806" i="7"/>
  <c r="F806" i="7"/>
  <c r="K805" i="7"/>
  <c r="J805" i="7"/>
  <c r="I805" i="7"/>
  <c r="H805" i="7"/>
  <c r="G805" i="7"/>
  <c r="F805" i="7"/>
  <c r="K804" i="7"/>
  <c r="J804" i="7"/>
  <c r="I804" i="7"/>
  <c r="H804" i="7"/>
  <c r="G804" i="7"/>
  <c r="F804" i="7"/>
  <c r="C803" i="7"/>
  <c r="V802" i="7"/>
  <c r="T802" i="7"/>
  <c r="R802" i="7"/>
  <c r="K810" i="7" s="1"/>
  <c r="U802" i="7"/>
  <c r="S802" i="7"/>
  <c r="Q802" i="7"/>
  <c r="E802" i="7"/>
  <c r="D802" i="7"/>
  <c r="I799" i="7"/>
  <c r="H799" i="7"/>
  <c r="G799" i="7"/>
  <c r="E799" i="7"/>
  <c r="J798" i="7"/>
  <c r="E798" i="7"/>
  <c r="J797" i="7"/>
  <c r="E797" i="7"/>
  <c r="K796" i="7"/>
  <c r="J796" i="7"/>
  <c r="H796" i="7"/>
  <c r="I796" i="7"/>
  <c r="F796" i="7"/>
  <c r="V796" i="7"/>
  <c r="T796" i="7"/>
  <c r="R796" i="7"/>
  <c r="U796" i="7"/>
  <c r="S796" i="7"/>
  <c r="Q796" i="7"/>
  <c r="E796" i="7"/>
  <c r="D796" i="7"/>
  <c r="K795" i="7"/>
  <c r="J795" i="7"/>
  <c r="H795" i="7"/>
  <c r="I795" i="7"/>
  <c r="F795" i="7"/>
  <c r="V795" i="7"/>
  <c r="T795" i="7"/>
  <c r="R795" i="7"/>
  <c r="U795" i="7"/>
  <c r="S795" i="7"/>
  <c r="Q795" i="7"/>
  <c r="I797" i="7" s="1"/>
  <c r="E795" i="7"/>
  <c r="D795" i="7"/>
  <c r="K794" i="7"/>
  <c r="J794" i="7"/>
  <c r="I794" i="7"/>
  <c r="H794" i="7"/>
  <c r="G794" i="7"/>
  <c r="F794" i="7"/>
  <c r="K793" i="7"/>
  <c r="J793" i="7"/>
  <c r="I793" i="7"/>
  <c r="H793" i="7"/>
  <c r="G793" i="7"/>
  <c r="F793" i="7"/>
  <c r="K792" i="7"/>
  <c r="J792" i="7"/>
  <c r="I792" i="7"/>
  <c r="H792" i="7"/>
  <c r="G792" i="7"/>
  <c r="F792" i="7"/>
  <c r="K791" i="7"/>
  <c r="J791" i="7"/>
  <c r="I791" i="7"/>
  <c r="H791" i="7"/>
  <c r="G791" i="7"/>
  <c r="F791" i="7"/>
  <c r="C790" i="7"/>
  <c r="V789" i="7"/>
  <c r="T789" i="7"/>
  <c r="R789" i="7"/>
  <c r="U789" i="7"/>
  <c r="S789" i="7"/>
  <c r="I798" i="7" s="1"/>
  <c r="Q789" i="7"/>
  <c r="E789" i="7"/>
  <c r="D789" i="7"/>
  <c r="I786" i="7"/>
  <c r="H786" i="7"/>
  <c r="G786" i="7"/>
  <c r="E786" i="7"/>
  <c r="J785" i="7"/>
  <c r="E785" i="7"/>
  <c r="J784" i="7"/>
  <c r="E784" i="7"/>
  <c r="K783" i="7"/>
  <c r="J783" i="7"/>
  <c r="H783" i="7"/>
  <c r="I783" i="7"/>
  <c r="F783" i="7"/>
  <c r="V783" i="7"/>
  <c r="T783" i="7"/>
  <c r="R783" i="7"/>
  <c r="U783" i="7"/>
  <c r="S783" i="7"/>
  <c r="Q783" i="7"/>
  <c r="E783" i="7"/>
  <c r="D783" i="7"/>
  <c r="K782" i="7"/>
  <c r="J782" i="7"/>
  <c r="H782" i="7"/>
  <c r="I782" i="7"/>
  <c r="F782" i="7"/>
  <c r="V782" i="7"/>
  <c r="T782" i="7"/>
  <c r="R782" i="7"/>
  <c r="K784" i="7" s="1"/>
  <c r="U782" i="7"/>
  <c r="S782" i="7"/>
  <c r="Q782" i="7"/>
  <c r="E782" i="7"/>
  <c r="D782" i="7"/>
  <c r="K781" i="7"/>
  <c r="J781" i="7"/>
  <c r="I781" i="7"/>
  <c r="H781" i="7"/>
  <c r="G781" i="7"/>
  <c r="F781" i="7"/>
  <c r="K780" i="7"/>
  <c r="J780" i="7"/>
  <c r="I780" i="7"/>
  <c r="H780" i="7"/>
  <c r="G780" i="7"/>
  <c r="F780" i="7"/>
  <c r="K779" i="7"/>
  <c r="J779" i="7"/>
  <c r="I779" i="7"/>
  <c r="O787" i="7" s="1"/>
  <c r="H779" i="7"/>
  <c r="G779" i="7"/>
  <c r="F779" i="7"/>
  <c r="K778" i="7"/>
  <c r="J778" i="7"/>
  <c r="I778" i="7"/>
  <c r="H778" i="7"/>
  <c r="G778" i="7"/>
  <c r="F778" i="7"/>
  <c r="C777" i="7"/>
  <c r="V776" i="7"/>
  <c r="T776" i="7"/>
  <c r="K785" i="7" s="1"/>
  <c r="R776" i="7"/>
  <c r="U776" i="7"/>
  <c r="S776" i="7"/>
  <c r="I785" i="7" s="1"/>
  <c r="Q776" i="7"/>
  <c r="I784" i="7" s="1"/>
  <c r="E776" i="7"/>
  <c r="D776" i="7"/>
  <c r="A775" i="7"/>
  <c r="I773" i="7"/>
  <c r="J773" i="7"/>
  <c r="I772" i="7"/>
  <c r="J772" i="7"/>
  <c r="AQ771" i="7"/>
  <c r="A771" i="7"/>
  <c r="I767" i="7"/>
  <c r="H767" i="7"/>
  <c r="G767" i="7"/>
  <c r="E767" i="7"/>
  <c r="K766" i="7"/>
  <c r="J766" i="7"/>
  <c r="E766" i="7"/>
  <c r="K765" i="7"/>
  <c r="J768" i="7" s="1"/>
  <c r="J765" i="7"/>
  <c r="E765" i="7"/>
  <c r="K764" i="7"/>
  <c r="J764" i="7"/>
  <c r="H764" i="7"/>
  <c r="I764" i="7"/>
  <c r="F764" i="7"/>
  <c r="V764" i="7"/>
  <c r="T764" i="7"/>
  <c r="R764" i="7"/>
  <c r="U764" i="7"/>
  <c r="S764" i="7"/>
  <c r="Q764" i="7"/>
  <c r="E764" i="7"/>
  <c r="D764" i="7"/>
  <c r="B764" i="7"/>
  <c r="K763" i="7"/>
  <c r="J763" i="7"/>
  <c r="H763" i="7"/>
  <c r="I763" i="7"/>
  <c r="F763" i="7"/>
  <c r="V763" i="7"/>
  <c r="T763" i="7"/>
  <c r="R763" i="7"/>
  <c r="U763" i="7"/>
  <c r="S763" i="7"/>
  <c r="Q763" i="7"/>
  <c r="E763" i="7"/>
  <c r="D763" i="7"/>
  <c r="B763" i="7"/>
  <c r="K762" i="7"/>
  <c r="J762" i="7"/>
  <c r="H762" i="7"/>
  <c r="I762" i="7"/>
  <c r="F762" i="7"/>
  <c r="V762" i="7"/>
  <c r="T762" i="7"/>
  <c r="R762" i="7"/>
  <c r="U762" i="7"/>
  <c r="S762" i="7"/>
  <c r="Q762" i="7"/>
  <c r="E762" i="7"/>
  <c r="D762" i="7"/>
  <c r="B762" i="7"/>
  <c r="K761" i="7"/>
  <c r="J761" i="7"/>
  <c r="H761" i="7"/>
  <c r="I761" i="7"/>
  <c r="F761" i="7"/>
  <c r="V761" i="7"/>
  <c r="T761" i="7"/>
  <c r="R761" i="7"/>
  <c r="U761" i="7"/>
  <c r="S761" i="7"/>
  <c r="Q761" i="7"/>
  <c r="E761" i="7"/>
  <c r="D761" i="7"/>
  <c r="B761" i="7"/>
  <c r="K760" i="7"/>
  <c r="J760" i="7"/>
  <c r="H760" i="7"/>
  <c r="I760" i="7"/>
  <c r="F760" i="7"/>
  <c r="V760" i="7"/>
  <c r="T760" i="7"/>
  <c r="R760" i="7"/>
  <c r="U760" i="7"/>
  <c r="S760" i="7"/>
  <c r="Q760" i="7"/>
  <c r="E760" i="7"/>
  <c r="D760" i="7"/>
  <c r="B760" i="7"/>
  <c r="K759" i="7"/>
  <c r="J759" i="7"/>
  <c r="H759" i="7"/>
  <c r="I759" i="7"/>
  <c r="F759" i="7"/>
  <c r="V759" i="7"/>
  <c r="T759" i="7"/>
  <c r="R759" i="7"/>
  <c r="U759" i="7"/>
  <c r="S759" i="7"/>
  <c r="Q759" i="7"/>
  <c r="E759" i="7"/>
  <c r="D759" i="7"/>
  <c r="B759" i="7"/>
  <c r="K758" i="7"/>
  <c r="J758" i="7"/>
  <c r="H758" i="7"/>
  <c r="I758" i="7"/>
  <c r="F758" i="7"/>
  <c r="V758" i="7"/>
  <c r="T758" i="7"/>
  <c r="R758" i="7"/>
  <c r="U758" i="7"/>
  <c r="S758" i="7"/>
  <c r="Q758" i="7"/>
  <c r="E758" i="7"/>
  <c r="D758" i="7"/>
  <c r="B758" i="7"/>
  <c r="K757" i="7"/>
  <c r="J757" i="7"/>
  <c r="I757" i="7"/>
  <c r="H757" i="7"/>
  <c r="G757" i="7"/>
  <c r="F757" i="7"/>
  <c r="K756" i="7"/>
  <c r="J756" i="7"/>
  <c r="I756" i="7"/>
  <c r="H756" i="7"/>
  <c r="G756" i="7"/>
  <c r="F756" i="7"/>
  <c r="K755" i="7"/>
  <c r="J755" i="7"/>
  <c r="I755" i="7"/>
  <c r="O768" i="7" s="1"/>
  <c r="H755" i="7"/>
  <c r="G755" i="7"/>
  <c r="F755" i="7"/>
  <c r="K754" i="7"/>
  <c r="J754" i="7"/>
  <c r="I754" i="7"/>
  <c r="H768" i="7" s="1"/>
  <c r="H754" i="7"/>
  <c r="G754" i="7"/>
  <c r="F754" i="7"/>
  <c r="C753" i="7"/>
  <c r="V752" i="7"/>
  <c r="T752" i="7"/>
  <c r="R752" i="7"/>
  <c r="U752" i="7"/>
  <c r="S752" i="7"/>
  <c r="I766" i="7" s="1"/>
  <c r="Q752" i="7"/>
  <c r="I765" i="7" s="1"/>
  <c r="E752" i="7"/>
  <c r="D752" i="7"/>
  <c r="I749" i="7"/>
  <c r="H749" i="7"/>
  <c r="G749" i="7"/>
  <c r="E749" i="7"/>
  <c r="J748" i="7"/>
  <c r="E748" i="7"/>
  <c r="J747" i="7"/>
  <c r="E747" i="7"/>
  <c r="K746" i="7"/>
  <c r="J746" i="7"/>
  <c r="H746" i="7"/>
  <c r="I746" i="7"/>
  <c r="F746" i="7"/>
  <c r="V746" i="7"/>
  <c r="T746" i="7"/>
  <c r="R746" i="7"/>
  <c r="U746" i="7"/>
  <c r="S746" i="7"/>
  <c r="Q746" i="7"/>
  <c r="E746" i="7"/>
  <c r="D746" i="7"/>
  <c r="B746" i="7"/>
  <c r="K745" i="7"/>
  <c r="J745" i="7"/>
  <c r="I745" i="7"/>
  <c r="H745" i="7"/>
  <c r="G745" i="7"/>
  <c r="F745" i="7"/>
  <c r="K744" i="7"/>
  <c r="J744" i="7"/>
  <c r="I744" i="7"/>
  <c r="O750" i="7" s="1"/>
  <c r="H744" i="7"/>
  <c r="G744" i="7"/>
  <c r="F744" i="7"/>
  <c r="V743" i="7"/>
  <c r="T743" i="7"/>
  <c r="K748" i="7" s="1"/>
  <c r="R743" i="7"/>
  <c r="K747" i="7" s="1"/>
  <c r="U743" i="7"/>
  <c r="S743" i="7"/>
  <c r="I748" i="7" s="1"/>
  <c r="Q743" i="7"/>
  <c r="I747" i="7" s="1"/>
  <c r="E743" i="7"/>
  <c r="D743" i="7"/>
  <c r="I740" i="7"/>
  <c r="H740" i="7"/>
  <c r="G740" i="7"/>
  <c r="E740" i="7"/>
  <c r="K739" i="7"/>
  <c r="J739" i="7"/>
  <c r="E739" i="7"/>
  <c r="J738" i="7"/>
  <c r="E738" i="7"/>
  <c r="K737" i="7"/>
  <c r="J737" i="7"/>
  <c r="H737" i="7"/>
  <c r="I737" i="7"/>
  <c r="F737" i="7"/>
  <c r="V737" i="7"/>
  <c r="T737" i="7"/>
  <c r="R737" i="7"/>
  <c r="U737" i="7"/>
  <c r="S737" i="7"/>
  <c r="Q737" i="7"/>
  <c r="E737" i="7"/>
  <c r="D737" i="7"/>
  <c r="B737" i="7"/>
  <c r="K736" i="7"/>
  <c r="J736" i="7"/>
  <c r="I736" i="7"/>
  <c r="H736" i="7"/>
  <c r="G736" i="7"/>
  <c r="F736" i="7"/>
  <c r="K735" i="7"/>
  <c r="J735" i="7"/>
  <c r="I735" i="7"/>
  <c r="H735" i="7"/>
  <c r="G735" i="7"/>
  <c r="F735" i="7"/>
  <c r="V734" i="7"/>
  <c r="T734" i="7"/>
  <c r="R734" i="7"/>
  <c r="K738" i="7" s="1"/>
  <c r="U734" i="7"/>
  <c r="S734" i="7"/>
  <c r="I739" i="7" s="1"/>
  <c r="Q734" i="7"/>
  <c r="I738" i="7" s="1"/>
  <c r="E734" i="7"/>
  <c r="D734" i="7"/>
  <c r="I731" i="7"/>
  <c r="H731" i="7"/>
  <c r="G731" i="7"/>
  <c r="E731" i="7"/>
  <c r="J730" i="7"/>
  <c r="E730" i="7"/>
  <c r="J729" i="7"/>
  <c r="E729" i="7"/>
  <c r="K728" i="7"/>
  <c r="J728" i="7"/>
  <c r="H728" i="7"/>
  <c r="I728" i="7"/>
  <c r="F728" i="7"/>
  <c r="V728" i="7"/>
  <c r="T728" i="7"/>
  <c r="R728" i="7"/>
  <c r="U728" i="7"/>
  <c r="S728" i="7"/>
  <c r="Q728" i="7"/>
  <c r="E728" i="7"/>
  <c r="D728" i="7"/>
  <c r="B728" i="7"/>
  <c r="K727" i="7"/>
  <c r="J727" i="7"/>
  <c r="I727" i="7"/>
  <c r="H727" i="7"/>
  <c r="G727" i="7"/>
  <c r="F727" i="7"/>
  <c r="K726" i="7"/>
  <c r="J726" i="7"/>
  <c r="I726" i="7"/>
  <c r="H726" i="7"/>
  <c r="G726" i="7"/>
  <c r="F726" i="7"/>
  <c r="V725" i="7"/>
  <c r="T725" i="7"/>
  <c r="K730" i="7" s="1"/>
  <c r="R725" i="7"/>
  <c r="K729" i="7" s="1"/>
  <c r="U725" i="7"/>
  <c r="S725" i="7"/>
  <c r="I730" i="7" s="1"/>
  <c r="Q725" i="7"/>
  <c r="I729" i="7" s="1"/>
  <c r="E725" i="7"/>
  <c r="D725" i="7"/>
  <c r="I722" i="7"/>
  <c r="H722" i="7"/>
  <c r="G722" i="7"/>
  <c r="E722" i="7"/>
  <c r="K721" i="7"/>
  <c r="J721" i="7"/>
  <c r="E721" i="7"/>
  <c r="J720" i="7"/>
  <c r="E720" i="7"/>
  <c r="K719" i="7"/>
  <c r="J719" i="7"/>
  <c r="H719" i="7"/>
  <c r="I719" i="7"/>
  <c r="F719" i="7"/>
  <c r="V719" i="7"/>
  <c r="T719" i="7"/>
  <c r="R719" i="7"/>
  <c r="U719" i="7"/>
  <c r="S719" i="7"/>
  <c r="Q719" i="7"/>
  <c r="E719" i="7"/>
  <c r="D719" i="7"/>
  <c r="B719" i="7"/>
  <c r="K718" i="7"/>
  <c r="J718" i="7"/>
  <c r="I718" i="7"/>
  <c r="H718" i="7"/>
  <c r="G718" i="7"/>
  <c r="F718" i="7"/>
  <c r="K717" i="7"/>
  <c r="J717" i="7"/>
  <c r="I717" i="7"/>
  <c r="H717" i="7"/>
  <c r="G717" i="7"/>
  <c r="F717" i="7"/>
  <c r="K716" i="7"/>
  <c r="J716" i="7"/>
  <c r="I716" i="7"/>
  <c r="H716" i="7"/>
  <c r="G716" i="7"/>
  <c r="F716" i="7"/>
  <c r="K715" i="7"/>
  <c r="J715" i="7"/>
  <c r="I715" i="7"/>
  <c r="H715" i="7"/>
  <c r="G715" i="7"/>
  <c r="F715" i="7"/>
  <c r="V714" i="7"/>
  <c r="T714" i="7"/>
  <c r="R714" i="7"/>
  <c r="K720" i="7" s="1"/>
  <c r="U714" i="7"/>
  <c r="S714" i="7"/>
  <c r="I721" i="7" s="1"/>
  <c r="Q714" i="7"/>
  <c r="I720" i="7" s="1"/>
  <c r="E714" i="7"/>
  <c r="D714" i="7"/>
  <c r="P712" i="7"/>
  <c r="J712" i="7"/>
  <c r="K711" i="7"/>
  <c r="J711" i="7"/>
  <c r="I711" i="7"/>
  <c r="O712" i="7" s="1"/>
  <c r="H711" i="7"/>
  <c r="G711" i="7"/>
  <c r="F711" i="7"/>
  <c r="V711" i="7"/>
  <c r="T711" i="7"/>
  <c r="R711" i="7"/>
  <c r="U711" i="7"/>
  <c r="S711" i="7"/>
  <c r="Q711" i="7"/>
  <c r="E711" i="7"/>
  <c r="D711" i="7"/>
  <c r="B711" i="7"/>
  <c r="C710" i="7"/>
  <c r="I707" i="7"/>
  <c r="H707" i="7"/>
  <c r="G707" i="7"/>
  <c r="E707" i="7"/>
  <c r="J706" i="7"/>
  <c r="E706" i="7"/>
  <c r="J705" i="7"/>
  <c r="E705" i="7"/>
  <c r="K704" i="7"/>
  <c r="J704" i="7"/>
  <c r="H704" i="7"/>
  <c r="I704" i="7"/>
  <c r="F704" i="7"/>
  <c r="V704" i="7"/>
  <c r="T704" i="7"/>
  <c r="R704" i="7"/>
  <c r="U704" i="7"/>
  <c r="S704" i="7"/>
  <c r="Q704" i="7"/>
  <c r="I705" i="7" s="1"/>
  <c r="E704" i="7"/>
  <c r="D704" i="7"/>
  <c r="B704" i="7"/>
  <c r="K703" i="7"/>
  <c r="J703" i="7"/>
  <c r="H703" i="7"/>
  <c r="I703" i="7"/>
  <c r="F703" i="7"/>
  <c r="V703" i="7"/>
  <c r="T703" i="7"/>
  <c r="R703" i="7"/>
  <c r="U703" i="7"/>
  <c r="S703" i="7"/>
  <c r="I706" i="7" s="1"/>
  <c r="Q703" i="7"/>
  <c r="E703" i="7"/>
  <c r="D703" i="7"/>
  <c r="B703" i="7"/>
  <c r="K702" i="7"/>
  <c r="J702" i="7"/>
  <c r="I702" i="7"/>
  <c r="H702" i="7"/>
  <c r="G702" i="7"/>
  <c r="F702" i="7"/>
  <c r="K701" i="7"/>
  <c r="J701" i="7"/>
  <c r="I701" i="7"/>
  <c r="H701" i="7"/>
  <c r="G701" i="7"/>
  <c r="F701" i="7"/>
  <c r="K700" i="7"/>
  <c r="J700" i="7"/>
  <c r="I700" i="7"/>
  <c r="H700" i="7"/>
  <c r="G700" i="7"/>
  <c r="F700" i="7"/>
  <c r="K699" i="7"/>
  <c r="J699" i="7"/>
  <c r="I699" i="7"/>
  <c r="H699" i="7"/>
  <c r="G699" i="7"/>
  <c r="F699" i="7"/>
  <c r="V698" i="7"/>
  <c r="T698" i="7"/>
  <c r="K706" i="7" s="1"/>
  <c r="R698" i="7"/>
  <c r="K705" i="7" s="1"/>
  <c r="U698" i="7"/>
  <c r="S698" i="7"/>
  <c r="Q698" i="7"/>
  <c r="E698" i="7"/>
  <c r="D698" i="7"/>
  <c r="I695" i="7"/>
  <c r="H695" i="7"/>
  <c r="G695" i="7"/>
  <c r="E695" i="7"/>
  <c r="J694" i="7"/>
  <c r="E694" i="7"/>
  <c r="J693" i="7"/>
  <c r="E693" i="7"/>
  <c r="K692" i="7"/>
  <c r="J692" i="7"/>
  <c r="H692" i="7"/>
  <c r="I692" i="7"/>
  <c r="F692" i="7"/>
  <c r="V692" i="7"/>
  <c r="T692" i="7"/>
  <c r="R692" i="7"/>
  <c r="U692" i="7"/>
  <c r="S692" i="7"/>
  <c r="Q692" i="7"/>
  <c r="I693" i="7" s="1"/>
  <c r="E692" i="7"/>
  <c r="D692" i="7"/>
  <c r="B692" i="7"/>
  <c r="K691" i="7"/>
  <c r="J691" i="7"/>
  <c r="H691" i="7"/>
  <c r="I691" i="7"/>
  <c r="F691" i="7"/>
  <c r="V691" i="7"/>
  <c r="T691" i="7"/>
  <c r="R691" i="7"/>
  <c r="U691" i="7"/>
  <c r="S691" i="7"/>
  <c r="I694" i="7" s="1"/>
  <c r="Q691" i="7"/>
  <c r="E691" i="7"/>
  <c r="D691" i="7"/>
  <c r="B691" i="7"/>
  <c r="K690" i="7"/>
  <c r="J690" i="7"/>
  <c r="I690" i="7"/>
  <c r="H690" i="7"/>
  <c r="G690" i="7"/>
  <c r="F690" i="7"/>
  <c r="K689" i="7"/>
  <c r="J689" i="7"/>
  <c r="I689" i="7"/>
  <c r="H689" i="7"/>
  <c r="G689" i="7"/>
  <c r="F689" i="7"/>
  <c r="K688" i="7"/>
  <c r="J688" i="7"/>
  <c r="I688" i="7"/>
  <c r="H688" i="7"/>
  <c r="G688" i="7"/>
  <c r="F688" i="7"/>
  <c r="K687" i="7"/>
  <c r="J687" i="7"/>
  <c r="I687" i="7"/>
  <c r="H687" i="7"/>
  <c r="G687" i="7"/>
  <c r="F687" i="7"/>
  <c r="V686" i="7"/>
  <c r="T686" i="7"/>
  <c r="K694" i="7" s="1"/>
  <c r="R686" i="7"/>
  <c r="K693" i="7" s="1"/>
  <c r="U686" i="7"/>
  <c r="S686" i="7"/>
  <c r="Q686" i="7"/>
  <c r="E686" i="7"/>
  <c r="D686" i="7"/>
  <c r="I683" i="7"/>
  <c r="H683" i="7"/>
  <c r="G683" i="7"/>
  <c r="E683" i="7"/>
  <c r="J682" i="7"/>
  <c r="E682" i="7"/>
  <c r="J681" i="7"/>
  <c r="E681" i="7"/>
  <c r="K680" i="7"/>
  <c r="J680" i="7"/>
  <c r="H680" i="7"/>
  <c r="I680" i="7"/>
  <c r="F680" i="7"/>
  <c r="V680" i="7"/>
  <c r="T680" i="7"/>
  <c r="R680" i="7"/>
  <c r="U680" i="7"/>
  <c r="S680" i="7"/>
  <c r="Q680" i="7"/>
  <c r="I681" i="7" s="1"/>
  <c r="E680" i="7"/>
  <c r="D680" i="7"/>
  <c r="B680" i="7"/>
  <c r="K679" i="7"/>
  <c r="J679" i="7"/>
  <c r="H679" i="7"/>
  <c r="I679" i="7"/>
  <c r="F679" i="7"/>
  <c r="V679" i="7"/>
  <c r="T679" i="7"/>
  <c r="R679" i="7"/>
  <c r="U679" i="7"/>
  <c r="S679" i="7"/>
  <c r="I682" i="7" s="1"/>
  <c r="Q679" i="7"/>
  <c r="E679" i="7"/>
  <c r="D679" i="7"/>
  <c r="B679" i="7"/>
  <c r="K678" i="7"/>
  <c r="J678" i="7"/>
  <c r="I678" i="7"/>
  <c r="H678" i="7"/>
  <c r="G678" i="7"/>
  <c r="F678" i="7"/>
  <c r="K677" i="7"/>
  <c r="J677" i="7"/>
  <c r="I677" i="7"/>
  <c r="H677" i="7"/>
  <c r="G677" i="7"/>
  <c r="F677" i="7"/>
  <c r="K676" i="7"/>
  <c r="J676" i="7"/>
  <c r="I676" i="7"/>
  <c r="H676" i="7"/>
  <c r="G676" i="7"/>
  <c r="F676" i="7"/>
  <c r="K675" i="7"/>
  <c r="J675" i="7"/>
  <c r="I675" i="7"/>
  <c r="H675" i="7"/>
  <c r="G675" i="7"/>
  <c r="F675" i="7"/>
  <c r="V674" i="7"/>
  <c r="T674" i="7"/>
  <c r="K682" i="7" s="1"/>
  <c r="R674" i="7"/>
  <c r="K681" i="7" s="1"/>
  <c r="U674" i="7"/>
  <c r="S674" i="7"/>
  <c r="Q674" i="7"/>
  <c r="E674" i="7"/>
  <c r="D674" i="7"/>
  <c r="I671" i="7"/>
  <c r="H671" i="7"/>
  <c r="G671" i="7"/>
  <c r="E671" i="7"/>
  <c r="J670" i="7"/>
  <c r="I670" i="7"/>
  <c r="E670" i="7"/>
  <c r="J669" i="7"/>
  <c r="E669" i="7"/>
  <c r="K668" i="7"/>
  <c r="J668" i="7"/>
  <c r="I668" i="7"/>
  <c r="H668" i="7"/>
  <c r="G668" i="7"/>
  <c r="F668" i="7"/>
  <c r="K667" i="7"/>
  <c r="J667" i="7"/>
  <c r="I667" i="7"/>
  <c r="O672" i="7" s="1"/>
  <c r="H667" i="7"/>
  <c r="G667" i="7"/>
  <c r="F667" i="7"/>
  <c r="C666" i="7"/>
  <c r="V665" i="7"/>
  <c r="T665" i="7"/>
  <c r="K670" i="7" s="1"/>
  <c r="R665" i="7"/>
  <c r="K669" i="7" s="1"/>
  <c r="U665" i="7"/>
  <c r="S665" i="7"/>
  <c r="Q665" i="7"/>
  <c r="I669" i="7" s="1"/>
  <c r="E665" i="7"/>
  <c r="D665" i="7"/>
  <c r="I662" i="7"/>
  <c r="H662" i="7"/>
  <c r="G662" i="7"/>
  <c r="E662" i="7"/>
  <c r="J661" i="7"/>
  <c r="E661" i="7"/>
  <c r="J660" i="7"/>
  <c r="E660" i="7"/>
  <c r="K659" i="7"/>
  <c r="J659" i="7"/>
  <c r="H659" i="7"/>
  <c r="I659" i="7"/>
  <c r="F659" i="7"/>
  <c r="V659" i="7"/>
  <c r="T659" i="7"/>
  <c r="R659" i="7"/>
  <c r="U659" i="7"/>
  <c r="S659" i="7"/>
  <c r="Q659" i="7"/>
  <c r="E659" i="7"/>
  <c r="D659" i="7"/>
  <c r="B659" i="7"/>
  <c r="K658" i="7"/>
  <c r="J658" i="7"/>
  <c r="H658" i="7"/>
  <c r="I658" i="7"/>
  <c r="F658" i="7"/>
  <c r="V658" i="7"/>
  <c r="T658" i="7"/>
  <c r="R658" i="7"/>
  <c r="U658" i="7"/>
  <c r="S658" i="7"/>
  <c r="Q658" i="7"/>
  <c r="E658" i="7"/>
  <c r="D658" i="7"/>
  <c r="B658" i="7"/>
  <c r="K657" i="7"/>
  <c r="J657" i="7"/>
  <c r="H657" i="7"/>
  <c r="I657" i="7"/>
  <c r="F657" i="7"/>
  <c r="V657" i="7"/>
  <c r="T657" i="7"/>
  <c r="R657" i="7"/>
  <c r="U657" i="7"/>
  <c r="S657" i="7"/>
  <c r="Q657" i="7"/>
  <c r="E657" i="7"/>
  <c r="D657" i="7"/>
  <c r="B657" i="7"/>
  <c r="K656" i="7"/>
  <c r="J656" i="7"/>
  <c r="H656" i="7"/>
  <c r="I656" i="7"/>
  <c r="F656" i="7"/>
  <c r="V656" i="7"/>
  <c r="T656" i="7"/>
  <c r="R656" i="7"/>
  <c r="U656" i="7"/>
  <c r="S656" i="7"/>
  <c r="Q656" i="7"/>
  <c r="E656" i="7"/>
  <c r="D656" i="7"/>
  <c r="B656" i="7"/>
  <c r="K655" i="7"/>
  <c r="J655" i="7"/>
  <c r="H655" i="7"/>
  <c r="I655" i="7"/>
  <c r="F655" i="7"/>
  <c r="V655" i="7"/>
  <c r="T655" i="7"/>
  <c r="R655" i="7"/>
  <c r="U655" i="7"/>
  <c r="S655" i="7"/>
  <c r="Q655" i="7"/>
  <c r="E655" i="7"/>
  <c r="D655" i="7"/>
  <c r="B655" i="7"/>
  <c r="K654" i="7"/>
  <c r="J654" i="7"/>
  <c r="H654" i="7"/>
  <c r="I654" i="7"/>
  <c r="F654" i="7"/>
  <c r="V654" i="7"/>
  <c r="T654" i="7"/>
  <c r="R654" i="7"/>
  <c r="U654" i="7"/>
  <c r="S654" i="7"/>
  <c r="Q654" i="7"/>
  <c r="E654" i="7"/>
  <c r="D654" i="7"/>
  <c r="B654" i="7"/>
  <c r="K653" i="7"/>
  <c r="J653" i="7"/>
  <c r="I653" i="7"/>
  <c r="H653" i="7"/>
  <c r="G653" i="7"/>
  <c r="F653" i="7"/>
  <c r="K652" i="7"/>
  <c r="J652" i="7"/>
  <c r="I652" i="7"/>
  <c r="H652" i="7"/>
  <c r="G652" i="7"/>
  <c r="F652" i="7"/>
  <c r="K651" i="7"/>
  <c r="J651" i="7"/>
  <c r="I651" i="7"/>
  <c r="H651" i="7"/>
  <c r="G651" i="7"/>
  <c r="F651" i="7"/>
  <c r="K650" i="7"/>
  <c r="J650" i="7"/>
  <c r="I650" i="7"/>
  <c r="O663" i="7" s="1"/>
  <c r="H650" i="7"/>
  <c r="G650" i="7"/>
  <c r="F650" i="7"/>
  <c r="C649" i="7"/>
  <c r="V648" i="7"/>
  <c r="T648" i="7"/>
  <c r="K661" i="7" s="1"/>
  <c r="R648" i="7"/>
  <c r="K660" i="7" s="1"/>
  <c r="U648" i="7"/>
  <c r="S648" i="7"/>
  <c r="I661" i="7" s="1"/>
  <c r="Q648" i="7"/>
  <c r="I660" i="7" s="1"/>
  <c r="E648" i="7"/>
  <c r="D648" i="7"/>
  <c r="I645" i="7"/>
  <c r="H645" i="7"/>
  <c r="G645" i="7"/>
  <c r="E645" i="7"/>
  <c r="K644" i="7"/>
  <c r="J644" i="7"/>
  <c r="E644" i="7"/>
  <c r="K643" i="7"/>
  <c r="J643" i="7"/>
  <c r="E643" i="7"/>
  <c r="K642" i="7"/>
  <c r="J642" i="7"/>
  <c r="I642" i="7"/>
  <c r="H642" i="7"/>
  <c r="G642" i="7"/>
  <c r="F642" i="7"/>
  <c r="K641" i="7"/>
  <c r="P646" i="7" s="1"/>
  <c r="J641" i="7"/>
  <c r="I641" i="7"/>
  <c r="O646" i="7" s="1"/>
  <c r="H641" i="7"/>
  <c r="G641" i="7"/>
  <c r="F641" i="7"/>
  <c r="C640" i="7"/>
  <c r="V639" i="7"/>
  <c r="T639" i="7"/>
  <c r="R639" i="7"/>
  <c r="U639" i="7"/>
  <c r="S639" i="7"/>
  <c r="I644" i="7" s="1"/>
  <c r="Q639" i="7"/>
  <c r="I643" i="7" s="1"/>
  <c r="E639" i="7"/>
  <c r="D639" i="7"/>
  <c r="I636" i="7"/>
  <c r="H636" i="7"/>
  <c r="G636" i="7"/>
  <c r="E636" i="7"/>
  <c r="K635" i="7"/>
  <c r="J635" i="7"/>
  <c r="E635" i="7"/>
  <c r="J634" i="7"/>
  <c r="E634" i="7"/>
  <c r="K633" i="7"/>
  <c r="J633" i="7"/>
  <c r="I633" i="7"/>
  <c r="H633" i="7"/>
  <c r="G633" i="7"/>
  <c r="F633" i="7"/>
  <c r="K632" i="7"/>
  <c r="P637" i="7" s="1"/>
  <c r="J632" i="7"/>
  <c r="I632" i="7"/>
  <c r="H632" i="7"/>
  <c r="G632" i="7"/>
  <c r="F632" i="7"/>
  <c r="C631" i="7"/>
  <c r="V630" i="7"/>
  <c r="T630" i="7"/>
  <c r="R630" i="7"/>
  <c r="K634" i="7" s="1"/>
  <c r="J637" i="7" s="1"/>
  <c r="U630" i="7"/>
  <c r="S630" i="7"/>
  <c r="I635" i="7" s="1"/>
  <c r="Q630" i="7"/>
  <c r="I634" i="7" s="1"/>
  <c r="E630" i="7"/>
  <c r="D630" i="7"/>
  <c r="I627" i="7"/>
  <c r="H627" i="7"/>
  <c r="G627" i="7"/>
  <c r="E627" i="7"/>
  <c r="J626" i="7"/>
  <c r="E626" i="7"/>
  <c r="J625" i="7"/>
  <c r="E625" i="7"/>
  <c r="K624" i="7"/>
  <c r="J624" i="7"/>
  <c r="H624" i="7"/>
  <c r="I624" i="7"/>
  <c r="F624" i="7"/>
  <c r="V624" i="7"/>
  <c r="T624" i="7"/>
  <c r="R624" i="7"/>
  <c r="U624" i="7"/>
  <c r="S624" i="7"/>
  <c r="Q624" i="7"/>
  <c r="E624" i="7"/>
  <c r="D624" i="7"/>
  <c r="K623" i="7"/>
  <c r="J623" i="7"/>
  <c r="H623" i="7"/>
  <c r="I623" i="7"/>
  <c r="F623" i="7"/>
  <c r="V623" i="7"/>
  <c r="T623" i="7"/>
  <c r="R623" i="7"/>
  <c r="U623" i="7"/>
  <c r="S623" i="7"/>
  <c r="I626" i="7" s="1"/>
  <c r="Q623" i="7"/>
  <c r="I625" i="7" s="1"/>
  <c r="E623" i="7"/>
  <c r="D623" i="7"/>
  <c r="B623" i="7"/>
  <c r="K622" i="7"/>
  <c r="J622" i="7"/>
  <c r="I622" i="7"/>
  <c r="H622" i="7"/>
  <c r="G622" i="7"/>
  <c r="F622" i="7"/>
  <c r="K621" i="7"/>
  <c r="J621" i="7"/>
  <c r="I621" i="7"/>
  <c r="H621" i="7"/>
  <c r="G621" i="7"/>
  <c r="F621" i="7"/>
  <c r="K620" i="7"/>
  <c r="J620" i="7"/>
  <c r="I620" i="7"/>
  <c r="H620" i="7"/>
  <c r="G620" i="7"/>
  <c r="F620" i="7"/>
  <c r="K619" i="7"/>
  <c r="J619" i="7"/>
  <c r="I619" i="7"/>
  <c r="H619" i="7"/>
  <c r="G619" i="7"/>
  <c r="F619" i="7"/>
  <c r="C618" i="7"/>
  <c r="V617" i="7"/>
  <c r="T617" i="7"/>
  <c r="K626" i="7" s="1"/>
  <c r="R617" i="7"/>
  <c r="K625" i="7" s="1"/>
  <c r="U617" i="7"/>
  <c r="S617" i="7"/>
  <c r="Q617" i="7"/>
  <c r="E617" i="7"/>
  <c r="D617" i="7"/>
  <c r="I614" i="7"/>
  <c r="H614" i="7"/>
  <c r="G614" i="7"/>
  <c r="E614" i="7"/>
  <c r="J613" i="7"/>
  <c r="E613" i="7"/>
  <c r="J612" i="7"/>
  <c r="E612" i="7"/>
  <c r="K611" i="7"/>
  <c r="J611" i="7"/>
  <c r="H611" i="7"/>
  <c r="I611" i="7"/>
  <c r="F611" i="7"/>
  <c r="V611" i="7"/>
  <c r="T611" i="7"/>
  <c r="R611" i="7"/>
  <c r="U611" i="7"/>
  <c r="S611" i="7"/>
  <c r="Q611" i="7"/>
  <c r="E611" i="7"/>
  <c r="D611" i="7"/>
  <c r="K610" i="7"/>
  <c r="J610" i="7"/>
  <c r="H610" i="7"/>
  <c r="I610" i="7"/>
  <c r="F610" i="7"/>
  <c r="V610" i="7"/>
  <c r="T610" i="7"/>
  <c r="R610" i="7"/>
  <c r="U610" i="7"/>
  <c r="S610" i="7"/>
  <c r="I613" i="7" s="1"/>
  <c r="Q610" i="7"/>
  <c r="I612" i="7" s="1"/>
  <c r="E610" i="7"/>
  <c r="D610" i="7"/>
  <c r="B610" i="7"/>
  <c r="K609" i="7"/>
  <c r="J609" i="7"/>
  <c r="I609" i="7"/>
  <c r="H609" i="7"/>
  <c r="G609" i="7"/>
  <c r="F609" i="7"/>
  <c r="K608" i="7"/>
  <c r="J608" i="7"/>
  <c r="I608" i="7"/>
  <c r="H608" i="7"/>
  <c r="G608" i="7"/>
  <c r="F608" i="7"/>
  <c r="K607" i="7"/>
  <c r="J607" i="7"/>
  <c r="I607" i="7"/>
  <c r="H607" i="7"/>
  <c r="G607" i="7"/>
  <c r="F607" i="7"/>
  <c r="K606" i="7"/>
  <c r="J606" i="7"/>
  <c r="I606" i="7"/>
  <c r="H606" i="7"/>
  <c r="G606" i="7"/>
  <c r="F606" i="7"/>
  <c r="C605" i="7"/>
  <c r="V604" i="7"/>
  <c r="T604" i="7"/>
  <c r="K613" i="7" s="1"/>
  <c r="R604" i="7"/>
  <c r="K612" i="7" s="1"/>
  <c r="U604" i="7"/>
  <c r="S604" i="7"/>
  <c r="Q604" i="7"/>
  <c r="E604" i="7"/>
  <c r="D604" i="7"/>
  <c r="I601" i="7"/>
  <c r="H601" i="7"/>
  <c r="G601" i="7"/>
  <c r="E601" i="7"/>
  <c r="J600" i="7"/>
  <c r="E600" i="7"/>
  <c r="J599" i="7"/>
  <c r="E599" i="7"/>
  <c r="K598" i="7"/>
  <c r="J598" i="7"/>
  <c r="H598" i="7"/>
  <c r="I598" i="7"/>
  <c r="F598" i="7"/>
  <c r="V598" i="7"/>
  <c r="T598" i="7"/>
  <c r="R598" i="7"/>
  <c r="U598" i="7"/>
  <c r="S598" i="7"/>
  <c r="Q598" i="7"/>
  <c r="E598" i="7"/>
  <c r="D598" i="7"/>
  <c r="B598" i="7"/>
  <c r="K597" i="7"/>
  <c r="J597" i="7"/>
  <c r="H597" i="7"/>
  <c r="I597" i="7"/>
  <c r="F597" i="7"/>
  <c r="V597" i="7"/>
  <c r="T597" i="7"/>
  <c r="R597" i="7"/>
  <c r="U597" i="7"/>
  <c r="S597" i="7"/>
  <c r="I600" i="7" s="1"/>
  <c r="Q597" i="7"/>
  <c r="E597" i="7"/>
  <c r="D597" i="7"/>
  <c r="B597" i="7"/>
  <c r="K596" i="7"/>
  <c r="J596" i="7"/>
  <c r="I596" i="7"/>
  <c r="H596" i="7"/>
  <c r="G596" i="7"/>
  <c r="F596" i="7"/>
  <c r="K595" i="7"/>
  <c r="J595" i="7"/>
  <c r="I595" i="7"/>
  <c r="H595" i="7"/>
  <c r="G595" i="7"/>
  <c r="F595" i="7"/>
  <c r="K594" i="7"/>
  <c r="J594" i="7"/>
  <c r="I594" i="7"/>
  <c r="H594" i="7"/>
  <c r="G594" i="7"/>
  <c r="F594" i="7"/>
  <c r="K593" i="7"/>
  <c r="J593" i="7"/>
  <c r="I593" i="7"/>
  <c r="H593" i="7"/>
  <c r="G593" i="7"/>
  <c r="F593" i="7"/>
  <c r="C592" i="7"/>
  <c r="V591" i="7"/>
  <c r="T591" i="7"/>
  <c r="K600" i="7" s="1"/>
  <c r="R591" i="7"/>
  <c r="K599" i="7" s="1"/>
  <c r="U591" i="7"/>
  <c r="S591" i="7"/>
  <c r="Q591" i="7"/>
  <c r="I599" i="7" s="1"/>
  <c r="E591" i="7"/>
  <c r="D591" i="7"/>
  <c r="I588" i="7"/>
  <c r="H588" i="7"/>
  <c r="G588" i="7"/>
  <c r="E588" i="7"/>
  <c r="J587" i="7"/>
  <c r="E587" i="7"/>
  <c r="J586" i="7"/>
  <c r="E586" i="7"/>
  <c r="K585" i="7"/>
  <c r="J585" i="7"/>
  <c r="H585" i="7"/>
  <c r="I585" i="7"/>
  <c r="F585" i="7"/>
  <c r="V585" i="7"/>
  <c r="T585" i="7"/>
  <c r="R585" i="7"/>
  <c r="U585" i="7"/>
  <c r="S585" i="7"/>
  <c r="Q585" i="7"/>
  <c r="I586" i="7" s="1"/>
  <c r="E585" i="7"/>
  <c r="D585" i="7"/>
  <c r="K584" i="7"/>
  <c r="J584" i="7"/>
  <c r="H584" i="7"/>
  <c r="I584" i="7"/>
  <c r="F584" i="7"/>
  <c r="V584" i="7"/>
  <c r="T584" i="7"/>
  <c r="R584" i="7"/>
  <c r="U584" i="7"/>
  <c r="S584" i="7"/>
  <c r="I587" i="7" s="1"/>
  <c r="Q584" i="7"/>
  <c r="E584" i="7"/>
  <c r="D584" i="7"/>
  <c r="K583" i="7"/>
  <c r="J583" i="7"/>
  <c r="I583" i="7"/>
  <c r="H583" i="7"/>
  <c r="G583" i="7"/>
  <c r="F583" i="7"/>
  <c r="K582" i="7"/>
  <c r="J582" i="7"/>
  <c r="I582" i="7"/>
  <c r="H582" i="7"/>
  <c r="G582" i="7"/>
  <c r="F582" i="7"/>
  <c r="K581" i="7"/>
  <c r="J581" i="7"/>
  <c r="I581" i="7"/>
  <c r="H581" i="7"/>
  <c r="G581" i="7"/>
  <c r="F581" i="7"/>
  <c r="K580" i="7"/>
  <c r="J580" i="7"/>
  <c r="I580" i="7"/>
  <c r="H589" i="7" s="1"/>
  <c r="H580" i="7"/>
  <c r="G580" i="7"/>
  <c r="F580" i="7"/>
  <c r="C579" i="7"/>
  <c r="V578" i="7"/>
  <c r="T578" i="7"/>
  <c r="K587" i="7" s="1"/>
  <c r="R578" i="7"/>
  <c r="K586" i="7" s="1"/>
  <c r="U578" i="7"/>
  <c r="S578" i="7"/>
  <c r="Q578" i="7"/>
  <c r="E578" i="7"/>
  <c r="D578" i="7"/>
  <c r="I575" i="7"/>
  <c r="H575" i="7"/>
  <c r="G575" i="7"/>
  <c r="E575" i="7"/>
  <c r="J574" i="7"/>
  <c r="E574" i="7"/>
  <c r="J573" i="7"/>
  <c r="E573" i="7"/>
  <c r="K572" i="7"/>
  <c r="J572" i="7"/>
  <c r="H572" i="7"/>
  <c r="I572" i="7"/>
  <c r="F572" i="7"/>
  <c r="V572" i="7"/>
  <c r="T572" i="7"/>
  <c r="R572" i="7"/>
  <c r="U572" i="7"/>
  <c r="S572" i="7"/>
  <c r="Q572" i="7"/>
  <c r="E572" i="7"/>
  <c r="D572" i="7"/>
  <c r="K571" i="7"/>
  <c r="J571" i="7"/>
  <c r="H571" i="7"/>
  <c r="I571" i="7"/>
  <c r="F571" i="7"/>
  <c r="V571" i="7"/>
  <c r="T571" i="7"/>
  <c r="R571" i="7"/>
  <c r="U571" i="7"/>
  <c r="S571" i="7"/>
  <c r="Q571" i="7"/>
  <c r="E571" i="7"/>
  <c r="D571" i="7"/>
  <c r="B571" i="7"/>
  <c r="K570" i="7"/>
  <c r="J570" i="7"/>
  <c r="H570" i="7"/>
  <c r="I570" i="7"/>
  <c r="F570" i="7"/>
  <c r="V570" i="7"/>
  <c r="T570" i="7"/>
  <c r="R570" i="7"/>
  <c r="U570" i="7"/>
  <c r="S570" i="7"/>
  <c r="Q570" i="7"/>
  <c r="E570" i="7"/>
  <c r="D570" i="7"/>
  <c r="B570" i="7"/>
  <c r="K569" i="7"/>
  <c r="J569" i="7"/>
  <c r="I569" i="7"/>
  <c r="H569" i="7"/>
  <c r="G569" i="7"/>
  <c r="F569" i="7"/>
  <c r="K568" i="7"/>
  <c r="J568" i="7"/>
  <c r="I568" i="7"/>
  <c r="H568" i="7"/>
  <c r="G568" i="7"/>
  <c r="F568" i="7"/>
  <c r="K567" i="7"/>
  <c r="J567" i="7"/>
  <c r="I567" i="7"/>
  <c r="H567" i="7"/>
  <c r="G567" i="7"/>
  <c r="F567" i="7"/>
  <c r="K566" i="7"/>
  <c r="J566" i="7"/>
  <c r="I566" i="7"/>
  <c r="O576" i="7" s="1"/>
  <c r="H566" i="7"/>
  <c r="G566" i="7"/>
  <c r="F566" i="7"/>
  <c r="C565" i="7"/>
  <c r="V564" i="7"/>
  <c r="T564" i="7"/>
  <c r="K574" i="7" s="1"/>
  <c r="R564" i="7"/>
  <c r="K573" i="7" s="1"/>
  <c r="U564" i="7"/>
  <c r="S564" i="7"/>
  <c r="I574" i="7" s="1"/>
  <c r="Q564" i="7"/>
  <c r="I573" i="7" s="1"/>
  <c r="E564" i="7"/>
  <c r="D564" i="7"/>
  <c r="I561" i="7"/>
  <c r="H561" i="7"/>
  <c r="G561" i="7"/>
  <c r="E561" i="7"/>
  <c r="J560" i="7"/>
  <c r="E560" i="7"/>
  <c r="J559" i="7"/>
  <c r="E559" i="7"/>
  <c r="K558" i="7"/>
  <c r="J558" i="7"/>
  <c r="H558" i="7"/>
  <c r="I558" i="7"/>
  <c r="F558" i="7"/>
  <c r="V558" i="7"/>
  <c r="T558" i="7"/>
  <c r="R558" i="7"/>
  <c r="U558" i="7"/>
  <c r="S558" i="7"/>
  <c r="Q558" i="7"/>
  <c r="E558" i="7"/>
  <c r="D558" i="7"/>
  <c r="K557" i="7"/>
  <c r="J557" i="7"/>
  <c r="H557" i="7"/>
  <c r="I557" i="7"/>
  <c r="F557" i="7"/>
  <c r="V557" i="7"/>
  <c r="T557" i="7"/>
  <c r="R557" i="7"/>
  <c r="U557" i="7"/>
  <c r="S557" i="7"/>
  <c r="Q557" i="7"/>
  <c r="E557" i="7"/>
  <c r="D557" i="7"/>
  <c r="B557" i="7"/>
  <c r="K556" i="7"/>
  <c r="J556" i="7"/>
  <c r="H556" i="7"/>
  <c r="I556" i="7"/>
  <c r="F556" i="7"/>
  <c r="V556" i="7"/>
  <c r="T556" i="7"/>
  <c r="K560" i="7" s="1"/>
  <c r="R556" i="7"/>
  <c r="U556" i="7"/>
  <c r="S556" i="7"/>
  <c r="Q556" i="7"/>
  <c r="E556" i="7"/>
  <c r="D556" i="7"/>
  <c r="B556" i="7"/>
  <c r="K555" i="7"/>
  <c r="J555" i="7"/>
  <c r="I555" i="7"/>
  <c r="H555" i="7"/>
  <c r="G555" i="7"/>
  <c r="F555" i="7"/>
  <c r="K554" i="7"/>
  <c r="J554" i="7"/>
  <c r="I554" i="7"/>
  <c r="H554" i="7"/>
  <c r="G554" i="7"/>
  <c r="F554" i="7"/>
  <c r="K553" i="7"/>
  <c r="J553" i="7"/>
  <c r="I553" i="7"/>
  <c r="H553" i="7"/>
  <c r="G553" i="7"/>
  <c r="F553" i="7"/>
  <c r="K552" i="7"/>
  <c r="P562" i="7" s="1"/>
  <c r="J552" i="7"/>
  <c r="I552" i="7"/>
  <c r="H552" i="7"/>
  <c r="G552" i="7"/>
  <c r="F552" i="7"/>
  <c r="C551" i="7"/>
  <c r="V550" i="7"/>
  <c r="T550" i="7"/>
  <c r="R550" i="7"/>
  <c r="K559" i="7" s="1"/>
  <c r="U550" i="7"/>
  <c r="S550" i="7"/>
  <c r="I560" i="7" s="1"/>
  <c r="Q550" i="7"/>
  <c r="I559" i="7" s="1"/>
  <c r="H562" i="7" s="1"/>
  <c r="E550" i="7"/>
  <c r="D550" i="7"/>
  <c r="P548" i="7"/>
  <c r="J548" i="7"/>
  <c r="I547" i="7"/>
  <c r="H547" i="7"/>
  <c r="G547" i="7"/>
  <c r="E547" i="7"/>
  <c r="J546" i="7"/>
  <c r="E546" i="7"/>
  <c r="J545" i="7"/>
  <c r="E545" i="7"/>
  <c r="K544" i="7"/>
  <c r="J544" i="7"/>
  <c r="H544" i="7"/>
  <c r="I544" i="7"/>
  <c r="F544" i="7"/>
  <c r="V544" i="7"/>
  <c r="T544" i="7"/>
  <c r="R544" i="7"/>
  <c r="U544" i="7"/>
  <c r="S544" i="7"/>
  <c r="Q544" i="7"/>
  <c r="E544" i="7"/>
  <c r="D544" i="7"/>
  <c r="K543" i="7"/>
  <c r="J543" i="7"/>
  <c r="H543" i="7"/>
  <c r="I543" i="7"/>
  <c r="F543" i="7"/>
  <c r="V543" i="7"/>
  <c r="T543" i="7"/>
  <c r="R543" i="7"/>
  <c r="U543" i="7"/>
  <c r="S543" i="7"/>
  <c r="Q543" i="7"/>
  <c r="E543" i="7"/>
  <c r="D543" i="7"/>
  <c r="K542" i="7"/>
  <c r="J542" i="7"/>
  <c r="H542" i="7"/>
  <c r="I542" i="7"/>
  <c r="F542" i="7"/>
  <c r="V542" i="7"/>
  <c r="T542" i="7"/>
  <c r="R542" i="7"/>
  <c r="U542" i="7"/>
  <c r="S542" i="7"/>
  <c r="I546" i="7" s="1"/>
  <c r="Q542" i="7"/>
  <c r="E542" i="7"/>
  <c r="D542" i="7"/>
  <c r="K541" i="7"/>
  <c r="J541" i="7"/>
  <c r="H541" i="7"/>
  <c r="I541" i="7"/>
  <c r="F541" i="7"/>
  <c r="V541" i="7"/>
  <c r="T541" i="7"/>
  <c r="R541" i="7"/>
  <c r="U541" i="7"/>
  <c r="S541" i="7"/>
  <c r="Q541" i="7"/>
  <c r="E541" i="7"/>
  <c r="D541" i="7"/>
  <c r="K540" i="7"/>
  <c r="J540" i="7"/>
  <c r="I540" i="7"/>
  <c r="H540" i="7"/>
  <c r="G540" i="7"/>
  <c r="F540" i="7"/>
  <c r="K539" i="7"/>
  <c r="J539" i="7"/>
  <c r="I539" i="7"/>
  <c r="H539" i="7"/>
  <c r="G539" i="7"/>
  <c r="F539" i="7"/>
  <c r="K538" i="7"/>
  <c r="J538" i="7"/>
  <c r="I538" i="7"/>
  <c r="H538" i="7"/>
  <c r="G538" i="7"/>
  <c r="F538" i="7"/>
  <c r="K537" i="7"/>
  <c r="J537" i="7"/>
  <c r="I537" i="7"/>
  <c r="H537" i="7"/>
  <c r="G537" i="7"/>
  <c r="F537" i="7"/>
  <c r="C536" i="7"/>
  <c r="V535" i="7"/>
  <c r="T535" i="7"/>
  <c r="K546" i="7" s="1"/>
  <c r="R535" i="7"/>
  <c r="K545" i="7" s="1"/>
  <c r="U535" i="7"/>
  <c r="S535" i="7"/>
  <c r="Q535" i="7"/>
  <c r="I545" i="7" s="1"/>
  <c r="E535" i="7"/>
  <c r="D535" i="7"/>
  <c r="A534" i="7"/>
  <c r="I532" i="7"/>
  <c r="J532" i="7"/>
  <c r="I531" i="7"/>
  <c r="J531" i="7"/>
  <c r="AQ530" i="7"/>
  <c r="A530" i="7"/>
  <c r="I526" i="7"/>
  <c r="H526" i="7"/>
  <c r="G526" i="7"/>
  <c r="E526" i="7"/>
  <c r="K525" i="7"/>
  <c r="J525" i="7"/>
  <c r="E525" i="7"/>
  <c r="J524" i="7"/>
  <c r="E524" i="7"/>
  <c r="K523" i="7"/>
  <c r="J523" i="7"/>
  <c r="H523" i="7"/>
  <c r="I523" i="7"/>
  <c r="F523" i="7"/>
  <c r="V523" i="7"/>
  <c r="T523" i="7"/>
  <c r="R523" i="7"/>
  <c r="U523" i="7"/>
  <c r="S523" i="7"/>
  <c r="Q523" i="7"/>
  <c r="E523" i="7"/>
  <c r="D523" i="7"/>
  <c r="B523" i="7"/>
  <c r="K522" i="7"/>
  <c r="J522" i="7"/>
  <c r="H522" i="7"/>
  <c r="I522" i="7"/>
  <c r="F522" i="7"/>
  <c r="V522" i="7"/>
  <c r="T522" i="7"/>
  <c r="R522" i="7"/>
  <c r="U522" i="7"/>
  <c r="S522" i="7"/>
  <c r="Q522" i="7"/>
  <c r="E522" i="7"/>
  <c r="D522" i="7"/>
  <c r="B522" i="7"/>
  <c r="K521" i="7"/>
  <c r="J521" i="7"/>
  <c r="H521" i="7"/>
  <c r="I521" i="7"/>
  <c r="F521" i="7"/>
  <c r="V521" i="7"/>
  <c r="T521" i="7"/>
  <c r="R521" i="7"/>
  <c r="U521" i="7"/>
  <c r="S521" i="7"/>
  <c r="Q521" i="7"/>
  <c r="E521" i="7"/>
  <c r="D521" i="7"/>
  <c r="B521" i="7"/>
  <c r="K520" i="7"/>
  <c r="J520" i="7"/>
  <c r="H520" i="7"/>
  <c r="I520" i="7"/>
  <c r="F520" i="7"/>
  <c r="V520" i="7"/>
  <c r="T520" i="7"/>
  <c r="R520" i="7"/>
  <c r="U520" i="7"/>
  <c r="S520" i="7"/>
  <c r="Q520" i="7"/>
  <c r="E520" i="7"/>
  <c r="D520" i="7"/>
  <c r="B520" i="7"/>
  <c r="K519" i="7"/>
  <c r="J519" i="7"/>
  <c r="I519" i="7"/>
  <c r="H519" i="7"/>
  <c r="G519" i="7"/>
  <c r="F519" i="7"/>
  <c r="K518" i="7"/>
  <c r="J518" i="7"/>
  <c r="I518" i="7"/>
  <c r="H518" i="7"/>
  <c r="G518" i="7"/>
  <c r="F518" i="7"/>
  <c r="K517" i="7"/>
  <c r="J517" i="7"/>
  <c r="I517" i="7"/>
  <c r="H517" i="7"/>
  <c r="G517" i="7"/>
  <c r="F517" i="7"/>
  <c r="K516" i="7"/>
  <c r="J516" i="7"/>
  <c r="I516" i="7"/>
  <c r="H516" i="7"/>
  <c r="G516" i="7"/>
  <c r="F516" i="7"/>
  <c r="C515" i="7"/>
  <c r="V514" i="7"/>
  <c r="T514" i="7"/>
  <c r="R514" i="7"/>
  <c r="U514" i="7"/>
  <c r="S514" i="7"/>
  <c r="I525" i="7" s="1"/>
  <c r="Q514" i="7"/>
  <c r="I524" i="7" s="1"/>
  <c r="E514" i="7"/>
  <c r="D514" i="7"/>
  <c r="I511" i="7"/>
  <c r="H511" i="7"/>
  <c r="G511" i="7"/>
  <c r="E511" i="7"/>
  <c r="K510" i="7"/>
  <c r="J510" i="7"/>
  <c r="E510" i="7"/>
  <c r="K509" i="7"/>
  <c r="J509" i="7"/>
  <c r="E509" i="7"/>
  <c r="K508" i="7"/>
  <c r="J508" i="7"/>
  <c r="H508" i="7"/>
  <c r="I508" i="7"/>
  <c r="F508" i="7"/>
  <c r="V508" i="7"/>
  <c r="T508" i="7"/>
  <c r="R508" i="7"/>
  <c r="U508" i="7"/>
  <c r="S508" i="7"/>
  <c r="Q508" i="7"/>
  <c r="E508" i="7"/>
  <c r="D508" i="7"/>
  <c r="B508" i="7"/>
  <c r="K507" i="7"/>
  <c r="J507" i="7"/>
  <c r="I507" i="7"/>
  <c r="H507" i="7"/>
  <c r="G507" i="7"/>
  <c r="F507" i="7"/>
  <c r="K506" i="7"/>
  <c r="J506" i="7"/>
  <c r="I506" i="7"/>
  <c r="H506" i="7"/>
  <c r="G506" i="7"/>
  <c r="F506" i="7"/>
  <c r="V505" i="7"/>
  <c r="T505" i="7"/>
  <c r="R505" i="7"/>
  <c r="U505" i="7"/>
  <c r="S505" i="7"/>
  <c r="I510" i="7" s="1"/>
  <c r="O512" i="7" s="1"/>
  <c r="Q505" i="7"/>
  <c r="I509" i="7" s="1"/>
  <c r="E505" i="7"/>
  <c r="D505" i="7"/>
  <c r="P503" i="7"/>
  <c r="J503" i="7"/>
  <c r="K502" i="7"/>
  <c r="J502" i="7"/>
  <c r="I502" i="7"/>
  <c r="H502" i="7"/>
  <c r="G502" i="7"/>
  <c r="F502" i="7"/>
  <c r="V502" i="7"/>
  <c r="T502" i="7"/>
  <c r="R502" i="7"/>
  <c r="U502" i="7"/>
  <c r="S502" i="7"/>
  <c r="Q502" i="7"/>
  <c r="E502" i="7"/>
  <c r="D502" i="7"/>
  <c r="B502" i="7"/>
  <c r="I499" i="7"/>
  <c r="H499" i="7"/>
  <c r="G499" i="7"/>
  <c r="E499" i="7"/>
  <c r="J498" i="7"/>
  <c r="E498" i="7"/>
  <c r="J497" i="7"/>
  <c r="E497" i="7"/>
  <c r="K496" i="7"/>
  <c r="J496" i="7"/>
  <c r="H496" i="7"/>
  <c r="I496" i="7"/>
  <c r="F496" i="7"/>
  <c r="V496" i="7"/>
  <c r="T496" i="7"/>
  <c r="R496" i="7"/>
  <c r="U496" i="7"/>
  <c r="S496" i="7"/>
  <c r="Q496" i="7"/>
  <c r="E496" i="7"/>
  <c r="D496" i="7"/>
  <c r="B496" i="7"/>
  <c r="K495" i="7"/>
  <c r="J495" i="7"/>
  <c r="I495" i="7"/>
  <c r="H495" i="7"/>
  <c r="G495" i="7"/>
  <c r="F495" i="7"/>
  <c r="K494" i="7"/>
  <c r="J494" i="7"/>
  <c r="I494" i="7"/>
  <c r="H494" i="7"/>
  <c r="G494" i="7"/>
  <c r="F494" i="7"/>
  <c r="V493" i="7"/>
  <c r="T493" i="7"/>
  <c r="K498" i="7" s="1"/>
  <c r="R493" i="7"/>
  <c r="K497" i="7" s="1"/>
  <c r="J500" i="7" s="1"/>
  <c r="U493" i="7"/>
  <c r="S493" i="7"/>
  <c r="I498" i="7" s="1"/>
  <c r="Q493" i="7"/>
  <c r="I497" i="7" s="1"/>
  <c r="E493" i="7"/>
  <c r="D493" i="7"/>
  <c r="H491" i="7"/>
  <c r="I490" i="7"/>
  <c r="H490" i="7"/>
  <c r="G490" i="7"/>
  <c r="E490" i="7"/>
  <c r="J489" i="7"/>
  <c r="E489" i="7"/>
  <c r="J488" i="7"/>
  <c r="E488" i="7"/>
  <c r="K487" i="7"/>
  <c r="J487" i="7"/>
  <c r="H487" i="7"/>
  <c r="I487" i="7"/>
  <c r="F487" i="7"/>
  <c r="V487" i="7"/>
  <c r="T487" i="7"/>
  <c r="R487" i="7"/>
  <c r="U487" i="7"/>
  <c r="S487" i="7"/>
  <c r="Q487" i="7"/>
  <c r="I488" i="7" s="1"/>
  <c r="E487" i="7"/>
  <c r="D487" i="7"/>
  <c r="B487" i="7"/>
  <c r="K486" i="7"/>
  <c r="J486" i="7"/>
  <c r="I486" i="7"/>
  <c r="H486" i="7"/>
  <c r="G486" i="7"/>
  <c r="F486" i="7"/>
  <c r="K485" i="7"/>
  <c r="J485" i="7"/>
  <c r="I485" i="7"/>
  <c r="H485" i="7"/>
  <c r="G485" i="7"/>
  <c r="F485" i="7"/>
  <c r="K484" i="7"/>
  <c r="J484" i="7"/>
  <c r="I484" i="7"/>
  <c r="H484" i="7"/>
  <c r="G484" i="7"/>
  <c r="F484" i="7"/>
  <c r="K483" i="7"/>
  <c r="J483" i="7"/>
  <c r="I483" i="7"/>
  <c r="H483" i="7"/>
  <c r="G483" i="7"/>
  <c r="F483" i="7"/>
  <c r="V482" i="7"/>
  <c r="T482" i="7"/>
  <c r="K489" i="7" s="1"/>
  <c r="R482" i="7"/>
  <c r="K488" i="7" s="1"/>
  <c r="U482" i="7"/>
  <c r="S482" i="7"/>
  <c r="I489" i="7" s="1"/>
  <c r="Q482" i="7"/>
  <c r="E482" i="7"/>
  <c r="D482" i="7"/>
  <c r="O480" i="7"/>
  <c r="J480" i="7"/>
  <c r="K479" i="7"/>
  <c r="P480" i="7" s="1"/>
  <c r="J479" i="7"/>
  <c r="I479" i="7"/>
  <c r="H480" i="7" s="1"/>
  <c r="H479" i="7"/>
  <c r="G479" i="7"/>
  <c r="F479" i="7"/>
  <c r="V479" i="7"/>
  <c r="T479" i="7"/>
  <c r="R479" i="7"/>
  <c r="U479" i="7"/>
  <c r="S479" i="7"/>
  <c r="Q479" i="7"/>
  <c r="E479" i="7"/>
  <c r="D479" i="7"/>
  <c r="B479" i="7"/>
  <c r="O477" i="7"/>
  <c r="H477" i="7"/>
  <c r="K476" i="7"/>
  <c r="J476" i="7"/>
  <c r="I476" i="7"/>
  <c r="H476" i="7"/>
  <c r="G476" i="7"/>
  <c r="F476" i="7"/>
  <c r="V476" i="7"/>
  <c r="T476" i="7"/>
  <c r="R476" i="7"/>
  <c r="U476" i="7"/>
  <c r="S476" i="7"/>
  <c r="Q476" i="7"/>
  <c r="E476" i="7"/>
  <c r="D476" i="7"/>
  <c r="B476" i="7"/>
  <c r="I473" i="7"/>
  <c r="H473" i="7"/>
  <c r="G473" i="7"/>
  <c r="E473" i="7"/>
  <c r="J472" i="7"/>
  <c r="E472" i="7"/>
  <c r="J471" i="7"/>
  <c r="E471" i="7"/>
  <c r="K470" i="7"/>
  <c r="J470" i="7"/>
  <c r="H470" i="7"/>
  <c r="I470" i="7"/>
  <c r="F470" i="7"/>
  <c r="V470" i="7"/>
  <c r="T470" i="7"/>
  <c r="R470" i="7"/>
  <c r="U470" i="7"/>
  <c r="S470" i="7"/>
  <c r="Q470" i="7"/>
  <c r="I471" i="7" s="1"/>
  <c r="H474" i="7" s="1"/>
  <c r="E470" i="7"/>
  <c r="D470" i="7"/>
  <c r="B470" i="7"/>
  <c r="K469" i="7"/>
  <c r="P474" i="7" s="1"/>
  <c r="J469" i="7"/>
  <c r="I469" i="7"/>
  <c r="H469" i="7"/>
  <c r="G469" i="7"/>
  <c r="F469" i="7"/>
  <c r="K468" i="7"/>
  <c r="J468" i="7"/>
  <c r="I468" i="7"/>
  <c r="H468" i="7"/>
  <c r="G468" i="7"/>
  <c r="F468" i="7"/>
  <c r="V467" i="7"/>
  <c r="T467" i="7"/>
  <c r="K472" i="7" s="1"/>
  <c r="R467" i="7"/>
  <c r="K471" i="7" s="1"/>
  <c r="U467" i="7"/>
  <c r="S467" i="7"/>
  <c r="I472" i="7" s="1"/>
  <c r="Q467" i="7"/>
  <c r="E467" i="7"/>
  <c r="D467" i="7"/>
  <c r="I464" i="7"/>
  <c r="H464" i="7"/>
  <c r="G464" i="7"/>
  <c r="E464" i="7"/>
  <c r="J463" i="7"/>
  <c r="E463" i="7"/>
  <c r="J462" i="7"/>
  <c r="E462" i="7"/>
  <c r="K461" i="7"/>
  <c r="J461" i="7"/>
  <c r="H461" i="7"/>
  <c r="I461" i="7"/>
  <c r="F461" i="7"/>
  <c r="V461" i="7"/>
  <c r="T461" i="7"/>
  <c r="R461" i="7"/>
  <c r="U461" i="7"/>
  <c r="S461" i="7"/>
  <c r="Q461" i="7"/>
  <c r="E461" i="7"/>
  <c r="D461" i="7"/>
  <c r="B461" i="7"/>
  <c r="K460" i="7"/>
  <c r="J460" i="7"/>
  <c r="I460" i="7"/>
  <c r="H460" i="7"/>
  <c r="G460" i="7"/>
  <c r="F460" i="7"/>
  <c r="K459" i="7"/>
  <c r="J459" i="7"/>
  <c r="I459" i="7"/>
  <c r="H459" i="7"/>
  <c r="G459" i="7"/>
  <c r="F459" i="7"/>
  <c r="K458" i="7"/>
  <c r="J458" i="7"/>
  <c r="I458" i="7"/>
  <c r="H458" i="7"/>
  <c r="G458" i="7"/>
  <c r="F458" i="7"/>
  <c r="K457" i="7"/>
  <c r="J457" i="7"/>
  <c r="I457" i="7"/>
  <c r="H457" i="7"/>
  <c r="G457" i="7"/>
  <c r="F457" i="7"/>
  <c r="V456" i="7"/>
  <c r="T456" i="7"/>
  <c r="K463" i="7" s="1"/>
  <c r="R456" i="7"/>
  <c r="U456" i="7"/>
  <c r="S456" i="7"/>
  <c r="I463" i="7" s="1"/>
  <c r="Q456" i="7"/>
  <c r="I462" i="7" s="1"/>
  <c r="E456" i="7"/>
  <c r="D456" i="7"/>
  <c r="H454" i="7"/>
  <c r="P454" i="7"/>
  <c r="K453" i="7"/>
  <c r="J454" i="7" s="1"/>
  <c r="J453" i="7"/>
  <c r="I453" i="7"/>
  <c r="O454" i="7" s="1"/>
  <c r="H453" i="7"/>
  <c r="G453" i="7"/>
  <c r="F453" i="7"/>
  <c r="V453" i="7"/>
  <c r="T453" i="7"/>
  <c r="R453" i="7"/>
  <c r="U453" i="7"/>
  <c r="S453" i="7"/>
  <c r="Q453" i="7"/>
  <c r="E453" i="7"/>
  <c r="D453" i="7"/>
  <c r="B453" i="7"/>
  <c r="P451" i="7"/>
  <c r="J451" i="7"/>
  <c r="K450" i="7"/>
  <c r="J450" i="7"/>
  <c r="I450" i="7"/>
  <c r="H450" i="7"/>
  <c r="G450" i="7"/>
  <c r="F450" i="7"/>
  <c r="V450" i="7"/>
  <c r="T450" i="7"/>
  <c r="R450" i="7"/>
  <c r="U450" i="7"/>
  <c r="S450" i="7"/>
  <c r="Q450" i="7"/>
  <c r="E450" i="7"/>
  <c r="D450" i="7"/>
  <c r="B450" i="7"/>
  <c r="I447" i="7"/>
  <c r="H447" i="7"/>
  <c r="G447" i="7"/>
  <c r="E447" i="7"/>
  <c r="J446" i="7"/>
  <c r="E446" i="7"/>
  <c r="J445" i="7"/>
  <c r="E445" i="7"/>
  <c r="K444" i="7"/>
  <c r="J444" i="7"/>
  <c r="H444" i="7"/>
  <c r="I444" i="7"/>
  <c r="F444" i="7"/>
  <c r="V444" i="7"/>
  <c r="T444" i="7"/>
  <c r="R444" i="7"/>
  <c r="U444" i="7"/>
  <c r="S444" i="7"/>
  <c r="Q444" i="7"/>
  <c r="E444" i="7"/>
  <c r="D444" i="7"/>
  <c r="B444" i="7"/>
  <c r="K443" i="7"/>
  <c r="J443" i="7"/>
  <c r="I443" i="7"/>
  <c r="H443" i="7"/>
  <c r="G443" i="7"/>
  <c r="F443" i="7"/>
  <c r="K442" i="7"/>
  <c r="J442" i="7"/>
  <c r="I442" i="7"/>
  <c r="H442" i="7"/>
  <c r="G442" i="7"/>
  <c r="F442" i="7"/>
  <c r="V441" i="7"/>
  <c r="T441" i="7"/>
  <c r="K446" i="7" s="1"/>
  <c r="R441" i="7"/>
  <c r="K445" i="7" s="1"/>
  <c r="J448" i="7" s="1"/>
  <c r="U441" i="7"/>
  <c r="S441" i="7"/>
  <c r="I446" i="7" s="1"/>
  <c r="Q441" i="7"/>
  <c r="I445" i="7" s="1"/>
  <c r="E441" i="7"/>
  <c r="D441" i="7"/>
  <c r="H439" i="7"/>
  <c r="I438" i="7"/>
  <c r="H438" i="7"/>
  <c r="G438" i="7"/>
  <c r="E438" i="7"/>
  <c r="J437" i="7"/>
  <c r="E437" i="7"/>
  <c r="J436" i="7"/>
  <c r="E436" i="7"/>
  <c r="K435" i="7"/>
  <c r="J435" i="7"/>
  <c r="H435" i="7"/>
  <c r="I435" i="7"/>
  <c r="F435" i="7"/>
  <c r="V435" i="7"/>
  <c r="T435" i="7"/>
  <c r="R435" i="7"/>
  <c r="U435" i="7"/>
  <c r="S435" i="7"/>
  <c r="Q435" i="7"/>
  <c r="I436" i="7" s="1"/>
  <c r="E435" i="7"/>
  <c r="D435" i="7"/>
  <c r="B435" i="7"/>
  <c r="K434" i="7"/>
  <c r="J434" i="7"/>
  <c r="I434" i="7"/>
  <c r="H434" i="7"/>
  <c r="G434" i="7"/>
  <c r="F434" i="7"/>
  <c r="K433" i="7"/>
  <c r="J433" i="7"/>
  <c r="I433" i="7"/>
  <c r="H433" i="7"/>
  <c r="G433" i="7"/>
  <c r="F433" i="7"/>
  <c r="K432" i="7"/>
  <c r="J432" i="7"/>
  <c r="I432" i="7"/>
  <c r="H432" i="7"/>
  <c r="G432" i="7"/>
  <c r="F432" i="7"/>
  <c r="K431" i="7"/>
  <c r="J431" i="7"/>
  <c r="I431" i="7"/>
  <c r="H431" i="7"/>
  <c r="G431" i="7"/>
  <c r="F431" i="7"/>
  <c r="V430" i="7"/>
  <c r="T430" i="7"/>
  <c r="K437" i="7" s="1"/>
  <c r="R430" i="7"/>
  <c r="K436" i="7" s="1"/>
  <c r="U430" i="7"/>
  <c r="S430" i="7"/>
  <c r="I437" i="7" s="1"/>
  <c r="Q430" i="7"/>
  <c r="E430" i="7"/>
  <c r="D430" i="7"/>
  <c r="O428" i="7"/>
  <c r="J428" i="7"/>
  <c r="K427" i="7"/>
  <c r="P428" i="7" s="1"/>
  <c r="J427" i="7"/>
  <c r="I427" i="7"/>
  <c r="H428" i="7" s="1"/>
  <c r="H427" i="7"/>
  <c r="G427" i="7"/>
  <c r="F427" i="7"/>
  <c r="V427" i="7"/>
  <c r="T427" i="7"/>
  <c r="R427" i="7"/>
  <c r="U427" i="7"/>
  <c r="S427" i="7"/>
  <c r="Q427" i="7"/>
  <c r="E427" i="7"/>
  <c r="D427" i="7"/>
  <c r="B427" i="7"/>
  <c r="C426" i="7"/>
  <c r="I423" i="7"/>
  <c r="H423" i="7"/>
  <c r="G423" i="7"/>
  <c r="E423" i="7"/>
  <c r="K422" i="7"/>
  <c r="J422" i="7"/>
  <c r="E422" i="7"/>
  <c r="J421" i="7"/>
  <c r="E421" i="7"/>
  <c r="K420" i="7"/>
  <c r="J420" i="7"/>
  <c r="I420" i="7"/>
  <c r="H420" i="7"/>
  <c r="G420" i="7"/>
  <c r="F420" i="7"/>
  <c r="K419" i="7"/>
  <c r="J419" i="7"/>
  <c r="I419" i="7"/>
  <c r="H419" i="7"/>
  <c r="G419" i="7"/>
  <c r="F419" i="7"/>
  <c r="C418" i="7"/>
  <c r="V417" i="7"/>
  <c r="T417" i="7"/>
  <c r="R417" i="7"/>
  <c r="K421" i="7" s="1"/>
  <c r="J424" i="7" s="1"/>
  <c r="U417" i="7"/>
  <c r="S417" i="7"/>
  <c r="I422" i="7" s="1"/>
  <c r="Q417" i="7"/>
  <c r="I421" i="7" s="1"/>
  <c r="E417" i="7"/>
  <c r="D417" i="7"/>
  <c r="P415" i="7"/>
  <c r="I414" i="7"/>
  <c r="H414" i="7"/>
  <c r="G414" i="7"/>
  <c r="E414" i="7"/>
  <c r="J413" i="7"/>
  <c r="I413" i="7"/>
  <c r="E413" i="7"/>
  <c r="J412" i="7"/>
  <c r="E412" i="7"/>
  <c r="K411" i="7"/>
  <c r="J411" i="7"/>
  <c r="I411" i="7"/>
  <c r="H411" i="7"/>
  <c r="G411" i="7"/>
  <c r="F411" i="7"/>
  <c r="K410" i="7"/>
  <c r="J410" i="7"/>
  <c r="I410" i="7"/>
  <c r="H410" i="7"/>
  <c r="G410" i="7"/>
  <c r="F410" i="7"/>
  <c r="C409" i="7"/>
  <c r="V408" i="7"/>
  <c r="T408" i="7"/>
  <c r="K413" i="7" s="1"/>
  <c r="R408" i="7"/>
  <c r="K412" i="7" s="1"/>
  <c r="U408" i="7"/>
  <c r="S408" i="7"/>
  <c r="Q408" i="7"/>
  <c r="I412" i="7" s="1"/>
  <c r="E408" i="7"/>
  <c r="D408" i="7"/>
  <c r="H406" i="7"/>
  <c r="I405" i="7"/>
  <c r="H405" i="7"/>
  <c r="G405" i="7"/>
  <c r="E405" i="7"/>
  <c r="J404" i="7"/>
  <c r="E404" i="7"/>
  <c r="J403" i="7"/>
  <c r="E403" i="7"/>
  <c r="K402" i="7"/>
  <c r="J402" i="7"/>
  <c r="H402" i="7"/>
  <c r="I402" i="7"/>
  <c r="F402" i="7"/>
  <c r="V402" i="7"/>
  <c r="T402" i="7"/>
  <c r="R402" i="7"/>
  <c r="U402" i="7"/>
  <c r="S402" i="7"/>
  <c r="Q402" i="7"/>
  <c r="E402" i="7"/>
  <c r="D402" i="7"/>
  <c r="B402" i="7"/>
  <c r="K401" i="7"/>
  <c r="J401" i="7"/>
  <c r="H401" i="7"/>
  <c r="I401" i="7"/>
  <c r="F401" i="7"/>
  <c r="V401" i="7"/>
  <c r="T401" i="7"/>
  <c r="R401" i="7"/>
  <c r="U401" i="7"/>
  <c r="S401" i="7"/>
  <c r="Q401" i="7"/>
  <c r="E401" i="7"/>
  <c r="D401" i="7"/>
  <c r="B401" i="7"/>
  <c r="K400" i="7"/>
  <c r="J400" i="7"/>
  <c r="H400" i="7"/>
  <c r="I400" i="7"/>
  <c r="F400" i="7"/>
  <c r="V400" i="7"/>
  <c r="T400" i="7"/>
  <c r="R400" i="7"/>
  <c r="U400" i="7"/>
  <c r="S400" i="7"/>
  <c r="Q400" i="7"/>
  <c r="E400" i="7"/>
  <c r="D400" i="7"/>
  <c r="B400" i="7"/>
  <c r="K399" i="7"/>
  <c r="J399" i="7"/>
  <c r="H399" i="7"/>
  <c r="I399" i="7"/>
  <c r="F399" i="7"/>
  <c r="V399" i="7"/>
  <c r="T399" i="7"/>
  <c r="R399" i="7"/>
  <c r="U399" i="7"/>
  <c r="S399" i="7"/>
  <c r="Q399" i="7"/>
  <c r="E399" i="7"/>
  <c r="D399" i="7"/>
  <c r="B399" i="7"/>
  <c r="K398" i="7"/>
  <c r="J398" i="7"/>
  <c r="H398" i="7"/>
  <c r="I398" i="7"/>
  <c r="F398" i="7"/>
  <c r="V398" i="7"/>
  <c r="T398" i="7"/>
  <c r="R398" i="7"/>
  <c r="U398" i="7"/>
  <c r="S398" i="7"/>
  <c r="I404" i="7" s="1"/>
  <c r="Q398" i="7"/>
  <c r="I403" i="7" s="1"/>
  <c r="E398" i="7"/>
  <c r="D398" i="7"/>
  <c r="B398" i="7"/>
  <c r="K397" i="7"/>
  <c r="J397" i="7"/>
  <c r="I397" i="7"/>
  <c r="H397" i="7"/>
  <c r="G397" i="7"/>
  <c r="F397" i="7"/>
  <c r="K396" i="7"/>
  <c r="J396" i="7"/>
  <c r="I396" i="7"/>
  <c r="H396" i="7"/>
  <c r="G396" i="7"/>
  <c r="F396" i="7"/>
  <c r="K395" i="7"/>
  <c r="J395" i="7"/>
  <c r="I395" i="7"/>
  <c r="H395" i="7"/>
  <c r="G395" i="7"/>
  <c r="F395" i="7"/>
  <c r="K394" i="7"/>
  <c r="J394" i="7"/>
  <c r="I394" i="7"/>
  <c r="O406" i="7" s="1"/>
  <c r="H394" i="7"/>
  <c r="G394" i="7"/>
  <c r="F394" i="7"/>
  <c r="C393" i="7"/>
  <c r="V392" i="7"/>
  <c r="T392" i="7"/>
  <c r="K404" i="7" s="1"/>
  <c r="R392" i="7"/>
  <c r="K403" i="7" s="1"/>
  <c r="U392" i="7"/>
  <c r="S392" i="7"/>
  <c r="Q392" i="7"/>
  <c r="E392" i="7"/>
  <c r="D392" i="7"/>
  <c r="P390" i="7"/>
  <c r="I389" i="7"/>
  <c r="H389" i="7"/>
  <c r="G389" i="7"/>
  <c r="E389" i="7"/>
  <c r="J388" i="7"/>
  <c r="I388" i="7"/>
  <c r="E388" i="7"/>
  <c r="J387" i="7"/>
  <c r="E387" i="7"/>
  <c r="K386" i="7"/>
  <c r="J386" i="7"/>
  <c r="H386" i="7"/>
  <c r="I386" i="7"/>
  <c r="F386" i="7"/>
  <c r="V386" i="7"/>
  <c r="T386" i="7"/>
  <c r="R386" i="7"/>
  <c r="U386" i="7"/>
  <c r="S386" i="7"/>
  <c r="Q386" i="7"/>
  <c r="E386" i="7"/>
  <c r="D386" i="7"/>
  <c r="B386" i="7"/>
  <c r="K385" i="7"/>
  <c r="J385" i="7"/>
  <c r="H385" i="7"/>
  <c r="I385" i="7"/>
  <c r="F385" i="7"/>
  <c r="V385" i="7"/>
  <c r="T385" i="7"/>
  <c r="R385" i="7"/>
  <c r="U385" i="7"/>
  <c r="S385" i="7"/>
  <c r="Q385" i="7"/>
  <c r="E385" i="7"/>
  <c r="D385" i="7"/>
  <c r="B385" i="7"/>
  <c r="K384" i="7"/>
  <c r="J384" i="7"/>
  <c r="H384" i="7"/>
  <c r="I384" i="7"/>
  <c r="F384" i="7"/>
  <c r="V384" i="7"/>
  <c r="T384" i="7"/>
  <c r="R384" i="7"/>
  <c r="U384" i="7"/>
  <c r="S384" i="7"/>
  <c r="Q384" i="7"/>
  <c r="E384" i="7"/>
  <c r="D384" i="7"/>
  <c r="B384" i="7"/>
  <c r="K383" i="7"/>
  <c r="J383" i="7"/>
  <c r="H383" i="7"/>
  <c r="I383" i="7"/>
  <c r="F383" i="7"/>
  <c r="V383" i="7"/>
  <c r="T383" i="7"/>
  <c r="R383" i="7"/>
  <c r="U383" i="7"/>
  <c r="S383" i="7"/>
  <c r="Q383" i="7"/>
  <c r="E383" i="7"/>
  <c r="D383" i="7"/>
  <c r="B383" i="7"/>
  <c r="K382" i="7"/>
  <c r="J382" i="7"/>
  <c r="H382" i="7"/>
  <c r="I382" i="7"/>
  <c r="F382" i="7"/>
  <c r="V382" i="7"/>
  <c r="T382" i="7"/>
  <c r="R382" i="7"/>
  <c r="U382" i="7"/>
  <c r="S382" i="7"/>
  <c r="Q382" i="7"/>
  <c r="E382" i="7"/>
  <c r="D382" i="7"/>
  <c r="B382" i="7"/>
  <c r="K381" i="7"/>
  <c r="J381" i="7"/>
  <c r="H381" i="7"/>
  <c r="I381" i="7"/>
  <c r="F381" i="7"/>
  <c r="V381" i="7"/>
  <c r="T381" i="7"/>
  <c r="R381" i="7"/>
  <c r="U381" i="7"/>
  <c r="S381" i="7"/>
  <c r="Q381" i="7"/>
  <c r="E381" i="7"/>
  <c r="D381" i="7"/>
  <c r="B381" i="7"/>
  <c r="K380" i="7"/>
  <c r="J380" i="7"/>
  <c r="I380" i="7"/>
  <c r="H380" i="7"/>
  <c r="G380" i="7"/>
  <c r="F380" i="7"/>
  <c r="K379" i="7"/>
  <c r="J379" i="7"/>
  <c r="I379" i="7"/>
  <c r="H379" i="7"/>
  <c r="G379" i="7"/>
  <c r="F379" i="7"/>
  <c r="K378" i="7"/>
  <c r="J378" i="7"/>
  <c r="I378" i="7"/>
  <c r="H378" i="7"/>
  <c r="G378" i="7"/>
  <c r="F378" i="7"/>
  <c r="K377" i="7"/>
  <c r="J377" i="7"/>
  <c r="I377" i="7"/>
  <c r="H377" i="7"/>
  <c r="G377" i="7"/>
  <c r="F377" i="7"/>
  <c r="C376" i="7"/>
  <c r="V375" i="7"/>
  <c r="T375" i="7"/>
  <c r="K388" i="7" s="1"/>
  <c r="R375" i="7"/>
  <c r="K387" i="7" s="1"/>
  <c r="U375" i="7"/>
  <c r="S375" i="7"/>
  <c r="Q375" i="7"/>
  <c r="I387" i="7" s="1"/>
  <c r="E375" i="7"/>
  <c r="D375" i="7"/>
  <c r="H373" i="7"/>
  <c r="I372" i="7"/>
  <c r="H372" i="7"/>
  <c r="G372" i="7"/>
  <c r="E372" i="7"/>
  <c r="J371" i="7"/>
  <c r="E371" i="7"/>
  <c r="J370" i="7"/>
  <c r="E370" i="7"/>
  <c r="K369" i="7"/>
  <c r="J369" i="7"/>
  <c r="H369" i="7"/>
  <c r="I369" i="7"/>
  <c r="F369" i="7"/>
  <c r="V369" i="7"/>
  <c r="T369" i="7"/>
  <c r="R369" i="7"/>
  <c r="U369" i="7"/>
  <c r="S369" i="7"/>
  <c r="Q369" i="7"/>
  <c r="E369" i="7"/>
  <c r="D369" i="7"/>
  <c r="B369" i="7"/>
  <c r="K368" i="7"/>
  <c r="J368" i="7"/>
  <c r="H368" i="7"/>
  <c r="I368" i="7"/>
  <c r="F368" i="7"/>
  <c r="V368" i="7"/>
  <c r="T368" i="7"/>
  <c r="R368" i="7"/>
  <c r="U368" i="7"/>
  <c r="S368" i="7"/>
  <c r="Q368" i="7"/>
  <c r="E368" i="7"/>
  <c r="D368" i="7"/>
  <c r="B368" i="7"/>
  <c r="K367" i="7"/>
  <c r="J367" i="7"/>
  <c r="H367" i="7"/>
  <c r="I367" i="7"/>
  <c r="F367" i="7"/>
  <c r="V367" i="7"/>
  <c r="T367" i="7"/>
  <c r="R367" i="7"/>
  <c r="U367" i="7"/>
  <c r="S367" i="7"/>
  <c r="Q367" i="7"/>
  <c r="E367" i="7"/>
  <c r="D367" i="7"/>
  <c r="B367" i="7"/>
  <c r="K366" i="7"/>
  <c r="J366" i="7"/>
  <c r="H366" i="7"/>
  <c r="I366" i="7"/>
  <c r="F366" i="7"/>
  <c r="V366" i="7"/>
  <c r="T366" i="7"/>
  <c r="R366" i="7"/>
  <c r="U366" i="7"/>
  <c r="S366" i="7"/>
  <c r="Q366" i="7"/>
  <c r="E366" i="7"/>
  <c r="D366" i="7"/>
  <c r="B366" i="7"/>
  <c r="K365" i="7"/>
  <c r="J365" i="7"/>
  <c r="H365" i="7"/>
  <c r="I365" i="7"/>
  <c r="F365" i="7"/>
  <c r="V365" i="7"/>
  <c r="T365" i="7"/>
  <c r="R365" i="7"/>
  <c r="U365" i="7"/>
  <c r="S365" i="7"/>
  <c r="Q365" i="7"/>
  <c r="E365" i="7"/>
  <c r="D365" i="7"/>
  <c r="B365" i="7"/>
  <c r="K364" i="7"/>
  <c r="J364" i="7"/>
  <c r="H364" i="7"/>
  <c r="I364" i="7"/>
  <c r="F364" i="7"/>
  <c r="V364" i="7"/>
  <c r="T364" i="7"/>
  <c r="R364" i="7"/>
  <c r="U364" i="7"/>
  <c r="S364" i="7"/>
  <c r="Q364" i="7"/>
  <c r="E364" i="7"/>
  <c r="D364" i="7"/>
  <c r="B364" i="7"/>
  <c r="K363" i="7"/>
  <c r="J363" i="7"/>
  <c r="H363" i="7"/>
  <c r="I363" i="7"/>
  <c r="F363" i="7"/>
  <c r="V363" i="7"/>
  <c r="T363" i="7"/>
  <c r="R363" i="7"/>
  <c r="U363" i="7"/>
  <c r="S363" i="7"/>
  <c r="Q363" i="7"/>
  <c r="E363" i="7"/>
  <c r="D363" i="7"/>
  <c r="B363" i="7"/>
  <c r="K362" i="7"/>
  <c r="J362" i="7"/>
  <c r="H362" i="7"/>
  <c r="I362" i="7"/>
  <c r="F362" i="7"/>
  <c r="V362" i="7"/>
  <c r="T362" i="7"/>
  <c r="R362" i="7"/>
  <c r="U362" i="7"/>
  <c r="S362" i="7"/>
  <c r="Q362" i="7"/>
  <c r="E362" i="7"/>
  <c r="D362" i="7"/>
  <c r="B362" i="7"/>
  <c r="K361" i="7"/>
  <c r="J361" i="7"/>
  <c r="H361" i="7"/>
  <c r="I361" i="7"/>
  <c r="F361" i="7"/>
  <c r="V361" i="7"/>
  <c r="T361" i="7"/>
  <c r="R361" i="7"/>
  <c r="U361" i="7"/>
  <c r="S361" i="7"/>
  <c r="Q361" i="7"/>
  <c r="E361" i="7"/>
  <c r="D361" i="7"/>
  <c r="B361" i="7"/>
  <c r="K360" i="7"/>
  <c r="J360" i="7"/>
  <c r="H360" i="7"/>
  <c r="I360" i="7"/>
  <c r="F360" i="7"/>
  <c r="V360" i="7"/>
  <c r="T360" i="7"/>
  <c r="R360" i="7"/>
  <c r="U360" i="7"/>
  <c r="S360" i="7"/>
  <c r="Q360" i="7"/>
  <c r="E360" i="7"/>
  <c r="D360" i="7"/>
  <c r="B360" i="7"/>
  <c r="K359" i="7"/>
  <c r="J359" i="7"/>
  <c r="H359" i="7"/>
  <c r="I359" i="7"/>
  <c r="F359" i="7"/>
  <c r="V359" i="7"/>
  <c r="T359" i="7"/>
  <c r="R359" i="7"/>
  <c r="U359" i="7"/>
  <c r="S359" i="7"/>
  <c r="Q359" i="7"/>
  <c r="E359" i="7"/>
  <c r="D359" i="7"/>
  <c r="B359" i="7"/>
  <c r="K358" i="7"/>
  <c r="J358" i="7"/>
  <c r="H358" i="7"/>
  <c r="I358" i="7"/>
  <c r="F358" i="7"/>
  <c r="V358" i="7"/>
  <c r="T358" i="7"/>
  <c r="R358" i="7"/>
  <c r="U358" i="7"/>
  <c r="S358" i="7"/>
  <c r="Q358" i="7"/>
  <c r="E358" i="7"/>
  <c r="D358" i="7"/>
  <c r="B358" i="7"/>
  <c r="K357" i="7"/>
  <c r="J357" i="7"/>
  <c r="H357" i="7"/>
  <c r="I357" i="7"/>
  <c r="F357" i="7"/>
  <c r="V357" i="7"/>
  <c r="T357" i="7"/>
  <c r="R357" i="7"/>
  <c r="U357" i="7"/>
  <c r="S357" i="7"/>
  <c r="Q357" i="7"/>
  <c r="E357" i="7"/>
  <c r="D357" i="7"/>
  <c r="B357" i="7"/>
  <c r="K356" i="7"/>
  <c r="J356" i="7"/>
  <c r="H356" i="7"/>
  <c r="I356" i="7"/>
  <c r="F356" i="7"/>
  <c r="V356" i="7"/>
  <c r="T356" i="7"/>
  <c r="R356" i="7"/>
  <c r="U356" i="7"/>
  <c r="S356" i="7"/>
  <c r="Q356" i="7"/>
  <c r="E356" i="7"/>
  <c r="D356" i="7"/>
  <c r="B356" i="7"/>
  <c r="K355" i="7"/>
  <c r="J355" i="7"/>
  <c r="I355" i="7"/>
  <c r="H355" i="7"/>
  <c r="G355" i="7"/>
  <c r="F355" i="7"/>
  <c r="K354" i="7"/>
  <c r="J354" i="7"/>
  <c r="I354" i="7"/>
  <c r="H354" i="7"/>
  <c r="G354" i="7"/>
  <c r="F354" i="7"/>
  <c r="K353" i="7"/>
  <c r="J353" i="7"/>
  <c r="I353" i="7"/>
  <c r="H353" i="7"/>
  <c r="G353" i="7"/>
  <c r="F353" i="7"/>
  <c r="K352" i="7"/>
  <c r="J352" i="7"/>
  <c r="I352" i="7"/>
  <c r="H352" i="7"/>
  <c r="G352" i="7"/>
  <c r="F352" i="7"/>
  <c r="C351" i="7"/>
  <c r="V350" i="7"/>
  <c r="T350" i="7"/>
  <c r="K371" i="7" s="1"/>
  <c r="R350" i="7"/>
  <c r="K370" i="7" s="1"/>
  <c r="U350" i="7"/>
  <c r="S350" i="7"/>
  <c r="I371" i="7" s="1"/>
  <c r="Q350" i="7"/>
  <c r="I370" i="7" s="1"/>
  <c r="E350" i="7"/>
  <c r="D350" i="7"/>
  <c r="I347" i="7"/>
  <c r="H347" i="7"/>
  <c r="G347" i="7"/>
  <c r="E347" i="7"/>
  <c r="K346" i="7"/>
  <c r="J346" i="7"/>
  <c r="E346" i="7"/>
  <c r="K345" i="7"/>
  <c r="J345" i="7"/>
  <c r="E345" i="7"/>
  <c r="K344" i="7"/>
  <c r="J344" i="7"/>
  <c r="I344" i="7"/>
  <c r="H344" i="7"/>
  <c r="G344" i="7"/>
  <c r="F344" i="7"/>
  <c r="K343" i="7"/>
  <c r="J343" i="7"/>
  <c r="I343" i="7"/>
  <c r="H343" i="7"/>
  <c r="G343" i="7"/>
  <c r="F343" i="7"/>
  <c r="C342" i="7"/>
  <c r="V341" i="7"/>
  <c r="T341" i="7"/>
  <c r="R341" i="7"/>
  <c r="U341" i="7"/>
  <c r="S341" i="7"/>
  <c r="I346" i="7" s="1"/>
  <c r="O348" i="7" s="1"/>
  <c r="Q341" i="7"/>
  <c r="I345" i="7" s="1"/>
  <c r="E341" i="7"/>
  <c r="D341" i="7"/>
  <c r="I338" i="7"/>
  <c r="H338" i="7"/>
  <c r="G338" i="7"/>
  <c r="E338" i="7"/>
  <c r="J337" i="7"/>
  <c r="E337" i="7"/>
  <c r="J336" i="7"/>
  <c r="E336" i="7"/>
  <c r="K335" i="7"/>
  <c r="J335" i="7"/>
  <c r="H335" i="7"/>
  <c r="I335" i="7"/>
  <c r="F335" i="7"/>
  <c r="V335" i="7"/>
  <c r="T335" i="7"/>
  <c r="R335" i="7"/>
  <c r="U335" i="7"/>
  <c r="S335" i="7"/>
  <c r="Q335" i="7"/>
  <c r="E335" i="7"/>
  <c r="D335" i="7"/>
  <c r="K334" i="7"/>
  <c r="J334" i="7"/>
  <c r="H334" i="7"/>
  <c r="I334" i="7"/>
  <c r="F334" i="7"/>
  <c r="V334" i="7"/>
  <c r="T334" i="7"/>
  <c r="R334" i="7"/>
  <c r="U334" i="7"/>
  <c r="S334" i="7"/>
  <c r="Q334" i="7"/>
  <c r="E334" i="7"/>
  <c r="D334" i="7"/>
  <c r="K333" i="7"/>
  <c r="J333" i="7"/>
  <c r="I333" i="7"/>
  <c r="H333" i="7"/>
  <c r="G333" i="7"/>
  <c r="F333" i="7"/>
  <c r="K332" i="7"/>
  <c r="J332" i="7"/>
  <c r="I332" i="7"/>
  <c r="H332" i="7"/>
  <c r="G332" i="7"/>
  <c r="F332" i="7"/>
  <c r="K331" i="7"/>
  <c r="J331" i="7"/>
  <c r="I331" i="7"/>
  <c r="H331" i="7"/>
  <c r="G331" i="7"/>
  <c r="F331" i="7"/>
  <c r="K330" i="7"/>
  <c r="J330" i="7"/>
  <c r="I330" i="7"/>
  <c r="H330" i="7"/>
  <c r="G330" i="7"/>
  <c r="F330" i="7"/>
  <c r="C329" i="7"/>
  <c r="V328" i="7"/>
  <c r="T328" i="7"/>
  <c r="R328" i="7"/>
  <c r="K336" i="7" s="1"/>
  <c r="U328" i="7"/>
  <c r="S328" i="7"/>
  <c r="I337" i="7" s="1"/>
  <c r="Q328" i="7"/>
  <c r="E328" i="7"/>
  <c r="D328" i="7"/>
  <c r="I325" i="7"/>
  <c r="H325" i="7"/>
  <c r="G325" i="7"/>
  <c r="E325" i="7"/>
  <c r="J324" i="7"/>
  <c r="E324" i="7"/>
  <c r="K323" i="7"/>
  <c r="J323" i="7"/>
  <c r="E323" i="7"/>
  <c r="K322" i="7"/>
  <c r="J322" i="7"/>
  <c r="H322" i="7"/>
  <c r="I322" i="7"/>
  <c r="F322" i="7"/>
  <c r="V322" i="7"/>
  <c r="T322" i="7"/>
  <c r="R322" i="7"/>
  <c r="U322" i="7"/>
  <c r="S322" i="7"/>
  <c r="Q322" i="7"/>
  <c r="E322" i="7"/>
  <c r="D322" i="7"/>
  <c r="K321" i="7"/>
  <c r="J321" i="7"/>
  <c r="H321" i="7"/>
  <c r="I321" i="7"/>
  <c r="F321" i="7"/>
  <c r="V321" i="7"/>
  <c r="T321" i="7"/>
  <c r="R321" i="7"/>
  <c r="U321" i="7"/>
  <c r="S321" i="7"/>
  <c r="Q321" i="7"/>
  <c r="E321" i="7"/>
  <c r="D321" i="7"/>
  <c r="K320" i="7"/>
  <c r="J320" i="7"/>
  <c r="I320" i="7"/>
  <c r="H320" i="7"/>
  <c r="G320" i="7"/>
  <c r="F320" i="7"/>
  <c r="K319" i="7"/>
  <c r="J319" i="7"/>
  <c r="I319" i="7"/>
  <c r="H319" i="7"/>
  <c r="G319" i="7"/>
  <c r="F319" i="7"/>
  <c r="K318" i="7"/>
  <c r="J318" i="7"/>
  <c r="I318" i="7"/>
  <c r="H318" i="7"/>
  <c r="G318" i="7"/>
  <c r="F318" i="7"/>
  <c r="K317" i="7"/>
  <c r="J317" i="7"/>
  <c r="I317" i="7"/>
  <c r="H317" i="7"/>
  <c r="G317" i="7"/>
  <c r="F317" i="7"/>
  <c r="C316" i="7"/>
  <c r="V315" i="7"/>
  <c r="T315" i="7"/>
  <c r="K324" i="7" s="1"/>
  <c r="R315" i="7"/>
  <c r="U315" i="7"/>
  <c r="S315" i="7"/>
  <c r="I324" i="7" s="1"/>
  <c r="O326" i="7" s="1"/>
  <c r="Q315" i="7"/>
  <c r="I323" i="7" s="1"/>
  <c r="E315" i="7"/>
  <c r="D315" i="7"/>
  <c r="I312" i="7"/>
  <c r="H312" i="7"/>
  <c r="G312" i="7"/>
  <c r="E312" i="7"/>
  <c r="J311" i="7"/>
  <c r="E311" i="7"/>
  <c r="J310" i="7"/>
  <c r="E310" i="7"/>
  <c r="K309" i="7"/>
  <c r="J309" i="7"/>
  <c r="H309" i="7"/>
  <c r="I309" i="7"/>
  <c r="F309" i="7"/>
  <c r="V309" i="7"/>
  <c r="T309" i="7"/>
  <c r="R309" i="7"/>
  <c r="U309" i="7"/>
  <c r="S309" i="7"/>
  <c r="Q309" i="7"/>
  <c r="E309" i="7"/>
  <c r="D309" i="7"/>
  <c r="K308" i="7"/>
  <c r="J308" i="7"/>
  <c r="H308" i="7"/>
  <c r="I308" i="7"/>
  <c r="F308" i="7"/>
  <c r="V308" i="7"/>
  <c r="T308" i="7"/>
  <c r="R308" i="7"/>
  <c r="U308" i="7"/>
  <c r="S308" i="7"/>
  <c r="Q308" i="7"/>
  <c r="E308" i="7"/>
  <c r="D308" i="7"/>
  <c r="K307" i="7"/>
  <c r="J307" i="7"/>
  <c r="I307" i="7"/>
  <c r="H307" i="7"/>
  <c r="G307" i="7"/>
  <c r="F307" i="7"/>
  <c r="K306" i="7"/>
  <c r="J306" i="7"/>
  <c r="I306" i="7"/>
  <c r="H306" i="7"/>
  <c r="G306" i="7"/>
  <c r="F306" i="7"/>
  <c r="K305" i="7"/>
  <c r="J305" i="7"/>
  <c r="I305" i="7"/>
  <c r="H305" i="7"/>
  <c r="G305" i="7"/>
  <c r="F305" i="7"/>
  <c r="K304" i="7"/>
  <c r="J304" i="7"/>
  <c r="I304" i="7"/>
  <c r="H304" i="7"/>
  <c r="G304" i="7"/>
  <c r="F304" i="7"/>
  <c r="C303" i="7"/>
  <c r="V302" i="7"/>
  <c r="T302" i="7"/>
  <c r="K311" i="7" s="1"/>
  <c r="R302" i="7"/>
  <c r="K310" i="7" s="1"/>
  <c r="U302" i="7"/>
  <c r="S302" i="7"/>
  <c r="I311" i="7" s="1"/>
  <c r="H313" i="7" s="1"/>
  <c r="Q302" i="7"/>
  <c r="I310" i="7" s="1"/>
  <c r="E302" i="7"/>
  <c r="D302" i="7"/>
  <c r="I299" i="7"/>
  <c r="H299" i="7"/>
  <c r="G299" i="7"/>
  <c r="E299" i="7"/>
  <c r="J298" i="7"/>
  <c r="I298" i="7"/>
  <c r="E298" i="7"/>
  <c r="J297" i="7"/>
  <c r="E297" i="7"/>
  <c r="K296" i="7"/>
  <c r="J296" i="7"/>
  <c r="H296" i="7"/>
  <c r="I296" i="7"/>
  <c r="F296" i="7"/>
  <c r="V296" i="7"/>
  <c r="T296" i="7"/>
  <c r="R296" i="7"/>
  <c r="U296" i="7"/>
  <c r="S296" i="7"/>
  <c r="Q296" i="7"/>
  <c r="I297" i="7" s="1"/>
  <c r="E296" i="7"/>
  <c r="D296" i="7"/>
  <c r="K295" i="7"/>
  <c r="J295" i="7"/>
  <c r="H295" i="7"/>
  <c r="I295" i="7"/>
  <c r="F295" i="7"/>
  <c r="V295" i="7"/>
  <c r="T295" i="7"/>
  <c r="R295" i="7"/>
  <c r="U295" i="7"/>
  <c r="S295" i="7"/>
  <c r="Q295" i="7"/>
  <c r="E295" i="7"/>
  <c r="D295" i="7"/>
  <c r="K294" i="7"/>
  <c r="J294" i="7"/>
  <c r="I294" i="7"/>
  <c r="H294" i="7"/>
  <c r="G294" i="7"/>
  <c r="F294" i="7"/>
  <c r="K293" i="7"/>
  <c r="J293" i="7"/>
  <c r="I293" i="7"/>
  <c r="H293" i="7"/>
  <c r="G293" i="7"/>
  <c r="F293" i="7"/>
  <c r="K292" i="7"/>
  <c r="J292" i="7"/>
  <c r="I292" i="7"/>
  <c r="H292" i="7"/>
  <c r="G292" i="7"/>
  <c r="F292" i="7"/>
  <c r="K291" i="7"/>
  <c r="J291" i="7"/>
  <c r="I291" i="7"/>
  <c r="H291" i="7"/>
  <c r="G291" i="7"/>
  <c r="F291" i="7"/>
  <c r="C290" i="7"/>
  <c r="V289" i="7"/>
  <c r="T289" i="7"/>
  <c r="R289" i="7"/>
  <c r="K297" i="7" s="1"/>
  <c r="U289" i="7"/>
  <c r="S289" i="7"/>
  <c r="Q289" i="7"/>
  <c r="E289" i="7"/>
  <c r="D289" i="7"/>
  <c r="A288" i="7"/>
  <c r="I286" i="7"/>
  <c r="J286" i="7"/>
  <c r="I285" i="7"/>
  <c r="J285" i="7"/>
  <c r="AQ284" i="7"/>
  <c r="A284" i="7"/>
  <c r="I280" i="7"/>
  <c r="H280" i="7"/>
  <c r="G280" i="7"/>
  <c r="E280" i="7"/>
  <c r="J279" i="7"/>
  <c r="I279" i="7"/>
  <c r="E279" i="7"/>
  <c r="J278" i="7"/>
  <c r="E278" i="7"/>
  <c r="K277" i="7"/>
  <c r="J277" i="7"/>
  <c r="H277" i="7"/>
  <c r="I277" i="7"/>
  <c r="F277" i="7"/>
  <c r="V277" i="7"/>
  <c r="T277" i="7"/>
  <c r="R277" i="7"/>
  <c r="U277" i="7"/>
  <c r="S277" i="7"/>
  <c r="Q277" i="7"/>
  <c r="E277" i="7"/>
  <c r="D277" i="7"/>
  <c r="B277" i="7"/>
  <c r="K276" i="7"/>
  <c r="J276" i="7"/>
  <c r="H276" i="7"/>
  <c r="I276" i="7"/>
  <c r="F276" i="7"/>
  <c r="V276" i="7"/>
  <c r="T276" i="7"/>
  <c r="R276" i="7"/>
  <c r="U276" i="7"/>
  <c r="S276" i="7"/>
  <c r="Q276" i="7"/>
  <c r="E276" i="7"/>
  <c r="D276" i="7"/>
  <c r="B276" i="7"/>
  <c r="K275" i="7"/>
  <c r="J275" i="7"/>
  <c r="H275" i="7"/>
  <c r="I275" i="7"/>
  <c r="F275" i="7"/>
  <c r="V275" i="7"/>
  <c r="T275" i="7"/>
  <c r="R275" i="7"/>
  <c r="U275" i="7"/>
  <c r="S275" i="7"/>
  <c r="Q275" i="7"/>
  <c r="E275" i="7"/>
  <c r="D275" i="7"/>
  <c r="B275" i="7"/>
  <c r="K274" i="7"/>
  <c r="J274" i="7"/>
  <c r="H274" i="7"/>
  <c r="I274" i="7"/>
  <c r="F274" i="7"/>
  <c r="V274" i="7"/>
  <c r="T274" i="7"/>
  <c r="R274" i="7"/>
  <c r="U274" i="7"/>
  <c r="S274" i="7"/>
  <c r="Q274" i="7"/>
  <c r="E274" i="7"/>
  <c r="D274" i="7"/>
  <c r="B274" i="7"/>
  <c r="K273" i="7"/>
  <c r="J273" i="7"/>
  <c r="H273" i="7"/>
  <c r="I273" i="7"/>
  <c r="F273" i="7"/>
  <c r="V273" i="7"/>
  <c r="T273" i="7"/>
  <c r="R273" i="7"/>
  <c r="U273" i="7"/>
  <c r="S273" i="7"/>
  <c r="Q273" i="7"/>
  <c r="E273" i="7"/>
  <c r="D273" i="7"/>
  <c r="B273" i="7"/>
  <c r="K272" i="7"/>
  <c r="J272" i="7"/>
  <c r="H272" i="7"/>
  <c r="I272" i="7"/>
  <c r="F272" i="7"/>
  <c r="V272" i="7"/>
  <c r="T272" i="7"/>
  <c r="R272" i="7"/>
  <c r="U272" i="7"/>
  <c r="S272" i="7"/>
  <c r="Q272" i="7"/>
  <c r="E272" i="7"/>
  <c r="D272" i="7"/>
  <c r="B272" i="7"/>
  <c r="K271" i="7"/>
  <c r="J271" i="7"/>
  <c r="H271" i="7"/>
  <c r="I271" i="7"/>
  <c r="F271" i="7"/>
  <c r="V271" i="7"/>
  <c r="T271" i="7"/>
  <c r="R271" i="7"/>
  <c r="U271" i="7"/>
  <c r="S271" i="7"/>
  <c r="Q271" i="7"/>
  <c r="E271" i="7"/>
  <c r="D271" i="7"/>
  <c r="B271" i="7"/>
  <c r="K270" i="7"/>
  <c r="J270" i="7"/>
  <c r="H270" i="7"/>
  <c r="I270" i="7"/>
  <c r="F270" i="7"/>
  <c r="V270" i="7"/>
  <c r="T270" i="7"/>
  <c r="R270" i="7"/>
  <c r="U270" i="7"/>
  <c r="S270" i="7"/>
  <c r="Q270" i="7"/>
  <c r="E270" i="7"/>
  <c r="D270" i="7"/>
  <c r="B270" i="7"/>
  <c r="K269" i="7"/>
  <c r="J269" i="7"/>
  <c r="H269" i="7"/>
  <c r="I269" i="7"/>
  <c r="F269" i="7"/>
  <c r="V269" i="7"/>
  <c r="T269" i="7"/>
  <c r="R269" i="7"/>
  <c r="U269" i="7"/>
  <c r="S269" i="7"/>
  <c r="Q269" i="7"/>
  <c r="I278" i="7" s="1"/>
  <c r="E269" i="7"/>
  <c r="D269" i="7"/>
  <c r="B269" i="7"/>
  <c r="K268" i="7"/>
  <c r="J268" i="7"/>
  <c r="I268" i="7"/>
  <c r="H268" i="7"/>
  <c r="G268" i="7"/>
  <c r="F268" i="7"/>
  <c r="K267" i="7"/>
  <c r="J267" i="7"/>
  <c r="I267" i="7"/>
  <c r="H267" i="7"/>
  <c r="G267" i="7"/>
  <c r="F267" i="7"/>
  <c r="K266" i="7"/>
  <c r="J266" i="7"/>
  <c r="I266" i="7"/>
  <c r="H266" i="7"/>
  <c r="G266" i="7"/>
  <c r="F266" i="7"/>
  <c r="K265" i="7"/>
  <c r="J265" i="7"/>
  <c r="I265" i="7"/>
  <c r="H265" i="7"/>
  <c r="G265" i="7"/>
  <c r="F265" i="7"/>
  <c r="C264" i="7"/>
  <c r="V263" i="7"/>
  <c r="T263" i="7"/>
  <c r="K279" i="7" s="1"/>
  <c r="R263" i="7"/>
  <c r="K278" i="7" s="1"/>
  <c r="P281" i="7" s="1"/>
  <c r="U263" i="7"/>
  <c r="S263" i="7"/>
  <c r="Q263" i="7"/>
  <c r="E263" i="7"/>
  <c r="D263" i="7"/>
  <c r="J261" i="7"/>
  <c r="K260" i="7"/>
  <c r="P261" i="7" s="1"/>
  <c r="J260" i="7"/>
  <c r="I260" i="7"/>
  <c r="O261" i="7" s="1"/>
  <c r="H260" i="7"/>
  <c r="G260" i="7"/>
  <c r="F260" i="7"/>
  <c r="V260" i="7"/>
  <c r="T260" i="7"/>
  <c r="R260" i="7"/>
  <c r="U260" i="7"/>
  <c r="S260" i="7"/>
  <c r="Q260" i="7"/>
  <c r="E260" i="7"/>
  <c r="D260" i="7"/>
  <c r="B260" i="7"/>
  <c r="I257" i="7"/>
  <c r="H257" i="7"/>
  <c r="G257" i="7"/>
  <c r="E257" i="7"/>
  <c r="J256" i="7"/>
  <c r="E256" i="7"/>
  <c r="K255" i="7"/>
  <c r="J255" i="7"/>
  <c r="E255" i="7"/>
  <c r="K254" i="7"/>
  <c r="J254" i="7"/>
  <c r="H254" i="7"/>
  <c r="I254" i="7"/>
  <c r="F254" i="7"/>
  <c r="V254" i="7"/>
  <c r="T254" i="7"/>
  <c r="R254" i="7"/>
  <c r="U254" i="7"/>
  <c r="S254" i="7"/>
  <c r="Q254" i="7"/>
  <c r="E254" i="7"/>
  <c r="D254" i="7"/>
  <c r="B254" i="7"/>
  <c r="K253" i="7"/>
  <c r="J253" i="7"/>
  <c r="H253" i="7"/>
  <c r="I253" i="7"/>
  <c r="F253" i="7"/>
  <c r="V253" i="7"/>
  <c r="T253" i="7"/>
  <c r="K256" i="7" s="1"/>
  <c r="R253" i="7"/>
  <c r="U253" i="7"/>
  <c r="S253" i="7"/>
  <c r="Q253" i="7"/>
  <c r="E253" i="7"/>
  <c r="D253" i="7"/>
  <c r="B253" i="7"/>
  <c r="K252" i="7"/>
  <c r="J252" i="7"/>
  <c r="I252" i="7"/>
  <c r="H252" i="7"/>
  <c r="G252" i="7"/>
  <c r="F252" i="7"/>
  <c r="K251" i="7"/>
  <c r="J251" i="7"/>
  <c r="I251" i="7"/>
  <c r="H251" i="7"/>
  <c r="G251" i="7"/>
  <c r="F251" i="7"/>
  <c r="K250" i="7"/>
  <c r="J250" i="7"/>
  <c r="I250" i="7"/>
  <c r="H250" i="7"/>
  <c r="G250" i="7"/>
  <c r="F250" i="7"/>
  <c r="K249" i="7"/>
  <c r="J249" i="7"/>
  <c r="I249" i="7"/>
  <c r="H249" i="7"/>
  <c r="G249" i="7"/>
  <c r="F249" i="7"/>
  <c r="C248" i="7"/>
  <c r="V247" i="7"/>
  <c r="T247" i="7"/>
  <c r="R247" i="7"/>
  <c r="U247" i="7"/>
  <c r="S247" i="7"/>
  <c r="I256" i="7" s="1"/>
  <c r="Q247" i="7"/>
  <c r="E247" i="7"/>
  <c r="D247" i="7"/>
  <c r="J245" i="7"/>
  <c r="K244" i="7"/>
  <c r="P245" i="7" s="1"/>
  <c r="J244" i="7"/>
  <c r="I244" i="7"/>
  <c r="O245" i="7" s="1"/>
  <c r="H244" i="7"/>
  <c r="G244" i="7"/>
  <c r="F244" i="7"/>
  <c r="V244" i="7"/>
  <c r="T244" i="7"/>
  <c r="R244" i="7"/>
  <c r="U244" i="7"/>
  <c r="S244" i="7"/>
  <c r="Q244" i="7"/>
  <c r="E244" i="7"/>
  <c r="D244" i="7"/>
  <c r="B244" i="7"/>
  <c r="O242" i="7"/>
  <c r="I241" i="7"/>
  <c r="H241" i="7"/>
  <c r="G241" i="7"/>
  <c r="E241" i="7"/>
  <c r="K240" i="7"/>
  <c r="J240" i="7"/>
  <c r="E240" i="7"/>
  <c r="K239" i="7"/>
  <c r="J239" i="7"/>
  <c r="E239" i="7"/>
  <c r="K238" i="7"/>
  <c r="J238" i="7"/>
  <c r="H238" i="7"/>
  <c r="I238" i="7"/>
  <c r="F238" i="7"/>
  <c r="V238" i="7"/>
  <c r="T238" i="7"/>
  <c r="R238" i="7"/>
  <c r="U238" i="7"/>
  <c r="S238" i="7"/>
  <c r="Q238" i="7"/>
  <c r="E238" i="7"/>
  <c r="D238" i="7"/>
  <c r="B238" i="7"/>
  <c r="K237" i="7"/>
  <c r="J237" i="7"/>
  <c r="I237" i="7"/>
  <c r="H237" i="7"/>
  <c r="G237" i="7"/>
  <c r="F237" i="7"/>
  <c r="K236" i="7"/>
  <c r="J236" i="7"/>
  <c r="I236" i="7"/>
  <c r="H236" i="7"/>
  <c r="G236" i="7"/>
  <c r="F236" i="7"/>
  <c r="V235" i="7"/>
  <c r="T235" i="7"/>
  <c r="R235" i="7"/>
  <c r="U235" i="7"/>
  <c r="S235" i="7"/>
  <c r="I240" i="7" s="1"/>
  <c r="Q235" i="7"/>
  <c r="I239" i="7" s="1"/>
  <c r="E235" i="7"/>
  <c r="D235" i="7"/>
  <c r="I232" i="7"/>
  <c r="H232" i="7"/>
  <c r="G232" i="7"/>
  <c r="E232" i="7"/>
  <c r="J231" i="7"/>
  <c r="I231" i="7"/>
  <c r="E231" i="7"/>
  <c r="J230" i="7"/>
  <c r="E230" i="7"/>
  <c r="K229" i="7"/>
  <c r="J229" i="7"/>
  <c r="H229" i="7"/>
  <c r="I229" i="7"/>
  <c r="F229" i="7"/>
  <c r="V229" i="7"/>
  <c r="T229" i="7"/>
  <c r="R229" i="7"/>
  <c r="U229" i="7"/>
  <c r="S229" i="7"/>
  <c r="Q229" i="7"/>
  <c r="I230" i="7" s="1"/>
  <c r="E229" i="7"/>
  <c r="D229" i="7"/>
  <c r="B229" i="7"/>
  <c r="K228" i="7"/>
  <c r="J228" i="7"/>
  <c r="I228" i="7"/>
  <c r="H228" i="7"/>
  <c r="G228" i="7"/>
  <c r="F228" i="7"/>
  <c r="K227" i="7"/>
  <c r="J227" i="7"/>
  <c r="I227" i="7"/>
  <c r="H227" i="7"/>
  <c r="G227" i="7"/>
  <c r="F227" i="7"/>
  <c r="K226" i="7"/>
  <c r="P233" i="7" s="1"/>
  <c r="J226" i="7"/>
  <c r="I226" i="7"/>
  <c r="H226" i="7"/>
  <c r="G226" i="7"/>
  <c r="F226" i="7"/>
  <c r="K225" i="7"/>
  <c r="J225" i="7"/>
  <c r="I225" i="7"/>
  <c r="H225" i="7"/>
  <c r="G225" i="7"/>
  <c r="F225" i="7"/>
  <c r="V224" i="7"/>
  <c r="T224" i="7"/>
  <c r="K231" i="7" s="1"/>
  <c r="R224" i="7"/>
  <c r="K230" i="7" s="1"/>
  <c r="U224" i="7"/>
  <c r="S224" i="7"/>
  <c r="Q224" i="7"/>
  <c r="E224" i="7"/>
  <c r="D224" i="7"/>
  <c r="O222" i="7"/>
  <c r="K221" i="7"/>
  <c r="J221" i="7"/>
  <c r="I221" i="7"/>
  <c r="H222" i="7" s="1"/>
  <c r="H221" i="7"/>
  <c r="G221" i="7"/>
  <c r="F221" i="7"/>
  <c r="V221" i="7"/>
  <c r="T221" i="7"/>
  <c r="R221" i="7"/>
  <c r="U221" i="7"/>
  <c r="S221" i="7"/>
  <c r="Q221" i="7"/>
  <c r="E221" i="7"/>
  <c r="D221" i="7"/>
  <c r="B221" i="7"/>
  <c r="I218" i="7"/>
  <c r="H218" i="7"/>
  <c r="G218" i="7"/>
  <c r="E218" i="7"/>
  <c r="J217" i="7"/>
  <c r="E217" i="7"/>
  <c r="J216" i="7"/>
  <c r="E216" i="7"/>
  <c r="K215" i="7"/>
  <c r="J215" i="7"/>
  <c r="H215" i="7"/>
  <c r="I215" i="7"/>
  <c r="F215" i="7"/>
  <c r="V215" i="7"/>
  <c r="T215" i="7"/>
  <c r="R215" i="7"/>
  <c r="U215" i="7"/>
  <c r="S215" i="7"/>
  <c r="Q215" i="7"/>
  <c r="E215" i="7"/>
  <c r="D215" i="7"/>
  <c r="B215" i="7"/>
  <c r="K214" i="7"/>
  <c r="J214" i="7"/>
  <c r="H214" i="7"/>
  <c r="I214" i="7"/>
  <c r="F214" i="7"/>
  <c r="V214" i="7"/>
  <c r="T214" i="7"/>
  <c r="R214" i="7"/>
  <c r="U214" i="7"/>
  <c r="S214" i="7"/>
  <c r="Q214" i="7"/>
  <c r="E214" i="7"/>
  <c r="D214" i="7"/>
  <c r="B214" i="7"/>
  <c r="K213" i="7"/>
  <c r="J213" i="7"/>
  <c r="I213" i="7"/>
  <c r="H213" i="7"/>
  <c r="G213" i="7"/>
  <c r="F213" i="7"/>
  <c r="K212" i="7"/>
  <c r="J212" i="7"/>
  <c r="I212" i="7"/>
  <c r="H212" i="7"/>
  <c r="G212" i="7"/>
  <c r="F212" i="7"/>
  <c r="K211" i="7"/>
  <c r="J211" i="7"/>
  <c r="I211" i="7"/>
  <c r="H211" i="7"/>
  <c r="G211" i="7"/>
  <c r="F211" i="7"/>
  <c r="K210" i="7"/>
  <c r="J210" i="7"/>
  <c r="I210" i="7"/>
  <c r="H210" i="7"/>
  <c r="G210" i="7"/>
  <c r="F210" i="7"/>
  <c r="V209" i="7"/>
  <c r="T209" i="7"/>
  <c r="K217" i="7" s="1"/>
  <c r="R209" i="7"/>
  <c r="U209" i="7"/>
  <c r="S209" i="7"/>
  <c r="Q209" i="7"/>
  <c r="I216" i="7" s="1"/>
  <c r="E209" i="7"/>
  <c r="D209" i="7"/>
  <c r="I206" i="7"/>
  <c r="H206" i="7"/>
  <c r="G206" i="7"/>
  <c r="E206" i="7"/>
  <c r="J205" i="7"/>
  <c r="E205" i="7"/>
  <c r="J204" i="7"/>
  <c r="E204" i="7"/>
  <c r="K203" i="7"/>
  <c r="J203" i="7"/>
  <c r="H203" i="7"/>
  <c r="I203" i="7"/>
  <c r="F203" i="7"/>
  <c r="V203" i="7"/>
  <c r="T203" i="7"/>
  <c r="R203" i="7"/>
  <c r="U203" i="7"/>
  <c r="S203" i="7"/>
  <c r="Q203" i="7"/>
  <c r="E203" i="7"/>
  <c r="D203" i="7"/>
  <c r="B203" i="7"/>
  <c r="K202" i="7"/>
  <c r="J202" i="7"/>
  <c r="H202" i="7"/>
  <c r="I202" i="7"/>
  <c r="F202" i="7"/>
  <c r="V202" i="7"/>
  <c r="T202" i="7"/>
  <c r="R202" i="7"/>
  <c r="U202" i="7"/>
  <c r="S202" i="7"/>
  <c r="Q202" i="7"/>
  <c r="E202" i="7"/>
  <c r="D202" i="7"/>
  <c r="B202" i="7"/>
  <c r="K201" i="7"/>
  <c r="J201" i="7"/>
  <c r="I201" i="7"/>
  <c r="H201" i="7"/>
  <c r="G201" i="7"/>
  <c r="F201" i="7"/>
  <c r="K200" i="7"/>
  <c r="J200" i="7"/>
  <c r="I200" i="7"/>
  <c r="H200" i="7"/>
  <c r="G200" i="7"/>
  <c r="F200" i="7"/>
  <c r="K199" i="7"/>
  <c r="J199" i="7"/>
  <c r="I199" i="7"/>
  <c r="H199" i="7"/>
  <c r="G199" i="7"/>
  <c r="F199" i="7"/>
  <c r="K198" i="7"/>
  <c r="J198" i="7"/>
  <c r="I198" i="7"/>
  <c r="H198" i="7"/>
  <c r="G198" i="7"/>
  <c r="F198" i="7"/>
  <c r="V197" i="7"/>
  <c r="T197" i="7"/>
  <c r="K205" i="7" s="1"/>
  <c r="R197" i="7"/>
  <c r="K204" i="7" s="1"/>
  <c r="U197" i="7"/>
  <c r="S197" i="7"/>
  <c r="I205" i="7" s="1"/>
  <c r="H207" i="7" s="1"/>
  <c r="Q197" i="7"/>
  <c r="I204" i="7" s="1"/>
  <c r="E197" i="7"/>
  <c r="D197" i="7"/>
  <c r="C196" i="7"/>
  <c r="I193" i="7"/>
  <c r="H193" i="7"/>
  <c r="G193" i="7"/>
  <c r="E193" i="7"/>
  <c r="K192" i="7"/>
  <c r="J192" i="7"/>
  <c r="E192" i="7"/>
  <c r="K191" i="7"/>
  <c r="J191" i="7"/>
  <c r="E191" i="7"/>
  <c r="K190" i="7"/>
  <c r="J190" i="7"/>
  <c r="I190" i="7"/>
  <c r="H190" i="7"/>
  <c r="G190" i="7"/>
  <c r="F190" i="7"/>
  <c r="K189" i="7"/>
  <c r="J189" i="7"/>
  <c r="I189" i="7"/>
  <c r="H194" i="7" s="1"/>
  <c r="H189" i="7"/>
  <c r="G189" i="7"/>
  <c r="F189" i="7"/>
  <c r="C188" i="7"/>
  <c r="V187" i="7"/>
  <c r="T187" i="7"/>
  <c r="R187" i="7"/>
  <c r="U187" i="7"/>
  <c r="S187" i="7"/>
  <c r="I192" i="7" s="1"/>
  <c r="Q187" i="7"/>
  <c r="I191" i="7" s="1"/>
  <c r="E187" i="7"/>
  <c r="D187" i="7"/>
  <c r="I184" i="7"/>
  <c r="H184" i="7"/>
  <c r="G184" i="7"/>
  <c r="E184" i="7"/>
  <c r="J183" i="7"/>
  <c r="E183" i="7"/>
  <c r="J182" i="7"/>
  <c r="E182" i="7"/>
  <c r="K181" i="7"/>
  <c r="J181" i="7"/>
  <c r="H181" i="7"/>
  <c r="I181" i="7"/>
  <c r="F181" i="7"/>
  <c r="V181" i="7"/>
  <c r="T181" i="7"/>
  <c r="R181" i="7"/>
  <c r="U181" i="7"/>
  <c r="S181" i="7"/>
  <c r="Q181" i="7"/>
  <c r="E181" i="7"/>
  <c r="D181" i="7"/>
  <c r="B181" i="7"/>
  <c r="K180" i="7"/>
  <c r="J180" i="7"/>
  <c r="H180" i="7"/>
  <c r="I180" i="7"/>
  <c r="F180" i="7"/>
  <c r="V180" i="7"/>
  <c r="T180" i="7"/>
  <c r="R180" i="7"/>
  <c r="U180" i="7"/>
  <c r="S180" i="7"/>
  <c r="Q180" i="7"/>
  <c r="E180" i="7"/>
  <c r="D180" i="7"/>
  <c r="B180" i="7"/>
  <c r="K179" i="7"/>
  <c r="J179" i="7"/>
  <c r="H179" i="7"/>
  <c r="I179" i="7"/>
  <c r="F179" i="7"/>
  <c r="V179" i="7"/>
  <c r="T179" i="7"/>
  <c r="R179" i="7"/>
  <c r="U179" i="7"/>
  <c r="S179" i="7"/>
  <c r="Q179" i="7"/>
  <c r="E179" i="7"/>
  <c r="D179" i="7"/>
  <c r="B179" i="7"/>
  <c r="K178" i="7"/>
  <c r="J178" i="7"/>
  <c r="H178" i="7"/>
  <c r="I178" i="7"/>
  <c r="F178" i="7"/>
  <c r="V178" i="7"/>
  <c r="T178" i="7"/>
  <c r="R178" i="7"/>
  <c r="U178" i="7"/>
  <c r="S178" i="7"/>
  <c r="Q178" i="7"/>
  <c r="E178" i="7"/>
  <c r="D178" i="7"/>
  <c r="B178" i="7"/>
  <c r="K177" i="7"/>
  <c r="J177" i="7"/>
  <c r="H177" i="7"/>
  <c r="I177" i="7"/>
  <c r="F177" i="7"/>
  <c r="V177" i="7"/>
  <c r="T177" i="7"/>
  <c r="R177" i="7"/>
  <c r="U177" i="7"/>
  <c r="S177" i="7"/>
  <c r="Q177" i="7"/>
  <c r="E177" i="7"/>
  <c r="D177" i="7"/>
  <c r="B177" i="7"/>
  <c r="K176" i="7"/>
  <c r="J176" i="7"/>
  <c r="H176" i="7"/>
  <c r="I176" i="7"/>
  <c r="F176" i="7"/>
  <c r="V176" i="7"/>
  <c r="T176" i="7"/>
  <c r="R176" i="7"/>
  <c r="U176" i="7"/>
  <c r="S176" i="7"/>
  <c r="Q176" i="7"/>
  <c r="E176" i="7"/>
  <c r="D176" i="7"/>
  <c r="B176" i="7"/>
  <c r="K175" i="7"/>
  <c r="J175" i="7"/>
  <c r="I175" i="7"/>
  <c r="H175" i="7"/>
  <c r="G175" i="7"/>
  <c r="F175" i="7"/>
  <c r="K174" i="7"/>
  <c r="J174" i="7"/>
  <c r="I174" i="7"/>
  <c r="H174" i="7"/>
  <c r="G174" i="7"/>
  <c r="F174" i="7"/>
  <c r="K173" i="7"/>
  <c r="J173" i="7"/>
  <c r="I173" i="7"/>
  <c r="H173" i="7"/>
  <c r="G173" i="7"/>
  <c r="F173" i="7"/>
  <c r="K172" i="7"/>
  <c r="P185" i="7" s="1"/>
  <c r="J172" i="7"/>
  <c r="I172" i="7"/>
  <c r="H172" i="7"/>
  <c r="G172" i="7"/>
  <c r="F172" i="7"/>
  <c r="C171" i="7"/>
  <c r="V170" i="7"/>
  <c r="T170" i="7"/>
  <c r="K183" i="7" s="1"/>
  <c r="R170" i="7"/>
  <c r="K182" i="7" s="1"/>
  <c r="J185" i="7" s="1"/>
  <c r="U170" i="7"/>
  <c r="S170" i="7"/>
  <c r="I183" i="7" s="1"/>
  <c r="Q170" i="7"/>
  <c r="I182" i="7" s="1"/>
  <c r="E170" i="7"/>
  <c r="D170" i="7"/>
  <c r="I167" i="7"/>
  <c r="H167" i="7"/>
  <c r="G167" i="7"/>
  <c r="E167" i="7"/>
  <c r="J166" i="7"/>
  <c r="I166" i="7"/>
  <c r="E166" i="7"/>
  <c r="J165" i="7"/>
  <c r="E165" i="7"/>
  <c r="K164" i="7"/>
  <c r="J164" i="7"/>
  <c r="I164" i="7"/>
  <c r="H164" i="7"/>
  <c r="G164" i="7"/>
  <c r="F164" i="7"/>
  <c r="K163" i="7"/>
  <c r="P168" i="7" s="1"/>
  <c r="J163" i="7"/>
  <c r="I163" i="7"/>
  <c r="H163" i="7"/>
  <c r="G163" i="7"/>
  <c r="F163" i="7"/>
  <c r="C162" i="7"/>
  <c r="V161" i="7"/>
  <c r="T161" i="7"/>
  <c r="K166" i="7" s="1"/>
  <c r="R161" i="7"/>
  <c r="K165" i="7" s="1"/>
  <c r="U161" i="7"/>
  <c r="S161" i="7"/>
  <c r="Q161" i="7"/>
  <c r="I165" i="7" s="1"/>
  <c r="E161" i="7"/>
  <c r="D161" i="7"/>
  <c r="I158" i="7"/>
  <c r="H158" i="7"/>
  <c r="G158" i="7"/>
  <c r="E158" i="7"/>
  <c r="J157" i="7"/>
  <c r="E157" i="7"/>
  <c r="J156" i="7"/>
  <c r="E156" i="7"/>
  <c r="K155" i="7"/>
  <c r="J155" i="7"/>
  <c r="I155" i="7"/>
  <c r="H155" i="7"/>
  <c r="G155" i="7"/>
  <c r="F155" i="7"/>
  <c r="K154" i="7"/>
  <c r="J154" i="7"/>
  <c r="I154" i="7"/>
  <c r="O159" i="7" s="1"/>
  <c r="H154" i="7"/>
  <c r="G154" i="7"/>
  <c r="F154" i="7"/>
  <c r="C153" i="7"/>
  <c r="V152" i="7"/>
  <c r="T152" i="7"/>
  <c r="K157" i="7" s="1"/>
  <c r="R152" i="7"/>
  <c r="K156" i="7" s="1"/>
  <c r="U152" i="7"/>
  <c r="S152" i="7"/>
  <c r="I157" i="7" s="1"/>
  <c r="Q152" i="7"/>
  <c r="I156" i="7" s="1"/>
  <c r="H159" i="7" s="1"/>
  <c r="E152" i="7"/>
  <c r="D152" i="7"/>
  <c r="I149" i="7"/>
  <c r="H149" i="7"/>
  <c r="G149" i="7"/>
  <c r="E149" i="7"/>
  <c r="J148" i="7"/>
  <c r="E148" i="7"/>
  <c r="K147" i="7"/>
  <c r="J147" i="7"/>
  <c r="E147" i="7"/>
  <c r="K146" i="7"/>
  <c r="J146" i="7"/>
  <c r="H146" i="7"/>
  <c r="I146" i="7"/>
  <c r="F146" i="7"/>
  <c r="V146" i="7"/>
  <c r="T146" i="7"/>
  <c r="R146" i="7"/>
  <c r="U146" i="7"/>
  <c r="S146" i="7"/>
  <c r="Q146" i="7"/>
  <c r="E146" i="7"/>
  <c r="D146" i="7"/>
  <c r="B146" i="7"/>
  <c r="K145" i="7"/>
  <c r="J145" i="7"/>
  <c r="H145" i="7"/>
  <c r="I145" i="7"/>
  <c r="F145" i="7"/>
  <c r="V145" i="7"/>
  <c r="T145" i="7"/>
  <c r="K148" i="7" s="1"/>
  <c r="R145" i="7"/>
  <c r="U145" i="7"/>
  <c r="S145" i="7"/>
  <c r="Q145" i="7"/>
  <c r="E145" i="7"/>
  <c r="D145" i="7"/>
  <c r="B145" i="7"/>
  <c r="K144" i="7"/>
  <c r="J144" i="7"/>
  <c r="I144" i="7"/>
  <c r="H144" i="7"/>
  <c r="G144" i="7"/>
  <c r="F144" i="7"/>
  <c r="K143" i="7"/>
  <c r="J143" i="7"/>
  <c r="I143" i="7"/>
  <c r="H143" i="7"/>
  <c r="G143" i="7"/>
  <c r="F143" i="7"/>
  <c r="K142" i="7"/>
  <c r="J142" i="7"/>
  <c r="I142" i="7"/>
  <c r="H142" i="7"/>
  <c r="G142" i="7"/>
  <c r="F142" i="7"/>
  <c r="K141" i="7"/>
  <c r="J141" i="7"/>
  <c r="I141" i="7"/>
  <c r="H141" i="7"/>
  <c r="G141" i="7"/>
  <c r="F141" i="7"/>
  <c r="C140" i="7"/>
  <c r="V139" i="7"/>
  <c r="T139" i="7"/>
  <c r="R139" i="7"/>
  <c r="U139" i="7"/>
  <c r="S139" i="7"/>
  <c r="I148" i="7" s="1"/>
  <c r="Q139" i="7"/>
  <c r="E139" i="7"/>
  <c r="D139" i="7"/>
  <c r="I136" i="7"/>
  <c r="H136" i="7"/>
  <c r="G136" i="7"/>
  <c r="E136" i="7"/>
  <c r="J135" i="7"/>
  <c r="E135" i="7"/>
  <c r="J134" i="7"/>
  <c r="E134" i="7"/>
  <c r="K133" i="7"/>
  <c r="J133" i="7"/>
  <c r="H133" i="7"/>
  <c r="I133" i="7"/>
  <c r="F133" i="7"/>
  <c r="V133" i="7"/>
  <c r="T133" i="7"/>
  <c r="R133" i="7"/>
  <c r="U133" i="7"/>
  <c r="S133" i="7"/>
  <c r="Q133" i="7"/>
  <c r="E133" i="7"/>
  <c r="D133" i="7"/>
  <c r="B133" i="7"/>
  <c r="K132" i="7"/>
  <c r="J132" i="7"/>
  <c r="H132" i="7"/>
  <c r="I132" i="7"/>
  <c r="F132" i="7"/>
  <c r="V132" i="7"/>
  <c r="T132" i="7"/>
  <c r="R132" i="7"/>
  <c r="U132" i="7"/>
  <c r="S132" i="7"/>
  <c r="Q132" i="7"/>
  <c r="E132" i="7"/>
  <c r="D132" i="7"/>
  <c r="B132" i="7"/>
  <c r="K131" i="7"/>
  <c r="J131" i="7"/>
  <c r="I131" i="7"/>
  <c r="H131" i="7"/>
  <c r="G131" i="7"/>
  <c r="F131" i="7"/>
  <c r="K130" i="7"/>
  <c r="J130" i="7"/>
  <c r="I130" i="7"/>
  <c r="H130" i="7"/>
  <c r="G130" i="7"/>
  <c r="F130" i="7"/>
  <c r="K129" i="7"/>
  <c r="J129" i="7"/>
  <c r="I129" i="7"/>
  <c r="H129" i="7"/>
  <c r="G129" i="7"/>
  <c r="F129" i="7"/>
  <c r="K128" i="7"/>
  <c r="J128" i="7"/>
  <c r="I128" i="7"/>
  <c r="H128" i="7"/>
  <c r="G128" i="7"/>
  <c r="F128" i="7"/>
  <c r="C127" i="7"/>
  <c r="V126" i="7"/>
  <c r="T126" i="7"/>
  <c r="K135" i="7" s="1"/>
  <c r="R126" i="7"/>
  <c r="K134" i="7" s="1"/>
  <c r="J137" i="7" s="1"/>
  <c r="U126" i="7"/>
  <c r="S126" i="7"/>
  <c r="Q126" i="7"/>
  <c r="I134" i="7" s="1"/>
  <c r="E126" i="7"/>
  <c r="D126" i="7"/>
  <c r="I123" i="7"/>
  <c r="H123" i="7"/>
  <c r="G123" i="7"/>
  <c r="E123" i="7"/>
  <c r="J122" i="7"/>
  <c r="E122" i="7"/>
  <c r="J121" i="7"/>
  <c r="E121" i="7"/>
  <c r="K120" i="7"/>
  <c r="J120" i="7"/>
  <c r="H120" i="7"/>
  <c r="I120" i="7"/>
  <c r="F120" i="7"/>
  <c r="V120" i="7"/>
  <c r="T120" i="7"/>
  <c r="R120" i="7"/>
  <c r="U120" i="7"/>
  <c r="S120" i="7"/>
  <c r="Q120" i="7"/>
  <c r="I121" i="7" s="1"/>
  <c r="E120" i="7"/>
  <c r="D120" i="7"/>
  <c r="K119" i="7"/>
  <c r="J119" i="7"/>
  <c r="H119" i="7"/>
  <c r="I119" i="7"/>
  <c r="F119" i="7"/>
  <c r="V119" i="7"/>
  <c r="T119" i="7"/>
  <c r="R119" i="7"/>
  <c r="U119" i="7"/>
  <c r="S119" i="7"/>
  <c r="I122" i="7" s="1"/>
  <c r="Q119" i="7"/>
  <c r="E119" i="7"/>
  <c r="D119" i="7"/>
  <c r="K118" i="7"/>
  <c r="J118" i="7"/>
  <c r="I118" i="7"/>
  <c r="H118" i="7"/>
  <c r="G118" i="7"/>
  <c r="F118" i="7"/>
  <c r="K117" i="7"/>
  <c r="J117" i="7"/>
  <c r="I117" i="7"/>
  <c r="H117" i="7"/>
  <c r="G117" i="7"/>
  <c r="F117" i="7"/>
  <c r="K116" i="7"/>
  <c r="J116" i="7"/>
  <c r="I116" i="7"/>
  <c r="H116" i="7"/>
  <c r="G116" i="7"/>
  <c r="F116" i="7"/>
  <c r="K115" i="7"/>
  <c r="J115" i="7"/>
  <c r="I115" i="7"/>
  <c r="H115" i="7"/>
  <c r="G115" i="7"/>
  <c r="F115" i="7"/>
  <c r="C114" i="7"/>
  <c r="V113" i="7"/>
  <c r="T113" i="7"/>
  <c r="R113" i="7"/>
  <c r="K121" i="7" s="1"/>
  <c r="U113" i="7"/>
  <c r="S113" i="7"/>
  <c r="Q113" i="7"/>
  <c r="E113" i="7"/>
  <c r="D113" i="7"/>
  <c r="I110" i="7"/>
  <c r="H110" i="7"/>
  <c r="G110" i="7"/>
  <c r="E110" i="7"/>
  <c r="J109" i="7"/>
  <c r="E109" i="7"/>
  <c r="J108" i="7"/>
  <c r="E108" i="7"/>
  <c r="K107" i="7"/>
  <c r="J107" i="7"/>
  <c r="H107" i="7"/>
  <c r="I107" i="7"/>
  <c r="F107" i="7"/>
  <c r="V107" i="7"/>
  <c r="T107" i="7"/>
  <c r="R107" i="7"/>
  <c r="U107" i="7"/>
  <c r="S107" i="7"/>
  <c r="Q107" i="7"/>
  <c r="E107" i="7"/>
  <c r="D107" i="7"/>
  <c r="B107" i="7"/>
  <c r="K106" i="7"/>
  <c r="J106" i="7"/>
  <c r="H106" i="7"/>
  <c r="I106" i="7"/>
  <c r="F106" i="7"/>
  <c r="V106" i="7"/>
  <c r="T106" i="7"/>
  <c r="R106" i="7"/>
  <c r="U106" i="7"/>
  <c r="S106" i="7"/>
  <c r="Q106" i="7"/>
  <c r="E106" i="7"/>
  <c r="D106" i="7"/>
  <c r="B106" i="7"/>
  <c r="K105" i="7"/>
  <c r="J105" i="7"/>
  <c r="I105" i="7"/>
  <c r="H105" i="7"/>
  <c r="G105" i="7"/>
  <c r="F105" i="7"/>
  <c r="K104" i="7"/>
  <c r="J104" i="7"/>
  <c r="I104" i="7"/>
  <c r="H104" i="7"/>
  <c r="G104" i="7"/>
  <c r="F104" i="7"/>
  <c r="K103" i="7"/>
  <c r="J103" i="7"/>
  <c r="I103" i="7"/>
  <c r="H103" i="7"/>
  <c r="G103" i="7"/>
  <c r="F103" i="7"/>
  <c r="K102" i="7"/>
  <c r="J102" i="7"/>
  <c r="I102" i="7"/>
  <c r="H102" i="7"/>
  <c r="G102" i="7"/>
  <c r="F102" i="7"/>
  <c r="C101" i="7"/>
  <c r="V100" i="7"/>
  <c r="T100" i="7"/>
  <c r="K109" i="7" s="1"/>
  <c r="R100" i="7"/>
  <c r="K108" i="7" s="1"/>
  <c r="J111" i="7" s="1"/>
  <c r="U100" i="7"/>
  <c r="S100" i="7"/>
  <c r="Q100" i="7"/>
  <c r="I108" i="7" s="1"/>
  <c r="E100" i="7"/>
  <c r="D100" i="7"/>
  <c r="I97" i="7"/>
  <c r="H97" i="7"/>
  <c r="G97" i="7"/>
  <c r="E97" i="7"/>
  <c r="J96" i="7"/>
  <c r="I96" i="7"/>
  <c r="E96" i="7"/>
  <c r="J95" i="7"/>
  <c r="E95" i="7"/>
  <c r="K94" i="7"/>
  <c r="J94" i="7"/>
  <c r="H94" i="7"/>
  <c r="I94" i="7"/>
  <c r="F94" i="7"/>
  <c r="V94" i="7"/>
  <c r="T94" i="7"/>
  <c r="R94" i="7"/>
  <c r="U94" i="7"/>
  <c r="S94" i="7"/>
  <c r="Q94" i="7"/>
  <c r="E94" i="7"/>
  <c r="D94" i="7"/>
  <c r="B94" i="7"/>
  <c r="K93" i="7"/>
  <c r="J93" i="7"/>
  <c r="H93" i="7"/>
  <c r="I93" i="7"/>
  <c r="F93" i="7"/>
  <c r="V93" i="7"/>
  <c r="T93" i="7"/>
  <c r="R93" i="7"/>
  <c r="U93" i="7"/>
  <c r="S93" i="7"/>
  <c r="Q93" i="7"/>
  <c r="E93" i="7"/>
  <c r="D93" i="7"/>
  <c r="B93" i="7"/>
  <c r="K92" i="7"/>
  <c r="J92" i="7"/>
  <c r="I92" i="7"/>
  <c r="H92" i="7"/>
  <c r="G92" i="7"/>
  <c r="F92" i="7"/>
  <c r="K91" i="7"/>
  <c r="J91" i="7"/>
  <c r="I91" i="7"/>
  <c r="H91" i="7"/>
  <c r="G91" i="7"/>
  <c r="F91" i="7"/>
  <c r="K90" i="7"/>
  <c r="J90" i="7"/>
  <c r="I90" i="7"/>
  <c r="H90" i="7"/>
  <c r="G90" i="7"/>
  <c r="F90" i="7"/>
  <c r="K89" i="7"/>
  <c r="P98" i="7" s="1"/>
  <c r="J89" i="7"/>
  <c r="I89" i="7"/>
  <c r="H89" i="7"/>
  <c r="G89" i="7"/>
  <c r="F89" i="7"/>
  <c r="C88" i="7"/>
  <c r="V87" i="7"/>
  <c r="T87" i="7"/>
  <c r="K96" i="7" s="1"/>
  <c r="R87" i="7"/>
  <c r="K95" i="7" s="1"/>
  <c r="U87" i="7"/>
  <c r="S87" i="7"/>
  <c r="Q87" i="7"/>
  <c r="I95" i="7" s="1"/>
  <c r="E87" i="7"/>
  <c r="D87" i="7"/>
  <c r="I84" i="7"/>
  <c r="H84" i="7"/>
  <c r="G84" i="7"/>
  <c r="E84" i="7"/>
  <c r="J83" i="7"/>
  <c r="E83" i="7"/>
  <c r="J82" i="7"/>
  <c r="E82" i="7"/>
  <c r="K81" i="7"/>
  <c r="J81" i="7"/>
  <c r="H81" i="7"/>
  <c r="I81" i="7"/>
  <c r="F81" i="7"/>
  <c r="V81" i="7"/>
  <c r="T81" i="7"/>
  <c r="R81" i="7"/>
  <c r="U81" i="7"/>
  <c r="S81" i="7"/>
  <c r="Q81" i="7"/>
  <c r="E81" i="7"/>
  <c r="D81" i="7"/>
  <c r="B81" i="7"/>
  <c r="K80" i="7"/>
  <c r="J80" i="7"/>
  <c r="H80" i="7"/>
  <c r="I80" i="7"/>
  <c r="F80" i="7"/>
  <c r="V80" i="7"/>
  <c r="T80" i="7"/>
  <c r="R80" i="7"/>
  <c r="U80" i="7"/>
  <c r="S80" i="7"/>
  <c r="Q80" i="7"/>
  <c r="E80" i="7"/>
  <c r="D80" i="7"/>
  <c r="B80" i="7"/>
  <c r="K79" i="7"/>
  <c r="J79" i="7"/>
  <c r="H79" i="7"/>
  <c r="I79" i="7"/>
  <c r="F79" i="7"/>
  <c r="V79" i="7"/>
  <c r="T79" i="7"/>
  <c r="R79" i="7"/>
  <c r="U79" i="7"/>
  <c r="S79" i="7"/>
  <c r="Q79" i="7"/>
  <c r="E79" i="7"/>
  <c r="D79" i="7"/>
  <c r="B79" i="7"/>
  <c r="K78" i="7"/>
  <c r="J78" i="7"/>
  <c r="I78" i="7"/>
  <c r="H78" i="7"/>
  <c r="G78" i="7"/>
  <c r="F78" i="7"/>
  <c r="K77" i="7"/>
  <c r="J77" i="7"/>
  <c r="I77" i="7"/>
  <c r="H77" i="7"/>
  <c r="G77" i="7"/>
  <c r="F77" i="7"/>
  <c r="K76" i="7"/>
  <c r="J76" i="7"/>
  <c r="I76" i="7"/>
  <c r="H76" i="7"/>
  <c r="G76" i="7"/>
  <c r="F76" i="7"/>
  <c r="K75" i="7"/>
  <c r="P85" i="7" s="1"/>
  <c r="J75" i="7"/>
  <c r="I75" i="7"/>
  <c r="H75" i="7"/>
  <c r="G75" i="7"/>
  <c r="F75" i="7"/>
  <c r="C74" i="7"/>
  <c r="V73" i="7"/>
  <c r="T73" i="7"/>
  <c r="K83" i="7" s="1"/>
  <c r="R73" i="7"/>
  <c r="K82" i="7" s="1"/>
  <c r="U73" i="7"/>
  <c r="S73" i="7"/>
  <c r="Q73" i="7"/>
  <c r="I82" i="7" s="1"/>
  <c r="E73" i="7"/>
  <c r="D73" i="7"/>
  <c r="I70" i="7"/>
  <c r="H70" i="7"/>
  <c r="G70" i="7"/>
  <c r="E70" i="7"/>
  <c r="J69" i="7"/>
  <c r="I69" i="7"/>
  <c r="E69" i="7"/>
  <c r="J68" i="7"/>
  <c r="E68" i="7"/>
  <c r="K67" i="7"/>
  <c r="J67" i="7"/>
  <c r="H67" i="7"/>
  <c r="I67" i="7"/>
  <c r="F67" i="7"/>
  <c r="V67" i="7"/>
  <c r="T67" i="7"/>
  <c r="R67" i="7"/>
  <c r="U67" i="7"/>
  <c r="S67" i="7"/>
  <c r="Q67" i="7"/>
  <c r="E67" i="7"/>
  <c r="D67" i="7"/>
  <c r="B67" i="7"/>
  <c r="K66" i="7"/>
  <c r="J66" i="7"/>
  <c r="H66" i="7"/>
  <c r="I66" i="7"/>
  <c r="F66" i="7"/>
  <c r="V66" i="7"/>
  <c r="T66" i="7"/>
  <c r="R66" i="7"/>
  <c r="U66" i="7"/>
  <c r="S66" i="7"/>
  <c r="Q66" i="7"/>
  <c r="E66" i="7"/>
  <c r="D66" i="7"/>
  <c r="B66" i="7"/>
  <c r="K65" i="7"/>
  <c r="J65" i="7"/>
  <c r="H65" i="7"/>
  <c r="I65" i="7"/>
  <c r="F65" i="7"/>
  <c r="V65" i="7"/>
  <c r="T65" i="7"/>
  <c r="R65" i="7"/>
  <c r="U65" i="7"/>
  <c r="S65" i="7"/>
  <c r="Q65" i="7"/>
  <c r="I68" i="7" s="1"/>
  <c r="E65" i="7"/>
  <c r="D65" i="7"/>
  <c r="B65" i="7"/>
  <c r="K64" i="7"/>
  <c r="J64" i="7"/>
  <c r="I64" i="7"/>
  <c r="H64" i="7"/>
  <c r="G64" i="7"/>
  <c r="F64" i="7"/>
  <c r="K63" i="7"/>
  <c r="J63" i="7"/>
  <c r="I63" i="7"/>
  <c r="H63" i="7"/>
  <c r="G63" i="7"/>
  <c r="F63" i="7"/>
  <c r="K62" i="7"/>
  <c r="J62" i="7"/>
  <c r="I62" i="7"/>
  <c r="H62" i="7"/>
  <c r="G62" i="7"/>
  <c r="F62" i="7"/>
  <c r="K61" i="7"/>
  <c r="J61" i="7"/>
  <c r="I61" i="7"/>
  <c r="H61" i="7"/>
  <c r="G61" i="7"/>
  <c r="F61" i="7"/>
  <c r="C60" i="7"/>
  <c r="V59" i="7"/>
  <c r="T59" i="7"/>
  <c r="R59" i="7"/>
  <c r="K68" i="7" s="1"/>
  <c r="U59" i="7"/>
  <c r="S59" i="7"/>
  <c r="Q59" i="7"/>
  <c r="E59" i="7"/>
  <c r="D59" i="7"/>
  <c r="I56" i="7"/>
  <c r="H56" i="7"/>
  <c r="G56" i="7"/>
  <c r="E56" i="7"/>
  <c r="J55" i="7"/>
  <c r="E55" i="7"/>
  <c r="J54" i="7"/>
  <c r="E54" i="7"/>
  <c r="K53" i="7"/>
  <c r="J53" i="7"/>
  <c r="H53" i="7"/>
  <c r="I53" i="7"/>
  <c r="F53" i="7"/>
  <c r="V53" i="7"/>
  <c r="T53" i="7"/>
  <c r="R53" i="7"/>
  <c r="U53" i="7"/>
  <c r="S53" i="7"/>
  <c r="Q53" i="7"/>
  <c r="E53" i="7"/>
  <c r="D53" i="7"/>
  <c r="B53" i="7"/>
  <c r="K52" i="7"/>
  <c r="J52" i="7"/>
  <c r="H52" i="7"/>
  <c r="I52" i="7"/>
  <c r="F52" i="7"/>
  <c r="V52" i="7"/>
  <c r="T52" i="7"/>
  <c r="R52" i="7"/>
  <c r="U52" i="7"/>
  <c r="S52" i="7"/>
  <c r="Q52" i="7"/>
  <c r="E52" i="7"/>
  <c r="D52" i="7"/>
  <c r="B52" i="7"/>
  <c r="K51" i="7"/>
  <c r="J51" i="7"/>
  <c r="H51" i="7"/>
  <c r="I51" i="7"/>
  <c r="F51" i="7"/>
  <c r="V51" i="7"/>
  <c r="T51" i="7"/>
  <c r="R51" i="7"/>
  <c r="U51" i="7"/>
  <c r="S51" i="7"/>
  <c r="Q51" i="7"/>
  <c r="E51" i="7"/>
  <c r="D51" i="7"/>
  <c r="B51" i="7"/>
  <c r="K50" i="7"/>
  <c r="J50" i="7"/>
  <c r="I50" i="7"/>
  <c r="H50" i="7"/>
  <c r="G50" i="7"/>
  <c r="F50" i="7"/>
  <c r="K49" i="7"/>
  <c r="J49" i="7"/>
  <c r="I49" i="7"/>
  <c r="H49" i="7"/>
  <c r="G49" i="7"/>
  <c r="F49" i="7"/>
  <c r="K48" i="7"/>
  <c r="J48" i="7"/>
  <c r="I48" i="7"/>
  <c r="H48" i="7"/>
  <c r="G48" i="7"/>
  <c r="F48" i="7"/>
  <c r="K47" i="7"/>
  <c r="J47" i="7"/>
  <c r="I47" i="7"/>
  <c r="O57" i="7" s="1"/>
  <c r="H47" i="7"/>
  <c r="G47" i="7"/>
  <c r="F47" i="7"/>
  <c r="C46" i="7"/>
  <c r="V45" i="7"/>
  <c r="T45" i="7"/>
  <c r="K55" i="7" s="1"/>
  <c r="R45" i="7"/>
  <c r="U45" i="7"/>
  <c r="S45" i="7"/>
  <c r="I55" i="7" s="1"/>
  <c r="Q45" i="7"/>
  <c r="I54" i="7" s="1"/>
  <c r="E45" i="7"/>
  <c r="D45" i="7"/>
  <c r="I42" i="7"/>
  <c r="H42" i="7"/>
  <c r="G42" i="7"/>
  <c r="E42" i="7"/>
  <c r="J41" i="7"/>
  <c r="E41" i="7"/>
  <c r="J40" i="7"/>
  <c r="E40" i="7"/>
  <c r="K39" i="7"/>
  <c r="J39" i="7"/>
  <c r="H39" i="7"/>
  <c r="I39" i="7"/>
  <c r="F39" i="7"/>
  <c r="V39" i="7"/>
  <c r="T39" i="7"/>
  <c r="R39" i="7"/>
  <c r="U39" i="7"/>
  <c r="S39" i="7"/>
  <c r="Q39" i="7"/>
  <c r="E39" i="7"/>
  <c r="D39" i="7"/>
  <c r="B39" i="7"/>
  <c r="K38" i="7"/>
  <c r="J38" i="7"/>
  <c r="H38" i="7"/>
  <c r="I38" i="7"/>
  <c r="F38" i="7"/>
  <c r="V38" i="7"/>
  <c r="T38" i="7"/>
  <c r="R38" i="7"/>
  <c r="U38" i="7"/>
  <c r="S38" i="7"/>
  <c r="Q38" i="7"/>
  <c r="E38" i="7"/>
  <c r="D38" i="7"/>
  <c r="B38" i="7"/>
  <c r="K37" i="7"/>
  <c r="J37" i="7"/>
  <c r="H37" i="7"/>
  <c r="I37" i="7"/>
  <c r="F37" i="7"/>
  <c r="V37" i="7"/>
  <c r="T37" i="7"/>
  <c r="R37" i="7"/>
  <c r="U37" i="7"/>
  <c r="S37" i="7"/>
  <c r="Q37" i="7"/>
  <c r="E37" i="7"/>
  <c r="D37" i="7"/>
  <c r="B37" i="7"/>
  <c r="K36" i="7"/>
  <c r="J36" i="7"/>
  <c r="H36" i="7"/>
  <c r="I36" i="7"/>
  <c r="F36" i="7"/>
  <c r="V36" i="7"/>
  <c r="T36" i="7"/>
  <c r="R36" i="7"/>
  <c r="U36" i="7"/>
  <c r="S36" i="7"/>
  <c r="Q36" i="7"/>
  <c r="E36" i="7"/>
  <c r="D36" i="7"/>
  <c r="B36" i="7"/>
  <c r="K35" i="7"/>
  <c r="J35" i="7"/>
  <c r="I35" i="7"/>
  <c r="H35" i="7"/>
  <c r="G35" i="7"/>
  <c r="F35" i="7"/>
  <c r="K34" i="7"/>
  <c r="J34" i="7"/>
  <c r="I34" i="7"/>
  <c r="H34" i="7"/>
  <c r="G34" i="7"/>
  <c r="F34" i="7"/>
  <c r="K33" i="7"/>
  <c r="J33" i="7"/>
  <c r="I33" i="7"/>
  <c r="H33" i="7"/>
  <c r="G33" i="7"/>
  <c r="F33" i="7"/>
  <c r="K32" i="7"/>
  <c r="J32" i="7"/>
  <c r="I32" i="7"/>
  <c r="H32" i="7"/>
  <c r="G32" i="7"/>
  <c r="F32" i="7"/>
  <c r="C31" i="7"/>
  <c r="V30" i="7"/>
  <c r="T30" i="7"/>
  <c r="K41" i="7" s="1"/>
  <c r="R30" i="7"/>
  <c r="K40" i="7" s="1"/>
  <c r="U30" i="7"/>
  <c r="S30" i="7"/>
  <c r="I41" i="7" s="1"/>
  <c r="Q30" i="7"/>
  <c r="I40" i="7" s="1"/>
  <c r="E30" i="7"/>
  <c r="D30" i="7"/>
  <c r="A29" i="7"/>
  <c r="A11" i="7"/>
  <c r="A8" i="7"/>
  <c r="A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" i="3"/>
  <c r="Y1" i="3"/>
  <c r="CY1" i="3"/>
  <c r="CZ1" i="3"/>
  <c r="DB1" i="3" s="1"/>
  <c r="DA1" i="3"/>
  <c r="DC1" i="3"/>
  <c r="A2" i="3"/>
  <c r="Y2" i="3"/>
  <c r="CY2" i="3"/>
  <c r="CZ2" i="3"/>
  <c r="DA2" i="3"/>
  <c r="DB2" i="3"/>
  <c r="DC2" i="3"/>
  <c r="A3" i="3"/>
  <c r="Y3" i="3"/>
  <c r="CY3" i="3"/>
  <c r="CZ3" i="3"/>
  <c r="DB3" i="3" s="1"/>
  <c r="DA3" i="3"/>
  <c r="DC3" i="3"/>
  <c r="A4" i="3"/>
  <c r="Y4" i="3"/>
  <c r="CY4" i="3"/>
  <c r="CZ4" i="3"/>
  <c r="DA4" i="3"/>
  <c r="DB4" i="3"/>
  <c r="DC4" i="3"/>
  <c r="A5" i="3"/>
  <c r="Y5" i="3"/>
  <c r="CY5" i="3"/>
  <c r="CZ5" i="3"/>
  <c r="DB5" i="3" s="1"/>
  <c r="DA5" i="3"/>
  <c r="DC5" i="3"/>
  <c r="A6" i="3"/>
  <c r="Y6" i="3"/>
  <c r="CY6" i="3"/>
  <c r="CZ6" i="3"/>
  <c r="DB6" i="3" s="1"/>
  <c r="DA6" i="3"/>
  <c r="DC6" i="3"/>
  <c r="A7" i="3"/>
  <c r="Y7" i="3"/>
  <c r="CY7" i="3"/>
  <c r="CZ7" i="3"/>
  <c r="DA7" i="3"/>
  <c r="DB7" i="3"/>
  <c r="DC7" i="3"/>
  <c r="A8" i="3"/>
  <c r="Y8" i="3"/>
  <c r="CY8" i="3"/>
  <c r="CZ8" i="3"/>
  <c r="DA8" i="3"/>
  <c r="DB8" i="3"/>
  <c r="DC8" i="3"/>
  <c r="A9" i="3"/>
  <c r="Y9" i="3"/>
  <c r="CY9" i="3"/>
  <c r="CZ9" i="3"/>
  <c r="DB9" i="3" s="1"/>
  <c r="DA9" i="3"/>
  <c r="DC9" i="3"/>
  <c r="A10" i="3"/>
  <c r="Y10" i="3"/>
  <c r="CY10" i="3"/>
  <c r="CZ10" i="3"/>
  <c r="DB10" i="3" s="1"/>
  <c r="DA10" i="3"/>
  <c r="DC10" i="3"/>
  <c r="A11" i="3"/>
  <c r="Y11" i="3"/>
  <c r="CY11" i="3"/>
  <c r="CZ11" i="3"/>
  <c r="DA11" i="3"/>
  <c r="DB11" i="3"/>
  <c r="DC11" i="3"/>
  <c r="A12" i="3"/>
  <c r="Y12" i="3"/>
  <c r="CY12" i="3"/>
  <c r="CZ12" i="3"/>
  <c r="DA12" i="3"/>
  <c r="DB12" i="3"/>
  <c r="DC12" i="3"/>
  <c r="A13" i="3"/>
  <c r="Y13" i="3"/>
  <c r="CY13" i="3"/>
  <c r="CZ13" i="3"/>
  <c r="DA13" i="3"/>
  <c r="DB13" i="3"/>
  <c r="DC13" i="3"/>
  <c r="A14" i="3"/>
  <c r="Y14" i="3"/>
  <c r="CY14" i="3"/>
  <c r="CZ14" i="3"/>
  <c r="DB14" i="3" s="1"/>
  <c r="DA14" i="3"/>
  <c r="DC14" i="3"/>
  <c r="A15" i="3"/>
  <c r="Y15" i="3"/>
  <c r="CY15" i="3"/>
  <c r="CZ15" i="3"/>
  <c r="DA15" i="3"/>
  <c r="DB15" i="3"/>
  <c r="DC15" i="3"/>
  <c r="A16" i="3"/>
  <c r="Y16" i="3"/>
  <c r="CY16" i="3"/>
  <c r="CZ16" i="3"/>
  <c r="DB16" i="3" s="1"/>
  <c r="DA16" i="3"/>
  <c r="DC16" i="3"/>
  <c r="A17" i="3"/>
  <c r="Y17" i="3"/>
  <c r="CY17" i="3"/>
  <c r="CZ17" i="3"/>
  <c r="DA17" i="3"/>
  <c r="DB17" i="3"/>
  <c r="DC17" i="3"/>
  <c r="A18" i="3"/>
  <c r="Y18" i="3"/>
  <c r="CY18" i="3"/>
  <c r="CZ18" i="3"/>
  <c r="DA18" i="3"/>
  <c r="DB18" i="3"/>
  <c r="DC18" i="3"/>
  <c r="A19" i="3"/>
  <c r="Y19" i="3"/>
  <c r="CY19" i="3"/>
  <c r="CZ19" i="3"/>
  <c r="DB19" i="3" s="1"/>
  <c r="DA19" i="3"/>
  <c r="DC19" i="3"/>
  <c r="A20" i="3"/>
  <c r="Y20" i="3"/>
  <c r="CY20" i="3"/>
  <c r="CZ20" i="3"/>
  <c r="DB20" i="3" s="1"/>
  <c r="DA20" i="3"/>
  <c r="DC20" i="3"/>
  <c r="A21" i="3"/>
  <c r="Y21" i="3"/>
  <c r="CY21" i="3"/>
  <c r="CZ21" i="3"/>
  <c r="DA21" i="3"/>
  <c r="DB21" i="3"/>
  <c r="DC21" i="3"/>
  <c r="A22" i="3"/>
  <c r="Y22" i="3"/>
  <c r="CY22" i="3"/>
  <c r="CZ22" i="3"/>
  <c r="DA22" i="3"/>
  <c r="DB22" i="3"/>
  <c r="DC22" i="3"/>
  <c r="A23" i="3"/>
  <c r="Y23" i="3"/>
  <c r="CY23" i="3"/>
  <c r="CZ23" i="3"/>
  <c r="DB23" i="3" s="1"/>
  <c r="DA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B25" i="3" s="1"/>
  <c r="DA25" i="3"/>
  <c r="DC25" i="3"/>
  <c r="A26" i="3"/>
  <c r="Y26" i="3"/>
  <c r="CY26" i="3"/>
  <c r="CZ26" i="3"/>
  <c r="DA26" i="3"/>
  <c r="DB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A28" i="3"/>
  <c r="DB28" i="3"/>
  <c r="DC28" i="3"/>
  <c r="A29" i="3"/>
  <c r="Y29" i="3"/>
  <c r="CY29" i="3"/>
  <c r="CZ29" i="3"/>
  <c r="DA29" i="3"/>
  <c r="DB29" i="3"/>
  <c r="DC29" i="3"/>
  <c r="A30" i="3"/>
  <c r="Y30" i="3"/>
  <c r="CY30" i="3"/>
  <c r="CZ30" i="3"/>
  <c r="DB30" i="3" s="1"/>
  <c r="DA30" i="3"/>
  <c r="DC30" i="3"/>
  <c r="A31" i="3"/>
  <c r="Y31" i="3"/>
  <c r="CY31" i="3"/>
  <c r="CZ31" i="3"/>
  <c r="DB31" i="3" s="1"/>
  <c r="DA31" i="3"/>
  <c r="DC31" i="3"/>
  <c r="A32" i="3"/>
  <c r="Y32" i="3"/>
  <c r="CY32" i="3"/>
  <c r="CZ32" i="3"/>
  <c r="DA32" i="3"/>
  <c r="DB32" i="3"/>
  <c r="DC32" i="3"/>
  <c r="A33" i="3"/>
  <c r="Y33" i="3"/>
  <c r="CY33" i="3"/>
  <c r="CZ33" i="3"/>
  <c r="DA33" i="3"/>
  <c r="DB33" i="3"/>
  <c r="DC33" i="3"/>
  <c r="A34" i="3"/>
  <c r="Y34" i="3"/>
  <c r="CY34" i="3"/>
  <c r="CZ34" i="3"/>
  <c r="DB34" i="3" s="1"/>
  <c r="DA34" i="3"/>
  <c r="DC34" i="3"/>
  <c r="A35" i="3"/>
  <c r="Y35" i="3"/>
  <c r="CY35" i="3"/>
  <c r="CZ35" i="3"/>
  <c r="DB35" i="3" s="1"/>
  <c r="DA35" i="3"/>
  <c r="DC35" i="3"/>
  <c r="A36" i="3"/>
  <c r="Y36" i="3"/>
  <c r="CY36" i="3"/>
  <c r="CZ36" i="3"/>
  <c r="DA36" i="3"/>
  <c r="DB36" i="3"/>
  <c r="DC36" i="3"/>
  <c r="A37" i="3"/>
  <c r="Y37" i="3"/>
  <c r="CY37" i="3"/>
  <c r="CZ37" i="3"/>
  <c r="DA37" i="3"/>
  <c r="DB37" i="3"/>
  <c r="DC37" i="3"/>
  <c r="A38" i="3"/>
  <c r="Y38" i="3"/>
  <c r="CY38" i="3"/>
  <c r="CZ38" i="3"/>
  <c r="DB38" i="3" s="1"/>
  <c r="DA38" i="3"/>
  <c r="DC38" i="3"/>
  <c r="A39" i="3"/>
  <c r="Y39" i="3"/>
  <c r="CY39" i="3"/>
  <c r="CZ39" i="3"/>
  <c r="DB39" i="3" s="1"/>
  <c r="DA39" i="3"/>
  <c r="DC39" i="3"/>
  <c r="A40" i="3"/>
  <c r="Y40" i="3"/>
  <c r="CY40" i="3"/>
  <c r="CZ40" i="3"/>
  <c r="DA40" i="3"/>
  <c r="DB40" i="3"/>
  <c r="DC40" i="3"/>
  <c r="A41" i="3"/>
  <c r="Y41" i="3"/>
  <c r="CY41" i="3"/>
  <c r="CZ41" i="3"/>
  <c r="DB41" i="3" s="1"/>
  <c r="DA41" i="3"/>
  <c r="DC41" i="3"/>
  <c r="A42" i="3"/>
  <c r="Y42" i="3"/>
  <c r="CY42" i="3"/>
  <c r="CZ42" i="3"/>
  <c r="DA42" i="3"/>
  <c r="DB42" i="3"/>
  <c r="DC42" i="3"/>
  <c r="A43" i="3"/>
  <c r="Y43" i="3"/>
  <c r="CY43" i="3"/>
  <c r="CZ43" i="3"/>
  <c r="DB43" i="3" s="1"/>
  <c r="DA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A46" i="3"/>
  <c r="DB46" i="3"/>
  <c r="DC46" i="3"/>
  <c r="A47" i="3"/>
  <c r="Y47" i="3"/>
  <c r="CY47" i="3"/>
  <c r="CZ47" i="3"/>
  <c r="DB47" i="3" s="1"/>
  <c r="DA47" i="3"/>
  <c r="DC47" i="3"/>
  <c r="A48" i="3"/>
  <c r="Y48" i="3"/>
  <c r="CY48" i="3"/>
  <c r="CZ48" i="3"/>
  <c r="DB48" i="3" s="1"/>
  <c r="DA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A50" i="3"/>
  <c r="DB50" i="3"/>
  <c r="DC50" i="3"/>
  <c r="A51" i="3"/>
  <c r="Y51" i="3"/>
  <c r="CY51" i="3"/>
  <c r="CZ51" i="3"/>
  <c r="DB51" i="3" s="1"/>
  <c r="DA51" i="3"/>
  <c r="DC51" i="3"/>
  <c r="A52" i="3"/>
  <c r="Y52" i="3"/>
  <c r="CY52" i="3"/>
  <c r="CZ52" i="3"/>
  <c r="DB52" i="3" s="1"/>
  <c r="DA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B56" i="3" s="1"/>
  <c r="DA56" i="3"/>
  <c r="DC56" i="3"/>
  <c r="A57" i="3"/>
  <c r="Y57" i="3"/>
  <c r="CY57" i="3"/>
  <c r="CZ57" i="3"/>
  <c r="DB57" i="3" s="1"/>
  <c r="DA57" i="3"/>
  <c r="DC57" i="3"/>
  <c r="A58" i="3"/>
  <c r="Y58" i="3"/>
  <c r="CY58" i="3"/>
  <c r="CZ58" i="3"/>
  <c r="DA58" i="3"/>
  <c r="DB58" i="3"/>
  <c r="DC58" i="3"/>
  <c r="A59" i="3"/>
  <c r="Y59" i="3"/>
  <c r="CY59" i="3"/>
  <c r="CZ59" i="3"/>
  <c r="DB59" i="3" s="1"/>
  <c r="DA59" i="3"/>
  <c r="DC59" i="3"/>
  <c r="A60" i="3"/>
  <c r="Y60" i="3"/>
  <c r="CY60" i="3"/>
  <c r="CZ60" i="3"/>
  <c r="DA60" i="3"/>
  <c r="DB60" i="3"/>
  <c r="DC60" i="3"/>
  <c r="A61" i="3"/>
  <c r="Y61" i="3"/>
  <c r="CY61" i="3"/>
  <c r="CZ61" i="3"/>
  <c r="DB61" i="3" s="1"/>
  <c r="DA61" i="3"/>
  <c r="DC61" i="3"/>
  <c r="A62" i="3"/>
  <c r="Y62" i="3"/>
  <c r="CY62" i="3"/>
  <c r="CZ62" i="3"/>
  <c r="DB62" i="3" s="1"/>
  <c r="DA62" i="3"/>
  <c r="DC62" i="3"/>
  <c r="A63" i="3"/>
  <c r="Y63" i="3"/>
  <c r="CY63" i="3"/>
  <c r="CZ63" i="3"/>
  <c r="DA63" i="3"/>
  <c r="DB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B65" i="3" s="1"/>
  <c r="DA65" i="3"/>
  <c r="DC65" i="3"/>
  <c r="A66" i="3"/>
  <c r="Y66" i="3"/>
  <c r="CY66" i="3"/>
  <c r="CZ66" i="3"/>
  <c r="DB66" i="3" s="1"/>
  <c r="DA66" i="3"/>
  <c r="DC66" i="3"/>
  <c r="A67" i="3"/>
  <c r="Y67" i="3"/>
  <c r="CY67" i="3"/>
  <c r="CZ67" i="3"/>
  <c r="DA67" i="3"/>
  <c r="DB67" i="3"/>
  <c r="DC67" i="3"/>
  <c r="A68" i="3"/>
  <c r="Y68" i="3"/>
  <c r="CY68" i="3"/>
  <c r="CZ68" i="3"/>
  <c r="DB68" i="3" s="1"/>
  <c r="DA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B70" i="3" s="1"/>
  <c r="DA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A74" i="3"/>
  <c r="DB74" i="3"/>
  <c r="DC74" i="3"/>
  <c r="A75" i="3"/>
  <c r="Y75" i="3"/>
  <c r="CY75" i="3"/>
  <c r="CZ75" i="3"/>
  <c r="DB75" i="3" s="1"/>
  <c r="DA75" i="3"/>
  <c r="DC75" i="3"/>
  <c r="A76" i="3"/>
  <c r="Y76" i="3"/>
  <c r="CY76" i="3"/>
  <c r="CZ76" i="3"/>
  <c r="DB76" i="3" s="1"/>
  <c r="DA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A78" i="3"/>
  <c r="DB78" i="3"/>
  <c r="DC78" i="3"/>
  <c r="A79" i="3"/>
  <c r="Y79" i="3"/>
  <c r="CY79" i="3"/>
  <c r="CZ79" i="3"/>
  <c r="DA79" i="3"/>
  <c r="DB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A81" i="3"/>
  <c r="DB81" i="3"/>
  <c r="DC81" i="3"/>
  <c r="A82" i="3"/>
  <c r="Y82" i="3"/>
  <c r="CY82" i="3"/>
  <c r="CZ82" i="3"/>
  <c r="DB82" i="3" s="1"/>
  <c r="DA82" i="3"/>
  <c r="DC82" i="3"/>
  <c r="A83" i="3"/>
  <c r="Y83" i="3"/>
  <c r="CY83" i="3"/>
  <c r="CZ83" i="3"/>
  <c r="DB83" i="3" s="1"/>
  <c r="DA83" i="3"/>
  <c r="DC83" i="3"/>
  <c r="A84" i="3"/>
  <c r="Y84" i="3"/>
  <c r="CY84" i="3"/>
  <c r="CZ84" i="3"/>
  <c r="DB84" i="3" s="1"/>
  <c r="DA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A86" i="3"/>
  <c r="DB86" i="3"/>
  <c r="DC86" i="3"/>
  <c r="A87" i="3"/>
  <c r="Y87" i="3"/>
  <c r="CY87" i="3"/>
  <c r="CZ87" i="3"/>
  <c r="DB87" i="3" s="1"/>
  <c r="DA87" i="3"/>
  <c r="DC87" i="3"/>
  <c r="A88" i="3"/>
  <c r="Y88" i="3"/>
  <c r="CY88" i="3"/>
  <c r="CZ88" i="3"/>
  <c r="DB88" i="3" s="1"/>
  <c r="DA88" i="3"/>
  <c r="DC88" i="3"/>
  <c r="A89" i="3"/>
  <c r="Y89" i="3"/>
  <c r="CY89" i="3"/>
  <c r="CZ89" i="3"/>
  <c r="DA89" i="3"/>
  <c r="DB89" i="3"/>
  <c r="DC89" i="3"/>
  <c r="A90" i="3"/>
  <c r="Y90" i="3"/>
  <c r="CY90" i="3"/>
  <c r="CZ90" i="3"/>
  <c r="DA90" i="3"/>
  <c r="DB90" i="3"/>
  <c r="DC90" i="3"/>
  <c r="A91" i="3"/>
  <c r="Y91" i="3"/>
  <c r="CY91" i="3"/>
  <c r="CZ91" i="3"/>
  <c r="DB91" i="3" s="1"/>
  <c r="DA91" i="3"/>
  <c r="DC91" i="3"/>
  <c r="A92" i="3"/>
  <c r="Y92" i="3"/>
  <c r="CY92" i="3"/>
  <c r="CZ92" i="3"/>
  <c r="DB92" i="3" s="1"/>
  <c r="DA92" i="3"/>
  <c r="DC92" i="3"/>
  <c r="A93" i="3"/>
  <c r="Y93" i="3"/>
  <c r="CY93" i="3"/>
  <c r="CZ93" i="3"/>
  <c r="DA93" i="3"/>
  <c r="DB93" i="3"/>
  <c r="DC93" i="3"/>
  <c r="A94" i="3"/>
  <c r="Y94" i="3"/>
  <c r="CY94" i="3"/>
  <c r="CZ94" i="3"/>
  <c r="DB94" i="3" s="1"/>
  <c r="DA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B96" i="3" s="1"/>
  <c r="DA96" i="3"/>
  <c r="DC96" i="3"/>
  <c r="A97" i="3"/>
  <c r="Y97" i="3"/>
  <c r="CY97" i="3"/>
  <c r="CZ97" i="3"/>
  <c r="DA97" i="3"/>
  <c r="DB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B99" i="3" s="1"/>
  <c r="DA99" i="3"/>
  <c r="DC99" i="3"/>
  <c r="A100" i="3"/>
  <c r="Y100" i="3"/>
  <c r="CY100" i="3"/>
  <c r="CZ100" i="3"/>
  <c r="DA100" i="3"/>
  <c r="DB100" i="3"/>
  <c r="DC100" i="3"/>
  <c r="A101" i="3"/>
  <c r="Y101" i="3"/>
  <c r="CY101" i="3"/>
  <c r="CZ101" i="3"/>
  <c r="DA101" i="3"/>
  <c r="DB101" i="3"/>
  <c r="DC101" i="3"/>
  <c r="A102" i="3"/>
  <c r="Y102" i="3"/>
  <c r="CY102" i="3"/>
  <c r="CZ102" i="3"/>
  <c r="DB102" i="3" s="1"/>
  <c r="DA102" i="3"/>
  <c r="DC102" i="3"/>
  <c r="A103" i="3"/>
  <c r="Y103" i="3"/>
  <c r="CY103" i="3"/>
  <c r="CZ103" i="3"/>
  <c r="DB103" i="3" s="1"/>
  <c r="DA103" i="3"/>
  <c r="DC103" i="3"/>
  <c r="A104" i="3"/>
  <c r="Y104" i="3"/>
  <c r="CY104" i="3"/>
  <c r="CZ104" i="3"/>
  <c r="DA104" i="3"/>
  <c r="DB104" i="3"/>
  <c r="DC104" i="3"/>
  <c r="A105" i="3"/>
  <c r="Y105" i="3"/>
  <c r="CY105" i="3"/>
  <c r="CZ105" i="3"/>
  <c r="DA105" i="3"/>
  <c r="DB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B107" i="3" s="1"/>
  <c r="DA107" i="3"/>
  <c r="DC107" i="3"/>
  <c r="A108" i="3"/>
  <c r="Y108" i="3"/>
  <c r="CY108" i="3"/>
  <c r="CZ108" i="3"/>
  <c r="DA108" i="3"/>
  <c r="DB108" i="3"/>
  <c r="DC108" i="3"/>
  <c r="A109" i="3"/>
  <c r="Y109" i="3"/>
  <c r="CY109" i="3"/>
  <c r="CZ109" i="3"/>
  <c r="DB109" i="3" s="1"/>
  <c r="DA109" i="3"/>
  <c r="DC109" i="3"/>
  <c r="A110" i="3"/>
  <c r="Y110" i="3"/>
  <c r="CY110" i="3"/>
  <c r="CZ110" i="3"/>
  <c r="DA110" i="3"/>
  <c r="DB110" i="3"/>
  <c r="DC110" i="3"/>
  <c r="A111" i="3"/>
  <c r="Y111" i="3"/>
  <c r="CY111" i="3"/>
  <c r="CZ111" i="3"/>
  <c r="DB111" i="3" s="1"/>
  <c r="DA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B117" i="3" s="1"/>
  <c r="DA117" i="3"/>
  <c r="DC117" i="3"/>
  <c r="A118" i="3"/>
  <c r="Y118" i="3"/>
  <c r="CY118" i="3"/>
  <c r="CZ118" i="3"/>
  <c r="DA118" i="3"/>
  <c r="DB118" i="3"/>
  <c r="DC118" i="3"/>
  <c r="A119" i="3"/>
  <c r="Y119" i="3"/>
  <c r="CY119" i="3"/>
  <c r="CZ119" i="3"/>
  <c r="DA119" i="3"/>
  <c r="DB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A122" i="3"/>
  <c r="DB122" i="3"/>
  <c r="DC122" i="3"/>
  <c r="A123" i="3"/>
  <c r="Y123" i="3"/>
  <c r="CY123" i="3"/>
  <c r="CZ123" i="3"/>
  <c r="DB123" i="3" s="1"/>
  <c r="DA123" i="3"/>
  <c r="DC123" i="3"/>
  <c r="A124" i="3"/>
  <c r="Y124" i="3"/>
  <c r="CY124" i="3"/>
  <c r="CZ124" i="3"/>
  <c r="DA124" i="3"/>
  <c r="DB124" i="3"/>
  <c r="DC124" i="3"/>
  <c r="A125" i="3"/>
  <c r="Y125" i="3"/>
  <c r="CY125" i="3"/>
  <c r="CZ125" i="3"/>
  <c r="DA125" i="3"/>
  <c r="DB125" i="3"/>
  <c r="DC125" i="3"/>
  <c r="A126" i="3"/>
  <c r="Y126" i="3"/>
  <c r="CY126" i="3"/>
  <c r="CZ126" i="3"/>
  <c r="DB126" i="3" s="1"/>
  <c r="DA126" i="3"/>
  <c r="DC126" i="3"/>
  <c r="A127" i="3"/>
  <c r="Y127" i="3"/>
  <c r="CY127" i="3"/>
  <c r="CZ127" i="3"/>
  <c r="DB127" i="3" s="1"/>
  <c r="DA127" i="3"/>
  <c r="DC127" i="3"/>
  <c r="A128" i="3"/>
  <c r="Y128" i="3"/>
  <c r="CY128" i="3"/>
  <c r="CZ128" i="3"/>
  <c r="DA128" i="3"/>
  <c r="DB128" i="3"/>
  <c r="DC128" i="3"/>
  <c r="A129" i="3"/>
  <c r="Y129" i="3"/>
  <c r="CY129" i="3"/>
  <c r="CZ129" i="3"/>
  <c r="DB129" i="3" s="1"/>
  <c r="DA129" i="3"/>
  <c r="DC129" i="3"/>
  <c r="A130" i="3"/>
  <c r="Y130" i="3"/>
  <c r="CY130" i="3"/>
  <c r="CZ130" i="3"/>
  <c r="DB130" i="3" s="1"/>
  <c r="DA130" i="3"/>
  <c r="DC130" i="3"/>
  <c r="A131" i="3"/>
  <c r="Y131" i="3"/>
  <c r="CY131" i="3"/>
  <c r="CZ131" i="3"/>
  <c r="DB131" i="3" s="1"/>
  <c r="DA131" i="3"/>
  <c r="DC131" i="3"/>
  <c r="A132" i="3"/>
  <c r="Y132" i="3"/>
  <c r="CY132" i="3"/>
  <c r="CZ132" i="3"/>
  <c r="DB132" i="3" s="1"/>
  <c r="DA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A136" i="3"/>
  <c r="DB136" i="3"/>
  <c r="DC136" i="3"/>
  <c r="A137" i="3"/>
  <c r="Y137" i="3"/>
  <c r="CY137" i="3"/>
  <c r="CZ137" i="3"/>
  <c r="DB137" i="3" s="1"/>
  <c r="DA137" i="3"/>
  <c r="DC137" i="3"/>
  <c r="A138" i="3"/>
  <c r="Y138" i="3"/>
  <c r="CY138" i="3"/>
  <c r="CZ138" i="3"/>
  <c r="DB138" i="3" s="1"/>
  <c r="DA138" i="3"/>
  <c r="DC138" i="3"/>
  <c r="A139" i="3"/>
  <c r="Y139" i="3"/>
  <c r="CY139" i="3"/>
  <c r="CZ139" i="3"/>
  <c r="DA139" i="3"/>
  <c r="DB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B141" i="3" s="1"/>
  <c r="DA141" i="3"/>
  <c r="DC141" i="3"/>
  <c r="A142" i="3"/>
  <c r="Y142" i="3"/>
  <c r="CY142" i="3"/>
  <c r="CZ142" i="3"/>
  <c r="DB142" i="3" s="1"/>
  <c r="DA142" i="3"/>
  <c r="DC142" i="3"/>
  <c r="A143" i="3"/>
  <c r="Y143" i="3"/>
  <c r="CY143" i="3"/>
  <c r="CZ143" i="3"/>
  <c r="DA143" i="3"/>
  <c r="DB143" i="3"/>
  <c r="DC143" i="3"/>
  <c r="A144" i="3"/>
  <c r="Y144" i="3"/>
  <c r="CY144" i="3"/>
  <c r="CZ144" i="3"/>
  <c r="DB144" i="3" s="1"/>
  <c r="DA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B146" i="3" s="1"/>
  <c r="DA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A150" i="3"/>
  <c r="DB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B153" i="3" s="1"/>
  <c r="DA153" i="3"/>
  <c r="DC153" i="3"/>
  <c r="A154" i="3"/>
  <c r="Y154" i="3"/>
  <c r="CY154" i="3"/>
  <c r="CZ154" i="3"/>
  <c r="DA154" i="3"/>
  <c r="DB154" i="3"/>
  <c r="DC154" i="3"/>
  <c r="A155" i="3"/>
  <c r="Y155" i="3"/>
  <c r="CY155" i="3"/>
  <c r="CZ155" i="3"/>
  <c r="DB155" i="3" s="1"/>
  <c r="DA155" i="3"/>
  <c r="DC155" i="3"/>
  <c r="A156" i="3"/>
  <c r="Y156" i="3"/>
  <c r="CY156" i="3"/>
  <c r="CZ156" i="3"/>
  <c r="DB156" i="3" s="1"/>
  <c r="DA156" i="3"/>
  <c r="DC156" i="3"/>
  <c r="A157" i="3"/>
  <c r="Y157" i="3"/>
  <c r="CY157" i="3"/>
  <c r="CZ157" i="3"/>
  <c r="DA157" i="3"/>
  <c r="DB157" i="3"/>
  <c r="DC157" i="3"/>
  <c r="A158" i="3"/>
  <c r="Y158" i="3"/>
  <c r="CY158" i="3"/>
  <c r="CZ158" i="3"/>
  <c r="DA158" i="3"/>
  <c r="DB158" i="3"/>
  <c r="DC158" i="3"/>
  <c r="A159" i="3"/>
  <c r="Y159" i="3"/>
  <c r="CY159" i="3"/>
  <c r="CZ159" i="3"/>
  <c r="DA159" i="3"/>
  <c r="DB159" i="3"/>
  <c r="DC159" i="3"/>
  <c r="A160" i="3"/>
  <c r="Y160" i="3"/>
  <c r="CY160" i="3"/>
  <c r="CZ160" i="3"/>
  <c r="DB160" i="3" s="1"/>
  <c r="DA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A162" i="3"/>
  <c r="DB162" i="3"/>
  <c r="DC162" i="3"/>
  <c r="A163" i="3"/>
  <c r="Y163" i="3"/>
  <c r="CY163" i="3"/>
  <c r="CZ163" i="3"/>
  <c r="DB163" i="3" s="1"/>
  <c r="DA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A165" i="3"/>
  <c r="DB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A167" i="3"/>
  <c r="DB167" i="3"/>
  <c r="DC167" i="3"/>
  <c r="A168" i="3"/>
  <c r="Y168" i="3"/>
  <c r="CY168" i="3"/>
  <c r="CZ168" i="3"/>
  <c r="DA168" i="3"/>
  <c r="DB168" i="3"/>
  <c r="DC168" i="3"/>
  <c r="A169" i="3"/>
  <c r="Y169" i="3"/>
  <c r="CY169" i="3"/>
  <c r="CZ169" i="3"/>
  <c r="DB169" i="3" s="1"/>
  <c r="DA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A171" i="3"/>
  <c r="DB171" i="3"/>
  <c r="DC171" i="3"/>
  <c r="A172" i="3"/>
  <c r="Y172" i="3"/>
  <c r="CY172" i="3"/>
  <c r="CZ172" i="3"/>
  <c r="DB172" i="3" s="1"/>
  <c r="DA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B174" i="3" s="1"/>
  <c r="DA174" i="3"/>
  <c r="DC174" i="3"/>
  <c r="A175" i="3"/>
  <c r="Y175" i="3"/>
  <c r="CY175" i="3"/>
  <c r="CZ175" i="3"/>
  <c r="DA175" i="3"/>
  <c r="DB175" i="3"/>
  <c r="DC175" i="3"/>
  <c r="A176" i="3"/>
  <c r="Y176" i="3"/>
  <c r="CY176" i="3"/>
  <c r="CZ176" i="3"/>
  <c r="DB176" i="3" s="1"/>
  <c r="DA176" i="3"/>
  <c r="DC176" i="3"/>
  <c r="A177" i="3"/>
  <c r="Y177" i="3"/>
  <c r="CY177" i="3"/>
  <c r="CZ177" i="3"/>
  <c r="DA177" i="3"/>
  <c r="DB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A181" i="3"/>
  <c r="DB181" i="3"/>
  <c r="DC181" i="3"/>
  <c r="A182" i="3"/>
  <c r="Y182" i="3"/>
  <c r="CY182" i="3"/>
  <c r="CZ182" i="3"/>
  <c r="DA182" i="3"/>
  <c r="DB182" i="3"/>
  <c r="DC182" i="3"/>
  <c r="A183" i="3"/>
  <c r="Y183" i="3"/>
  <c r="CY183" i="3"/>
  <c r="CZ183" i="3"/>
  <c r="DA183" i="3"/>
  <c r="DB183" i="3"/>
  <c r="DC183" i="3"/>
  <c r="A184" i="3"/>
  <c r="Y184" i="3"/>
  <c r="CY184" i="3"/>
  <c r="CZ184" i="3"/>
  <c r="DB184" i="3" s="1"/>
  <c r="DA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B186" i="3" s="1"/>
  <c r="DA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A188" i="3"/>
  <c r="DB188" i="3"/>
  <c r="DC188" i="3"/>
  <c r="A189" i="3"/>
  <c r="Y189" i="3"/>
  <c r="CY189" i="3"/>
  <c r="CZ189" i="3"/>
  <c r="DA189" i="3"/>
  <c r="DB189" i="3"/>
  <c r="DC189" i="3"/>
  <c r="A190" i="3"/>
  <c r="Y190" i="3"/>
  <c r="CY190" i="3"/>
  <c r="CZ190" i="3"/>
  <c r="DA190" i="3"/>
  <c r="DB190" i="3"/>
  <c r="DC190" i="3"/>
  <c r="A191" i="3"/>
  <c r="Y191" i="3"/>
  <c r="CY191" i="3"/>
  <c r="CZ191" i="3"/>
  <c r="DB191" i="3" s="1"/>
  <c r="DA191" i="3"/>
  <c r="DC191" i="3"/>
  <c r="A192" i="3"/>
  <c r="Y192" i="3"/>
  <c r="CY192" i="3"/>
  <c r="CZ192" i="3"/>
  <c r="DA192" i="3"/>
  <c r="DB192" i="3"/>
  <c r="DC192" i="3"/>
  <c r="A193" i="3"/>
  <c r="Y193" i="3"/>
  <c r="CY193" i="3"/>
  <c r="CZ193" i="3"/>
  <c r="DA193" i="3"/>
  <c r="DB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B195" i="3" s="1"/>
  <c r="DA195" i="3"/>
  <c r="DC195" i="3"/>
  <c r="A196" i="3"/>
  <c r="Y196" i="3"/>
  <c r="CY196" i="3"/>
  <c r="CZ196" i="3"/>
  <c r="DB196" i="3" s="1"/>
  <c r="DA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A198" i="3"/>
  <c r="DB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B200" i="3" s="1"/>
  <c r="DA200" i="3"/>
  <c r="DC200" i="3"/>
  <c r="A201" i="3"/>
  <c r="Y201" i="3"/>
  <c r="CY201" i="3"/>
  <c r="CZ201" i="3"/>
  <c r="DA201" i="3"/>
  <c r="DB201" i="3"/>
  <c r="DC201" i="3"/>
  <c r="A202" i="3"/>
  <c r="Y202" i="3"/>
  <c r="CY202" i="3"/>
  <c r="CZ202" i="3"/>
  <c r="DB202" i="3" s="1"/>
  <c r="DA202" i="3"/>
  <c r="DC202" i="3"/>
  <c r="A203" i="3"/>
  <c r="Y203" i="3"/>
  <c r="CY203" i="3"/>
  <c r="CZ203" i="3"/>
  <c r="DA203" i="3"/>
  <c r="DB203" i="3"/>
  <c r="DC203" i="3"/>
  <c r="A204" i="3"/>
  <c r="Y204" i="3"/>
  <c r="CY204" i="3"/>
  <c r="CZ204" i="3"/>
  <c r="DA204" i="3"/>
  <c r="DB204" i="3"/>
  <c r="DC204" i="3"/>
  <c r="A205" i="3"/>
  <c r="Y205" i="3"/>
  <c r="CY205" i="3"/>
  <c r="CZ205" i="3"/>
  <c r="DA205" i="3"/>
  <c r="DB205" i="3"/>
  <c r="DC205" i="3"/>
  <c r="A206" i="3"/>
  <c r="Y206" i="3"/>
  <c r="CY206" i="3"/>
  <c r="CZ206" i="3"/>
  <c r="DB206" i="3" s="1"/>
  <c r="DA206" i="3"/>
  <c r="DC206" i="3"/>
  <c r="A207" i="3"/>
  <c r="Y207" i="3"/>
  <c r="CY207" i="3"/>
  <c r="CZ207" i="3"/>
  <c r="DB207" i="3" s="1"/>
  <c r="DA207" i="3"/>
  <c r="DC207" i="3"/>
  <c r="A208" i="3"/>
  <c r="Y208" i="3"/>
  <c r="CY208" i="3"/>
  <c r="CZ208" i="3"/>
  <c r="DA208" i="3"/>
  <c r="DB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B210" i="3" s="1"/>
  <c r="DA210" i="3"/>
  <c r="DC210" i="3"/>
  <c r="A211" i="3"/>
  <c r="Y211" i="3"/>
  <c r="CY211" i="3"/>
  <c r="CZ211" i="3"/>
  <c r="DB211" i="3" s="1"/>
  <c r="DA211" i="3"/>
  <c r="DC211" i="3"/>
  <c r="A212" i="3"/>
  <c r="Y212" i="3"/>
  <c r="CY212" i="3"/>
  <c r="CZ212" i="3"/>
  <c r="DA212" i="3"/>
  <c r="DB212" i="3"/>
  <c r="DC212" i="3"/>
  <c r="A213" i="3"/>
  <c r="Y213" i="3"/>
  <c r="CY213" i="3"/>
  <c r="CZ213" i="3"/>
  <c r="DB213" i="3" s="1"/>
  <c r="DA213" i="3"/>
  <c r="DC213" i="3"/>
  <c r="A214" i="3"/>
  <c r="Y214" i="3"/>
  <c r="CY214" i="3"/>
  <c r="CZ214" i="3"/>
  <c r="DB214" i="3" s="1"/>
  <c r="DA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A216" i="3"/>
  <c r="DB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B220" i="3" s="1"/>
  <c r="DA220" i="3"/>
  <c r="DC220" i="3"/>
  <c r="A221" i="3"/>
  <c r="Y221" i="3"/>
  <c r="CY221" i="3"/>
  <c r="CZ221" i="3"/>
  <c r="DA221" i="3"/>
  <c r="DB221" i="3"/>
  <c r="DC221" i="3"/>
  <c r="A222" i="3"/>
  <c r="Y222" i="3"/>
  <c r="CY222" i="3"/>
  <c r="CZ222" i="3"/>
  <c r="DA222" i="3"/>
  <c r="DB222" i="3"/>
  <c r="DC222" i="3"/>
  <c r="A223" i="3"/>
  <c r="Y223" i="3"/>
  <c r="CY223" i="3"/>
  <c r="CZ223" i="3"/>
  <c r="DA223" i="3"/>
  <c r="DB223" i="3"/>
  <c r="DC223" i="3"/>
  <c r="A224" i="3"/>
  <c r="Y224" i="3"/>
  <c r="CY224" i="3"/>
  <c r="CZ224" i="3"/>
  <c r="DA224" i="3"/>
  <c r="DB224" i="3"/>
  <c r="DC224" i="3"/>
  <c r="A225" i="3"/>
  <c r="Y225" i="3"/>
  <c r="CY225" i="3"/>
  <c r="CZ225" i="3"/>
  <c r="DA225" i="3"/>
  <c r="DB225" i="3"/>
  <c r="DC225" i="3"/>
  <c r="A226" i="3"/>
  <c r="Y226" i="3"/>
  <c r="CY226" i="3"/>
  <c r="CZ226" i="3"/>
  <c r="DB226" i="3" s="1"/>
  <c r="DA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A228" i="3"/>
  <c r="DB228" i="3"/>
  <c r="DC228" i="3"/>
  <c r="A229" i="3"/>
  <c r="Y229" i="3"/>
  <c r="CY229" i="3"/>
  <c r="CZ229" i="3"/>
  <c r="DA229" i="3"/>
  <c r="DB229" i="3"/>
  <c r="DC229" i="3"/>
  <c r="A230" i="3"/>
  <c r="Y230" i="3"/>
  <c r="CY230" i="3"/>
  <c r="CZ230" i="3"/>
  <c r="DB230" i="3" s="1"/>
  <c r="DA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A232" i="3"/>
  <c r="DB232" i="3"/>
  <c r="DC232" i="3"/>
  <c r="A233" i="3"/>
  <c r="Y233" i="3"/>
  <c r="CY233" i="3"/>
  <c r="CZ233" i="3"/>
  <c r="DA233" i="3"/>
  <c r="DB233" i="3"/>
  <c r="DC233" i="3"/>
  <c r="A234" i="3"/>
  <c r="Y234" i="3"/>
  <c r="CY234" i="3"/>
  <c r="CZ234" i="3"/>
  <c r="DB234" i="3" s="1"/>
  <c r="DA234" i="3"/>
  <c r="DC234" i="3"/>
  <c r="A235" i="3"/>
  <c r="Y235" i="3"/>
  <c r="CY235" i="3"/>
  <c r="CZ235" i="3"/>
  <c r="DA235" i="3"/>
  <c r="DB235" i="3"/>
  <c r="DC235" i="3"/>
  <c r="A236" i="3"/>
  <c r="Y236" i="3"/>
  <c r="CY236" i="3"/>
  <c r="CZ236" i="3"/>
  <c r="DB236" i="3" s="1"/>
  <c r="DA236" i="3"/>
  <c r="DC236" i="3"/>
  <c r="A237" i="3"/>
  <c r="Y237" i="3"/>
  <c r="CY237" i="3"/>
  <c r="CZ237" i="3"/>
  <c r="DB237" i="3" s="1"/>
  <c r="DA237" i="3"/>
  <c r="DC237" i="3"/>
  <c r="A238" i="3"/>
  <c r="Y238" i="3"/>
  <c r="CY238" i="3"/>
  <c r="CZ238" i="3"/>
  <c r="DA238" i="3"/>
  <c r="DB238" i="3"/>
  <c r="DC238" i="3"/>
  <c r="A239" i="3"/>
  <c r="Y239" i="3"/>
  <c r="CY239" i="3"/>
  <c r="CZ239" i="3"/>
  <c r="DA239" i="3"/>
  <c r="DB239" i="3"/>
  <c r="DC239" i="3"/>
  <c r="A240" i="3"/>
  <c r="Y240" i="3"/>
  <c r="CY240" i="3"/>
  <c r="CZ240" i="3"/>
  <c r="DB240" i="3" s="1"/>
  <c r="DA240" i="3"/>
  <c r="DC240" i="3"/>
  <c r="A241" i="3"/>
  <c r="Y241" i="3"/>
  <c r="CY241" i="3"/>
  <c r="CZ241" i="3"/>
  <c r="DB241" i="3" s="1"/>
  <c r="DA241" i="3"/>
  <c r="DC241" i="3"/>
  <c r="A242" i="3"/>
  <c r="Y242" i="3"/>
  <c r="CY242" i="3"/>
  <c r="CZ242" i="3"/>
  <c r="DA242" i="3"/>
  <c r="DB242" i="3"/>
  <c r="DC242" i="3"/>
  <c r="A243" i="3"/>
  <c r="Y243" i="3"/>
  <c r="CY243" i="3"/>
  <c r="CZ243" i="3"/>
  <c r="DA243" i="3"/>
  <c r="DB243" i="3"/>
  <c r="DC243" i="3"/>
  <c r="A244" i="3"/>
  <c r="Y244" i="3"/>
  <c r="CY244" i="3"/>
  <c r="CZ244" i="3"/>
  <c r="DB244" i="3" s="1"/>
  <c r="DA244" i="3"/>
  <c r="DC244" i="3"/>
  <c r="A245" i="3"/>
  <c r="Y245" i="3"/>
  <c r="CY245" i="3"/>
  <c r="CZ245" i="3"/>
  <c r="DB245" i="3" s="1"/>
  <c r="DA245" i="3"/>
  <c r="DC245" i="3"/>
  <c r="A246" i="3"/>
  <c r="Y246" i="3"/>
  <c r="CY246" i="3"/>
  <c r="CZ246" i="3"/>
  <c r="DA246" i="3"/>
  <c r="DB246" i="3"/>
  <c r="DC246" i="3"/>
  <c r="A247" i="3"/>
  <c r="Y247" i="3"/>
  <c r="CY247" i="3"/>
  <c r="CZ247" i="3"/>
  <c r="DB247" i="3" s="1"/>
  <c r="DA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B249" i="3" s="1"/>
  <c r="DA249" i="3"/>
  <c r="DC249" i="3"/>
  <c r="A250" i="3"/>
  <c r="Y250" i="3"/>
  <c r="CY250" i="3"/>
  <c r="CZ250" i="3"/>
  <c r="DA250" i="3"/>
  <c r="DB250" i="3"/>
  <c r="DC250" i="3"/>
  <c r="A251" i="3"/>
  <c r="Y251" i="3"/>
  <c r="CY251" i="3"/>
  <c r="CZ251" i="3"/>
  <c r="DB251" i="3" s="1"/>
  <c r="DA251" i="3"/>
  <c r="DC251" i="3"/>
  <c r="A252" i="3"/>
  <c r="Y252" i="3"/>
  <c r="CY252" i="3"/>
  <c r="CZ252" i="3"/>
  <c r="DB252" i="3" s="1"/>
  <c r="DA252" i="3"/>
  <c r="DC252" i="3"/>
  <c r="A253" i="3"/>
  <c r="Y253" i="3"/>
  <c r="CY253" i="3"/>
  <c r="CZ253" i="3"/>
  <c r="DA253" i="3"/>
  <c r="DB253" i="3"/>
  <c r="DC253" i="3"/>
  <c r="A254" i="3"/>
  <c r="Y254" i="3"/>
  <c r="CY254" i="3"/>
  <c r="CZ254" i="3"/>
  <c r="DA254" i="3"/>
  <c r="DB254" i="3"/>
  <c r="DC254" i="3"/>
  <c r="A255" i="3"/>
  <c r="Y255" i="3"/>
  <c r="CY255" i="3"/>
  <c r="CZ255" i="3"/>
  <c r="DB255" i="3" s="1"/>
  <c r="DA255" i="3"/>
  <c r="DC255" i="3"/>
  <c r="A256" i="3"/>
  <c r="Y256" i="3"/>
  <c r="CY256" i="3"/>
  <c r="CZ256" i="3"/>
  <c r="DB256" i="3" s="1"/>
  <c r="DA256" i="3"/>
  <c r="DC256" i="3"/>
  <c r="A257" i="3"/>
  <c r="Y257" i="3"/>
  <c r="CY257" i="3"/>
  <c r="CZ257" i="3"/>
  <c r="DA257" i="3"/>
  <c r="DB257" i="3"/>
  <c r="DC257" i="3"/>
  <c r="A258" i="3"/>
  <c r="Y258" i="3"/>
  <c r="CY258" i="3"/>
  <c r="CZ258" i="3"/>
  <c r="DA258" i="3"/>
  <c r="DB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B260" i="3" s="1"/>
  <c r="DA260" i="3"/>
  <c r="DC260" i="3"/>
  <c r="A261" i="3"/>
  <c r="Y261" i="3"/>
  <c r="CY261" i="3"/>
  <c r="CZ261" i="3"/>
  <c r="DB261" i="3" s="1"/>
  <c r="DA261" i="3"/>
  <c r="DC261" i="3"/>
  <c r="A262" i="3"/>
  <c r="Y262" i="3"/>
  <c r="CY262" i="3"/>
  <c r="CZ262" i="3"/>
  <c r="DA262" i="3"/>
  <c r="DB262" i="3"/>
  <c r="DC262" i="3"/>
  <c r="A263" i="3"/>
  <c r="Y263" i="3"/>
  <c r="CY263" i="3"/>
  <c r="CZ263" i="3"/>
  <c r="DB263" i="3" s="1"/>
  <c r="DA263" i="3"/>
  <c r="DC263" i="3"/>
  <c r="A264" i="3"/>
  <c r="Y264" i="3"/>
  <c r="CY264" i="3"/>
  <c r="CZ264" i="3"/>
  <c r="DA264" i="3"/>
  <c r="DB264" i="3"/>
  <c r="DC264" i="3"/>
  <c r="A265" i="3"/>
  <c r="Y265" i="3"/>
  <c r="CY265" i="3"/>
  <c r="CZ265" i="3"/>
  <c r="DB265" i="3" s="1"/>
  <c r="DA265" i="3"/>
  <c r="DC265" i="3"/>
  <c r="A266" i="3"/>
  <c r="Y266" i="3"/>
  <c r="CY266" i="3"/>
  <c r="CZ266" i="3"/>
  <c r="DB266" i="3" s="1"/>
  <c r="DA266" i="3"/>
  <c r="DC266" i="3"/>
  <c r="A267" i="3"/>
  <c r="Y267" i="3"/>
  <c r="CY267" i="3"/>
  <c r="CZ267" i="3"/>
  <c r="DA267" i="3"/>
  <c r="DB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B269" i="3" s="1"/>
  <c r="DA269" i="3"/>
  <c r="DC269" i="3"/>
  <c r="A270" i="3"/>
  <c r="Y270" i="3"/>
  <c r="CY270" i="3"/>
  <c r="CZ270" i="3"/>
  <c r="DB270" i="3" s="1"/>
  <c r="DA270" i="3"/>
  <c r="DC270" i="3"/>
  <c r="A271" i="3"/>
  <c r="Y271" i="3"/>
  <c r="CY271" i="3"/>
  <c r="CZ271" i="3"/>
  <c r="DB271" i="3" s="1"/>
  <c r="DA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A274" i="3"/>
  <c r="DB274" i="3"/>
  <c r="DC274" i="3"/>
  <c r="A275" i="3"/>
  <c r="Y275" i="3"/>
  <c r="CY275" i="3"/>
  <c r="CZ275" i="3"/>
  <c r="DB275" i="3" s="1"/>
  <c r="DA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A277" i="3"/>
  <c r="DB277" i="3"/>
  <c r="DC277" i="3"/>
  <c r="A278" i="3"/>
  <c r="Y278" i="3"/>
  <c r="CY278" i="3"/>
  <c r="CZ278" i="3"/>
  <c r="DA278" i="3"/>
  <c r="DB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B280" i="3" s="1"/>
  <c r="DA280" i="3"/>
  <c r="DC280" i="3"/>
  <c r="A281" i="3"/>
  <c r="Y281" i="3"/>
  <c r="CY281" i="3"/>
  <c r="CZ281" i="3"/>
  <c r="DB281" i="3" s="1"/>
  <c r="DA281" i="3"/>
  <c r="DC281" i="3"/>
  <c r="A282" i="3"/>
  <c r="Y282" i="3"/>
  <c r="CY282" i="3"/>
  <c r="CZ282" i="3"/>
  <c r="DA282" i="3"/>
  <c r="DB282" i="3"/>
  <c r="DC282" i="3"/>
  <c r="A283" i="3"/>
  <c r="Y283" i="3"/>
  <c r="CY283" i="3"/>
  <c r="CZ283" i="3"/>
  <c r="DA283" i="3"/>
  <c r="DB283" i="3"/>
  <c r="DC283" i="3"/>
  <c r="A284" i="3"/>
  <c r="Y284" i="3"/>
  <c r="CY284" i="3"/>
  <c r="CZ284" i="3"/>
  <c r="DB284" i="3" s="1"/>
  <c r="DA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A286" i="3"/>
  <c r="DB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B288" i="3" s="1"/>
  <c r="DA288" i="3"/>
  <c r="DC288" i="3"/>
  <c r="A289" i="3"/>
  <c r="Y289" i="3"/>
  <c r="CY289" i="3"/>
  <c r="CZ289" i="3"/>
  <c r="DA289" i="3"/>
  <c r="DB289" i="3"/>
  <c r="DC289" i="3"/>
  <c r="A290" i="3"/>
  <c r="Y290" i="3"/>
  <c r="CY290" i="3"/>
  <c r="CZ290" i="3"/>
  <c r="DA290" i="3"/>
  <c r="DB290" i="3"/>
  <c r="DC290" i="3"/>
  <c r="A291" i="3"/>
  <c r="Y291" i="3"/>
  <c r="CY291" i="3"/>
  <c r="CZ291" i="3"/>
  <c r="DB291" i="3" s="1"/>
  <c r="DA291" i="3"/>
  <c r="DC291" i="3"/>
  <c r="A292" i="3"/>
  <c r="Y292" i="3"/>
  <c r="CY292" i="3"/>
  <c r="CZ292" i="3"/>
  <c r="DB292" i="3" s="1"/>
  <c r="DA292" i="3"/>
  <c r="DC292" i="3"/>
  <c r="A293" i="3"/>
  <c r="Y293" i="3"/>
  <c r="CY293" i="3"/>
  <c r="CZ293" i="3"/>
  <c r="DA293" i="3"/>
  <c r="DB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B296" i="3" s="1"/>
  <c r="DA296" i="3"/>
  <c r="DC296" i="3"/>
  <c r="A297" i="3"/>
  <c r="Y297" i="3"/>
  <c r="CY297" i="3"/>
  <c r="CZ297" i="3"/>
  <c r="DA297" i="3"/>
  <c r="DB297" i="3"/>
  <c r="DC297" i="3"/>
  <c r="A298" i="3"/>
  <c r="Y298" i="3"/>
  <c r="CY298" i="3"/>
  <c r="CZ298" i="3"/>
  <c r="DB298" i="3" s="1"/>
  <c r="DA298" i="3"/>
  <c r="DC298" i="3"/>
  <c r="A299" i="3"/>
  <c r="Y299" i="3"/>
  <c r="CY299" i="3"/>
  <c r="CZ299" i="3"/>
  <c r="DB299" i="3" s="1"/>
  <c r="DA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A301" i="3"/>
  <c r="DB301" i="3"/>
  <c r="DC301" i="3"/>
  <c r="A302" i="3"/>
  <c r="Y302" i="3"/>
  <c r="CY302" i="3"/>
  <c r="CZ302" i="3"/>
  <c r="DB302" i="3" s="1"/>
  <c r="DA302" i="3"/>
  <c r="DC302" i="3"/>
  <c r="A303" i="3"/>
  <c r="Y303" i="3"/>
  <c r="CY303" i="3"/>
  <c r="CZ303" i="3"/>
  <c r="DB303" i="3" s="1"/>
  <c r="DA303" i="3"/>
  <c r="DC303" i="3"/>
  <c r="A304" i="3"/>
  <c r="Y304" i="3"/>
  <c r="CY304" i="3"/>
  <c r="CZ304" i="3"/>
  <c r="DA304" i="3"/>
  <c r="DB304" i="3"/>
  <c r="DC304" i="3"/>
  <c r="A305" i="3"/>
  <c r="Y305" i="3"/>
  <c r="CY305" i="3"/>
  <c r="CZ305" i="3"/>
  <c r="DA305" i="3"/>
  <c r="DB305" i="3"/>
  <c r="DC305" i="3"/>
  <c r="A306" i="3"/>
  <c r="Y306" i="3"/>
  <c r="CY306" i="3"/>
  <c r="CZ306" i="3"/>
  <c r="DB306" i="3" s="1"/>
  <c r="DA306" i="3"/>
  <c r="DC306" i="3"/>
  <c r="A307" i="3"/>
  <c r="Y307" i="3"/>
  <c r="CY307" i="3"/>
  <c r="CZ307" i="3"/>
  <c r="DB307" i="3" s="1"/>
  <c r="DA307" i="3"/>
  <c r="DC307" i="3"/>
  <c r="A308" i="3"/>
  <c r="Y308" i="3"/>
  <c r="CY308" i="3"/>
  <c r="CZ308" i="3"/>
  <c r="DA308" i="3"/>
  <c r="DB308" i="3"/>
  <c r="DC308" i="3"/>
  <c r="A309" i="3"/>
  <c r="Y309" i="3"/>
  <c r="CY309" i="3"/>
  <c r="CZ309" i="3"/>
  <c r="DB309" i="3" s="1"/>
  <c r="DA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B311" i="3" s="1"/>
  <c r="DA311" i="3"/>
  <c r="DC311" i="3"/>
  <c r="A312" i="3"/>
  <c r="Y312" i="3"/>
  <c r="CY312" i="3"/>
  <c r="CZ312" i="3"/>
  <c r="DA312" i="3"/>
  <c r="DB312" i="3"/>
  <c r="DC312" i="3"/>
  <c r="A313" i="3"/>
  <c r="Y313" i="3"/>
  <c r="CY313" i="3"/>
  <c r="CZ313" i="3"/>
  <c r="DB313" i="3" s="1"/>
  <c r="DA313" i="3"/>
  <c r="DC313" i="3"/>
  <c r="A314" i="3"/>
  <c r="Y314" i="3"/>
  <c r="CY314" i="3"/>
  <c r="CZ314" i="3"/>
  <c r="DA314" i="3"/>
  <c r="DB314" i="3"/>
  <c r="DC314" i="3"/>
  <c r="A315" i="3"/>
  <c r="Y315" i="3"/>
  <c r="CY315" i="3"/>
  <c r="CZ315" i="3"/>
  <c r="DA315" i="3"/>
  <c r="DB315" i="3"/>
  <c r="DC315" i="3"/>
  <c r="A316" i="3"/>
  <c r="Y316" i="3"/>
  <c r="CY316" i="3"/>
  <c r="CZ316" i="3"/>
  <c r="DB316" i="3" s="1"/>
  <c r="DA316" i="3"/>
  <c r="DC316" i="3"/>
  <c r="A317" i="3"/>
  <c r="Y317" i="3"/>
  <c r="CY317" i="3"/>
  <c r="CZ317" i="3"/>
  <c r="DB317" i="3" s="1"/>
  <c r="DA317" i="3"/>
  <c r="DC317" i="3"/>
  <c r="A318" i="3"/>
  <c r="Y318" i="3"/>
  <c r="CY318" i="3"/>
  <c r="CZ318" i="3"/>
  <c r="DA318" i="3"/>
  <c r="DB318" i="3"/>
  <c r="DC318" i="3"/>
  <c r="A319" i="3"/>
  <c r="Y319" i="3"/>
  <c r="CY319" i="3"/>
  <c r="CZ319" i="3"/>
  <c r="DB319" i="3" s="1"/>
  <c r="DA319" i="3"/>
  <c r="DC319" i="3"/>
  <c r="A320" i="3"/>
  <c r="Y320" i="3"/>
  <c r="CY320" i="3"/>
  <c r="CZ320" i="3"/>
  <c r="DA320" i="3"/>
  <c r="DB320" i="3"/>
  <c r="DC320" i="3"/>
  <c r="A321" i="3"/>
  <c r="Y321" i="3"/>
  <c r="CY321" i="3"/>
  <c r="CZ321" i="3"/>
  <c r="DB321" i="3" s="1"/>
  <c r="DA321" i="3"/>
  <c r="DC321" i="3"/>
  <c r="A322" i="3"/>
  <c r="Y322" i="3"/>
  <c r="CY322" i="3"/>
  <c r="CZ322" i="3"/>
  <c r="DA322" i="3"/>
  <c r="DB322" i="3"/>
  <c r="DC322" i="3"/>
  <c r="A323" i="3"/>
  <c r="Y323" i="3"/>
  <c r="CY323" i="3"/>
  <c r="CZ323" i="3"/>
  <c r="DB323" i="3" s="1"/>
  <c r="DA323" i="3"/>
  <c r="DC323" i="3"/>
  <c r="A324" i="3"/>
  <c r="Y324" i="3"/>
  <c r="CY324" i="3"/>
  <c r="CZ324" i="3"/>
  <c r="DA324" i="3"/>
  <c r="DB324" i="3"/>
  <c r="DC324" i="3"/>
  <c r="A325" i="3"/>
  <c r="Y325" i="3"/>
  <c r="CY325" i="3"/>
  <c r="CZ325" i="3"/>
  <c r="DA325" i="3"/>
  <c r="DB325" i="3"/>
  <c r="DC325" i="3"/>
  <c r="A326" i="3"/>
  <c r="Y326" i="3"/>
  <c r="CY326" i="3"/>
  <c r="CZ326" i="3"/>
  <c r="DB326" i="3" s="1"/>
  <c r="DA326" i="3"/>
  <c r="DC326" i="3"/>
  <c r="A327" i="3"/>
  <c r="Y327" i="3"/>
  <c r="CY327" i="3"/>
  <c r="CZ327" i="3"/>
  <c r="DB327" i="3" s="1"/>
  <c r="DA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B329" i="3" s="1"/>
  <c r="DA329" i="3"/>
  <c r="DC329" i="3"/>
  <c r="A330" i="3"/>
  <c r="Y330" i="3"/>
  <c r="CY330" i="3"/>
  <c r="CZ330" i="3"/>
  <c r="DA330" i="3"/>
  <c r="DB330" i="3"/>
  <c r="DC330" i="3"/>
  <c r="A331" i="3"/>
  <c r="Y331" i="3"/>
  <c r="CY331" i="3"/>
  <c r="CZ331" i="3"/>
  <c r="DB331" i="3" s="1"/>
  <c r="DA331" i="3"/>
  <c r="DC331" i="3"/>
  <c r="A332" i="3"/>
  <c r="Y332" i="3"/>
  <c r="CY332" i="3"/>
  <c r="CZ332" i="3"/>
  <c r="DA332" i="3"/>
  <c r="DB332" i="3"/>
  <c r="DC332" i="3"/>
  <c r="A333" i="3"/>
  <c r="Y333" i="3"/>
  <c r="CY333" i="3"/>
  <c r="CZ333" i="3"/>
  <c r="DB333" i="3" s="1"/>
  <c r="DA333" i="3"/>
  <c r="DC333" i="3"/>
  <c r="A334" i="3"/>
  <c r="Y334" i="3"/>
  <c r="CY334" i="3"/>
  <c r="CZ334" i="3"/>
  <c r="DB334" i="3" s="1"/>
  <c r="DA334" i="3"/>
  <c r="DC334" i="3"/>
  <c r="A335" i="3"/>
  <c r="Y335" i="3"/>
  <c r="CY335" i="3"/>
  <c r="CZ335" i="3"/>
  <c r="DA335" i="3"/>
  <c r="DB335" i="3"/>
  <c r="DC335" i="3"/>
  <c r="A336" i="3"/>
  <c r="Y336" i="3"/>
  <c r="CY336" i="3"/>
  <c r="CZ336" i="3"/>
  <c r="DA336" i="3"/>
  <c r="DB336" i="3"/>
  <c r="DC336" i="3"/>
  <c r="A337" i="3"/>
  <c r="Y337" i="3"/>
  <c r="CY337" i="3"/>
  <c r="CZ337" i="3"/>
  <c r="DB337" i="3" s="1"/>
  <c r="DA337" i="3"/>
  <c r="DC337" i="3"/>
  <c r="A338" i="3"/>
  <c r="Y338" i="3"/>
  <c r="CY338" i="3"/>
  <c r="CZ338" i="3"/>
  <c r="DB338" i="3" s="1"/>
  <c r="DA338" i="3"/>
  <c r="DC338" i="3"/>
  <c r="A339" i="3"/>
  <c r="Y339" i="3"/>
  <c r="CY339" i="3"/>
  <c r="CZ339" i="3"/>
  <c r="DA339" i="3"/>
  <c r="DB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B341" i="3" s="1"/>
  <c r="DA341" i="3"/>
  <c r="DC341" i="3"/>
  <c r="A342" i="3"/>
  <c r="Y342" i="3"/>
  <c r="CY342" i="3"/>
  <c r="CZ342" i="3"/>
  <c r="DA342" i="3"/>
  <c r="DB342" i="3"/>
  <c r="DC342" i="3"/>
  <c r="A343" i="3"/>
  <c r="Y343" i="3"/>
  <c r="CY343" i="3"/>
  <c r="CZ343" i="3"/>
  <c r="DA343" i="3"/>
  <c r="DB343" i="3"/>
  <c r="DC343" i="3"/>
  <c r="A344" i="3"/>
  <c r="Y344" i="3"/>
  <c r="CY344" i="3"/>
  <c r="CZ344" i="3"/>
  <c r="DB344" i="3" s="1"/>
  <c r="DA344" i="3"/>
  <c r="DC344" i="3"/>
  <c r="A345" i="3"/>
  <c r="Y345" i="3"/>
  <c r="CY345" i="3"/>
  <c r="CZ345" i="3"/>
  <c r="DB345" i="3" s="1"/>
  <c r="DA345" i="3"/>
  <c r="DC345" i="3"/>
  <c r="A346" i="3"/>
  <c r="Y346" i="3"/>
  <c r="CY346" i="3"/>
  <c r="CZ346" i="3"/>
  <c r="DA346" i="3"/>
  <c r="DB346" i="3"/>
  <c r="DC346" i="3"/>
  <c r="A347" i="3"/>
  <c r="Y347" i="3"/>
  <c r="CY347" i="3"/>
  <c r="CZ347" i="3"/>
  <c r="DA347" i="3"/>
  <c r="DB347" i="3"/>
  <c r="DC347" i="3"/>
  <c r="A348" i="3"/>
  <c r="Y348" i="3"/>
  <c r="CY348" i="3"/>
  <c r="CZ348" i="3"/>
  <c r="DB348" i="3" s="1"/>
  <c r="DA348" i="3"/>
  <c r="DC348" i="3"/>
  <c r="A349" i="3"/>
  <c r="Y349" i="3"/>
  <c r="CY349" i="3"/>
  <c r="CZ349" i="3"/>
  <c r="DB349" i="3" s="1"/>
  <c r="DA349" i="3"/>
  <c r="DC349" i="3"/>
  <c r="A350" i="3"/>
  <c r="Y350" i="3"/>
  <c r="CY350" i="3"/>
  <c r="CZ350" i="3"/>
  <c r="DA350" i="3"/>
  <c r="DB350" i="3"/>
  <c r="DC350" i="3"/>
  <c r="A351" i="3"/>
  <c r="Y351" i="3"/>
  <c r="CY351" i="3"/>
  <c r="CZ351" i="3"/>
  <c r="DA351" i="3"/>
  <c r="DB351" i="3"/>
  <c r="DC351" i="3"/>
  <c r="A352" i="3"/>
  <c r="Y352" i="3"/>
  <c r="CY352" i="3"/>
  <c r="CZ352" i="3"/>
  <c r="DB352" i="3" s="1"/>
  <c r="DA352" i="3"/>
  <c r="DC352" i="3"/>
  <c r="A353" i="3"/>
  <c r="Y353" i="3"/>
  <c r="CY353" i="3"/>
  <c r="CZ353" i="3"/>
  <c r="DA353" i="3"/>
  <c r="DB353" i="3"/>
  <c r="DC353" i="3"/>
  <c r="A354" i="3"/>
  <c r="Y354" i="3"/>
  <c r="CY354" i="3"/>
  <c r="CZ354" i="3"/>
  <c r="DB354" i="3" s="1"/>
  <c r="DA354" i="3"/>
  <c r="DC354" i="3"/>
  <c r="A355" i="3"/>
  <c r="Y355" i="3"/>
  <c r="CY355" i="3"/>
  <c r="CZ355" i="3"/>
  <c r="DA355" i="3"/>
  <c r="DB355" i="3"/>
  <c r="DC355" i="3"/>
  <c r="A356" i="3"/>
  <c r="Y356" i="3"/>
  <c r="CY356" i="3"/>
  <c r="CZ356" i="3"/>
  <c r="DB356" i="3" s="1"/>
  <c r="DA356" i="3"/>
  <c r="DC356" i="3"/>
  <c r="A357" i="3"/>
  <c r="Y357" i="3"/>
  <c r="CY357" i="3"/>
  <c r="CZ357" i="3"/>
  <c r="DA357" i="3"/>
  <c r="DB357" i="3"/>
  <c r="DC357" i="3"/>
  <c r="A358" i="3"/>
  <c r="Y358" i="3"/>
  <c r="CY358" i="3"/>
  <c r="CZ358" i="3"/>
  <c r="DB358" i="3" s="1"/>
  <c r="DA358" i="3"/>
  <c r="DC358" i="3"/>
  <c r="A359" i="3"/>
  <c r="Y359" i="3"/>
  <c r="CY359" i="3"/>
  <c r="CZ359" i="3"/>
  <c r="DB359" i="3" s="1"/>
  <c r="DA359" i="3"/>
  <c r="DC359" i="3"/>
  <c r="A360" i="3"/>
  <c r="Y360" i="3"/>
  <c r="CY360" i="3"/>
  <c r="CZ360" i="3"/>
  <c r="DA360" i="3"/>
  <c r="DB360" i="3"/>
  <c r="DC360" i="3"/>
  <c r="A361" i="3"/>
  <c r="Y361" i="3"/>
  <c r="CY361" i="3"/>
  <c r="CZ361" i="3"/>
  <c r="DA361" i="3"/>
  <c r="DB361" i="3"/>
  <c r="DC361" i="3"/>
  <c r="A362" i="3"/>
  <c r="Y362" i="3"/>
  <c r="CY362" i="3"/>
  <c r="CZ362" i="3"/>
  <c r="DB362" i="3" s="1"/>
  <c r="DA362" i="3"/>
  <c r="DC362" i="3"/>
  <c r="A363" i="3"/>
  <c r="Y363" i="3"/>
  <c r="CY363" i="3"/>
  <c r="CZ363" i="3"/>
  <c r="DA363" i="3"/>
  <c r="DB363" i="3"/>
  <c r="DC363" i="3"/>
  <c r="A364" i="3"/>
  <c r="Y364" i="3"/>
  <c r="CY364" i="3"/>
  <c r="CZ364" i="3"/>
  <c r="DB364" i="3" s="1"/>
  <c r="DA364" i="3"/>
  <c r="DC364" i="3"/>
  <c r="A365" i="3"/>
  <c r="Y365" i="3"/>
  <c r="CY365" i="3"/>
  <c r="CZ365" i="3"/>
  <c r="DA365" i="3"/>
  <c r="DB365" i="3"/>
  <c r="DC365" i="3"/>
  <c r="A366" i="3"/>
  <c r="Y366" i="3"/>
  <c r="CY366" i="3"/>
  <c r="CZ366" i="3"/>
  <c r="DB366" i="3" s="1"/>
  <c r="DA366" i="3"/>
  <c r="DC366" i="3"/>
  <c r="A367" i="3"/>
  <c r="Y367" i="3"/>
  <c r="CY367" i="3"/>
  <c r="CZ367" i="3"/>
  <c r="DA367" i="3"/>
  <c r="DB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B369" i="3" s="1"/>
  <c r="DA369" i="3"/>
  <c r="DC369" i="3"/>
  <c r="A370" i="3"/>
  <c r="Y370" i="3"/>
  <c r="CY370" i="3"/>
  <c r="CZ370" i="3"/>
  <c r="DA370" i="3"/>
  <c r="DB370" i="3"/>
  <c r="DC370" i="3"/>
  <c r="A371" i="3"/>
  <c r="Y371" i="3"/>
  <c r="CY371" i="3"/>
  <c r="CZ371" i="3"/>
  <c r="DA371" i="3"/>
  <c r="DB371" i="3"/>
  <c r="DC371" i="3"/>
  <c r="A372" i="3"/>
  <c r="Y372" i="3"/>
  <c r="CY372" i="3"/>
  <c r="CZ372" i="3"/>
  <c r="DB372" i="3" s="1"/>
  <c r="DA372" i="3"/>
  <c r="DC372" i="3"/>
  <c r="A373" i="3"/>
  <c r="Y373" i="3"/>
  <c r="CY373" i="3"/>
  <c r="CZ373" i="3"/>
  <c r="DA373" i="3"/>
  <c r="DB373" i="3"/>
  <c r="DC373" i="3"/>
  <c r="A374" i="3"/>
  <c r="Y374" i="3"/>
  <c r="CY374" i="3"/>
  <c r="CZ374" i="3"/>
  <c r="DB374" i="3" s="1"/>
  <c r="DA374" i="3"/>
  <c r="DC374" i="3"/>
  <c r="A375" i="3"/>
  <c r="Y375" i="3"/>
  <c r="CY375" i="3"/>
  <c r="CZ375" i="3"/>
  <c r="DA375" i="3"/>
  <c r="DB375" i="3"/>
  <c r="DC375" i="3"/>
  <c r="A376" i="3"/>
  <c r="Y376" i="3"/>
  <c r="CY376" i="3"/>
  <c r="CZ376" i="3"/>
  <c r="DB376" i="3" s="1"/>
  <c r="DA376" i="3"/>
  <c r="DC376" i="3"/>
  <c r="A377" i="3"/>
  <c r="Y377" i="3"/>
  <c r="CY377" i="3"/>
  <c r="CZ377" i="3"/>
  <c r="DA377" i="3"/>
  <c r="DB377" i="3"/>
  <c r="DC377" i="3"/>
  <c r="A378" i="3"/>
  <c r="Y378" i="3"/>
  <c r="CY378" i="3"/>
  <c r="CZ378" i="3"/>
  <c r="DA378" i="3"/>
  <c r="DB378" i="3"/>
  <c r="DC378" i="3"/>
  <c r="A379" i="3"/>
  <c r="Y379" i="3"/>
  <c r="CY379" i="3"/>
  <c r="CZ379" i="3"/>
  <c r="DB379" i="3" s="1"/>
  <c r="DA379" i="3"/>
  <c r="DC379" i="3"/>
  <c r="A380" i="3"/>
  <c r="Y380" i="3"/>
  <c r="CY380" i="3"/>
  <c r="CZ380" i="3"/>
  <c r="DB380" i="3" s="1"/>
  <c r="DA380" i="3"/>
  <c r="DC380" i="3"/>
  <c r="A381" i="3"/>
  <c r="Y381" i="3"/>
  <c r="CY381" i="3"/>
  <c r="CZ381" i="3"/>
  <c r="DA381" i="3"/>
  <c r="DB381" i="3"/>
  <c r="DC381" i="3"/>
  <c r="A382" i="3"/>
  <c r="Y382" i="3"/>
  <c r="CY382" i="3"/>
  <c r="CZ382" i="3"/>
  <c r="DA382" i="3"/>
  <c r="DB382" i="3"/>
  <c r="DC382" i="3"/>
  <c r="A383" i="3"/>
  <c r="Y383" i="3"/>
  <c r="CY383" i="3"/>
  <c r="CZ383" i="3"/>
  <c r="DB383" i="3" s="1"/>
  <c r="DA383" i="3"/>
  <c r="DC383" i="3"/>
  <c r="A384" i="3"/>
  <c r="Y384" i="3"/>
  <c r="CY384" i="3"/>
  <c r="CZ384" i="3"/>
  <c r="DB384" i="3" s="1"/>
  <c r="DA384" i="3"/>
  <c r="DC384" i="3"/>
  <c r="A385" i="3"/>
  <c r="Y385" i="3"/>
  <c r="CY385" i="3"/>
  <c r="CZ385" i="3"/>
  <c r="DB385" i="3" s="1"/>
  <c r="DA385" i="3"/>
  <c r="DC385" i="3"/>
  <c r="A386" i="3"/>
  <c r="Y386" i="3"/>
  <c r="CY386" i="3"/>
  <c r="CZ386" i="3"/>
  <c r="DA386" i="3"/>
  <c r="DB386" i="3"/>
  <c r="DC386" i="3"/>
  <c r="A387" i="3"/>
  <c r="Y387" i="3"/>
  <c r="CY387" i="3"/>
  <c r="CZ387" i="3"/>
  <c r="DB387" i="3" s="1"/>
  <c r="DA387" i="3"/>
  <c r="DC387" i="3"/>
  <c r="A388" i="3"/>
  <c r="Y388" i="3"/>
  <c r="CY388" i="3"/>
  <c r="CZ388" i="3"/>
  <c r="DA388" i="3"/>
  <c r="DB388" i="3"/>
  <c r="DC388" i="3"/>
  <c r="A389" i="3"/>
  <c r="Y389" i="3"/>
  <c r="CY389" i="3"/>
  <c r="CZ389" i="3"/>
  <c r="DA389" i="3"/>
  <c r="DB389" i="3"/>
  <c r="DC389" i="3"/>
  <c r="A390" i="3"/>
  <c r="Y390" i="3"/>
  <c r="CY390" i="3"/>
  <c r="CZ390" i="3"/>
  <c r="DB390" i="3" s="1"/>
  <c r="DA390" i="3"/>
  <c r="DC390" i="3"/>
  <c r="A391" i="3"/>
  <c r="Y391" i="3"/>
  <c r="CY391" i="3"/>
  <c r="CZ391" i="3"/>
  <c r="DB391" i="3" s="1"/>
  <c r="DA391" i="3"/>
  <c r="DC391" i="3"/>
  <c r="A392" i="3"/>
  <c r="Y392" i="3"/>
  <c r="CY392" i="3"/>
  <c r="CZ392" i="3"/>
  <c r="DA392" i="3"/>
  <c r="DB392" i="3"/>
  <c r="DC392" i="3"/>
  <c r="A393" i="3"/>
  <c r="Y393" i="3"/>
  <c r="CY393" i="3"/>
  <c r="CZ393" i="3"/>
  <c r="DA393" i="3"/>
  <c r="DB393" i="3"/>
  <c r="DC393" i="3"/>
  <c r="A394" i="3"/>
  <c r="Y394" i="3"/>
  <c r="CY394" i="3"/>
  <c r="CZ394" i="3"/>
  <c r="DB394" i="3" s="1"/>
  <c r="DA394" i="3"/>
  <c r="DC394" i="3"/>
  <c r="A395" i="3"/>
  <c r="Y395" i="3"/>
  <c r="CY395" i="3"/>
  <c r="CZ395" i="3"/>
  <c r="DB395" i="3" s="1"/>
  <c r="DA395" i="3"/>
  <c r="DC395" i="3"/>
  <c r="A396" i="3"/>
  <c r="Y396" i="3"/>
  <c r="CY396" i="3"/>
  <c r="CZ396" i="3"/>
  <c r="DA396" i="3"/>
  <c r="DB396" i="3"/>
  <c r="DC396" i="3"/>
  <c r="A397" i="3"/>
  <c r="Y397" i="3"/>
  <c r="CY397" i="3"/>
  <c r="CZ397" i="3"/>
  <c r="DB397" i="3" s="1"/>
  <c r="DA397" i="3"/>
  <c r="DC397" i="3"/>
  <c r="A398" i="3"/>
  <c r="Y398" i="3"/>
  <c r="CY398" i="3"/>
  <c r="CZ398" i="3"/>
  <c r="DA398" i="3"/>
  <c r="DB398" i="3"/>
  <c r="DC398" i="3"/>
  <c r="A399" i="3"/>
  <c r="Y399" i="3"/>
  <c r="CY399" i="3"/>
  <c r="CZ399" i="3"/>
  <c r="DB399" i="3" s="1"/>
  <c r="DA399" i="3"/>
  <c r="DC399" i="3"/>
  <c r="A400" i="3"/>
  <c r="Y400" i="3"/>
  <c r="CY400" i="3"/>
  <c r="CZ400" i="3"/>
  <c r="DA400" i="3"/>
  <c r="DB400" i="3"/>
  <c r="DC400" i="3"/>
  <c r="A401" i="3"/>
  <c r="Y401" i="3"/>
  <c r="CY401" i="3"/>
  <c r="CZ401" i="3"/>
  <c r="DB401" i="3" s="1"/>
  <c r="DA401" i="3"/>
  <c r="DC401" i="3"/>
  <c r="A402" i="3"/>
  <c r="Y402" i="3"/>
  <c r="CY402" i="3"/>
  <c r="CZ402" i="3"/>
  <c r="DA402" i="3"/>
  <c r="DB402" i="3"/>
  <c r="DC402" i="3"/>
  <c r="A403" i="3"/>
  <c r="Y403" i="3"/>
  <c r="CY403" i="3"/>
  <c r="CZ403" i="3"/>
  <c r="DA403" i="3"/>
  <c r="DB403" i="3"/>
  <c r="DC403" i="3"/>
  <c r="A404" i="3"/>
  <c r="Y404" i="3"/>
  <c r="CY404" i="3"/>
  <c r="CZ404" i="3"/>
  <c r="DB404" i="3" s="1"/>
  <c r="DA404" i="3"/>
  <c r="DC404" i="3"/>
  <c r="A405" i="3"/>
  <c r="Y405" i="3"/>
  <c r="CY405" i="3"/>
  <c r="CZ405" i="3"/>
  <c r="DB405" i="3" s="1"/>
  <c r="DA405" i="3"/>
  <c r="DC405" i="3"/>
  <c r="A406" i="3"/>
  <c r="Y406" i="3"/>
  <c r="CY406" i="3"/>
  <c r="CZ406" i="3"/>
  <c r="DA406" i="3"/>
  <c r="DB406" i="3"/>
  <c r="DC406" i="3"/>
  <c r="A407" i="3"/>
  <c r="Y407" i="3"/>
  <c r="CY407" i="3"/>
  <c r="CZ407" i="3"/>
  <c r="DB407" i="3" s="1"/>
  <c r="DA407" i="3"/>
  <c r="DC407" i="3"/>
  <c r="A408" i="3"/>
  <c r="Y408" i="3"/>
  <c r="CY408" i="3"/>
  <c r="CZ408" i="3"/>
  <c r="DA408" i="3"/>
  <c r="DB408" i="3"/>
  <c r="DC408" i="3"/>
  <c r="A409" i="3"/>
  <c r="Y409" i="3"/>
  <c r="CY409" i="3"/>
  <c r="CZ409" i="3"/>
  <c r="DB409" i="3" s="1"/>
  <c r="DA409" i="3"/>
  <c r="DC409" i="3"/>
  <c r="A410" i="3"/>
  <c r="Y410" i="3"/>
  <c r="CY410" i="3"/>
  <c r="CZ410" i="3"/>
  <c r="DA410" i="3"/>
  <c r="DB410" i="3"/>
  <c r="DC410" i="3"/>
  <c r="A411" i="3"/>
  <c r="Y411" i="3"/>
  <c r="CY411" i="3"/>
  <c r="CZ411" i="3"/>
  <c r="DB411" i="3" s="1"/>
  <c r="DA411" i="3"/>
  <c r="DC411" i="3"/>
  <c r="A412" i="3"/>
  <c r="Y412" i="3"/>
  <c r="CY412" i="3"/>
  <c r="CZ412" i="3"/>
  <c r="DB412" i="3" s="1"/>
  <c r="DA412" i="3"/>
  <c r="DC412" i="3"/>
  <c r="A413" i="3"/>
  <c r="Y413" i="3"/>
  <c r="CY413" i="3"/>
  <c r="CZ413" i="3"/>
  <c r="DA413" i="3"/>
  <c r="DB413" i="3"/>
  <c r="DC413" i="3"/>
  <c r="A414" i="3"/>
  <c r="Y414" i="3"/>
  <c r="CY414" i="3"/>
  <c r="CZ414" i="3"/>
  <c r="DA414" i="3"/>
  <c r="DB414" i="3"/>
  <c r="DC414" i="3"/>
  <c r="A415" i="3"/>
  <c r="Y415" i="3"/>
  <c r="CY415" i="3"/>
  <c r="CZ415" i="3"/>
  <c r="DB415" i="3" s="1"/>
  <c r="DA415" i="3"/>
  <c r="DC415" i="3"/>
  <c r="A416" i="3"/>
  <c r="Y416" i="3"/>
  <c r="CY416" i="3"/>
  <c r="CZ416" i="3"/>
  <c r="DB416" i="3" s="1"/>
  <c r="DA416" i="3"/>
  <c r="DC416" i="3"/>
  <c r="A417" i="3"/>
  <c r="Y417" i="3"/>
  <c r="CY417" i="3"/>
  <c r="CZ417" i="3"/>
  <c r="DB417" i="3" s="1"/>
  <c r="DA417" i="3"/>
  <c r="DC417" i="3"/>
  <c r="A418" i="3"/>
  <c r="Y418" i="3"/>
  <c r="CY418" i="3"/>
  <c r="CZ418" i="3"/>
  <c r="DA418" i="3"/>
  <c r="DB418" i="3"/>
  <c r="DC418" i="3"/>
  <c r="A419" i="3"/>
  <c r="Y419" i="3"/>
  <c r="CY419" i="3"/>
  <c r="CZ419" i="3"/>
  <c r="DA419" i="3"/>
  <c r="DB419" i="3"/>
  <c r="DC419" i="3"/>
  <c r="A420" i="3"/>
  <c r="Y420" i="3"/>
  <c r="CY420" i="3"/>
  <c r="CZ420" i="3"/>
  <c r="DB420" i="3" s="1"/>
  <c r="DA420" i="3"/>
  <c r="DC420" i="3"/>
  <c r="A421" i="3"/>
  <c r="Y421" i="3"/>
  <c r="CY421" i="3"/>
  <c r="CZ421" i="3"/>
  <c r="DB421" i="3" s="1"/>
  <c r="DA421" i="3"/>
  <c r="DC421" i="3"/>
  <c r="A422" i="3"/>
  <c r="Y422" i="3"/>
  <c r="CY422" i="3"/>
  <c r="CZ422" i="3"/>
  <c r="DA422" i="3"/>
  <c r="DB422" i="3"/>
  <c r="DC422" i="3"/>
  <c r="A423" i="3"/>
  <c r="Y423" i="3"/>
  <c r="CY423" i="3"/>
  <c r="CZ423" i="3"/>
  <c r="DA423" i="3"/>
  <c r="DB423" i="3"/>
  <c r="DC423" i="3"/>
  <c r="A424" i="3"/>
  <c r="Y424" i="3"/>
  <c r="CY424" i="3"/>
  <c r="CZ424" i="3"/>
  <c r="DB424" i="3" s="1"/>
  <c r="DA424" i="3"/>
  <c r="DC424" i="3"/>
  <c r="A425" i="3"/>
  <c r="Y425" i="3"/>
  <c r="CY425" i="3"/>
  <c r="CZ425" i="3"/>
  <c r="DB425" i="3" s="1"/>
  <c r="DA425" i="3"/>
  <c r="DC425" i="3"/>
  <c r="A426" i="3"/>
  <c r="Y426" i="3"/>
  <c r="CY426" i="3"/>
  <c r="CZ426" i="3"/>
  <c r="DA426" i="3"/>
  <c r="DB426" i="3"/>
  <c r="DC426" i="3"/>
  <c r="A427" i="3"/>
  <c r="Y427" i="3"/>
  <c r="CY427" i="3"/>
  <c r="CZ427" i="3"/>
  <c r="DA427" i="3"/>
  <c r="DB427" i="3"/>
  <c r="DC427" i="3"/>
  <c r="A428" i="3"/>
  <c r="Y428" i="3"/>
  <c r="CY428" i="3"/>
  <c r="CZ428" i="3"/>
  <c r="DB428" i="3" s="1"/>
  <c r="DA428" i="3"/>
  <c r="DC428" i="3"/>
  <c r="A429" i="3"/>
  <c r="Y429" i="3"/>
  <c r="CY429" i="3"/>
  <c r="CZ429" i="3"/>
  <c r="DA429" i="3"/>
  <c r="DB429" i="3"/>
  <c r="DC429" i="3"/>
  <c r="A430" i="3"/>
  <c r="Y430" i="3"/>
  <c r="CY430" i="3"/>
  <c r="CZ430" i="3"/>
  <c r="DB430" i="3" s="1"/>
  <c r="DA430" i="3"/>
  <c r="DC430" i="3"/>
  <c r="A431" i="3"/>
  <c r="Y431" i="3"/>
  <c r="CY431" i="3"/>
  <c r="CZ431" i="3"/>
  <c r="DA431" i="3"/>
  <c r="DB431" i="3"/>
  <c r="DC431" i="3"/>
  <c r="A432" i="3"/>
  <c r="Y432" i="3"/>
  <c r="CY432" i="3"/>
  <c r="CZ432" i="3"/>
  <c r="DB432" i="3" s="1"/>
  <c r="DA432" i="3"/>
  <c r="DC432" i="3"/>
  <c r="A433" i="3"/>
  <c r="Y433" i="3"/>
  <c r="CY433" i="3"/>
  <c r="CZ433" i="3"/>
  <c r="DA433" i="3"/>
  <c r="DB433" i="3"/>
  <c r="DC433" i="3"/>
  <c r="A434" i="3"/>
  <c r="Y434" i="3"/>
  <c r="CY434" i="3"/>
  <c r="CZ434" i="3"/>
  <c r="DA434" i="3"/>
  <c r="DB434" i="3"/>
  <c r="DC434" i="3"/>
  <c r="A435" i="3"/>
  <c r="Y435" i="3"/>
  <c r="CY435" i="3"/>
  <c r="CZ435" i="3"/>
  <c r="DB435" i="3" s="1"/>
  <c r="DA435" i="3"/>
  <c r="DC435" i="3"/>
  <c r="A436" i="3"/>
  <c r="Y436" i="3"/>
  <c r="CY436" i="3"/>
  <c r="CZ436" i="3"/>
  <c r="DB436" i="3" s="1"/>
  <c r="DA436" i="3"/>
  <c r="DC436" i="3"/>
  <c r="A437" i="3"/>
  <c r="Y437" i="3"/>
  <c r="CY437" i="3"/>
  <c r="CZ437" i="3"/>
  <c r="DA437" i="3"/>
  <c r="DB437" i="3"/>
  <c r="DC437" i="3"/>
  <c r="A438" i="3"/>
  <c r="Y438" i="3"/>
  <c r="CY438" i="3"/>
  <c r="CZ438" i="3"/>
  <c r="DA438" i="3"/>
  <c r="DB438" i="3"/>
  <c r="DC438" i="3"/>
  <c r="A439" i="3"/>
  <c r="Y439" i="3"/>
  <c r="CY439" i="3"/>
  <c r="CZ439" i="3"/>
  <c r="DB439" i="3" s="1"/>
  <c r="DA439" i="3"/>
  <c r="DC439" i="3"/>
  <c r="A440" i="3"/>
  <c r="Y440" i="3"/>
  <c r="CY440" i="3"/>
  <c r="CZ440" i="3"/>
  <c r="DB440" i="3" s="1"/>
  <c r="DA440" i="3"/>
  <c r="DC440" i="3"/>
  <c r="A441" i="3"/>
  <c r="Y441" i="3"/>
  <c r="CY441" i="3"/>
  <c r="CZ441" i="3"/>
  <c r="DB441" i="3" s="1"/>
  <c r="DA441" i="3"/>
  <c r="DC441" i="3"/>
  <c r="A442" i="3"/>
  <c r="Y442" i="3"/>
  <c r="CY442" i="3"/>
  <c r="CZ442" i="3"/>
  <c r="DB442" i="3" s="1"/>
  <c r="DA442" i="3"/>
  <c r="DC442" i="3"/>
  <c r="A443" i="3"/>
  <c r="Y443" i="3"/>
  <c r="CY443" i="3"/>
  <c r="CZ443" i="3"/>
  <c r="DA443" i="3"/>
  <c r="DB443" i="3"/>
  <c r="DC443" i="3"/>
  <c r="A444" i="3"/>
  <c r="Y444" i="3"/>
  <c r="CY444" i="3"/>
  <c r="CZ444" i="3"/>
  <c r="DA444" i="3"/>
  <c r="DB444" i="3"/>
  <c r="DC444" i="3"/>
  <c r="A445" i="3"/>
  <c r="Y445" i="3"/>
  <c r="CY445" i="3"/>
  <c r="CZ445" i="3"/>
  <c r="DB445" i="3" s="1"/>
  <c r="DA445" i="3"/>
  <c r="DC445" i="3"/>
  <c r="A446" i="3"/>
  <c r="Y446" i="3"/>
  <c r="CY446" i="3"/>
  <c r="CZ446" i="3"/>
  <c r="DA446" i="3"/>
  <c r="DB446" i="3"/>
  <c r="DC446" i="3"/>
  <c r="A447" i="3"/>
  <c r="Y447" i="3"/>
  <c r="CY447" i="3"/>
  <c r="CZ447" i="3"/>
  <c r="DB447" i="3" s="1"/>
  <c r="DA447" i="3"/>
  <c r="DC447" i="3"/>
  <c r="A448" i="3"/>
  <c r="Y448" i="3"/>
  <c r="CY448" i="3"/>
  <c r="CZ448" i="3"/>
  <c r="DB448" i="3" s="1"/>
  <c r="DA448" i="3"/>
  <c r="DC448" i="3"/>
  <c r="A449" i="3"/>
  <c r="Y449" i="3"/>
  <c r="CY449" i="3"/>
  <c r="CZ449" i="3"/>
  <c r="DA449" i="3"/>
  <c r="DB449" i="3"/>
  <c r="DC449" i="3"/>
  <c r="A450" i="3"/>
  <c r="Y450" i="3"/>
  <c r="CY450" i="3"/>
  <c r="CZ450" i="3"/>
  <c r="DA450" i="3"/>
  <c r="DB450" i="3"/>
  <c r="DC450" i="3"/>
  <c r="A451" i="3"/>
  <c r="Y451" i="3"/>
  <c r="CY451" i="3"/>
  <c r="CZ451" i="3"/>
  <c r="DA451" i="3"/>
  <c r="DB451" i="3"/>
  <c r="DC451" i="3"/>
  <c r="A452" i="3"/>
  <c r="Y452" i="3"/>
  <c r="CY452" i="3"/>
  <c r="CZ452" i="3"/>
  <c r="DA452" i="3"/>
  <c r="DB452" i="3"/>
  <c r="DC452" i="3"/>
  <c r="A453" i="3"/>
  <c r="Y453" i="3"/>
  <c r="CY453" i="3"/>
  <c r="CZ453" i="3"/>
  <c r="DB453" i="3" s="1"/>
  <c r="DA453" i="3"/>
  <c r="DC453" i="3"/>
  <c r="A454" i="3"/>
  <c r="Y454" i="3"/>
  <c r="CY454" i="3"/>
  <c r="CZ454" i="3"/>
  <c r="DB454" i="3" s="1"/>
  <c r="DA454" i="3"/>
  <c r="DC454" i="3"/>
  <c r="A455" i="3"/>
  <c r="Y455" i="3"/>
  <c r="CY455" i="3"/>
  <c r="CZ455" i="3"/>
  <c r="DA455" i="3"/>
  <c r="DB455" i="3"/>
  <c r="DC455" i="3"/>
  <c r="A456" i="3"/>
  <c r="Y456" i="3"/>
  <c r="CY456" i="3"/>
  <c r="CZ456" i="3"/>
  <c r="DB456" i="3" s="1"/>
  <c r="DA456" i="3"/>
  <c r="DC456" i="3"/>
  <c r="A457" i="3"/>
  <c r="Y457" i="3"/>
  <c r="CY457" i="3"/>
  <c r="CZ457" i="3"/>
  <c r="DA457" i="3"/>
  <c r="DB457" i="3"/>
  <c r="DC457" i="3"/>
  <c r="A458" i="3"/>
  <c r="Y458" i="3"/>
  <c r="CY458" i="3"/>
  <c r="CZ458" i="3"/>
  <c r="DA458" i="3"/>
  <c r="DB458" i="3"/>
  <c r="DC458" i="3"/>
  <c r="A459" i="3"/>
  <c r="Y459" i="3"/>
  <c r="CY459" i="3"/>
  <c r="CZ459" i="3"/>
  <c r="DB459" i="3" s="1"/>
  <c r="DA459" i="3"/>
  <c r="DC459" i="3"/>
  <c r="A460" i="3"/>
  <c r="Y460" i="3"/>
  <c r="CY460" i="3"/>
  <c r="CZ460" i="3"/>
  <c r="DB460" i="3" s="1"/>
  <c r="DA460" i="3"/>
  <c r="DC460" i="3"/>
  <c r="A461" i="3"/>
  <c r="Y461" i="3"/>
  <c r="CY461" i="3"/>
  <c r="CZ461" i="3"/>
  <c r="DB461" i="3" s="1"/>
  <c r="DA461" i="3"/>
  <c r="DC461" i="3"/>
  <c r="A462" i="3"/>
  <c r="Y462" i="3"/>
  <c r="CY462" i="3"/>
  <c r="CZ462" i="3"/>
  <c r="DA462" i="3"/>
  <c r="DB462" i="3"/>
  <c r="DC462" i="3"/>
  <c r="A463" i="3"/>
  <c r="Y463" i="3"/>
  <c r="CY463" i="3"/>
  <c r="CZ463" i="3"/>
  <c r="DB463" i="3" s="1"/>
  <c r="DA463" i="3"/>
  <c r="DC463" i="3"/>
  <c r="A464" i="3"/>
  <c r="Y464" i="3"/>
  <c r="CY464" i="3"/>
  <c r="CZ464" i="3"/>
  <c r="DA464" i="3"/>
  <c r="DB464" i="3"/>
  <c r="DC464" i="3"/>
  <c r="A465" i="3"/>
  <c r="Y465" i="3"/>
  <c r="CY465" i="3"/>
  <c r="CZ465" i="3"/>
  <c r="DB465" i="3" s="1"/>
  <c r="DA465" i="3"/>
  <c r="DC465" i="3"/>
  <c r="A466" i="3"/>
  <c r="Y466" i="3"/>
  <c r="CY466" i="3"/>
  <c r="CZ466" i="3"/>
  <c r="DB466" i="3" s="1"/>
  <c r="DA466" i="3"/>
  <c r="DC466" i="3"/>
  <c r="A467" i="3"/>
  <c r="Y467" i="3"/>
  <c r="CY467" i="3"/>
  <c r="CZ467" i="3"/>
  <c r="DA467" i="3"/>
  <c r="DB467" i="3"/>
  <c r="DC467" i="3"/>
  <c r="A468" i="3"/>
  <c r="Y468" i="3"/>
  <c r="CY468" i="3"/>
  <c r="CZ468" i="3"/>
  <c r="DA468" i="3"/>
  <c r="DB468" i="3"/>
  <c r="DC468" i="3"/>
  <c r="A469" i="3"/>
  <c r="Y469" i="3"/>
  <c r="CY469" i="3"/>
  <c r="CZ469" i="3"/>
  <c r="DB469" i="3" s="1"/>
  <c r="DA469" i="3"/>
  <c r="DC469" i="3"/>
  <c r="A470" i="3"/>
  <c r="Y470" i="3"/>
  <c r="CY470" i="3"/>
  <c r="CZ470" i="3"/>
  <c r="DB470" i="3" s="1"/>
  <c r="DA470" i="3"/>
  <c r="DC470" i="3"/>
  <c r="A471" i="3"/>
  <c r="Y471" i="3"/>
  <c r="CY471" i="3"/>
  <c r="CZ471" i="3"/>
  <c r="DA471" i="3"/>
  <c r="DB471" i="3"/>
  <c r="DC471" i="3"/>
  <c r="A472" i="3"/>
  <c r="Y472" i="3"/>
  <c r="CY472" i="3"/>
  <c r="CZ472" i="3"/>
  <c r="DA472" i="3"/>
  <c r="DB472" i="3"/>
  <c r="DC472" i="3"/>
  <c r="A473" i="3"/>
  <c r="Y473" i="3"/>
  <c r="CY473" i="3"/>
  <c r="CZ473" i="3"/>
  <c r="DB473" i="3" s="1"/>
  <c r="DA473" i="3"/>
  <c r="DC473" i="3"/>
  <c r="A474" i="3"/>
  <c r="Y474" i="3"/>
  <c r="CY474" i="3"/>
  <c r="CZ474" i="3"/>
  <c r="DB474" i="3" s="1"/>
  <c r="DA474" i="3"/>
  <c r="DC474" i="3"/>
  <c r="A475" i="3"/>
  <c r="Y475" i="3"/>
  <c r="CY475" i="3"/>
  <c r="CZ475" i="3"/>
  <c r="DB475" i="3" s="1"/>
  <c r="DA475" i="3"/>
  <c r="DC475" i="3"/>
  <c r="A476" i="3"/>
  <c r="Y476" i="3"/>
  <c r="CY476" i="3"/>
  <c r="CZ476" i="3"/>
  <c r="DA476" i="3"/>
  <c r="DB476" i="3"/>
  <c r="DC476" i="3"/>
  <c r="A477" i="3"/>
  <c r="Y477" i="3"/>
  <c r="CY477" i="3"/>
  <c r="CZ477" i="3"/>
  <c r="DB477" i="3" s="1"/>
  <c r="DA477" i="3"/>
  <c r="DC477" i="3"/>
  <c r="A478" i="3"/>
  <c r="Y478" i="3"/>
  <c r="CY478" i="3"/>
  <c r="CZ478" i="3"/>
  <c r="DA478" i="3"/>
  <c r="DB478" i="3"/>
  <c r="DC478" i="3"/>
  <c r="A479" i="3"/>
  <c r="Y479" i="3"/>
  <c r="CY479" i="3"/>
  <c r="CZ479" i="3"/>
  <c r="DB479" i="3" s="1"/>
  <c r="DA479" i="3"/>
  <c r="DC479" i="3"/>
  <c r="A480" i="3"/>
  <c r="Y480" i="3"/>
  <c r="CY480" i="3"/>
  <c r="CZ480" i="3"/>
  <c r="DB480" i="3" s="1"/>
  <c r="DA480" i="3"/>
  <c r="DC480" i="3"/>
  <c r="A481" i="3"/>
  <c r="Y481" i="3"/>
  <c r="CY481" i="3"/>
  <c r="CZ481" i="3"/>
  <c r="DA481" i="3"/>
  <c r="DB481" i="3"/>
  <c r="DC481" i="3"/>
  <c r="A482" i="3"/>
  <c r="Y482" i="3"/>
  <c r="CY482" i="3"/>
  <c r="CZ482" i="3"/>
  <c r="DA482" i="3"/>
  <c r="DB482" i="3"/>
  <c r="DC482" i="3"/>
  <c r="A483" i="3"/>
  <c r="Y483" i="3"/>
  <c r="CY483" i="3"/>
  <c r="CZ483" i="3"/>
  <c r="DB483" i="3" s="1"/>
  <c r="DA483" i="3"/>
  <c r="DC483" i="3"/>
  <c r="A484" i="3"/>
  <c r="Y484" i="3"/>
  <c r="CY484" i="3"/>
  <c r="CZ484" i="3"/>
  <c r="DB484" i="3" s="1"/>
  <c r="DA484" i="3"/>
  <c r="DC484" i="3"/>
  <c r="A485" i="3"/>
  <c r="Y485" i="3"/>
  <c r="CY485" i="3"/>
  <c r="CZ485" i="3"/>
  <c r="DA485" i="3"/>
  <c r="DB485" i="3"/>
  <c r="DC485" i="3"/>
  <c r="A486" i="3"/>
  <c r="Y486" i="3"/>
  <c r="CY486" i="3"/>
  <c r="CZ486" i="3"/>
  <c r="DA486" i="3"/>
  <c r="DB486" i="3"/>
  <c r="DC486" i="3"/>
  <c r="A487" i="3"/>
  <c r="Y487" i="3"/>
  <c r="CY487" i="3"/>
  <c r="CZ487" i="3"/>
  <c r="DB487" i="3" s="1"/>
  <c r="DA487" i="3"/>
  <c r="DC487" i="3"/>
  <c r="A488" i="3"/>
  <c r="Y488" i="3"/>
  <c r="CY488" i="3"/>
  <c r="CZ488" i="3"/>
  <c r="DB488" i="3" s="1"/>
  <c r="DA488" i="3"/>
  <c r="DC488" i="3"/>
  <c r="A489" i="3"/>
  <c r="Y489" i="3"/>
  <c r="CY489" i="3"/>
  <c r="CZ489" i="3"/>
  <c r="DB489" i="3" s="1"/>
  <c r="DA489" i="3"/>
  <c r="DC489" i="3"/>
  <c r="A490" i="3"/>
  <c r="Y490" i="3"/>
  <c r="CY490" i="3"/>
  <c r="CZ490" i="3"/>
  <c r="DA490" i="3"/>
  <c r="DB490" i="3"/>
  <c r="DC490" i="3"/>
  <c r="A491" i="3"/>
  <c r="Y491" i="3"/>
  <c r="CY491" i="3"/>
  <c r="CZ491" i="3"/>
  <c r="DB491" i="3" s="1"/>
  <c r="DA491" i="3"/>
  <c r="DC491" i="3"/>
  <c r="A492" i="3"/>
  <c r="Y492" i="3"/>
  <c r="CY492" i="3"/>
  <c r="CZ492" i="3"/>
  <c r="DA492" i="3"/>
  <c r="DB492" i="3"/>
  <c r="DC492" i="3"/>
  <c r="A493" i="3"/>
  <c r="Y493" i="3"/>
  <c r="CY493" i="3"/>
  <c r="CZ493" i="3"/>
  <c r="DA493" i="3"/>
  <c r="DB493" i="3"/>
  <c r="DC493" i="3"/>
  <c r="A494" i="3"/>
  <c r="Y494" i="3"/>
  <c r="CY494" i="3"/>
  <c r="CZ494" i="3"/>
  <c r="DB494" i="3" s="1"/>
  <c r="DA494" i="3"/>
  <c r="DC494" i="3"/>
  <c r="A495" i="3"/>
  <c r="Y495" i="3"/>
  <c r="CY495" i="3"/>
  <c r="CZ495" i="3"/>
  <c r="DA495" i="3"/>
  <c r="DB495" i="3"/>
  <c r="DC495" i="3"/>
  <c r="A496" i="3"/>
  <c r="Y496" i="3"/>
  <c r="CY496" i="3"/>
  <c r="CZ496" i="3"/>
  <c r="DA496" i="3"/>
  <c r="DB496" i="3"/>
  <c r="DC496" i="3"/>
  <c r="A497" i="3"/>
  <c r="Y497" i="3"/>
  <c r="CY497" i="3"/>
  <c r="CZ497" i="3"/>
  <c r="DB497" i="3" s="1"/>
  <c r="DA497" i="3"/>
  <c r="DC497" i="3"/>
  <c r="A498" i="3"/>
  <c r="Y498" i="3"/>
  <c r="CY498" i="3"/>
  <c r="CZ498" i="3"/>
  <c r="DB498" i="3" s="1"/>
  <c r="DA498" i="3"/>
  <c r="DC498" i="3"/>
  <c r="A499" i="3"/>
  <c r="Y499" i="3"/>
  <c r="CY499" i="3"/>
  <c r="CZ499" i="3"/>
  <c r="DA499" i="3"/>
  <c r="DB499" i="3"/>
  <c r="DC499" i="3"/>
  <c r="A500" i="3"/>
  <c r="Y500" i="3"/>
  <c r="CY500" i="3"/>
  <c r="CZ500" i="3"/>
  <c r="DA500" i="3"/>
  <c r="DB500" i="3"/>
  <c r="DC500" i="3"/>
  <c r="A501" i="3"/>
  <c r="Y501" i="3"/>
  <c r="CY501" i="3"/>
  <c r="CZ501" i="3"/>
  <c r="DA501" i="3"/>
  <c r="DB501" i="3"/>
  <c r="DC501" i="3"/>
  <c r="A502" i="3"/>
  <c r="Y502" i="3"/>
  <c r="CY502" i="3"/>
  <c r="CZ502" i="3"/>
  <c r="DB502" i="3" s="1"/>
  <c r="DA502" i="3"/>
  <c r="DC502" i="3"/>
  <c r="A503" i="3"/>
  <c r="Y503" i="3"/>
  <c r="CY503" i="3"/>
  <c r="CZ503" i="3"/>
  <c r="DA503" i="3"/>
  <c r="DB503" i="3"/>
  <c r="DC503" i="3"/>
  <c r="A504" i="3"/>
  <c r="Y504" i="3"/>
  <c r="CY504" i="3"/>
  <c r="CZ504" i="3"/>
  <c r="DA504" i="3"/>
  <c r="DB504" i="3"/>
  <c r="DC504" i="3"/>
  <c r="A505" i="3"/>
  <c r="Y505" i="3"/>
  <c r="CY505" i="3"/>
  <c r="CZ505" i="3"/>
  <c r="DB505" i="3" s="1"/>
  <c r="DA505" i="3"/>
  <c r="DC505" i="3"/>
  <c r="A506" i="3"/>
  <c r="Y506" i="3"/>
  <c r="CY506" i="3"/>
  <c r="CZ506" i="3"/>
  <c r="DB506" i="3" s="1"/>
  <c r="DA506" i="3"/>
  <c r="DC506" i="3"/>
  <c r="A507" i="3"/>
  <c r="Y507" i="3"/>
  <c r="CY507" i="3"/>
  <c r="CZ507" i="3"/>
  <c r="DA507" i="3"/>
  <c r="DB507" i="3"/>
  <c r="DC507" i="3"/>
  <c r="A508" i="3"/>
  <c r="Y508" i="3"/>
  <c r="CY508" i="3"/>
  <c r="CZ508" i="3"/>
  <c r="DA508" i="3"/>
  <c r="DB508" i="3"/>
  <c r="DC508" i="3"/>
  <c r="A509" i="3"/>
  <c r="Y509" i="3"/>
  <c r="CY509" i="3"/>
  <c r="CZ509" i="3"/>
  <c r="DA509" i="3"/>
  <c r="DB509" i="3"/>
  <c r="DC509" i="3"/>
  <c r="A510" i="3"/>
  <c r="Y510" i="3"/>
  <c r="CY510" i="3"/>
  <c r="CZ510" i="3"/>
  <c r="DB510" i="3" s="1"/>
  <c r="DA510" i="3"/>
  <c r="DC510" i="3"/>
  <c r="A511" i="3"/>
  <c r="Y511" i="3"/>
  <c r="CY511" i="3"/>
  <c r="CZ511" i="3"/>
  <c r="DA511" i="3"/>
  <c r="DB511" i="3"/>
  <c r="DC511" i="3"/>
  <c r="A512" i="3"/>
  <c r="Y512" i="3"/>
  <c r="CY512" i="3"/>
  <c r="CZ512" i="3"/>
  <c r="DA512" i="3"/>
  <c r="DB512" i="3"/>
  <c r="DC512" i="3"/>
  <c r="A513" i="3"/>
  <c r="Y513" i="3"/>
  <c r="CY513" i="3"/>
  <c r="CZ513" i="3"/>
  <c r="DB513" i="3" s="1"/>
  <c r="DA513" i="3"/>
  <c r="DC513" i="3"/>
  <c r="A514" i="3"/>
  <c r="Y514" i="3"/>
  <c r="CY514" i="3"/>
  <c r="CZ514" i="3"/>
  <c r="DB514" i="3" s="1"/>
  <c r="DA514" i="3"/>
  <c r="DC514" i="3"/>
  <c r="A515" i="3"/>
  <c r="Y515" i="3"/>
  <c r="CY515" i="3"/>
  <c r="CZ515" i="3"/>
  <c r="DA515" i="3"/>
  <c r="DB515" i="3"/>
  <c r="DC515" i="3"/>
  <c r="A516" i="3"/>
  <c r="Y516" i="3"/>
  <c r="CY516" i="3"/>
  <c r="CZ516" i="3"/>
  <c r="DA516" i="3"/>
  <c r="DB516" i="3"/>
  <c r="DC516" i="3"/>
  <c r="A517" i="3"/>
  <c r="Y517" i="3"/>
  <c r="CY517" i="3"/>
  <c r="CZ517" i="3"/>
  <c r="DA517" i="3"/>
  <c r="DB517" i="3"/>
  <c r="DC517" i="3"/>
  <c r="A518" i="3"/>
  <c r="Y518" i="3"/>
  <c r="CY518" i="3"/>
  <c r="CZ518" i="3"/>
  <c r="DB518" i="3" s="1"/>
  <c r="DA518" i="3"/>
  <c r="DC518" i="3"/>
  <c r="A519" i="3"/>
  <c r="Y519" i="3"/>
  <c r="CY519" i="3"/>
  <c r="CZ519" i="3"/>
  <c r="DA519" i="3"/>
  <c r="DB519" i="3"/>
  <c r="DC519" i="3"/>
  <c r="A520" i="3"/>
  <c r="Y520" i="3"/>
  <c r="CY520" i="3"/>
  <c r="CZ520" i="3"/>
  <c r="DA520" i="3"/>
  <c r="DB520" i="3"/>
  <c r="DC520" i="3"/>
  <c r="A521" i="3"/>
  <c r="Y521" i="3"/>
  <c r="CY521" i="3"/>
  <c r="CZ521" i="3"/>
  <c r="DB521" i="3" s="1"/>
  <c r="DA521" i="3"/>
  <c r="DC521" i="3"/>
  <c r="A522" i="3"/>
  <c r="Y522" i="3"/>
  <c r="CY522" i="3"/>
  <c r="CZ522" i="3"/>
  <c r="DB522" i="3" s="1"/>
  <c r="DA522" i="3"/>
  <c r="DC522" i="3"/>
  <c r="A523" i="3"/>
  <c r="Y523" i="3"/>
  <c r="CY523" i="3"/>
  <c r="CZ523" i="3"/>
  <c r="DA523" i="3"/>
  <c r="DB523" i="3"/>
  <c r="DC523" i="3"/>
  <c r="A524" i="3"/>
  <c r="Y524" i="3"/>
  <c r="CY524" i="3"/>
  <c r="CZ524" i="3"/>
  <c r="DA524" i="3"/>
  <c r="DB524" i="3"/>
  <c r="DC524" i="3"/>
  <c r="A525" i="3"/>
  <c r="Y525" i="3"/>
  <c r="CV525" i="3" s="1"/>
  <c r="CU525" i="3"/>
  <c r="CX525" i="3"/>
  <c r="DG525" i="3" s="1"/>
  <c r="CY525" i="3"/>
  <c r="CZ525" i="3"/>
  <c r="DA525" i="3"/>
  <c r="DB525" i="3"/>
  <c r="DC525" i="3"/>
  <c r="DH525" i="3"/>
  <c r="A526" i="3"/>
  <c r="Y526" i="3"/>
  <c r="CW526" i="3" s="1"/>
  <c r="CY526" i="3"/>
  <c r="CZ526" i="3"/>
  <c r="DB526" i="3" s="1"/>
  <c r="DA526" i="3"/>
  <c r="DC526" i="3"/>
  <c r="A527" i="3"/>
  <c r="Y527" i="3"/>
  <c r="CW527" i="3" s="1"/>
  <c r="CX527" i="3"/>
  <c r="DG527" i="3" s="1"/>
  <c r="DJ527" i="3" s="1"/>
  <c r="CY527" i="3"/>
  <c r="CZ527" i="3"/>
  <c r="DA527" i="3"/>
  <c r="DB527" i="3"/>
  <c r="DC527" i="3"/>
  <c r="DH527" i="3"/>
  <c r="A528" i="3"/>
  <c r="Y528" i="3"/>
  <c r="CX528" i="3" s="1"/>
  <c r="CY528" i="3"/>
  <c r="CZ528" i="3"/>
  <c r="DA528" i="3"/>
  <c r="DB528" i="3"/>
  <c r="DC528" i="3"/>
  <c r="A529" i="3"/>
  <c r="Y529" i="3"/>
  <c r="CX529" i="3" s="1"/>
  <c r="CY529" i="3"/>
  <c r="CZ529" i="3"/>
  <c r="DB529" i="3" s="1"/>
  <c r="DA529" i="3"/>
  <c r="DC529" i="3"/>
  <c r="A530" i="3"/>
  <c r="Y530" i="3"/>
  <c r="CX530" i="3" s="1"/>
  <c r="CY530" i="3"/>
  <c r="CZ530" i="3"/>
  <c r="DB530" i="3" s="1"/>
  <c r="DA530" i="3"/>
  <c r="DC530" i="3"/>
  <c r="A531" i="3"/>
  <c r="Y531" i="3"/>
  <c r="CX531" i="3"/>
  <c r="DG531" i="3" s="1"/>
  <c r="CY531" i="3"/>
  <c r="CZ531" i="3"/>
  <c r="DA531" i="3"/>
  <c r="DB531" i="3"/>
  <c r="DC531" i="3"/>
  <c r="DH531" i="3"/>
  <c r="A532" i="3"/>
  <c r="Y532" i="3"/>
  <c r="CX532" i="3" s="1"/>
  <c r="CU532" i="3"/>
  <c r="CY532" i="3"/>
  <c r="CZ532" i="3"/>
  <c r="DB532" i="3" s="1"/>
  <c r="DA532" i="3"/>
  <c r="DC532" i="3"/>
  <c r="A533" i="3"/>
  <c r="Y533" i="3"/>
  <c r="CW533" i="3"/>
  <c r="CX533" i="3"/>
  <c r="DF533" i="3" s="1"/>
  <c r="CY533" i="3"/>
  <c r="CZ533" i="3"/>
  <c r="DA533" i="3"/>
  <c r="DB533" i="3"/>
  <c r="DC533" i="3"/>
  <c r="DG533" i="3"/>
  <c r="DJ533" i="3" s="1"/>
  <c r="DH533" i="3"/>
  <c r="A534" i="3"/>
  <c r="Y534" i="3"/>
  <c r="CX534" i="3" s="1"/>
  <c r="DI534" i="3" s="1"/>
  <c r="CY534" i="3"/>
  <c r="CZ534" i="3"/>
  <c r="DB534" i="3" s="1"/>
  <c r="DA534" i="3"/>
  <c r="DC534" i="3"/>
  <c r="A535" i="3"/>
  <c r="Y535" i="3"/>
  <c r="CX535" i="3"/>
  <c r="DH535" i="3" s="1"/>
  <c r="CY535" i="3"/>
  <c r="CZ535" i="3"/>
  <c r="DA535" i="3"/>
  <c r="DB535" i="3"/>
  <c r="DC535" i="3"/>
  <c r="A536" i="3"/>
  <c r="Y536" i="3"/>
  <c r="CX536" i="3" s="1"/>
  <c r="DG536" i="3" s="1"/>
  <c r="CY536" i="3"/>
  <c r="CZ536" i="3"/>
  <c r="DA536" i="3"/>
  <c r="DB536" i="3"/>
  <c r="DC536" i="3"/>
  <c r="A537" i="3"/>
  <c r="Y537" i="3"/>
  <c r="CX537" i="3" s="1"/>
  <c r="DF537" i="3" s="1"/>
  <c r="DJ537" i="3" s="1"/>
  <c r="CY537" i="3"/>
  <c r="CZ537" i="3"/>
  <c r="DB537" i="3" s="1"/>
  <c r="DA537" i="3"/>
  <c r="DC537" i="3"/>
  <c r="A538" i="3"/>
  <c r="Y538" i="3"/>
  <c r="CX538" i="3" s="1"/>
  <c r="DI538" i="3" s="1"/>
  <c r="CY538" i="3"/>
  <c r="CZ538" i="3"/>
  <c r="DB538" i="3" s="1"/>
  <c r="DA538" i="3"/>
  <c r="DC538" i="3"/>
  <c r="A539" i="3"/>
  <c r="Y539" i="3"/>
  <c r="CY539" i="3"/>
  <c r="CZ539" i="3"/>
  <c r="DB539" i="3" s="1"/>
  <c r="DA539" i="3"/>
  <c r="DC539" i="3"/>
  <c r="A540" i="3"/>
  <c r="Y540" i="3"/>
  <c r="CY540" i="3"/>
  <c r="CZ540" i="3"/>
  <c r="DA540" i="3"/>
  <c r="DB540" i="3"/>
  <c r="DC540" i="3"/>
  <c r="A541" i="3"/>
  <c r="Y541" i="3"/>
  <c r="CY541" i="3"/>
  <c r="CZ541" i="3"/>
  <c r="DB541" i="3" s="1"/>
  <c r="DA541" i="3"/>
  <c r="DC541" i="3"/>
  <c r="A542" i="3"/>
  <c r="Y542" i="3"/>
  <c r="CY542" i="3"/>
  <c r="CZ542" i="3"/>
  <c r="DA542" i="3"/>
  <c r="DB542" i="3"/>
  <c r="DC542" i="3"/>
  <c r="A543" i="3"/>
  <c r="Y543" i="3"/>
  <c r="CY543" i="3"/>
  <c r="CZ543" i="3"/>
  <c r="DA543" i="3"/>
  <c r="DB543" i="3"/>
  <c r="DC543" i="3"/>
  <c r="A544" i="3"/>
  <c r="Y544" i="3"/>
  <c r="CY544" i="3"/>
  <c r="CZ544" i="3"/>
  <c r="DB544" i="3" s="1"/>
  <c r="DA544" i="3"/>
  <c r="DC544" i="3"/>
  <c r="A545" i="3"/>
  <c r="Y545" i="3"/>
  <c r="CY545" i="3"/>
  <c r="CZ545" i="3"/>
  <c r="DA545" i="3"/>
  <c r="DB545" i="3"/>
  <c r="DC545" i="3"/>
  <c r="A546" i="3"/>
  <c r="Y546" i="3"/>
  <c r="CY546" i="3"/>
  <c r="CZ546" i="3"/>
  <c r="DB546" i="3" s="1"/>
  <c r="DA546" i="3"/>
  <c r="DC546" i="3"/>
  <c r="A547" i="3"/>
  <c r="Y547" i="3"/>
  <c r="CY547" i="3"/>
  <c r="CZ547" i="3"/>
  <c r="DA547" i="3"/>
  <c r="DB547" i="3"/>
  <c r="DC547" i="3"/>
  <c r="A548" i="3"/>
  <c r="Y548" i="3"/>
  <c r="CY548" i="3"/>
  <c r="CZ548" i="3"/>
  <c r="DB548" i="3" s="1"/>
  <c r="DA548" i="3"/>
  <c r="DC548" i="3"/>
  <c r="A549" i="3"/>
  <c r="Y549" i="3"/>
  <c r="CY549" i="3"/>
  <c r="CZ549" i="3"/>
  <c r="DA549" i="3"/>
  <c r="DB549" i="3"/>
  <c r="DC549" i="3"/>
  <c r="A550" i="3"/>
  <c r="Y550" i="3"/>
  <c r="CY550" i="3"/>
  <c r="CZ550" i="3"/>
  <c r="DA550" i="3"/>
  <c r="DB550" i="3"/>
  <c r="DC550" i="3"/>
  <c r="A551" i="3"/>
  <c r="Y551" i="3"/>
  <c r="CY551" i="3"/>
  <c r="CZ551" i="3"/>
  <c r="DA551" i="3"/>
  <c r="DB551" i="3"/>
  <c r="DC551" i="3"/>
  <c r="A552" i="3"/>
  <c r="Y552" i="3"/>
  <c r="CY552" i="3"/>
  <c r="CZ552" i="3"/>
  <c r="DA552" i="3"/>
  <c r="DB552" i="3"/>
  <c r="DC552" i="3"/>
  <c r="A553" i="3"/>
  <c r="Y553" i="3"/>
  <c r="CY553" i="3"/>
  <c r="CZ553" i="3"/>
  <c r="DB553" i="3" s="1"/>
  <c r="DA553" i="3"/>
  <c r="DC553" i="3"/>
  <c r="A554" i="3"/>
  <c r="Y554" i="3"/>
  <c r="CY554" i="3"/>
  <c r="CZ554" i="3"/>
  <c r="DB554" i="3" s="1"/>
  <c r="DA554" i="3"/>
  <c r="DC554" i="3"/>
  <c r="A555" i="3"/>
  <c r="Y555" i="3"/>
  <c r="CY555" i="3"/>
  <c r="CZ555" i="3"/>
  <c r="DB555" i="3" s="1"/>
  <c r="DA555" i="3"/>
  <c r="DC555" i="3"/>
  <c r="A556" i="3"/>
  <c r="Y556" i="3"/>
  <c r="CY556" i="3"/>
  <c r="CZ556" i="3"/>
  <c r="DB556" i="3" s="1"/>
  <c r="DA556" i="3"/>
  <c r="DC556" i="3"/>
  <c r="A557" i="3"/>
  <c r="Y557" i="3"/>
  <c r="CY557" i="3"/>
  <c r="CZ557" i="3"/>
  <c r="DA557" i="3"/>
  <c r="DB557" i="3"/>
  <c r="DC557" i="3"/>
  <c r="A558" i="3"/>
  <c r="Y558" i="3"/>
  <c r="CY558" i="3"/>
  <c r="CZ558" i="3"/>
  <c r="DA558" i="3"/>
  <c r="DB558" i="3"/>
  <c r="DC558" i="3"/>
  <c r="A559" i="3"/>
  <c r="Y559" i="3"/>
  <c r="CV559" i="3" s="1"/>
  <c r="CU559" i="3"/>
  <c r="CX559" i="3"/>
  <c r="CY559" i="3"/>
  <c r="CZ559" i="3"/>
  <c r="DA559" i="3"/>
  <c r="DB559" i="3"/>
  <c r="DC559" i="3"/>
  <c r="DH559" i="3"/>
  <c r="A560" i="3"/>
  <c r="Y560" i="3"/>
  <c r="CY560" i="3"/>
  <c r="CZ560" i="3"/>
  <c r="DB560" i="3" s="1"/>
  <c r="DA560" i="3"/>
  <c r="DC560" i="3"/>
  <c r="A561" i="3"/>
  <c r="Y561" i="3"/>
  <c r="CW561" i="3" s="1"/>
  <c r="CX561" i="3"/>
  <c r="CY561" i="3"/>
  <c r="CZ561" i="3"/>
  <c r="DA561" i="3"/>
  <c r="DB561" i="3"/>
  <c r="DC561" i="3"/>
  <c r="DH561" i="3"/>
  <c r="A562" i="3"/>
  <c r="Y562" i="3"/>
  <c r="CX562" i="3" s="1"/>
  <c r="CY562" i="3"/>
  <c r="CZ562" i="3"/>
  <c r="DA562" i="3"/>
  <c r="DB562" i="3"/>
  <c r="DC562" i="3"/>
  <c r="DG562" i="3"/>
  <c r="A563" i="3"/>
  <c r="Y563" i="3"/>
  <c r="CX563" i="3" s="1"/>
  <c r="CY563" i="3"/>
  <c r="CZ563" i="3"/>
  <c r="DB563" i="3" s="1"/>
  <c r="DA563" i="3"/>
  <c r="DC563" i="3"/>
  <c r="DF563" i="3"/>
  <c r="DJ563" i="3" s="1"/>
  <c r="A564" i="3"/>
  <c r="Y564" i="3"/>
  <c r="CX564" i="3"/>
  <c r="DG564" i="3" s="1"/>
  <c r="CY564" i="3"/>
  <c r="CZ564" i="3"/>
  <c r="DB564" i="3" s="1"/>
  <c r="DA564" i="3"/>
  <c r="DC564" i="3"/>
  <c r="DF564" i="3"/>
  <c r="DH564" i="3"/>
  <c r="DI564" i="3"/>
  <c r="DJ564" i="3"/>
  <c r="A565" i="3"/>
  <c r="Y565" i="3"/>
  <c r="CX565" i="3"/>
  <c r="CY565" i="3"/>
  <c r="CZ565" i="3"/>
  <c r="DA565" i="3"/>
  <c r="DB565" i="3"/>
  <c r="DC565" i="3"/>
  <c r="DH565" i="3"/>
  <c r="A566" i="3"/>
  <c r="Y566" i="3"/>
  <c r="CU566" i="3"/>
  <c r="CY566" i="3"/>
  <c r="CZ566" i="3"/>
  <c r="DB566" i="3" s="1"/>
  <c r="DA566" i="3"/>
  <c r="DC566" i="3"/>
  <c r="A567" i="3"/>
  <c r="Y567" i="3"/>
  <c r="CW567" i="3"/>
  <c r="CX567" i="3"/>
  <c r="DF567" i="3" s="1"/>
  <c r="CY567" i="3"/>
  <c r="CZ567" i="3"/>
  <c r="DA567" i="3"/>
  <c r="DB567" i="3"/>
  <c r="DC567" i="3"/>
  <c r="DG567" i="3"/>
  <c r="DJ567" i="3" s="1"/>
  <c r="DH567" i="3"/>
  <c r="A568" i="3"/>
  <c r="Y568" i="3"/>
  <c r="CX568" i="3" s="1"/>
  <c r="CY568" i="3"/>
  <c r="CZ568" i="3"/>
  <c r="DB568" i="3" s="1"/>
  <c r="DA568" i="3"/>
  <c r="DC568" i="3"/>
  <c r="DI568" i="3"/>
  <c r="A569" i="3"/>
  <c r="Y569" i="3"/>
  <c r="CX569" i="3"/>
  <c r="CY569" i="3"/>
  <c r="CZ569" i="3"/>
  <c r="DA569" i="3"/>
  <c r="DB569" i="3"/>
  <c r="DC569" i="3"/>
  <c r="DH569" i="3"/>
  <c r="A570" i="3"/>
  <c r="Y570" i="3"/>
  <c r="CX570" i="3" s="1"/>
  <c r="CY570" i="3"/>
  <c r="CZ570" i="3"/>
  <c r="DA570" i="3"/>
  <c r="DB570" i="3"/>
  <c r="DC570" i="3"/>
  <c r="DG570" i="3"/>
  <c r="A571" i="3"/>
  <c r="Y571" i="3"/>
  <c r="CX571" i="3" s="1"/>
  <c r="CY571" i="3"/>
  <c r="CZ571" i="3"/>
  <c r="DB571" i="3" s="1"/>
  <c r="DA571" i="3"/>
  <c r="DC571" i="3"/>
  <c r="DF571" i="3"/>
  <c r="DJ571" i="3"/>
  <c r="A572" i="3"/>
  <c r="Y572" i="3"/>
  <c r="CX572" i="3" s="1"/>
  <c r="CY572" i="3"/>
  <c r="CZ572" i="3"/>
  <c r="DB572" i="3" s="1"/>
  <c r="DA572" i="3"/>
  <c r="DC572" i="3"/>
  <c r="DI572" i="3"/>
  <c r="A573" i="3"/>
  <c r="Y573" i="3"/>
  <c r="CY573" i="3"/>
  <c r="CZ573" i="3"/>
  <c r="DB573" i="3" s="1"/>
  <c r="DA573" i="3"/>
  <c r="DC573" i="3"/>
  <c r="A574" i="3"/>
  <c r="Y574" i="3"/>
  <c r="CY574" i="3"/>
  <c r="CZ574" i="3"/>
  <c r="DA574" i="3"/>
  <c r="DB574" i="3"/>
  <c r="DC574" i="3"/>
  <c r="A575" i="3"/>
  <c r="Y575" i="3"/>
  <c r="CY575" i="3"/>
  <c r="CZ575" i="3"/>
  <c r="DA575" i="3"/>
  <c r="DB575" i="3"/>
  <c r="DC575" i="3"/>
  <c r="A576" i="3"/>
  <c r="Y576" i="3"/>
  <c r="CY576" i="3"/>
  <c r="CZ576" i="3"/>
  <c r="DA576" i="3"/>
  <c r="DB576" i="3"/>
  <c r="DC576" i="3"/>
  <c r="A577" i="3"/>
  <c r="Y577" i="3"/>
  <c r="CY577" i="3"/>
  <c r="CZ577" i="3"/>
  <c r="DB577" i="3" s="1"/>
  <c r="DA577" i="3"/>
  <c r="DC577" i="3"/>
  <c r="A578" i="3"/>
  <c r="Y578" i="3"/>
  <c r="CY578" i="3"/>
  <c r="CZ578" i="3"/>
  <c r="DB578" i="3" s="1"/>
  <c r="DA578" i="3"/>
  <c r="DC578" i="3"/>
  <c r="A579" i="3"/>
  <c r="Y579" i="3"/>
  <c r="CY579" i="3"/>
  <c r="CZ579" i="3"/>
  <c r="DA579" i="3"/>
  <c r="DB579" i="3"/>
  <c r="DC579" i="3"/>
  <c r="A580" i="3"/>
  <c r="Y580" i="3"/>
  <c r="CY580" i="3"/>
  <c r="CZ580" i="3"/>
  <c r="DA580" i="3"/>
  <c r="DB580" i="3"/>
  <c r="DC580" i="3"/>
  <c r="A581" i="3"/>
  <c r="Y581" i="3"/>
  <c r="CY581" i="3"/>
  <c r="CZ581" i="3"/>
  <c r="DA581" i="3"/>
  <c r="DB581" i="3"/>
  <c r="DC581" i="3"/>
  <c r="A582" i="3"/>
  <c r="Y582" i="3"/>
  <c r="CY582" i="3"/>
  <c r="CZ582" i="3"/>
  <c r="DB582" i="3" s="1"/>
  <c r="DA582" i="3"/>
  <c r="DC582" i="3"/>
  <c r="A583" i="3"/>
  <c r="Y583" i="3"/>
  <c r="CY583" i="3"/>
  <c r="CZ583" i="3"/>
  <c r="DB583" i="3" s="1"/>
  <c r="DA583" i="3"/>
  <c r="DC583" i="3"/>
  <c r="A584" i="3"/>
  <c r="Y584" i="3"/>
  <c r="CY584" i="3"/>
  <c r="CZ584" i="3"/>
  <c r="DA584" i="3"/>
  <c r="DB584" i="3"/>
  <c r="DC584" i="3"/>
  <c r="A585" i="3"/>
  <c r="Y585" i="3"/>
  <c r="CY585" i="3"/>
  <c r="CZ585" i="3"/>
  <c r="DA585" i="3"/>
  <c r="DB585" i="3"/>
  <c r="DC585" i="3"/>
  <c r="A586" i="3"/>
  <c r="Y586" i="3"/>
  <c r="CY586" i="3"/>
  <c r="CZ586" i="3"/>
  <c r="DB586" i="3" s="1"/>
  <c r="DA586" i="3"/>
  <c r="DC586" i="3"/>
  <c r="A587" i="3"/>
  <c r="Y587" i="3"/>
  <c r="CY587" i="3"/>
  <c r="CZ587" i="3"/>
  <c r="DB587" i="3" s="1"/>
  <c r="DA587" i="3"/>
  <c r="DC587" i="3"/>
  <c r="A588" i="3"/>
  <c r="Y588" i="3"/>
  <c r="CY588" i="3"/>
  <c r="CZ588" i="3"/>
  <c r="DA588" i="3"/>
  <c r="DB588" i="3"/>
  <c r="DC588" i="3"/>
  <c r="A589" i="3"/>
  <c r="Y589" i="3"/>
  <c r="CY589" i="3"/>
  <c r="CZ589" i="3"/>
  <c r="DB589" i="3" s="1"/>
  <c r="DA589" i="3"/>
  <c r="DC589" i="3"/>
  <c r="A590" i="3"/>
  <c r="Y590" i="3"/>
  <c r="CY590" i="3"/>
  <c r="CZ590" i="3"/>
  <c r="DA590" i="3"/>
  <c r="DB590" i="3"/>
  <c r="DC590" i="3"/>
  <c r="A591" i="3"/>
  <c r="Y591" i="3"/>
  <c r="CY591" i="3"/>
  <c r="CZ591" i="3"/>
  <c r="DB591" i="3" s="1"/>
  <c r="DA591" i="3"/>
  <c r="DC591" i="3"/>
  <c r="A592" i="3"/>
  <c r="Y592" i="3"/>
  <c r="CY592" i="3"/>
  <c r="CZ592" i="3"/>
  <c r="DA592" i="3"/>
  <c r="DB592" i="3"/>
  <c r="DC592" i="3"/>
  <c r="A593" i="3"/>
  <c r="Y593" i="3"/>
  <c r="CY593" i="3"/>
  <c r="CZ593" i="3"/>
  <c r="DA593" i="3"/>
  <c r="DB593" i="3"/>
  <c r="DC593" i="3"/>
  <c r="A594" i="3"/>
  <c r="Y594" i="3"/>
  <c r="CY594" i="3"/>
  <c r="CZ594" i="3"/>
  <c r="DB594" i="3" s="1"/>
  <c r="DA594" i="3"/>
  <c r="DC594" i="3"/>
  <c r="A595" i="3"/>
  <c r="Y595" i="3"/>
  <c r="CY595" i="3"/>
  <c r="CZ595" i="3"/>
  <c r="DB595" i="3" s="1"/>
  <c r="DA595" i="3"/>
  <c r="DC595" i="3"/>
  <c r="A596" i="3"/>
  <c r="Y596" i="3"/>
  <c r="CY596" i="3"/>
  <c r="CZ596" i="3"/>
  <c r="DB596" i="3" s="1"/>
  <c r="DA596" i="3"/>
  <c r="DC596" i="3"/>
  <c r="A597" i="3"/>
  <c r="Y597" i="3"/>
  <c r="CY597" i="3"/>
  <c r="CZ597" i="3"/>
  <c r="DA597" i="3"/>
  <c r="DB597" i="3"/>
  <c r="DC597" i="3"/>
  <c r="A598" i="3"/>
  <c r="Y598" i="3"/>
  <c r="CY598" i="3"/>
  <c r="CZ598" i="3"/>
  <c r="DB598" i="3" s="1"/>
  <c r="DA598" i="3"/>
  <c r="DC598" i="3"/>
  <c r="A599" i="3"/>
  <c r="Y599" i="3"/>
  <c r="CY599" i="3"/>
  <c r="CZ599" i="3"/>
  <c r="DB599" i="3" s="1"/>
  <c r="DA599" i="3"/>
  <c r="DC599" i="3"/>
  <c r="A600" i="3"/>
  <c r="Y600" i="3"/>
  <c r="CY600" i="3"/>
  <c r="CZ600" i="3"/>
  <c r="DA600" i="3"/>
  <c r="DB600" i="3"/>
  <c r="DC600" i="3"/>
  <c r="A601" i="3"/>
  <c r="Y601" i="3"/>
  <c r="CY601" i="3"/>
  <c r="CZ601" i="3"/>
  <c r="DA601" i="3"/>
  <c r="DB601" i="3"/>
  <c r="DC601" i="3"/>
  <c r="A602" i="3"/>
  <c r="Y602" i="3"/>
  <c r="CY602" i="3"/>
  <c r="CZ602" i="3"/>
  <c r="DB602" i="3" s="1"/>
  <c r="DA602" i="3"/>
  <c r="DC602" i="3"/>
  <c r="A603" i="3"/>
  <c r="Y603" i="3"/>
  <c r="CY603" i="3"/>
  <c r="CZ603" i="3"/>
  <c r="DA603" i="3"/>
  <c r="DB603" i="3"/>
  <c r="DC603" i="3"/>
  <c r="A604" i="3"/>
  <c r="Y604" i="3"/>
  <c r="CY604" i="3"/>
  <c r="CZ604" i="3"/>
  <c r="DB604" i="3" s="1"/>
  <c r="DA604" i="3"/>
  <c r="DC604" i="3"/>
  <c r="A605" i="3"/>
  <c r="Y605" i="3"/>
  <c r="CY605" i="3"/>
  <c r="CZ605" i="3"/>
  <c r="DA605" i="3"/>
  <c r="DB605" i="3"/>
  <c r="DC605" i="3"/>
  <c r="A606" i="3"/>
  <c r="Y606" i="3"/>
  <c r="CY606" i="3"/>
  <c r="CZ606" i="3"/>
  <c r="DA606" i="3"/>
  <c r="DB606" i="3"/>
  <c r="DC606" i="3"/>
  <c r="A607" i="3"/>
  <c r="Y607" i="3"/>
  <c r="CY607" i="3"/>
  <c r="CZ607" i="3"/>
  <c r="DB607" i="3" s="1"/>
  <c r="DA607" i="3"/>
  <c r="DC607" i="3"/>
  <c r="A608" i="3"/>
  <c r="Y608" i="3"/>
  <c r="CY608" i="3"/>
  <c r="CZ608" i="3"/>
  <c r="DB608" i="3" s="1"/>
  <c r="DA608" i="3"/>
  <c r="DC608" i="3"/>
  <c r="A609" i="3"/>
  <c r="Y609" i="3"/>
  <c r="CY609" i="3"/>
  <c r="CZ609" i="3"/>
  <c r="DA609" i="3"/>
  <c r="DB609" i="3"/>
  <c r="DC609" i="3"/>
  <c r="A610" i="3"/>
  <c r="Y610" i="3"/>
  <c r="CY610" i="3"/>
  <c r="CZ610" i="3"/>
  <c r="DA610" i="3"/>
  <c r="DB610" i="3"/>
  <c r="DC610" i="3"/>
  <c r="A611" i="3"/>
  <c r="Y611" i="3"/>
  <c r="CY611" i="3"/>
  <c r="CZ611" i="3"/>
  <c r="DB611" i="3" s="1"/>
  <c r="DA611" i="3"/>
  <c r="DC611" i="3"/>
  <c r="A612" i="3"/>
  <c r="Y612" i="3"/>
  <c r="CY612" i="3"/>
  <c r="CZ612" i="3"/>
  <c r="DB612" i="3" s="1"/>
  <c r="DA612" i="3"/>
  <c r="DC612" i="3"/>
  <c r="A613" i="3"/>
  <c r="Y613" i="3"/>
  <c r="CY613" i="3"/>
  <c r="CZ613" i="3"/>
  <c r="DA613" i="3"/>
  <c r="DB613" i="3"/>
  <c r="DC613" i="3"/>
  <c r="A614" i="3"/>
  <c r="Y614" i="3"/>
  <c r="CY614" i="3"/>
  <c r="CZ614" i="3"/>
  <c r="DA614" i="3"/>
  <c r="DB614" i="3"/>
  <c r="DC614" i="3"/>
  <c r="A615" i="3"/>
  <c r="Y615" i="3"/>
  <c r="CY615" i="3"/>
  <c r="CZ615" i="3"/>
  <c r="DB615" i="3" s="1"/>
  <c r="DA615" i="3"/>
  <c r="DC615" i="3"/>
  <c r="A616" i="3"/>
  <c r="Y616" i="3"/>
  <c r="CY616" i="3"/>
  <c r="CZ616" i="3"/>
  <c r="DA616" i="3"/>
  <c r="DB616" i="3"/>
  <c r="DC616" i="3"/>
  <c r="A617" i="3"/>
  <c r="Y617" i="3"/>
  <c r="CY617" i="3"/>
  <c r="CZ617" i="3"/>
  <c r="DB617" i="3" s="1"/>
  <c r="DA617" i="3"/>
  <c r="DC617" i="3"/>
  <c r="A618" i="3"/>
  <c r="Y618" i="3"/>
  <c r="CY618" i="3"/>
  <c r="CZ618" i="3"/>
  <c r="DA618" i="3"/>
  <c r="DB618" i="3"/>
  <c r="DC618" i="3"/>
  <c r="A619" i="3"/>
  <c r="Y619" i="3"/>
  <c r="CY619" i="3"/>
  <c r="CZ619" i="3"/>
  <c r="DB619" i="3" s="1"/>
  <c r="DA619" i="3"/>
  <c r="DC619" i="3"/>
  <c r="A620" i="3"/>
  <c r="Y620" i="3"/>
  <c r="CY620" i="3"/>
  <c r="CZ620" i="3"/>
  <c r="DB620" i="3" s="1"/>
  <c r="DA620" i="3"/>
  <c r="DC620" i="3"/>
  <c r="A621" i="3"/>
  <c r="Y621" i="3"/>
  <c r="CY621" i="3"/>
  <c r="CZ621" i="3"/>
  <c r="DA621" i="3"/>
  <c r="DB621" i="3"/>
  <c r="DC621" i="3"/>
  <c r="A622" i="3"/>
  <c r="Y622" i="3"/>
  <c r="CY622" i="3"/>
  <c r="CZ622" i="3"/>
  <c r="DA622" i="3"/>
  <c r="DB622" i="3"/>
  <c r="DC622" i="3"/>
  <c r="A623" i="3"/>
  <c r="Y623" i="3"/>
  <c r="CY623" i="3"/>
  <c r="CZ623" i="3"/>
  <c r="DA623" i="3"/>
  <c r="DB623" i="3"/>
  <c r="DC623" i="3"/>
  <c r="A624" i="3"/>
  <c r="Y624" i="3"/>
  <c r="CY624" i="3"/>
  <c r="CZ624" i="3"/>
  <c r="DB624" i="3" s="1"/>
  <c r="DA624" i="3"/>
  <c r="DC624" i="3"/>
  <c r="A625" i="3"/>
  <c r="Y625" i="3"/>
  <c r="CY625" i="3"/>
  <c r="CZ625" i="3"/>
  <c r="DA625" i="3"/>
  <c r="DB625" i="3"/>
  <c r="DC625" i="3"/>
  <c r="A626" i="3"/>
  <c r="Y626" i="3"/>
  <c r="CY626" i="3"/>
  <c r="CZ626" i="3"/>
  <c r="DA626" i="3"/>
  <c r="DB626" i="3"/>
  <c r="DC626" i="3"/>
  <c r="A627" i="3"/>
  <c r="Y627" i="3"/>
  <c r="CY627" i="3"/>
  <c r="CZ627" i="3"/>
  <c r="DB627" i="3" s="1"/>
  <c r="DA627" i="3"/>
  <c r="DC627" i="3"/>
  <c r="A628" i="3"/>
  <c r="Y628" i="3"/>
  <c r="CY628" i="3"/>
  <c r="CZ628" i="3"/>
  <c r="DB628" i="3" s="1"/>
  <c r="DA628" i="3"/>
  <c r="DC628" i="3"/>
  <c r="A629" i="3"/>
  <c r="Y629" i="3"/>
  <c r="CY629" i="3"/>
  <c r="CZ629" i="3"/>
  <c r="DA629" i="3"/>
  <c r="DB629" i="3"/>
  <c r="DC629" i="3"/>
  <c r="A630" i="3"/>
  <c r="Y630" i="3"/>
  <c r="CY630" i="3"/>
  <c r="CZ630" i="3"/>
  <c r="DA630" i="3"/>
  <c r="DB630" i="3"/>
  <c r="DC630" i="3"/>
  <c r="A631" i="3"/>
  <c r="Y631" i="3"/>
  <c r="CY631" i="3"/>
  <c r="CZ631" i="3"/>
  <c r="DA631" i="3"/>
  <c r="DB631" i="3"/>
  <c r="DC631" i="3"/>
  <c r="A632" i="3"/>
  <c r="Y632" i="3"/>
  <c r="CY632" i="3"/>
  <c r="CZ632" i="3"/>
  <c r="DB632" i="3" s="1"/>
  <c r="DA632" i="3"/>
  <c r="DC632" i="3"/>
  <c r="A633" i="3"/>
  <c r="Y633" i="3"/>
  <c r="CY633" i="3"/>
  <c r="CZ633" i="3"/>
  <c r="DA633" i="3"/>
  <c r="DB633" i="3"/>
  <c r="DC633" i="3"/>
  <c r="A634" i="3"/>
  <c r="Y634" i="3"/>
  <c r="CY634" i="3"/>
  <c r="CZ634" i="3"/>
  <c r="DB634" i="3" s="1"/>
  <c r="DA634" i="3"/>
  <c r="DC634" i="3"/>
  <c r="A635" i="3"/>
  <c r="Y635" i="3"/>
  <c r="CY635" i="3"/>
  <c r="CZ635" i="3"/>
  <c r="DA635" i="3"/>
  <c r="DB635" i="3"/>
  <c r="DC635" i="3"/>
  <c r="A636" i="3"/>
  <c r="Y636" i="3"/>
  <c r="CY636" i="3"/>
  <c r="CZ636" i="3"/>
  <c r="DA636" i="3"/>
  <c r="DB636" i="3"/>
  <c r="DC636" i="3"/>
  <c r="A637" i="3"/>
  <c r="Y637" i="3"/>
  <c r="CY637" i="3"/>
  <c r="CZ637" i="3"/>
  <c r="DB637" i="3" s="1"/>
  <c r="DA637" i="3"/>
  <c r="DC637" i="3"/>
  <c r="A638" i="3"/>
  <c r="Y638" i="3"/>
  <c r="CY638" i="3"/>
  <c r="CZ638" i="3"/>
  <c r="DB638" i="3" s="1"/>
  <c r="DA638" i="3"/>
  <c r="DC638" i="3"/>
  <c r="A639" i="3"/>
  <c r="Y639" i="3"/>
  <c r="CY639" i="3"/>
  <c r="CZ639" i="3"/>
  <c r="DA639" i="3"/>
  <c r="DB639" i="3"/>
  <c r="DC639" i="3"/>
  <c r="A640" i="3"/>
  <c r="Y640" i="3"/>
  <c r="CY640" i="3"/>
  <c r="CZ640" i="3"/>
  <c r="DA640" i="3"/>
  <c r="DB640" i="3"/>
  <c r="DC640" i="3"/>
  <c r="A641" i="3"/>
  <c r="Y641" i="3"/>
  <c r="CY641" i="3"/>
  <c r="CZ641" i="3"/>
  <c r="DA641" i="3"/>
  <c r="DB641" i="3"/>
  <c r="DC641" i="3"/>
  <c r="A642" i="3"/>
  <c r="Y642" i="3"/>
  <c r="CY642" i="3"/>
  <c r="CZ642" i="3"/>
  <c r="DB642" i="3" s="1"/>
  <c r="DA642" i="3"/>
  <c r="DC642" i="3"/>
  <c r="A643" i="3"/>
  <c r="Y643" i="3"/>
  <c r="CY643" i="3"/>
  <c r="CZ643" i="3"/>
  <c r="DA643" i="3"/>
  <c r="DB643" i="3"/>
  <c r="DC643" i="3"/>
  <c r="A644" i="3"/>
  <c r="Y644" i="3"/>
  <c r="CY644" i="3"/>
  <c r="CZ644" i="3"/>
  <c r="DB644" i="3" s="1"/>
  <c r="DA644" i="3"/>
  <c r="DC644" i="3"/>
  <c r="A645" i="3"/>
  <c r="Y645" i="3"/>
  <c r="CY645" i="3"/>
  <c r="CZ645" i="3"/>
  <c r="DA645" i="3"/>
  <c r="DB645" i="3"/>
  <c r="DC645" i="3"/>
  <c r="A646" i="3"/>
  <c r="Y646" i="3"/>
  <c r="CY646" i="3"/>
  <c r="CZ646" i="3"/>
  <c r="DA646" i="3"/>
  <c r="DB646" i="3"/>
  <c r="DC646" i="3"/>
  <c r="A647" i="3"/>
  <c r="Y647" i="3"/>
  <c r="CY647" i="3"/>
  <c r="CZ647" i="3"/>
  <c r="DB647" i="3" s="1"/>
  <c r="DA647" i="3"/>
  <c r="DC647" i="3"/>
  <c r="A648" i="3"/>
  <c r="Y648" i="3"/>
  <c r="CY648" i="3"/>
  <c r="CZ648" i="3"/>
  <c r="DB648" i="3" s="1"/>
  <c r="DA648" i="3"/>
  <c r="DC648" i="3"/>
  <c r="A649" i="3"/>
  <c r="Y649" i="3"/>
  <c r="CY649" i="3"/>
  <c r="CZ649" i="3"/>
  <c r="DA649" i="3"/>
  <c r="DB649" i="3"/>
  <c r="DC649" i="3"/>
  <c r="A650" i="3"/>
  <c r="Y650" i="3"/>
  <c r="CY650" i="3"/>
  <c r="CZ650" i="3"/>
  <c r="DA650" i="3"/>
  <c r="DB650" i="3"/>
  <c r="DC650" i="3"/>
  <c r="A651" i="3"/>
  <c r="Y651" i="3"/>
  <c r="CY651" i="3"/>
  <c r="CZ651" i="3"/>
  <c r="DA651" i="3"/>
  <c r="DB651" i="3"/>
  <c r="DC651" i="3"/>
  <c r="A652" i="3"/>
  <c r="Y652" i="3"/>
  <c r="CY652" i="3"/>
  <c r="CZ652" i="3"/>
  <c r="DB652" i="3" s="1"/>
  <c r="DA652" i="3"/>
  <c r="DC652" i="3"/>
  <c r="A653" i="3"/>
  <c r="Y653" i="3"/>
  <c r="CY653" i="3"/>
  <c r="CZ653" i="3"/>
  <c r="DA653" i="3"/>
  <c r="DB653" i="3"/>
  <c r="DC653" i="3"/>
  <c r="A654" i="3"/>
  <c r="Y654" i="3"/>
  <c r="CY654" i="3"/>
  <c r="CZ654" i="3"/>
  <c r="DB654" i="3" s="1"/>
  <c r="DA654" i="3"/>
  <c r="DC654" i="3"/>
  <c r="A655" i="3"/>
  <c r="Y655" i="3"/>
  <c r="CY655" i="3"/>
  <c r="CZ655" i="3"/>
  <c r="DB655" i="3" s="1"/>
  <c r="DA655" i="3"/>
  <c r="DC655" i="3"/>
  <c r="A656" i="3"/>
  <c r="Y656" i="3"/>
  <c r="CY656" i="3"/>
  <c r="CZ656" i="3"/>
  <c r="DA656" i="3"/>
  <c r="DB656" i="3"/>
  <c r="DC656" i="3"/>
  <c r="A657" i="3"/>
  <c r="Y657" i="3"/>
  <c r="CY657" i="3"/>
  <c r="CZ657" i="3"/>
  <c r="DA657" i="3"/>
  <c r="DB657" i="3"/>
  <c r="DC657" i="3"/>
  <c r="A658" i="3"/>
  <c r="Y658" i="3"/>
  <c r="CY658" i="3"/>
  <c r="CZ658" i="3"/>
  <c r="DB658" i="3" s="1"/>
  <c r="DA658" i="3"/>
  <c r="DC658" i="3"/>
  <c r="A659" i="3"/>
  <c r="Y659" i="3"/>
  <c r="CY659" i="3"/>
  <c r="CZ659" i="3"/>
  <c r="DB659" i="3" s="1"/>
  <c r="DA659" i="3"/>
  <c r="DC659" i="3"/>
  <c r="A660" i="3"/>
  <c r="Y660" i="3"/>
  <c r="CY660" i="3"/>
  <c r="CZ660" i="3"/>
  <c r="DA660" i="3"/>
  <c r="DB660" i="3"/>
  <c r="DC660" i="3"/>
  <c r="A661" i="3"/>
  <c r="Y661" i="3"/>
  <c r="CY661" i="3"/>
  <c r="CZ661" i="3"/>
  <c r="DA661" i="3"/>
  <c r="DB661" i="3"/>
  <c r="DC661" i="3"/>
  <c r="A662" i="3"/>
  <c r="Y662" i="3"/>
  <c r="CY662" i="3"/>
  <c r="CZ662" i="3"/>
  <c r="DB662" i="3" s="1"/>
  <c r="DA662" i="3"/>
  <c r="DC662" i="3"/>
  <c r="A663" i="3"/>
  <c r="Y663" i="3"/>
  <c r="CY663" i="3"/>
  <c r="CZ663" i="3"/>
  <c r="DB663" i="3" s="1"/>
  <c r="DA663" i="3"/>
  <c r="DC663" i="3"/>
  <c r="A664" i="3"/>
  <c r="Y664" i="3"/>
  <c r="CY664" i="3"/>
  <c r="CZ664" i="3"/>
  <c r="DA664" i="3"/>
  <c r="DB664" i="3"/>
  <c r="DC664" i="3"/>
  <c r="A665" i="3"/>
  <c r="Y665" i="3"/>
  <c r="CY665" i="3"/>
  <c r="CZ665" i="3"/>
  <c r="DB665" i="3" s="1"/>
  <c r="DA665" i="3"/>
  <c r="DC665" i="3"/>
  <c r="A666" i="3"/>
  <c r="Y666" i="3"/>
  <c r="CY666" i="3"/>
  <c r="CZ666" i="3"/>
  <c r="DA666" i="3"/>
  <c r="DB666" i="3"/>
  <c r="DC666" i="3"/>
  <c r="A667" i="3"/>
  <c r="Y667" i="3"/>
  <c r="CY667" i="3"/>
  <c r="CZ667" i="3"/>
  <c r="DB667" i="3" s="1"/>
  <c r="DA667" i="3"/>
  <c r="DC667" i="3"/>
  <c r="A668" i="3"/>
  <c r="Y668" i="3"/>
  <c r="CY668" i="3"/>
  <c r="CZ668" i="3"/>
  <c r="DA668" i="3"/>
  <c r="DB668" i="3"/>
  <c r="DC668" i="3"/>
  <c r="A669" i="3"/>
  <c r="Y669" i="3"/>
  <c r="CY669" i="3"/>
  <c r="CZ669" i="3"/>
  <c r="DB669" i="3" s="1"/>
  <c r="DA669" i="3"/>
  <c r="DC669" i="3"/>
  <c r="A670" i="3"/>
  <c r="Y670" i="3"/>
  <c r="CY670" i="3"/>
  <c r="CZ670" i="3"/>
  <c r="DB670" i="3" s="1"/>
  <c r="DA670" i="3"/>
  <c r="DC670" i="3"/>
  <c r="A671" i="3"/>
  <c r="Y671" i="3"/>
  <c r="CY671" i="3"/>
  <c r="CZ671" i="3"/>
  <c r="DA671" i="3"/>
  <c r="DB671" i="3"/>
  <c r="DC671" i="3"/>
  <c r="A672" i="3"/>
  <c r="Y672" i="3"/>
  <c r="CY672" i="3"/>
  <c r="CZ672" i="3"/>
  <c r="DA672" i="3"/>
  <c r="DB672" i="3"/>
  <c r="DC672" i="3"/>
  <c r="A673" i="3"/>
  <c r="Y673" i="3"/>
  <c r="CY673" i="3"/>
  <c r="CZ673" i="3"/>
  <c r="DB673" i="3" s="1"/>
  <c r="DA673" i="3"/>
  <c r="DC673" i="3"/>
  <c r="A674" i="3"/>
  <c r="Y674" i="3"/>
  <c r="CY674" i="3"/>
  <c r="CZ674" i="3"/>
  <c r="DB674" i="3" s="1"/>
  <c r="DA674" i="3"/>
  <c r="DC674" i="3"/>
  <c r="A675" i="3"/>
  <c r="Y675" i="3"/>
  <c r="CY675" i="3"/>
  <c r="CZ675" i="3"/>
  <c r="DA675" i="3"/>
  <c r="DB675" i="3"/>
  <c r="DC675" i="3"/>
  <c r="A676" i="3"/>
  <c r="Y676" i="3"/>
  <c r="CY676" i="3"/>
  <c r="CZ676" i="3"/>
  <c r="DA676" i="3"/>
  <c r="DB676" i="3"/>
  <c r="DC676" i="3"/>
  <c r="A677" i="3"/>
  <c r="Y677" i="3"/>
  <c r="CY677" i="3"/>
  <c r="CZ677" i="3"/>
  <c r="DB677" i="3" s="1"/>
  <c r="DA677" i="3"/>
  <c r="DC677" i="3"/>
  <c r="A678" i="3"/>
  <c r="Y678" i="3"/>
  <c r="CY678" i="3"/>
  <c r="CZ678" i="3"/>
  <c r="DB678" i="3" s="1"/>
  <c r="DA678" i="3"/>
  <c r="DC678" i="3"/>
  <c r="A679" i="3"/>
  <c r="Y679" i="3"/>
  <c r="CY679" i="3"/>
  <c r="CZ679" i="3"/>
  <c r="DB679" i="3" s="1"/>
  <c r="DA679" i="3"/>
  <c r="DC679" i="3"/>
  <c r="A680" i="3"/>
  <c r="Y680" i="3"/>
  <c r="CY680" i="3"/>
  <c r="CZ680" i="3"/>
  <c r="DA680" i="3"/>
  <c r="DB680" i="3"/>
  <c r="DC680" i="3"/>
  <c r="A681" i="3"/>
  <c r="Y681" i="3"/>
  <c r="CY681" i="3"/>
  <c r="CZ681" i="3"/>
  <c r="DB681" i="3" s="1"/>
  <c r="DA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B683" i="3" s="1"/>
  <c r="DA683" i="3"/>
  <c r="DC683" i="3"/>
  <c r="A684" i="3"/>
  <c r="Y684" i="3"/>
  <c r="CY684" i="3"/>
  <c r="CZ684" i="3"/>
  <c r="DB684" i="3" s="1"/>
  <c r="DA684" i="3"/>
  <c r="DC684" i="3"/>
  <c r="A685" i="3"/>
  <c r="Y685" i="3"/>
  <c r="CY685" i="3"/>
  <c r="CZ685" i="3"/>
  <c r="DA685" i="3"/>
  <c r="DB685" i="3"/>
  <c r="DC685" i="3"/>
  <c r="A686" i="3"/>
  <c r="Y686" i="3"/>
  <c r="CY686" i="3"/>
  <c r="CZ686" i="3"/>
  <c r="DA686" i="3"/>
  <c r="DB686" i="3"/>
  <c r="DC686" i="3"/>
  <c r="A687" i="3"/>
  <c r="Y687" i="3"/>
  <c r="CY687" i="3"/>
  <c r="CZ687" i="3"/>
  <c r="DB687" i="3" s="1"/>
  <c r="DA687" i="3"/>
  <c r="DC687" i="3"/>
  <c r="A688" i="3"/>
  <c r="Y688" i="3"/>
  <c r="CY688" i="3"/>
  <c r="CZ688" i="3"/>
  <c r="DB688" i="3" s="1"/>
  <c r="DA688" i="3"/>
  <c r="DC688" i="3"/>
  <c r="A689" i="3"/>
  <c r="Y689" i="3"/>
  <c r="CY689" i="3"/>
  <c r="CZ689" i="3"/>
  <c r="DB689" i="3" s="1"/>
  <c r="DA689" i="3"/>
  <c r="DC689" i="3"/>
  <c r="A690" i="3"/>
  <c r="Y690" i="3"/>
  <c r="CY690" i="3"/>
  <c r="CZ690" i="3"/>
  <c r="DA690" i="3"/>
  <c r="DB690" i="3"/>
  <c r="DC690" i="3"/>
  <c r="A691" i="3"/>
  <c r="Y691" i="3"/>
  <c r="CY691" i="3"/>
  <c r="CZ691" i="3"/>
  <c r="DB691" i="3" s="1"/>
  <c r="DA691" i="3"/>
  <c r="DC691" i="3"/>
  <c r="A692" i="3"/>
  <c r="Y692" i="3"/>
  <c r="CY692" i="3"/>
  <c r="CZ692" i="3"/>
  <c r="DA692" i="3"/>
  <c r="DB692" i="3"/>
  <c r="DC692" i="3"/>
  <c r="A693" i="3"/>
  <c r="Y693" i="3"/>
  <c r="CY693" i="3"/>
  <c r="CZ693" i="3"/>
  <c r="DB693" i="3" s="1"/>
  <c r="DA693" i="3"/>
  <c r="DC693" i="3"/>
  <c r="A694" i="3"/>
  <c r="Y694" i="3"/>
  <c r="CY694" i="3"/>
  <c r="CZ694" i="3"/>
  <c r="DB694" i="3" s="1"/>
  <c r="DA694" i="3"/>
  <c r="DC694" i="3"/>
  <c r="A695" i="3"/>
  <c r="Y695" i="3"/>
  <c r="CY695" i="3"/>
  <c r="CZ695" i="3"/>
  <c r="DA695" i="3"/>
  <c r="DB695" i="3"/>
  <c r="DC695" i="3"/>
  <c r="A696" i="3"/>
  <c r="Y696" i="3"/>
  <c r="CY696" i="3"/>
  <c r="CZ696" i="3"/>
  <c r="DA696" i="3"/>
  <c r="DB696" i="3"/>
  <c r="DC696" i="3"/>
  <c r="A697" i="3"/>
  <c r="Y697" i="3"/>
  <c r="CY697" i="3"/>
  <c r="CZ697" i="3"/>
  <c r="DB697" i="3" s="1"/>
  <c r="DA697" i="3"/>
  <c r="DC697" i="3"/>
  <c r="A698" i="3"/>
  <c r="Y698" i="3"/>
  <c r="CY698" i="3"/>
  <c r="CZ698" i="3"/>
  <c r="DB698" i="3" s="1"/>
  <c r="DA698" i="3"/>
  <c r="DC698" i="3"/>
  <c r="A699" i="3"/>
  <c r="Y699" i="3"/>
  <c r="CY699" i="3"/>
  <c r="CZ699" i="3"/>
  <c r="DB699" i="3" s="1"/>
  <c r="DA699" i="3"/>
  <c r="DC699" i="3"/>
  <c r="A700" i="3"/>
  <c r="Y700" i="3"/>
  <c r="CY700" i="3"/>
  <c r="CZ700" i="3"/>
  <c r="DA700" i="3"/>
  <c r="DB700" i="3"/>
  <c r="DC700" i="3"/>
  <c r="A701" i="3"/>
  <c r="Y701" i="3"/>
  <c r="CY701" i="3"/>
  <c r="CZ701" i="3"/>
  <c r="DB701" i="3" s="1"/>
  <c r="DA701" i="3"/>
  <c r="DC701" i="3"/>
  <c r="A702" i="3"/>
  <c r="Y702" i="3"/>
  <c r="CY702" i="3"/>
  <c r="CZ702" i="3"/>
  <c r="DA702" i="3"/>
  <c r="DB702" i="3"/>
  <c r="DC702" i="3"/>
  <c r="A703" i="3"/>
  <c r="Y703" i="3"/>
  <c r="CY703" i="3"/>
  <c r="CZ703" i="3"/>
  <c r="DB703" i="3" s="1"/>
  <c r="DA703" i="3"/>
  <c r="DC703" i="3"/>
  <c r="A704" i="3"/>
  <c r="Y704" i="3"/>
  <c r="CY704" i="3"/>
  <c r="CZ704" i="3"/>
  <c r="DB704" i="3" s="1"/>
  <c r="DA704" i="3"/>
  <c r="DC704" i="3"/>
  <c r="A705" i="3"/>
  <c r="Y705" i="3"/>
  <c r="CY705" i="3"/>
  <c r="CZ705" i="3"/>
  <c r="DA705" i="3"/>
  <c r="DB705" i="3"/>
  <c r="DC705" i="3"/>
  <c r="A706" i="3"/>
  <c r="Y706" i="3"/>
  <c r="CY706" i="3"/>
  <c r="CZ706" i="3"/>
  <c r="DA706" i="3"/>
  <c r="DB706" i="3"/>
  <c r="DC706" i="3"/>
  <c r="A707" i="3"/>
  <c r="Y707" i="3"/>
  <c r="CY707" i="3"/>
  <c r="CZ707" i="3"/>
  <c r="DB707" i="3" s="1"/>
  <c r="DA707" i="3"/>
  <c r="DC707" i="3"/>
  <c r="A708" i="3"/>
  <c r="Y708" i="3"/>
  <c r="CY708" i="3"/>
  <c r="CZ708" i="3"/>
  <c r="DB708" i="3" s="1"/>
  <c r="DA708" i="3"/>
  <c r="DC708" i="3"/>
  <c r="A709" i="3"/>
  <c r="Y709" i="3"/>
  <c r="CY709" i="3"/>
  <c r="CZ709" i="3"/>
  <c r="DA709" i="3"/>
  <c r="DB709" i="3"/>
  <c r="DC709" i="3"/>
  <c r="A710" i="3"/>
  <c r="Y710" i="3"/>
  <c r="CY710" i="3"/>
  <c r="CZ710" i="3"/>
  <c r="DA710" i="3"/>
  <c r="DB710" i="3"/>
  <c r="DC710" i="3"/>
  <c r="A711" i="3"/>
  <c r="Y711" i="3"/>
  <c r="CY711" i="3"/>
  <c r="CZ711" i="3"/>
  <c r="DB711" i="3" s="1"/>
  <c r="DA711" i="3"/>
  <c r="DC711" i="3"/>
  <c r="A712" i="3"/>
  <c r="Y712" i="3"/>
  <c r="CY712" i="3"/>
  <c r="CZ712" i="3"/>
  <c r="DA712" i="3"/>
  <c r="DB712" i="3"/>
  <c r="DC712" i="3"/>
  <c r="A713" i="3"/>
  <c r="Y713" i="3"/>
  <c r="CY713" i="3"/>
  <c r="CZ713" i="3"/>
  <c r="DB713" i="3" s="1"/>
  <c r="DA713" i="3"/>
  <c r="DC713" i="3"/>
  <c r="A714" i="3"/>
  <c r="Y714" i="3"/>
  <c r="CY714" i="3"/>
  <c r="CZ714" i="3"/>
  <c r="DB714" i="3" s="1"/>
  <c r="DA714" i="3"/>
  <c r="DC714" i="3"/>
  <c r="A715" i="3"/>
  <c r="Y715" i="3"/>
  <c r="CY715" i="3"/>
  <c r="CZ715" i="3"/>
  <c r="DA715" i="3"/>
  <c r="DB715" i="3"/>
  <c r="DC715" i="3"/>
  <c r="A716" i="3"/>
  <c r="Y716" i="3"/>
  <c r="CY716" i="3"/>
  <c r="CZ716" i="3"/>
  <c r="DA716" i="3"/>
  <c r="DB716" i="3"/>
  <c r="DC716" i="3"/>
  <c r="A717" i="3"/>
  <c r="Y717" i="3"/>
  <c r="CY717" i="3"/>
  <c r="CZ717" i="3"/>
  <c r="DB717" i="3" s="1"/>
  <c r="DA717" i="3"/>
  <c r="DC717" i="3"/>
  <c r="A718" i="3"/>
  <c r="Y718" i="3"/>
  <c r="CY718" i="3"/>
  <c r="CZ718" i="3"/>
  <c r="DB718" i="3" s="1"/>
  <c r="DA718" i="3"/>
  <c r="DC718" i="3"/>
  <c r="A719" i="3"/>
  <c r="Y719" i="3"/>
  <c r="CY719" i="3"/>
  <c r="CZ719" i="3"/>
  <c r="DA719" i="3"/>
  <c r="DB719" i="3"/>
  <c r="DC719" i="3"/>
  <c r="A720" i="3"/>
  <c r="Y720" i="3"/>
  <c r="CY720" i="3"/>
  <c r="CZ720" i="3"/>
  <c r="DB720" i="3" s="1"/>
  <c r="DA720" i="3"/>
  <c r="DC720" i="3"/>
  <c r="A721" i="3"/>
  <c r="Y721" i="3"/>
  <c r="CY721" i="3"/>
  <c r="CZ721" i="3"/>
  <c r="DA721" i="3"/>
  <c r="DB721" i="3"/>
  <c r="DC721" i="3"/>
  <c r="A722" i="3"/>
  <c r="Y722" i="3"/>
  <c r="CY722" i="3"/>
  <c r="CZ722" i="3"/>
  <c r="DB722" i="3" s="1"/>
  <c r="DA722" i="3"/>
  <c r="DC722" i="3"/>
  <c r="A723" i="3"/>
  <c r="Y723" i="3"/>
  <c r="CY723" i="3"/>
  <c r="CZ723" i="3"/>
  <c r="DA723" i="3"/>
  <c r="DB723" i="3"/>
  <c r="DC723" i="3"/>
  <c r="A724" i="3"/>
  <c r="Y724" i="3"/>
  <c r="CY724" i="3"/>
  <c r="CZ724" i="3"/>
  <c r="DB724" i="3" s="1"/>
  <c r="DA724" i="3"/>
  <c r="DC724" i="3"/>
  <c r="A725" i="3"/>
  <c r="Y725" i="3"/>
  <c r="CY725" i="3"/>
  <c r="CZ725" i="3"/>
  <c r="DB725" i="3" s="1"/>
  <c r="DA725" i="3"/>
  <c r="DC725" i="3"/>
  <c r="A726" i="3"/>
  <c r="Y726" i="3"/>
  <c r="CY726" i="3"/>
  <c r="CZ726" i="3"/>
  <c r="DA726" i="3"/>
  <c r="DB726" i="3"/>
  <c r="DC726" i="3"/>
  <c r="A727" i="3"/>
  <c r="Y727" i="3"/>
  <c r="CY727" i="3"/>
  <c r="CZ727" i="3"/>
  <c r="DA727" i="3"/>
  <c r="DB727" i="3"/>
  <c r="DC727" i="3"/>
  <c r="A728" i="3"/>
  <c r="Y728" i="3"/>
  <c r="CY728" i="3"/>
  <c r="CZ728" i="3"/>
  <c r="DB728" i="3" s="1"/>
  <c r="DA728" i="3"/>
  <c r="DC728" i="3"/>
  <c r="A729" i="3"/>
  <c r="Y729" i="3"/>
  <c r="CY729" i="3"/>
  <c r="CZ729" i="3"/>
  <c r="DA729" i="3"/>
  <c r="DB729" i="3"/>
  <c r="DC729" i="3"/>
  <c r="A730" i="3"/>
  <c r="Y730" i="3"/>
  <c r="CY730" i="3"/>
  <c r="CZ730" i="3"/>
  <c r="DB730" i="3" s="1"/>
  <c r="DA730" i="3"/>
  <c r="DC730" i="3"/>
  <c r="A731" i="3"/>
  <c r="Y731" i="3"/>
  <c r="CY731" i="3"/>
  <c r="CZ731" i="3"/>
  <c r="DA731" i="3"/>
  <c r="DB731" i="3"/>
  <c r="DC731" i="3"/>
  <c r="A732" i="3"/>
  <c r="Y732" i="3"/>
  <c r="CY732" i="3"/>
  <c r="CZ732" i="3"/>
  <c r="DB732" i="3" s="1"/>
  <c r="DA732" i="3"/>
  <c r="DC732" i="3"/>
  <c r="A733" i="3"/>
  <c r="Y733" i="3"/>
  <c r="CY733" i="3"/>
  <c r="CZ733" i="3"/>
  <c r="DA733" i="3"/>
  <c r="DB733" i="3"/>
  <c r="DC733" i="3"/>
  <c r="A734" i="3"/>
  <c r="Y734" i="3"/>
  <c r="CY734" i="3"/>
  <c r="CZ734" i="3"/>
  <c r="DB734" i="3" s="1"/>
  <c r="DA734" i="3"/>
  <c r="DC734" i="3"/>
  <c r="A735" i="3"/>
  <c r="Y735" i="3"/>
  <c r="CY735" i="3"/>
  <c r="CZ735" i="3"/>
  <c r="DB735" i="3" s="1"/>
  <c r="DA735" i="3"/>
  <c r="DC735" i="3"/>
  <c r="A736" i="3"/>
  <c r="Y736" i="3"/>
  <c r="CY736" i="3"/>
  <c r="CZ736" i="3"/>
  <c r="DA736" i="3"/>
  <c r="DB736" i="3"/>
  <c r="DC736" i="3"/>
  <c r="A737" i="3"/>
  <c r="Y737" i="3"/>
  <c r="CY737" i="3"/>
  <c r="CZ737" i="3"/>
  <c r="DA737" i="3"/>
  <c r="DB737" i="3"/>
  <c r="DC737" i="3"/>
  <c r="A738" i="3"/>
  <c r="Y738" i="3"/>
  <c r="CY738" i="3"/>
  <c r="CZ738" i="3"/>
  <c r="DB738" i="3" s="1"/>
  <c r="DA738" i="3"/>
  <c r="DC738" i="3"/>
  <c r="A739" i="3"/>
  <c r="Y739" i="3"/>
  <c r="CY739" i="3"/>
  <c r="CZ739" i="3"/>
  <c r="DA739" i="3"/>
  <c r="DB739" i="3"/>
  <c r="DC739" i="3"/>
  <c r="A740" i="3"/>
  <c r="Y740" i="3"/>
  <c r="CY740" i="3"/>
  <c r="CZ740" i="3"/>
  <c r="DB740" i="3" s="1"/>
  <c r="DA740" i="3"/>
  <c r="DC740" i="3"/>
  <c r="A741" i="3"/>
  <c r="Y741" i="3"/>
  <c r="CY741" i="3"/>
  <c r="CZ741" i="3"/>
  <c r="DA741" i="3"/>
  <c r="DB741" i="3"/>
  <c r="DC741" i="3"/>
  <c r="A742" i="3"/>
  <c r="Y742" i="3"/>
  <c r="CY742" i="3"/>
  <c r="CZ742" i="3"/>
  <c r="DA742" i="3"/>
  <c r="DB742" i="3"/>
  <c r="DC742" i="3"/>
  <c r="A743" i="3"/>
  <c r="Y743" i="3"/>
  <c r="CY743" i="3"/>
  <c r="CZ743" i="3"/>
  <c r="DB743" i="3" s="1"/>
  <c r="DA743" i="3"/>
  <c r="DC743" i="3"/>
  <c r="A744" i="3"/>
  <c r="Y744" i="3"/>
  <c r="CY744" i="3"/>
  <c r="CZ744" i="3"/>
  <c r="DA744" i="3"/>
  <c r="DB744" i="3"/>
  <c r="DC744" i="3"/>
  <c r="A745" i="3"/>
  <c r="Y745" i="3"/>
  <c r="CY745" i="3"/>
  <c r="CZ745" i="3"/>
  <c r="DB745" i="3" s="1"/>
  <c r="DA745" i="3"/>
  <c r="DC745" i="3"/>
  <c r="A746" i="3"/>
  <c r="Y746" i="3"/>
  <c r="CY746" i="3"/>
  <c r="CZ746" i="3"/>
  <c r="DB746" i="3" s="1"/>
  <c r="DA746" i="3"/>
  <c r="DC746" i="3"/>
  <c r="A747" i="3"/>
  <c r="Y747" i="3"/>
  <c r="CY747" i="3"/>
  <c r="CZ747" i="3"/>
  <c r="DA747" i="3"/>
  <c r="DB747" i="3"/>
  <c r="DC747" i="3"/>
  <c r="A748" i="3"/>
  <c r="Y748" i="3"/>
  <c r="CY748" i="3"/>
  <c r="CZ748" i="3"/>
  <c r="DA748" i="3"/>
  <c r="DB748" i="3"/>
  <c r="DC748" i="3"/>
  <c r="A749" i="3"/>
  <c r="Y749" i="3"/>
  <c r="CY749" i="3"/>
  <c r="CZ749" i="3"/>
  <c r="DA749" i="3"/>
  <c r="DB749" i="3"/>
  <c r="DC749" i="3"/>
  <c r="A750" i="3"/>
  <c r="Y750" i="3"/>
  <c r="CY750" i="3"/>
  <c r="CZ750" i="3"/>
  <c r="DB750" i="3" s="1"/>
  <c r="DA750" i="3"/>
  <c r="DC750" i="3"/>
  <c r="A751" i="3"/>
  <c r="Y751" i="3"/>
  <c r="CY751" i="3"/>
  <c r="CZ751" i="3"/>
  <c r="DA751" i="3"/>
  <c r="DB751" i="3"/>
  <c r="DC751" i="3"/>
  <c r="A752" i="3"/>
  <c r="Y752" i="3"/>
  <c r="CY752" i="3"/>
  <c r="CZ752" i="3"/>
  <c r="DB752" i="3" s="1"/>
  <c r="DA752" i="3"/>
  <c r="DC752" i="3"/>
  <c r="A753" i="3"/>
  <c r="Y753" i="3"/>
  <c r="CY753" i="3"/>
  <c r="CZ753" i="3"/>
  <c r="DA753" i="3"/>
  <c r="DB753" i="3"/>
  <c r="DC753" i="3"/>
  <c r="A754" i="3"/>
  <c r="Y754" i="3"/>
  <c r="CY754" i="3"/>
  <c r="CZ754" i="3"/>
  <c r="DA754" i="3"/>
  <c r="DB754" i="3"/>
  <c r="DC754" i="3"/>
  <c r="A755" i="3"/>
  <c r="Y755" i="3"/>
  <c r="CY755" i="3"/>
  <c r="CZ755" i="3"/>
  <c r="DB755" i="3" s="1"/>
  <c r="DA755" i="3"/>
  <c r="DC755" i="3"/>
  <c r="A756" i="3"/>
  <c r="Y756" i="3"/>
  <c r="CY756" i="3"/>
  <c r="CZ756" i="3"/>
  <c r="DB756" i="3" s="1"/>
  <c r="DA756" i="3"/>
  <c r="DC756" i="3"/>
  <c r="A757" i="3"/>
  <c r="Y757" i="3"/>
  <c r="CY757" i="3"/>
  <c r="CZ757" i="3"/>
  <c r="DA757" i="3"/>
  <c r="DB757" i="3"/>
  <c r="DC757" i="3"/>
  <c r="A758" i="3"/>
  <c r="Y758" i="3"/>
  <c r="CY758" i="3"/>
  <c r="CZ758" i="3"/>
  <c r="DA758" i="3"/>
  <c r="DB758" i="3"/>
  <c r="DC758" i="3"/>
  <c r="A759" i="3"/>
  <c r="Y759" i="3"/>
  <c r="CY759" i="3"/>
  <c r="CZ759" i="3"/>
  <c r="DB759" i="3" s="1"/>
  <c r="DA759" i="3"/>
  <c r="DC759" i="3"/>
  <c r="A760" i="3"/>
  <c r="Y760" i="3"/>
  <c r="CY760" i="3"/>
  <c r="CZ760" i="3"/>
  <c r="DB760" i="3" s="1"/>
  <c r="DA760" i="3"/>
  <c r="DC760" i="3"/>
  <c r="A761" i="3"/>
  <c r="Y761" i="3"/>
  <c r="CY761" i="3"/>
  <c r="CZ761" i="3"/>
  <c r="DA761" i="3"/>
  <c r="DB761" i="3"/>
  <c r="DC761" i="3"/>
  <c r="A762" i="3"/>
  <c r="Y762" i="3"/>
  <c r="CY762" i="3"/>
  <c r="CZ762" i="3"/>
  <c r="DA762" i="3"/>
  <c r="DB762" i="3"/>
  <c r="DC762" i="3"/>
  <c r="A763" i="3"/>
  <c r="Y763" i="3"/>
  <c r="CY763" i="3"/>
  <c r="CZ763" i="3"/>
  <c r="DB763" i="3" s="1"/>
  <c r="DA763" i="3"/>
  <c r="DC763" i="3"/>
  <c r="A764" i="3"/>
  <c r="Y764" i="3"/>
  <c r="CY764" i="3"/>
  <c r="CZ764" i="3"/>
  <c r="DB764" i="3" s="1"/>
  <c r="DA764" i="3"/>
  <c r="DC764" i="3"/>
  <c r="A765" i="3"/>
  <c r="Y765" i="3"/>
  <c r="CY765" i="3"/>
  <c r="CZ765" i="3"/>
  <c r="DA765" i="3"/>
  <c r="DB765" i="3"/>
  <c r="DC765" i="3"/>
  <c r="A766" i="3"/>
  <c r="Y766" i="3"/>
  <c r="CY766" i="3"/>
  <c r="CZ766" i="3"/>
  <c r="DA766" i="3"/>
  <c r="DB766" i="3"/>
  <c r="DC766" i="3"/>
  <c r="A767" i="3"/>
  <c r="Y767" i="3"/>
  <c r="CY767" i="3"/>
  <c r="CZ767" i="3"/>
  <c r="DB767" i="3" s="1"/>
  <c r="DA767" i="3"/>
  <c r="DC767" i="3"/>
  <c r="A768" i="3"/>
  <c r="Y768" i="3"/>
  <c r="CY768" i="3"/>
  <c r="CZ768" i="3"/>
  <c r="DB768" i="3" s="1"/>
  <c r="DA768" i="3"/>
  <c r="DC768" i="3"/>
  <c r="A769" i="3"/>
  <c r="Y769" i="3"/>
  <c r="CY769" i="3"/>
  <c r="CZ769" i="3"/>
  <c r="DA769" i="3"/>
  <c r="DB769" i="3"/>
  <c r="DC769" i="3"/>
  <c r="A770" i="3"/>
  <c r="Y770" i="3"/>
  <c r="CY770" i="3"/>
  <c r="CZ770" i="3"/>
  <c r="DA770" i="3"/>
  <c r="DB770" i="3"/>
  <c r="DC770" i="3"/>
  <c r="A771" i="3"/>
  <c r="Y771" i="3"/>
  <c r="CY771" i="3"/>
  <c r="CZ771" i="3"/>
  <c r="DA771" i="3"/>
  <c r="DB771" i="3"/>
  <c r="DC771" i="3"/>
  <c r="A772" i="3"/>
  <c r="Y772" i="3"/>
  <c r="CY772" i="3"/>
  <c r="CZ772" i="3"/>
  <c r="DB772" i="3" s="1"/>
  <c r="DA772" i="3"/>
  <c r="DC772" i="3"/>
  <c r="A773" i="3"/>
  <c r="Y773" i="3"/>
  <c r="CY773" i="3"/>
  <c r="CZ773" i="3"/>
  <c r="DA773" i="3"/>
  <c r="DB773" i="3"/>
  <c r="DC773" i="3"/>
  <c r="A774" i="3"/>
  <c r="Y774" i="3"/>
  <c r="CY774" i="3"/>
  <c r="CZ774" i="3"/>
  <c r="DB774" i="3" s="1"/>
  <c r="DA774" i="3"/>
  <c r="DC774" i="3"/>
  <c r="A775" i="3"/>
  <c r="Y775" i="3"/>
  <c r="CY775" i="3"/>
  <c r="CZ775" i="3"/>
  <c r="DA775" i="3"/>
  <c r="DB775" i="3"/>
  <c r="DC775" i="3"/>
  <c r="A776" i="3"/>
  <c r="Y776" i="3"/>
  <c r="CY776" i="3"/>
  <c r="CZ776" i="3"/>
  <c r="DA776" i="3"/>
  <c r="DB776" i="3"/>
  <c r="DC776" i="3"/>
  <c r="A777" i="3"/>
  <c r="Y777" i="3"/>
  <c r="CY777" i="3"/>
  <c r="CZ777" i="3"/>
  <c r="DB777" i="3" s="1"/>
  <c r="DA777" i="3"/>
  <c r="DC777" i="3"/>
  <c r="A778" i="3"/>
  <c r="Y778" i="3"/>
  <c r="CY778" i="3"/>
  <c r="CZ778" i="3"/>
  <c r="DB778" i="3" s="1"/>
  <c r="DA778" i="3"/>
  <c r="DC778" i="3"/>
  <c r="A779" i="3"/>
  <c r="Y779" i="3"/>
  <c r="CY779" i="3"/>
  <c r="CZ779" i="3"/>
  <c r="DA779" i="3"/>
  <c r="DB779" i="3"/>
  <c r="DC779" i="3"/>
  <c r="A780" i="3"/>
  <c r="Y780" i="3"/>
  <c r="CY780" i="3"/>
  <c r="CZ780" i="3"/>
  <c r="DA780" i="3"/>
  <c r="DB780" i="3"/>
  <c r="DC780" i="3"/>
  <c r="A781" i="3"/>
  <c r="Y781" i="3"/>
  <c r="CY781" i="3"/>
  <c r="CZ781" i="3"/>
  <c r="DB781" i="3" s="1"/>
  <c r="DA781" i="3"/>
  <c r="DC781" i="3"/>
  <c r="A782" i="3"/>
  <c r="Y782" i="3"/>
  <c r="CY782" i="3"/>
  <c r="CZ782" i="3"/>
  <c r="DB782" i="3" s="1"/>
  <c r="DA782" i="3"/>
  <c r="DC782" i="3"/>
  <c r="A783" i="3"/>
  <c r="Y783" i="3"/>
  <c r="CY783" i="3"/>
  <c r="CZ783" i="3"/>
  <c r="DA783" i="3"/>
  <c r="DB783" i="3"/>
  <c r="DC783" i="3"/>
  <c r="A784" i="3"/>
  <c r="Y784" i="3"/>
  <c r="CY784" i="3"/>
  <c r="CZ784" i="3"/>
  <c r="DA784" i="3"/>
  <c r="DB784" i="3"/>
  <c r="DC784" i="3"/>
  <c r="A785" i="3"/>
  <c r="Y785" i="3"/>
  <c r="CY785" i="3"/>
  <c r="CZ785" i="3"/>
  <c r="DB785" i="3" s="1"/>
  <c r="DA785" i="3"/>
  <c r="DC785" i="3"/>
  <c r="A786" i="3"/>
  <c r="Y786" i="3"/>
  <c r="CY786" i="3"/>
  <c r="CZ786" i="3"/>
  <c r="DB786" i="3" s="1"/>
  <c r="DA786" i="3"/>
  <c r="DC786" i="3"/>
  <c r="A787" i="3"/>
  <c r="Y787" i="3"/>
  <c r="CY787" i="3"/>
  <c r="CZ787" i="3"/>
  <c r="DA787" i="3"/>
  <c r="DB787" i="3"/>
  <c r="DC787" i="3"/>
  <c r="A788" i="3"/>
  <c r="Y788" i="3"/>
  <c r="CY788" i="3"/>
  <c r="CZ788" i="3"/>
  <c r="DA788" i="3"/>
  <c r="DB788" i="3"/>
  <c r="DC788" i="3"/>
  <c r="A789" i="3"/>
  <c r="Y789" i="3"/>
  <c r="CY789" i="3"/>
  <c r="CZ789" i="3"/>
  <c r="DB789" i="3" s="1"/>
  <c r="DA789" i="3"/>
  <c r="DC789" i="3"/>
  <c r="A790" i="3"/>
  <c r="Y790" i="3"/>
  <c r="CY790" i="3"/>
  <c r="CZ790" i="3"/>
  <c r="DB790" i="3" s="1"/>
  <c r="DA790" i="3"/>
  <c r="DC790" i="3"/>
  <c r="A791" i="3"/>
  <c r="Y791" i="3"/>
  <c r="CY791" i="3"/>
  <c r="CZ791" i="3"/>
  <c r="DA791" i="3"/>
  <c r="DB791" i="3"/>
  <c r="DC791" i="3"/>
  <c r="A792" i="3"/>
  <c r="Y792" i="3"/>
  <c r="CY792" i="3"/>
  <c r="CZ792" i="3"/>
  <c r="DA792" i="3"/>
  <c r="DB792" i="3"/>
  <c r="DC792" i="3"/>
  <c r="A793" i="3"/>
  <c r="Y793" i="3"/>
  <c r="CY793" i="3"/>
  <c r="CZ793" i="3"/>
  <c r="DA793" i="3"/>
  <c r="DB793" i="3"/>
  <c r="DC793" i="3"/>
  <c r="A794" i="3"/>
  <c r="Y794" i="3"/>
  <c r="CY794" i="3"/>
  <c r="CZ794" i="3"/>
  <c r="DB794" i="3" s="1"/>
  <c r="DA794" i="3"/>
  <c r="DC794" i="3"/>
  <c r="A795" i="3"/>
  <c r="Y795" i="3"/>
  <c r="CY795" i="3"/>
  <c r="CZ795" i="3"/>
  <c r="DA795" i="3"/>
  <c r="DB795" i="3"/>
  <c r="DC795" i="3"/>
  <c r="A796" i="3"/>
  <c r="Y796" i="3"/>
  <c r="CY796" i="3"/>
  <c r="CZ796" i="3"/>
  <c r="DB796" i="3" s="1"/>
  <c r="DA796" i="3"/>
  <c r="DC796" i="3"/>
  <c r="A797" i="3"/>
  <c r="Y797" i="3"/>
  <c r="CY797" i="3"/>
  <c r="CZ797" i="3"/>
  <c r="DA797" i="3"/>
  <c r="DB797" i="3"/>
  <c r="DC797" i="3"/>
  <c r="A798" i="3"/>
  <c r="Y798" i="3"/>
  <c r="CY798" i="3"/>
  <c r="CZ798" i="3"/>
  <c r="DA798" i="3"/>
  <c r="DB798" i="3"/>
  <c r="DC798" i="3"/>
  <c r="A799" i="3"/>
  <c r="Y799" i="3"/>
  <c r="CY799" i="3"/>
  <c r="CZ799" i="3"/>
  <c r="DB799" i="3" s="1"/>
  <c r="DA799" i="3"/>
  <c r="DC799" i="3"/>
  <c r="A800" i="3"/>
  <c r="Y800" i="3"/>
  <c r="CY800" i="3"/>
  <c r="CZ800" i="3"/>
  <c r="DB800" i="3" s="1"/>
  <c r="DA800" i="3"/>
  <c r="DC800" i="3"/>
  <c r="A801" i="3"/>
  <c r="Y801" i="3"/>
  <c r="CY801" i="3"/>
  <c r="CZ801" i="3"/>
  <c r="DA801" i="3"/>
  <c r="DB801" i="3"/>
  <c r="DC801" i="3"/>
  <c r="A802" i="3"/>
  <c r="Y802" i="3"/>
  <c r="CY802" i="3"/>
  <c r="CZ802" i="3"/>
  <c r="DA802" i="3"/>
  <c r="DB802" i="3"/>
  <c r="DC802" i="3"/>
  <c r="A803" i="3"/>
  <c r="Y803" i="3"/>
  <c r="CY803" i="3"/>
  <c r="CZ803" i="3"/>
  <c r="DB803" i="3" s="1"/>
  <c r="DA803" i="3"/>
  <c r="DC803" i="3"/>
  <c r="A804" i="3"/>
  <c r="Y804" i="3"/>
  <c r="CY804" i="3"/>
  <c r="CZ804" i="3"/>
  <c r="DA804" i="3"/>
  <c r="DB804" i="3"/>
  <c r="DC804" i="3"/>
  <c r="A805" i="3"/>
  <c r="Y805" i="3"/>
  <c r="CY805" i="3"/>
  <c r="CZ805" i="3"/>
  <c r="DA805" i="3"/>
  <c r="DB805" i="3"/>
  <c r="DC805" i="3"/>
  <c r="A806" i="3"/>
  <c r="Y806" i="3"/>
  <c r="CY806" i="3"/>
  <c r="CZ806" i="3"/>
  <c r="DB806" i="3" s="1"/>
  <c r="DA806" i="3"/>
  <c r="DC806" i="3"/>
  <c r="A807" i="3"/>
  <c r="Y807" i="3"/>
  <c r="CY807" i="3"/>
  <c r="CZ807" i="3"/>
  <c r="DA807" i="3"/>
  <c r="DB807" i="3"/>
  <c r="DC807" i="3"/>
  <c r="A808" i="3"/>
  <c r="Y808" i="3"/>
  <c r="CY808" i="3"/>
  <c r="CZ808" i="3"/>
  <c r="DB808" i="3" s="1"/>
  <c r="DA808" i="3"/>
  <c r="DC808" i="3"/>
  <c r="A809" i="3"/>
  <c r="Y809" i="3"/>
  <c r="CY809" i="3"/>
  <c r="CZ809" i="3"/>
  <c r="DA809" i="3"/>
  <c r="DB809" i="3"/>
  <c r="DC809" i="3"/>
  <c r="A810" i="3"/>
  <c r="Y810" i="3"/>
  <c r="CY810" i="3"/>
  <c r="CZ810" i="3"/>
  <c r="DB810" i="3" s="1"/>
  <c r="DA810" i="3"/>
  <c r="DC810" i="3"/>
  <c r="A811" i="3"/>
  <c r="Y811" i="3"/>
  <c r="CY811" i="3"/>
  <c r="CZ811" i="3"/>
  <c r="DA811" i="3"/>
  <c r="DB811" i="3"/>
  <c r="DC811" i="3"/>
  <c r="A812" i="3"/>
  <c r="Y812" i="3"/>
  <c r="CY812" i="3"/>
  <c r="CZ812" i="3"/>
  <c r="DA812" i="3"/>
  <c r="DB812" i="3"/>
  <c r="DC812" i="3"/>
  <c r="A813" i="3"/>
  <c r="Y813" i="3"/>
  <c r="CY813" i="3"/>
  <c r="CZ813" i="3"/>
  <c r="DB813" i="3" s="1"/>
  <c r="DA813" i="3"/>
  <c r="DC813" i="3"/>
  <c r="A814" i="3"/>
  <c r="Y814" i="3"/>
  <c r="CY814" i="3"/>
  <c r="CZ814" i="3"/>
  <c r="DA814" i="3"/>
  <c r="DB814" i="3"/>
  <c r="DC814" i="3"/>
  <c r="A815" i="3"/>
  <c r="Y815" i="3"/>
  <c r="CY815" i="3"/>
  <c r="CZ815" i="3"/>
  <c r="DA815" i="3"/>
  <c r="DB815" i="3"/>
  <c r="DC815" i="3"/>
  <c r="A816" i="3"/>
  <c r="Y816" i="3"/>
  <c r="CY816" i="3"/>
  <c r="CZ816" i="3"/>
  <c r="DA816" i="3"/>
  <c r="DB816" i="3"/>
  <c r="DC816" i="3"/>
  <c r="A817" i="3"/>
  <c r="Y817" i="3"/>
  <c r="CY817" i="3"/>
  <c r="CZ817" i="3"/>
  <c r="DB817" i="3" s="1"/>
  <c r="DA817" i="3"/>
  <c r="DC817" i="3"/>
  <c r="A818" i="3"/>
  <c r="Y818" i="3"/>
  <c r="CY818" i="3"/>
  <c r="CZ818" i="3"/>
  <c r="DB818" i="3" s="1"/>
  <c r="DA818" i="3"/>
  <c r="DC818" i="3"/>
  <c r="A819" i="3"/>
  <c r="Y819" i="3"/>
  <c r="CY819" i="3"/>
  <c r="CZ819" i="3"/>
  <c r="DA819" i="3"/>
  <c r="DB819" i="3"/>
  <c r="DC819" i="3"/>
  <c r="A820" i="3"/>
  <c r="Y820" i="3"/>
  <c r="CY820" i="3"/>
  <c r="CZ820" i="3"/>
  <c r="DA820" i="3"/>
  <c r="DB820" i="3"/>
  <c r="DC820" i="3"/>
  <c r="A821" i="3"/>
  <c r="Y821" i="3"/>
  <c r="CY821" i="3"/>
  <c r="CZ821" i="3"/>
  <c r="DA821" i="3"/>
  <c r="DB821" i="3"/>
  <c r="DC821" i="3"/>
  <c r="A822" i="3"/>
  <c r="Y822" i="3"/>
  <c r="CY822" i="3"/>
  <c r="CZ822" i="3"/>
  <c r="DB822" i="3" s="1"/>
  <c r="DA822" i="3"/>
  <c r="DC822" i="3"/>
  <c r="A823" i="3"/>
  <c r="Y823" i="3"/>
  <c r="CY823" i="3"/>
  <c r="CZ823" i="3"/>
  <c r="DA823" i="3"/>
  <c r="DB823" i="3"/>
  <c r="DC823" i="3"/>
  <c r="A824" i="3"/>
  <c r="Y824" i="3"/>
  <c r="CY824" i="3"/>
  <c r="CZ824" i="3"/>
  <c r="DB824" i="3" s="1"/>
  <c r="DA824" i="3"/>
  <c r="DC824" i="3"/>
  <c r="A825" i="3"/>
  <c r="Y825" i="3"/>
  <c r="CY825" i="3"/>
  <c r="CZ825" i="3"/>
  <c r="DA825" i="3"/>
  <c r="DB825" i="3"/>
  <c r="DC825" i="3"/>
  <c r="A826" i="3"/>
  <c r="Y826" i="3"/>
  <c r="CY826" i="3"/>
  <c r="CZ826" i="3"/>
  <c r="DA826" i="3"/>
  <c r="DB826" i="3"/>
  <c r="DC826" i="3"/>
  <c r="A827" i="3"/>
  <c r="Y827" i="3"/>
  <c r="CY827" i="3"/>
  <c r="CZ827" i="3"/>
  <c r="DB827" i="3" s="1"/>
  <c r="DA827" i="3"/>
  <c r="DC827" i="3"/>
  <c r="A828" i="3"/>
  <c r="Y828" i="3"/>
  <c r="CY828" i="3"/>
  <c r="CZ828" i="3"/>
  <c r="DB828" i="3" s="1"/>
  <c r="DA828" i="3"/>
  <c r="DC828" i="3"/>
  <c r="A829" i="3"/>
  <c r="Y829" i="3"/>
  <c r="CY829" i="3"/>
  <c r="CZ829" i="3"/>
  <c r="DA829" i="3"/>
  <c r="DB829" i="3"/>
  <c r="DC829" i="3"/>
  <c r="A830" i="3"/>
  <c r="Y830" i="3"/>
  <c r="CY830" i="3"/>
  <c r="CZ830" i="3"/>
  <c r="DA830" i="3"/>
  <c r="DB830" i="3"/>
  <c r="DC830" i="3"/>
  <c r="A831" i="3"/>
  <c r="Y831" i="3"/>
  <c r="CY831" i="3"/>
  <c r="CZ831" i="3"/>
  <c r="DB831" i="3" s="1"/>
  <c r="DA831" i="3"/>
  <c r="DC831" i="3"/>
  <c r="A832" i="3"/>
  <c r="Y832" i="3"/>
  <c r="CY832" i="3"/>
  <c r="CZ832" i="3"/>
  <c r="DB832" i="3" s="1"/>
  <c r="DA832" i="3"/>
  <c r="DC832" i="3"/>
  <c r="A833" i="3"/>
  <c r="Y833" i="3"/>
  <c r="CY833" i="3"/>
  <c r="CZ833" i="3"/>
  <c r="DA833" i="3"/>
  <c r="DB833" i="3"/>
  <c r="DC833" i="3"/>
  <c r="A834" i="3"/>
  <c r="Y834" i="3"/>
  <c r="CY834" i="3"/>
  <c r="CZ834" i="3"/>
  <c r="DB834" i="3" s="1"/>
  <c r="DA834" i="3"/>
  <c r="DC834" i="3"/>
  <c r="A835" i="3"/>
  <c r="Y835" i="3"/>
  <c r="CY835" i="3"/>
  <c r="CZ835" i="3"/>
  <c r="DA835" i="3"/>
  <c r="DB835" i="3"/>
  <c r="DC835" i="3"/>
  <c r="A836" i="3"/>
  <c r="Y836" i="3"/>
  <c r="CY836" i="3"/>
  <c r="CZ836" i="3"/>
  <c r="DB836" i="3" s="1"/>
  <c r="DA836" i="3"/>
  <c r="DC836" i="3"/>
  <c r="A837" i="3"/>
  <c r="Y837" i="3"/>
  <c r="CY837" i="3"/>
  <c r="CZ837" i="3"/>
  <c r="DA837" i="3"/>
  <c r="DB837" i="3"/>
  <c r="DC837" i="3"/>
  <c r="A838" i="3"/>
  <c r="Y838" i="3"/>
  <c r="CY838" i="3"/>
  <c r="CZ838" i="3"/>
  <c r="DB838" i="3" s="1"/>
  <c r="DA838" i="3"/>
  <c r="DC838" i="3"/>
  <c r="A839" i="3"/>
  <c r="Y839" i="3"/>
  <c r="CY839" i="3"/>
  <c r="CZ839" i="3"/>
  <c r="DA839" i="3"/>
  <c r="DB839" i="3"/>
  <c r="DC839" i="3"/>
  <c r="A840" i="3"/>
  <c r="Y840" i="3"/>
  <c r="CY840" i="3"/>
  <c r="CZ840" i="3"/>
  <c r="DA840" i="3"/>
  <c r="DB840" i="3"/>
  <c r="DC840" i="3"/>
  <c r="A841" i="3"/>
  <c r="Y841" i="3"/>
  <c r="CY841" i="3"/>
  <c r="CZ841" i="3"/>
  <c r="DB841" i="3" s="1"/>
  <c r="DA841" i="3"/>
  <c r="DC841" i="3"/>
  <c r="A842" i="3"/>
  <c r="Y842" i="3"/>
  <c r="CY842" i="3"/>
  <c r="CZ842" i="3"/>
  <c r="DB842" i="3" s="1"/>
  <c r="DA842" i="3"/>
  <c r="DC842" i="3"/>
  <c r="A843" i="3"/>
  <c r="Y843" i="3"/>
  <c r="CY843" i="3"/>
  <c r="CZ843" i="3"/>
  <c r="DA843" i="3"/>
  <c r="DB843" i="3"/>
  <c r="DC843" i="3"/>
  <c r="A844" i="3"/>
  <c r="Y844" i="3"/>
  <c r="CY844" i="3"/>
  <c r="CZ844" i="3"/>
  <c r="DA844" i="3"/>
  <c r="DB844" i="3"/>
  <c r="DC844" i="3"/>
  <c r="A845" i="3"/>
  <c r="Y845" i="3"/>
  <c r="CY845" i="3"/>
  <c r="CZ845" i="3"/>
  <c r="DB845" i="3" s="1"/>
  <c r="DA845" i="3"/>
  <c r="DC845" i="3"/>
  <c r="A846" i="3"/>
  <c r="Y846" i="3"/>
  <c r="CY846" i="3"/>
  <c r="CZ846" i="3"/>
  <c r="DB846" i="3" s="1"/>
  <c r="DA846" i="3"/>
  <c r="DC846" i="3"/>
  <c r="A847" i="3"/>
  <c r="Y847" i="3"/>
  <c r="CY847" i="3"/>
  <c r="CZ847" i="3"/>
  <c r="DB847" i="3" s="1"/>
  <c r="DA847" i="3"/>
  <c r="DC847" i="3"/>
  <c r="A848" i="3"/>
  <c r="Y848" i="3"/>
  <c r="CY848" i="3"/>
  <c r="CZ848" i="3"/>
  <c r="DA848" i="3"/>
  <c r="DB848" i="3"/>
  <c r="DC848" i="3"/>
  <c r="A849" i="3"/>
  <c r="Y849" i="3"/>
  <c r="CY849" i="3"/>
  <c r="CZ849" i="3"/>
  <c r="DB849" i="3" s="1"/>
  <c r="DA849" i="3"/>
  <c r="DC849" i="3"/>
  <c r="A850" i="3"/>
  <c r="Y850" i="3"/>
  <c r="CY850" i="3"/>
  <c r="CZ850" i="3"/>
  <c r="DA850" i="3"/>
  <c r="DB850" i="3"/>
  <c r="DC850" i="3"/>
  <c r="A851" i="3"/>
  <c r="Y851" i="3"/>
  <c r="CY851" i="3"/>
  <c r="CZ851" i="3"/>
  <c r="DA851" i="3"/>
  <c r="DB851" i="3"/>
  <c r="DC851" i="3"/>
  <c r="A852" i="3"/>
  <c r="Y852" i="3"/>
  <c r="CY852" i="3"/>
  <c r="CZ852" i="3"/>
  <c r="DB852" i="3" s="1"/>
  <c r="DA852" i="3"/>
  <c r="DC852" i="3"/>
  <c r="A853" i="3"/>
  <c r="Y853" i="3"/>
  <c r="CY853" i="3"/>
  <c r="CZ853" i="3"/>
  <c r="DA853" i="3"/>
  <c r="DB853" i="3"/>
  <c r="DC853" i="3"/>
  <c r="A854" i="3"/>
  <c r="Y854" i="3"/>
  <c r="CY854" i="3"/>
  <c r="CZ854" i="3"/>
  <c r="DB854" i="3" s="1"/>
  <c r="DA854" i="3"/>
  <c r="DC854" i="3"/>
  <c r="A855" i="3"/>
  <c r="Y855" i="3"/>
  <c r="CY855" i="3"/>
  <c r="CZ855" i="3"/>
  <c r="DB855" i="3" s="1"/>
  <c r="DA855" i="3"/>
  <c r="DC855" i="3"/>
  <c r="A856" i="3"/>
  <c r="Y856" i="3"/>
  <c r="CY856" i="3"/>
  <c r="CZ856" i="3"/>
  <c r="DA856" i="3"/>
  <c r="DB856" i="3"/>
  <c r="DC856" i="3"/>
  <c r="A857" i="3"/>
  <c r="Y857" i="3"/>
  <c r="CY857" i="3"/>
  <c r="CZ857" i="3"/>
  <c r="DB857" i="3" s="1"/>
  <c r="DA857" i="3"/>
  <c r="DC857" i="3"/>
  <c r="A858" i="3"/>
  <c r="Y858" i="3"/>
  <c r="CY858" i="3"/>
  <c r="CZ858" i="3"/>
  <c r="DA858" i="3"/>
  <c r="DB858" i="3"/>
  <c r="DC858" i="3"/>
  <c r="A859" i="3"/>
  <c r="Y859" i="3"/>
  <c r="CY859" i="3"/>
  <c r="CZ859" i="3"/>
  <c r="DA859" i="3"/>
  <c r="DB859" i="3"/>
  <c r="DC859" i="3"/>
  <c r="A860" i="3"/>
  <c r="Y860" i="3"/>
  <c r="CY860" i="3"/>
  <c r="CZ860" i="3"/>
  <c r="DB860" i="3" s="1"/>
  <c r="DA860" i="3"/>
  <c r="DC860" i="3"/>
  <c r="A861" i="3"/>
  <c r="Y861" i="3"/>
  <c r="CY861" i="3"/>
  <c r="CZ861" i="3"/>
  <c r="DB861" i="3" s="1"/>
  <c r="DA861" i="3"/>
  <c r="DC861" i="3"/>
  <c r="A862" i="3"/>
  <c r="Y862" i="3"/>
  <c r="CY862" i="3"/>
  <c r="CZ862" i="3"/>
  <c r="DB862" i="3" s="1"/>
  <c r="DA862" i="3"/>
  <c r="DC862" i="3"/>
  <c r="A863" i="3"/>
  <c r="Y863" i="3"/>
  <c r="CY863" i="3"/>
  <c r="CZ863" i="3"/>
  <c r="DA863" i="3"/>
  <c r="DB863" i="3"/>
  <c r="DC863" i="3"/>
  <c r="A864" i="3"/>
  <c r="Y864" i="3"/>
  <c r="CY864" i="3"/>
  <c r="CZ864" i="3"/>
  <c r="DB864" i="3" s="1"/>
  <c r="DA864" i="3"/>
  <c r="DC864" i="3"/>
  <c r="A865" i="3"/>
  <c r="Y865" i="3"/>
  <c r="CY865" i="3"/>
  <c r="CZ865" i="3"/>
  <c r="DB865" i="3" s="1"/>
  <c r="DA865" i="3"/>
  <c r="DC865" i="3"/>
  <c r="A866" i="3"/>
  <c r="Y866" i="3"/>
  <c r="CY866" i="3"/>
  <c r="CZ866" i="3"/>
  <c r="DA866" i="3"/>
  <c r="DB866" i="3"/>
  <c r="DC866" i="3"/>
  <c r="A867" i="3"/>
  <c r="Y867" i="3"/>
  <c r="CY867" i="3"/>
  <c r="CZ867" i="3"/>
  <c r="DA867" i="3"/>
  <c r="DB867" i="3"/>
  <c r="DC867" i="3"/>
  <c r="A868" i="3"/>
  <c r="Y868" i="3"/>
  <c r="CY868" i="3"/>
  <c r="CZ868" i="3"/>
  <c r="DB868" i="3" s="1"/>
  <c r="DA868" i="3"/>
  <c r="DC868" i="3"/>
  <c r="A869" i="3"/>
  <c r="Y869" i="3"/>
  <c r="CY869" i="3"/>
  <c r="CZ869" i="3"/>
  <c r="DA869" i="3"/>
  <c r="DB869" i="3"/>
  <c r="DC869" i="3"/>
  <c r="A870" i="3"/>
  <c r="Y870" i="3"/>
  <c r="CY870" i="3"/>
  <c r="CZ870" i="3"/>
  <c r="DB870" i="3" s="1"/>
  <c r="DA870" i="3"/>
  <c r="DC870" i="3"/>
  <c r="A871" i="3"/>
  <c r="Y871" i="3"/>
  <c r="CY871" i="3"/>
  <c r="CZ871" i="3"/>
  <c r="DA871" i="3"/>
  <c r="DB871" i="3"/>
  <c r="DC871" i="3"/>
  <c r="A872" i="3"/>
  <c r="Y872" i="3"/>
  <c r="CY872" i="3"/>
  <c r="CZ872" i="3"/>
  <c r="DB872" i="3" s="1"/>
  <c r="DA872" i="3"/>
  <c r="DC872" i="3"/>
  <c r="A873" i="3"/>
  <c r="Y873" i="3"/>
  <c r="CY873" i="3"/>
  <c r="CZ873" i="3"/>
  <c r="DA873" i="3"/>
  <c r="DB873" i="3"/>
  <c r="DC873" i="3"/>
  <c r="A874" i="3"/>
  <c r="Y874" i="3"/>
  <c r="CY874" i="3"/>
  <c r="CZ874" i="3"/>
  <c r="DA874" i="3"/>
  <c r="DB874" i="3"/>
  <c r="DC874" i="3"/>
  <c r="A875" i="3"/>
  <c r="Y875" i="3"/>
  <c r="CY875" i="3"/>
  <c r="CZ875" i="3"/>
  <c r="DA875" i="3"/>
  <c r="DB875" i="3"/>
  <c r="DC875" i="3"/>
  <c r="A876" i="3"/>
  <c r="Y876" i="3"/>
  <c r="CY876" i="3"/>
  <c r="CZ876" i="3"/>
  <c r="DB876" i="3" s="1"/>
  <c r="DA876" i="3"/>
  <c r="DC876" i="3"/>
  <c r="A877" i="3"/>
  <c r="Y877" i="3"/>
  <c r="CY877" i="3"/>
  <c r="CZ877" i="3"/>
  <c r="DA877" i="3"/>
  <c r="DB877" i="3"/>
  <c r="DC877" i="3"/>
  <c r="A878" i="3"/>
  <c r="Y878" i="3"/>
  <c r="CY878" i="3"/>
  <c r="CZ878" i="3"/>
  <c r="DB878" i="3" s="1"/>
  <c r="DA878" i="3"/>
  <c r="DC878" i="3"/>
  <c r="A879" i="3"/>
  <c r="Y879" i="3"/>
  <c r="CY879" i="3"/>
  <c r="CZ879" i="3"/>
  <c r="DB879" i="3" s="1"/>
  <c r="DA879" i="3"/>
  <c r="DC879" i="3"/>
  <c r="A880" i="3"/>
  <c r="Y880" i="3"/>
  <c r="CY880" i="3"/>
  <c r="CZ880" i="3"/>
  <c r="DA880" i="3"/>
  <c r="DB880" i="3"/>
  <c r="DC880" i="3"/>
  <c r="A881" i="3"/>
  <c r="Y881" i="3"/>
  <c r="CY881" i="3"/>
  <c r="CZ881" i="3"/>
  <c r="DB881" i="3" s="1"/>
  <c r="DA881" i="3"/>
  <c r="DC881" i="3"/>
  <c r="A882" i="3"/>
  <c r="Y882" i="3"/>
  <c r="CY882" i="3"/>
  <c r="CZ882" i="3"/>
  <c r="DA882" i="3"/>
  <c r="DB882" i="3"/>
  <c r="DC882" i="3"/>
  <c r="A883" i="3"/>
  <c r="Y883" i="3"/>
  <c r="CY883" i="3"/>
  <c r="CZ883" i="3"/>
  <c r="DA883" i="3"/>
  <c r="DB883" i="3"/>
  <c r="DC883" i="3"/>
  <c r="A884" i="3"/>
  <c r="Y884" i="3"/>
  <c r="CY884" i="3"/>
  <c r="CZ884" i="3"/>
  <c r="DB884" i="3" s="1"/>
  <c r="DA884" i="3"/>
  <c r="DC884" i="3"/>
  <c r="A885" i="3"/>
  <c r="Y885" i="3"/>
  <c r="CY885" i="3"/>
  <c r="CZ885" i="3"/>
  <c r="DA885" i="3"/>
  <c r="DB885" i="3"/>
  <c r="DC885" i="3"/>
  <c r="A886" i="3"/>
  <c r="Y886" i="3"/>
  <c r="CY886" i="3"/>
  <c r="CZ886" i="3"/>
  <c r="DB886" i="3" s="1"/>
  <c r="DA886" i="3"/>
  <c r="DC886" i="3"/>
  <c r="A887" i="3"/>
  <c r="Y887" i="3"/>
  <c r="CY887" i="3"/>
  <c r="CZ887" i="3"/>
  <c r="DB887" i="3" s="1"/>
  <c r="DA887" i="3"/>
  <c r="DC887" i="3"/>
  <c r="A888" i="3"/>
  <c r="Y888" i="3"/>
  <c r="CY888" i="3"/>
  <c r="CZ888" i="3"/>
  <c r="DA888" i="3"/>
  <c r="DB888" i="3"/>
  <c r="DC888" i="3"/>
  <c r="A889" i="3"/>
  <c r="Y889" i="3"/>
  <c r="CY889" i="3"/>
  <c r="CZ889" i="3"/>
  <c r="DB889" i="3" s="1"/>
  <c r="DA889" i="3"/>
  <c r="DC889" i="3"/>
  <c r="A890" i="3"/>
  <c r="Y890" i="3"/>
  <c r="CY890" i="3"/>
  <c r="CZ890" i="3"/>
  <c r="DA890" i="3"/>
  <c r="DB890" i="3"/>
  <c r="DC890" i="3"/>
  <c r="A891" i="3"/>
  <c r="Y891" i="3"/>
  <c r="CY891" i="3"/>
  <c r="CZ891" i="3"/>
  <c r="DB891" i="3" s="1"/>
  <c r="DA891" i="3"/>
  <c r="DC891" i="3"/>
  <c r="A892" i="3"/>
  <c r="Y892" i="3"/>
  <c r="CY892" i="3"/>
  <c r="CZ892" i="3"/>
  <c r="DA892" i="3"/>
  <c r="DB892" i="3"/>
  <c r="DC892" i="3"/>
  <c r="A893" i="3"/>
  <c r="Y893" i="3"/>
  <c r="CY893" i="3"/>
  <c r="CZ893" i="3"/>
  <c r="DA893" i="3"/>
  <c r="DB893" i="3"/>
  <c r="DC893" i="3"/>
  <c r="A894" i="3"/>
  <c r="Y894" i="3"/>
  <c r="CY894" i="3"/>
  <c r="CZ894" i="3"/>
  <c r="DB894" i="3" s="1"/>
  <c r="DA894" i="3"/>
  <c r="DC894" i="3"/>
  <c r="A895" i="3"/>
  <c r="Y895" i="3"/>
  <c r="CY895" i="3"/>
  <c r="CZ895" i="3"/>
  <c r="DB895" i="3" s="1"/>
  <c r="DA895" i="3"/>
  <c r="DC895" i="3"/>
  <c r="A896" i="3"/>
  <c r="Y896" i="3"/>
  <c r="CY896" i="3"/>
  <c r="CZ896" i="3"/>
  <c r="DB896" i="3" s="1"/>
  <c r="DA896" i="3"/>
  <c r="DC896" i="3"/>
  <c r="A897" i="3"/>
  <c r="Y897" i="3"/>
  <c r="CY897" i="3"/>
  <c r="CZ897" i="3"/>
  <c r="DA897" i="3"/>
  <c r="DB897" i="3"/>
  <c r="DC897" i="3"/>
  <c r="A898" i="3"/>
  <c r="Y898" i="3"/>
  <c r="CY898" i="3"/>
  <c r="CZ898" i="3"/>
  <c r="DB898" i="3" s="1"/>
  <c r="DA898" i="3"/>
  <c r="DC898" i="3"/>
  <c r="A899" i="3"/>
  <c r="Y899" i="3"/>
  <c r="CY899" i="3"/>
  <c r="CZ899" i="3"/>
  <c r="DB899" i="3" s="1"/>
  <c r="DA899" i="3"/>
  <c r="DC899" i="3"/>
  <c r="A900" i="3"/>
  <c r="Y900" i="3"/>
  <c r="CY900" i="3"/>
  <c r="CZ900" i="3"/>
  <c r="DA900" i="3"/>
  <c r="DB900" i="3"/>
  <c r="DC900" i="3"/>
  <c r="A901" i="3"/>
  <c r="Y901" i="3"/>
  <c r="CY901" i="3"/>
  <c r="CZ901" i="3"/>
  <c r="DA901" i="3"/>
  <c r="DB901" i="3"/>
  <c r="DC901" i="3"/>
  <c r="A902" i="3"/>
  <c r="Y902" i="3"/>
  <c r="CY902" i="3"/>
  <c r="CZ902" i="3"/>
  <c r="DB902" i="3" s="1"/>
  <c r="DA902" i="3"/>
  <c r="DC902" i="3"/>
  <c r="A903" i="3"/>
  <c r="Y903" i="3"/>
  <c r="CY903" i="3"/>
  <c r="CZ903" i="3"/>
  <c r="DA903" i="3"/>
  <c r="DB903" i="3"/>
  <c r="DC903" i="3"/>
  <c r="A904" i="3"/>
  <c r="Y904" i="3"/>
  <c r="CY904" i="3"/>
  <c r="CZ904" i="3"/>
  <c r="DB904" i="3" s="1"/>
  <c r="DA904" i="3"/>
  <c r="DC904" i="3"/>
  <c r="A905" i="3"/>
  <c r="Y905" i="3"/>
  <c r="CY905" i="3"/>
  <c r="CZ905" i="3"/>
  <c r="DA905" i="3"/>
  <c r="DB905" i="3"/>
  <c r="DC905" i="3"/>
  <c r="A906" i="3"/>
  <c r="Y906" i="3"/>
  <c r="CY906" i="3"/>
  <c r="CZ906" i="3"/>
  <c r="DB906" i="3" s="1"/>
  <c r="DA906" i="3"/>
  <c r="DC906" i="3"/>
  <c r="A907" i="3"/>
  <c r="Y907" i="3"/>
  <c r="CY907" i="3"/>
  <c r="CZ907" i="3"/>
  <c r="DB907" i="3" s="1"/>
  <c r="DA907" i="3"/>
  <c r="DC907" i="3"/>
  <c r="A908" i="3"/>
  <c r="Y908" i="3"/>
  <c r="CY908" i="3"/>
  <c r="CZ908" i="3"/>
  <c r="DA908" i="3"/>
  <c r="DB908" i="3"/>
  <c r="DC908" i="3"/>
  <c r="A909" i="3"/>
  <c r="Y909" i="3"/>
  <c r="CY909" i="3"/>
  <c r="CZ909" i="3"/>
  <c r="DA909" i="3"/>
  <c r="DB909" i="3"/>
  <c r="DC909" i="3"/>
  <c r="A910" i="3"/>
  <c r="Y910" i="3"/>
  <c r="CY910" i="3"/>
  <c r="CZ910" i="3"/>
  <c r="DA910" i="3"/>
  <c r="DB910" i="3"/>
  <c r="DC910" i="3"/>
  <c r="A911" i="3"/>
  <c r="Y911" i="3"/>
  <c r="CY911" i="3"/>
  <c r="CZ911" i="3"/>
  <c r="DB911" i="3" s="1"/>
  <c r="DA911" i="3"/>
  <c r="DC911" i="3"/>
  <c r="A912" i="3"/>
  <c r="Y912" i="3"/>
  <c r="CY912" i="3"/>
  <c r="CZ912" i="3"/>
  <c r="DA912" i="3"/>
  <c r="DB912" i="3"/>
  <c r="DC912" i="3"/>
  <c r="A913" i="3"/>
  <c r="Y913" i="3"/>
  <c r="CY913" i="3"/>
  <c r="CZ913" i="3"/>
  <c r="DA913" i="3"/>
  <c r="DB913" i="3"/>
  <c r="DC913" i="3"/>
  <c r="A914" i="3"/>
  <c r="Y914" i="3"/>
  <c r="CY914" i="3"/>
  <c r="CZ914" i="3"/>
  <c r="DB914" i="3" s="1"/>
  <c r="DA914" i="3"/>
  <c r="DC914" i="3"/>
  <c r="A915" i="3"/>
  <c r="Y915" i="3"/>
  <c r="CY915" i="3"/>
  <c r="CZ915" i="3"/>
  <c r="DB915" i="3" s="1"/>
  <c r="DA915" i="3"/>
  <c r="DC915" i="3"/>
  <c r="A916" i="3"/>
  <c r="Y916" i="3"/>
  <c r="CY916" i="3"/>
  <c r="CZ916" i="3"/>
  <c r="DA916" i="3"/>
  <c r="DB916" i="3"/>
  <c r="DC916" i="3"/>
  <c r="A917" i="3"/>
  <c r="Y917" i="3"/>
  <c r="CY917" i="3"/>
  <c r="CZ917" i="3"/>
  <c r="DB917" i="3" s="1"/>
  <c r="DA917" i="3"/>
  <c r="DC917" i="3"/>
  <c r="A918" i="3"/>
  <c r="Y918" i="3"/>
  <c r="CY918" i="3"/>
  <c r="CZ918" i="3"/>
  <c r="DA918" i="3"/>
  <c r="DB918" i="3"/>
  <c r="DC918" i="3"/>
  <c r="A919" i="3"/>
  <c r="Y919" i="3"/>
  <c r="CY919" i="3"/>
  <c r="CZ919" i="3"/>
  <c r="DB919" i="3" s="1"/>
  <c r="DA919" i="3"/>
  <c r="DC919" i="3"/>
  <c r="A920" i="3"/>
  <c r="Y920" i="3"/>
  <c r="CY920" i="3"/>
  <c r="CZ920" i="3"/>
  <c r="DA920" i="3"/>
  <c r="DB920" i="3"/>
  <c r="DC920" i="3"/>
  <c r="A921" i="3"/>
  <c r="Y921" i="3"/>
  <c r="CY921" i="3"/>
  <c r="CZ921" i="3"/>
  <c r="DB921" i="3" s="1"/>
  <c r="DA921" i="3"/>
  <c r="DC921" i="3"/>
  <c r="A922" i="3"/>
  <c r="Y922" i="3"/>
  <c r="CY922" i="3"/>
  <c r="CZ922" i="3"/>
  <c r="DB922" i="3" s="1"/>
  <c r="DA922" i="3"/>
  <c r="DC922" i="3"/>
  <c r="A923" i="3"/>
  <c r="Y923" i="3"/>
  <c r="CY923" i="3"/>
  <c r="CZ923" i="3"/>
  <c r="DA923" i="3"/>
  <c r="DB923" i="3"/>
  <c r="DC923" i="3"/>
  <c r="A924" i="3"/>
  <c r="Y924" i="3"/>
  <c r="CY924" i="3"/>
  <c r="CZ924" i="3"/>
  <c r="DB924" i="3" s="1"/>
  <c r="DA924" i="3"/>
  <c r="DC924" i="3"/>
  <c r="A925" i="3"/>
  <c r="Y925" i="3"/>
  <c r="CY925" i="3"/>
  <c r="CZ925" i="3"/>
  <c r="DA925" i="3"/>
  <c r="DB925" i="3"/>
  <c r="DC925" i="3"/>
  <c r="A926" i="3"/>
  <c r="Y926" i="3"/>
  <c r="CY926" i="3"/>
  <c r="CZ926" i="3"/>
  <c r="DB926" i="3" s="1"/>
  <c r="DA926" i="3"/>
  <c r="DC926" i="3"/>
  <c r="A927" i="3"/>
  <c r="Y927" i="3"/>
  <c r="CY927" i="3"/>
  <c r="CZ927" i="3"/>
  <c r="DB927" i="3" s="1"/>
  <c r="DA927" i="3"/>
  <c r="DC927" i="3"/>
  <c r="A928" i="3"/>
  <c r="Y928" i="3"/>
  <c r="CY928" i="3"/>
  <c r="CZ928" i="3"/>
  <c r="DA928" i="3"/>
  <c r="DB928" i="3"/>
  <c r="DC928" i="3"/>
  <c r="A929" i="3"/>
  <c r="Y929" i="3"/>
  <c r="CY929" i="3"/>
  <c r="CZ929" i="3"/>
  <c r="DB929" i="3" s="1"/>
  <c r="DA929" i="3"/>
  <c r="DC929" i="3"/>
  <c r="A930" i="3"/>
  <c r="Y930" i="3"/>
  <c r="CY930" i="3"/>
  <c r="CZ930" i="3"/>
  <c r="DA930" i="3"/>
  <c r="DB930" i="3"/>
  <c r="DC930" i="3"/>
  <c r="A931" i="3"/>
  <c r="Y931" i="3"/>
  <c r="CY931" i="3"/>
  <c r="CZ931" i="3"/>
  <c r="DA931" i="3"/>
  <c r="DB931" i="3"/>
  <c r="DC931" i="3"/>
  <c r="A932" i="3"/>
  <c r="Y932" i="3"/>
  <c r="CY932" i="3"/>
  <c r="CZ932" i="3"/>
  <c r="DB932" i="3" s="1"/>
  <c r="DA932" i="3"/>
  <c r="DC932" i="3"/>
  <c r="A933" i="3"/>
  <c r="Y933" i="3"/>
  <c r="CY933" i="3"/>
  <c r="CZ933" i="3"/>
  <c r="DA933" i="3"/>
  <c r="DB933" i="3"/>
  <c r="DC933" i="3"/>
  <c r="A934" i="3"/>
  <c r="Y934" i="3"/>
  <c r="CY934" i="3"/>
  <c r="CZ934" i="3"/>
  <c r="DB934" i="3" s="1"/>
  <c r="DA934" i="3"/>
  <c r="DC934" i="3"/>
  <c r="A935" i="3"/>
  <c r="Y935" i="3"/>
  <c r="CY935" i="3"/>
  <c r="CZ935" i="3"/>
  <c r="DB935" i="3" s="1"/>
  <c r="DA935" i="3"/>
  <c r="DC935" i="3"/>
  <c r="A936" i="3"/>
  <c r="Y936" i="3"/>
  <c r="CY936" i="3"/>
  <c r="CZ936" i="3"/>
  <c r="DA936" i="3"/>
  <c r="DB936" i="3"/>
  <c r="DC936" i="3"/>
  <c r="A937" i="3"/>
  <c r="Y937" i="3"/>
  <c r="CY937" i="3"/>
  <c r="CZ937" i="3"/>
  <c r="DB937" i="3" s="1"/>
  <c r="DA937" i="3"/>
  <c r="DC937" i="3"/>
  <c r="A938" i="3"/>
  <c r="Y938" i="3"/>
  <c r="CY938" i="3"/>
  <c r="CZ938" i="3"/>
  <c r="DA938" i="3"/>
  <c r="DB938" i="3"/>
  <c r="DC938" i="3"/>
  <c r="A939" i="3"/>
  <c r="Y939" i="3"/>
  <c r="CY939" i="3"/>
  <c r="CZ939" i="3"/>
  <c r="DB939" i="3" s="1"/>
  <c r="DA939" i="3"/>
  <c r="DC939" i="3"/>
  <c r="A940" i="3"/>
  <c r="Y940" i="3"/>
  <c r="CY940" i="3"/>
  <c r="CZ940" i="3"/>
  <c r="DA940" i="3"/>
  <c r="DB940" i="3"/>
  <c r="DC940" i="3"/>
  <c r="A941" i="3"/>
  <c r="Y941" i="3"/>
  <c r="CY941" i="3"/>
  <c r="CZ941" i="3"/>
  <c r="DA941" i="3"/>
  <c r="DB941" i="3"/>
  <c r="DC941" i="3"/>
  <c r="A942" i="3"/>
  <c r="Y942" i="3"/>
  <c r="CY942" i="3"/>
  <c r="CZ942" i="3"/>
  <c r="DB942" i="3" s="1"/>
  <c r="DA942" i="3"/>
  <c r="DC942" i="3"/>
  <c r="A943" i="3"/>
  <c r="Y943" i="3"/>
  <c r="CY943" i="3"/>
  <c r="CZ943" i="3"/>
  <c r="DB943" i="3" s="1"/>
  <c r="DA943" i="3"/>
  <c r="DC943" i="3"/>
  <c r="A944" i="3"/>
  <c r="Y944" i="3"/>
  <c r="CY944" i="3"/>
  <c r="CZ944" i="3"/>
  <c r="DB944" i="3" s="1"/>
  <c r="DA944" i="3"/>
  <c r="DC944" i="3"/>
  <c r="A945" i="3"/>
  <c r="Y945" i="3"/>
  <c r="CY945" i="3"/>
  <c r="CZ945" i="3"/>
  <c r="DA945" i="3"/>
  <c r="DB945" i="3"/>
  <c r="DC945" i="3"/>
  <c r="A946" i="3"/>
  <c r="Y946" i="3"/>
  <c r="CY946" i="3"/>
  <c r="CZ946" i="3"/>
  <c r="DB946" i="3" s="1"/>
  <c r="DA946" i="3"/>
  <c r="DC946" i="3"/>
  <c r="A947" i="3"/>
  <c r="Y947" i="3"/>
  <c r="CY947" i="3"/>
  <c r="CZ947" i="3"/>
  <c r="DB947" i="3" s="1"/>
  <c r="DA947" i="3"/>
  <c r="DC947" i="3"/>
  <c r="A948" i="3"/>
  <c r="Y948" i="3"/>
  <c r="CY948" i="3"/>
  <c r="CZ948" i="3"/>
  <c r="DA948" i="3"/>
  <c r="DB948" i="3"/>
  <c r="DC948" i="3"/>
  <c r="A949" i="3"/>
  <c r="Y949" i="3"/>
  <c r="CY949" i="3"/>
  <c r="CZ949" i="3"/>
  <c r="DA949" i="3"/>
  <c r="DB949" i="3"/>
  <c r="DC949" i="3"/>
  <c r="A950" i="3"/>
  <c r="Y950" i="3"/>
  <c r="CY950" i="3"/>
  <c r="CZ950" i="3"/>
  <c r="DB950" i="3" s="1"/>
  <c r="DA950" i="3"/>
  <c r="DC950" i="3"/>
  <c r="A951" i="3"/>
  <c r="Y951" i="3"/>
  <c r="CY951" i="3"/>
  <c r="CZ951" i="3"/>
  <c r="DA951" i="3"/>
  <c r="DB951" i="3"/>
  <c r="DC951" i="3"/>
  <c r="A952" i="3"/>
  <c r="Y952" i="3"/>
  <c r="CY952" i="3"/>
  <c r="CZ952" i="3"/>
  <c r="DB952" i="3" s="1"/>
  <c r="DA952" i="3"/>
  <c r="DC952" i="3"/>
  <c r="A953" i="3"/>
  <c r="Y953" i="3"/>
  <c r="CY953" i="3"/>
  <c r="CZ953" i="3"/>
  <c r="DA953" i="3"/>
  <c r="DB953" i="3"/>
  <c r="DC953" i="3"/>
  <c r="A954" i="3"/>
  <c r="Y954" i="3"/>
  <c r="CY954" i="3"/>
  <c r="CZ954" i="3"/>
  <c r="DB954" i="3" s="1"/>
  <c r="DA954" i="3"/>
  <c r="DC954" i="3"/>
  <c r="A955" i="3"/>
  <c r="Y955" i="3"/>
  <c r="CY955" i="3"/>
  <c r="CZ955" i="3"/>
  <c r="DB955" i="3" s="1"/>
  <c r="DA955" i="3"/>
  <c r="DC955" i="3"/>
  <c r="A956" i="3"/>
  <c r="Y956" i="3"/>
  <c r="CY956" i="3"/>
  <c r="CZ956" i="3"/>
  <c r="DA956" i="3"/>
  <c r="DB956" i="3"/>
  <c r="DC956" i="3"/>
  <c r="A957" i="3"/>
  <c r="Y957" i="3"/>
  <c r="CY957" i="3"/>
  <c r="CZ957" i="3"/>
  <c r="DA957" i="3"/>
  <c r="DB957" i="3"/>
  <c r="DC957" i="3"/>
  <c r="A958" i="3"/>
  <c r="Y958" i="3"/>
  <c r="CY958" i="3"/>
  <c r="CZ958" i="3"/>
  <c r="DA958" i="3"/>
  <c r="DB958" i="3"/>
  <c r="DC958" i="3"/>
  <c r="A959" i="3"/>
  <c r="Y959" i="3"/>
  <c r="CY959" i="3"/>
  <c r="CZ959" i="3"/>
  <c r="DB959" i="3" s="1"/>
  <c r="DA959" i="3"/>
  <c r="DC959" i="3"/>
  <c r="A960" i="3"/>
  <c r="Y960" i="3"/>
  <c r="CY960" i="3"/>
  <c r="CZ960" i="3"/>
  <c r="DA960" i="3"/>
  <c r="DB960" i="3"/>
  <c r="DC960" i="3"/>
  <c r="A961" i="3"/>
  <c r="Y961" i="3"/>
  <c r="CY961" i="3"/>
  <c r="CZ961" i="3"/>
  <c r="DA961" i="3"/>
  <c r="DB961" i="3"/>
  <c r="DC961" i="3"/>
  <c r="A962" i="3"/>
  <c r="Y962" i="3"/>
  <c r="CY962" i="3"/>
  <c r="CZ962" i="3"/>
  <c r="DB962" i="3" s="1"/>
  <c r="DA962" i="3"/>
  <c r="DC962" i="3"/>
  <c r="A963" i="3"/>
  <c r="Y963" i="3"/>
  <c r="CY963" i="3"/>
  <c r="CZ963" i="3"/>
  <c r="DB963" i="3" s="1"/>
  <c r="DA963" i="3"/>
  <c r="DC963" i="3"/>
  <c r="A964" i="3"/>
  <c r="Y964" i="3"/>
  <c r="CY964" i="3"/>
  <c r="CZ964" i="3"/>
  <c r="DA964" i="3"/>
  <c r="DB964" i="3"/>
  <c r="DC964" i="3"/>
  <c r="A965" i="3"/>
  <c r="Y965" i="3"/>
  <c r="CY965" i="3"/>
  <c r="CZ965" i="3"/>
  <c r="DB965" i="3" s="1"/>
  <c r="DA965" i="3"/>
  <c r="DC965" i="3"/>
  <c r="A966" i="3"/>
  <c r="Y966" i="3"/>
  <c r="CY966" i="3"/>
  <c r="CZ966" i="3"/>
  <c r="DA966" i="3"/>
  <c r="DB966" i="3"/>
  <c r="DC966" i="3"/>
  <c r="A967" i="3"/>
  <c r="Y967" i="3"/>
  <c r="CY967" i="3"/>
  <c r="CZ967" i="3"/>
  <c r="DB967" i="3" s="1"/>
  <c r="DA967" i="3"/>
  <c r="DC967" i="3"/>
  <c r="A968" i="3"/>
  <c r="Y968" i="3"/>
  <c r="CY968" i="3"/>
  <c r="CZ968" i="3"/>
  <c r="DA968" i="3"/>
  <c r="DB968" i="3"/>
  <c r="DC968" i="3"/>
  <c r="A969" i="3"/>
  <c r="Y969" i="3"/>
  <c r="CY969" i="3"/>
  <c r="CZ969" i="3"/>
  <c r="DB969" i="3" s="1"/>
  <c r="DA969" i="3"/>
  <c r="DC969" i="3"/>
  <c r="A970" i="3"/>
  <c r="Y970" i="3"/>
  <c r="CY970" i="3"/>
  <c r="CZ970" i="3"/>
  <c r="DB970" i="3" s="1"/>
  <c r="DA970" i="3"/>
  <c r="DC970" i="3"/>
  <c r="A971" i="3"/>
  <c r="Y971" i="3"/>
  <c r="CY971" i="3"/>
  <c r="CZ971" i="3"/>
  <c r="DB971" i="3" s="1"/>
  <c r="DA971" i="3"/>
  <c r="DC971" i="3"/>
  <c r="A972" i="3"/>
  <c r="Y972" i="3"/>
  <c r="CY972" i="3"/>
  <c r="CZ972" i="3"/>
  <c r="DA972" i="3"/>
  <c r="DB972" i="3"/>
  <c r="DC972" i="3"/>
  <c r="A973" i="3"/>
  <c r="Y973" i="3"/>
  <c r="CY973" i="3"/>
  <c r="CZ973" i="3"/>
  <c r="DB973" i="3" s="1"/>
  <c r="DA973" i="3"/>
  <c r="DC973" i="3"/>
  <c r="A974" i="3"/>
  <c r="Y974" i="3"/>
  <c r="CY974" i="3"/>
  <c r="CZ974" i="3"/>
  <c r="DA974" i="3"/>
  <c r="DB974" i="3"/>
  <c r="DC974" i="3"/>
  <c r="A975" i="3"/>
  <c r="Y975" i="3"/>
  <c r="CY975" i="3"/>
  <c r="CZ975" i="3"/>
  <c r="DA975" i="3"/>
  <c r="DB975" i="3"/>
  <c r="DC975" i="3"/>
  <c r="A976" i="3"/>
  <c r="Y976" i="3"/>
  <c r="CY976" i="3"/>
  <c r="CZ976" i="3"/>
  <c r="DB976" i="3" s="1"/>
  <c r="DA976" i="3"/>
  <c r="DC976" i="3"/>
  <c r="A977" i="3"/>
  <c r="Y977" i="3"/>
  <c r="CY977" i="3"/>
  <c r="CZ977" i="3"/>
  <c r="DA977" i="3"/>
  <c r="DB977" i="3"/>
  <c r="DC977" i="3"/>
  <c r="A978" i="3"/>
  <c r="Y978" i="3"/>
  <c r="CY978" i="3"/>
  <c r="CZ978" i="3"/>
  <c r="DB978" i="3" s="1"/>
  <c r="DA978" i="3"/>
  <c r="DC978" i="3"/>
  <c r="A979" i="3"/>
  <c r="Y979" i="3"/>
  <c r="CY979" i="3"/>
  <c r="CZ979" i="3"/>
  <c r="DB979" i="3" s="1"/>
  <c r="DA979" i="3"/>
  <c r="DC979" i="3"/>
  <c r="A980" i="3"/>
  <c r="Y980" i="3"/>
  <c r="CY980" i="3"/>
  <c r="CZ980" i="3"/>
  <c r="DA980" i="3"/>
  <c r="DB980" i="3"/>
  <c r="DC980" i="3"/>
  <c r="A981" i="3"/>
  <c r="Y981" i="3"/>
  <c r="CY981" i="3"/>
  <c r="CZ981" i="3"/>
  <c r="DB981" i="3" s="1"/>
  <c r="DA981" i="3"/>
  <c r="DC981" i="3"/>
  <c r="A982" i="3"/>
  <c r="Y982" i="3"/>
  <c r="CY982" i="3"/>
  <c r="CZ982" i="3"/>
  <c r="DA982" i="3"/>
  <c r="DB982" i="3"/>
  <c r="DC982" i="3"/>
  <c r="A983" i="3"/>
  <c r="Y983" i="3"/>
  <c r="CY983" i="3"/>
  <c r="CZ983" i="3"/>
  <c r="DA983" i="3"/>
  <c r="DB983" i="3"/>
  <c r="DC983" i="3"/>
  <c r="A984" i="3"/>
  <c r="Y984" i="3"/>
  <c r="CY984" i="3"/>
  <c r="CZ984" i="3"/>
  <c r="DB984" i="3" s="1"/>
  <c r="DA984" i="3"/>
  <c r="DC984" i="3"/>
  <c r="A985" i="3"/>
  <c r="Y985" i="3"/>
  <c r="CY985" i="3"/>
  <c r="CZ985" i="3"/>
  <c r="DA985" i="3"/>
  <c r="DB985" i="3"/>
  <c r="DC985" i="3"/>
  <c r="A986" i="3"/>
  <c r="Y986" i="3"/>
  <c r="CY986" i="3"/>
  <c r="CZ986" i="3"/>
  <c r="DB986" i="3" s="1"/>
  <c r="DA986" i="3"/>
  <c r="DC986" i="3"/>
  <c r="A987" i="3"/>
  <c r="Y987" i="3"/>
  <c r="CY987" i="3"/>
  <c r="CZ987" i="3"/>
  <c r="DA987" i="3"/>
  <c r="DB987" i="3"/>
  <c r="DC987" i="3"/>
  <c r="A988" i="3"/>
  <c r="Y988" i="3"/>
  <c r="CY988" i="3"/>
  <c r="CZ988" i="3"/>
  <c r="DB988" i="3" s="1"/>
  <c r="DA988" i="3"/>
  <c r="DC988" i="3"/>
  <c r="A989" i="3"/>
  <c r="Y989" i="3"/>
  <c r="CY989" i="3"/>
  <c r="CZ989" i="3"/>
  <c r="DB989" i="3" s="1"/>
  <c r="DA989" i="3"/>
  <c r="DC989" i="3"/>
  <c r="A990" i="3"/>
  <c r="Y990" i="3"/>
  <c r="CY990" i="3"/>
  <c r="CZ990" i="3"/>
  <c r="DA990" i="3"/>
  <c r="DB990" i="3"/>
  <c r="DC990" i="3"/>
  <c r="A991" i="3"/>
  <c r="Y991" i="3"/>
  <c r="CY991" i="3"/>
  <c r="CZ991" i="3"/>
  <c r="DA991" i="3"/>
  <c r="DB991" i="3"/>
  <c r="DC991" i="3"/>
  <c r="A992" i="3"/>
  <c r="Y992" i="3"/>
  <c r="CY992" i="3"/>
  <c r="CZ992" i="3"/>
  <c r="DA992" i="3"/>
  <c r="DB992" i="3"/>
  <c r="DC992" i="3"/>
  <c r="A993" i="3"/>
  <c r="Y993" i="3"/>
  <c r="CY993" i="3"/>
  <c r="CZ993" i="3"/>
  <c r="DB993" i="3" s="1"/>
  <c r="DA993" i="3"/>
  <c r="DC993" i="3"/>
  <c r="A994" i="3"/>
  <c r="Y994" i="3"/>
  <c r="CY994" i="3"/>
  <c r="CZ994" i="3"/>
  <c r="DA994" i="3"/>
  <c r="DB994" i="3"/>
  <c r="DC994" i="3"/>
  <c r="A995" i="3"/>
  <c r="Y995" i="3"/>
  <c r="CY995" i="3"/>
  <c r="CZ995" i="3"/>
  <c r="DA995" i="3"/>
  <c r="DB995" i="3"/>
  <c r="DC995" i="3"/>
  <c r="A996" i="3"/>
  <c r="Y996" i="3"/>
  <c r="CY996" i="3"/>
  <c r="CZ996" i="3"/>
  <c r="DB996" i="3" s="1"/>
  <c r="DA996" i="3"/>
  <c r="DC996" i="3"/>
  <c r="A997" i="3"/>
  <c r="Y997" i="3"/>
  <c r="CY997" i="3"/>
  <c r="CZ997" i="3"/>
  <c r="DB997" i="3" s="1"/>
  <c r="DA997" i="3"/>
  <c r="DC997" i="3"/>
  <c r="A998" i="3"/>
  <c r="Y998" i="3"/>
  <c r="CY998" i="3"/>
  <c r="CZ998" i="3"/>
  <c r="DA998" i="3"/>
  <c r="DB998" i="3"/>
  <c r="DC998" i="3"/>
  <c r="A999" i="3"/>
  <c r="Y999" i="3"/>
  <c r="CY999" i="3"/>
  <c r="CZ999" i="3"/>
  <c r="DB999" i="3" s="1"/>
  <c r="DA999" i="3"/>
  <c r="DC999" i="3"/>
  <c r="A1000" i="3"/>
  <c r="Y1000" i="3"/>
  <c r="CY1000" i="3"/>
  <c r="CZ1000" i="3"/>
  <c r="DA1000" i="3"/>
  <c r="DB1000" i="3"/>
  <c r="DC1000" i="3"/>
  <c r="A1001" i="3"/>
  <c r="Y1001" i="3"/>
  <c r="CY1001" i="3"/>
  <c r="CZ1001" i="3"/>
  <c r="DA1001" i="3"/>
  <c r="DB1001" i="3"/>
  <c r="DC1001" i="3"/>
  <c r="A1002" i="3"/>
  <c r="Y1002" i="3"/>
  <c r="CY1002" i="3"/>
  <c r="CZ1002" i="3"/>
  <c r="DB1002" i="3" s="1"/>
  <c r="DA1002" i="3"/>
  <c r="DC1002" i="3"/>
  <c r="A1003" i="3"/>
  <c r="Y1003" i="3"/>
  <c r="CY1003" i="3"/>
  <c r="CZ1003" i="3"/>
  <c r="DA1003" i="3"/>
  <c r="DB1003" i="3"/>
  <c r="DC1003" i="3"/>
  <c r="A1004" i="3"/>
  <c r="Y1004" i="3"/>
  <c r="CY1004" i="3"/>
  <c r="CZ1004" i="3"/>
  <c r="DB1004" i="3" s="1"/>
  <c r="DA1004" i="3"/>
  <c r="DC1004" i="3"/>
  <c r="A1005" i="3"/>
  <c r="Y1005" i="3"/>
  <c r="CY1005" i="3"/>
  <c r="CZ1005" i="3"/>
  <c r="DB1005" i="3" s="1"/>
  <c r="DA1005" i="3"/>
  <c r="DC1005" i="3"/>
  <c r="A1006" i="3"/>
  <c r="Y1006" i="3"/>
  <c r="CY1006" i="3"/>
  <c r="CZ1006" i="3"/>
  <c r="DA1006" i="3"/>
  <c r="DB1006" i="3"/>
  <c r="DC1006" i="3"/>
  <c r="A1007" i="3"/>
  <c r="Y1007" i="3"/>
  <c r="CY1007" i="3"/>
  <c r="CZ1007" i="3"/>
  <c r="DB1007" i="3" s="1"/>
  <c r="DA1007" i="3"/>
  <c r="DC1007" i="3"/>
  <c r="A1008" i="3"/>
  <c r="Y1008" i="3"/>
  <c r="CY1008" i="3"/>
  <c r="CZ1008" i="3"/>
  <c r="DA1008" i="3"/>
  <c r="DB1008" i="3"/>
  <c r="DC1008" i="3"/>
  <c r="A1009" i="3"/>
  <c r="Y1009" i="3"/>
  <c r="CY1009" i="3"/>
  <c r="CZ1009" i="3"/>
  <c r="DB1009" i="3" s="1"/>
  <c r="DA1009" i="3"/>
  <c r="DC1009" i="3"/>
  <c r="A1010" i="3"/>
  <c r="Y1010" i="3"/>
  <c r="CY1010" i="3"/>
  <c r="CZ1010" i="3"/>
  <c r="DA1010" i="3"/>
  <c r="DB1010" i="3"/>
  <c r="DC1010" i="3"/>
  <c r="A1011" i="3"/>
  <c r="Y1011" i="3"/>
  <c r="CY1011" i="3"/>
  <c r="CZ1011" i="3"/>
  <c r="DA1011" i="3"/>
  <c r="DB1011" i="3"/>
  <c r="DC1011" i="3"/>
  <c r="A1012" i="3"/>
  <c r="Y1012" i="3"/>
  <c r="CY1012" i="3"/>
  <c r="CZ1012" i="3"/>
  <c r="DB1012" i="3" s="1"/>
  <c r="DA1012" i="3"/>
  <c r="DC1012" i="3"/>
  <c r="A1013" i="3"/>
  <c r="Y1013" i="3"/>
  <c r="CY1013" i="3"/>
  <c r="CZ1013" i="3"/>
  <c r="DB1013" i="3" s="1"/>
  <c r="DA1013" i="3"/>
  <c r="DC1013" i="3"/>
  <c r="A1014" i="3"/>
  <c r="Y1014" i="3"/>
  <c r="CY1014" i="3"/>
  <c r="CZ1014" i="3"/>
  <c r="DA1014" i="3"/>
  <c r="DB1014" i="3"/>
  <c r="DC1014" i="3"/>
  <c r="A1015" i="3"/>
  <c r="Y1015" i="3"/>
  <c r="CY1015" i="3"/>
  <c r="CZ1015" i="3"/>
  <c r="DB1015" i="3" s="1"/>
  <c r="DA1015" i="3"/>
  <c r="DC1015" i="3"/>
  <c r="A1016" i="3"/>
  <c r="Y1016" i="3"/>
  <c r="CY1016" i="3"/>
  <c r="CZ1016" i="3"/>
  <c r="DA1016" i="3"/>
  <c r="DB1016" i="3"/>
  <c r="DC1016" i="3"/>
  <c r="A1017" i="3"/>
  <c r="Y1017" i="3"/>
  <c r="CY1017" i="3"/>
  <c r="CZ1017" i="3"/>
  <c r="DB1017" i="3" s="1"/>
  <c r="DA1017" i="3"/>
  <c r="DC1017" i="3"/>
  <c r="A1018" i="3"/>
  <c r="Y1018" i="3"/>
  <c r="CY1018" i="3"/>
  <c r="CZ1018" i="3"/>
  <c r="DA1018" i="3"/>
  <c r="DB1018" i="3"/>
  <c r="DC1018" i="3"/>
  <c r="A1019" i="3"/>
  <c r="Y1019" i="3"/>
  <c r="CY1019" i="3"/>
  <c r="CZ1019" i="3"/>
  <c r="DA1019" i="3"/>
  <c r="DB1019" i="3"/>
  <c r="DC1019" i="3"/>
  <c r="A1020" i="3"/>
  <c r="Y1020" i="3"/>
  <c r="CY1020" i="3"/>
  <c r="CZ1020" i="3"/>
  <c r="DB1020" i="3" s="1"/>
  <c r="DA1020" i="3"/>
  <c r="DC1020" i="3"/>
  <c r="A1021" i="3"/>
  <c r="Y1021" i="3"/>
  <c r="CY1021" i="3"/>
  <c r="CZ1021" i="3"/>
  <c r="DB1021" i="3" s="1"/>
  <c r="DA1021" i="3"/>
  <c r="DC1021" i="3"/>
  <c r="A1022" i="3"/>
  <c r="Y1022" i="3"/>
  <c r="CY1022" i="3"/>
  <c r="CZ1022" i="3"/>
  <c r="DA1022" i="3"/>
  <c r="DB1022" i="3"/>
  <c r="DC1022" i="3"/>
  <c r="A1023" i="3"/>
  <c r="Y1023" i="3"/>
  <c r="CY1023" i="3"/>
  <c r="CZ1023" i="3"/>
  <c r="DB1023" i="3" s="1"/>
  <c r="DA1023" i="3"/>
  <c r="DC1023" i="3"/>
  <c r="A1024" i="3"/>
  <c r="Y1024" i="3"/>
  <c r="CY1024" i="3"/>
  <c r="CZ1024" i="3"/>
  <c r="DA1024" i="3"/>
  <c r="DB1024" i="3"/>
  <c r="DC1024" i="3"/>
  <c r="A1025" i="3"/>
  <c r="Y1025" i="3"/>
  <c r="CY1025" i="3"/>
  <c r="CZ1025" i="3"/>
  <c r="DB1025" i="3" s="1"/>
  <c r="DA1025" i="3"/>
  <c r="DC1025" i="3"/>
  <c r="A1026" i="3"/>
  <c r="Y1026" i="3"/>
  <c r="CY1026" i="3"/>
  <c r="CZ1026" i="3"/>
  <c r="DB1026" i="3" s="1"/>
  <c r="DA1026" i="3"/>
  <c r="DC1026" i="3"/>
  <c r="A1027" i="3"/>
  <c r="Y1027" i="3"/>
  <c r="CY1027" i="3"/>
  <c r="CZ1027" i="3"/>
  <c r="DA1027" i="3"/>
  <c r="DB1027" i="3"/>
  <c r="DC1027" i="3"/>
  <c r="A1028" i="3"/>
  <c r="Y1028" i="3"/>
  <c r="CY1028" i="3"/>
  <c r="CZ1028" i="3"/>
  <c r="DA1028" i="3"/>
  <c r="DB1028" i="3"/>
  <c r="DC1028" i="3"/>
  <c r="A1029" i="3"/>
  <c r="Y1029" i="3"/>
  <c r="CY1029" i="3"/>
  <c r="CZ1029" i="3"/>
  <c r="DB1029" i="3" s="1"/>
  <c r="DA1029" i="3"/>
  <c r="DC1029" i="3"/>
  <c r="A1030" i="3"/>
  <c r="Y1030" i="3"/>
  <c r="CY1030" i="3"/>
  <c r="CZ1030" i="3"/>
  <c r="DB1030" i="3" s="1"/>
  <c r="DA1030" i="3"/>
  <c r="DC1030" i="3"/>
  <c r="A1031" i="3"/>
  <c r="Y1031" i="3"/>
  <c r="CY1031" i="3"/>
  <c r="CZ1031" i="3"/>
  <c r="DA1031" i="3"/>
  <c r="DB1031" i="3"/>
  <c r="DC1031" i="3"/>
  <c r="A1032" i="3"/>
  <c r="Y1032" i="3"/>
  <c r="CY1032" i="3"/>
  <c r="CZ1032" i="3"/>
  <c r="DB1032" i="3" s="1"/>
  <c r="DA1032" i="3"/>
  <c r="DC1032" i="3"/>
  <c r="A1033" i="3"/>
  <c r="Y1033" i="3"/>
  <c r="CY1033" i="3"/>
  <c r="CZ1033" i="3"/>
  <c r="DA1033" i="3"/>
  <c r="DB1033" i="3"/>
  <c r="DC1033" i="3"/>
  <c r="A1034" i="3"/>
  <c r="Y1034" i="3"/>
  <c r="CY1034" i="3"/>
  <c r="CZ1034" i="3"/>
  <c r="DB1034" i="3" s="1"/>
  <c r="DA1034" i="3"/>
  <c r="DC1034" i="3"/>
  <c r="A1035" i="3"/>
  <c r="Y1035" i="3"/>
  <c r="CY1035" i="3"/>
  <c r="CZ1035" i="3"/>
  <c r="DB1035" i="3" s="1"/>
  <c r="DA1035" i="3"/>
  <c r="DC1035" i="3"/>
  <c r="A1036" i="3"/>
  <c r="Y1036" i="3"/>
  <c r="CY1036" i="3"/>
  <c r="CZ1036" i="3"/>
  <c r="DA1036" i="3"/>
  <c r="DB1036" i="3"/>
  <c r="DC1036" i="3"/>
  <c r="A1037" i="3"/>
  <c r="Y1037" i="3"/>
  <c r="CY1037" i="3"/>
  <c r="CZ1037" i="3"/>
  <c r="DA1037" i="3"/>
  <c r="DB1037" i="3"/>
  <c r="DC1037" i="3"/>
  <c r="A1038" i="3"/>
  <c r="Y1038" i="3"/>
  <c r="CY1038" i="3"/>
  <c r="CZ1038" i="3"/>
  <c r="DB1038" i="3" s="1"/>
  <c r="DA1038" i="3"/>
  <c r="DC1038" i="3"/>
  <c r="A1039" i="3"/>
  <c r="Y1039" i="3"/>
  <c r="CY1039" i="3"/>
  <c r="CZ1039" i="3"/>
  <c r="DB1039" i="3" s="1"/>
  <c r="DA1039" i="3"/>
  <c r="DC1039" i="3"/>
  <c r="A1040" i="3"/>
  <c r="Y1040" i="3"/>
  <c r="CY1040" i="3"/>
  <c r="CZ1040" i="3"/>
  <c r="DA1040" i="3"/>
  <c r="DB1040" i="3"/>
  <c r="DC1040" i="3"/>
  <c r="A1041" i="3"/>
  <c r="Y1041" i="3"/>
  <c r="CY1041" i="3"/>
  <c r="CZ1041" i="3"/>
  <c r="DB1041" i="3" s="1"/>
  <c r="DA1041" i="3"/>
  <c r="DC1041" i="3"/>
  <c r="A1042" i="3"/>
  <c r="Y1042" i="3"/>
  <c r="CY1042" i="3"/>
  <c r="CZ1042" i="3"/>
  <c r="DA1042" i="3"/>
  <c r="DB1042" i="3"/>
  <c r="DC1042" i="3"/>
  <c r="A1043" i="3"/>
  <c r="Y1043" i="3"/>
  <c r="CY1043" i="3"/>
  <c r="CZ1043" i="3"/>
  <c r="DB1043" i="3" s="1"/>
  <c r="DA1043" i="3"/>
  <c r="DC1043" i="3"/>
  <c r="A1044" i="3"/>
  <c r="Y1044" i="3"/>
  <c r="CY1044" i="3"/>
  <c r="CZ1044" i="3"/>
  <c r="DA1044" i="3"/>
  <c r="DB1044" i="3"/>
  <c r="DC1044" i="3"/>
  <c r="A1045" i="3"/>
  <c r="Y1045" i="3"/>
  <c r="CY1045" i="3"/>
  <c r="CZ1045" i="3"/>
  <c r="DB1045" i="3" s="1"/>
  <c r="DA1045" i="3"/>
  <c r="DC1045" i="3"/>
  <c r="A1046" i="3"/>
  <c r="Y1046" i="3"/>
  <c r="CY1046" i="3"/>
  <c r="CZ1046" i="3"/>
  <c r="DA1046" i="3"/>
  <c r="DB1046" i="3"/>
  <c r="DC1046" i="3"/>
  <c r="A1047" i="3"/>
  <c r="Y1047" i="3"/>
  <c r="CY1047" i="3"/>
  <c r="CZ1047" i="3"/>
  <c r="DA1047" i="3"/>
  <c r="DB1047" i="3"/>
  <c r="DC1047" i="3"/>
  <c r="A1048" i="3"/>
  <c r="Y1048" i="3"/>
  <c r="CY1048" i="3"/>
  <c r="CZ1048" i="3"/>
  <c r="DB1048" i="3" s="1"/>
  <c r="DA1048" i="3"/>
  <c r="DC1048" i="3"/>
  <c r="A1049" i="3"/>
  <c r="Y1049" i="3"/>
  <c r="CY1049" i="3"/>
  <c r="CZ1049" i="3"/>
  <c r="DB1049" i="3" s="1"/>
  <c r="DA1049" i="3"/>
  <c r="DC1049" i="3"/>
  <c r="A1050" i="3"/>
  <c r="Y1050" i="3"/>
  <c r="CY1050" i="3"/>
  <c r="CZ1050" i="3"/>
  <c r="DA1050" i="3"/>
  <c r="DB1050" i="3"/>
  <c r="DC1050" i="3"/>
  <c r="A1051" i="3"/>
  <c r="Y1051" i="3"/>
  <c r="CY1051" i="3"/>
  <c r="CZ1051" i="3"/>
  <c r="DA1051" i="3"/>
  <c r="DB1051" i="3"/>
  <c r="DC1051" i="3"/>
  <c r="A1052" i="3"/>
  <c r="Y1052" i="3"/>
  <c r="CY1052" i="3"/>
  <c r="CZ1052" i="3"/>
  <c r="DB1052" i="3" s="1"/>
  <c r="DA1052" i="3"/>
  <c r="DC1052" i="3"/>
  <c r="A1053" i="3"/>
  <c r="Y1053" i="3"/>
  <c r="CY1053" i="3"/>
  <c r="CZ1053" i="3"/>
  <c r="DA1053" i="3"/>
  <c r="DB1053" i="3"/>
  <c r="DC1053" i="3"/>
  <c r="A1054" i="3"/>
  <c r="Y1054" i="3"/>
  <c r="CY1054" i="3"/>
  <c r="CZ1054" i="3"/>
  <c r="DB1054" i="3" s="1"/>
  <c r="DA1054" i="3"/>
  <c r="DC1054" i="3"/>
  <c r="A1055" i="3"/>
  <c r="Y1055" i="3"/>
  <c r="CY1055" i="3"/>
  <c r="CZ1055" i="3"/>
  <c r="DA1055" i="3"/>
  <c r="DB1055" i="3"/>
  <c r="DC1055" i="3"/>
  <c r="A1056" i="3"/>
  <c r="Y1056" i="3"/>
  <c r="CY1056" i="3"/>
  <c r="CZ1056" i="3"/>
  <c r="DB1056" i="3" s="1"/>
  <c r="DA1056" i="3"/>
  <c r="DC1056" i="3"/>
  <c r="A1057" i="3"/>
  <c r="Y1057" i="3"/>
  <c r="CY1057" i="3"/>
  <c r="CZ1057" i="3"/>
  <c r="DA1057" i="3"/>
  <c r="DB1057" i="3"/>
  <c r="DC1057" i="3"/>
  <c r="A1058" i="3"/>
  <c r="Y1058" i="3"/>
  <c r="CY1058" i="3"/>
  <c r="CZ1058" i="3"/>
  <c r="DB1058" i="3" s="1"/>
  <c r="DA1058" i="3"/>
  <c r="DC1058" i="3"/>
  <c r="A1059" i="3"/>
  <c r="Y1059" i="3"/>
  <c r="CY1059" i="3"/>
  <c r="CZ1059" i="3"/>
  <c r="DB1059" i="3" s="1"/>
  <c r="DA1059" i="3"/>
  <c r="DC1059" i="3"/>
  <c r="A1060" i="3"/>
  <c r="Y1060" i="3"/>
  <c r="CY1060" i="3"/>
  <c r="CZ1060" i="3"/>
  <c r="DA1060" i="3"/>
  <c r="DB1060" i="3"/>
  <c r="DC1060" i="3"/>
  <c r="A1061" i="3"/>
  <c r="Y1061" i="3"/>
  <c r="CY1061" i="3"/>
  <c r="CZ1061" i="3"/>
  <c r="DA1061" i="3"/>
  <c r="DB1061" i="3"/>
  <c r="DC1061" i="3"/>
  <c r="A1062" i="3"/>
  <c r="Y1062" i="3"/>
  <c r="CY1062" i="3"/>
  <c r="CZ1062" i="3"/>
  <c r="DB1062" i="3" s="1"/>
  <c r="DA1062" i="3"/>
  <c r="DC1062" i="3"/>
  <c r="A1063" i="3"/>
  <c r="Y1063" i="3"/>
  <c r="CY1063" i="3"/>
  <c r="CZ1063" i="3"/>
  <c r="DB1063" i="3" s="1"/>
  <c r="DA1063" i="3"/>
  <c r="DC1063" i="3"/>
  <c r="A1064" i="3"/>
  <c r="Y1064" i="3"/>
  <c r="CY1064" i="3"/>
  <c r="CZ1064" i="3"/>
  <c r="DA1064" i="3"/>
  <c r="DB1064" i="3"/>
  <c r="DC1064" i="3"/>
  <c r="A1065" i="3"/>
  <c r="Y1065" i="3"/>
  <c r="CY1065" i="3"/>
  <c r="CZ1065" i="3"/>
  <c r="DB1065" i="3" s="1"/>
  <c r="DA1065" i="3"/>
  <c r="DC1065" i="3"/>
  <c r="A1066" i="3"/>
  <c r="Y1066" i="3"/>
  <c r="CY1066" i="3"/>
  <c r="CZ1066" i="3"/>
  <c r="DA1066" i="3"/>
  <c r="DB1066" i="3"/>
  <c r="DC1066" i="3"/>
  <c r="A1067" i="3"/>
  <c r="Y1067" i="3"/>
  <c r="CY1067" i="3"/>
  <c r="CZ1067" i="3"/>
  <c r="DB1067" i="3" s="1"/>
  <c r="DA1067" i="3"/>
  <c r="DC1067" i="3"/>
  <c r="A1068" i="3"/>
  <c r="Y1068" i="3"/>
  <c r="CY1068" i="3"/>
  <c r="CZ1068" i="3"/>
  <c r="DA1068" i="3"/>
  <c r="DB1068" i="3"/>
  <c r="DC1068" i="3"/>
  <c r="A1069" i="3"/>
  <c r="Y1069" i="3"/>
  <c r="CY1069" i="3"/>
  <c r="CZ1069" i="3"/>
  <c r="DB1069" i="3" s="1"/>
  <c r="DA1069" i="3"/>
  <c r="DC1069" i="3"/>
  <c r="A1070" i="3"/>
  <c r="Y1070" i="3"/>
  <c r="CY1070" i="3"/>
  <c r="CZ1070" i="3"/>
  <c r="DB1070" i="3" s="1"/>
  <c r="DA1070" i="3"/>
  <c r="DC1070" i="3"/>
  <c r="A1071" i="3"/>
  <c r="Y1071" i="3"/>
  <c r="CY1071" i="3"/>
  <c r="CZ1071" i="3"/>
  <c r="DA1071" i="3"/>
  <c r="DB1071" i="3"/>
  <c r="DC1071" i="3"/>
  <c r="A1072" i="3"/>
  <c r="Y1072" i="3"/>
  <c r="CY1072" i="3"/>
  <c r="CZ1072" i="3"/>
  <c r="DA1072" i="3"/>
  <c r="DB1072" i="3"/>
  <c r="DC1072" i="3"/>
  <c r="A1073" i="3"/>
  <c r="Y1073" i="3"/>
  <c r="CY1073" i="3"/>
  <c r="CZ1073" i="3"/>
  <c r="DB1073" i="3" s="1"/>
  <c r="DA1073" i="3"/>
  <c r="DC1073" i="3"/>
  <c r="A1074" i="3"/>
  <c r="Y1074" i="3"/>
  <c r="CY1074" i="3"/>
  <c r="CZ1074" i="3"/>
  <c r="DB1074" i="3" s="1"/>
  <c r="DA1074" i="3"/>
  <c r="DC1074" i="3"/>
  <c r="A1075" i="3"/>
  <c r="Y1075" i="3"/>
  <c r="CY1075" i="3"/>
  <c r="CZ1075" i="3"/>
  <c r="DA1075" i="3"/>
  <c r="DB1075" i="3"/>
  <c r="DC1075" i="3"/>
  <c r="A1076" i="3"/>
  <c r="Y1076" i="3"/>
  <c r="CY1076" i="3"/>
  <c r="CZ1076" i="3"/>
  <c r="DA1076" i="3"/>
  <c r="DB1076" i="3"/>
  <c r="DC1076" i="3"/>
  <c r="A1077" i="3"/>
  <c r="Y1077" i="3"/>
  <c r="CY1077" i="3"/>
  <c r="CZ1077" i="3"/>
  <c r="DB1077" i="3" s="1"/>
  <c r="DA1077" i="3"/>
  <c r="DC1077" i="3"/>
  <c r="A1078" i="3"/>
  <c r="Y1078" i="3"/>
  <c r="CY1078" i="3"/>
  <c r="CZ1078" i="3"/>
  <c r="DB1078" i="3" s="1"/>
  <c r="DA1078" i="3"/>
  <c r="DC1078" i="3"/>
  <c r="A1079" i="3"/>
  <c r="Y1079" i="3"/>
  <c r="CY1079" i="3"/>
  <c r="CZ1079" i="3"/>
  <c r="DA1079" i="3"/>
  <c r="DB1079" i="3"/>
  <c r="DC1079" i="3"/>
  <c r="A1080" i="3"/>
  <c r="Y1080" i="3"/>
  <c r="CY1080" i="3"/>
  <c r="CZ1080" i="3"/>
  <c r="DA1080" i="3"/>
  <c r="DB1080" i="3"/>
  <c r="DC1080" i="3"/>
  <c r="A1081" i="3"/>
  <c r="Y1081" i="3"/>
  <c r="CY1081" i="3"/>
  <c r="CZ1081" i="3"/>
  <c r="DA1081" i="3"/>
  <c r="DB1081" i="3"/>
  <c r="DC1081" i="3"/>
  <c r="A1082" i="3"/>
  <c r="Y1082" i="3"/>
  <c r="CY1082" i="3"/>
  <c r="CZ1082" i="3"/>
  <c r="DB1082" i="3" s="1"/>
  <c r="DA1082" i="3"/>
  <c r="DC1082" i="3"/>
  <c r="A1083" i="3"/>
  <c r="Y1083" i="3"/>
  <c r="CY1083" i="3"/>
  <c r="CZ1083" i="3"/>
  <c r="DA1083" i="3"/>
  <c r="DB1083" i="3"/>
  <c r="DC1083" i="3"/>
  <c r="A1084" i="3"/>
  <c r="Y1084" i="3"/>
  <c r="CY1084" i="3"/>
  <c r="CZ1084" i="3"/>
  <c r="DB1084" i="3" s="1"/>
  <c r="DA1084" i="3"/>
  <c r="DC1084" i="3"/>
  <c r="A1085" i="3"/>
  <c r="Y1085" i="3"/>
  <c r="CY1085" i="3"/>
  <c r="CZ1085" i="3"/>
  <c r="DB1085" i="3" s="1"/>
  <c r="DA1085" i="3"/>
  <c r="DC1085" i="3"/>
  <c r="A1086" i="3"/>
  <c r="Y1086" i="3"/>
  <c r="CY1086" i="3"/>
  <c r="CZ1086" i="3"/>
  <c r="DA1086" i="3"/>
  <c r="DB1086" i="3"/>
  <c r="DC1086" i="3"/>
  <c r="A1087" i="3"/>
  <c r="Y1087" i="3"/>
  <c r="CY1087" i="3"/>
  <c r="CZ1087" i="3"/>
  <c r="DA1087" i="3"/>
  <c r="DB1087" i="3"/>
  <c r="DC1087" i="3"/>
  <c r="A1088" i="3"/>
  <c r="Y1088" i="3"/>
  <c r="CY1088" i="3"/>
  <c r="CZ1088" i="3"/>
  <c r="DB1088" i="3" s="1"/>
  <c r="DA1088" i="3"/>
  <c r="DC1088" i="3"/>
  <c r="A1089" i="3"/>
  <c r="Y1089" i="3"/>
  <c r="CY1089" i="3"/>
  <c r="CZ1089" i="3"/>
  <c r="DB1089" i="3" s="1"/>
  <c r="DA1089" i="3"/>
  <c r="DC1089" i="3"/>
  <c r="A1090" i="3"/>
  <c r="Y1090" i="3"/>
  <c r="CY1090" i="3"/>
  <c r="CZ1090" i="3"/>
  <c r="DA1090" i="3"/>
  <c r="DB1090" i="3"/>
  <c r="DC1090" i="3"/>
  <c r="A1091" i="3"/>
  <c r="Y1091" i="3"/>
  <c r="CY1091" i="3"/>
  <c r="CZ1091" i="3"/>
  <c r="DA1091" i="3"/>
  <c r="DB1091" i="3"/>
  <c r="DC1091" i="3"/>
  <c r="A1092" i="3"/>
  <c r="Y1092" i="3"/>
  <c r="CY1092" i="3"/>
  <c r="CZ1092" i="3"/>
  <c r="DA1092" i="3"/>
  <c r="DB1092" i="3"/>
  <c r="DC1092" i="3"/>
  <c r="A1093" i="3"/>
  <c r="Y1093" i="3"/>
  <c r="CY1093" i="3"/>
  <c r="CZ1093" i="3"/>
  <c r="DB1093" i="3" s="1"/>
  <c r="DA1093" i="3"/>
  <c r="DC1093" i="3"/>
  <c r="A1094" i="3"/>
  <c r="Y1094" i="3"/>
  <c r="CY1094" i="3"/>
  <c r="CZ1094" i="3"/>
  <c r="DB1094" i="3" s="1"/>
  <c r="DA1094" i="3"/>
  <c r="DC1094" i="3"/>
  <c r="A1095" i="3"/>
  <c r="Y1095" i="3"/>
  <c r="CY1095" i="3"/>
  <c r="CZ1095" i="3"/>
  <c r="DA1095" i="3"/>
  <c r="DB1095" i="3"/>
  <c r="DC1095" i="3"/>
  <c r="A1096" i="3"/>
  <c r="Y1096" i="3"/>
  <c r="CY1096" i="3"/>
  <c r="CZ1096" i="3"/>
  <c r="DA1096" i="3"/>
  <c r="DB1096" i="3"/>
  <c r="DC1096" i="3"/>
  <c r="A1097" i="3"/>
  <c r="Y1097" i="3"/>
  <c r="CY1097" i="3"/>
  <c r="CZ1097" i="3"/>
  <c r="DA1097" i="3"/>
  <c r="DB1097" i="3"/>
  <c r="DC1097" i="3"/>
  <c r="A1098" i="3"/>
  <c r="Y1098" i="3"/>
  <c r="CY1098" i="3"/>
  <c r="CZ1098" i="3"/>
  <c r="DB1098" i="3" s="1"/>
  <c r="DA1098" i="3"/>
  <c r="DC1098" i="3"/>
  <c r="A1099" i="3"/>
  <c r="Y1099" i="3"/>
  <c r="CY1099" i="3"/>
  <c r="CZ1099" i="3"/>
  <c r="DA1099" i="3"/>
  <c r="DB1099" i="3"/>
  <c r="DC1099" i="3"/>
  <c r="A1100" i="3"/>
  <c r="Y1100" i="3"/>
  <c r="CY1100" i="3"/>
  <c r="CZ1100" i="3"/>
  <c r="DB1100" i="3" s="1"/>
  <c r="DA1100" i="3"/>
  <c r="DC1100" i="3"/>
  <c r="A1101" i="3"/>
  <c r="Y1101" i="3"/>
  <c r="CY1101" i="3"/>
  <c r="CZ1101" i="3"/>
  <c r="DA1101" i="3"/>
  <c r="DB1101" i="3"/>
  <c r="DC1101" i="3"/>
  <c r="A1102" i="3"/>
  <c r="Y1102" i="3"/>
  <c r="CY1102" i="3"/>
  <c r="CZ1102" i="3"/>
  <c r="DA1102" i="3"/>
  <c r="DB1102" i="3"/>
  <c r="DC1102" i="3"/>
  <c r="A1103" i="3"/>
  <c r="Y1103" i="3"/>
  <c r="CY1103" i="3"/>
  <c r="CZ1103" i="3"/>
  <c r="DB1103" i="3" s="1"/>
  <c r="DA1103" i="3"/>
  <c r="DC1103" i="3"/>
  <c r="A1104" i="3"/>
  <c r="Y1104" i="3"/>
  <c r="CY1104" i="3"/>
  <c r="CZ1104" i="3"/>
  <c r="DB1104" i="3" s="1"/>
  <c r="DA1104" i="3"/>
  <c r="DC1104" i="3"/>
  <c r="A1105" i="3"/>
  <c r="Y1105" i="3"/>
  <c r="CY1105" i="3"/>
  <c r="CZ1105" i="3"/>
  <c r="DA1105" i="3"/>
  <c r="DB1105" i="3"/>
  <c r="DC1105" i="3"/>
  <c r="A1106" i="3"/>
  <c r="Y1106" i="3"/>
  <c r="CY1106" i="3"/>
  <c r="CZ1106" i="3"/>
  <c r="DA1106" i="3"/>
  <c r="DB1106" i="3"/>
  <c r="DC1106" i="3"/>
  <c r="A1107" i="3"/>
  <c r="Y1107" i="3"/>
  <c r="CY1107" i="3"/>
  <c r="CZ1107" i="3"/>
  <c r="DB1107" i="3" s="1"/>
  <c r="DA1107" i="3"/>
  <c r="DC1107" i="3"/>
  <c r="A1108" i="3"/>
  <c r="Y1108" i="3"/>
  <c r="CY1108" i="3"/>
  <c r="CZ1108" i="3"/>
  <c r="DA1108" i="3"/>
  <c r="DB1108" i="3"/>
  <c r="DC1108" i="3"/>
  <c r="A1109" i="3"/>
  <c r="Y1109" i="3"/>
  <c r="CY1109" i="3"/>
  <c r="CZ1109" i="3"/>
  <c r="DB1109" i="3" s="1"/>
  <c r="DA1109" i="3"/>
  <c r="DC1109" i="3"/>
  <c r="A1110" i="3"/>
  <c r="Y1110" i="3"/>
  <c r="CY1110" i="3"/>
  <c r="CZ1110" i="3"/>
  <c r="DA1110" i="3"/>
  <c r="DB1110" i="3"/>
  <c r="DC1110" i="3"/>
  <c r="A1111" i="3"/>
  <c r="Y1111" i="3"/>
  <c r="CY1111" i="3"/>
  <c r="CZ1111" i="3"/>
  <c r="DB1111" i="3" s="1"/>
  <c r="DA1111" i="3"/>
  <c r="DC1111" i="3"/>
  <c r="A1112" i="3"/>
  <c r="Y1112" i="3"/>
  <c r="CY1112" i="3"/>
  <c r="CZ1112" i="3"/>
  <c r="DA1112" i="3"/>
  <c r="DB1112" i="3"/>
  <c r="DC1112" i="3"/>
  <c r="A1113" i="3"/>
  <c r="Y1113" i="3"/>
  <c r="CY1113" i="3"/>
  <c r="CZ1113" i="3"/>
  <c r="DB1113" i="3" s="1"/>
  <c r="DA1113" i="3"/>
  <c r="DC1113" i="3"/>
  <c r="A1114" i="3"/>
  <c r="Y1114" i="3"/>
  <c r="CY1114" i="3"/>
  <c r="CZ1114" i="3"/>
  <c r="DA1114" i="3"/>
  <c r="DB1114" i="3"/>
  <c r="DC1114" i="3"/>
  <c r="A1115" i="3"/>
  <c r="Y1115" i="3"/>
  <c r="CY1115" i="3"/>
  <c r="CZ1115" i="3"/>
  <c r="DA1115" i="3"/>
  <c r="DB1115" i="3"/>
  <c r="DC1115" i="3"/>
  <c r="A1116" i="3"/>
  <c r="Y1116" i="3"/>
  <c r="CY1116" i="3"/>
  <c r="CZ1116" i="3"/>
  <c r="DB1116" i="3" s="1"/>
  <c r="DA1116" i="3"/>
  <c r="DC1116" i="3"/>
  <c r="A1117" i="3"/>
  <c r="Y1117" i="3"/>
  <c r="CY1117" i="3"/>
  <c r="CZ1117" i="3"/>
  <c r="DB1117" i="3" s="1"/>
  <c r="DA1117" i="3"/>
  <c r="DC1117" i="3"/>
  <c r="A1118" i="3"/>
  <c r="Y1118" i="3"/>
  <c r="CY1118" i="3"/>
  <c r="CZ1118" i="3"/>
  <c r="DA1118" i="3"/>
  <c r="DB1118" i="3"/>
  <c r="DC1118" i="3"/>
  <c r="A1119" i="3"/>
  <c r="Y1119" i="3"/>
  <c r="CY1119" i="3"/>
  <c r="CZ1119" i="3"/>
  <c r="DB1119" i="3" s="1"/>
  <c r="DA1119" i="3"/>
  <c r="DC1119" i="3"/>
  <c r="A1120" i="3"/>
  <c r="Y1120" i="3"/>
  <c r="CY1120" i="3"/>
  <c r="CZ1120" i="3"/>
  <c r="DA1120" i="3"/>
  <c r="DB1120" i="3"/>
  <c r="DC1120" i="3"/>
  <c r="A1121" i="3"/>
  <c r="Y1121" i="3"/>
  <c r="CY1121" i="3"/>
  <c r="CZ1121" i="3"/>
  <c r="DB1121" i="3" s="1"/>
  <c r="DA1121" i="3"/>
  <c r="DC1121" i="3"/>
  <c r="A1122" i="3"/>
  <c r="Y1122" i="3"/>
  <c r="CY1122" i="3"/>
  <c r="CZ1122" i="3"/>
  <c r="DA1122" i="3"/>
  <c r="DB1122" i="3"/>
  <c r="DC1122" i="3"/>
  <c r="A1123" i="3"/>
  <c r="Y1123" i="3"/>
  <c r="CY1123" i="3"/>
  <c r="CZ1123" i="3"/>
  <c r="DB1123" i="3" s="1"/>
  <c r="DA1123" i="3"/>
  <c r="DC1123" i="3"/>
  <c r="A1124" i="3"/>
  <c r="Y1124" i="3"/>
  <c r="CY1124" i="3"/>
  <c r="CZ1124" i="3"/>
  <c r="DA1124" i="3"/>
  <c r="DB1124" i="3"/>
  <c r="DC1124" i="3"/>
  <c r="A1125" i="3"/>
  <c r="Y1125" i="3"/>
  <c r="CY1125" i="3"/>
  <c r="CZ1125" i="3"/>
  <c r="DA1125" i="3"/>
  <c r="DB1125" i="3"/>
  <c r="DC1125" i="3"/>
  <c r="A1126" i="3"/>
  <c r="Y1126" i="3"/>
  <c r="CY1126" i="3"/>
  <c r="CZ1126" i="3"/>
  <c r="DB1126" i="3" s="1"/>
  <c r="DA1126" i="3"/>
  <c r="DC1126" i="3"/>
  <c r="A1127" i="3"/>
  <c r="Y1127" i="3"/>
  <c r="CY1127" i="3"/>
  <c r="CZ1127" i="3"/>
  <c r="DB1127" i="3" s="1"/>
  <c r="DA1127" i="3"/>
  <c r="DC1127" i="3"/>
  <c r="A1128" i="3"/>
  <c r="Y1128" i="3"/>
  <c r="CY1128" i="3"/>
  <c r="CZ1128" i="3"/>
  <c r="DA1128" i="3"/>
  <c r="DB1128" i="3"/>
  <c r="DC1128" i="3"/>
  <c r="A1129" i="3"/>
  <c r="Y1129" i="3"/>
  <c r="CY1129" i="3"/>
  <c r="CZ1129" i="3"/>
  <c r="DA1129" i="3"/>
  <c r="DB1129" i="3"/>
  <c r="DC1129" i="3"/>
  <c r="A1130" i="3"/>
  <c r="Y1130" i="3"/>
  <c r="CY1130" i="3"/>
  <c r="CZ1130" i="3"/>
  <c r="DA1130" i="3"/>
  <c r="DB1130" i="3"/>
  <c r="DC1130" i="3"/>
  <c r="A1131" i="3"/>
  <c r="Y1131" i="3"/>
  <c r="CY1131" i="3"/>
  <c r="CZ1131" i="3"/>
  <c r="DB1131" i="3" s="1"/>
  <c r="DA1131" i="3"/>
  <c r="DC1131" i="3"/>
  <c r="A1132" i="3"/>
  <c r="Y1132" i="3"/>
  <c r="CY1132" i="3"/>
  <c r="CZ1132" i="3"/>
  <c r="DA1132" i="3"/>
  <c r="DB1132" i="3"/>
  <c r="DC1132" i="3"/>
  <c r="A1133" i="3"/>
  <c r="Y1133" i="3"/>
  <c r="CY1133" i="3"/>
  <c r="CZ1133" i="3"/>
  <c r="DB1133" i="3" s="1"/>
  <c r="DA1133" i="3"/>
  <c r="DC1133" i="3"/>
  <c r="A1134" i="3"/>
  <c r="Y1134" i="3"/>
  <c r="CY1134" i="3"/>
  <c r="CZ1134" i="3"/>
  <c r="DA1134" i="3"/>
  <c r="DB1134" i="3"/>
  <c r="DC1134" i="3"/>
  <c r="A1135" i="3"/>
  <c r="Y1135" i="3"/>
  <c r="CY1135" i="3"/>
  <c r="CZ1135" i="3"/>
  <c r="DB1135" i="3" s="1"/>
  <c r="DA1135" i="3"/>
  <c r="DC1135" i="3"/>
  <c r="A1136" i="3"/>
  <c r="Y1136" i="3"/>
  <c r="CY1136" i="3"/>
  <c r="CZ1136" i="3"/>
  <c r="DB1136" i="3" s="1"/>
  <c r="DA1136" i="3"/>
  <c r="DC1136" i="3"/>
  <c r="A1137" i="3"/>
  <c r="Y1137" i="3"/>
  <c r="CY1137" i="3"/>
  <c r="CZ1137" i="3"/>
  <c r="DA1137" i="3"/>
  <c r="DB1137" i="3"/>
  <c r="DC1137" i="3"/>
  <c r="A1138" i="3"/>
  <c r="Y1138" i="3"/>
  <c r="CY1138" i="3"/>
  <c r="CZ1138" i="3"/>
  <c r="DA1138" i="3"/>
  <c r="DB1138" i="3"/>
  <c r="DC1138" i="3"/>
  <c r="A1139" i="3"/>
  <c r="Y1139" i="3"/>
  <c r="CY1139" i="3"/>
  <c r="CZ1139" i="3"/>
  <c r="DB1139" i="3" s="1"/>
  <c r="DA1139" i="3"/>
  <c r="DC1139" i="3"/>
  <c r="A1140" i="3"/>
  <c r="Y1140" i="3"/>
  <c r="CY1140" i="3"/>
  <c r="CZ1140" i="3"/>
  <c r="DB1140" i="3" s="1"/>
  <c r="DA1140" i="3"/>
  <c r="DC1140" i="3"/>
  <c r="A1141" i="3"/>
  <c r="Y1141" i="3"/>
  <c r="CY1141" i="3"/>
  <c r="CZ1141" i="3"/>
  <c r="DB1141" i="3" s="1"/>
  <c r="DA1141" i="3"/>
  <c r="DC1141" i="3"/>
  <c r="A1142" i="3"/>
  <c r="Y1142" i="3"/>
  <c r="CY1142" i="3"/>
  <c r="CZ1142" i="3"/>
  <c r="DA1142" i="3"/>
  <c r="DB1142" i="3"/>
  <c r="DC1142" i="3"/>
  <c r="A1143" i="3"/>
  <c r="Y1143" i="3"/>
  <c r="CY1143" i="3"/>
  <c r="CZ1143" i="3"/>
  <c r="DB1143" i="3" s="1"/>
  <c r="DA1143" i="3"/>
  <c r="DC1143" i="3"/>
  <c r="A1144" i="3"/>
  <c r="Y1144" i="3"/>
  <c r="CY1144" i="3"/>
  <c r="CZ1144" i="3"/>
  <c r="DA1144" i="3"/>
  <c r="DB1144" i="3"/>
  <c r="DC1144" i="3"/>
  <c r="A1145" i="3"/>
  <c r="Y1145" i="3"/>
  <c r="CY1145" i="3"/>
  <c r="CZ1145" i="3"/>
  <c r="DB1145" i="3" s="1"/>
  <c r="DA1145" i="3"/>
  <c r="DC1145" i="3"/>
  <c r="A1146" i="3"/>
  <c r="Y1146" i="3"/>
  <c r="CY1146" i="3"/>
  <c r="CZ1146" i="3"/>
  <c r="DB1146" i="3" s="1"/>
  <c r="DA1146" i="3"/>
  <c r="DC1146" i="3"/>
  <c r="A1147" i="3"/>
  <c r="Y1147" i="3"/>
  <c r="CY1147" i="3"/>
  <c r="CZ1147" i="3"/>
  <c r="DA1147" i="3"/>
  <c r="DB1147" i="3"/>
  <c r="DC1147" i="3"/>
  <c r="A1148" i="3"/>
  <c r="Y1148" i="3"/>
  <c r="CY1148" i="3"/>
  <c r="CZ1148" i="3"/>
  <c r="DA1148" i="3"/>
  <c r="DB1148" i="3"/>
  <c r="DC1148" i="3"/>
  <c r="A1149" i="3"/>
  <c r="Y1149" i="3"/>
  <c r="CY1149" i="3"/>
  <c r="CZ1149" i="3"/>
  <c r="DB1149" i="3" s="1"/>
  <c r="DA1149" i="3"/>
  <c r="DC1149" i="3"/>
  <c r="A1150" i="3"/>
  <c r="Y1150" i="3"/>
  <c r="CY1150" i="3"/>
  <c r="CZ1150" i="3"/>
  <c r="DB1150" i="3" s="1"/>
  <c r="DA1150" i="3"/>
  <c r="DC1150" i="3"/>
  <c r="A1151" i="3"/>
  <c r="Y1151" i="3"/>
  <c r="CY1151" i="3"/>
  <c r="CZ1151" i="3"/>
  <c r="DB1151" i="3" s="1"/>
  <c r="DA1151" i="3"/>
  <c r="DC1151" i="3"/>
  <c r="A1152" i="3"/>
  <c r="Y1152" i="3"/>
  <c r="CY1152" i="3"/>
  <c r="CZ1152" i="3"/>
  <c r="DA1152" i="3"/>
  <c r="DB1152" i="3"/>
  <c r="DC1152" i="3"/>
  <c r="A1153" i="3"/>
  <c r="Y1153" i="3"/>
  <c r="CY1153" i="3"/>
  <c r="CZ1153" i="3"/>
  <c r="DB1153" i="3" s="1"/>
  <c r="DA1153" i="3"/>
  <c r="DC1153" i="3"/>
  <c r="A1154" i="3"/>
  <c r="Y1154" i="3"/>
  <c r="CY1154" i="3"/>
  <c r="CZ1154" i="3"/>
  <c r="DA1154" i="3"/>
  <c r="DB1154" i="3"/>
  <c r="DC1154" i="3"/>
  <c r="A1155" i="3"/>
  <c r="Y1155" i="3"/>
  <c r="CY1155" i="3"/>
  <c r="CZ1155" i="3"/>
  <c r="DB1155" i="3" s="1"/>
  <c r="DA1155" i="3"/>
  <c r="DC1155" i="3"/>
  <c r="A1156" i="3"/>
  <c r="Y1156" i="3"/>
  <c r="CY1156" i="3"/>
  <c r="CZ1156" i="3"/>
  <c r="DB1156" i="3" s="1"/>
  <c r="DA1156" i="3"/>
  <c r="DC1156" i="3"/>
  <c r="A1157" i="3"/>
  <c r="Y1157" i="3"/>
  <c r="CY1157" i="3"/>
  <c r="CZ1157" i="3"/>
  <c r="DA1157" i="3"/>
  <c r="DB1157" i="3"/>
  <c r="DC1157" i="3"/>
  <c r="A1158" i="3"/>
  <c r="Y1158" i="3"/>
  <c r="CY1158" i="3"/>
  <c r="CZ1158" i="3"/>
  <c r="DA1158" i="3"/>
  <c r="DB1158" i="3"/>
  <c r="DC1158" i="3"/>
  <c r="A1159" i="3"/>
  <c r="Y1159" i="3"/>
  <c r="CY1159" i="3"/>
  <c r="CZ1159" i="3"/>
  <c r="DB1159" i="3" s="1"/>
  <c r="DA1159" i="3"/>
  <c r="DC1159" i="3"/>
  <c r="A1160" i="3"/>
  <c r="Y1160" i="3"/>
  <c r="CY1160" i="3"/>
  <c r="CZ1160" i="3"/>
  <c r="DB1160" i="3" s="1"/>
  <c r="DA1160" i="3"/>
  <c r="DC1160" i="3"/>
  <c r="A1161" i="3"/>
  <c r="Y1161" i="3"/>
  <c r="CY1161" i="3"/>
  <c r="CZ1161" i="3"/>
  <c r="DB1161" i="3" s="1"/>
  <c r="DA1161" i="3"/>
  <c r="DC1161" i="3"/>
  <c r="A1162" i="3"/>
  <c r="Y1162" i="3"/>
  <c r="CY1162" i="3"/>
  <c r="CZ1162" i="3"/>
  <c r="DA1162" i="3"/>
  <c r="DB1162" i="3"/>
  <c r="DC1162" i="3"/>
  <c r="A1163" i="3"/>
  <c r="Y1163" i="3"/>
  <c r="CY1163" i="3"/>
  <c r="CZ1163" i="3"/>
  <c r="DB1163" i="3" s="1"/>
  <c r="DA1163" i="3"/>
  <c r="DC1163" i="3"/>
  <c r="A1164" i="3"/>
  <c r="Y1164" i="3"/>
  <c r="CY1164" i="3"/>
  <c r="CZ1164" i="3"/>
  <c r="DA1164" i="3"/>
  <c r="DB1164" i="3"/>
  <c r="DC1164" i="3"/>
  <c r="A1165" i="3"/>
  <c r="Y1165" i="3"/>
  <c r="CY1165" i="3"/>
  <c r="CZ1165" i="3"/>
  <c r="DB1165" i="3" s="1"/>
  <c r="DA1165" i="3"/>
  <c r="DC1165" i="3"/>
  <c r="A1166" i="3"/>
  <c r="Y1166" i="3"/>
  <c r="CY1166" i="3"/>
  <c r="CZ1166" i="3"/>
  <c r="DB1166" i="3" s="1"/>
  <c r="DA1166" i="3"/>
  <c r="DC1166" i="3"/>
  <c r="A1167" i="3"/>
  <c r="Y1167" i="3"/>
  <c r="CY1167" i="3"/>
  <c r="CZ1167" i="3"/>
  <c r="DA1167" i="3"/>
  <c r="DB1167" i="3"/>
  <c r="DC1167" i="3"/>
  <c r="A1168" i="3"/>
  <c r="Y1168" i="3"/>
  <c r="CY1168" i="3"/>
  <c r="CZ1168" i="3"/>
  <c r="DA1168" i="3"/>
  <c r="DB1168" i="3"/>
  <c r="DC1168" i="3"/>
  <c r="A1169" i="3"/>
  <c r="Y1169" i="3"/>
  <c r="CY1169" i="3"/>
  <c r="CZ1169" i="3"/>
  <c r="DB1169" i="3" s="1"/>
  <c r="DA1169" i="3"/>
  <c r="DC1169" i="3"/>
  <c r="A1170" i="3"/>
  <c r="Y1170" i="3"/>
  <c r="CY1170" i="3"/>
  <c r="CZ1170" i="3"/>
  <c r="DB1170" i="3" s="1"/>
  <c r="DA1170" i="3"/>
  <c r="DC1170" i="3"/>
  <c r="A1171" i="3"/>
  <c r="Y1171" i="3"/>
  <c r="CY1171" i="3"/>
  <c r="CZ1171" i="3"/>
  <c r="DB1171" i="3" s="1"/>
  <c r="DA1171" i="3"/>
  <c r="DC1171" i="3"/>
  <c r="A1172" i="3"/>
  <c r="Y1172" i="3"/>
  <c r="CY1172" i="3"/>
  <c r="CZ1172" i="3"/>
  <c r="DA1172" i="3"/>
  <c r="DB1172" i="3"/>
  <c r="DC1172" i="3"/>
  <c r="A1173" i="3"/>
  <c r="Y1173" i="3"/>
  <c r="CY1173" i="3"/>
  <c r="CZ1173" i="3"/>
  <c r="DB1173" i="3" s="1"/>
  <c r="DA1173" i="3"/>
  <c r="DC1173" i="3"/>
  <c r="A1174" i="3"/>
  <c r="Y1174" i="3"/>
  <c r="CY1174" i="3"/>
  <c r="CZ1174" i="3"/>
  <c r="DA1174" i="3"/>
  <c r="DB1174" i="3"/>
  <c r="DC1174" i="3"/>
  <c r="A1175" i="3"/>
  <c r="Y1175" i="3"/>
  <c r="CY1175" i="3"/>
  <c r="CZ1175" i="3"/>
  <c r="DB1175" i="3" s="1"/>
  <c r="DA1175" i="3"/>
  <c r="DC1175" i="3"/>
  <c r="A1176" i="3"/>
  <c r="Y1176" i="3"/>
  <c r="CY1176" i="3"/>
  <c r="CZ1176" i="3"/>
  <c r="DB1176" i="3" s="1"/>
  <c r="DA1176" i="3"/>
  <c r="DC1176" i="3"/>
  <c r="A1177" i="3"/>
  <c r="Y1177" i="3"/>
  <c r="CY1177" i="3"/>
  <c r="CZ1177" i="3"/>
  <c r="DA1177" i="3"/>
  <c r="DB1177" i="3"/>
  <c r="DC1177" i="3"/>
  <c r="A1178" i="3"/>
  <c r="Y1178" i="3"/>
  <c r="CY1178" i="3"/>
  <c r="CZ1178" i="3"/>
  <c r="DA1178" i="3"/>
  <c r="DB1178" i="3"/>
  <c r="DC1178" i="3"/>
  <c r="A1179" i="3"/>
  <c r="Y1179" i="3"/>
  <c r="CY1179" i="3"/>
  <c r="CZ1179" i="3"/>
  <c r="DB1179" i="3" s="1"/>
  <c r="DA1179" i="3"/>
  <c r="DC1179" i="3"/>
  <c r="A1180" i="3"/>
  <c r="Y1180" i="3"/>
  <c r="CY1180" i="3"/>
  <c r="CZ1180" i="3"/>
  <c r="DB1180" i="3" s="1"/>
  <c r="DA1180" i="3"/>
  <c r="DC1180" i="3"/>
  <c r="A1181" i="3"/>
  <c r="Y1181" i="3"/>
  <c r="CY1181" i="3"/>
  <c r="CZ1181" i="3"/>
  <c r="DB1181" i="3" s="1"/>
  <c r="DA1181" i="3"/>
  <c r="DC1181" i="3"/>
  <c r="A1182" i="3"/>
  <c r="Y1182" i="3"/>
  <c r="CY1182" i="3"/>
  <c r="CZ1182" i="3"/>
  <c r="DA1182" i="3"/>
  <c r="DB1182" i="3"/>
  <c r="DC1182" i="3"/>
  <c r="A1183" i="3"/>
  <c r="Y1183" i="3"/>
  <c r="CY1183" i="3"/>
  <c r="CZ1183" i="3"/>
  <c r="DB1183" i="3" s="1"/>
  <c r="DA1183" i="3"/>
  <c r="DC1183" i="3"/>
  <c r="A1184" i="3"/>
  <c r="Y1184" i="3"/>
  <c r="CY1184" i="3"/>
  <c r="CZ1184" i="3"/>
  <c r="DA1184" i="3"/>
  <c r="DB1184" i="3"/>
  <c r="DC1184" i="3"/>
  <c r="A1185" i="3"/>
  <c r="Y1185" i="3"/>
  <c r="CY1185" i="3"/>
  <c r="CZ1185" i="3"/>
  <c r="DB1185" i="3" s="1"/>
  <c r="DA1185" i="3"/>
  <c r="DC1185" i="3"/>
  <c r="A1186" i="3"/>
  <c r="Y1186" i="3"/>
  <c r="CY1186" i="3"/>
  <c r="CZ1186" i="3"/>
  <c r="DB1186" i="3" s="1"/>
  <c r="DA1186" i="3"/>
  <c r="DC1186" i="3"/>
  <c r="A1187" i="3"/>
  <c r="Y1187" i="3"/>
  <c r="CY1187" i="3"/>
  <c r="CZ1187" i="3"/>
  <c r="DA1187" i="3"/>
  <c r="DB1187" i="3"/>
  <c r="DC1187" i="3"/>
  <c r="A1188" i="3"/>
  <c r="Y1188" i="3"/>
  <c r="CY1188" i="3"/>
  <c r="CZ1188" i="3"/>
  <c r="DA1188" i="3"/>
  <c r="DB1188" i="3"/>
  <c r="DC1188" i="3"/>
  <c r="A1189" i="3"/>
  <c r="Y1189" i="3"/>
  <c r="CY1189" i="3"/>
  <c r="CZ1189" i="3"/>
  <c r="DB1189" i="3" s="1"/>
  <c r="DA1189" i="3"/>
  <c r="DC1189" i="3"/>
  <c r="A1190" i="3"/>
  <c r="Y1190" i="3"/>
  <c r="CY1190" i="3"/>
  <c r="CZ1190" i="3"/>
  <c r="DB1190" i="3" s="1"/>
  <c r="DA1190" i="3"/>
  <c r="DC1190" i="3"/>
  <c r="A1191" i="3"/>
  <c r="Y1191" i="3"/>
  <c r="CY1191" i="3"/>
  <c r="CZ1191" i="3"/>
  <c r="DB1191" i="3" s="1"/>
  <c r="DA1191" i="3"/>
  <c r="DC1191" i="3"/>
  <c r="A1192" i="3"/>
  <c r="Y1192" i="3"/>
  <c r="CY1192" i="3"/>
  <c r="CZ1192" i="3"/>
  <c r="DA1192" i="3"/>
  <c r="DB1192" i="3"/>
  <c r="DC1192" i="3"/>
  <c r="A1193" i="3"/>
  <c r="Y1193" i="3"/>
  <c r="CY1193" i="3"/>
  <c r="CZ1193" i="3"/>
  <c r="DB1193" i="3" s="1"/>
  <c r="DA1193" i="3"/>
  <c r="DC1193" i="3"/>
  <c r="A1194" i="3"/>
  <c r="Y1194" i="3"/>
  <c r="CY1194" i="3"/>
  <c r="CZ1194" i="3"/>
  <c r="DA1194" i="3"/>
  <c r="DB1194" i="3"/>
  <c r="DC1194" i="3"/>
  <c r="A1195" i="3"/>
  <c r="Y1195" i="3"/>
  <c r="CY1195" i="3"/>
  <c r="CZ1195" i="3"/>
  <c r="DB1195" i="3" s="1"/>
  <c r="DA1195" i="3"/>
  <c r="DC1195" i="3"/>
  <c r="A1196" i="3"/>
  <c r="Y1196" i="3"/>
  <c r="CY1196" i="3"/>
  <c r="CZ1196" i="3"/>
  <c r="DB1196" i="3" s="1"/>
  <c r="DA1196" i="3"/>
  <c r="DC1196" i="3"/>
  <c r="A1197" i="3"/>
  <c r="Y1197" i="3"/>
  <c r="CY1197" i="3"/>
  <c r="CZ1197" i="3"/>
  <c r="DA1197" i="3"/>
  <c r="DB1197" i="3"/>
  <c r="DC1197" i="3"/>
  <c r="A1198" i="3"/>
  <c r="Y1198" i="3"/>
  <c r="CY1198" i="3"/>
  <c r="CZ1198" i="3"/>
  <c r="DA1198" i="3"/>
  <c r="DB1198" i="3"/>
  <c r="DC1198" i="3"/>
  <c r="A1199" i="3"/>
  <c r="Y1199" i="3"/>
  <c r="CY1199" i="3"/>
  <c r="CZ1199" i="3"/>
  <c r="DB1199" i="3" s="1"/>
  <c r="DA1199" i="3"/>
  <c r="DC1199" i="3"/>
  <c r="A1200" i="3"/>
  <c r="Y1200" i="3"/>
  <c r="CY1200" i="3"/>
  <c r="CZ1200" i="3"/>
  <c r="DB1200" i="3" s="1"/>
  <c r="DA1200" i="3"/>
  <c r="DC1200" i="3"/>
  <c r="A1201" i="3"/>
  <c r="Y1201" i="3"/>
  <c r="CY1201" i="3"/>
  <c r="CZ1201" i="3"/>
  <c r="DB1201" i="3" s="1"/>
  <c r="DA1201" i="3"/>
  <c r="DC1201" i="3"/>
  <c r="A1202" i="3"/>
  <c r="Y1202" i="3"/>
  <c r="CY1202" i="3"/>
  <c r="CZ1202" i="3"/>
  <c r="DA1202" i="3"/>
  <c r="DB1202" i="3"/>
  <c r="DC1202" i="3"/>
  <c r="A1203" i="3"/>
  <c r="Y1203" i="3"/>
  <c r="CY1203" i="3"/>
  <c r="CZ1203" i="3"/>
  <c r="DB1203" i="3" s="1"/>
  <c r="DA1203" i="3"/>
  <c r="DC1203" i="3"/>
  <c r="A1204" i="3"/>
  <c r="Y1204" i="3"/>
  <c r="CY1204" i="3"/>
  <c r="CZ1204" i="3"/>
  <c r="DA1204" i="3"/>
  <c r="DB1204" i="3"/>
  <c r="DC1204" i="3"/>
  <c r="A1205" i="3"/>
  <c r="Y1205" i="3"/>
  <c r="CY1205" i="3"/>
  <c r="CZ1205" i="3"/>
  <c r="DB1205" i="3" s="1"/>
  <c r="DA1205" i="3"/>
  <c r="DC1205" i="3"/>
  <c r="A1206" i="3"/>
  <c r="Y1206" i="3"/>
  <c r="CY1206" i="3"/>
  <c r="CZ1206" i="3"/>
  <c r="DB1206" i="3" s="1"/>
  <c r="DA1206" i="3"/>
  <c r="DC1206" i="3"/>
  <c r="A1207" i="3"/>
  <c r="Y1207" i="3"/>
  <c r="CY1207" i="3"/>
  <c r="CZ1207" i="3"/>
  <c r="DA1207" i="3"/>
  <c r="DB1207" i="3"/>
  <c r="DC1207" i="3"/>
  <c r="A1208" i="3"/>
  <c r="Y1208" i="3"/>
  <c r="CY1208" i="3"/>
  <c r="CZ1208" i="3"/>
  <c r="DA1208" i="3"/>
  <c r="DB1208" i="3"/>
  <c r="DC1208" i="3"/>
  <c r="A1209" i="3"/>
  <c r="Y1209" i="3"/>
  <c r="CY1209" i="3"/>
  <c r="CZ1209" i="3"/>
  <c r="DB1209" i="3" s="1"/>
  <c r="DA1209" i="3"/>
  <c r="DC1209" i="3"/>
  <c r="A1210" i="3"/>
  <c r="Y1210" i="3"/>
  <c r="CY1210" i="3"/>
  <c r="CZ1210" i="3"/>
  <c r="DB1210" i="3" s="1"/>
  <c r="DA1210" i="3"/>
  <c r="DC1210" i="3"/>
  <c r="A1211" i="3"/>
  <c r="Y1211" i="3"/>
  <c r="CY1211" i="3"/>
  <c r="CZ1211" i="3"/>
  <c r="DB1211" i="3" s="1"/>
  <c r="DA1211" i="3"/>
  <c r="DC1211" i="3"/>
  <c r="A1212" i="3"/>
  <c r="Y1212" i="3"/>
  <c r="CY1212" i="3"/>
  <c r="CZ1212" i="3"/>
  <c r="DA1212" i="3"/>
  <c r="DB1212" i="3"/>
  <c r="DC1212" i="3"/>
  <c r="A1213" i="3"/>
  <c r="Y1213" i="3"/>
  <c r="CY1213" i="3"/>
  <c r="CZ1213" i="3"/>
  <c r="DB1213" i="3" s="1"/>
  <c r="DA1213" i="3"/>
  <c r="DC1213" i="3"/>
  <c r="A1214" i="3"/>
  <c r="Y1214" i="3"/>
  <c r="CY1214" i="3"/>
  <c r="CZ1214" i="3"/>
  <c r="DA1214" i="3"/>
  <c r="DB1214" i="3"/>
  <c r="DC1214" i="3"/>
  <c r="A1215" i="3"/>
  <c r="Y1215" i="3"/>
  <c r="CY1215" i="3"/>
  <c r="CZ1215" i="3"/>
  <c r="DB1215" i="3" s="1"/>
  <c r="DA1215" i="3"/>
  <c r="DC1215" i="3"/>
  <c r="A1216" i="3"/>
  <c r="Y1216" i="3"/>
  <c r="CY1216" i="3"/>
  <c r="CZ1216" i="3"/>
  <c r="DB1216" i="3" s="1"/>
  <c r="DA1216" i="3"/>
  <c r="DC1216" i="3"/>
  <c r="A1217" i="3"/>
  <c r="Y1217" i="3"/>
  <c r="CY1217" i="3"/>
  <c r="CZ1217" i="3"/>
  <c r="DA1217" i="3"/>
  <c r="DB1217" i="3"/>
  <c r="DC1217" i="3"/>
  <c r="A1218" i="3"/>
  <c r="Y1218" i="3"/>
  <c r="CY1218" i="3"/>
  <c r="CZ1218" i="3"/>
  <c r="DA1218" i="3"/>
  <c r="DB1218" i="3"/>
  <c r="DC1218" i="3"/>
  <c r="A1219" i="3"/>
  <c r="Y1219" i="3"/>
  <c r="CY1219" i="3"/>
  <c r="CZ1219" i="3"/>
  <c r="DB1219" i="3" s="1"/>
  <c r="DA1219" i="3"/>
  <c r="DC1219" i="3"/>
  <c r="A1220" i="3"/>
  <c r="Y1220" i="3"/>
  <c r="CY1220" i="3"/>
  <c r="CZ1220" i="3"/>
  <c r="DB1220" i="3" s="1"/>
  <c r="DA1220" i="3"/>
  <c r="DC1220" i="3"/>
  <c r="A1221" i="3"/>
  <c r="Y1221" i="3"/>
  <c r="CY1221" i="3"/>
  <c r="CZ1221" i="3"/>
  <c r="DB1221" i="3" s="1"/>
  <c r="DA1221" i="3"/>
  <c r="DC1221" i="3"/>
  <c r="A1222" i="3"/>
  <c r="Y1222" i="3"/>
  <c r="CY1222" i="3"/>
  <c r="CZ1222" i="3"/>
  <c r="DB1222" i="3" s="1"/>
  <c r="DA1222" i="3"/>
  <c r="DC1222" i="3"/>
  <c r="A1223" i="3"/>
  <c r="Y1223" i="3"/>
  <c r="CY1223" i="3"/>
  <c r="CZ1223" i="3"/>
  <c r="DA1223" i="3"/>
  <c r="DB1223" i="3"/>
  <c r="DC1223" i="3"/>
  <c r="A1224" i="3"/>
  <c r="Y1224" i="3"/>
  <c r="CY1224" i="3"/>
  <c r="CZ1224" i="3"/>
  <c r="DA1224" i="3"/>
  <c r="DB1224" i="3"/>
  <c r="DC1224" i="3"/>
  <c r="A1225" i="3"/>
  <c r="Y1225" i="3"/>
  <c r="CY1225" i="3"/>
  <c r="CZ1225" i="3"/>
  <c r="DB1225" i="3" s="1"/>
  <c r="DA1225" i="3"/>
  <c r="DC1225" i="3"/>
  <c r="A1226" i="3"/>
  <c r="Y1226" i="3"/>
  <c r="CY1226" i="3"/>
  <c r="CZ1226" i="3"/>
  <c r="DA1226" i="3"/>
  <c r="DB1226" i="3"/>
  <c r="DC1226" i="3"/>
  <c r="A1227" i="3"/>
  <c r="Y1227" i="3"/>
  <c r="CY1227" i="3"/>
  <c r="CZ1227" i="3"/>
  <c r="DB1227" i="3" s="1"/>
  <c r="DA1227" i="3"/>
  <c r="DC1227" i="3"/>
  <c r="A1228" i="3"/>
  <c r="Y1228" i="3"/>
  <c r="CY1228" i="3"/>
  <c r="CZ1228" i="3"/>
  <c r="DB1228" i="3" s="1"/>
  <c r="DA1228" i="3"/>
  <c r="DC1228" i="3"/>
  <c r="A1229" i="3"/>
  <c r="Y1229" i="3"/>
  <c r="CY1229" i="3"/>
  <c r="CZ1229" i="3"/>
  <c r="DA1229" i="3"/>
  <c r="DB1229" i="3"/>
  <c r="DC1229" i="3"/>
  <c r="A1230" i="3"/>
  <c r="Y1230" i="3"/>
  <c r="CY1230" i="3"/>
  <c r="CZ1230" i="3"/>
  <c r="DA1230" i="3"/>
  <c r="DB1230" i="3"/>
  <c r="DC1230" i="3"/>
  <c r="A1231" i="3"/>
  <c r="Y1231" i="3"/>
  <c r="CY1231" i="3"/>
  <c r="CZ1231" i="3"/>
  <c r="DA1231" i="3"/>
  <c r="DB1231" i="3"/>
  <c r="DC1231" i="3"/>
  <c r="A1232" i="3"/>
  <c r="Y1232" i="3"/>
  <c r="CY1232" i="3"/>
  <c r="CZ1232" i="3"/>
  <c r="DA1232" i="3"/>
  <c r="DB1232" i="3"/>
  <c r="DC1232" i="3"/>
  <c r="A1233" i="3"/>
  <c r="Y1233" i="3"/>
  <c r="CY1233" i="3"/>
  <c r="CZ1233" i="3"/>
  <c r="DB1233" i="3" s="1"/>
  <c r="DA1233" i="3"/>
  <c r="DC1233" i="3"/>
  <c r="A1234" i="3"/>
  <c r="Y1234" i="3"/>
  <c r="CY1234" i="3"/>
  <c r="CZ1234" i="3"/>
  <c r="DB1234" i="3" s="1"/>
  <c r="DA1234" i="3"/>
  <c r="DC1234" i="3"/>
  <c r="A1235" i="3"/>
  <c r="Y1235" i="3"/>
  <c r="CY1235" i="3"/>
  <c r="CZ1235" i="3"/>
  <c r="DA1235" i="3"/>
  <c r="DB1235" i="3"/>
  <c r="DC1235" i="3"/>
  <c r="A1236" i="3"/>
  <c r="Y1236" i="3"/>
  <c r="CY1236" i="3"/>
  <c r="CZ1236" i="3"/>
  <c r="DB1236" i="3" s="1"/>
  <c r="DA1236" i="3"/>
  <c r="DC1236" i="3"/>
  <c r="A1237" i="3"/>
  <c r="Y1237" i="3"/>
  <c r="CY1237" i="3"/>
  <c r="CZ1237" i="3"/>
  <c r="DA1237" i="3"/>
  <c r="DB1237" i="3"/>
  <c r="DC1237" i="3"/>
  <c r="A1238" i="3"/>
  <c r="Y1238" i="3"/>
  <c r="CY1238" i="3"/>
  <c r="CZ1238" i="3"/>
  <c r="DA1238" i="3"/>
  <c r="DB1238" i="3"/>
  <c r="DC1238" i="3"/>
  <c r="A1239" i="3"/>
  <c r="Y1239" i="3"/>
  <c r="CY1239" i="3"/>
  <c r="CZ1239" i="3"/>
  <c r="DB1239" i="3" s="1"/>
  <c r="DA1239" i="3"/>
  <c r="DC1239" i="3"/>
  <c r="A1240" i="3"/>
  <c r="Y1240" i="3"/>
  <c r="CY1240" i="3"/>
  <c r="CZ1240" i="3"/>
  <c r="DB1240" i="3" s="1"/>
  <c r="DA1240" i="3"/>
  <c r="DC1240" i="3"/>
  <c r="A1241" i="3"/>
  <c r="Y1241" i="3"/>
  <c r="CY1241" i="3"/>
  <c r="CZ1241" i="3"/>
  <c r="DB1241" i="3" s="1"/>
  <c r="DA1241" i="3"/>
  <c r="DC1241" i="3"/>
  <c r="A1242" i="3"/>
  <c r="Y1242" i="3"/>
  <c r="CY1242" i="3"/>
  <c r="CZ1242" i="3"/>
  <c r="DA1242" i="3"/>
  <c r="DB1242" i="3"/>
  <c r="DC1242" i="3"/>
  <c r="A1243" i="3"/>
  <c r="Y1243" i="3"/>
  <c r="CY1243" i="3"/>
  <c r="CZ1243" i="3"/>
  <c r="DB1243" i="3" s="1"/>
  <c r="DA1243" i="3"/>
  <c r="DC1243" i="3"/>
  <c r="A1244" i="3"/>
  <c r="Y1244" i="3"/>
  <c r="CY1244" i="3"/>
  <c r="CZ1244" i="3"/>
  <c r="DA1244" i="3"/>
  <c r="DB1244" i="3"/>
  <c r="DC1244" i="3"/>
  <c r="A1245" i="3"/>
  <c r="Y1245" i="3"/>
  <c r="CY1245" i="3"/>
  <c r="CZ1245" i="3"/>
  <c r="DB1245" i="3" s="1"/>
  <c r="DA1245" i="3"/>
  <c r="DC1245" i="3"/>
  <c r="A1246" i="3"/>
  <c r="Y1246" i="3"/>
  <c r="CY1246" i="3"/>
  <c r="CZ1246" i="3"/>
  <c r="DB1246" i="3" s="1"/>
  <c r="DA1246" i="3"/>
  <c r="DC1246" i="3"/>
  <c r="A1247" i="3"/>
  <c r="Y1247" i="3"/>
  <c r="CY1247" i="3"/>
  <c r="CZ1247" i="3"/>
  <c r="DA1247" i="3"/>
  <c r="DB1247" i="3"/>
  <c r="DC1247" i="3"/>
  <c r="A1248" i="3"/>
  <c r="Y1248" i="3"/>
  <c r="CY1248" i="3"/>
  <c r="CZ1248" i="3"/>
  <c r="DA1248" i="3"/>
  <c r="DB1248" i="3"/>
  <c r="DC1248" i="3"/>
  <c r="A1249" i="3"/>
  <c r="Y1249" i="3"/>
  <c r="CY1249" i="3"/>
  <c r="CZ1249" i="3"/>
  <c r="DB1249" i="3" s="1"/>
  <c r="DA1249" i="3"/>
  <c r="DC1249" i="3"/>
  <c r="A1250" i="3"/>
  <c r="Y1250" i="3"/>
  <c r="CY1250" i="3"/>
  <c r="CZ1250" i="3"/>
  <c r="DB1250" i="3" s="1"/>
  <c r="DA1250" i="3"/>
  <c r="DC1250" i="3"/>
  <c r="A1251" i="3"/>
  <c r="Y1251" i="3"/>
  <c r="CY1251" i="3"/>
  <c r="CZ1251" i="3"/>
  <c r="DA1251" i="3"/>
  <c r="DB1251" i="3"/>
  <c r="DC1251" i="3"/>
  <c r="A1252" i="3"/>
  <c r="Y1252" i="3"/>
  <c r="CY1252" i="3"/>
  <c r="CZ1252" i="3"/>
  <c r="DA1252" i="3"/>
  <c r="DB1252" i="3"/>
  <c r="DC1252" i="3"/>
  <c r="A1253" i="3"/>
  <c r="Y1253" i="3"/>
  <c r="CY1253" i="3"/>
  <c r="CZ1253" i="3"/>
  <c r="DB1253" i="3" s="1"/>
  <c r="DA1253" i="3"/>
  <c r="DC1253" i="3"/>
  <c r="A1254" i="3"/>
  <c r="Y1254" i="3"/>
  <c r="CY1254" i="3"/>
  <c r="CZ1254" i="3"/>
  <c r="DB1254" i="3" s="1"/>
  <c r="DA1254" i="3"/>
  <c r="DC1254" i="3"/>
  <c r="A1255" i="3"/>
  <c r="Y1255" i="3"/>
  <c r="CY1255" i="3"/>
  <c r="CZ1255" i="3"/>
  <c r="DB1255" i="3" s="1"/>
  <c r="DA1255" i="3"/>
  <c r="DC1255" i="3"/>
  <c r="A1256" i="3"/>
  <c r="Y1256" i="3"/>
  <c r="CY1256" i="3"/>
  <c r="CZ1256" i="3"/>
  <c r="DA1256" i="3"/>
  <c r="DB1256" i="3"/>
  <c r="DC1256" i="3"/>
  <c r="A1257" i="3"/>
  <c r="Y1257" i="3"/>
  <c r="CY1257" i="3"/>
  <c r="CZ1257" i="3"/>
  <c r="DB1257" i="3" s="1"/>
  <c r="DA1257" i="3"/>
  <c r="DC1257" i="3"/>
  <c r="A1258" i="3"/>
  <c r="Y1258" i="3"/>
  <c r="CY1258" i="3"/>
  <c r="CZ1258" i="3"/>
  <c r="DA1258" i="3"/>
  <c r="DB1258" i="3"/>
  <c r="DC1258" i="3"/>
  <c r="A1259" i="3"/>
  <c r="Y1259" i="3"/>
  <c r="CY1259" i="3"/>
  <c r="CZ1259" i="3"/>
  <c r="DB1259" i="3" s="1"/>
  <c r="DA1259" i="3"/>
  <c r="DC1259" i="3"/>
  <c r="A1260" i="3"/>
  <c r="Y1260" i="3"/>
  <c r="CY1260" i="3"/>
  <c r="CZ1260" i="3"/>
  <c r="DB1260" i="3" s="1"/>
  <c r="DA1260" i="3"/>
  <c r="DC1260" i="3"/>
  <c r="A1261" i="3"/>
  <c r="Y1261" i="3"/>
  <c r="CY1261" i="3"/>
  <c r="CZ1261" i="3"/>
  <c r="DA1261" i="3"/>
  <c r="DB1261" i="3"/>
  <c r="DC1261" i="3"/>
  <c r="A1262" i="3"/>
  <c r="Y1262" i="3"/>
  <c r="CY1262" i="3"/>
  <c r="CZ1262" i="3"/>
  <c r="DA1262" i="3"/>
  <c r="DB1262" i="3"/>
  <c r="DC1262" i="3"/>
  <c r="A1263" i="3"/>
  <c r="Y1263" i="3"/>
  <c r="CY1263" i="3"/>
  <c r="CZ1263" i="3"/>
  <c r="DB1263" i="3" s="1"/>
  <c r="DA1263" i="3"/>
  <c r="DC1263" i="3"/>
  <c r="A1264" i="3"/>
  <c r="Y1264" i="3"/>
  <c r="CY1264" i="3"/>
  <c r="CZ1264" i="3"/>
  <c r="DB1264" i="3" s="1"/>
  <c r="DA1264" i="3"/>
  <c r="DC1264" i="3"/>
  <c r="A1265" i="3"/>
  <c r="Y1265" i="3"/>
  <c r="CY1265" i="3"/>
  <c r="CZ1265" i="3"/>
  <c r="DA1265" i="3"/>
  <c r="DB1265" i="3"/>
  <c r="DC1265" i="3"/>
  <c r="A1266" i="3"/>
  <c r="Y1266" i="3"/>
  <c r="CY1266" i="3"/>
  <c r="CZ1266" i="3"/>
  <c r="DA1266" i="3"/>
  <c r="DB1266" i="3"/>
  <c r="DC1266" i="3"/>
  <c r="A1267" i="3"/>
  <c r="Y1267" i="3"/>
  <c r="CY1267" i="3"/>
  <c r="CZ1267" i="3"/>
  <c r="DB1267" i="3" s="1"/>
  <c r="DA1267" i="3"/>
  <c r="DC1267" i="3"/>
  <c r="A1268" i="3"/>
  <c r="Y1268" i="3"/>
  <c r="CY1268" i="3"/>
  <c r="CZ1268" i="3"/>
  <c r="DB1268" i="3" s="1"/>
  <c r="DA1268" i="3"/>
  <c r="DC1268" i="3"/>
  <c r="A1269" i="3"/>
  <c r="Y1269" i="3"/>
  <c r="CY1269" i="3"/>
  <c r="CZ1269" i="3"/>
  <c r="DB1269" i="3" s="1"/>
  <c r="DA1269" i="3"/>
  <c r="DC1269" i="3"/>
  <c r="A1270" i="3"/>
  <c r="Y1270" i="3"/>
  <c r="CY1270" i="3"/>
  <c r="CZ1270" i="3"/>
  <c r="DA1270" i="3"/>
  <c r="DB1270" i="3"/>
  <c r="DC1270" i="3"/>
  <c r="A1271" i="3"/>
  <c r="Y1271" i="3"/>
  <c r="CY1271" i="3"/>
  <c r="CZ1271" i="3"/>
  <c r="DB1271" i="3" s="1"/>
  <c r="DA1271" i="3"/>
  <c r="DC1271" i="3"/>
  <c r="A1272" i="3"/>
  <c r="Y1272" i="3"/>
  <c r="CY1272" i="3"/>
  <c r="CZ1272" i="3"/>
  <c r="DA1272" i="3"/>
  <c r="DB1272" i="3"/>
  <c r="DC1272" i="3"/>
  <c r="A1273" i="3"/>
  <c r="Y1273" i="3"/>
  <c r="CY1273" i="3"/>
  <c r="CZ1273" i="3"/>
  <c r="DA1273" i="3"/>
  <c r="DB1273" i="3"/>
  <c r="DC1273" i="3"/>
  <c r="A1274" i="3"/>
  <c r="Y1274" i="3"/>
  <c r="CY1274" i="3"/>
  <c r="CZ1274" i="3"/>
  <c r="DB1274" i="3" s="1"/>
  <c r="DA1274" i="3"/>
  <c r="DC1274" i="3"/>
  <c r="A1275" i="3"/>
  <c r="Y1275" i="3"/>
  <c r="CY1275" i="3"/>
  <c r="CZ1275" i="3"/>
  <c r="DA1275" i="3"/>
  <c r="DB1275" i="3"/>
  <c r="DC1275" i="3"/>
  <c r="A1276" i="3"/>
  <c r="Y1276" i="3"/>
  <c r="CY1276" i="3"/>
  <c r="CZ1276" i="3"/>
  <c r="DA1276" i="3"/>
  <c r="DB1276" i="3"/>
  <c r="DC1276" i="3"/>
  <c r="A1277" i="3"/>
  <c r="Y1277" i="3"/>
  <c r="CY1277" i="3"/>
  <c r="CZ1277" i="3"/>
  <c r="DB1277" i="3" s="1"/>
  <c r="DA1277" i="3"/>
  <c r="DC1277" i="3"/>
  <c r="A1278" i="3"/>
  <c r="Y1278" i="3"/>
  <c r="CY1278" i="3"/>
  <c r="CZ1278" i="3"/>
  <c r="DB1278" i="3" s="1"/>
  <c r="DA1278" i="3"/>
  <c r="DC1278" i="3"/>
  <c r="A1279" i="3"/>
  <c r="Y1279" i="3"/>
  <c r="CY1279" i="3"/>
  <c r="CZ1279" i="3"/>
  <c r="DA1279" i="3"/>
  <c r="DB1279" i="3"/>
  <c r="DC1279" i="3"/>
  <c r="A1280" i="3"/>
  <c r="Y1280" i="3"/>
  <c r="CY1280" i="3"/>
  <c r="CZ1280" i="3"/>
  <c r="DA1280" i="3"/>
  <c r="DB1280" i="3"/>
  <c r="DC1280" i="3"/>
  <c r="A1281" i="3"/>
  <c r="Y1281" i="3"/>
  <c r="CY1281" i="3"/>
  <c r="CZ1281" i="3"/>
  <c r="DA1281" i="3"/>
  <c r="DB1281" i="3"/>
  <c r="DC1281" i="3"/>
  <c r="A1282" i="3"/>
  <c r="Y1282" i="3"/>
  <c r="CY1282" i="3"/>
  <c r="CZ1282" i="3"/>
  <c r="DB1282" i="3" s="1"/>
  <c r="DA1282" i="3"/>
  <c r="DC1282" i="3"/>
  <c r="A1283" i="3"/>
  <c r="Y1283" i="3"/>
  <c r="CY1283" i="3"/>
  <c r="CZ1283" i="3"/>
  <c r="DA1283" i="3"/>
  <c r="DB1283" i="3"/>
  <c r="DC1283" i="3"/>
  <c r="A1284" i="3"/>
  <c r="Y1284" i="3"/>
  <c r="CY1284" i="3"/>
  <c r="CZ1284" i="3"/>
  <c r="DA1284" i="3"/>
  <c r="DB1284" i="3"/>
  <c r="DC1284" i="3"/>
  <c r="A1285" i="3"/>
  <c r="Y1285" i="3"/>
  <c r="CY1285" i="3"/>
  <c r="CZ1285" i="3"/>
  <c r="DB1285" i="3" s="1"/>
  <c r="DA1285" i="3"/>
  <c r="DC1285" i="3"/>
  <c r="A1286" i="3"/>
  <c r="Y1286" i="3"/>
  <c r="CY1286" i="3"/>
  <c r="CZ1286" i="3"/>
  <c r="DB1286" i="3" s="1"/>
  <c r="DA1286" i="3"/>
  <c r="DC1286" i="3"/>
  <c r="A1287" i="3"/>
  <c r="Y1287" i="3"/>
  <c r="CY1287" i="3"/>
  <c r="CZ1287" i="3"/>
  <c r="DA1287" i="3"/>
  <c r="DB1287" i="3"/>
  <c r="DC1287" i="3"/>
  <c r="A1288" i="3"/>
  <c r="Y1288" i="3"/>
  <c r="CY1288" i="3"/>
  <c r="CZ1288" i="3"/>
  <c r="DA1288" i="3"/>
  <c r="DB1288" i="3"/>
  <c r="DC1288" i="3"/>
  <c r="A1289" i="3"/>
  <c r="Y1289" i="3"/>
  <c r="CY1289" i="3"/>
  <c r="CZ1289" i="3"/>
  <c r="DA1289" i="3"/>
  <c r="DB1289" i="3"/>
  <c r="DC1289" i="3"/>
  <c r="A1290" i="3"/>
  <c r="Y1290" i="3"/>
  <c r="CY1290" i="3"/>
  <c r="CZ1290" i="3"/>
  <c r="DB1290" i="3" s="1"/>
  <c r="DA1290" i="3"/>
  <c r="DC1290" i="3"/>
  <c r="A1291" i="3"/>
  <c r="Y1291" i="3"/>
  <c r="CY1291" i="3"/>
  <c r="CZ1291" i="3"/>
  <c r="DA1291" i="3"/>
  <c r="DB1291" i="3"/>
  <c r="DC1291" i="3"/>
  <c r="A1292" i="3"/>
  <c r="Y1292" i="3"/>
  <c r="CY1292" i="3"/>
  <c r="CZ1292" i="3"/>
  <c r="DA1292" i="3"/>
  <c r="DB1292" i="3"/>
  <c r="DC1292" i="3"/>
  <c r="A1293" i="3"/>
  <c r="Y1293" i="3"/>
  <c r="CY1293" i="3"/>
  <c r="CZ1293" i="3"/>
  <c r="DB1293" i="3" s="1"/>
  <c r="DA1293" i="3"/>
  <c r="DC1293" i="3"/>
  <c r="A1294" i="3"/>
  <c r="Y1294" i="3"/>
  <c r="CY1294" i="3"/>
  <c r="CZ1294" i="3"/>
  <c r="DB1294" i="3" s="1"/>
  <c r="DA1294" i="3"/>
  <c r="DC1294" i="3"/>
  <c r="A1295" i="3"/>
  <c r="Y1295" i="3"/>
  <c r="CY1295" i="3"/>
  <c r="CZ1295" i="3"/>
  <c r="DA1295" i="3"/>
  <c r="DB1295" i="3"/>
  <c r="DC1295" i="3"/>
  <c r="A1296" i="3"/>
  <c r="Y1296" i="3"/>
  <c r="CY1296" i="3"/>
  <c r="CZ1296" i="3"/>
  <c r="DA1296" i="3"/>
  <c r="DB1296" i="3"/>
  <c r="DC1296" i="3"/>
  <c r="A1297" i="3"/>
  <c r="Y1297" i="3"/>
  <c r="CY1297" i="3"/>
  <c r="CZ1297" i="3"/>
  <c r="DA1297" i="3"/>
  <c r="DB1297" i="3"/>
  <c r="DC1297" i="3"/>
  <c r="A1298" i="3"/>
  <c r="Y1298" i="3"/>
  <c r="CY1298" i="3"/>
  <c r="CZ1298" i="3"/>
  <c r="DB1298" i="3" s="1"/>
  <c r="DA1298" i="3"/>
  <c r="DC1298" i="3"/>
  <c r="A1299" i="3"/>
  <c r="Y1299" i="3"/>
  <c r="CY1299" i="3"/>
  <c r="CZ1299" i="3"/>
  <c r="DA1299" i="3"/>
  <c r="DB1299" i="3"/>
  <c r="DC1299" i="3"/>
  <c r="A1300" i="3"/>
  <c r="Y1300" i="3"/>
  <c r="CY1300" i="3"/>
  <c r="CZ1300" i="3"/>
  <c r="DA1300" i="3"/>
  <c r="DB1300" i="3"/>
  <c r="DC1300" i="3"/>
  <c r="A1301" i="3"/>
  <c r="Y1301" i="3"/>
  <c r="CY1301" i="3"/>
  <c r="CZ1301" i="3"/>
  <c r="DB1301" i="3" s="1"/>
  <c r="DA1301" i="3"/>
  <c r="DC1301" i="3"/>
  <c r="A1302" i="3"/>
  <c r="Y1302" i="3"/>
  <c r="CY1302" i="3"/>
  <c r="CZ1302" i="3"/>
  <c r="DB1302" i="3" s="1"/>
  <c r="DA1302" i="3"/>
  <c r="DC1302" i="3"/>
  <c r="A1303" i="3"/>
  <c r="Y1303" i="3"/>
  <c r="CY1303" i="3"/>
  <c r="CZ1303" i="3"/>
  <c r="DA1303" i="3"/>
  <c r="DB1303" i="3"/>
  <c r="DC1303" i="3"/>
  <c r="A1304" i="3"/>
  <c r="Y1304" i="3"/>
  <c r="CY1304" i="3"/>
  <c r="CZ1304" i="3"/>
  <c r="DA1304" i="3"/>
  <c r="DB1304" i="3"/>
  <c r="DC1304" i="3"/>
  <c r="A1305" i="3"/>
  <c r="Y1305" i="3"/>
  <c r="CY1305" i="3"/>
  <c r="CZ1305" i="3"/>
  <c r="DA1305" i="3"/>
  <c r="DB1305" i="3"/>
  <c r="DC1305" i="3"/>
  <c r="A1306" i="3"/>
  <c r="Y1306" i="3"/>
  <c r="CY1306" i="3"/>
  <c r="CZ1306" i="3"/>
  <c r="DB1306" i="3" s="1"/>
  <c r="DA1306" i="3"/>
  <c r="DC1306" i="3"/>
  <c r="A1307" i="3"/>
  <c r="Y1307" i="3"/>
  <c r="CY1307" i="3"/>
  <c r="CZ1307" i="3"/>
  <c r="DA1307" i="3"/>
  <c r="DB1307" i="3"/>
  <c r="DC1307" i="3"/>
  <c r="A1308" i="3"/>
  <c r="Y1308" i="3"/>
  <c r="CY1308" i="3"/>
  <c r="CZ1308" i="3"/>
  <c r="DA1308" i="3"/>
  <c r="DB1308" i="3"/>
  <c r="DC1308" i="3"/>
  <c r="A1309" i="3"/>
  <c r="Y1309" i="3"/>
  <c r="CY1309" i="3"/>
  <c r="CZ1309" i="3"/>
  <c r="DB1309" i="3" s="1"/>
  <c r="DA1309" i="3"/>
  <c r="DC1309" i="3"/>
  <c r="A1310" i="3"/>
  <c r="Y1310" i="3"/>
  <c r="CY1310" i="3"/>
  <c r="CZ1310" i="3"/>
  <c r="DB1310" i="3" s="1"/>
  <c r="DA1310" i="3"/>
  <c r="DC1310" i="3"/>
  <c r="A1311" i="3"/>
  <c r="Y1311" i="3"/>
  <c r="CY1311" i="3"/>
  <c r="CZ1311" i="3"/>
  <c r="DA1311" i="3"/>
  <c r="DB1311" i="3"/>
  <c r="DC1311" i="3"/>
  <c r="A1312" i="3"/>
  <c r="Y1312" i="3"/>
  <c r="CY1312" i="3"/>
  <c r="CZ1312" i="3"/>
  <c r="DA1312" i="3"/>
  <c r="DB1312" i="3"/>
  <c r="DC1312" i="3"/>
  <c r="A1313" i="3"/>
  <c r="Y1313" i="3"/>
  <c r="CY1313" i="3"/>
  <c r="CZ1313" i="3"/>
  <c r="DA1313" i="3"/>
  <c r="DB1313" i="3"/>
  <c r="DC1313" i="3"/>
  <c r="A1314" i="3"/>
  <c r="Y1314" i="3"/>
  <c r="CY1314" i="3"/>
  <c r="CZ1314" i="3"/>
  <c r="DB1314" i="3" s="1"/>
  <c r="DA1314" i="3"/>
  <c r="DC1314" i="3"/>
  <c r="A1315" i="3"/>
  <c r="Y1315" i="3"/>
  <c r="CY1315" i="3"/>
  <c r="CZ1315" i="3"/>
  <c r="DA1315" i="3"/>
  <c r="DB1315" i="3"/>
  <c r="DC1315" i="3"/>
  <c r="A1316" i="3"/>
  <c r="Y1316" i="3"/>
  <c r="CY1316" i="3"/>
  <c r="CZ1316" i="3"/>
  <c r="DA1316" i="3"/>
  <c r="DB1316" i="3"/>
  <c r="DC1316" i="3"/>
  <c r="A1317" i="3"/>
  <c r="Y1317" i="3"/>
  <c r="CY1317" i="3"/>
  <c r="CZ1317" i="3"/>
  <c r="DB1317" i="3" s="1"/>
  <c r="DA1317" i="3"/>
  <c r="DC1317" i="3"/>
  <c r="A1318" i="3"/>
  <c r="Y1318" i="3"/>
  <c r="CY1318" i="3"/>
  <c r="CZ1318" i="3"/>
  <c r="DB1318" i="3" s="1"/>
  <c r="DA1318" i="3"/>
  <c r="DC1318" i="3"/>
  <c r="A1319" i="3"/>
  <c r="Y1319" i="3"/>
  <c r="CY1319" i="3"/>
  <c r="CZ1319" i="3"/>
  <c r="DA1319" i="3"/>
  <c r="DB1319" i="3"/>
  <c r="DC1319" i="3"/>
  <c r="A1320" i="3"/>
  <c r="Y1320" i="3"/>
  <c r="CY1320" i="3"/>
  <c r="CZ1320" i="3"/>
  <c r="DA1320" i="3"/>
  <c r="DB1320" i="3"/>
  <c r="DC1320" i="3"/>
  <c r="A1321" i="3"/>
  <c r="Y1321" i="3"/>
  <c r="CY1321" i="3"/>
  <c r="CZ1321" i="3"/>
  <c r="DA1321" i="3"/>
  <c r="DB1321" i="3"/>
  <c r="DC1321" i="3"/>
  <c r="A1322" i="3"/>
  <c r="Y1322" i="3"/>
  <c r="CY1322" i="3"/>
  <c r="CZ1322" i="3"/>
  <c r="DB1322" i="3" s="1"/>
  <c r="DA1322" i="3"/>
  <c r="DC1322" i="3"/>
  <c r="A1323" i="3"/>
  <c r="Y1323" i="3"/>
  <c r="CY1323" i="3"/>
  <c r="CZ1323" i="3"/>
  <c r="DA1323" i="3"/>
  <c r="DB1323" i="3"/>
  <c r="DC1323" i="3"/>
  <c r="A1324" i="3"/>
  <c r="Y1324" i="3"/>
  <c r="CY1324" i="3"/>
  <c r="CZ1324" i="3"/>
  <c r="DA1324" i="3"/>
  <c r="DB1324" i="3"/>
  <c r="DC1324" i="3"/>
  <c r="A1325" i="3"/>
  <c r="Y1325" i="3"/>
  <c r="CY1325" i="3"/>
  <c r="CZ1325" i="3"/>
  <c r="DB1325" i="3" s="1"/>
  <c r="DA1325" i="3"/>
  <c r="DC1325" i="3"/>
  <c r="A1326" i="3"/>
  <c r="Y1326" i="3"/>
  <c r="CY1326" i="3"/>
  <c r="CZ1326" i="3"/>
  <c r="DB1326" i="3" s="1"/>
  <c r="DA1326" i="3"/>
  <c r="DC1326" i="3"/>
  <c r="A1327" i="3"/>
  <c r="Y1327" i="3"/>
  <c r="CY1327" i="3"/>
  <c r="CZ1327" i="3"/>
  <c r="DA1327" i="3"/>
  <c r="DB1327" i="3"/>
  <c r="DC1327" i="3"/>
  <c r="A1328" i="3"/>
  <c r="Y1328" i="3"/>
  <c r="CY1328" i="3"/>
  <c r="CZ1328" i="3"/>
  <c r="DB1328" i="3" s="1"/>
  <c r="DA1328" i="3"/>
  <c r="DC1328" i="3"/>
  <c r="A1329" i="3"/>
  <c r="Y1329" i="3"/>
  <c r="CY1329" i="3"/>
  <c r="CZ1329" i="3"/>
  <c r="DA1329" i="3"/>
  <c r="DB1329" i="3"/>
  <c r="DC1329" i="3"/>
  <c r="A1330" i="3"/>
  <c r="Y1330" i="3"/>
  <c r="CY1330" i="3"/>
  <c r="CZ1330" i="3"/>
  <c r="DB1330" i="3" s="1"/>
  <c r="DA1330" i="3"/>
  <c r="DC1330" i="3"/>
  <c r="A1331" i="3"/>
  <c r="Y1331" i="3"/>
  <c r="CY1331" i="3"/>
  <c r="CZ1331" i="3"/>
  <c r="DA1331" i="3"/>
  <c r="DB1331" i="3"/>
  <c r="DC1331" i="3"/>
  <c r="A1332" i="3"/>
  <c r="Y1332" i="3"/>
  <c r="CY1332" i="3"/>
  <c r="CZ1332" i="3"/>
  <c r="DA1332" i="3"/>
  <c r="DB1332" i="3"/>
  <c r="DC1332" i="3"/>
  <c r="A1333" i="3"/>
  <c r="Y1333" i="3"/>
  <c r="CY1333" i="3"/>
  <c r="CZ1333" i="3"/>
  <c r="DB1333" i="3" s="1"/>
  <c r="DA1333" i="3"/>
  <c r="DC1333" i="3"/>
  <c r="A1334" i="3"/>
  <c r="Y1334" i="3"/>
  <c r="CY1334" i="3"/>
  <c r="CZ1334" i="3"/>
  <c r="DB1334" i="3" s="1"/>
  <c r="DA1334" i="3"/>
  <c r="DC1334" i="3"/>
  <c r="A1335" i="3"/>
  <c r="Y1335" i="3"/>
  <c r="CY1335" i="3"/>
  <c r="CZ1335" i="3"/>
  <c r="DB1335" i="3" s="1"/>
  <c r="DA1335" i="3"/>
  <c r="DC1335" i="3"/>
  <c r="A1336" i="3"/>
  <c r="Y1336" i="3"/>
  <c r="CY1336" i="3"/>
  <c r="CZ1336" i="3"/>
  <c r="DA1336" i="3"/>
  <c r="DB1336" i="3"/>
  <c r="DC1336" i="3"/>
  <c r="A1337" i="3"/>
  <c r="Y1337" i="3"/>
  <c r="CY1337" i="3"/>
  <c r="CZ1337" i="3"/>
  <c r="DB1337" i="3" s="1"/>
  <c r="DA1337" i="3"/>
  <c r="DC1337" i="3"/>
  <c r="A1338" i="3"/>
  <c r="Y1338" i="3"/>
  <c r="CY1338" i="3"/>
  <c r="CZ1338" i="3"/>
  <c r="DA1338" i="3"/>
  <c r="DB1338" i="3"/>
  <c r="DC1338" i="3"/>
  <c r="A1339" i="3"/>
  <c r="Y1339" i="3"/>
  <c r="CY1339" i="3"/>
  <c r="CZ1339" i="3"/>
  <c r="DA1339" i="3"/>
  <c r="DB1339" i="3"/>
  <c r="DC1339" i="3"/>
  <c r="A1340" i="3"/>
  <c r="Y1340" i="3"/>
  <c r="CY1340" i="3"/>
  <c r="CZ1340" i="3"/>
  <c r="DB1340" i="3" s="1"/>
  <c r="DA1340" i="3"/>
  <c r="DC1340" i="3"/>
  <c r="A1341" i="3"/>
  <c r="Y1341" i="3"/>
  <c r="CY1341" i="3"/>
  <c r="CZ1341" i="3"/>
  <c r="DA1341" i="3"/>
  <c r="DB1341" i="3"/>
  <c r="DC1341" i="3"/>
  <c r="A1342" i="3"/>
  <c r="Y1342" i="3"/>
  <c r="CY1342" i="3"/>
  <c r="CZ1342" i="3"/>
  <c r="DB1342" i="3" s="1"/>
  <c r="DA1342" i="3"/>
  <c r="DC1342" i="3"/>
  <c r="A1343" i="3"/>
  <c r="Y1343" i="3"/>
  <c r="CY1343" i="3"/>
  <c r="CZ1343" i="3"/>
  <c r="DA1343" i="3"/>
  <c r="DB1343" i="3"/>
  <c r="DC1343" i="3"/>
  <c r="A1344" i="3"/>
  <c r="Y1344" i="3"/>
  <c r="CY1344" i="3"/>
  <c r="CZ1344" i="3"/>
  <c r="DB1344" i="3" s="1"/>
  <c r="DA1344" i="3"/>
  <c r="DC1344" i="3"/>
  <c r="A1345" i="3"/>
  <c r="Y1345" i="3"/>
  <c r="CY1345" i="3"/>
  <c r="CZ1345" i="3"/>
  <c r="DA1345" i="3"/>
  <c r="DB1345" i="3"/>
  <c r="DC1345" i="3"/>
  <c r="A1346" i="3"/>
  <c r="Y1346" i="3"/>
  <c r="CY1346" i="3"/>
  <c r="CZ1346" i="3"/>
  <c r="DA1346" i="3"/>
  <c r="DB1346" i="3"/>
  <c r="DC1346" i="3"/>
  <c r="A1347" i="3"/>
  <c r="Y1347" i="3"/>
  <c r="CY1347" i="3"/>
  <c r="CZ1347" i="3"/>
  <c r="DA1347" i="3"/>
  <c r="DB1347" i="3"/>
  <c r="DC1347" i="3"/>
  <c r="A1348" i="3"/>
  <c r="Y1348" i="3"/>
  <c r="CY1348" i="3"/>
  <c r="CZ1348" i="3"/>
  <c r="DA1348" i="3"/>
  <c r="DB1348" i="3"/>
  <c r="DC1348" i="3"/>
  <c r="A1349" i="3"/>
  <c r="Y1349" i="3"/>
  <c r="CY1349" i="3"/>
  <c r="CZ1349" i="3"/>
  <c r="DB1349" i="3" s="1"/>
  <c r="DA1349" i="3"/>
  <c r="DC1349" i="3"/>
  <c r="A1350" i="3"/>
  <c r="Y1350" i="3"/>
  <c r="CY1350" i="3"/>
  <c r="CZ1350" i="3"/>
  <c r="DB1350" i="3" s="1"/>
  <c r="DA1350" i="3"/>
  <c r="DC1350" i="3"/>
  <c r="A1351" i="3"/>
  <c r="Y1351" i="3"/>
  <c r="CY1351" i="3"/>
  <c r="CZ1351" i="3"/>
  <c r="DB1351" i="3" s="1"/>
  <c r="DA1351" i="3"/>
  <c r="DC1351" i="3"/>
  <c r="A1352" i="3"/>
  <c r="Y1352" i="3"/>
  <c r="CY1352" i="3"/>
  <c r="CZ1352" i="3"/>
  <c r="DB1352" i="3" s="1"/>
  <c r="DA1352" i="3"/>
  <c r="DC1352" i="3"/>
  <c r="A1353" i="3"/>
  <c r="Y1353" i="3"/>
  <c r="CY1353" i="3"/>
  <c r="CZ1353" i="3"/>
  <c r="DA1353" i="3"/>
  <c r="DB1353" i="3"/>
  <c r="DC1353" i="3"/>
  <c r="A1354" i="3"/>
  <c r="Y1354" i="3"/>
  <c r="CY1354" i="3"/>
  <c r="CZ1354" i="3"/>
  <c r="DA1354" i="3"/>
  <c r="DB1354" i="3"/>
  <c r="DC1354" i="3"/>
  <c r="A1355" i="3"/>
  <c r="Y1355" i="3"/>
  <c r="CY1355" i="3"/>
  <c r="CZ1355" i="3"/>
  <c r="DA1355" i="3"/>
  <c r="DB1355" i="3"/>
  <c r="DC1355" i="3"/>
  <c r="A1356" i="3"/>
  <c r="Y1356" i="3"/>
  <c r="CY1356" i="3"/>
  <c r="CZ1356" i="3"/>
  <c r="DA1356" i="3"/>
  <c r="DB1356" i="3"/>
  <c r="DC1356" i="3"/>
  <c r="A1357" i="3"/>
  <c r="Y1357" i="3"/>
  <c r="CY1357" i="3"/>
  <c r="CZ1357" i="3"/>
  <c r="DB1357" i="3" s="1"/>
  <c r="DA1357" i="3"/>
  <c r="DC1357" i="3"/>
  <c r="A1358" i="3"/>
  <c r="Y1358" i="3"/>
  <c r="CY1358" i="3"/>
  <c r="CZ1358" i="3"/>
  <c r="DB1358" i="3" s="1"/>
  <c r="DA1358" i="3"/>
  <c r="DC1358" i="3"/>
  <c r="A1359" i="3"/>
  <c r="Y1359" i="3"/>
  <c r="CY1359" i="3"/>
  <c r="CZ1359" i="3"/>
  <c r="DB1359" i="3" s="1"/>
  <c r="DA1359" i="3"/>
  <c r="DC1359" i="3"/>
  <c r="A1360" i="3"/>
  <c r="Y1360" i="3"/>
  <c r="CY1360" i="3"/>
  <c r="CZ1360" i="3"/>
  <c r="DB1360" i="3" s="1"/>
  <c r="DA1360" i="3"/>
  <c r="DC1360" i="3"/>
  <c r="A1361" i="3"/>
  <c r="Y1361" i="3"/>
  <c r="CY1361" i="3"/>
  <c r="CZ1361" i="3"/>
  <c r="DA1361" i="3"/>
  <c r="DB1361" i="3"/>
  <c r="DC1361" i="3"/>
  <c r="A1362" i="3"/>
  <c r="Y1362" i="3"/>
  <c r="CY1362" i="3"/>
  <c r="CZ1362" i="3"/>
  <c r="DA1362" i="3"/>
  <c r="DB1362" i="3"/>
  <c r="DC1362" i="3"/>
  <c r="A1363" i="3"/>
  <c r="Y1363" i="3"/>
  <c r="CY1363" i="3"/>
  <c r="CZ1363" i="3"/>
  <c r="DA1363" i="3"/>
  <c r="DB1363" i="3"/>
  <c r="DC1363" i="3"/>
  <c r="A1364" i="3"/>
  <c r="Y1364" i="3"/>
  <c r="CY1364" i="3"/>
  <c r="CZ1364" i="3"/>
  <c r="DB1364" i="3" s="1"/>
  <c r="DA1364" i="3"/>
  <c r="DC1364" i="3"/>
  <c r="A1365" i="3"/>
  <c r="Y1365" i="3"/>
  <c r="CY1365" i="3"/>
  <c r="CZ1365" i="3"/>
  <c r="DA1365" i="3"/>
  <c r="DB1365" i="3"/>
  <c r="DC1365" i="3"/>
  <c r="A1366" i="3"/>
  <c r="Y1366" i="3"/>
  <c r="CY1366" i="3"/>
  <c r="CZ1366" i="3"/>
  <c r="DA1366" i="3"/>
  <c r="DB1366" i="3"/>
  <c r="DC1366" i="3"/>
  <c r="A1367" i="3"/>
  <c r="Y1367" i="3"/>
  <c r="CY1367" i="3"/>
  <c r="CZ1367" i="3"/>
  <c r="DB1367" i="3" s="1"/>
  <c r="DA1367" i="3"/>
  <c r="DC1367" i="3"/>
  <c r="A1368" i="3"/>
  <c r="Y1368" i="3"/>
  <c r="CY1368" i="3"/>
  <c r="CZ1368" i="3"/>
  <c r="DB1368" i="3" s="1"/>
  <c r="DA1368" i="3"/>
  <c r="DC1368" i="3"/>
  <c r="A1369" i="3"/>
  <c r="Y1369" i="3"/>
  <c r="CY1369" i="3"/>
  <c r="CZ1369" i="3"/>
  <c r="DA1369" i="3"/>
  <c r="DB1369" i="3"/>
  <c r="DC1369" i="3"/>
  <c r="A1370" i="3"/>
  <c r="Y1370" i="3"/>
  <c r="CY1370" i="3"/>
  <c r="CZ1370" i="3"/>
  <c r="DB1370" i="3" s="1"/>
  <c r="DA1370" i="3"/>
  <c r="DC1370" i="3"/>
  <c r="A1371" i="3"/>
  <c r="Y1371" i="3"/>
  <c r="CY1371" i="3"/>
  <c r="CZ1371" i="3"/>
  <c r="DA1371" i="3"/>
  <c r="DB1371" i="3"/>
  <c r="DC1371" i="3"/>
  <c r="A1372" i="3"/>
  <c r="Y1372" i="3"/>
  <c r="CY1372" i="3"/>
  <c r="CZ1372" i="3"/>
  <c r="DB1372" i="3" s="1"/>
  <c r="DA1372" i="3"/>
  <c r="DC1372" i="3"/>
  <c r="A1373" i="3"/>
  <c r="Y1373" i="3"/>
  <c r="CY1373" i="3"/>
  <c r="CZ1373" i="3"/>
  <c r="DA1373" i="3"/>
  <c r="DB1373" i="3"/>
  <c r="DC1373" i="3"/>
  <c r="A1374" i="3"/>
  <c r="Y1374" i="3"/>
  <c r="CY1374" i="3"/>
  <c r="CZ1374" i="3"/>
  <c r="DA1374" i="3"/>
  <c r="DB1374" i="3"/>
  <c r="DC1374" i="3"/>
  <c r="A1375" i="3"/>
  <c r="Y1375" i="3"/>
  <c r="CY1375" i="3"/>
  <c r="CZ1375" i="3"/>
  <c r="DB1375" i="3" s="1"/>
  <c r="DA1375" i="3"/>
  <c r="DC1375" i="3"/>
  <c r="A1376" i="3"/>
  <c r="Y1376" i="3"/>
  <c r="CY1376" i="3"/>
  <c r="CZ1376" i="3"/>
  <c r="DB1376" i="3" s="1"/>
  <c r="DA1376" i="3"/>
  <c r="DC1376" i="3"/>
  <c r="A1377" i="3"/>
  <c r="Y1377" i="3"/>
  <c r="CY1377" i="3"/>
  <c r="CZ1377" i="3"/>
  <c r="DB1377" i="3" s="1"/>
  <c r="DA1377" i="3"/>
  <c r="DC1377" i="3"/>
  <c r="A1378" i="3"/>
  <c r="Y1378" i="3"/>
  <c r="CY1378" i="3"/>
  <c r="CZ1378" i="3"/>
  <c r="DB1378" i="3" s="1"/>
  <c r="DA1378" i="3"/>
  <c r="DC1378" i="3"/>
  <c r="A1379" i="3"/>
  <c r="Y1379" i="3"/>
  <c r="CY1379" i="3"/>
  <c r="CZ1379" i="3"/>
  <c r="DA1379" i="3"/>
  <c r="DB1379" i="3"/>
  <c r="DC1379" i="3"/>
  <c r="A1380" i="3"/>
  <c r="Y1380" i="3"/>
  <c r="CY1380" i="3"/>
  <c r="CZ1380" i="3"/>
  <c r="DA1380" i="3"/>
  <c r="DB1380" i="3"/>
  <c r="DC1380" i="3"/>
  <c r="A1381" i="3"/>
  <c r="Y1381" i="3"/>
  <c r="CY1381" i="3"/>
  <c r="CZ1381" i="3"/>
  <c r="DA1381" i="3"/>
  <c r="DB1381" i="3"/>
  <c r="DC1381" i="3"/>
  <c r="A1382" i="3"/>
  <c r="Y1382" i="3"/>
  <c r="CY1382" i="3"/>
  <c r="CZ1382" i="3"/>
  <c r="DA1382" i="3"/>
  <c r="DB1382" i="3"/>
  <c r="DC1382" i="3"/>
  <c r="A1383" i="3"/>
  <c r="Y1383" i="3"/>
  <c r="CY1383" i="3"/>
  <c r="CZ1383" i="3"/>
  <c r="DB1383" i="3" s="1"/>
  <c r="DA1383" i="3"/>
  <c r="DC1383" i="3"/>
  <c r="A1384" i="3"/>
  <c r="Y1384" i="3"/>
  <c r="CY1384" i="3"/>
  <c r="CZ1384" i="3"/>
  <c r="DB1384" i="3" s="1"/>
  <c r="DA1384" i="3"/>
  <c r="DC1384" i="3"/>
  <c r="A1385" i="3"/>
  <c r="Y1385" i="3"/>
  <c r="CY1385" i="3"/>
  <c r="CZ1385" i="3"/>
  <c r="DB1385" i="3" s="1"/>
  <c r="DA1385" i="3"/>
  <c r="DC1385" i="3"/>
  <c r="A1386" i="3"/>
  <c r="Y1386" i="3"/>
  <c r="CY1386" i="3"/>
  <c r="CZ1386" i="3"/>
  <c r="DA1386" i="3"/>
  <c r="DB1386" i="3"/>
  <c r="DC1386" i="3"/>
  <c r="A1387" i="3"/>
  <c r="Y1387" i="3"/>
  <c r="CY1387" i="3"/>
  <c r="CZ1387" i="3"/>
  <c r="DB1387" i="3" s="1"/>
  <c r="DA1387" i="3"/>
  <c r="DC1387" i="3"/>
  <c r="A1388" i="3"/>
  <c r="Y1388" i="3"/>
  <c r="CY1388" i="3"/>
  <c r="CZ1388" i="3"/>
  <c r="DB1388" i="3" s="1"/>
  <c r="DA1388" i="3"/>
  <c r="DC1388" i="3"/>
  <c r="A1389" i="3"/>
  <c r="Y1389" i="3"/>
  <c r="CY1389" i="3"/>
  <c r="CZ1389" i="3"/>
  <c r="DA1389" i="3"/>
  <c r="DB1389" i="3"/>
  <c r="DC1389" i="3"/>
  <c r="A1390" i="3"/>
  <c r="Y1390" i="3"/>
  <c r="CY1390" i="3"/>
  <c r="CZ1390" i="3"/>
  <c r="DA1390" i="3"/>
  <c r="DB1390" i="3"/>
  <c r="DC1390" i="3"/>
  <c r="A1391" i="3"/>
  <c r="Y1391" i="3"/>
  <c r="CY1391" i="3"/>
  <c r="CZ1391" i="3"/>
  <c r="DB1391" i="3" s="1"/>
  <c r="DA1391" i="3"/>
  <c r="DC1391" i="3"/>
  <c r="A1392" i="3"/>
  <c r="Y1392" i="3"/>
  <c r="CY1392" i="3"/>
  <c r="CZ1392" i="3"/>
  <c r="DA1392" i="3"/>
  <c r="DB1392" i="3"/>
  <c r="DC1392" i="3"/>
  <c r="A1393" i="3"/>
  <c r="Y1393" i="3"/>
  <c r="CY1393" i="3"/>
  <c r="CZ1393" i="3"/>
  <c r="DB1393" i="3" s="1"/>
  <c r="DA1393" i="3"/>
  <c r="DC1393" i="3"/>
  <c r="A1394" i="3"/>
  <c r="Y1394" i="3"/>
  <c r="CY1394" i="3"/>
  <c r="CZ1394" i="3"/>
  <c r="DA1394" i="3"/>
  <c r="DB1394" i="3"/>
  <c r="DC1394" i="3"/>
  <c r="A1395" i="3"/>
  <c r="Y1395" i="3"/>
  <c r="CY1395" i="3"/>
  <c r="CZ1395" i="3"/>
  <c r="DB1395" i="3" s="1"/>
  <c r="DA1395" i="3"/>
  <c r="DC1395" i="3"/>
  <c r="A1396" i="3"/>
  <c r="Y1396" i="3"/>
  <c r="CY1396" i="3"/>
  <c r="CZ1396" i="3"/>
  <c r="DB1396" i="3" s="1"/>
  <c r="DA1396" i="3"/>
  <c r="DC1396" i="3"/>
  <c r="A1397" i="3"/>
  <c r="Y1397" i="3"/>
  <c r="CY1397" i="3"/>
  <c r="CZ1397" i="3"/>
  <c r="DA1397" i="3"/>
  <c r="DB1397" i="3"/>
  <c r="DC1397" i="3"/>
  <c r="A1398" i="3"/>
  <c r="Y1398" i="3"/>
  <c r="CY1398" i="3"/>
  <c r="CZ1398" i="3"/>
  <c r="DA1398" i="3"/>
  <c r="DB1398" i="3"/>
  <c r="DC1398" i="3"/>
  <c r="A1399" i="3"/>
  <c r="Y1399" i="3"/>
  <c r="CY1399" i="3"/>
  <c r="CZ1399" i="3"/>
  <c r="DA1399" i="3"/>
  <c r="DB1399" i="3"/>
  <c r="DC1399" i="3"/>
  <c r="A1400" i="3"/>
  <c r="Y1400" i="3"/>
  <c r="CY1400" i="3"/>
  <c r="CZ1400" i="3"/>
  <c r="DB1400" i="3" s="1"/>
  <c r="DA1400" i="3"/>
  <c r="DC1400" i="3"/>
  <c r="A1401" i="3"/>
  <c r="Y1401" i="3"/>
  <c r="CY1401" i="3"/>
  <c r="CZ1401" i="3"/>
  <c r="DB1401" i="3" s="1"/>
  <c r="DA1401" i="3"/>
  <c r="DC1401" i="3"/>
  <c r="A1402" i="3"/>
  <c r="Y1402" i="3"/>
  <c r="CY1402" i="3"/>
  <c r="CZ1402" i="3"/>
  <c r="DA1402" i="3"/>
  <c r="DB1402" i="3"/>
  <c r="DC1402" i="3"/>
  <c r="A1403" i="3"/>
  <c r="Y1403" i="3"/>
  <c r="CY1403" i="3"/>
  <c r="CZ1403" i="3"/>
  <c r="DA1403" i="3"/>
  <c r="DB1403" i="3"/>
  <c r="DC1403" i="3"/>
  <c r="A1404" i="3"/>
  <c r="Y1404" i="3"/>
  <c r="CY1404" i="3"/>
  <c r="CZ1404" i="3"/>
  <c r="DB1404" i="3" s="1"/>
  <c r="DA1404" i="3"/>
  <c r="DC1404" i="3"/>
  <c r="A1405" i="3"/>
  <c r="Y1405" i="3"/>
  <c r="CY1405" i="3"/>
  <c r="CZ1405" i="3"/>
  <c r="DB1405" i="3" s="1"/>
  <c r="DA1405" i="3"/>
  <c r="DC1405" i="3"/>
  <c r="A1406" i="3"/>
  <c r="Y1406" i="3"/>
  <c r="CY1406" i="3"/>
  <c r="CZ1406" i="3"/>
  <c r="DA1406" i="3"/>
  <c r="DB1406" i="3"/>
  <c r="DC1406" i="3"/>
  <c r="A1407" i="3"/>
  <c r="Y1407" i="3"/>
  <c r="CY1407" i="3"/>
  <c r="CZ1407" i="3"/>
  <c r="DA1407" i="3"/>
  <c r="DB1407" i="3"/>
  <c r="DC1407" i="3"/>
  <c r="A1408" i="3"/>
  <c r="Y1408" i="3"/>
  <c r="CY1408" i="3"/>
  <c r="CZ1408" i="3"/>
  <c r="DB1408" i="3" s="1"/>
  <c r="DA1408" i="3"/>
  <c r="DC1408" i="3"/>
  <c r="A1409" i="3"/>
  <c r="Y1409" i="3"/>
  <c r="CY1409" i="3"/>
  <c r="CZ1409" i="3"/>
  <c r="DB1409" i="3" s="1"/>
  <c r="DA1409" i="3"/>
  <c r="DC1409" i="3"/>
  <c r="A1410" i="3"/>
  <c r="Y1410" i="3"/>
  <c r="CY1410" i="3"/>
  <c r="CZ1410" i="3"/>
  <c r="DA1410" i="3"/>
  <c r="DB1410" i="3"/>
  <c r="DC1410" i="3"/>
  <c r="A1411" i="3"/>
  <c r="Y1411" i="3"/>
  <c r="CY1411" i="3"/>
  <c r="CZ1411" i="3"/>
  <c r="DB1411" i="3" s="1"/>
  <c r="DA1411" i="3"/>
  <c r="DC1411" i="3"/>
  <c r="A1412" i="3"/>
  <c r="Y1412" i="3"/>
  <c r="CY1412" i="3"/>
  <c r="CZ1412" i="3"/>
  <c r="DA1412" i="3"/>
  <c r="DB1412" i="3"/>
  <c r="DC1412" i="3"/>
  <c r="A1413" i="3"/>
  <c r="Y1413" i="3"/>
  <c r="CY1413" i="3"/>
  <c r="CZ1413" i="3"/>
  <c r="DB1413" i="3" s="1"/>
  <c r="DA1413" i="3"/>
  <c r="DC1413" i="3"/>
  <c r="A1414" i="3"/>
  <c r="Y1414" i="3"/>
  <c r="CY1414" i="3"/>
  <c r="CZ1414" i="3"/>
  <c r="DB1414" i="3" s="1"/>
  <c r="DA1414" i="3"/>
  <c r="DC1414" i="3"/>
  <c r="A1415" i="3"/>
  <c r="Y1415" i="3"/>
  <c r="CY1415" i="3"/>
  <c r="CZ1415" i="3"/>
  <c r="DA1415" i="3"/>
  <c r="DB1415" i="3"/>
  <c r="DC1415" i="3"/>
  <c r="A1416" i="3"/>
  <c r="Y1416" i="3"/>
  <c r="CY1416" i="3"/>
  <c r="CZ1416" i="3"/>
  <c r="DA1416" i="3"/>
  <c r="DB1416" i="3"/>
  <c r="DC1416" i="3"/>
  <c r="A1417" i="3"/>
  <c r="Y1417" i="3"/>
  <c r="CY1417" i="3"/>
  <c r="CZ1417" i="3"/>
  <c r="DB1417" i="3" s="1"/>
  <c r="DA1417" i="3"/>
  <c r="DC1417" i="3"/>
  <c r="A1418" i="3"/>
  <c r="Y1418" i="3"/>
  <c r="CY1418" i="3"/>
  <c r="CZ1418" i="3"/>
  <c r="DB1418" i="3" s="1"/>
  <c r="DA1418" i="3"/>
  <c r="DC1418" i="3"/>
  <c r="A1419" i="3"/>
  <c r="Y1419" i="3"/>
  <c r="CY1419" i="3"/>
  <c r="CZ1419" i="3"/>
  <c r="DA1419" i="3"/>
  <c r="DB1419" i="3"/>
  <c r="DC1419" i="3"/>
  <c r="A1420" i="3"/>
  <c r="Y1420" i="3"/>
  <c r="CY1420" i="3"/>
  <c r="CZ1420" i="3"/>
  <c r="DA1420" i="3"/>
  <c r="DB1420" i="3"/>
  <c r="DC1420" i="3"/>
  <c r="A1421" i="3"/>
  <c r="Y1421" i="3"/>
  <c r="CY1421" i="3"/>
  <c r="CZ1421" i="3"/>
  <c r="DB1421" i="3" s="1"/>
  <c r="DA1421" i="3"/>
  <c r="DC1421" i="3"/>
  <c r="A1422" i="3"/>
  <c r="Y1422" i="3"/>
  <c r="CY1422" i="3"/>
  <c r="CZ1422" i="3"/>
  <c r="DB1422" i="3" s="1"/>
  <c r="DA1422" i="3"/>
  <c r="DC1422" i="3"/>
  <c r="A1423" i="3"/>
  <c r="Y1423" i="3"/>
  <c r="CY1423" i="3"/>
  <c r="CZ1423" i="3"/>
  <c r="DB1423" i="3" s="1"/>
  <c r="DA1423" i="3"/>
  <c r="DC1423" i="3"/>
  <c r="A1424" i="3"/>
  <c r="Y1424" i="3"/>
  <c r="CY1424" i="3"/>
  <c r="CZ1424" i="3"/>
  <c r="DA1424" i="3"/>
  <c r="DB1424" i="3"/>
  <c r="DC1424" i="3"/>
  <c r="A1425" i="3"/>
  <c r="Y1425" i="3"/>
  <c r="CY1425" i="3"/>
  <c r="CZ1425" i="3"/>
  <c r="DB1425" i="3" s="1"/>
  <c r="DA1425" i="3"/>
  <c r="DC1425" i="3"/>
  <c r="A1426" i="3"/>
  <c r="Y1426" i="3"/>
  <c r="CY1426" i="3"/>
  <c r="CZ1426" i="3"/>
  <c r="DA1426" i="3"/>
  <c r="DB1426" i="3"/>
  <c r="DC1426" i="3"/>
  <c r="A1427" i="3"/>
  <c r="Y1427" i="3"/>
  <c r="CY1427" i="3"/>
  <c r="CZ1427" i="3"/>
  <c r="DB1427" i="3" s="1"/>
  <c r="DA1427" i="3"/>
  <c r="DC1427" i="3"/>
  <c r="A1428" i="3"/>
  <c r="Y1428" i="3"/>
  <c r="CY1428" i="3"/>
  <c r="CZ1428" i="3"/>
  <c r="DB1428" i="3" s="1"/>
  <c r="DA1428" i="3"/>
  <c r="DC1428" i="3"/>
  <c r="A1429" i="3"/>
  <c r="Y1429" i="3"/>
  <c r="CY1429" i="3"/>
  <c r="CZ1429" i="3"/>
  <c r="DA1429" i="3"/>
  <c r="DB1429" i="3"/>
  <c r="DC1429" i="3"/>
  <c r="A1430" i="3"/>
  <c r="Y1430" i="3"/>
  <c r="CY1430" i="3"/>
  <c r="CZ1430" i="3"/>
  <c r="DA1430" i="3"/>
  <c r="DB1430" i="3"/>
  <c r="DC1430" i="3"/>
  <c r="A1431" i="3"/>
  <c r="Y1431" i="3"/>
  <c r="CY1431" i="3"/>
  <c r="CZ1431" i="3"/>
  <c r="DB1431" i="3" s="1"/>
  <c r="DA1431" i="3"/>
  <c r="DC1431" i="3"/>
  <c r="A1432" i="3"/>
  <c r="Y1432" i="3"/>
  <c r="CY1432" i="3"/>
  <c r="CZ1432" i="3"/>
  <c r="DB1432" i="3" s="1"/>
  <c r="DA1432" i="3"/>
  <c r="DC1432" i="3"/>
  <c r="A1433" i="3"/>
  <c r="Y1433" i="3"/>
  <c r="CY1433" i="3"/>
  <c r="CZ1433" i="3"/>
  <c r="DB1433" i="3" s="1"/>
  <c r="DA1433" i="3"/>
  <c r="DC1433" i="3"/>
  <c r="A1434" i="3"/>
  <c r="Y1434" i="3"/>
  <c r="CY1434" i="3"/>
  <c r="CZ1434" i="3"/>
  <c r="DA1434" i="3"/>
  <c r="DB1434" i="3"/>
  <c r="DC1434" i="3"/>
  <c r="A1435" i="3"/>
  <c r="Y1435" i="3"/>
  <c r="CY1435" i="3"/>
  <c r="CZ1435" i="3"/>
  <c r="DB1435" i="3" s="1"/>
  <c r="DA1435" i="3"/>
  <c r="DC1435" i="3"/>
  <c r="A1436" i="3"/>
  <c r="Y1436" i="3"/>
  <c r="CY1436" i="3"/>
  <c r="CZ1436" i="3"/>
  <c r="DA1436" i="3"/>
  <c r="DB1436" i="3"/>
  <c r="DC1436" i="3"/>
  <c r="A1437" i="3"/>
  <c r="Y1437" i="3"/>
  <c r="CY1437" i="3"/>
  <c r="CZ1437" i="3"/>
  <c r="DB1437" i="3" s="1"/>
  <c r="DA1437" i="3"/>
  <c r="DC1437" i="3"/>
  <c r="A1438" i="3"/>
  <c r="Y1438" i="3"/>
  <c r="CY1438" i="3"/>
  <c r="CZ1438" i="3"/>
  <c r="DB1438" i="3" s="1"/>
  <c r="DA1438" i="3"/>
  <c r="DC1438" i="3"/>
  <c r="A1439" i="3"/>
  <c r="Y1439" i="3"/>
  <c r="CY1439" i="3"/>
  <c r="CZ1439" i="3"/>
  <c r="DA1439" i="3"/>
  <c r="DB1439" i="3"/>
  <c r="DC1439" i="3"/>
  <c r="A1440" i="3"/>
  <c r="Y1440" i="3"/>
  <c r="CY1440" i="3"/>
  <c r="CZ1440" i="3"/>
  <c r="DA1440" i="3"/>
  <c r="DB1440" i="3"/>
  <c r="DC1440" i="3"/>
  <c r="A1441" i="3"/>
  <c r="Y1441" i="3"/>
  <c r="CY1441" i="3"/>
  <c r="CZ1441" i="3"/>
  <c r="DB1441" i="3" s="1"/>
  <c r="DA1441" i="3"/>
  <c r="DC1441" i="3"/>
  <c r="A1442" i="3"/>
  <c r="Y1442" i="3"/>
  <c r="CY1442" i="3"/>
  <c r="CZ1442" i="3"/>
  <c r="DB1442" i="3" s="1"/>
  <c r="DA1442" i="3"/>
  <c r="DC1442" i="3"/>
  <c r="A1443" i="3"/>
  <c r="Y1443" i="3"/>
  <c r="CY1443" i="3"/>
  <c r="CZ1443" i="3"/>
  <c r="DB1443" i="3" s="1"/>
  <c r="DA1443" i="3"/>
  <c r="DC1443" i="3"/>
  <c r="A1444" i="3"/>
  <c r="Y1444" i="3"/>
  <c r="CY1444" i="3"/>
  <c r="CZ1444" i="3"/>
  <c r="DA1444" i="3"/>
  <c r="DB1444" i="3"/>
  <c r="DC1444" i="3"/>
  <c r="A1445" i="3"/>
  <c r="Y1445" i="3"/>
  <c r="CY1445" i="3"/>
  <c r="CZ1445" i="3"/>
  <c r="DB1445" i="3" s="1"/>
  <c r="DA1445" i="3"/>
  <c r="DC1445" i="3"/>
  <c r="A1446" i="3"/>
  <c r="Y1446" i="3"/>
  <c r="CY1446" i="3"/>
  <c r="CZ1446" i="3"/>
  <c r="DA1446" i="3"/>
  <c r="DB1446" i="3"/>
  <c r="DC1446" i="3"/>
  <c r="A1447" i="3"/>
  <c r="Y1447" i="3"/>
  <c r="CY1447" i="3"/>
  <c r="CZ1447" i="3"/>
  <c r="DB1447" i="3" s="1"/>
  <c r="DA1447" i="3"/>
  <c r="DC1447" i="3"/>
  <c r="A1448" i="3"/>
  <c r="Y1448" i="3"/>
  <c r="CY1448" i="3"/>
  <c r="CZ1448" i="3"/>
  <c r="DB1448" i="3" s="1"/>
  <c r="DA1448" i="3"/>
  <c r="DC1448" i="3"/>
  <c r="A1449" i="3"/>
  <c r="Y1449" i="3"/>
  <c r="CY1449" i="3"/>
  <c r="CZ1449" i="3"/>
  <c r="DA1449" i="3"/>
  <c r="DB1449" i="3"/>
  <c r="DC1449" i="3"/>
  <c r="A1450" i="3"/>
  <c r="Y1450" i="3"/>
  <c r="CY1450" i="3"/>
  <c r="CZ1450" i="3"/>
  <c r="DA1450" i="3"/>
  <c r="DB1450" i="3"/>
  <c r="DC1450" i="3"/>
  <c r="A1451" i="3"/>
  <c r="Y1451" i="3"/>
  <c r="CY1451" i="3"/>
  <c r="CZ1451" i="3"/>
  <c r="DB1451" i="3" s="1"/>
  <c r="DA1451" i="3"/>
  <c r="DC1451" i="3"/>
  <c r="A1452" i="3"/>
  <c r="Y1452" i="3"/>
  <c r="CY1452" i="3"/>
  <c r="CZ1452" i="3"/>
  <c r="DB1452" i="3" s="1"/>
  <c r="DA1452" i="3"/>
  <c r="DC1452" i="3"/>
  <c r="A1453" i="3"/>
  <c r="Y1453" i="3"/>
  <c r="CY1453" i="3"/>
  <c r="CZ1453" i="3"/>
  <c r="DB1453" i="3" s="1"/>
  <c r="DA1453" i="3"/>
  <c r="DC1453" i="3"/>
  <c r="A1454" i="3"/>
  <c r="Y1454" i="3"/>
  <c r="CY1454" i="3"/>
  <c r="CZ1454" i="3"/>
  <c r="DA1454" i="3"/>
  <c r="DB1454" i="3"/>
  <c r="DC1454" i="3"/>
  <c r="A1455" i="3"/>
  <c r="Y1455" i="3"/>
  <c r="CY1455" i="3"/>
  <c r="CZ1455" i="3"/>
  <c r="DB1455" i="3" s="1"/>
  <c r="DA1455" i="3"/>
  <c r="DC1455" i="3"/>
  <c r="A1456" i="3"/>
  <c r="Y1456" i="3"/>
  <c r="CY1456" i="3"/>
  <c r="CZ1456" i="3"/>
  <c r="DA1456" i="3"/>
  <c r="DB1456" i="3"/>
  <c r="DC1456" i="3"/>
  <c r="A1457" i="3"/>
  <c r="Y1457" i="3"/>
  <c r="CY1457" i="3"/>
  <c r="CZ1457" i="3"/>
  <c r="DB1457" i="3" s="1"/>
  <c r="DA1457" i="3"/>
  <c r="DC1457" i="3"/>
  <c r="A1458" i="3"/>
  <c r="Y1458" i="3"/>
  <c r="CY1458" i="3"/>
  <c r="CZ1458" i="3"/>
  <c r="DB1458" i="3" s="1"/>
  <c r="DA1458" i="3"/>
  <c r="DC1458" i="3"/>
  <c r="A1459" i="3"/>
  <c r="Y1459" i="3"/>
  <c r="CY1459" i="3"/>
  <c r="CZ1459" i="3"/>
  <c r="DA1459" i="3"/>
  <c r="DB1459" i="3"/>
  <c r="DC1459" i="3"/>
  <c r="A1460" i="3"/>
  <c r="Y1460" i="3"/>
  <c r="CY1460" i="3"/>
  <c r="CZ1460" i="3"/>
  <c r="DA1460" i="3"/>
  <c r="DB1460" i="3"/>
  <c r="DC1460" i="3"/>
  <c r="A1461" i="3"/>
  <c r="Y1461" i="3"/>
  <c r="CY1461" i="3"/>
  <c r="CZ1461" i="3"/>
  <c r="DB1461" i="3" s="1"/>
  <c r="DA1461" i="3"/>
  <c r="DC1461" i="3"/>
  <c r="A1462" i="3"/>
  <c r="Y1462" i="3"/>
  <c r="CY1462" i="3"/>
  <c r="CZ1462" i="3"/>
  <c r="DB1462" i="3" s="1"/>
  <c r="DA1462" i="3"/>
  <c r="DC1462" i="3"/>
  <c r="A1463" i="3"/>
  <c r="Y1463" i="3"/>
  <c r="CY1463" i="3"/>
  <c r="CZ1463" i="3"/>
  <c r="DB1463" i="3" s="1"/>
  <c r="DA1463" i="3"/>
  <c r="DC1463" i="3"/>
  <c r="A1464" i="3"/>
  <c r="Y1464" i="3"/>
  <c r="CY1464" i="3"/>
  <c r="CZ1464" i="3"/>
  <c r="DA1464" i="3"/>
  <c r="DB1464" i="3"/>
  <c r="DC1464" i="3"/>
  <c r="A1465" i="3"/>
  <c r="Y1465" i="3"/>
  <c r="CY1465" i="3"/>
  <c r="CZ1465" i="3"/>
  <c r="DB1465" i="3" s="1"/>
  <c r="DA1465" i="3"/>
  <c r="DC1465" i="3"/>
  <c r="A1466" i="3"/>
  <c r="Y1466" i="3"/>
  <c r="CY1466" i="3"/>
  <c r="CZ1466" i="3"/>
  <c r="DA1466" i="3"/>
  <c r="DB1466" i="3"/>
  <c r="DC1466" i="3"/>
  <c r="A1467" i="3"/>
  <c r="Y1467" i="3"/>
  <c r="CY1467" i="3"/>
  <c r="CZ1467" i="3"/>
  <c r="DB1467" i="3" s="1"/>
  <c r="DA1467" i="3"/>
  <c r="DC1467" i="3"/>
  <c r="A1468" i="3"/>
  <c r="Y1468" i="3"/>
  <c r="CY1468" i="3"/>
  <c r="CZ1468" i="3"/>
  <c r="DA1468" i="3"/>
  <c r="DB1468" i="3"/>
  <c r="DC1468" i="3"/>
  <c r="A1469" i="3"/>
  <c r="Y1469" i="3"/>
  <c r="CY1469" i="3"/>
  <c r="CZ1469" i="3"/>
  <c r="DA1469" i="3"/>
  <c r="DB1469" i="3"/>
  <c r="DC1469" i="3"/>
  <c r="A1470" i="3"/>
  <c r="Y1470" i="3"/>
  <c r="CY1470" i="3"/>
  <c r="CZ1470" i="3"/>
  <c r="DB1470" i="3" s="1"/>
  <c r="DA1470" i="3"/>
  <c r="DC1470" i="3"/>
  <c r="A1471" i="3"/>
  <c r="Y1471" i="3"/>
  <c r="CY1471" i="3"/>
  <c r="CZ1471" i="3"/>
  <c r="DB1471" i="3" s="1"/>
  <c r="DA1471" i="3"/>
  <c r="DC1471" i="3"/>
  <c r="A1472" i="3"/>
  <c r="Y1472" i="3"/>
  <c r="CY1472" i="3"/>
  <c r="CZ1472" i="3"/>
  <c r="DA1472" i="3"/>
  <c r="DB1472" i="3"/>
  <c r="DC1472" i="3"/>
  <c r="A1473" i="3"/>
  <c r="Y1473" i="3"/>
  <c r="CY1473" i="3"/>
  <c r="CZ1473" i="3"/>
  <c r="DB1473" i="3" s="1"/>
  <c r="DA1473" i="3"/>
  <c r="DC1473" i="3"/>
  <c r="A1474" i="3"/>
  <c r="Y1474" i="3"/>
  <c r="CY1474" i="3"/>
  <c r="CZ1474" i="3"/>
  <c r="DA1474" i="3"/>
  <c r="DB1474" i="3"/>
  <c r="DC1474" i="3"/>
  <c r="A1475" i="3"/>
  <c r="Y1475" i="3"/>
  <c r="CY1475" i="3"/>
  <c r="CZ1475" i="3"/>
  <c r="DB1475" i="3" s="1"/>
  <c r="DA1475" i="3"/>
  <c r="DC1475" i="3"/>
  <c r="A1476" i="3"/>
  <c r="Y1476" i="3"/>
  <c r="CY1476" i="3"/>
  <c r="CZ1476" i="3"/>
  <c r="DA1476" i="3"/>
  <c r="DB1476" i="3"/>
  <c r="DC1476" i="3"/>
  <c r="A1477" i="3"/>
  <c r="Y1477" i="3"/>
  <c r="CY1477" i="3"/>
  <c r="CZ1477" i="3"/>
  <c r="DB1477" i="3" s="1"/>
  <c r="DA1477" i="3"/>
  <c r="DC1477" i="3"/>
  <c r="A1478" i="3"/>
  <c r="Y1478" i="3"/>
  <c r="CY1478" i="3"/>
  <c r="CZ1478" i="3"/>
  <c r="DA1478" i="3"/>
  <c r="DB1478" i="3"/>
  <c r="DC1478" i="3"/>
  <c r="A1479" i="3"/>
  <c r="Y1479" i="3"/>
  <c r="CY1479" i="3"/>
  <c r="CZ1479" i="3"/>
  <c r="DA1479" i="3"/>
  <c r="DB1479" i="3"/>
  <c r="DC1479" i="3"/>
  <c r="A1480" i="3"/>
  <c r="Y1480" i="3"/>
  <c r="CY1480" i="3"/>
  <c r="CZ1480" i="3"/>
  <c r="DB1480" i="3" s="1"/>
  <c r="DA1480" i="3"/>
  <c r="DC1480" i="3"/>
  <c r="A1481" i="3"/>
  <c r="Y1481" i="3"/>
  <c r="CY1481" i="3"/>
  <c r="CZ1481" i="3"/>
  <c r="DB1481" i="3" s="1"/>
  <c r="DA1481" i="3"/>
  <c r="DC1481" i="3"/>
  <c r="A1482" i="3"/>
  <c r="Y1482" i="3"/>
  <c r="CY1482" i="3"/>
  <c r="CZ1482" i="3"/>
  <c r="DA1482" i="3"/>
  <c r="DB1482" i="3"/>
  <c r="DC1482" i="3"/>
  <c r="A1483" i="3"/>
  <c r="Y1483" i="3"/>
  <c r="CY1483" i="3"/>
  <c r="CZ1483" i="3"/>
  <c r="DB1483" i="3" s="1"/>
  <c r="DA1483" i="3"/>
  <c r="DC1483" i="3"/>
  <c r="A1484" i="3"/>
  <c r="Y1484" i="3"/>
  <c r="CY1484" i="3"/>
  <c r="CZ1484" i="3"/>
  <c r="DA1484" i="3"/>
  <c r="DB1484" i="3"/>
  <c r="DC1484" i="3"/>
  <c r="A1485" i="3"/>
  <c r="Y1485" i="3"/>
  <c r="CY1485" i="3"/>
  <c r="CZ1485" i="3"/>
  <c r="DA1485" i="3"/>
  <c r="DB1485" i="3"/>
  <c r="DC1485" i="3"/>
  <c r="A1486" i="3"/>
  <c r="Y1486" i="3"/>
  <c r="CY1486" i="3"/>
  <c r="CZ1486" i="3"/>
  <c r="DB1486" i="3" s="1"/>
  <c r="DA1486" i="3"/>
  <c r="DC1486" i="3"/>
  <c r="A1487" i="3"/>
  <c r="Y1487" i="3"/>
  <c r="CY1487" i="3"/>
  <c r="CZ1487" i="3"/>
  <c r="DB1487" i="3" s="1"/>
  <c r="DA1487" i="3"/>
  <c r="DC1487" i="3"/>
  <c r="A1488" i="3"/>
  <c r="Y1488" i="3"/>
  <c r="CY1488" i="3"/>
  <c r="CZ1488" i="3"/>
  <c r="DB1488" i="3" s="1"/>
  <c r="DA1488" i="3"/>
  <c r="DC1488" i="3"/>
  <c r="A1489" i="3"/>
  <c r="Y1489" i="3"/>
  <c r="CY1489" i="3"/>
  <c r="CZ1489" i="3"/>
  <c r="DB1489" i="3" s="1"/>
  <c r="DA1489" i="3"/>
  <c r="DC1489" i="3"/>
  <c r="A1490" i="3"/>
  <c r="Y1490" i="3"/>
  <c r="CY1490" i="3"/>
  <c r="CZ1490" i="3"/>
  <c r="DA1490" i="3"/>
  <c r="DB1490" i="3"/>
  <c r="DC1490" i="3"/>
  <c r="A1491" i="3"/>
  <c r="Y1491" i="3"/>
  <c r="CY1491" i="3"/>
  <c r="CZ1491" i="3"/>
  <c r="DA1491" i="3"/>
  <c r="DB1491" i="3"/>
  <c r="DC1491" i="3"/>
  <c r="A1492" i="3"/>
  <c r="Y1492" i="3"/>
  <c r="CY1492" i="3"/>
  <c r="CZ1492" i="3"/>
  <c r="DB1492" i="3" s="1"/>
  <c r="DA1492" i="3"/>
  <c r="DC1492" i="3"/>
  <c r="A1493" i="3"/>
  <c r="Y1493" i="3"/>
  <c r="CY1493" i="3"/>
  <c r="CZ1493" i="3"/>
  <c r="DA1493" i="3"/>
  <c r="DB1493" i="3"/>
  <c r="DC1493" i="3"/>
  <c r="A1494" i="3"/>
  <c r="Y1494" i="3"/>
  <c r="CY1494" i="3"/>
  <c r="CZ1494" i="3"/>
  <c r="DB1494" i="3" s="1"/>
  <c r="DA1494" i="3"/>
  <c r="DC1494" i="3"/>
  <c r="A1495" i="3"/>
  <c r="Y1495" i="3"/>
  <c r="CY1495" i="3"/>
  <c r="CZ1495" i="3"/>
  <c r="DA1495" i="3"/>
  <c r="DB1495" i="3"/>
  <c r="DC1495" i="3"/>
  <c r="A1496" i="3"/>
  <c r="Y1496" i="3"/>
  <c r="CY1496" i="3"/>
  <c r="CZ1496" i="3"/>
  <c r="DB1496" i="3" s="1"/>
  <c r="DA1496" i="3"/>
  <c r="DC1496" i="3"/>
  <c r="A1497" i="3"/>
  <c r="Y1497" i="3"/>
  <c r="CY1497" i="3"/>
  <c r="CZ1497" i="3"/>
  <c r="DA1497" i="3"/>
  <c r="DB1497" i="3"/>
  <c r="DC1497" i="3"/>
  <c r="A1498" i="3"/>
  <c r="Y1498" i="3"/>
  <c r="CY1498" i="3"/>
  <c r="CZ1498" i="3"/>
  <c r="DB1498" i="3" s="1"/>
  <c r="DA1498" i="3"/>
  <c r="DC1498" i="3"/>
  <c r="A1499" i="3"/>
  <c r="Y1499" i="3"/>
  <c r="CY1499" i="3"/>
  <c r="CZ1499" i="3"/>
  <c r="DB1499" i="3" s="1"/>
  <c r="DA1499" i="3"/>
  <c r="DC1499" i="3"/>
  <c r="A1500" i="3"/>
  <c r="Y1500" i="3"/>
  <c r="CY1500" i="3"/>
  <c r="CZ1500" i="3"/>
  <c r="DA1500" i="3"/>
  <c r="DB1500" i="3"/>
  <c r="DC1500" i="3"/>
  <c r="A1501" i="3"/>
  <c r="Y1501" i="3"/>
  <c r="CY1501" i="3"/>
  <c r="CZ1501" i="3"/>
  <c r="DA1501" i="3"/>
  <c r="DB1501" i="3"/>
  <c r="DC1501" i="3"/>
  <c r="A1502" i="3"/>
  <c r="Y1502" i="3"/>
  <c r="CY1502" i="3"/>
  <c r="CZ1502" i="3"/>
  <c r="DB1502" i="3" s="1"/>
  <c r="DA1502" i="3"/>
  <c r="DC1502" i="3"/>
  <c r="A1503" i="3"/>
  <c r="Y1503" i="3"/>
  <c r="CY1503" i="3"/>
  <c r="CZ1503" i="3"/>
  <c r="DB1503" i="3" s="1"/>
  <c r="DA1503" i="3"/>
  <c r="DC1503" i="3"/>
  <c r="A1504" i="3"/>
  <c r="Y1504" i="3"/>
  <c r="CY1504" i="3"/>
  <c r="CZ1504" i="3"/>
  <c r="DA1504" i="3"/>
  <c r="DB1504" i="3"/>
  <c r="DC1504" i="3"/>
  <c r="A1505" i="3"/>
  <c r="Y1505" i="3"/>
  <c r="CY1505" i="3"/>
  <c r="CZ1505" i="3"/>
  <c r="DA1505" i="3"/>
  <c r="DB1505" i="3"/>
  <c r="DC1505" i="3"/>
  <c r="A1506" i="3"/>
  <c r="Y1506" i="3"/>
  <c r="CY1506" i="3"/>
  <c r="CZ1506" i="3"/>
  <c r="DB1506" i="3" s="1"/>
  <c r="DA1506" i="3"/>
  <c r="DC1506" i="3"/>
  <c r="A1507" i="3"/>
  <c r="Y1507" i="3"/>
  <c r="CY1507" i="3"/>
  <c r="CZ1507" i="3"/>
  <c r="DB1507" i="3" s="1"/>
  <c r="DA1507" i="3"/>
  <c r="DC1507" i="3"/>
  <c r="A1508" i="3"/>
  <c r="Y1508" i="3"/>
  <c r="CY1508" i="3"/>
  <c r="CZ1508" i="3"/>
  <c r="DA1508" i="3"/>
  <c r="DB1508" i="3"/>
  <c r="DC1508" i="3"/>
  <c r="A1509" i="3"/>
  <c r="Y1509" i="3"/>
  <c r="CY1509" i="3"/>
  <c r="CZ1509" i="3"/>
  <c r="DA1509" i="3"/>
  <c r="DB1509" i="3"/>
  <c r="DC1509" i="3"/>
  <c r="A1510" i="3"/>
  <c r="Y1510" i="3"/>
  <c r="CY1510" i="3"/>
  <c r="CZ1510" i="3"/>
  <c r="DB1510" i="3" s="1"/>
  <c r="DA1510" i="3"/>
  <c r="DC1510" i="3"/>
  <c r="A1511" i="3"/>
  <c r="Y1511" i="3"/>
  <c r="CY1511" i="3"/>
  <c r="CZ1511" i="3"/>
  <c r="DB1511" i="3" s="1"/>
  <c r="DA1511" i="3"/>
  <c r="DC1511" i="3"/>
  <c r="A1512" i="3"/>
  <c r="Y1512" i="3"/>
  <c r="CY1512" i="3"/>
  <c r="CZ1512" i="3"/>
  <c r="DA1512" i="3"/>
  <c r="DB1512" i="3"/>
  <c r="DC1512" i="3"/>
  <c r="A1513" i="3"/>
  <c r="Y1513" i="3"/>
  <c r="CY1513" i="3"/>
  <c r="CZ1513" i="3"/>
  <c r="DA1513" i="3"/>
  <c r="DB1513" i="3"/>
  <c r="DC1513" i="3"/>
  <c r="A1514" i="3"/>
  <c r="Y1514" i="3"/>
  <c r="CY1514" i="3"/>
  <c r="CZ1514" i="3"/>
  <c r="DB1514" i="3" s="1"/>
  <c r="DA1514" i="3"/>
  <c r="DC1514" i="3"/>
  <c r="A1515" i="3"/>
  <c r="Y1515" i="3"/>
  <c r="CY1515" i="3"/>
  <c r="CZ1515" i="3"/>
  <c r="DB1515" i="3" s="1"/>
  <c r="DA1515" i="3"/>
  <c r="DC1515" i="3"/>
  <c r="A1516" i="3"/>
  <c r="Y1516" i="3"/>
  <c r="CY1516" i="3"/>
  <c r="CZ1516" i="3"/>
  <c r="DA1516" i="3"/>
  <c r="DB1516" i="3"/>
  <c r="DC1516" i="3"/>
  <c r="A1517" i="3"/>
  <c r="Y1517" i="3"/>
  <c r="CY1517" i="3"/>
  <c r="CZ1517" i="3"/>
  <c r="DB1517" i="3" s="1"/>
  <c r="DA1517" i="3"/>
  <c r="DC1517" i="3"/>
  <c r="A1518" i="3"/>
  <c r="Y1518" i="3"/>
  <c r="CY1518" i="3"/>
  <c r="CZ1518" i="3"/>
  <c r="DA1518" i="3"/>
  <c r="DB1518" i="3"/>
  <c r="DC1518" i="3"/>
  <c r="A1519" i="3"/>
  <c r="Y1519" i="3"/>
  <c r="CY1519" i="3"/>
  <c r="CZ1519" i="3"/>
  <c r="DB1519" i="3" s="1"/>
  <c r="DA1519" i="3"/>
  <c r="DC1519" i="3"/>
  <c r="A1520" i="3"/>
  <c r="Y1520" i="3"/>
  <c r="CY1520" i="3"/>
  <c r="CZ1520" i="3"/>
  <c r="DA1520" i="3"/>
  <c r="DB1520" i="3"/>
  <c r="DC1520" i="3"/>
  <c r="A1521" i="3"/>
  <c r="Y1521" i="3"/>
  <c r="CY1521" i="3"/>
  <c r="CZ1521" i="3"/>
  <c r="DB1521" i="3" s="1"/>
  <c r="DA1521" i="3"/>
  <c r="DC1521" i="3"/>
  <c r="A1522" i="3"/>
  <c r="Y1522" i="3"/>
  <c r="CY1522" i="3"/>
  <c r="CZ1522" i="3"/>
  <c r="DA1522" i="3"/>
  <c r="DB1522" i="3"/>
  <c r="DC1522" i="3"/>
  <c r="A1523" i="3"/>
  <c r="Y1523" i="3"/>
  <c r="CY1523" i="3"/>
  <c r="CZ1523" i="3"/>
  <c r="DA1523" i="3"/>
  <c r="DB1523" i="3"/>
  <c r="DC1523" i="3"/>
  <c r="A1524" i="3"/>
  <c r="Y1524" i="3"/>
  <c r="CY1524" i="3"/>
  <c r="CZ1524" i="3"/>
  <c r="DB1524" i="3" s="1"/>
  <c r="DA1524" i="3"/>
  <c r="DC1524" i="3"/>
  <c r="A1525" i="3"/>
  <c r="Y1525" i="3"/>
  <c r="CY1525" i="3"/>
  <c r="CZ1525" i="3"/>
  <c r="DB1525" i="3" s="1"/>
  <c r="DA1525" i="3"/>
  <c r="DC1525" i="3"/>
  <c r="A1526" i="3"/>
  <c r="Y1526" i="3"/>
  <c r="CY1526" i="3"/>
  <c r="CZ1526" i="3"/>
  <c r="DA1526" i="3"/>
  <c r="DB1526" i="3"/>
  <c r="DC1526" i="3"/>
  <c r="A1527" i="3"/>
  <c r="Y1527" i="3"/>
  <c r="CY1527" i="3"/>
  <c r="CZ1527" i="3"/>
  <c r="DA1527" i="3"/>
  <c r="DB1527" i="3"/>
  <c r="DC1527" i="3"/>
  <c r="A1528" i="3"/>
  <c r="Y1528" i="3"/>
  <c r="CY1528" i="3"/>
  <c r="CZ1528" i="3"/>
  <c r="DB1528" i="3" s="1"/>
  <c r="DA1528" i="3"/>
  <c r="DC1528" i="3"/>
  <c r="A1529" i="3"/>
  <c r="Y1529" i="3"/>
  <c r="CY1529" i="3"/>
  <c r="CZ1529" i="3"/>
  <c r="DB1529" i="3" s="1"/>
  <c r="DA1529" i="3"/>
  <c r="DC1529" i="3"/>
  <c r="A1530" i="3"/>
  <c r="Y1530" i="3"/>
  <c r="CY1530" i="3"/>
  <c r="CZ1530" i="3"/>
  <c r="DA1530" i="3"/>
  <c r="DB1530" i="3"/>
  <c r="DC1530" i="3"/>
  <c r="A1531" i="3"/>
  <c r="Y1531" i="3"/>
  <c r="CY1531" i="3"/>
  <c r="CZ1531" i="3"/>
  <c r="DA1531" i="3"/>
  <c r="DB1531" i="3"/>
  <c r="DC1531" i="3"/>
  <c r="A1532" i="3"/>
  <c r="Y1532" i="3"/>
  <c r="CY1532" i="3"/>
  <c r="CZ1532" i="3"/>
  <c r="DB1532" i="3" s="1"/>
  <c r="DA1532" i="3"/>
  <c r="DC1532" i="3"/>
  <c r="A1533" i="3"/>
  <c r="Y1533" i="3"/>
  <c r="CY1533" i="3"/>
  <c r="CZ1533" i="3"/>
  <c r="DB1533" i="3" s="1"/>
  <c r="DA1533" i="3"/>
  <c r="DC1533" i="3"/>
  <c r="A1534" i="3"/>
  <c r="Y1534" i="3"/>
  <c r="CY1534" i="3"/>
  <c r="CZ1534" i="3"/>
  <c r="DA1534" i="3"/>
  <c r="DB1534" i="3"/>
  <c r="DC1534" i="3"/>
  <c r="A1535" i="3"/>
  <c r="Y1535" i="3"/>
  <c r="CY1535" i="3"/>
  <c r="CZ1535" i="3"/>
  <c r="DA1535" i="3"/>
  <c r="DB1535" i="3"/>
  <c r="DC1535" i="3"/>
  <c r="A1536" i="3"/>
  <c r="Y1536" i="3"/>
  <c r="CY1536" i="3"/>
  <c r="CZ1536" i="3"/>
  <c r="DB1536" i="3" s="1"/>
  <c r="DA1536" i="3"/>
  <c r="DC1536" i="3"/>
  <c r="A1537" i="3"/>
  <c r="Y1537" i="3"/>
  <c r="CY1537" i="3"/>
  <c r="CZ1537" i="3"/>
  <c r="DB1537" i="3" s="1"/>
  <c r="DA1537" i="3"/>
  <c r="DC1537" i="3"/>
  <c r="A1538" i="3"/>
  <c r="Y1538" i="3"/>
  <c r="CY1538" i="3"/>
  <c r="CZ1538" i="3"/>
  <c r="DA1538" i="3"/>
  <c r="DB1538" i="3"/>
  <c r="DC1538" i="3"/>
  <c r="A1539" i="3"/>
  <c r="Y1539" i="3"/>
  <c r="CY1539" i="3"/>
  <c r="CZ1539" i="3"/>
  <c r="DA1539" i="3"/>
  <c r="DB1539" i="3"/>
  <c r="DC1539" i="3"/>
  <c r="A1540" i="3"/>
  <c r="Y1540" i="3"/>
  <c r="CY1540" i="3"/>
  <c r="CZ1540" i="3"/>
  <c r="DB1540" i="3" s="1"/>
  <c r="DA1540" i="3"/>
  <c r="DC1540" i="3"/>
  <c r="A1541" i="3"/>
  <c r="Y1541" i="3"/>
  <c r="CY1541" i="3"/>
  <c r="CZ1541" i="3"/>
  <c r="DA1541" i="3"/>
  <c r="DB1541" i="3"/>
  <c r="DC1541" i="3"/>
  <c r="A1542" i="3"/>
  <c r="Y1542" i="3"/>
  <c r="CY1542" i="3"/>
  <c r="CZ1542" i="3"/>
  <c r="DB1542" i="3" s="1"/>
  <c r="DA1542" i="3"/>
  <c r="DC1542" i="3"/>
  <c r="A1543" i="3"/>
  <c r="Y1543" i="3"/>
  <c r="CY1543" i="3"/>
  <c r="CZ1543" i="3"/>
  <c r="DA1543" i="3"/>
  <c r="DB1543" i="3"/>
  <c r="DC1543" i="3"/>
  <c r="A1544" i="3"/>
  <c r="Y1544" i="3"/>
  <c r="CY1544" i="3"/>
  <c r="CZ1544" i="3"/>
  <c r="DB1544" i="3" s="1"/>
  <c r="DA1544" i="3"/>
  <c r="DC1544" i="3"/>
  <c r="A1545" i="3"/>
  <c r="Y1545" i="3"/>
  <c r="CY1545" i="3"/>
  <c r="CZ1545" i="3"/>
  <c r="DA1545" i="3"/>
  <c r="DB1545" i="3"/>
  <c r="DC1545" i="3"/>
  <c r="A1546" i="3"/>
  <c r="Y1546" i="3"/>
  <c r="CY1546" i="3"/>
  <c r="CZ1546" i="3"/>
  <c r="DB1546" i="3" s="1"/>
  <c r="DA1546" i="3"/>
  <c r="DC1546" i="3"/>
  <c r="A1547" i="3"/>
  <c r="Y1547" i="3"/>
  <c r="CY1547" i="3"/>
  <c r="CZ1547" i="3"/>
  <c r="DB1547" i="3" s="1"/>
  <c r="DA1547" i="3"/>
  <c r="DC1547" i="3"/>
  <c r="A1548" i="3"/>
  <c r="Y1548" i="3"/>
  <c r="CY1548" i="3"/>
  <c r="CZ1548" i="3"/>
  <c r="DA1548" i="3"/>
  <c r="DB1548" i="3"/>
  <c r="DC1548" i="3"/>
  <c r="A1549" i="3"/>
  <c r="Y1549" i="3"/>
  <c r="CY1549" i="3"/>
  <c r="CZ1549" i="3"/>
  <c r="DA1549" i="3"/>
  <c r="DB1549" i="3"/>
  <c r="DC1549" i="3"/>
  <c r="A1550" i="3"/>
  <c r="Y1550" i="3"/>
  <c r="CY1550" i="3"/>
  <c r="CZ1550" i="3"/>
  <c r="DB1550" i="3" s="1"/>
  <c r="DA1550" i="3"/>
  <c r="DC1550" i="3"/>
  <c r="A1551" i="3"/>
  <c r="Y1551" i="3"/>
  <c r="CY1551" i="3"/>
  <c r="CZ1551" i="3"/>
  <c r="DB1551" i="3" s="1"/>
  <c r="DA1551" i="3"/>
  <c r="DC1551" i="3"/>
  <c r="A1552" i="3"/>
  <c r="Y1552" i="3"/>
  <c r="CY1552" i="3"/>
  <c r="CZ1552" i="3"/>
  <c r="DA1552" i="3"/>
  <c r="DB1552" i="3"/>
  <c r="DC1552" i="3"/>
  <c r="A1553" i="3"/>
  <c r="Y1553" i="3"/>
  <c r="CY1553" i="3"/>
  <c r="CZ1553" i="3"/>
  <c r="DA1553" i="3"/>
  <c r="DB1553" i="3"/>
  <c r="DC1553" i="3"/>
  <c r="A1554" i="3"/>
  <c r="Y1554" i="3"/>
  <c r="CY1554" i="3"/>
  <c r="CZ1554" i="3"/>
  <c r="DB1554" i="3" s="1"/>
  <c r="DA1554" i="3"/>
  <c r="DC1554" i="3"/>
  <c r="A1555" i="3"/>
  <c r="Y1555" i="3"/>
  <c r="CY1555" i="3"/>
  <c r="CZ1555" i="3"/>
  <c r="DB1555" i="3" s="1"/>
  <c r="DA1555" i="3"/>
  <c r="DC1555" i="3"/>
  <c r="A1556" i="3"/>
  <c r="Y1556" i="3"/>
  <c r="CY1556" i="3"/>
  <c r="CZ1556" i="3"/>
  <c r="DA1556" i="3"/>
  <c r="DB1556" i="3"/>
  <c r="DC1556" i="3"/>
  <c r="A1557" i="3"/>
  <c r="Y1557" i="3"/>
  <c r="CY1557" i="3"/>
  <c r="CZ1557" i="3"/>
  <c r="DB1557" i="3" s="1"/>
  <c r="DA1557" i="3"/>
  <c r="DC1557" i="3"/>
  <c r="A1558" i="3"/>
  <c r="Y1558" i="3"/>
  <c r="CY1558" i="3"/>
  <c r="CZ1558" i="3"/>
  <c r="DA1558" i="3"/>
  <c r="DB1558" i="3"/>
  <c r="DC1558" i="3"/>
  <c r="A1559" i="3"/>
  <c r="Y1559" i="3"/>
  <c r="CY1559" i="3"/>
  <c r="CZ1559" i="3"/>
  <c r="DB1559" i="3" s="1"/>
  <c r="DA1559" i="3"/>
  <c r="DC1559" i="3"/>
  <c r="A1560" i="3"/>
  <c r="Y1560" i="3"/>
  <c r="CY1560" i="3"/>
  <c r="CZ1560" i="3"/>
  <c r="DA1560" i="3"/>
  <c r="DB1560" i="3"/>
  <c r="DC1560" i="3"/>
  <c r="A1561" i="3"/>
  <c r="Y1561" i="3"/>
  <c r="CY1561" i="3"/>
  <c r="CZ1561" i="3"/>
  <c r="DB1561" i="3" s="1"/>
  <c r="DA1561" i="3"/>
  <c r="DC1561" i="3"/>
  <c r="A1562" i="3"/>
  <c r="Y1562" i="3"/>
  <c r="CY1562" i="3"/>
  <c r="CZ1562" i="3"/>
  <c r="DA1562" i="3"/>
  <c r="DB1562" i="3"/>
  <c r="DC1562" i="3"/>
  <c r="A1563" i="3"/>
  <c r="Y1563" i="3"/>
  <c r="CY1563" i="3"/>
  <c r="CZ1563" i="3"/>
  <c r="DA1563" i="3"/>
  <c r="DB1563" i="3"/>
  <c r="DC1563" i="3"/>
  <c r="A1564" i="3"/>
  <c r="Y1564" i="3"/>
  <c r="CY1564" i="3"/>
  <c r="CZ1564" i="3"/>
  <c r="DB1564" i="3" s="1"/>
  <c r="DA1564" i="3"/>
  <c r="DC1564" i="3"/>
  <c r="A1565" i="3"/>
  <c r="Y1565" i="3"/>
  <c r="CY1565" i="3"/>
  <c r="CZ1565" i="3"/>
  <c r="DB1565" i="3" s="1"/>
  <c r="DA1565" i="3"/>
  <c r="DC1565" i="3"/>
  <c r="A1566" i="3"/>
  <c r="Y1566" i="3"/>
  <c r="CY1566" i="3"/>
  <c r="CZ1566" i="3"/>
  <c r="DA1566" i="3"/>
  <c r="DB1566" i="3"/>
  <c r="DC1566" i="3"/>
  <c r="A1567" i="3"/>
  <c r="Y1567" i="3"/>
  <c r="CY1567" i="3"/>
  <c r="CZ1567" i="3"/>
  <c r="DA1567" i="3"/>
  <c r="DB1567" i="3"/>
  <c r="DC1567" i="3"/>
  <c r="A1568" i="3"/>
  <c r="Y1568" i="3"/>
  <c r="CY1568" i="3"/>
  <c r="CZ1568" i="3"/>
  <c r="DB1568" i="3" s="1"/>
  <c r="DA1568" i="3"/>
  <c r="DC1568" i="3"/>
  <c r="A1569" i="3"/>
  <c r="Y1569" i="3"/>
  <c r="CY1569" i="3"/>
  <c r="CZ1569" i="3"/>
  <c r="DB1569" i="3" s="1"/>
  <c r="DA1569" i="3"/>
  <c r="DC1569" i="3"/>
  <c r="A1570" i="3"/>
  <c r="Y1570" i="3"/>
  <c r="CY1570" i="3"/>
  <c r="CZ1570" i="3"/>
  <c r="DA1570" i="3"/>
  <c r="DB1570" i="3"/>
  <c r="DC1570" i="3"/>
  <c r="A1571" i="3"/>
  <c r="Y1571" i="3"/>
  <c r="CY1571" i="3"/>
  <c r="CZ1571" i="3"/>
  <c r="DA1571" i="3"/>
  <c r="DB1571" i="3"/>
  <c r="DC1571" i="3"/>
  <c r="A1572" i="3"/>
  <c r="Y1572" i="3"/>
  <c r="CY1572" i="3"/>
  <c r="CZ1572" i="3"/>
  <c r="DB1572" i="3" s="1"/>
  <c r="DA1572" i="3"/>
  <c r="DC1572" i="3"/>
  <c r="A1573" i="3"/>
  <c r="Y1573" i="3"/>
  <c r="CY1573" i="3"/>
  <c r="CZ1573" i="3"/>
  <c r="DA1573" i="3"/>
  <c r="DB1573" i="3"/>
  <c r="DC1573" i="3"/>
  <c r="A1574" i="3"/>
  <c r="Y1574" i="3"/>
  <c r="CY1574" i="3"/>
  <c r="CZ1574" i="3"/>
  <c r="DB1574" i="3" s="1"/>
  <c r="DA1574" i="3"/>
  <c r="DC1574" i="3"/>
  <c r="A1575" i="3"/>
  <c r="Y1575" i="3"/>
  <c r="CY1575" i="3"/>
  <c r="CZ1575" i="3"/>
  <c r="DA1575" i="3"/>
  <c r="DB1575" i="3"/>
  <c r="DC1575" i="3"/>
  <c r="A1576" i="3"/>
  <c r="Y1576" i="3"/>
  <c r="CY1576" i="3"/>
  <c r="CZ1576" i="3"/>
  <c r="DB1576" i="3" s="1"/>
  <c r="DA1576" i="3"/>
  <c r="DC1576" i="3"/>
  <c r="A1577" i="3"/>
  <c r="Y1577" i="3"/>
  <c r="CY1577" i="3"/>
  <c r="CZ1577" i="3"/>
  <c r="DA1577" i="3"/>
  <c r="DB1577" i="3"/>
  <c r="DC1577" i="3"/>
  <c r="A1578" i="3"/>
  <c r="Y1578" i="3"/>
  <c r="CY1578" i="3"/>
  <c r="CZ1578" i="3"/>
  <c r="DB1578" i="3" s="1"/>
  <c r="DA1578" i="3"/>
  <c r="DC1578" i="3"/>
  <c r="A1579" i="3"/>
  <c r="Y1579" i="3"/>
  <c r="CY1579" i="3"/>
  <c r="CZ1579" i="3"/>
  <c r="DB1579" i="3" s="1"/>
  <c r="DA1579" i="3"/>
  <c r="DC1579" i="3"/>
  <c r="A1580" i="3"/>
  <c r="Y1580" i="3"/>
  <c r="CY1580" i="3"/>
  <c r="CZ1580" i="3"/>
  <c r="DA1580" i="3"/>
  <c r="DB1580" i="3"/>
  <c r="DC1580" i="3"/>
  <c r="A1581" i="3"/>
  <c r="Y1581" i="3"/>
  <c r="CY1581" i="3"/>
  <c r="CZ1581" i="3"/>
  <c r="DA1581" i="3"/>
  <c r="DB1581" i="3"/>
  <c r="DC1581" i="3"/>
  <c r="A1582" i="3"/>
  <c r="Y1582" i="3"/>
  <c r="CY1582" i="3"/>
  <c r="CZ1582" i="3"/>
  <c r="DB1582" i="3" s="1"/>
  <c r="DA1582" i="3"/>
  <c r="DC1582" i="3"/>
  <c r="A1583" i="3"/>
  <c r="Y1583" i="3"/>
  <c r="CY1583" i="3"/>
  <c r="CZ1583" i="3"/>
  <c r="DB1583" i="3" s="1"/>
  <c r="DA1583" i="3"/>
  <c r="DC1583" i="3"/>
  <c r="A1584" i="3"/>
  <c r="Y1584" i="3"/>
  <c r="CY1584" i="3"/>
  <c r="CZ1584" i="3"/>
  <c r="DB1584" i="3" s="1"/>
  <c r="DA1584" i="3"/>
  <c r="DC1584" i="3"/>
  <c r="A1585" i="3"/>
  <c r="Y1585" i="3"/>
  <c r="CY1585" i="3"/>
  <c r="CZ1585" i="3"/>
  <c r="DA1585" i="3"/>
  <c r="DB1585" i="3"/>
  <c r="DC1585" i="3"/>
  <c r="A1586" i="3"/>
  <c r="Y1586" i="3"/>
  <c r="CY1586" i="3"/>
  <c r="CZ1586" i="3"/>
  <c r="DB1586" i="3" s="1"/>
  <c r="DA1586" i="3"/>
  <c r="DC1586" i="3"/>
  <c r="A1587" i="3"/>
  <c r="Y1587" i="3"/>
  <c r="CY1587" i="3"/>
  <c r="CZ1587" i="3"/>
  <c r="DA1587" i="3"/>
  <c r="DB1587" i="3"/>
  <c r="DC1587" i="3"/>
  <c r="A1588" i="3"/>
  <c r="Y1588" i="3"/>
  <c r="CY1588" i="3"/>
  <c r="CZ1588" i="3"/>
  <c r="DB1588" i="3" s="1"/>
  <c r="DA1588" i="3"/>
  <c r="DC1588" i="3"/>
  <c r="A1589" i="3"/>
  <c r="Y1589" i="3"/>
  <c r="CY1589" i="3"/>
  <c r="CZ1589" i="3"/>
  <c r="DB1589" i="3" s="1"/>
  <c r="DA1589" i="3"/>
  <c r="DC1589" i="3"/>
  <c r="A1590" i="3"/>
  <c r="Y1590" i="3"/>
  <c r="CY1590" i="3"/>
  <c r="CZ1590" i="3"/>
  <c r="DA1590" i="3"/>
  <c r="DB1590" i="3"/>
  <c r="DC1590" i="3"/>
  <c r="A1591" i="3"/>
  <c r="Y1591" i="3"/>
  <c r="CY1591" i="3"/>
  <c r="CZ1591" i="3"/>
  <c r="DA1591" i="3"/>
  <c r="DB1591" i="3"/>
  <c r="DC1591" i="3"/>
  <c r="A1592" i="3"/>
  <c r="Y1592" i="3"/>
  <c r="CY1592" i="3"/>
  <c r="CZ1592" i="3"/>
  <c r="DB1592" i="3" s="1"/>
  <c r="DA1592" i="3"/>
  <c r="DC1592" i="3"/>
  <c r="A1593" i="3"/>
  <c r="Y1593" i="3"/>
  <c r="CY1593" i="3"/>
  <c r="CZ1593" i="3"/>
  <c r="DB1593" i="3" s="1"/>
  <c r="DA1593" i="3"/>
  <c r="DC1593" i="3"/>
  <c r="A1594" i="3"/>
  <c r="Y1594" i="3"/>
  <c r="CY1594" i="3"/>
  <c r="CZ1594" i="3"/>
  <c r="DA1594" i="3"/>
  <c r="DB1594" i="3"/>
  <c r="DC1594" i="3"/>
  <c r="A1595" i="3"/>
  <c r="Y1595" i="3"/>
  <c r="CY1595" i="3"/>
  <c r="CZ1595" i="3"/>
  <c r="DB1595" i="3" s="1"/>
  <c r="DA1595" i="3"/>
  <c r="DC1595" i="3"/>
  <c r="A1596" i="3"/>
  <c r="Y1596" i="3"/>
  <c r="CY1596" i="3"/>
  <c r="CZ1596" i="3"/>
  <c r="DA1596" i="3"/>
  <c r="DB1596" i="3"/>
  <c r="DC1596" i="3"/>
  <c r="A1597" i="3"/>
  <c r="Y1597" i="3"/>
  <c r="CY1597" i="3"/>
  <c r="CZ1597" i="3"/>
  <c r="DA1597" i="3"/>
  <c r="DB1597" i="3"/>
  <c r="DC1597" i="3"/>
  <c r="A1598" i="3"/>
  <c r="Y1598" i="3"/>
  <c r="CY1598" i="3"/>
  <c r="CZ1598" i="3"/>
  <c r="DB1598" i="3" s="1"/>
  <c r="DA1598" i="3"/>
  <c r="DC1598" i="3"/>
  <c r="A1599" i="3"/>
  <c r="Y1599" i="3"/>
  <c r="CY1599" i="3"/>
  <c r="CZ1599" i="3"/>
  <c r="DA1599" i="3"/>
  <c r="DB1599" i="3"/>
  <c r="DC1599" i="3"/>
  <c r="A1600" i="3"/>
  <c r="Y1600" i="3"/>
  <c r="CY1600" i="3"/>
  <c r="CZ1600" i="3"/>
  <c r="DB1600" i="3" s="1"/>
  <c r="DA1600" i="3"/>
  <c r="DC1600" i="3"/>
  <c r="A1601" i="3"/>
  <c r="Y1601" i="3"/>
  <c r="CY1601" i="3"/>
  <c r="CZ1601" i="3"/>
  <c r="DB1601" i="3" s="1"/>
  <c r="DA1601" i="3"/>
  <c r="DC1601" i="3"/>
  <c r="A1602" i="3"/>
  <c r="Y1602" i="3"/>
  <c r="CY1602" i="3"/>
  <c r="CZ1602" i="3"/>
  <c r="DA1602" i="3"/>
  <c r="DB1602" i="3"/>
  <c r="DC1602" i="3"/>
  <c r="A1603" i="3"/>
  <c r="Y1603" i="3"/>
  <c r="CY1603" i="3"/>
  <c r="CZ1603" i="3"/>
  <c r="DB1603" i="3" s="1"/>
  <c r="DA1603" i="3"/>
  <c r="DC1603" i="3"/>
  <c r="A1604" i="3"/>
  <c r="Y1604" i="3"/>
  <c r="CY1604" i="3"/>
  <c r="CZ1604" i="3"/>
  <c r="DA1604" i="3"/>
  <c r="DB1604" i="3"/>
  <c r="DC1604" i="3"/>
  <c r="A1605" i="3"/>
  <c r="Y1605" i="3"/>
  <c r="CY1605" i="3"/>
  <c r="CZ1605" i="3"/>
  <c r="DB1605" i="3" s="1"/>
  <c r="DA1605" i="3"/>
  <c r="DC1605" i="3"/>
  <c r="A1606" i="3"/>
  <c r="Y1606" i="3"/>
  <c r="CY1606" i="3"/>
  <c r="CZ1606" i="3"/>
  <c r="DA1606" i="3"/>
  <c r="DB1606" i="3"/>
  <c r="DC1606" i="3"/>
  <c r="A1607" i="3"/>
  <c r="Y1607" i="3"/>
  <c r="CY1607" i="3"/>
  <c r="CZ1607" i="3"/>
  <c r="DA1607" i="3"/>
  <c r="DB1607" i="3"/>
  <c r="DC1607" i="3"/>
  <c r="A1608" i="3"/>
  <c r="Y1608" i="3"/>
  <c r="CY1608" i="3"/>
  <c r="CZ1608" i="3"/>
  <c r="DB1608" i="3" s="1"/>
  <c r="DA1608" i="3"/>
  <c r="DC1608" i="3"/>
  <c r="A1609" i="3"/>
  <c r="Y1609" i="3"/>
  <c r="CY1609" i="3"/>
  <c r="CZ1609" i="3"/>
  <c r="DB1609" i="3" s="1"/>
  <c r="DA1609" i="3"/>
  <c r="DC1609" i="3"/>
  <c r="A1610" i="3"/>
  <c r="Y1610" i="3"/>
  <c r="CY1610" i="3"/>
  <c r="CZ1610" i="3"/>
  <c r="DB1610" i="3" s="1"/>
  <c r="DA1610" i="3"/>
  <c r="DC1610" i="3"/>
  <c r="A1611" i="3"/>
  <c r="Y1611" i="3"/>
  <c r="CY1611" i="3"/>
  <c r="CZ1611" i="3"/>
  <c r="DA1611" i="3"/>
  <c r="DB1611" i="3"/>
  <c r="DC1611" i="3"/>
  <c r="A1612" i="3"/>
  <c r="Y1612" i="3"/>
  <c r="CY1612" i="3"/>
  <c r="CZ1612" i="3"/>
  <c r="DB1612" i="3" s="1"/>
  <c r="DA1612" i="3"/>
  <c r="DC1612" i="3"/>
  <c r="A1613" i="3"/>
  <c r="Y1613" i="3"/>
  <c r="CY1613" i="3"/>
  <c r="CZ1613" i="3"/>
  <c r="DB1613" i="3" s="1"/>
  <c r="DA1613" i="3"/>
  <c r="DC1613" i="3"/>
  <c r="A1614" i="3"/>
  <c r="Y1614" i="3"/>
  <c r="CY1614" i="3"/>
  <c r="CZ1614" i="3"/>
  <c r="DA1614" i="3"/>
  <c r="DB1614" i="3"/>
  <c r="DC1614" i="3"/>
  <c r="A1615" i="3"/>
  <c r="Y1615" i="3"/>
  <c r="CY1615" i="3"/>
  <c r="CZ1615" i="3"/>
  <c r="DA1615" i="3"/>
  <c r="DB1615" i="3"/>
  <c r="DC1615" i="3"/>
  <c r="A1616" i="3"/>
  <c r="Y1616" i="3"/>
  <c r="CY1616" i="3"/>
  <c r="CZ1616" i="3"/>
  <c r="DB1616" i="3" s="1"/>
  <c r="DA1616" i="3"/>
  <c r="DC1616" i="3"/>
  <c r="A1617" i="3"/>
  <c r="Y1617" i="3"/>
  <c r="CY1617" i="3"/>
  <c r="CZ1617" i="3"/>
  <c r="DA1617" i="3"/>
  <c r="DB1617" i="3"/>
  <c r="DC1617" i="3"/>
  <c r="A1618" i="3"/>
  <c r="Y1618" i="3"/>
  <c r="CY1618" i="3"/>
  <c r="CZ1618" i="3"/>
  <c r="DB1618" i="3" s="1"/>
  <c r="DA1618" i="3"/>
  <c r="DC1618" i="3"/>
  <c r="A1619" i="3"/>
  <c r="Y1619" i="3"/>
  <c r="CY1619" i="3"/>
  <c r="CZ1619" i="3"/>
  <c r="DA1619" i="3"/>
  <c r="DB1619" i="3"/>
  <c r="DC1619" i="3"/>
  <c r="A1620" i="3"/>
  <c r="Y1620" i="3"/>
  <c r="CY1620" i="3"/>
  <c r="CZ1620" i="3"/>
  <c r="DB1620" i="3" s="1"/>
  <c r="DA1620" i="3"/>
  <c r="DC1620" i="3"/>
  <c r="A1621" i="3"/>
  <c r="Y1621" i="3"/>
  <c r="CY1621" i="3"/>
  <c r="CZ1621" i="3"/>
  <c r="DA1621" i="3"/>
  <c r="DB1621" i="3"/>
  <c r="DC1621" i="3"/>
  <c r="A1622" i="3"/>
  <c r="Y1622" i="3"/>
  <c r="CY1622" i="3"/>
  <c r="CZ1622" i="3"/>
  <c r="DA1622" i="3"/>
  <c r="DB1622" i="3"/>
  <c r="DC1622" i="3"/>
  <c r="A1623" i="3"/>
  <c r="Y1623" i="3"/>
  <c r="CY1623" i="3"/>
  <c r="CZ1623" i="3"/>
  <c r="DA1623" i="3"/>
  <c r="DB1623" i="3"/>
  <c r="DC1623" i="3"/>
  <c r="A1624" i="3"/>
  <c r="Y1624" i="3"/>
  <c r="CY1624" i="3"/>
  <c r="CZ1624" i="3"/>
  <c r="DB1624" i="3" s="1"/>
  <c r="DA1624" i="3"/>
  <c r="DC1624" i="3"/>
  <c r="A1625" i="3"/>
  <c r="Y1625" i="3"/>
  <c r="CY1625" i="3"/>
  <c r="CZ1625" i="3"/>
  <c r="DA1625" i="3"/>
  <c r="DB1625" i="3"/>
  <c r="DC1625" i="3"/>
  <c r="A1626" i="3"/>
  <c r="Y1626" i="3"/>
  <c r="CY1626" i="3"/>
  <c r="CZ1626" i="3"/>
  <c r="DB1626" i="3" s="1"/>
  <c r="DA1626" i="3"/>
  <c r="DC1626" i="3"/>
  <c r="A1627" i="3"/>
  <c r="Y1627" i="3"/>
  <c r="CY1627" i="3"/>
  <c r="CZ1627" i="3"/>
  <c r="DB1627" i="3" s="1"/>
  <c r="DA1627" i="3"/>
  <c r="DC1627" i="3"/>
  <c r="A1628" i="3"/>
  <c r="Y1628" i="3"/>
  <c r="CY1628" i="3"/>
  <c r="CZ1628" i="3"/>
  <c r="DA1628" i="3"/>
  <c r="DB1628" i="3"/>
  <c r="DC1628" i="3"/>
  <c r="A1629" i="3"/>
  <c r="Y1629" i="3"/>
  <c r="CY1629" i="3"/>
  <c r="CZ1629" i="3"/>
  <c r="DB1629" i="3" s="1"/>
  <c r="DA1629" i="3"/>
  <c r="DC1629" i="3"/>
  <c r="A1630" i="3"/>
  <c r="Y1630" i="3"/>
  <c r="CY1630" i="3"/>
  <c r="CZ1630" i="3"/>
  <c r="DA1630" i="3"/>
  <c r="DB1630" i="3"/>
  <c r="DC1630" i="3"/>
  <c r="A1631" i="3"/>
  <c r="Y1631" i="3"/>
  <c r="CY1631" i="3"/>
  <c r="CZ1631" i="3"/>
  <c r="DA1631" i="3"/>
  <c r="DB1631" i="3"/>
  <c r="DC1631" i="3"/>
  <c r="A1632" i="3"/>
  <c r="Y1632" i="3"/>
  <c r="CY1632" i="3"/>
  <c r="CZ1632" i="3"/>
  <c r="DB1632" i="3" s="1"/>
  <c r="DA1632" i="3"/>
  <c r="DC1632" i="3"/>
  <c r="A1633" i="3"/>
  <c r="Y1633" i="3"/>
  <c r="CY1633" i="3"/>
  <c r="CZ1633" i="3"/>
  <c r="DA1633" i="3"/>
  <c r="DB1633" i="3"/>
  <c r="DC1633" i="3"/>
  <c r="A1634" i="3"/>
  <c r="Y1634" i="3"/>
  <c r="CY1634" i="3"/>
  <c r="CZ1634" i="3"/>
  <c r="DB1634" i="3" s="1"/>
  <c r="DA1634" i="3"/>
  <c r="DC1634" i="3"/>
  <c r="A1635" i="3"/>
  <c r="Y1635" i="3"/>
  <c r="CY1635" i="3"/>
  <c r="CZ1635" i="3"/>
  <c r="DB1635" i="3" s="1"/>
  <c r="DA1635" i="3"/>
  <c r="DC1635" i="3"/>
  <c r="A1636" i="3"/>
  <c r="Y1636" i="3"/>
  <c r="CY1636" i="3"/>
  <c r="CZ1636" i="3"/>
  <c r="DA1636" i="3"/>
  <c r="DB1636" i="3"/>
  <c r="DC1636" i="3"/>
  <c r="A1637" i="3"/>
  <c r="Y1637" i="3"/>
  <c r="CY1637" i="3"/>
  <c r="CZ1637" i="3"/>
  <c r="DB1637" i="3" s="1"/>
  <c r="DA1637" i="3"/>
  <c r="DC1637" i="3"/>
  <c r="A1638" i="3"/>
  <c r="Y1638" i="3"/>
  <c r="CY1638" i="3"/>
  <c r="CZ1638" i="3"/>
  <c r="DA1638" i="3"/>
  <c r="DB1638" i="3"/>
  <c r="DC1638" i="3"/>
  <c r="A1639" i="3"/>
  <c r="Y1639" i="3"/>
  <c r="CY1639" i="3"/>
  <c r="CZ1639" i="3"/>
  <c r="DB1639" i="3" s="1"/>
  <c r="DA1639" i="3"/>
  <c r="DC1639" i="3"/>
  <c r="A1640" i="3"/>
  <c r="Y1640" i="3"/>
  <c r="CY1640" i="3"/>
  <c r="CZ1640" i="3"/>
  <c r="DA1640" i="3"/>
  <c r="DB1640" i="3"/>
  <c r="DC1640" i="3"/>
  <c r="A1641" i="3"/>
  <c r="Y1641" i="3"/>
  <c r="CY1641" i="3"/>
  <c r="CZ1641" i="3"/>
  <c r="DA1641" i="3"/>
  <c r="DB1641" i="3"/>
  <c r="DC1641" i="3"/>
  <c r="A1642" i="3"/>
  <c r="Y1642" i="3"/>
  <c r="CY1642" i="3"/>
  <c r="CZ1642" i="3"/>
  <c r="DB1642" i="3" s="1"/>
  <c r="DA1642" i="3"/>
  <c r="DC1642" i="3"/>
  <c r="A1643" i="3"/>
  <c r="Y1643" i="3"/>
  <c r="CY1643" i="3"/>
  <c r="CZ1643" i="3"/>
  <c r="DB1643" i="3" s="1"/>
  <c r="DA1643" i="3"/>
  <c r="DC1643" i="3"/>
  <c r="A1644" i="3"/>
  <c r="Y1644" i="3"/>
  <c r="CY1644" i="3"/>
  <c r="CZ1644" i="3"/>
  <c r="DB1644" i="3" s="1"/>
  <c r="DA1644" i="3"/>
  <c r="DC1644" i="3"/>
  <c r="A1645" i="3"/>
  <c r="Y1645" i="3"/>
  <c r="CY1645" i="3"/>
  <c r="CZ1645" i="3"/>
  <c r="DA1645" i="3"/>
  <c r="DB1645" i="3"/>
  <c r="DC1645" i="3"/>
  <c r="A1646" i="3"/>
  <c r="Y1646" i="3"/>
  <c r="CY1646" i="3"/>
  <c r="CZ1646" i="3"/>
  <c r="DB1646" i="3" s="1"/>
  <c r="DA1646" i="3"/>
  <c r="DC1646" i="3"/>
  <c r="A1647" i="3"/>
  <c r="Y1647" i="3"/>
  <c r="CY1647" i="3"/>
  <c r="CZ1647" i="3"/>
  <c r="DB1647" i="3" s="1"/>
  <c r="DA1647" i="3"/>
  <c r="DC1647" i="3"/>
  <c r="A1648" i="3"/>
  <c r="Y1648" i="3"/>
  <c r="CY1648" i="3"/>
  <c r="CZ1648" i="3"/>
  <c r="DA1648" i="3"/>
  <c r="DB1648" i="3"/>
  <c r="DC1648" i="3"/>
  <c r="A1649" i="3"/>
  <c r="Y1649" i="3"/>
  <c r="CY1649" i="3"/>
  <c r="CZ1649" i="3"/>
  <c r="DA1649" i="3"/>
  <c r="DB1649" i="3"/>
  <c r="DC1649" i="3"/>
  <c r="A1650" i="3"/>
  <c r="Y1650" i="3"/>
  <c r="CY1650" i="3"/>
  <c r="CZ1650" i="3"/>
  <c r="DB1650" i="3" s="1"/>
  <c r="DA1650" i="3"/>
  <c r="DC1650" i="3"/>
  <c r="A1651" i="3"/>
  <c r="Y1651" i="3"/>
  <c r="CY1651" i="3"/>
  <c r="CZ1651" i="3"/>
  <c r="DA1651" i="3"/>
  <c r="DB1651" i="3"/>
  <c r="DC1651" i="3"/>
  <c r="A1652" i="3"/>
  <c r="Y1652" i="3"/>
  <c r="CY1652" i="3"/>
  <c r="CZ1652" i="3"/>
  <c r="DB1652" i="3" s="1"/>
  <c r="DA1652" i="3"/>
  <c r="DC1652" i="3"/>
  <c r="A1653" i="3"/>
  <c r="Y1653" i="3"/>
  <c r="CY1653" i="3"/>
  <c r="CZ1653" i="3"/>
  <c r="DA1653" i="3"/>
  <c r="DB1653" i="3"/>
  <c r="DC1653" i="3"/>
  <c r="A1654" i="3"/>
  <c r="Y1654" i="3"/>
  <c r="CY1654" i="3"/>
  <c r="CZ1654" i="3"/>
  <c r="DB1654" i="3" s="1"/>
  <c r="DA1654" i="3"/>
  <c r="DC1654" i="3"/>
  <c r="A1655" i="3"/>
  <c r="Y1655" i="3"/>
  <c r="CY1655" i="3"/>
  <c r="CZ1655" i="3"/>
  <c r="DA1655" i="3"/>
  <c r="DB1655" i="3"/>
  <c r="DC1655" i="3"/>
  <c r="A1656" i="3"/>
  <c r="Y1656" i="3"/>
  <c r="CY1656" i="3"/>
  <c r="CZ1656" i="3"/>
  <c r="DA1656" i="3"/>
  <c r="DB1656" i="3"/>
  <c r="DC1656" i="3"/>
  <c r="A1657" i="3"/>
  <c r="Y1657" i="3"/>
  <c r="CY1657" i="3"/>
  <c r="CZ1657" i="3"/>
  <c r="DA1657" i="3"/>
  <c r="DB1657" i="3"/>
  <c r="DC1657" i="3"/>
  <c r="A1658" i="3"/>
  <c r="Y1658" i="3"/>
  <c r="CY1658" i="3"/>
  <c r="CZ1658" i="3"/>
  <c r="DB1658" i="3" s="1"/>
  <c r="DA1658" i="3"/>
  <c r="DC1658" i="3"/>
  <c r="A1659" i="3"/>
  <c r="Y1659" i="3"/>
  <c r="CY1659" i="3"/>
  <c r="CZ1659" i="3"/>
  <c r="DA1659" i="3"/>
  <c r="DB1659" i="3"/>
  <c r="DC1659" i="3"/>
  <c r="A1660" i="3"/>
  <c r="Y1660" i="3"/>
  <c r="CY1660" i="3"/>
  <c r="CZ1660" i="3"/>
  <c r="DB1660" i="3" s="1"/>
  <c r="DA1660" i="3"/>
  <c r="DC1660" i="3"/>
  <c r="A1661" i="3"/>
  <c r="Y1661" i="3"/>
  <c r="CY1661" i="3"/>
  <c r="CZ1661" i="3"/>
  <c r="DB1661" i="3" s="1"/>
  <c r="DA1661" i="3"/>
  <c r="DC1661" i="3"/>
  <c r="A1662" i="3"/>
  <c r="Y1662" i="3"/>
  <c r="CY1662" i="3"/>
  <c r="CZ1662" i="3"/>
  <c r="DA1662" i="3"/>
  <c r="DB1662" i="3"/>
  <c r="DC1662" i="3"/>
  <c r="A1663" i="3"/>
  <c r="Y1663" i="3"/>
  <c r="CY1663" i="3"/>
  <c r="CZ1663" i="3"/>
  <c r="DB1663" i="3" s="1"/>
  <c r="DA1663" i="3"/>
  <c r="DC1663" i="3"/>
  <c r="A1664" i="3"/>
  <c r="Y1664" i="3"/>
  <c r="CY1664" i="3"/>
  <c r="CZ1664" i="3"/>
  <c r="DA1664" i="3"/>
  <c r="DB1664" i="3"/>
  <c r="DC1664" i="3"/>
  <c r="A1665" i="3"/>
  <c r="Y1665" i="3"/>
  <c r="CY1665" i="3"/>
  <c r="CZ1665" i="3"/>
  <c r="DA1665" i="3"/>
  <c r="DB1665" i="3"/>
  <c r="DC1665" i="3"/>
  <c r="A1666" i="3"/>
  <c r="Y1666" i="3"/>
  <c r="CY1666" i="3"/>
  <c r="CZ1666" i="3"/>
  <c r="DB1666" i="3" s="1"/>
  <c r="DA1666" i="3"/>
  <c r="DC1666" i="3"/>
  <c r="A1667" i="3"/>
  <c r="Y1667" i="3"/>
  <c r="CY1667" i="3"/>
  <c r="CZ1667" i="3"/>
  <c r="DA1667" i="3"/>
  <c r="DB1667" i="3"/>
  <c r="DC1667" i="3"/>
  <c r="A1668" i="3"/>
  <c r="Y1668" i="3"/>
  <c r="CY1668" i="3"/>
  <c r="CZ1668" i="3"/>
  <c r="DB1668" i="3" s="1"/>
  <c r="DA1668" i="3"/>
  <c r="DC1668" i="3"/>
  <c r="A1669" i="3"/>
  <c r="Y1669" i="3"/>
  <c r="CY1669" i="3"/>
  <c r="CZ1669" i="3"/>
  <c r="DB1669" i="3" s="1"/>
  <c r="DA1669" i="3"/>
  <c r="DC1669" i="3"/>
  <c r="A1670" i="3"/>
  <c r="Y1670" i="3"/>
  <c r="CY1670" i="3"/>
  <c r="CZ1670" i="3"/>
  <c r="DA1670" i="3"/>
  <c r="DB1670" i="3"/>
  <c r="DC1670" i="3"/>
  <c r="A1671" i="3"/>
  <c r="Y1671" i="3"/>
  <c r="CY1671" i="3"/>
  <c r="CZ1671" i="3"/>
  <c r="DB1671" i="3" s="1"/>
  <c r="DA1671" i="3"/>
  <c r="DC1671" i="3"/>
  <c r="A1672" i="3"/>
  <c r="Y1672" i="3"/>
  <c r="CY1672" i="3"/>
  <c r="CZ1672" i="3"/>
  <c r="DA1672" i="3"/>
  <c r="DB1672" i="3"/>
  <c r="DC1672" i="3"/>
  <c r="A1673" i="3"/>
  <c r="Y1673" i="3"/>
  <c r="CY1673" i="3"/>
  <c r="CZ1673" i="3"/>
  <c r="DB1673" i="3" s="1"/>
  <c r="DA1673" i="3"/>
  <c r="DC1673" i="3"/>
  <c r="A1674" i="3"/>
  <c r="Y1674" i="3"/>
  <c r="CY1674" i="3"/>
  <c r="CZ1674" i="3"/>
  <c r="DA1674" i="3"/>
  <c r="DB1674" i="3"/>
  <c r="DC1674" i="3"/>
  <c r="A1675" i="3"/>
  <c r="Y1675" i="3"/>
  <c r="CY1675" i="3"/>
  <c r="CZ1675" i="3"/>
  <c r="DA1675" i="3"/>
  <c r="DB1675" i="3"/>
  <c r="DC1675" i="3"/>
  <c r="A1676" i="3"/>
  <c r="Y1676" i="3"/>
  <c r="CY1676" i="3"/>
  <c r="CZ1676" i="3"/>
  <c r="DB1676" i="3" s="1"/>
  <c r="DA1676" i="3"/>
  <c r="DC1676" i="3"/>
  <c r="A1677" i="3"/>
  <c r="Y1677" i="3"/>
  <c r="CY1677" i="3"/>
  <c r="CZ1677" i="3"/>
  <c r="DB1677" i="3" s="1"/>
  <c r="DA1677" i="3"/>
  <c r="DC1677" i="3"/>
  <c r="A1678" i="3"/>
  <c r="Y1678" i="3"/>
  <c r="CY1678" i="3"/>
  <c r="CZ1678" i="3"/>
  <c r="DB1678" i="3" s="1"/>
  <c r="DA1678" i="3"/>
  <c r="DC1678" i="3"/>
  <c r="A1679" i="3"/>
  <c r="Y1679" i="3"/>
  <c r="CY1679" i="3"/>
  <c r="CZ1679" i="3"/>
  <c r="DA1679" i="3"/>
  <c r="DB1679" i="3"/>
  <c r="DC1679" i="3"/>
  <c r="A1680" i="3"/>
  <c r="Y1680" i="3"/>
  <c r="CY1680" i="3"/>
  <c r="CZ1680" i="3"/>
  <c r="DB1680" i="3" s="1"/>
  <c r="DA1680" i="3"/>
  <c r="DC1680" i="3"/>
  <c r="A1681" i="3"/>
  <c r="Y1681" i="3"/>
  <c r="CY1681" i="3"/>
  <c r="CZ1681" i="3"/>
  <c r="DB1681" i="3" s="1"/>
  <c r="DA1681" i="3"/>
  <c r="DC1681" i="3"/>
  <c r="A1682" i="3"/>
  <c r="Y1682" i="3"/>
  <c r="CY1682" i="3"/>
  <c r="CZ1682" i="3"/>
  <c r="DA1682" i="3"/>
  <c r="DB1682" i="3"/>
  <c r="DC1682" i="3"/>
  <c r="A1683" i="3"/>
  <c r="Y1683" i="3"/>
  <c r="CY1683" i="3"/>
  <c r="CZ1683" i="3"/>
  <c r="DA1683" i="3"/>
  <c r="DB1683" i="3"/>
  <c r="DC1683" i="3"/>
  <c r="A1684" i="3"/>
  <c r="Y1684" i="3"/>
  <c r="CY1684" i="3"/>
  <c r="CZ1684" i="3"/>
  <c r="DB1684" i="3" s="1"/>
  <c r="DA1684" i="3"/>
  <c r="DC1684" i="3"/>
  <c r="A1685" i="3"/>
  <c r="Y1685" i="3"/>
  <c r="CY1685" i="3"/>
  <c r="CZ1685" i="3"/>
  <c r="DA1685" i="3"/>
  <c r="DB1685" i="3"/>
  <c r="DC1685" i="3"/>
  <c r="A1686" i="3"/>
  <c r="Y1686" i="3"/>
  <c r="CY1686" i="3"/>
  <c r="CZ1686" i="3"/>
  <c r="DB1686" i="3" s="1"/>
  <c r="DA1686" i="3"/>
  <c r="DC1686" i="3"/>
  <c r="A1687" i="3"/>
  <c r="Y1687" i="3"/>
  <c r="CY1687" i="3"/>
  <c r="CZ1687" i="3"/>
  <c r="DA1687" i="3"/>
  <c r="DB1687" i="3"/>
  <c r="DC1687" i="3"/>
  <c r="A1688" i="3"/>
  <c r="Y1688" i="3"/>
  <c r="CY1688" i="3"/>
  <c r="CZ1688" i="3"/>
  <c r="DB1688" i="3" s="1"/>
  <c r="DA1688" i="3"/>
  <c r="DC1688" i="3"/>
  <c r="A1689" i="3"/>
  <c r="Y1689" i="3"/>
  <c r="CY1689" i="3"/>
  <c r="CZ1689" i="3"/>
  <c r="DB1689" i="3" s="1"/>
  <c r="DA1689" i="3"/>
  <c r="DC1689" i="3"/>
  <c r="A1690" i="3"/>
  <c r="Y1690" i="3"/>
  <c r="CY1690" i="3"/>
  <c r="CZ1690" i="3"/>
  <c r="DA1690" i="3"/>
  <c r="DB1690" i="3"/>
  <c r="DC1690" i="3"/>
  <c r="A1691" i="3"/>
  <c r="Y1691" i="3"/>
  <c r="CY1691" i="3"/>
  <c r="CZ1691" i="3"/>
  <c r="DA1691" i="3"/>
  <c r="DB1691" i="3"/>
  <c r="DC1691" i="3"/>
  <c r="A1692" i="3"/>
  <c r="Y1692" i="3"/>
  <c r="CY1692" i="3"/>
  <c r="CZ1692" i="3"/>
  <c r="DA1692" i="3"/>
  <c r="DB1692" i="3"/>
  <c r="DC1692" i="3"/>
  <c r="A1693" i="3"/>
  <c r="Y1693" i="3"/>
  <c r="CY1693" i="3"/>
  <c r="CZ1693" i="3"/>
  <c r="DB1693" i="3" s="1"/>
  <c r="DA1693" i="3"/>
  <c r="DC1693" i="3"/>
  <c r="A1694" i="3"/>
  <c r="Y1694" i="3"/>
  <c r="CY1694" i="3"/>
  <c r="CZ1694" i="3"/>
  <c r="DA1694" i="3"/>
  <c r="DB1694" i="3"/>
  <c r="DC1694" i="3"/>
  <c r="A1695" i="3"/>
  <c r="Y1695" i="3"/>
  <c r="CY1695" i="3"/>
  <c r="CZ1695" i="3"/>
  <c r="DA1695" i="3"/>
  <c r="DB1695" i="3"/>
  <c r="DC1695" i="3"/>
  <c r="A1696" i="3"/>
  <c r="Y1696" i="3"/>
  <c r="CY1696" i="3"/>
  <c r="CZ1696" i="3"/>
  <c r="DB1696" i="3" s="1"/>
  <c r="DA1696" i="3"/>
  <c r="DC1696" i="3"/>
  <c r="A1697" i="3"/>
  <c r="Y1697" i="3"/>
  <c r="CY1697" i="3"/>
  <c r="CZ1697" i="3"/>
  <c r="DB1697" i="3" s="1"/>
  <c r="DA1697" i="3"/>
  <c r="DC1697" i="3"/>
  <c r="A1698" i="3"/>
  <c r="Y1698" i="3"/>
  <c r="CY1698" i="3"/>
  <c r="CZ1698" i="3"/>
  <c r="DA1698" i="3"/>
  <c r="DB1698" i="3"/>
  <c r="DC1698" i="3"/>
  <c r="A1699" i="3"/>
  <c r="Y1699" i="3"/>
  <c r="CY1699" i="3"/>
  <c r="CZ1699" i="3"/>
  <c r="DB1699" i="3" s="1"/>
  <c r="DA1699" i="3"/>
  <c r="DC1699" i="3"/>
  <c r="A1700" i="3"/>
  <c r="Y1700" i="3"/>
  <c r="CY1700" i="3"/>
  <c r="CZ1700" i="3"/>
  <c r="DA1700" i="3"/>
  <c r="DB1700" i="3"/>
  <c r="DC1700" i="3"/>
  <c r="A1701" i="3"/>
  <c r="Y1701" i="3"/>
  <c r="CY1701" i="3"/>
  <c r="CZ1701" i="3"/>
  <c r="DB1701" i="3" s="1"/>
  <c r="DA1701" i="3"/>
  <c r="DC1701" i="3"/>
  <c r="A1702" i="3"/>
  <c r="Y1702" i="3"/>
  <c r="CY1702" i="3"/>
  <c r="CZ1702" i="3"/>
  <c r="DA1702" i="3"/>
  <c r="DB1702" i="3"/>
  <c r="DC1702" i="3"/>
  <c r="A1703" i="3"/>
  <c r="Y1703" i="3"/>
  <c r="CY1703" i="3"/>
  <c r="CZ1703" i="3"/>
  <c r="DB1703" i="3" s="1"/>
  <c r="DA1703" i="3"/>
  <c r="DC1703" i="3"/>
  <c r="A1704" i="3"/>
  <c r="Y1704" i="3"/>
  <c r="CY1704" i="3"/>
  <c r="CZ1704" i="3"/>
  <c r="DB1704" i="3" s="1"/>
  <c r="DA1704" i="3"/>
  <c r="DC1704" i="3"/>
  <c r="A1705" i="3"/>
  <c r="Y1705" i="3"/>
  <c r="CY1705" i="3"/>
  <c r="CZ1705" i="3"/>
  <c r="DB1705" i="3" s="1"/>
  <c r="DA1705" i="3"/>
  <c r="DC1705" i="3"/>
  <c r="A1706" i="3"/>
  <c r="Y1706" i="3"/>
  <c r="CY1706" i="3"/>
  <c r="CZ1706" i="3"/>
  <c r="DA1706" i="3"/>
  <c r="DB1706" i="3"/>
  <c r="DC1706" i="3"/>
  <c r="A1707" i="3"/>
  <c r="Y1707" i="3"/>
  <c r="CY1707" i="3"/>
  <c r="CZ1707" i="3"/>
  <c r="DB1707" i="3" s="1"/>
  <c r="DA1707" i="3"/>
  <c r="DC1707" i="3"/>
  <c r="A1708" i="3"/>
  <c r="Y1708" i="3"/>
  <c r="CY1708" i="3"/>
  <c r="CZ1708" i="3"/>
  <c r="DA1708" i="3"/>
  <c r="DB1708" i="3"/>
  <c r="DC1708" i="3"/>
  <c r="A1709" i="3"/>
  <c r="Y1709" i="3"/>
  <c r="CY1709" i="3"/>
  <c r="CZ1709" i="3"/>
  <c r="DA1709" i="3"/>
  <c r="DB1709" i="3"/>
  <c r="DC1709" i="3"/>
  <c r="A1710" i="3"/>
  <c r="Y1710" i="3"/>
  <c r="CY1710" i="3"/>
  <c r="CZ1710" i="3"/>
  <c r="DB1710" i="3" s="1"/>
  <c r="DA1710" i="3"/>
  <c r="DC1710" i="3"/>
  <c r="A1711" i="3"/>
  <c r="Y1711" i="3"/>
  <c r="CY1711" i="3"/>
  <c r="CZ1711" i="3"/>
  <c r="DA1711" i="3"/>
  <c r="DB1711" i="3"/>
  <c r="DC1711" i="3"/>
  <c r="A1712" i="3"/>
  <c r="Y1712" i="3"/>
  <c r="CY1712" i="3"/>
  <c r="CZ1712" i="3"/>
  <c r="DB1712" i="3" s="1"/>
  <c r="DA1712" i="3"/>
  <c r="DC1712" i="3"/>
  <c r="A1713" i="3"/>
  <c r="Y1713" i="3"/>
  <c r="CY1713" i="3"/>
  <c r="CZ1713" i="3"/>
  <c r="DB1713" i="3" s="1"/>
  <c r="DA1713" i="3"/>
  <c r="DC1713" i="3"/>
  <c r="A1714" i="3"/>
  <c r="Y1714" i="3"/>
  <c r="CY1714" i="3"/>
  <c r="CZ1714" i="3"/>
  <c r="DA1714" i="3"/>
  <c r="DB1714" i="3"/>
  <c r="DC1714" i="3"/>
  <c r="A1715" i="3"/>
  <c r="Y1715" i="3"/>
  <c r="CY1715" i="3"/>
  <c r="CZ1715" i="3"/>
  <c r="DB1715" i="3" s="1"/>
  <c r="DA1715" i="3"/>
  <c r="DC1715" i="3"/>
  <c r="A1716" i="3"/>
  <c r="Y1716" i="3"/>
  <c r="CY1716" i="3"/>
  <c r="CZ1716" i="3"/>
  <c r="DA1716" i="3"/>
  <c r="DB1716" i="3"/>
  <c r="DC1716" i="3"/>
  <c r="A1717" i="3"/>
  <c r="Y1717" i="3"/>
  <c r="CY1717" i="3"/>
  <c r="CZ1717" i="3"/>
  <c r="DA1717" i="3"/>
  <c r="DB1717" i="3"/>
  <c r="DC1717" i="3"/>
  <c r="A1718" i="3"/>
  <c r="Y1718" i="3"/>
  <c r="CY1718" i="3"/>
  <c r="CZ1718" i="3"/>
  <c r="DB1718" i="3" s="1"/>
  <c r="DA1718" i="3"/>
  <c r="DC1718" i="3"/>
  <c r="A1719" i="3"/>
  <c r="Y1719" i="3"/>
  <c r="CY1719" i="3"/>
  <c r="CZ1719" i="3"/>
  <c r="DA1719" i="3"/>
  <c r="DB1719" i="3"/>
  <c r="DC1719" i="3"/>
  <c r="A1720" i="3"/>
  <c r="Y1720" i="3"/>
  <c r="CY1720" i="3"/>
  <c r="CZ1720" i="3"/>
  <c r="DB1720" i="3" s="1"/>
  <c r="DA1720" i="3"/>
  <c r="DC1720" i="3"/>
  <c r="A1721" i="3"/>
  <c r="Y1721" i="3"/>
  <c r="CY1721" i="3"/>
  <c r="CZ1721" i="3"/>
  <c r="DA1721" i="3"/>
  <c r="DB1721" i="3"/>
  <c r="DC1721" i="3"/>
  <c r="A1722" i="3"/>
  <c r="Y1722" i="3"/>
  <c r="CY1722" i="3"/>
  <c r="CZ1722" i="3"/>
  <c r="DB1722" i="3" s="1"/>
  <c r="DA1722" i="3"/>
  <c r="DC1722" i="3"/>
  <c r="A1723" i="3"/>
  <c r="Y1723" i="3"/>
  <c r="CY1723" i="3"/>
  <c r="CZ1723" i="3"/>
  <c r="DB1723" i="3" s="1"/>
  <c r="DA1723" i="3"/>
  <c r="DC1723" i="3"/>
  <c r="A1724" i="3"/>
  <c r="Y1724" i="3"/>
  <c r="CY1724" i="3"/>
  <c r="CZ1724" i="3"/>
  <c r="DB1724" i="3" s="1"/>
  <c r="DA1724" i="3"/>
  <c r="DC1724" i="3"/>
  <c r="A1725" i="3"/>
  <c r="Y1725" i="3"/>
  <c r="CY1725" i="3"/>
  <c r="CZ1725" i="3"/>
  <c r="DA1725" i="3"/>
  <c r="DB1725" i="3"/>
  <c r="DC1725" i="3"/>
  <c r="A1726" i="3"/>
  <c r="Y1726" i="3"/>
  <c r="CY1726" i="3"/>
  <c r="CZ1726" i="3"/>
  <c r="DB1726" i="3" s="1"/>
  <c r="DA1726" i="3"/>
  <c r="DC1726" i="3"/>
  <c r="A1727" i="3"/>
  <c r="Y1727" i="3"/>
  <c r="CY1727" i="3"/>
  <c r="CZ1727" i="3"/>
  <c r="DB1727" i="3" s="1"/>
  <c r="DA1727" i="3"/>
  <c r="DC1727" i="3"/>
  <c r="A1728" i="3"/>
  <c r="Y1728" i="3"/>
  <c r="CY1728" i="3"/>
  <c r="CZ1728" i="3"/>
  <c r="DA1728" i="3"/>
  <c r="DB1728" i="3"/>
  <c r="DC1728" i="3"/>
  <c r="A1729" i="3"/>
  <c r="Y1729" i="3"/>
  <c r="CY1729" i="3"/>
  <c r="CZ1729" i="3"/>
  <c r="DB1729" i="3" s="1"/>
  <c r="DA1729" i="3"/>
  <c r="DC1729" i="3"/>
  <c r="A1730" i="3"/>
  <c r="Y1730" i="3"/>
  <c r="CY1730" i="3"/>
  <c r="CZ1730" i="3"/>
  <c r="DA1730" i="3"/>
  <c r="DB1730" i="3"/>
  <c r="DC1730" i="3"/>
  <c r="A1731" i="3"/>
  <c r="Y1731" i="3"/>
  <c r="CY1731" i="3"/>
  <c r="CZ1731" i="3"/>
  <c r="DA1731" i="3"/>
  <c r="DB1731" i="3"/>
  <c r="DC1731" i="3"/>
  <c r="A1732" i="3"/>
  <c r="Y1732" i="3"/>
  <c r="CY1732" i="3"/>
  <c r="CZ1732" i="3"/>
  <c r="DB1732" i="3" s="1"/>
  <c r="DA1732" i="3"/>
  <c r="DC1732" i="3"/>
  <c r="A1733" i="3"/>
  <c r="Y1733" i="3"/>
  <c r="CY1733" i="3"/>
  <c r="CZ1733" i="3"/>
  <c r="DA1733" i="3"/>
  <c r="DB1733" i="3"/>
  <c r="DC1733" i="3"/>
  <c r="A1734" i="3"/>
  <c r="Y1734" i="3"/>
  <c r="CY1734" i="3"/>
  <c r="CZ1734" i="3"/>
  <c r="DB1734" i="3" s="1"/>
  <c r="DA1734" i="3"/>
  <c r="DC1734" i="3"/>
  <c r="A1735" i="3"/>
  <c r="Y1735" i="3"/>
  <c r="CY1735" i="3"/>
  <c r="CZ1735" i="3"/>
  <c r="DB1735" i="3" s="1"/>
  <c r="DA1735" i="3"/>
  <c r="DC1735" i="3"/>
  <c r="A1736" i="3"/>
  <c r="Y1736" i="3"/>
  <c r="CY1736" i="3"/>
  <c r="CZ1736" i="3"/>
  <c r="DA1736" i="3"/>
  <c r="DB1736" i="3"/>
  <c r="DC1736" i="3"/>
  <c r="A1737" i="3"/>
  <c r="Y1737" i="3"/>
  <c r="CY1737" i="3"/>
  <c r="CZ1737" i="3"/>
  <c r="DB1737" i="3" s="1"/>
  <c r="DA1737" i="3"/>
  <c r="DC1737" i="3"/>
  <c r="A1738" i="3"/>
  <c r="Y1738" i="3"/>
  <c r="CY1738" i="3"/>
  <c r="CZ1738" i="3"/>
  <c r="DA1738" i="3"/>
  <c r="DB1738" i="3"/>
  <c r="DC1738" i="3"/>
  <c r="A1739" i="3"/>
  <c r="Y1739" i="3"/>
  <c r="CY1739" i="3"/>
  <c r="CZ1739" i="3"/>
  <c r="DB1739" i="3" s="1"/>
  <c r="DA1739" i="3"/>
  <c r="DC1739" i="3"/>
  <c r="A1740" i="3"/>
  <c r="Y1740" i="3"/>
  <c r="CY1740" i="3"/>
  <c r="CZ1740" i="3"/>
  <c r="DB1740" i="3" s="1"/>
  <c r="DA1740" i="3"/>
  <c r="DC1740" i="3"/>
  <c r="A1741" i="3"/>
  <c r="Y1741" i="3"/>
  <c r="CY1741" i="3"/>
  <c r="CZ1741" i="3"/>
  <c r="DA1741" i="3"/>
  <c r="DB1741" i="3"/>
  <c r="DC1741" i="3"/>
  <c r="A1742" i="3"/>
  <c r="Y1742" i="3"/>
  <c r="CY1742" i="3"/>
  <c r="CZ1742" i="3"/>
  <c r="DA1742" i="3"/>
  <c r="DB1742" i="3"/>
  <c r="DC1742" i="3"/>
  <c r="A1743" i="3"/>
  <c r="Y1743" i="3"/>
  <c r="CY1743" i="3"/>
  <c r="CZ1743" i="3"/>
  <c r="DB1743" i="3" s="1"/>
  <c r="DA1743" i="3"/>
  <c r="DC1743" i="3"/>
  <c r="A1744" i="3"/>
  <c r="Y1744" i="3"/>
  <c r="CY1744" i="3"/>
  <c r="CZ1744" i="3"/>
  <c r="DB1744" i="3" s="1"/>
  <c r="DA1744" i="3"/>
  <c r="DC1744" i="3"/>
  <c r="A1745" i="3"/>
  <c r="Y1745" i="3"/>
  <c r="CY1745" i="3"/>
  <c r="CZ1745" i="3"/>
  <c r="DA1745" i="3"/>
  <c r="DB1745" i="3"/>
  <c r="DC1745" i="3"/>
  <c r="A1746" i="3"/>
  <c r="Y1746" i="3"/>
  <c r="CY1746" i="3"/>
  <c r="CZ1746" i="3"/>
  <c r="DB1746" i="3" s="1"/>
  <c r="DA1746" i="3"/>
  <c r="DC1746" i="3"/>
  <c r="A1747" i="3"/>
  <c r="Y1747" i="3"/>
  <c r="CY1747" i="3"/>
  <c r="CZ1747" i="3"/>
  <c r="DA1747" i="3"/>
  <c r="DB1747" i="3"/>
  <c r="DC1747" i="3"/>
  <c r="A1748" i="3"/>
  <c r="Y1748" i="3"/>
  <c r="CY1748" i="3"/>
  <c r="CZ1748" i="3"/>
  <c r="DA1748" i="3"/>
  <c r="DB1748" i="3"/>
  <c r="DC1748" i="3"/>
  <c r="A1749" i="3"/>
  <c r="Y1749" i="3"/>
  <c r="CY1749" i="3"/>
  <c r="CZ1749" i="3"/>
  <c r="DB1749" i="3" s="1"/>
  <c r="DA1749" i="3"/>
  <c r="DC1749" i="3"/>
  <c r="A1750" i="3"/>
  <c r="Y1750" i="3"/>
  <c r="CY1750" i="3"/>
  <c r="CZ1750" i="3"/>
  <c r="DB1750" i="3" s="1"/>
  <c r="DA1750" i="3"/>
  <c r="DC1750" i="3"/>
  <c r="A1751" i="3"/>
  <c r="Y1751" i="3"/>
  <c r="CY1751" i="3"/>
  <c r="CZ1751" i="3"/>
  <c r="DA1751" i="3"/>
  <c r="DB1751" i="3"/>
  <c r="DC1751" i="3"/>
  <c r="A1752" i="3"/>
  <c r="Y1752" i="3"/>
  <c r="CY1752" i="3"/>
  <c r="CZ1752" i="3"/>
  <c r="DA1752" i="3"/>
  <c r="DB1752" i="3"/>
  <c r="DC1752" i="3"/>
  <c r="A1753" i="3"/>
  <c r="Y1753" i="3"/>
  <c r="CY1753" i="3"/>
  <c r="CZ1753" i="3"/>
  <c r="DB1753" i="3" s="1"/>
  <c r="DA1753" i="3"/>
  <c r="DC1753" i="3"/>
  <c r="A1754" i="3"/>
  <c r="Y1754" i="3"/>
  <c r="CY1754" i="3"/>
  <c r="CZ1754" i="3"/>
  <c r="DA1754" i="3"/>
  <c r="DB1754" i="3"/>
  <c r="DC1754" i="3"/>
  <c r="A1755" i="3"/>
  <c r="Y1755" i="3"/>
  <c r="CY1755" i="3"/>
  <c r="CZ1755" i="3"/>
  <c r="DB1755" i="3" s="1"/>
  <c r="DA1755" i="3"/>
  <c r="DC1755" i="3"/>
  <c r="A1756" i="3"/>
  <c r="Y1756" i="3"/>
  <c r="CY1756" i="3"/>
  <c r="CZ1756" i="3"/>
  <c r="DA1756" i="3"/>
  <c r="DB1756" i="3"/>
  <c r="DC1756" i="3"/>
  <c r="A1757" i="3"/>
  <c r="Y1757" i="3"/>
  <c r="CY1757" i="3"/>
  <c r="CZ1757" i="3"/>
  <c r="DB1757" i="3" s="1"/>
  <c r="DA1757" i="3"/>
  <c r="DC1757" i="3"/>
  <c r="A1758" i="3"/>
  <c r="Y1758" i="3"/>
  <c r="CY1758" i="3"/>
  <c r="CZ1758" i="3"/>
  <c r="DB1758" i="3" s="1"/>
  <c r="DA1758" i="3"/>
  <c r="DC1758" i="3"/>
  <c r="A1759" i="3"/>
  <c r="Y1759" i="3"/>
  <c r="CY1759" i="3"/>
  <c r="CZ1759" i="3"/>
  <c r="DA1759" i="3"/>
  <c r="DB1759" i="3"/>
  <c r="DC1759" i="3"/>
  <c r="A1760" i="3"/>
  <c r="Y1760" i="3"/>
  <c r="CY1760" i="3"/>
  <c r="CZ1760" i="3"/>
  <c r="DB1760" i="3" s="1"/>
  <c r="DA1760" i="3"/>
  <c r="DC1760" i="3"/>
  <c r="A1761" i="3"/>
  <c r="Y1761" i="3"/>
  <c r="CY1761" i="3"/>
  <c r="CZ1761" i="3"/>
  <c r="DA1761" i="3"/>
  <c r="DB1761" i="3"/>
  <c r="DC1761" i="3"/>
  <c r="A1762" i="3"/>
  <c r="Y1762" i="3"/>
  <c r="CY1762" i="3"/>
  <c r="CZ1762" i="3"/>
  <c r="DB1762" i="3" s="1"/>
  <c r="DA1762" i="3"/>
  <c r="DC1762" i="3"/>
  <c r="A1763" i="3"/>
  <c r="Y1763" i="3"/>
  <c r="CY1763" i="3"/>
  <c r="CZ1763" i="3"/>
  <c r="DB1763" i="3" s="1"/>
  <c r="DA1763" i="3"/>
  <c r="DC1763" i="3"/>
  <c r="A1764" i="3"/>
  <c r="Y1764" i="3"/>
  <c r="CY1764" i="3"/>
  <c r="CZ1764" i="3"/>
  <c r="DA1764" i="3"/>
  <c r="DB1764" i="3"/>
  <c r="DC1764" i="3"/>
  <c r="A1765" i="3"/>
  <c r="Y1765" i="3"/>
  <c r="CY1765" i="3"/>
  <c r="CZ1765" i="3"/>
  <c r="DB1765" i="3" s="1"/>
  <c r="DA1765" i="3"/>
  <c r="DC1765" i="3"/>
  <c r="A1766" i="3"/>
  <c r="Y1766" i="3"/>
  <c r="CY1766" i="3"/>
  <c r="CZ1766" i="3"/>
  <c r="DA1766" i="3"/>
  <c r="DB1766" i="3"/>
  <c r="DC1766" i="3"/>
  <c r="A1767" i="3"/>
  <c r="Y1767" i="3"/>
  <c r="CY1767" i="3"/>
  <c r="CZ1767" i="3"/>
  <c r="DB1767" i="3" s="1"/>
  <c r="DA1767" i="3"/>
  <c r="DC1767" i="3"/>
  <c r="A1768" i="3"/>
  <c r="Y1768" i="3"/>
  <c r="CY1768" i="3"/>
  <c r="CZ1768" i="3"/>
  <c r="DB1768" i="3" s="1"/>
  <c r="DA1768" i="3"/>
  <c r="DC1768" i="3"/>
  <c r="A1769" i="3"/>
  <c r="Y1769" i="3"/>
  <c r="CY1769" i="3"/>
  <c r="CZ1769" i="3"/>
  <c r="DA1769" i="3"/>
  <c r="DB1769" i="3"/>
  <c r="DC1769" i="3"/>
  <c r="A1770" i="3"/>
  <c r="Y1770" i="3"/>
  <c r="CY1770" i="3"/>
  <c r="CZ1770" i="3"/>
  <c r="DB1770" i="3" s="1"/>
  <c r="DA1770" i="3"/>
  <c r="DC1770" i="3"/>
  <c r="A1771" i="3"/>
  <c r="Y1771" i="3"/>
  <c r="CY1771" i="3"/>
  <c r="CZ1771" i="3"/>
  <c r="DA1771" i="3"/>
  <c r="DB1771" i="3"/>
  <c r="DC1771" i="3"/>
  <c r="A1772" i="3"/>
  <c r="Y1772" i="3"/>
  <c r="CY1772" i="3"/>
  <c r="CZ1772" i="3"/>
  <c r="DB1772" i="3" s="1"/>
  <c r="DA1772" i="3"/>
  <c r="DC1772" i="3"/>
  <c r="A1773" i="3"/>
  <c r="Y1773" i="3"/>
  <c r="CY1773" i="3"/>
  <c r="CZ1773" i="3"/>
  <c r="DB1773" i="3" s="1"/>
  <c r="DA1773" i="3"/>
  <c r="DC1773" i="3"/>
  <c r="A1774" i="3"/>
  <c r="Y1774" i="3"/>
  <c r="CY1774" i="3"/>
  <c r="CZ1774" i="3"/>
  <c r="DA1774" i="3"/>
  <c r="DB1774" i="3"/>
  <c r="DC1774" i="3"/>
  <c r="A1775" i="3"/>
  <c r="Y1775" i="3"/>
  <c r="CY1775" i="3"/>
  <c r="CZ1775" i="3"/>
  <c r="DB1775" i="3" s="1"/>
  <c r="DA1775" i="3"/>
  <c r="DC1775" i="3"/>
  <c r="A1776" i="3"/>
  <c r="Y1776" i="3"/>
  <c r="CY1776" i="3"/>
  <c r="CZ1776" i="3"/>
  <c r="DA1776" i="3"/>
  <c r="DB1776" i="3"/>
  <c r="DC1776" i="3"/>
  <c r="A1777" i="3"/>
  <c r="Y1777" i="3"/>
  <c r="CY1777" i="3"/>
  <c r="CZ1777" i="3"/>
  <c r="DA1777" i="3"/>
  <c r="DB1777" i="3"/>
  <c r="DC1777" i="3"/>
  <c r="A1778" i="3"/>
  <c r="Y1778" i="3"/>
  <c r="CY1778" i="3"/>
  <c r="CZ1778" i="3"/>
  <c r="DA1778" i="3"/>
  <c r="DB1778" i="3"/>
  <c r="DC1778" i="3"/>
  <c r="A1779" i="3"/>
  <c r="Y1779" i="3"/>
  <c r="CY1779" i="3"/>
  <c r="CZ1779" i="3"/>
  <c r="DB1779" i="3" s="1"/>
  <c r="DA1779" i="3"/>
  <c r="DC1779" i="3"/>
  <c r="A1780" i="3"/>
  <c r="Y1780" i="3"/>
  <c r="CY1780" i="3"/>
  <c r="CZ1780" i="3"/>
  <c r="DA1780" i="3"/>
  <c r="DB1780" i="3"/>
  <c r="DC1780" i="3"/>
  <c r="A1781" i="3"/>
  <c r="Y1781" i="3"/>
  <c r="CY1781" i="3"/>
  <c r="CZ1781" i="3"/>
  <c r="DB1781" i="3" s="1"/>
  <c r="DA1781" i="3"/>
  <c r="DC1781" i="3"/>
  <c r="A1782" i="3"/>
  <c r="Y1782" i="3"/>
  <c r="CY1782" i="3"/>
  <c r="CZ1782" i="3"/>
  <c r="DA1782" i="3"/>
  <c r="DB1782" i="3"/>
  <c r="DC1782" i="3"/>
  <c r="A1783" i="3"/>
  <c r="Y1783" i="3"/>
  <c r="CY1783" i="3"/>
  <c r="CZ1783" i="3"/>
  <c r="DB1783" i="3" s="1"/>
  <c r="DA1783" i="3"/>
  <c r="DC1783" i="3"/>
  <c r="A1784" i="3"/>
  <c r="Y1784" i="3"/>
  <c r="CY1784" i="3"/>
  <c r="CZ1784" i="3"/>
  <c r="DA1784" i="3"/>
  <c r="DB1784" i="3"/>
  <c r="DC1784" i="3"/>
  <c r="A1785" i="3"/>
  <c r="Y1785" i="3"/>
  <c r="CY1785" i="3"/>
  <c r="CZ1785" i="3"/>
  <c r="DB1785" i="3" s="1"/>
  <c r="DA1785" i="3"/>
  <c r="DC1785" i="3"/>
  <c r="A1786" i="3"/>
  <c r="Y1786" i="3"/>
  <c r="CY1786" i="3"/>
  <c r="CZ1786" i="3"/>
  <c r="DA1786" i="3"/>
  <c r="DB1786" i="3"/>
  <c r="DC1786" i="3"/>
  <c r="A1787" i="3"/>
  <c r="Y1787" i="3"/>
  <c r="CY1787" i="3"/>
  <c r="CZ1787" i="3"/>
  <c r="DB1787" i="3" s="1"/>
  <c r="DA1787" i="3"/>
  <c r="DC1787" i="3"/>
  <c r="A1788" i="3"/>
  <c r="Y1788" i="3"/>
  <c r="CY1788" i="3"/>
  <c r="CZ1788" i="3"/>
  <c r="DA1788" i="3"/>
  <c r="DB1788" i="3"/>
  <c r="DC1788" i="3"/>
  <c r="A1789" i="3"/>
  <c r="Y1789" i="3"/>
  <c r="CY1789" i="3"/>
  <c r="CZ1789" i="3"/>
  <c r="DA1789" i="3"/>
  <c r="DB1789" i="3"/>
  <c r="DC1789" i="3"/>
  <c r="A1790" i="3"/>
  <c r="Y1790" i="3"/>
  <c r="CY1790" i="3"/>
  <c r="CZ1790" i="3"/>
  <c r="DA1790" i="3"/>
  <c r="DB1790" i="3"/>
  <c r="DC1790" i="3"/>
  <c r="A1791" i="3"/>
  <c r="Y1791" i="3"/>
  <c r="CY1791" i="3"/>
  <c r="CZ1791" i="3"/>
  <c r="DA1791" i="3"/>
  <c r="DB1791" i="3"/>
  <c r="DC1791" i="3"/>
  <c r="A1792" i="3"/>
  <c r="Y1792" i="3"/>
  <c r="CY1792" i="3"/>
  <c r="CZ1792" i="3"/>
  <c r="DB1792" i="3" s="1"/>
  <c r="DA1792" i="3"/>
  <c r="DC1792" i="3"/>
  <c r="A1793" i="3"/>
  <c r="Y1793" i="3"/>
  <c r="CY1793" i="3"/>
  <c r="CZ1793" i="3"/>
  <c r="DB1793" i="3" s="1"/>
  <c r="DA1793" i="3"/>
  <c r="DC1793" i="3"/>
  <c r="A1794" i="3"/>
  <c r="Y1794" i="3"/>
  <c r="CY1794" i="3"/>
  <c r="CZ1794" i="3"/>
  <c r="DA1794" i="3"/>
  <c r="DB1794" i="3"/>
  <c r="DC1794" i="3"/>
  <c r="A1795" i="3"/>
  <c r="Y1795" i="3"/>
  <c r="CY1795" i="3"/>
  <c r="CZ1795" i="3"/>
  <c r="DB1795" i="3" s="1"/>
  <c r="DA1795" i="3"/>
  <c r="DC1795" i="3"/>
  <c r="A1796" i="3"/>
  <c r="Y1796" i="3"/>
  <c r="CY1796" i="3"/>
  <c r="CZ1796" i="3"/>
  <c r="DA1796" i="3"/>
  <c r="DB1796" i="3"/>
  <c r="DC1796" i="3"/>
  <c r="A1797" i="3"/>
  <c r="Y1797" i="3"/>
  <c r="CY1797" i="3"/>
  <c r="CZ1797" i="3"/>
  <c r="DB1797" i="3" s="1"/>
  <c r="DA1797" i="3"/>
  <c r="DC1797" i="3"/>
  <c r="A1798" i="3"/>
  <c r="Y1798" i="3"/>
  <c r="CY1798" i="3"/>
  <c r="CZ1798" i="3"/>
  <c r="DB1798" i="3" s="1"/>
  <c r="DA1798" i="3"/>
  <c r="DC1798" i="3"/>
  <c r="A1799" i="3"/>
  <c r="Y1799" i="3"/>
  <c r="CY1799" i="3"/>
  <c r="CZ1799" i="3"/>
  <c r="DB1799" i="3" s="1"/>
  <c r="DA1799" i="3"/>
  <c r="DC1799" i="3"/>
  <c r="A1800" i="3"/>
  <c r="Y1800" i="3"/>
  <c r="CY1800" i="3"/>
  <c r="CZ1800" i="3"/>
  <c r="DA1800" i="3"/>
  <c r="DB1800" i="3"/>
  <c r="DC1800" i="3"/>
  <c r="A1801" i="3"/>
  <c r="Y1801" i="3"/>
  <c r="CY1801" i="3"/>
  <c r="CZ1801" i="3"/>
  <c r="DA1801" i="3"/>
  <c r="DB1801" i="3"/>
  <c r="DC1801" i="3"/>
  <c r="A1802" i="3"/>
  <c r="Y1802" i="3"/>
  <c r="CY1802" i="3"/>
  <c r="CZ1802" i="3"/>
  <c r="DA1802" i="3"/>
  <c r="DB1802" i="3"/>
  <c r="DC1802" i="3"/>
  <c r="A1803" i="3"/>
  <c r="Y1803" i="3"/>
  <c r="CY1803" i="3"/>
  <c r="CZ1803" i="3"/>
  <c r="DB1803" i="3" s="1"/>
  <c r="DA1803" i="3"/>
  <c r="DC1803" i="3"/>
  <c r="A1804" i="3"/>
  <c r="Y1804" i="3"/>
  <c r="CY1804" i="3"/>
  <c r="CZ1804" i="3"/>
  <c r="DB1804" i="3" s="1"/>
  <c r="DA1804" i="3"/>
  <c r="DC1804" i="3"/>
  <c r="A1805" i="3"/>
  <c r="Y1805" i="3"/>
  <c r="CY1805" i="3"/>
  <c r="CZ1805" i="3"/>
  <c r="DB1805" i="3" s="1"/>
  <c r="DA1805" i="3"/>
  <c r="DC1805" i="3"/>
  <c r="A1806" i="3"/>
  <c r="Y1806" i="3"/>
  <c r="CY1806" i="3"/>
  <c r="CZ1806" i="3"/>
  <c r="DA1806" i="3"/>
  <c r="DB1806" i="3"/>
  <c r="DC1806" i="3"/>
  <c r="A1807" i="3"/>
  <c r="Y1807" i="3"/>
  <c r="CY1807" i="3"/>
  <c r="CZ1807" i="3"/>
  <c r="DA1807" i="3"/>
  <c r="DB1807" i="3"/>
  <c r="DC1807" i="3"/>
  <c r="A1808" i="3"/>
  <c r="Y1808" i="3"/>
  <c r="CY1808" i="3"/>
  <c r="CZ1808" i="3"/>
  <c r="DA1808" i="3"/>
  <c r="DB1808" i="3"/>
  <c r="DC1808" i="3"/>
  <c r="A1809" i="3"/>
  <c r="Y1809" i="3"/>
  <c r="CY1809" i="3"/>
  <c r="CZ1809" i="3"/>
  <c r="DB1809" i="3" s="1"/>
  <c r="DA1809" i="3"/>
  <c r="DC1809" i="3"/>
  <c r="A1810" i="3"/>
  <c r="Y1810" i="3"/>
  <c r="CY1810" i="3"/>
  <c r="CZ1810" i="3"/>
  <c r="DB1810" i="3" s="1"/>
  <c r="DA1810" i="3"/>
  <c r="DC1810" i="3"/>
  <c r="A1811" i="3"/>
  <c r="Y1811" i="3"/>
  <c r="CY1811" i="3"/>
  <c r="CZ1811" i="3"/>
  <c r="DB1811" i="3" s="1"/>
  <c r="DA1811" i="3"/>
  <c r="DC1811" i="3"/>
  <c r="A1812" i="3"/>
  <c r="Y1812" i="3"/>
  <c r="CY1812" i="3"/>
  <c r="CZ1812" i="3"/>
  <c r="DA1812" i="3"/>
  <c r="DB1812" i="3"/>
  <c r="DC1812" i="3"/>
  <c r="A1813" i="3"/>
  <c r="Y1813" i="3"/>
  <c r="CY1813" i="3"/>
  <c r="CZ1813" i="3"/>
  <c r="DA1813" i="3"/>
  <c r="DB1813" i="3"/>
  <c r="DC1813" i="3"/>
  <c r="A1814" i="3"/>
  <c r="Y1814" i="3"/>
  <c r="CY1814" i="3"/>
  <c r="CZ1814" i="3"/>
  <c r="DB1814" i="3" s="1"/>
  <c r="DA1814" i="3"/>
  <c r="DC1814" i="3"/>
  <c r="A1815" i="3"/>
  <c r="Y1815" i="3"/>
  <c r="CY1815" i="3"/>
  <c r="CZ1815" i="3"/>
  <c r="DB1815" i="3" s="1"/>
  <c r="DA1815" i="3"/>
  <c r="DC1815" i="3"/>
  <c r="A1816" i="3"/>
  <c r="Y1816" i="3"/>
  <c r="CY1816" i="3"/>
  <c r="CZ1816" i="3"/>
  <c r="DB1816" i="3" s="1"/>
  <c r="DA1816" i="3"/>
  <c r="DC1816" i="3"/>
  <c r="A1817" i="3"/>
  <c r="Y1817" i="3"/>
  <c r="CY1817" i="3"/>
  <c r="CZ1817" i="3"/>
  <c r="DA1817" i="3"/>
  <c r="DB1817" i="3"/>
  <c r="DC1817" i="3"/>
  <c r="A1818" i="3"/>
  <c r="Y1818" i="3"/>
  <c r="CY1818" i="3"/>
  <c r="CZ1818" i="3"/>
  <c r="DA1818" i="3"/>
  <c r="DB1818" i="3"/>
  <c r="DC1818" i="3"/>
  <c r="A1819" i="3"/>
  <c r="Y1819" i="3"/>
  <c r="CY1819" i="3"/>
  <c r="CZ1819" i="3"/>
  <c r="DB1819" i="3" s="1"/>
  <c r="DA1819" i="3"/>
  <c r="DC1819" i="3"/>
  <c r="A1820" i="3"/>
  <c r="Y1820" i="3"/>
  <c r="CY1820" i="3"/>
  <c r="CZ1820" i="3"/>
  <c r="DB1820" i="3" s="1"/>
  <c r="DA1820" i="3"/>
  <c r="DC1820" i="3"/>
  <c r="A1821" i="3"/>
  <c r="Y1821" i="3"/>
  <c r="CY1821" i="3"/>
  <c r="CZ1821" i="3"/>
  <c r="DB1821" i="3" s="1"/>
  <c r="DA1821" i="3"/>
  <c r="DC1821" i="3"/>
  <c r="A1822" i="3"/>
  <c r="Y1822" i="3"/>
  <c r="CY1822" i="3"/>
  <c r="CZ1822" i="3"/>
  <c r="DA1822" i="3"/>
  <c r="DB1822" i="3"/>
  <c r="DC1822" i="3"/>
  <c r="A1823" i="3"/>
  <c r="Y1823" i="3"/>
  <c r="CY1823" i="3"/>
  <c r="CZ1823" i="3"/>
  <c r="DA1823" i="3"/>
  <c r="DB1823" i="3"/>
  <c r="DC1823" i="3"/>
  <c r="A1824" i="3"/>
  <c r="Y1824" i="3"/>
  <c r="CY1824" i="3"/>
  <c r="CZ1824" i="3"/>
  <c r="DB1824" i="3" s="1"/>
  <c r="DA1824" i="3"/>
  <c r="DC1824" i="3"/>
  <c r="A1825" i="3"/>
  <c r="Y1825" i="3"/>
  <c r="CY1825" i="3"/>
  <c r="CZ1825" i="3"/>
  <c r="DB1825" i="3" s="1"/>
  <c r="DA1825" i="3"/>
  <c r="DC1825" i="3"/>
  <c r="A1826" i="3"/>
  <c r="Y1826" i="3"/>
  <c r="CY1826" i="3"/>
  <c r="CZ1826" i="3"/>
  <c r="DB1826" i="3" s="1"/>
  <c r="DA1826" i="3"/>
  <c r="DC1826" i="3"/>
  <c r="A1827" i="3"/>
  <c r="Y1827" i="3"/>
  <c r="CY1827" i="3"/>
  <c r="CZ1827" i="3"/>
  <c r="DA1827" i="3"/>
  <c r="DB1827" i="3"/>
  <c r="DC1827" i="3"/>
  <c r="A1828" i="3"/>
  <c r="Y1828" i="3"/>
  <c r="CY1828" i="3"/>
  <c r="CZ1828" i="3"/>
  <c r="DA1828" i="3"/>
  <c r="DB1828" i="3"/>
  <c r="DC1828" i="3"/>
  <c r="A1829" i="3"/>
  <c r="Y1829" i="3"/>
  <c r="CY1829" i="3"/>
  <c r="CZ1829" i="3"/>
  <c r="DB1829" i="3" s="1"/>
  <c r="DA1829" i="3"/>
  <c r="DC1829" i="3"/>
  <c r="A1830" i="3"/>
  <c r="Y1830" i="3"/>
  <c r="CY1830" i="3"/>
  <c r="CZ1830" i="3"/>
  <c r="DB1830" i="3" s="1"/>
  <c r="DA1830" i="3"/>
  <c r="DC1830" i="3"/>
  <c r="A1831" i="3"/>
  <c r="Y1831" i="3"/>
  <c r="CY1831" i="3"/>
  <c r="CZ1831" i="3"/>
  <c r="DB1831" i="3" s="1"/>
  <c r="DA1831" i="3"/>
  <c r="DC1831" i="3"/>
  <c r="A1832" i="3"/>
  <c r="Y1832" i="3"/>
  <c r="CY1832" i="3"/>
  <c r="CZ1832" i="3"/>
  <c r="DA1832" i="3"/>
  <c r="DB1832" i="3"/>
  <c r="DC1832" i="3"/>
  <c r="A1833" i="3"/>
  <c r="Y1833" i="3"/>
  <c r="CY1833" i="3"/>
  <c r="CZ1833" i="3"/>
  <c r="DB1833" i="3" s="1"/>
  <c r="DA1833" i="3"/>
  <c r="DC1833" i="3"/>
  <c r="A1834" i="3"/>
  <c r="Y1834" i="3"/>
  <c r="CY1834" i="3"/>
  <c r="CZ1834" i="3"/>
  <c r="DA1834" i="3"/>
  <c r="DB1834" i="3"/>
  <c r="DC1834" i="3"/>
  <c r="A1835" i="3"/>
  <c r="Y1835" i="3"/>
  <c r="CY1835" i="3"/>
  <c r="CZ1835" i="3"/>
  <c r="DA1835" i="3"/>
  <c r="DB1835" i="3"/>
  <c r="DC1835" i="3"/>
  <c r="A1836" i="3"/>
  <c r="Y1836" i="3"/>
  <c r="CY1836" i="3"/>
  <c r="CZ1836" i="3"/>
  <c r="DB1836" i="3" s="1"/>
  <c r="DA1836" i="3"/>
  <c r="DC1836" i="3"/>
  <c r="A1837" i="3"/>
  <c r="Y1837" i="3"/>
  <c r="CY1837" i="3"/>
  <c r="CZ1837" i="3"/>
  <c r="DB1837" i="3" s="1"/>
  <c r="DA1837" i="3"/>
  <c r="DC1837" i="3"/>
  <c r="A1838" i="3"/>
  <c r="Y1838" i="3"/>
  <c r="CY1838" i="3"/>
  <c r="CZ1838" i="3"/>
  <c r="DA1838" i="3"/>
  <c r="DB1838" i="3"/>
  <c r="DC1838" i="3"/>
  <c r="A1839" i="3"/>
  <c r="Y1839" i="3"/>
  <c r="CY1839" i="3"/>
  <c r="CZ1839" i="3"/>
  <c r="DA1839" i="3"/>
  <c r="DB1839" i="3"/>
  <c r="DC1839" i="3"/>
  <c r="A1840" i="3"/>
  <c r="Y1840" i="3"/>
  <c r="CY1840" i="3"/>
  <c r="CZ1840" i="3"/>
  <c r="DB1840" i="3" s="1"/>
  <c r="DA1840" i="3"/>
  <c r="DC1840" i="3"/>
  <c r="A1841" i="3"/>
  <c r="Y1841" i="3"/>
  <c r="CY1841" i="3"/>
  <c r="CZ1841" i="3"/>
  <c r="DB1841" i="3" s="1"/>
  <c r="DA1841" i="3"/>
  <c r="DC1841" i="3"/>
  <c r="A1842" i="3"/>
  <c r="Y1842" i="3"/>
  <c r="CY1842" i="3"/>
  <c r="CZ1842" i="3"/>
  <c r="DA1842" i="3"/>
  <c r="DB1842" i="3"/>
  <c r="DC1842" i="3"/>
  <c r="A1843" i="3"/>
  <c r="Y1843" i="3"/>
  <c r="CY1843" i="3"/>
  <c r="CZ1843" i="3"/>
  <c r="DB1843" i="3" s="1"/>
  <c r="DA1843" i="3"/>
  <c r="DC1843" i="3"/>
  <c r="A1844" i="3"/>
  <c r="Y1844" i="3"/>
  <c r="CY1844" i="3"/>
  <c r="CZ1844" i="3"/>
  <c r="DA1844" i="3"/>
  <c r="DB1844" i="3"/>
  <c r="DC1844" i="3"/>
  <c r="A1845" i="3"/>
  <c r="Y1845" i="3"/>
  <c r="CY1845" i="3"/>
  <c r="CZ1845" i="3"/>
  <c r="DB1845" i="3" s="1"/>
  <c r="DA1845" i="3"/>
  <c r="DC1845" i="3"/>
  <c r="A1846" i="3"/>
  <c r="Y1846" i="3"/>
  <c r="CY1846" i="3"/>
  <c r="CZ1846" i="3"/>
  <c r="DA1846" i="3"/>
  <c r="DB1846" i="3"/>
  <c r="DC1846" i="3"/>
  <c r="A1847" i="3"/>
  <c r="Y1847" i="3"/>
  <c r="CY1847" i="3"/>
  <c r="CZ1847" i="3"/>
  <c r="DB1847" i="3" s="1"/>
  <c r="DA1847" i="3"/>
  <c r="DC1847" i="3"/>
  <c r="A1848" i="3"/>
  <c r="Y1848" i="3"/>
  <c r="CY1848" i="3"/>
  <c r="CZ1848" i="3"/>
  <c r="DB1848" i="3" s="1"/>
  <c r="DA1848" i="3"/>
  <c r="DC1848" i="3"/>
  <c r="A1849" i="3"/>
  <c r="Y1849" i="3"/>
  <c r="CY1849" i="3"/>
  <c r="CZ1849" i="3"/>
  <c r="DA1849" i="3"/>
  <c r="DB1849" i="3"/>
  <c r="DC1849" i="3"/>
  <c r="A1850" i="3"/>
  <c r="Y1850" i="3"/>
  <c r="CY1850" i="3"/>
  <c r="CZ1850" i="3"/>
  <c r="DA1850" i="3"/>
  <c r="DB1850" i="3"/>
  <c r="DC1850" i="3"/>
  <c r="A1851" i="3"/>
  <c r="Y1851" i="3"/>
  <c r="CY1851" i="3"/>
  <c r="CZ1851" i="3"/>
  <c r="DB1851" i="3" s="1"/>
  <c r="DA1851" i="3"/>
  <c r="DC1851" i="3"/>
  <c r="A1852" i="3"/>
  <c r="Y1852" i="3"/>
  <c r="CY1852" i="3"/>
  <c r="CZ1852" i="3"/>
  <c r="DB1852" i="3" s="1"/>
  <c r="DA1852" i="3"/>
  <c r="DC1852" i="3"/>
  <c r="A1853" i="3"/>
  <c r="Y1853" i="3"/>
  <c r="CY1853" i="3"/>
  <c r="CZ1853" i="3"/>
  <c r="DA1853" i="3"/>
  <c r="DB1853" i="3"/>
  <c r="DC1853" i="3"/>
  <c r="A1854" i="3"/>
  <c r="Y1854" i="3"/>
  <c r="CY1854" i="3"/>
  <c r="CZ1854" i="3"/>
  <c r="DA1854" i="3"/>
  <c r="DB1854" i="3"/>
  <c r="DC1854" i="3"/>
  <c r="A1855" i="3"/>
  <c r="Y1855" i="3"/>
  <c r="CY1855" i="3"/>
  <c r="CZ1855" i="3"/>
  <c r="DA1855" i="3"/>
  <c r="DB1855" i="3"/>
  <c r="DC1855" i="3"/>
  <c r="A1856" i="3"/>
  <c r="Y1856" i="3"/>
  <c r="CY1856" i="3"/>
  <c r="CZ1856" i="3"/>
  <c r="DB1856" i="3" s="1"/>
  <c r="DA1856" i="3"/>
  <c r="DC1856" i="3"/>
  <c r="A1857" i="3"/>
  <c r="Y1857" i="3"/>
  <c r="CY1857" i="3"/>
  <c r="CZ1857" i="3"/>
  <c r="DB1857" i="3" s="1"/>
  <c r="DA1857" i="3"/>
  <c r="DC1857" i="3"/>
  <c r="A1858" i="3"/>
  <c r="Y1858" i="3"/>
  <c r="CY1858" i="3"/>
  <c r="CZ1858" i="3"/>
  <c r="DA1858" i="3"/>
  <c r="DB1858" i="3"/>
  <c r="DC1858" i="3"/>
  <c r="A1859" i="3"/>
  <c r="Y1859" i="3"/>
  <c r="CY1859" i="3"/>
  <c r="CZ1859" i="3"/>
  <c r="DB1859" i="3" s="1"/>
  <c r="DA1859" i="3"/>
  <c r="DC1859" i="3"/>
  <c r="A1860" i="3"/>
  <c r="Y1860" i="3"/>
  <c r="CY1860" i="3"/>
  <c r="CZ1860" i="3"/>
  <c r="DA1860" i="3"/>
  <c r="DB1860" i="3"/>
  <c r="DC1860" i="3"/>
  <c r="A1861" i="3"/>
  <c r="Y1861" i="3"/>
  <c r="CY1861" i="3"/>
  <c r="CZ1861" i="3"/>
  <c r="DB1861" i="3" s="1"/>
  <c r="DA1861" i="3"/>
  <c r="DC1861" i="3"/>
  <c r="A1862" i="3"/>
  <c r="Y1862" i="3"/>
  <c r="CY1862" i="3"/>
  <c r="CZ1862" i="3"/>
  <c r="DB1862" i="3" s="1"/>
  <c r="DA1862" i="3"/>
  <c r="DC1862" i="3"/>
  <c r="A1863" i="3"/>
  <c r="Y1863" i="3"/>
  <c r="CY1863" i="3"/>
  <c r="CZ1863" i="3"/>
  <c r="DB1863" i="3" s="1"/>
  <c r="DA1863" i="3"/>
  <c r="DC1863" i="3"/>
  <c r="A1864" i="3"/>
  <c r="Y1864" i="3"/>
  <c r="CY1864" i="3"/>
  <c r="CZ1864" i="3"/>
  <c r="DA1864" i="3"/>
  <c r="DB1864" i="3"/>
  <c r="DC1864" i="3"/>
  <c r="A1865" i="3"/>
  <c r="Y1865" i="3"/>
  <c r="CY1865" i="3"/>
  <c r="CZ1865" i="3"/>
  <c r="DA1865" i="3"/>
  <c r="DB1865" i="3"/>
  <c r="DC1865" i="3"/>
  <c r="A1866" i="3"/>
  <c r="Y1866" i="3"/>
  <c r="CY1866" i="3"/>
  <c r="CZ1866" i="3"/>
  <c r="DB1866" i="3" s="1"/>
  <c r="DA1866" i="3"/>
  <c r="DC1866" i="3"/>
  <c r="A1867" i="3"/>
  <c r="Y1867" i="3"/>
  <c r="CY1867" i="3"/>
  <c r="CZ1867" i="3"/>
  <c r="DB1867" i="3" s="1"/>
  <c r="DA1867" i="3"/>
  <c r="DC1867" i="3"/>
  <c r="A1868" i="3"/>
  <c r="Y1868" i="3"/>
  <c r="CY1868" i="3"/>
  <c r="CZ1868" i="3"/>
  <c r="DB1868" i="3" s="1"/>
  <c r="DA1868" i="3"/>
  <c r="DC1868" i="3"/>
  <c r="A1869" i="3"/>
  <c r="Y1869" i="3"/>
  <c r="CY1869" i="3"/>
  <c r="CZ1869" i="3"/>
  <c r="DA1869" i="3"/>
  <c r="DB1869" i="3"/>
  <c r="DC1869" i="3"/>
  <c r="A1870" i="3"/>
  <c r="Y1870" i="3"/>
  <c r="CY1870" i="3"/>
  <c r="CZ1870" i="3"/>
  <c r="DA1870" i="3"/>
  <c r="DB1870" i="3"/>
  <c r="DC1870" i="3"/>
  <c r="A1871" i="3"/>
  <c r="Y1871" i="3"/>
  <c r="CY1871" i="3"/>
  <c r="CZ1871" i="3"/>
  <c r="DB1871" i="3" s="1"/>
  <c r="DA1871" i="3"/>
  <c r="DC1871" i="3"/>
  <c r="A1872" i="3"/>
  <c r="Y1872" i="3"/>
  <c r="CY1872" i="3"/>
  <c r="CZ1872" i="3"/>
  <c r="DB1872" i="3" s="1"/>
  <c r="DA1872" i="3"/>
  <c r="DC1872" i="3"/>
  <c r="A1873" i="3"/>
  <c r="Y1873" i="3"/>
  <c r="CY1873" i="3"/>
  <c r="CZ1873" i="3"/>
  <c r="DB1873" i="3" s="1"/>
  <c r="DA1873" i="3"/>
  <c r="DC1873" i="3"/>
  <c r="A1874" i="3"/>
  <c r="Y1874" i="3"/>
  <c r="CY1874" i="3"/>
  <c r="CZ1874" i="3"/>
  <c r="DA1874" i="3"/>
  <c r="DB1874" i="3"/>
  <c r="DC1874" i="3"/>
  <c r="A1875" i="3"/>
  <c r="Y1875" i="3"/>
  <c r="CY1875" i="3"/>
  <c r="CZ1875" i="3"/>
  <c r="DB1875" i="3" s="1"/>
  <c r="DA1875" i="3"/>
  <c r="DC1875" i="3"/>
  <c r="A1876" i="3"/>
  <c r="Y1876" i="3"/>
  <c r="CY1876" i="3"/>
  <c r="CZ1876" i="3"/>
  <c r="DB1876" i="3" s="1"/>
  <c r="DA1876" i="3"/>
  <c r="DC1876" i="3"/>
  <c r="A1877" i="3"/>
  <c r="Y1877" i="3"/>
  <c r="CY1877" i="3"/>
  <c r="CZ1877" i="3"/>
  <c r="DA1877" i="3"/>
  <c r="DB1877" i="3"/>
  <c r="DC1877" i="3"/>
  <c r="A1878" i="3"/>
  <c r="Y1878" i="3"/>
  <c r="CY1878" i="3"/>
  <c r="CZ1878" i="3"/>
  <c r="DA1878" i="3"/>
  <c r="DB1878" i="3"/>
  <c r="DC1878" i="3"/>
  <c r="A1879" i="3"/>
  <c r="Y1879" i="3"/>
  <c r="CY1879" i="3"/>
  <c r="CZ1879" i="3"/>
  <c r="DB1879" i="3" s="1"/>
  <c r="DA1879" i="3"/>
  <c r="DC1879" i="3"/>
  <c r="A1880" i="3"/>
  <c r="Y1880" i="3"/>
  <c r="CY1880" i="3"/>
  <c r="CZ1880" i="3"/>
  <c r="DB1880" i="3" s="1"/>
  <c r="DA1880" i="3"/>
  <c r="DC1880" i="3"/>
  <c r="A1881" i="3"/>
  <c r="Y1881" i="3"/>
  <c r="CY1881" i="3"/>
  <c r="CZ1881" i="3"/>
  <c r="DB1881" i="3" s="1"/>
  <c r="DA1881" i="3"/>
  <c r="DC1881" i="3"/>
  <c r="A1882" i="3"/>
  <c r="Y1882" i="3"/>
  <c r="CY1882" i="3"/>
  <c r="CZ1882" i="3"/>
  <c r="DA1882" i="3"/>
  <c r="DB1882" i="3"/>
  <c r="DC1882" i="3"/>
  <c r="A1883" i="3"/>
  <c r="Y1883" i="3"/>
  <c r="CY1883" i="3"/>
  <c r="CZ1883" i="3"/>
  <c r="DB1883" i="3" s="1"/>
  <c r="DA1883" i="3"/>
  <c r="DC1883" i="3"/>
  <c r="A1884" i="3"/>
  <c r="Y1884" i="3"/>
  <c r="CY1884" i="3"/>
  <c r="CZ1884" i="3"/>
  <c r="DB1884" i="3" s="1"/>
  <c r="DA1884" i="3"/>
  <c r="DC1884" i="3"/>
  <c r="A1885" i="3"/>
  <c r="Y1885" i="3"/>
  <c r="CY1885" i="3"/>
  <c r="CZ1885" i="3"/>
  <c r="DA1885" i="3"/>
  <c r="DB1885" i="3"/>
  <c r="DC1885" i="3"/>
  <c r="A1886" i="3"/>
  <c r="Y1886" i="3"/>
  <c r="CY1886" i="3"/>
  <c r="CZ1886" i="3"/>
  <c r="DA1886" i="3"/>
  <c r="DB1886" i="3"/>
  <c r="DC1886" i="3"/>
  <c r="A1887" i="3"/>
  <c r="Y1887" i="3"/>
  <c r="CY1887" i="3"/>
  <c r="CZ1887" i="3"/>
  <c r="DB1887" i="3" s="1"/>
  <c r="DA1887" i="3"/>
  <c r="DC1887" i="3"/>
  <c r="A1888" i="3"/>
  <c r="Y1888" i="3"/>
  <c r="CY1888" i="3"/>
  <c r="CZ1888" i="3"/>
  <c r="DB1888" i="3" s="1"/>
  <c r="DA1888" i="3"/>
  <c r="DC1888" i="3"/>
  <c r="A1889" i="3"/>
  <c r="Y1889" i="3"/>
  <c r="CY1889" i="3"/>
  <c r="CZ1889" i="3"/>
  <c r="DB1889" i="3" s="1"/>
  <c r="DA1889" i="3"/>
  <c r="DC1889" i="3"/>
  <c r="A1890" i="3"/>
  <c r="Y1890" i="3"/>
  <c r="CY1890" i="3"/>
  <c r="CZ1890" i="3"/>
  <c r="DA1890" i="3"/>
  <c r="DB1890" i="3"/>
  <c r="DC1890" i="3"/>
  <c r="A1891" i="3"/>
  <c r="Y1891" i="3"/>
  <c r="CY1891" i="3"/>
  <c r="CZ1891" i="3"/>
  <c r="DB1891" i="3" s="1"/>
  <c r="DA1891" i="3"/>
  <c r="DC1891" i="3"/>
  <c r="A1892" i="3"/>
  <c r="Y1892" i="3"/>
  <c r="CY1892" i="3"/>
  <c r="CZ1892" i="3"/>
  <c r="DB1892" i="3" s="1"/>
  <c r="DA1892" i="3"/>
  <c r="DC1892" i="3"/>
  <c r="A1893" i="3"/>
  <c r="Y1893" i="3"/>
  <c r="CY1893" i="3"/>
  <c r="CZ1893" i="3"/>
  <c r="DB1893" i="3" s="1"/>
  <c r="DA1893" i="3"/>
  <c r="DC1893" i="3"/>
  <c r="A1894" i="3"/>
  <c r="Y1894" i="3"/>
  <c r="CY1894" i="3"/>
  <c r="CZ1894" i="3"/>
  <c r="DA1894" i="3"/>
  <c r="DB1894" i="3"/>
  <c r="DC1894" i="3"/>
  <c r="A1895" i="3"/>
  <c r="Y1895" i="3"/>
  <c r="CY1895" i="3"/>
  <c r="CZ1895" i="3"/>
  <c r="DB1895" i="3" s="1"/>
  <c r="DA1895" i="3"/>
  <c r="DC1895" i="3"/>
  <c r="A1896" i="3"/>
  <c r="Y1896" i="3"/>
  <c r="CY1896" i="3"/>
  <c r="CZ1896" i="3"/>
  <c r="DB1896" i="3" s="1"/>
  <c r="DA1896" i="3"/>
  <c r="DC1896" i="3"/>
  <c r="A1897" i="3"/>
  <c r="Y1897" i="3"/>
  <c r="CY1897" i="3"/>
  <c r="CZ1897" i="3"/>
  <c r="DB1897" i="3" s="1"/>
  <c r="DA1897" i="3"/>
  <c r="DC1897" i="3"/>
  <c r="A1898" i="3"/>
  <c r="Y1898" i="3"/>
  <c r="CY1898" i="3"/>
  <c r="CZ1898" i="3"/>
  <c r="DA1898" i="3"/>
  <c r="DB1898" i="3"/>
  <c r="DC1898" i="3"/>
  <c r="A1899" i="3"/>
  <c r="Y1899" i="3"/>
  <c r="CY1899" i="3"/>
  <c r="CZ1899" i="3"/>
  <c r="DB1899" i="3" s="1"/>
  <c r="DA1899" i="3"/>
  <c r="DC1899" i="3"/>
  <c r="A1900" i="3"/>
  <c r="Y1900" i="3"/>
  <c r="CY1900" i="3"/>
  <c r="CZ1900" i="3"/>
  <c r="DB1900" i="3" s="1"/>
  <c r="DA1900" i="3"/>
  <c r="DC1900" i="3"/>
  <c r="A1901" i="3"/>
  <c r="Y1901" i="3"/>
  <c r="CY1901" i="3"/>
  <c r="CZ1901" i="3"/>
  <c r="DA1901" i="3"/>
  <c r="DB1901" i="3"/>
  <c r="DC1901" i="3"/>
  <c r="A1902" i="3"/>
  <c r="Y1902" i="3"/>
  <c r="CY1902" i="3"/>
  <c r="CZ1902" i="3"/>
  <c r="DA1902" i="3"/>
  <c r="DB1902" i="3"/>
  <c r="DC1902" i="3"/>
  <c r="A1903" i="3"/>
  <c r="Y1903" i="3"/>
  <c r="CY1903" i="3"/>
  <c r="CZ1903" i="3"/>
  <c r="DB1903" i="3" s="1"/>
  <c r="DA1903" i="3"/>
  <c r="DC1903" i="3"/>
  <c r="A1904" i="3"/>
  <c r="Y1904" i="3"/>
  <c r="CY1904" i="3"/>
  <c r="CZ1904" i="3"/>
  <c r="DB1904" i="3" s="1"/>
  <c r="DA1904" i="3"/>
  <c r="DC1904" i="3"/>
  <c r="A1905" i="3"/>
  <c r="Y1905" i="3"/>
  <c r="CY1905" i="3"/>
  <c r="CZ1905" i="3"/>
  <c r="DB1905" i="3" s="1"/>
  <c r="DA1905" i="3"/>
  <c r="DC1905" i="3"/>
  <c r="A1906" i="3"/>
  <c r="Y1906" i="3"/>
  <c r="CY1906" i="3"/>
  <c r="CZ1906" i="3"/>
  <c r="DA1906" i="3"/>
  <c r="DB1906" i="3"/>
  <c r="DC1906" i="3"/>
  <c r="A1907" i="3"/>
  <c r="Y1907" i="3"/>
  <c r="CY1907" i="3"/>
  <c r="CZ1907" i="3"/>
  <c r="DB1907" i="3" s="1"/>
  <c r="DA1907" i="3"/>
  <c r="DC1907" i="3"/>
  <c r="A1908" i="3"/>
  <c r="Y1908" i="3"/>
  <c r="CY1908" i="3"/>
  <c r="CZ1908" i="3"/>
  <c r="DB1908" i="3" s="1"/>
  <c r="DA1908" i="3"/>
  <c r="DC1908" i="3"/>
  <c r="A1909" i="3"/>
  <c r="Y1909" i="3"/>
  <c r="CY1909" i="3"/>
  <c r="CZ1909" i="3"/>
  <c r="DA1909" i="3"/>
  <c r="DB1909" i="3"/>
  <c r="DC1909" i="3"/>
  <c r="A1910" i="3"/>
  <c r="Y1910" i="3"/>
  <c r="CY1910" i="3"/>
  <c r="CZ1910" i="3"/>
  <c r="DA1910" i="3"/>
  <c r="DB1910" i="3"/>
  <c r="DC1910" i="3"/>
  <c r="A1911" i="3"/>
  <c r="Y1911" i="3"/>
  <c r="CY1911" i="3"/>
  <c r="CZ1911" i="3"/>
  <c r="DB1911" i="3" s="1"/>
  <c r="DA1911" i="3"/>
  <c r="DC1911" i="3"/>
  <c r="A1912" i="3"/>
  <c r="Y1912" i="3"/>
  <c r="CY1912" i="3"/>
  <c r="CZ1912" i="3"/>
  <c r="DB1912" i="3" s="1"/>
  <c r="DA1912" i="3"/>
  <c r="DC1912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AC28" i="1"/>
  <c r="P28" i="1" s="1"/>
  <c r="AE28" i="1"/>
  <c r="AD28" i="1" s="1"/>
  <c r="AF28" i="1"/>
  <c r="S28" i="1" s="1"/>
  <c r="AG28" i="1"/>
  <c r="AH28" i="1"/>
  <c r="AI28" i="1"/>
  <c r="CW28" i="1" s="1"/>
  <c r="V28" i="1" s="1"/>
  <c r="AJ28" i="1"/>
  <c r="CQ28" i="1"/>
  <c r="CR28" i="1"/>
  <c r="CT28" i="1"/>
  <c r="CU28" i="1"/>
  <c r="T28" i="1" s="1"/>
  <c r="CV28" i="1"/>
  <c r="U28" i="1" s="1"/>
  <c r="CX28" i="1"/>
  <c r="W28" i="1" s="1"/>
  <c r="GL28" i="1"/>
  <c r="GO28" i="1"/>
  <c r="GP28" i="1"/>
  <c r="GV28" i="1"/>
  <c r="GX28" i="1"/>
  <c r="HC28" i="1"/>
  <c r="C29" i="1"/>
  <c r="D29" i="1"/>
  <c r="I29" i="1"/>
  <c r="K29" i="1"/>
  <c r="S29" i="1"/>
  <c r="AC29" i="1"/>
  <c r="P29" i="1" s="1"/>
  <c r="AE29" i="1"/>
  <c r="AD29" i="1" s="1"/>
  <c r="AF29" i="1"/>
  <c r="AG29" i="1"/>
  <c r="CU29" i="1" s="1"/>
  <c r="T29" i="1" s="1"/>
  <c r="AH29" i="1"/>
  <c r="AI29" i="1"/>
  <c r="CW29" i="1" s="1"/>
  <c r="V29" i="1" s="1"/>
  <c r="AJ29" i="1"/>
  <c r="CR29" i="1"/>
  <c r="CT29" i="1"/>
  <c r="CV29" i="1"/>
  <c r="U29" i="1" s="1"/>
  <c r="CX29" i="1"/>
  <c r="W29" i="1" s="1"/>
  <c r="GL29" i="1"/>
  <c r="GO29" i="1"/>
  <c r="GP29" i="1"/>
  <c r="GV29" i="1"/>
  <c r="HC29" i="1" s="1"/>
  <c r="GX29" i="1" s="1"/>
  <c r="I30" i="1"/>
  <c r="S30" i="1"/>
  <c r="AC30" i="1"/>
  <c r="P30" i="1" s="1"/>
  <c r="AE30" i="1"/>
  <c r="AD30" i="1" s="1"/>
  <c r="AF30" i="1"/>
  <c r="AG30" i="1"/>
  <c r="CU30" i="1" s="1"/>
  <c r="T30" i="1" s="1"/>
  <c r="AH30" i="1"/>
  <c r="AI30" i="1"/>
  <c r="CW30" i="1" s="1"/>
  <c r="V30" i="1" s="1"/>
  <c r="AJ30" i="1"/>
  <c r="CR30" i="1"/>
  <c r="CT30" i="1"/>
  <c r="CV30" i="1"/>
  <c r="U30" i="1" s="1"/>
  <c r="CX30" i="1"/>
  <c r="W30" i="1" s="1"/>
  <c r="GL30" i="1"/>
  <c r="GO30" i="1"/>
  <c r="GP30" i="1"/>
  <c r="GV30" i="1"/>
  <c r="HC30" i="1" s="1"/>
  <c r="GX30" i="1" s="1"/>
  <c r="I31" i="1"/>
  <c r="S31" i="1"/>
  <c r="AC31" i="1"/>
  <c r="P31" i="1" s="1"/>
  <c r="AE31" i="1"/>
  <c r="AD31" i="1" s="1"/>
  <c r="AF31" i="1"/>
  <c r="AG31" i="1"/>
  <c r="CU31" i="1" s="1"/>
  <c r="T31" i="1" s="1"/>
  <c r="AH31" i="1"/>
  <c r="AI31" i="1"/>
  <c r="CW31" i="1" s="1"/>
  <c r="V31" i="1" s="1"/>
  <c r="AJ31" i="1"/>
  <c r="CR31" i="1"/>
  <c r="CT31" i="1"/>
  <c r="CV31" i="1"/>
  <c r="U31" i="1" s="1"/>
  <c r="CX31" i="1"/>
  <c r="W31" i="1" s="1"/>
  <c r="GL31" i="1"/>
  <c r="GO31" i="1"/>
  <c r="GP31" i="1"/>
  <c r="GV31" i="1"/>
  <c r="HC31" i="1" s="1"/>
  <c r="GX31" i="1" s="1"/>
  <c r="I32" i="1"/>
  <c r="S32" i="1"/>
  <c r="AC32" i="1"/>
  <c r="P32" i="1" s="1"/>
  <c r="AE32" i="1"/>
  <c r="AD32" i="1" s="1"/>
  <c r="AF32" i="1"/>
  <c r="AG32" i="1"/>
  <c r="CU32" i="1" s="1"/>
  <c r="T32" i="1" s="1"/>
  <c r="AH32" i="1"/>
  <c r="AI32" i="1"/>
  <c r="CW32" i="1" s="1"/>
  <c r="V32" i="1" s="1"/>
  <c r="AJ32" i="1"/>
  <c r="CR32" i="1"/>
  <c r="CT32" i="1"/>
  <c r="CV32" i="1"/>
  <c r="U32" i="1" s="1"/>
  <c r="CX32" i="1"/>
  <c r="W32" i="1" s="1"/>
  <c r="GL32" i="1"/>
  <c r="GO32" i="1"/>
  <c r="GP32" i="1"/>
  <c r="GV32" i="1"/>
  <c r="HC32" i="1" s="1"/>
  <c r="GX32" i="1" s="1"/>
  <c r="I33" i="1"/>
  <c r="S33" i="1"/>
  <c r="AC33" i="1"/>
  <c r="P33" i="1" s="1"/>
  <c r="AE33" i="1"/>
  <c r="AD33" i="1" s="1"/>
  <c r="AF33" i="1"/>
  <c r="AG33" i="1"/>
  <c r="CU33" i="1" s="1"/>
  <c r="T33" i="1" s="1"/>
  <c r="AH33" i="1"/>
  <c r="AI33" i="1"/>
  <c r="CW33" i="1" s="1"/>
  <c r="V33" i="1" s="1"/>
  <c r="AJ33" i="1"/>
  <c r="CR33" i="1"/>
  <c r="CT33" i="1"/>
  <c r="CV33" i="1"/>
  <c r="U33" i="1" s="1"/>
  <c r="CX33" i="1"/>
  <c r="W33" i="1" s="1"/>
  <c r="GL33" i="1"/>
  <c r="GO33" i="1"/>
  <c r="GP33" i="1"/>
  <c r="GV33" i="1"/>
  <c r="HC33" i="1" s="1"/>
  <c r="GX33" i="1" s="1"/>
  <c r="I34" i="1"/>
  <c r="S34" i="1"/>
  <c r="AC34" i="1"/>
  <c r="P34" i="1" s="1"/>
  <c r="AE34" i="1"/>
  <c r="AD34" i="1" s="1"/>
  <c r="AF34" i="1"/>
  <c r="AG34" i="1"/>
  <c r="CU34" i="1" s="1"/>
  <c r="T34" i="1" s="1"/>
  <c r="AH34" i="1"/>
  <c r="AI34" i="1"/>
  <c r="CW34" i="1" s="1"/>
  <c r="V34" i="1" s="1"/>
  <c r="AJ34" i="1"/>
  <c r="CR34" i="1"/>
  <c r="CT34" i="1"/>
  <c r="CV34" i="1"/>
  <c r="U34" i="1" s="1"/>
  <c r="CX34" i="1"/>
  <c r="W34" i="1" s="1"/>
  <c r="GL34" i="1"/>
  <c r="GO34" i="1"/>
  <c r="GP34" i="1"/>
  <c r="GV34" i="1"/>
  <c r="HC34" i="1" s="1"/>
  <c r="GX34" i="1" s="1"/>
  <c r="I35" i="1"/>
  <c r="S35" i="1"/>
  <c r="AC35" i="1"/>
  <c r="P35" i="1" s="1"/>
  <c r="AE35" i="1"/>
  <c r="AD35" i="1" s="1"/>
  <c r="AF35" i="1"/>
  <c r="AG35" i="1"/>
  <c r="CU35" i="1" s="1"/>
  <c r="T35" i="1" s="1"/>
  <c r="AH35" i="1"/>
  <c r="AI35" i="1"/>
  <c r="CW35" i="1" s="1"/>
  <c r="V35" i="1" s="1"/>
  <c r="AJ35" i="1"/>
  <c r="CR35" i="1"/>
  <c r="CT35" i="1"/>
  <c r="CV35" i="1"/>
  <c r="U35" i="1" s="1"/>
  <c r="CX35" i="1"/>
  <c r="W35" i="1" s="1"/>
  <c r="GL35" i="1"/>
  <c r="GO35" i="1"/>
  <c r="GP35" i="1"/>
  <c r="GV35" i="1"/>
  <c r="HC35" i="1" s="1"/>
  <c r="GX35" i="1" s="1"/>
  <c r="I36" i="1"/>
  <c r="S36" i="1"/>
  <c r="AC36" i="1"/>
  <c r="P36" i="1" s="1"/>
  <c r="AE36" i="1"/>
  <c r="AD36" i="1" s="1"/>
  <c r="AF36" i="1"/>
  <c r="AG36" i="1"/>
  <c r="CU36" i="1" s="1"/>
  <c r="T36" i="1" s="1"/>
  <c r="AH36" i="1"/>
  <c r="AI36" i="1"/>
  <c r="CW36" i="1" s="1"/>
  <c r="V36" i="1" s="1"/>
  <c r="AJ36" i="1"/>
  <c r="CR36" i="1"/>
  <c r="CT36" i="1"/>
  <c r="CV36" i="1"/>
  <c r="U36" i="1" s="1"/>
  <c r="CX36" i="1"/>
  <c r="W36" i="1" s="1"/>
  <c r="GL36" i="1"/>
  <c r="GO36" i="1"/>
  <c r="GP36" i="1"/>
  <c r="GV36" i="1"/>
  <c r="HC36" i="1" s="1"/>
  <c r="GX36" i="1" s="1"/>
  <c r="I37" i="1"/>
  <c r="S37" i="1"/>
  <c r="AC37" i="1"/>
  <c r="P37" i="1" s="1"/>
  <c r="AE37" i="1"/>
  <c r="AD37" i="1" s="1"/>
  <c r="AF37" i="1"/>
  <c r="AG37" i="1"/>
  <c r="CU37" i="1" s="1"/>
  <c r="T37" i="1" s="1"/>
  <c r="AH37" i="1"/>
  <c r="AI37" i="1"/>
  <c r="CW37" i="1" s="1"/>
  <c r="V37" i="1" s="1"/>
  <c r="AJ37" i="1"/>
  <c r="CR37" i="1"/>
  <c r="CT37" i="1"/>
  <c r="CV37" i="1"/>
  <c r="U37" i="1" s="1"/>
  <c r="CX37" i="1"/>
  <c r="W37" i="1" s="1"/>
  <c r="GL37" i="1"/>
  <c r="GO37" i="1"/>
  <c r="GP37" i="1"/>
  <c r="GV37" i="1"/>
  <c r="HC37" i="1" s="1"/>
  <c r="GX37" i="1" s="1"/>
  <c r="C38" i="1"/>
  <c r="D38" i="1"/>
  <c r="I38" i="1"/>
  <c r="K38" i="1"/>
  <c r="P38" i="1"/>
  <c r="R38" i="1"/>
  <c r="AC38" i="1"/>
  <c r="AD38" i="1"/>
  <c r="AB38" i="1" s="1"/>
  <c r="AE38" i="1"/>
  <c r="Q38" i="1" s="1"/>
  <c r="AF38" i="1"/>
  <c r="S38" i="1" s="1"/>
  <c r="AG38" i="1"/>
  <c r="AH38" i="1"/>
  <c r="CV38" i="1" s="1"/>
  <c r="U38" i="1" s="1"/>
  <c r="AI38" i="1"/>
  <c r="AJ38" i="1"/>
  <c r="CX38" i="1" s="1"/>
  <c r="W38" i="1" s="1"/>
  <c r="CQ38" i="1"/>
  <c r="CR38" i="1"/>
  <c r="CS38" i="1"/>
  <c r="CU38" i="1"/>
  <c r="T38" i="1" s="1"/>
  <c r="CW38" i="1"/>
  <c r="V38" i="1" s="1"/>
  <c r="GL38" i="1"/>
  <c r="GO38" i="1"/>
  <c r="GP38" i="1"/>
  <c r="GV38" i="1"/>
  <c r="GX38" i="1"/>
  <c r="HC38" i="1"/>
  <c r="C39" i="1"/>
  <c r="D39" i="1"/>
  <c r="I39" i="1"/>
  <c r="K39" i="1"/>
  <c r="AC39" i="1"/>
  <c r="AE39" i="1"/>
  <c r="R39" i="1" s="1"/>
  <c r="AF39" i="1"/>
  <c r="AG39" i="1"/>
  <c r="CU39" i="1" s="1"/>
  <c r="T39" i="1" s="1"/>
  <c r="AH39" i="1"/>
  <c r="AI39" i="1"/>
  <c r="CW39" i="1" s="1"/>
  <c r="V39" i="1" s="1"/>
  <c r="AJ39" i="1"/>
  <c r="CR39" i="1"/>
  <c r="CT39" i="1"/>
  <c r="CV39" i="1"/>
  <c r="U39" i="1" s="1"/>
  <c r="CX39" i="1"/>
  <c r="W39" i="1" s="1"/>
  <c r="GL39" i="1"/>
  <c r="GO39" i="1"/>
  <c r="GP39" i="1"/>
  <c r="GV39" i="1"/>
  <c r="HC39" i="1"/>
  <c r="GX39" i="1" s="1"/>
  <c r="I40" i="1"/>
  <c r="S40" i="1"/>
  <c r="CY40" i="1" s="1"/>
  <c r="X40" i="1" s="1"/>
  <c r="AC40" i="1"/>
  <c r="AE40" i="1"/>
  <c r="R40" i="1" s="1"/>
  <c r="CZ40" i="1" s="1"/>
  <c r="Y40" i="1" s="1"/>
  <c r="AF40" i="1"/>
  <c r="AG40" i="1"/>
  <c r="CU40" i="1" s="1"/>
  <c r="T40" i="1" s="1"/>
  <c r="AH40" i="1"/>
  <c r="AI40" i="1"/>
  <c r="CW40" i="1" s="1"/>
  <c r="V40" i="1" s="1"/>
  <c r="AJ40" i="1"/>
  <c r="CR40" i="1"/>
  <c r="CT40" i="1"/>
  <c r="CV40" i="1"/>
  <c r="U40" i="1" s="1"/>
  <c r="CX40" i="1"/>
  <c r="W40" i="1" s="1"/>
  <c r="GL40" i="1"/>
  <c r="GO40" i="1"/>
  <c r="GP40" i="1"/>
  <c r="GV40" i="1"/>
  <c r="HC40" i="1"/>
  <c r="GX40" i="1" s="1"/>
  <c r="AC41" i="1"/>
  <c r="AE41" i="1"/>
  <c r="AF41" i="1"/>
  <c r="AG41" i="1"/>
  <c r="CU41" i="1" s="1"/>
  <c r="AH41" i="1"/>
  <c r="AI41" i="1"/>
  <c r="CW41" i="1" s="1"/>
  <c r="AJ41" i="1"/>
  <c r="CR41" i="1"/>
  <c r="CT41" i="1"/>
  <c r="CV41" i="1"/>
  <c r="CX41" i="1"/>
  <c r="GL41" i="1"/>
  <c r="GO41" i="1"/>
  <c r="GP41" i="1"/>
  <c r="GV41" i="1"/>
  <c r="HC41" i="1"/>
  <c r="I42" i="1"/>
  <c r="S42" i="1"/>
  <c r="AC42" i="1"/>
  <c r="AE42" i="1"/>
  <c r="R42" i="1" s="1"/>
  <c r="CZ42" i="1" s="1"/>
  <c r="Y42" i="1" s="1"/>
  <c r="AF42" i="1"/>
  <c r="AG42" i="1"/>
  <c r="CU42" i="1" s="1"/>
  <c r="T42" i="1" s="1"/>
  <c r="AH42" i="1"/>
  <c r="AI42" i="1"/>
  <c r="CW42" i="1" s="1"/>
  <c r="V42" i="1" s="1"/>
  <c r="AJ42" i="1"/>
  <c r="CR42" i="1"/>
  <c r="CT42" i="1"/>
  <c r="CV42" i="1"/>
  <c r="U42" i="1" s="1"/>
  <c r="CX42" i="1"/>
  <c r="W42" i="1" s="1"/>
  <c r="GL42" i="1"/>
  <c r="GO42" i="1"/>
  <c r="GP42" i="1"/>
  <c r="GV42" i="1"/>
  <c r="HC42" i="1"/>
  <c r="GX42" i="1" s="1"/>
  <c r="AC43" i="1"/>
  <c r="AE43" i="1"/>
  <c r="AF43" i="1"/>
  <c r="AG43" i="1"/>
  <c r="CU43" i="1" s="1"/>
  <c r="AH43" i="1"/>
  <c r="AI43" i="1"/>
  <c r="CW43" i="1" s="1"/>
  <c r="AJ43" i="1"/>
  <c r="CR43" i="1"/>
  <c r="CT43" i="1"/>
  <c r="CV43" i="1"/>
  <c r="CX43" i="1"/>
  <c r="GL43" i="1"/>
  <c r="GO43" i="1"/>
  <c r="GP43" i="1"/>
  <c r="GV43" i="1"/>
  <c r="HC43" i="1"/>
  <c r="I44" i="1"/>
  <c r="S44" i="1"/>
  <c r="CY44" i="1" s="1"/>
  <c r="X44" i="1" s="1"/>
  <c r="AC44" i="1"/>
  <c r="AE44" i="1"/>
  <c r="R44" i="1" s="1"/>
  <c r="CZ44" i="1" s="1"/>
  <c r="Y44" i="1" s="1"/>
  <c r="AF44" i="1"/>
  <c r="AG44" i="1"/>
  <c r="CU44" i="1" s="1"/>
  <c r="T44" i="1" s="1"/>
  <c r="AH44" i="1"/>
  <c r="AI44" i="1"/>
  <c r="CW44" i="1" s="1"/>
  <c r="V44" i="1" s="1"/>
  <c r="AJ44" i="1"/>
  <c r="CR44" i="1"/>
  <c r="CT44" i="1"/>
  <c r="CV44" i="1"/>
  <c r="U44" i="1" s="1"/>
  <c r="CX44" i="1"/>
  <c r="W44" i="1" s="1"/>
  <c r="GL44" i="1"/>
  <c r="GO44" i="1"/>
  <c r="GP44" i="1"/>
  <c r="GV44" i="1"/>
  <c r="HC44" i="1"/>
  <c r="GX44" i="1" s="1"/>
  <c r="AC45" i="1"/>
  <c r="AE45" i="1"/>
  <c r="AF45" i="1"/>
  <c r="AG45" i="1"/>
  <c r="CU45" i="1" s="1"/>
  <c r="AH45" i="1"/>
  <c r="AI45" i="1"/>
  <c r="CW45" i="1" s="1"/>
  <c r="AJ45" i="1"/>
  <c r="CR45" i="1"/>
  <c r="CT45" i="1"/>
  <c r="CV45" i="1"/>
  <c r="CX45" i="1"/>
  <c r="GL45" i="1"/>
  <c r="GO45" i="1"/>
  <c r="GP45" i="1"/>
  <c r="GV45" i="1"/>
  <c r="HC45" i="1"/>
  <c r="I46" i="1"/>
  <c r="S46" i="1"/>
  <c r="AC46" i="1"/>
  <c r="AE46" i="1"/>
  <c r="R46" i="1" s="1"/>
  <c r="CZ46" i="1" s="1"/>
  <c r="Y46" i="1" s="1"/>
  <c r="AF46" i="1"/>
  <c r="AG46" i="1"/>
  <c r="CU46" i="1" s="1"/>
  <c r="T46" i="1" s="1"/>
  <c r="AH46" i="1"/>
  <c r="AI46" i="1"/>
  <c r="CW46" i="1" s="1"/>
  <c r="V46" i="1" s="1"/>
  <c r="AJ46" i="1"/>
  <c r="CR46" i="1"/>
  <c r="CT46" i="1"/>
  <c r="CV46" i="1"/>
  <c r="U46" i="1" s="1"/>
  <c r="CX46" i="1"/>
  <c r="W46" i="1" s="1"/>
  <c r="GL46" i="1"/>
  <c r="GO46" i="1"/>
  <c r="GP46" i="1"/>
  <c r="GV46" i="1"/>
  <c r="HC46" i="1"/>
  <c r="GX46" i="1" s="1"/>
  <c r="AC47" i="1"/>
  <c r="AE47" i="1"/>
  <c r="AF47" i="1"/>
  <c r="AG47" i="1"/>
  <c r="CU47" i="1" s="1"/>
  <c r="AH47" i="1"/>
  <c r="AI47" i="1"/>
  <c r="CW47" i="1" s="1"/>
  <c r="AJ47" i="1"/>
  <c r="CR47" i="1"/>
  <c r="CT47" i="1"/>
  <c r="CV47" i="1"/>
  <c r="CX47" i="1"/>
  <c r="GL47" i="1"/>
  <c r="GO47" i="1"/>
  <c r="GP47" i="1"/>
  <c r="GV47" i="1"/>
  <c r="HC47" i="1"/>
  <c r="C48" i="1"/>
  <c r="D48" i="1"/>
  <c r="I48" i="1"/>
  <c r="K48" i="1"/>
  <c r="P48" i="1"/>
  <c r="R48" i="1"/>
  <c r="AC48" i="1"/>
  <c r="AD48" i="1"/>
  <c r="AE48" i="1"/>
  <c r="Q48" i="1" s="1"/>
  <c r="AF48" i="1"/>
  <c r="S48" i="1" s="1"/>
  <c r="AG48" i="1"/>
  <c r="AH48" i="1"/>
  <c r="CV48" i="1" s="1"/>
  <c r="U48" i="1" s="1"/>
  <c r="AI48" i="1"/>
  <c r="AJ48" i="1"/>
  <c r="CX48" i="1" s="1"/>
  <c r="W48" i="1" s="1"/>
  <c r="CQ48" i="1"/>
  <c r="CR48" i="1"/>
  <c r="CS48" i="1"/>
  <c r="CU48" i="1"/>
  <c r="T48" i="1" s="1"/>
  <c r="CW48" i="1"/>
  <c r="V48" i="1" s="1"/>
  <c r="GL48" i="1"/>
  <c r="GO48" i="1"/>
  <c r="GP48" i="1"/>
  <c r="GV48" i="1"/>
  <c r="GX48" i="1"/>
  <c r="HC48" i="1"/>
  <c r="C49" i="1"/>
  <c r="D49" i="1"/>
  <c r="I49" i="1"/>
  <c r="I51" i="1" s="1"/>
  <c r="K49" i="1"/>
  <c r="S49" i="1"/>
  <c r="AC49" i="1"/>
  <c r="P49" i="1" s="1"/>
  <c r="AE49" i="1"/>
  <c r="AD49" i="1" s="1"/>
  <c r="AF49" i="1"/>
  <c r="AG49" i="1"/>
  <c r="CU49" i="1" s="1"/>
  <c r="T49" i="1" s="1"/>
  <c r="AH49" i="1"/>
  <c r="AI49" i="1"/>
  <c r="CW49" i="1" s="1"/>
  <c r="V49" i="1" s="1"/>
  <c r="AJ49" i="1"/>
  <c r="CR49" i="1"/>
  <c r="CT49" i="1"/>
  <c r="CV49" i="1"/>
  <c r="U49" i="1" s="1"/>
  <c r="CX49" i="1"/>
  <c r="W49" i="1" s="1"/>
  <c r="GL49" i="1"/>
  <c r="GO49" i="1"/>
  <c r="GP49" i="1"/>
  <c r="GV49" i="1"/>
  <c r="HC49" i="1" s="1"/>
  <c r="GX49" i="1" s="1"/>
  <c r="I50" i="1"/>
  <c r="S50" i="1"/>
  <c r="AC50" i="1"/>
  <c r="P50" i="1" s="1"/>
  <c r="AE50" i="1"/>
  <c r="AD50" i="1" s="1"/>
  <c r="AF50" i="1"/>
  <c r="AG50" i="1"/>
  <c r="CU50" i="1" s="1"/>
  <c r="T50" i="1" s="1"/>
  <c r="AH50" i="1"/>
  <c r="AI50" i="1"/>
  <c r="CW50" i="1" s="1"/>
  <c r="V50" i="1" s="1"/>
  <c r="AJ50" i="1"/>
  <c r="CR50" i="1"/>
  <c r="CT50" i="1"/>
  <c r="CV50" i="1"/>
  <c r="U50" i="1" s="1"/>
  <c r="CX50" i="1"/>
  <c r="W50" i="1" s="1"/>
  <c r="GL50" i="1"/>
  <c r="GO50" i="1"/>
  <c r="GP50" i="1"/>
  <c r="GV50" i="1"/>
  <c r="HC50" i="1" s="1"/>
  <c r="GX50" i="1" s="1"/>
  <c r="AC51" i="1"/>
  <c r="P51" i="1" s="1"/>
  <c r="AE51" i="1"/>
  <c r="AD51" i="1" s="1"/>
  <c r="AF51" i="1"/>
  <c r="AG51" i="1"/>
  <c r="CU51" i="1" s="1"/>
  <c r="T51" i="1" s="1"/>
  <c r="AH51" i="1"/>
  <c r="AI51" i="1"/>
  <c r="CW51" i="1" s="1"/>
  <c r="V51" i="1" s="1"/>
  <c r="AJ51" i="1"/>
  <c r="CR51" i="1"/>
  <c r="CT51" i="1"/>
  <c r="CV51" i="1"/>
  <c r="U51" i="1" s="1"/>
  <c r="CX51" i="1"/>
  <c r="W51" i="1" s="1"/>
  <c r="GL51" i="1"/>
  <c r="GO51" i="1"/>
  <c r="GP51" i="1"/>
  <c r="GV51" i="1"/>
  <c r="HC51" i="1" s="1"/>
  <c r="GX51" i="1" s="1"/>
  <c r="I52" i="1"/>
  <c r="S52" i="1"/>
  <c r="AC52" i="1"/>
  <c r="P52" i="1" s="1"/>
  <c r="AE52" i="1"/>
  <c r="AD52" i="1" s="1"/>
  <c r="AF52" i="1"/>
  <c r="AG52" i="1"/>
  <c r="CU52" i="1" s="1"/>
  <c r="T52" i="1" s="1"/>
  <c r="AH52" i="1"/>
  <c r="AI52" i="1"/>
  <c r="CW52" i="1" s="1"/>
  <c r="V52" i="1" s="1"/>
  <c r="AJ52" i="1"/>
  <c r="CR52" i="1"/>
  <c r="CT52" i="1"/>
  <c r="CV52" i="1"/>
  <c r="U52" i="1" s="1"/>
  <c r="CX52" i="1"/>
  <c r="W52" i="1" s="1"/>
  <c r="GL52" i="1"/>
  <c r="GO52" i="1"/>
  <c r="GP52" i="1"/>
  <c r="GV52" i="1"/>
  <c r="HC52" i="1" s="1"/>
  <c r="GX52" i="1" s="1"/>
  <c r="I53" i="1"/>
  <c r="S53" i="1"/>
  <c r="AC53" i="1"/>
  <c r="P53" i="1" s="1"/>
  <c r="AE53" i="1"/>
  <c r="AD53" i="1" s="1"/>
  <c r="AF53" i="1"/>
  <c r="AG53" i="1"/>
  <c r="CU53" i="1" s="1"/>
  <c r="T53" i="1" s="1"/>
  <c r="AH53" i="1"/>
  <c r="AI53" i="1"/>
  <c r="CW53" i="1" s="1"/>
  <c r="V53" i="1" s="1"/>
  <c r="AJ53" i="1"/>
  <c r="CR53" i="1"/>
  <c r="CT53" i="1"/>
  <c r="CV53" i="1"/>
  <c r="U53" i="1" s="1"/>
  <c r="CX53" i="1"/>
  <c r="W53" i="1" s="1"/>
  <c r="GL53" i="1"/>
  <c r="GO53" i="1"/>
  <c r="GP53" i="1"/>
  <c r="GV53" i="1"/>
  <c r="HC53" i="1" s="1"/>
  <c r="GX53" i="1" s="1"/>
  <c r="I54" i="1"/>
  <c r="S54" i="1"/>
  <c r="AC54" i="1"/>
  <c r="P54" i="1" s="1"/>
  <c r="AE54" i="1"/>
  <c r="AD54" i="1" s="1"/>
  <c r="AF54" i="1"/>
  <c r="AG54" i="1"/>
  <c r="CU54" i="1" s="1"/>
  <c r="T54" i="1" s="1"/>
  <c r="AH54" i="1"/>
  <c r="AI54" i="1"/>
  <c r="CW54" i="1" s="1"/>
  <c r="V54" i="1" s="1"/>
  <c r="AJ54" i="1"/>
  <c r="CR54" i="1"/>
  <c r="CT54" i="1"/>
  <c r="CV54" i="1"/>
  <c r="U54" i="1" s="1"/>
  <c r="CX54" i="1"/>
  <c r="W54" i="1" s="1"/>
  <c r="GL54" i="1"/>
  <c r="GO54" i="1"/>
  <c r="GP54" i="1"/>
  <c r="GV54" i="1"/>
  <c r="HC54" i="1" s="1"/>
  <c r="GX54" i="1" s="1"/>
  <c r="I55" i="1"/>
  <c r="S55" i="1"/>
  <c r="AC55" i="1"/>
  <c r="P55" i="1" s="1"/>
  <c r="AE55" i="1"/>
  <c r="AD55" i="1" s="1"/>
  <c r="AF55" i="1"/>
  <c r="AG55" i="1"/>
  <c r="CU55" i="1" s="1"/>
  <c r="T55" i="1" s="1"/>
  <c r="AH55" i="1"/>
  <c r="AI55" i="1"/>
  <c r="CW55" i="1" s="1"/>
  <c r="V55" i="1" s="1"/>
  <c r="AJ55" i="1"/>
  <c r="CR55" i="1"/>
  <c r="CT55" i="1"/>
  <c r="CV55" i="1"/>
  <c r="U55" i="1" s="1"/>
  <c r="CX55" i="1"/>
  <c r="W55" i="1" s="1"/>
  <c r="GL55" i="1"/>
  <c r="GO55" i="1"/>
  <c r="GP55" i="1"/>
  <c r="GV55" i="1"/>
  <c r="HC55" i="1" s="1"/>
  <c r="GX55" i="1" s="1"/>
  <c r="C56" i="1"/>
  <c r="D56" i="1"/>
  <c r="I56" i="1"/>
  <c r="K56" i="1"/>
  <c r="P56" i="1"/>
  <c r="R56" i="1"/>
  <c r="AC56" i="1"/>
  <c r="AD56" i="1"/>
  <c r="AB56" i="1" s="1"/>
  <c r="AE56" i="1"/>
  <c r="Q56" i="1" s="1"/>
  <c r="AF56" i="1"/>
  <c r="S56" i="1" s="1"/>
  <c r="AG56" i="1"/>
  <c r="AH56" i="1"/>
  <c r="CV56" i="1" s="1"/>
  <c r="U56" i="1" s="1"/>
  <c r="AI56" i="1"/>
  <c r="AJ56" i="1"/>
  <c r="CX56" i="1" s="1"/>
  <c r="W56" i="1" s="1"/>
  <c r="CQ56" i="1"/>
  <c r="CR56" i="1"/>
  <c r="CS56" i="1"/>
  <c r="CU56" i="1"/>
  <c r="T56" i="1" s="1"/>
  <c r="CW56" i="1"/>
  <c r="V56" i="1" s="1"/>
  <c r="GL56" i="1"/>
  <c r="GO56" i="1"/>
  <c r="GP56" i="1"/>
  <c r="GV56" i="1"/>
  <c r="GX56" i="1"/>
  <c r="HC56" i="1"/>
  <c r="C57" i="1"/>
  <c r="D57" i="1"/>
  <c r="I57" i="1"/>
  <c r="K57" i="1"/>
  <c r="AC57" i="1"/>
  <c r="AE57" i="1"/>
  <c r="R57" i="1" s="1"/>
  <c r="AF57" i="1"/>
  <c r="AG57" i="1"/>
  <c r="CU57" i="1" s="1"/>
  <c r="T57" i="1" s="1"/>
  <c r="AH57" i="1"/>
  <c r="AI57" i="1"/>
  <c r="CW57" i="1" s="1"/>
  <c r="V57" i="1" s="1"/>
  <c r="AJ57" i="1"/>
  <c r="CR57" i="1"/>
  <c r="CT57" i="1"/>
  <c r="CV57" i="1"/>
  <c r="U57" i="1" s="1"/>
  <c r="CX57" i="1"/>
  <c r="W57" i="1" s="1"/>
  <c r="GL57" i="1"/>
  <c r="GO57" i="1"/>
  <c r="GP57" i="1"/>
  <c r="GV57" i="1"/>
  <c r="HC57" i="1"/>
  <c r="GX57" i="1" s="1"/>
  <c r="I58" i="1"/>
  <c r="S58" i="1"/>
  <c r="AC58" i="1"/>
  <c r="AE58" i="1"/>
  <c r="R58" i="1" s="1"/>
  <c r="CZ58" i="1" s="1"/>
  <c r="Y58" i="1" s="1"/>
  <c r="AF58" i="1"/>
  <c r="AG58" i="1"/>
  <c r="CU58" i="1" s="1"/>
  <c r="T58" i="1" s="1"/>
  <c r="AH58" i="1"/>
  <c r="AI58" i="1"/>
  <c r="CW58" i="1" s="1"/>
  <c r="V58" i="1" s="1"/>
  <c r="AJ58" i="1"/>
  <c r="CR58" i="1"/>
  <c r="CT58" i="1"/>
  <c r="CV58" i="1"/>
  <c r="U58" i="1" s="1"/>
  <c r="CX58" i="1"/>
  <c r="W58" i="1" s="1"/>
  <c r="GL58" i="1"/>
  <c r="GO58" i="1"/>
  <c r="GP58" i="1"/>
  <c r="GV58" i="1"/>
  <c r="HC58" i="1"/>
  <c r="GX58" i="1" s="1"/>
  <c r="AC59" i="1"/>
  <c r="AE59" i="1"/>
  <c r="AF59" i="1"/>
  <c r="AG59" i="1"/>
  <c r="CU59" i="1" s="1"/>
  <c r="AH59" i="1"/>
  <c r="AI59" i="1"/>
  <c r="CW59" i="1" s="1"/>
  <c r="AJ59" i="1"/>
  <c r="CR59" i="1"/>
  <c r="CT59" i="1"/>
  <c r="CV59" i="1"/>
  <c r="CX59" i="1"/>
  <c r="GL59" i="1"/>
  <c r="GO59" i="1"/>
  <c r="GP59" i="1"/>
  <c r="GV59" i="1"/>
  <c r="HC59" i="1"/>
  <c r="I60" i="1"/>
  <c r="S60" i="1"/>
  <c r="CY60" i="1" s="1"/>
  <c r="X60" i="1" s="1"/>
  <c r="AC60" i="1"/>
  <c r="AE60" i="1"/>
  <c r="R60" i="1" s="1"/>
  <c r="CZ60" i="1" s="1"/>
  <c r="Y60" i="1" s="1"/>
  <c r="AF60" i="1"/>
  <c r="AG60" i="1"/>
  <c r="CU60" i="1" s="1"/>
  <c r="T60" i="1" s="1"/>
  <c r="AH60" i="1"/>
  <c r="AI60" i="1"/>
  <c r="CW60" i="1" s="1"/>
  <c r="V60" i="1" s="1"/>
  <c r="AJ60" i="1"/>
  <c r="CR60" i="1"/>
  <c r="CT60" i="1"/>
  <c r="CV60" i="1"/>
  <c r="U60" i="1" s="1"/>
  <c r="CX60" i="1"/>
  <c r="W60" i="1" s="1"/>
  <c r="GL60" i="1"/>
  <c r="GO60" i="1"/>
  <c r="GP60" i="1"/>
  <c r="GV60" i="1"/>
  <c r="HC60" i="1"/>
  <c r="GX60" i="1" s="1"/>
  <c r="AC61" i="1"/>
  <c r="AE61" i="1"/>
  <c r="AF61" i="1"/>
  <c r="AG61" i="1"/>
  <c r="CU61" i="1" s="1"/>
  <c r="AH61" i="1"/>
  <c r="AI61" i="1"/>
  <c r="CW61" i="1" s="1"/>
  <c r="AJ61" i="1"/>
  <c r="CR61" i="1"/>
  <c r="CT61" i="1"/>
  <c r="CV61" i="1"/>
  <c r="CX61" i="1"/>
  <c r="GL61" i="1"/>
  <c r="GO61" i="1"/>
  <c r="GP61" i="1"/>
  <c r="GV61" i="1"/>
  <c r="HC61" i="1"/>
  <c r="I62" i="1"/>
  <c r="S62" i="1"/>
  <c r="AC62" i="1"/>
  <c r="AE62" i="1"/>
  <c r="R62" i="1" s="1"/>
  <c r="CZ62" i="1" s="1"/>
  <c r="Y62" i="1" s="1"/>
  <c r="AF62" i="1"/>
  <c r="AG62" i="1"/>
  <c r="CU62" i="1" s="1"/>
  <c r="T62" i="1" s="1"/>
  <c r="AH62" i="1"/>
  <c r="AI62" i="1"/>
  <c r="CW62" i="1" s="1"/>
  <c r="V62" i="1" s="1"/>
  <c r="AJ62" i="1"/>
  <c r="CR62" i="1"/>
  <c r="CT62" i="1"/>
  <c r="CV62" i="1"/>
  <c r="U62" i="1" s="1"/>
  <c r="CX62" i="1"/>
  <c r="W62" i="1" s="1"/>
  <c r="GL62" i="1"/>
  <c r="GO62" i="1"/>
  <c r="GP62" i="1"/>
  <c r="GV62" i="1"/>
  <c r="HC62" i="1"/>
  <c r="GX62" i="1" s="1"/>
  <c r="AC63" i="1"/>
  <c r="AE63" i="1"/>
  <c r="AF63" i="1"/>
  <c r="AG63" i="1"/>
  <c r="CU63" i="1" s="1"/>
  <c r="AH63" i="1"/>
  <c r="AI63" i="1"/>
  <c r="CW63" i="1" s="1"/>
  <c r="AJ63" i="1"/>
  <c r="CR63" i="1"/>
  <c r="CT63" i="1"/>
  <c r="CV63" i="1"/>
  <c r="CX63" i="1"/>
  <c r="GL63" i="1"/>
  <c r="GO63" i="1"/>
  <c r="GP63" i="1"/>
  <c r="GV63" i="1"/>
  <c r="HC63" i="1"/>
  <c r="C64" i="1"/>
  <c r="D64" i="1"/>
  <c r="I64" i="1"/>
  <c r="K64" i="1"/>
  <c r="P64" i="1"/>
  <c r="R64" i="1"/>
  <c r="AC64" i="1"/>
  <c r="AD64" i="1"/>
  <c r="AE64" i="1"/>
  <c r="Q64" i="1" s="1"/>
  <c r="AF64" i="1"/>
  <c r="S64" i="1" s="1"/>
  <c r="AG64" i="1"/>
  <c r="AH64" i="1"/>
  <c r="CV64" i="1" s="1"/>
  <c r="U64" i="1" s="1"/>
  <c r="AI64" i="1"/>
  <c r="AJ64" i="1"/>
  <c r="CX64" i="1" s="1"/>
  <c r="W64" i="1" s="1"/>
  <c r="CQ64" i="1"/>
  <c r="CR64" i="1"/>
  <c r="CS64" i="1"/>
  <c r="CU64" i="1"/>
  <c r="T64" i="1" s="1"/>
  <c r="CW64" i="1"/>
  <c r="V64" i="1" s="1"/>
  <c r="GL64" i="1"/>
  <c r="GO64" i="1"/>
  <c r="GP64" i="1"/>
  <c r="GV64" i="1"/>
  <c r="GX64" i="1"/>
  <c r="HC64" i="1"/>
  <c r="C65" i="1"/>
  <c r="D65" i="1"/>
  <c r="I65" i="1"/>
  <c r="I67" i="1" s="1"/>
  <c r="K65" i="1"/>
  <c r="S65" i="1"/>
  <c r="AC65" i="1"/>
  <c r="P65" i="1" s="1"/>
  <c r="AE65" i="1"/>
  <c r="AD65" i="1" s="1"/>
  <c r="AF65" i="1"/>
  <c r="AG65" i="1"/>
  <c r="CU65" i="1" s="1"/>
  <c r="T65" i="1" s="1"/>
  <c r="AH65" i="1"/>
  <c r="AI65" i="1"/>
  <c r="CW65" i="1" s="1"/>
  <c r="V65" i="1" s="1"/>
  <c r="AJ65" i="1"/>
  <c r="CR65" i="1"/>
  <c r="CT65" i="1"/>
  <c r="CV65" i="1"/>
  <c r="U65" i="1" s="1"/>
  <c r="CX65" i="1"/>
  <c r="W65" i="1" s="1"/>
  <c r="GL65" i="1"/>
  <c r="GO65" i="1"/>
  <c r="GP65" i="1"/>
  <c r="GV65" i="1"/>
  <c r="HC65" i="1" s="1"/>
  <c r="GX65" i="1" s="1"/>
  <c r="I66" i="1"/>
  <c r="S66" i="1"/>
  <c r="AC66" i="1"/>
  <c r="P66" i="1" s="1"/>
  <c r="AE66" i="1"/>
  <c r="AD66" i="1" s="1"/>
  <c r="AF66" i="1"/>
  <c r="AG66" i="1"/>
  <c r="CU66" i="1" s="1"/>
  <c r="T66" i="1" s="1"/>
  <c r="AH66" i="1"/>
  <c r="AI66" i="1"/>
  <c r="CW66" i="1" s="1"/>
  <c r="V66" i="1" s="1"/>
  <c r="AJ66" i="1"/>
  <c r="CR66" i="1"/>
  <c r="CT66" i="1"/>
  <c r="CV66" i="1"/>
  <c r="U66" i="1" s="1"/>
  <c r="CX66" i="1"/>
  <c r="W66" i="1" s="1"/>
  <c r="GL66" i="1"/>
  <c r="GO66" i="1"/>
  <c r="GP66" i="1"/>
  <c r="GV66" i="1"/>
  <c r="HC66" i="1" s="1"/>
  <c r="GX66" i="1" s="1"/>
  <c r="AC67" i="1"/>
  <c r="P67" i="1" s="1"/>
  <c r="AE67" i="1"/>
  <c r="AD67" i="1" s="1"/>
  <c r="AF67" i="1"/>
  <c r="AG67" i="1"/>
  <c r="CU67" i="1" s="1"/>
  <c r="T67" i="1" s="1"/>
  <c r="AH67" i="1"/>
  <c r="AI67" i="1"/>
  <c r="CW67" i="1" s="1"/>
  <c r="V67" i="1" s="1"/>
  <c r="AJ67" i="1"/>
  <c r="CR67" i="1"/>
  <c r="CT67" i="1"/>
  <c r="CV67" i="1"/>
  <c r="U67" i="1" s="1"/>
  <c r="CX67" i="1"/>
  <c r="W67" i="1" s="1"/>
  <c r="GL67" i="1"/>
  <c r="GO67" i="1"/>
  <c r="GP67" i="1"/>
  <c r="GV67" i="1"/>
  <c r="HC67" i="1" s="1"/>
  <c r="GX67" i="1" s="1"/>
  <c r="I68" i="1"/>
  <c r="S68" i="1"/>
  <c r="AC68" i="1"/>
  <c r="P68" i="1" s="1"/>
  <c r="AE68" i="1"/>
  <c r="AD68" i="1" s="1"/>
  <c r="AF68" i="1"/>
  <c r="AG68" i="1"/>
  <c r="CU68" i="1" s="1"/>
  <c r="T68" i="1" s="1"/>
  <c r="AH68" i="1"/>
  <c r="AI68" i="1"/>
  <c r="CW68" i="1" s="1"/>
  <c r="V68" i="1" s="1"/>
  <c r="AJ68" i="1"/>
  <c r="CR68" i="1"/>
  <c r="CT68" i="1"/>
  <c r="CV68" i="1"/>
  <c r="U68" i="1" s="1"/>
  <c r="CX68" i="1"/>
  <c r="W68" i="1" s="1"/>
  <c r="GL68" i="1"/>
  <c r="GO68" i="1"/>
  <c r="GP68" i="1"/>
  <c r="GV68" i="1"/>
  <c r="HC68" i="1" s="1"/>
  <c r="GX68" i="1" s="1"/>
  <c r="I69" i="1"/>
  <c r="S69" i="1"/>
  <c r="AC69" i="1"/>
  <c r="P69" i="1" s="1"/>
  <c r="AE69" i="1"/>
  <c r="AD69" i="1" s="1"/>
  <c r="AF69" i="1"/>
  <c r="AG69" i="1"/>
  <c r="CU69" i="1" s="1"/>
  <c r="T69" i="1" s="1"/>
  <c r="AH69" i="1"/>
  <c r="AI69" i="1"/>
  <c r="CW69" i="1" s="1"/>
  <c r="V69" i="1" s="1"/>
  <c r="AJ69" i="1"/>
  <c r="CR69" i="1"/>
  <c r="CT69" i="1"/>
  <c r="CV69" i="1"/>
  <c r="U69" i="1" s="1"/>
  <c r="CX69" i="1"/>
  <c r="W69" i="1" s="1"/>
  <c r="GL69" i="1"/>
  <c r="GO69" i="1"/>
  <c r="GP69" i="1"/>
  <c r="GV69" i="1"/>
  <c r="HC69" i="1" s="1"/>
  <c r="GX69" i="1" s="1"/>
  <c r="I70" i="1"/>
  <c r="S70" i="1"/>
  <c r="AC70" i="1"/>
  <c r="P70" i="1" s="1"/>
  <c r="AE70" i="1"/>
  <c r="AD70" i="1" s="1"/>
  <c r="AF70" i="1"/>
  <c r="AG70" i="1"/>
  <c r="CU70" i="1" s="1"/>
  <c r="T70" i="1" s="1"/>
  <c r="AH70" i="1"/>
  <c r="AI70" i="1"/>
  <c r="CW70" i="1" s="1"/>
  <c r="V70" i="1" s="1"/>
  <c r="AJ70" i="1"/>
  <c r="CR70" i="1"/>
  <c r="CT70" i="1"/>
  <c r="CV70" i="1"/>
  <c r="U70" i="1" s="1"/>
  <c r="CX70" i="1"/>
  <c r="W70" i="1" s="1"/>
  <c r="GL70" i="1"/>
  <c r="GO70" i="1"/>
  <c r="GP70" i="1"/>
  <c r="GV70" i="1"/>
  <c r="HC70" i="1" s="1"/>
  <c r="GX70" i="1" s="1"/>
  <c r="I71" i="1"/>
  <c r="S71" i="1"/>
  <c r="AC71" i="1"/>
  <c r="P71" i="1" s="1"/>
  <c r="AE71" i="1"/>
  <c r="AD71" i="1" s="1"/>
  <c r="AF71" i="1"/>
  <c r="AG71" i="1"/>
  <c r="CU71" i="1" s="1"/>
  <c r="T71" i="1" s="1"/>
  <c r="AH71" i="1"/>
  <c r="AI71" i="1"/>
  <c r="CW71" i="1" s="1"/>
  <c r="V71" i="1" s="1"/>
  <c r="AJ71" i="1"/>
  <c r="CR71" i="1"/>
  <c r="CT71" i="1"/>
  <c r="CV71" i="1"/>
  <c r="U71" i="1" s="1"/>
  <c r="CX71" i="1"/>
  <c r="W71" i="1" s="1"/>
  <c r="GL71" i="1"/>
  <c r="GO71" i="1"/>
  <c r="GP71" i="1"/>
  <c r="GV71" i="1"/>
  <c r="HC71" i="1" s="1"/>
  <c r="GX71" i="1" s="1"/>
  <c r="C72" i="1"/>
  <c r="D72" i="1"/>
  <c r="I72" i="1"/>
  <c r="K72" i="1"/>
  <c r="P72" i="1"/>
  <c r="R72" i="1"/>
  <c r="AC72" i="1"/>
  <c r="AD72" i="1"/>
  <c r="AB72" i="1" s="1"/>
  <c r="AE72" i="1"/>
  <c r="Q72" i="1" s="1"/>
  <c r="AF72" i="1"/>
  <c r="S72" i="1" s="1"/>
  <c r="AG72" i="1"/>
  <c r="AH72" i="1"/>
  <c r="CV72" i="1" s="1"/>
  <c r="U72" i="1" s="1"/>
  <c r="AI72" i="1"/>
  <c r="AJ72" i="1"/>
  <c r="CX72" i="1" s="1"/>
  <c r="W72" i="1" s="1"/>
  <c r="CQ72" i="1"/>
  <c r="CR72" i="1"/>
  <c r="CS72" i="1"/>
  <c r="CU72" i="1"/>
  <c r="T72" i="1" s="1"/>
  <c r="CW72" i="1"/>
  <c r="V72" i="1" s="1"/>
  <c r="GL72" i="1"/>
  <c r="GO72" i="1"/>
  <c r="GP72" i="1"/>
  <c r="GV72" i="1"/>
  <c r="GX72" i="1"/>
  <c r="HC72" i="1"/>
  <c r="C73" i="1"/>
  <c r="D73" i="1"/>
  <c r="I73" i="1"/>
  <c r="K73" i="1"/>
  <c r="AC73" i="1"/>
  <c r="AE73" i="1"/>
  <c r="R73" i="1" s="1"/>
  <c r="AF73" i="1"/>
  <c r="AG73" i="1"/>
  <c r="CU73" i="1" s="1"/>
  <c r="T73" i="1" s="1"/>
  <c r="AH73" i="1"/>
  <c r="AI73" i="1"/>
  <c r="CW73" i="1" s="1"/>
  <c r="V73" i="1" s="1"/>
  <c r="AJ73" i="1"/>
  <c r="CR73" i="1"/>
  <c r="CT73" i="1"/>
  <c r="CV73" i="1"/>
  <c r="U73" i="1" s="1"/>
  <c r="CX73" i="1"/>
  <c r="W73" i="1" s="1"/>
  <c r="GL73" i="1"/>
  <c r="GO73" i="1"/>
  <c r="GP73" i="1"/>
  <c r="GV73" i="1"/>
  <c r="HC73" i="1"/>
  <c r="GX73" i="1" s="1"/>
  <c r="I74" i="1"/>
  <c r="S74" i="1"/>
  <c r="AC74" i="1"/>
  <c r="AE74" i="1"/>
  <c r="R74" i="1" s="1"/>
  <c r="CZ74" i="1" s="1"/>
  <c r="Y74" i="1" s="1"/>
  <c r="AF74" i="1"/>
  <c r="AG74" i="1"/>
  <c r="CU74" i="1" s="1"/>
  <c r="T74" i="1" s="1"/>
  <c r="AH74" i="1"/>
  <c r="AI74" i="1"/>
  <c r="CW74" i="1" s="1"/>
  <c r="V74" i="1" s="1"/>
  <c r="AJ74" i="1"/>
  <c r="CR74" i="1"/>
  <c r="CT74" i="1"/>
  <c r="CV74" i="1"/>
  <c r="U74" i="1" s="1"/>
  <c r="CX74" i="1"/>
  <c r="W74" i="1" s="1"/>
  <c r="GL74" i="1"/>
  <c r="GO74" i="1"/>
  <c r="GP74" i="1"/>
  <c r="GV74" i="1"/>
  <c r="HC74" i="1"/>
  <c r="GX74" i="1" s="1"/>
  <c r="AC75" i="1"/>
  <c r="AE75" i="1"/>
  <c r="AF75" i="1"/>
  <c r="AG75" i="1"/>
  <c r="CU75" i="1" s="1"/>
  <c r="AH75" i="1"/>
  <c r="AI75" i="1"/>
  <c r="CW75" i="1" s="1"/>
  <c r="AJ75" i="1"/>
  <c r="CR75" i="1"/>
  <c r="CT75" i="1"/>
  <c r="CV75" i="1"/>
  <c r="CX75" i="1"/>
  <c r="GL75" i="1"/>
  <c r="GO75" i="1"/>
  <c r="GP75" i="1"/>
  <c r="GV75" i="1"/>
  <c r="HC75" i="1"/>
  <c r="I76" i="1"/>
  <c r="S76" i="1"/>
  <c r="CY76" i="1" s="1"/>
  <c r="X76" i="1" s="1"/>
  <c r="AC76" i="1"/>
  <c r="AE76" i="1"/>
  <c r="R76" i="1" s="1"/>
  <c r="CZ76" i="1" s="1"/>
  <c r="Y76" i="1" s="1"/>
  <c r="AF76" i="1"/>
  <c r="AG76" i="1"/>
  <c r="CU76" i="1" s="1"/>
  <c r="T76" i="1" s="1"/>
  <c r="AH76" i="1"/>
  <c r="AI76" i="1"/>
  <c r="CW76" i="1" s="1"/>
  <c r="V76" i="1" s="1"/>
  <c r="AJ76" i="1"/>
  <c r="CR76" i="1"/>
  <c r="CT76" i="1"/>
  <c r="CV76" i="1"/>
  <c r="U76" i="1" s="1"/>
  <c r="CX76" i="1"/>
  <c r="W76" i="1" s="1"/>
  <c r="GL76" i="1"/>
  <c r="GO76" i="1"/>
  <c r="GP76" i="1"/>
  <c r="GV76" i="1"/>
  <c r="HC76" i="1"/>
  <c r="GX76" i="1" s="1"/>
  <c r="AC77" i="1"/>
  <c r="AE77" i="1"/>
  <c r="AF77" i="1"/>
  <c r="AG77" i="1"/>
  <c r="CU77" i="1" s="1"/>
  <c r="AH77" i="1"/>
  <c r="AI77" i="1"/>
  <c r="CW77" i="1" s="1"/>
  <c r="AJ77" i="1"/>
  <c r="CR77" i="1"/>
  <c r="CT77" i="1"/>
  <c r="CV77" i="1"/>
  <c r="CX77" i="1"/>
  <c r="GL77" i="1"/>
  <c r="GO77" i="1"/>
  <c r="GP77" i="1"/>
  <c r="GV77" i="1"/>
  <c r="HC77" i="1"/>
  <c r="I78" i="1"/>
  <c r="S78" i="1"/>
  <c r="AC78" i="1"/>
  <c r="AE78" i="1"/>
  <c r="R78" i="1" s="1"/>
  <c r="CZ78" i="1" s="1"/>
  <c r="Y78" i="1" s="1"/>
  <c r="AF78" i="1"/>
  <c r="AG78" i="1"/>
  <c r="CU78" i="1" s="1"/>
  <c r="T78" i="1" s="1"/>
  <c r="AH78" i="1"/>
  <c r="AI78" i="1"/>
  <c r="CW78" i="1" s="1"/>
  <c r="V78" i="1" s="1"/>
  <c r="AJ78" i="1"/>
  <c r="CR78" i="1"/>
  <c r="CT78" i="1"/>
  <c r="CV78" i="1"/>
  <c r="U78" i="1" s="1"/>
  <c r="CX78" i="1"/>
  <c r="W78" i="1" s="1"/>
  <c r="GL78" i="1"/>
  <c r="GO78" i="1"/>
  <c r="GP78" i="1"/>
  <c r="GV78" i="1"/>
  <c r="HC78" i="1"/>
  <c r="GX78" i="1" s="1"/>
  <c r="AC79" i="1"/>
  <c r="AE79" i="1"/>
  <c r="AF79" i="1"/>
  <c r="AG79" i="1"/>
  <c r="CU79" i="1" s="1"/>
  <c r="AH79" i="1"/>
  <c r="AI79" i="1"/>
  <c r="CW79" i="1" s="1"/>
  <c r="AJ79" i="1"/>
  <c r="CR79" i="1"/>
  <c r="CT79" i="1"/>
  <c r="CV79" i="1"/>
  <c r="CX79" i="1"/>
  <c r="GL79" i="1"/>
  <c r="GO79" i="1"/>
  <c r="GP79" i="1"/>
  <c r="GV79" i="1"/>
  <c r="HC79" i="1"/>
  <c r="C80" i="1"/>
  <c r="D80" i="1"/>
  <c r="I80" i="1"/>
  <c r="K80" i="1"/>
  <c r="P80" i="1"/>
  <c r="R80" i="1"/>
  <c r="AC80" i="1"/>
  <c r="AD80" i="1"/>
  <c r="AE80" i="1"/>
  <c r="Q80" i="1" s="1"/>
  <c r="AF80" i="1"/>
  <c r="S80" i="1" s="1"/>
  <c r="AG80" i="1"/>
  <c r="AH80" i="1"/>
  <c r="CV80" i="1" s="1"/>
  <c r="U80" i="1" s="1"/>
  <c r="AI80" i="1"/>
  <c r="AJ80" i="1"/>
  <c r="CX80" i="1" s="1"/>
  <c r="W80" i="1" s="1"/>
  <c r="CQ80" i="1"/>
  <c r="CR80" i="1"/>
  <c r="CS80" i="1"/>
  <c r="CU80" i="1"/>
  <c r="T80" i="1" s="1"/>
  <c r="CW80" i="1"/>
  <c r="V80" i="1" s="1"/>
  <c r="GL80" i="1"/>
  <c r="GO80" i="1"/>
  <c r="GP80" i="1"/>
  <c r="GV80" i="1"/>
  <c r="GX80" i="1"/>
  <c r="HC80" i="1"/>
  <c r="C81" i="1"/>
  <c r="D81" i="1"/>
  <c r="I81" i="1"/>
  <c r="I83" i="1" s="1"/>
  <c r="K81" i="1"/>
  <c r="S81" i="1"/>
  <c r="AC81" i="1"/>
  <c r="P81" i="1" s="1"/>
  <c r="AE81" i="1"/>
  <c r="AD81" i="1" s="1"/>
  <c r="AF81" i="1"/>
  <c r="AG81" i="1"/>
  <c r="CU81" i="1" s="1"/>
  <c r="T81" i="1" s="1"/>
  <c r="AH81" i="1"/>
  <c r="AI81" i="1"/>
  <c r="CW81" i="1" s="1"/>
  <c r="V81" i="1" s="1"/>
  <c r="AJ81" i="1"/>
  <c r="CR81" i="1"/>
  <c r="CT81" i="1"/>
  <c r="CV81" i="1"/>
  <c r="U81" i="1" s="1"/>
  <c r="CX81" i="1"/>
  <c r="W81" i="1" s="1"/>
  <c r="GL81" i="1"/>
  <c r="GO81" i="1"/>
  <c r="GP81" i="1"/>
  <c r="GV81" i="1"/>
  <c r="HC81" i="1" s="1"/>
  <c r="GX81" i="1" s="1"/>
  <c r="I82" i="1"/>
  <c r="S82" i="1"/>
  <c r="AC82" i="1"/>
  <c r="P82" i="1" s="1"/>
  <c r="AE82" i="1"/>
  <c r="AD82" i="1" s="1"/>
  <c r="AF82" i="1"/>
  <c r="AG82" i="1"/>
  <c r="CU82" i="1" s="1"/>
  <c r="T82" i="1" s="1"/>
  <c r="AH82" i="1"/>
  <c r="AI82" i="1"/>
  <c r="CW82" i="1" s="1"/>
  <c r="V82" i="1" s="1"/>
  <c r="AJ82" i="1"/>
  <c r="CR82" i="1"/>
  <c r="CT82" i="1"/>
  <c r="CV82" i="1"/>
  <c r="U82" i="1" s="1"/>
  <c r="CX82" i="1"/>
  <c r="W82" i="1" s="1"/>
  <c r="GL82" i="1"/>
  <c r="GO82" i="1"/>
  <c r="GP82" i="1"/>
  <c r="GV82" i="1"/>
  <c r="HC82" i="1" s="1"/>
  <c r="GX82" i="1" s="1"/>
  <c r="AC83" i="1"/>
  <c r="P83" i="1" s="1"/>
  <c r="AE83" i="1"/>
  <c r="AD83" i="1" s="1"/>
  <c r="AF83" i="1"/>
  <c r="AG83" i="1"/>
  <c r="CU83" i="1" s="1"/>
  <c r="T83" i="1" s="1"/>
  <c r="AH83" i="1"/>
  <c r="AI83" i="1"/>
  <c r="CW83" i="1" s="1"/>
  <c r="V83" i="1" s="1"/>
  <c r="AJ83" i="1"/>
  <c r="CR83" i="1"/>
  <c r="CT83" i="1"/>
  <c r="CV83" i="1"/>
  <c r="U83" i="1" s="1"/>
  <c r="CX83" i="1"/>
  <c r="W83" i="1" s="1"/>
  <c r="GL83" i="1"/>
  <c r="GO83" i="1"/>
  <c r="GP83" i="1"/>
  <c r="GV83" i="1"/>
  <c r="HC83" i="1" s="1"/>
  <c r="GX83" i="1" s="1"/>
  <c r="I84" i="1"/>
  <c r="S84" i="1"/>
  <c r="AC84" i="1"/>
  <c r="P84" i="1" s="1"/>
  <c r="AE84" i="1"/>
  <c r="AD84" i="1" s="1"/>
  <c r="AF84" i="1"/>
  <c r="AG84" i="1"/>
  <c r="CU84" i="1" s="1"/>
  <c r="T84" i="1" s="1"/>
  <c r="AH84" i="1"/>
  <c r="AI84" i="1"/>
  <c r="CW84" i="1" s="1"/>
  <c r="V84" i="1" s="1"/>
  <c r="AJ84" i="1"/>
  <c r="CR84" i="1"/>
  <c r="CT84" i="1"/>
  <c r="CV84" i="1"/>
  <c r="U84" i="1" s="1"/>
  <c r="CX84" i="1"/>
  <c r="W84" i="1" s="1"/>
  <c r="GL84" i="1"/>
  <c r="GO84" i="1"/>
  <c r="GP84" i="1"/>
  <c r="GV84" i="1"/>
  <c r="HC84" i="1" s="1"/>
  <c r="GX84" i="1" s="1"/>
  <c r="AC85" i="1"/>
  <c r="AE85" i="1"/>
  <c r="AD85" i="1" s="1"/>
  <c r="AF85" i="1"/>
  <c r="AG85" i="1"/>
  <c r="CU85" i="1" s="1"/>
  <c r="AH85" i="1"/>
  <c r="AI85" i="1"/>
  <c r="CW85" i="1" s="1"/>
  <c r="AJ85" i="1"/>
  <c r="CR85" i="1"/>
  <c r="CT85" i="1"/>
  <c r="CV85" i="1"/>
  <c r="CX85" i="1"/>
  <c r="GL85" i="1"/>
  <c r="GO85" i="1"/>
  <c r="GP85" i="1"/>
  <c r="GV85" i="1"/>
  <c r="HC85" i="1" s="1"/>
  <c r="I86" i="1"/>
  <c r="S86" i="1"/>
  <c r="AC86" i="1"/>
  <c r="P86" i="1" s="1"/>
  <c r="AE86" i="1"/>
  <c r="AD86" i="1" s="1"/>
  <c r="AF86" i="1"/>
  <c r="AG86" i="1"/>
  <c r="CU86" i="1" s="1"/>
  <c r="T86" i="1" s="1"/>
  <c r="AH86" i="1"/>
  <c r="AI86" i="1"/>
  <c r="CW86" i="1" s="1"/>
  <c r="V86" i="1" s="1"/>
  <c r="AJ86" i="1"/>
  <c r="CR86" i="1"/>
  <c r="CT86" i="1"/>
  <c r="CV86" i="1"/>
  <c r="U86" i="1" s="1"/>
  <c r="CX86" i="1"/>
  <c r="W86" i="1" s="1"/>
  <c r="GL86" i="1"/>
  <c r="GO86" i="1"/>
  <c r="GP86" i="1"/>
  <c r="GV86" i="1"/>
  <c r="HC86" i="1" s="1"/>
  <c r="GX86" i="1" s="1"/>
  <c r="I87" i="1"/>
  <c r="S87" i="1"/>
  <c r="AC87" i="1"/>
  <c r="P87" i="1" s="1"/>
  <c r="AE87" i="1"/>
  <c r="AD87" i="1" s="1"/>
  <c r="AF87" i="1"/>
  <c r="AG87" i="1"/>
  <c r="CU87" i="1" s="1"/>
  <c r="T87" i="1" s="1"/>
  <c r="AH87" i="1"/>
  <c r="AI87" i="1"/>
  <c r="CW87" i="1" s="1"/>
  <c r="V87" i="1" s="1"/>
  <c r="AJ87" i="1"/>
  <c r="CR87" i="1"/>
  <c r="CT87" i="1"/>
  <c r="CV87" i="1"/>
  <c r="U87" i="1" s="1"/>
  <c r="CX87" i="1"/>
  <c r="W87" i="1" s="1"/>
  <c r="GL87" i="1"/>
  <c r="GO87" i="1"/>
  <c r="GP87" i="1"/>
  <c r="GV87" i="1"/>
  <c r="HC87" i="1" s="1"/>
  <c r="GX87" i="1" s="1"/>
  <c r="C88" i="1"/>
  <c r="D88" i="1"/>
  <c r="I88" i="1"/>
  <c r="K88" i="1"/>
  <c r="P88" i="1"/>
  <c r="R88" i="1"/>
  <c r="AC88" i="1"/>
  <c r="AD88" i="1"/>
  <c r="AB88" i="1" s="1"/>
  <c r="AE88" i="1"/>
  <c r="Q88" i="1" s="1"/>
  <c r="AF88" i="1"/>
  <c r="S88" i="1" s="1"/>
  <c r="AG88" i="1"/>
  <c r="AH88" i="1"/>
  <c r="CV88" i="1" s="1"/>
  <c r="U88" i="1" s="1"/>
  <c r="AI88" i="1"/>
  <c r="AJ88" i="1"/>
  <c r="CX88" i="1" s="1"/>
  <c r="W88" i="1" s="1"/>
  <c r="CQ88" i="1"/>
  <c r="CR88" i="1"/>
  <c r="CS88" i="1"/>
  <c r="CU88" i="1"/>
  <c r="T88" i="1" s="1"/>
  <c r="CW88" i="1"/>
  <c r="V88" i="1" s="1"/>
  <c r="GL88" i="1"/>
  <c r="GO88" i="1"/>
  <c r="GP88" i="1"/>
  <c r="GV88" i="1"/>
  <c r="GX88" i="1"/>
  <c r="HC88" i="1"/>
  <c r="C89" i="1"/>
  <c r="D89" i="1"/>
  <c r="I89" i="1"/>
  <c r="K89" i="1"/>
  <c r="AC89" i="1"/>
  <c r="AE89" i="1"/>
  <c r="R89" i="1" s="1"/>
  <c r="AF89" i="1"/>
  <c r="AG89" i="1"/>
  <c r="CU89" i="1" s="1"/>
  <c r="T89" i="1" s="1"/>
  <c r="AH89" i="1"/>
  <c r="AI89" i="1"/>
  <c r="CW89" i="1" s="1"/>
  <c r="V89" i="1" s="1"/>
  <c r="AJ89" i="1"/>
  <c r="CR89" i="1"/>
  <c r="CT89" i="1"/>
  <c r="CV89" i="1"/>
  <c r="U89" i="1" s="1"/>
  <c r="CX89" i="1"/>
  <c r="W89" i="1" s="1"/>
  <c r="GL89" i="1"/>
  <c r="GO89" i="1"/>
  <c r="GP89" i="1"/>
  <c r="GV89" i="1"/>
  <c r="HC89" i="1"/>
  <c r="GX89" i="1" s="1"/>
  <c r="I90" i="1"/>
  <c r="S90" i="1"/>
  <c r="CY90" i="1" s="1"/>
  <c r="X90" i="1" s="1"/>
  <c r="AC90" i="1"/>
  <c r="AE90" i="1"/>
  <c r="R90" i="1" s="1"/>
  <c r="CZ90" i="1" s="1"/>
  <c r="Y90" i="1" s="1"/>
  <c r="AF90" i="1"/>
  <c r="AG90" i="1"/>
  <c r="CU90" i="1" s="1"/>
  <c r="T90" i="1" s="1"/>
  <c r="AH90" i="1"/>
  <c r="AI90" i="1"/>
  <c r="CW90" i="1" s="1"/>
  <c r="V90" i="1" s="1"/>
  <c r="AJ90" i="1"/>
  <c r="CR90" i="1"/>
  <c r="CT90" i="1"/>
  <c r="CV90" i="1"/>
  <c r="U90" i="1" s="1"/>
  <c r="CX90" i="1"/>
  <c r="W90" i="1" s="1"/>
  <c r="GL90" i="1"/>
  <c r="GO90" i="1"/>
  <c r="GP90" i="1"/>
  <c r="GV90" i="1"/>
  <c r="HC90" i="1"/>
  <c r="GX90" i="1" s="1"/>
  <c r="AC91" i="1"/>
  <c r="AE91" i="1"/>
  <c r="AF91" i="1"/>
  <c r="AG91" i="1"/>
  <c r="CU91" i="1" s="1"/>
  <c r="AH91" i="1"/>
  <c r="AI91" i="1"/>
  <c r="CW91" i="1" s="1"/>
  <c r="AJ91" i="1"/>
  <c r="CR91" i="1"/>
  <c r="CT91" i="1"/>
  <c r="CV91" i="1"/>
  <c r="CX91" i="1"/>
  <c r="GL91" i="1"/>
  <c r="GO91" i="1"/>
  <c r="GP91" i="1"/>
  <c r="GV91" i="1"/>
  <c r="HC91" i="1"/>
  <c r="I92" i="1"/>
  <c r="S92" i="1"/>
  <c r="AC92" i="1"/>
  <c r="AE92" i="1"/>
  <c r="R92" i="1" s="1"/>
  <c r="CZ92" i="1" s="1"/>
  <c r="Y92" i="1" s="1"/>
  <c r="AF92" i="1"/>
  <c r="AG92" i="1"/>
  <c r="CU92" i="1" s="1"/>
  <c r="T92" i="1" s="1"/>
  <c r="AH92" i="1"/>
  <c r="AI92" i="1"/>
  <c r="CW92" i="1" s="1"/>
  <c r="V92" i="1" s="1"/>
  <c r="AJ92" i="1"/>
  <c r="CR92" i="1"/>
  <c r="CT92" i="1"/>
  <c r="CV92" i="1"/>
  <c r="U92" i="1" s="1"/>
  <c r="CX92" i="1"/>
  <c r="W92" i="1" s="1"/>
  <c r="GL92" i="1"/>
  <c r="GO92" i="1"/>
  <c r="GP92" i="1"/>
  <c r="GV92" i="1"/>
  <c r="HC92" i="1"/>
  <c r="GX92" i="1" s="1"/>
  <c r="AC93" i="1"/>
  <c r="AE93" i="1"/>
  <c r="AF93" i="1"/>
  <c r="AG93" i="1"/>
  <c r="CU93" i="1" s="1"/>
  <c r="AH93" i="1"/>
  <c r="AI93" i="1"/>
  <c r="CW93" i="1" s="1"/>
  <c r="AJ93" i="1"/>
  <c r="CR93" i="1"/>
  <c r="CT93" i="1"/>
  <c r="CV93" i="1"/>
  <c r="CX93" i="1"/>
  <c r="GL93" i="1"/>
  <c r="GO93" i="1"/>
  <c r="GP93" i="1"/>
  <c r="GV93" i="1"/>
  <c r="HC93" i="1"/>
  <c r="I94" i="1"/>
  <c r="S94" i="1"/>
  <c r="CY94" i="1" s="1"/>
  <c r="X94" i="1" s="1"/>
  <c r="AC94" i="1"/>
  <c r="AE94" i="1"/>
  <c r="R94" i="1" s="1"/>
  <c r="CZ94" i="1" s="1"/>
  <c r="Y94" i="1" s="1"/>
  <c r="AF94" i="1"/>
  <c r="AG94" i="1"/>
  <c r="CU94" i="1" s="1"/>
  <c r="T94" i="1" s="1"/>
  <c r="AH94" i="1"/>
  <c r="AI94" i="1"/>
  <c r="CW94" i="1" s="1"/>
  <c r="V94" i="1" s="1"/>
  <c r="AJ94" i="1"/>
  <c r="CR94" i="1"/>
  <c r="CT94" i="1"/>
  <c r="CV94" i="1"/>
  <c r="U94" i="1" s="1"/>
  <c r="CX94" i="1"/>
  <c r="W94" i="1" s="1"/>
  <c r="GL94" i="1"/>
  <c r="GO94" i="1"/>
  <c r="GP94" i="1"/>
  <c r="GV94" i="1"/>
  <c r="HC94" i="1"/>
  <c r="GX94" i="1" s="1"/>
  <c r="AC95" i="1"/>
  <c r="AE95" i="1"/>
  <c r="AF95" i="1"/>
  <c r="AG95" i="1"/>
  <c r="CU95" i="1" s="1"/>
  <c r="AH95" i="1"/>
  <c r="AI95" i="1"/>
  <c r="CW95" i="1" s="1"/>
  <c r="AJ95" i="1"/>
  <c r="CR95" i="1"/>
  <c r="CT95" i="1"/>
  <c r="CV95" i="1"/>
  <c r="CX95" i="1"/>
  <c r="GL95" i="1"/>
  <c r="GO95" i="1"/>
  <c r="GP95" i="1"/>
  <c r="GV95" i="1"/>
  <c r="HC95" i="1"/>
  <c r="C96" i="1"/>
  <c r="D96" i="1"/>
  <c r="I96" i="1"/>
  <c r="K96" i="1"/>
  <c r="P96" i="1"/>
  <c r="R96" i="1"/>
  <c r="AC96" i="1"/>
  <c r="AD96" i="1"/>
  <c r="AE96" i="1"/>
  <c r="Q96" i="1" s="1"/>
  <c r="AF96" i="1"/>
  <c r="S96" i="1" s="1"/>
  <c r="AG96" i="1"/>
  <c r="AH96" i="1"/>
  <c r="CV96" i="1" s="1"/>
  <c r="U96" i="1" s="1"/>
  <c r="AI96" i="1"/>
  <c r="AJ96" i="1"/>
  <c r="CX96" i="1" s="1"/>
  <c r="W96" i="1" s="1"/>
  <c r="CQ96" i="1"/>
  <c r="CR96" i="1"/>
  <c r="CS96" i="1"/>
  <c r="CU96" i="1"/>
  <c r="T96" i="1" s="1"/>
  <c r="CW96" i="1"/>
  <c r="V96" i="1" s="1"/>
  <c r="GL96" i="1"/>
  <c r="GO96" i="1"/>
  <c r="GP96" i="1"/>
  <c r="GV96" i="1"/>
  <c r="GX96" i="1"/>
  <c r="HC96" i="1"/>
  <c r="C97" i="1"/>
  <c r="D97" i="1"/>
  <c r="I97" i="1"/>
  <c r="I99" i="1" s="1"/>
  <c r="K97" i="1"/>
  <c r="S97" i="1"/>
  <c r="AC97" i="1"/>
  <c r="P97" i="1" s="1"/>
  <c r="AE97" i="1"/>
  <c r="AD97" i="1" s="1"/>
  <c r="AF97" i="1"/>
  <c r="AG97" i="1"/>
  <c r="CU97" i="1" s="1"/>
  <c r="T97" i="1" s="1"/>
  <c r="AH97" i="1"/>
  <c r="AI97" i="1"/>
  <c r="CW97" i="1" s="1"/>
  <c r="V97" i="1" s="1"/>
  <c r="AJ97" i="1"/>
  <c r="CR97" i="1"/>
  <c r="CT97" i="1"/>
  <c r="CV97" i="1"/>
  <c r="U97" i="1" s="1"/>
  <c r="CX97" i="1"/>
  <c r="W97" i="1" s="1"/>
  <c r="GL97" i="1"/>
  <c r="GO97" i="1"/>
  <c r="GP97" i="1"/>
  <c r="GV97" i="1"/>
  <c r="HC97" i="1" s="1"/>
  <c r="GX97" i="1" s="1"/>
  <c r="I98" i="1"/>
  <c r="S98" i="1"/>
  <c r="AC98" i="1"/>
  <c r="P98" i="1" s="1"/>
  <c r="AE98" i="1"/>
  <c r="AD98" i="1" s="1"/>
  <c r="AF98" i="1"/>
  <c r="AG98" i="1"/>
  <c r="CU98" i="1" s="1"/>
  <c r="T98" i="1" s="1"/>
  <c r="AH98" i="1"/>
  <c r="AI98" i="1"/>
  <c r="CW98" i="1" s="1"/>
  <c r="V98" i="1" s="1"/>
  <c r="AJ98" i="1"/>
  <c r="CR98" i="1"/>
  <c r="CT98" i="1"/>
  <c r="CV98" i="1"/>
  <c r="U98" i="1" s="1"/>
  <c r="CX98" i="1"/>
  <c r="W98" i="1" s="1"/>
  <c r="GL98" i="1"/>
  <c r="GO98" i="1"/>
  <c r="GP98" i="1"/>
  <c r="GV98" i="1"/>
  <c r="HC98" i="1" s="1"/>
  <c r="GX98" i="1" s="1"/>
  <c r="AC99" i="1"/>
  <c r="AE99" i="1"/>
  <c r="AD99" i="1" s="1"/>
  <c r="AF99" i="1"/>
  <c r="AG99" i="1"/>
  <c r="CU99" i="1" s="1"/>
  <c r="AH99" i="1"/>
  <c r="AI99" i="1"/>
  <c r="CW99" i="1" s="1"/>
  <c r="V99" i="1" s="1"/>
  <c r="AJ99" i="1"/>
  <c r="CR99" i="1"/>
  <c r="CT99" i="1"/>
  <c r="CV99" i="1"/>
  <c r="CX99" i="1"/>
  <c r="GL99" i="1"/>
  <c r="GO99" i="1"/>
  <c r="GP99" i="1"/>
  <c r="GV99" i="1"/>
  <c r="HC99" i="1" s="1"/>
  <c r="I100" i="1"/>
  <c r="S100" i="1"/>
  <c r="AC100" i="1"/>
  <c r="AE100" i="1"/>
  <c r="AD100" i="1" s="1"/>
  <c r="AF100" i="1"/>
  <c r="AG100" i="1"/>
  <c r="CU100" i="1" s="1"/>
  <c r="T100" i="1" s="1"/>
  <c r="AH100" i="1"/>
  <c r="AI100" i="1"/>
  <c r="CW100" i="1" s="1"/>
  <c r="V100" i="1" s="1"/>
  <c r="AJ100" i="1"/>
  <c r="CR100" i="1"/>
  <c r="CT100" i="1"/>
  <c r="CV100" i="1"/>
  <c r="U100" i="1" s="1"/>
  <c r="CX100" i="1"/>
  <c r="W100" i="1" s="1"/>
  <c r="GL100" i="1"/>
  <c r="GO100" i="1"/>
  <c r="GP100" i="1"/>
  <c r="GV100" i="1"/>
  <c r="HC100" i="1" s="1"/>
  <c r="GX100" i="1" s="1"/>
  <c r="AC101" i="1"/>
  <c r="AE101" i="1"/>
  <c r="AD101" i="1" s="1"/>
  <c r="AF101" i="1"/>
  <c r="AG101" i="1"/>
  <c r="CU101" i="1" s="1"/>
  <c r="AH101" i="1"/>
  <c r="AI101" i="1"/>
  <c r="CW101" i="1" s="1"/>
  <c r="AJ101" i="1"/>
  <c r="CR101" i="1"/>
  <c r="CT101" i="1"/>
  <c r="CV101" i="1"/>
  <c r="CX101" i="1"/>
  <c r="GL101" i="1"/>
  <c r="GO101" i="1"/>
  <c r="GP101" i="1"/>
  <c r="GV101" i="1"/>
  <c r="HC101" i="1" s="1"/>
  <c r="C102" i="1"/>
  <c r="D102" i="1"/>
  <c r="I102" i="1"/>
  <c r="K102" i="1"/>
  <c r="P102" i="1"/>
  <c r="R102" i="1"/>
  <c r="AC102" i="1"/>
  <c r="AD102" i="1"/>
  <c r="AB102" i="1" s="1"/>
  <c r="AE102" i="1"/>
  <c r="Q102" i="1" s="1"/>
  <c r="AF102" i="1"/>
  <c r="S102" i="1" s="1"/>
  <c r="AG102" i="1"/>
  <c r="AH102" i="1"/>
  <c r="CV102" i="1" s="1"/>
  <c r="U102" i="1" s="1"/>
  <c r="AI102" i="1"/>
  <c r="AJ102" i="1"/>
  <c r="CX102" i="1" s="1"/>
  <c r="W102" i="1" s="1"/>
  <c r="CQ102" i="1"/>
  <c r="CR102" i="1"/>
  <c r="CS102" i="1"/>
  <c r="CU102" i="1"/>
  <c r="T102" i="1" s="1"/>
  <c r="CW102" i="1"/>
  <c r="V102" i="1" s="1"/>
  <c r="GL102" i="1"/>
  <c r="GO102" i="1"/>
  <c r="GP102" i="1"/>
  <c r="GV102" i="1"/>
  <c r="GX102" i="1"/>
  <c r="HC102" i="1"/>
  <c r="C103" i="1"/>
  <c r="D103" i="1"/>
  <c r="I103" i="1"/>
  <c r="K103" i="1"/>
  <c r="AC103" i="1"/>
  <c r="AE103" i="1"/>
  <c r="AF103" i="1"/>
  <c r="AG103" i="1"/>
  <c r="CU103" i="1" s="1"/>
  <c r="AH103" i="1"/>
  <c r="AI103" i="1"/>
  <c r="CW103" i="1" s="1"/>
  <c r="AJ103" i="1"/>
  <c r="CR103" i="1"/>
  <c r="CT103" i="1"/>
  <c r="CV103" i="1"/>
  <c r="U103" i="1" s="1"/>
  <c r="CX103" i="1"/>
  <c r="GL103" i="1"/>
  <c r="GO103" i="1"/>
  <c r="GP103" i="1"/>
  <c r="GV103" i="1"/>
  <c r="HC103" i="1"/>
  <c r="I104" i="1"/>
  <c r="S104" i="1"/>
  <c r="AC104" i="1"/>
  <c r="AE104" i="1"/>
  <c r="AF104" i="1"/>
  <c r="AG104" i="1"/>
  <c r="CU104" i="1" s="1"/>
  <c r="T104" i="1" s="1"/>
  <c r="AH104" i="1"/>
  <c r="AI104" i="1"/>
  <c r="CW104" i="1" s="1"/>
  <c r="V104" i="1" s="1"/>
  <c r="AJ104" i="1"/>
  <c r="CT104" i="1"/>
  <c r="CV104" i="1"/>
  <c r="U104" i="1" s="1"/>
  <c r="CX104" i="1"/>
  <c r="W104" i="1" s="1"/>
  <c r="GL104" i="1"/>
  <c r="GO104" i="1"/>
  <c r="GP104" i="1"/>
  <c r="GV104" i="1"/>
  <c r="HC104" i="1"/>
  <c r="GX104" i="1" s="1"/>
  <c r="AC105" i="1"/>
  <c r="AE105" i="1"/>
  <c r="AF105" i="1"/>
  <c r="AG105" i="1"/>
  <c r="CU105" i="1" s="1"/>
  <c r="AH105" i="1"/>
  <c r="AI105" i="1"/>
  <c r="CW105" i="1" s="1"/>
  <c r="AJ105" i="1"/>
  <c r="CT105" i="1"/>
  <c r="CV105" i="1"/>
  <c r="CX105" i="1"/>
  <c r="GL105" i="1"/>
  <c r="GO105" i="1"/>
  <c r="GP105" i="1"/>
  <c r="GV105" i="1"/>
  <c r="HC105" i="1"/>
  <c r="I106" i="1"/>
  <c r="S106" i="1"/>
  <c r="AC106" i="1"/>
  <c r="AE106" i="1"/>
  <c r="AF106" i="1"/>
  <c r="AG106" i="1"/>
  <c r="CU106" i="1" s="1"/>
  <c r="T106" i="1" s="1"/>
  <c r="AH106" i="1"/>
  <c r="AI106" i="1"/>
  <c r="CW106" i="1" s="1"/>
  <c r="V106" i="1" s="1"/>
  <c r="AJ106" i="1"/>
  <c r="CR106" i="1"/>
  <c r="CT106" i="1"/>
  <c r="CV106" i="1"/>
  <c r="U106" i="1" s="1"/>
  <c r="CX106" i="1"/>
  <c r="W106" i="1" s="1"/>
  <c r="GL106" i="1"/>
  <c r="GO106" i="1"/>
  <c r="GP106" i="1"/>
  <c r="GV106" i="1"/>
  <c r="HC106" i="1"/>
  <c r="GX106" i="1" s="1"/>
  <c r="AC107" i="1"/>
  <c r="AE107" i="1"/>
  <c r="AF107" i="1"/>
  <c r="AG107" i="1"/>
  <c r="CU107" i="1" s="1"/>
  <c r="AH107" i="1"/>
  <c r="AI107" i="1"/>
  <c r="CW107" i="1" s="1"/>
  <c r="AJ107" i="1"/>
  <c r="CR107" i="1"/>
  <c r="CT107" i="1"/>
  <c r="CV107" i="1"/>
  <c r="CX107" i="1"/>
  <c r="GL107" i="1"/>
  <c r="GO107" i="1"/>
  <c r="GP107" i="1"/>
  <c r="GV107" i="1"/>
  <c r="HC107" i="1"/>
  <c r="C108" i="1"/>
  <c r="D108" i="1"/>
  <c r="I108" i="1"/>
  <c r="K108" i="1"/>
  <c r="P108" i="1"/>
  <c r="R108" i="1"/>
  <c r="V108" i="1"/>
  <c r="AC108" i="1"/>
  <c r="AD108" i="1"/>
  <c r="AE108" i="1"/>
  <c r="Q108" i="1" s="1"/>
  <c r="AF108" i="1"/>
  <c r="AG108" i="1"/>
  <c r="AH108" i="1"/>
  <c r="CV108" i="1" s="1"/>
  <c r="U108" i="1" s="1"/>
  <c r="AI108" i="1"/>
  <c r="AJ108" i="1"/>
  <c r="CX108" i="1" s="1"/>
  <c r="W108" i="1" s="1"/>
  <c r="CQ108" i="1"/>
  <c r="CR108" i="1"/>
  <c r="CS108" i="1"/>
  <c r="CU108" i="1"/>
  <c r="T108" i="1" s="1"/>
  <c r="CW108" i="1"/>
  <c r="GL108" i="1"/>
  <c r="GO108" i="1"/>
  <c r="GP108" i="1"/>
  <c r="GV108" i="1"/>
  <c r="GX108" i="1"/>
  <c r="HC108" i="1"/>
  <c r="C109" i="1"/>
  <c r="D109" i="1"/>
  <c r="I109" i="1"/>
  <c r="K109" i="1"/>
  <c r="S109" i="1"/>
  <c r="U109" i="1"/>
  <c r="AC109" i="1"/>
  <c r="AE109" i="1"/>
  <c r="AF109" i="1"/>
  <c r="AG109" i="1"/>
  <c r="CU109" i="1" s="1"/>
  <c r="T109" i="1" s="1"/>
  <c r="AH109" i="1"/>
  <c r="AI109" i="1"/>
  <c r="CW109" i="1" s="1"/>
  <c r="V109" i="1" s="1"/>
  <c r="AJ109" i="1"/>
  <c r="CT109" i="1"/>
  <c r="CV109" i="1"/>
  <c r="CX109" i="1"/>
  <c r="W109" i="1" s="1"/>
  <c r="GL109" i="1"/>
  <c r="GO109" i="1"/>
  <c r="GP109" i="1"/>
  <c r="GV109" i="1"/>
  <c r="HC109" i="1" s="1"/>
  <c r="GX109" i="1" s="1"/>
  <c r="I110" i="1"/>
  <c r="Q110" i="1"/>
  <c r="S110" i="1"/>
  <c r="U110" i="1"/>
  <c r="AC110" i="1"/>
  <c r="AE110" i="1"/>
  <c r="AF110" i="1"/>
  <c r="AG110" i="1"/>
  <c r="CU110" i="1" s="1"/>
  <c r="T110" i="1" s="1"/>
  <c r="AH110" i="1"/>
  <c r="AI110" i="1"/>
  <c r="CW110" i="1" s="1"/>
  <c r="V110" i="1" s="1"/>
  <c r="AJ110" i="1"/>
  <c r="CT110" i="1"/>
  <c r="CV110" i="1"/>
  <c r="CX110" i="1"/>
  <c r="W110" i="1" s="1"/>
  <c r="GL110" i="1"/>
  <c r="GO110" i="1"/>
  <c r="GP110" i="1"/>
  <c r="GV110" i="1"/>
  <c r="HC110" i="1" s="1"/>
  <c r="GX110" i="1" s="1"/>
  <c r="AC111" i="1"/>
  <c r="AE111" i="1"/>
  <c r="AF111" i="1"/>
  <c r="AG111" i="1"/>
  <c r="CU111" i="1" s="1"/>
  <c r="AH111" i="1"/>
  <c r="AI111" i="1"/>
  <c r="CW111" i="1" s="1"/>
  <c r="AJ111" i="1"/>
  <c r="CR111" i="1"/>
  <c r="CT111" i="1"/>
  <c r="CV111" i="1"/>
  <c r="CX111" i="1"/>
  <c r="GL111" i="1"/>
  <c r="GO111" i="1"/>
  <c r="GP111" i="1"/>
  <c r="GV111" i="1"/>
  <c r="HC111" i="1"/>
  <c r="I112" i="1"/>
  <c r="S112" i="1"/>
  <c r="W112" i="1"/>
  <c r="AC112" i="1"/>
  <c r="AE112" i="1"/>
  <c r="AF112" i="1"/>
  <c r="AG112" i="1"/>
  <c r="CU112" i="1" s="1"/>
  <c r="T112" i="1" s="1"/>
  <c r="AH112" i="1"/>
  <c r="AI112" i="1"/>
  <c r="CW112" i="1" s="1"/>
  <c r="V112" i="1" s="1"/>
  <c r="AJ112" i="1"/>
  <c r="CR112" i="1"/>
  <c r="CT112" i="1"/>
  <c r="CV112" i="1"/>
  <c r="U112" i="1" s="1"/>
  <c r="CX112" i="1"/>
  <c r="GL112" i="1"/>
  <c r="GO112" i="1"/>
  <c r="GP112" i="1"/>
  <c r="GV112" i="1"/>
  <c r="HC112" i="1"/>
  <c r="GX112" i="1" s="1"/>
  <c r="AC113" i="1"/>
  <c r="AE113" i="1"/>
  <c r="AF113" i="1"/>
  <c r="AG113" i="1"/>
  <c r="CU113" i="1" s="1"/>
  <c r="AH113" i="1"/>
  <c r="AI113" i="1"/>
  <c r="CW113" i="1" s="1"/>
  <c r="AJ113" i="1"/>
  <c r="CT113" i="1"/>
  <c r="CV113" i="1"/>
  <c r="CX113" i="1"/>
  <c r="GL113" i="1"/>
  <c r="GO113" i="1"/>
  <c r="GP113" i="1"/>
  <c r="GV113" i="1"/>
  <c r="HC113" i="1" s="1"/>
  <c r="C114" i="1"/>
  <c r="D114" i="1"/>
  <c r="I114" i="1"/>
  <c r="K114" i="1"/>
  <c r="P114" i="1"/>
  <c r="R114" i="1"/>
  <c r="T114" i="1"/>
  <c r="AC114" i="1"/>
  <c r="AD114" i="1"/>
  <c r="AE114" i="1"/>
  <c r="Q114" i="1" s="1"/>
  <c r="AF114" i="1"/>
  <c r="AG114" i="1"/>
  <c r="AH114" i="1"/>
  <c r="CV114" i="1" s="1"/>
  <c r="U114" i="1" s="1"/>
  <c r="AI114" i="1"/>
  <c r="AJ114" i="1"/>
  <c r="CX114" i="1" s="1"/>
  <c r="W114" i="1" s="1"/>
  <c r="CQ114" i="1"/>
  <c r="CR114" i="1"/>
  <c r="CS114" i="1"/>
  <c r="CU114" i="1"/>
  <c r="CW114" i="1"/>
  <c r="V114" i="1" s="1"/>
  <c r="GL114" i="1"/>
  <c r="GO114" i="1"/>
  <c r="GP114" i="1"/>
  <c r="GV114" i="1"/>
  <c r="GX114" i="1"/>
  <c r="HC114" i="1"/>
  <c r="C115" i="1"/>
  <c r="D115" i="1"/>
  <c r="I115" i="1"/>
  <c r="K115" i="1"/>
  <c r="Q115" i="1"/>
  <c r="S115" i="1"/>
  <c r="U115" i="1"/>
  <c r="AC115" i="1"/>
  <c r="AE115" i="1"/>
  <c r="AF115" i="1"/>
  <c r="AG115" i="1"/>
  <c r="CU115" i="1" s="1"/>
  <c r="T115" i="1" s="1"/>
  <c r="AH115" i="1"/>
  <c r="AI115" i="1"/>
  <c r="CW115" i="1" s="1"/>
  <c r="V115" i="1" s="1"/>
  <c r="AJ115" i="1"/>
  <c r="CR115" i="1"/>
  <c r="CT115" i="1"/>
  <c r="CV115" i="1"/>
  <c r="CX115" i="1"/>
  <c r="W115" i="1" s="1"/>
  <c r="GL115" i="1"/>
  <c r="GO115" i="1"/>
  <c r="GP115" i="1"/>
  <c r="GV115" i="1"/>
  <c r="HC115" i="1" s="1"/>
  <c r="GX115" i="1" s="1"/>
  <c r="I116" i="1"/>
  <c r="U116" i="1"/>
  <c r="AC116" i="1"/>
  <c r="AE116" i="1"/>
  <c r="CS116" i="1" s="1"/>
  <c r="AF116" i="1"/>
  <c r="S116" i="1" s="1"/>
  <c r="AG116" i="1"/>
  <c r="CU116" i="1" s="1"/>
  <c r="T116" i="1" s="1"/>
  <c r="AH116" i="1"/>
  <c r="AI116" i="1"/>
  <c r="CW116" i="1" s="1"/>
  <c r="V116" i="1" s="1"/>
  <c r="AJ116" i="1"/>
  <c r="CT116" i="1"/>
  <c r="CV116" i="1"/>
  <c r="CX116" i="1"/>
  <c r="W116" i="1" s="1"/>
  <c r="GL116" i="1"/>
  <c r="GO116" i="1"/>
  <c r="GP116" i="1"/>
  <c r="GV116" i="1"/>
  <c r="HC116" i="1" s="1"/>
  <c r="GX116" i="1" s="1"/>
  <c r="I117" i="1"/>
  <c r="Q117" i="1" s="1"/>
  <c r="AC117" i="1"/>
  <c r="AD117" i="1"/>
  <c r="AB117" i="1" s="1"/>
  <c r="AE117" i="1"/>
  <c r="AF117" i="1"/>
  <c r="CT117" i="1" s="1"/>
  <c r="AG117" i="1"/>
  <c r="AH117" i="1"/>
  <c r="CV117" i="1" s="1"/>
  <c r="U117" i="1" s="1"/>
  <c r="AI117" i="1"/>
  <c r="AJ117" i="1"/>
  <c r="CX117" i="1" s="1"/>
  <c r="W117" i="1" s="1"/>
  <c r="CQ117" i="1"/>
  <c r="CR117" i="1"/>
  <c r="CS117" i="1"/>
  <c r="CU117" i="1"/>
  <c r="T117" i="1" s="1"/>
  <c r="CW117" i="1"/>
  <c r="V117" i="1" s="1"/>
  <c r="GL117" i="1"/>
  <c r="GO117" i="1"/>
  <c r="GP117" i="1"/>
  <c r="GV117" i="1"/>
  <c r="GX117" i="1"/>
  <c r="HC117" i="1"/>
  <c r="I118" i="1"/>
  <c r="Q118" i="1" s="1"/>
  <c r="P118" i="1"/>
  <c r="AC118" i="1"/>
  <c r="AD118" i="1"/>
  <c r="AB118" i="1" s="1"/>
  <c r="AE118" i="1"/>
  <c r="R118" i="1" s="1"/>
  <c r="AF118" i="1"/>
  <c r="S118" i="1" s="1"/>
  <c r="CZ118" i="1" s="1"/>
  <c r="Y118" i="1" s="1"/>
  <c r="AG118" i="1"/>
  <c r="AH118" i="1"/>
  <c r="CV118" i="1" s="1"/>
  <c r="U118" i="1" s="1"/>
  <c r="AI118" i="1"/>
  <c r="AJ118" i="1"/>
  <c r="CX118" i="1" s="1"/>
  <c r="W118" i="1" s="1"/>
  <c r="CQ118" i="1"/>
  <c r="CR118" i="1"/>
  <c r="CS118" i="1"/>
  <c r="CU118" i="1"/>
  <c r="T118" i="1" s="1"/>
  <c r="CW118" i="1"/>
  <c r="V118" i="1" s="1"/>
  <c r="GL118" i="1"/>
  <c r="GO118" i="1"/>
  <c r="GP118" i="1"/>
  <c r="GV118" i="1"/>
  <c r="GX118" i="1"/>
  <c r="HC118" i="1"/>
  <c r="I119" i="1"/>
  <c r="P119" i="1"/>
  <c r="T119" i="1"/>
  <c r="AC119" i="1"/>
  <c r="AD119" i="1"/>
  <c r="AB119" i="1" s="1"/>
  <c r="AE119" i="1"/>
  <c r="Q119" i="1" s="1"/>
  <c r="AF119" i="1"/>
  <c r="S119" i="1" s="1"/>
  <c r="AG119" i="1"/>
  <c r="AH119" i="1"/>
  <c r="CV119" i="1" s="1"/>
  <c r="U119" i="1" s="1"/>
  <c r="AI119" i="1"/>
  <c r="AJ119" i="1"/>
  <c r="CX119" i="1" s="1"/>
  <c r="W119" i="1" s="1"/>
  <c r="CQ119" i="1"/>
  <c r="CR119" i="1"/>
  <c r="CS119" i="1"/>
  <c r="CU119" i="1"/>
  <c r="CW119" i="1"/>
  <c r="V119" i="1" s="1"/>
  <c r="GL119" i="1"/>
  <c r="GO119" i="1"/>
  <c r="GP119" i="1"/>
  <c r="GV119" i="1"/>
  <c r="GX119" i="1"/>
  <c r="HC119" i="1"/>
  <c r="C120" i="1"/>
  <c r="D120" i="1"/>
  <c r="I120" i="1"/>
  <c r="K120" i="1"/>
  <c r="U120" i="1"/>
  <c r="AC120" i="1"/>
  <c r="AE120" i="1"/>
  <c r="AF120" i="1"/>
  <c r="S120" i="1" s="1"/>
  <c r="AG120" i="1"/>
  <c r="CU120" i="1" s="1"/>
  <c r="T120" i="1" s="1"/>
  <c r="AH120" i="1"/>
  <c r="AI120" i="1"/>
  <c r="CW120" i="1" s="1"/>
  <c r="AJ120" i="1"/>
  <c r="CX120" i="1" s="1"/>
  <c r="W120" i="1" s="1"/>
  <c r="CR120" i="1"/>
  <c r="CV120" i="1"/>
  <c r="GL120" i="1"/>
  <c r="GO120" i="1"/>
  <c r="GP120" i="1"/>
  <c r="GV120" i="1"/>
  <c r="HC120" i="1"/>
  <c r="GX120" i="1" s="1"/>
  <c r="C121" i="1"/>
  <c r="D121" i="1"/>
  <c r="I121" i="1"/>
  <c r="K121" i="1"/>
  <c r="R121" i="1"/>
  <c r="AC121" i="1"/>
  <c r="P121" i="1" s="1"/>
  <c r="AD121" i="1"/>
  <c r="AE121" i="1"/>
  <c r="Q121" i="1" s="1"/>
  <c r="AF121" i="1"/>
  <c r="AG121" i="1"/>
  <c r="CU121" i="1" s="1"/>
  <c r="T121" i="1" s="1"/>
  <c r="AH121" i="1"/>
  <c r="CV121" i="1" s="1"/>
  <c r="U121" i="1" s="1"/>
  <c r="AI121" i="1"/>
  <c r="AJ121" i="1"/>
  <c r="CX121" i="1" s="1"/>
  <c r="W121" i="1" s="1"/>
  <c r="CR121" i="1"/>
  <c r="CS121" i="1"/>
  <c r="CW121" i="1"/>
  <c r="V121" i="1" s="1"/>
  <c r="GL121" i="1"/>
  <c r="GO121" i="1"/>
  <c r="GP121" i="1"/>
  <c r="GV121" i="1"/>
  <c r="HC121" i="1" s="1"/>
  <c r="GX121" i="1" s="1"/>
  <c r="I122" i="1"/>
  <c r="Q122" i="1" s="1"/>
  <c r="R122" i="1"/>
  <c r="AC122" i="1"/>
  <c r="P122" i="1" s="1"/>
  <c r="AD122" i="1"/>
  <c r="AE122" i="1"/>
  <c r="AF122" i="1"/>
  <c r="AG122" i="1"/>
  <c r="CU122" i="1" s="1"/>
  <c r="T122" i="1" s="1"/>
  <c r="AH122" i="1"/>
  <c r="CV122" i="1" s="1"/>
  <c r="U122" i="1" s="1"/>
  <c r="AI122" i="1"/>
  <c r="AJ122" i="1"/>
  <c r="CX122" i="1" s="1"/>
  <c r="CR122" i="1"/>
  <c r="CS122" i="1"/>
  <c r="CW122" i="1"/>
  <c r="V122" i="1" s="1"/>
  <c r="GL122" i="1"/>
  <c r="GO122" i="1"/>
  <c r="GP122" i="1"/>
  <c r="GV122" i="1"/>
  <c r="HC122" i="1" s="1"/>
  <c r="GX122" i="1" s="1"/>
  <c r="I123" i="1"/>
  <c r="Q123" i="1" s="1"/>
  <c r="R123" i="1"/>
  <c r="AC123" i="1"/>
  <c r="P123" i="1" s="1"/>
  <c r="AD123" i="1"/>
  <c r="AE123" i="1"/>
  <c r="AF123" i="1"/>
  <c r="AG123" i="1"/>
  <c r="CU123" i="1" s="1"/>
  <c r="T123" i="1" s="1"/>
  <c r="AH123" i="1"/>
  <c r="CV123" i="1" s="1"/>
  <c r="U123" i="1" s="1"/>
  <c r="AI123" i="1"/>
  <c r="AJ123" i="1"/>
  <c r="CX123" i="1" s="1"/>
  <c r="W123" i="1" s="1"/>
  <c r="CR123" i="1"/>
  <c r="CS123" i="1"/>
  <c r="CW123" i="1"/>
  <c r="V123" i="1" s="1"/>
  <c r="GL123" i="1"/>
  <c r="GO123" i="1"/>
  <c r="GP123" i="1"/>
  <c r="GV123" i="1"/>
  <c r="HC123" i="1" s="1"/>
  <c r="GX123" i="1" s="1"/>
  <c r="I124" i="1"/>
  <c r="Q124" i="1" s="1"/>
  <c r="AC124" i="1"/>
  <c r="P124" i="1" s="1"/>
  <c r="AD124" i="1"/>
  <c r="AE124" i="1"/>
  <c r="AF124" i="1"/>
  <c r="AG124" i="1"/>
  <c r="CU124" i="1" s="1"/>
  <c r="T124" i="1" s="1"/>
  <c r="AH124" i="1"/>
  <c r="CV124" i="1" s="1"/>
  <c r="AI124" i="1"/>
  <c r="AJ124" i="1"/>
  <c r="CX124" i="1" s="1"/>
  <c r="W124" i="1" s="1"/>
  <c r="CR124" i="1"/>
  <c r="CS124" i="1"/>
  <c r="CW124" i="1"/>
  <c r="V124" i="1" s="1"/>
  <c r="GL124" i="1"/>
  <c r="GO124" i="1"/>
  <c r="GP124" i="1"/>
  <c r="GV124" i="1"/>
  <c r="HC124" i="1" s="1"/>
  <c r="I125" i="1"/>
  <c r="Q125" i="1" s="1"/>
  <c r="AC125" i="1"/>
  <c r="P125" i="1" s="1"/>
  <c r="AD125" i="1"/>
  <c r="AE125" i="1"/>
  <c r="AF125" i="1"/>
  <c r="AG125" i="1"/>
  <c r="CU125" i="1" s="1"/>
  <c r="T125" i="1" s="1"/>
  <c r="AH125" i="1"/>
  <c r="CV125" i="1" s="1"/>
  <c r="AI125" i="1"/>
  <c r="AJ125" i="1"/>
  <c r="CX125" i="1" s="1"/>
  <c r="CR125" i="1"/>
  <c r="CS125" i="1"/>
  <c r="CW125" i="1"/>
  <c r="V125" i="1" s="1"/>
  <c r="GL125" i="1"/>
  <c r="GO125" i="1"/>
  <c r="GP125" i="1"/>
  <c r="GV125" i="1"/>
  <c r="HC125" i="1" s="1"/>
  <c r="C126" i="1"/>
  <c r="D126" i="1"/>
  <c r="I126" i="1"/>
  <c r="K126" i="1"/>
  <c r="S126" i="1"/>
  <c r="AC126" i="1"/>
  <c r="AE126" i="1"/>
  <c r="R126" i="1" s="1"/>
  <c r="AF126" i="1"/>
  <c r="AG126" i="1"/>
  <c r="CU126" i="1" s="1"/>
  <c r="T126" i="1" s="1"/>
  <c r="AH126" i="1"/>
  <c r="AI126" i="1"/>
  <c r="CW126" i="1" s="1"/>
  <c r="V126" i="1" s="1"/>
  <c r="AJ126" i="1"/>
  <c r="CR126" i="1"/>
  <c r="CT126" i="1"/>
  <c r="CV126" i="1"/>
  <c r="U126" i="1" s="1"/>
  <c r="CX126" i="1"/>
  <c r="W126" i="1" s="1"/>
  <c r="GL126" i="1"/>
  <c r="GO126" i="1"/>
  <c r="GP126" i="1"/>
  <c r="GV126" i="1"/>
  <c r="HC126" i="1" s="1"/>
  <c r="GX126" i="1" s="1"/>
  <c r="C127" i="1"/>
  <c r="D127" i="1"/>
  <c r="I127" i="1"/>
  <c r="K127" i="1"/>
  <c r="P127" i="1"/>
  <c r="T127" i="1"/>
  <c r="AC127" i="1"/>
  <c r="AD127" i="1"/>
  <c r="AB127" i="1" s="1"/>
  <c r="AE127" i="1"/>
  <c r="Q127" i="1" s="1"/>
  <c r="AF127" i="1"/>
  <c r="S127" i="1" s="1"/>
  <c r="AG127" i="1"/>
  <c r="AH127" i="1"/>
  <c r="CV127" i="1" s="1"/>
  <c r="U127" i="1" s="1"/>
  <c r="AI127" i="1"/>
  <c r="AJ127" i="1"/>
  <c r="CX127" i="1" s="1"/>
  <c r="W127" i="1" s="1"/>
  <c r="CQ127" i="1"/>
  <c r="CR127" i="1"/>
  <c r="CS127" i="1"/>
  <c r="CU127" i="1"/>
  <c r="CW127" i="1"/>
  <c r="V127" i="1" s="1"/>
  <c r="GL127" i="1"/>
  <c r="GO127" i="1"/>
  <c r="GP127" i="1"/>
  <c r="GV127" i="1"/>
  <c r="GX127" i="1"/>
  <c r="HC127" i="1"/>
  <c r="I128" i="1"/>
  <c r="Q128" i="1" s="1"/>
  <c r="P128" i="1"/>
  <c r="CP128" i="1" s="1"/>
  <c r="O128" i="1" s="1"/>
  <c r="T128" i="1"/>
  <c r="AC128" i="1"/>
  <c r="AD128" i="1"/>
  <c r="AB128" i="1" s="1"/>
  <c r="AE128" i="1"/>
  <c r="R128" i="1" s="1"/>
  <c r="AF128" i="1"/>
  <c r="S128" i="1" s="1"/>
  <c r="AG128" i="1"/>
  <c r="AH128" i="1"/>
  <c r="CV128" i="1" s="1"/>
  <c r="U128" i="1" s="1"/>
  <c r="AI128" i="1"/>
  <c r="AJ128" i="1"/>
  <c r="CX128" i="1" s="1"/>
  <c r="W128" i="1" s="1"/>
  <c r="CQ128" i="1"/>
  <c r="CR128" i="1"/>
  <c r="CS128" i="1"/>
  <c r="CU128" i="1"/>
  <c r="CW128" i="1"/>
  <c r="V128" i="1" s="1"/>
  <c r="CY128" i="1"/>
  <c r="X128" i="1" s="1"/>
  <c r="GL128" i="1"/>
  <c r="GO128" i="1"/>
  <c r="GP128" i="1"/>
  <c r="GV128" i="1"/>
  <c r="GX128" i="1"/>
  <c r="HC128" i="1"/>
  <c r="I129" i="1"/>
  <c r="P129" i="1"/>
  <c r="AC129" i="1"/>
  <c r="AD129" i="1"/>
  <c r="AB129" i="1" s="1"/>
  <c r="AE129" i="1"/>
  <c r="Q129" i="1" s="1"/>
  <c r="AF129" i="1"/>
  <c r="S129" i="1" s="1"/>
  <c r="AG129" i="1"/>
  <c r="AH129" i="1"/>
  <c r="CV129" i="1" s="1"/>
  <c r="U129" i="1" s="1"/>
  <c r="AI129" i="1"/>
  <c r="AJ129" i="1"/>
  <c r="CX129" i="1" s="1"/>
  <c r="W129" i="1" s="1"/>
  <c r="CQ129" i="1"/>
  <c r="CR129" i="1"/>
  <c r="CS129" i="1"/>
  <c r="CU129" i="1"/>
  <c r="T129" i="1" s="1"/>
  <c r="CW129" i="1"/>
  <c r="V129" i="1" s="1"/>
  <c r="GL129" i="1"/>
  <c r="GO129" i="1"/>
  <c r="GP129" i="1"/>
  <c r="GV129" i="1"/>
  <c r="GX129" i="1"/>
  <c r="HC129" i="1"/>
  <c r="I130" i="1"/>
  <c r="P130" i="1"/>
  <c r="AC130" i="1"/>
  <c r="AD130" i="1"/>
  <c r="AB130" i="1" s="1"/>
  <c r="AE130" i="1"/>
  <c r="Q130" i="1" s="1"/>
  <c r="AF130" i="1"/>
  <c r="S130" i="1" s="1"/>
  <c r="AG130" i="1"/>
  <c r="AH130" i="1"/>
  <c r="CV130" i="1" s="1"/>
  <c r="U130" i="1" s="1"/>
  <c r="AI130" i="1"/>
  <c r="CW130" i="1" s="1"/>
  <c r="V130" i="1" s="1"/>
  <c r="AJ130" i="1"/>
  <c r="CX130" i="1" s="1"/>
  <c r="W130" i="1" s="1"/>
  <c r="CQ130" i="1"/>
  <c r="CR130" i="1"/>
  <c r="CU130" i="1"/>
  <c r="T130" i="1" s="1"/>
  <c r="GL130" i="1"/>
  <c r="GO130" i="1"/>
  <c r="GP130" i="1"/>
  <c r="GV130" i="1"/>
  <c r="GX130" i="1"/>
  <c r="HC130" i="1"/>
  <c r="I131" i="1"/>
  <c r="P131" i="1"/>
  <c r="AC131" i="1"/>
  <c r="AD131" i="1"/>
  <c r="AB131" i="1" s="1"/>
  <c r="AE131" i="1"/>
  <c r="Q131" i="1" s="1"/>
  <c r="AF131" i="1"/>
  <c r="S131" i="1" s="1"/>
  <c r="AG131" i="1"/>
  <c r="AH131" i="1"/>
  <c r="CV131" i="1" s="1"/>
  <c r="U131" i="1" s="1"/>
  <c r="AI131" i="1"/>
  <c r="CW131" i="1" s="1"/>
  <c r="V131" i="1" s="1"/>
  <c r="AJ131" i="1"/>
  <c r="CX131" i="1" s="1"/>
  <c r="W131" i="1" s="1"/>
  <c r="CQ131" i="1"/>
  <c r="CR131" i="1"/>
  <c r="CU131" i="1"/>
  <c r="T131" i="1" s="1"/>
  <c r="GL131" i="1"/>
  <c r="GO131" i="1"/>
  <c r="GP131" i="1"/>
  <c r="GV131" i="1"/>
  <c r="GX131" i="1"/>
  <c r="HC131" i="1"/>
  <c r="C132" i="1"/>
  <c r="D132" i="1"/>
  <c r="I132" i="1"/>
  <c r="I136" i="1" s="1"/>
  <c r="K132" i="1"/>
  <c r="U132" i="1"/>
  <c r="AC132" i="1"/>
  <c r="AE132" i="1"/>
  <c r="AF132" i="1"/>
  <c r="S132" i="1" s="1"/>
  <c r="AG132" i="1"/>
  <c r="CU132" i="1" s="1"/>
  <c r="T132" i="1" s="1"/>
  <c r="AH132" i="1"/>
  <c r="AI132" i="1"/>
  <c r="CW132" i="1" s="1"/>
  <c r="AJ132" i="1"/>
  <c r="CX132" i="1" s="1"/>
  <c r="W132" i="1" s="1"/>
  <c r="CR132" i="1"/>
  <c r="CV132" i="1"/>
  <c r="GL132" i="1"/>
  <c r="GO132" i="1"/>
  <c r="GP132" i="1"/>
  <c r="GV132" i="1"/>
  <c r="HC132" i="1"/>
  <c r="GX132" i="1" s="1"/>
  <c r="C133" i="1"/>
  <c r="D133" i="1"/>
  <c r="I133" i="1"/>
  <c r="K133" i="1"/>
  <c r="R133" i="1"/>
  <c r="AC133" i="1"/>
  <c r="P133" i="1" s="1"/>
  <c r="AD133" i="1"/>
  <c r="AE133" i="1"/>
  <c r="Q133" i="1" s="1"/>
  <c r="AF133" i="1"/>
  <c r="AG133" i="1"/>
  <c r="CU133" i="1" s="1"/>
  <c r="T133" i="1" s="1"/>
  <c r="AH133" i="1"/>
  <c r="AI133" i="1"/>
  <c r="AJ133" i="1"/>
  <c r="CX133" i="1" s="1"/>
  <c r="W133" i="1" s="1"/>
  <c r="CR133" i="1"/>
  <c r="CS133" i="1"/>
  <c r="CV133" i="1"/>
  <c r="U133" i="1" s="1"/>
  <c r="CW133" i="1"/>
  <c r="V133" i="1" s="1"/>
  <c r="GL133" i="1"/>
  <c r="GO133" i="1"/>
  <c r="GP133" i="1"/>
  <c r="GV133" i="1"/>
  <c r="HC133" i="1" s="1"/>
  <c r="GX133" i="1" s="1"/>
  <c r="I134" i="1"/>
  <c r="Q134" i="1" s="1"/>
  <c r="AC134" i="1"/>
  <c r="P134" i="1" s="1"/>
  <c r="AE134" i="1"/>
  <c r="AD134" i="1" s="1"/>
  <c r="AB134" i="1" s="1"/>
  <c r="AF134" i="1"/>
  <c r="AG134" i="1"/>
  <c r="CU134" i="1" s="1"/>
  <c r="AH134" i="1"/>
  <c r="AI134" i="1"/>
  <c r="AJ134" i="1"/>
  <c r="CX134" i="1" s="1"/>
  <c r="CR134" i="1"/>
  <c r="CS134" i="1"/>
  <c r="CV134" i="1"/>
  <c r="CW134" i="1"/>
  <c r="V134" i="1" s="1"/>
  <c r="GL134" i="1"/>
  <c r="GO134" i="1"/>
  <c r="GP134" i="1"/>
  <c r="GV134" i="1"/>
  <c r="HC134" i="1" s="1"/>
  <c r="I135" i="1"/>
  <c r="Q135" i="1" s="1"/>
  <c r="R135" i="1"/>
  <c r="AC135" i="1"/>
  <c r="P135" i="1" s="1"/>
  <c r="AE135" i="1"/>
  <c r="AD135" i="1" s="1"/>
  <c r="AB135" i="1" s="1"/>
  <c r="AF135" i="1"/>
  <c r="AG135" i="1"/>
  <c r="CU135" i="1" s="1"/>
  <c r="AH135" i="1"/>
  <c r="AI135" i="1"/>
  <c r="AJ135" i="1"/>
  <c r="CX135" i="1" s="1"/>
  <c r="W135" i="1" s="1"/>
  <c r="CR135" i="1"/>
  <c r="CS135" i="1"/>
  <c r="CV135" i="1"/>
  <c r="U135" i="1" s="1"/>
  <c r="CW135" i="1"/>
  <c r="V135" i="1" s="1"/>
  <c r="GL135" i="1"/>
  <c r="GO135" i="1"/>
  <c r="GP135" i="1"/>
  <c r="GV135" i="1"/>
  <c r="HC135" i="1" s="1"/>
  <c r="GX135" i="1" s="1"/>
  <c r="AC136" i="1"/>
  <c r="AE136" i="1"/>
  <c r="AD136" i="1" s="1"/>
  <c r="AF136" i="1"/>
  <c r="AB136" i="1" s="1"/>
  <c r="AG136" i="1"/>
  <c r="CU136" i="1" s="1"/>
  <c r="AH136" i="1"/>
  <c r="AI136" i="1"/>
  <c r="AJ136" i="1"/>
  <c r="CX136" i="1" s="1"/>
  <c r="CR136" i="1"/>
  <c r="CS136" i="1"/>
  <c r="CV136" i="1"/>
  <c r="CW136" i="1"/>
  <c r="V136" i="1" s="1"/>
  <c r="GL136" i="1"/>
  <c r="GO136" i="1"/>
  <c r="GP136" i="1"/>
  <c r="GV136" i="1"/>
  <c r="HC136" i="1"/>
  <c r="I137" i="1"/>
  <c r="Q137" i="1" s="1"/>
  <c r="R137" i="1"/>
  <c r="AC137" i="1"/>
  <c r="P137" i="1" s="1"/>
  <c r="AE137" i="1"/>
  <c r="AD137" i="1" s="1"/>
  <c r="AF137" i="1"/>
  <c r="AB137" i="1" s="1"/>
  <c r="AG137" i="1"/>
  <c r="CU137" i="1" s="1"/>
  <c r="T137" i="1" s="1"/>
  <c r="AH137" i="1"/>
  <c r="AI137" i="1"/>
  <c r="AJ137" i="1"/>
  <c r="CX137" i="1" s="1"/>
  <c r="W137" i="1" s="1"/>
  <c r="CR137" i="1"/>
  <c r="CS137" i="1"/>
  <c r="CV137" i="1"/>
  <c r="U137" i="1" s="1"/>
  <c r="CW137" i="1"/>
  <c r="V137" i="1" s="1"/>
  <c r="GL137" i="1"/>
  <c r="GO137" i="1"/>
  <c r="GP137" i="1"/>
  <c r="GV137" i="1"/>
  <c r="HC137" i="1"/>
  <c r="GX137" i="1" s="1"/>
  <c r="C138" i="1"/>
  <c r="D138" i="1"/>
  <c r="I138" i="1"/>
  <c r="K138" i="1"/>
  <c r="S138" i="1"/>
  <c r="W138" i="1"/>
  <c r="AC138" i="1"/>
  <c r="AE138" i="1"/>
  <c r="R138" i="1" s="1"/>
  <c r="AF138" i="1"/>
  <c r="AG138" i="1"/>
  <c r="CU138" i="1" s="1"/>
  <c r="T138" i="1" s="1"/>
  <c r="AH138" i="1"/>
  <c r="AI138" i="1"/>
  <c r="AJ138" i="1"/>
  <c r="CR138" i="1"/>
  <c r="CS138" i="1"/>
  <c r="CT138" i="1"/>
  <c r="CV138" i="1"/>
  <c r="U138" i="1" s="1"/>
  <c r="CW138" i="1"/>
  <c r="V138" i="1" s="1"/>
  <c r="CX138" i="1"/>
  <c r="GL138" i="1"/>
  <c r="GO138" i="1"/>
  <c r="GP138" i="1"/>
  <c r="GV138" i="1"/>
  <c r="HC138" i="1" s="1"/>
  <c r="GX138" i="1" s="1"/>
  <c r="C139" i="1"/>
  <c r="D139" i="1"/>
  <c r="I139" i="1"/>
  <c r="K139" i="1"/>
  <c r="P139" i="1"/>
  <c r="CP139" i="1" s="1"/>
  <c r="O139" i="1" s="1"/>
  <c r="T139" i="1"/>
  <c r="AC139" i="1"/>
  <c r="AD139" i="1"/>
  <c r="AE139" i="1"/>
  <c r="Q139" i="1" s="1"/>
  <c r="AF139" i="1"/>
  <c r="S139" i="1" s="1"/>
  <c r="AG139" i="1"/>
  <c r="AH139" i="1"/>
  <c r="CV139" i="1" s="1"/>
  <c r="U139" i="1" s="1"/>
  <c r="AI139" i="1"/>
  <c r="AJ139" i="1"/>
  <c r="CQ139" i="1"/>
  <c r="CR139" i="1"/>
  <c r="CS139" i="1"/>
  <c r="CT139" i="1"/>
  <c r="CU139" i="1"/>
  <c r="CW139" i="1"/>
  <c r="V139" i="1" s="1"/>
  <c r="CX139" i="1"/>
  <c r="W139" i="1" s="1"/>
  <c r="GL139" i="1"/>
  <c r="GO139" i="1"/>
  <c r="GP139" i="1"/>
  <c r="GV139" i="1"/>
  <c r="HC139" i="1" s="1"/>
  <c r="GX139" i="1"/>
  <c r="I140" i="1"/>
  <c r="Q140" i="1" s="1"/>
  <c r="P140" i="1"/>
  <c r="AC140" i="1"/>
  <c r="AB140" i="1" s="1"/>
  <c r="AD140" i="1"/>
  <c r="AE140" i="1"/>
  <c r="R140" i="1" s="1"/>
  <c r="AF140" i="1"/>
  <c r="S140" i="1" s="1"/>
  <c r="CZ140" i="1" s="1"/>
  <c r="Y140" i="1" s="1"/>
  <c r="AG140" i="1"/>
  <c r="AH140" i="1"/>
  <c r="CV140" i="1" s="1"/>
  <c r="U140" i="1" s="1"/>
  <c r="AI140" i="1"/>
  <c r="AJ140" i="1"/>
  <c r="CQ140" i="1"/>
  <c r="CR140" i="1"/>
  <c r="CS140" i="1"/>
  <c r="CT140" i="1"/>
  <c r="CU140" i="1"/>
  <c r="T140" i="1" s="1"/>
  <c r="CW140" i="1"/>
  <c r="V140" i="1" s="1"/>
  <c r="CX140" i="1"/>
  <c r="W140" i="1" s="1"/>
  <c r="CY140" i="1"/>
  <c r="X140" i="1" s="1"/>
  <c r="GL140" i="1"/>
  <c r="GO140" i="1"/>
  <c r="GP140" i="1"/>
  <c r="GV140" i="1"/>
  <c r="GX140" i="1"/>
  <c r="HC140" i="1"/>
  <c r="I141" i="1"/>
  <c r="P141" i="1"/>
  <c r="CP141" i="1" s="1"/>
  <c r="O141" i="1" s="1"/>
  <c r="AC141" i="1"/>
  <c r="AB141" i="1" s="1"/>
  <c r="AD141" i="1"/>
  <c r="AE141" i="1"/>
  <c r="Q141" i="1" s="1"/>
  <c r="AF141" i="1"/>
  <c r="S141" i="1" s="1"/>
  <c r="AG141" i="1"/>
  <c r="AH141" i="1"/>
  <c r="CV141" i="1" s="1"/>
  <c r="U141" i="1" s="1"/>
  <c r="AI141" i="1"/>
  <c r="AJ141" i="1"/>
  <c r="CQ141" i="1"/>
  <c r="CR141" i="1"/>
  <c r="CS141" i="1"/>
  <c r="CT141" i="1"/>
  <c r="CU141" i="1"/>
  <c r="T141" i="1" s="1"/>
  <c r="CW141" i="1"/>
  <c r="V141" i="1" s="1"/>
  <c r="CX141" i="1"/>
  <c r="W141" i="1" s="1"/>
  <c r="GL141" i="1"/>
  <c r="GO141" i="1"/>
  <c r="GP141" i="1"/>
  <c r="GV141" i="1"/>
  <c r="GX141" i="1"/>
  <c r="HC141" i="1"/>
  <c r="I142" i="1"/>
  <c r="P142" i="1"/>
  <c r="CP142" i="1" s="1"/>
  <c r="O142" i="1" s="1"/>
  <c r="T142" i="1"/>
  <c r="AC142" i="1"/>
  <c r="AD142" i="1"/>
  <c r="AE142" i="1"/>
  <c r="Q142" i="1" s="1"/>
  <c r="AF142" i="1"/>
  <c r="S142" i="1" s="1"/>
  <c r="AG142" i="1"/>
  <c r="AH142" i="1"/>
  <c r="CV142" i="1" s="1"/>
  <c r="U142" i="1" s="1"/>
  <c r="AI142" i="1"/>
  <c r="CW142" i="1" s="1"/>
  <c r="V142" i="1" s="1"/>
  <c r="AJ142" i="1"/>
  <c r="CQ142" i="1"/>
  <c r="CR142" i="1"/>
  <c r="CT142" i="1"/>
  <c r="CU142" i="1"/>
  <c r="CX142" i="1"/>
  <c r="W142" i="1" s="1"/>
  <c r="GL142" i="1"/>
  <c r="GO142" i="1"/>
  <c r="GP142" i="1"/>
  <c r="GV142" i="1"/>
  <c r="GX142" i="1"/>
  <c r="HC142" i="1"/>
  <c r="I143" i="1"/>
  <c r="P143" i="1"/>
  <c r="CP143" i="1" s="1"/>
  <c r="O143" i="1" s="1"/>
  <c r="AC143" i="1"/>
  <c r="AB143" i="1" s="1"/>
  <c r="AD143" i="1"/>
  <c r="AE143" i="1"/>
  <c r="Q143" i="1" s="1"/>
  <c r="AF143" i="1"/>
  <c r="S143" i="1" s="1"/>
  <c r="AG143" i="1"/>
  <c r="AH143" i="1"/>
  <c r="CV143" i="1" s="1"/>
  <c r="U143" i="1" s="1"/>
  <c r="AI143" i="1"/>
  <c r="CW143" i="1" s="1"/>
  <c r="V143" i="1" s="1"/>
  <c r="AJ143" i="1"/>
  <c r="CQ143" i="1"/>
  <c r="CR143" i="1"/>
  <c r="CT143" i="1"/>
  <c r="CU143" i="1"/>
  <c r="T143" i="1" s="1"/>
  <c r="CX143" i="1"/>
  <c r="W143" i="1" s="1"/>
  <c r="GL143" i="1"/>
  <c r="GO143" i="1"/>
  <c r="GP143" i="1"/>
  <c r="GV143" i="1"/>
  <c r="GX143" i="1"/>
  <c r="HC143" i="1"/>
  <c r="C144" i="1"/>
  <c r="D144" i="1"/>
  <c r="I144" i="1"/>
  <c r="K144" i="1"/>
  <c r="AC144" i="1"/>
  <c r="P144" i="1" s="1"/>
  <c r="AE144" i="1"/>
  <c r="AF144" i="1"/>
  <c r="AG144" i="1"/>
  <c r="AH144" i="1"/>
  <c r="AI144" i="1"/>
  <c r="CW144" i="1" s="1"/>
  <c r="V144" i="1" s="1"/>
  <c r="AJ144" i="1"/>
  <c r="CX144" i="1" s="1"/>
  <c r="CQ144" i="1"/>
  <c r="CR144" i="1"/>
  <c r="CU144" i="1"/>
  <c r="T144" i="1" s="1"/>
  <c r="CV144" i="1"/>
  <c r="U144" i="1" s="1"/>
  <c r="GL144" i="1"/>
  <c r="GO144" i="1"/>
  <c r="GP144" i="1"/>
  <c r="GV144" i="1"/>
  <c r="HC144" i="1"/>
  <c r="GX144" i="1" s="1"/>
  <c r="C145" i="1"/>
  <c r="D145" i="1"/>
  <c r="I145" i="1"/>
  <c r="K145" i="1"/>
  <c r="R145" i="1"/>
  <c r="AC145" i="1"/>
  <c r="P145" i="1" s="1"/>
  <c r="AE145" i="1"/>
  <c r="Q145" i="1" s="1"/>
  <c r="AF145" i="1"/>
  <c r="AG145" i="1"/>
  <c r="CU145" i="1" s="1"/>
  <c r="T145" i="1" s="1"/>
  <c r="AH145" i="1"/>
  <c r="AI145" i="1"/>
  <c r="AJ145" i="1"/>
  <c r="CX145" i="1" s="1"/>
  <c r="W145" i="1" s="1"/>
  <c r="CR145" i="1"/>
  <c r="CS145" i="1"/>
  <c r="CV145" i="1"/>
  <c r="U145" i="1" s="1"/>
  <c r="CW145" i="1"/>
  <c r="V145" i="1" s="1"/>
  <c r="GL145" i="1"/>
  <c r="GO145" i="1"/>
  <c r="GP145" i="1"/>
  <c r="GV145" i="1"/>
  <c r="HC145" i="1"/>
  <c r="GX145" i="1" s="1"/>
  <c r="I146" i="1"/>
  <c r="Q146" i="1" s="1"/>
  <c r="AC146" i="1"/>
  <c r="P146" i="1" s="1"/>
  <c r="AE146" i="1"/>
  <c r="AD146" i="1" s="1"/>
  <c r="AB146" i="1" s="1"/>
  <c r="AF146" i="1"/>
  <c r="AG146" i="1"/>
  <c r="CU146" i="1" s="1"/>
  <c r="AH146" i="1"/>
  <c r="AI146" i="1"/>
  <c r="AJ146" i="1"/>
  <c r="CX146" i="1" s="1"/>
  <c r="CR146" i="1"/>
  <c r="CS146" i="1"/>
  <c r="CV146" i="1"/>
  <c r="CW146" i="1"/>
  <c r="V146" i="1" s="1"/>
  <c r="GL146" i="1"/>
  <c r="GO146" i="1"/>
  <c r="GP146" i="1"/>
  <c r="GV146" i="1"/>
  <c r="HC146" i="1"/>
  <c r="I147" i="1"/>
  <c r="Q147" i="1" s="1"/>
  <c r="AC147" i="1"/>
  <c r="P147" i="1" s="1"/>
  <c r="AE147" i="1"/>
  <c r="AD147" i="1" s="1"/>
  <c r="AB147" i="1" s="1"/>
  <c r="AF147" i="1"/>
  <c r="AG147" i="1"/>
  <c r="CU147" i="1" s="1"/>
  <c r="AH147" i="1"/>
  <c r="AI147" i="1"/>
  <c r="AJ147" i="1"/>
  <c r="CX147" i="1" s="1"/>
  <c r="CR147" i="1"/>
  <c r="CS147" i="1"/>
  <c r="CV147" i="1"/>
  <c r="CW147" i="1"/>
  <c r="V147" i="1" s="1"/>
  <c r="GL147" i="1"/>
  <c r="GO147" i="1"/>
  <c r="GP147" i="1"/>
  <c r="GV147" i="1"/>
  <c r="HC147" i="1"/>
  <c r="I148" i="1"/>
  <c r="Q148" i="1" s="1"/>
  <c r="AC148" i="1"/>
  <c r="P148" i="1" s="1"/>
  <c r="AE148" i="1"/>
  <c r="AD148" i="1" s="1"/>
  <c r="AB148" i="1" s="1"/>
  <c r="AF148" i="1"/>
  <c r="AG148" i="1"/>
  <c r="CU148" i="1" s="1"/>
  <c r="AH148" i="1"/>
  <c r="AI148" i="1"/>
  <c r="AJ148" i="1"/>
  <c r="CX148" i="1" s="1"/>
  <c r="CR148" i="1"/>
  <c r="CS148" i="1"/>
  <c r="CV148" i="1"/>
  <c r="CW148" i="1"/>
  <c r="V148" i="1" s="1"/>
  <c r="GL148" i="1"/>
  <c r="GO148" i="1"/>
  <c r="GP148" i="1"/>
  <c r="GV148" i="1"/>
  <c r="HC148" i="1"/>
  <c r="I149" i="1"/>
  <c r="Q149" i="1" s="1"/>
  <c r="AC149" i="1"/>
  <c r="P149" i="1" s="1"/>
  <c r="AE149" i="1"/>
  <c r="AD149" i="1" s="1"/>
  <c r="AB149" i="1" s="1"/>
  <c r="AF149" i="1"/>
  <c r="AG149" i="1"/>
  <c r="CU149" i="1" s="1"/>
  <c r="AH149" i="1"/>
  <c r="AI149" i="1"/>
  <c r="AJ149" i="1"/>
  <c r="CX149" i="1" s="1"/>
  <c r="CR149" i="1"/>
  <c r="CS149" i="1"/>
  <c r="CV149" i="1"/>
  <c r="CW149" i="1"/>
  <c r="V149" i="1" s="1"/>
  <c r="GL149" i="1"/>
  <c r="GO149" i="1"/>
  <c r="GP149" i="1"/>
  <c r="GV149" i="1"/>
  <c r="HC149" i="1"/>
  <c r="C150" i="1"/>
  <c r="D150" i="1"/>
  <c r="I150" i="1"/>
  <c r="K150" i="1"/>
  <c r="R150" i="1"/>
  <c r="S150" i="1"/>
  <c r="AC150" i="1"/>
  <c r="AE150" i="1"/>
  <c r="AD150" i="1" s="1"/>
  <c r="AF150" i="1"/>
  <c r="AG150" i="1"/>
  <c r="CU150" i="1" s="1"/>
  <c r="T150" i="1" s="1"/>
  <c r="AH150" i="1"/>
  <c r="AI150" i="1"/>
  <c r="AJ150" i="1"/>
  <c r="CR150" i="1"/>
  <c r="CS150" i="1"/>
  <c r="CT150" i="1"/>
  <c r="CV150" i="1"/>
  <c r="U150" i="1" s="1"/>
  <c r="CW150" i="1"/>
  <c r="V150" i="1" s="1"/>
  <c r="CX150" i="1"/>
  <c r="W150" i="1" s="1"/>
  <c r="GL150" i="1"/>
  <c r="GO150" i="1"/>
  <c r="GP150" i="1"/>
  <c r="GV150" i="1"/>
  <c r="HC150" i="1" s="1"/>
  <c r="GX150" i="1" s="1"/>
  <c r="C151" i="1"/>
  <c r="D151" i="1"/>
  <c r="I151" i="1"/>
  <c r="K151" i="1"/>
  <c r="P151" i="1"/>
  <c r="S151" i="1"/>
  <c r="T151" i="1"/>
  <c r="AC151" i="1"/>
  <c r="AD151" i="1"/>
  <c r="AE151" i="1"/>
  <c r="Q151" i="1" s="1"/>
  <c r="AF151" i="1"/>
  <c r="AG151" i="1"/>
  <c r="AH151" i="1"/>
  <c r="CV151" i="1" s="1"/>
  <c r="U151" i="1" s="1"/>
  <c r="AI151" i="1"/>
  <c r="AJ151" i="1"/>
  <c r="CQ151" i="1"/>
  <c r="CR151" i="1"/>
  <c r="CS151" i="1"/>
  <c r="CT151" i="1"/>
  <c r="CU151" i="1"/>
  <c r="CW151" i="1"/>
  <c r="V151" i="1" s="1"/>
  <c r="CX151" i="1"/>
  <c r="W151" i="1" s="1"/>
  <c r="GL151" i="1"/>
  <c r="GO151" i="1"/>
  <c r="GP151" i="1"/>
  <c r="GV151" i="1"/>
  <c r="HC151" i="1" s="1"/>
  <c r="GX151" i="1"/>
  <c r="I152" i="1"/>
  <c r="P152" i="1"/>
  <c r="S152" i="1"/>
  <c r="T152" i="1"/>
  <c r="AC152" i="1"/>
  <c r="AD152" i="1"/>
  <c r="AE152" i="1"/>
  <c r="Q152" i="1" s="1"/>
  <c r="AF152" i="1"/>
  <c r="AG152" i="1"/>
  <c r="AH152" i="1"/>
  <c r="CV152" i="1" s="1"/>
  <c r="U152" i="1" s="1"/>
  <c r="AI152" i="1"/>
  <c r="AJ152" i="1"/>
  <c r="CQ152" i="1"/>
  <c r="CR152" i="1"/>
  <c r="CS152" i="1"/>
  <c r="CT152" i="1"/>
  <c r="CU152" i="1"/>
  <c r="CW152" i="1"/>
  <c r="V152" i="1" s="1"/>
  <c r="CX152" i="1"/>
  <c r="W152" i="1" s="1"/>
  <c r="GL152" i="1"/>
  <c r="GO152" i="1"/>
  <c r="GP152" i="1"/>
  <c r="GV152" i="1"/>
  <c r="HC152" i="1" s="1"/>
  <c r="GX152" i="1"/>
  <c r="I153" i="1"/>
  <c r="P153" i="1"/>
  <c r="CP153" i="1" s="1"/>
  <c r="O153" i="1" s="1"/>
  <c r="S153" i="1"/>
  <c r="AC153" i="1"/>
  <c r="AB153" i="1" s="1"/>
  <c r="AD153" i="1"/>
  <c r="AE153" i="1"/>
  <c r="Q153" i="1" s="1"/>
  <c r="AF153" i="1"/>
  <c r="AG153" i="1"/>
  <c r="AH153" i="1"/>
  <c r="CV153" i="1" s="1"/>
  <c r="U153" i="1" s="1"/>
  <c r="AI153" i="1"/>
  <c r="CW153" i="1" s="1"/>
  <c r="V153" i="1" s="1"/>
  <c r="AJ153" i="1"/>
  <c r="CQ153" i="1"/>
  <c r="CR153" i="1"/>
  <c r="CT153" i="1"/>
  <c r="CU153" i="1"/>
  <c r="T153" i="1" s="1"/>
  <c r="CX153" i="1"/>
  <c r="W153" i="1" s="1"/>
  <c r="GL153" i="1"/>
  <c r="GO153" i="1"/>
  <c r="GP153" i="1"/>
  <c r="GV153" i="1"/>
  <c r="HC153" i="1" s="1"/>
  <c r="GX153" i="1"/>
  <c r="I154" i="1"/>
  <c r="P154" i="1"/>
  <c r="S154" i="1"/>
  <c r="T154" i="1"/>
  <c r="AC154" i="1"/>
  <c r="AD154" i="1"/>
  <c r="AE154" i="1"/>
  <c r="Q154" i="1" s="1"/>
  <c r="AF154" i="1"/>
  <c r="AG154" i="1"/>
  <c r="AH154" i="1"/>
  <c r="CV154" i="1" s="1"/>
  <c r="U154" i="1" s="1"/>
  <c r="AI154" i="1"/>
  <c r="CW154" i="1" s="1"/>
  <c r="V154" i="1" s="1"/>
  <c r="AJ154" i="1"/>
  <c r="CQ154" i="1"/>
  <c r="CR154" i="1"/>
  <c r="CT154" i="1"/>
  <c r="CU154" i="1"/>
  <c r="CX154" i="1"/>
  <c r="W154" i="1" s="1"/>
  <c r="GL154" i="1"/>
  <c r="GO154" i="1"/>
  <c r="GP154" i="1"/>
  <c r="GV154" i="1"/>
  <c r="HC154" i="1" s="1"/>
  <c r="GX154" i="1" s="1"/>
  <c r="I155" i="1"/>
  <c r="P155" i="1"/>
  <c r="S155" i="1"/>
  <c r="T155" i="1"/>
  <c r="AC155" i="1"/>
  <c r="AD155" i="1"/>
  <c r="AE155" i="1"/>
  <c r="Q155" i="1" s="1"/>
  <c r="AF155" i="1"/>
  <c r="AG155" i="1"/>
  <c r="AH155" i="1"/>
  <c r="CV155" i="1" s="1"/>
  <c r="U155" i="1" s="1"/>
  <c r="AI155" i="1"/>
  <c r="CW155" i="1" s="1"/>
  <c r="V155" i="1" s="1"/>
  <c r="AJ155" i="1"/>
  <c r="CQ155" i="1"/>
  <c r="CR155" i="1"/>
  <c r="CT155" i="1"/>
  <c r="CU155" i="1"/>
  <c r="CX155" i="1"/>
  <c r="W155" i="1" s="1"/>
  <c r="GL155" i="1"/>
  <c r="GO155" i="1"/>
  <c r="GP155" i="1"/>
  <c r="GV155" i="1"/>
  <c r="GX155" i="1"/>
  <c r="HC155" i="1"/>
  <c r="C156" i="1"/>
  <c r="D156" i="1"/>
  <c r="I156" i="1"/>
  <c r="K156" i="1"/>
  <c r="AC156" i="1"/>
  <c r="AE156" i="1"/>
  <c r="AF156" i="1"/>
  <c r="S156" i="1" s="1"/>
  <c r="AG156" i="1"/>
  <c r="AH156" i="1"/>
  <c r="AI156" i="1"/>
  <c r="CW156" i="1" s="1"/>
  <c r="V156" i="1" s="1"/>
  <c r="AJ156" i="1"/>
  <c r="CX156" i="1" s="1"/>
  <c r="W156" i="1" s="1"/>
  <c r="CQ156" i="1"/>
  <c r="CU156" i="1"/>
  <c r="T156" i="1" s="1"/>
  <c r="CV156" i="1"/>
  <c r="U156" i="1" s="1"/>
  <c r="GL156" i="1"/>
  <c r="GO156" i="1"/>
  <c r="GP156" i="1"/>
  <c r="GV156" i="1"/>
  <c r="HC156" i="1"/>
  <c r="GX156" i="1" s="1"/>
  <c r="C157" i="1"/>
  <c r="D157" i="1"/>
  <c r="I157" i="1"/>
  <c r="K157" i="1"/>
  <c r="R157" i="1"/>
  <c r="AC157" i="1"/>
  <c r="P157" i="1" s="1"/>
  <c r="AE157" i="1"/>
  <c r="Q157" i="1" s="1"/>
  <c r="AF157" i="1"/>
  <c r="AG157" i="1"/>
  <c r="CU157" i="1" s="1"/>
  <c r="T157" i="1" s="1"/>
  <c r="AH157" i="1"/>
  <c r="AI157" i="1"/>
  <c r="AJ157" i="1"/>
  <c r="CX157" i="1" s="1"/>
  <c r="W157" i="1" s="1"/>
  <c r="CR157" i="1"/>
  <c r="CS157" i="1"/>
  <c r="CV157" i="1"/>
  <c r="U157" i="1" s="1"/>
  <c r="CW157" i="1"/>
  <c r="V157" i="1" s="1"/>
  <c r="GL157" i="1"/>
  <c r="GO157" i="1"/>
  <c r="GP157" i="1"/>
  <c r="GV157" i="1"/>
  <c r="HC157" i="1"/>
  <c r="GX157" i="1" s="1"/>
  <c r="C158" i="1"/>
  <c r="D158" i="1"/>
  <c r="I158" i="1"/>
  <c r="K158" i="1"/>
  <c r="R158" i="1"/>
  <c r="S158" i="1"/>
  <c r="AC158" i="1"/>
  <c r="AD158" i="1"/>
  <c r="AE158" i="1"/>
  <c r="Q158" i="1" s="1"/>
  <c r="AF158" i="1"/>
  <c r="AG158" i="1"/>
  <c r="CU158" i="1" s="1"/>
  <c r="T158" i="1" s="1"/>
  <c r="AH158" i="1"/>
  <c r="CV158" i="1" s="1"/>
  <c r="U158" i="1" s="1"/>
  <c r="AI158" i="1"/>
  <c r="AJ158" i="1"/>
  <c r="CR158" i="1"/>
  <c r="CS158" i="1"/>
  <c r="CT158" i="1"/>
  <c r="CW158" i="1"/>
  <c r="V158" i="1" s="1"/>
  <c r="CX158" i="1"/>
  <c r="W158" i="1" s="1"/>
  <c r="GL158" i="1"/>
  <c r="GO158" i="1"/>
  <c r="GP158" i="1"/>
  <c r="GV158" i="1"/>
  <c r="HC158" i="1" s="1"/>
  <c r="GX158" i="1" s="1"/>
  <c r="C159" i="1"/>
  <c r="D159" i="1"/>
  <c r="I159" i="1"/>
  <c r="K159" i="1"/>
  <c r="P159" i="1"/>
  <c r="S159" i="1"/>
  <c r="T159" i="1"/>
  <c r="AC159" i="1"/>
  <c r="AD159" i="1"/>
  <c r="AE159" i="1"/>
  <c r="Q159" i="1" s="1"/>
  <c r="AF159" i="1"/>
  <c r="AG159" i="1"/>
  <c r="AH159" i="1"/>
  <c r="CV159" i="1" s="1"/>
  <c r="U159" i="1" s="1"/>
  <c r="AI159" i="1"/>
  <c r="CW159" i="1" s="1"/>
  <c r="V159" i="1" s="1"/>
  <c r="AJ159" i="1"/>
  <c r="CQ159" i="1"/>
  <c r="CR159" i="1"/>
  <c r="CT159" i="1"/>
  <c r="CU159" i="1"/>
  <c r="CX159" i="1"/>
  <c r="W159" i="1" s="1"/>
  <c r="GL159" i="1"/>
  <c r="GO159" i="1"/>
  <c r="GP159" i="1"/>
  <c r="GV159" i="1"/>
  <c r="HC159" i="1" s="1"/>
  <c r="GX159" i="1" s="1"/>
  <c r="C160" i="1"/>
  <c r="D160" i="1"/>
  <c r="I160" i="1"/>
  <c r="I162" i="1" s="1"/>
  <c r="K160" i="1"/>
  <c r="AC160" i="1"/>
  <c r="AE160" i="1"/>
  <c r="AF160" i="1"/>
  <c r="AG160" i="1"/>
  <c r="AH160" i="1"/>
  <c r="AI160" i="1"/>
  <c r="CW160" i="1" s="1"/>
  <c r="AJ160" i="1"/>
  <c r="CX160" i="1" s="1"/>
  <c r="CQ160" i="1"/>
  <c r="CR160" i="1"/>
  <c r="CU160" i="1"/>
  <c r="CV160" i="1"/>
  <c r="U160" i="1" s="1"/>
  <c r="GL160" i="1"/>
  <c r="GO160" i="1"/>
  <c r="GP160" i="1"/>
  <c r="GV160" i="1"/>
  <c r="HC160" i="1"/>
  <c r="C161" i="1"/>
  <c r="D161" i="1"/>
  <c r="I161" i="1"/>
  <c r="K161" i="1"/>
  <c r="R161" i="1"/>
  <c r="AC161" i="1"/>
  <c r="P161" i="1" s="1"/>
  <c r="AE161" i="1"/>
  <c r="Q161" i="1" s="1"/>
  <c r="AF161" i="1"/>
  <c r="AG161" i="1"/>
  <c r="CU161" i="1" s="1"/>
  <c r="T161" i="1" s="1"/>
  <c r="AH161" i="1"/>
  <c r="AI161" i="1"/>
  <c r="AJ161" i="1"/>
  <c r="CX161" i="1" s="1"/>
  <c r="W161" i="1" s="1"/>
  <c r="CR161" i="1"/>
  <c r="CS161" i="1"/>
  <c r="CV161" i="1"/>
  <c r="U161" i="1" s="1"/>
  <c r="CW161" i="1"/>
  <c r="V161" i="1" s="1"/>
  <c r="GL161" i="1"/>
  <c r="GO161" i="1"/>
  <c r="GP161" i="1"/>
  <c r="GV161" i="1"/>
  <c r="HC161" i="1"/>
  <c r="GX161" i="1" s="1"/>
  <c r="AB162" i="1"/>
  <c r="AC162" i="1"/>
  <c r="AE162" i="1"/>
  <c r="AD162" i="1" s="1"/>
  <c r="AF162" i="1"/>
  <c r="AG162" i="1"/>
  <c r="CU162" i="1" s="1"/>
  <c r="AH162" i="1"/>
  <c r="AI162" i="1"/>
  <c r="AJ162" i="1"/>
  <c r="CX162" i="1" s="1"/>
  <c r="CR162" i="1"/>
  <c r="CS162" i="1"/>
  <c r="CV162" i="1"/>
  <c r="CW162" i="1"/>
  <c r="GL162" i="1"/>
  <c r="GO162" i="1"/>
  <c r="GP162" i="1"/>
  <c r="GV162" i="1"/>
  <c r="HC162" i="1"/>
  <c r="I163" i="1"/>
  <c r="Q163" i="1" s="1"/>
  <c r="AB163" i="1"/>
  <c r="AC163" i="1"/>
  <c r="P163" i="1" s="1"/>
  <c r="AE163" i="1"/>
  <c r="AD163" i="1" s="1"/>
  <c r="AF163" i="1"/>
  <c r="AG163" i="1"/>
  <c r="CU163" i="1" s="1"/>
  <c r="T163" i="1" s="1"/>
  <c r="AH163" i="1"/>
  <c r="AI163" i="1"/>
  <c r="AJ163" i="1"/>
  <c r="CX163" i="1" s="1"/>
  <c r="CR163" i="1"/>
  <c r="CS163" i="1"/>
  <c r="CV163" i="1"/>
  <c r="CW163" i="1"/>
  <c r="V163" i="1" s="1"/>
  <c r="GL163" i="1"/>
  <c r="GO163" i="1"/>
  <c r="GP163" i="1"/>
  <c r="GV163" i="1"/>
  <c r="HC163" i="1"/>
  <c r="GX163" i="1" s="1"/>
  <c r="AB164" i="1"/>
  <c r="AC164" i="1"/>
  <c r="AE164" i="1"/>
  <c r="AD164" i="1" s="1"/>
  <c r="AF164" i="1"/>
  <c r="AG164" i="1"/>
  <c r="CU164" i="1" s="1"/>
  <c r="AH164" i="1"/>
  <c r="AI164" i="1"/>
  <c r="AJ164" i="1"/>
  <c r="CX164" i="1" s="1"/>
  <c r="CR164" i="1"/>
  <c r="CS164" i="1"/>
  <c r="CV164" i="1"/>
  <c r="CW164" i="1"/>
  <c r="GL164" i="1"/>
  <c r="GO164" i="1"/>
  <c r="GP164" i="1"/>
  <c r="GV164" i="1"/>
  <c r="HC164" i="1"/>
  <c r="I165" i="1"/>
  <c r="Q165" i="1" s="1"/>
  <c r="AB165" i="1"/>
  <c r="AC165" i="1"/>
  <c r="P165" i="1" s="1"/>
  <c r="AE165" i="1"/>
  <c r="AD165" i="1" s="1"/>
  <c r="AF165" i="1"/>
  <c r="AG165" i="1"/>
  <c r="AH165" i="1"/>
  <c r="AI165" i="1"/>
  <c r="AJ165" i="1"/>
  <c r="CX165" i="1" s="1"/>
  <c r="CQ165" i="1"/>
  <c r="CR165" i="1"/>
  <c r="CS165" i="1"/>
  <c r="CU165" i="1"/>
  <c r="CV165" i="1"/>
  <c r="U165" i="1" s="1"/>
  <c r="CW165" i="1"/>
  <c r="V165" i="1" s="1"/>
  <c r="GL165" i="1"/>
  <c r="GO165" i="1"/>
  <c r="GP165" i="1"/>
  <c r="GV165" i="1"/>
  <c r="HC165" i="1"/>
  <c r="AC166" i="1"/>
  <c r="AE166" i="1"/>
  <c r="AD166" i="1" s="1"/>
  <c r="AB166" i="1" s="1"/>
  <c r="AF166" i="1"/>
  <c r="AG166" i="1"/>
  <c r="AH166" i="1"/>
  <c r="AI166" i="1"/>
  <c r="AJ166" i="1"/>
  <c r="CX166" i="1" s="1"/>
  <c r="CQ166" i="1"/>
  <c r="CR166" i="1"/>
  <c r="CS166" i="1"/>
  <c r="CU166" i="1"/>
  <c r="CV166" i="1"/>
  <c r="CW166" i="1"/>
  <c r="GL166" i="1"/>
  <c r="GO166" i="1"/>
  <c r="GP166" i="1"/>
  <c r="GV166" i="1"/>
  <c r="HC166" i="1"/>
  <c r="I167" i="1"/>
  <c r="Q167" i="1" s="1"/>
  <c r="AB167" i="1"/>
  <c r="AC167" i="1"/>
  <c r="P167" i="1" s="1"/>
  <c r="AE167" i="1"/>
  <c r="AD167" i="1" s="1"/>
  <c r="AF167" i="1"/>
  <c r="AG167" i="1"/>
  <c r="AH167" i="1"/>
  <c r="AI167" i="1"/>
  <c r="AJ167" i="1"/>
  <c r="CX167" i="1" s="1"/>
  <c r="CQ167" i="1"/>
  <c r="CR167" i="1"/>
  <c r="CS167" i="1"/>
  <c r="CU167" i="1"/>
  <c r="CV167" i="1"/>
  <c r="U167" i="1" s="1"/>
  <c r="CW167" i="1"/>
  <c r="V167" i="1" s="1"/>
  <c r="GL167" i="1"/>
  <c r="GO167" i="1"/>
  <c r="GP167" i="1"/>
  <c r="GV167" i="1"/>
  <c r="HC167" i="1"/>
  <c r="AC168" i="1"/>
  <c r="AE168" i="1"/>
  <c r="AD168" i="1" s="1"/>
  <c r="AB168" i="1" s="1"/>
  <c r="AF168" i="1"/>
  <c r="AG168" i="1"/>
  <c r="AH168" i="1"/>
  <c r="AI168" i="1"/>
  <c r="AJ168" i="1"/>
  <c r="CX168" i="1" s="1"/>
  <c r="CQ168" i="1"/>
  <c r="CR168" i="1"/>
  <c r="CS168" i="1"/>
  <c r="CU168" i="1"/>
  <c r="CV168" i="1"/>
  <c r="CW168" i="1"/>
  <c r="GL168" i="1"/>
  <c r="GO168" i="1"/>
  <c r="GP168" i="1"/>
  <c r="GV168" i="1"/>
  <c r="HC168" i="1"/>
  <c r="I169" i="1"/>
  <c r="Q169" i="1" s="1"/>
  <c r="AB169" i="1"/>
  <c r="AC169" i="1"/>
  <c r="P169" i="1" s="1"/>
  <c r="AE169" i="1"/>
  <c r="AD169" i="1" s="1"/>
  <c r="AF169" i="1"/>
  <c r="AG169" i="1"/>
  <c r="AH169" i="1"/>
  <c r="AI169" i="1"/>
  <c r="AJ169" i="1"/>
  <c r="CX169" i="1" s="1"/>
  <c r="CQ169" i="1"/>
  <c r="CR169" i="1"/>
  <c r="CS169" i="1"/>
  <c r="CU169" i="1"/>
  <c r="CV169" i="1"/>
  <c r="U169" i="1" s="1"/>
  <c r="CW169" i="1"/>
  <c r="V169" i="1" s="1"/>
  <c r="GL169" i="1"/>
  <c r="GO169" i="1"/>
  <c r="GP169" i="1"/>
  <c r="GV169" i="1"/>
  <c r="HC169" i="1"/>
  <c r="AC170" i="1"/>
  <c r="AE170" i="1"/>
  <c r="AD170" i="1" s="1"/>
  <c r="AB170" i="1" s="1"/>
  <c r="AF170" i="1"/>
  <c r="AG170" i="1"/>
  <c r="AH170" i="1"/>
  <c r="AI170" i="1"/>
  <c r="AJ170" i="1"/>
  <c r="CX170" i="1" s="1"/>
  <c r="CQ170" i="1"/>
  <c r="CR170" i="1"/>
  <c r="CS170" i="1"/>
  <c r="CU170" i="1"/>
  <c r="CV170" i="1"/>
  <c r="CW170" i="1"/>
  <c r="GL170" i="1"/>
  <c r="GO170" i="1"/>
  <c r="GP170" i="1"/>
  <c r="GV170" i="1"/>
  <c r="HC170" i="1"/>
  <c r="I171" i="1"/>
  <c r="Q171" i="1" s="1"/>
  <c r="AB171" i="1"/>
  <c r="AC171" i="1"/>
  <c r="P171" i="1" s="1"/>
  <c r="AE171" i="1"/>
  <c r="AD171" i="1" s="1"/>
  <c r="AF171" i="1"/>
  <c r="AG171" i="1"/>
  <c r="AH171" i="1"/>
  <c r="AI171" i="1"/>
  <c r="AJ171" i="1"/>
  <c r="CX171" i="1" s="1"/>
  <c r="CQ171" i="1"/>
  <c r="CR171" i="1"/>
  <c r="CS171" i="1"/>
  <c r="CU171" i="1"/>
  <c r="CV171" i="1"/>
  <c r="U171" i="1" s="1"/>
  <c r="CW171" i="1"/>
  <c r="V171" i="1" s="1"/>
  <c r="GL171" i="1"/>
  <c r="GO171" i="1"/>
  <c r="GP171" i="1"/>
  <c r="GV171" i="1"/>
  <c r="HC171" i="1"/>
  <c r="AC172" i="1"/>
  <c r="AE172" i="1"/>
  <c r="AD172" i="1" s="1"/>
  <c r="AB172" i="1" s="1"/>
  <c r="AF172" i="1"/>
  <c r="AG172" i="1"/>
  <c r="AH172" i="1"/>
  <c r="AI172" i="1"/>
  <c r="AJ172" i="1"/>
  <c r="CX172" i="1" s="1"/>
  <c r="CQ172" i="1"/>
  <c r="CR172" i="1"/>
  <c r="CS172" i="1"/>
  <c r="CU172" i="1"/>
  <c r="CV172" i="1"/>
  <c r="CW172" i="1"/>
  <c r="GL172" i="1"/>
  <c r="GO172" i="1"/>
  <c r="GP172" i="1"/>
  <c r="GV172" i="1"/>
  <c r="HC172" i="1"/>
  <c r="I173" i="1"/>
  <c r="R173" i="1" s="1"/>
  <c r="AB173" i="1"/>
  <c r="AC173" i="1"/>
  <c r="AE173" i="1"/>
  <c r="AD173" i="1" s="1"/>
  <c r="AF173" i="1"/>
  <c r="AG173" i="1"/>
  <c r="AH173" i="1"/>
  <c r="AI173" i="1"/>
  <c r="AJ173" i="1"/>
  <c r="CX173" i="1" s="1"/>
  <c r="CQ173" i="1"/>
  <c r="CR173" i="1"/>
  <c r="CS173" i="1"/>
  <c r="CU173" i="1"/>
  <c r="CV173" i="1"/>
  <c r="U173" i="1" s="1"/>
  <c r="CW173" i="1"/>
  <c r="V173" i="1" s="1"/>
  <c r="GL173" i="1"/>
  <c r="GO173" i="1"/>
  <c r="GP173" i="1"/>
  <c r="GV173" i="1"/>
  <c r="HC173" i="1"/>
  <c r="C174" i="1"/>
  <c r="D174" i="1"/>
  <c r="I174" i="1"/>
  <c r="K174" i="1"/>
  <c r="R174" i="1"/>
  <c r="S174" i="1"/>
  <c r="AC174" i="1"/>
  <c r="AE174" i="1"/>
  <c r="AD174" i="1" s="1"/>
  <c r="AF174" i="1"/>
  <c r="AG174" i="1"/>
  <c r="CU174" i="1" s="1"/>
  <c r="T174" i="1" s="1"/>
  <c r="AH174" i="1"/>
  <c r="AI174" i="1"/>
  <c r="AJ174" i="1"/>
  <c r="CR174" i="1"/>
  <c r="CS174" i="1"/>
  <c r="CT174" i="1"/>
  <c r="CV174" i="1"/>
  <c r="U174" i="1" s="1"/>
  <c r="CW174" i="1"/>
  <c r="V174" i="1" s="1"/>
  <c r="CX174" i="1"/>
  <c r="W174" i="1" s="1"/>
  <c r="GL174" i="1"/>
  <c r="GO174" i="1"/>
  <c r="GP174" i="1"/>
  <c r="GV174" i="1"/>
  <c r="HC174" i="1" s="1"/>
  <c r="GX174" i="1" s="1"/>
  <c r="C175" i="1"/>
  <c r="D175" i="1"/>
  <c r="I175" i="1"/>
  <c r="K175" i="1"/>
  <c r="P175" i="1"/>
  <c r="R175" i="1"/>
  <c r="T175" i="1"/>
  <c r="AC175" i="1"/>
  <c r="AD175" i="1"/>
  <c r="AB175" i="1" s="1"/>
  <c r="AE175" i="1"/>
  <c r="Q175" i="1" s="1"/>
  <c r="AF175" i="1"/>
  <c r="S175" i="1" s="1"/>
  <c r="CZ175" i="1" s="1"/>
  <c r="Y175" i="1" s="1"/>
  <c r="AG175" i="1"/>
  <c r="AH175" i="1"/>
  <c r="CV175" i="1" s="1"/>
  <c r="U175" i="1" s="1"/>
  <c r="AI175" i="1"/>
  <c r="AJ175" i="1"/>
  <c r="CX175" i="1" s="1"/>
  <c r="W175" i="1" s="1"/>
  <c r="CQ175" i="1"/>
  <c r="CR175" i="1"/>
  <c r="CS175" i="1"/>
  <c r="CU175" i="1"/>
  <c r="CW175" i="1"/>
  <c r="V175" i="1" s="1"/>
  <c r="GL175" i="1"/>
  <c r="GO175" i="1"/>
  <c r="GP175" i="1"/>
  <c r="GV175" i="1"/>
  <c r="HC175" i="1" s="1"/>
  <c r="GX175" i="1" s="1"/>
  <c r="C177" i="1"/>
  <c r="D177" i="1"/>
  <c r="I177" i="1"/>
  <c r="I179" i="1" s="1"/>
  <c r="K177" i="1"/>
  <c r="AC177" i="1"/>
  <c r="AE177" i="1"/>
  <c r="AF177" i="1"/>
  <c r="AG177" i="1"/>
  <c r="CU177" i="1" s="1"/>
  <c r="T177" i="1" s="1"/>
  <c r="AH177" i="1"/>
  <c r="AI177" i="1"/>
  <c r="CW177" i="1" s="1"/>
  <c r="AJ177" i="1"/>
  <c r="CR177" i="1"/>
  <c r="CT177" i="1"/>
  <c r="CV177" i="1"/>
  <c r="CX177" i="1"/>
  <c r="GL177" i="1"/>
  <c r="GO177" i="1"/>
  <c r="GP177" i="1"/>
  <c r="GV177" i="1"/>
  <c r="HC177" i="1"/>
  <c r="C178" i="1"/>
  <c r="D178" i="1"/>
  <c r="I178" i="1"/>
  <c r="K178" i="1"/>
  <c r="R178" i="1"/>
  <c r="V178" i="1"/>
  <c r="AC178" i="1"/>
  <c r="P178" i="1" s="1"/>
  <c r="AD178" i="1"/>
  <c r="AE178" i="1"/>
  <c r="Q178" i="1" s="1"/>
  <c r="AF178" i="1"/>
  <c r="AG178" i="1"/>
  <c r="AH178" i="1"/>
  <c r="AI178" i="1"/>
  <c r="AJ178" i="1"/>
  <c r="CX178" i="1" s="1"/>
  <c r="W178" i="1" s="1"/>
  <c r="CQ178" i="1"/>
  <c r="CR178" i="1"/>
  <c r="CS178" i="1"/>
  <c r="CU178" i="1"/>
  <c r="T178" i="1" s="1"/>
  <c r="CV178" i="1"/>
  <c r="U178" i="1" s="1"/>
  <c r="CW178" i="1"/>
  <c r="GL178" i="1"/>
  <c r="GO178" i="1"/>
  <c r="GP178" i="1"/>
  <c r="GV178" i="1"/>
  <c r="GX178" i="1"/>
  <c r="HC178" i="1"/>
  <c r="AC179" i="1"/>
  <c r="AD179" i="1"/>
  <c r="AE179" i="1"/>
  <c r="AF179" i="1"/>
  <c r="AG179" i="1"/>
  <c r="AH179" i="1"/>
  <c r="AI179" i="1"/>
  <c r="AJ179" i="1"/>
  <c r="CX179" i="1" s="1"/>
  <c r="CQ179" i="1"/>
  <c r="CR179" i="1"/>
  <c r="CS179" i="1"/>
  <c r="CU179" i="1"/>
  <c r="CV179" i="1"/>
  <c r="CW179" i="1"/>
  <c r="GL179" i="1"/>
  <c r="GO179" i="1"/>
  <c r="GP179" i="1"/>
  <c r="GV179" i="1"/>
  <c r="HC179" i="1"/>
  <c r="I180" i="1"/>
  <c r="Q180" i="1" s="1"/>
  <c r="AC180" i="1"/>
  <c r="P180" i="1" s="1"/>
  <c r="AD180" i="1"/>
  <c r="AE180" i="1"/>
  <c r="AF180" i="1"/>
  <c r="AG180" i="1"/>
  <c r="CU180" i="1" s="1"/>
  <c r="T180" i="1" s="1"/>
  <c r="AH180" i="1"/>
  <c r="AI180" i="1"/>
  <c r="AJ180" i="1"/>
  <c r="CX180" i="1" s="1"/>
  <c r="CR180" i="1"/>
  <c r="CS180" i="1"/>
  <c r="CV180" i="1"/>
  <c r="CW180" i="1"/>
  <c r="V180" i="1" s="1"/>
  <c r="GL180" i="1"/>
  <c r="GO180" i="1"/>
  <c r="GP180" i="1"/>
  <c r="GV180" i="1"/>
  <c r="HC180" i="1" s="1"/>
  <c r="I181" i="1"/>
  <c r="Q181" i="1" s="1"/>
  <c r="AC181" i="1"/>
  <c r="P181" i="1" s="1"/>
  <c r="AE181" i="1"/>
  <c r="AD181" i="1" s="1"/>
  <c r="AB181" i="1" s="1"/>
  <c r="AF181" i="1"/>
  <c r="AG181" i="1"/>
  <c r="CU181" i="1" s="1"/>
  <c r="AH181" i="1"/>
  <c r="AI181" i="1"/>
  <c r="AJ181" i="1"/>
  <c r="CX181" i="1" s="1"/>
  <c r="CR181" i="1"/>
  <c r="CS181" i="1"/>
  <c r="CV181" i="1"/>
  <c r="CW181" i="1"/>
  <c r="V181" i="1" s="1"/>
  <c r="GL181" i="1"/>
  <c r="GO181" i="1"/>
  <c r="GP181" i="1"/>
  <c r="GV181" i="1"/>
  <c r="HC181" i="1" s="1"/>
  <c r="I182" i="1"/>
  <c r="Q182" i="1" s="1"/>
  <c r="R182" i="1"/>
  <c r="AC182" i="1"/>
  <c r="P182" i="1" s="1"/>
  <c r="AE182" i="1"/>
  <c r="AD182" i="1" s="1"/>
  <c r="AB182" i="1" s="1"/>
  <c r="AF182" i="1"/>
  <c r="AG182" i="1"/>
  <c r="CU182" i="1" s="1"/>
  <c r="AH182" i="1"/>
  <c r="AI182" i="1"/>
  <c r="AJ182" i="1"/>
  <c r="CX182" i="1" s="1"/>
  <c r="W182" i="1" s="1"/>
  <c r="CR182" i="1"/>
  <c r="CS182" i="1"/>
  <c r="CV182" i="1"/>
  <c r="U182" i="1" s="1"/>
  <c r="CW182" i="1"/>
  <c r="V182" i="1" s="1"/>
  <c r="GL182" i="1"/>
  <c r="GO182" i="1"/>
  <c r="GP182" i="1"/>
  <c r="GV182" i="1"/>
  <c r="HC182" i="1" s="1"/>
  <c r="GX182" i="1" s="1"/>
  <c r="C183" i="1"/>
  <c r="D183" i="1"/>
  <c r="I183" i="1"/>
  <c r="K183" i="1"/>
  <c r="S183" i="1"/>
  <c r="W183" i="1"/>
  <c r="AC183" i="1"/>
  <c r="AD183" i="1"/>
  <c r="AE183" i="1"/>
  <c r="R183" i="1" s="1"/>
  <c r="AF183" i="1"/>
  <c r="AG183" i="1"/>
  <c r="CU183" i="1" s="1"/>
  <c r="T183" i="1" s="1"/>
  <c r="AH183" i="1"/>
  <c r="CV183" i="1" s="1"/>
  <c r="U183" i="1" s="1"/>
  <c r="AI183" i="1"/>
  <c r="AJ183" i="1"/>
  <c r="CR183" i="1"/>
  <c r="CS183" i="1"/>
  <c r="CT183" i="1"/>
  <c r="CW183" i="1"/>
  <c r="V183" i="1" s="1"/>
  <c r="CX183" i="1"/>
  <c r="GL183" i="1"/>
  <c r="GO183" i="1"/>
  <c r="GP183" i="1"/>
  <c r="GV183" i="1"/>
  <c r="HC183" i="1" s="1"/>
  <c r="GX183" i="1" s="1"/>
  <c r="C184" i="1"/>
  <c r="D184" i="1"/>
  <c r="I184" i="1"/>
  <c r="I186" i="1" s="1"/>
  <c r="Q186" i="1" s="1"/>
  <c r="K184" i="1"/>
  <c r="P184" i="1"/>
  <c r="CP184" i="1" s="1"/>
  <c r="O184" i="1" s="1"/>
  <c r="T184" i="1"/>
  <c r="AC184" i="1"/>
  <c r="AD184" i="1"/>
  <c r="AE184" i="1"/>
  <c r="Q184" i="1" s="1"/>
  <c r="AF184" i="1"/>
  <c r="S184" i="1" s="1"/>
  <c r="AG184" i="1"/>
  <c r="AH184" i="1"/>
  <c r="CV184" i="1" s="1"/>
  <c r="U184" i="1" s="1"/>
  <c r="AI184" i="1"/>
  <c r="CW184" i="1" s="1"/>
  <c r="V184" i="1" s="1"/>
  <c r="AJ184" i="1"/>
  <c r="CQ184" i="1"/>
  <c r="CR184" i="1"/>
  <c r="CT184" i="1"/>
  <c r="CU184" i="1"/>
  <c r="CX184" i="1"/>
  <c r="W184" i="1" s="1"/>
  <c r="GL184" i="1"/>
  <c r="GO184" i="1"/>
  <c r="GP184" i="1"/>
  <c r="GV184" i="1"/>
  <c r="GX184" i="1"/>
  <c r="HC184" i="1"/>
  <c r="I185" i="1"/>
  <c r="P185" i="1"/>
  <c r="CP185" i="1" s="1"/>
  <c r="O185" i="1" s="1"/>
  <c r="AC185" i="1"/>
  <c r="AB185" i="1" s="1"/>
  <c r="AD185" i="1"/>
  <c r="AE185" i="1"/>
  <c r="Q185" i="1" s="1"/>
  <c r="AF185" i="1"/>
  <c r="S185" i="1" s="1"/>
  <c r="AG185" i="1"/>
  <c r="AH185" i="1"/>
  <c r="CV185" i="1" s="1"/>
  <c r="U185" i="1" s="1"/>
  <c r="AI185" i="1"/>
  <c r="CW185" i="1" s="1"/>
  <c r="V185" i="1" s="1"/>
  <c r="AJ185" i="1"/>
  <c r="CQ185" i="1"/>
  <c r="CR185" i="1"/>
  <c r="CT185" i="1"/>
  <c r="CU185" i="1"/>
  <c r="T185" i="1" s="1"/>
  <c r="CX185" i="1"/>
  <c r="W185" i="1" s="1"/>
  <c r="GL185" i="1"/>
  <c r="GO185" i="1"/>
  <c r="GP185" i="1"/>
  <c r="GV185" i="1"/>
  <c r="GX185" i="1"/>
  <c r="HC185" i="1"/>
  <c r="P186" i="1"/>
  <c r="CP186" i="1" s="1"/>
  <c r="O186" i="1" s="1"/>
  <c r="AC186" i="1"/>
  <c r="AB186" i="1" s="1"/>
  <c r="AD186" i="1"/>
  <c r="AE186" i="1"/>
  <c r="R186" i="1" s="1"/>
  <c r="AF186" i="1"/>
  <c r="S186" i="1" s="1"/>
  <c r="CZ186" i="1" s="1"/>
  <c r="Y186" i="1" s="1"/>
  <c r="AG186" i="1"/>
  <c r="AH186" i="1"/>
  <c r="CV186" i="1" s="1"/>
  <c r="U186" i="1" s="1"/>
  <c r="AI186" i="1"/>
  <c r="CW186" i="1" s="1"/>
  <c r="V186" i="1" s="1"/>
  <c r="AJ186" i="1"/>
  <c r="CQ186" i="1"/>
  <c r="CR186" i="1"/>
  <c r="CT186" i="1"/>
  <c r="CU186" i="1"/>
  <c r="T186" i="1" s="1"/>
  <c r="CX186" i="1"/>
  <c r="W186" i="1" s="1"/>
  <c r="CY186" i="1"/>
  <c r="X186" i="1" s="1"/>
  <c r="GL186" i="1"/>
  <c r="GO186" i="1"/>
  <c r="GP186" i="1"/>
  <c r="GV186" i="1"/>
  <c r="GX186" i="1"/>
  <c r="HC186" i="1"/>
  <c r="I187" i="1"/>
  <c r="P187" i="1"/>
  <c r="AC187" i="1"/>
  <c r="AB187" i="1" s="1"/>
  <c r="AD187" i="1"/>
  <c r="AE187" i="1"/>
  <c r="Q187" i="1" s="1"/>
  <c r="AF187" i="1"/>
  <c r="S187" i="1" s="1"/>
  <c r="AG187" i="1"/>
  <c r="AH187" i="1"/>
  <c r="CV187" i="1" s="1"/>
  <c r="U187" i="1" s="1"/>
  <c r="AI187" i="1"/>
  <c r="CW187" i="1" s="1"/>
  <c r="V187" i="1" s="1"/>
  <c r="AJ187" i="1"/>
  <c r="CQ187" i="1"/>
  <c r="CR187" i="1"/>
  <c r="CT187" i="1"/>
  <c r="CU187" i="1"/>
  <c r="T187" i="1" s="1"/>
  <c r="CX187" i="1"/>
  <c r="W187" i="1" s="1"/>
  <c r="GL187" i="1"/>
  <c r="GO187" i="1"/>
  <c r="GP187" i="1"/>
  <c r="GV187" i="1"/>
  <c r="GX187" i="1"/>
  <c r="HC187" i="1"/>
  <c r="AC188" i="1"/>
  <c r="AB188" i="1" s="1"/>
  <c r="AD188" i="1"/>
  <c r="AE188" i="1"/>
  <c r="AF188" i="1"/>
  <c r="AG188" i="1"/>
  <c r="AH188" i="1"/>
  <c r="CV188" i="1" s="1"/>
  <c r="AI188" i="1"/>
  <c r="CW188" i="1" s="1"/>
  <c r="AJ188" i="1"/>
  <c r="CQ188" i="1"/>
  <c r="CR188" i="1"/>
  <c r="CT188" i="1"/>
  <c r="CU188" i="1"/>
  <c r="CX188" i="1"/>
  <c r="GL188" i="1"/>
  <c r="GO188" i="1"/>
  <c r="GP188" i="1"/>
  <c r="GV188" i="1"/>
  <c r="HC188" i="1"/>
  <c r="I189" i="1"/>
  <c r="K189" i="1"/>
  <c r="S189" i="1"/>
  <c r="AC189" i="1"/>
  <c r="AD189" i="1"/>
  <c r="AE189" i="1"/>
  <c r="R189" i="1" s="1"/>
  <c r="AF189" i="1"/>
  <c r="AG189" i="1"/>
  <c r="CU189" i="1" s="1"/>
  <c r="T189" i="1" s="1"/>
  <c r="AH189" i="1"/>
  <c r="CV189" i="1" s="1"/>
  <c r="U189" i="1" s="1"/>
  <c r="AI189" i="1"/>
  <c r="AJ189" i="1"/>
  <c r="CR189" i="1"/>
  <c r="CS189" i="1"/>
  <c r="CT189" i="1"/>
  <c r="CW189" i="1"/>
  <c r="V189" i="1" s="1"/>
  <c r="CX189" i="1"/>
  <c r="W189" i="1" s="1"/>
  <c r="GL189" i="1"/>
  <c r="GO189" i="1"/>
  <c r="GP189" i="1"/>
  <c r="GV189" i="1"/>
  <c r="HC189" i="1" s="1"/>
  <c r="GX189" i="1" s="1"/>
  <c r="I190" i="1"/>
  <c r="K190" i="1"/>
  <c r="R190" i="1"/>
  <c r="AC190" i="1"/>
  <c r="P190" i="1" s="1"/>
  <c r="AE190" i="1"/>
  <c r="Q190" i="1" s="1"/>
  <c r="AF190" i="1"/>
  <c r="AG190" i="1"/>
  <c r="CU190" i="1" s="1"/>
  <c r="T190" i="1" s="1"/>
  <c r="AH190" i="1"/>
  <c r="AI190" i="1"/>
  <c r="AJ190" i="1"/>
  <c r="CX190" i="1" s="1"/>
  <c r="W190" i="1" s="1"/>
  <c r="CR190" i="1"/>
  <c r="CS190" i="1"/>
  <c r="CV190" i="1"/>
  <c r="U190" i="1" s="1"/>
  <c r="CW190" i="1"/>
  <c r="V190" i="1" s="1"/>
  <c r="GL190" i="1"/>
  <c r="GO190" i="1"/>
  <c r="GP190" i="1"/>
  <c r="GV190" i="1"/>
  <c r="HC190" i="1" s="1"/>
  <c r="GX190" i="1" s="1"/>
  <c r="C191" i="1"/>
  <c r="D191" i="1"/>
  <c r="AC191" i="1"/>
  <c r="P191" i="1" s="1"/>
  <c r="AE191" i="1"/>
  <c r="AF191" i="1"/>
  <c r="S191" i="1" s="1"/>
  <c r="AG191" i="1"/>
  <c r="AH191" i="1"/>
  <c r="AI191" i="1"/>
  <c r="CW191" i="1" s="1"/>
  <c r="V191" i="1" s="1"/>
  <c r="AJ191" i="1"/>
  <c r="CX191" i="1" s="1"/>
  <c r="W191" i="1" s="1"/>
  <c r="CQ191" i="1"/>
  <c r="CU191" i="1"/>
  <c r="T191" i="1" s="1"/>
  <c r="CV191" i="1"/>
  <c r="U191" i="1" s="1"/>
  <c r="GL191" i="1"/>
  <c r="GO191" i="1"/>
  <c r="GP191" i="1"/>
  <c r="GV191" i="1"/>
  <c r="HC191" i="1"/>
  <c r="GX191" i="1" s="1"/>
  <c r="C192" i="1"/>
  <c r="D192" i="1"/>
  <c r="P192" i="1"/>
  <c r="AC192" i="1"/>
  <c r="AB192" i="1" s="1"/>
  <c r="AD192" i="1"/>
  <c r="AE192" i="1"/>
  <c r="Q192" i="1" s="1"/>
  <c r="AF192" i="1"/>
  <c r="S192" i="1" s="1"/>
  <c r="AG192" i="1"/>
  <c r="AH192" i="1"/>
  <c r="CV192" i="1" s="1"/>
  <c r="U192" i="1" s="1"/>
  <c r="AI192" i="1"/>
  <c r="CW192" i="1" s="1"/>
  <c r="V192" i="1" s="1"/>
  <c r="AJ192" i="1"/>
  <c r="CQ192" i="1"/>
  <c r="CR192" i="1"/>
  <c r="CT192" i="1"/>
  <c r="CU192" i="1"/>
  <c r="T192" i="1" s="1"/>
  <c r="CX192" i="1"/>
  <c r="W192" i="1" s="1"/>
  <c r="GL192" i="1"/>
  <c r="GO192" i="1"/>
  <c r="GP192" i="1"/>
  <c r="GV192" i="1"/>
  <c r="GX192" i="1"/>
  <c r="HC192" i="1"/>
  <c r="I193" i="1"/>
  <c r="P193" i="1"/>
  <c r="T193" i="1"/>
  <c r="AC193" i="1"/>
  <c r="AD193" i="1"/>
  <c r="AE193" i="1"/>
  <c r="Q193" i="1" s="1"/>
  <c r="AF193" i="1"/>
  <c r="S193" i="1" s="1"/>
  <c r="AG193" i="1"/>
  <c r="AH193" i="1"/>
  <c r="CV193" i="1" s="1"/>
  <c r="U193" i="1" s="1"/>
  <c r="AI193" i="1"/>
  <c r="CW193" i="1" s="1"/>
  <c r="V193" i="1" s="1"/>
  <c r="AJ193" i="1"/>
  <c r="CQ193" i="1"/>
  <c r="CR193" i="1"/>
  <c r="CT193" i="1"/>
  <c r="CU193" i="1"/>
  <c r="CX193" i="1"/>
  <c r="W193" i="1" s="1"/>
  <c r="GL193" i="1"/>
  <c r="GO193" i="1"/>
  <c r="GP193" i="1"/>
  <c r="GV193" i="1"/>
  <c r="GX193" i="1"/>
  <c r="HC193" i="1"/>
  <c r="I194" i="1"/>
  <c r="P194" i="1"/>
  <c r="CP194" i="1" s="1"/>
  <c r="O194" i="1" s="1"/>
  <c r="T194" i="1"/>
  <c r="AC194" i="1"/>
  <c r="AD194" i="1"/>
  <c r="AE194" i="1"/>
  <c r="Q194" i="1" s="1"/>
  <c r="AF194" i="1"/>
  <c r="S194" i="1" s="1"/>
  <c r="AG194" i="1"/>
  <c r="AH194" i="1"/>
  <c r="CV194" i="1" s="1"/>
  <c r="U194" i="1" s="1"/>
  <c r="AI194" i="1"/>
  <c r="CW194" i="1" s="1"/>
  <c r="V194" i="1" s="1"/>
  <c r="AJ194" i="1"/>
  <c r="CQ194" i="1"/>
  <c r="CR194" i="1"/>
  <c r="CT194" i="1"/>
  <c r="CU194" i="1"/>
  <c r="CX194" i="1"/>
  <c r="W194" i="1" s="1"/>
  <c r="GL194" i="1"/>
  <c r="GO194" i="1"/>
  <c r="GP194" i="1"/>
  <c r="GV194" i="1"/>
  <c r="GX194" i="1"/>
  <c r="HC194" i="1"/>
  <c r="C195" i="1"/>
  <c r="D195" i="1"/>
  <c r="I195" i="1"/>
  <c r="K195" i="1"/>
  <c r="U195" i="1"/>
  <c r="AC195" i="1"/>
  <c r="P195" i="1" s="1"/>
  <c r="AE195" i="1"/>
  <c r="CR195" i="1" s="1"/>
  <c r="AF195" i="1"/>
  <c r="S195" i="1" s="1"/>
  <c r="AG195" i="1"/>
  <c r="CU195" i="1" s="1"/>
  <c r="T195" i="1" s="1"/>
  <c r="AH195" i="1"/>
  <c r="AI195" i="1"/>
  <c r="CW195" i="1" s="1"/>
  <c r="V195" i="1" s="1"/>
  <c r="AJ195" i="1"/>
  <c r="CX195" i="1" s="1"/>
  <c r="W195" i="1" s="1"/>
  <c r="CV195" i="1"/>
  <c r="GL195" i="1"/>
  <c r="GO195" i="1"/>
  <c r="GP195" i="1"/>
  <c r="GV195" i="1"/>
  <c r="HC195" i="1"/>
  <c r="GX195" i="1" s="1"/>
  <c r="C196" i="1"/>
  <c r="D196" i="1"/>
  <c r="I196" i="1"/>
  <c r="K196" i="1"/>
  <c r="R196" i="1"/>
  <c r="AC196" i="1"/>
  <c r="P196" i="1" s="1"/>
  <c r="AE196" i="1"/>
  <c r="Q196" i="1" s="1"/>
  <c r="AF196" i="1"/>
  <c r="AG196" i="1"/>
  <c r="CU196" i="1" s="1"/>
  <c r="T196" i="1" s="1"/>
  <c r="AH196" i="1"/>
  <c r="AI196" i="1"/>
  <c r="AJ196" i="1"/>
  <c r="CX196" i="1" s="1"/>
  <c r="W196" i="1" s="1"/>
  <c r="CR196" i="1"/>
  <c r="CS196" i="1"/>
  <c r="CV196" i="1"/>
  <c r="U196" i="1" s="1"/>
  <c r="CW196" i="1"/>
  <c r="V196" i="1" s="1"/>
  <c r="GL196" i="1"/>
  <c r="GO196" i="1"/>
  <c r="GP196" i="1"/>
  <c r="GV196" i="1"/>
  <c r="HC196" i="1" s="1"/>
  <c r="GX196" i="1" s="1"/>
  <c r="I197" i="1"/>
  <c r="Q197" i="1" s="1"/>
  <c r="AC197" i="1"/>
  <c r="P197" i="1" s="1"/>
  <c r="AE197" i="1"/>
  <c r="AD197" i="1" s="1"/>
  <c r="AB197" i="1" s="1"/>
  <c r="AF197" i="1"/>
  <c r="AG197" i="1"/>
  <c r="CU197" i="1" s="1"/>
  <c r="AH197" i="1"/>
  <c r="AI197" i="1"/>
  <c r="AJ197" i="1"/>
  <c r="CX197" i="1" s="1"/>
  <c r="CR197" i="1"/>
  <c r="CS197" i="1"/>
  <c r="CV197" i="1"/>
  <c r="CW197" i="1"/>
  <c r="V197" i="1" s="1"/>
  <c r="GL197" i="1"/>
  <c r="GO197" i="1"/>
  <c r="GP197" i="1"/>
  <c r="GV197" i="1"/>
  <c r="HC197" i="1" s="1"/>
  <c r="I198" i="1"/>
  <c r="Q198" i="1" s="1"/>
  <c r="R198" i="1"/>
  <c r="AC198" i="1"/>
  <c r="P198" i="1" s="1"/>
  <c r="AE198" i="1"/>
  <c r="AD198" i="1" s="1"/>
  <c r="AB198" i="1" s="1"/>
  <c r="AF198" i="1"/>
  <c r="AG198" i="1"/>
  <c r="CU198" i="1" s="1"/>
  <c r="AH198" i="1"/>
  <c r="AI198" i="1"/>
  <c r="AJ198" i="1"/>
  <c r="CX198" i="1" s="1"/>
  <c r="W198" i="1" s="1"/>
  <c r="CR198" i="1"/>
  <c r="CS198" i="1"/>
  <c r="CV198" i="1"/>
  <c r="U198" i="1" s="1"/>
  <c r="CW198" i="1"/>
  <c r="V198" i="1" s="1"/>
  <c r="GL198" i="1"/>
  <c r="GO198" i="1"/>
  <c r="GP198" i="1"/>
  <c r="GV198" i="1"/>
  <c r="HC198" i="1" s="1"/>
  <c r="GX198" i="1" s="1"/>
  <c r="C199" i="1"/>
  <c r="D199" i="1"/>
  <c r="I199" i="1"/>
  <c r="K199" i="1"/>
  <c r="R199" i="1"/>
  <c r="S199" i="1"/>
  <c r="W199" i="1"/>
  <c r="AC199" i="1"/>
  <c r="AD199" i="1"/>
  <c r="AE199" i="1"/>
  <c r="Q199" i="1" s="1"/>
  <c r="AF199" i="1"/>
  <c r="AG199" i="1"/>
  <c r="CU199" i="1" s="1"/>
  <c r="T199" i="1" s="1"/>
  <c r="AH199" i="1"/>
  <c r="CV199" i="1" s="1"/>
  <c r="U199" i="1" s="1"/>
  <c r="AI199" i="1"/>
  <c r="AJ199" i="1"/>
  <c r="CR199" i="1"/>
  <c r="CS199" i="1"/>
  <c r="CT199" i="1"/>
  <c r="CW199" i="1"/>
  <c r="V199" i="1" s="1"/>
  <c r="CX199" i="1"/>
  <c r="GL199" i="1"/>
  <c r="GN199" i="1"/>
  <c r="GP199" i="1"/>
  <c r="GV199" i="1"/>
  <c r="HC199" i="1" s="1"/>
  <c r="GX199" i="1" s="1"/>
  <c r="C200" i="1"/>
  <c r="D200" i="1"/>
  <c r="I200" i="1"/>
  <c r="I202" i="1" s="1"/>
  <c r="S202" i="1" s="1"/>
  <c r="K200" i="1"/>
  <c r="P200" i="1"/>
  <c r="AC200" i="1"/>
  <c r="AB200" i="1" s="1"/>
  <c r="AD200" i="1"/>
  <c r="AE200" i="1"/>
  <c r="Q200" i="1" s="1"/>
  <c r="AF200" i="1"/>
  <c r="AG200" i="1"/>
  <c r="AH200" i="1"/>
  <c r="AI200" i="1"/>
  <c r="CW200" i="1" s="1"/>
  <c r="V200" i="1" s="1"/>
  <c r="AJ200" i="1"/>
  <c r="CQ200" i="1"/>
  <c r="CR200" i="1"/>
  <c r="CT200" i="1"/>
  <c r="CU200" i="1"/>
  <c r="T200" i="1" s="1"/>
  <c r="CV200" i="1"/>
  <c r="U200" i="1" s="1"/>
  <c r="CX200" i="1"/>
  <c r="W200" i="1" s="1"/>
  <c r="GL200" i="1"/>
  <c r="GN200" i="1"/>
  <c r="GP200" i="1"/>
  <c r="GV200" i="1"/>
  <c r="GX200" i="1"/>
  <c r="HC200" i="1"/>
  <c r="I201" i="1"/>
  <c r="P201" i="1"/>
  <c r="S201" i="1"/>
  <c r="T201" i="1"/>
  <c r="AC201" i="1"/>
  <c r="AD201" i="1"/>
  <c r="AE201" i="1"/>
  <c r="AF201" i="1"/>
  <c r="AG201" i="1"/>
  <c r="AH201" i="1"/>
  <c r="CV201" i="1" s="1"/>
  <c r="U201" i="1" s="1"/>
  <c r="AI201" i="1"/>
  <c r="CW201" i="1" s="1"/>
  <c r="V201" i="1" s="1"/>
  <c r="AJ201" i="1"/>
  <c r="CQ201" i="1"/>
  <c r="CR201" i="1"/>
  <c r="CT201" i="1"/>
  <c r="CU201" i="1"/>
  <c r="CX201" i="1"/>
  <c r="W201" i="1" s="1"/>
  <c r="GL201" i="1"/>
  <c r="GN201" i="1"/>
  <c r="GP201" i="1"/>
  <c r="GV201" i="1"/>
  <c r="GX201" i="1"/>
  <c r="HC201" i="1"/>
  <c r="Q202" i="1"/>
  <c r="T202" i="1"/>
  <c r="AC202" i="1"/>
  <c r="AB202" i="1" s="1"/>
  <c r="AD202" i="1"/>
  <c r="AE202" i="1"/>
  <c r="AF202" i="1"/>
  <c r="AG202" i="1"/>
  <c r="AH202" i="1"/>
  <c r="AI202" i="1"/>
  <c r="CW202" i="1" s="1"/>
  <c r="AJ202" i="1"/>
  <c r="CQ202" i="1"/>
  <c r="CR202" i="1"/>
  <c r="CT202" i="1"/>
  <c r="CU202" i="1"/>
  <c r="CV202" i="1"/>
  <c r="U202" i="1" s="1"/>
  <c r="CX202" i="1"/>
  <c r="W202" i="1" s="1"/>
  <c r="GL202" i="1"/>
  <c r="GN202" i="1"/>
  <c r="GP202" i="1"/>
  <c r="GV202" i="1"/>
  <c r="GX202" i="1"/>
  <c r="HC202" i="1"/>
  <c r="I203" i="1"/>
  <c r="K203" i="1"/>
  <c r="R203" i="1"/>
  <c r="S203" i="1"/>
  <c r="CZ203" i="1" s="1"/>
  <c r="Y203" i="1" s="1"/>
  <c r="AC203" i="1"/>
  <c r="AB203" i="1" s="1"/>
  <c r="AD203" i="1"/>
  <c r="AE203" i="1"/>
  <c r="Q203" i="1" s="1"/>
  <c r="AF203" i="1"/>
  <c r="AG203" i="1"/>
  <c r="CU203" i="1" s="1"/>
  <c r="T203" i="1" s="1"/>
  <c r="AH203" i="1"/>
  <c r="CV203" i="1" s="1"/>
  <c r="U203" i="1" s="1"/>
  <c r="AI203" i="1"/>
  <c r="AJ203" i="1"/>
  <c r="CR203" i="1"/>
  <c r="CS203" i="1"/>
  <c r="CT203" i="1"/>
  <c r="CW203" i="1"/>
  <c r="V203" i="1" s="1"/>
  <c r="CX203" i="1"/>
  <c r="W203" i="1" s="1"/>
  <c r="CY203" i="1"/>
  <c r="X203" i="1" s="1"/>
  <c r="GL203" i="1"/>
  <c r="GO203" i="1"/>
  <c r="GP203" i="1"/>
  <c r="GV203" i="1"/>
  <c r="HC203" i="1" s="1"/>
  <c r="GX203" i="1"/>
  <c r="I204" i="1"/>
  <c r="K204" i="1"/>
  <c r="R204" i="1"/>
  <c r="S204" i="1"/>
  <c r="AC204" i="1"/>
  <c r="AE204" i="1"/>
  <c r="Q204" i="1" s="1"/>
  <c r="AF204" i="1"/>
  <c r="AG204" i="1"/>
  <c r="CU204" i="1" s="1"/>
  <c r="T204" i="1" s="1"/>
  <c r="AH204" i="1"/>
  <c r="AI204" i="1"/>
  <c r="AJ204" i="1"/>
  <c r="CR204" i="1"/>
  <c r="CS204" i="1"/>
  <c r="CT204" i="1"/>
  <c r="CV204" i="1"/>
  <c r="U204" i="1" s="1"/>
  <c r="CW204" i="1"/>
  <c r="V204" i="1" s="1"/>
  <c r="CX204" i="1"/>
  <c r="W204" i="1" s="1"/>
  <c r="GL204" i="1"/>
  <c r="GO204" i="1"/>
  <c r="GP204" i="1"/>
  <c r="GV204" i="1"/>
  <c r="HC204" i="1" s="1"/>
  <c r="GX204" i="1" s="1"/>
  <c r="C205" i="1"/>
  <c r="D205" i="1"/>
  <c r="P205" i="1"/>
  <c r="U205" i="1"/>
  <c r="AC205" i="1"/>
  <c r="AE205" i="1"/>
  <c r="AD205" i="1" s="1"/>
  <c r="AB205" i="1" s="1"/>
  <c r="AF205" i="1"/>
  <c r="AG205" i="1"/>
  <c r="AH205" i="1"/>
  <c r="AI205" i="1"/>
  <c r="AJ205" i="1"/>
  <c r="CX205" i="1" s="1"/>
  <c r="W205" i="1" s="1"/>
  <c r="CQ205" i="1"/>
  <c r="CR205" i="1"/>
  <c r="CS205" i="1"/>
  <c r="CU205" i="1"/>
  <c r="T205" i="1" s="1"/>
  <c r="CV205" i="1"/>
  <c r="CW205" i="1"/>
  <c r="V205" i="1" s="1"/>
  <c r="GL205" i="1"/>
  <c r="GO205" i="1"/>
  <c r="GP205" i="1"/>
  <c r="GV205" i="1"/>
  <c r="HC205" i="1"/>
  <c r="GX205" i="1" s="1"/>
  <c r="C206" i="1"/>
  <c r="D206" i="1"/>
  <c r="P206" i="1"/>
  <c r="S206" i="1"/>
  <c r="T206" i="1"/>
  <c r="AC206" i="1"/>
  <c r="AB206" i="1" s="1"/>
  <c r="AD206" i="1"/>
  <c r="AE206" i="1"/>
  <c r="AF206" i="1"/>
  <c r="AG206" i="1"/>
  <c r="AH206" i="1"/>
  <c r="AI206" i="1"/>
  <c r="CW206" i="1" s="1"/>
  <c r="V206" i="1" s="1"/>
  <c r="AJ206" i="1"/>
  <c r="CQ206" i="1"/>
  <c r="CR206" i="1"/>
  <c r="CT206" i="1"/>
  <c r="CU206" i="1"/>
  <c r="CV206" i="1"/>
  <c r="U206" i="1" s="1"/>
  <c r="CX206" i="1"/>
  <c r="W206" i="1" s="1"/>
  <c r="GL206" i="1"/>
  <c r="GO206" i="1"/>
  <c r="GP206" i="1"/>
  <c r="GV206" i="1"/>
  <c r="GX206" i="1"/>
  <c r="HC206" i="1"/>
  <c r="I207" i="1"/>
  <c r="P207" i="1"/>
  <c r="S207" i="1"/>
  <c r="AC207" i="1"/>
  <c r="AD207" i="1"/>
  <c r="AE207" i="1"/>
  <c r="AF207" i="1"/>
  <c r="AG207" i="1"/>
  <c r="AH207" i="1"/>
  <c r="AI207" i="1"/>
  <c r="CW207" i="1" s="1"/>
  <c r="V207" i="1" s="1"/>
  <c r="AJ207" i="1"/>
  <c r="CQ207" i="1"/>
  <c r="CR207" i="1"/>
  <c r="CT207" i="1"/>
  <c r="CU207" i="1"/>
  <c r="T207" i="1" s="1"/>
  <c r="CV207" i="1"/>
  <c r="U207" i="1" s="1"/>
  <c r="CX207" i="1"/>
  <c r="W207" i="1" s="1"/>
  <c r="GL207" i="1"/>
  <c r="GO207" i="1"/>
  <c r="GP207" i="1"/>
  <c r="GV207" i="1"/>
  <c r="HC207" i="1" s="1"/>
  <c r="GX207" i="1" s="1"/>
  <c r="I208" i="1"/>
  <c r="Q208" i="1"/>
  <c r="S208" i="1"/>
  <c r="CY208" i="1" s="1"/>
  <c r="X208" i="1" s="1"/>
  <c r="AC208" i="1"/>
  <c r="AB208" i="1" s="1"/>
  <c r="AD208" i="1"/>
  <c r="AE208" i="1"/>
  <c r="R208" i="1" s="1"/>
  <c r="AF208" i="1"/>
  <c r="AG208" i="1"/>
  <c r="CU208" i="1" s="1"/>
  <c r="T208" i="1" s="1"/>
  <c r="AH208" i="1"/>
  <c r="CV208" i="1" s="1"/>
  <c r="U208" i="1" s="1"/>
  <c r="AI208" i="1"/>
  <c r="AJ208" i="1"/>
  <c r="CR208" i="1"/>
  <c r="CS208" i="1"/>
  <c r="CT208" i="1"/>
  <c r="CW208" i="1"/>
  <c r="V208" i="1" s="1"/>
  <c r="CX208" i="1"/>
  <c r="W208" i="1" s="1"/>
  <c r="GL208" i="1"/>
  <c r="GO208" i="1"/>
  <c r="GP208" i="1"/>
  <c r="GV208" i="1"/>
  <c r="HC208" i="1" s="1"/>
  <c r="GX208" i="1" s="1"/>
  <c r="C209" i="1"/>
  <c r="D209" i="1"/>
  <c r="I209" i="1"/>
  <c r="K209" i="1"/>
  <c r="P209" i="1"/>
  <c r="AC209" i="1"/>
  <c r="AB209" i="1" s="1"/>
  <c r="AD209" i="1"/>
  <c r="AE209" i="1"/>
  <c r="Q209" i="1" s="1"/>
  <c r="AF209" i="1"/>
  <c r="AG209" i="1"/>
  <c r="AH209" i="1"/>
  <c r="CV209" i="1" s="1"/>
  <c r="U209" i="1" s="1"/>
  <c r="AI209" i="1"/>
  <c r="CW209" i="1" s="1"/>
  <c r="V209" i="1" s="1"/>
  <c r="AJ209" i="1"/>
  <c r="CQ209" i="1"/>
  <c r="CR209" i="1"/>
  <c r="CT209" i="1"/>
  <c r="CU209" i="1"/>
  <c r="T209" i="1" s="1"/>
  <c r="CX209" i="1"/>
  <c r="W209" i="1" s="1"/>
  <c r="GL209" i="1"/>
  <c r="GO209" i="1"/>
  <c r="GP209" i="1"/>
  <c r="GV209" i="1"/>
  <c r="GX209" i="1"/>
  <c r="HC209" i="1"/>
  <c r="C210" i="1"/>
  <c r="D210" i="1"/>
  <c r="I210" i="1"/>
  <c r="I212" i="1" s="1"/>
  <c r="K210" i="1"/>
  <c r="AC210" i="1"/>
  <c r="AE210" i="1"/>
  <c r="AD210" i="1" s="1"/>
  <c r="AB210" i="1" s="1"/>
  <c r="AF210" i="1"/>
  <c r="S210" i="1" s="1"/>
  <c r="AG210" i="1"/>
  <c r="AH210" i="1"/>
  <c r="AI210" i="1"/>
  <c r="CW210" i="1" s="1"/>
  <c r="V210" i="1" s="1"/>
  <c r="AJ210" i="1"/>
  <c r="CX210" i="1" s="1"/>
  <c r="W210" i="1" s="1"/>
  <c r="CQ210" i="1"/>
  <c r="CR210" i="1"/>
  <c r="CU210" i="1"/>
  <c r="T210" i="1" s="1"/>
  <c r="CV210" i="1"/>
  <c r="U210" i="1" s="1"/>
  <c r="GL210" i="1"/>
  <c r="GO210" i="1"/>
  <c r="GP210" i="1"/>
  <c r="GV210" i="1"/>
  <c r="HC210" i="1"/>
  <c r="GX210" i="1" s="1"/>
  <c r="I211" i="1"/>
  <c r="P211" i="1" s="1"/>
  <c r="AC211" i="1"/>
  <c r="AE211" i="1"/>
  <c r="AD211" i="1" s="1"/>
  <c r="AB211" i="1" s="1"/>
  <c r="AF211" i="1"/>
  <c r="S211" i="1" s="1"/>
  <c r="AG211" i="1"/>
  <c r="AH211" i="1"/>
  <c r="AI211" i="1"/>
  <c r="CW211" i="1" s="1"/>
  <c r="V211" i="1" s="1"/>
  <c r="AJ211" i="1"/>
  <c r="CX211" i="1" s="1"/>
  <c r="W211" i="1" s="1"/>
  <c r="CQ211" i="1"/>
  <c r="CR211" i="1"/>
  <c r="CU211" i="1"/>
  <c r="T211" i="1" s="1"/>
  <c r="CV211" i="1"/>
  <c r="U211" i="1" s="1"/>
  <c r="GL211" i="1"/>
  <c r="GO211" i="1"/>
  <c r="GP211" i="1"/>
  <c r="GV211" i="1"/>
  <c r="HC211" i="1"/>
  <c r="GX211" i="1" s="1"/>
  <c r="AC212" i="1"/>
  <c r="AE212" i="1"/>
  <c r="AD212" i="1" s="1"/>
  <c r="AB212" i="1" s="1"/>
  <c r="AF212" i="1"/>
  <c r="S212" i="1" s="1"/>
  <c r="AG212" i="1"/>
  <c r="AH212" i="1"/>
  <c r="AI212" i="1"/>
  <c r="CW212" i="1" s="1"/>
  <c r="V212" i="1" s="1"/>
  <c r="AJ212" i="1"/>
  <c r="CX212" i="1" s="1"/>
  <c r="W212" i="1" s="1"/>
  <c r="CQ212" i="1"/>
  <c r="CR212" i="1"/>
  <c r="CU212" i="1"/>
  <c r="T212" i="1" s="1"/>
  <c r="CV212" i="1"/>
  <c r="U212" i="1" s="1"/>
  <c r="GL212" i="1"/>
  <c r="GO212" i="1"/>
  <c r="GP212" i="1"/>
  <c r="GV212" i="1"/>
  <c r="HC212" i="1"/>
  <c r="GX212" i="1" s="1"/>
  <c r="I213" i="1"/>
  <c r="P213" i="1" s="1"/>
  <c r="AC213" i="1"/>
  <c r="AE213" i="1"/>
  <c r="AD213" i="1" s="1"/>
  <c r="AB213" i="1" s="1"/>
  <c r="AF213" i="1"/>
  <c r="S213" i="1" s="1"/>
  <c r="AG213" i="1"/>
  <c r="AH213" i="1"/>
  <c r="AI213" i="1"/>
  <c r="CW213" i="1" s="1"/>
  <c r="V213" i="1" s="1"/>
  <c r="AJ213" i="1"/>
  <c r="CX213" i="1" s="1"/>
  <c r="W213" i="1" s="1"/>
  <c r="CQ213" i="1"/>
  <c r="CR213" i="1"/>
  <c r="CU213" i="1"/>
  <c r="T213" i="1" s="1"/>
  <c r="CV213" i="1"/>
  <c r="U213" i="1" s="1"/>
  <c r="GL213" i="1"/>
  <c r="GO213" i="1"/>
  <c r="GP213" i="1"/>
  <c r="GV213" i="1"/>
  <c r="HC213" i="1"/>
  <c r="GX213" i="1" s="1"/>
  <c r="AC214" i="1"/>
  <c r="AE214" i="1"/>
  <c r="AD214" i="1" s="1"/>
  <c r="AB214" i="1" s="1"/>
  <c r="AF214" i="1"/>
  <c r="AG214" i="1"/>
  <c r="AH214" i="1"/>
  <c r="AI214" i="1"/>
  <c r="CW214" i="1" s="1"/>
  <c r="AJ214" i="1"/>
  <c r="CX214" i="1" s="1"/>
  <c r="CQ214" i="1"/>
  <c r="CR214" i="1"/>
  <c r="CU214" i="1"/>
  <c r="CV214" i="1"/>
  <c r="GL214" i="1"/>
  <c r="GO214" i="1"/>
  <c r="GP214" i="1"/>
  <c r="GV214" i="1"/>
  <c r="HC214" i="1"/>
  <c r="I215" i="1"/>
  <c r="S215" i="1" s="1"/>
  <c r="K215" i="1"/>
  <c r="P215" i="1"/>
  <c r="AC215" i="1"/>
  <c r="AB215" i="1" s="1"/>
  <c r="AD215" i="1"/>
  <c r="AE215" i="1"/>
  <c r="Q215" i="1" s="1"/>
  <c r="AF215" i="1"/>
  <c r="AG215" i="1"/>
  <c r="AH215" i="1"/>
  <c r="CV215" i="1" s="1"/>
  <c r="U215" i="1" s="1"/>
  <c r="AI215" i="1"/>
  <c r="CW215" i="1" s="1"/>
  <c r="V215" i="1" s="1"/>
  <c r="AJ215" i="1"/>
  <c r="CQ215" i="1"/>
  <c r="CR215" i="1"/>
  <c r="CT215" i="1"/>
  <c r="CU215" i="1"/>
  <c r="T215" i="1" s="1"/>
  <c r="CX215" i="1"/>
  <c r="W215" i="1" s="1"/>
  <c r="GL215" i="1"/>
  <c r="GO215" i="1"/>
  <c r="GP215" i="1"/>
  <c r="GV215" i="1"/>
  <c r="GX215" i="1"/>
  <c r="HC215" i="1"/>
  <c r="I216" i="1"/>
  <c r="K216" i="1"/>
  <c r="R216" i="1"/>
  <c r="S216" i="1"/>
  <c r="CY216" i="1" s="1"/>
  <c r="X216" i="1" s="1"/>
  <c r="AC216" i="1"/>
  <c r="AB216" i="1" s="1"/>
  <c r="AD216" i="1"/>
  <c r="AE216" i="1"/>
  <c r="Q216" i="1" s="1"/>
  <c r="AF216" i="1"/>
  <c r="AG216" i="1"/>
  <c r="CU216" i="1" s="1"/>
  <c r="T216" i="1" s="1"/>
  <c r="AH216" i="1"/>
  <c r="CV216" i="1" s="1"/>
  <c r="U216" i="1" s="1"/>
  <c r="AI216" i="1"/>
  <c r="AJ216" i="1"/>
  <c r="CR216" i="1"/>
  <c r="CS216" i="1"/>
  <c r="CT216" i="1"/>
  <c r="CW216" i="1"/>
  <c r="V216" i="1" s="1"/>
  <c r="CX216" i="1"/>
  <c r="W216" i="1" s="1"/>
  <c r="GL216" i="1"/>
  <c r="GO216" i="1"/>
  <c r="GP216" i="1"/>
  <c r="GV216" i="1"/>
  <c r="HC216" i="1" s="1"/>
  <c r="GX216" i="1" s="1"/>
  <c r="C217" i="1"/>
  <c r="D217" i="1"/>
  <c r="I217" i="1"/>
  <c r="K217" i="1"/>
  <c r="P217" i="1"/>
  <c r="AC217" i="1"/>
  <c r="AB217" i="1" s="1"/>
  <c r="AD217" i="1"/>
  <c r="AE217" i="1"/>
  <c r="Q217" i="1" s="1"/>
  <c r="AF217" i="1"/>
  <c r="AG217" i="1"/>
  <c r="AH217" i="1"/>
  <c r="CV217" i="1" s="1"/>
  <c r="U217" i="1" s="1"/>
  <c r="AI217" i="1"/>
  <c r="CW217" i="1" s="1"/>
  <c r="V217" i="1" s="1"/>
  <c r="AJ217" i="1"/>
  <c r="CQ217" i="1"/>
  <c r="CR217" i="1"/>
  <c r="CT217" i="1"/>
  <c r="CU217" i="1"/>
  <c r="T217" i="1" s="1"/>
  <c r="CX217" i="1"/>
  <c r="W217" i="1" s="1"/>
  <c r="GL217" i="1"/>
  <c r="GO217" i="1"/>
  <c r="GP217" i="1"/>
  <c r="GV217" i="1"/>
  <c r="GX217" i="1"/>
  <c r="HC217" i="1"/>
  <c r="C218" i="1"/>
  <c r="D218" i="1"/>
  <c r="I218" i="1"/>
  <c r="I220" i="1" s="1"/>
  <c r="K218" i="1"/>
  <c r="AC218" i="1"/>
  <c r="AE218" i="1"/>
  <c r="AD218" i="1" s="1"/>
  <c r="AB218" i="1" s="1"/>
  <c r="AF218" i="1"/>
  <c r="S218" i="1" s="1"/>
  <c r="AG218" i="1"/>
  <c r="AH218" i="1"/>
  <c r="AI218" i="1"/>
  <c r="CW218" i="1" s="1"/>
  <c r="V218" i="1" s="1"/>
  <c r="AJ218" i="1"/>
  <c r="CX218" i="1" s="1"/>
  <c r="W218" i="1" s="1"/>
  <c r="CQ218" i="1"/>
  <c r="CR218" i="1"/>
  <c r="CU218" i="1"/>
  <c r="T218" i="1" s="1"/>
  <c r="CV218" i="1"/>
  <c r="U218" i="1" s="1"/>
  <c r="GL218" i="1"/>
  <c r="GO218" i="1"/>
  <c r="GP218" i="1"/>
  <c r="GV218" i="1"/>
  <c r="HC218" i="1"/>
  <c r="GX218" i="1" s="1"/>
  <c r="I219" i="1"/>
  <c r="P219" i="1" s="1"/>
  <c r="AC219" i="1"/>
  <c r="AE219" i="1"/>
  <c r="AD219" i="1" s="1"/>
  <c r="AB219" i="1" s="1"/>
  <c r="AF219" i="1"/>
  <c r="S219" i="1" s="1"/>
  <c r="AG219" i="1"/>
  <c r="AH219" i="1"/>
  <c r="AI219" i="1"/>
  <c r="CW219" i="1" s="1"/>
  <c r="V219" i="1" s="1"/>
  <c r="AJ219" i="1"/>
  <c r="CX219" i="1" s="1"/>
  <c r="W219" i="1" s="1"/>
  <c r="CQ219" i="1"/>
  <c r="CR219" i="1"/>
  <c r="CU219" i="1"/>
  <c r="T219" i="1" s="1"/>
  <c r="CV219" i="1"/>
  <c r="U219" i="1" s="1"/>
  <c r="GL219" i="1"/>
  <c r="GO219" i="1"/>
  <c r="GP219" i="1"/>
  <c r="GV219" i="1"/>
  <c r="HC219" i="1"/>
  <c r="GX219" i="1" s="1"/>
  <c r="AC220" i="1"/>
  <c r="AE220" i="1"/>
  <c r="AD220" i="1" s="1"/>
  <c r="AB220" i="1" s="1"/>
  <c r="AF220" i="1"/>
  <c r="AG220" i="1"/>
  <c r="AH220" i="1"/>
  <c r="AI220" i="1"/>
  <c r="CW220" i="1" s="1"/>
  <c r="V220" i="1" s="1"/>
  <c r="AJ220" i="1"/>
  <c r="CX220" i="1" s="1"/>
  <c r="CQ220" i="1"/>
  <c r="CR220" i="1"/>
  <c r="CU220" i="1"/>
  <c r="T220" i="1" s="1"/>
  <c r="CV220" i="1"/>
  <c r="GL220" i="1"/>
  <c r="GO220" i="1"/>
  <c r="GP220" i="1"/>
  <c r="GV220" i="1"/>
  <c r="HC220" i="1"/>
  <c r="C221" i="1"/>
  <c r="D221" i="1"/>
  <c r="I221" i="1"/>
  <c r="K221" i="1"/>
  <c r="R221" i="1"/>
  <c r="AC221" i="1"/>
  <c r="P221" i="1" s="1"/>
  <c r="CP221" i="1" s="1"/>
  <c r="O221" i="1" s="1"/>
  <c r="AE221" i="1"/>
  <c r="Q221" i="1" s="1"/>
  <c r="AF221" i="1"/>
  <c r="S221" i="1" s="1"/>
  <c r="AG221" i="1"/>
  <c r="CU221" i="1" s="1"/>
  <c r="T221" i="1" s="1"/>
  <c r="AH221" i="1"/>
  <c r="AI221" i="1"/>
  <c r="AJ221" i="1"/>
  <c r="CX221" i="1" s="1"/>
  <c r="W221" i="1" s="1"/>
  <c r="CR221" i="1"/>
  <c r="CS221" i="1"/>
  <c r="CV221" i="1"/>
  <c r="U221" i="1" s="1"/>
  <c r="CW221" i="1"/>
  <c r="V221" i="1" s="1"/>
  <c r="GL221" i="1"/>
  <c r="GO221" i="1"/>
  <c r="GP221" i="1"/>
  <c r="GV221" i="1"/>
  <c r="HC221" i="1" s="1"/>
  <c r="GX221" i="1" s="1"/>
  <c r="C222" i="1"/>
  <c r="D222" i="1"/>
  <c r="I222" i="1"/>
  <c r="K222" i="1"/>
  <c r="R222" i="1"/>
  <c r="S222" i="1"/>
  <c r="CY222" i="1" s="1"/>
  <c r="X222" i="1" s="1"/>
  <c r="AC222" i="1"/>
  <c r="AB222" i="1" s="1"/>
  <c r="AD222" i="1"/>
  <c r="AE222" i="1"/>
  <c r="Q222" i="1" s="1"/>
  <c r="AF222" i="1"/>
  <c r="AG222" i="1"/>
  <c r="CU222" i="1" s="1"/>
  <c r="T222" i="1" s="1"/>
  <c r="AH222" i="1"/>
  <c r="CV222" i="1" s="1"/>
  <c r="U222" i="1" s="1"/>
  <c r="AI222" i="1"/>
  <c r="AJ222" i="1"/>
  <c r="CR222" i="1"/>
  <c r="CS222" i="1"/>
  <c r="CT222" i="1"/>
  <c r="CW222" i="1"/>
  <c r="V222" i="1" s="1"/>
  <c r="CX222" i="1"/>
  <c r="W222" i="1" s="1"/>
  <c r="GL222" i="1"/>
  <c r="GO222" i="1"/>
  <c r="GP222" i="1"/>
  <c r="GV222" i="1"/>
  <c r="HC222" i="1" s="1"/>
  <c r="GX222" i="1" s="1"/>
  <c r="I223" i="1"/>
  <c r="Q223" i="1" s="1"/>
  <c r="R223" i="1"/>
  <c r="S223" i="1"/>
  <c r="CY223" i="1" s="1"/>
  <c r="X223" i="1" s="1"/>
  <c r="AC223" i="1"/>
  <c r="AB223" i="1" s="1"/>
  <c r="AD223" i="1"/>
  <c r="AE223" i="1"/>
  <c r="AF223" i="1"/>
  <c r="AG223" i="1"/>
  <c r="CU223" i="1" s="1"/>
  <c r="T223" i="1" s="1"/>
  <c r="AH223" i="1"/>
  <c r="CV223" i="1" s="1"/>
  <c r="U223" i="1" s="1"/>
  <c r="AI223" i="1"/>
  <c r="AJ223" i="1"/>
  <c r="CR223" i="1"/>
  <c r="CS223" i="1"/>
  <c r="CT223" i="1"/>
  <c r="CW223" i="1"/>
  <c r="V223" i="1" s="1"/>
  <c r="CX223" i="1"/>
  <c r="W223" i="1" s="1"/>
  <c r="GL223" i="1"/>
  <c r="GO223" i="1"/>
  <c r="GP223" i="1"/>
  <c r="GV223" i="1"/>
  <c r="HC223" i="1" s="1"/>
  <c r="GX223" i="1" s="1"/>
  <c r="I224" i="1"/>
  <c r="Q224" i="1" s="1"/>
  <c r="R224" i="1"/>
  <c r="S224" i="1"/>
  <c r="CY224" i="1" s="1"/>
  <c r="X224" i="1" s="1"/>
  <c r="AC224" i="1"/>
  <c r="AB224" i="1" s="1"/>
  <c r="AD224" i="1"/>
  <c r="AE224" i="1"/>
  <c r="AF224" i="1"/>
  <c r="AG224" i="1"/>
  <c r="CU224" i="1" s="1"/>
  <c r="T224" i="1" s="1"/>
  <c r="AH224" i="1"/>
  <c r="CV224" i="1" s="1"/>
  <c r="U224" i="1" s="1"/>
  <c r="AI224" i="1"/>
  <c r="AJ224" i="1"/>
  <c r="CR224" i="1"/>
  <c r="CS224" i="1"/>
  <c r="CT224" i="1"/>
  <c r="CW224" i="1"/>
  <c r="V224" i="1" s="1"/>
  <c r="CX224" i="1"/>
  <c r="W224" i="1" s="1"/>
  <c r="GL224" i="1"/>
  <c r="GO224" i="1"/>
  <c r="GP224" i="1"/>
  <c r="GV224" i="1"/>
  <c r="HC224" i="1" s="1"/>
  <c r="GX224" i="1" s="1"/>
  <c r="I225" i="1"/>
  <c r="Q225" i="1" s="1"/>
  <c r="R225" i="1"/>
  <c r="S225" i="1"/>
  <c r="CY225" i="1" s="1"/>
  <c r="X225" i="1" s="1"/>
  <c r="AC225" i="1"/>
  <c r="AB225" i="1" s="1"/>
  <c r="AD225" i="1"/>
  <c r="AE225" i="1"/>
  <c r="AF225" i="1"/>
  <c r="AG225" i="1"/>
  <c r="CU225" i="1" s="1"/>
  <c r="T225" i="1" s="1"/>
  <c r="AH225" i="1"/>
  <c r="CV225" i="1" s="1"/>
  <c r="U225" i="1" s="1"/>
  <c r="AI225" i="1"/>
  <c r="AJ225" i="1"/>
  <c r="CR225" i="1"/>
  <c r="CS225" i="1"/>
  <c r="CT225" i="1"/>
  <c r="CW225" i="1"/>
  <c r="V225" i="1" s="1"/>
  <c r="CX225" i="1"/>
  <c r="W225" i="1" s="1"/>
  <c r="GL225" i="1"/>
  <c r="GO225" i="1"/>
  <c r="GP225" i="1"/>
  <c r="GV225" i="1"/>
  <c r="HC225" i="1" s="1"/>
  <c r="GX225" i="1" s="1"/>
  <c r="I226" i="1"/>
  <c r="Q226" i="1" s="1"/>
  <c r="R226" i="1"/>
  <c r="S226" i="1"/>
  <c r="CY226" i="1" s="1"/>
  <c r="X226" i="1" s="1"/>
  <c r="AC226" i="1"/>
  <c r="AB226" i="1" s="1"/>
  <c r="AD226" i="1"/>
  <c r="AE226" i="1"/>
  <c r="AF226" i="1"/>
  <c r="AG226" i="1"/>
  <c r="CU226" i="1" s="1"/>
  <c r="T226" i="1" s="1"/>
  <c r="AH226" i="1"/>
  <c r="CV226" i="1" s="1"/>
  <c r="U226" i="1" s="1"/>
  <c r="AI226" i="1"/>
  <c r="AJ226" i="1"/>
  <c r="CR226" i="1"/>
  <c r="CS226" i="1"/>
  <c r="CT226" i="1"/>
  <c r="CW226" i="1"/>
  <c r="V226" i="1" s="1"/>
  <c r="CX226" i="1"/>
  <c r="W226" i="1" s="1"/>
  <c r="GL226" i="1"/>
  <c r="GO226" i="1"/>
  <c r="GP226" i="1"/>
  <c r="GV226" i="1"/>
  <c r="HC226" i="1" s="1"/>
  <c r="GX226" i="1" s="1"/>
  <c r="I227" i="1"/>
  <c r="Q227" i="1" s="1"/>
  <c r="R227" i="1"/>
  <c r="S227" i="1"/>
  <c r="CY227" i="1" s="1"/>
  <c r="X227" i="1" s="1"/>
  <c r="AC227" i="1"/>
  <c r="AB227" i="1" s="1"/>
  <c r="AD227" i="1"/>
  <c r="AE227" i="1"/>
  <c r="AF227" i="1"/>
  <c r="AG227" i="1"/>
  <c r="CU227" i="1" s="1"/>
  <c r="T227" i="1" s="1"/>
  <c r="AH227" i="1"/>
  <c r="CV227" i="1" s="1"/>
  <c r="U227" i="1" s="1"/>
  <c r="AI227" i="1"/>
  <c r="AJ227" i="1"/>
  <c r="CR227" i="1"/>
  <c r="CS227" i="1"/>
  <c r="CT227" i="1"/>
  <c r="CW227" i="1"/>
  <c r="V227" i="1" s="1"/>
  <c r="CX227" i="1"/>
  <c r="W227" i="1" s="1"/>
  <c r="GL227" i="1"/>
  <c r="GO227" i="1"/>
  <c r="GP227" i="1"/>
  <c r="GV227" i="1"/>
  <c r="HC227" i="1" s="1"/>
  <c r="GX227" i="1" s="1"/>
  <c r="I228" i="1"/>
  <c r="Q228" i="1" s="1"/>
  <c r="R228" i="1"/>
  <c r="S228" i="1"/>
  <c r="CY228" i="1" s="1"/>
  <c r="X228" i="1" s="1"/>
  <c r="AC228" i="1"/>
  <c r="AB228" i="1" s="1"/>
  <c r="AD228" i="1"/>
  <c r="AE228" i="1"/>
  <c r="AF228" i="1"/>
  <c r="AG228" i="1"/>
  <c r="CU228" i="1" s="1"/>
  <c r="T228" i="1" s="1"/>
  <c r="AH228" i="1"/>
  <c r="CV228" i="1" s="1"/>
  <c r="U228" i="1" s="1"/>
  <c r="AI228" i="1"/>
  <c r="AJ228" i="1"/>
  <c r="CR228" i="1"/>
  <c r="CS228" i="1"/>
  <c r="CT228" i="1"/>
  <c r="CW228" i="1"/>
  <c r="V228" i="1" s="1"/>
  <c r="CX228" i="1"/>
  <c r="W228" i="1" s="1"/>
  <c r="GL228" i="1"/>
  <c r="GO228" i="1"/>
  <c r="GP228" i="1"/>
  <c r="GV228" i="1"/>
  <c r="HC228" i="1" s="1"/>
  <c r="GX228" i="1" s="1"/>
  <c r="I229" i="1"/>
  <c r="Q229" i="1" s="1"/>
  <c r="R229" i="1"/>
  <c r="S229" i="1"/>
  <c r="CY229" i="1" s="1"/>
  <c r="X229" i="1" s="1"/>
  <c r="AC229" i="1"/>
  <c r="AB229" i="1" s="1"/>
  <c r="AD229" i="1"/>
  <c r="AE229" i="1"/>
  <c r="AF229" i="1"/>
  <c r="AG229" i="1"/>
  <c r="CU229" i="1" s="1"/>
  <c r="T229" i="1" s="1"/>
  <c r="AH229" i="1"/>
  <c r="CV229" i="1" s="1"/>
  <c r="U229" i="1" s="1"/>
  <c r="AI229" i="1"/>
  <c r="AJ229" i="1"/>
  <c r="CR229" i="1"/>
  <c r="CS229" i="1"/>
  <c r="CT229" i="1"/>
  <c r="CW229" i="1"/>
  <c r="V229" i="1" s="1"/>
  <c r="CX229" i="1"/>
  <c r="W229" i="1" s="1"/>
  <c r="GL229" i="1"/>
  <c r="GO229" i="1"/>
  <c r="GP229" i="1"/>
  <c r="GV229" i="1"/>
  <c r="HC229" i="1" s="1"/>
  <c r="GX229" i="1" s="1"/>
  <c r="I230" i="1"/>
  <c r="Q230" i="1" s="1"/>
  <c r="R230" i="1"/>
  <c r="S230" i="1"/>
  <c r="CY230" i="1" s="1"/>
  <c r="X230" i="1" s="1"/>
  <c r="AC230" i="1"/>
  <c r="AB230" i="1" s="1"/>
  <c r="AD230" i="1"/>
  <c r="AE230" i="1"/>
  <c r="AF230" i="1"/>
  <c r="AG230" i="1"/>
  <c r="CU230" i="1" s="1"/>
  <c r="T230" i="1" s="1"/>
  <c r="AH230" i="1"/>
  <c r="CV230" i="1" s="1"/>
  <c r="U230" i="1" s="1"/>
  <c r="AI230" i="1"/>
  <c r="AJ230" i="1"/>
  <c r="CR230" i="1"/>
  <c r="CS230" i="1"/>
  <c r="CT230" i="1"/>
  <c r="CW230" i="1"/>
  <c r="V230" i="1" s="1"/>
  <c r="CX230" i="1"/>
  <c r="W230" i="1" s="1"/>
  <c r="GL230" i="1"/>
  <c r="GO230" i="1"/>
  <c r="GP230" i="1"/>
  <c r="GV230" i="1"/>
  <c r="HC230" i="1" s="1"/>
  <c r="GX230" i="1" s="1"/>
  <c r="I231" i="1"/>
  <c r="Q231" i="1" s="1"/>
  <c r="R231" i="1"/>
  <c r="S231" i="1"/>
  <c r="CY231" i="1" s="1"/>
  <c r="X231" i="1" s="1"/>
  <c r="AC231" i="1"/>
  <c r="AB231" i="1" s="1"/>
  <c r="AD231" i="1"/>
  <c r="AE231" i="1"/>
  <c r="AF231" i="1"/>
  <c r="AG231" i="1"/>
  <c r="CU231" i="1" s="1"/>
  <c r="T231" i="1" s="1"/>
  <c r="AH231" i="1"/>
  <c r="CV231" i="1" s="1"/>
  <c r="U231" i="1" s="1"/>
  <c r="AI231" i="1"/>
  <c r="AJ231" i="1"/>
  <c r="CR231" i="1"/>
  <c r="CS231" i="1"/>
  <c r="CT231" i="1"/>
  <c r="CW231" i="1"/>
  <c r="V231" i="1" s="1"/>
  <c r="CX231" i="1"/>
  <c r="W231" i="1" s="1"/>
  <c r="GL231" i="1"/>
  <c r="GO231" i="1"/>
  <c r="GP231" i="1"/>
  <c r="GV231" i="1"/>
  <c r="HC231" i="1" s="1"/>
  <c r="GX231" i="1" s="1"/>
  <c r="I232" i="1"/>
  <c r="Q232" i="1" s="1"/>
  <c r="R232" i="1"/>
  <c r="S232" i="1"/>
  <c r="CY232" i="1" s="1"/>
  <c r="X232" i="1" s="1"/>
  <c r="AC232" i="1"/>
  <c r="AB232" i="1" s="1"/>
  <c r="AD232" i="1"/>
  <c r="AE232" i="1"/>
  <c r="AF232" i="1"/>
  <c r="AG232" i="1"/>
  <c r="CU232" i="1" s="1"/>
  <c r="T232" i="1" s="1"/>
  <c r="AH232" i="1"/>
  <c r="CV232" i="1" s="1"/>
  <c r="U232" i="1" s="1"/>
  <c r="AI232" i="1"/>
  <c r="AJ232" i="1"/>
  <c r="CR232" i="1"/>
  <c r="CS232" i="1"/>
  <c r="CT232" i="1"/>
  <c r="CW232" i="1"/>
  <c r="V232" i="1" s="1"/>
  <c r="CX232" i="1"/>
  <c r="W232" i="1" s="1"/>
  <c r="GL232" i="1"/>
  <c r="GO232" i="1"/>
  <c r="GP232" i="1"/>
  <c r="GV232" i="1"/>
  <c r="HC232" i="1" s="1"/>
  <c r="GX232" i="1" s="1"/>
  <c r="I233" i="1"/>
  <c r="Q233" i="1" s="1"/>
  <c r="R233" i="1"/>
  <c r="S233" i="1"/>
  <c r="CY233" i="1" s="1"/>
  <c r="X233" i="1" s="1"/>
  <c r="AC233" i="1"/>
  <c r="AB233" i="1" s="1"/>
  <c r="AD233" i="1"/>
  <c r="AE233" i="1"/>
  <c r="AF233" i="1"/>
  <c r="AG233" i="1"/>
  <c r="CU233" i="1" s="1"/>
  <c r="T233" i="1" s="1"/>
  <c r="AH233" i="1"/>
  <c r="CV233" i="1" s="1"/>
  <c r="U233" i="1" s="1"/>
  <c r="AI233" i="1"/>
  <c r="AJ233" i="1"/>
  <c r="CR233" i="1"/>
  <c r="CS233" i="1"/>
  <c r="CT233" i="1"/>
  <c r="CW233" i="1"/>
  <c r="V233" i="1" s="1"/>
  <c r="CX233" i="1"/>
  <c r="W233" i="1" s="1"/>
  <c r="GL233" i="1"/>
  <c r="GO233" i="1"/>
  <c r="GP233" i="1"/>
  <c r="GV233" i="1"/>
  <c r="HC233" i="1" s="1"/>
  <c r="GX233" i="1" s="1"/>
  <c r="I234" i="1"/>
  <c r="Q234" i="1" s="1"/>
  <c r="R234" i="1"/>
  <c r="S234" i="1"/>
  <c r="CY234" i="1" s="1"/>
  <c r="X234" i="1" s="1"/>
  <c r="AC234" i="1"/>
  <c r="AB234" i="1" s="1"/>
  <c r="AD234" i="1"/>
  <c r="AE234" i="1"/>
  <c r="AF234" i="1"/>
  <c r="AG234" i="1"/>
  <c r="CU234" i="1" s="1"/>
  <c r="T234" i="1" s="1"/>
  <c r="AH234" i="1"/>
  <c r="CV234" i="1" s="1"/>
  <c r="U234" i="1" s="1"/>
  <c r="AI234" i="1"/>
  <c r="AJ234" i="1"/>
  <c r="CR234" i="1"/>
  <c r="CS234" i="1"/>
  <c r="CT234" i="1"/>
  <c r="CW234" i="1"/>
  <c r="V234" i="1" s="1"/>
  <c r="CX234" i="1"/>
  <c r="W234" i="1" s="1"/>
  <c r="GL234" i="1"/>
  <c r="GO234" i="1"/>
  <c r="GP234" i="1"/>
  <c r="GV234" i="1"/>
  <c r="HC234" i="1" s="1"/>
  <c r="GX234" i="1" s="1"/>
  <c r="I235" i="1"/>
  <c r="Q235" i="1" s="1"/>
  <c r="R235" i="1"/>
  <c r="S235" i="1"/>
  <c r="CY235" i="1" s="1"/>
  <c r="X235" i="1" s="1"/>
  <c r="AC235" i="1"/>
  <c r="AB235" i="1" s="1"/>
  <c r="AD235" i="1"/>
  <c r="AE235" i="1"/>
  <c r="AF235" i="1"/>
  <c r="AG235" i="1"/>
  <c r="CU235" i="1" s="1"/>
  <c r="T235" i="1" s="1"/>
  <c r="AH235" i="1"/>
  <c r="CV235" i="1" s="1"/>
  <c r="U235" i="1" s="1"/>
  <c r="AI235" i="1"/>
  <c r="AJ235" i="1"/>
  <c r="CR235" i="1"/>
  <c r="CS235" i="1"/>
  <c r="CT235" i="1"/>
  <c r="CW235" i="1"/>
  <c r="V235" i="1" s="1"/>
  <c r="CX235" i="1"/>
  <c r="W235" i="1" s="1"/>
  <c r="GL235" i="1"/>
  <c r="GO235" i="1"/>
  <c r="GP235" i="1"/>
  <c r="GV235" i="1"/>
  <c r="HC235" i="1" s="1"/>
  <c r="GX235" i="1" s="1"/>
  <c r="I236" i="1"/>
  <c r="Q236" i="1" s="1"/>
  <c r="R236" i="1"/>
  <c r="S236" i="1"/>
  <c r="CY236" i="1" s="1"/>
  <c r="X236" i="1" s="1"/>
  <c r="AC236" i="1"/>
  <c r="AB236" i="1" s="1"/>
  <c r="AD236" i="1"/>
  <c r="AE236" i="1"/>
  <c r="AF236" i="1"/>
  <c r="AG236" i="1"/>
  <c r="CU236" i="1" s="1"/>
  <c r="T236" i="1" s="1"/>
  <c r="AH236" i="1"/>
  <c r="CV236" i="1" s="1"/>
  <c r="U236" i="1" s="1"/>
  <c r="AI236" i="1"/>
  <c r="AJ236" i="1"/>
  <c r="CR236" i="1"/>
  <c r="CS236" i="1"/>
  <c r="CT236" i="1"/>
  <c r="CW236" i="1"/>
  <c r="V236" i="1" s="1"/>
  <c r="CX236" i="1"/>
  <c r="W236" i="1" s="1"/>
  <c r="GL236" i="1"/>
  <c r="GO236" i="1"/>
  <c r="GP236" i="1"/>
  <c r="GV236" i="1"/>
  <c r="HC236" i="1" s="1"/>
  <c r="GX236" i="1" s="1"/>
  <c r="I237" i="1"/>
  <c r="Q237" i="1" s="1"/>
  <c r="R237" i="1"/>
  <c r="S237" i="1"/>
  <c r="CY237" i="1" s="1"/>
  <c r="X237" i="1" s="1"/>
  <c r="AC237" i="1"/>
  <c r="AB237" i="1" s="1"/>
  <c r="AD237" i="1"/>
  <c r="AE237" i="1"/>
  <c r="AF237" i="1"/>
  <c r="AG237" i="1"/>
  <c r="CU237" i="1" s="1"/>
  <c r="T237" i="1" s="1"/>
  <c r="AH237" i="1"/>
  <c r="CV237" i="1" s="1"/>
  <c r="U237" i="1" s="1"/>
  <c r="AI237" i="1"/>
  <c r="AJ237" i="1"/>
  <c r="CR237" i="1"/>
  <c r="CS237" i="1"/>
  <c r="CT237" i="1"/>
  <c r="CW237" i="1"/>
  <c r="V237" i="1" s="1"/>
  <c r="CX237" i="1"/>
  <c r="W237" i="1" s="1"/>
  <c r="GL237" i="1"/>
  <c r="GO237" i="1"/>
  <c r="GP237" i="1"/>
  <c r="GV237" i="1"/>
  <c r="HC237" i="1" s="1"/>
  <c r="GX237" i="1" s="1"/>
  <c r="I238" i="1"/>
  <c r="Q238" i="1" s="1"/>
  <c r="R238" i="1"/>
  <c r="S238" i="1"/>
  <c r="CY238" i="1" s="1"/>
  <c r="X238" i="1" s="1"/>
  <c r="AC238" i="1"/>
  <c r="AB238" i="1" s="1"/>
  <c r="AD238" i="1"/>
  <c r="AE238" i="1"/>
  <c r="AF238" i="1"/>
  <c r="AG238" i="1"/>
  <c r="CU238" i="1" s="1"/>
  <c r="T238" i="1" s="1"/>
  <c r="AH238" i="1"/>
  <c r="CV238" i="1" s="1"/>
  <c r="U238" i="1" s="1"/>
  <c r="AI238" i="1"/>
  <c r="AJ238" i="1"/>
  <c r="CR238" i="1"/>
  <c r="CS238" i="1"/>
  <c r="CT238" i="1"/>
  <c r="CW238" i="1"/>
  <c r="V238" i="1" s="1"/>
  <c r="CX238" i="1"/>
  <c r="W238" i="1" s="1"/>
  <c r="GL238" i="1"/>
  <c r="GO238" i="1"/>
  <c r="GP238" i="1"/>
  <c r="GV238" i="1"/>
  <c r="HC238" i="1" s="1"/>
  <c r="GX238" i="1" s="1"/>
  <c r="I239" i="1"/>
  <c r="Q239" i="1" s="1"/>
  <c r="R239" i="1"/>
  <c r="S239" i="1"/>
  <c r="CY239" i="1" s="1"/>
  <c r="X239" i="1" s="1"/>
  <c r="AC239" i="1"/>
  <c r="AB239" i="1" s="1"/>
  <c r="AD239" i="1"/>
  <c r="AE239" i="1"/>
  <c r="AF239" i="1"/>
  <c r="AG239" i="1"/>
  <c r="CU239" i="1" s="1"/>
  <c r="T239" i="1" s="1"/>
  <c r="AH239" i="1"/>
  <c r="CV239" i="1" s="1"/>
  <c r="U239" i="1" s="1"/>
  <c r="AI239" i="1"/>
  <c r="AJ239" i="1"/>
  <c r="CR239" i="1"/>
  <c r="CS239" i="1"/>
  <c r="CT239" i="1"/>
  <c r="CW239" i="1"/>
  <c r="V239" i="1" s="1"/>
  <c r="CX239" i="1"/>
  <c r="W239" i="1" s="1"/>
  <c r="GL239" i="1"/>
  <c r="GO239" i="1"/>
  <c r="GP239" i="1"/>
  <c r="GV239" i="1"/>
  <c r="HC239" i="1" s="1"/>
  <c r="GX239" i="1" s="1"/>
  <c r="I240" i="1"/>
  <c r="Q240" i="1" s="1"/>
  <c r="R240" i="1"/>
  <c r="S240" i="1"/>
  <c r="CY240" i="1" s="1"/>
  <c r="X240" i="1" s="1"/>
  <c r="AC240" i="1"/>
  <c r="AB240" i="1" s="1"/>
  <c r="AD240" i="1"/>
  <c r="AE240" i="1"/>
  <c r="AF240" i="1"/>
  <c r="AG240" i="1"/>
  <c r="CU240" i="1" s="1"/>
  <c r="T240" i="1" s="1"/>
  <c r="AH240" i="1"/>
  <c r="CV240" i="1" s="1"/>
  <c r="U240" i="1" s="1"/>
  <c r="AI240" i="1"/>
  <c r="AJ240" i="1"/>
  <c r="CR240" i="1"/>
  <c r="CS240" i="1"/>
  <c r="CT240" i="1"/>
  <c r="CW240" i="1"/>
  <c r="V240" i="1" s="1"/>
  <c r="CX240" i="1"/>
  <c r="W240" i="1" s="1"/>
  <c r="GL240" i="1"/>
  <c r="GO240" i="1"/>
  <c r="GP240" i="1"/>
  <c r="GV240" i="1"/>
  <c r="HC240" i="1" s="1"/>
  <c r="GX240" i="1" s="1"/>
  <c r="B242" i="1"/>
  <c r="B26" i="1" s="1"/>
  <c r="C242" i="1"/>
  <c r="C26" i="1" s="1"/>
  <c r="D242" i="1"/>
  <c r="D26" i="1" s="1"/>
  <c r="F242" i="1"/>
  <c r="F26" i="1" s="1"/>
  <c r="G242" i="1"/>
  <c r="G26" i="1" s="1"/>
  <c r="BX242" i="1"/>
  <c r="BX26" i="1" s="1"/>
  <c r="BY242" i="1"/>
  <c r="BY26" i="1" s="1"/>
  <c r="BZ242" i="1"/>
  <c r="BZ26" i="1" s="1"/>
  <c r="CD242" i="1"/>
  <c r="CD26" i="1" s="1"/>
  <c r="CG242" i="1"/>
  <c r="CG26" i="1" s="1"/>
  <c r="CK242" i="1"/>
  <c r="CK26" i="1" s="1"/>
  <c r="CL242" i="1"/>
  <c r="CL26" i="1" s="1"/>
  <c r="CM242" i="1"/>
  <c r="CM26" i="1" s="1"/>
  <c r="FP242" i="1"/>
  <c r="FP26" i="1" s="1"/>
  <c r="FQ242" i="1"/>
  <c r="FQ26" i="1" s="1"/>
  <c r="FR242" i="1"/>
  <c r="FR26" i="1" s="1"/>
  <c r="FV242" i="1"/>
  <c r="FV26" i="1" s="1"/>
  <c r="GC242" i="1"/>
  <c r="GC26" i="1" s="1"/>
  <c r="GD242" i="1"/>
  <c r="GD26" i="1" s="1"/>
  <c r="GE242" i="1"/>
  <c r="GE26" i="1" s="1"/>
  <c r="D272" i="1"/>
  <c r="E274" i="1"/>
  <c r="Z274" i="1"/>
  <c r="AA274" i="1"/>
  <c r="AM274" i="1"/>
  <c r="AN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U274" i="1"/>
  <c r="BV274" i="1"/>
  <c r="BW274" i="1"/>
  <c r="CN274" i="1"/>
  <c r="CO274" i="1"/>
  <c r="CP274" i="1"/>
  <c r="CQ274" i="1"/>
  <c r="CR274" i="1"/>
  <c r="CS274" i="1"/>
  <c r="CT274" i="1"/>
  <c r="CU274" i="1"/>
  <c r="CV274" i="1"/>
  <c r="CW274" i="1"/>
  <c r="CX274" i="1"/>
  <c r="CY274" i="1"/>
  <c r="CZ274" i="1"/>
  <c r="DA274" i="1"/>
  <c r="DB274" i="1"/>
  <c r="DC274" i="1"/>
  <c r="DD274" i="1"/>
  <c r="DE274" i="1"/>
  <c r="DF274" i="1"/>
  <c r="DR274" i="1"/>
  <c r="DS274" i="1"/>
  <c r="EE274" i="1"/>
  <c r="EF274" i="1"/>
  <c r="EW274" i="1"/>
  <c r="EX274" i="1"/>
  <c r="EY274" i="1"/>
  <c r="EZ274" i="1"/>
  <c r="FA274" i="1"/>
  <c r="FB274" i="1"/>
  <c r="FC274" i="1"/>
  <c r="FD274" i="1"/>
  <c r="FE274" i="1"/>
  <c r="FF274" i="1"/>
  <c r="FG274" i="1"/>
  <c r="FH274" i="1"/>
  <c r="FI274" i="1"/>
  <c r="FJ274" i="1"/>
  <c r="FK274" i="1"/>
  <c r="FL274" i="1"/>
  <c r="FM274" i="1"/>
  <c r="FN274" i="1"/>
  <c r="FO274" i="1"/>
  <c r="GF274" i="1"/>
  <c r="GG274" i="1"/>
  <c r="GH274" i="1"/>
  <c r="GI274" i="1"/>
  <c r="GJ274" i="1"/>
  <c r="GK274" i="1"/>
  <c r="GL274" i="1"/>
  <c r="GM274" i="1"/>
  <c r="GN274" i="1"/>
  <c r="GO274" i="1"/>
  <c r="GP274" i="1"/>
  <c r="GQ274" i="1"/>
  <c r="GR274" i="1"/>
  <c r="GS274" i="1"/>
  <c r="GT274" i="1"/>
  <c r="GU274" i="1"/>
  <c r="GV274" i="1"/>
  <c r="GW274" i="1"/>
  <c r="GX274" i="1"/>
  <c r="C276" i="1"/>
  <c r="D276" i="1"/>
  <c r="I276" i="1"/>
  <c r="K276" i="1"/>
  <c r="P276" i="1"/>
  <c r="R276" i="1"/>
  <c r="AC276" i="1"/>
  <c r="AD276" i="1"/>
  <c r="AB276" i="1" s="1"/>
  <c r="AE276" i="1"/>
  <c r="Q276" i="1" s="1"/>
  <c r="AF276" i="1"/>
  <c r="S276" i="1" s="1"/>
  <c r="AG276" i="1"/>
  <c r="AH276" i="1"/>
  <c r="CV276" i="1" s="1"/>
  <c r="U276" i="1" s="1"/>
  <c r="AI276" i="1"/>
  <c r="AJ276" i="1"/>
  <c r="CX276" i="1" s="1"/>
  <c r="W276" i="1" s="1"/>
  <c r="CQ276" i="1"/>
  <c r="CR276" i="1"/>
  <c r="CS276" i="1"/>
  <c r="CU276" i="1"/>
  <c r="T276" i="1" s="1"/>
  <c r="CW276" i="1"/>
  <c r="V276" i="1" s="1"/>
  <c r="GL276" i="1"/>
  <c r="GO276" i="1"/>
  <c r="GP276" i="1"/>
  <c r="GV276" i="1"/>
  <c r="GX276" i="1"/>
  <c r="HC276" i="1"/>
  <c r="C277" i="1"/>
  <c r="D277" i="1"/>
  <c r="I277" i="1"/>
  <c r="K277" i="1"/>
  <c r="AC277" i="1"/>
  <c r="AE277" i="1"/>
  <c r="R277" i="1" s="1"/>
  <c r="AF277" i="1"/>
  <c r="AG277" i="1"/>
  <c r="CU277" i="1" s="1"/>
  <c r="T277" i="1" s="1"/>
  <c r="AH277" i="1"/>
  <c r="AI277" i="1"/>
  <c r="CW277" i="1" s="1"/>
  <c r="V277" i="1" s="1"/>
  <c r="AJ277" i="1"/>
  <c r="CR277" i="1"/>
  <c r="CT277" i="1"/>
  <c r="CV277" i="1"/>
  <c r="U277" i="1" s="1"/>
  <c r="CX277" i="1"/>
  <c r="W277" i="1" s="1"/>
  <c r="GL277" i="1"/>
  <c r="GO277" i="1"/>
  <c r="GP277" i="1"/>
  <c r="GV277" i="1"/>
  <c r="HC277" i="1"/>
  <c r="GX277" i="1" s="1"/>
  <c r="I278" i="1"/>
  <c r="S278" i="1"/>
  <c r="CY278" i="1" s="1"/>
  <c r="X278" i="1" s="1"/>
  <c r="AC278" i="1"/>
  <c r="AE278" i="1"/>
  <c r="R278" i="1" s="1"/>
  <c r="CZ278" i="1" s="1"/>
  <c r="Y278" i="1" s="1"/>
  <c r="AF278" i="1"/>
  <c r="AG278" i="1"/>
  <c r="CU278" i="1" s="1"/>
  <c r="T278" i="1" s="1"/>
  <c r="AH278" i="1"/>
  <c r="AI278" i="1"/>
  <c r="CW278" i="1" s="1"/>
  <c r="V278" i="1" s="1"/>
  <c r="AJ278" i="1"/>
  <c r="CR278" i="1"/>
  <c r="CT278" i="1"/>
  <c r="CV278" i="1"/>
  <c r="U278" i="1" s="1"/>
  <c r="CX278" i="1"/>
  <c r="W278" i="1" s="1"/>
  <c r="GL278" i="1"/>
  <c r="GO278" i="1"/>
  <c r="GP278" i="1"/>
  <c r="GV278" i="1"/>
  <c r="HC278" i="1"/>
  <c r="GX278" i="1" s="1"/>
  <c r="AC279" i="1"/>
  <c r="AE279" i="1"/>
  <c r="AF279" i="1"/>
  <c r="AG279" i="1"/>
  <c r="CU279" i="1" s="1"/>
  <c r="AH279" i="1"/>
  <c r="AI279" i="1"/>
  <c r="CW279" i="1" s="1"/>
  <c r="AJ279" i="1"/>
  <c r="CR279" i="1"/>
  <c r="CT279" i="1"/>
  <c r="CV279" i="1"/>
  <c r="CX279" i="1"/>
  <c r="GL279" i="1"/>
  <c r="GO279" i="1"/>
  <c r="GP279" i="1"/>
  <c r="GV279" i="1"/>
  <c r="HC279" i="1"/>
  <c r="I280" i="1"/>
  <c r="S280" i="1"/>
  <c r="AC280" i="1"/>
  <c r="AE280" i="1"/>
  <c r="R280" i="1" s="1"/>
  <c r="CZ280" i="1" s="1"/>
  <c r="Y280" i="1" s="1"/>
  <c r="AF280" i="1"/>
  <c r="AG280" i="1"/>
  <c r="CU280" i="1" s="1"/>
  <c r="T280" i="1" s="1"/>
  <c r="AH280" i="1"/>
  <c r="AI280" i="1"/>
  <c r="CW280" i="1" s="1"/>
  <c r="V280" i="1" s="1"/>
  <c r="AJ280" i="1"/>
  <c r="CR280" i="1"/>
  <c r="CT280" i="1"/>
  <c r="CV280" i="1"/>
  <c r="U280" i="1" s="1"/>
  <c r="CX280" i="1"/>
  <c r="W280" i="1" s="1"/>
  <c r="GL280" i="1"/>
  <c r="GO280" i="1"/>
  <c r="GP280" i="1"/>
  <c r="GV280" i="1"/>
  <c r="HC280" i="1"/>
  <c r="GX280" i="1" s="1"/>
  <c r="AC281" i="1"/>
  <c r="AE281" i="1"/>
  <c r="AF281" i="1"/>
  <c r="AG281" i="1"/>
  <c r="CU281" i="1" s="1"/>
  <c r="AH281" i="1"/>
  <c r="AI281" i="1"/>
  <c r="CW281" i="1" s="1"/>
  <c r="AJ281" i="1"/>
  <c r="CR281" i="1"/>
  <c r="CT281" i="1"/>
  <c r="CV281" i="1"/>
  <c r="CX281" i="1"/>
  <c r="GL281" i="1"/>
  <c r="GO281" i="1"/>
  <c r="GP281" i="1"/>
  <c r="GV281" i="1"/>
  <c r="HC281" i="1"/>
  <c r="C282" i="1"/>
  <c r="D282" i="1"/>
  <c r="I282" i="1"/>
  <c r="K282" i="1"/>
  <c r="P282" i="1"/>
  <c r="R282" i="1"/>
  <c r="AC282" i="1"/>
  <c r="AD282" i="1"/>
  <c r="AE282" i="1"/>
  <c r="Q282" i="1" s="1"/>
  <c r="AF282" i="1"/>
  <c r="S282" i="1" s="1"/>
  <c r="AG282" i="1"/>
  <c r="AH282" i="1"/>
  <c r="CV282" i="1" s="1"/>
  <c r="U282" i="1" s="1"/>
  <c r="AI282" i="1"/>
  <c r="AJ282" i="1"/>
  <c r="CX282" i="1" s="1"/>
  <c r="W282" i="1" s="1"/>
  <c r="CQ282" i="1"/>
  <c r="CR282" i="1"/>
  <c r="CS282" i="1"/>
  <c r="CU282" i="1"/>
  <c r="T282" i="1" s="1"/>
  <c r="CW282" i="1"/>
  <c r="V282" i="1" s="1"/>
  <c r="GL282" i="1"/>
  <c r="GO282" i="1"/>
  <c r="GP282" i="1"/>
  <c r="GV282" i="1"/>
  <c r="GX282" i="1"/>
  <c r="HC282" i="1"/>
  <c r="C283" i="1"/>
  <c r="D283" i="1"/>
  <c r="I283" i="1"/>
  <c r="K283" i="1"/>
  <c r="S283" i="1"/>
  <c r="AC283" i="1"/>
  <c r="P283" i="1" s="1"/>
  <c r="AE283" i="1"/>
  <c r="AD283" i="1" s="1"/>
  <c r="AF283" i="1"/>
  <c r="AG283" i="1"/>
  <c r="CU283" i="1" s="1"/>
  <c r="T283" i="1" s="1"/>
  <c r="AH283" i="1"/>
  <c r="AI283" i="1"/>
  <c r="CW283" i="1" s="1"/>
  <c r="V283" i="1" s="1"/>
  <c r="AJ283" i="1"/>
  <c r="CR283" i="1"/>
  <c r="CT283" i="1"/>
  <c r="CV283" i="1"/>
  <c r="U283" i="1" s="1"/>
  <c r="CX283" i="1"/>
  <c r="W283" i="1" s="1"/>
  <c r="GL283" i="1"/>
  <c r="GO283" i="1"/>
  <c r="GP283" i="1"/>
  <c r="GV283" i="1"/>
  <c r="HC283" i="1" s="1"/>
  <c r="GX283" i="1" s="1"/>
  <c r="I284" i="1"/>
  <c r="S284" i="1"/>
  <c r="AC284" i="1"/>
  <c r="P284" i="1" s="1"/>
  <c r="AE284" i="1"/>
  <c r="AD284" i="1" s="1"/>
  <c r="AF284" i="1"/>
  <c r="AG284" i="1"/>
  <c r="CU284" i="1" s="1"/>
  <c r="T284" i="1" s="1"/>
  <c r="AH284" i="1"/>
  <c r="AI284" i="1"/>
  <c r="CW284" i="1" s="1"/>
  <c r="V284" i="1" s="1"/>
  <c r="AJ284" i="1"/>
  <c r="CR284" i="1"/>
  <c r="CT284" i="1"/>
  <c r="CV284" i="1"/>
  <c r="U284" i="1" s="1"/>
  <c r="CX284" i="1"/>
  <c r="W284" i="1" s="1"/>
  <c r="GL284" i="1"/>
  <c r="GO284" i="1"/>
  <c r="GP284" i="1"/>
  <c r="GV284" i="1"/>
  <c r="HC284" i="1" s="1"/>
  <c r="GX284" i="1" s="1"/>
  <c r="I285" i="1"/>
  <c r="S285" i="1"/>
  <c r="AC285" i="1"/>
  <c r="P285" i="1" s="1"/>
  <c r="AE285" i="1"/>
  <c r="AD285" i="1" s="1"/>
  <c r="AF285" i="1"/>
  <c r="AG285" i="1"/>
  <c r="CU285" i="1" s="1"/>
  <c r="T285" i="1" s="1"/>
  <c r="AH285" i="1"/>
  <c r="AI285" i="1"/>
  <c r="CW285" i="1" s="1"/>
  <c r="V285" i="1" s="1"/>
  <c r="AJ285" i="1"/>
  <c r="CR285" i="1"/>
  <c r="CT285" i="1"/>
  <c r="CV285" i="1"/>
  <c r="U285" i="1" s="1"/>
  <c r="CX285" i="1"/>
  <c r="W285" i="1" s="1"/>
  <c r="GL285" i="1"/>
  <c r="GO285" i="1"/>
  <c r="GP285" i="1"/>
  <c r="GV285" i="1"/>
  <c r="HC285" i="1" s="1"/>
  <c r="GX285" i="1" s="1"/>
  <c r="I286" i="1"/>
  <c r="S286" i="1"/>
  <c r="AC286" i="1"/>
  <c r="P286" i="1" s="1"/>
  <c r="AE286" i="1"/>
  <c r="AD286" i="1" s="1"/>
  <c r="AF286" i="1"/>
  <c r="AG286" i="1"/>
  <c r="CU286" i="1" s="1"/>
  <c r="T286" i="1" s="1"/>
  <c r="AH286" i="1"/>
  <c r="AI286" i="1"/>
  <c r="CW286" i="1" s="1"/>
  <c r="V286" i="1" s="1"/>
  <c r="AJ286" i="1"/>
  <c r="CR286" i="1"/>
  <c r="CT286" i="1"/>
  <c r="CV286" i="1"/>
  <c r="U286" i="1" s="1"/>
  <c r="CX286" i="1"/>
  <c r="W286" i="1" s="1"/>
  <c r="GL286" i="1"/>
  <c r="GO286" i="1"/>
  <c r="GP286" i="1"/>
  <c r="GV286" i="1"/>
  <c r="HC286" i="1" s="1"/>
  <c r="GX286" i="1" s="1"/>
  <c r="I287" i="1"/>
  <c r="S287" i="1"/>
  <c r="AC287" i="1"/>
  <c r="P287" i="1" s="1"/>
  <c r="AE287" i="1"/>
  <c r="AD287" i="1" s="1"/>
  <c r="AF287" i="1"/>
  <c r="AG287" i="1"/>
  <c r="CU287" i="1" s="1"/>
  <c r="T287" i="1" s="1"/>
  <c r="AH287" i="1"/>
  <c r="AI287" i="1"/>
  <c r="CW287" i="1" s="1"/>
  <c r="V287" i="1" s="1"/>
  <c r="AJ287" i="1"/>
  <c r="CR287" i="1"/>
  <c r="CT287" i="1"/>
  <c r="CV287" i="1"/>
  <c r="U287" i="1" s="1"/>
  <c r="CX287" i="1"/>
  <c r="W287" i="1" s="1"/>
  <c r="GL287" i="1"/>
  <c r="GO287" i="1"/>
  <c r="GP287" i="1"/>
  <c r="GV287" i="1"/>
  <c r="HC287" i="1" s="1"/>
  <c r="GX287" i="1" s="1"/>
  <c r="C288" i="1"/>
  <c r="D288" i="1"/>
  <c r="I288" i="1"/>
  <c r="K288" i="1"/>
  <c r="P288" i="1"/>
  <c r="R288" i="1"/>
  <c r="AC288" i="1"/>
  <c r="AD288" i="1"/>
  <c r="AB288" i="1" s="1"/>
  <c r="AE288" i="1"/>
  <c r="Q288" i="1" s="1"/>
  <c r="AF288" i="1"/>
  <c r="S288" i="1" s="1"/>
  <c r="AG288" i="1"/>
  <c r="AH288" i="1"/>
  <c r="CV288" i="1" s="1"/>
  <c r="U288" i="1" s="1"/>
  <c r="AI288" i="1"/>
  <c r="AJ288" i="1"/>
  <c r="CX288" i="1" s="1"/>
  <c r="W288" i="1" s="1"/>
  <c r="CQ288" i="1"/>
  <c r="CR288" i="1"/>
  <c r="CS288" i="1"/>
  <c r="CU288" i="1"/>
  <c r="T288" i="1" s="1"/>
  <c r="CW288" i="1"/>
  <c r="V288" i="1" s="1"/>
  <c r="GL288" i="1"/>
  <c r="GO288" i="1"/>
  <c r="GP288" i="1"/>
  <c r="GV288" i="1"/>
  <c r="GX288" i="1"/>
  <c r="HC288" i="1"/>
  <c r="C289" i="1"/>
  <c r="D289" i="1"/>
  <c r="I289" i="1"/>
  <c r="K289" i="1"/>
  <c r="AC289" i="1"/>
  <c r="AE289" i="1"/>
  <c r="R289" i="1" s="1"/>
  <c r="AF289" i="1"/>
  <c r="AG289" i="1"/>
  <c r="CU289" i="1" s="1"/>
  <c r="T289" i="1" s="1"/>
  <c r="AH289" i="1"/>
  <c r="AI289" i="1"/>
  <c r="CW289" i="1" s="1"/>
  <c r="V289" i="1" s="1"/>
  <c r="AJ289" i="1"/>
  <c r="CR289" i="1"/>
  <c r="CT289" i="1"/>
  <c r="CV289" i="1"/>
  <c r="U289" i="1" s="1"/>
  <c r="CX289" i="1"/>
  <c r="W289" i="1" s="1"/>
  <c r="GL289" i="1"/>
  <c r="GO289" i="1"/>
  <c r="GP289" i="1"/>
  <c r="GV289" i="1"/>
  <c r="HC289" i="1"/>
  <c r="GX289" i="1" s="1"/>
  <c r="I290" i="1"/>
  <c r="S290" i="1"/>
  <c r="AC290" i="1"/>
  <c r="AE290" i="1"/>
  <c r="R290" i="1" s="1"/>
  <c r="CZ290" i="1" s="1"/>
  <c r="Y290" i="1" s="1"/>
  <c r="AF290" i="1"/>
  <c r="AG290" i="1"/>
  <c r="CU290" i="1" s="1"/>
  <c r="T290" i="1" s="1"/>
  <c r="AH290" i="1"/>
  <c r="AI290" i="1"/>
  <c r="CW290" i="1" s="1"/>
  <c r="V290" i="1" s="1"/>
  <c r="AJ290" i="1"/>
  <c r="CR290" i="1"/>
  <c r="CT290" i="1"/>
  <c r="CV290" i="1"/>
  <c r="U290" i="1" s="1"/>
  <c r="CX290" i="1"/>
  <c r="W290" i="1" s="1"/>
  <c r="GL290" i="1"/>
  <c r="GO290" i="1"/>
  <c r="GP290" i="1"/>
  <c r="GV290" i="1"/>
  <c r="HC290" i="1"/>
  <c r="GX290" i="1" s="1"/>
  <c r="AC291" i="1"/>
  <c r="AE291" i="1"/>
  <c r="AF291" i="1"/>
  <c r="AG291" i="1"/>
  <c r="CU291" i="1" s="1"/>
  <c r="AH291" i="1"/>
  <c r="AI291" i="1"/>
  <c r="CW291" i="1" s="1"/>
  <c r="AJ291" i="1"/>
  <c r="CR291" i="1"/>
  <c r="CT291" i="1"/>
  <c r="CV291" i="1"/>
  <c r="CX291" i="1"/>
  <c r="GL291" i="1"/>
  <c r="GO291" i="1"/>
  <c r="GP291" i="1"/>
  <c r="GV291" i="1"/>
  <c r="HC291" i="1"/>
  <c r="I292" i="1"/>
  <c r="S292" i="1"/>
  <c r="CY292" i="1" s="1"/>
  <c r="X292" i="1" s="1"/>
  <c r="AC292" i="1"/>
  <c r="AE292" i="1"/>
  <c r="R292" i="1" s="1"/>
  <c r="CZ292" i="1" s="1"/>
  <c r="Y292" i="1" s="1"/>
  <c r="AF292" i="1"/>
  <c r="AG292" i="1"/>
  <c r="CU292" i="1" s="1"/>
  <c r="T292" i="1" s="1"/>
  <c r="AH292" i="1"/>
  <c r="AI292" i="1"/>
  <c r="CW292" i="1" s="1"/>
  <c r="V292" i="1" s="1"/>
  <c r="AJ292" i="1"/>
  <c r="CR292" i="1"/>
  <c r="CT292" i="1"/>
  <c r="CV292" i="1"/>
  <c r="U292" i="1" s="1"/>
  <c r="CX292" i="1"/>
  <c r="W292" i="1" s="1"/>
  <c r="GL292" i="1"/>
  <c r="GO292" i="1"/>
  <c r="GP292" i="1"/>
  <c r="GV292" i="1"/>
  <c r="HC292" i="1"/>
  <c r="GX292" i="1" s="1"/>
  <c r="AC293" i="1"/>
  <c r="AE293" i="1"/>
  <c r="AF293" i="1"/>
  <c r="AG293" i="1"/>
  <c r="CU293" i="1" s="1"/>
  <c r="AH293" i="1"/>
  <c r="AI293" i="1"/>
  <c r="CW293" i="1" s="1"/>
  <c r="AJ293" i="1"/>
  <c r="CR293" i="1"/>
  <c r="CT293" i="1"/>
  <c r="CV293" i="1"/>
  <c r="CX293" i="1"/>
  <c r="GL293" i="1"/>
  <c r="GO293" i="1"/>
  <c r="GP293" i="1"/>
  <c r="GV293" i="1"/>
  <c r="HC293" i="1"/>
  <c r="C294" i="1"/>
  <c r="D294" i="1"/>
  <c r="I294" i="1"/>
  <c r="K294" i="1"/>
  <c r="P294" i="1"/>
  <c r="R294" i="1"/>
  <c r="AC294" i="1"/>
  <c r="AD294" i="1"/>
  <c r="AE294" i="1"/>
  <c r="Q294" i="1" s="1"/>
  <c r="AF294" i="1"/>
  <c r="S294" i="1" s="1"/>
  <c r="AG294" i="1"/>
  <c r="AH294" i="1"/>
  <c r="CV294" i="1" s="1"/>
  <c r="U294" i="1" s="1"/>
  <c r="AI294" i="1"/>
  <c r="AJ294" i="1"/>
  <c r="CX294" i="1" s="1"/>
  <c r="W294" i="1" s="1"/>
  <c r="CQ294" i="1"/>
  <c r="CR294" i="1"/>
  <c r="CS294" i="1"/>
  <c r="CU294" i="1"/>
  <c r="T294" i="1" s="1"/>
  <c r="CW294" i="1"/>
  <c r="V294" i="1" s="1"/>
  <c r="GL294" i="1"/>
  <c r="GO294" i="1"/>
  <c r="GP294" i="1"/>
  <c r="GV294" i="1"/>
  <c r="GX294" i="1"/>
  <c r="HC294" i="1"/>
  <c r="C295" i="1"/>
  <c r="D295" i="1"/>
  <c r="I295" i="1"/>
  <c r="I297" i="1" s="1"/>
  <c r="K295" i="1"/>
  <c r="S295" i="1"/>
  <c r="AC295" i="1"/>
  <c r="P295" i="1" s="1"/>
  <c r="AE295" i="1"/>
  <c r="AD295" i="1" s="1"/>
  <c r="AF295" i="1"/>
  <c r="AG295" i="1"/>
  <c r="CU295" i="1" s="1"/>
  <c r="T295" i="1" s="1"/>
  <c r="AH295" i="1"/>
  <c r="AI295" i="1"/>
  <c r="CW295" i="1" s="1"/>
  <c r="V295" i="1" s="1"/>
  <c r="AJ295" i="1"/>
  <c r="CR295" i="1"/>
  <c r="CT295" i="1"/>
  <c r="CV295" i="1"/>
  <c r="U295" i="1" s="1"/>
  <c r="CX295" i="1"/>
  <c r="W295" i="1" s="1"/>
  <c r="GL295" i="1"/>
  <c r="GO295" i="1"/>
  <c r="GP295" i="1"/>
  <c r="GV295" i="1"/>
  <c r="HC295" i="1" s="1"/>
  <c r="GX295" i="1" s="1"/>
  <c r="I296" i="1"/>
  <c r="S296" i="1"/>
  <c r="AC296" i="1"/>
  <c r="P296" i="1" s="1"/>
  <c r="AE296" i="1"/>
  <c r="AD296" i="1" s="1"/>
  <c r="AF296" i="1"/>
  <c r="AG296" i="1"/>
  <c r="CU296" i="1" s="1"/>
  <c r="T296" i="1" s="1"/>
  <c r="AH296" i="1"/>
  <c r="AI296" i="1"/>
  <c r="CW296" i="1" s="1"/>
  <c r="V296" i="1" s="1"/>
  <c r="AJ296" i="1"/>
  <c r="CR296" i="1"/>
  <c r="CT296" i="1"/>
  <c r="CV296" i="1"/>
  <c r="U296" i="1" s="1"/>
  <c r="CX296" i="1"/>
  <c r="W296" i="1" s="1"/>
  <c r="GL296" i="1"/>
  <c r="GO296" i="1"/>
  <c r="GP296" i="1"/>
  <c r="GV296" i="1"/>
  <c r="HC296" i="1" s="1"/>
  <c r="GX296" i="1" s="1"/>
  <c r="AC297" i="1"/>
  <c r="P297" i="1" s="1"/>
  <c r="AE297" i="1"/>
  <c r="AD297" i="1" s="1"/>
  <c r="AF297" i="1"/>
  <c r="AG297" i="1"/>
  <c r="CU297" i="1" s="1"/>
  <c r="T297" i="1" s="1"/>
  <c r="AH297" i="1"/>
  <c r="AI297" i="1"/>
  <c r="CW297" i="1" s="1"/>
  <c r="V297" i="1" s="1"/>
  <c r="AJ297" i="1"/>
  <c r="CR297" i="1"/>
  <c r="CT297" i="1"/>
  <c r="CV297" i="1"/>
  <c r="U297" i="1" s="1"/>
  <c r="CX297" i="1"/>
  <c r="GL297" i="1"/>
  <c r="GO297" i="1"/>
  <c r="GP297" i="1"/>
  <c r="GV297" i="1"/>
  <c r="HC297" i="1" s="1"/>
  <c r="I298" i="1"/>
  <c r="S298" i="1"/>
  <c r="AC298" i="1"/>
  <c r="P298" i="1" s="1"/>
  <c r="AE298" i="1"/>
  <c r="AD298" i="1" s="1"/>
  <c r="AF298" i="1"/>
  <c r="AG298" i="1"/>
  <c r="CU298" i="1" s="1"/>
  <c r="T298" i="1" s="1"/>
  <c r="AH298" i="1"/>
  <c r="AI298" i="1"/>
  <c r="CW298" i="1" s="1"/>
  <c r="V298" i="1" s="1"/>
  <c r="AJ298" i="1"/>
  <c r="CR298" i="1"/>
  <c r="CT298" i="1"/>
  <c r="CV298" i="1"/>
  <c r="U298" i="1" s="1"/>
  <c r="CX298" i="1"/>
  <c r="W298" i="1" s="1"/>
  <c r="GL298" i="1"/>
  <c r="GO298" i="1"/>
  <c r="GP298" i="1"/>
  <c r="GV298" i="1"/>
  <c r="HC298" i="1" s="1"/>
  <c r="GX298" i="1" s="1"/>
  <c r="AC299" i="1"/>
  <c r="AE299" i="1"/>
  <c r="AD299" i="1" s="1"/>
  <c r="AF299" i="1"/>
  <c r="AG299" i="1"/>
  <c r="CU299" i="1" s="1"/>
  <c r="AH299" i="1"/>
  <c r="AI299" i="1"/>
  <c r="CW299" i="1" s="1"/>
  <c r="AJ299" i="1"/>
  <c r="CR299" i="1"/>
  <c r="CT299" i="1"/>
  <c r="CV299" i="1"/>
  <c r="CX299" i="1"/>
  <c r="GL299" i="1"/>
  <c r="GO299" i="1"/>
  <c r="GP299" i="1"/>
  <c r="GV299" i="1"/>
  <c r="HC299" i="1" s="1"/>
  <c r="C300" i="1"/>
  <c r="D300" i="1"/>
  <c r="I300" i="1"/>
  <c r="K300" i="1"/>
  <c r="P300" i="1"/>
  <c r="R300" i="1"/>
  <c r="AC300" i="1"/>
  <c r="AD300" i="1"/>
  <c r="AB300" i="1" s="1"/>
  <c r="AE300" i="1"/>
  <c r="Q300" i="1" s="1"/>
  <c r="AF300" i="1"/>
  <c r="S300" i="1" s="1"/>
  <c r="AG300" i="1"/>
  <c r="AH300" i="1"/>
  <c r="CV300" i="1" s="1"/>
  <c r="U300" i="1" s="1"/>
  <c r="AI300" i="1"/>
  <c r="AJ300" i="1"/>
  <c r="CX300" i="1" s="1"/>
  <c r="W300" i="1" s="1"/>
  <c r="CQ300" i="1"/>
  <c r="CR300" i="1"/>
  <c r="CS300" i="1"/>
  <c r="CU300" i="1"/>
  <c r="T300" i="1" s="1"/>
  <c r="CW300" i="1"/>
  <c r="V300" i="1" s="1"/>
  <c r="GL300" i="1"/>
  <c r="GO300" i="1"/>
  <c r="GP300" i="1"/>
  <c r="GV300" i="1"/>
  <c r="GX300" i="1"/>
  <c r="HC300" i="1"/>
  <c r="C301" i="1"/>
  <c r="D301" i="1"/>
  <c r="I301" i="1"/>
  <c r="K301" i="1"/>
  <c r="AC301" i="1"/>
  <c r="AE301" i="1"/>
  <c r="R301" i="1" s="1"/>
  <c r="AF301" i="1"/>
  <c r="AG301" i="1"/>
  <c r="CU301" i="1" s="1"/>
  <c r="T301" i="1" s="1"/>
  <c r="AH301" i="1"/>
  <c r="AI301" i="1"/>
  <c r="CW301" i="1" s="1"/>
  <c r="V301" i="1" s="1"/>
  <c r="AJ301" i="1"/>
  <c r="CR301" i="1"/>
  <c r="CT301" i="1"/>
  <c r="CV301" i="1"/>
  <c r="U301" i="1" s="1"/>
  <c r="CX301" i="1"/>
  <c r="W301" i="1" s="1"/>
  <c r="GL301" i="1"/>
  <c r="GO301" i="1"/>
  <c r="GP301" i="1"/>
  <c r="GV301" i="1"/>
  <c r="HC301" i="1"/>
  <c r="GX301" i="1" s="1"/>
  <c r="I302" i="1"/>
  <c r="S302" i="1"/>
  <c r="CY302" i="1" s="1"/>
  <c r="X302" i="1" s="1"/>
  <c r="AC302" i="1"/>
  <c r="AE302" i="1"/>
  <c r="R302" i="1" s="1"/>
  <c r="CZ302" i="1" s="1"/>
  <c r="Y302" i="1" s="1"/>
  <c r="AF302" i="1"/>
  <c r="AG302" i="1"/>
  <c r="CU302" i="1" s="1"/>
  <c r="T302" i="1" s="1"/>
  <c r="AH302" i="1"/>
  <c r="AI302" i="1"/>
  <c r="CW302" i="1" s="1"/>
  <c r="V302" i="1" s="1"/>
  <c r="AJ302" i="1"/>
  <c r="CR302" i="1"/>
  <c r="CT302" i="1"/>
  <c r="CV302" i="1"/>
  <c r="U302" i="1" s="1"/>
  <c r="CX302" i="1"/>
  <c r="W302" i="1" s="1"/>
  <c r="GL302" i="1"/>
  <c r="GO302" i="1"/>
  <c r="GP302" i="1"/>
  <c r="GV302" i="1"/>
  <c r="HC302" i="1"/>
  <c r="GX302" i="1" s="1"/>
  <c r="AC303" i="1"/>
  <c r="AE303" i="1"/>
  <c r="AF303" i="1"/>
  <c r="AG303" i="1"/>
  <c r="CU303" i="1" s="1"/>
  <c r="AH303" i="1"/>
  <c r="AI303" i="1"/>
  <c r="CW303" i="1" s="1"/>
  <c r="AJ303" i="1"/>
  <c r="CR303" i="1"/>
  <c r="CT303" i="1"/>
  <c r="CV303" i="1"/>
  <c r="CX303" i="1"/>
  <c r="GL303" i="1"/>
  <c r="GO303" i="1"/>
  <c r="GP303" i="1"/>
  <c r="GV303" i="1"/>
  <c r="HC303" i="1"/>
  <c r="I304" i="1"/>
  <c r="S304" i="1"/>
  <c r="AC304" i="1"/>
  <c r="AE304" i="1"/>
  <c r="R304" i="1" s="1"/>
  <c r="CZ304" i="1" s="1"/>
  <c r="Y304" i="1" s="1"/>
  <c r="AF304" i="1"/>
  <c r="AG304" i="1"/>
  <c r="CU304" i="1" s="1"/>
  <c r="T304" i="1" s="1"/>
  <c r="AH304" i="1"/>
  <c r="AI304" i="1"/>
  <c r="CW304" i="1" s="1"/>
  <c r="V304" i="1" s="1"/>
  <c r="AJ304" i="1"/>
  <c r="CR304" i="1"/>
  <c r="CT304" i="1"/>
  <c r="CV304" i="1"/>
  <c r="U304" i="1" s="1"/>
  <c r="CX304" i="1"/>
  <c r="W304" i="1" s="1"/>
  <c r="GL304" i="1"/>
  <c r="GO304" i="1"/>
  <c r="GP304" i="1"/>
  <c r="GV304" i="1"/>
  <c r="HC304" i="1"/>
  <c r="GX304" i="1" s="1"/>
  <c r="AC305" i="1"/>
  <c r="AE305" i="1"/>
  <c r="AF305" i="1"/>
  <c r="AG305" i="1"/>
  <c r="CU305" i="1" s="1"/>
  <c r="AH305" i="1"/>
  <c r="AI305" i="1"/>
  <c r="CW305" i="1" s="1"/>
  <c r="AJ305" i="1"/>
  <c r="CR305" i="1"/>
  <c r="CT305" i="1"/>
  <c r="CV305" i="1"/>
  <c r="CX305" i="1"/>
  <c r="GL305" i="1"/>
  <c r="GO305" i="1"/>
  <c r="GP305" i="1"/>
  <c r="GV305" i="1"/>
  <c r="HC305" i="1"/>
  <c r="C306" i="1"/>
  <c r="D306" i="1"/>
  <c r="I306" i="1"/>
  <c r="K306" i="1"/>
  <c r="P306" i="1"/>
  <c r="R306" i="1"/>
  <c r="AC306" i="1"/>
  <c r="AD306" i="1"/>
  <c r="AE306" i="1"/>
  <c r="Q306" i="1" s="1"/>
  <c r="AF306" i="1"/>
  <c r="S306" i="1" s="1"/>
  <c r="AG306" i="1"/>
  <c r="AH306" i="1"/>
  <c r="CV306" i="1" s="1"/>
  <c r="U306" i="1" s="1"/>
  <c r="AI306" i="1"/>
  <c r="AJ306" i="1"/>
  <c r="CX306" i="1" s="1"/>
  <c r="W306" i="1" s="1"/>
  <c r="CQ306" i="1"/>
  <c r="CR306" i="1"/>
  <c r="CS306" i="1"/>
  <c r="CU306" i="1"/>
  <c r="T306" i="1" s="1"/>
  <c r="CW306" i="1"/>
  <c r="V306" i="1" s="1"/>
  <c r="GL306" i="1"/>
  <c r="GO306" i="1"/>
  <c r="GP306" i="1"/>
  <c r="GV306" i="1"/>
  <c r="GX306" i="1"/>
  <c r="HC306" i="1"/>
  <c r="C307" i="1"/>
  <c r="D307" i="1"/>
  <c r="I307" i="1"/>
  <c r="K307" i="1"/>
  <c r="S307" i="1"/>
  <c r="AC307" i="1"/>
  <c r="P307" i="1" s="1"/>
  <c r="AE307" i="1"/>
  <c r="AD307" i="1" s="1"/>
  <c r="AF307" i="1"/>
  <c r="AG307" i="1"/>
  <c r="CU307" i="1" s="1"/>
  <c r="T307" i="1" s="1"/>
  <c r="AH307" i="1"/>
  <c r="AI307" i="1"/>
  <c r="CW307" i="1" s="1"/>
  <c r="V307" i="1" s="1"/>
  <c r="AJ307" i="1"/>
  <c r="CR307" i="1"/>
  <c r="CT307" i="1"/>
  <c r="CV307" i="1"/>
  <c r="U307" i="1" s="1"/>
  <c r="CX307" i="1"/>
  <c r="W307" i="1" s="1"/>
  <c r="GL307" i="1"/>
  <c r="GO307" i="1"/>
  <c r="GP307" i="1"/>
  <c r="GV307" i="1"/>
  <c r="HC307" i="1" s="1"/>
  <c r="GX307" i="1" s="1"/>
  <c r="C308" i="1"/>
  <c r="D308" i="1"/>
  <c r="I308" i="1"/>
  <c r="K308" i="1"/>
  <c r="P308" i="1"/>
  <c r="R308" i="1"/>
  <c r="AC308" i="1"/>
  <c r="AD308" i="1"/>
  <c r="AB308" i="1" s="1"/>
  <c r="AE308" i="1"/>
  <c r="Q308" i="1" s="1"/>
  <c r="AF308" i="1"/>
  <c r="S308" i="1" s="1"/>
  <c r="AG308" i="1"/>
  <c r="AH308" i="1"/>
  <c r="CV308" i="1" s="1"/>
  <c r="U308" i="1" s="1"/>
  <c r="AI308" i="1"/>
  <c r="AJ308" i="1"/>
  <c r="CX308" i="1" s="1"/>
  <c r="W308" i="1" s="1"/>
  <c r="CQ308" i="1"/>
  <c r="CR308" i="1"/>
  <c r="CS308" i="1"/>
  <c r="CU308" i="1"/>
  <c r="T308" i="1" s="1"/>
  <c r="CW308" i="1"/>
  <c r="V308" i="1" s="1"/>
  <c r="GL308" i="1"/>
  <c r="GO308" i="1"/>
  <c r="GP308" i="1"/>
  <c r="GV308" i="1"/>
  <c r="GX308" i="1"/>
  <c r="HC308" i="1"/>
  <c r="C309" i="1"/>
  <c r="D309" i="1"/>
  <c r="I309" i="1"/>
  <c r="K309" i="1"/>
  <c r="AC309" i="1"/>
  <c r="AE309" i="1"/>
  <c r="R309" i="1" s="1"/>
  <c r="AF309" i="1"/>
  <c r="AG309" i="1"/>
  <c r="CU309" i="1" s="1"/>
  <c r="T309" i="1" s="1"/>
  <c r="AH309" i="1"/>
  <c r="AI309" i="1"/>
  <c r="CW309" i="1" s="1"/>
  <c r="V309" i="1" s="1"/>
  <c r="AJ309" i="1"/>
  <c r="CR309" i="1"/>
  <c r="CT309" i="1"/>
  <c r="CV309" i="1"/>
  <c r="U309" i="1" s="1"/>
  <c r="CX309" i="1"/>
  <c r="W309" i="1" s="1"/>
  <c r="GL309" i="1"/>
  <c r="GO309" i="1"/>
  <c r="GP309" i="1"/>
  <c r="GV309" i="1"/>
  <c r="HC309" i="1"/>
  <c r="GX309" i="1" s="1"/>
  <c r="I310" i="1"/>
  <c r="S310" i="1"/>
  <c r="AC310" i="1"/>
  <c r="AE310" i="1"/>
  <c r="R310" i="1" s="1"/>
  <c r="CZ310" i="1" s="1"/>
  <c r="Y310" i="1" s="1"/>
  <c r="AF310" i="1"/>
  <c r="AG310" i="1"/>
  <c r="CU310" i="1" s="1"/>
  <c r="T310" i="1" s="1"/>
  <c r="AH310" i="1"/>
  <c r="AI310" i="1"/>
  <c r="CW310" i="1" s="1"/>
  <c r="V310" i="1" s="1"/>
  <c r="AJ310" i="1"/>
  <c r="CR310" i="1"/>
  <c r="CT310" i="1"/>
  <c r="CV310" i="1"/>
  <c r="U310" i="1" s="1"/>
  <c r="CX310" i="1"/>
  <c r="W310" i="1" s="1"/>
  <c r="GL310" i="1"/>
  <c r="GO310" i="1"/>
  <c r="GP310" i="1"/>
  <c r="GV310" i="1"/>
  <c r="HC310" i="1"/>
  <c r="GX310" i="1" s="1"/>
  <c r="AC311" i="1"/>
  <c r="AE311" i="1"/>
  <c r="AF311" i="1"/>
  <c r="AG311" i="1"/>
  <c r="CU311" i="1" s="1"/>
  <c r="AH311" i="1"/>
  <c r="AI311" i="1"/>
  <c r="CW311" i="1" s="1"/>
  <c r="AJ311" i="1"/>
  <c r="CR311" i="1"/>
  <c r="CT311" i="1"/>
  <c r="CV311" i="1"/>
  <c r="CX311" i="1"/>
  <c r="GL311" i="1"/>
  <c r="GO311" i="1"/>
  <c r="GP311" i="1"/>
  <c r="GV311" i="1"/>
  <c r="HC311" i="1"/>
  <c r="I312" i="1"/>
  <c r="S312" i="1"/>
  <c r="CY312" i="1" s="1"/>
  <c r="X312" i="1" s="1"/>
  <c r="AC312" i="1"/>
  <c r="AE312" i="1"/>
  <c r="R312" i="1" s="1"/>
  <c r="CZ312" i="1" s="1"/>
  <c r="Y312" i="1" s="1"/>
  <c r="AF312" i="1"/>
  <c r="AG312" i="1"/>
  <c r="CU312" i="1" s="1"/>
  <c r="T312" i="1" s="1"/>
  <c r="AH312" i="1"/>
  <c r="AI312" i="1"/>
  <c r="CW312" i="1" s="1"/>
  <c r="V312" i="1" s="1"/>
  <c r="AJ312" i="1"/>
  <c r="CR312" i="1"/>
  <c r="CT312" i="1"/>
  <c r="CV312" i="1"/>
  <c r="U312" i="1" s="1"/>
  <c r="CX312" i="1"/>
  <c r="W312" i="1" s="1"/>
  <c r="GL312" i="1"/>
  <c r="GO312" i="1"/>
  <c r="GP312" i="1"/>
  <c r="GV312" i="1"/>
  <c r="HC312" i="1"/>
  <c r="GX312" i="1" s="1"/>
  <c r="AC313" i="1"/>
  <c r="AE313" i="1"/>
  <c r="AF313" i="1"/>
  <c r="AG313" i="1"/>
  <c r="CU313" i="1" s="1"/>
  <c r="AH313" i="1"/>
  <c r="AI313" i="1"/>
  <c r="CW313" i="1" s="1"/>
  <c r="AJ313" i="1"/>
  <c r="CR313" i="1"/>
  <c r="CT313" i="1"/>
  <c r="CV313" i="1"/>
  <c r="CX313" i="1"/>
  <c r="GL313" i="1"/>
  <c r="GO313" i="1"/>
  <c r="GP313" i="1"/>
  <c r="GV313" i="1"/>
  <c r="HC313" i="1"/>
  <c r="I314" i="1"/>
  <c r="S314" i="1"/>
  <c r="AC314" i="1"/>
  <c r="AE314" i="1"/>
  <c r="R314" i="1" s="1"/>
  <c r="CZ314" i="1" s="1"/>
  <c r="Y314" i="1" s="1"/>
  <c r="AF314" i="1"/>
  <c r="AG314" i="1"/>
  <c r="CU314" i="1" s="1"/>
  <c r="T314" i="1" s="1"/>
  <c r="AH314" i="1"/>
  <c r="AI314" i="1"/>
  <c r="CW314" i="1" s="1"/>
  <c r="V314" i="1" s="1"/>
  <c r="AJ314" i="1"/>
  <c r="CR314" i="1"/>
  <c r="CT314" i="1"/>
  <c r="CV314" i="1"/>
  <c r="U314" i="1" s="1"/>
  <c r="CX314" i="1"/>
  <c r="W314" i="1" s="1"/>
  <c r="GL314" i="1"/>
  <c r="GO314" i="1"/>
  <c r="GP314" i="1"/>
  <c r="GV314" i="1"/>
  <c r="HC314" i="1"/>
  <c r="GX314" i="1" s="1"/>
  <c r="AC315" i="1"/>
  <c r="AE315" i="1"/>
  <c r="AF315" i="1"/>
  <c r="AG315" i="1"/>
  <c r="CU315" i="1" s="1"/>
  <c r="AH315" i="1"/>
  <c r="AI315" i="1"/>
  <c r="CW315" i="1" s="1"/>
  <c r="AJ315" i="1"/>
  <c r="CR315" i="1"/>
  <c r="CT315" i="1"/>
  <c r="CV315" i="1"/>
  <c r="CX315" i="1"/>
  <c r="GL315" i="1"/>
  <c r="GO315" i="1"/>
  <c r="GP315" i="1"/>
  <c r="GV315" i="1"/>
  <c r="HC315" i="1"/>
  <c r="I316" i="1"/>
  <c r="S316" i="1"/>
  <c r="CY316" i="1" s="1"/>
  <c r="X316" i="1" s="1"/>
  <c r="AC316" i="1"/>
  <c r="AE316" i="1"/>
  <c r="R316" i="1" s="1"/>
  <c r="CZ316" i="1" s="1"/>
  <c r="Y316" i="1" s="1"/>
  <c r="AF316" i="1"/>
  <c r="AG316" i="1"/>
  <c r="CU316" i="1" s="1"/>
  <c r="T316" i="1" s="1"/>
  <c r="AH316" i="1"/>
  <c r="AI316" i="1"/>
  <c r="CW316" i="1" s="1"/>
  <c r="V316" i="1" s="1"/>
  <c r="AJ316" i="1"/>
  <c r="CR316" i="1"/>
  <c r="CT316" i="1"/>
  <c r="CV316" i="1"/>
  <c r="U316" i="1" s="1"/>
  <c r="CX316" i="1"/>
  <c r="W316" i="1" s="1"/>
  <c r="GL316" i="1"/>
  <c r="GO316" i="1"/>
  <c r="GP316" i="1"/>
  <c r="GV316" i="1"/>
  <c r="HC316" i="1"/>
  <c r="GX316" i="1" s="1"/>
  <c r="AC317" i="1"/>
  <c r="AE317" i="1"/>
  <c r="AF317" i="1"/>
  <c r="AG317" i="1"/>
  <c r="CU317" i="1" s="1"/>
  <c r="AH317" i="1"/>
  <c r="AI317" i="1"/>
  <c r="CW317" i="1" s="1"/>
  <c r="AJ317" i="1"/>
  <c r="CR317" i="1"/>
  <c r="CT317" i="1"/>
  <c r="CV317" i="1"/>
  <c r="CX317" i="1"/>
  <c r="GL317" i="1"/>
  <c r="GO317" i="1"/>
  <c r="GP317" i="1"/>
  <c r="GV317" i="1"/>
  <c r="HC317" i="1"/>
  <c r="I318" i="1"/>
  <c r="S318" i="1"/>
  <c r="AC318" i="1"/>
  <c r="AE318" i="1"/>
  <c r="R318" i="1" s="1"/>
  <c r="CZ318" i="1" s="1"/>
  <c r="Y318" i="1" s="1"/>
  <c r="AF318" i="1"/>
  <c r="AG318" i="1"/>
  <c r="CU318" i="1" s="1"/>
  <c r="T318" i="1" s="1"/>
  <c r="AH318" i="1"/>
  <c r="AI318" i="1"/>
  <c r="CW318" i="1" s="1"/>
  <c r="V318" i="1" s="1"/>
  <c r="AJ318" i="1"/>
  <c r="CR318" i="1"/>
  <c r="CT318" i="1"/>
  <c r="CV318" i="1"/>
  <c r="U318" i="1" s="1"/>
  <c r="CX318" i="1"/>
  <c r="W318" i="1" s="1"/>
  <c r="GL318" i="1"/>
  <c r="GO318" i="1"/>
  <c r="GP318" i="1"/>
  <c r="GV318" i="1"/>
  <c r="HC318" i="1"/>
  <c r="GX318" i="1" s="1"/>
  <c r="AC319" i="1"/>
  <c r="AE319" i="1"/>
  <c r="AF319" i="1"/>
  <c r="AG319" i="1"/>
  <c r="CU319" i="1" s="1"/>
  <c r="AH319" i="1"/>
  <c r="AI319" i="1"/>
  <c r="CW319" i="1" s="1"/>
  <c r="AJ319" i="1"/>
  <c r="CR319" i="1"/>
  <c r="CT319" i="1"/>
  <c r="CV319" i="1"/>
  <c r="CX319" i="1"/>
  <c r="GL319" i="1"/>
  <c r="GO319" i="1"/>
  <c r="GP319" i="1"/>
  <c r="GV319" i="1"/>
  <c r="HC319" i="1"/>
  <c r="I320" i="1"/>
  <c r="S320" i="1"/>
  <c r="CY320" i="1" s="1"/>
  <c r="X320" i="1" s="1"/>
  <c r="AC320" i="1"/>
  <c r="AE320" i="1"/>
  <c r="R320" i="1" s="1"/>
  <c r="CZ320" i="1" s="1"/>
  <c r="Y320" i="1" s="1"/>
  <c r="AF320" i="1"/>
  <c r="AG320" i="1"/>
  <c r="CU320" i="1" s="1"/>
  <c r="T320" i="1" s="1"/>
  <c r="AH320" i="1"/>
  <c r="AI320" i="1"/>
  <c r="CW320" i="1" s="1"/>
  <c r="V320" i="1" s="1"/>
  <c r="AJ320" i="1"/>
  <c r="CR320" i="1"/>
  <c r="CT320" i="1"/>
  <c r="CV320" i="1"/>
  <c r="U320" i="1" s="1"/>
  <c r="CX320" i="1"/>
  <c r="W320" i="1" s="1"/>
  <c r="GL320" i="1"/>
  <c r="GO320" i="1"/>
  <c r="GP320" i="1"/>
  <c r="GV320" i="1"/>
  <c r="HC320" i="1"/>
  <c r="GX320" i="1" s="1"/>
  <c r="AC321" i="1"/>
  <c r="AE321" i="1"/>
  <c r="AF321" i="1"/>
  <c r="AG321" i="1"/>
  <c r="CU321" i="1" s="1"/>
  <c r="AH321" i="1"/>
  <c r="AI321" i="1"/>
  <c r="CW321" i="1" s="1"/>
  <c r="AJ321" i="1"/>
  <c r="CR321" i="1"/>
  <c r="CT321" i="1"/>
  <c r="CV321" i="1"/>
  <c r="CX321" i="1"/>
  <c r="GL321" i="1"/>
  <c r="GO321" i="1"/>
  <c r="GP321" i="1"/>
  <c r="GV321" i="1"/>
  <c r="HC321" i="1"/>
  <c r="I322" i="1"/>
  <c r="S322" i="1"/>
  <c r="AC322" i="1"/>
  <c r="AE322" i="1"/>
  <c r="R322" i="1" s="1"/>
  <c r="CZ322" i="1" s="1"/>
  <c r="Y322" i="1" s="1"/>
  <c r="AF322" i="1"/>
  <c r="AG322" i="1"/>
  <c r="CU322" i="1" s="1"/>
  <c r="T322" i="1" s="1"/>
  <c r="AH322" i="1"/>
  <c r="AI322" i="1"/>
  <c r="CW322" i="1" s="1"/>
  <c r="V322" i="1" s="1"/>
  <c r="AJ322" i="1"/>
  <c r="CR322" i="1"/>
  <c r="CT322" i="1"/>
  <c r="CV322" i="1"/>
  <c r="U322" i="1" s="1"/>
  <c r="CX322" i="1"/>
  <c r="W322" i="1" s="1"/>
  <c r="GL322" i="1"/>
  <c r="GO322" i="1"/>
  <c r="GP322" i="1"/>
  <c r="GV322" i="1"/>
  <c r="HC322" i="1"/>
  <c r="GX322" i="1" s="1"/>
  <c r="I323" i="1"/>
  <c r="S323" i="1"/>
  <c r="CY323" i="1" s="1"/>
  <c r="X323" i="1" s="1"/>
  <c r="AC323" i="1"/>
  <c r="AE323" i="1"/>
  <c r="R323" i="1" s="1"/>
  <c r="CZ323" i="1" s="1"/>
  <c r="Y323" i="1" s="1"/>
  <c r="AF323" i="1"/>
  <c r="AG323" i="1"/>
  <c r="CU323" i="1" s="1"/>
  <c r="T323" i="1" s="1"/>
  <c r="AH323" i="1"/>
  <c r="AI323" i="1"/>
  <c r="CW323" i="1" s="1"/>
  <c r="V323" i="1" s="1"/>
  <c r="AJ323" i="1"/>
  <c r="CR323" i="1"/>
  <c r="CT323" i="1"/>
  <c r="CV323" i="1"/>
  <c r="U323" i="1" s="1"/>
  <c r="CX323" i="1"/>
  <c r="W323" i="1" s="1"/>
  <c r="GL323" i="1"/>
  <c r="GO323" i="1"/>
  <c r="GP323" i="1"/>
  <c r="GV323" i="1"/>
  <c r="HC323" i="1"/>
  <c r="GX323" i="1" s="1"/>
  <c r="I324" i="1"/>
  <c r="S324" i="1"/>
  <c r="AC324" i="1"/>
  <c r="AE324" i="1"/>
  <c r="R324" i="1" s="1"/>
  <c r="CZ324" i="1" s="1"/>
  <c r="Y324" i="1" s="1"/>
  <c r="AF324" i="1"/>
  <c r="AG324" i="1"/>
  <c r="CU324" i="1" s="1"/>
  <c r="T324" i="1" s="1"/>
  <c r="AH324" i="1"/>
  <c r="AI324" i="1"/>
  <c r="CW324" i="1" s="1"/>
  <c r="V324" i="1" s="1"/>
  <c r="AJ324" i="1"/>
  <c r="CR324" i="1"/>
  <c r="CT324" i="1"/>
  <c r="CV324" i="1"/>
  <c r="U324" i="1" s="1"/>
  <c r="CX324" i="1"/>
  <c r="W324" i="1" s="1"/>
  <c r="GL324" i="1"/>
  <c r="GO324" i="1"/>
  <c r="GP324" i="1"/>
  <c r="GV324" i="1"/>
  <c r="HC324" i="1"/>
  <c r="GX324" i="1" s="1"/>
  <c r="I325" i="1"/>
  <c r="S325" i="1"/>
  <c r="CY325" i="1" s="1"/>
  <c r="X325" i="1" s="1"/>
  <c r="AC325" i="1"/>
  <c r="AE325" i="1"/>
  <c r="R325" i="1" s="1"/>
  <c r="CZ325" i="1" s="1"/>
  <c r="Y325" i="1" s="1"/>
  <c r="AF325" i="1"/>
  <c r="AG325" i="1"/>
  <c r="CU325" i="1" s="1"/>
  <c r="T325" i="1" s="1"/>
  <c r="AH325" i="1"/>
  <c r="AI325" i="1"/>
  <c r="CW325" i="1" s="1"/>
  <c r="V325" i="1" s="1"/>
  <c r="AJ325" i="1"/>
  <c r="CR325" i="1"/>
  <c r="CT325" i="1"/>
  <c r="CV325" i="1"/>
  <c r="U325" i="1" s="1"/>
  <c r="CX325" i="1"/>
  <c r="W325" i="1" s="1"/>
  <c r="GL325" i="1"/>
  <c r="GO325" i="1"/>
  <c r="GP325" i="1"/>
  <c r="GV325" i="1"/>
  <c r="HC325" i="1"/>
  <c r="GX325" i="1" s="1"/>
  <c r="I326" i="1"/>
  <c r="S326" i="1"/>
  <c r="AC326" i="1"/>
  <c r="AE326" i="1"/>
  <c r="R326" i="1" s="1"/>
  <c r="CZ326" i="1" s="1"/>
  <c r="Y326" i="1" s="1"/>
  <c r="AF326" i="1"/>
  <c r="AG326" i="1"/>
  <c r="CU326" i="1" s="1"/>
  <c r="T326" i="1" s="1"/>
  <c r="AH326" i="1"/>
  <c r="AI326" i="1"/>
  <c r="CW326" i="1" s="1"/>
  <c r="V326" i="1" s="1"/>
  <c r="AJ326" i="1"/>
  <c r="CR326" i="1"/>
  <c r="CT326" i="1"/>
  <c r="CV326" i="1"/>
  <c r="U326" i="1" s="1"/>
  <c r="CX326" i="1"/>
  <c r="W326" i="1" s="1"/>
  <c r="GL326" i="1"/>
  <c r="GO326" i="1"/>
  <c r="GP326" i="1"/>
  <c r="GV326" i="1"/>
  <c r="HC326" i="1"/>
  <c r="GX326" i="1" s="1"/>
  <c r="I327" i="1"/>
  <c r="S327" i="1"/>
  <c r="CY327" i="1" s="1"/>
  <c r="X327" i="1" s="1"/>
  <c r="AC327" i="1"/>
  <c r="AE327" i="1"/>
  <c r="R327" i="1" s="1"/>
  <c r="CZ327" i="1" s="1"/>
  <c r="Y327" i="1" s="1"/>
  <c r="AF327" i="1"/>
  <c r="AG327" i="1"/>
  <c r="CU327" i="1" s="1"/>
  <c r="T327" i="1" s="1"/>
  <c r="AH327" i="1"/>
  <c r="AI327" i="1"/>
  <c r="CW327" i="1" s="1"/>
  <c r="V327" i="1" s="1"/>
  <c r="AJ327" i="1"/>
  <c r="CR327" i="1"/>
  <c r="CT327" i="1"/>
  <c r="CV327" i="1"/>
  <c r="U327" i="1" s="1"/>
  <c r="CX327" i="1"/>
  <c r="W327" i="1" s="1"/>
  <c r="GL327" i="1"/>
  <c r="GO327" i="1"/>
  <c r="GP327" i="1"/>
  <c r="GV327" i="1"/>
  <c r="HC327" i="1"/>
  <c r="GX327" i="1" s="1"/>
  <c r="I328" i="1"/>
  <c r="S328" i="1"/>
  <c r="AC328" i="1"/>
  <c r="AE328" i="1"/>
  <c r="R328" i="1" s="1"/>
  <c r="CZ328" i="1" s="1"/>
  <c r="Y328" i="1" s="1"/>
  <c r="AF328" i="1"/>
  <c r="AG328" i="1"/>
  <c r="CU328" i="1" s="1"/>
  <c r="T328" i="1" s="1"/>
  <c r="AH328" i="1"/>
  <c r="AI328" i="1"/>
  <c r="CW328" i="1" s="1"/>
  <c r="V328" i="1" s="1"/>
  <c r="AJ328" i="1"/>
  <c r="CR328" i="1"/>
  <c r="CT328" i="1"/>
  <c r="CV328" i="1"/>
  <c r="U328" i="1" s="1"/>
  <c r="CX328" i="1"/>
  <c r="W328" i="1" s="1"/>
  <c r="GL328" i="1"/>
  <c r="GO328" i="1"/>
  <c r="GP328" i="1"/>
  <c r="GV328" i="1"/>
  <c r="HC328" i="1"/>
  <c r="GX328" i="1" s="1"/>
  <c r="I329" i="1"/>
  <c r="S329" i="1"/>
  <c r="CY329" i="1" s="1"/>
  <c r="X329" i="1" s="1"/>
  <c r="AC329" i="1"/>
  <c r="AE329" i="1"/>
  <c r="R329" i="1" s="1"/>
  <c r="CZ329" i="1" s="1"/>
  <c r="Y329" i="1" s="1"/>
  <c r="AF329" i="1"/>
  <c r="AG329" i="1"/>
  <c r="CU329" i="1" s="1"/>
  <c r="T329" i="1" s="1"/>
  <c r="AH329" i="1"/>
  <c r="AI329" i="1"/>
  <c r="CW329" i="1" s="1"/>
  <c r="V329" i="1" s="1"/>
  <c r="AJ329" i="1"/>
  <c r="CR329" i="1"/>
  <c r="CT329" i="1"/>
  <c r="CV329" i="1"/>
  <c r="U329" i="1" s="1"/>
  <c r="CX329" i="1"/>
  <c r="W329" i="1" s="1"/>
  <c r="GL329" i="1"/>
  <c r="GO329" i="1"/>
  <c r="GP329" i="1"/>
  <c r="GV329" i="1"/>
  <c r="HC329" i="1"/>
  <c r="GX329" i="1" s="1"/>
  <c r="I330" i="1"/>
  <c r="S330" i="1"/>
  <c r="AC330" i="1"/>
  <c r="AE330" i="1"/>
  <c r="R330" i="1" s="1"/>
  <c r="CZ330" i="1" s="1"/>
  <c r="Y330" i="1" s="1"/>
  <c r="AF330" i="1"/>
  <c r="AG330" i="1"/>
  <c r="CU330" i="1" s="1"/>
  <c r="T330" i="1" s="1"/>
  <c r="AH330" i="1"/>
  <c r="AI330" i="1"/>
  <c r="CW330" i="1" s="1"/>
  <c r="V330" i="1" s="1"/>
  <c r="AJ330" i="1"/>
  <c r="CR330" i="1"/>
  <c r="CT330" i="1"/>
  <c r="CV330" i="1"/>
  <c r="U330" i="1" s="1"/>
  <c r="CX330" i="1"/>
  <c r="W330" i="1" s="1"/>
  <c r="GL330" i="1"/>
  <c r="GO330" i="1"/>
  <c r="GP330" i="1"/>
  <c r="GV330" i="1"/>
  <c r="HC330" i="1"/>
  <c r="GX330" i="1" s="1"/>
  <c r="I331" i="1"/>
  <c r="S331" i="1"/>
  <c r="CY331" i="1" s="1"/>
  <c r="X331" i="1" s="1"/>
  <c r="AC331" i="1"/>
  <c r="AE331" i="1"/>
  <c r="R331" i="1" s="1"/>
  <c r="CZ331" i="1" s="1"/>
  <c r="Y331" i="1" s="1"/>
  <c r="AF331" i="1"/>
  <c r="AG331" i="1"/>
  <c r="CU331" i="1" s="1"/>
  <c r="T331" i="1" s="1"/>
  <c r="AH331" i="1"/>
  <c r="AI331" i="1"/>
  <c r="CW331" i="1" s="1"/>
  <c r="V331" i="1" s="1"/>
  <c r="AJ331" i="1"/>
  <c r="CR331" i="1"/>
  <c r="CT331" i="1"/>
  <c r="CV331" i="1"/>
  <c r="U331" i="1" s="1"/>
  <c r="CX331" i="1"/>
  <c r="W331" i="1" s="1"/>
  <c r="GL331" i="1"/>
  <c r="GO331" i="1"/>
  <c r="GP331" i="1"/>
  <c r="GV331" i="1"/>
  <c r="HC331" i="1"/>
  <c r="GX331" i="1" s="1"/>
  <c r="I332" i="1"/>
  <c r="S332" i="1"/>
  <c r="AC332" i="1"/>
  <c r="AE332" i="1"/>
  <c r="R332" i="1" s="1"/>
  <c r="CZ332" i="1" s="1"/>
  <c r="Y332" i="1" s="1"/>
  <c r="AF332" i="1"/>
  <c r="AG332" i="1"/>
  <c r="CU332" i="1" s="1"/>
  <c r="T332" i="1" s="1"/>
  <c r="AH332" i="1"/>
  <c r="AI332" i="1"/>
  <c r="CW332" i="1" s="1"/>
  <c r="V332" i="1" s="1"/>
  <c r="AJ332" i="1"/>
  <c r="CR332" i="1"/>
  <c r="CT332" i="1"/>
  <c r="CV332" i="1"/>
  <c r="U332" i="1" s="1"/>
  <c r="CX332" i="1"/>
  <c r="W332" i="1" s="1"/>
  <c r="GL332" i="1"/>
  <c r="GO332" i="1"/>
  <c r="GP332" i="1"/>
  <c r="GV332" i="1"/>
  <c r="HC332" i="1"/>
  <c r="GX332" i="1" s="1"/>
  <c r="I333" i="1"/>
  <c r="S333" i="1"/>
  <c r="CY333" i="1" s="1"/>
  <c r="X333" i="1" s="1"/>
  <c r="AC333" i="1"/>
  <c r="AE333" i="1"/>
  <c r="R333" i="1" s="1"/>
  <c r="CZ333" i="1" s="1"/>
  <c r="Y333" i="1" s="1"/>
  <c r="AF333" i="1"/>
  <c r="AG333" i="1"/>
  <c r="CU333" i="1" s="1"/>
  <c r="T333" i="1" s="1"/>
  <c r="AH333" i="1"/>
  <c r="AI333" i="1"/>
  <c r="CW333" i="1" s="1"/>
  <c r="V333" i="1" s="1"/>
  <c r="AJ333" i="1"/>
  <c r="CR333" i="1"/>
  <c r="CT333" i="1"/>
  <c r="CV333" i="1"/>
  <c r="U333" i="1" s="1"/>
  <c r="CX333" i="1"/>
  <c r="W333" i="1" s="1"/>
  <c r="GL333" i="1"/>
  <c r="GO333" i="1"/>
  <c r="GP333" i="1"/>
  <c r="GV333" i="1"/>
  <c r="HC333" i="1"/>
  <c r="GX333" i="1" s="1"/>
  <c r="I334" i="1"/>
  <c r="S334" i="1"/>
  <c r="AC334" i="1"/>
  <c r="AE334" i="1"/>
  <c r="R334" i="1" s="1"/>
  <c r="CZ334" i="1" s="1"/>
  <c r="Y334" i="1" s="1"/>
  <c r="AF334" i="1"/>
  <c r="AG334" i="1"/>
  <c r="CU334" i="1" s="1"/>
  <c r="T334" i="1" s="1"/>
  <c r="AH334" i="1"/>
  <c r="AI334" i="1"/>
  <c r="CW334" i="1" s="1"/>
  <c r="V334" i="1" s="1"/>
  <c r="AJ334" i="1"/>
  <c r="CR334" i="1"/>
  <c r="CT334" i="1"/>
  <c r="CV334" i="1"/>
  <c r="U334" i="1" s="1"/>
  <c r="CX334" i="1"/>
  <c r="W334" i="1" s="1"/>
  <c r="GL334" i="1"/>
  <c r="GO334" i="1"/>
  <c r="GP334" i="1"/>
  <c r="GV334" i="1"/>
  <c r="HC334" i="1"/>
  <c r="GX334" i="1" s="1"/>
  <c r="I335" i="1"/>
  <c r="S335" i="1"/>
  <c r="CY335" i="1" s="1"/>
  <c r="X335" i="1" s="1"/>
  <c r="AC335" i="1"/>
  <c r="AE335" i="1"/>
  <c r="R335" i="1" s="1"/>
  <c r="CZ335" i="1" s="1"/>
  <c r="Y335" i="1" s="1"/>
  <c r="AF335" i="1"/>
  <c r="AG335" i="1"/>
  <c r="CU335" i="1" s="1"/>
  <c r="T335" i="1" s="1"/>
  <c r="AH335" i="1"/>
  <c r="AI335" i="1"/>
  <c r="CW335" i="1" s="1"/>
  <c r="V335" i="1" s="1"/>
  <c r="AJ335" i="1"/>
  <c r="CR335" i="1"/>
  <c r="CT335" i="1"/>
  <c r="CV335" i="1"/>
  <c r="U335" i="1" s="1"/>
  <c r="CX335" i="1"/>
  <c r="W335" i="1" s="1"/>
  <c r="GL335" i="1"/>
  <c r="GO335" i="1"/>
  <c r="GP335" i="1"/>
  <c r="GV335" i="1"/>
  <c r="HC335" i="1"/>
  <c r="GX335" i="1" s="1"/>
  <c r="I336" i="1"/>
  <c r="S336" i="1"/>
  <c r="AC336" i="1"/>
  <c r="AE336" i="1"/>
  <c r="R336" i="1" s="1"/>
  <c r="CZ336" i="1" s="1"/>
  <c r="Y336" i="1" s="1"/>
  <c r="AF336" i="1"/>
  <c r="AG336" i="1"/>
  <c r="CU336" i="1" s="1"/>
  <c r="T336" i="1" s="1"/>
  <c r="AH336" i="1"/>
  <c r="AI336" i="1"/>
  <c r="CW336" i="1" s="1"/>
  <c r="V336" i="1" s="1"/>
  <c r="AJ336" i="1"/>
  <c r="CR336" i="1"/>
  <c r="CT336" i="1"/>
  <c r="CV336" i="1"/>
  <c r="U336" i="1" s="1"/>
  <c r="CX336" i="1"/>
  <c r="W336" i="1" s="1"/>
  <c r="GL336" i="1"/>
  <c r="GO336" i="1"/>
  <c r="GP336" i="1"/>
  <c r="GV336" i="1"/>
  <c r="HC336" i="1"/>
  <c r="GX336" i="1" s="1"/>
  <c r="I337" i="1"/>
  <c r="S337" i="1"/>
  <c r="CY337" i="1" s="1"/>
  <c r="X337" i="1" s="1"/>
  <c r="AC337" i="1"/>
  <c r="AE337" i="1"/>
  <c r="R337" i="1" s="1"/>
  <c r="CZ337" i="1" s="1"/>
  <c r="Y337" i="1" s="1"/>
  <c r="AF337" i="1"/>
  <c r="AG337" i="1"/>
  <c r="CU337" i="1" s="1"/>
  <c r="T337" i="1" s="1"/>
  <c r="AH337" i="1"/>
  <c r="AI337" i="1"/>
  <c r="CW337" i="1" s="1"/>
  <c r="V337" i="1" s="1"/>
  <c r="AJ337" i="1"/>
  <c r="CR337" i="1"/>
  <c r="CT337" i="1"/>
  <c r="CV337" i="1"/>
  <c r="U337" i="1" s="1"/>
  <c r="CX337" i="1"/>
  <c r="W337" i="1" s="1"/>
  <c r="GL337" i="1"/>
  <c r="GO337" i="1"/>
  <c r="GP337" i="1"/>
  <c r="GV337" i="1"/>
  <c r="HC337" i="1"/>
  <c r="GX337" i="1" s="1"/>
  <c r="C338" i="1"/>
  <c r="D338" i="1"/>
  <c r="I338" i="1"/>
  <c r="K338" i="1"/>
  <c r="P338" i="1"/>
  <c r="R338" i="1"/>
  <c r="AC338" i="1"/>
  <c r="AD338" i="1"/>
  <c r="AE338" i="1"/>
  <c r="Q338" i="1" s="1"/>
  <c r="AF338" i="1"/>
  <c r="S338" i="1" s="1"/>
  <c r="AG338" i="1"/>
  <c r="AH338" i="1"/>
  <c r="CV338" i="1" s="1"/>
  <c r="U338" i="1" s="1"/>
  <c r="AI338" i="1"/>
  <c r="AJ338" i="1"/>
  <c r="CX338" i="1" s="1"/>
  <c r="W338" i="1" s="1"/>
  <c r="CQ338" i="1"/>
  <c r="CR338" i="1"/>
  <c r="CS338" i="1"/>
  <c r="CU338" i="1"/>
  <c r="T338" i="1" s="1"/>
  <c r="CW338" i="1"/>
  <c r="V338" i="1" s="1"/>
  <c r="GL338" i="1"/>
  <c r="GO338" i="1"/>
  <c r="GP338" i="1"/>
  <c r="GV338" i="1"/>
  <c r="GX338" i="1"/>
  <c r="HC338" i="1"/>
  <c r="C339" i="1"/>
  <c r="D339" i="1"/>
  <c r="I339" i="1"/>
  <c r="I341" i="1" s="1"/>
  <c r="K339" i="1"/>
  <c r="S339" i="1"/>
  <c r="AC339" i="1"/>
  <c r="P339" i="1" s="1"/>
  <c r="AE339" i="1"/>
  <c r="AD339" i="1" s="1"/>
  <c r="AF339" i="1"/>
  <c r="AG339" i="1"/>
  <c r="CU339" i="1" s="1"/>
  <c r="T339" i="1" s="1"/>
  <c r="AH339" i="1"/>
  <c r="AI339" i="1"/>
  <c r="CW339" i="1" s="1"/>
  <c r="V339" i="1" s="1"/>
  <c r="AJ339" i="1"/>
  <c r="CR339" i="1"/>
  <c r="CT339" i="1"/>
  <c r="CV339" i="1"/>
  <c r="U339" i="1" s="1"/>
  <c r="CX339" i="1"/>
  <c r="W339" i="1" s="1"/>
  <c r="GL339" i="1"/>
  <c r="GO339" i="1"/>
  <c r="GP339" i="1"/>
  <c r="GV339" i="1"/>
  <c r="HC339" i="1" s="1"/>
  <c r="GX339" i="1" s="1"/>
  <c r="I340" i="1"/>
  <c r="S340" i="1"/>
  <c r="AC340" i="1"/>
  <c r="P340" i="1" s="1"/>
  <c r="AE340" i="1"/>
  <c r="AD340" i="1" s="1"/>
  <c r="AF340" i="1"/>
  <c r="AG340" i="1"/>
  <c r="CU340" i="1" s="1"/>
  <c r="T340" i="1" s="1"/>
  <c r="AH340" i="1"/>
  <c r="AI340" i="1"/>
  <c r="CW340" i="1" s="1"/>
  <c r="V340" i="1" s="1"/>
  <c r="AJ340" i="1"/>
  <c r="CR340" i="1"/>
  <c r="CT340" i="1"/>
  <c r="CV340" i="1"/>
  <c r="U340" i="1" s="1"/>
  <c r="CX340" i="1"/>
  <c r="W340" i="1" s="1"/>
  <c r="GL340" i="1"/>
  <c r="GO340" i="1"/>
  <c r="GP340" i="1"/>
  <c r="GV340" i="1"/>
  <c r="HC340" i="1" s="1"/>
  <c r="GX340" i="1" s="1"/>
  <c r="AC341" i="1"/>
  <c r="AE341" i="1"/>
  <c r="AD341" i="1" s="1"/>
  <c r="AF341" i="1"/>
  <c r="AG341" i="1"/>
  <c r="CU341" i="1" s="1"/>
  <c r="AH341" i="1"/>
  <c r="AI341" i="1"/>
  <c r="CW341" i="1" s="1"/>
  <c r="V341" i="1" s="1"/>
  <c r="AJ341" i="1"/>
  <c r="CR341" i="1"/>
  <c r="CT341" i="1"/>
  <c r="CV341" i="1"/>
  <c r="U341" i="1" s="1"/>
  <c r="CX341" i="1"/>
  <c r="GL341" i="1"/>
  <c r="GO341" i="1"/>
  <c r="GP341" i="1"/>
  <c r="GV341" i="1"/>
  <c r="HC341" i="1" s="1"/>
  <c r="I342" i="1"/>
  <c r="S342" i="1"/>
  <c r="AC342" i="1"/>
  <c r="P342" i="1" s="1"/>
  <c r="AE342" i="1"/>
  <c r="AD342" i="1" s="1"/>
  <c r="AF342" i="1"/>
  <c r="AG342" i="1"/>
  <c r="CU342" i="1" s="1"/>
  <c r="T342" i="1" s="1"/>
  <c r="AH342" i="1"/>
  <c r="AI342" i="1"/>
  <c r="CW342" i="1" s="1"/>
  <c r="V342" i="1" s="1"/>
  <c r="AJ342" i="1"/>
  <c r="CR342" i="1"/>
  <c r="CT342" i="1"/>
  <c r="CV342" i="1"/>
  <c r="U342" i="1" s="1"/>
  <c r="CX342" i="1"/>
  <c r="W342" i="1" s="1"/>
  <c r="GL342" i="1"/>
  <c r="GO342" i="1"/>
  <c r="GP342" i="1"/>
  <c r="GV342" i="1"/>
  <c r="HC342" i="1" s="1"/>
  <c r="GX342" i="1" s="1"/>
  <c r="AC343" i="1"/>
  <c r="AE343" i="1"/>
  <c r="AD343" i="1" s="1"/>
  <c r="AF343" i="1"/>
  <c r="AG343" i="1"/>
  <c r="CU343" i="1" s="1"/>
  <c r="AH343" i="1"/>
  <c r="AI343" i="1"/>
  <c r="CW343" i="1" s="1"/>
  <c r="AJ343" i="1"/>
  <c r="CR343" i="1"/>
  <c r="CT343" i="1"/>
  <c r="CV343" i="1"/>
  <c r="CX343" i="1"/>
  <c r="GL343" i="1"/>
  <c r="GO343" i="1"/>
  <c r="GP343" i="1"/>
  <c r="GV343" i="1"/>
  <c r="HC343" i="1" s="1"/>
  <c r="I344" i="1"/>
  <c r="S344" i="1"/>
  <c r="AC344" i="1"/>
  <c r="P344" i="1" s="1"/>
  <c r="AE344" i="1"/>
  <c r="AD344" i="1" s="1"/>
  <c r="AF344" i="1"/>
  <c r="AG344" i="1"/>
  <c r="CU344" i="1" s="1"/>
  <c r="T344" i="1" s="1"/>
  <c r="AH344" i="1"/>
  <c r="AI344" i="1"/>
  <c r="CW344" i="1" s="1"/>
  <c r="V344" i="1" s="1"/>
  <c r="AJ344" i="1"/>
  <c r="CR344" i="1"/>
  <c r="CT344" i="1"/>
  <c r="CV344" i="1"/>
  <c r="U344" i="1" s="1"/>
  <c r="CX344" i="1"/>
  <c r="W344" i="1" s="1"/>
  <c r="GL344" i="1"/>
  <c r="GO344" i="1"/>
  <c r="GP344" i="1"/>
  <c r="GV344" i="1"/>
  <c r="HC344" i="1" s="1"/>
  <c r="GX344" i="1" s="1"/>
  <c r="AC345" i="1"/>
  <c r="AE345" i="1"/>
  <c r="AD345" i="1" s="1"/>
  <c r="AF345" i="1"/>
  <c r="AG345" i="1"/>
  <c r="CU345" i="1" s="1"/>
  <c r="AH345" i="1"/>
  <c r="AI345" i="1"/>
  <c r="CW345" i="1" s="1"/>
  <c r="AJ345" i="1"/>
  <c r="CR345" i="1"/>
  <c r="CT345" i="1"/>
  <c r="CV345" i="1"/>
  <c r="CX345" i="1"/>
  <c r="GL345" i="1"/>
  <c r="GO345" i="1"/>
  <c r="GP345" i="1"/>
  <c r="GV345" i="1"/>
  <c r="HC345" i="1" s="1"/>
  <c r="I346" i="1"/>
  <c r="S346" i="1"/>
  <c r="AC346" i="1"/>
  <c r="P346" i="1" s="1"/>
  <c r="AE346" i="1"/>
  <c r="AD346" i="1" s="1"/>
  <c r="AF346" i="1"/>
  <c r="AG346" i="1"/>
  <c r="CU346" i="1" s="1"/>
  <c r="T346" i="1" s="1"/>
  <c r="AH346" i="1"/>
  <c r="AI346" i="1"/>
  <c r="CW346" i="1" s="1"/>
  <c r="V346" i="1" s="1"/>
  <c r="AJ346" i="1"/>
  <c r="CR346" i="1"/>
  <c r="CT346" i="1"/>
  <c r="CV346" i="1"/>
  <c r="U346" i="1" s="1"/>
  <c r="CX346" i="1"/>
  <c r="W346" i="1" s="1"/>
  <c r="GL346" i="1"/>
  <c r="GO346" i="1"/>
  <c r="GP346" i="1"/>
  <c r="GV346" i="1"/>
  <c r="HC346" i="1" s="1"/>
  <c r="GX346" i="1" s="1"/>
  <c r="I347" i="1"/>
  <c r="S347" i="1"/>
  <c r="AC347" i="1"/>
  <c r="P347" i="1" s="1"/>
  <c r="AE347" i="1"/>
  <c r="AD347" i="1" s="1"/>
  <c r="AF347" i="1"/>
  <c r="AG347" i="1"/>
  <c r="CU347" i="1" s="1"/>
  <c r="T347" i="1" s="1"/>
  <c r="AH347" i="1"/>
  <c r="AI347" i="1"/>
  <c r="CW347" i="1" s="1"/>
  <c r="V347" i="1" s="1"/>
  <c r="AJ347" i="1"/>
  <c r="CR347" i="1"/>
  <c r="CT347" i="1"/>
  <c r="CV347" i="1"/>
  <c r="U347" i="1" s="1"/>
  <c r="CX347" i="1"/>
  <c r="W347" i="1" s="1"/>
  <c r="GL347" i="1"/>
  <c r="GO347" i="1"/>
  <c r="GP347" i="1"/>
  <c r="GV347" i="1"/>
  <c r="HC347" i="1" s="1"/>
  <c r="GX347" i="1" s="1"/>
  <c r="I348" i="1"/>
  <c r="S348" i="1"/>
  <c r="AC348" i="1"/>
  <c r="P348" i="1" s="1"/>
  <c r="AE348" i="1"/>
  <c r="AD348" i="1" s="1"/>
  <c r="AF348" i="1"/>
  <c r="AG348" i="1"/>
  <c r="CU348" i="1" s="1"/>
  <c r="T348" i="1" s="1"/>
  <c r="AH348" i="1"/>
  <c r="AI348" i="1"/>
  <c r="CW348" i="1" s="1"/>
  <c r="V348" i="1" s="1"/>
  <c r="AJ348" i="1"/>
  <c r="CR348" i="1"/>
  <c r="CT348" i="1"/>
  <c r="CV348" i="1"/>
  <c r="U348" i="1" s="1"/>
  <c r="CX348" i="1"/>
  <c r="W348" i="1" s="1"/>
  <c r="GL348" i="1"/>
  <c r="GO348" i="1"/>
  <c r="GP348" i="1"/>
  <c r="GV348" i="1"/>
  <c r="HC348" i="1" s="1"/>
  <c r="GX348" i="1" s="1"/>
  <c r="I349" i="1"/>
  <c r="S349" i="1"/>
  <c r="AC349" i="1"/>
  <c r="P349" i="1" s="1"/>
  <c r="AE349" i="1"/>
  <c r="AD349" i="1" s="1"/>
  <c r="AF349" i="1"/>
  <c r="AG349" i="1"/>
  <c r="CU349" i="1" s="1"/>
  <c r="T349" i="1" s="1"/>
  <c r="AH349" i="1"/>
  <c r="AI349" i="1"/>
  <c r="CW349" i="1" s="1"/>
  <c r="V349" i="1" s="1"/>
  <c r="AJ349" i="1"/>
  <c r="CR349" i="1"/>
  <c r="CT349" i="1"/>
  <c r="CV349" i="1"/>
  <c r="U349" i="1" s="1"/>
  <c r="CX349" i="1"/>
  <c r="W349" i="1" s="1"/>
  <c r="GL349" i="1"/>
  <c r="GO349" i="1"/>
  <c r="GP349" i="1"/>
  <c r="GV349" i="1"/>
  <c r="HC349" i="1" s="1"/>
  <c r="GX349" i="1" s="1"/>
  <c r="I350" i="1"/>
  <c r="S350" i="1"/>
  <c r="AC350" i="1"/>
  <c r="P350" i="1" s="1"/>
  <c r="AE350" i="1"/>
  <c r="AD350" i="1" s="1"/>
  <c r="AF350" i="1"/>
  <c r="AG350" i="1"/>
  <c r="CU350" i="1" s="1"/>
  <c r="T350" i="1" s="1"/>
  <c r="AH350" i="1"/>
  <c r="AI350" i="1"/>
  <c r="CW350" i="1" s="1"/>
  <c r="V350" i="1" s="1"/>
  <c r="AJ350" i="1"/>
  <c r="CR350" i="1"/>
  <c r="CT350" i="1"/>
  <c r="CV350" i="1"/>
  <c r="U350" i="1" s="1"/>
  <c r="CX350" i="1"/>
  <c r="W350" i="1" s="1"/>
  <c r="GL350" i="1"/>
  <c r="GO350" i="1"/>
  <c r="GP350" i="1"/>
  <c r="GV350" i="1"/>
  <c r="HC350" i="1" s="1"/>
  <c r="GX350" i="1" s="1"/>
  <c r="I351" i="1"/>
  <c r="S351" i="1"/>
  <c r="AC351" i="1"/>
  <c r="P351" i="1" s="1"/>
  <c r="AE351" i="1"/>
  <c r="AD351" i="1" s="1"/>
  <c r="AF351" i="1"/>
  <c r="AG351" i="1"/>
  <c r="CU351" i="1" s="1"/>
  <c r="T351" i="1" s="1"/>
  <c r="AH351" i="1"/>
  <c r="AI351" i="1"/>
  <c r="CW351" i="1" s="1"/>
  <c r="V351" i="1" s="1"/>
  <c r="AJ351" i="1"/>
  <c r="CR351" i="1"/>
  <c r="CT351" i="1"/>
  <c r="CV351" i="1"/>
  <c r="U351" i="1" s="1"/>
  <c r="CX351" i="1"/>
  <c r="W351" i="1" s="1"/>
  <c r="GL351" i="1"/>
  <c r="GO351" i="1"/>
  <c r="GP351" i="1"/>
  <c r="GV351" i="1"/>
  <c r="HC351" i="1" s="1"/>
  <c r="GX351" i="1" s="1"/>
  <c r="C352" i="1"/>
  <c r="D352" i="1"/>
  <c r="I352" i="1"/>
  <c r="K352" i="1"/>
  <c r="P352" i="1"/>
  <c r="R352" i="1"/>
  <c r="AC352" i="1"/>
  <c r="AD352" i="1"/>
  <c r="AB352" i="1" s="1"/>
  <c r="AE352" i="1"/>
  <c r="Q352" i="1" s="1"/>
  <c r="AF352" i="1"/>
  <c r="S352" i="1" s="1"/>
  <c r="AG352" i="1"/>
  <c r="AH352" i="1"/>
  <c r="CV352" i="1" s="1"/>
  <c r="U352" i="1" s="1"/>
  <c r="AI352" i="1"/>
  <c r="AJ352" i="1"/>
  <c r="CX352" i="1" s="1"/>
  <c r="W352" i="1" s="1"/>
  <c r="CQ352" i="1"/>
  <c r="CR352" i="1"/>
  <c r="CS352" i="1"/>
  <c r="CU352" i="1"/>
  <c r="T352" i="1" s="1"/>
  <c r="CW352" i="1"/>
  <c r="V352" i="1" s="1"/>
  <c r="GL352" i="1"/>
  <c r="GO352" i="1"/>
  <c r="GP352" i="1"/>
  <c r="GV352" i="1"/>
  <c r="GX352" i="1"/>
  <c r="HC352" i="1"/>
  <c r="C353" i="1"/>
  <c r="D353" i="1"/>
  <c r="I353" i="1"/>
  <c r="K353" i="1"/>
  <c r="AC353" i="1"/>
  <c r="AE353" i="1"/>
  <c r="R353" i="1" s="1"/>
  <c r="AF353" i="1"/>
  <c r="AG353" i="1"/>
  <c r="CU353" i="1" s="1"/>
  <c r="T353" i="1" s="1"/>
  <c r="AH353" i="1"/>
  <c r="AI353" i="1"/>
  <c r="CW353" i="1" s="1"/>
  <c r="V353" i="1" s="1"/>
  <c r="AJ353" i="1"/>
  <c r="CR353" i="1"/>
  <c r="CT353" i="1"/>
  <c r="CV353" i="1"/>
  <c r="U353" i="1" s="1"/>
  <c r="CX353" i="1"/>
  <c r="W353" i="1" s="1"/>
  <c r="GL353" i="1"/>
  <c r="GO353" i="1"/>
  <c r="GP353" i="1"/>
  <c r="GV353" i="1"/>
  <c r="HC353" i="1"/>
  <c r="GX353" i="1" s="1"/>
  <c r="I354" i="1"/>
  <c r="S354" i="1"/>
  <c r="AC354" i="1"/>
  <c r="AE354" i="1"/>
  <c r="R354" i="1" s="1"/>
  <c r="CZ354" i="1" s="1"/>
  <c r="Y354" i="1" s="1"/>
  <c r="AF354" i="1"/>
  <c r="AG354" i="1"/>
  <c r="CU354" i="1" s="1"/>
  <c r="T354" i="1" s="1"/>
  <c r="AH354" i="1"/>
  <c r="AI354" i="1"/>
  <c r="CW354" i="1" s="1"/>
  <c r="V354" i="1" s="1"/>
  <c r="AJ354" i="1"/>
  <c r="CR354" i="1"/>
  <c r="CT354" i="1"/>
  <c r="CV354" i="1"/>
  <c r="U354" i="1" s="1"/>
  <c r="CX354" i="1"/>
  <c r="W354" i="1" s="1"/>
  <c r="GL354" i="1"/>
  <c r="GO354" i="1"/>
  <c r="GP354" i="1"/>
  <c r="GV354" i="1"/>
  <c r="HC354" i="1"/>
  <c r="GX354" i="1" s="1"/>
  <c r="AC355" i="1"/>
  <c r="AE355" i="1"/>
  <c r="AF355" i="1"/>
  <c r="AG355" i="1"/>
  <c r="CU355" i="1" s="1"/>
  <c r="AH355" i="1"/>
  <c r="AI355" i="1"/>
  <c r="CW355" i="1" s="1"/>
  <c r="AJ355" i="1"/>
  <c r="CR355" i="1"/>
  <c r="CT355" i="1"/>
  <c r="CV355" i="1"/>
  <c r="CX355" i="1"/>
  <c r="GL355" i="1"/>
  <c r="GO355" i="1"/>
  <c r="GP355" i="1"/>
  <c r="GV355" i="1"/>
  <c r="HC355" i="1"/>
  <c r="I356" i="1"/>
  <c r="S356" i="1"/>
  <c r="CY356" i="1" s="1"/>
  <c r="X356" i="1" s="1"/>
  <c r="AC356" i="1"/>
  <c r="AE356" i="1"/>
  <c r="R356" i="1" s="1"/>
  <c r="CZ356" i="1" s="1"/>
  <c r="Y356" i="1" s="1"/>
  <c r="AF356" i="1"/>
  <c r="AG356" i="1"/>
  <c r="CU356" i="1" s="1"/>
  <c r="T356" i="1" s="1"/>
  <c r="AH356" i="1"/>
  <c r="AI356" i="1"/>
  <c r="CW356" i="1" s="1"/>
  <c r="V356" i="1" s="1"/>
  <c r="AJ356" i="1"/>
  <c r="CR356" i="1"/>
  <c r="CT356" i="1"/>
  <c r="CV356" i="1"/>
  <c r="U356" i="1" s="1"/>
  <c r="CX356" i="1"/>
  <c r="W356" i="1" s="1"/>
  <c r="GL356" i="1"/>
  <c r="GO356" i="1"/>
  <c r="GP356" i="1"/>
  <c r="GV356" i="1"/>
  <c r="HC356" i="1"/>
  <c r="GX356" i="1" s="1"/>
  <c r="AC357" i="1"/>
  <c r="AE357" i="1"/>
  <c r="AF357" i="1"/>
  <c r="AG357" i="1"/>
  <c r="CU357" i="1" s="1"/>
  <c r="AH357" i="1"/>
  <c r="AI357" i="1"/>
  <c r="CW357" i="1" s="1"/>
  <c r="AJ357" i="1"/>
  <c r="CR357" i="1"/>
  <c r="CT357" i="1"/>
  <c r="CV357" i="1"/>
  <c r="CX357" i="1"/>
  <c r="GL357" i="1"/>
  <c r="GO357" i="1"/>
  <c r="GP357" i="1"/>
  <c r="GV357" i="1"/>
  <c r="HC357" i="1"/>
  <c r="I358" i="1"/>
  <c r="S358" i="1"/>
  <c r="AC358" i="1"/>
  <c r="AE358" i="1"/>
  <c r="R358" i="1" s="1"/>
  <c r="CZ358" i="1" s="1"/>
  <c r="Y358" i="1" s="1"/>
  <c r="AF358" i="1"/>
  <c r="AG358" i="1"/>
  <c r="CU358" i="1" s="1"/>
  <c r="T358" i="1" s="1"/>
  <c r="AH358" i="1"/>
  <c r="AI358" i="1"/>
  <c r="CW358" i="1" s="1"/>
  <c r="V358" i="1" s="1"/>
  <c r="AJ358" i="1"/>
  <c r="CR358" i="1"/>
  <c r="CT358" i="1"/>
  <c r="CV358" i="1"/>
  <c r="U358" i="1" s="1"/>
  <c r="CX358" i="1"/>
  <c r="W358" i="1" s="1"/>
  <c r="GL358" i="1"/>
  <c r="GO358" i="1"/>
  <c r="GP358" i="1"/>
  <c r="GV358" i="1"/>
  <c r="HC358" i="1"/>
  <c r="GX358" i="1" s="1"/>
  <c r="AC359" i="1"/>
  <c r="AE359" i="1"/>
  <c r="AF359" i="1"/>
  <c r="AG359" i="1"/>
  <c r="CU359" i="1" s="1"/>
  <c r="AH359" i="1"/>
  <c r="AI359" i="1"/>
  <c r="CW359" i="1" s="1"/>
  <c r="AJ359" i="1"/>
  <c r="CR359" i="1"/>
  <c r="CT359" i="1"/>
  <c r="CV359" i="1"/>
  <c r="CX359" i="1"/>
  <c r="GL359" i="1"/>
  <c r="GO359" i="1"/>
  <c r="GP359" i="1"/>
  <c r="GV359" i="1"/>
  <c r="HC359" i="1"/>
  <c r="I360" i="1"/>
  <c r="S360" i="1"/>
  <c r="CY360" i="1" s="1"/>
  <c r="X360" i="1" s="1"/>
  <c r="AC360" i="1"/>
  <c r="AE360" i="1"/>
  <c r="R360" i="1" s="1"/>
  <c r="CZ360" i="1" s="1"/>
  <c r="Y360" i="1" s="1"/>
  <c r="AF360" i="1"/>
  <c r="AG360" i="1"/>
  <c r="CU360" i="1" s="1"/>
  <c r="T360" i="1" s="1"/>
  <c r="AH360" i="1"/>
  <c r="AI360" i="1"/>
  <c r="CW360" i="1" s="1"/>
  <c r="V360" i="1" s="1"/>
  <c r="AJ360" i="1"/>
  <c r="CR360" i="1"/>
  <c r="CT360" i="1"/>
  <c r="CV360" i="1"/>
  <c r="U360" i="1" s="1"/>
  <c r="CX360" i="1"/>
  <c r="W360" i="1" s="1"/>
  <c r="GL360" i="1"/>
  <c r="GO360" i="1"/>
  <c r="GP360" i="1"/>
  <c r="GV360" i="1"/>
  <c r="HC360" i="1"/>
  <c r="GX360" i="1" s="1"/>
  <c r="AC361" i="1"/>
  <c r="AE361" i="1"/>
  <c r="AF361" i="1"/>
  <c r="AG361" i="1"/>
  <c r="CU361" i="1" s="1"/>
  <c r="AH361" i="1"/>
  <c r="AI361" i="1"/>
  <c r="CW361" i="1" s="1"/>
  <c r="AJ361" i="1"/>
  <c r="CR361" i="1"/>
  <c r="CT361" i="1"/>
  <c r="CV361" i="1"/>
  <c r="CX361" i="1"/>
  <c r="GL361" i="1"/>
  <c r="GO361" i="1"/>
  <c r="GP361" i="1"/>
  <c r="GV361" i="1"/>
  <c r="HC361" i="1"/>
  <c r="I362" i="1"/>
  <c r="S362" i="1"/>
  <c r="AC362" i="1"/>
  <c r="AE362" i="1"/>
  <c r="R362" i="1" s="1"/>
  <c r="CZ362" i="1" s="1"/>
  <c r="Y362" i="1" s="1"/>
  <c r="AF362" i="1"/>
  <c r="AG362" i="1"/>
  <c r="CU362" i="1" s="1"/>
  <c r="T362" i="1" s="1"/>
  <c r="AH362" i="1"/>
  <c r="AI362" i="1"/>
  <c r="CW362" i="1" s="1"/>
  <c r="V362" i="1" s="1"/>
  <c r="AJ362" i="1"/>
  <c r="CR362" i="1"/>
  <c r="CT362" i="1"/>
  <c r="CV362" i="1"/>
  <c r="U362" i="1" s="1"/>
  <c r="CX362" i="1"/>
  <c r="W362" i="1" s="1"/>
  <c r="GL362" i="1"/>
  <c r="GO362" i="1"/>
  <c r="GP362" i="1"/>
  <c r="GV362" i="1"/>
  <c r="HC362" i="1"/>
  <c r="GX362" i="1" s="1"/>
  <c r="AC363" i="1"/>
  <c r="AE363" i="1"/>
  <c r="AF363" i="1"/>
  <c r="AG363" i="1"/>
  <c r="CU363" i="1" s="1"/>
  <c r="AH363" i="1"/>
  <c r="AI363" i="1"/>
  <c r="CW363" i="1" s="1"/>
  <c r="AJ363" i="1"/>
  <c r="CR363" i="1"/>
  <c r="CT363" i="1"/>
  <c r="CV363" i="1"/>
  <c r="CX363" i="1"/>
  <c r="GL363" i="1"/>
  <c r="GO363" i="1"/>
  <c r="GP363" i="1"/>
  <c r="GV363" i="1"/>
  <c r="HC363" i="1"/>
  <c r="C364" i="1"/>
  <c r="D364" i="1"/>
  <c r="I364" i="1"/>
  <c r="K364" i="1"/>
  <c r="P364" i="1"/>
  <c r="R364" i="1"/>
  <c r="AC364" i="1"/>
  <c r="AD364" i="1"/>
  <c r="AE364" i="1"/>
  <c r="Q364" i="1" s="1"/>
  <c r="AF364" i="1"/>
  <c r="S364" i="1" s="1"/>
  <c r="AG364" i="1"/>
  <c r="AH364" i="1"/>
  <c r="CV364" i="1" s="1"/>
  <c r="U364" i="1" s="1"/>
  <c r="AI364" i="1"/>
  <c r="AJ364" i="1"/>
  <c r="CX364" i="1" s="1"/>
  <c r="W364" i="1" s="1"/>
  <c r="CQ364" i="1"/>
  <c r="CR364" i="1"/>
  <c r="CS364" i="1"/>
  <c r="CU364" i="1"/>
  <c r="T364" i="1" s="1"/>
  <c r="CW364" i="1"/>
  <c r="V364" i="1" s="1"/>
  <c r="GL364" i="1"/>
  <c r="GO364" i="1"/>
  <c r="GP364" i="1"/>
  <c r="GV364" i="1"/>
  <c r="GX364" i="1"/>
  <c r="HC364" i="1"/>
  <c r="C365" i="1"/>
  <c r="D365" i="1"/>
  <c r="I365" i="1"/>
  <c r="K365" i="1"/>
  <c r="S365" i="1"/>
  <c r="AC365" i="1"/>
  <c r="P365" i="1" s="1"/>
  <c r="AE365" i="1"/>
  <c r="AD365" i="1" s="1"/>
  <c r="AF365" i="1"/>
  <c r="AG365" i="1"/>
  <c r="CU365" i="1" s="1"/>
  <c r="T365" i="1" s="1"/>
  <c r="AH365" i="1"/>
  <c r="AI365" i="1"/>
  <c r="CW365" i="1" s="1"/>
  <c r="V365" i="1" s="1"/>
  <c r="AJ365" i="1"/>
  <c r="CR365" i="1"/>
  <c r="CT365" i="1"/>
  <c r="CV365" i="1"/>
  <c r="U365" i="1" s="1"/>
  <c r="CX365" i="1"/>
  <c r="W365" i="1" s="1"/>
  <c r="GL365" i="1"/>
  <c r="GO365" i="1"/>
  <c r="GP365" i="1"/>
  <c r="GV365" i="1"/>
  <c r="HC365" i="1" s="1"/>
  <c r="GX365" i="1" s="1"/>
  <c r="C366" i="1"/>
  <c r="D366" i="1"/>
  <c r="I366" i="1"/>
  <c r="K366" i="1"/>
  <c r="P366" i="1"/>
  <c r="R366" i="1"/>
  <c r="AC366" i="1"/>
  <c r="AD366" i="1"/>
  <c r="AB366" i="1" s="1"/>
  <c r="AE366" i="1"/>
  <c r="Q366" i="1" s="1"/>
  <c r="AF366" i="1"/>
  <c r="S366" i="1" s="1"/>
  <c r="AG366" i="1"/>
  <c r="AH366" i="1"/>
  <c r="CV366" i="1" s="1"/>
  <c r="U366" i="1" s="1"/>
  <c r="AI366" i="1"/>
  <c r="AJ366" i="1"/>
  <c r="CX366" i="1" s="1"/>
  <c r="W366" i="1" s="1"/>
  <c r="CQ366" i="1"/>
  <c r="CR366" i="1"/>
  <c r="CS366" i="1"/>
  <c r="CU366" i="1"/>
  <c r="T366" i="1" s="1"/>
  <c r="CW366" i="1"/>
  <c r="V366" i="1" s="1"/>
  <c r="GL366" i="1"/>
  <c r="GO366" i="1"/>
  <c r="GP366" i="1"/>
  <c r="GV366" i="1"/>
  <c r="HC366" i="1" s="1"/>
  <c r="GX366" i="1" s="1"/>
  <c r="C367" i="1"/>
  <c r="D367" i="1"/>
  <c r="I367" i="1"/>
  <c r="K367" i="1"/>
  <c r="AC367" i="1"/>
  <c r="AE367" i="1"/>
  <c r="R367" i="1" s="1"/>
  <c r="AF367" i="1"/>
  <c r="AG367" i="1"/>
  <c r="CU367" i="1" s="1"/>
  <c r="T367" i="1" s="1"/>
  <c r="AH367" i="1"/>
  <c r="AI367" i="1"/>
  <c r="CW367" i="1" s="1"/>
  <c r="V367" i="1" s="1"/>
  <c r="AJ367" i="1"/>
  <c r="CR367" i="1"/>
  <c r="CT367" i="1"/>
  <c r="CV367" i="1"/>
  <c r="U367" i="1" s="1"/>
  <c r="CX367" i="1"/>
  <c r="W367" i="1" s="1"/>
  <c r="GL367" i="1"/>
  <c r="GO367" i="1"/>
  <c r="GP367" i="1"/>
  <c r="GV367" i="1"/>
  <c r="HC367" i="1"/>
  <c r="GX367" i="1" s="1"/>
  <c r="I369" i="1"/>
  <c r="K369" i="1"/>
  <c r="P369" i="1"/>
  <c r="R369" i="1"/>
  <c r="AC369" i="1"/>
  <c r="AD369" i="1"/>
  <c r="AB369" i="1" s="1"/>
  <c r="AE369" i="1"/>
  <c r="Q369" i="1" s="1"/>
  <c r="AF369" i="1"/>
  <c r="S369" i="1" s="1"/>
  <c r="AG369" i="1"/>
  <c r="AH369" i="1"/>
  <c r="CV369" i="1" s="1"/>
  <c r="U369" i="1" s="1"/>
  <c r="AI369" i="1"/>
  <c r="AJ369" i="1"/>
  <c r="CX369" i="1" s="1"/>
  <c r="W369" i="1" s="1"/>
  <c r="CQ369" i="1"/>
  <c r="CR369" i="1"/>
  <c r="CS369" i="1"/>
  <c r="CU369" i="1"/>
  <c r="T369" i="1" s="1"/>
  <c r="CW369" i="1"/>
  <c r="V369" i="1" s="1"/>
  <c r="GL369" i="1"/>
  <c r="GO369" i="1"/>
  <c r="GP369" i="1"/>
  <c r="GV369" i="1"/>
  <c r="GX369" i="1"/>
  <c r="HC369" i="1"/>
  <c r="I370" i="1"/>
  <c r="K370" i="1"/>
  <c r="S370" i="1"/>
  <c r="AC370" i="1"/>
  <c r="P370" i="1" s="1"/>
  <c r="AE370" i="1"/>
  <c r="AD370" i="1" s="1"/>
  <c r="AF370" i="1"/>
  <c r="AG370" i="1"/>
  <c r="CU370" i="1" s="1"/>
  <c r="T370" i="1" s="1"/>
  <c r="AH370" i="1"/>
  <c r="AI370" i="1"/>
  <c r="CW370" i="1" s="1"/>
  <c r="V370" i="1" s="1"/>
  <c r="AJ370" i="1"/>
  <c r="CR370" i="1"/>
  <c r="CT370" i="1"/>
  <c r="CV370" i="1"/>
  <c r="U370" i="1" s="1"/>
  <c r="CX370" i="1"/>
  <c r="W370" i="1" s="1"/>
  <c r="GL370" i="1"/>
  <c r="GO370" i="1"/>
  <c r="GP370" i="1"/>
  <c r="GV370" i="1"/>
  <c r="HC370" i="1" s="1"/>
  <c r="GX370" i="1" s="1"/>
  <c r="C371" i="1"/>
  <c r="D371" i="1"/>
  <c r="I371" i="1"/>
  <c r="K371" i="1"/>
  <c r="P371" i="1"/>
  <c r="R371" i="1"/>
  <c r="AC371" i="1"/>
  <c r="AD371" i="1"/>
  <c r="AB371" i="1" s="1"/>
  <c r="AE371" i="1"/>
  <c r="Q371" i="1" s="1"/>
  <c r="AF371" i="1"/>
  <c r="S371" i="1" s="1"/>
  <c r="AG371" i="1"/>
  <c r="AH371" i="1"/>
  <c r="CV371" i="1" s="1"/>
  <c r="U371" i="1" s="1"/>
  <c r="AI371" i="1"/>
  <c r="AJ371" i="1"/>
  <c r="CX371" i="1" s="1"/>
  <c r="W371" i="1" s="1"/>
  <c r="CQ371" i="1"/>
  <c r="CR371" i="1"/>
  <c r="CS371" i="1"/>
  <c r="CU371" i="1"/>
  <c r="T371" i="1" s="1"/>
  <c r="CW371" i="1"/>
  <c r="V371" i="1" s="1"/>
  <c r="GL371" i="1"/>
  <c r="GO371" i="1"/>
  <c r="GP371" i="1"/>
  <c r="GV371" i="1"/>
  <c r="GX371" i="1"/>
  <c r="HC371" i="1"/>
  <c r="C372" i="1"/>
  <c r="D372" i="1"/>
  <c r="I372" i="1"/>
  <c r="K372" i="1"/>
  <c r="AC372" i="1"/>
  <c r="AE372" i="1"/>
  <c r="R372" i="1" s="1"/>
  <c r="AF372" i="1"/>
  <c r="AG372" i="1"/>
  <c r="CU372" i="1" s="1"/>
  <c r="T372" i="1" s="1"/>
  <c r="AH372" i="1"/>
  <c r="AI372" i="1"/>
  <c r="CW372" i="1" s="1"/>
  <c r="V372" i="1" s="1"/>
  <c r="AJ372" i="1"/>
  <c r="CR372" i="1"/>
  <c r="CT372" i="1"/>
  <c r="CV372" i="1"/>
  <c r="U372" i="1" s="1"/>
  <c r="CX372" i="1"/>
  <c r="W372" i="1" s="1"/>
  <c r="GL372" i="1"/>
  <c r="GO372" i="1"/>
  <c r="GP372" i="1"/>
  <c r="GV372" i="1"/>
  <c r="HC372" i="1"/>
  <c r="GX372" i="1" s="1"/>
  <c r="I373" i="1"/>
  <c r="S373" i="1"/>
  <c r="AC373" i="1"/>
  <c r="AE373" i="1"/>
  <c r="R373" i="1" s="1"/>
  <c r="CZ373" i="1" s="1"/>
  <c r="Y373" i="1" s="1"/>
  <c r="AF373" i="1"/>
  <c r="AG373" i="1"/>
  <c r="CU373" i="1" s="1"/>
  <c r="T373" i="1" s="1"/>
  <c r="AH373" i="1"/>
  <c r="AI373" i="1"/>
  <c r="CW373" i="1" s="1"/>
  <c r="V373" i="1" s="1"/>
  <c r="AJ373" i="1"/>
  <c r="CR373" i="1"/>
  <c r="CT373" i="1"/>
  <c r="CV373" i="1"/>
  <c r="U373" i="1" s="1"/>
  <c r="CX373" i="1"/>
  <c r="W373" i="1" s="1"/>
  <c r="GL373" i="1"/>
  <c r="GO373" i="1"/>
  <c r="GP373" i="1"/>
  <c r="GV373" i="1"/>
  <c r="HC373" i="1"/>
  <c r="GX373" i="1" s="1"/>
  <c r="AC374" i="1"/>
  <c r="AE374" i="1"/>
  <c r="AF374" i="1"/>
  <c r="AG374" i="1"/>
  <c r="CU374" i="1" s="1"/>
  <c r="AH374" i="1"/>
  <c r="AI374" i="1"/>
  <c r="CW374" i="1" s="1"/>
  <c r="AJ374" i="1"/>
  <c r="CR374" i="1"/>
  <c r="CT374" i="1"/>
  <c r="CV374" i="1"/>
  <c r="CX374" i="1"/>
  <c r="GL374" i="1"/>
  <c r="GO374" i="1"/>
  <c r="GP374" i="1"/>
  <c r="GV374" i="1"/>
  <c r="HC374" i="1"/>
  <c r="C375" i="1"/>
  <c r="D375" i="1"/>
  <c r="I375" i="1"/>
  <c r="K375" i="1"/>
  <c r="P375" i="1"/>
  <c r="R375" i="1"/>
  <c r="AC375" i="1"/>
  <c r="AD375" i="1"/>
  <c r="AE375" i="1"/>
  <c r="Q375" i="1" s="1"/>
  <c r="AF375" i="1"/>
  <c r="S375" i="1" s="1"/>
  <c r="AG375" i="1"/>
  <c r="AH375" i="1"/>
  <c r="CV375" i="1" s="1"/>
  <c r="U375" i="1" s="1"/>
  <c r="AI375" i="1"/>
  <c r="AJ375" i="1"/>
  <c r="CX375" i="1" s="1"/>
  <c r="W375" i="1" s="1"/>
  <c r="CQ375" i="1"/>
  <c r="CR375" i="1"/>
  <c r="CS375" i="1"/>
  <c r="CU375" i="1"/>
  <c r="T375" i="1" s="1"/>
  <c r="CW375" i="1"/>
  <c r="V375" i="1" s="1"/>
  <c r="GL375" i="1"/>
  <c r="GO375" i="1"/>
  <c r="GP375" i="1"/>
  <c r="GV375" i="1"/>
  <c r="GX375" i="1"/>
  <c r="HC375" i="1"/>
  <c r="C376" i="1"/>
  <c r="D376" i="1"/>
  <c r="I376" i="1"/>
  <c r="I378" i="1" s="1"/>
  <c r="K376" i="1"/>
  <c r="S376" i="1"/>
  <c r="AC376" i="1"/>
  <c r="P376" i="1" s="1"/>
  <c r="AE376" i="1"/>
  <c r="AD376" i="1" s="1"/>
  <c r="AF376" i="1"/>
  <c r="AG376" i="1"/>
  <c r="CU376" i="1" s="1"/>
  <c r="T376" i="1" s="1"/>
  <c r="AH376" i="1"/>
  <c r="AI376" i="1"/>
  <c r="CW376" i="1" s="1"/>
  <c r="V376" i="1" s="1"/>
  <c r="AJ376" i="1"/>
  <c r="CR376" i="1"/>
  <c r="CT376" i="1"/>
  <c r="CV376" i="1"/>
  <c r="U376" i="1" s="1"/>
  <c r="CX376" i="1"/>
  <c r="W376" i="1" s="1"/>
  <c r="GL376" i="1"/>
  <c r="GO376" i="1"/>
  <c r="GP376" i="1"/>
  <c r="GV376" i="1"/>
  <c r="HC376" i="1" s="1"/>
  <c r="GX376" i="1" s="1"/>
  <c r="I377" i="1"/>
  <c r="S377" i="1"/>
  <c r="AC377" i="1"/>
  <c r="P377" i="1" s="1"/>
  <c r="AE377" i="1"/>
  <c r="AD377" i="1" s="1"/>
  <c r="AF377" i="1"/>
  <c r="AG377" i="1"/>
  <c r="CU377" i="1" s="1"/>
  <c r="T377" i="1" s="1"/>
  <c r="AH377" i="1"/>
  <c r="AI377" i="1"/>
  <c r="CW377" i="1" s="1"/>
  <c r="V377" i="1" s="1"/>
  <c r="AJ377" i="1"/>
  <c r="CR377" i="1"/>
  <c r="CT377" i="1"/>
  <c r="CV377" i="1"/>
  <c r="U377" i="1" s="1"/>
  <c r="CX377" i="1"/>
  <c r="W377" i="1" s="1"/>
  <c r="GL377" i="1"/>
  <c r="GO377" i="1"/>
  <c r="GP377" i="1"/>
  <c r="GV377" i="1"/>
  <c r="HC377" i="1" s="1"/>
  <c r="GX377" i="1" s="1"/>
  <c r="AC378" i="1"/>
  <c r="AE378" i="1"/>
  <c r="AD378" i="1" s="1"/>
  <c r="AF378" i="1"/>
  <c r="AG378" i="1"/>
  <c r="CU378" i="1" s="1"/>
  <c r="T378" i="1" s="1"/>
  <c r="AH378" i="1"/>
  <c r="AI378" i="1"/>
  <c r="CW378" i="1" s="1"/>
  <c r="V378" i="1" s="1"/>
  <c r="AJ378" i="1"/>
  <c r="CR378" i="1"/>
  <c r="CT378" i="1"/>
  <c r="CV378" i="1"/>
  <c r="U378" i="1" s="1"/>
  <c r="CX378" i="1"/>
  <c r="GL378" i="1"/>
  <c r="GO378" i="1"/>
  <c r="GP378" i="1"/>
  <c r="GV378" i="1"/>
  <c r="HC378" i="1" s="1"/>
  <c r="C379" i="1"/>
  <c r="D379" i="1"/>
  <c r="I379" i="1"/>
  <c r="K379" i="1"/>
  <c r="P379" i="1"/>
  <c r="R379" i="1"/>
  <c r="AC379" i="1"/>
  <c r="AD379" i="1"/>
  <c r="AB379" i="1" s="1"/>
  <c r="AE379" i="1"/>
  <c r="Q379" i="1" s="1"/>
  <c r="AF379" i="1"/>
  <c r="S379" i="1" s="1"/>
  <c r="AG379" i="1"/>
  <c r="AH379" i="1"/>
  <c r="CV379" i="1" s="1"/>
  <c r="U379" i="1" s="1"/>
  <c r="AI379" i="1"/>
  <c r="AJ379" i="1"/>
  <c r="CX379" i="1" s="1"/>
  <c r="W379" i="1" s="1"/>
  <c r="CQ379" i="1"/>
  <c r="CR379" i="1"/>
  <c r="CS379" i="1"/>
  <c r="CU379" i="1"/>
  <c r="T379" i="1" s="1"/>
  <c r="CW379" i="1"/>
  <c r="V379" i="1" s="1"/>
  <c r="GL379" i="1"/>
  <c r="GN379" i="1"/>
  <c r="GP379" i="1"/>
  <c r="GV379" i="1"/>
  <c r="GX379" i="1"/>
  <c r="HC379" i="1"/>
  <c r="C380" i="1"/>
  <c r="D380" i="1"/>
  <c r="I380" i="1"/>
  <c r="K380" i="1"/>
  <c r="AC380" i="1"/>
  <c r="AE380" i="1"/>
  <c r="R380" i="1" s="1"/>
  <c r="AF380" i="1"/>
  <c r="AG380" i="1"/>
  <c r="CU380" i="1" s="1"/>
  <c r="T380" i="1" s="1"/>
  <c r="AH380" i="1"/>
  <c r="AI380" i="1"/>
  <c r="CW380" i="1" s="1"/>
  <c r="V380" i="1" s="1"/>
  <c r="AJ380" i="1"/>
  <c r="CR380" i="1"/>
  <c r="CT380" i="1"/>
  <c r="CV380" i="1"/>
  <c r="U380" i="1" s="1"/>
  <c r="CX380" i="1"/>
  <c r="W380" i="1" s="1"/>
  <c r="GL380" i="1"/>
  <c r="GN380" i="1"/>
  <c r="GP380" i="1"/>
  <c r="GV380" i="1"/>
  <c r="HC380" i="1"/>
  <c r="GX380" i="1" s="1"/>
  <c r="I381" i="1"/>
  <c r="S381" i="1"/>
  <c r="AC381" i="1"/>
  <c r="AE381" i="1"/>
  <c r="R381" i="1" s="1"/>
  <c r="CZ381" i="1" s="1"/>
  <c r="Y381" i="1" s="1"/>
  <c r="AF381" i="1"/>
  <c r="AG381" i="1"/>
  <c r="CU381" i="1" s="1"/>
  <c r="T381" i="1" s="1"/>
  <c r="AH381" i="1"/>
  <c r="AI381" i="1"/>
  <c r="CW381" i="1" s="1"/>
  <c r="V381" i="1" s="1"/>
  <c r="AJ381" i="1"/>
  <c r="CR381" i="1"/>
  <c r="CT381" i="1"/>
  <c r="CV381" i="1"/>
  <c r="U381" i="1" s="1"/>
  <c r="CX381" i="1"/>
  <c r="W381" i="1" s="1"/>
  <c r="GL381" i="1"/>
  <c r="GN381" i="1"/>
  <c r="GP381" i="1"/>
  <c r="GV381" i="1"/>
  <c r="HC381" i="1"/>
  <c r="GX381" i="1" s="1"/>
  <c r="AC382" i="1"/>
  <c r="AE382" i="1"/>
  <c r="AF382" i="1"/>
  <c r="AG382" i="1"/>
  <c r="CU382" i="1" s="1"/>
  <c r="AH382" i="1"/>
  <c r="AI382" i="1"/>
  <c r="CW382" i="1" s="1"/>
  <c r="AJ382" i="1"/>
  <c r="CR382" i="1"/>
  <c r="CT382" i="1"/>
  <c r="CV382" i="1"/>
  <c r="CX382" i="1"/>
  <c r="GL382" i="1"/>
  <c r="GN382" i="1"/>
  <c r="GP382" i="1"/>
  <c r="GV382" i="1"/>
  <c r="HC382" i="1"/>
  <c r="I383" i="1"/>
  <c r="K383" i="1"/>
  <c r="P383" i="1"/>
  <c r="R383" i="1"/>
  <c r="AC383" i="1"/>
  <c r="AD383" i="1"/>
  <c r="AB383" i="1" s="1"/>
  <c r="AE383" i="1"/>
  <c r="Q383" i="1" s="1"/>
  <c r="AF383" i="1"/>
  <c r="S383" i="1" s="1"/>
  <c r="AG383" i="1"/>
  <c r="AH383" i="1"/>
  <c r="CV383" i="1" s="1"/>
  <c r="U383" i="1" s="1"/>
  <c r="AI383" i="1"/>
  <c r="AJ383" i="1"/>
  <c r="CX383" i="1" s="1"/>
  <c r="W383" i="1" s="1"/>
  <c r="CQ383" i="1"/>
  <c r="CR383" i="1"/>
  <c r="CS383" i="1"/>
  <c r="CU383" i="1"/>
  <c r="T383" i="1" s="1"/>
  <c r="CW383" i="1"/>
  <c r="V383" i="1" s="1"/>
  <c r="GL383" i="1"/>
  <c r="GO383" i="1"/>
  <c r="GP383" i="1"/>
  <c r="GV383" i="1"/>
  <c r="GX383" i="1"/>
  <c r="HC383" i="1"/>
  <c r="I384" i="1"/>
  <c r="K384" i="1"/>
  <c r="S384" i="1"/>
  <c r="AC384" i="1"/>
  <c r="P384" i="1" s="1"/>
  <c r="AE384" i="1"/>
  <c r="AD384" i="1" s="1"/>
  <c r="AF384" i="1"/>
  <c r="AG384" i="1"/>
  <c r="CU384" i="1" s="1"/>
  <c r="T384" i="1" s="1"/>
  <c r="AH384" i="1"/>
  <c r="AI384" i="1"/>
  <c r="CW384" i="1" s="1"/>
  <c r="V384" i="1" s="1"/>
  <c r="AJ384" i="1"/>
  <c r="CR384" i="1"/>
  <c r="CT384" i="1"/>
  <c r="CV384" i="1"/>
  <c r="U384" i="1" s="1"/>
  <c r="CX384" i="1"/>
  <c r="W384" i="1" s="1"/>
  <c r="GL384" i="1"/>
  <c r="GO384" i="1"/>
  <c r="GP384" i="1"/>
  <c r="GV384" i="1"/>
  <c r="HC384" i="1" s="1"/>
  <c r="GX384" i="1" s="1"/>
  <c r="C385" i="1"/>
  <c r="D385" i="1"/>
  <c r="I385" i="1"/>
  <c r="K385" i="1"/>
  <c r="P385" i="1"/>
  <c r="CP385" i="1" s="1"/>
  <c r="O385" i="1" s="1"/>
  <c r="R385" i="1"/>
  <c r="T385" i="1"/>
  <c r="AC385" i="1"/>
  <c r="AD385" i="1"/>
  <c r="AB385" i="1" s="1"/>
  <c r="AE385" i="1"/>
  <c r="Q385" i="1" s="1"/>
  <c r="AF385" i="1"/>
  <c r="S385" i="1" s="1"/>
  <c r="CZ385" i="1" s="1"/>
  <c r="Y385" i="1" s="1"/>
  <c r="AG385" i="1"/>
  <c r="AH385" i="1"/>
  <c r="CV385" i="1" s="1"/>
  <c r="U385" i="1" s="1"/>
  <c r="AI385" i="1"/>
  <c r="AJ385" i="1"/>
  <c r="CX385" i="1" s="1"/>
  <c r="W385" i="1" s="1"/>
  <c r="CQ385" i="1"/>
  <c r="CR385" i="1"/>
  <c r="CS385" i="1"/>
  <c r="CU385" i="1"/>
  <c r="CW385" i="1"/>
  <c r="V385" i="1" s="1"/>
  <c r="GL385" i="1"/>
  <c r="GO385" i="1"/>
  <c r="GP385" i="1"/>
  <c r="GV385" i="1"/>
  <c r="GX385" i="1"/>
  <c r="HC385" i="1"/>
  <c r="C386" i="1"/>
  <c r="D386" i="1"/>
  <c r="I386" i="1"/>
  <c r="Q386" i="1" s="1"/>
  <c r="K386" i="1"/>
  <c r="U386" i="1"/>
  <c r="AC386" i="1"/>
  <c r="AE386" i="1"/>
  <c r="AF386" i="1"/>
  <c r="AG386" i="1"/>
  <c r="CU386" i="1" s="1"/>
  <c r="T386" i="1" s="1"/>
  <c r="AH386" i="1"/>
  <c r="AI386" i="1"/>
  <c r="CW386" i="1" s="1"/>
  <c r="AJ386" i="1"/>
  <c r="CR386" i="1"/>
  <c r="CT386" i="1"/>
  <c r="CV386" i="1"/>
  <c r="CX386" i="1"/>
  <c r="W386" i="1" s="1"/>
  <c r="GL386" i="1"/>
  <c r="GO386" i="1"/>
  <c r="GP386" i="1"/>
  <c r="GV386" i="1"/>
  <c r="HC386" i="1"/>
  <c r="GX386" i="1" s="1"/>
  <c r="I387" i="1"/>
  <c r="Q387" i="1"/>
  <c r="S387" i="1"/>
  <c r="U387" i="1"/>
  <c r="AC387" i="1"/>
  <c r="AE387" i="1"/>
  <c r="CR387" i="1" s="1"/>
  <c r="AF387" i="1"/>
  <c r="AG387" i="1"/>
  <c r="CU387" i="1" s="1"/>
  <c r="T387" i="1" s="1"/>
  <c r="AH387" i="1"/>
  <c r="AI387" i="1"/>
  <c r="CW387" i="1" s="1"/>
  <c r="V387" i="1" s="1"/>
  <c r="AJ387" i="1"/>
  <c r="CT387" i="1"/>
  <c r="CV387" i="1"/>
  <c r="CX387" i="1"/>
  <c r="W387" i="1" s="1"/>
  <c r="GL387" i="1"/>
  <c r="GO387" i="1"/>
  <c r="GP387" i="1"/>
  <c r="GV387" i="1"/>
  <c r="HC387" i="1"/>
  <c r="GX387" i="1" s="1"/>
  <c r="AC388" i="1"/>
  <c r="AE388" i="1"/>
  <c r="CR388" i="1" s="1"/>
  <c r="AF388" i="1"/>
  <c r="AG388" i="1"/>
  <c r="CU388" i="1" s="1"/>
  <c r="AH388" i="1"/>
  <c r="AI388" i="1"/>
  <c r="CW388" i="1" s="1"/>
  <c r="AJ388" i="1"/>
  <c r="CT388" i="1"/>
  <c r="CV388" i="1"/>
  <c r="CX388" i="1"/>
  <c r="GL388" i="1"/>
  <c r="GO388" i="1"/>
  <c r="GP388" i="1"/>
  <c r="GV388" i="1"/>
  <c r="HC388" i="1"/>
  <c r="I389" i="1"/>
  <c r="K389" i="1"/>
  <c r="P389" i="1"/>
  <c r="R389" i="1"/>
  <c r="AC389" i="1"/>
  <c r="AD389" i="1"/>
  <c r="AB389" i="1" s="1"/>
  <c r="AE389" i="1"/>
  <c r="Q389" i="1" s="1"/>
  <c r="AF389" i="1"/>
  <c r="S389" i="1" s="1"/>
  <c r="CZ389" i="1" s="1"/>
  <c r="Y389" i="1" s="1"/>
  <c r="AG389" i="1"/>
  <c r="AH389" i="1"/>
  <c r="CV389" i="1" s="1"/>
  <c r="U389" i="1" s="1"/>
  <c r="AI389" i="1"/>
  <c r="AJ389" i="1"/>
  <c r="CX389" i="1" s="1"/>
  <c r="W389" i="1" s="1"/>
  <c r="CQ389" i="1"/>
  <c r="CR389" i="1"/>
  <c r="CS389" i="1"/>
  <c r="CU389" i="1"/>
  <c r="T389" i="1" s="1"/>
  <c r="CW389" i="1"/>
  <c r="V389" i="1" s="1"/>
  <c r="GL389" i="1"/>
  <c r="GO389" i="1"/>
  <c r="GP389" i="1"/>
  <c r="GV389" i="1"/>
  <c r="GX389" i="1"/>
  <c r="HC389" i="1"/>
  <c r="I390" i="1"/>
  <c r="K390" i="1"/>
  <c r="S390" i="1"/>
  <c r="AC390" i="1"/>
  <c r="AE390" i="1"/>
  <c r="AD390" i="1" s="1"/>
  <c r="AF390" i="1"/>
  <c r="AG390" i="1"/>
  <c r="CU390" i="1" s="1"/>
  <c r="T390" i="1" s="1"/>
  <c r="AH390" i="1"/>
  <c r="AI390" i="1"/>
  <c r="CW390" i="1" s="1"/>
  <c r="V390" i="1" s="1"/>
  <c r="AJ390" i="1"/>
  <c r="CR390" i="1"/>
  <c r="CT390" i="1"/>
  <c r="CV390" i="1"/>
  <c r="U390" i="1" s="1"/>
  <c r="CX390" i="1"/>
  <c r="W390" i="1" s="1"/>
  <c r="GL390" i="1"/>
  <c r="GO390" i="1"/>
  <c r="GP390" i="1"/>
  <c r="GV390" i="1"/>
  <c r="HC390" i="1"/>
  <c r="GX390" i="1" s="1"/>
  <c r="C391" i="1"/>
  <c r="D391" i="1"/>
  <c r="I391" i="1"/>
  <c r="K391" i="1"/>
  <c r="P391" i="1"/>
  <c r="R391" i="1"/>
  <c r="V391" i="1"/>
  <c r="AC391" i="1"/>
  <c r="AD391" i="1"/>
  <c r="AB391" i="1" s="1"/>
  <c r="AE391" i="1"/>
  <c r="Q391" i="1" s="1"/>
  <c r="AF391" i="1"/>
  <c r="AG391" i="1"/>
  <c r="AH391" i="1"/>
  <c r="CV391" i="1" s="1"/>
  <c r="U391" i="1" s="1"/>
  <c r="AI391" i="1"/>
  <c r="AJ391" i="1"/>
  <c r="CX391" i="1" s="1"/>
  <c r="W391" i="1" s="1"/>
  <c r="CQ391" i="1"/>
  <c r="CR391" i="1"/>
  <c r="CS391" i="1"/>
  <c r="CU391" i="1"/>
  <c r="T391" i="1" s="1"/>
  <c r="CW391" i="1"/>
  <c r="GL391" i="1"/>
  <c r="GO391" i="1"/>
  <c r="GP391" i="1"/>
  <c r="GV391" i="1"/>
  <c r="GX391" i="1"/>
  <c r="HC391" i="1"/>
  <c r="C392" i="1"/>
  <c r="D392" i="1"/>
  <c r="I392" i="1"/>
  <c r="Q392" i="1" s="1"/>
  <c r="K392" i="1"/>
  <c r="S392" i="1"/>
  <c r="W392" i="1"/>
  <c r="AC392" i="1"/>
  <c r="AE392" i="1"/>
  <c r="AF392" i="1"/>
  <c r="AG392" i="1"/>
  <c r="CU392" i="1" s="1"/>
  <c r="AH392" i="1"/>
  <c r="AI392" i="1"/>
  <c r="CW392" i="1" s="1"/>
  <c r="AJ392" i="1"/>
  <c r="CR392" i="1"/>
  <c r="CT392" i="1"/>
  <c r="CV392" i="1"/>
  <c r="U392" i="1" s="1"/>
  <c r="CX392" i="1"/>
  <c r="GL392" i="1"/>
  <c r="GO392" i="1"/>
  <c r="GP392" i="1"/>
  <c r="GV392" i="1"/>
  <c r="HC392" i="1"/>
  <c r="GX392" i="1" s="1"/>
  <c r="I393" i="1"/>
  <c r="Q393" i="1"/>
  <c r="S393" i="1"/>
  <c r="W393" i="1"/>
  <c r="AC393" i="1"/>
  <c r="AE393" i="1"/>
  <c r="AF393" i="1"/>
  <c r="AG393" i="1"/>
  <c r="CU393" i="1" s="1"/>
  <c r="T393" i="1" s="1"/>
  <c r="AH393" i="1"/>
  <c r="AI393" i="1"/>
  <c r="CW393" i="1" s="1"/>
  <c r="V393" i="1" s="1"/>
  <c r="AJ393" i="1"/>
  <c r="CR393" i="1"/>
  <c r="CT393" i="1"/>
  <c r="CV393" i="1"/>
  <c r="U393" i="1" s="1"/>
  <c r="CX393" i="1"/>
  <c r="GL393" i="1"/>
  <c r="GO393" i="1"/>
  <c r="GP393" i="1"/>
  <c r="GV393" i="1"/>
  <c r="HC393" i="1"/>
  <c r="GX393" i="1" s="1"/>
  <c r="AC394" i="1"/>
  <c r="AE394" i="1"/>
  <c r="CR394" i="1" s="1"/>
  <c r="AF394" i="1"/>
  <c r="AG394" i="1"/>
  <c r="CU394" i="1" s="1"/>
  <c r="AH394" i="1"/>
  <c r="AI394" i="1"/>
  <c r="CW394" i="1" s="1"/>
  <c r="AJ394" i="1"/>
  <c r="CT394" i="1"/>
  <c r="CV394" i="1"/>
  <c r="CX394" i="1"/>
  <c r="GL394" i="1"/>
  <c r="GO394" i="1"/>
  <c r="GP394" i="1"/>
  <c r="GV394" i="1"/>
  <c r="HC394" i="1" s="1"/>
  <c r="C395" i="1"/>
  <c r="D395" i="1"/>
  <c r="I395" i="1"/>
  <c r="K395" i="1"/>
  <c r="P395" i="1"/>
  <c r="R395" i="1"/>
  <c r="T395" i="1"/>
  <c r="AC395" i="1"/>
  <c r="AD395" i="1"/>
  <c r="AB395" i="1" s="1"/>
  <c r="AE395" i="1"/>
  <c r="Q395" i="1" s="1"/>
  <c r="AF395" i="1"/>
  <c r="AG395" i="1"/>
  <c r="AH395" i="1"/>
  <c r="CV395" i="1" s="1"/>
  <c r="U395" i="1" s="1"/>
  <c r="AI395" i="1"/>
  <c r="AJ395" i="1"/>
  <c r="CX395" i="1" s="1"/>
  <c r="W395" i="1" s="1"/>
  <c r="CQ395" i="1"/>
  <c r="CR395" i="1"/>
  <c r="CS395" i="1"/>
  <c r="CU395" i="1"/>
  <c r="CW395" i="1"/>
  <c r="V395" i="1" s="1"/>
  <c r="GL395" i="1"/>
  <c r="GO395" i="1"/>
  <c r="GP395" i="1"/>
  <c r="GV395" i="1"/>
  <c r="GX395" i="1"/>
  <c r="HC395" i="1"/>
  <c r="C396" i="1"/>
  <c r="D396" i="1"/>
  <c r="I396" i="1"/>
  <c r="K396" i="1"/>
  <c r="Q396" i="1"/>
  <c r="S396" i="1"/>
  <c r="U396" i="1"/>
  <c r="AC396" i="1"/>
  <c r="AE396" i="1"/>
  <c r="CR396" i="1" s="1"/>
  <c r="AF396" i="1"/>
  <c r="AG396" i="1"/>
  <c r="CU396" i="1" s="1"/>
  <c r="T396" i="1" s="1"/>
  <c r="AH396" i="1"/>
  <c r="AI396" i="1"/>
  <c r="CW396" i="1" s="1"/>
  <c r="V396" i="1" s="1"/>
  <c r="AJ396" i="1"/>
  <c r="CT396" i="1"/>
  <c r="CV396" i="1"/>
  <c r="CX396" i="1"/>
  <c r="W396" i="1" s="1"/>
  <c r="GL396" i="1"/>
  <c r="GO396" i="1"/>
  <c r="GP396" i="1"/>
  <c r="GV396" i="1"/>
  <c r="HC396" i="1" s="1"/>
  <c r="GX396" i="1" s="1"/>
  <c r="I397" i="1"/>
  <c r="S397" i="1"/>
  <c r="U397" i="1"/>
  <c r="AC397" i="1"/>
  <c r="AE397" i="1"/>
  <c r="AF397" i="1"/>
  <c r="AG397" i="1"/>
  <c r="CU397" i="1" s="1"/>
  <c r="T397" i="1" s="1"/>
  <c r="AH397" i="1"/>
  <c r="AI397" i="1"/>
  <c r="CW397" i="1" s="1"/>
  <c r="V397" i="1" s="1"/>
  <c r="AJ397" i="1"/>
  <c r="CT397" i="1"/>
  <c r="CV397" i="1"/>
  <c r="CX397" i="1"/>
  <c r="W397" i="1" s="1"/>
  <c r="GL397" i="1"/>
  <c r="GO397" i="1"/>
  <c r="GP397" i="1"/>
  <c r="GV397" i="1"/>
  <c r="HC397" i="1" s="1"/>
  <c r="GX397" i="1" s="1"/>
  <c r="AC398" i="1"/>
  <c r="AE398" i="1"/>
  <c r="AF398" i="1"/>
  <c r="AG398" i="1"/>
  <c r="CU398" i="1" s="1"/>
  <c r="AH398" i="1"/>
  <c r="AI398" i="1"/>
  <c r="CW398" i="1" s="1"/>
  <c r="AJ398" i="1"/>
  <c r="CR398" i="1"/>
  <c r="CT398" i="1"/>
  <c r="CV398" i="1"/>
  <c r="CX398" i="1"/>
  <c r="GL398" i="1"/>
  <c r="GO398" i="1"/>
  <c r="GP398" i="1"/>
  <c r="GV398" i="1"/>
  <c r="HC398" i="1"/>
  <c r="C399" i="1"/>
  <c r="D399" i="1"/>
  <c r="I399" i="1"/>
  <c r="K399" i="1"/>
  <c r="P399" i="1"/>
  <c r="R399" i="1"/>
  <c r="AC399" i="1"/>
  <c r="AD399" i="1"/>
  <c r="AE399" i="1"/>
  <c r="Q399" i="1" s="1"/>
  <c r="AF399" i="1"/>
  <c r="AG399" i="1"/>
  <c r="AH399" i="1"/>
  <c r="CV399" i="1" s="1"/>
  <c r="U399" i="1" s="1"/>
  <c r="AI399" i="1"/>
  <c r="AJ399" i="1"/>
  <c r="CX399" i="1" s="1"/>
  <c r="W399" i="1" s="1"/>
  <c r="CQ399" i="1"/>
  <c r="CR399" i="1"/>
  <c r="CS399" i="1"/>
  <c r="CU399" i="1"/>
  <c r="T399" i="1" s="1"/>
  <c r="CW399" i="1"/>
  <c r="V399" i="1" s="1"/>
  <c r="GL399" i="1"/>
  <c r="GN399" i="1"/>
  <c r="GP399" i="1"/>
  <c r="GV399" i="1"/>
  <c r="HC399" i="1" s="1"/>
  <c r="GX399" i="1" s="1"/>
  <c r="C400" i="1"/>
  <c r="D400" i="1"/>
  <c r="I400" i="1"/>
  <c r="I402" i="1" s="1"/>
  <c r="K400" i="1"/>
  <c r="AC400" i="1"/>
  <c r="P400" i="1" s="1"/>
  <c r="AE400" i="1"/>
  <c r="AD400" i="1" s="1"/>
  <c r="AF400" i="1"/>
  <c r="AG400" i="1"/>
  <c r="CU400" i="1" s="1"/>
  <c r="T400" i="1" s="1"/>
  <c r="AH400" i="1"/>
  <c r="AI400" i="1"/>
  <c r="CW400" i="1" s="1"/>
  <c r="V400" i="1" s="1"/>
  <c r="AJ400" i="1"/>
  <c r="CR400" i="1"/>
  <c r="CT400" i="1"/>
  <c r="CV400" i="1"/>
  <c r="U400" i="1" s="1"/>
  <c r="CX400" i="1"/>
  <c r="W400" i="1" s="1"/>
  <c r="GL400" i="1"/>
  <c r="GN400" i="1"/>
  <c r="GP400" i="1"/>
  <c r="GV400" i="1"/>
  <c r="HC400" i="1"/>
  <c r="GX400" i="1" s="1"/>
  <c r="I401" i="1"/>
  <c r="S401" i="1"/>
  <c r="AC401" i="1"/>
  <c r="P401" i="1" s="1"/>
  <c r="AE401" i="1"/>
  <c r="AD401" i="1" s="1"/>
  <c r="AF401" i="1"/>
  <c r="AG401" i="1"/>
  <c r="CU401" i="1" s="1"/>
  <c r="T401" i="1" s="1"/>
  <c r="AH401" i="1"/>
  <c r="AI401" i="1"/>
  <c r="CW401" i="1" s="1"/>
  <c r="V401" i="1" s="1"/>
  <c r="AJ401" i="1"/>
  <c r="CR401" i="1"/>
  <c r="CT401" i="1"/>
  <c r="CV401" i="1"/>
  <c r="U401" i="1" s="1"/>
  <c r="CX401" i="1"/>
  <c r="W401" i="1" s="1"/>
  <c r="GL401" i="1"/>
  <c r="GN401" i="1"/>
  <c r="GP401" i="1"/>
  <c r="GV401" i="1"/>
  <c r="HC401" i="1"/>
  <c r="GX401" i="1" s="1"/>
  <c r="AC402" i="1"/>
  <c r="P402" i="1" s="1"/>
  <c r="AE402" i="1"/>
  <c r="AD402" i="1" s="1"/>
  <c r="AF402" i="1"/>
  <c r="AG402" i="1"/>
  <c r="CU402" i="1" s="1"/>
  <c r="T402" i="1" s="1"/>
  <c r="AH402" i="1"/>
  <c r="AI402" i="1"/>
  <c r="CW402" i="1" s="1"/>
  <c r="V402" i="1" s="1"/>
  <c r="AJ402" i="1"/>
  <c r="CR402" i="1"/>
  <c r="CT402" i="1"/>
  <c r="CV402" i="1"/>
  <c r="U402" i="1" s="1"/>
  <c r="CX402" i="1"/>
  <c r="W402" i="1" s="1"/>
  <c r="GL402" i="1"/>
  <c r="GN402" i="1"/>
  <c r="GP402" i="1"/>
  <c r="GV402" i="1"/>
  <c r="HC402" i="1"/>
  <c r="GX402" i="1" s="1"/>
  <c r="I403" i="1"/>
  <c r="K403" i="1"/>
  <c r="P403" i="1"/>
  <c r="R403" i="1"/>
  <c r="AC403" i="1"/>
  <c r="AD403" i="1"/>
  <c r="AB403" i="1" s="1"/>
  <c r="AE403" i="1"/>
  <c r="Q403" i="1" s="1"/>
  <c r="AF403" i="1"/>
  <c r="S403" i="1" s="1"/>
  <c r="AG403" i="1"/>
  <c r="AH403" i="1"/>
  <c r="CV403" i="1" s="1"/>
  <c r="U403" i="1" s="1"/>
  <c r="AI403" i="1"/>
  <c r="AJ403" i="1"/>
  <c r="CX403" i="1" s="1"/>
  <c r="W403" i="1" s="1"/>
  <c r="CQ403" i="1"/>
  <c r="CR403" i="1"/>
  <c r="CS403" i="1"/>
  <c r="CU403" i="1"/>
  <c r="T403" i="1" s="1"/>
  <c r="CW403" i="1"/>
  <c r="V403" i="1" s="1"/>
  <c r="GL403" i="1"/>
  <c r="GO403" i="1"/>
  <c r="GP403" i="1"/>
  <c r="GV403" i="1"/>
  <c r="HC403" i="1" s="1"/>
  <c r="GX403" i="1" s="1"/>
  <c r="I404" i="1"/>
  <c r="K404" i="1"/>
  <c r="S404" i="1"/>
  <c r="AC404" i="1"/>
  <c r="AE404" i="1"/>
  <c r="Q404" i="1" s="1"/>
  <c r="AF404" i="1"/>
  <c r="AG404" i="1"/>
  <c r="CU404" i="1" s="1"/>
  <c r="T404" i="1" s="1"/>
  <c r="AH404" i="1"/>
  <c r="AI404" i="1"/>
  <c r="CW404" i="1" s="1"/>
  <c r="V404" i="1" s="1"/>
  <c r="AJ404" i="1"/>
  <c r="CR404" i="1"/>
  <c r="CT404" i="1"/>
  <c r="CV404" i="1"/>
  <c r="U404" i="1" s="1"/>
  <c r="CX404" i="1"/>
  <c r="W404" i="1" s="1"/>
  <c r="GL404" i="1"/>
  <c r="GO404" i="1"/>
  <c r="GP404" i="1"/>
  <c r="GV404" i="1"/>
  <c r="HC404" i="1" s="1"/>
  <c r="GX404" i="1" s="1"/>
  <c r="C405" i="1"/>
  <c r="D405" i="1"/>
  <c r="I405" i="1"/>
  <c r="K405" i="1"/>
  <c r="P405" i="1"/>
  <c r="R405" i="1"/>
  <c r="AC405" i="1"/>
  <c r="AD405" i="1"/>
  <c r="AB405" i="1" s="1"/>
  <c r="AE405" i="1"/>
  <c r="Q405" i="1" s="1"/>
  <c r="AF405" i="1"/>
  <c r="S405" i="1" s="1"/>
  <c r="AG405" i="1"/>
  <c r="AH405" i="1"/>
  <c r="CV405" i="1" s="1"/>
  <c r="U405" i="1" s="1"/>
  <c r="AI405" i="1"/>
  <c r="AJ405" i="1"/>
  <c r="CX405" i="1" s="1"/>
  <c r="W405" i="1" s="1"/>
  <c r="CQ405" i="1"/>
  <c r="CR405" i="1"/>
  <c r="CS405" i="1"/>
  <c r="CU405" i="1"/>
  <c r="T405" i="1" s="1"/>
  <c r="CW405" i="1"/>
  <c r="V405" i="1" s="1"/>
  <c r="GL405" i="1"/>
  <c r="GO405" i="1"/>
  <c r="GP405" i="1"/>
  <c r="GV405" i="1"/>
  <c r="HC405" i="1" s="1"/>
  <c r="GX405" i="1" s="1"/>
  <c r="C406" i="1"/>
  <c r="D406" i="1"/>
  <c r="I406" i="1"/>
  <c r="I408" i="1" s="1"/>
  <c r="K406" i="1"/>
  <c r="AC406" i="1"/>
  <c r="P406" i="1" s="1"/>
  <c r="AE406" i="1"/>
  <c r="AD406" i="1" s="1"/>
  <c r="AF406" i="1"/>
  <c r="AG406" i="1"/>
  <c r="CU406" i="1" s="1"/>
  <c r="T406" i="1" s="1"/>
  <c r="AH406" i="1"/>
  <c r="AI406" i="1"/>
  <c r="CW406" i="1" s="1"/>
  <c r="V406" i="1" s="1"/>
  <c r="AJ406" i="1"/>
  <c r="CR406" i="1"/>
  <c r="CT406" i="1"/>
  <c r="CV406" i="1"/>
  <c r="U406" i="1" s="1"/>
  <c r="CX406" i="1"/>
  <c r="W406" i="1" s="1"/>
  <c r="GL406" i="1"/>
  <c r="GO406" i="1"/>
  <c r="GP406" i="1"/>
  <c r="GV406" i="1"/>
  <c r="HC406" i="1"/>
  <c r="GX406" i="1" s="1"/>
  <c r="I407" i="1"/>
  <c r="S407" i="1"/>
  <c r="AC407" i="1"/>
  <c r="P407" i="1" s="1"/>
  <c r="AE407" i="1"/>
  <c r="AD407" i="1" s="1"/>
  <c r="AF407" i="1"/>
  <c r="AG407" i="1"/>
  <c r="CU407" i="1" s="1"/>
  <c r="T407" i="1" s="1"/>
  <c r="AH407" i="1"/>
  <c r="AI407" i="1"/>
  <c r="CW407" i="1" s="1"/>
  <c r="V407" i="1" s="1"/>
  <c r="AJ407" i="1"/>
  <c r="CR407" i="1"/>
  <c r="CT407" i="1"/>
  <c r="CV407" i="1"/>
  <c r="U407" i="1" s="1"/>
  <c r="CX407" i="1"/>
  <c r="W407" i="1" s="1"/>
  <c r="GL407" i="1"/>
  <c r="GO407" i="1"/>
  <c r="GP407" i="1"/>
  <c r="GV407" i="1"/>
  <c r="HC407" i="1"/>
  <c r="GX407" i="1" s="1"/>
  <c r="AC408" i="1"/>
  <c r="P408" i="1" s="1"/>
  <c r="AE408" i="1"/>
  <c r="AD408" i="1" s="1"/>
  <c r="AF408" i="1"/>
  <c r="AG408" i="1"/>
  <c r="CU408" i="1" s="1"/>
  <c r="T408" i="1" s="1"/>
  <c r="AH408" i="1"/>
  <c r="AI408" i="1"/>
  <c r="CW408" i="1" s="1"/>
  <c r="V408" i="1" s="1"/>
  <c r="AJ408" i="1"/>
  <c r="CR408" i="1"/>
  <c r="CT408" i="1"/>
  <c r="CV408" i="1"/>
  <c r="U408" i="1" s="1"/>
  <c r="CX408" i="1"/>
  <c r="W408" i="1" s="1"/>
  <c r="GL408" i="1"/>
  <c r="GO408" i="1"/>
  <c r="GP408" i="1"/>
  <c r="GV408" i="1"/>
  <c r="HC408" i="1"/>
  <c r="GX408" i="1" s="1"/>
  <c r="I409" i="1"/>
  <c r="K409" i="1"/>
  <c r="P409" i="1"/>
  <c r="R409" i="1"/>
  <c r="AC409" i="1"/>
  <c r="AD409" i="1"/>
  <c r="AB409" i="1" s="1"/>
  <c r="AE409" i="1"/>
  <c r="Q409" i="1" s="1"/>
  <c r="AF409" i="1"/>
  <c r="S409" i="1" s="1"/>
  <c r="AG409" i="1"/>
  <c r="AH409" i="1"/>
  <c r="CV409" i="1" s="1"/>
  <c r="U409" i="1" s="1"/>
  <c r="AI409" i="1"/>
  <c r="AJ409" i="1"/>
  <c r="CX409" i="1" s="1"/>
  <c r="W409" i="1" s="1"/>
  <c r="CQ409" i="1"/>
  <c r="CR409" i="1"/>
  <c r="CS409" i="1"/>
  <c r="CU409" i="1"/>
  <c r="T409" i="1" s="1"/>
  <c r="CW409" i="1"/>
  <c r="V409" i="1" s="1"/>
  <c r="GL409" i="1"/>
  <c r="GO409" i="1"/>
  <c r="GP409" i="1"/>
  <c r="GV409" i="1"/>
  <c r="HC409" i="1" s="1"/>
  <c r="GX409" i="1" s="1"/>
  <c r="I410" i="1"/>
  <c r="K410" i="1"/>
  <c r="S410" i="1"/>
  <c r="AC410" i="1"/>
  <c r="AE410" i="1"/>
  <c r="Q410" i="1" s="1"/>
  <c r="AF410" i="1"/>
  <c r="AG410" i="1"/>
  <c r="CU410" i="1" s="1"/>
  <c r="T410" i="1" s="1"/>
  <c r="AH410" i="1"/>
  <c r="AI410" i="1"/>
  <c r="CW410" i="1" s="1"/>
  <c r="V410" i="1" s="1"/>
  <c r="AJ410" i="1"/>
  <c r="CR410" i="1"/>
  <c r="CT410" i="1"/>
  <c r="CV410" i="1"/>
  <c r="U410" i="1" s="1"/>
  <c r="CX410" i="1"/>
  <c r="W410" i="1" s="1"/>
  <c r="GL410" i="1"/>
  <c r="GO410" i="1"/>
  <c r="GP410" i="1"/>
  <c r="GV410" i="1"/>
  <c r="HC410" i="1" s="1"/>
  <c r="GX410" i="1" s="1"/>
  <c r="C411" i="1"/>
  <c r="D411" i="1"/>
  <c r="I411" i="1"/>
  <c r="K411" i="1"/>
  <c r="P411" i="1"/>
  <c r="R411" i="1"/>
  <c r="AC411" i="1"/>
  <c r="AD411" i="1"/>
  <c r="AB411" i="1" s="1"/>
  <c r="AE411" i="1"/>
  <c r="Q411" i="1" s="1"/>
  <c r="AF411" i="1"/>
  <c r="S411" i="1" s="1"/>
  <c r="AG411" i="1"/>
  <c r="AH411" i="1"/>
  <c r="CV411" i="1" s="1"/>
  <c r="U411" i="1" s="1"/>
  <c r="AI411" i="1"/>
  <c r="AJ411" i="1"/>
  <c r="CX411" i="1" s="1"/>
  <c r="W411" i="1" s="1"/>
  <c r="CQ411" i="1"/>
  <c r="CR411" i="1"/>
  <c r="CS411" i="1"/>
  <c r="CU411" i="1"/>
  <c r="T411" i="1" s="1"/>
  <c r="CW411" i="1"/>
  <c r="V411" i="1" s="1"/>
  <c r="GL411" i="1"/>
  <c r="GO411" i="1"/>
  <c r="GP411" i="1"/>
  <c r="GV411" i="1"/>
  <c r="HC411" i="1" s="1"/>
  <c r="GX411" i="1" s="1"/>
  <c r="C412" i="1"/>
  <c r="D412" i="1"/>
  <c r="I412" i="1"/>
  <c r="I414" i="1" s="1"/>
  <c r="K412" i="1"/>
  <c r="AC412" i="1"/>
  <c r="P412" i="1" s="1"/>
  <c r="AE412" i="1"/>
  <c r="AD412" i="1" s="1"/>
  <c r="AF412" i="1"/>
  <c r="AG412" i="1"/>
  <c r="CU412" i="1" s="1"/>
  <c r="T412" i="1" s="1"/>
  <c r="AH412" i="1"/>
  <c r="AI412" i="1"/>
  <c r="CW412" i="1" s="1"/>
  <c r="V412" i="1" s="1"/>
  <c r="AJ412" i="1"/>
  <c r="CR412" i="1"/>
  <c r="CT412" i="1"/>
  <c r="CV412" i="1"/>
  <c r="U412" i="1" s="1"/>
  <c r="CX412" i="1"/>
  <c r="W412" i="1" s="1"/>
  <c r="GL412" i="1"/>
  <c r="GO412" i="1"/>
  <c r="GP412" i="1"/>
  <c r="GV412" i="1"/>
  <c r="HC412" i="1"/>
  <c r="GX412" i="1" s="1"/>
  <c r="I413" i="1"/>
  <c r="S413" i="1"/>
  <c r="AC413" i="1"/>
  <c r="P413" i="1" s="1"/>
  <c r="AE413" i="1"/>
  <c r="AD413" i="1" s="1"/>
  <c r="AF413" i="1"/>
  <c r="AG413" i="1"/>
  <c r="CU413" i="1" s="1"/>
  <c r="T413" i="1" s="1"/>
  <c r="AH413" i="1"/>
  <c r="AI413" i="1"/>
  <c r="CW413" i="1" s="1"/>
  <c r="V413" i="1" s="1"/>
  <c r="AJ413" i="1"/>
  <c r="CR413" i="1"/>
  <c r="CT413" i="1"/>
  <c r="CV413" i="1"/>
  <c r="U413" i="1" s="1"/>
  <c r="CX413" i="1"/>
  <c r="W413" i="1" s="1"/>
  <c r="GL413" i="1"/>
  <c r="GO413" i="1"/>
  <c r="GP413" i="1"/>
  <c r="GV413" i="1"/>
  <c r="HC413" i="1"/>
  <c r="GX413" i="1" s="1"/>
  <c r="AC414" i="1"/>
  <c r="P414" i="1" s="1"/>
  <c r="AE414" i="1"/>
  <c r="AD414" i="1" s="1"/>
  <c r="AF414" i="1"/>
  <c r="AG414" i="1"/>
  <c r="CU414" i="1" s="1"/>
  <c r="T414" i="1" s="1"/>
  <c r="AH414" i="1"/>
  <c r="AI414" i="1"/>
  <c r="CW414" i="1" s="1"/>
  <c r="V414" i="1" s="1"/>
  <c r="AJ414" i="1"/>
  <c r="CR414" i="1"/>
  <c r="CT414" i="1"/>
  <c r="CV414" i="1"/>
  <c r="U414" i="1" s="1"/>
  <c r="CX414" i="1"/>
  <c r="W414" i="1" s="1"/>
  <c r="GL414" i="1"/>
  <c r="GO414" i="1"/>
  <c r="GP414" i="1"/>
  <c r="GV414" i="1"/>
  <c r="HC414" i="1"/>
  <c r="GX414" i="1" s="1"/>
  <c r="C415" i="1"/>
  <c r="D415" i="1"/>
  <c r="I415" i="1"/>
  <c r="K415" i="1"/>
  <c r="P415" i="1"/>
  <c r="R415" i="1"/>
  <c r="AC415" i="1"/>
  <c r="AD415" i="1"/>
  <c r="AE415" i="1"/>
  <c r="Q415" i="1" s="1"/>
  <c r="AF415" i="1"/>
  <c r="AB415" i="1" s="1"/>
  <c r="AG415" i="1"/>
  <c r="AH415" i="1"/>
  <c r="CV415" i="1" s="1"/>
  <c r="U415" i="1" s="1"/>
  <c r="AI415" i="1"/>
  <c r="AJ415" i="1"/>
  <c r="CX415" i="1" s="1"/>
  <c r="W415" i="1" s="1"/>
  <c r="CQ415" i="1"/>
  <c r="CR415" i="1"/>
  <c r="CS415" i="1"/>
  <c r="CU415" i="1"/>
  <c r="T415" i="1" s="1"/>
  <c r="CW415" i="1"/>
  <c r="V415" i="1" s="1"/>
  <c r="GL415" i="1"/>
  <c r="GO415" i="1"/>
  <c r="GP415" i="1"/>
  <c r="GV415" i="1"/>
  <c r="GX415" i="1"/>
  <c r="HC415" i="1"/>
  <c r="C416" i="1"/>
  <c r="D416" i="1"/>
  <c r="I416" i="1"/>
  <c r="I418" i="1" s="1"/>
  <c r="K416" i="1"/>
  <c r="S416" i="1"/>
  <c r="AC416" i="1"/>
  <c r="AE416" i="1"/>
  <c r="Q416" i="1" s="1"/>
  <c r="AF416" i="1"/>
  <c r="AG416" i="1"/>
  <c r="CU416" i="1" s="1"/>
  <c r="T416" i="1" s="1"/>
  <c r="AH416" i="1"/>
  <c r="AI416" i="1"/>
  <c r="CW416" i="1" s="1"/>
  <c r="V416" i="1" s="1"/>
  <c r="AJ416" i="1"/>
  <c r="CR416" i="1"/>
  <c r="CT416" i="1"/>
  <c r="CV416" i="1"/>
  <c r="U416" i="1" s="1"/>
  <c r="CX416" i="1"/>
  <c r="W416" i="1" s="1"/>
  <c r="GL416" i="1"/>
  <c r="GO416" i="1"/>
  <c r="GP416" i="1"/>
  <c r="GV416" i="1"/>
  <c r="HC416" i="1" s="1"/>
  <c r="GX416" i="1" s="1"/>
  <c r="I417" i="1"/>
  <c r="S417" i="1"/>
  <c r="AC417" i="1"/>
  <c r="AE417" i="1"/>
  <c r="Q417" i="1" s="1"/>
  <c r="AF417" i="1"/>
  <c r="AG417" i="1"/>
  <c r="CU417" i="1" s="1"/>
  <c r="T417" i="1" s="1"/>
  <c r="AH417" i="1"/>
  <c r="AI417" i="1"/>
  <c r="CW417" i="1" s="1"/>
  <c r="V417" i="1" s="1"/>
  <c r="AJ417" i="1"/>
  <c r="CR417" i="1"/>
  <c r="CT417" i="1"/>
  <c r="CV417" i="1"/>
  <c r="U417" i="1" s="1"/>
  <c r="CX417" i="1"/>
  <c r="W417" i="1" s="1"/>
  <c r="GL417" i="1"/>
  <c r="GO417" i="1"/>
  <c r="GP417" i="1"/>
  <c r="GV417" i="1"/>
  <c r="HC417" i="1" s="1"/>
  <c r="GX417" i="1" s="1"/>
  <c r="AC418" i="1"/>
  <c r="AE418" i="1"/>
  <c r="R418" i="1" s="1"/>
  <c r="AF418" i="1"/>
  <c r="AG418" i="1"/>
  <c r="CU418" i="1" s="1"/>
  <c r="T418" i="1" s="1"/>
  <c r="AH418" i="1"/>
  <c r="AI418" i="1"/>
  <c r="CW418" i="1" s="1"/>
  <c r="V418" i="1" s="1"/>
  <c r="AJ418" i="1"/>
  <c r="CR418" i="1"/>
  <c r="CT418" i="1"/>
  <c r="CV418" i="1"/>
  <c r="U418" i="1" s="1"/>
  <c r="CX418" i="1"/>
  <c r="W418" i="1" s="1"/>
  <c r="GL418" i="1"/>
  <c r="GO418" i="1"/>
  <c r="GP418" i="1"/>
  <c r="GV418" i="1"/>
  <c r="HC418" i="1" s="1"/>
  <c r="GX418" i="1" s="1"/>
  <c r="C419" i="1"/>
  <c r="D419" i="1"/>
  <c r="I419" i="1"/>
  <c r="K419" i="1"/>
  <c r="P419" i="1"/>
  <c r="R419" i="1"/>
  <c r="AC419" i="1"/>
  <c r="AD419" i="1"/>
  <c r="AB419" i="1" s="1"/>
  <c r="AE419" i="1"/>
  <c r="Q419" i="1" s="1"/>
  <c r="AF419" i="1"/>
  <c r="S419" i="1" s="1"/>
  <c r="AG419" i="1"/>
  <c r="AH419" i="1"/>
  <c r="CV419" i="1" s="1"/>
  <c r="U419" i="1" s="1"/>
  <c r="AI419" i="1"/>
  <c r="AJ419" i="1"/>
  <c r="CX419" i="1" s="1"/>
  <c r="W419" i="1" s="1"/>
  <c r="CQ419" i="1"/>
  <c r="CR419" i="1"/>
  <c r="CS419" i="1"/>
  <c r="CU419" i="1"/>
  <c r="T419" i="1" s="1"/>
  <c r="CW419" i="1"/>
  <c r="V419" i="1" s="1"/>
  <c r="GL419" i="1"/>
  <c r="GN419" i="1"/>
  <c r="GP419" i="1"/>
  <c r="GV419" i="1"/>
  <c r="HC419" i="1" s="1"/>
  <c r="GX419" i="1" s="1"/>
  <c r="C420" i="1"/>
  <c r="D420" i="1"/>
  <c r="I420" i="1"/>
  <c r="I422" i="1" s="1"/>
  <c r="K420" i="1"/>
  <c r="AC420" i="1"/>
  <c r="P420" i="1" s="1"/>
  <c r="AE420" i="1"/>
  <c r="AD420" i="1" s="1"/>
  <c r="AF420" i="1"/>
  <c r="AG420" i="1"/>
  <c r="CU420" i="1" s="1"/>
  <c r="T420" i="1" s="1"/>
  <c r="AH420" i="1"/>
  <c r="AI420" i="1"/>
  <c r="CW420" i="1" s="1"/>
  <c r="V420" i="1" s="1"/>
  <c r="AJ420" i="1"/>
  <c r="CR420" i="1"/>
  <c r="CT420" i="1"/>
  <c r="CV420" i="1"/>
  <c r="U420" i="1" s="1"/>
  <c r="CX420" i="1"/>
  <c r="W420" i="1" s="1"/>
  <c r="GL420" i="1"/>
  <c r="GN420" i="1"/>
  <c r="GP420" i="1"/>
  <c r="GV420" i="1"/>
  <c r="HC420" i="1"/>
  <c r="GX420" i="1" s="1"/>
  <c r="I421" i="1"/>
  <c r="S421" i="1"/>
  <c r="AC421" i="1"/>
  <c r="P421" i="1" s="1"/>
  <c r="AE421" i="1"/>
  <c r="AD421" i="1" s="1"/>
  <c r="AF421" i="1"/>
  <c r="AG421" i="1"/>
  <c r="CU421" i="1" s="1"/>
  <c r="T421" i="1" s="1"/>
  <c r="AH421" i="1"/>
  <c r="AI421" i="1"/>
  <c r="CW421" i="1" s="1"/>
  <c r="V421" i="1" s="1"/>
  <c r="AJ421" i="1"/>
  <c r="CR421" i="1"/>
  <c r="CT421" i="1"/>
  <c r="CV421" i="1"/>
  <c r="U421" i="1" s="1"/>
  <c r="CX421" i="1"/>
  <c r="W421" i="1" s="1"/>
  <c r="GL421" i="1"/>
  <c r="GN421" i="1"/>
  <c r="GP421" i="1"/>
  <c r="GV421" i="1"/>
  <c r="HC421" i="1"/>
  <c r="GX421" i="1" s="1"/>
  <c r="AC422" i="1"/>
  <c r="P422" i="1" s="1"/>
  <c r="AE422" i="1"/>
  <c r="AD422" i="1" s="1"/>
  <c r="AF422" i="1"/>
  <c r="AG422" i="1"/>
  <c r="CU422" i="1" s="1"/>
  <c r="AH422" i="1"/>
  <c r="AI422" i="1"/>
  <c r="CW422" i="1" s="1"/>
  <c r="AJ422" i="1"/>
  <c r="CR422" i="1"/>
  <c r="CT422" i="1"/>
  <c r="CV422" i="1"/>
  <c r="CX422" i="1"/>
  <c r="GL422" i="1"/>
  <c r="GN422" i="1"/>
  <c r="GP422" i="1"/>
  <c r="GV422" i="1"/>
  <c r="HC422" i="1"/>
  <c r="I423" i="1"/>
  <c r="K423" i="1"/>
  <c r="P423" i="1"/>
  <c r="R423" i="1"/>
  <c r="AC423" i="1"/>
  <c r="AD423" i="1"/>
  <c r="AB423" i="1" s="1"/>
  <c r="AE423" i="1"/>
  <c r="Q423" i="1" s="1"/>
  <c r="AF423" i="1"/>
  <c r="S423" i="1" s="1"/>
  <c r="AG423" i="1"/>
  <c r="AH423" i="1"/>
  <c r="CV423" i="1" s="1"/>
  <c r="U423" i="1" s="1"/>
  <c r="AI423" i="1"/>
  <c r="AJ423" i="1"/>
  <c r="CX423" i="1" s="1"/>
  <c r="W423" i="1" s="1"/>
  <c r="CQ423" i="1"/>
  <c r="CR423" i="1"/>
  <c r="CS423" i="1"/>
  <c r="CU423" i="1"/>
  <c r="T423" i="1" s="1"/>
  <c r="CW423" i="1"/>
  <c r="V423" i="1" s="1"/>
  <c r="GL423" i="1"/>
  <c r="GO423" i="1"/>
  <c r="GP423" i="1"/>
  <c r="GV423" i="1"/>
  <c r="HC423" i="1" s="1"/>
  <c r="GX423" i="1" s="1"/>
  <c r="I424" i="1"/>
  <c r="K424" i="1"/>
  <c r="S424" i="1"/>
  <c r="AC424" i="1"/>
  <c r="AE424" i="1"/>
  <c r="Q424" i="1" s="1"/>
  <c r="AF424" i="1"/>
  <c r="AG424" i="1"/>
  <c r="CU424" i="1" s="1"/>
  <c r="T424" i="1" s="1"/>
  <c r="AH424" i="1"/>
  <c r="AI424" i="1"/>
  <c r="CW424" i="1" s="1"/>
  <c r="V424" i="1" s="1"/>
  <c r="AJ424" i="1"/>
  <c r="CR424" i="1"/>
  <c r="CT424" i="1"/>
  <c r="CV424" i="1"/>
  <c r="U424" i="1" s="1"/>
  <c r="CX424" i="1"/>
  <c r="W424" i="1" s="1"/>
  <c r="GL424" i="1"/>
  <c r="GO424" i="1"/>
  <c r="GP424" i="1"/>
  <c r="GV424" i="1"/>
  <c r="HC424" i="1" s="1"/>
  <c r="GX424" i="1" s="1"/>
  <c r="C425" i="1"/>
  <c r="D425" i="1"/>
  <c r="I425" i="1"/>
  <c r="K425" i="1"/>
  <c r="P425" i="1"/>
  <c r="R425" i="1"/>
  <c r="AC425" i="1"/>
  <c r="AD425" i="1"/>
  <c r="AB425" i="1" s="1"/>
  <c r="AE425" i="1"/>
  <c r="Q425" i="1" s="1"/>
  <c r="AF425" i="1"/>
  <c r="S425" i="1" s="1"/>
  <c r="AG425" i="1"/>
  <c r="AH425" i="1"/>
  <c r="CV425" i="1" s="1"/>
  <c r="U425" i="1" s="1"/>
  <c r="AI425" i="1"/>
  <c r="AJ425" i="1"/>
  <c r="CX425" i="1" s="1"/>
  <c r="W425" i="1" s="1"/>
  <c r="CQ425" i="1"/>
  <c r="CR425" i="1"/>
  <c r="CS425" i="1"/>
  <c r="CU425" i="1"/>
  <c r="T425" i="1" s="1"/>
  <c r="CW425" i="1"/>
  <c r="V425" i="1" s="1"/>
  <c r="GL425" i="1"/>
  <c r="GO425" i="1"/>
  <c r="GP425" i="1"/>
  <c r="GV425" i="1"/>
  <c r="HC425" i="1" s="1"/>
  <c r="GX425" i="1" s="1"/>
  <c r="C426" i="1"/>
  <c r="D426" i="1"/>
  <c r="I426" i="1"/>
  <c r="I428" i="1" s="1"/>
  <c r="K426" i="1"/>
  <c r="AC426" i="1"/>
  <c r="P426" i="1" s="1"/>
  <c r="AE426" i="1"/>
  <c r="AD426" i="1" s="1"/>
  <c r="AF426" i="1"/>
  <c r="AG426" i="1"/>
  <c r="CU426" i="1" s="1"/>
  <c r="T426" i="1" s="1"/>
  <c r="AH426" i="1"/>
  <c r="AI426" i="1"/>
  <c r="CW426" i="1" s="1"/>
  <c r="V426" i="1" s="1"/>
  <c r="AJ426" i="1"/>
  <c r="CR426" i="1"/>
  <c r="CT426" i="1"/>
  <c r="CV426" i="1"/>
  <c r="U426" i="1" s="1"/>
  <c r="CX426" i="1"/>
  <c r="W426" i="1" s="1"/>
  <c r="GL426" i="1"/>
  <c r="GO426" i="1"/>
  <c r="GP426" i="1"/>
  <c r="GV426" i="1"/>
  <c r="HC426" i="1"/>
  <c r="GX426" i="1" s="1"/>
  <c r="I427" i="1"/>
  <c r="S427" i="1"/>
  <c r="AC427" i="1"/>
  <c r="P427" i="1" s="1"/>
  <c r="AE427" i="1"/>
  <c r="AD427" i="1" s="1"/>
  <c r="AF427" i="1"/>
  <c r="AG427" i="1"/>
  <c r="CU427" i="1" s="1"/>
  <c r="T427" i="1" s="1"/>
  <c r="AH427" i="1"/>
  <c r="AI427" i="1"/>
  <c r="CW427" i="1" s="1"/>
  <c r="V427" i="1" s="1"/>
  <c r="AJ427" i="1"/>
  <c r="CR427" i="1"/>
  <c r="CT427" i="1"/>
  <c r="CV427" i="1"/>
  <c r="U427" i="1" s="1"/>
  <c r="CX427" i="1"/>
  <c r="W427" i="1" s="1"/>
  <c r="GL427" i="1"/>
  <c r="GO427" i="1"/>
  <c r="GP427" i="1"/>
  <c r="GV427" i="1"/>
  <c r="HC427" i="1"/>
  <c r="GX427" i="1" s="1"/>
  <c r="AC428" i="1"/>
  <c r="P428" i="1" s="1"/>
  <c r="AE428" i="1"/>
  <c r="AD428" i="1" s="1"/>
  <c r="AF428" i="1"/>
  <c r="AG428" i="1"/>
  <c r="CU428" i="1" s="1"/>
  <c r="AH428" i="1"/>
  <c r="AI428" i="1"/>
  <c r="CW428" i="1" s="1"/>
  <c r="AJ428" i="1"/>
  <c r="CR428" i="1"/>
  <c r="CT428" i="1"/>
  <c r="CV428" i="1"/>
  <c r="CX428" i="1"/>
  <c r="GL428" i="1"/>
  <c r="GO428" i="1"/>
  <c r="GP428" i="1"/>
  <c r="GV428" i="1"/>
  <c r="HC428" i="1"/>
  <c r="C429" i="1"/>
  <c r="D429" i="1"/>
  <c r="I429" i="1"/>
  <c r="K429" i="1"/>
  <c r="P429" i="1"/>
  <c r="R429" i="1"/>
  <c r="AC429" i="1"/>
  <c r="AD429" i="1"/>
  <c r="AE429" i="1"/>
  <c r="Q429" i="1" s="1"/>
  <c r="AF429" i="1"/>
  <c r="AB429" i="1" s="1"/>
  <c r="AG429" i="1"/>
  <c r="AH429" i="1"/>
  <c r="CV429" i="1" s="1"/>
  <c r="U429" i="1" s="1"/>
  <c r="AI429" i="1"/>
  <c r="AJ429" i="1"/>
  <c r="CX429" i="1" s="1"/>
  <c r="W429" i="1" s="1"/>
  <c r="CQ429" i="1"/>
  <c r="CR429" i="1"/>
  <c r="CS429" i="1"/>
  <c r="CU429" i="1"/>
  <c r="T429" i="1" s="1"/>
  <c r="CW429" i="1"/>
  <c r="V429" i="1" s="1"/>
  <c r="GL429" i="1"/>
  <c r="GN429" i="1"/>
  <c r="GP429" i="1"/>
  <c r="GV429" i="1"/>
  <c r="GX429" i="1"/>
  <c r="HC429" i="1"/>
  <c r="C430" i="1"/>
  <c r="D430" i="1"/>
  <c r="I430" i="1"/>
  <c r="I432" i="1" s="1"/>
  <c r="K430" i="1"/>
  <c r="S430" i="1"/>
  <c r="AC430" i="1"/>
  <c r="AE430" i="1"/>
  <c r="Q430" i="1" s="1"/>
  <c r="AF430" i="1"/>
  <c r="AG430" i="1"/>
  <c r="CU430" i="1" s="1"/>
  <c r="T430" i="1" s="1"/>
  <c r="AH430" i="1"/>
  <c r="AI430" i="1"/>
  <c r="CW430" i="1" s="1"/>
  <c r="V430" i="1" s="1"/>
  <c r="AJ430" i="1"/>
  <c r="CR430" i="1"/>
  <c r="CT430" i="1"/>
  <c r="CV430" i="1"/>
  <c r="U430" i="1" s="1"/>
  <c r="CX430" i="1"/>
  <c r="W430" i="1" s="1"/>
  <c r="GL430" i="1"/>
  <c r="GN430" i="1"/>
  <c r="GP430" i="1"/>
  <c r="GV430" i="1"/>
  <c r="HC430" i="1" s="1"/>
  <c r="GX430" i="1" s="1"/>
  <c r="I431" i="1"/>
  <c r="S431" i="1"/>
  <c r="AC431" i="1"/>
  <c r="AE431" i="1"/>
  <c r="Q431" i="1" s="1"/>
  <c r="AF431" i="1"/>
  <c r="AG431" i="1"/>
  <c r="CU431" i="1" s="1"/>
  <c r="T431" i="1" s="1"/>
  <c r="AH431" i="1"/>
  <c r="AI431" i="1"/>
  <c r="CW431" i="1" s="1"/>
  <c r="V431" i="1" s="1"/>
  <c r="AJ431" i="1"/>
  <c r="CR431" i="1"/>
  <c r="CT431" i="1"/>
  <c r="CV431" i="1"/>
  <c r="U431" i="1" s="1"/>
  <c r="CX431" i="1"/>
  <c r="W431" i="1" s="1"/>
  <c r="GL431" i="1"/>
  <c r="GN431" i="1"/>
  <c r="GP431" i="1"/>
  <c r="GV431" i="1"/>
  <c r="HC431" i="1" s="1"/>
  <c r="GX431" i="1" s="1"/>
  <c r="AC432" i="1"/>
  <c r="AE432" i="1"/>
  <c r="R432" i="1" s="1"/>
  <c r="AF432" i="1"/>
  <c r="AG432" i="1"/>
  <c r="CU432" i="1" s="1"/>
  <c r="AH432" i="1"/>
  <c r="AI432" i="1"/>
  <c r="CW432" i="1" s="1"/>
  <c r="V432" i="1" s="1"/>
  <c r="AJ432" i="1"/>
  <c r="CR432" i="1"/>
  <c r="CT432" i="1"/>
  <c r="CV432" i="1"/>
  <c r="U432" i="1" s="1"/>
  <c r="CX432" i="1"/>
  <c r="W432" i="1" s="1"/>
  <c r="GL432" i="1"/>
  <c r="GN432" i="1"/>
  <c r="GP432" i="1"/>
  <c r="GV432" i="1"/>
  <c r="HC432" i="1" s="1"/>
  <c r="GX432" i="1" s="1"/>
  <c r="C433" i="1"/>
  <c r="D433" i="1"/>
  <c r="I433" i="1"/>
  <c r="K433" i="1"/>
  <c r="P433" i="1"/>
  <c r="R433" i="1"/>
  <c r="AC433" i="1"/>
  <c r="AD433" i="1"/>
  <c r="AB433" i="1" s="1"/>
  <c r="AE433" i="1"/>
  <c r="Q433" i="1" s="1"/>
  <c r="AF433" i="1"/>
  <c r="S433" i="1" s="1"/>
  <c r="AG433" i="1"/>
  <c r="AH433" i="1"/>
  <c r="CV433" i="1" s="1"/>
  <c r="U433" i="1" s="1"/>
  <c r="AI433" i="1"/>
  <c r="AJ433" i="1"/>
  <c r="CX433" i="1" s="1"/>
  <c r="W433" i="1" s="1"/>
  <c r="CQ433" i="1"/>
  <c r="CR433" i="1"/>
  <c r="CS433" i="1"/>
  <c r="CU433" i="1"/>
  <c r="T433" i="1" s="1"/>
  <c r="CW433" i="1"/>
  <c r="V433" i="1" s="1"/>
  <c r="GL433" i="1"/>
  <c r="GO433" i="1"/>
  <c r="GP433" i="1"/>
  <c r="GV433" i="1"/>
  <c r="HC433" i="1" s="1"/>
  <c r="GX433" i="1" s="1"/>
  <c r="C434" i="1"/>
  <c r="D434" i="1"/>
  <c r="I434" i="1"/>
  <c r="I436" i="1" s="1"/>
  <c r="K434" i="1"/>
  <c r="AC434" i="1"/>
  <c r="P434" i="1" s="1"/>
  <c r="AE434" i="1"/>
  <c r="AD434" i="1" s="1"/>
  <c r="AF434" i="1"/>
  <c r="AG434" i="1"/>
  <c r="CU434" i="1" s="1"/>
  <c r="T434" i="1" s="1"/>
  <c r="AH434" i="1"/>
  <c r="AI434" i="1"/>
  <c r="CW434" i="1" s="1"/>
  <c r="V434" i="1" s="1"/>
  <c r="AJ434" i="1"/>
  <c r="CR434" i="1"/>
  <c r="CT434" i="1"/>
  <c r="CV434" i="1"/>
  <c r="U434" i="1" s="1"/>
  <c r="CX434" i="1"/>
  <c r="W434" i="1" s="1"/>
  <c r="GL434" i="1"/>
  <c r="GO434" i="1"/>
  <c r="GP434" i="1"/>
  <c r="GV434" i="1"/>
  <c r="HC434" i="1"/>
  <c r="GX434" i="1" s="1"/>
  <c r="I435" i="1"/>
  <c r="S435" i="1"/>
  <c r="AC435" i="1"/>
  <c r="P435" i="1" s="1"/>
  <c r="AE435" i="1"/>
  <c r="AD435" i="1" s="1"/>
  <c r="AF435" i="1"/>
  <c r="AG435" i="1"/>
  <c r="CU435" i="1" s="1"/>
  <c r="T435" i="1" s="1"/>
  <c r="AH435" i="1"/>
  <c r="AI435" i="1"/>
  <c r="CW435" i="1" s="1"/>
  <c r="V435" i="1" s="1"/>
  <c r="AJ435" i="1"/>
  <c r="CR435" i="1"/>
  <c r="CT435" i="1"/>
  <c r="CV435" i="1"/>
  <c r="U435" i="1" s="1"/>
  <c r="CX435" i="1"/>
  <c r="W435" i="1" s="1"/>
  <c r="GL435" i="1"/>
  <c r="GO435" i="1"/>
  <c r="GP435" i="1"/>
  <c r="GV435" i="1"/>
  <c r="HC435" i="1"/>
  <c r="GX435" i="1" s="1"/>
  <c r="AC436" i="1"/>
  <c r="P436" i="1" s="1"/>
  <c r="AE436" i="1"/>
  <c r="AD436" i="1" s="1"/>
  <c r="AF436" i="1"/>
  <c r="AG436" i="1"/>
  <c r="CU436" i="1" s="1"/>
  <c r="T436" i="1" s="1"/>
  <c r="AH436" i="1"/>
  <c r="AI436" i="1"/>
  <c r="CW436" i="1" s="1"/>
  <c r="V436" i="1" s="1"/>
  <c r="AJ436" i="1"/>
  <c r="CR436" i="1"/>
  <c r="CT436" i="1"/>
  <c r="CV436" i="1"/>
  <c r="U436" i="1" s="1"/>
  <c r="CX436" i="1"/>
  <c r="W436" i="1" s="1"/>
  <c r="GL436" i="1"/>
  <c r="GO436" i="1"/>
  <c r="GP436" i="1"/>
  <c r="GV436" i="1"/>
  <c r="HC436" i="1"/>
  <c r="GX436" i="1" s="1"/>
  <c r="C437" i="1"/>
  <c r="D437" i="1"/>
  <c r="I437" i="1"/>
  <c r="K437" i="1"/>
  <c r="P437" i="1"/>
  <c r="R437" i="1"/>
  <c r="AC437" i="1"/>
  <c r="AD437" i="1"/>
  <c r="AE437" i="1"/>
  <c r="Q437" i="1" s="1"/>
  <c r="AF437" i="1"/>
  <c r="AB437" i="1" s="1"/>
  <c r="AG437" i="1"/>
  <c r="AH437" i="1"/>
  <c r="CV437" i="1" s="1"/>
  <c r="U437" i="1" s="1"/>
  <c r="AI437" i="1"/>
  <c r="AJ437" i="1"/>
  <c r="CX437" i="1" s="1"/>
  <c r="W437" i="1" s="1"/>
  <c r="CQ437" i="1"/>
  <c r="CR437" i="1"/>
  <c r="CS437" i="1"/>
  <c r="CU437" i="1"/>
  <c r="T437" i="1" s="1"/>
  <c r="CW437" i="1"/>
  <c r="V437" i="1" s="1"/>
  <c r="GL437" i="1"/>
  <c r="GO437" i="1"/>
  <c r="GP437" i="1"/>
  <c r="GV437" i="1"/>
  <c r="GX437" i="1"/>
  <c r="HC437" i="1"/>
  <c r="C438" i="1"/>
  <c r="D438" i="1"/>
  <c r="I438" i="1"/>
  <c r="I440" i="1" s="1"/>
  <c r="K438" i="1"/>
  <c r="S438" i="1"/>
  <c r="AC438" i="1"/>
  <c r="AE438" i="1"/>
  <c r="Q438" i="1" s="1"/>
  <c r="AF438" i="1"/>
  <c r="AG438" i="1"/>
  <c r="CU438" i="1" s="1"/>
  <c r="T438" i="1" s="1"/>
  <c r="AH438" i="1"/>
  <c r="AI438" i="1"/>
  <c r="CW438" i="1" s="1"/>
  <c r="V438" i="1" s="1"/>
  <c r="AJ438" i="1"/>
  <c r="CR438" i="1"/>
  <c r="CT438" i="1"/>
  <c r="CV438" i="1"/>
  <c r="U438" i="1" s="1"/>
  <c r="CX438" i="1"/>
  <c r="W438" i="1" s="1"/>
  <c r="GL438" i="1"/>
  <c r="GO438" i="1"/>
  <c r="GP438" i="1"/>
  <c r="GV438" i="1"/>
  <c r="HC438" i="1" s="1"/>
  <c r="GX438" i="1" s="1"/>
  <c r="I439" i="1"/>
  <c r="S439" i="1"/>
  <c r="AC439" i="1"/>
  <c r="AE439" i="1"/>
  <c r="Q439" i="1" s="1"/>
  <c r="AF439" i="1"/>
  <c r="AG439" i="1"/>
  <c r="CU439" i="1" s="1"/>
  <c r="T439" i="1" s="1"/>
  <c r="AH439" i="1"/>
  <c r="AI439" i="1"/>
  <c r="CW439" i="1" s="1"/>
  <c r="V439" i="1" s="1"/>
  <c r="AJ439" i="1"/>
  <c r="CR439" i="1"/>
  <c r="CT439" i="1"/>
  <c r="CV439" i="1"/>
  <c r="U439" i="1" s="1"/>
  <c r="CX439" i="1"/>
  <c r="W439" i="1" s="1"/>
  <c r="GL439" i="1"/>
  <c r="GO439" i="1"/>
  <c r="GP439" i="1"/>
  <c r="GV439" i="1"/>
  <c r="HC439" i="1" s="1"/>
  <c r="GX439" i="1" s="1"/>
  <c r="AC440" i="1"/>
  <c r="AE440" i="1"/>
  <c r="R440" i="1" s="1"/>
  <c r="AF440" i="1"/>
  <c r="AG440" i="1"/>
  <c r="CU440" i="1" s="1"/>
  <c r="T440" i="1" s="1"/>
  <c r="AH440" i="1"/>
  <c r="AI440" i="1"/>
  <c r="CW440" i="1" s="1"/>
  <c r="V440" i="1" s="1"/>
  <c r="AJ440" i="1"/>
  <c r="CR440" i="1"/>
  <c r="CT440" i="1"/>
  <c r="CV440" i="1"/>
  <c r="U440" i="1" s="1"/>
  <c r="CX440" i="1"/>
  <c r="GL440" i="1"/>
  <c r="GO440" i="1"/>
  <c r="GP440" i="1"/>
  <c r="GV440" i="1"/>
  <c r="HC440" i="1" s="1"/>
  <c r="I441" i="1"/>
  <c r="S441" i="1"/>
  <c r="AC441" i="1"/>
  <c r="AE441" i="1"/>
  <c r="Q441" i="1" s="1"/>
  <c r="AF441" i="1"/>
  <c r="AG441" i="1"/>
  <c r="CU441" i="1" s="1"/>
  <c r="T441" i="1" s="1"/>
  <c r="AH441" i="1"/>
  <c r="AI441" i="1"/>
  <c r="CW441" i="1" s="1"/>
  <c r="V441" i="1" s="1"/>
  <c r="AJ441" i="1"/>
  <c r="CR441" i="1"/>
  <c r="CT441" i="1"/>
  <c r="CV441" i="1"/>
  <c r="U441" i="1" s="1"/>
  <c r="CX441" i="1"/>
  <c r="W441" i="1" s="1"/>
  <c r="GL441" i="1"/>
  <c r="GO441" i="1"/>
  <c r="GP441" i="1"/>
  <c r="GV441" i="1"/>
  <c r="HC441" i="1" s="1"/>
  <c r="GX441" i="1" s="1"/>
  <c r="AC442" i="1"/>
  <c r="AE442" i="1"/>
  <c r="AF442" i="1"/>
  <c r="AG442" i="1"/>
  <c r="CU442" i="1" s="1"/>
  <c r="AH442" i="1"/>
  <c r="AI442" i="1"/>
  <c r="CW442" i="1" s="1"/>
  <c r="AJ442" i="1"/>
  <c r="CR442" i="1"/>
  <c r="CT442" i="1"/>
  <c r="CV442" i="1"/>
  <c r="CX442" i="1"/>
  <c r="GL442" i="1"/>
  <c r="GO442" i="1"/>
  <c r="GP442" i="1"/>
  <c r="GV442" i="1"/>
  <c r="HC442" i="1" s="1"/>
  <c r="I443" i="1"/>
  <c r="S443" i="1"/>
  <c r="AC443" i="1"/>
  <c r="AE443" i="1"/>
  <c r="Q443" i="1" s="1"/>
  <c r="AF443" i="1"/>
  <c r="AG443" i="1"/>
  <c r="CU443" i="1" s="1"/>
  <c r="T443" i="1" s="1"/>
  <c r="AH443" i="1"/>
  <c r="AI443" i="1"/>
  <c r="CW443" i="1" s="1"/>
  <c r="V443" i="1" s="1"/>
  <c r="AJ443" i="1"/>
  <c r="CR443" i="1"/>
  <c r="CT443" i="1"/>
  <c r="CV443" i="1"/>
  <c r="U443" i="1" s="1"/>
  <c r="CX443" i="1"/>
  <c r="W443" i="1" s="1"/>
  <c r="GL443" i="1"/>
  <c r="GO443" i="1"/>
  <c r="GP443" i="1"/>
  <c r="GV443" i="1"/>
  <c r="HC443" i="1" s="1"/>
  <c r="GX443" i="1" s="1"/>
  <c r="AC444" i="1"/>
  <c r="AE444" i="1"/>
  <c r="AF444" i="1"/>
  <c r="AG444" i="1"/>
  <c r="CU444" i="1" s="1"/>
  <c r="AH444" i="1"/>
  <c r="AI444" i="1"/>
  <c r="CW444" i="1" s="1"/>
  <c r="AJ444" i="1"/>
  <c r="CR444" i="1"/>
  <c r="CT444" i="1"/>
  <c r="CV444" i="1"/>
  <c r="CX444" i="1"/>
  <c r="GL444" i="1"/>
  <c r="GO444" i="1"/>
  <c r="GP444" i="1"/>
  <c r="GV444" i="1"/>
  <c r="HC444" i="1" s="1"/>
  <c r="I445" i="1"/>
  <c r="S445" i="1"/>
  <c r="AC445" i="1"/>
  <c r="AE445" i="1"/>
  <c r="Q445" i="1" s="1"/>
  <c r="AF445" i="1"/>
  <c r="AG445" i="1"/>
  <c r="CU445" i="1" s="1"/>
  <c r="T445" i="1" s="1"/>
  <c r="AH445" i="1"/>
  <c r="AI445" i="1"/>
  <c r="CW445" i="1" s="1"/>
  <c r="V445" i="1" s="1"/>
  <c r="AJ445" i="1"/>
  <c r="CR445" i="1"/>
  <c r="CT445" i="1"/>
  <c r="CV445" i="1"/>
  <c r="U445" i="1" s="1"/>
  <c r="CX445" i="1"/>
  <c r="W445" i="1" s="1"/>
  <c r="GL445" i="1"/>
  <c r="GO445" i="1"/>
  <c r="GP445" i="1"/>
  <c r="GV445" i="1"/>
  <c r="HC445" i="1" s="1"/>
  <c r="GX445" i="1" s="1"/>
  <c r="AC446" i="1"/>
  <c r="AE446" i="1"/>
  <c r="AF446" i="1"/>
  <c r="AG446" i="1"/>
  <c r="CU446" i="1" s="1"/>
  <c r="AH446" i="1"/>
  <c r="AI446" i="1"/>
  <c r="CW446" i="1" s="1"/>
  <c r="AJ446" i="1"/>
  <c r="CR446" i="1"/>
  <c r="CT446" i="1"/>
  <c r="CV446" i="1"/>
  <c r="CX446" i="1"/>
  <c r="GL446" i="1"/>
  <c r="GO446" i="1"/>
  <c r="GP446" i="1"/>
  <c r="GV446" i="1"/>
  <c r="HC446" i="1" s="1"/>
  <c r="B448" i="1"/>
  <c r="B274" i="1" s="1"/>
  <c r="C448" i="1"/>
  <c r="C274" i="1" s="1"/>
  <c r="D448" i="1"/>
  <c r="D274" i="1" s="1"/>
  <c r="F448" i="1"/>
  <c r="F274" i="1" s="1"/>
  <c r="G448" i="1"/>
  <c r="G274" i="1" s="1"/>
  <c r="BX448" i="1"/>
  <c r="BX274" i="1" s="1"/>
  <c r="BY448" i="1"/>
  <c r="BY274" i="1" s="1"/>
  <c r="BZ448" i="1"/>
  <c r="BZ274" i="1" s="1"/>
  <c r="CD448" i="1"/>
  <c r="CD274" i="1" s="1"/>
  <c r="CK448" i="1"/>
  <c r="CK274" i="1" s="1"/>
  <c r="CL448" i="1"/>
  <c r="CL274" i="1" s="1"/>
  <c r="CM448" i="1"/>
  <c r="CM274" i="1" s="1"/>
  <c r="FP448" i="1"/>
  <c r="FP274" i="1" s="1"/>
  <c r="FQ448" i="1"/>
  <c r="FQ274" i="1" s="1"/>
  <c r="FR448" i="1"/>
  <c r="FR274" i="1" s="1"/>
  <c r="FV448" i="1"/>
  <c r="FV274" i="1" s="1"/>
  <c r="GC448" i="1"/>
  <c r="GC274" i="1" s="1"/>
  <c r="GD448" i="1"/>
  <c r="GD274" i="1" s="1"/>
  <c r="GE448" i="1"/>
  <c r="GE274" i="1" s="1"/>
  <c r="D478" i="1"/>
  <c r="E480" i="1"/>
  <c r="Z480" i="1"/>
  <c r="AA480" i="1"/>
  <c r="AM480" i="1"/>
  <c r="AN480" i="1"/>
  <c r="BE480" i="1"/>
  <c r="BF480" i="1"/>
  <c r="BG480" i="1"/>
  <c r="BH480" i="1"/>
  <c r="BI480" i="1"/>
  <c r="BJ480" i="1"/>
  <c r="BK480" i="1"/>
  <c r="BL480" i="1"/>
  <c r="BM480" i="1"/>
  <c r="BN480" i="1"/>
  <c r="BO480" i="1"/>
  <c r="BP480" i="1"/>
  <c r="BQ480" i="1"/>
  <c r="BR480" i="1"/>
  <c r="BS480" i="1"/>
  <c r="BT480" i="1"/>
  <c r="BU480" i="1"/>
  <c r="BV480" i="1"/>
  <c r="BW480" i="1"/>
  <c r="CN480" i="1"/>
  <c r="CO480" i="1"/>
  <c r="CP480" i="1"/>
  <c r="CQ480" i="1"/>
  <c r="CR480" i="1"/>
  <c r="CS480" i="1"/>
  <c r="CT480" i="1"/>
  <c r="CU480" i="1"/>
  <c r="CV480" i="1"/>
  <c r="CW480" i="1"/>
  <c r="CX480" i="1"/>
  <c r="CY480" i="1"/>
  <c r="CZ480" i="1"/>
  <c r="DA480" i="1"/>
  <c r="DB480" i="1"/>
  <c r="DC480" i="1"/>
  <c r="DD480" i="1"/>
  <c r="DE480" i="1"/>
  <c r="DF480" i="1"/>
  <c r="DR480" i="1"/>
  <c r="DS480" i="1"/>
  <c r="EE480" i="1"/>
  <c r="EF480" i="1"/>
  <c r="EW480" i="1"/>
  <c r="EX480" i="1"/>
  <c r="EY480" i="1"/>
  <c r="EZ480" i="1"/>
  <c r="FA480" i="1"/>
  <c r="FB480" i="1"/>
  <c r="FC480" i="1"/>
  <c r="FD480" i="1"/>
  <c r="FE480" i="1"/>
  <c r="FF480" i="1"/>
  <c r="FG480" i="1"/>
  <c r="FH480" i="1"/>
  <c r="FI480" i="1"/>
  <c r="FJ480" i="1"/>
  <c r="FK480" i="1"/>
  <c r="FL480" i="1"/>
  <c r="FM480" i="1"/>
  <c r="FN480" i="1"/>
  <c r="FO480" i="1"/>
  <c r="GF480" i="1"/>
  <c r="GG480" i="1"/>
  <c r="GH480" i="1"/>
  <c r="GI480" i="1"/>
  <c r="GJ480" i="1"/>
  <c r="GK480" i="1"/>
  <c r="GL480" i="1"/>
  <c r="GM480" i="1"/>
  <c r="GN480" i="1"/>
  <c r="GO480" i="1"/>
  <c r="GP480" i="1"/>
  <c r="GQ480" i="1"/>
  <c r="GR480" i="1"/>
  <c r="GS480" i="1"/>
  <c r="GT480" i="1"/>
  <c r="GU480" i="1"/>
  <c r="GV480" i="1"/>
  <c r="GW480" i="1"/>
  <c r="GX480" i="1"/>
  <c r="C482" i="1"/>
  <c r="D482" i="1"/>
  <c r="I482" i="1"/>
  <c r="K482" i="1"/>
  <c r="P482" i="1"/>
  <c r="R482" i="1"/>
  <c r="AC482" i="1"/>
  <c r="AD482" i="1"/>
  <c r="AE482" i="1"/>
  <c r="Q482" i="1" s="1"/>
  <c r="AF482" i="1"/>
  <c r="AB482" i="1" s="1"/>
  <c r="AG482" i="1"/>
  <c r="AH482" i="1"/>
  <c r="CV482" i="1" s="1"/>
  <c r="U482" i="1" s="1"/>
  <c r="AI482" i="1"/>
  <c r="AJ482" i="1"/>
  <c r="CX482" i="1" s="1"/>
  <c r="W482" i="1" s="1"/>
  <c r="CQ482" i="1"/>
  <c r="CR482" i="1"/>
  <c r="CS482" i="1"/>
  <c r="CU482" i="1"/>
  <c r="T482" i="1" s="1"/>
  <c r="CW482" i="1"/>
  <c r="V482" i="1" s="1"/>
  <c r="GL482" i="1"/>
  <c r="GO482" i="1"/>
  <c r="GP482" i="1"/>
  <c r="GV482" i="1"/>
  <c r="GX482" i="1"/>
  <c r="HC482" i="1"/>
  <c r="C483" i="1"/>
  <c r="D483" i="1"/>
  <c r="I483" i="1"/>
  <c r="I485" i="1" s="1"/>
  <c r="K483" i="1"/>
  <c r="S483" i="1"/>
  <c r="AC483" i="1"/>
  <c r="AE483" i="1"/>
  <c r="Q483" i="1" s="1"/>
  <c r="AF483" i="1"/>
  <c r="AG483" i="1"/>
  <c r="CU483" i="1" s="1"/>
  <c r="T483" i="1" s="1"/>
  <c r="AH483" i="1"/>
  <c r="AI483" i="1"/>
  <c r="CW483" i="1" s="1"/>
  <c r="V483" i="1" s="1"/>
  <c r="AJ483" i="1"/>
  <c r="CR483" i="1"/>
  <c r="CT483" i="1"/>
  <c r="CV483" i="1"/>
  <c r="U483" i="1" s="1"/>
  <c r="CX483" i="1"/>
  <c r="W483" i="1" s="1"/>
  <c r="GL483" i="1"/>
  <c r="GO483" i="1"/>
  <c r="GP483" i="1"/>
  <c r="GV483" i="1"/>
  <c r="HC483" i="1" s="1"/>
  <c r="GX483" i="1" s="1"/>
  <c r="I484" i="1"/>
  <c r="S484" i="1"/>
  <c r="AC484" i="1"/>
  <c r="AE484" i="1"/>
  <c r="Q484" i="1" s="1"/>
  <c r="AF484" i="1"/>
  <c r="AG484" i="1"/>
  <c r="CU484" i="1" s="1"/>
  <c r="T484" i="1" s="1"/>
  <c r="AH484" i="1"/>
  <c r="AI484" i="1"/>
  <c r="CW484" i="1" s="1"/>
  <c r="V484" i="1" s="1"/>
  <c r="AJ484" i="1"/>
  <c r="CR484" i="1"/>
  <c r="CT484" i="1"/>
  <c r="CV484" i="1"/>
  <c r="U484" i="1" s="1"/>
  <c r="CX484" i="1"/>
  <c r="W484" i="1" s="1"/>
  <c r="GL484" i="1"/>
  <c r="GO484" i="1"/>
  <c r="GP484" i="1"/>
  <c r="GV484" i="1"/>
  <c r="HC484" i="1" s="1"/>
  <c r="GX484" i="1" s="1"/>
  <c r="AC485" i="1"/>
  <c r="AE485" i="1"/>
  <c r="R485" i="1" s="1"/>
  <c r="AF485" i="1"/>
  <c r="AG485" i="1"/>
  <c r="CU485" i="1" s="1"/>
  <c r="T485" i="1" s="1"/>
  <c r="AH485" i="1"/>
  <c r="AI485" i="1"/>
  <c r="CW485" i="1" s="1"/>
  <c r="V485" i="1" s="1"/>
  <c r="AJ485" i="1"/>
  <c r="CR485" i="1"/>
  <c r="CT485" i="1"/>
  <c r="CV485" i="1"/>
  <c r="U485" i="1" s="1"/>
  <c r="CX485" i="1"/>
  <c r="W485" i="1" s="1"/>
  <c r="GL485" i="1"/>
  <c r="GO485" i="1"/>
  <c r="GP485" i="1"/>
  <c r="GV485" i="1"/>
  <c r="HC485" i="1" s="1"/>
  <c r="GX485" i="1" s="1"/>
  <c r="I486" i="1"/>
  <c r="S486" i="1"/>
  <c r="AC486" i="1"/>
  <c r="AE486" i="1"/>
  <c r="Q486" i="1" s="1"/>
  <c r="AF486" i="1"/>
  <c r="AG486" i="1"/>
  <c r="CU486" i="1" s="1"/>
  <c r="T486" i="1" s="1"/>
  <c r="AH486" i="1"/>
  <c r="AI486" i="1"/>
  <c r="CW486" i="1" s="1"/>
  <c r="V486" i="1" s="1"/>
  <c r="AJ486" i="1"/>
  <c r="CR486" i="1"/>
  <c r="CT486" i="1"/>
  <c r="CV486" i="1"/>
  <c r="U486" i="1" s="1"/>
  <c r="CX486" i="1"/>
  <c r="W486" i="1" s="1"/>
  <c r="GL486" i="1"/>
  <c r="GO486" i="1"/>
  <c r="GP486" i="1"/>
  <c r="GV486" i="1"/>
  <c r="HC486" i="1" s="1"/>
  <c r="GX486" i="1" s="1"/>
  <c r="AC487" i="1"/>
  <c r="AE487" i="1"/>
  <c r="AF487" i="1"/>
  <c r="AG487" i="1"/>
  <c r="CU487" i="1" s="1"/>
  <c r="AH487" i="1"/>
  <c r="AI487" i="1"/>
  <c r="CW487" i="1" s="1"/>
  <c r="AJ487" i="1"/>
  <c r="CR487" i="1"/>
  <c r="CT487" i="1"/>
  <c r="CV487" i="1"/>
  <c r="CX487" i="1"/>
  <c r="GL487" i="1"/>
  <c r="GO487" i="1"/>
  <c r="GP487" i="1"/>
  <c r="GV487" i="1"/>
  <c r="HC487" i="1" s="1"/>
  <c r="I488" i="1"/>
  <c r="S488" i="1"/>
  <c r="AC488" i="1"/>
  <c r="AE488" i="1"/>
  <c r="Q488" i="1" s="1"/>
  <c r="AF488" i="1"/>
  <c r="AG488" i="1"/>
  <c r="CU488" i="1" s="1"/>
  <c r="T488" i="1" s="1"/>
  <c r="AH488" i="1"/>
  <c r="AI488" i="1"/>
  <c r="CW488" i="1" s="1"/>
  <c r="V488" i="1" s="1"/>
  <c r="AJ488" i="1"/>
  <c r="CR488" i="1"/>
  <c r="CT488" i="1"/>
  <c r="CV488" i="1"/>
  <c r="U488" i="1" s="1"/>
  <c r="CX488" i="1"/>
  <c r="W488" i="1" s="1"/>
  <c r="GL488" i="1"/>
  <c r="GO488" i="1"/>
  <c r="GP488" i="1"/>
  <c r="GV488" i="1"/>
  <c r="HC488" i="1" s="1"/>
  <c r="GX488" i="1" s="1"/>
  <c r="AC489" i="1"/>
  <c r="AE489" i="1"/>
  <c r="AF489" i="1"/>
  <c r="AG489" i="1"/>
  <c r="CU489" i="1" s="1"/>
  <c r="AH489" i="1"/>
  <c r="AI489" i="1"/>
  <c r="CW489" i="1" s="1"/>
  <c r="AJ489" i="1"/>
  <c r="CR489" i="1"/>
  <c r="CT489" i="1"/>
  <c r="CV489" i="1"/>
  <c r="CX489" i="1"/>
  <c r="GL489" i="1"/>
  <c r="GO489" i="1"/>
  <c r="GP489" i="1"/>
  <c r="GV489" i="1"/>
  <c r="HC489" i="1" s="1"/>
  <c r="I490" i="1"/>
  <c r="S490" i="1"/>
  <c r="AC490" i="1"/>
  <c r="AE490" i="1"/>
  <c r="Q490" i="1" s="1"/>
  <c r="AF490" i="1"/>
  <c r="AG490" i="1"/>
  <c r="CU490" i="1" s="1"/>
  <c r="T490" i="1" s="1"/>
  <c r="AH490" i="1"/>
  <c r="AI490" i="1"/>
  <c r="CW490" i="1" s="1"/>
  <c r="V490" i="1" s="1"/>
  <c r="AJ490" i="1"/>
  <c r="CR490" i="1"/>
  <c r="CT490" i="1"/>
  <c r="CV490" i="1"/>
  <c r="U490" i="1" s="1"/>
  <c r="CX490" i="1"/>
  <c r="W490" i="1" s="1"/>
  <c r="GL490" i="1"/>
  <c r="GO490" i="1"/>
  <c r="GP490" i="1"/>
  <c r="GV490" i="1"/>
  <c r="HC490" i="1" s="1"/>
  <c r="GX490" i="1" s="1"/>
  <c r="AC491" i="1"/>
  <c r="AE491" i="1"/>
  <c r="AF491" i="1"/>
  <c r="AG491" i="1"/>
  <c r="CU491" i="1" s="1"/>
  <c r="AH491" i="1"/>
  <c r="AI491" i="1"/>
  <c r="CW491" i="1" s="1"/>
  <c r="AJ491" i="1"/>
  <c r="CR491" i="1"/>
  <c r="CT491" i="1"/>
  <c r="CV491" i="1"/>
  <c r="CX491" i="1"/>
  <c r="GL491" i="1"/>
  <c r="GO491" i="1"/>
  <c r="GP491" i="1"/>
  <c r="GV491" i="1"/>
  <c r="HC491" i="1" s="1"/>
  <c r="C492" i="1"/>
  <c r="D492" i="1"/>
  <c r="I492" i="1"/>
  <c r="K492" i="1"/>
  <c r="P492" i="1"/>
  <c r="R492" i="1"/>
  <c r="AC492" i="1"/>
  <c r="AD492" i="1"/>
  <c r="AB492" i="1" s="1"/>
  <c r="AE492" i="1"/>
  <c r="Q492" i="1" s="1"/>
  <c r="AF492" i="1"/>
  <c r="S492" i="1" s="1"/>
  <c r="AG492" i="1"/>
  <c r="AH492" i="1"/>
  <c r="CV492" i="1" s="1"/>
  <c r="U492" i="1" s="1"/>
  <c r="AI492" i="1"/>
  <c r="AJ492" i="1"/>
  <c r="CX492" i="1" s="1"/>
  <c r="W492" i="1" s="1"/>
  <c r="CQ492" i="1"/>
  <c r="CR492" i="1"/>
  <c r="CS492" i="1"/>
  <c r="CU492" i="1"/>
  <c r="T492" i="1" s="1"/>
  <c r="CW492" i="1"/>
  <c r="V492" i="1" s="1"/>
  <c r="GL492" i="1"/>
  <c r="GO492" i="1"/>
  <c r="GP492" i="1"/>
  <c r="GV492" i="1"/>
  <c r="HC492" i="1" s="1"/>
  <c r="GX492" i="1" s="1"/>
  <c r="C493" i="1"/>
  <c r="D493" i="1"/>
  <c r="I493" i="1"/>
  <c r="I495" i="1" s="1"/>
  <c r="K493" i="1"/>
  <c r="AC493" i="1"/>
  <c r="P493" i="1" s="1"/>
  <c r="AE493" i="1"/>
  <c r="AD493" i="1" s="1"/>
  <c r="AF493" i="1"/>
  <c r="AG493" i="1"/>
  <c r="CU493" i="1" s="1"/>
  <c r="T493" i="1" s="1"/>
  <c r="AH493" i="1"/>
  <c r="AI493" i="1"/>
  <c r="CW493" i="1" s="1"/>
  <c r="V493" i="1" s="1"/>
  <c r="AJ493" i="1"/>
  <c r="CR493" i="1"/>
  <c r="CT493" i="1"/>
  <c r="CV493" i="1"/>
  <c r="U493" i="1" s="1"/>
  <c r="CX493" i="1"/>
  <c r="W493" i="1" s="1"/>
  <c r="GL493" i="1"/>
  <c r="GO493" i="1"/>
  <c r="GP493" i="1"/>
  <c r="GV493" i="1"/>
  <c r="HC493" i="1"/>
  <c r="GX493" i="1" s="1"/>
  <c r="I494" i="1"/>
  <c r="S494" i="1"/>
  <c r="AC494" i="1"/>
  <c r="P494" i="1" s="1"/>
  <c r="AE494" i="1"/>
  <c r="AD494" i="1" s="1"/>
  <c r="AF494" i="1"/>
  <c r="AG494" i="1"/>
  <c r="CU494" i="1" s="1"/>
  <c r="T494" i="1" s="1"/>
  <c r="AH494" i="1"/>
  <c r="AI494" i="1"/>
  <c r="CW494" i="1" s="1"/>
  <c r="V494" i="1" s="1"/>
  <c r="AJ494" i="1"/>
  <c r="CR494" i="1"/>
  <c r="CT494" i="1"/>
  <c r="CV494" i="1"/>
  <c r="U494" i="1" s="1"/>
  <c r="CX494" i="1"/>
  <c r="W494" i="1" s="1"/>
  <c r="GL494" i="1"/>
  <c r="GO494" i="1"/>
  <c r="GP494" i="1"/>
  <c r="GV494" i="1"/>
  <c r="HC494" i="1"/>
  <c r="GX494" i="1" s="1"/>
  <c r="AC495" i="1"/>
  <c r="P495" i="1" s="1"/>
  <c r="AE495" i="1"/>
  <c r="AD495" i="1" s="1"/>
  <c r="AF495" i="1"/>
  <c r="AG495" i="1"/>
  <c r="CU495" i="1" s="1"/>
  <c r="T495" i="1" s="1"/>
  <c r="AH495" i="1"/>
  <c r="AI495" i="1"/>
  <c r="CW495" i="1" s="1"/>
  <c r="V495" i="1" s="1"/>
  <c r="AJ495" i="1"/>
  <c r="CR495" i="1"/>
  <c r="CT495" i="1"/>
  <c r="CV495" i="1"/>
  <c r="U495" i="1" s="1"/>
  <c r="CX495" i="1"/>
  <c r="W495" i="1" s="1"/>
  <c r="GL495" i="1"/>
  <c r="GO495" i="1"/>
  <c r="GP495" i="1"/>
  <c r="GV495" i="1"/>
  <c r="HC495" i="1"/>
  <c r="GX495" i="1" s="1"/>
  <c r="I496" i="1"/>
  <c r="S496" i="1"/>
  <c r="AC496" i="1"/>
  <c r="P496" i="1" s="1"/>
  <c r="AE496" i="1"/>
  <c r="AD496" i="1" s="1"/>
  <c r="AF496" i="1"/>
  <c r="AG496" i="1"/>
  <c r="CU496" i="1" s="1"/>
  <c r="T496" i="1" s="1"/>
  <c r="AH496" i="1"/>
  <c r="AI496" i="1"/>
  <c r="CW496" i="1" s="1"/>
  <c r="V496" i="1" s="1"/>
  <c r="AJ496" i="1"/>
  <c r="CR496" i="1"/>
  <c r="CT496" i="1"/>
  <c r="CV496" i="1"/>
  <c r="U496" i="1" s="1"/>
  <c r="CX496" i="1"/>
  <c r="W496" i="1" s="1"/>
  <c r="GL496" i="1"/>
  <c r="GO496" i="1"/>
  <c r="GP496" i="1"/>
  <c r="GV496" i="1"/>
  <c r="HC496" i="1"/>
  <c r="GX496" i="1" s="1"/>
  <c r="AC497" i="1"/>
  <c r="AE497" i="1"/>
  <c r="AD497" i="1" s="1"/>
  <c r="AF497" i="1"/>
  <c r="AG497" i="1"/>
  <c r="CU497" i="1" s="1"/>
  <c r="AH497" i="1"/>
  <c r="AI497" i="1"/>
  <c r="CW497" i="1" s="1"/>
  <c r="AJ497" i="1"/>
  <c r="CR497" i="1"/>
  <c r="CT497" i="1"/>
  <c r="CV497" i="1"/>
  <c r="CX497" i="1"/>
  <c r="GL497" i="1"/>
  <c r="GO497" i="1"/>
  <c r="GP497" i="1"/>
  <c r="GV497" i="1"/>
  <c r="HC497" i="1"/>
  <c r="I498" i="1"/>
  <c r="S498" i="1"/>
  <c r="AC498" i="1"/>
  <c r="P498" i="1" s="1"/>
  <c r="AE498" i="1"/>
  <c r="AD498" i="1" s="1"/>
  <c r="AF498" i="1"/>
  <c r="AG498" i="1"/>
  <c r="CU498" i="1" s="1"/>
  <c r="T498" i="1" s="1"/>
  <c r="AH498" i="1"/>
  <c r="AI498" i="1"/>
  <c r="CW498" i="1" s="1"/>
  <c r="V498" i="1" s="1"/>
  <c r="AJ498" i="1"/>
  <c r="CR498" i="1"/>
  <c r="CT498" i="1"/>
  <c r="CV498" i="1"/>
  <c r="U498" i="1" s="1"/>
  <c r="CX498" i="1"/>
  <c r="W498" i="1" s="1"/>
  <c r="GL498" i="1"/>
  <c r="GO498" i="1"/>
  <c r="GP498" i="1"/>
  <c r="GV498" i="1"/>
  <c r="HC498" i="1"/>
  <c r="GX498" i="1" s="1"/>
  <c r="AC499" i="1"/>
  <c r="AE499" i="1"/>
  <c r="AD499" i="1" s="1"/>
  <c r="AF499" i="1"/>
  <c r="AG499" i="1"/>
  <c r="CU499" i="1" s="1"/>
  <c r="AH499" i="1"/>
  <c r="AI499" i="1"/>
  <c r="CW499" i="1" s="1"/>
  <c r="AJ499" i="1"/>
  <c r="CR499" i="1"/>
  <c r="CT499" i="1"/>
  <c r="CV499" i="1"/>
  <c r="CX499" i="1"/>
  <c r="GL499" i="1"/>
  <c r="GO499" i="1"/>
  <c r="GP499" i="1"/>
  <c r="GV499" i="1"/>
  <c r="HC499" i="1"/>
  <c r="I500" i="1"/>
  <c r="S500" i="1"/>
  <c r="AC500" i="1"/>
  <c r="P500" i="1" s="1"/>
  <c r="AE500" i="1"/>
  <c r="AD500" i="1" s="1"/>
  <c r="AF500" i="1"/>
  <c r="AG500" i="1"/>
  <c r="CU500" i="1" s="1"/>
  <c r="T500" i="1" s="1"/>
  <c r="AH500" i="1"/>
  <c r="AI500" i="1"/>
  <c r="CW500" i="1" s="1"/>
  <c r="V500" i="1" s="1"/>
  <c r="AJ500" i="1"/>
  <c r="CR500" i="1"/>
  <c r="CT500" i="1"/>
  <c r="CV500" i="1"/>
  <c r="U500" i="1" s="1"/>
  <c r="CX500" i="1"/>
  <c r="W500" i="1" s="1"/>
  <c r="GL500" i="1"/>
  <c r="GO500" i="1"/>
  <c r="GP500" i="1"/>
  <c r="GV500" i="1"/>
  <c r="HC500" i="1"/>
  <c r="GX500" i="1" s="1"/>
  <c r="AC501" i="1"/>
  <c r="AE501" i="1"/>
  <c r="AD501" i="1" s="1"/>
  <c r="AF501" i="1"/>
  <c r="AG501" i="1"/>
  <c r="CU501" i="1" s="1"/>
  <c r="AH501" i="1"/>
  <c r="AI501" i="1"/>
  <c r="CW501" i="1" s="1"/>
  <c r="AJ501" i="1"/>
  <c r="CR501" i="1"/>
  <c r="CT501" i="1"/>
  <c r="CV501" i="1"/>
  <c r="CX501" i="1"/>
  <c r="GL501" i="1"/>
  <c r="GO501" i="1"/>
  <c r="GP501" i="1"/>
  <c r="GV501" i="1"/>
  <c r="HC501" i="1"/>
  <c r="C502" i="1"/>
  <c r="D502" i="1"/>
  <c r="I502" i="1"/>
  <c r="K502" i="1"/>
  <c r="P502" i="1"/>
  <c r="R502" i="1"/>
  <c r="AC502" i="1"/>
  <c r="AD502" i="1"/>
  <c r="AE502" i="1"/>
  <c r="Q502" i="1" s="1"/>
  <c r="AF502" i="1"/>
  <c r="AB502" i="1" s="1"/>
  <c r="AG502" i="1"/>
  <c r="AH502" i="1"/>
  <c r="CV502" i="1" s="1"/>
  <c r="U502" i="1" s="1"/>
  <c r="AI502" i="1"/>
  <c r="AJ502" i="1"/>
  <c r="CX502" i="1" s="1"/>
  <c r="W502" i="1" s="1"/>
  <c r="CQ502" i="1"/>
  <c r="CR502" i="1"/>
  <c r="CS502" i="1"/>
  <c r="CU502" i="1"/>
  <c r="T502" i="1" s="1"/>
  <c r="CW502" i="1"/>
  <c r="V502" i="1" s="1"/>
  <c r="GL502" i="1"/>
  <c r="GO502" i="1"/>
  <c r="GP502" i="1"/>
  <c r="GV502" i="1"/>
  <c r="GX502" i="1"/>
  <c r="HC502" i="1"/>
  <c r="C503" i="1"/>
  <c r="D503" i="1"/>
  <c r="I503" i="1"/>
  <c r="I505" i="1" s="1"/>
  <c r="K503" i="1"/>
  <c r="S503" i="1"/>
  <c r="AC503" i="1"/>
  <c r="AE503" i="1"/>
  <c r="Q503" i="1" s="1"/>
  <c r="AF503" i="1"/>
  <c r="AG503" i="1"/>
  <c r="CU503" i="1" s="1"/>
  <c r="T503" i="1" s="1"/>
  <c r="AH503" i="1"/>
  <c r="AI503" i="1"/>
  <c r="CW503" i="1" s="1"/>
  <c r="V503" i="1" s="1"/>
  <c r="AJ503" i="1"/>
  <c r="CR503" i="1"/>
  <c r="CT503" i="1"/>
  <c r="CV503" i="1"/>
  <c r="U503" i="1" s="1"/>
  <c r="CX503" i="1"/>
  <c r="W503" i="1" s="1"/>
  <c r="GL503" i="1"/>
  <c r="GO503" i="1"/>
  <c r="GP503" i="1"/>
  <c r="GV503" i="1"/>
  <c r="HC503" i="1" s="1"/>
  <c r="GX503" i="1" s="1"/>
  <c r="I504" i="1"/>
  <c r="S504" i="1"/>
  <c r="AC504" i="1"/>
  <c r="AE504" i="1"/>
  <c r="Q504" i="1" s="1"/>
  <c r="AF504" i="1"/>
  <c r="AG504" i="1"/>
  <c r="CU504" i="1" s="1"/>
  <c r="T504" i="1" s="1"/>
  <c r="AH504" i="1"/>
  <c r="AI504" i="1"/>
  <c r="CW504" i="1" s="1"/>
  <c r="V504" i="1" s="1"/>
  <c r="AJ504" i="1"/>
  <c r="CR504" i="1"/>
  <c r="CT504" i="1"/>
  <c r="CV504" i="1"/>
  <c r="U504" i="1" s="1"/>
  <c r="CX504" i="1"/>
  <c r="W504" i="1" s="1"/>
  <c r="GL504" i="1"/>
  <c r="GO504" i="1"/>
  <c r="GP504" i="1"/>
  <c r="GV504" i="1"/>
  <c r="HC504" i="1" s="1"/>
  <c r="GX504" i="1" s="1"/>
  <c r="AC505" i="1"/>
  <c r="AE505" i="1"/>
  <c r="R505" i="1" s="1"/>
  <c r="AF505" i="1"/>
  <c r="AG505" i="1"/>
  <c r="CU505" i="1" s="1"/>
  <c r="T505" i="1" s="1"/>
  <c r="AH505" i="1"/>
  <c r="AI505" i="1"/>
  <c r="CW505" i="1" s="1"/>
  <c r="V505" i="1" s="1"/>
  <c r="AJ505" i="1"/>
  <c r="CR505" i="1"/>
  <c r="CT505" i="1"/>
  <c r="CV505" i="1"/>
  <c r="U505" i="1" s="1"/>
  <c r="CX505" i="1"/>
  <c r="W505" i="1" s="1"/>
  <c r="GL505" i="1"/>
  <c r="GO505" i="1"/>
  <c r="GP505" i="1"/>
  <c r="GV505" i="1"/>
  <c r="HC505" i="1" s="1"/>
  <c r="GX505" i="1" s="1"/>
  <c r="I506" i="1"/>
  <c r="S506" i="1"/>
  <c r="AC506" i="1"/>
  <c r="AE506" i="1"/>
  <c r="Q506" i="1" s="1"/>
  <c r="AF506" i="1"/>
  <c r="AG506" i="1"/>
  <c r="CU506" i="1" s="1"/>
  <c r="T506" i="1" s="1"/>
  <c r="AH506" i="1"/>
  <c r="AI506" i="1"/>
  <c r="CW506" i="1" s="1"/>
  <c r="V506" i="1" s="1"/>
  <c r="AJ506" i="1"/>
  <c r="CR506" i="1"/>
  <c r="CT506" i="1"/>
  <c r="CV506" i="1"/>
  <c r="U506" i="1" s="1"/>
  <c r="CX506" i="1"/>
  <c r="W506" i="1" s="1"/>
  <c r="GL506" i="1"/>
  <c r="GO506" i="1"/>
  <c r="GP506" i="1"/>
  <c r="GV506" i="1"/>
  <c r="HC506" i="1" s="1"/>
  <c r="GX506" i="1" s="1"/>
  <c r="AC507" i="1"/>
  <c r="AE507" i="1"/>
  <c r="AF507" i="1"/>
  <c r="AG507" i="1"/>
  <c r="CU507" i="1" s="1"/>
  <c r="AH507" i="1"/>
  <c r="AI507" i="1"/>
  <c r="CW507" i="1" s="1"/>
  <c r="AJ507" i="1"/>
  <c r="CR507" i="1"/>
  <c r="CT507" i="1"/>
  <c r="CV507" i="1"/>
  <c r="CX507" i="1"/>
  <c r="GL507" i="1"/>
  <c r="GO507" i="1"/>
  <c r="GP507" i="1"/>
  <c r="GV507" i="1"/>
  <c r="HC507" i="1" s="1"/>
  <c r="I508" i="1"/>
  <c r="S508" i="1"/>
  <c r="AC508" i="1"/>
  <c r="AE508" i="1"/>
  <c r="Q508" i="1" s="1"/>
  <c r="AF508" i="1"/>
  <c r="AG508" i="1"/>
  <c r="CU508" i="1" s="1"/>
  <c r="T508" i="1" s="1"/>
  <c r="AH508" i="1"/>
  <c r="AI508" i="1"/>
  <c r="CW508" i="1" s="1"/>
  <c r="V508" i="1" s="1"/>
  <c r="AJ508" i="1"/>
  <c r="CR508" i="1"/>
  <c r="CT508" i="1"/>
  <c r="CV508" i="1"/>
  <c r="U508" i="1" s="1"/>
  <c r="CX508" i="1"/>
  <c r="W508" i="1" s="1"/>
  <c r="GL508" i="1"/>
  <c r="GO508" i="1"/>
  <c r="GP508" i="1"/>
  <c r="GV508" i="1"/>
  <c r="HC508" i="1" s="1"/>
  <c r="GX508" i="1" s="1"/>
  <c r="AC509" i="1"/>
  <c r="AE509" i="1"/>
  <c r="AF509" i="1"/>
  <c r="AG509" i="1"/>
  <c r="CU509" i="1" s="1"/>
  <c r="AH509" i="1"/>
  <c r="AI509" i="1"/>
  <c r="CW509" i="1" s="1"/>
  <c r="AJ509" i="1"/>
  <c r="CR509" i="1"/>
  <c r="CT509" i="1"/>
  <c r="CV509" i="1"/>
  <c r="CX509" i="1"/>
  <c r="GL509" i="1"/>
  <c r="GO509" i="1"/>
  <c r="GP509" i="1"/>
  <c r="GV509" i="1"/>
  <c r="HC509" i="1" s="1"/>
  <c r="C510" i="1"/>
  <c r="D510" i="1"/>
  <c r="I510" i="1"/>
  <c r="K510" i="1"/>
  <c r="P510" i="1"/>
  <c r="R510" i="1"/>
  <c r="AC510" i="1"/>
  <c r="AD510" i="1"/>
  <c r="AB510" i="1" s="1"/>
  <c r="AE510" i="1"/>
  <c r="Q510" i="1" s="1"/>
  <c r="AF510" i="1"/>
  <c r="S510" i="1" s="1"/>
  <c r="AG510" i="1"/>
  <c r="AH510" i="1"/>
  <c r="CV510" i="1" s="1"/>
  <c r="U510" i="1" s="1"/>
  <c r="AI510" i="1"/>
  <c r="AJ510" i="1"/>
  <c r="CX510" i="1" s="1"/>
  <c r="W510" i="1" s="1"/>
  <c r="CQ510" i="1"/>
  <c r="CR510" i="1"/>
  <c r="CS510" i="1"/>
  <c r="CU510" i="1"/>
  <c r="T510" i="1" s="1"/>
  <c r="CW510" i="1"/>
  <c r="V510" i="1" s="1"/>
  <c r="GL510" i="1"/>
  <c r="GO510" i="1"/>
  <c r="GP510" i="1"/>
  <c r="GV510" i="1"/>
  <c r="HC510" i="1" s="1"/>
  <c r="GX510" i="1" s="1"/>
  <c r="C511" i="1"/>
  <c r="D511" i="1"/>
  <c r="I511" i="1"/>
  <c r="I513" i="1" s="1"/>
  <c r="K511" i="1"/>
  <c r="AC511" i="1"/>
  <c r="P511" i="1" s="1"/>
  <c r="AE511" i="1"/>
  <c r="AD511" i="1" s="1"/>
  <c r="AF511" i="1"/>
  <c r="AG511" i="1"/>
  <c r="CU511" i="1" s="1"/>
  <c r="T511" i="1" s="1"/>
  <c r="AH511" i="1"/>
  <c r="AI511" i="1"/>
  <c r="CW511" i="1" s="1"/>
  <c r="V511" i="1" s="1"/>
  <c r="AJ511" i="1"/>
  <c r="CR511" i="1"/>
  <c r="CT511" i="1"/>
  <c r="CV511" i="1"/>
  <c r="U511" i="1" s="1"/>
  <c r="CX511" i="1"/>
  <c r="W511" i="1" s="1"/>
  <c r="GL511" i="1"/>
  <c r="GO511" i="1"/>
  <c r="GP511" i="1"/>
  <c r="GV511" i="1"/>
  <c r="HC511" i="1"/>
  <c r="GX511" i="1" s="1"/>
  <c r="I512" i="1"/>
  <c r="S512" i="1"/>
  <c r="AC512" i="1"/>
  <c r="P512" i="1" s="1"/>
  <c r="AE512" i="1"/>
  <c r="AD512" i="1" s="1"/>
  <c r="AF512" i="1"/>
  <c r="AG512" i="1"/>
  <c r="CU512" i="1" s="1"/>
  <c r="T512" i="1" s="1"/>
  <c r="AH512" i="1"/>
  <c r="AI512" i="1"/>
  <c r="CW512" i="1" s="1"/>
  <c r="V512" i="1" s="1"/>
  <c r="AJ512" i="1"/>
  <c r="CR512" i="1"/>
  <c r="CT512" i="1"/>
  <c r="CV512" i="1"/>
  <c r="U512" i="1" s="1"/>
  <c r="CX512" i="1"/>
  <c r="W512" i="1" s="1"/>
  <c r="GL512" i="1"/>
  <c r="GO512" i="1"/>
  <c r="GP512" i="1"/>
  <c r="GV512" i="1"/>
  <c r="HC512" i="1"/>
  <c r="GX512" i="1" s="1"/>
  <c r="AC513" i="1"/>
  <c r="P513" i="1" s="1"/>
  <c r="AE513" i="1"/>
  <c r="AD513" i="1" s="1"/>
  <c r="AF513" i="1"/>
  <c r="AG513" i="1"/>
  <c r="CU513" i="1" s="1"/>
  <c r="T513" i="1" s="1"/>
  <c r="AH513" i="1"/>
  <c r="AI513" i="1"/>
  <c r="CW513" i="1" s="1"/>
  <c r="V513" i="1" s="1"/>
  <c r="AJ513" i="1"/>
  <c r="CR513" i="1"/>
  <c r="CT513" i="1"/>
  <c r="CV513" i="1"/>
  <c r="U513" i="1" s="1"/>
  <c r="CX513" i="1"/>
  <c r="W513" i="1" s="1"/>
  <c r="GL513" i="1"/>
  <c r="GO513" i="1"/>
  <c r="GP513" i="1"/>
  <c r="GV513" i="1"/>
  <c r="HC513" i="1"/>
  <c r="GX513" i="1" s="1"/>
  <c r="I514" i="1"/>
  <c r="S514" i="1"/>
  <c r="AC514" i="1"/>
  <c r="P514" i="1" s="1"/>
  <c r="AE514" i="1"/>
  <c r="AD514" i="1" s="1"/>
  <c r="AF514" i="1"/>
  <c r="AG514" i="1"/>
  <c r="CU514" i="1" s="1"/>
  <c r="T514" i="1" s="1"/>
  <c r="AH514" i="1"/>
  <c r="AI514" i="1"/>
  <c r="CW514" i="1" s="1"/>
  <c r="V514" i="1" s="1"/>
  <c r="AJ514" i="1"/>
  <c r="CR514" i="1"/>
  <c r="CT514" i="1"/>
  <c r="CV514" i="1"/>
  <c r="U514" i="1" s="1"/>
  <c r="CX514" i="1"/>
  <c r="W514" i="1" s="1"/>
  <c r="GL514" i="1"/>
  <c r="GO514" i="1"/>
  <c r="GP514" i="1"/>
  <c r="GV514" i="1"/>
  <c r="HC514" i="1"/>
  <c r="GX514" i="1" s="1"/>
  <c r="AC515" i="1"/>
  <c r="AE515" i="1"/>
  <c r="AD515" i="1" s="1"/>
  <c r="AF515" i="1"/>
  <c r="AG515" i="1"/>
  <c r="CU515" i="1" s="1"/>
  <c r="AH515" i="1"/>
  <c r="AI515" i="1"/>
  <c r="CW515" i="1" s="1"/>
  <c r="AJ515" i="1"/>
  <c r="CR515" i="1"/>
  <c r="CT515" i="1"/>
  <c r="CV515" i="1"/>
  <c r="CX515" i="1"/>
  <c r="GL515" i="1"/>
  <c r="GO515" i="1"/>
  <c r="GP515" i="1"/>
  <c r="GV515" i="1"/>
  <c r="HC515" i="1"/>
  <c r="I516" i="1"/>
  <c r="S516" i="1"/>
  <c r="AC516" i="1"/>
  <c r="P516" i="1" s="1"/>
  <c r="AE516" i="1"/>
  <c r="AD516" i="1" s="1"/>
  <c r="AF516" i="1"/>
  <c r="AG516" i="1"/>
  <c r="CU516" i="1" s="1"/>
  <c r="T516" i="1" s="1"/>
  <c r="AH516" i="1"/>
  <c r="AI516" i="1"/>
  <c r="CW516" i="1" s="1"/>
  <c r="V516" i="1" s="1"/>
  <c r="AJ516" i="1"/>
  <c r="CR516" i="1"/>
  <c r="CT516" i="1"/>
  <c r="CV516" i="1"/>
  <c r="U516" i="1" s="1"/>
  <c r="CX516" i="1"/>
  <c r="W516" i="1" s="1"/>
  <c r="GL516" i="1"/>
  <c r="GO516" i="1"/>
  <c r="GP516" i="1"/>
  <c r="GV516" i="1"/>
  <c r="HC516" i="1"/>
  <c r="GX516" i="1" s="1"/>
  <c r="AC517" i="1"/>
  <c r="AE517" i="1"/>
  <c r="AD517" i="1" s="1"/>
  <c r="AF517" i="1"/>
  <c r="AG517" i="1"/>
  <c r="CU517" i="1" s="1"/>
  <c r="AH517" i="1"/>
  <c r="AI517" i="1"/>
  <c r="CW517" i="1" s="1"/>
  <c r="AJ517" i="1"/>
  <c r="CR517" i="1"/>
  <c r="CT517" i="1"/>
  <c r="CV517" i="1"/>
  <c r="CX517" i="1"/>
  <c r="GL517" i="1"/>
  <c r="GO517" i="1"/>
  <c r="GP517" i="1"/>
  <c r="GV517" i="1"/>
  <c r="HC517" i="1"/>
  <c r="C518" i="1"/>
  <c r="D518" i="1"/>
  <c r="I518" i="1"/>
  <c r="K518" i="1"/>
  <c r="P518" i="1"/>
  <c r="R518" i="1"/>
  <c r="AC518" i="1"/>
  <c r="AD518" i="1"/>
  <c r="AE518" i="1"/>
  <c r="Q518" i="1" s="1"/>
  <c r="AF518" i="1"/>
  <c r="AB518" i="1" s="1"/>
  <c r="AG518" i="1"/>
  <c r="AH518" i="1"/>
  <c r="CV518" i="1" s="1"/>
  <c r="U518" i="1" s="1"/>
  <c r="AI518" i="1"/>
  <c r="AJ518" i="1"/>
  <c r="CX518" i="1" s="1"/>
  <c r="W518" i="1" s="1"/>
  <c r="CQ518" i="1"/>
  <c r="CR518" i="1"/>
  <c r="CS518" i="1"/>
  <c r="CU518" i="1"/>
  <c r="T518" i="1" s="1"/>
  <c r="CW518" i="1"/>
  <c r="V518" i="1" s="1"/>
  <c r="GL518" i="1"/>
  <c r="GO518" i="1"/>
  <c r="GP518" i="1"/>
  <c r="GV518" i="1"/>
  <c r="GX518" i="1"/>
  <c r="HC518" i="1"/>
  <c r="C519" i="1"/>
  <c r="D519" i="1"/>
  <c r="I519" i="1"/>
  <c r="I521" i="1" s="1"/>
  <c r="K519" i="1"/>
  <c r="S519" i="1"/>
  <c r="AC519" i="1"/>
  <c r="AE519" i="1"/>
  <c r="Q519" i="1" s="1"/>
  <c r="AF519" i="1"/>
  <c r="AG519" i="1"/>
  <c r="CU519" i="1" s="1"/>
  <c r="T519" i="1" s="1"/>
  <c r="AH519" i="1"/>
  <c r="AI519" i="1"/>
  <c r="CW519" i="1" s="1"/>
  <c r="V519" i="1" s="1"/>
  <c r="AJ519" i="1"/>
  <c r="CR519" i="1"/>
  <c r="CT519" i="1"/>
  <c r="CV519" i="1"/>
  <c r="U519" i="1" s="1"/>
  <c r="CX519" i="1"/>
  <c r="W519" i="1" s="1"/>
  <c r="GL519" i="1"/>
  <c r="GO519" i="1"/>
  <c r="GP519" i="1"/>
  <c r="GV519" i="1"/>
  <c r="HC519" i="1" s="1"/>
  <c r="GX519" i="1" s="1"/>
  <c r="I520" i="1"/>
  <c r="S520" i="1"/>
  <c r="AC520" i="1"/>
  <c r="AE520" i="1"/>
  <c r="Q520" i="1" s="1"/>
  <c r="AF520" i="1"/>
  <c r="AG520" i="1"/>
  <c r="CU520" i="1" s="1"/>
  <c r="T520" i="1" s="1"/>
  <c r="AH520" i="1"/>
  <c r="AI520" i="1"/>
  <c r="CW520" i="1" s="1"/>
  <c r="V520" i="1" s="1"/>
  <c r="AJ520" i="1"/>
  <c r="CR520" i="1"/>
  <c r="CT520" i="1"/>
  <c r="CV520" i="1"/>
  <c r="U520" i="1" s="1"/>
  <c r="CX520" i="1"/>
  <c r="W520" i="1" s="1"/>
  <c r="GL520" i="1"/>
  <c r="GO520" i="1"/>
  <c r="GP520" i="1"/>
  <c r="GV520" i="1"/>
  <c r="HC520" i="1" s="1"/>
  <c r="GX520" i="1" s="1"/>
  <c r="AC521" i="1"/>
  <c r="AE521" i="1"/>
  <c r="R521" i="1" s="1"/>
  <c r="AF521" i="1"/>
  <c r="AG521" i="1"/>
  <c r="CU521" i="1" s="1"/>
  <c r="T521" i="1" s="1"/>
  <c r="AH521" i="1"/>
  <c r="AI521" i="1"/>
  <c r="CW521" i="1" s="1"/>
  <c r="V521" i="1" s="1"/>
  <c r="AJ521" i="1"/>
  <c r="CR521" i="1"/>
  <c r="CT521" i="1"/>
  <c r="CV521" i="1"/>
  <c r="U521" i="1" s="1"/>
  <c r="CX521" i="1"/>
  <c r="GL521" i="1"/>
  <c r="GO521" i="1"/>
  <c r="GP521" i="1"/>
  <c r="GV521" i="1"/>
  <c r="HC521" i="1" s="1"/>
  <c r="I522" i="1"/>
  <c r="S522" i="1"/>
  <c r="AC522" i="1"/>
  <c r="AE522" i="1"/>
  <c r="Q522" i="1" s="1"/>
  <c r="AF522" i="1"/>
  <c r="AG522" i="1"/>
  <c r="CU522" i="1" s="1"/>
  <c r="T522" i="1" s="1"/>
  <c r="AH522" i="1"/>
  <c r="AI522" i="1"/>
  <c r="CW522" i="1" s="1"/>
  <c r="V522" i="1" s="1"/>
  <c r="AJ522" i="1"/>
  <c r="CR522" i="1"/>
  <c r="CT522" i="1"/>
  <c r="CV522" i="1"/>
  <c r="U522" i="1" s="1"/>
  <c r="CX522" i="1"/>
  <c r="W522" i="1" s="1"/>
  <c r="GL522" i="1"/>
  <c r="GO522" i="1"/>
  <c r="GP522" i="1"/>
  <c r="GV522" i="1"/>
  <c r="HC522" i="1" s="1"/>
  <c r="GX522" i="1" s="1"/>
  <c r="AC523" i="1"/>
  <c r="AE523" i="1"/>
  <c r="AF523" i="1"/>
  <c r="AG523" i="1"/>
  <c r="CU523" i="1" s="1"/>
  <c r="AH523" i="1"/>
  <c r="AI523" i="1"/>
  <c r="CW523" i="1" s="1"/>
  <c r="AJ523" i="1"/>
  <c r="CR523" i="1"/>
  <c r="CT523" i="1"/>
  <c r="CV523" i="1"/>
  <c r="CX523" i="1"/>
  <c r="GL523" i="1"/>
  <c r="GO523" i="1"/>
  <c r="GP523" i="1"/>
  <c r="GV523" i="1"/>
  <c r="HC523" i="1" s="1"/>
  <c r="C524" i="1"/>
  <c r="D524" i="1"/>
  <c r="I524" i="1"/>
  <c r="K524" i="1"/>
  <c r="P524" i="1"/>
  <c r="R524" i="1"/>
  <c r="AC524" i="1"/>
  <c r="AD524" i="1"/>
  <c r="AB524" i="1" s="1"/>
  <c r="AE524" i="1"/>
  <c r="Q524" i="1" s="1"/>
  <c r="AF524" i="1"/>
  <c r="S524" i="1" s="1"/>
  <c r="AG524" i="1"/>
  <c r="AH524" i="1"/>
  <c r="CV524" i="1" s="1"/>
  <c r="U524" i="1" s="1"/>
  <c r="AI524" i="1"/>
  <c r="AJ524" i="1"/>
  <c r="CX524" i="1" s="1"/>
  <c r="W524" i="1" s="1"/>
  <c r="CQ524" i="1"/>
  <c r="CR524" i="1"/>
  <c r="CS524" i="1"/>
  <c r="CU524" i="1"/>
  <c r="T524" i="1" s="1"/>
  <c r="CW524" i="1"/>
  <c r="V524" i="1" s="1"/>
  <c r="GL524" i="1"/>
  <c r="GO524" i="1"/>
  <c r="GP524" i="1"/>
  <c r="GV524" i="1"/>
  <c r="HC524" i="1" s="1"/>
  <c r="GX524" i="1" s="1"/>
  <c r="C525" i="1"/>
  <c r="D525" i="1"/>
  <c r="I525" i="1"/>
  <c r="I527" i="1" s="1"/>
  <c r="K525" i="1"/>
  <c r="AC525" i="1"/>
  <c r="P525" i="1" s="1"/>
  <c r="AE525" i="1"/>
  <c r="AD525" i="1" s="1"/>
  <c r="AF525" i="1"/>
  <c r="AG525" i="1"/>
  <c r="CU525" i="1" s="1"/>
  <c r="T525" i="1" s="1"/>
  <c r="AH525" i="1"/>
  <c r="AI525" i="1"/>
  <c r="CW525" i="1" s="1"/>
  <c r="V525" i="1" s="1"/>
  <c r="AJ525" i="1"/>
  <c r="CR525" i="1"/>
  <c r="CT525" i="1"/>
  <c r="CV525" i="1"/>
  <c r="U525" i="1" s="1"/>
  <c r="CX525" i="1"/>
  <c r="W525" i="1" s="1"/>
  <c r="GL525" i="1"/>
  <c r="GO525" i="1"/>
  <c r="GP525" i="1"/>
  <c r="GV525" i="1"/>
  <c r="HC525" i="1"/>
  <c r="GX525" i="1" s="1"/>
  <c r="I526" i="1"/>
  <c r="S526" i="1"/>
  <c r="AC526" i="1"/>
  <c r="P526" i="1" s="1"/>
  <c r="AE526" i="1"/>
  <c r="AD526" i="1" s="1"/>
  <c r="AF526" i="1"/>
  <c r="AG526" i="1"/>
  <c r="CU526" i="1" s="1"/>
  <c r="T526" i="1" s="1"/>
  <c r="AH526" i="1"/>
  <c r="AI526" i="1"/>
  <c r="CW526" i="1" s="1"/>
  <c r="V526" i="1" s="1"/>
  <c r="AJ526" i="1"/>
  <c r="CR526" i="1"/>
  <c r="CT526" i="1"/>
  <c r="CV526" i="1"/>
  <c r="U526" i="1" s="1"/>
  <c r="CX526" i="1"/>
  <c r="W526" i="1" s="1"/>
  <c r="GL526" i="1"/>
  <c r="GO526" i="1"/>
  <c r="GP526" i="1"/>
  <c r="GV526" i="1"/>
  <c r="HC526" i="1"/>
  <c r="GX526" i="1" s="1"/>
  <c r="AC527" i="1"/>
  <c r="P527" i="1" s="1"/>
  <c r="AE527" i="1"/>
  <c r="AD527" i="1" s="1"/>
  <c r="AF527" i="1"/>
  <c r="AG527" i="1"/>
  <c r="CU527" i="1" s="1"/>
  <c r="AH527" i="1"/>
  <c r="AI527" i="1"/>
  <c r="CW527" i="1" s="1"/>
  <c r="AJ527" i="1"/>
  <c r="CR527" i="1"/>
  <c r="CT527" i="1"/>
  <c r="CV527" i="1"/>
  <c r="CX527" i="1"/>
  <c r="GL527" i="1"/>
  <c r="GO527" i="1"/>
  <c r="GP527" i="1"/>
  <c r="GV527" i="1"/>
  <c r="HC527" i="1"/>
  <c r="I528" i="1"/>
  <c r="S528" i="1"/>
  <c r="AC528" i="1"/>
  <c r="P528" i="1" s="1"/>
  <c r="AE528" i="1"/>
  <c r="AD528" i="1" s="1"/>
  <c r="AF528" i="1"/>
  <c r="AG528" i="1"/>
  <c r="CU528" i="1" s="1"/>
  <c r="T528" i="1" s="1"/>
  <c r="AH528" i="1"/>
  <c r="AI528" i="1"/>
  <c r="CW528" i="1" s="1"/>
  <c r="V528" i="1" s="1"/>
  <c r="AJ528" i="1"/>
  <c r="CR528" i="1"/>
  <c r="CT528" i="1"/>
  <c r="CV528" i="1"/>
  <c r="U528" i="1" s="1"/>
  <c r="CX528" i="1"/>
  <c r="W528" i="1" s="1"/>
  <c r="GL528" i="1"/>
  <c r="GO528" i="1"/>
  <c r="GP528" i="1"/>
  <c r="GV528" i="1"/>
  <c r="HC528" i="1"/>
  <c r="GX528" i="1" s="1"/>
  <c r="AC529" i="1"/>
  <c r="AE529" i="1"/>
  <c r="AD529" i="1" s="1"/>
  <c r="AF529" i="1"/>
  <c r="AG529" i="1"/>
  <c r="CU529" i="1" s="1"/>
  <c r="AH529" i="1"/>
  <c r="AI529" i="1"/>
  <c r="CW529" i="1" s="1"/>
  <c r="AJ529" i="1"/>
  <c r="CR529" i="1"/>
  <c r="CT529" i="1"/>
  <c r="CV529" i="1"/>
  <c r="CX529" i="1"/>
  <c r="GL529" i="1"/>
  <c r="GO529" i="1"/>
  <c r="GP529" i="1"/>
  <c r="GV529" i="1"/>
  <c r="HC529" i="1"/>
  <c r="C530" i="1"/>
  <c r="D530" i="1"/>
  <c r="I530" i="1"/>
  <c r="K530" i="1"/>
  <c r="P530" i="1"/>
  <c r="R530" i="1"/>
  <c r="AC530" i="1"/>
  <c r="AD530" i="1"/>
  <c r="AE530" i="1"/>
  <c r="Q530" i="1" s="1"/>
  <c r="AF530" i="1"/>
  <c r="AB530" i="1" s="1"/>
  <c r="AG530" i="1"/>
  <c r="AH530" i="1"/>
  <c r="CV530" i="1" s="1"/>
  <c r="U530" i="1" s="1"/>
  <c r="AI530" i="1"/>
  <c r="AJ530" i="1"/>
  <c r="CX530" i="1" s="1"/>
  <c r="W530" i="1" s="1"/>
  <c r="CQ530" i="1"/>
  <c r="CR530" i="1"/>
  <c r="CS530" i="1"/>
  <c r="CU530" i="1"/>
  <c r="T530" i="1" s="1"/>
  <c r="CW530" i="1"/>
  <c r="V530" i="1" s="1"/>
  <c r="GL530" i="1"/>
  <c r="GO530" i="1"/>
  <c r="GP530" i="1"/>
  <c r="GV530" i="1"/>
  <c r="GX530" i="1"/>
  <c r="HC530" i="1"/>
  <c r="C531" i="1"/>
  <c r="D531" i="1"/>
  <c r="I531" i="1"/>
  <c r="I533" i="1" s="1"/>
  <c r="K531" i="1"/>
  <c r="S531" i="1"/>
  <c r="AC531" i="1"/>
  <c r="AE531" i="1"/>
  <c r="Q531" i="1" s="1"/>
  <c r="AF531" i="1"/>
  <c r="AG531" i="1"/>
  <c r="CU531" i="1" s="1"/>
  <c r="T531" i="1" s="1"/>
  <c r="AH531" i="1"/>
  <c r="AI531" i="1"/>
  <c r="CW531" i="1" s="1"/>
  <c r="V531" i="1" s="1"/>
  <c r="AJ531" i="1"/>
  <c r="CR531" i="1"/>
  <c r="CT531" i="1"/>
  <c r="CV531" i="1"/>
  <c r="U531" i="1" s="1"/>
  <c r="CX531" i="1"/>
  <c r="W531" i="1" s="1"/>
  <c r="GL531" i="1"/>
  <c r="GO531" i="1"/>
  <c r="GP531" i="1"/>
  <c r="GV531" i="1"/>
  <c r="HC531" i="1" s="1"/>
  <c r="GX531" i="1" s="1"/>
  <c r="I532" i="1"/>
  <c r="S532" i="1"/>
  <c r="AC532" i="1"/>
  <c r="AE532" i="1"/>
  <c r="Q532" i="1" s="1"/>
  <c r="AF532" i="1"/>
  <c r="AG532" i="1"/>
  <c r="CU532" i="1" s="1"/>
  <c r="T532" i="1" s="1"/>
  <c r="AH532" i="1"/>
  <c r="AI532" i="1"/>
  <c r="CW532" i="1" s="1"/>
  <c r="V532" i="1" s="1"/>
  <c r="AJ532" i="1"/>
  <c r="CR532" i="1"/>
  <c r="CT532" i="1"/>
  <c r="CV532" i="1"/>
  <c r="U532" i="1" s="1"/>
  <c r="CX532" i="1"/>
  <c r="W532" i="1" s="1"/>
  <c r="GL532" i="1"/>
  <c r="GO532" i="1"/>
  <c r="GP532" i="1"/>
  <c r="GV532" i="1"/>
  <c r="HC532" i="1" s="1"/>
  <c r="GX532" i="1" s="1"/>
  <c r="AC533" i="1"/>
  <c r="AE533" i="1"/>
  <c r="R533" i="1" s="1"/>
  <c r="AF533" i="1"/>
  <c r="AG533" i="1"/>
  <c r="CU533" i="1" s="1"/>
  <c r="AH533" i="1"/>
  <c r="AI533" i="1"/>
  <c r="CW533" i="1" s="1"/>
  <c r="V533" i="1" s="1"/>
  <c r="AJ533" i="1"/>
  <c r="CR533" i="1"/>
  <c r="CT533" i="1"/>
  <c r="CV533" i="1"/>
  <c r="U533" i="1" s="1"/>
  <c r="CX533" i="1"/>
  <c r="GL533" i="1"/>
  <c r="GO533" i="1"/>
  <c r="GP533" i="1"/>
  <c r="GV533" i="1"/>
  <c r="HC533" i="1" s="1"/>
  <c r="I534" i="1"/>
  <c r="S534" i="1"/>
  <c r="AC534" i="1"/>
  <c r="AE534" i="1"/>
  <c r="Q534" i="1" s="1"/>
  <c r="AF534" i="1"/>
  <c r="AG534" i="1"/>
  <c r="CU534" i="1" s="1"/>
  <c r="T534" i="1" s="1"/>
  <c r="AH534" i="1"/>
  <c r="AI534" i="1"/>
  <c r="CW534" i="1" s="1"/>
  <c r="V534" i="1" s="1"/>
  <c r="AJ534" i="1"/>
  <c r="CR534" i="1"/>
  <c r="CT534" i="1"/>
  <c r="CV534" i="1"/>
  <c r="U534" i="1" s="1"/>
  <c r="CX534" i="1"/>
  <c r="W534" i="1" s="1"/>
  <c r="GL534" i="1"/>
  <c r="GO534" i="1"/>
  <c r="GP534" i="1"/>
  <c r="GV534" i="1"/>
  <c r="HC534" i="1" s="1"/>
  <c r="GX534" i="1" s="1"/>
  <c r="AC535" i="1"/>
  <c r="AE535" i="1"/>
  <c r="AF535" i="1"/>
  <c r="AG535" i="1"/>
  <c r="CU535" i="1" s="1"/>
  <c r="AH535" i="1"/>
  <c r="AI535" i="1"/>
  <c r="CW535" i="1" s="1"/>
  <c r="AJ535" i="1"/>
  <c r="CR535" i="1"/>
  <c r="CT535" i="1"/>
  <c r="CV535" i="1"/>
  <c r="CX535" i="1"/>
  <c r="GL535" i="1"/>
  <c r="GO535" i="1"/>
  <c r="GP535" i="1"/>
  <c r="GV535" i="1"/>
  <c r="HC535" i="1" s="1"/>
  <c r="C536" i="1"/>
  <c r="D536" i="1"/>
  <c r="I536" i="1"/>
  <c r="K536" i="1"/>
  <c r="P536" i="1"/>
  <c r="R536" i="1"/>
  <c r="AC536" i="1"/>
  <c r="AD536" i="1"/>
  <c r="AB536" i="1" s="1"/>
  <c r="AE536" i="1"/>
  <c r="Q536" i="1" s="1"/>
  <c r="AF536" i="1"/>
  <c r="S536" i="1" s="1"/>
  <c r="AG536" i="1"/>
  <c r="AH536" i="1"/>
  <c r="CV536" i="1" s="1"/>
  <c r="U536" i="1" s="1"/>
  <c r="AI536" i="1"/>
  <c r="AJ536" i="1"/>
  <c r="CX536" i="1" s="1"/>
  <c r="W536" i="1" s="1"/>
  <c r="CQ536" i="1"/>
  <c r="CR536" i="1"/>
  <c r="CS536" i="1"/>
  <c r="CU536" i="1"/>
  <c r="T536" i="1" s="1"/>
  <c r="CW536" i="1"/>
  <c r="V536" i="1" s="1"/>
  <c r="GL536" i="1"/>
  <c r="GO536" i="1"/>
  <c r="GP536" i="1"/>
  <c r="GV536" i="1"/>
  <c r="GX536" i="1"/>
  <c r="HC536" i="1"/>
  <c r="C537" i="1"/>
  <c r="D537" i="1"/>
  <c r="I537" i="1"/>
  <c r="I539" i="1" s="1"/>
  <c r="K537" i="1"/>
  <c r="AC537" i="1"/>
  <c r="P537" i="1" s="1"/>
  <c r="AE537" i="1"/>
  <c r="AD537" i="1" s="1"/>
  <c r="AF537" i="1"/>
  <c r="AG537" i="1"/>
  <c r="CU537" i="1" s="1"/>
  <c r="T537" i="1" s="1"/>
  <c r="AH537" i="1"/>
  <c r="AI537" i="1"/>
  <c r="CW537" i="1" s="1"/>
  <c r="V537" i="1" s="1"/>
  <c r="AJ537" i="1"/>
  <c r="CR537" i="1"/>
  <c r="CT537" i="1"/>
  <c r="CV537" i="1"/>
  <c r="U537" i="1" s="1"/>
  <c r="CX537" i="1"/>
  <c r="W537" i="1" s="1"/>
  <c r="GL537" i="1"/>
  <c r="GO537" i="1"/>
  <c r="GP537" i="1"/>
  <c r="GV537" i="1"/>
  <c r="HC537" i="1"/>
  <c r="GX537" i="1" s="1"/>
  <c r="I538" i="1"/>
  <c r="S538" i="1"/>
  <c r="AC538" i="1"/>
  <c r="P538" i="1" s="1"/>
  <c r="AE538" i="1"/>
  <c r="AD538" i="1" s="1"/>
  <c r="AF538" i="1"/>
  <c r="AG538" i="1"/>
  <c r="CU538" i="1" s="1"/>
  <c r="T538" i="1" s="1"/>
  <c r="AH538" i="1"/>
  <c r="AI538" i="1"/>
  <c r="CW538" i="1" s="1"/>
  <c r="V538" i="1" s="1"/>
  <c r="AJ538" i="1"/>
  <c r="CR538" i="1"/>
  <c r="CT538" i="1"/>
  <c r="CV538" i="1"/>
  <c r="U538" i="1" s="1"/>
  <c r="CX538" i="1"/>
  <c r="W538" i="1" s="1"/>
  <c r="GL538" i="1"/>
  <c r="GO538" i="1"/>
  <c r="GP538" i="1"/>
  <c r="GV538" i="1"/>
  <c r="HC538" i="1"/>
  <c r="GX538" i="1" s="1"/>
  <c r="AC539" i="1"/>
  <c r="P539" i="1" s="1"/>
  <c r="AE539" i="1"/>
  <c r="AD539" i="1" s="1"/>
  <c r="AF539" i="1"/>
  <c r="AG539" i="1"/>
  <c r="CU539" i="1" s="1"/>
  <c r="T539" i="1" s="1"/>
  <c r="AH539" i="1"/>
  <c r="AI539" i="1"/>
  <c r="CW539" i="1" s="1"/>
  <c r="V539" i="1" s="1"/>
  <c r="AJ539" i="1"/>
  <c r="CR539" i="1"/>
  <c r="CT539" i="1"/>
  <c r="CV539" i="1"/>
  <c r="U539" i="1" s="1"/>
  <c r="CX539" i="1"/>
  <c r="W539" i="1" s="1"/>
  <c r="GL539" i="1"/>
  <c r="GO539" i="1"/>
  <c r="GP539" i="1"/>
  <c r="GV539" i="1"/>
  <c r="HC539" i="1"/>
  <c r="GX539" i="1" s="1"/>
  <c r="I540" i="1"/>
  <c r="S540" i="1"/>
  <c r="AC540" i="1"/>
  <c r="P540" i="1" s="1"/>
  <c r="AE540" i="1"/>
  <c r="AD540" i="1" s="1"/>
  <c r="AF540" i="1"/>
  <c r="AG540" i="1"/>
  <c r="CU540" i="1" s="1"/>
  <c r="T540" i="1" s="1"/>
  <c r="AH540" i="1"/>
  <c r="AI540" i="1"/>
  <c r="CW540" i="1" s="1"/>
  <c r="V540" i="1" s="1"/>
  <c r="AJ540" i="1"/>
  <c r="CR540" i="1"/>
  <c r="CT540" i="1"/>
  <c r="CV540" i="1"/>
  <c r="U540" i="1" s="1"/>
  <c r="CX540" i="1"/>
  <c r="W540" i="1" s="1"/>
  <c r="GL540" i="1"/>
  <c r="GO540" i="1"/>
  <c r="GP540" i="1"/>
  <c r="GV540" i="1"/>
  <c r="HC540" i="1"/>
  <c r="GX540" i="1" s="1"/>
  <c r="AC541" i="1"/>
  <c r="AE541" i="1"/>
  <c r="AD541" i="1" s="1"/>
  <c r="AF541" i="1"/>
  <c r="AG541" i="1"/>
  <c r="CU541" i="1" s="1"/>
  <c r="AH541" i="1"/>
  <c r="AI541" i="1"/>
  <c r="CW541" i="1" s="1"/>
  <c r="AJ541" i="1"/>
  <c r="CR541" i="1"/>
  <c r="CT541" i="1"/>
  <c r="CV541" i="1"/>
  <c r="CX541" i="1"/>
  <c r="GL541" i="1"/>
  <c r="GO541" i="1"/>
  <c r="GP541" i="1"/>
  <c r="GV541" i="1"/>
  <c r="HC541" i="1"/>
  <c r="C542" i="1"/>
  <c r="D542" i="1"/>
  <c r="I542" i="1"/>
  <c r="K542" i="1"/>
  <c r="P542" i="1"/>
  <c r="R542" i="1"/>
  <c r="AC542" i="1"/>
  <c r="AD542" i="1"/>
  <c r="AE542" i="1"/>
  <c r="Q542" i="1" s="1"/>
  <c r="AF542" i="1"/>
  <c r="AB542" i="1" s="1"/>
  <c r="AG542" i="1"/>
  <c r="AH542" i="1"/>
  <c r="CV542" i="1" s="1"/>
  <c r="U542" i="1" s="1"/>
  <c r="AI542" i="1"/>
  <c r="AJ542" i="1"/>
  <c r="CX542" i="1" s="1"/>
  <c r="W542" i="1" s="1"/>
  <c r="CQ542" i="1"/>
  <c r="CR542" i="1"/>
  <c r="CS542" i="1"/>
  <c r="CU542" i="1"/>
  <c r="T542" i="1" s="1"/>
  <c r="CW542" i="1"/>
  <c r="V542" i="1" s="1"/>
  <c r="GL542" i="1"/>
  <c r="GO542" i="1"/>
  <c r="GP542" i="1"/>
  <c r="GV542" i="1"/>
  <c r="GX542" i="1"/>
  <c r="HC542" i="1"/>
  <c r="C543" i="1"/>
  <c r="D543" i="1"/>
  <c r="I543" i="1"/>
  <c r="K543" i="1"/>
  <c r="S543" i="1"/>
  <c r="AC543" i="1"/>
  <c r="AE543" i="1"/>
  <c r="Q543" i="1" s="1"/>
  <c r="AF543" i="1"/>
  <c r="AG543" i="1"/>
  <c r="CU543" i="1" s="1"/>
  <c r="T543" i="1" s="1"/>
  <c r="AH543" i="1"/>
  <c r="AI543" i="1"/>
  <c r="CW543" i="1" s="1"/>
  <c r="V543" i="1" s="1"/>
  <c r="AJ543" i="1"/>
  <c r="CR543" i="1"/>
  <c r="CT543" i="1"/>
  <c r="CV543" i="1"/>
  <c r="U543" i="1" s="1"/>
  <c r="CX543" i="1"/>
  <c r="W543" i="1" s="1"/>
  <c r="GL543" i="1"/>
  <c r="GO543" i="1"/>
  <c r="GP543" i="1"/>
  <c r="GV543" i="1"/>
  <c r="HC543" i="1" s="1"/>
  <c r="GX543" i="1" s="1"/>
  <c r="C544" i="1"/>
  <c r="D544" i="1"/>
  <c r="I544" i="1"/>
  <c r="K544" i="1"/>
  <c r="P544" i="1"/>
  <c r="R544" i="1"/>
  <c r="AC544" i="1"/>
  <c r="AD544" i="1"/>
  <c r="AB544" i="1" s="1"/>
  <c r="AE544" i="1"/>
  <c r="Q544" i="1" s="1"/>
  <c r="AF544" i="1"/>
  <c r="S544" i="1" s="1"/>
  <c r="AG544" i="1"/>
  <c r="AH544" i="1"/>
  <c r="CV544" i="1" s="1"/>
  <c r="U544" i="1" s="1"/>
  <c r="AI544" i="1"/>
  <c r="AJ544" i="1"/>
  <c r="CX544" i="1" s="1"/>
  <c r="W544" i="1" s="1"/>
  <c r="CQ544" i="1"/>
  <c r="CR544" i="1"/>
  <c r="CS544" i="1"/>
  <c r="CU544" i="1"/>
  <c r="T544" i="1" s="1"/>
  <c r="CW544" i="1"/>
  <c r="V544" i="1" s="1"/>
  <c r="GL544" i="1"/>
  <c r="GO544" i="1"/>
  <c r="GP544" i="1"/>
  <c r="GV544" i="1"/>
  <c r="HC544" i="1" s="1"/>
  <c r="GX544" i="1" s="1"/>
  <c r="C545" i="1"/>
  <c r="D545" i="1"/>
  <c r="I545" i="1"/>
  <c r="K545" i="1"/>
  <c r="AC545" i="1"/>
  <c r="P545" i="1" s="1"/>
  <c r="AE545" i="1"/>
  <c r="AD545" i="1" s="1"/>
  <c r="AF545" i="1"/>
  <c r="AG545" i="1"/>
  <c r="CU545" i="1" s="1"/>
  <c r="T545" i="1" s="1"/>
  <c r="AH545" i="1"/>
  <c r="AI545" i="1"/>
  <c r="CW545" i="1" s="1"/>
  <c r="V545" i="1" s="1"/>
  <c r="AJ545" i="1"/>
  <c r="CR545" i="1"/>
  <c r="CT545" i="1"/>
  <c r="CV545" i="1"/>
  <c r="U545" i="1" s="1"/>
  <c r="CX545" i="1"/>
  <c r="W545" i="1" s="1"/>
  <c r="GL545" i="1"/>
  <c r="GO545" i="1"/>
  <c r="GP545" i="1"/>
  <c r="GV545" i="1"/>
  <c r="HC545" i="1"/>
  <c r="GX545" i="1" s="1"/>
  <c r="C546" i="1"/>
  <c r="D546" i="1"/>
  <c r="I546" i="1"/>
  <c r="K546" i="1"/>
  <c r="P546" i="1"/>
  <c r="R546" i="1"/>
  <c r="AC546" i="1"/>
  <c r="AD546" i="1"/>
  <c r="AE546" i="1"/>
  <c r="Q546" i="1" s="1"/>
  <c r="AF546" i="1"/>
  <c r="AB546" i="1" s="1"/>
  <c r="AG546" i="1"/>
  <c r="AH546" i="1"/>
  <c r="CV546" i="1" s="1"/>
  <c r="U546" i="1" s="1"/>
  <c r="AI546" i="1"/>
  <c r="AJ546" i="1"/>
  <c r="CX546" i="1" s="1"/>
  <c r="W546" i="1" s="1"/>
  <c r="CQ546" i="1"/>
  <c r="CR546" i="1"/>
  <c r="CS546" i="1"/>
  <c r="CU546" i="1"/>
  <c r="T546" i="1" s="1"/>
  <c r="CW546" i="1"/>
  <c r="V546" i="1" s="1"/>
  <c r="GL546" i="1"/>
  <c r="GO546" i="1"/>
  <c r="GP546" i="1"/>
  <c r="GV546" i="1"/>
  <c r="GX546" i="1"/>
  <c r="HC546" i="1"/>
  <c r="C547" i="1"/>
  <c r="D547" i="1"/>
  <c r="I547" i="1"/>
  <c r="I549" i="1" s="1"/>
  <c r="K547" i="1"/>
  <c r="S547" i="1"/>
  <c r="AC547" i="1"/>
  <c r="AE547" i="1"/>
  <c r="Q547" i="1" s="1"/>
  <c r="AF547" i="1"/>
  <c r="AG547" i="1"/>
  <c r="CU547" i="1" s="1"/>
  <c r="T547" i="1" s="1"/>
  <c r="AH547" i="1"/>
  <c r="AI547" i="1"/>
  <c r="CW547" i="1" s="1"/>
  <c r="V547" i="1" s="1"/>
  <c r="AJ547" i="1"/>
  <c r="CR547" i="1"/>
  <c r="CT547" i="1"/>
  <c r="CV547" i="1"/>
  <c r="U547" i="1" s="1"/>
  <c r="CX547" i="1"/>
  <c r="W547" i="1" s="1"/>
  <c r="GL547" i="1"/>
  <c r="GO547" i="1"/>
  <c r="GP547" i="1"/>
  <c r="GV547" i="1"/>
  <c r="HC547" i="1" s="1"/>
  <c r="GX547" i="1" s="1"/>
  <c r="I548" i="1"/>
  <c r="S548" i="1"/>
  <c r="AC548" i="1"/>
  <c r="AE548" i="1"/>
  <c r="Q548" i="1" s="1"/>
  <c r="AF548" i="1"/>
  <c r="AG548" i="1"/>
  <c r="CU548" i="1" s="1"/>
  <c r="T548" i="1" s="1"/>
  <c r="AH548" i="1"/>
  <c r="AI548" i="1"/>
  <c r="CW548" i="1" s="1"/>
  <c r="V548" i="1" s="1"/>
  <c r="AJ548" i="1"/>
  <c r="CR548" i="1"/>
  <c r="CT548" i="1"/>
  <c r="CV548" i="1"/>
  <c r="U548" i="1" s="1"/>
  <c r="CX548" i="1"/>
  <c r="W548" i="1" s="1"/>
  <c r="GL548" i="1"/>
  <c r="GO548" i="1"/>
  <c r="GP548" i="1"/>
  <c r="GV548" i="1"/>
  <c r="HC548" i="1" s="1"/>
  <c r="GX548" i="1" s="1"/>
  <c r="AC549" i="1"/>
  <c r="AE549" i="1"/>
  <c r="R549" i="1" s="1"/>
  <c r="AF549" i="1"/>
  <c r="AG549" i="1"/>
  <c r="CU549" i="1" s="1"/>
  <c r="T549" i="1" s="1"/>
  <c r="AH549" i="1"/>
  <c r="AI549" i="1"/>
  <c r="CW549" i="1" s="1"/>
  <c r="V549" i="1" s="1"/>
  <c r="AJ549" i="1"/>
  <c r="CR549" i="1"/>
  <c r="CT549" i="1"/>
  <c r="CV549" i="1"/>
  <c r="U549" i="1" s="1"/>
  <c r="CX549" i="1"/>
  <c r="W549" i="1" s="1"/>
  <c r="GL549" i="1"/>
  <c r="GO549" i="1"/>
  <c r="GP549" i="1"/>
  <c r="GV549" i="1"/>
  <c r="HC549" i="1" s="1"/>
  <c r="GX549" i="1" s="1"/>
  <c r="I550" i="1"/>
  <c r="S550" i="1"/>
  <c r="AC550" i="1"/>
  <c r="AE550" i="1"/>
  <c r="Q550" i="1" s="1"/>
  <c r="AF550" i="1"/>
  <c r="AG550" i="1"/>
  <c r="CU550" i="1" s="1"/>
  <c r="T550" i="1" s="1"/>
  <c r="AH550" i="1"/>
  <c r="AI550" i="1"/>
  <c r="CW550" i="1" s="1"/>
  <c r="V550" i="1" s="1"/>
  <c r="AJ550" i="1"/>
  <c r="CR550" i="1"/>
  <c r="CT550" i="1"/>
  <c r="CV550" i="1"/>
  <c r="U550" i="1" s="1"/>
  <c r="CX550" i="1"/>
  <c r="W550" i="1" s="1"/>
  <c r="GL550" i="1"/>
  <c r="GO550" i="1"/>
  <c r="GP550" i="1"/>
  <c r="GV550" i="1"/>
  <c r="HC550" i="1" s="1"/>
  <c r="GX550" i="1" s="1"/>
  <c r="AC551" i="1"/>
  <c r="AE551" i="1"/>
  <c r="AF551" i="1"/>
  <c r="AG551" i="1"/>
  <c r="CU551" i="1" s="1"/>
  <c r="AH551" i="1"/>
  <c r="AI551" i="1"/>
  <c r="CW551" i="1" s="1"/>
  <c r="AJ551" i="1"/>
  <c r="CR551" i="1"/>
  <c r="CT551" i="1"/>
  <c r="CV551" i="1"/>
  <c r="CX551" i="1"/>
  <c r="GL551" i="1"/>
  <c r="GO551" i="1"/>
  <c r="GP551" i="1"/>
  <c r="GV551" i="1"/>
  <c r="HC551" i="1" s="1"/>
  <c r="I552" i="1"/>
  <c r="S552" i="1"/>
  <c r="AC552" i="1"/>
  <c r="AE552" i="1"/>
  <c r="Q552" i="1" s="1"/>
  <c r="AF552" i="1"/>
  <c r="AG552" i="1"/>
  <c r="CU552" i="1" s="1"/>
  <c r="T552" i="1" s="1"/>
  <c r="AH552" i="1"/>
  <c r="AI552" i="1"/>
  <c r="CW552" i="1" s="1"/>
  <c r="V552" i="1" s="1"/>
  <c r="AJ552" i="1"/>
  <c r="CR552" i="1"/>
  <c r="CT552" i="1"/>
  <c r="CV552" i="1"/>
  <c r="U552" i="1" s="1"/>
  <c r="CX552" i="1"/>
  <c r="W552" i="1" s="1"/>
  <c r="GL552" i="1"/>
  <c r="GO552" i="1"/>
  <c r="GP552" i="1"/>
  <c r="GV552" i="1"/>
  <c r="HC552" i="1" s="1"/>
  <c r="GX552" i="1" s="1"/>
  <c r="AC553" i="1"/>
  <c r="AE553" i="1"/>
  <c r="AF553" i="1"/>
  <c r="AG553" i="1"/>
  <c r="CU553" i="1" s="1"/>
  <c r="AH553" i="1"/>
  <c r="AI553" i="1"/>
  <c r="CW553" i="1" s="1"/>
  <c r="AJ553" i="1"/>
  <c r="CR553" i="1"/>
  <c r="CT553" i="1"/>
  <c r="CV553" i="1"/>
  <c r="CX553" i="1"/>
  <c r="GL553" i="1"/>
  <c r="GO553" i="1"/>
  <c r="GP553" i="1"/>
  <c r="GV553" i="1"/>
  <c r="HC553" i="1" s="1"/>
  <c r="I554" i="1"/>
  <c r="S554" i="1"/>
  <c r="AC554" i="1"/>
  <c r="AE554" i="1"/>
  <c r="Q554" i="1" s="1"/>
  <c r="AF554" i="1"/>
  <c r="AG554" i="1"/>
  <c r="CU554" i="1" s="1"/>
  <c r="T554" i="1" s="1"/>
  <c r="AH554" i="1"/>
  <c r="AI554" i="1"/>
  <c r="CW554" i="1" s="1"/>
  <c r="V554" i="1" s="1"/>
  <c r="AJ554" i="1"/>
  <c r="CR554" i="1"/>
  <c r="CT554" i="1"/>
  <c r="CV554" i="1"/>
  <c r="U554" i="1" s="1"/>
  <c r="CX554" i="1"/>
  <c r="W554" i="1" s="1"/>
  <c r="GL554" i="1"/>
  <c r="GO554" i="1"/>
  <c r="GP554" i="1"/>
  <c r="GV554" i="1"/>
  <c r="HC554" i="1" s="1"/>
  <c r="GX554" i="1" s="1"/>
  <c r="AC555" i="1"/>
  <c r="AE555" i="1"/>
  <c r="AF555" i="1"/>
  <c r="AG555" i="1"/>
  <c r="CU555" i="1" s="1"/>
  <c r="AH555" i="1"/>
  <c r="AI555" i="1"/>
  <c r="CW555" i="1" s="1"/>
  <c r="AJ555" i="1"/>
  <c r="CR555" i="1"/>
  <c r="CT555" i="1"/>
  <c r="CV555" i="1"/>
  <c r="CX555" i="1"/>
  <c r="GL555" i="1"/>
  <c r="GO555" i="1"/>
  <c r="GP555" i="1"/>
  <c r="GV555" i="1"/>
  <c r="HC555" i="1" s="1"/>
  <c r="I556" i="1"/>
  <c r="S556" i="1"/>
  <c r="AC556" i="1"/>
  <c r="AE556" i="1"/>
  <c r="Q556" i="1" s="1"/>
  <c r="AF556" i="1"/>
  <c r="AG556" i="1"/>
  <c r="CU556" i="1" s="1"/>
  <c r="T556" i="1" s="1"/>
  <c r="AH556" i="1"/>
  <c r="AI556" i="1"/>
  <c r="CW556" i="1" s="1"/>
  <c r="V556" i="1" s="1"/>
  <c r="AJ556" i="1"/>
  <c r="CR556" i="1"/>
  <c r="CT556" i="1"/>
  <c r="CV556" i="1"/>
  <c r="U556" i="1" s="1"/>
  <c r="CX556" i="1"/>
  <c r="W556" i="1" s="1"/>
  <c r="GL556" i="1"/>
  <c r="GO556" i="1"/>
  <c r="GP556" i="1"/>
  <c r="GV556" i="1"/>
  <c r="HC556" i="1" s="1"/>
  <c r="GX556" i="1" s="1"/>
  <c r="AC557" i="1"/>
  <c r="AE557" i="1"/>
  <c r="AF557" i="1"/>
  <c r="AG557" i="1"/>
  <c r="CU557" i="1" s="1"/>
  <c r="AH557" i="1"/>
  <c r="AI557" i="1"/>
  <c r="CW557" i="1" s="1"/>
  <c r="AJ557" i="1"/>
  <c r="CR557" i="1"/>
  <c r="CT557" i="1"/>
  <c r="CV557" i="1"/>
  <c r="CX557" i="1"/>
  <c r="GL557" i="1"/>
  <c r="GO557" i="1"/>
  <c r="GP557" i="1"/>
  <c r="GV557" i="1"/>
  <c r="HC557" i="1" s="1"/>
  <c r="I558" i="1"/>
  <c r="S558" i="1"/>
  <c r="AC558" i="1"/>
  <c r="AE558" i="1"/>
  <c r="Q558" i="1" s="1"/>
  <c r="AF558" i="1"/>
  <c r="AG558" i="1"/>
  <c r="CU558" i="1" s="1"/>
  <c r="T558" i="1" s="1"/>
  <c r="AH558" i="1"/>
  <c r="AI558" i="1"/>
  <c r="CW558" i="1" s="1"/>
  <c r="V558" i="1" s="1"/>
  <c r="AJ558" i="1"/>
  <c r="CR558" i="1"/>
  <c r="CT558" i="1"/>
  <c r="CV558" i="1"/>
  <c r="U558" i="1" s="1"/>
  <c r="CX558" i="1"/>
  <c r="W558" i="1" s="1"/>
  <c r="GL558" i="1"/>
  <c r="GO558" i="1"/>
  <c r="GP558" i="1"/>
  <c r="GV558" i="1"/>
  <c r="HC558" i="1" s="1"/>
  <c r="GX558" i="1" s="1"/>
  <c r="AC559" i="1"/>
  <c r="AE559" i="1"/>
  <c r="AF559" i="1"/>
  <c r="AG559" i="1"/>
  <c r="CU559" i="1" s="1"/>
  <c r="AH559" i="1"/>
  <c r="AI559" i="1"/>
  <c r="CW559" i="1" s="1"/>
  <c r="AJ559" i="1"/>
  <c r="CR559" i="1"/>
  <c r="CT559" i="1"/>
  <c r="CV559" i="1"/>
  <c r="CX559" i="1"/>
  <c r="GL559" i="1"/>
  <c r="GO559" i="1"/>
  <c r="GP559" i="1"/>
  <c r="GV559" i="1"/>
  <c r="HC559" i="1" s="1"/>
  <c r="C560" i="1"/>
  <c r="D560" i="1"/>
  <c r="I560" i="1"/>
  <c r="K560" i="1"/>
  <c r="P560" i="1"/>
  <c r="R560" i="1"/>
  <c r="AC560" i="1"/>
  <c r="AD560" i="1"/>
  <c r="AB560" i="1" s="1"/>
  <c r="AE560" i="1"/>
  <c r="Q560" i="1" s="1"/>
  <c r="AF560" i="1"/>
  <c r="S560" i="1" s="1"/>
  <c r="AG560" i="1"/>
  <c r="AH560" i="1"/>
  <c r="CV560" i="1" s="1"/>
  <c r="U560" i="1" s="1"/>
  <c r="AI560" i="1"/>
  <c r="AJ560" i="1"/>
  <c r="CX560" i="1" s="1"/>
  <c r="W560" i="1" s="1"/>
  <c r="CQ560" i="1"/>
  <c r="CR560" i="1"/>
  <c r="CS560" i="1"/>
  <c r="CU560" i="1"/>
  <c r="T560" i="1" s="1"/>
  <c r="CW560" i="1"/>
  <c r="V560" i="1" s="1"/>
  <c r="GL560" i="1"/>
  <c r="GO560" i="1"/>
  <c r="GP560" i="1"/>
  <c r="GV560" i="1"/>
  <c r="GX560" i="1"/>
  <c r="HC560" i="1"/>
  <c r="C561" i="1"/>
  <c r="D561" i="1"/>
  <c r="I561" i="1"/>
  <c r="K561" i="1"/>
  <c r="AC561" i="1"/>
  <c r="P561" i="1" s="1"/>
  <c r="AE561" i="1"/>
  <c r="AD561" i="1" s="1"/>
  <c r="AF561" i="1"/>
  <c r="AG561" i="1"/>
  <c r="CU561" i="1" s="1"/>
  <c r="T561" i="1" s="1"/>
  <c r="AH561" i="1"/>
  <c r="AI561" i="1"/>
  <c r="CW561" i="1" s="1"/>
  <c r="V561" i="1" s="1"/>
  <c r="AJ561" i="1"/>
  <c r="CR561" i="1"/>
  <c r="CT561" i="1"/>
  <c r="CV561" i="1"/>
  <c r="U561" i="1" s="1"/>
  <c r="CX561" i="1"/>
  <c r="W561" i="1" s="1"/>
  <c r="GL561" i="1"/>
  <c r="GO561" i="1"/>
  <c r="GP561" i="1"/>
  <c r="GV561" i="1"/>
  <c r="HC561" i="1"/>
  <c r="GX561" i="1" s="1"/>
  <c r="C562" i="1"/>
  <c r="D562" i="1"/>
  <c r="I562" i="1"/>
  <c r="K562" i="1"/>
  <c r="P562" i="1"/>
  <c r="R562" i="1"/>
  <c r="AC562" i="1"/>
  <c r="AD562" i="1"/>
  <c r="AE562" i="1"/>
  <c r="Q562" i="1" s="1"/>
  <c r="AF562" i="1"/>
  <c r="AB562" i="1" s="1"/>
  <c r="AG562" i="1"/>
  <c r="AH562" i="1"/>
  <c r="CV562" i="1" s="1"/>
  <c r="U562" i="1" s="1"/>
  <c r="AI562" i="1"/>
  <c r="AJ562" i="1"/>
  <c r="CX562" i="1" s="1"/>
  <c r="W562" i="1" s="1"/>
  <c r="CQ562" i="1"/>
  <c r="CR562" i="1"/>
  <c r="CS562" i="1"/>
  <c r="CU562" i="1"/>
  <c r="T562" i="1" s="1"/>
  <c r="CW562" i="1"/>
  <c r="V562" i="1" s="1"/>
  <c r="GL562" i="1"/>
  <c r="GO562" i="1"/>
  <c r="GP562" i="1"/>
  <c r="GV562" i="1"/>
  <c r="HC562" i="1" s="1"/>
  <c r="GX562" i="1" s="1"/>
  <c r="C563" i="1"/>
  <c r="D563" i="1"/>
  <c r="I563" i="1"/>
  <c r="I565" i="1" s="1"/>
  <c r="Q565" i="1" s="1"/>
  <c r="K563" i="1"/>
  <c r="S563" i="1"/>
  <c r="AC563" i="1"/>
  <c r="AE563" i="1"/>
  <c r="Q563" i="1" s="1"/>
  <c r="AF563" i="1"/>
  <c r="AG563" i="1"/>
  <c r="CU563" i="1" s="1"/>
  <c r="T563" i="1" s="1"/>
  <c r="AH563" i="1"/>
  <c r="AI563" i="1"/>
  <c r="CW563" i="1" s="1"/>
  <c r="V563" i="1" s="1"/>
  <c r="AJ563" i="1"/>
  <c r="CR563" i="1"/>
  <c r="CT563" i="1"/>
  <c r="CV563" i="1"/>
  <c r="U563" i="1" s="1"/>
  <c r="CX563" i="1"/>
  <c r="W563" i="1" s="1"/>
  <c r="GL563" i="1"/>
  <c r="GO563" i="1"/>
  <c r="GP563" i="1"/>
  <c r="GV563" i="1"/>
  <c r="HC563" i="1" s="1"/>
  <c r="GX563" i="1" s="1"/>
  <c r="I564" i="1"/>
  <c r="S564" i="1"/>
  <c r="AC564" i="1"/>
  <c r="AE564" i="1"/>
  <c r="Q564" i="1" s="1"/>
  <c r="AF564" i="1"/>
  <c r="AG564" i="1"/>
  <c r="CU564" i="1" s="1"/>
  <c r="T564" i="1" s="1"/>
  <c r="AH564" i="1"/>
  <c r="AI564" i="1"/>
  <c r="CW564" i="1" s="1"/>
  <c r="V564" i="1" s="1"/>
  <c r="AJ564" i="1"/>
  <c r="CR564" i="1"/>
  <c r="CT564" i="1"/>
  <c r="CV564" i="1"/>
  <c r="U564" i="1" s="1"/>
  <c r="CX564" i="1"/>
  <c r="W564" i="1" s="1"/>
  <c r="GL564" i="1"/>
  <c r="GO564" i="1"/>
  <c r="GP564" i="1"/>
  <c r="GV564" i="1"/>
  <c r="HC564" i="1" s="1"/>
  <c r="GX564" i="1" s="1"/>
  <c r="S565" i="1"/>
  <c r="AC565" i="1"/>
  <c r="AE565" i="1"/>
  <c r="AF565" i="1"/>
  <c r="AG565" i="1"/>
  <c r="CU565" i="1" s="1"/>
  <c r="T565" i="1" s="1"/>
  <c r="AH565" i="1"/>
  <c r="AI565" i="1"/>
  <c r="CW565" i="1" s="1"/>
  <c r="AJ565" i="1"/>
  <c r="CR565" i="1"/>
  <c r="CT565" i="1"/>
  <c r="CV565" i="1"/>
  <c r="U565" i="1" s="1"/>
  <c r="CX565" i="1"/>
  <c r="W565" i="1" s="1"/>
  <c r="GL565" i="1"/>
  <c r="GO565" i="1"/>
  <c r="GP565" i="1"/>
  <c r="GV565" i="1"/>
  <c r="HC565" i="1" s="1"/>
  <c r="GX565" i="1" s="1"/>
  <c r="I566" i="1"/>
  <c r="S566" i="1"/>
  <c r="AC566" i="1"/>
  <c r="AE566" i="1"/>
  <c r="Q566" i="1" s="1"/>
  <c r="AF566" i="1"/>
  <c r="AG566" i="1"/>
  <c r="CU566" i="1" s="1"/>
  <c r="T566" i="1" s="1"/>
  <c r="AH566" i="1"/>
  <c r="AI566" i="1"/>
  <c r="CW566" i="1" s="1"/>
  <c r="V566" i="1" s="1"/>
  <c r="AJ566" i="1"/>
  <c r="CR566" i="1"/>
  <c r="CT566" i="1"/>
  <c r="CV566" i="1"/>
  <c r="U566" i="1" s="1"/>
  <c r="CX566" i="1"/>
  <c r="W566" i="1" s="1"/>
  <c r="GL566" i="1"/>
  <c r="GO566" i="1"/>
  <c r="GP566" i="1"/>
  <c r="GV566" i="1"/>
  <c r="HC566" i="1" s="1"/>
  <c r="GX566" i="1" s="1"/>
  <c r="AC567" i="1"/>
  <c r="AE567" i="1"/>
  <c r="AF567" i="1"/>
  <c r="AG567" i="1"/>
  <c r="CU567" i="1" s="1"/>
  <c r="AH567" i="1"/>
  <c r="AI567" i="1"/>
  <c r="CW567" i="1" s="1"/>
  <c r="AJ567" i="1"/>
  <c r="CR567" i="1"/>
  <c r="CT567" i="1"/>
  <c r="CV567" i="1"/>
  <c r="CX567" i="1"/>
  <c r="GL567" i="1"/>
  <c r="GO567" i="1"/>
  <c r="GP567" i="1"/>
  <c r="GV567" i="1"/>
  <c r="HC567" i="1" s="1"/>
  <c r="C568" i="1"/>
  <c r="D568" i="1"/>
  <c r="I568" i="1"/>
  <c r="K568" i="1"/>
  <c r="P568" i="1"/>
  <c r="R568" i="1"/>
  <c r="T568" i="1"/>
  <c r="AC568" i="1"/>
  <c r="AD568" i="1"/>
  <c r="AB568" i="1" s="1"/>
  <c r="AE568" i="1"/>
  <c r="Q568" i="1" s="1"/>
  <c r="AF568" i="1"/>
  <c r="S568" i="1" s="1"/>
  <c r="CZ568" i="1" s="1"/>
  <c r="Y568" i="1" s="1"/>
  <c r="AG568" i="1"/>
  <c r="AH568" i="1"/>
  <c r="CV568" i="1" s="1"/>
  <c r="U568" i="1" s="1"/>
  <c r="AI568" i="1"/>
  <c r="AJ568" i="1"/>
  <c r="CX568" i="1" s="1"/>
  <c r="W568" i="1" s="1"/>
  <c r="CQ568" i="1"/>
  <c r="CR568" i="1"/>
  <c r="CS568" i="1"/>
  <c r="CU568" i="1"/>
  <c r="CW568" i="1"/>
  <c r="V568" i="1" s="1"/>
  <c r="CY568" i="1"/>
  <c r="X568" i="1" s="1"/>
  <c r="GL568" i="1"/>
  <c r="GO568" i="1"/>
  <c r="GP568" i="1"/>
  <c r="GV568" i="1"/>
  <c r="HC568" i="1" s="1"/>
  <c r="GX568" i="1" s="1"/>
  <c r="C569" i="1"/>
  <c r="D569" i="1"/>
  <c r="I569" i="1"/>
  <c r="K569" i="1"/>
  <c r="U569" i="1"/>
  <c r="AC569" i="1"/>
  <c r="AE569" i="1"/>
  <c r="AF569" i="1"/>
  <c r="AG569" i="1"/>
  <c r="CU569" i="1" s="1"/>
  <c r="T569" i="1" s="1"/>
  <c r="AH569" i="1"/>
  <c r="AI569" i="1"/>
  <c r="CW569" i="1" s="1"/>
  <c r="AJ569" i="1"/>
  <c r="CR569" i="1"/>
  <c r="CT569" i="1"/>
  <c r="CV569" i="1"/>
  <c r="CX569" i="1"/>
  <c r="W569" i="1" s="1"/>
  <c r="GL569" i="1"/>
  <c r="GO569" i="1"/>
  <c r="GP569" i="1"/>
  <c r="GV569" i="1"/>
  <c r="HC569" i="1"/>
  <c r="I570" i="1"/>
  <c r="Q570" i="1"/>
  <c r="S570" i="1"/>
  <c r="AC570" i="1"/>
  <c r="P570" i="1" s="1"/>
  <c r="CP570" i="1" s="1"/>
  <c r="O570" i="1" s="1"/>
  <c r="AE570" i="1"/>
  <c r="AF570" i="1"/>
  <c r="AG570" i="1"/>
  <c r="CU570" i="1" s="1"/>
  <c r="T570" i="1" s="1"/>
  <c r="AH570" i="1"/>
  <c r="AI570" i="1"/>
  <c r="CW570" i="1" s="1"/>
  <c r="V570" i="1" s="1"/>
  <c r="AJ570" i="1"/>
  <c r="CT570" i="1"/>
  <c r="CV570" i="1"/>
  <c r="U570" i="1" s="1"/>
  <c r="CX570" i="1"/>
  <c r="W570" i="1" s="1"/>
  <c r="GL570" i="1"/>
  <c r="GO570" i="1"/>
  <c r="GP570" i="1"/>
  <c r="GV570" i="1"/>
  <c r="HC570" i="1"/>
  <c r="GX570" i="1" s="1"/>
  <c r="AC571" i="1"/>
  <c r="AE571" i="1"/>
  <c r="AF571" i="1"/>
  <c r="AG571" i="1"/>
  <c r="CU571" i="1" s="1"/>
  <c r="AH571" i="1"/>
  <c r="AI571" i="1"/>
  <c r="CW571" i="1" s="1"/>
  <c r="AJ571" i="1"/>
  <c r="CT571" i="1"/>
  <c r="CV571" i="1"/>
  <c r="CX571" i="1"/>
  <c r="GL571" i="1"/>
  <c r="GO571" i="1"/>
  <c r="GP571" i="1"/>
  <c r="GV571" i="1"/>
  <c r="HC571" i="1" s="1"/>
  <c r="I572" i="1"/>
  <c r="Q572" i="1"/>
  <c r="S572" i="1"/>
  <c r="AC572" i="1"/>
  <c r="AE572" i="1"/>
  <c r="AF572" i="1"/>
  <c r="AG572" i="1"/>
  <c r="CU572" i="1" s="1"/>
  <c r="T572" i="1" s="1"/>
  <c r="AH572" i="1"/>
  <c r="AI572" i="1"/>
  <c r="CW572" i="1" s="1"/>
  <c r="V572" i="1" s="1"/>
  <c r="AJ572" i="1"/>
  <c r="CR572" i="1"/>
  <c r="CT572" i="1"/>
  <c r="CV572" i="1"/>
  <c r="U572" i="1" s="1"/>
  <c r="CX572" i="1"/>
  <c r="W572" i="1" s="1"/>
  <c r="GL572" i="1"/>
  <c r="GO572" i="1"/>
  <c r="GP572" i="1"/>
  <c r="GV572" i="1"/>
  <c r="HC572" i="1"/>
  <c r="GX572" i="1" s="1"/>
  <c r="AC573" i="1"/>
  <c r="AE573" i="1"/>
  <c r="AF573" i="1"/>
  <c r="AG573" i="1"/>
  <c r="CU573" i="1" s="1"/>
  <c r="AH573" i="1"/>
  <c r="AI573" i="1"/>
  <c r="CW573" i="1" s="1"/>
  <c r="AJ573" i="1"/>
  <c r="CT573" i="1"/>
  <c r="CV573" i="1"/>
  <c r="CX573" i="1"/>
  <c r="GL573" i="1"/>
  <c r="GO573" i="1"/>
  <c r="GP573" i="1"/>
  <c r="GV573" i="1"/>
  <c r="HC573" i="1"/>
  <c r="C574" i="1"/>
  <c r="D574" i="1"/>
  <c r="I574" i="1"/>
  <c r="K574" i="1"/>
  <c r="P574" i="1"/>
  <c r="R574" i="1"/>
  <c r="T574" i="1"/>
  <c r="V574" i="1"/>
  <c r="AC574" i="1"/>
  <c r="AD574" i="1"/>
  <c r="AB574" i="1" s="1"/>
  <c r="AE574" i="1"/>
  <c r="Q574" i="1" s="1"/>
  <c r="AF574" i="1"/>
  <c r="AG574" i="1"/>
  <c r="AH574" i="1"/>
  <c r="CV574" i="1" s="1"/>
  <c r="U574" i="1" s="1"/>
  <c r="AI574" i="1"/>
  <c r="AJ574" i="1"/>
  <c r="CX574" i="1" s="1"/>
  <c r="W574" i="1" s="1"/>
  <c r="CQ574" i="1"/>
  <c r="CR574" i="1"/>
  <c r="CS574" i="1"/>
  <c r="CU574" i="1"/>
  <c r="CW574" i="1"/>
  <c r="GL574" i="1"/>
  <c r="GO574" i="1"/>
  <c r="GP574" i="1"/>
  <c r="GV574" i="1"/>
  <c r="GX574" i="1"/>
  <c r="HC574" i="1"/>
  <c r="C575" i="1"/>
  <c r="D575" i="1"/>
  <c r="I575" i="1"/>
  <c r="K575" i="1"/>
  <c r="Q575" i="1"/>
  <c r="S575" i="1"/>
  <c r="W575" i="1"/>
  <c r="AC575" i="1"/>
  <c r="AE575" i="1"/>
  <c r="AF575" i="1"/>
  <c r="AG575" i="1"/>
  <c r="CU575" i="1" s="1"/>
  <c r="T575" i="1" s="1"/>
  <c r="AH575" i="1"/>
  <c r="AI575" i="1"/>
  <c r="CW575" i="1" s="1"/>
  <c r="V575" i="1" s="1"/>
  <c r="AJ575" i="1"/>
  <c r="CT575" i="1"/>
  <c r="CV575" i="1"/>
  <c r="U575" i="1" s="1"/>
  <c r="CX575" i="1"/>
  <c r="GL575" i="1"/>
  <c r="GO575" i="1"/>
  <c r="GP575" i="1"/>
  <c r="GV575" i="1"/>
  <c r="HC575" i="1"/>
  <c r="GX575" i="1" s="1"/>
  <c r="I576" i="1"/>
  <c r="S576" i="1"/>
  <c r="U576" i="1"/>
  <c r="AC576" i="1"/>
  <c r="AE576" i="1"/>
  <c r="AF576" i="1"/>
  <c r="AG576" i="1"/>
  <c r="CU576" i="1" s="1"/>
  <c r="T576" i="1" s="1"/>
  <c r="AH576" i="1"/>
  <c r="AI576" i="1"/>
  <c r="CW576" i="1" s="1"/>
  <c r="V576" i="1" s="1"/>
  <c r="AJ576" i="1"/>
  <c r="CR576" i="1"/>
  <c r="CT576" i="1"/>
  <c r="CV576" i="1"/>
  <c r="CX576" i="1"/>
  <c r="W576" i="1" s="1"/>
  <c r="GL576" i="1"/>
  <c r="GO576" i="1"/>
  <c r="GP576" i="1"/>
  <c r="GV576" i="1"/>
  <c r="HC576" i="1" s="1"/>
  <c r="GX576" i="1" s="1"/>
  <c r="AC577" i="1"/>
  <c r="AE577" i="1"/>
  <c r="AF577" i="1"/>
  <c r="AG577" i="1"/>
  <c r="CU577" i="1" s="1"/>
  <c r="AH577" i="1"/>
  <c r="AI577" i="1"/>
  <c r="CW577" i="1" s="1"/>
  <c r="AJ577" i="1"/>
  <c r="CR577" i="1"/>
  <c r="CT577" i="1"/>
  <c r="CV577" i="1"/>
  <c r="CX577" i="1"/>
  <c r="GL577" i="1"/>
  <c r="GO577" i="1"/>
  <c r="GP577" i="1"/>
  <c r="GV577" i="1"/>
  <c r="HC577" i="1"/>
  <c r="I578" i="1"/>
  <c r="S578" i="1"/>
  <c r="U578" i="1"/>
  <c r="W578" i="1"/>
  <c r="AC578" i="1"/>
  <c r="AE578" i="1"/>
  <c r="AF578" i="1"/>
  <c r="AG578" i="1"/>
  <c r="CU578" i="1" s="1"/>
  <c r="T578" i="1" s="1"/>
  <c r="AH578" i="1"/>
  <c r="AI578" i="1"/>
  <c r="CW578" i="1" s="1"/>
  <c r="V578" i="1" s="1"/>
  <c r="AJ578" i="1"/>
  <c r="CT578" i="1"/>
  <c r="CV578" i="1"/>
  <c r="CX578" i="1"/>
  <c r="GL578" i="1"/>
  <c r="GO578" i="1"/>
  <c r="GP578" i="1"/>
  <c r="GV578" i="1"/>
  <c r="HC578" i="1" s="1"/>
  <c r="GX578" i="1" s="1"/>
  <c r="AC579" i="1"/>
  <c r="AE579" i="1"/>
  <c r="AF579" i="1"/>
  <c r="AG579" i="1"/>
  <c r="CU579" i="1" s="1"/>
  <c r="AH579" i="1"/>
  <c r="AI579" i="1"/>
  <c r="CW579" i="1" s="1"/>
  <c r="AJ579" i="1"/>
  <c r="CR579" i="1"/>
  <c r="CT579" i="1"/>
  <c r="CV579" i="1"/>
  <c r="CX579" i="1"/>
  <c r="GL579" i="1"/>
  <c r="GO579" i="1"/>
  <c r="GP579" i="1"/>
  <c r="GV579" i="1"/>
  <c r="HC579" i="1" s="1"/>
  <c r="I581" i="1"/>
  <c r="K581" i="1"/>
  <c r="P581" i="1"/>
  <c r="R581" i="1"/>
  <c r="T581" i="1"/>
  <c r="V581" i="1"/>
  <c r="AC581" i="1"/>
  <c r="AD581" i="1"/>
  <c r="AB581" i="1" s="1"/>
  <c r="AE581" i="1"/>
  <c r="Q581" i="1" s="1"/>
  <c r="AF581" i="1"/>
  <c r="AG581" i="1"/>
  <c r="AH581" i="1"/>
  <c r="CV581" i="1" s="1"/>
  <c r="U581" i="1" s="1"/>
  <c r="AI581" i="1"/>
  <c r="AJ581" i="1"/>
  <c r="CX581" i="1" s="1"/>
  <c r="W581" i="1" s="1"/>
  <c r="CQ581" i="1"/>
  <c r="CR581" i="1"/>
  <c r="CS581" i="1"/>
  <c r="CU581" i="1"/>
  <c r="CW581" i="1"/>
  <c r="GL581" i="1"/>
  <c r="GO581" i="1"/>
  <c r="GP581" i="1"/>
  <c r="GV581" i="1"/>
  <c r="GX581" i="1"/>
  <c r="HC581" i="1"/>
  <c r="I582" i="1"/>
  <c r="Q582" i="1" s="1"/>
  <c r="K582" i="1"/>
  <c r="S582" i="1"/>
  <c r="AC582" i="1"/>
  <c r="AE582" i="1"/>
  <c r="AF582" i="1"/>
  <c r="AG582" i="1"/>
  <c r="CU582" i="1" s="1"/>
  <c r="AH582" i="1"/>
  <c r="AI582" i="1"/>
  <c r="CW582" i="1" s="1"/>
  <c r="AJ582" i="1"/>
  <c r="CR582" i="1"/>
  <c r="CT582" i="1"/>
  <c r="CV582" i="1"/>
  <c r="CX582" i="1"/>
  <c r="W582" i="1" s="1"/>
  <c r="GL582" i="1"/>
  <c r="GO582" i="1"/>
  <c r="GP582" i="1"/>
  <c r="GV582" i="1"/>
  <c r="HC582" i="1" s="1"/>
  <c r="GX582" i="1" s="1"/>
  <c r="C583" i="1"/>
  <c r="D583" i="1"/>
  <c r="I583" i="1"/>
  <c r="K583" i="1"/>
  <c r="P583" i="1"/>
  <c r="R583" i="1"/>
  <c r="AC583" i="1"/>
  <c r="AD583" i="1"/>
  <c r="AE583" i="1"/>
  <c r="Q583" i="1" s="1"/>
  <c r="AF583" i="1"/>
  <c r="AG583" i="1"/>
  <c r="AH583" i="1"/>
  <c r="CV583" i="1" s="1"/>
  <c r="U583" i="1" s="1"/>
  <c r="AI583" i="1"/>
  <c r="AJ583" i="1"/>
  <c r="CX583" i="1" s="1"/>
  <c r="W583" i="1" s="1"/>
  <c r="CQ583" i="1"/>
  <c r="CR583" i="1"/>
  <c r="CS583" i="1"/>
  <c r="CU583" i="1"/>
  <c r="T583" i="1" s="1"/>
  <c r="CW583" i="1"/>
  <c r="V583" i="1" s="1"/>
  <c r="GL583" i="1"/>
  <c r="GO583" i="1"/>
  <c r="GP583" i="1"/>
  <c r="GV583" i="1"/>
  <c r="GX583" i="1"/>
  <c r="HC583" i="1"/>
  <c r="C584" i="1"/>
  <c r="D584" i="1"/>
  <c r="I584" i="1"/>
  <c r="U584" i="1" s="1"/>
  <c r="K584" i="1"/>
  <c r="S584" i="1"/>
  <c r="AC584" i="1"/>
  <c r="AE584" i="1"/>
  <c r="AF584" i="1"/>
  <c r="AG584" i="1"/>
  <c r="CU584" i="1" s="1"/>
  <c r="AH584" i="1"/>
  <c r="AI584" i="1"/>
  <c r="CW584" i="1" s="1"/>
  <c r="AJ584" i="1"/>
  <c r="CR584" i="1"/>
  <c r="CT584" i="1"/>
  <c r="CV584" i="1"/>
  <c r="CX584" i="1"/>
  <c r="W584" i="1" s="1"/>
  <c r="GL584" i="1"/>
  <c r="GO584" i="1"/>
  <c r="GP584" i="1"/>
  <c r="GV584" i="1"/>
  <c r="HC584" i="1" s="1"/>
  <c r="GX584" i="1" s="1"/>
  <c r="I585" i="1"/>
  <c r="Q585" i="1"/>
  <c r="S585" i="1"/>
  <c r="W585" i="1"/>
  <c r="AC585" i="1"/>
  <c r="AE585" i="1"/>
  <c r="AF585" i="1"/>
  <c r="AG585" i="1"/>
  <c r="CU585" i="1" s="1"/>
  <c r="T585" i="1" s="1"/>
  <c r="AH585" i="1"/>
  <c r="AI585" i="1"/>
  <c r="CW585" i="1" s="1"/>
  <c r="V585" i="1" s="1"/>
  <c r="AJ585" i="1"/>
  <c r="CT585" i="1"/>
  <c r="CV585" i="1"/>
  <c r="U585" i="1" s="1"/>
  <c r="CX585" i="1"/>
  <c r="GL585" i="1"/>
  <c r="GO585" i="1"/>
  <c r="GP585" i="1"/>
  <c r="GV585" i="1"/>
  <c r="HC585" i="1"/>
  <c r="GX585" i="1" s="1"/>
  <c r="AC586" i="1"/>
  <c r="AE586" i="1"/>
  <c r="AF586" i="1"/>
  <c r="AG586" i="1"/>
  <c r="CU586" i="1" s="1"/>
  <c r="AH586" i="1"/>
  <c r="AI586" i="1"/>
  <c r="CW586" i="1" s="1"/>
  <c r="AJ586" i="1"/>
  <c r="CT586" i="1"/>
  <c r="CV586" i="1"/>
  <c r="CX586" i="1"/>
  <c r="GL586" i="1"/>
  <c r="GO586" i="1"/>
  <c r="GP586" i="1"/>
  <c r="GV586" i="1"/>
  <c r="HC586" i="1" s="1"/>
  <c r="C587" i="1"/>
  <c r="D587" i="1"/>
  <c r="I587" i="1"/>
  <c r="K587" i="1"/>
  <c r="P587" i="1"/>
  <c r="R587" i="1"/>
  <c r="T587" i="1"/>
  <c r="AC587" i="1"/>
  <c r="AD587" i="1"/>
  <c r="AB587" i="1" s="1"/>
  <c r="AE587" i="1"/>
  <c r="Q587" i="1" s="1"/>
  <c r="AF587" i="1"/>
  <c r="AG587" i="1"/>
  <c r="AH587" i="1"/>
  <c r="CV587" i="1" s="1"/>
  <c r="U587" i="1" s="1"/>
  <c r="AI587" i="1"/>
  <c r="AJ587" i="1"/>
  <c r="CX587" i="1" s="1"/>
  <c r="W587" i="1" s="1"/>
  <c r="CQ587" i="1"/>
  <c r="CR587" i="1"/>
  <c r="CS587" i="1"/>
  <c r="CU587" i="1"/>
  <c r="CW587" i="1"/>
  <c r="V587" i="1" s="1"/>
  <c r="GL587" i="1"/>
  <c r="GO587" i="1"/>
  <c r="GP587" i="1"/>
  <c r="GV587" i="1"/>
  <c r="GX587" i="1"/>
  <c r="HC587" i="1"/>
  <c r="C588" i="1"/>
  <c r="D588" i="1"/>
  <c r="I588" i="1"/>
  <c r="K588" i="1"/>
  <c r="S588" i="1"/>
  <c r="U588" i="1"/>
  <c r="W588" i="1"/>
  <c r="AC588" i="1"/>
  <c r="AE588" i="1"/>
  <c r="AF588" i="1"/>
  <c r="AG588" i="1"/>
  <c r="CU588" i="1" s="1"/>
  <c r="AH588" i="1"/>
  <c r="AI588" i="1"/>
  <c r="CW588" i="1" s="1"/>
  <c r="V588" i="1" s="1"/>
  <c r="AJ588" i="1"/>
  <c r="CT588" i="1"/>
  <c r="CV588" i="1"/>
  <c r="CX588" i="1"/>
  <c r="GL588" i="1"/>
  <c r="GO588" i="1"/>
  <c r="GP588" i="1"/>
  <c r="GV588" i="1"/>
  <c r="HC588" i="1" s="1"/>
  <c r="GX588" i="1" s="1"/>
  <c r="I589" i="1"/>
  <c r="Q589" i="1"/>
  <c r="S589" i="1"/>
  <c r="AC589" i="1"/>
  <c r="AE589" i="1"/>
  <c r="AF589" i="1"/>
  <c r="AG589" i="1"/>
  <c r="CU589" i="1" s="1"/>
  <c r="T589" i="1" s="1"/>
  <c r="AH589" i="1"/>
  <c r="AI589" i="1"/>
  <c r="CW589" i="1" s="1"/>
  <c r="V589" i="1" s="1"/>
  <c r="AJ589" i="1"/>
  <c r="CR589" i="1"/>
  <c r="CT589" i="1"/>
  <c r="CV589" i="1"/>
  <c r="U589" i="1" s="1"/>
  <c r="CX589" i="1"/>
  <c r="W589" i="1" s="1"/>
  <c r="GL589" i="1"/>
  <c r="GO589" i="1"/>
  <c r="GP589" i="1"/>
  <c r="GV589" i="1"/>
  <c r="HC589" i="1"/>
  <c r="GX589" i="1" s="1"/>
  <c r="AC590" i="1"/>
  <c r="AE590" i="1"/>
  <c r="AF590" i="1"/>
  <c r="AG590" i="1"/>
  <c r="CU590" i="1" s="1"/>
  <c r="AH590" i="1"/>
  <c r="AI590" i="1"/>
  <c r="CW590" i="1" s="1"/>
  <c r="AJ590" i="1"/>
  <c r="CT590" i="1"/>
  <c r="CV590" i="1"/>
  <c r="CX590" i="1"/>
  <c r="GL590" i="1"/>
  <c r="GO590" i="1"/>
  <c r="GP590" i="1"/>
  <c r="GV590" i="1"/>
  <c r="HC590" i="1"/>
  <c r="C591" i="1"/>
  <c r="D591" i="1"/>
  <c r="I591" i="1"/>
  <c r="K591" i="1"/>
  <c r="P591" i="1"/>
  <c r="R591" i="1"/>
  <c r="T591" i="1"/>
  <c r="V591" i="1"/>
  <c r="AC591" i="1"/>
  <c r="AD591" i="1"/>
  <c r="AB591" i="1" s="1"/>
  <c r="AE591" i="1"/>
  <c r="Q591" i="1" s="1"/>
  <c r="AF591" i="1"/>
  <c r="AG591" i="1"/>
  <c r="AH591" i="1"/>
  <c r="CV591" i="1" s="1"/>
  <c r="U591" i="1" s="1"/>
  <c r="AI591" i="1"/>
  <c r="AJ591" i="1"/>
  <c r="CX591" i="1" s="1"/>
  <c r="W591" i="1" s="1"/>
  <c r="CQ591" i="1"/>
  <c r="CR591" i="1"/>
  <c r="CS591" i="1"/>
  <c r="CU591" i="1"/>
  <c r="CW591" i="1"/>
  <c r="GL591" i="1"/>
  <c r="GN591" i="1"/>
  <c r="GP591" i="1"/>
  <c r="GV591" i="1"/>
  <c r="GX591" i="1"/>
  <c r="HC591" i="1"/>
  <c r="C592" i="1"/>
  <c r="D592" i="1"/>
  <c r="I592" i="1"/>
  <c r="K592" i="1"/>
  <c r="Q592" i="1"/>
  <c r="S592" i="1"/>
  <c r="AC592" i="1"/>
  <c r="AE592" i="1"/>
  <c r="AF592" i="1"/>
  <c r="AG592" i="1"/>
  <c r="CU592" i="1" s="1"/>
  <c r="T592" i="1" s="1"/>
  <c r="AH592" i="1"/>
  <c r="AI592" i="1"/>
  <c r="CW592" i="1" s="1"/>
  <c r="AJ592" i="1"/>
  <c r="CR592" i="1"/>
  <c r="CT592" i="1"/>
  <c r="CV592" i="1"/>
  <c r="U592" i="1" s="1"/>
  <c r="CX592" i="1"/>
  <c r="W592" i="1" s="1"/>
  <c r="GL592" i="1"/>
  <c r="GN592" i="1"/>
  <c r="GP592" i="1"/>
  <c r="GV592" i="1"/>
  <c r="HC592" i="1"/>
  <c r="GX592" i="1" s="1"/>
  <c r="I593" i="1"/>
  <c r="S593" i="1"/>
  <c r="U593" i="1"/>
  <c r="AC593" i="1"/>
  <c r="AE593" i="1"/>
  <c r="AF593" i="1"/>
  <c r="AG593" i="1"/>
  <c r="CU593" i="1" s="1"/>
  <c r="T593" i="1" s="1"/>
  <c r="AH593" i="1"/>
  <c r="AI593" i="1"/>
  <c r="CW593" i="1" s="1"/>
  <c r="V593" i="1" s="1"/>
  <c r="AJ593" i="1"/>
  <c r="CR593" i="1"/>
  <c r="CT593" i="1"/>
  <c r="CV593" i="1"/>
  <c r="CX593" i="1"/>
  <c r="W593" i="1" s="1"/>
  <c r="GL593" i="1"/>
  <c r="GN593" i="1"/>
  <c r="GP593" i="1"/>
  <c r="GV593" i="1"/>
  <c r="HC593" i="1"/>
  <c r="GX593" i="1" s="1"/>
  <c r="AC594" i="1"/>
  <c r="AE594" i="1"/>
  <c r="AF594" i="1"/>
  <c r="AG594" i="1"/>
  <c r="CU594" i="1" s="1"/>
  <c r="AH594" i="1"/>
  <c r="AI594" i="1"/>
  <c r="CW594" i="1" s="1"/>
  <c r="AJ594" i="1"/>
  <c r="CT594" i="1"/>
  <c r="CV594" i="1"/>
  <c r="CX594" i="1"/>
  <c r="GL594" i="1"/>
  <c r="GN594" i="1"/>
  <c r="GP594" i="1"/>
  <c r="GV594" i="1"/>
  <c r="HC594" i="1" s="1"/>
  <c r="C595" i="1"/>
  <c r="D595" i="1"/>
  <c r="I595" i="1"/>
  <c r="K595" i="1"/>
  <c r="P595" i="1"/>
  <c r="R595" i="1"/>
  <c r="T595" i="1"/>
  <c r="AC595" i="1"/>
  <c r="AD595" i="1"/>
  <c r="AB595" i="1" s="1"/>
  <c r="AE595" i="1"/>
  <c r="Q595" i="1" s="1"/>
  <c r="AF595" i="1"/>
  <c r="AG595" i="1"/>
  <c r="AH595" i="1"/>
  <c r="CV595" i="1" s="1"/>
  <c r="U595" i="1" s="1"/>
  <c r="AI595" i="1"/>
  <c r="AJ595" i="1"/>
  <c r="CX595" i="1" s="1"/>
  <c r="W595" i="1" s="1"/>
  <c r="CQ595" i="1"/>
  <c r="CR595" i="1"/>
  <c r="CS595" i="1"/>
  <c r="CU595" i="1"/>
  <c r="CW595" i="1"/>
  <c r="V595" i="1" s="1"/>
  <c r="GL595" i="1"/>
  <c r="GN595" i="1"/>
  <c r="GP595" i="1"/>
  <c r="GV595" i="1"/>
  <c r="GX595" i="1"/>
  <c r="HC595" i="1"/>
  <c r="C596" i="1"/>
  <c r="D596" i="1"/>
  <c r="I596" i="1"/>
  <c r="K596" i="1"/>
  <c r="Q596" i="1"/>
  <c r="S596" i="1"/>
  <c r="W596" i="1"/>
  <c r="AC596" i="1"/>
  <c r="AE596" i="1"/>
  <c r="AF596" i="1"/>
  <c r="AG596" i="1"/>
  <c r="CU596" i="1" s="1"/>
  <c r="T596" i="1" s="1"/>
  <c r="AH596" i="1"/>
  <c r="AI596" i="1"/>
  <c r="CW596" i="1" s="1"/>
  <c r="V596" i="1" s="1"/>
  <c r="AJ596" i="1"/>
  <c r="CT596" i="1"/>
  <c r="CV596" i="1"/>
  <c r="U596" i="1" s="1"/>
  <c r="CX596" i="1"/>
  <c r="GL596" i="1"/>
  <c r="GN596" i="1"/>
  <c r="GP596" i="1"/>
  <c r="GV596" i="1"/>
  <c r="HC596" i="1" s="1"/>
  <c r="GX596" i="1" s="1"/>
  <c r="I597" i="1"/>
  <c r="Q597" i="1"/>
  <c r="S597" i="1"/>
  <c r="AC597" i="1"/>
  <c r="AE597" i="1"/>
  <c r="AF597" i="1"/>
  <c r="AG597" i="1"/>
  <c r="CU597" i="1" s="1"/>
  <c r="T597" i="1" s="1"/>
  <c r="AH597" i="1"/>
  <c r="AI597" i="1"/>
  <c r="CW597" i="1" s="1"/>
  <c r="V597" i="1" s="1"/>
  <c r="AJ597" i="1"/>
  <c r="CR597" i="1"/>
  <c r="CT597" i="1"/>
  <c r="CV597" i="1"/>
  <c r="U597" i="1" s="1"/>
  <c r="CX597" i="1"/>
  <c r="W597" i="1" s="1"/>
  <c r="GL597" i="1"/>
  <c r="GN597" i="1"/>
  <c r="GP597" i="1"/>
  <c r="GV597" i="1"/>
  <c r="HC597" i="1"/>
  <c r="GX597" i="1" s="1"/>
  <c r="AC598" i="1"/>
  <c r="AE598" i="1"/>
  <c r="AF598" i="1"/>
  <c r="AG598" i="1"/>
  <c r="CU598" i="1" s="1"/>
  <c r="AH598" i="1"/>
  <c r="AI598" i="1"/>
  <c r="CW598" i="1" s="1"/>
  <c r="AJ598" i="1"/>
  <c r="CT598" i="1"/>
  <c r="CV598" i="1"/>
  <c r="CX598" i="1"/>
  <c r="GL598" i="1"/>
  <c r="GN598" i="1"/>
  <c r="GP598" i="1"/>
  <c r="GV598" i="1"/>
  <c r="HC598" i="1" s="1"/>
  <c r="C599" i="1"/>
  <c r="D599" i="1"/>
  <c r="I599" i="1"/>
  <c r="K599" i="1"/>
  <c r="P599" i="1"/>
  <c r="R599" i="1"/>
  <c r="AC599" i="1"/>
  <c r="AD599" i="1"/>
  <c r="AE599" i="1"/>
  <c r="Q599" i="1" s="1"/>
  <c r="AF599" i="1"/>
  <c r="AG599" i="1"/>
  <c r="AH599" i="1"/>
  <c r="CV599" i="1" s="1"/>
  <c r="U599" i="1" s="1"/>
  <c r="AI599" i="1"/>
  <c r="AJ599" i="1"/>
  <c r="CX599" i="1" s="1"/>
  <c r="W599" i="1" s="1"/>
  <c r="CQ599" i="1"/>
  <c r="CR599" i="1"/>
  <c r="CS599" i="1"/>
  <c r="CU599" i="1"/>
  <c r="T599" i="1" s="1"/>
  <c r="CW599" i="1"/>
  <c r="V599" i="1" s="1"/>
  <c r="GL599" i="1"/>
  <c r="GO599" i="1"/>
  <c r="GP599" i="1"/>
  <c r="GV599" i="1"/>
  <c r="GX599" i="1"/>
  <c r="HC599" i="1"/>
  <c r="C600" i="1"/>
  <c r="D600" i="1"/>
  <c r="I600" i="1"/>
  <c r="K600" i="1"/>
  <c r="S600" i="1"/>
  <c r="AC600" i="1"/>
  <c r="AE600" i="1"/>
  <c r="AF600" i="1"/>
  <c r="AG600" i="1"/>
  <c r="CU600" i="1" s="1"/>
  <c r="T600" i="1" s="1"/>
  <c r="AH600" i="1"/>
  <c r="AI600" i="1"/>
  <c r="AJ600" i="1"/>
  <c r="CX600" i="1" s="1"/>
  <c r="W600" i="1" s="1"/>
  <c r="CR600" i="1"/>
  <c r="CS600" i="1"/>
  <c r="CT600" i="1"/>
  <c r="CV600" i="1"/>
  <c r="U600" i="1" s="1"/>
  <c r="CW600" i="1"/>
  <c r="GL600" i="1"/>
  <c r="GO600" i="1"/>
  <c r="GP600" i="1"/>
  <c r="GV600" i="1"/>
  <c r="HC600" i="1" s="1"/>
  <c r="GX600" i="1" s="1"/>
  <c r="I601" i="1"/>
  <c r="Q601" i="1" s="1"/>
  <c r="R601" i="1"/>
  <c r="S601" i="1"/>
  <c r="CZ601" i="1" s="1"/>
  <c r="Y601" i="1" s="1"/>
  <c r="AC601" i="1"/>
  <c r="AB601" i="1" s="1"/>
  <c r="AD601" i="1"/>
  <c r="AE601" i="1"/>
  <c r="AF601" i="1"/>
  <c r="AG601" i="1"/>
  <c r="CU601" i="1" s="1"/>
  <c r="T601" i="1" s="1"/>
  <c r="AH601" i="1"/>
  <c r="CV601" i="1" s="1"/>
  <c r="U601" i="1" s="1"/>
  <c r="AI601" i="1"/>
  <c r="AJ601" i="1"/>
  <c r="CR601" i="1"/>
  <c r="CS601" i="1"/>
  <c r="CT601" i="1"/>
  <c r="CW601" i="1"/>
  <c r="V601" i="1" s="1"/>
  <c r="CX601" i="1"/>
  <c r="W601" i="1" s="1"/>
  <c r="GL601" i="1"/>
  <c r="GO601" i="1"/>
  <c r="GP601" i="1"/>
  <c r="GV601" i="1"/>
  <c r="HC601" i="1" s="1"/>
  <c r="GX601" i="1" s="1"/>
  <c r="AC602" i="1"/>
  <c r="AB602" i="1" s="1"/>
  <c r="AD602" i="1"/>
  <c r="AE602" i="1"/>
  <c r="AF602" i="1"/>
  <c r="AG602" i="1"/>
  <c r="CU602" i="1" s="1"/>
  <c r="AH602" i="1"/>
  <c r="CV602" i="1" s="1"/>
  <c r="AI602" i="1"/>
  <c r="AJ602" i="1"/>
  <c r="CR602" i="1"/>
  <c r="CS602" i="1"/>
  <c r="CT602" i="1"/>
  <c r="CW602" i="1"/>
  <c r="CX602" i="1"/>
  <c r="GL602" i="1"/>
  <c r="GO602" i="1"/>
  <c r="GP602" i="1"/>
  <c r="GV602" i="1"/>
  <c r="HC602" i="1" s="1"/>
  <c r="C603" i="1"/>
  <c r="D603" i="1"/>
  <c r="I603" i="1"/>
  <c r="K603" i="1"/>
  <c r="P603" i="1"/>
  <c r="AC603" i="1"/>
  <c r="AB603" i="1" s="1"/>
  <c r="AD603" i="1"/>
  <c r="AE603" i="1"/>
  <c r="R603" i="1" s="1"/>
  <c r="AF603" i="1"/>
  <c r="AG603" i="1"/>
  <c r="AH603" i="1"/>
  <c r="CV603" i="1" s="1"/>
  <c r="U603" i="1" s="1"/>
  <c r="AI603" i="1"/>
  <c r="CW603" i="1" s="1"/>
  <c r="V603" i="1" s="1"/>
  <c r="AJ603" i="1"/>
  <c r="CQ603" i="1"/>
  <c r="CR603" i="1"/>
  <c r="CT603" i="1"/>
  <c r="CU603" i="1"/>
  <c r="T603" i="1" s="1"/>
  <c r="CX603" i="1"/>
  <c r="W603" i="1" s="1"/>
  <c r="GL603" i="1"/>
  <c r="GN603" i="1"/>
  <c r="GP603" i="1"/>
  <c r="GV603" i="1"/>
  <c r="GX603" i="1"/>
  <c r="HC603" i="1"/>
  <c r="C604" i="1"/>
  <c r="D604" i="1"/>
  <c r="I604" i="1"/>
  <c r="I606" i="1" s="1"/>
  <c r="K604" i="1"/>
  <c r="AC604" i="1"/>
  <c r="AE604" i="1"/>
  <c r="AD604" i="1" s="1"/>
  <c r="AB604" i="1" s="1"/>
  <c r="AF604" i="1"/>
  <c r="S604" i="1" s="1"/>
  <c r="AG604" i="1"/>
  <c r="AH604" i="1"/>
  <c r="AI604" i="1"/>
  <c r="CW604" i="1" s="1"/>
  <c r="V604" i="1" s="1"/>
  <c r="AJ604" i="1"/>
  <c r="CX604" i="1" s="1"/>
  <c r="W604" i="1" s="1"/>
  <c r="CQ604" i="1"/>
  <c r="CR604" i="1"/>
  <c r="CU604" i="1"/>
  <c r="T604" i="1" s="1"/>
  <c r="CV604" i="1"/>
  <c r="U604" i="1" s="1"/>
  <c r="GL604" i="1"/>
  <c r="GN604" i="1"/>
  <c r="GP604" i="1"/>
  <c r="GV604" i="1"/>
  <c r="HC604" i="1"/>
  <c r="GX604" i="1" s="1"/>
  <c r="I605" i="1"/>
  <c r="P605" i="1" s="1"/>
  <c r="AC605" i="1"/>
  <c r="AE605" i="1"/>
  <c r="AD605" i="1" s="1"/>
  <c r="AB605" i="1" s="1"/>
  <c r="AF605" i="1"/>
  <c r="S605" i="1" s="1"/>
  <c r="AG605" i="1"/>
  <c r="AH605" i="1"/>
  <c r="AI605" i="1"/>
  <c r="CW605" i="1" s="1"/>
  <c r="V605" i="1" s="1"/>
  <c r="AJ605" i="1"/>
  <c r="CX605" i="1" s="1"/>
  <c r="W605" i="1" s="1"/>
  <c r="CQ605" i="1"/>
  <c r="CR605" i="1"/>
  <c r="CU605" i="1"/>
  <c r="T605" i="1" s="1"/>
  <c r="CV605" i="1"/>
  <c r="U605" i="1" s="1"/>
  <c r="GL605" i="1"/>
  <c r="GN605" i="1"/>
  <c r="GP605" i="1"/>
  <c r="GV605" i="1"/>
  <c r="HC605" i="1"/>
  <c r="GX605" i="1" s="1"/>
  <c r="AC606" i="1"/>
  <c r="AE606" i="1"/>
  <c r="AD606" i="1" s="1"/>
  <c r="AB606" i="1" s="1"/>
  <c r="AF606" i="1"/>
  <c r="AG606" i="1"/>
  <c r="AH606" i="1"/>
  <c r="AI606" i="1"/>
  <c r="CW606" i="1" s="1"/>
  <c r="V606" i="1" s="1"/>
  <c r="AJ606" i="1"/>
  <c r="CX606" i="1" s="1"/>
  <c r="CQ606" i="1"/>
  <c r="CR606" i="1"/>
  <c r="CU606" i="1"/>
  <c r="T606" i="1" s="1"/>
  <c r="CV606" i="1"/>
  <c r="GL606" i="1"/>
  <c r="GN606" i="1"/>
  <c r="GP606" i="1"/>
  <c r="GV606" i="1"/>
  <c r="HC606" i="1"/>
  <c r="GX606" i="1" s="1"/>
  <c r="C607" i="1"/>
  <c r="D607" i="1"/>
  <c r="I607" i="1"/>
  <c r="K607" i="1"/>
  <c r="R607" i="1"/>
  <c r="AC607" i="1"/>
  <c r="P607" i="1" s="1"/>
  <c r="AE607" i="1"/>
  <c r="AD607" i="1" s="1"/>
  <c r="AB607" i="1" s="1"/>
  <c r="AF607" i="1"/>
  <c r="S607" i="1" s="1"/>
  <c r="AG607" i="1"/>
  <c r="CU607" i="1" s="1"/>
  <c r="T607" i="1" s="1"/>
  <c r="AH607" i="1"/>
  <c r="AI607" i="1"/>
  <c r="AJ607" i="1"/>
  <c r="CX607" i="1" s="1"/>
  <c r="W607" i="1" s="1"/>
  <c r="CR607" i="1"/>
  <c r="CS607" i="1"/>
  <c r="CV607" i="1"/>
  <c r="U607" i="1" s="1"/>
  <c r="CW607" i="1"/>
  <c r="V607" i="1" s="1"/>
  <c r="GL607" i="1"/>
  <c r="GO607" i="1"/>
  <c r="GP607" i="1"/>
  <c r="GV607" i="1"/>
  <c r="HC607" i="1" s="1"/>
  <c r="GX607" i="1" s="1"/>
  <c r="C608" i="1"/>
  <c r="D608" i="1"/>
  <c r="I608" i="1"/>
  <c r="K608" i="1"/>
  <c r="R608" i="1"/>
  <c r="S608" i="1"/>
  <c r="CZ608" i="1" s="1"/>
  <c r="Y608" i="1" s="1"/>
  <c r="AC608" i="1"/>
  <c r="AB608" i="1" s="1"/>
  <c r="AD608" i="1"/>
  <c r="AE608" i="1"/>
  <c r="Q608" i="1" s="1"/>
  <c r="AF608" i="1"/>
  <c r="AG608" i="1"/>
  <c r="CU608" i="1" s="1"/>
  <c r="T608" i="1" s="1"/>
  <c r="AH608" i="1"/>
  <c r="CV608" i="1" s="1"/>
  <c r="U608" i="1" s="1"/>
  <c r="AI608" i="1"/>
  <c r="AJ608" i="1"/>
  <c r="CR608" i="1"/>
  <c r="CS608" i="1"/>
  <c r="CT608" i="1"/>
  <c r="CW608" i="1"/>
  <c r="V608" i="1" s="1"/>
  <c r="CX608" i="1"/>
  <c r="W608" i="1" s="1"/>
  <c r="GL608" i="1"/>
  <c r="GO608" i="1"/>
  <c r="GP608" i="1"/>
  <c r="GV608" i="1"/>
  <c r="HC608" i="1" s="1"/>
  <c r="GX608" i="1" s="1"/>
  <c r="I609" i="1"/>
  <c r="Q609" i="1" s="1"/>
  <c r="R609" i="1"/>
  <c r="S609" i="1"/>
  <c r="CZ609" i="1" s="1"/>
  <c r="Y609" i="1" s="1"/>
  <c r="AC609" i="1"/>
  <c r="AB609" i="1" s="1"/>
  <c r="AD609" i="1"/>
  <c r="AE609" i="1"/>
  <c r="AF609" i="1"/>
  <c r="AG609" i="1"/>
  <c r="CU609" i="1" s="1"/>
  <c r="T609" i="1" s="1"/>
  <c r="AH609" i="1"/>
  <c r="CV609" i="1" s="1"/>
  <c r="U609" i="1" s="1"/>
  <c r="AI609" i="1"/>
  <c r="AJ609" i="1"/>
  <c r="CR609" i="1"/>
  <c r="CS609" i="1"/>
  <c r="CT609" i="1"/>
  <c r="CW609" i="1"/>
  <c r="V609" i="1" s="1"/>
  <c r="CX609" i="1"/>
  <c r="W609" i="1" s="1"/>
  <c r="GL609" i="1"/>
  <c r="GO609" i="1"/>
  <c r="GP609" i="1"/>
  <c r="GV609" i="1"/>
  <c r="HC609" i="1" s="1"/>
  <c r="GX609" i="1" s="1"/>
  <c r="I610" i="1"/>
  <c r="Q610" i="1" s="1"/>
  <c r="R610" i="1"/>
  <c r="S610" i="1"/>
  <c r="CZ610" i="1" s="1"/>
  <c r="Y610" i="1" s="1"/>
  <c r="AC610" i="1"/>
  <c r="AB610" i="1" s="1"/>
  <c r="AD610" i="1"/>
  <c r="AE610" i="1"/>
  <c r="AF610" i="1"/>
  <c r="AG610" i="1"/>
  <c r="CU610" i="1" s="1"/>
  <c r="T610" i="1" s="1"/>
  <c r="AH610" i="1"/>
  <c r="CV610" i="1" s="1"/>
  <c r="U610" i="1" s="1"/>
  <c r="AI610" i="1"/>
  <c r="AJ610" i="1"/>
  <c r="CR610" i="1"/>
  <c r="CS610" i="1"/>
  <c r="CT610" i="1"/>
  <c r="CW610" i="1"/>
  <c r="V610" i="1" s="1"/>
  <c r="CX610" i="1"/>
  <c r="W610" i="1" s="1"/>
  <c r="GL610" i="1"/>
  <c r="GO610" i="1"/>
  <c r="GP610" i="1"/>
  <c r="GV610" i="1"/>
  <c r="HC610" i="1" s="1"/>
  <c r="GX610" i="1" s="1"/>
  <c r="C611" i="1"/>
  <c r="D611" i="1"/>
  <c r="I611" i="1"/>
  <c r="K611" i="1"/>
  <c r="P611" i="1"/>
  <c r="AC611" i="1"/>
  <c r="AB611" i="1" s="1"/>
  <c r="AD611" i="1"/>
  <c r="AE611" i="1"/>
  <c r="R611" i="1" s="1"/>
  <c r="AF611" i="1"/>
  <c r="AG611" i="1"/>
  <c r="AH611" i="1"/>
  <c r="CV611" i="1" s="1"/>
  <c r="U611" i="1" s="1"/>
  <c r="AI611" i="1"/>
  <c r="CW611" i="1" s="1"/>
  <c r="V611" i="1" s="1"/>
  <c r="AJ611" i="1"/>
  <c r="CQ611" i="1"/>
  <c r="CR611" i="1"/>
  <c r="CT611" i="1"/>
  <c r="CU611" i="1"/>
  <c r="T611" i="1" s="1"/>
  <c r="CX611" i="1"/>
  <c r="W611" i="1" s="1"/>
  <c r="GL611" i="1"/>
  <c r="GO611" i="1"/>
  <c r="GP611" i="1"/>
  <c r="GV611" i="1"/>
  <c r="GX611" i="1"/>
  <c r="HC611" i="1"/>
  <c r="C612" i="1"/>
  <c r="D612" i="1"/>
  <c r="I612" i="1"/>
  <c r="I614" i="1" s="1"/>
  <c r="K612" i="1"/>
  <c r="AC612" i="1"/>
  <c r="AE612" i="1"/>
  <c r="AD612" i="1" s="1"/>
  <c r="AB612" i="1" s="1"/>
  <c r="AF612" i="1"/>
  <c r="S612" i="1" s="1"/>
  <c r="AG612" i="1"/>
  <c r="AH612" i="1"/>
  <c r="AI612" i="1"/>
  <c r="CW612" i="1" s="1"/>
  <c r="V612" i="1" s="1"/>
  <c r="AJ612" i="1"/>
  <c r="CX612" i="1" s="1"/>
  <c r="W612" i="1" s="1"/>
  <c r="CQ612" i="1"/>
  <c r="CR612" i="1"/>
  <c r="CU612" i="1"/>
  <c r="T612" i="1" s="1"/>
  <c r="CV612" i="1"/>
  <c r="U612" i="1" s="1"/>
  <c r="GL612" i="1"/>
  <c r="GO612" i="1"/>
  <c r="GP612" i="1"/>
  <c r="GV612" i="1"/>
  <c r="HC612" i="1"/>
  <c r="GX612" i="1" s="1"/>
  <c r="I613" i="1"/>
  <c r="P613" i="1" s="1"/>
  <c r="AC613" i="1"/>
  <c r="AE613" i="1"/>
  <c r="AD613" i="1" s="1"/>
  <c r="AB613" i="1" s="1"/>
  <c r="AF613" i="1"/>
  <c r="S613" i="1" s="1"/>
  <c r="AG613" i="1"/>
  <c r="AH613" i="1"/>
  <c r="AI613" i="1"/>
  <c r="CW613" i="1" s="1"/>
  <c r="V613" i="1" s="1"/>
  <c r="AJ613" i="1"/>
  <c r="CX613" i="1" s="1"/>
  <c r="W613" i="1" s="1"/>
  <c r="CQ613" i="1"/>
  <c r="CR613" i="1"/>
  <c r="CU613" i="1"/>
  <c r="T613" i="1" s="1"/>
  <c r="CV613" i="1"/>
  <c r="U613" i="1" s="1"/>
  <c r="GL613" i="1"/>
  <c r="GO613" i="1"/>
  <c r="GP613" i="1"/>
  <c r="GV613" i="1"/>
  <c r="HC613" i="1"/>
  <c r="GX613" i="1" s="1"/>
  <c r="AC614" i="1"/>
  <c r="AE614" i="1"/>
  <c r="AD614" i="1" s="1"/>
  <c r="AB614" i="1" s="1"/>
  <c r="AF614" i="1"/>
  <c r="AG614" i="1"/>
  <c r="AH614" i="1"/>
  <c r="AI614" i="1"/>
  <c r="CW614" i="1" s="1"/>
  <c r="V614" i="1" s="1"/>
  <c r="AJ614" i="1"/>
  <c r="CX614" i="1" s="1"/>
  <c r="CQ614" i="1"/>
  <c r="CR614" i="1"/>
  <c r="CU614" i="1"/>
  <c r="T614" i="1" s="1"/>
  <c r="CV614" i="1"/>
  <c r="GL614" i="1"/>
  <c r="GO614" i="1"/>
  <c r="GP614" i="1"/>
  <c r="GV614" i="1"/>
  <c r="HC614" i="1"/>
  <c r="GX614" i="1" s="1"/>
  <c r="I615" i="1"/>
  <c r="P615" i="1" s="1"/>
  <c r="AC615" i="1"/>
  <c r="AE615" i="1"/>
  <c r="AD615" i="1" s="1"/>
  <c r="AB615" i="1" s="1"/>
  <c r="AF615" i="1"/>
  <c r="S615" i="1" s="1"/>
  <c r="AG615" i="1"/>
  <c r="AH615" i="1"/>
  <c r="AI615" i="1"/>
  <c r="CW615" i="1" s="1"/>
  <c r="V615" i="1" s="1"/>
  <c r="AJ615" i="1"/>
  <c r="CX615" i="1" s="1"/>
  <c r="W615" i="1" s="1"/>
  <c r="CQ615" i="1"/>
  <c r="CR615" i="1"/>
  <c r="CU615" i="1"/>
  <c r="T615" i="1" s="1"/>
  <c r="CV615" i="1"/>
  <c r="U615" i="1" s="1"/>
  <c r="GL615" i="1"/>
  <c r="GO615" i="1"/>
  <c r="GP615" i="1"/>
  <c r="GV615" i="1"/>
  <c r="HC615" i="1"/>
  <c r="GX615" i="1" s="1"/>
  <c r="AC616" i="1"/>
  <c r="AE616" i="1"/>
  <c r="AD616" i="1" s="1"/>
  <c r="AB616" i="1" s="1"/>
  <c r="AF616" i="1"/>
  <c r="AG616" i="1"/>
  <c r="AH616" i="1"/>
  <c r="AI616" i="1"/>
  <c r="CW616" i="1" s="1"/>
  <c r="AJ616" i="1"/>
  <c r="CX616" i="1" s="1"/>
  <c r="CQ616" i="1"/>
  <c r="CR616" i="1"/>
  <c r="CU616" i="1"/>
  <c r="CV616" i="1"/>
  <c r="GL616" i="1"/>
  <c r="GO616" i="1"/>
  <c r="GP616" i="1"/>
  <c r="GV616" i="1"/>
  <c r="HC616" i="1"/>
  <c r="I617" i="1"/>
  <c r="P617" i="1" s="1"/>
  <c r="AC617" i="1"/>
  <c r="AE617" i="1"/>
  <c r="AD617" i="1" s="1"/>
  <c r="AB617" i="1" s="1"/>
  <c r="AF617" i="1"/>
  <c r="S617" i="1" s="1"/>
  <c r="AG617" i="1"/>
  <c r="AH617" i="1"/>
  <c r="AI617" i="1"/>
  <c r="CW617" i="1" s="1"/>
  <c r="V617" i="1" s="1"/>
  <c r="AJ617" i="1"/>
  <c r="CX617" i="1" s="1"/>
  <c r="W617" i="1" s="1"/>
  <c r="CQ617" i="1"/>
  <c r="CR617" i="1"/>
  <c r="CU617" i="1"/>
  <c r="T617" i="1" s="1"/>
  <c r="CV617" i="1"/>
  <c r="U617" i="1" s="1"/>
  <c r="GL617" i="1"/>
  <c r="GO617" i="1"/>
  <c r="GP617" i="1"/>
  <c r="GV617" i="1"/>
  <c r="HC617" i="1"/>
  <c r="GX617" i="1" s="1"/>
  <c r="AC618" i="1"/>
  <c r="AE618" i="1"/>
  <c r="AD618" i="1" s="1"/>
  <c r="AB618" i="1" s="1"/>
  <c r="AF618" i="1"/>
  <c r="AG618" i="1"/>
  <c r="AH618" i="1"/>
  <c r="AI618" i="1"/>
  <c r="CW618" i="1" s="1"/>
  <c r="AJ618" i="1"/>
  <c r="CX618" i="1" s="1"/>
  <c r="CQ618" i="1"/>
  <c r="CR618" i="1"/>
  <c r="CU618" i="1"/>
  <c r="CV618" i="1"/>
  <c r="GL618" i="1"/>
  <c r="GO618" i="1"/>
  <c r="GP618" i="1"/>
  <c r="GV618" i="1"/>
  <c r="HC618" i="1"/>
  <c r="I619" i="1"/>
  <c r="P619" i="1" s="1"/>
  <c r="AC619" i="1"/>
  <c r="AE619" i="1"/>
  <c r="AD619" i="1" s="1"/>
  <c r="AB619" i="1" s="1"/>
  <c r="AF619" i="1"/>
  <c r="S619" i="1" s="1"/>
  <c r="AG619" i="1"/>
  <c r="AH619" i="1"/>
  <c r="AI619" i="1"/>
  <c r="CW619" i="1" s="1"/>
  <c r="V619" i="1" s="1"/>
  <c r="AJ619" i="1"/>
  <c r="CX619" i="1" s="1"/>
  <c r="W619" i="1" s="1"/>
  <c r="CQ619" i="1"/>
  <c r="CR619" i="1"/>
  <c r="CU619" i="1"/>
  <c r="T619" i="1" s="1"/>
  <c r="CV619" i="1"/>
  <c r="U619" i="1" s="1"/>
  <c r="GL619" i="1"/>
  <c r="GO619" i="1"/>
  <c r="GP619" i="1"/>
  <c r="GV619" i="1"/>
  <c r="HC619" i="1"/>
  <c r="GX619" i="1" s="1"/>
  <c r="AC620" i="1"/>
  <c r="AE620" i="1"/>
  <c r="AD620" i="1" s="1"/>
  <c r="AB620" i="1" s="1"/>
  <c r="AF620" i="1"/>
  <c r="AG620" i="1"/>
  <c r="AH620" i="1"/>
  <c r="AI620" i="1"/>
  <c r="CW620" i="1" s="1"/>
  <c r="AJ620" i="1"/>
  <c r="CX620" i="1" s="1"/>
  <c r="CQ620" i="1"/>
  <c r="CR620" i="1"/>
  <c r="CU620" i="1"/>
  <c r="CV620" i="1"/>
  <c r="GL620" i="1"/>
  <c r="GO620" i="1"/>
  <c r="GP620" i="1"/>
  <c r="GV620" i="1"/>
  <c r="HC620" i="1"/>
  <c r="I621" i="1"/>
  <c r="P621" i="1" s="1"/>
  <c r="AC621" i="1"/>
  <c r="AE621" i="1"/>
  <c r="AD621" i="1" s="1"/>
  <c r="AB621" i="1" s="1"/>
  <c r="AF621" i="1"/>
  <c r="S621" i="1" s="1"/>
  <c r="AG621" i="1"/>
  <c r="AH621" i="1"/>
  <c r="AI621" i="1"/>
  <c r="CW621" i="1" s="1"/>
  <c r="V621" i="1" s="1"/>
  <c r="AJ621" i="1"/>
  <c r="CX621" i="1" s="1"/>
  <c r="W621" i="1" s="1"/>
  <c r="CQ621" i="1"/>
  <c r="CR621" i="1"/>
  <c r="CU621" i="1"/>
  <c r="T621" i="1" s="1"/>
  <c r="CV621" i="1"/>
  <c r="U621" i="1" s="1"/>
  <c r="GL621" i="1"/>
  <c r="GO621" i="1"/>
  <c r="GP621" i="1"/>
  <c r="GV621" i="1"/>
  <c r="HC621" i="1"/>
  <c r="GX621" i="1" s="1"/>
  <c r="AC622" i="1"/>
  <c r="AE622" i="1"/>
  <c r="AD622" i="1" s="1"/>
  <c r="AB622" i="1" s="1"/>
  <c r="AF622" i="1"/>
  <c r="AG622" i="1"/>
  <c r="AH622" i="1"/>
  <c r="AI622" i="1"/>
  <c r="CW622" i="1" s="1"/>
  <c r="AJ622" i="1"/>
  <c r="CX622" i="1" s="1"/>
  <c r="CQ622" i="1"/>
  <c r="CR622" i="1"/>
  <c r="CU622" i="1"/>
  <c r="CV622" i="1"/>
  <c r="GL622" i="1"/>
  <c r="GO622" i="1"/>
  <c r="GP622" i="1"/>
  <c r="GV622" i="1"/>
  <c r="HC622" i="1"/>
  <c r="I623" i="1"/>
  <c r="P623" i="1" s="1"/>
  <c r="AC623" i="1"/>
  <c r="AE623" i="1"/>
  <c r="AD623" i="1" s="1"/>
  <c r="AB623" i="1" s="1"/>
  <c r="AF623" i="1"/>
  <c r="S623" i="1" s="1"/>
  <c r="AG623" i="1"/>
  <c r="AH623" i="1"/>
  <c r="AI623" i="1"/>
  <c r="CW623" i="1" s="1"/>
  <c r="V623" i="1" s="1"/>
  <c r="AJ623" i="1"/>
  <c r="CX623" i="1" s="1"/>
  <c r="W623" i="1" s="1"/>
  <c r="CQ623" i="1"/>
  <c r="CR623" i="1"/>
  <c r="CU623" i="1"/>
  <c r="T623" i="1" s="1"/>
  <c r="CV623" i="1"/>
  <c r="U623" i="1" s="1"/>
  <c r="GL623" i="1"/>
  <c r="GO623" i="1"/>
  <c r="GP623" i="1"/>
  <c r="GV623" i="1"/>
  <c r="HC623" i="1"/>
  <c r="GX623" i="1" s="1"/>
  <c r="AC624" i="1"/>
  <c r="AE624" i="1"/>
  <c r="AD624" i="1" s="1"/>
  <c r="AB624" i="1" s="1"/>
  <c r="AF624" i="1"/>
  <c r="AG624" i="1"/>
  <c r="AH624" i="1"/>
  <c r="AI624" i="1"/>
  <c r="CW624" i="1" s="1"/>
  <c r="AJ624" i="1"/>
  <c r="CX624" i="1" s="1"/>
  <c r="CQ624" i="1"/>
  <c r="CR624" i="1"/>
  <c r="CU624" i="1"/>
  <c r="CV624" i="1"/>
  <c r="GL624" i="1"/>
  <c r="GO624" i="1"/>
  <c r="GP624" i="1"/>
  <c r="GV624" i="1"/>
  <c r="HC624" i="1"/>
  <c r="I625" i="1"/>
  <c r="P625" i="1" s="1"/>
  <c r="AC625" i="1"/>
  <c r="AE625" i="1"/>
  <c r="AD625" i="1" s="1"/>
  <c r="AB625" i="1" s="1"/>
  <c r="AF625" i="1"/>
  <c r="S625" i="1" s="1"/>
  <c r="AG625" i="1"/>
  <c r="AH625" i="1"/>
  <c r="AI625" i="1"/>
  <c r="CW625" i="1" s="1"/>
  <c r="V625" i="1" s="1"/>
  <c r="AJ625" i="1"/>
  <c r="CX625" i="1" s="1"/>
  <c r="W625" i="1" s="1"/>
  <c r="CQ625" i="1"/>
  <c r="CR625" i="1"/>
  <c r="CU625" i="1"/>
  <c r="T625" i="1" s="1"/>
  <c r="CV625" i="1"/>
  <c r="U625" i="1" s="1"/>
  <c r="GL625" i="1"/>
  <c r="GO625" i="1"/>
  <c r="GP625" i="1"/>
  <c r="GV625" i="1"/>
  <c r="HC625" i="1"/>
  <c r="GX625" i="1" s="1"/>
  <c r="AC626" i="1"/>
  <c r="AE626" i="1"/>
  <c r="AD626" i="1" s="1"/>
  <c r="AB626" i="1" s="1"/>
  <c r="AF626" i="1"/>
  <c r="AG626" i="1"/>
  <c r="AH626" i="1"/>
  <c r="AI626" i="1"/>
  <c r="CW626" i="1" s="1"/>
  <c r="AJ626" i="1"/>
  <c r="CX626" i="1" s="1"/>
  <c r="CQ626" i="1"/>
  <c r="CR626" i="1"/>
  <c r="CU626" i="1"/>
  <c r="CV626" i="1"/>
  <c r="GL626" i="1"/>
  <c r="GO626" i="1"/>
  <c r="GP626" i="1"/>
  <c r="GV626" i="1"/>
  <c r="HC626" i="1"/>
  <c r="B628" i="1"/>
  <c r="B480" i="1" s="1"/>
  <c r="C628" i="1"/>
  <c r="C480" i="1" s="1"/>
  <c r="D628" i="1"/>
  <c r="D480" i="1" s="1"/>
  <c r="F628" i="1"/>
  <c r="F480" i="1" s="1"/>
  <c r="G628" i="1"/>
  <c r="G480" i="1" s="1"/>
  <c r="BX628" i="1"/>
  <c r="BX480" i="1" s="1"/>
  <c r="BY628" i="1"/>
  <c r="BY480" i="1" s="1"/>
  <c r="BZ628" i="1"/>
  <c r="BZ480" i="1" s="1"/>
  <c r="CD628" i="1"/>
  <c r="CD480" i="1" s="1"/>
  <c r="CK628" i="1"/>
  <c r="CK480" i="1" s="1"/>
  <c r="CL628" i="1"/>
  <c r="CL480" i="1" s="1"/>
  <c r="CM628" i="1"/>
  <c r="CM480" i="1" s="1"/>
  <c r="FP628" i="1"/>
  <c r="FP480" i="1" s="1"/>
  <c r="FQ628" i="1"/>
  <c r="FQ480" i="1" s="1"/>
  <c r="FR628" i="1"/>
  <c r="FR480" i="1" s="1"/>
  <c r="FV628" i="1"/>
  <c r="FV480" i="1" s="1"/>
  <c r="GC628" i="1"/>
  <c r="GC480" i="1" s="1"/>
  <c r="GD628" i="1"/>
  <c r="GD480" i="1" s="1"/>
  <c r="GE628" i="1"/>
  <c r="GE480" i="1" s="1"/>
  <c r="D658" i="1"/>
  <c r="E660" i="1"/>
  <c r="Z660" i="1"/>
  <c r="AA660" i="1"/>
  <c r="AM660" i="1"/>
  <c r="AN660" i="1"/>
  <c r="BE660" i="1"/>
  <c r="BF660" i="1"/>
  <c r="BG660" i="1"/>
  <c r="BH660" i="1"/>
  <c r="BI660" i="1"/>
  <c r="BJ660" i="1"/>
  <c r="BK660" i="1"/>
  <c r="BL660" i="1"/>
  <c r="BM660" i="1"/>
  <c r="BN660" i="1"/>
  <c r="BO660" i="1"/>
  <c r="BP660" i="1"/>
  <c r="BQ660" i="1"/>
  <c r="BR660" i="1"/>
  <c r="BS660" i="1"/>
  <c r="BT660" i="1"/>
  <c r="BU660" i="1"/>
  <c r="BV660" i="1"/>
  <c r="BW660" i="1"/>
  <c r="CN660" i="1"/>
  <c r="CO660" i="1"/>
  <c r="CP660" i="1"/>
  <c r="CQ660" i="1"/>
  <c r="CR660" i="1"/>
  <c r="CS660" i="1"/>
  <c r="CT660" i="1"/>
  <c r="CU660" i="1"/>
  <c r="CV660" i="1"/>
  <c r="CW660" i="1"/>
  <c r="CX660" i="1"/>
  <c r="CY660" i="1"/>
  <c r="CZ660" i="1"/>
  <c r="DA660" i="1"/>
  <c r="DB660" i="1"/>
  <c r="DC660" i="1"/>
  <c r="DD660" i="1"/>
  <c r="DE660" i="1"/>
  <c r="DF660" i="1"/>
  <c r="DR660" i="1"/>
  <c r="DS660" i="1"/>
  <c r="EE660" i="1"/>
  <c r="EF660" i="1"/>
  <c r="EW660" i="1"/>
  <c r="EX660" i="1"/>
  <c r="EY660" i="1"/>
  <c r="EZ660" i="1"/>
  <c r="FA660" i="1"/>
  <c r="FB660" i="1"/>
  <c r="FC660" i="1"/>
  <c r="FD660" i="1"/>
  <c r="FE660" i="1"/>
  <c r="FF660" i="1"/>
  <c r="FG660" i="1"/>
  <c r="FH660" i="1"/>
  <c r="FI660" i="1"/>
  <c r="FJ660" i="1"/>
  <c r="FK660" i="1"/>
  <c r="FL660" i="1"/>
  <c r="FM660" i="1"/>
  <c r="FN660" i="1"/>
  <c r="FO660" i="1"/>
  <c r="GF660" i="1"/>
  <c r="GG660" i="1"/>
  <c r="GH660" i="1"/>
  <c r="GI660" i="1"/>
  <c r="GJ660" i="1"/>
  <c r="GK660" i="1"/>
  <c r="GL660" i="1"/>
  <c r="GM660" i="1"/>
  <c r="GN660" i="1"/>
  <c r="GO660" i="1"/>
  <c r="GP660" i="1"/>
  <c r="GQ660" i="1"/>
  <c r="GR660" i="1"/>
  <c r="GS660" i="1"/>
  <c r="GT660" i="1"/>
  <c r="GU660" i="1"/>
  <c r="GV660" i="1"/>
  <c r="GW660" i="1"/>
  <c r="GX660" i="1"/>
  <c r="C662" i="1"/>
  <c r="D662" i="1"/>
  <c r="I662" i="1"/>
  <c r="K662" i="1"/>
  <c r="P662" i="1"/>
  <c r="AC662" i="1"/>
  <c r="AB662" i="1" s="1"/>
  <c r="AD662" i="1"/>
  <c r="AE662" i="1"/>
  <c r="R662" i="1" s="1"/>
  <c r="AF662" i="1"/>
  <c r="AG662" i="1"/>
  <c r="AH662" i="1"/>
  <c r="CV662" i="1" s="1"/>
  <c r="U662" i="1" s="1"/>
  <c r="AI662" i="1"/>
  <c r="CW662" i="1" s="1"/>
  <c r="V662" i="1" s="1"/>
  <c r="AJ662" i="1"/>
  <c r="CQ662" i="1"/>
  <c r="CR662" i="1"/>
  <c r="CT662" i="1"/>
  <c r="CU662" i="1"/>
  <c r="T662" i="1" s="1"/>
  <c r="CX662" i="1"/>
  <c r="W662" i="1" s="1"/>
  <c r="GL662" i="1"/>
  <c r="GO662" i="1"/>
  <c r="GP662" i="1"/>
  <c r="GV662" i="1"/>
  <c r="GX662" i="1"/>
  <c r="HC662" i="1"/>
  <c r="C663" i="1"/>
  <c r="D663" i="1"/>
  <c r="I663" i="1"/>
  <c r="I665" i="1" s="1"/>
  <c r="K663" i="1"/>
  <c r="AC663" i="1"/>
  <c r="AE663" i="1"/>
  <c r="AD663" i="1" s="1"/>
  <c r="AB663" i="1" s="1"/>
  <c r="AF663" i="1"/>
  <c r="S663" i="1" s="1"/>
  <c r="AG663" i="1"/>
  <c r="AH663" i="1"/>
  <c r="AI663" i="1"/>
  <c r="CW663" i="1" s="1"/>
  <c r="V663" i="1" s="1"/>
  <c r="AJ663" i="1"/>
  <c r="CX663" i="1" s="1"/>
  <c r="W663" i="1" s="1"/>
  <c r="CQ663" i="1"/>
  <c r="CR663" i="1"/>
  <c r="CU663" i="1"/>
  <c r="T663" i="1" s="1"/>
  <c r="CV663" i="1"/>
  <c r="U663" i="1" s="1"/>
  <c r="GL663" i="1"/>
  <c r="GO663" i="1"/>
  <c r="GP663" i="1"/>
  <c r="GV663" i="1"/>
  <c r="HC663" i="1"/>
  <c r="GX663" i="1" s="1"/>
  <c r="I664" i="1"/>
  <c r="P664" i="1" s="1"/>
  <c r="AC664" i="1"/>
  <c r="AE664" i="1"/>
  <c r="AD664" i="1" s="1"/>
  <c r="AB664" i="1" s="1"/>
  <c r="AF664" i="1"/>
  <c r="S664" i="1" s="1"/>
  <c r="AG664" i="1"/>
  <c r="AH664" i="1"/>
  <c r="AI664" i="1"/>
  <c r="CW664" i="1" s="1"/>
  <c r="V664" i="1" s="1"/>
  <c r="AJ664" i="1"/>
  <c r="CX664" i="1" s="1"/>
  <c r="W664" i="1" s="1"/>
  <c r="CQ664" i="1"/>
  <c r="CR664" i="1"/>
  <c r="CU664" i="1"/>
  <c r="T664" i="1" s="1"/>
  <c r="CV664" i="1"/>
  <c r="U664" i="1" s="1"/>
  <c r="GL664" i="1"/>
  <c r="GO664" i="1"/>
  <c r="GP664" i="1"/>
  <c r="GV664" i="1"/>
  <c r="HC664" i="1"/>
  <c r="GX664" i="1" s="1"/>
  <c r="AC665" i="1"/>
  <c r="AE665" i="1"/>
  <c r="AD665" i="1" s="1"/>
  <c r="AB665" i="1" s="1"/>
  <c r="AF665" i="1"/>
  <c r="AG665" i="1"/>
  <c r="AH665" i="1"/>
  <c r="AI665" i="1"/>
  <c r="CW665" i="1" s="1"/>
  <c r="V665" i="1" s="1"/>
  <c r="AJ665" i="1"/>
  <c r="CX665" i="1" s="1"/>
  <c r="CQ665" i="1"/>
  <c r="CR665" i="1"/>
  <c r="CU665" i="1"/>
  <c r="T665" i="1" s="1"/>
  <c r="CV665" i="1"/>
  <c r="U665" i="1" s="1"/>
  <c r="GL665" i="1"/>
  <c r="GO665" i="1"/>
  <c r="GP665" i="1"/>
  <c r="GV665" i="1"/>
  <c r="HC665" i="1"/>
  <c r="GX665" i="1" s="1"/>
  <c r="I666" i="1"/>
  <c r="P666" i="1" s="1"/>
  <c r="AC666" i="1"/>
  <c r="AE666" i="1"/>
  <c r="AD666" i="1" s="1"/>
  <c r="AB666" i="1" s="1"/>
  <c r="AF666" i="1"/>
  <c r="S666" i="1" s="1"/>
  <c r="AG666" i="1"/>
  <c r="AH666" i="1"/>
  <c r="AI666" i="1"/>
  <c r="CW666" i="1" s="1"/>
  <c r="V666" i="1" s="1"/>
  <c r="AJ666" i="1"/>
  <c r="CX666" i="1" s="1"/>
  <c r="W666" i="1" s="1"/>
  <c r="CQ666" i="1"/>
  <c r="CR666" i="1"/>
  <c r="CU666" i="1"/>
  <c r="T666" i="1" s="1"/>
  <c r="CV666" i="1"/>
  <c r="U666" i="1" s="1"/>
  <c r="GL666" i="1"/>
  <c r="GO666" i="1"/>
  <c r="GP666" i="1"/>
  <c r="GV666" i="1"/>
  <c r="HC666" i="1"/>
  <c r="GX666" i="1" s="1"/>
  <c r="AC667" i="1"/>
  <c r="AE667" i="1"/>
  <c r="AD667" i="1" s="1"/>
  <c r="AB667" i="1" s="1"/>
  <c r="AF667" i="1"/>
  <c r="AG667" i="1"/>
  <c r="AH667" i="1"/>
  <c r="AI667" i="1"/>
  <c r="CW667" i="1" s="1"/>
  <c r="AJ667" i="1"/>
  <c r="CX667" i="1" s="1"/>
  <c r="CQ667" i="1"/>
  <c r="CR667" i="1"/>
  <c r="CU667" i="1"/>
  <c r="CV667" i="1"/>
  <c r="GL667" i="1"/>
  <c r="GO667" i="1"/>
  <c r="GP667" i="1"/>
  <c r="GV667" i="1"/>
  <c r="HC667" i="1"/>
  <c r="C668" i="1"/>
  <c r="D668" i="1"/>
  <c r="I668" i="1"/>
  <c r="K668" i="1"/>
  <c r="R668" i="1"/>
  <c r="AC668" i="1"/>
  <c r="P668" i="1" s="1"/>
  <c r="AE668" i="1"/>
  <c r="AD668" i="1" s="1"/>
  <c r="AB668" i="1" s="1"/>
  <c r="AF668" i="1"/>
  <c r="S668" i="1" s="1"/>
  <c r="AG668" i="1"/>
  <c r="CU668" i="1" s="1"/>
  <c r="T668" i="1" s="1"/>
  <c r="AH668" i="1"/>
  <c r="AI668" i="1"/>
  <c r="AJ668" i="1"/>
  <c r="CX668" i="1" s="1"/>
  <c r="W668" i="1" s="1"/>
  <c r="CR668" i="1"/>
  <c r="CS668" i="1"/>
  <c r="CV668" i="1"/>
  <c r="U668" i="1" s="1"/>
  <c r="CW668" i="1"/>
  <c r="V668" i="1" s="1"/>
  <c r="GL668" i="1"/>
  <c r="GO668" i="1"/>
  <c r="GP668" i="1"/>
  <c r="GV668" i="1"/>
  <c r="HC668" i="1" s="1"/>
  <c r="GX668" i="1" s="1"/>
  <c r="C669" i="1"/>
  <c r="D669" i="1"/>
  <c r="I669" i="1"/>
  <c r="K669" i="1"/>
  <c r="R669" i="1"/>
  <c r="S669" i="1"/>
  <c r="CZ669" i="1" s="1"/>
  <c r="Y669" i="1" s="1"/>
  <c r="AC669" i="1"/>
  <c r="AB669" i="1" s="1"/>
  <c r="AD669" i="1"/>
  <c r="AE669" i="1"/>
  <c r="Q669" i="1" s="1"/>
  <c r="AF669" i="1"/>
  <c r="AG669" i="1"/>
  <c r="CU669" i="1" s="1"/>
  <c r="T669" i="1" s="1"/>
  <c r="AH669" i="1"/>
  <c r="CV669" i="1" s="1"/>
  <c r="U669" i="1" s="1"/>
  <c r="AI669" i="1"/>
  <c r="AJ669" i="1"/>
  <c r="CR669" i="1"/>
  <c r="CS669" i="1"/>
  <c r="CT669" i="1"/>
  <c r="CW669" i="1"/>
  <c r="V669" i="1" s="1"/>
  <c r="CX669" i="1"/>
  <c r="W669" i="1" s="1"/>
  <c r="GL669" i="1"/>
  <c r="GO669" i="1"/>
  <c r="GP669" i="1"/>
  <c r="GV669" i="1"/>
  <c r="HC669" i="1" s="1"/>
  <c r="GX669" i="1" s="1"/>
  <c r="I670" i="1"/>
  <c r="Q670" i="1" s="1"/>
  <c r="R670" i="1"/>
  <c r="S670" i="1"/>
  <c r="CZ670" i="1" s="1"/>
  <c r="Y670" i="1" s="1"/>
  <c r="AC670" i="1"/>
  <c r="AB670" i="1" s="1"/>
  <c r="AD670" i="1"/>
  <c r="AE670" i="1"/>
  <c r="AF670" i="1"/>
  <c r="AG670" i="1"/>
  <c r="CU670" i="1" s="1"/>
  <c r="T670" i="1" s="1"/>
  <c r="AH670" i="1"/>
  <c r="CV670" i="1" s="1"/>
  <c r="U670" i="1" s="1"/>
  <c r="AI670" i="1"/>
  <c r="AJ670" i="1"/>
  <c r="CR670" i="1"/>
  <c r="CS670" i="1"/>
  <c r="CT670" i="1"/>
  <c r="CW670" i="1"/>
  <c r="V670" i="1" s="1"/>
  <c r="CX670" i="1"/>
  <c r="W670" i="1" s="1"/>
  <c r="GL670" i="1"/>
  <c r="GO670" i="1"/>
  <c r="GP670" i="1"/>
  <c r="GV670" i="1"/>
  <c r="HC670" i="1" s="1"/>
  <c r="GX670" i="1" s="1"/>
  <c r="I671" i="1"/>
  <c r="Q671" i="1" s="1"/>
  <c r="R671" i="1"/>
  <c r="S671" i="1"/>
  <c r="CZ671" i="1" s="1"/>
  <c r="Y671" i="1" s="1"/>
  <c r="AC671" i="1"/>
  <c r="AB671" i="1" s="1"/>
  <c r="AD671" i="1"/>
  <c r="AE671" i="1"/>
  <c r="AF671" i="1"/>
  <c r="AG671" i="1"/>
  <c r="CU671" i="1" s="1"/>
  <c r="T671" i="1" s="1"/>
  <c r="AH671" i="1"/>
  <c r="CV671" i="1" s="1"/>
  <c r="U671" i="1" s="1"/>
  <c r="AI671" i="1"/>
  <c r="AJ671" i="1"/>
  <c r="CR671" i="1"/>
  <c r="CS671" i="1"/>
  <c r="CT671" i="1"/>
  <c r="CW671" i="1"/>
  <c r="V671" i="1" s="1"/>
  <c r="CX671" i="1"/>
  <c r="W671" i="1" s="1"/>
  <c r="GL671" i="1"/>
  <c r="GO671" i="1"/>
  <c r="GP671" i="1"/>
  <c r="GV671" i="1"/>
  <c r="HC671" i="1" s="1"/>
  <c r="GX671" i="1" s="1"/>
  <c r="I672" i="1"/>
  <c r="Q672" i="1" s="1"/>
  <c r="R672" i="1"/>
  <c r="S672" i="1"/>
  <c r="CZ672" i="1" s="1"/>
  <c r="Y672" i="1" s="1"/>
  <c r="AC672" i="1"/>
  <c r="AB672" i="1" s="1"/>
  <c r="AD672" i="1"/>
  <c r="AE672" i="1"/>
  <c r="AF672" i="1"/>
  <c r="AG672" i="1"/>
  <c r="CU672" i="1" s="1"/>
  <c r="T672" i="1" s="1"/>
  <c r="AH672" i="1"/>
  <c r="CV672" i="1" s="1"/>
  <c r="U672" i="1" s="1"/>
  <c r="AI672" i="1"/>
  <c r="AJ672" i="1"/>
  <c r="CR672" i="1"/>
  <c r="CS672" i="1"/>
  <c r="CT672" i="1"/>
  <c r="CW672" i="1"/>
  <c r="V672" i="1" s="1"/>
  <c r="CX672" i="1"/>
  <c r="W672" i="1" s="1"/>
  <c r="GL672" i="1"/>
  <c r="GO672" i="1"/>
  <c r="GP672" i="1"/>
  <c r="GV672" i="1"/>
  <c r="HC672" i="1" s="1"/>
  <c r="GX672" i="1" s="1"/>
  <c r="I673" i="1"/>
  <c r="Q673" i="1" s="1"/>
  <c r="R673" i="1"/>
  <c r="S673" i="1"/>
  <c r="CZ673" i="1" s="1"/>
  <c r="Y673" i="1" s="1"/>
  <c r="AC673" i="1"/>
  <c r="AB673" i="1" s="1"/>
  <c r="AD673" i="1"/>
  <c r="AE673" i="1"/>
  <c r="AF673" i="1"/>
  <c r="AG673" i="1"/>
  <c r="CU673" i="1" s="1"/>
  <c r="T673" i="1" s="1"/>
  <c r="AH673" i="1"/>
  <c r="CV673" i="1" s="1"/>
  <c r="U673" i="1" s="1"/>
  <c r="AI673" i="1"/>
  <c r="AJ673" i="1"/>
  <c r="CR673" i="1"/>
  <c r="CS673" i="1"/>
  <c r="CT673" i="1"/>
  <c r="CW673" i="1"/>
  <c r="V673" i="1" s="1"/>
  <c r="CX673" i="1"/>
  <c r="W673" i="1" s="1"/>
  <c r="GL673" i="1"/>
  <c r="GO673" i="1"/>
  <c r="GP673" i="1"/>
  <c r="GV673" i="1"/>
  <c r="HC673" i="1" s="1"/>
  <c r="GX673" i="1" s="1"/>
  <c r="C674" i="1"/>
  <c r="D674" i="1"/>
  <c r="I674" i="1"/>
  <c r="K674" i="1"/>
  <c r="P674" i="1"/>
  <c r="S674" i="1"/>
  <c r="AC674" i="1"/>
  <c r="AB674" i="1" s="1"/>
  <c r="AD674" i="1"/>
  <c r="AE674" i="1"/>
  <c r="R674" i="1" s="1"/>
  <c r="AF674" i="1"/>
  <c r="AG674" i="1"/>
  <c r="AH674" i="1"/>
  <c r="CV674" i="1" s="1"/>
  <c r="U674" i="1" s="1"/>
  <c r="AI674" i="1"/>
  <c r="CW674" i="1" s="1"/>
  <c r="V674" i="1" s="1"/>
  <c r="AJ674" i="1"/>
  <c r="CQ674" i="1"/>
  <c r="CR674" i="1"/>
  <c r="CT674" i="1"/>
  <c r="CU674" i="1"/>
  <c r="T674" i="1" s="1"/>
  <c r="CX674" i="1"/>
  <c r="W674" i="1" s="1"/>
  <c r="GL674" i="1"/>
  <c r="GO674" i="1"/>
  <c r="GP674" i="1"/>
  <c r="GV674" i="1"/>
  <c r="HC674" i="1" s="1"/>
  <c r="GX674" i="1" s="1"/>
  <c r="C675" i="1"/>
  <c r="D675" i="1"/>
  <c r="I675" i="1"/>
  <c r="I677" i="1" s="1"/>
  <c r="K675" i="1"/>
  <c r="AC675" i="1"/>
  <c r="AE675" i="1"/>
  <c r="AD675" i="1" s="1"/>
  <c r="AB675" i="1" s="1"/>
  <c r="AF675" i="1"/>
  <c r="S675" i="1" s="1"/>
  <c r="AG675" i="1"/>
  <c r="AH675" i="1"/>
  <c r="AI675" i="1"/>
  <c r="CW675" i="1" s="1"/>
  <c r="V675" i="1" s="1"/>
  <c r="AJ675" i="1"/>
  <c r="CX675" i="1" s="1"/>
  <c r="W675" i="1" s="1"/>
  <c r="CQ675" i="1"/>
  <c r="CR675" i="1"/>
  <c r="CU675" i="1"/>
  <c r="T675" i="1" s="1"/>
  <c r="CV675" i="1"/>
  <c r="U675" i="1" s="1"/>
  <c r="GL675" i="1"/>
  <c r="GO675" i="1"/>
  <c r="GP675" i="1"/>
  <c r="GV675" i="1"/>
  <c r="HC675" i="1"/>
  <c r="GX675" i="1" s="1"/>
  <c r="I676" i="1"/>
  <c r="P676" i="1"/>
  <c r="AC676" i="1"/>
  <c r="AE676" i="1"/>
  <c r="AD676" i="1" s="1"/>
  <c r="AB676" i="1" s="1"/>
  <c r="AF676" i="1"/>
  <c r="S676" i="1" s="1"/>
  <c r="AG676" i="1"/>
  <c r="AH676" i="1"/>
  <c r="AI676" i="1"/>
  <c r="CW676" i="1" s="1"/>
  <c r="V676" i="1" s="1"/>
  <c r="AJ676" i="1"/>
  <c r="CX676" i="1" s="1"/>
  <c r="W676" i="1" s="1"/>
  <c r="CQ676" i="1"/>
  <c r="CR676" i="1"/>
  <c r="CU676" i="1"/>
  <c r="T676" i="1" s="1"/>
  <c r="CV676" i="1"/>
  <c r="U676" i="1" s="1"/>
  <c r="GL676" i="1"/>
  <c r="GO676" i="1"/>
  <c r="GP676" i="1"/>
  <c r="GV676" i="1"/>
  <c r="HC676" i="1"/>
  <c r="GX676" i="1" s="1"/>
  <c r="AC677" i="1"/>
  <c r="AE677" i="1"/>
  <c r="AD677" i="1" s="1"/>
  <c r="AB677" i="1" s="1"/>
  <c r="AF677" i="1"/>
  <c r="S677" i="1" s="1"/>
  <c r="AG677" i="1"/>
  <c r="AH677" i="1"/>
  <c r="AI677" i="1"/>
  <c r="CW677" i="1" s="1"/>
  <c r="V677" i="1" s="1"/>
  <c r="AJ677" i="1"/>
  <c r="CX677" i="1" s="1"/>
  <c r="W677" i="1" s="1"/>
  <c r="CQ677" i="1"/>
  <c r="CR677" i="1"/>
  <c r="CU677" i="1"/>
  <c r="T677" i="1" s="1"/>
  <c r="CV677" i="1"/>
  <c r="U677" i="1" s="1"/>
  <c r="GL677" i="1"/>
  <c r="GO677" i="1"/>
  <c r="GP677" i="1"/>
  <c r="GV677" i="1"/>
  <c r="HC677" i="1"/>
  <c r="GX677" i="1" s="1"/>
  <c r="I678" i="1"/>
  <c r="P678" i="1"/>
  <c r="AC678" i="1"/>
  <c r="AE678" i="1"/>
  <c r="AD678" i="1" s="1"/>
  <c r="AB678" i="1" s="1"/>
  <c r="AF678" i="1"/>
  <c r="S678" i="1" s="1"/>
  <c r="AG678" i="1"/>
  <c r="AH678" i="1"/>
  <c r="AI678" i="1"/>
  <c r="CW678" i="1" s="1"/>
  <c r="V678" i="1" s="1"/>
  <c r="AJ678" i="1"/>
  <c r="CX678" i="1" s="1"/>
  <c r="W678" i="1" s="1"/>
  <c r="CQ678" i="1"/>
  <c r="CR678" i="1"/>
  <c r="CU678" i="1"/>
  <c r="T678" i="1" s="1"/>
  <c r="CV678" i="1"/>
  <c r="U678" i="1" s="1"/>
  <c r="GL678" i="1"/>
  <c r="GO678" i="1"/>
  <c r="GP678" i="1"/>
  <c r="GV678" i="1"/>
  <c r="HC678" i="1"/>
  <c r="GX678" i="1" s="1"/>
  <c r="AC679" i="1"/>
  <c r="AE679" i="1"/>
  <c r="AD679" i="1" s="1"/>
  <c r="AB679" i="1" s="1"/>
  <c r="AF679" i="1"/>
  <c r="AG679" i="1"/>
  <c r="AH679" i="1"/>
  <c r="AI679" i="1"/>
  <c r="CW679" i="1" s="1"/>
  <c r="AJ679" i="1"/>
  <c r="CX679" i="1" s="1"/>
  <c r="CQ679" i="1"/>
  <c r="CR679" i="1"/>
  <c r="CU679" i="1"/>
  <c r="CV679" i="1"/>
  <c r="GL679" i="1"/>
  <c r="GO679" i="1"/>
  <c r="GP679" i="1"/>
  <c r="GV679" i="1"/>
  <c r="HC679" i="1"/>
  <c r="C680" i="1"/>
  <c r="D680" i="1"/>
  <c r="I680" i="1"/>
  <c r="K680" i="1"/>
  <c r="R680" i="1"/>
  <c r="AC680" i="1"/>
  <c r="P680" i="1" s="1"/>
  <c r="AE680" i="1"/>
  <c r="AD680" i="1" s="1"/>
  <c r="AB680" i="1" s="1"/>
  <c r="AF680" i="1"/>
  <c r="S680" i="1" s="1"/>
  <c r="AG680" i="1"/>
  <c r="CU680" i="1" s="1"/>
  <c r="T680" i="1" s="1"/>
  <c r="AH680" i="1"/>
  <c r="AI680" i="1"/>
  <c r="AJ680" i="1"/>
  <c r="CX680" i="1" s="1"/>
  <c r="W680" i="1" s="1"/>
  <c r="CR680" i="1"/>
  <c r="CS680" i="1"/>
  <c r="CV680" i="1"/>
  <c r="U680" i="1" s="1"/>
  <c r="CW680" i="1"/>
  <c r="V680" i="1" s="1"/>
  <c r="GL680" i="1"/>
  <c r="GO680" i="1"/>
  <c r="GP680" i="1"/>
  <c r="GV680" i="1"/>
  <c r="HC680" i="1"/>
  <c r="GX680" i="1" s="1"/>
  <c r="C681" i="1"/>
  <c r="D681" i="1"/>
  <c r="I681" i="1"/>
  <c r="K681" i="1"/>
  <c r="R681" i="1"/>
  <c r="S681" i="1"/>
  <c r="CZ681" i="1" s="1"/>
  <c r="Y681" i="1" s="1"/>
  <c r="AC681" i="1"/>
  <c r="AB681" i="1" s="1"/>
  <c r="AD681" i="1"/>
  <c r="AE681" i="1"/>
  <c r="Q681" i="1" s="1"/>
  <c r="AF681" i="1"/>
  <c r="AG681" i="1"/>
  <c r="CU681" i="1" s="1"/>
  <c r="T681" i="1" s="1"/>
  <c r="AH681" i="1"/>
  <c r="CV681" i="1" s="1"/>
  <c r="U681" i="1" s="1"/>
  <c r="AI681" i="1"/>
  <c r="AJ681" i="1"/>
  <c r="CR681" i="1"/>
  <c r="CS681" i="1"/>
  <c r="CT681" i="1"/>
  <c r="CW681" i="1"/>
  <c r="V681" i="1" s="1"/>
  <c r="CX681" i="1"/>
  <c r="W681" i="1" s="1"/>
  <c r="GL681" i="1"/>
  <c r="GO681" i="1"/>
  <c r="GP681" i="1"/>
  <c r="GV681" i="1"/>
  <c r="HC681" i="1" s="1"/>
  <c r="GX681" i="1" s="1"/>
  <c r="C682" i="1"/>
  <c r="D682" i="1"/>
  <c r="I682" i="1"/>
  <c r="K682" i="1"/>
  <c r="P682" i="1"/>
  <c r="S682" i="1"/>
  <c r="CZ682" i="1" s="1"/>
  <c r="Y682" i="1" s="1"/>
  <c r="AC682" i="1"/>
  <c r="AB682" i="1" s="1"/>
  <c r="AD682" i="1"/>
  <c r="AE682" i="1"/>
  <c r="R682" i="1" s="1"/>
  <c r="CY682" i="1" s="1"/>
  <c r="X682" i="1" s="1"/>
  <c r="AF682" i="1"/>
  <c r="AG682" i="1"/>
  <c r="AH682" i="1"/>
  <c r="CV682" i="1" s="1"/>
  <c r="U682" i="1" s="1"/>
  <c r="AI682" i="1"/>
  <c r="CW682" i="1" s="1"/>
  <c r="V682" i="1" s="1"/>
  <c r="AJ682" i="1"/>
  <c r="CQ682" i="1"/>
  <c r="CR682" i="1"/>
  <c r="CT682" i="1"/>
  <c r="CU682" i="1"/>
  <c r="T682" i="1" s="1"/>
  <c r="CX682" i="1"/>
  <c r="W682" i="1" s="1"/>
  <c r="GL682" i="1"/>
  <c r="GO682" i="1"/>
  <c r="GP682" i="1"/>
  <c r="GV682" i="1"/>
  <c r="HC682" i="1" s="1"/>
  <c r="GX682" i="1" s="1"/>
  <c r="C683" i="1"/>
  <c r="D683" i="1"/>
  <c r="I683" i="1"/>
  <c r="I685" i="1" s="1"/>
  <c r="K683" i="1"/>
  <c r="AC683" i="1"/>
  <c r="AE683" i="1"/>
  <c r="AD683" i="1" s="1"/>
  <c r="AB683" i="1" s="1"/>
  <c r="AF683" i="1"/>
  <c r="S683" i="1" s="1"/>
  <c r="AG683" i="1"/>
  <c r="AH683" i="1"/>
  <c r="AI683" i="1"/>
  <c r="CW683" i="1" s="1"/>
  <c r="V683" i="1" s="1"/>
  <c r="AJ683" i="1"/>
  <c r="CX683" i="1" s="1"/>
  <c r="W683" i="1" s="1"/>
  <c r="CQ683" i="1"/>
  <c r="CR683" i="1"/>
  <c r="CU683" i="1"/>
  <c r="T683" i="1" s="1"/>
  <c r="CV683" i="1"/>
  <c r="U683" i="1" s="1"/>
  <c r="GL683" i="1"/>
  <c r="GO683" i="1"/>
  <c r="GP683" i="1"/>
  <c r="GV683" i="1"/>
  <c r="HC683" i="1"/>
  <c r="GX683" i="1" s="1"/>
  <c r="I684" i="1"/>
  <c r="P684" i="1"/>
  <c r="AC684" i="1"/>
  <c r="AE684" i="1"/>
  <c r="AD684" i="1" s="1"/>
  <c r="AB684" i="1" s="1"/>
  <c r="AF684" i="1"/>
  <c r="S684" i="1" s="1"/>
  <c r="AG684" i="1"/>
  <c r="AH684" i="1"/>
  <c r="AI684" i="1"/>
  <c r="CW684" i="1" s="1"/>
  <c r="V684" i="1" s="1"/>
  <c r="AJ684" i="1"/>
  <c r="CX684" i="1" s="1"/>
  <c r="W684" i="1" s="1"/>
  <c r="CQ684" i="1"/>
  <c r="CR684" i="1"/>
  <c r="CU684" i="1"/>
  <c r="T684" i="1" s="1"/>
  <c r="CV684" i="1"/>
  <c r="U684" i="1" s="1"/>
  <c r="GL684" i="1"/>
  <c r="GO684" i="1"/>
  <c r="GP684" i="1"/>
  <c r="GV684" i="1"/>
  <c r="HC684" i="1"/>
  <c r="GX684" i="1" s="1"/>
  <c r="AC685" i="1"/>
  <c r="AE685" i="1"/>
  <c r="AD685" i="1" s="1"/>
  <c r="AB685" i="1" s="1"/>
  <c r="AF685" i="1"/>
  <c r="AG685" i="1"/>
  <c r="AH685" i="1"/>
  <c r="AI685" i="1"/>
  <c r="CW685" i="1" s="1"/>
  <c r="AJ685" i="1"/>
  <c r="CX685" i="1" s="1"/>
  <c r="CQ685" i="1"/>
  <c r="CR685" i="1"/>
  <c r="CU685" i="1"/>
  <c r="CV685" i="1"/>
  <c r="GL685" i="1"/>
  <c r="GO685" i="1"/>
  <c r="GP685" i="1"/>
  <c r="GV685" i="1"/>
  <c r="HC685" i="1"/>
  <c r="I686" i="1"/>
  <c r="P686" i="1"/>
  <c r="AC686" i="1"/>
  <c r="AE686" i="1"/>
  <c r="AD686" i="1" s="1"/>
  <c r="AB686" i="1" s="1"/>
  <c r="AF686" i="1"/>
  <c r="S686" i="1" s="1"/>
  <c r="AG686" i="1"/>
  <c r="AH686" i="1"/>
  <c r="AI686" i="1"/>
  <c r="CW686" i="1" s="1"/>
  <c r="V686" i="1" s="1"/>
  <c r="AJ686" i="1"/>
  <c r="CX686" i="1" s="1"/>
  <c r="W686" i="1" s="1"/>
  <c r="CQ686" i="1"/>
  <c r="CR686" i="1"/>
  <c r="CU686" i="1"/>
  <c r="T686" i="1" s="1"/>
  <c r="CV686" i="1"/>
  <c r="U686" i="1" s="1"/>
  <c r="GL686" i="1"/>
  <c r="GO686" i="1"/>
  <c r="GP686" i="1"/>
  <c r="GV686" i="1"/>
  <c r="HC686" i="1"/>
  <c r="GX686" i="1" s="1"/>
  <c r="AC687" i="1"/>
  <c r="AE687" i="1"/>
  <c r="AD687" i="1" s="1"/>
  <c r="AB687" i="1" s="1"/>
  <c r="AF687" i="1"/>
  <c r="AG687" i="1"/>
  <c r="AH687" i="1"/>
  <c r="AI687" i="1"/>
  <c r="CW687" i="1" s="1"/>
  <c r="AJ687" i="1"/>
  <c r="CX687" i="1" s="1"/>
  <c r="CQ687" i="1"/>
  <c r="CR687" i="1"/>
  <c r="CU687" i="1"/>
  <c r="CV687" i="1"/>
  <c r="GL687" i="1"/>
  <c r="GO687" i="1"/>
  <c r="GP687" i="1"/>
  <c r="GV687" i="1"/>
  <c r="HC687" i="1"/>
  <c r="I688" i="1"/>
  <c r="P688" i="1"/>
  <c r="AC688" i="1"/>
  <c r="AE688" i="1"/>
  <c r="AD688" i="1" s="1"/>
  <c r="AB688" i="1" s="1"/>
  <c r="AF688" i="1"/>
  <c r="S688" i="1" s="1"/>
  <c r="AG688" i="1"/>
  <c r="AH688" i="1"/>
  <c r="AI688" i="1"/>
  <c r="CW688" i="1" s="1"/>
  <c r="V688" i="1" s="1"/>
  <c r="AJ688" i="1"/>
  <c r="CX688" i="1" s="1"/>
  <c r="W688" i="1" s="1"/>
  <c r="CQ688" i="1"/>
  <c r="CR688" i="1"/>
  <c r="CU688" i="1"/>
  <c r="T688" i="1" s="1"/>
  <c r="CV688" i="1"/>
  <c r="U688" i="1" s="1"/>
  <c r="GL688" i="1"/>
  <c r="GO688" i="1"/>
  <c r="GP688" i="1"/>
  <c r="GV688" i="1"/>
  <c r="HC688" i="1"/>
  <c r="GX688" i="1" s="1"/>
  <c r="AC689" i="1"/>
  <c r="AE689" i="1"/>
  <c r="AD689" i="1" s="1"/>
  <c r="AB689" i="1" s="1"/>
  <c r="AF689" i="1"/>
  <c r="AG689" i="1"/>
  <c r="AH689" i="1"/>
  <c r="AI689" i="1"/>
  <c r="CW689" i="1" s="1"/>
  <c r="AJ689" i="1"/>
  <c r="CX689" i="1" s="1"/>
  <c r="CQ689" i="1"/>
  <c r="CR689" i="1"/>
  <c r="CU689" i="1"/>
  <c r="CV689" i="1"/>
  <c r="GL689" i="1"/>
  <c r="GO689" i="1"/>
  <c r="GP689" i="1"/>
  <c r="GV689" i="1"/>
  <c r="HC689" i="1"/>
  <c r="I690" i="1"/>
  <c r="P690" i="1"/>
  <c r="AC690" i="1"/>
  <c r="AE690" i="1"/>
  <c r="AD690" i="1" s="1"/>
  <c r="AB690" i="1" s="1"/>
  <c r="AF690" i="1"/>
  <c r="S690" i="1" s="1"/>
  <c r="AG690" i="1"/>
  <c r="AH690" i="1"/>
  <c r="AI690" i="1"/>
  <c r="CW690" i="1" s="1"/>
  <c r="V690" i="1" s="1"/>
  <c r="AJ690" i="1"/>
  <c r="CX690" i="1" s="1"/>
  <c r="W690" i="1" s="1"/>
  <c r="CQ690" i="1"/>
  <c r="CR690" i="1"/>
  <c r="CU690" i="1"/>
  <c r="T690" i="1" s="1"/>
  <c r="CV690" i="1"/>
  <c r="U690" i="1" s="1"/>
  <c r="GL690" i="1"/>
  <c r="GO690" i="1"/>
  <c r="GP690" i="1"/>
  <c r="GV690" i="1"/>
  <c r="HC690" i="1"/>
  <c r="GX690" i="1" s="1"/>
  <c r="AC691" i="1"/>
  <c r="AE691" i="1"/>
  <c r="AD691" i="1" s="1"/>
  <c r="AB691" i="1" s="1"/>
  <c r="AF691" i="1"/>
  <c r="AG691" i="1"/>
  <c r="AH691" i="1"/>
  <c r="AI691" i="1"/>
  <c r="CW691" i="1" s="1"/>
  <c r="AJ691" i="1"/>
  <c r="CX691" i="1" s="1"/>
  <c r="CQ691" i="1"/>
  <c r="CR691" i="1"/>
  <c r="CU691" i="1"/>
  <c r="CV691" i="1"/>
  <c r="GL691" i="1"/>
  <c r="GO691" i="1"/>
  <c r="GP691" i="1"/>
  <c r="GV691" i="1"/>
  <c r="HC691" i="1"/>
  <c r="I692" i="1"/>
  <c r="P692" i="1"/>
  <c r="AC692" i="1"/>
  <c r="AE692" i="1"/>
  <c r="AD692" i="1" s="1"/>
  <c r="AB692" i="1" s="1"/>
  <c r="AF692" i="1"/>
  <c r="S692" i="1" s="1"/>
  <c r="AG692" i="1"/>
  <c r="AH692" i="1"/>
  <c r="AI692" i="1"/>
  <c r="CW692" i="1" s="1"/>
  <c r="V692" i="1" s="1"/>
  <c r="AJ692" i="1"/>
  <c r="CX692" i="1" s="1"/>
  <c r="W692" i="1" s="1"/>
  <c r="CQ692" i="1"/>
  <c r="CR692" i="1"/>
  <c r="CU692" i="1"/>
  <c r="T692" i="1" s="1"/>
  <c r="CV692" i="1"/>
  <c r="U692" i="1" s="1"/>
  <c r="GL692" i="1"/>
  <c r="GO692" i="1"/>
  <c r="GP692" i="1"/>
  <c r="GV692" i="1"/>
  <c r="HC692" i="1"/>
  <c r="GX692" i="1" s="1"/>
  <c r="AC693" i="1"/>
  <c r="AE693" i="1"/>
  <c r="AD693" i="1" s="1"/>
  <c r="AB693" i="1" s="1"/>
  <c r="AF693" i="1"/>
  <c r="AG693" i="1"/>
  <c r="AH693" i="1"/>
  <c r="AI693" i="1"/>
  <c r="CW693" i="1" s="1"/>
  <c r="AJ693" i="1"/>
  <c r="CX693" i="1" s="1"/>
  <c r="CQ693" i="1"/>
  <c r="CR693" i="1"/>
  <c r="CU693" i="1"/>
  <c r="CV693" i="1"/>
  <c r="GL693" i="1"/>
  <c r="GO693" i="1"/>
  <c r="GP693" i="1"/>
  <c r="GV693" i="1"/>
  <c r="HC693" i="1"/>
  <c r="I694" i="1"/>
  <c r="P694" i="1"/>
  <c r="AC694" i="1"/>
  <c r="AE694" i="1"/>
  <c r="AD694" i="1" s="1"/>
  <c r="AB694" i="1" s="1"/>
  <c r="AF694" i="1"/>
  <c r="S694" i="1" s="1"/>
  <c r="AG694" i="1"/>
  <c r="AH694" i="1"/>
  <c r="AI694" i="1"/>
  <c r="CW694" i="1" s="1"/>
  <c r="V694" i="1" s="1"/>
  <c r="AJ694" i="1"/>
  <c r="CX694" i="1" s="1"/>
  <c r="W694" i="1" s="1"/>
  <c r="CQ694" i="1"/>
  <c r="CR694" i="1"/>
  <c r="CU694" i="1"/>
  <c r="T694" i="1" s="1"/>
  <c r="CV694" i="1"/>
  <c r="U694" i="1" s="1"/>
  <c r="GL694" i="1"/>
  <c r="GO694" i="1"/>
  <c r="GP694" i="1"/>
  <c r="GV694" i="1"/>
  <c r="HC694" i="1"/>
  <c r="GX694" i="1" s="1"/>
  <c r="AC695" i="1"/>
  <c r="AE695" i="1"/>
  <c r="AD695" i="1" s="1"/>
  <c r="AB695" i="1" s="1"/>
  <c r="AF695" i="1"/>
  <c r="AG695" i="1"/>
  <c r="AH695" i="1"/>
  <c r="AI695" i="1"/>
  <c r="CW695" i="1" s="1"/>
  <c r="AJ695" i="1"/>
  <c r="CX695" i="1" s="1"/>
  <c r="CQ695" i="1"/>
  <c r="CR695" i="1"/>
  <c r="CU695" i="1"/>
  <c r="CV695" i="1"/>
  <c r="GL695" i="1"/>
  <c r="GO695" i="1"/>
  <c r="GP695" i="1"/>
  <c r="GV695" i="1"/>
  <c r="HC695" i="1"/>
  <c r="I696" i="1"/>
  <c r="P696" i="1"/>
  <c r="AC696" i="1"/>
  <c r="AE696" i="1"/>
  <c r="AD696" i="1" s="1"/>
  <c r="AB696" i="1" s="1"/>
  <c r="AF696" i="1"/>
  <c r="S696" i="1" s="1"/>
  <c r="AG696" i="1"/>
  <c r="AH696" i="1"/>
  <c r="AI696" i="1"/>
  <c r="CW696" i="1" s="1"/>
  <c r="V696" i="1" s="1"/>
  <c r="AJ696" i="1"/>
  <c r="CX696" i="1" s="1"/>
  <c r="W696" i="1" s="1"/>
  <c r="CQ696" i="1"/>
  <c r="CR696" i="1"/>
  <c r="CU696" i="1"/>
  <c r="T696" i="1" s="1"/>
  <c r="CV696" i="1"/>
  <c r="U696" i="1" s="1"/>
  <c r="GL696" i="1"/>
  <c r="GO696" i="1"/>
  <c r="GP696" i="1"/>
  <c r="GV696" i="1"/>
  <c r="HC696" i="1"/>
  <c r="GX696" i="1" s="1"/>
  <c r="AC697" i="1"/>
  <c r="AE697" i="1"/>
  <c r="AD697" i="1" s="1"/>
  <c r="AB697" i="1" s="1"/>
  <c r="AF697" i="1"/>
  <c r="AG697" i="1"/>
  <c r="AH697" i="1"/>
  <c r="AI697" i="1"/>
  <c r="CW697" i="1" s="1"/>
  <c r="AJ697" i="1"/>
  <c r="CX697" i="1" s="1"/>
  <c r="CQ697" i="1"/>
  <c r="CR697" i="1"/>
  <c r="CU697" i="1"/>
  <c r="CV697" i="1"/>
  <c r="GL697" i="1"/>
  <c r="GO697" i="1"/>
  <c r="GP697" i="1"/>
  <c r="GV697" i="1"/>
  <c r="HC697" i="1"/>
  <c r="I698" i="1"/>
  <c r="P698" i="1"/>
  <c r="AC698" i="1"/>
  <c r="AE698" i="1"/>
  <c r="AD698" i="1" s="1"/>
  <c r="AB698" i="1" s="1"/>
  <c r="AF698" i="1"/>
  <c r="S698" i="1" s="1"/>
  <c r="AG698" i="1"/>
  <c r="AH698" i="1"/>
  <c r="AI698" i="1"/>
  <c r="CW698" i="1" s="1"/>
  <c r="V698" i="1" s="1"/>
  <c r="AJ698" i="1"/>
  <c r="CQ698" i="1"/>
  <c r="CR698" i="1"/>
  <c r="CT698" i="1"/>
  <c r="CU698" i="1"/>
  <c r="T698" i="1" s="1"/>
  <c r="CV698" i="1"/>
  <c r="U698" i="1" s="1"/>
  <c r="CX698" i="1"/>
  <c r="W698" i="1" s="1"/>
  <c r="GL698" i="1"/>
  <c r="GO698" i="1"/>
  <c r="GP698" i="1"/>
  <c r="GV698" i="1"/>
  <c r="HC698" i="1"/>
  <c r="GX698" i="1" s="1"/>
  <c r="AC699" i="1"/>
  <c r="AE699" i="1"/>
  <c r="AD699" i="1" s="1"/>
  <c r="AF699" i="1"/>
  <c r="AG699" i="1"/>
  <c r="AH699" i="1"/>
  <c r="AI699" i="1"/>
  <c r="CW699" i="1" s="1"/>
  <c r="AJ699" i="1"/>
  <c r="CQ699" i="1"/>
  <c r="CR699" i="1"/>
  <c r="CT699" i="1"/>
  <c r="CU699" i="1"/>
  <c r="CV699" i="1"/>
  <c r="CX699" i="1"/>
  <c r="GL699" i="1"/>
  <c r="GO699" i="1"/>
  <c r="GP699" i="1"/>
  <c r="GV699" i="1"/>
  <c r="HC699" i="1"/>
  <c r="I700" i="1"/>
  <c r="P700" i="1"/>
  <c r="AC700" i="1"/>
  <c r="AE700" i="1"/>
  <c r="AD700" i="1" s="1"/>
  <c r="AF700" i="1"/>
  <c r="S700" i="1" s="1"/>
  <c r="AG700" i="1"/>
  <c r="AH700" i="1"/>
  <c r="AI700" i="1"/>
  <c r="CW700" i="1" s="1"/>
  <c r="V700" i="1" s="1"/>
  <c r="AJ700" i="1"/>
  <c r="CQ700" i="1"/>
  <c r="CR700" i="1"/>
  <c r="CT700" i="1"/>
  <c r="CU700" i="1"/>
  <c r="T700" i="1" s="1"/>
  <c r="CV700" i="1"/>
  <c r="U700" i="1" s="1"/>
  <c r="CX700" i="1"/>
  <c r="W700" i="1" s="1"/>
  <c r="GL700" i="1"/>
  <c r="GO700" i="1"/>
  <c r="GP700" i="1"/>
  <c r="GV700" i="1"/>
  <c r="HC700" i="1"/>
  <c r="GX700" i="1" s="1"/>
  <c r="AC701" i="1"/>
  <c r="AE701" i="1"/>
  <c r="AD701" i="1" s="1"/>
  <c r="AF701" i="1"/>
  <c r="AG701" i="1"/>
  <c r="AH701" i="1"/>
  <c r="AI701" i="1"/>
  <c r="CW701" i="1" s="1"/>
  <c r="AJ701" i="1"/>
  <c r="CQ701" i="1"/>
  <c r="CR701" i="1"/>
  <c r="CT701" i="1"/>
  <c r="CU701" i="1"/>
  <c r="CV701" i="1"/>
  <c r="CX701" i="1"/>
  <c r="GL701" i="1"/>
  <c r="GO701" i="1"/>
  <c r="GP701" i="1"/>
  <c r="GV701" i="1"/>
  <c r="HC701" i="1"/>
  <c r="I702" i="1"/>
  <c r="P702" i="1"/>
  <c r="AC702" i="1"/>
  <c r="AE702" i="1"/>
  <c r="AD702" i="1" s="1"/>
  <c r="AF702" i="1"/>
  <c r="S702" i="1" s="1"/>
  <c r="AG702" i="1"/>
  <c r="AH702" i="1"/>
  <c r="AI702" i="1"/>
  <c r="CW702" i="1" s="1"/>
  <c r="V702" i="1" s="1"/>
  <c r="AJ702" i="1"/>
  <c r="CQ702" i="1"/>
  <c r="CR702" i="1"/>
  <c r="CT702" i="1"/>
  <c r="CU702" i="1"/>
  <c r="T702" i="1" s="1"/>
  <c r="CV702" i="1"/>
  <c r="U702" i="1" s="1"/>
  <c r="CX702" i="1"/>
  <c r="W702" i="1" s="1"/>
  <c r="GL702" i="1"/>
  <c r="GO702" i="1"/>
  <c r="GP702" i="1"/>
  <c r="GV702" i="1"/>
  <c r="HC702" i="1"/>
  <c r="GX702" i="1" s="1"/>
  <c r="AC703" i="1"/>
  <c r="AE703" i="1"/>
  <c r="AD703" i="1" s="1"/>
  <c r="AF703" i="1"/>
  <c r="AG703" i="1"/>
  <c r="AH703" i="1"/>
  <c r="AI703" i="1"/>
  <c r="CW703" i="1" s="1"/>
  <c r="AJ703" i="1"/>
  <c r="CQ703" i="1"/>
  <c r="CR703" i="1"/>
  <c r="CT703" i="1"/>
  <c r="CU703" i="1"/>
  <c r="CV703" i="1"/>
  <c r="CX703" i="1"/>
  <c r="GL703" i="1"/>
  <c r="GO703" i="1"/>
  <c r="GP703" i="1"/>
  <c r="GV703" i="1"/>
  <c r="HC703" i="1"/>
  <c r="I704" i="1"/>
  <c r="P704" i="1"/>
  <c r="AC704" i="1"/>
  <c r="AE704" i="1"/>
  <c r="AD704" i="1" s="1"/>
  <c r="AF704" i="1"/>
  <c r="S704" i="1" s="1"/>
  <c r="AG704" i="1"/>
  <c r="AH704" i="1"/>
  <c r="AI704" i="1"/>
  <c r="CW704" i="1" s="1"/>
  <c r="V704" i="1" s="1"/>
  <c r="AJ704" i="1"/>
  <c r="CQ704" i="1"/>
  <c r="CR704" i="1"/>
  <c r="CT704" i="1"/>
  <c r="CU704" i="1"/>
  <c r="T704" i="1" s="1"/>
  <c r="CV704" i="1"/>
  <c r="U704" i="1" s="1"/>
  <c r="CX704" i="1"/>
  <c r="W704" i="1" s="1"/>
  <c r="GL704" i="1"/>
  <c r="GO704" i="1"/>
  <c r="GP704" i="1"/>
  <c r="GV704" i="1"/>
  <c r="HC704" i="1"/>
  <c r="GX704" i="1" s="1"/>
  <c r="AC705" i="1"/>
  <c r="AE705" i="1"/>
  <c r="AD705" i="1" s="1"/>
  <c r="AF705" i="1"/>
  <c r="AG705" i="1"/>
  <c r="AH705" i="1"/>
  <c r="AI705" i="1"/>
  <c r="CW705" i="1" s="1"/>
  <c r="AJ705" i="1"/>
  <c r="CQ705" i="1"/>
  <c r="CR705" i="1"/>
  <c r="CT705" i="1"/>
  <c r="CU705" i="1"/>
  <c r="CV705" i="1"/>
  <c r="CX705" i="1"/>
  <c r="GL705" i="1"/>
  <c r="GO705" i="1"/>
  <c r="GP705" i="1"/>
  <c r="GV705" i="1"/>
  <c r="HC705" i="1"/>
  <c r="I706" i="1"/>
  <c r="P706" i="1"/>
  <c r="AC706" i="1"/>
  <c r="AE706" i="1"/>
  <c r="AD706" i="1" s="1"/>
  <c r="AF706" i="1"/>
  <c r="S706" i="1" s="1"/>
  <c r="AG706" i="1"/>
  <c r="AH706" i="1"/>
  <c r="AI706" i="1"/>
  <c r="CW706" i="1" s="1"/>
  <c r="V706" i="1" s="1"/>
  <c r="AJ706" i="1"/>
  <c r="CQ706" i="1"/>
  <c r="CR706" i="1"/>
  <c r="CT706" i="1"/>
  <c r="CU706" i="1"/>
  <c r="T706" i="1" s="1"/>
  <c r="CV706" i="1"/>
  <c r="U706" i="1" s="1"/>
  <c r="CX706" i="1"/>
  <c r="W706" i="1" s="1"/>
  <c r="GL706" i="1"/>
  <c r="GO706" i="1"/>
  <c r="GP706" i="1"/>
  <c r="GV706" i="1"/>
  <c r="HC706" i="1"/>
  <c r="GX706" i="1" s="1"/>
  <c r="AC707" i="1"/>
  <c r="AE707" i="1"/>
  <c r="AD707" i="1" s="1"/>
  <c r="AF707" i="1"/>
  <c r="AG707" i="1"/>
  <c r="AH707" i="1"/>
  <c r="AI707" i="1"/>
  <c r="CW707" i="1" s="1"/>
  <c r="AJ707" i="1"/>
  <c r="CQ707" i="1"/>
  <c r="CR707" i="1"/>
  <c r="CT707" i="1"/>
  <c r="CU707" i="1"/>
  <c r="CV707" i="1"/>
  <c r="CX707" i="1"/>
  <c r="GL707" i="1"/>
  <c r="GO707" i="1"/>
  <c r="GP707" i="1"/>
  <c r="GV707" i="1"/>
  <c r="HC707" i="1"/>
  <c r="I708" i="1"/>
  <c r="P708" i="1"/>
  <c r="AC708" i="1"/>
  <c r="AE708" i="1"/>
  <c r="AD708" i="1" s="1"/>
  <c r="AF708" i="1"/>
  <c r="S708" i="1" s="1"/>
  <c r="AG708" i="1"/>
  <c r="AH708" i="1"/>
  <c r="AI708" i="1"/>
  <c r="CW708" i="1" s="1"/>
  <c r="V708" i="1" s="1"/>
  <c r="AJ708" i="1"/>
  <c r="CQ708" i="1"/>
  <c r="CR708" i="1"/>
  <c r="CT708" i="1"/>
  <c r="CU708" i="1"/>
  <c r="T708" i="1" s="1"/>
  <c r="CV708" i="1"/>
  <c r="U708" i="1" s="1"/>
  <c r="CX708" i="1"/>
  <c r="W708" i="1" s="1"/>
  <c r="GL708" i="1"/>
  <c r="GO708" i="1"/>
  <c r="GP708" i="1"/>
  <c r="GV708" i="1"/>
  <c r="HC708" i="1"/>
  <c r="GX708" i="1" s="1"/>
  <c r="I709" i="1"/>
  <c r="P709" i="1"/>
  <c r="AC709" i="1"/>
  <c r="AE709" i="1"/>
  <c r="AD709" i="1" s="1"/>
  <c r="AF709" i="1"/>
  <c r="S709" i="1" s="1"/>
  <c r="AG709" i="1"/>
  <c r="AH709" i="1"/>
  <c r="AI709" i="1"/>
  <c r="CW709" i="1" s="1"/>
  <c r="V709" i="1" s="1"/>
  <c r="AJ709" i="1"/>
  <c r="CQ709" i="1"/>
  <c r="CR709" i="1"/>
  <c r="CT709" i="1"/>
  <c r="CU709" i="1"/>
  <c r="T709" i="1" s="1"/>
  <c r="CV709" i="1"/>
  <c r="U709" i="1" s="1"/>
  <c r="CX709" i="1"/>
  <c r="W709" i="1" s="1"/>
  <c r="GL709" i="1"/>
  <c r="GO709" i="1"/>
  <c r="GP709" i="1"/>
  <c r="GV709" i="1"/>
  <c r="HC709" i="1"/>
  <c r="GX709" i="1" s="1"/>
  <c r="I710" i="1"/>
  <c r="P710" i="1"/>
  <c r="AC710" i="1"/>
  <c r="AE710" i="1"/>
  <c r="AD710" i="1" s="1"/>
  <c r="AF710" i="1"/>
  <c r="S710" i="1" s="1"/>
  <c r="AG710" i="1"/>
  <c r="AH710" i="1"/>
  <c r="AI710" i="1"/>
  <c r="CW710" i="1" s="1"/>
  <c r="V710" i="1" s="1"/>
  <c r="AJ710" i="1"/>
  <c r="CQ710" i="1"/>
  <c r="CR710" i="1"/>
  <c r="CT710" i="1"/>
  <c r="CU710" i="1"/>
  <c r="T710" i="1" s="1"/>
  <c r="CV710" i="1"/>
  <c r="U710" i="1" s="1"/>
  <c r="CX710" i="1"/>
  <c r="W710" i="1" s="1"/>
  <c r="GL710" i="1"/>
  <c r="GO710" i="1"/>
  <c r="GP710" i="1"/>
  <c r="GV710" i="1"/>
  <c r="HC710" i="1"/>
  <c r="GX710" i="1" s="1"/>
  <c r="I711" i="1"/>
  <c r="P711" i="1"/>
  <c r="AC711" i="1"/>
  <c r="AE711" i="1"/>
  <c r="AD711" i="1" s="1"/>
  <c r="AF711" i="1"/>
  <c r="S711" i="1" s="1"/>
  <c r="AG711" i="1"/>
  <c r="AH711" i="1"/>
  <c r="AI711" i="1"/>
  <c r="CW711" i="1" s="1"/>
  <c r="V711" i="1" s="1"/>
  <c r="AJ711" i="1"/>
  <c r="CQ711" i="1"/>
  <c r="CR711" i="1"/>
  <c r="CT711" i="1"/>
  <c r="CU711" i="1"/>
  <c r="T711" i="1" s="1"/>
  <c r="CV711" i="1"/>
  <c r="U711" i="1" s="1"/>
  <c r="CX711" i="1"/>
  <c r="W711" i="1" s="1"/>
  <c r="GL711" i="1"/>
  <c r="GO711" i="1"/>
  <c r="GP711" i="1"/>
  <c r="GV711" i="1"/>
  <c r="HC711" i="1"/>
  <c r="GX711" i="1" s="1"/>
  <c r="I712" i="1"/>
  <c r="P712" i="1"/>
  <c r="AC712" i="1"/>
  <c r="AE712" i="1"/>
  <c r="AD712" i="1" s="1"/>
  <c r="AF712" i="1"/>
  <c r="S712" i="1" s="1"/>
  <c r="AG712" i="1"/>
  <c r="AH712" i="1"/>
  <c r="AI712" i="1"/>
  <c r="CW712" i="1" s="1"/>
  <c r="V712" i="1" s="1"/>
  <c r="AJ712" i="1"/>
  <c r="CQ712" i="1"/>
  <c r="CR712" i="1"/>
  <c r="CT712" i="1"/>
  <c r="CU712" i="1"/>
  <c r="T712" i="1" s="1"/>
  <c r="CV712" i="1"/>
  <c r="U712" i="1" s="1"/>
  <c r="CX712" i="1"/>
  <c r="W712" i="1" s="1"/>
  <c r="GL712" i="1"/>
  <c r="GO712" i="1"/>
  <c r="GP712" i="1"/>
  <c r="GV712" i="1"/>
  <c r="HC712" i="1"/>
  <c r="GX712" i="1" s="1"/>
  <c r="I713" i="1"/>
  <c r="P713" i="1"/>
  <c r="AC713" i="1"/>
  <c r="AE713" i="1"/>
  <c r="AD713" i="1" s="1"/>
  <c r="AF713" i="1"/>
  <c r="S713" i="1" s="1"/>
  <c r="AG713" i="1"/>
  <c r="AH713" i="1"/>
  <c r="AI713" i="1"/>
  <c r="CW713" i="1" s="1"/>
  <c r="V713" i="1" s="1"/>
  <c r="AJ713" i="1"/>
  <c r="CQ713" i="1"/>
  <c r="CR713" i="1"/>
  <c r="CT713" i="1"/>
  <c r="CU713" i="1"/>
  <c r="T713" i="1" s="1"/>
  <c r="CV713" i="1"/>
  <c r="U713" i="1" s="1"/>
  <c r="CX713" i="1"/>
  <c r="W713" i="1" s="1"/>
  <c r="GL713" i="1"/>
  <c r="GO713" i="1"/>
  <c r="GP713" i="1"/>
  <c r="GV713" i="1"/>
  <c r="HC713" i="1"/>
  <c r="GX713" i="1" s="1"/>
  <c r="I714" i="1"/>
  <c r="P714" i="1"/>
  <c r="AC714" i="1"/>
  <c r="AE714" i="1"/>
  <c r="AD714" i="1" s="1"/>
  <c r="AF714" i="1"/>
  <c r="S714" i="1" s="1"/>
  <c r="AG714" i="1"/>
  <c r="AH714" i="1"/>
  <c r="AI714" i="1"/>
  <c r="CW714" i="1" s="1"/>
  <c r="V714" i="1" s="1"/>
  <c r="AJ714" i="1"/>
  <c r="CQ714" i="1"/>
  <c r="CR714" i="1"/>
  <c r="CT714" i="1"/>
  <c r="CU714" i="1"/>
  <c r="T714" i="1" s="1"/>
  <c r="CV714" i="1"/>
  <c r="U714" i="1" s="1"/>
  <c r="CX714" i="1"/>
  <c r="W714" i="1" s="1"/>
  <c r="GL714" i="1"/>
  <c r="GO714" i="1"/>
  <c r="GP714" i="1"/>
  <c r="GV714" i="1"/>
  <c r="HC714" i="1"/>
  <c r="GX714" i="1" s="1"/>
  <c r="I715" i="1"/>
  <c r="P715" i="1"/>
  <c r="AC715" i="1"/>
  <c r="AE715" i="1"/>
  <c r="AD715" i="1" s="1"/>
  <c r="AF715" i="1"/>
  <c r="S715" i="1" s="1"/>
  <c r="AG715" i="1"/>
  <c r="AH715" i="1"/>
  <c r="AI715" i="1"/>
  <c r="CW715" i="1" s="1"/>
  <c r="V715" i="1" s="1"/>
  <c r="AJ715" i="1"/>
  <c r="CQ715" i="1"/>
  <c r="CR715" i="1"/>
  <c r="CT715" i="1"/>
  <c r="CU715" i="1"/>
  <c r="T715" i="1" s="1"/>
  <c r="CV715" i="1"/>
  <c r="U715" i="1" s="1"/>
  <c r="CX715" i="1"/>
  <c r="W715" i="1" s="1"/>
  <c r="GL715" i="1"/>
  <c r="GO715" i="1"/>
  <c r="GP715" i="1"/>
  <c r="GV715" i="1"/>
  <c r="HC715" i="1"/>
  <c r="GX715" i="1" s="1"/>
  <c r="C716" i="1"/>
  <c r="D716" i="1"/>
  <c r="I716" i="1"/>
  <c r="K716" i="1"/>
  <c r="R716" i="1"/>
  <c r="AC716" i="1"/>
  <c r="P716" i="1" s="1"/>
  <c r="AE716" i="1"/>
  <c r="AD716" i="1" s="1"/>
  <c r="AB716" i="1" s="1"/>
  <c r="AF716" i="1"/>
  <c r="S716" i="1" s="1"/>
  <c r="AG716" i="1"/>
  <c r="CU716" i="1" s="1"/>
  <c r="T716" i="1" s="1"/>
  <c r="AH716" i="1"/>
  <c r="AI716" i="1"/>
  <c r="AJ716" i="1"/>
  <c r="CX716" i="1" s="1"/>
  <c r="W716" i="1" s="1"/>
  <c r="CR716" i="1"/>
  <c r="CS716" i="1"/>
  <c r="CV716" i="1"/>
  <c r="U716" i="1" s="1"/>
  <c r="CW716" i="1"/>
  <c r="V716" i="1" s="1"/>
  <c r="GL716" i="1"/>
  <c r="GO716" i="1"/>
  <c r="GP716" i="1"/>
  <c r="GV716" i="1"/>
  <c r="HC716" i="1"/>
  <c r="GX716" i="1" s="1"/>
  <c r="C717" i="1"/>
  <c r="D717" i="1"/>
  <c r="I717" i="1"/>
  <c r="K717" i="1"/>
  <c r="R717" i="1"/>
  <c r="S717" i="1"/>
  <c r="CZ717" i="1" s="1"/>
  <c r="Y717" i="1" s="1"/>
  <c r="AC717" i="1"/>
  <c r="AE717" i="1"/>
  <c r="Q717" i="1" s="1"/>
  <c r="AF717" i="1"/>
  <c r="AG717" i="1"/>
  <c r="CU717" i="1" s="1"/>
  <c r="T717" i="1" s="1"/>
  <c r="AH717" i="1"/>
  <c r="AI717" i="1"/>
  <c r="AJ717" i="1"/>
  <c r="CR717" i="1"/>
  <c r="CS717" i="1"/>
  <c r="CT717" i="1"/>
  <c r="CV717" i="1"/>
  <c r="U717" i="1" s="1"/>
  <c r="CW717" i="1"/>
  <c r="V717" i="1" s="1"/>
  <c r="CX717" i="1"/>
  <c r="W717" i="1" s="1"/>
  <c r="GL717" i="1"/>
  <c r="GO717" i="1"/>
  <c r="GP717" i="1"/>
  <c r="GV717" i="1"/>
  <c r="HC717" i="1" s="1"/>
  <c r="GX717" i="1" s="1"/>
  <c r="I718" i="1"/>
  <c r="Q718" i="1" s="1"/>
  <c r="R718" i="1"/>
  <c r="S718" i="1"/>
  <c r="CZ718" i="1" s="1"/>
  <c r="Y718" i="1" s="1"/>
  <c r="AC718" i="1"/>
  <c r="AB718" i="1" s="1"/>
  <c r="AE718" i="1"/>
  <c r="AD718" i="1" s="1"/>
  <c r="AF718" i="1"/>
  <c r="AG718" i="1"/>
  <c r="CU718" i="1" s="1"/>
  <c r="T718" i="1" s="1"/>
  <c r="AH718" i="1"/>
  <c r="AI718" i="1"/>
  <c r="AJ718" i="1"/>
  <c r="CR718" i="1"/>
  <c r="CS718" i="1"/>
  <c r="CT718" i="1"/>
  <c r="CV718" i="1"/>
  <c r="U718" i="1" s="1"/>
  <c r="CW718" i="1"/>
  <c r="V718" i="1" s="1"/>
  <c r="CX718" i="1"/>
  <c r="W718" i="1" s="1"/>
  <c r="GL718" i="1"/>
  <c r="GO718" i="1"/>
  <c r="GP718" i="1"/>
  <c r="GV718" i="1"/>
  <c r="HC718" i="1" s="1"/>
  <c r="GX718" i="1" s="1"/>
  <c r="I719" i="1"/>
  <c r="Q719" i="1" s="1"/>
  <c r="R719" i="1"/>
  <c r="S719" i="1"/>
  <c r="CZ719" i="1" s="1"/>
  <c r="Y719" i="1" s="1"/>
  <c r="AC719" i="1"/>
  <c r="AB719" i="1" s="1"/>
  <c r="AE719" i="1"/>
  <c r="AD719" i="1" s="1"/>
  <c r="AF719" i="1"/>
  <c r="AG719" i="1"/>
  <c r="CU719" i="1" s="1"/>
  <c r="T719" i="1" s="1"/>
  <c r="AH719" i="1"/>
  <c r="AI719" i="1"/>
  <c r="AJ719" i="1"/>
  <c r="CR719" i="1"/>
  <c r="CS719" i="1"/>
  <c r="CT719" i="1"/>
  <c r="CV719" i="1"/>
  <c r="U719" i="1" s="1"/>
  <c r="CW719" i="1"/>
  <c r="V719" i="1" s="1"/>
  <c r="CX719" i="1"/>
  <c r="W719" i="1" s="1"/>
  <c r="GL719" i="1"/>
  <c r="GO719" i="1"/>
  <c r="GP719" i="1"/>
  <c r="GV719" i="1"/>
  <c r="HC719" i="1" s="1"/>
  <c r="GX719" i="1" s="1"/>
  <c r="I720" i="1"/>
  <c r="Q720" i="1" s="1"/>
  <c r="R720" i="1"/>
  <c r="S720" i="1"/>
  <c r="CZ720" i="1" s="1"/>
  <c r="Y720" i="1" s="1"/>
  <c r="AC720" i="1"/>
  <c r="AB720" i="1" s="1"/>
  <c r="AE720" i="1"/>
  <c r="AD720" i="1" s="1"/>
  <c r="AF720" i="1"/>
  <c r="AG720" i="1"/>
  <c r="CU720" i="1" s="1"/>
  <c r="T720" i="1" s="1"/>
  <c r="AH720" i="1"/>
  <c r="AI720" i="1"/>
  <c r="AJ720" i="1"/>
  <c r="CR720" i="1"/>
  <c r="CS720" i="1"/>
  <c r="CT720" i="1"/>
  <c r="CV720" i="1"/>
  <c r="U720" i="1" s="1"/>
  <c r="CW720" i="1"/>
  <c r="V720" i="1" s="1"/>
  <c r="CX720" i="1"/>
  <c r="W720" i="1" s="1"/>
  <c r="GL720" i="1"/>
  <c r="GO720" i="1"/>
  <c r="GP720" i="1"/>
  <c r="GV720" i="1"/>
  <c r="HC720" i="1" s="1"/>
  <c r="GX720" i="1" s="1"/>
  <c r="I721" i="1"/>
  <c r="Q721" i="1" s="1"/>
  <c r="R721" i="1"/>
  <c r="S721" i="1"/>
  <c r="CZ721" i="1" s="1"/>
  <c r="Y721" i="1" s="1"/>
  <c r="AC721" i="1"/>
  <c r="AB721" i="1" s="1"/>
  <c r="AE721" i="1"/>
  <c r="AD721" i="1" s="1"/>
  <c r="AF721" i="1"/>
  <c r="AG721" i="1"/>
  <c r="CU721" i="1" s="1"/>
  <c r="T721" i="1" s="1"/>
  <c r="AH721" i="1"/>
  <c r="AI721" i="1"/>
  <c r="AJ721" i="1"/>
  <c r="CR721" i="1"/>
  <c r="CS721" i="1"/>
  <c r="CT721" i="1"/>
  <c r="CV721" i="1"/>
  <c r="U721" i="1" s="1"/>
  <c r="CW721" i="1"/>
  <c r="V721" i="1" s="1"/>
  <c r="CX721" i="1"/>
  <c r="W721" i="1" s="1"/>
  <c r="GL721" i="1"/>
  <c r="GO721" i="1"/>
  <c r="GP721" i="1"/>
  <c r="GV721" i="1"/>
  <c r="HC721" i="1" s="1"/>
  <c r="GX721" i="1" s="1"/>
  <c r="I722" i="1"/>
  <c r="Q722" i="1" s="1"/>
  <c r="R722" i="1"/>
  <c r="S722" i="1"/>
  <c r="CZ722" i="1" s="1"/>
  <c r="Y722" i="1" s="1"/>
  <c r="AC722" i="1"/>
  <c r="AB722" i="1" s="1"/>
  <c r="AE722" i="1"/>
  <c r="AD722" i="1" s="1"/>
  <c r="AF722" i="1"/>
  <c r="AG722" i="1"/>
  <c r="CU722" i="1" s="1"/>
  <c r="T722" i="1" s="1"/>
  <c r="AH722" i="1"/>
  <c r="AI722" i="1"/>
  <c r="AJ722" i="1"/>
  <c r="CR722" i="1"/>
  <c r="CS722" i="1"/>
  <c r="CT722" i="1"/>
  <c r="CV722" i="1"/>
  <c r="U722" i="1" s="1"/>
  <c r="CW722" i="1"/>
  <c r="V722" i="1" s="1"/>
  <c r="CX722" i="1"/>
  <c r="W722" i="1" s="1"/>
  <c r="GL722" i="1"/>
  <c r="GO722" i="1"/>
  <c r="GP722" i="1"/>
  <c r="GV722" i="1"/>
  <c r="HC722" i="1" s="1"/>
  <c r="GX722" i="1" s="1"/>
  <c r="I723" i="1"/>
  <c r="Q723" i="1" s="1"/>
  <c r="R723" i="1"/>
  <c r="S723" i="1"/>
  <c r="CZ723" i="1" s="1"/>
  <c r="Y723" i="1" s="1"/>
  <c r="AC723" i="1"/>
  <c r="AB723" i="1" s="1"/>
  <c r="AE723" i="1"/>
  <c r="AD723" i="1" s="1"/>
  <c r="AF723" i="1"/>
  <c r="AG723" i="1"/>
  <c r="CU723" i="1" s="1"/>
  <c r="T723" i="1" s="1"/>
  <c r="AH723" i="1"/>
  <c r="AI723" i="1"/>
  <c r="AJ723" i="1"/>
  <c r="CR723" i="1"/>
  <c r="CS723" i="1"/>
  <c r="CT723" i="1"/>
  <c r="CV723" i="1"/>
  <c r="U723" i="1" s="1"/>
  <c r="CW723" i="1"/>
  <c r="V723" i="1" s="1"/>
  <c r="CX723" i="1"/>
  <c r="W723" i="1" s="1"/>
  <c r="GL723" i="1"/>
  <c r="GO723" i="1"/>
  <c r="GP723" i="1"/>
  <c r="GV723" i="1"/>
  <c r="HC723" i="1" s="1"/>
  <c r="GX723" i="1" s="1"/>
  <c r="I724" i="1"/>
  <c r="Q724" i="1" s="1"/>
  <c r="R724" i="1"/>
  <c r="S724" i="1"/>
  <c r="CZ724" i="1" s="1"/>
  <c r="Y724" i="1" s="1"/>
  <c r="AC724" i="1"/>
  <c r="AB724" i="1" s="1"/>
  <c r="AE724" i="1"/>
  <c r="AD724" i="1" s="1"/>
  <c r="AF724" i="1"/>
  <c r="AG724" i="1"/>
  <c r="CU724" i="1" s="1"/>
  <c r="T724" i="1" s="1"/>
  <c r="AH724" i="1"/>
  <c r="AI724" i="1"/>
  <c r="AJ724" i="1"/>
  <c r="CR724" i="1"/>
  <c r="CS724" i="1"/>
  <c r="CT724" i="1"/>
  <c r="CV724" i="1"/>
  <c r="U724" i="1" s="1"/>
  <c r="CW724" i="1"/>
  <c r="V724" i="1" s="1"/>
  <c r="CX724" i="1"/>
  <c r="W724" i="1" s="1"/>
  <c r="GL724" i="1"/>
  <c r="GO724" i="1"/>
  <c r="GP724" i="1"/>
  <c r="GV724" i="1"/>
  <c r="HC724" i="1" s="1"/>
  <c r="GX724" i="1" s="1"/>
  <c r="I725" i="1"/>
  <c r="Q725" i="1" s="1"/>
  <c r="R725" i="1"/>
  <c r="S725" i="1"/>
  <c r="CZ725" i="1" s="1"/>
  <c r="Y725" i="1" s="1"/>
  <c r="AC725" i="1"/>
  <c r="AB725" i="1" s="1"/>
  <c r="AE725" i="1"/>
  <c r="AD725" i="1" s="1"/>
  <c r="AF725" i="1"/>
  <c r="AG725" i="1"/>
  <c r="CU725" i="1" s="1"/>
  <c r="T725" i="1" s="1"/>
  <c r="AH725" i="1"/>
  <c r="AI725" i="1"/>
  <c r="AJ725" i="1"/>
  <c r="CR725" i="1"/>
  <c r="CS725" i="1"/>
  <c r="CT725" i="1"/>
  <c r="CV725" i="1"/>
  <c r="U725" i="1" s="1"/>
  <c r="CW725" i="1"/>
  <c r="V725" i="1" s="1"/>
  <c r="CX725" i="1"/>
  <c r="W725" i="1" s="1"/>
  <c r="GL725" i="1"/>
  <c r="GO725" i="1"/>
  <c r="GP725" i="1"/>
  <c r="GV725" i="1"/>
  <c r="HC725" i="1" s="1"/>
  <c r="GX725" i="1" s="1"/>
  <c r="I726" i="1"/>
  <c r="Q726" i="1" s="1"/>
  <c r="R726" i="1"/>
  <c r="S726" i="1"/>
  <c r="CZ726" i="1" s="1"/>
  <c r="Y726" i="1" s="1"/>
  <c r="AC726" i="1"/>
  <c r="AB726" i="1" s="1"/>
  <c r="AE726" i="1"/>
  <c r="AD726" i="1" s="1"/>
  <c r="AF726" i="1"/>
  <c r="AG726" i="1"/>
  <c r="CU726" i="1" s="1"/>
  <c r="T726" i="1" s="1"/>
  <c r="AH726" i="1"/>
  <c r="AI726" i="1"/>
  <c r="AJ726" i="1"/>
  <c r="CR726" i="1"/>
  <c r="CS726" i="1"/>
  <c r="CT726" i="1"/>
  <c r="CV726" i="1"/>
  <c r="U726" i="1" s="1"/>
  <c r="CW726" i="1"/>
  <c r="V726" i="1" s="1"/>
  <c r="CX726" i="1"/>
  <c r="W726" i="1" s="1"/>
  <c r="GL726" i="1"/>
  <c r="GO726" i="1"/>
  <c r="GP726" i="1"/>
  <c r="GV726" i="1"/>
  <c r="HC726" i="1" s="1"/>
  <c r="GX726" i="1" s="1"/>
  <c r="I727" i="1"/>
  <c r="Q727" i="1" s="1"/>
  <c r="R727" i="1"/>
  <c r="S727" i="1"/>
  <c r="CZ727" i="1" s="1"/>
  <c r="Y727" i="1" s="1"/>
  <c r="AC727" i="1"/>
  <c r="AB727" i="1" s="1"/>
  <c r="AE727" i="1"/>
  <c r="AD727" i="1" s="1"/>
  <c r="AF727" i="1"/>
  <c r="AG727" i="1"/>
  <c r="CU727" i="1" s="1"/>
  <c r="T727" i="1" s="1"/>
  <c r="AH727" i="1"/>
  <c r="AI727" i="1"/>
  <c r="AJ727" i="1"/>
  <c r="CR727" i="1"/>
  <c r="CS727" i="1"/>
  <c r="CT727" i="1"/>
  <c r="CV727" i="1"/>
  <c r="U727" i="1" s="1"/>
  <c r="CW727" i="1"/>
  <c r="V727" i="1" s="1"/>
  <c r="CX727" i="1"/>
  <c r="W727" i="1" s="1"/>
  <c r="GL727" i="1"/>
  <c r="GO727" i="1"/>
  <c r="GP727" i="1"/>
  <c r="GV727" i="1"/>
  <c r="HC727" i="1" s="1"/>
  <c r="GX727" i="1" s="1"/>
  <c r="I728" i="1"/>
  <c r="Q728" i="1" s="1"/>
  <c r="R728" i="1"/>
  <c r="S728" i="1"/>
  <c r="CZ728" i="1" s="1"/>
  <c r="Y728" i="1" s="1"/>
  <c r="AC728" i="1"/>
  <c r="AB728" i="1" s="1"/>
  <c r="AE728" i="1"/>
  <c r="AD728" i="1" s="1"/>
  <c r="AF728" i="1"/>
  <c r="AG728" i="1"/>
  <c r="CU728" i="1" s="1"/>
  <c r="T728" i="1" s="1"/>
  <c r="AH728" i="1"/>
  <c r="AI728" i="1"/>
  <c r="AJ728" i="1"/>
  <c r="CR728" i="1"/>
  <c r="CS728" i="1"/>
  <c r="CT728" i="1"/>
  <c r="CV728" i="1"/>
  <c r="U728" i="1" s="1"/>
  <c r="CW728" i="1"/>
  <c r="V728" i="1" s="1"/>
  <c r="CX728" i="1"/>
  <c r="W728" i="1" s="1"/>
  <c r="GL728" i="1"/>
  <c r="GO728" i="1"/>
  <c r="GP728" i="1"/>
  <c r="GV728" i="1"/>
  <c r="HC728" i="1" s="1"/>
  <c r="GX728" i="1" s="1"/>
  <c r="I729" i="1"/>
  <c r="Q729" i="1" s="1"/>
  <c r="R729" i="1"/>
  <c r="S729" i="1"/>
  <c r="CZ729" i="1" s="1"/>
  <c r="Y729" i="1" s="1"/>
  <c r="AC729" i="1"/>
  <c r="AB729" i="1" s="1"/>
  <c r="AE729" i="1"/>
  <c r="AD729" i="1" s="1"/>
  <c r="AF729" i="1"/>
  <c r="AG729" i="1"/>
  <c r="CU729" i="1" s="1"/>
  <c r="T729" i="1" s="1"/>
  <c r="AH729" i="1"/>
  <c r="AI729" i="1"/>
  <c r="AJ729" i="1"/>
  <c r="CR729" i="1"/>
  <c r="CS729" i="1"/>
  <c r="CT729" i="1"/>
  <c r="CV729" i="1"/>
  <c r="U729" i="1" s="1"/>
  <c r="CW729" i="1"/>
  <c r="V729" i="1" s="1"/>
  <c r="CX729" i="1"/>
  <c r="W729" i="1" s="1"/>
  <c r="GL729" i="1"/>
  <c r="GO729" i="1"/>
  <c r="GP729" i="1"/>
  <c r="GV729" i="1"/>
  <c r="HC729" i="1" s="1"/>
  <c r="GX729" i="1" s="1"/>
  <c r="I730" i="1"/>
  <c r="Q730" i="1" s="1"/>
  <c r="R730" i="1"/>
  <c r="S730" i="1"/>
  <c r="CZ730" i="1" s="1"/>
  <c r="Y730" i="1" s="1"/>
  <c r="AC730" i="1"/>
  <c r="AB730" i="1" s="1"/>
  <c r="AE730" i="1"/>
  <c r="AD730" i="1" s="1"/>
  <c r="AF730" i="1"/>
  <c r="AG730" i="1"/>
  <c r="CU730" i="1" s="1"/>
  <c r="T730" i="1" s="1"/>
  <c r="AH730" i="1"/>
  <c r="AI730" i="1"/>
  <c r="AJ730" i="1"/>
  <c r="CR730" i="1"/>
  <c r="CS730" i="1"/>
  <c r="CT730" i="1"/>
  <c r="CV730" i="1"/>
  <c r="U730" i="1" s="1"/>
  <c r="CW730" i="1"/>
  <c r="V730" i="1" s="1"/>
  <c r="CX730" i="1"/>
  <c r="W730" i="1" s="1"/>
  <c r="GL730" i="1"/>
  <c r="GO730" i="1"/>
  <c r="GP730" i="1"/>
  <c r="GV730" i="1"/>
  <c r="HC730" i="1" s="1"/>
  <c r="GX730" i="1" s="1"/>
  <c r="I731" i="1"/>
  <c r="Q731" i="1" s="1"/>
  <c r="R731" i="1"/>
  <c r="S731" i="1"/>
  <c r="CZ731" i="1" s="1"/>
  <c r="Y731" i="1" s="1"/>
  <c r="AC731" i="1"/>
  <c r="AB731" i="1" s="1"/>
  <c r="AE731" i="1"/>
  <c r="AD731" i="1" s="1"/>
  <c r="AF731" i="1"/>
  <c r="AG731" i="1"/>
  <c r="CU731" i="1" s="1"/>
  <c r="T731" i="1" s="1"/>
  <c r="AH731" i="1"/>
  <c r="AI731" i="1"/>
  <c r="AJ731" i="1"/>
  <c r="CR731" i="1"/>
  <c r="CS731" i="1"/>
  <c r="CT731" i="1"/>
  <c r="CV731" i="1"/>
  <c r="U731" i="1" s="1"/>
  <c r="CW731" i="1"/>
  <c r="V731" i="1" s="1"/>
  <c r="CX731" i="1"/>
  <c r="W731" i="1" s="1"/>
  <c r="GL731" i="1"/>
  <c r="GO731" i="1"/>
  <c r="GP731" i="1"/>
  <c r="GV731" i="1"/>
  <c r="HC731" i="1" s="1"/>
  <c r="GX731" i="1" s="1"/>
  <c r="I732" i="1"/>
  <c r="Q732" i="1" s="1"/>
  <c r="R732" i="1"/>
  <c r="S732" i="1"/>
  <c r="CZ732" i="1" s="1"/>
  <c r="Y732" i="1" s="1"/>
  <c r="AC732" i="1"/>
  <c r="AB732" i="1" s="1"/>
  <c r="AE732" i="1"/>
  <c r="AD732" i="1" s="1"/>
  <c r="AF732" i="1"/>
  <c r="AG732" i="1"/>
  <c r="CU732" i="1" s="1"/>
  <c r="T732" i="1" s="1"/>
  <c r="AH732" i="1"/>
  <c r="AI732" i="1"/>
  <c r="AJ732" i="1"/>
  <c r="CR732" i="1"/>
  <c r="CS732" i="1"/>
  <c r="CT732" i="1"/>
  <c r="CV732" i="1"/>
  <c r="U732" i="1" s="1"/>
  <c r="CW732" i="1"/>
  <c r="V732" i="1" s="1"/>
  <c r="CX732" i="1"/>
  <c r="W732" i="1" s="1"/>
  <c r="GL732" i="1"/>
  <c r="GO732" i="1"/>
  <c r="GP732" i="1"/>
  <c r="GV732" i="1"/>
  <c r="HC732" i="1" s="1"/>
  <c r="GX732" i="1" s="1"/>
  <c r="I733" i="1"/>
  <c r="Q733" i="1" s="1"/>
  <c r="R733" i="1"/>
  <c r="S733" i="1"/>
  <c r="CZ733" i="1" s="1"/>
  <c r="Y733" i="1" s="1"/>
  <c r="AC733" i="1"/>
  <c r="AB733" i="1" s="1"/>
  <c r="AE733" i="1"/>
  <c r="AD733" i="1" s="1"/>
  <c r="AF733" i="1"/>
  <c r="AG733" i="1"/>
  <c r="CU733" i="1" s="1"/>
  <c r="T733" i="1" s="1"/>
  <c r="AH733" i="1"/>
  <c r="AI733" i="1"/>
  <c r="AJ733" i="1"/>
  <c r="CR733" i="1"/>
  <c r="CS733" i="1"/>
  <c r="CT733" i="1"/>
  <c r="CV733" i="1"/>
  <c r="U733" i="1" s="1"/>
  <c r="CW733" i="1"/>
  <c r="V733" i="1" s="1"/>
  <c r="CX733" i="1"/>
  <c r="W733" i="1" s="1"/>
  <c r="GL733" i="1"/>
  <c r="GO733" i="1"/>
  <c r="GP733" i="1"/>
  <c r="GV733" i="1"/>
  <c r="HC733" i="1" s="1"/>
  <c r="GX733" i="1" s="1"/>
  <c r="C734" i="1"/>
  <c r="D734" i="1"/>
  <c r="I734" i="1"/>
  <c r="K734" i="1"/>
  <c r="P734" i="1"/>
  <c r="CP734" i="1" s="1"/>
  <c r="O734" i="1" s="1"/>
  <c r="R734" i="1"/>
  <c r="S734" i="1"/>
  <c r="CZ734" i="1" s="1"/>
  <c r="Y734" i="1" s="1"/>
  <c r="AC734" i="1"/>
  <c r="AB734" i="1" s="1"/>
  <c r="AD734" i="1"/>
  <c r="AE734" i="1"/>
  <c r="Q734" i="1" s="1"/>
  <c r="AF734" i="1"/>
  <c r="AG734" i="1"/>
  <c r="AH734" i="1"/>
  <c r="CV734" i="1" s="1"/>
  <c r="U734" i="1" s="1"/>
  <c r="AI734" i="1"/>
  <c r="AJ734" i="1"/>
  <c r="CQ734" i="1"/>
  <c r="CR734" i="1"/>
  <c r="CS734" i="1"/>
  <c r="CT734" i="1"/>
  <c r="CU734" i="1"/>
  <c r="T734" i="1" s="1"/>
  <c r="CW734" i="1"/>
  <c r="V734" i="1" s="1"/>
  <c r="CX734" i="1"/>
  <c r="W734" i="1" s="1"/>
  <c r="CY734" i="1"/>
  <c r="X734" i="1" s="1"/>
  <c r="GL734" i="1"/>
  <c r="GO734" i="1"/>
  <c r="GP734" i="1"/>
  <c r="GV734" i="1"/>
  <c r="HC734" i="1" s="1"/>
  <c r="GX734" i="1" s="1"/>
  <c r="C735" i="1"/>
  <c r="D735" i="1"/>
  <c r="I735" i="1"/>
  <c r="I737" i="1" s="1"/>
  <c r="K735" i="1"/>
  <c r="AC735" i="1"/>
  <c r="AB735" i="1" s="1"/>
  <c r="AE735" i="1"/>
  <c r="AD735" i="1" s="1"/>
  <c r="AF735" i="1"/>
  <c r="AG735" i="1"/>
  <c r="AH735" i="1"/>
  <c r="AI735" i="1"/>
  <c r="CW735" i="1" s="1"/>
  <c r="V735" i="1" s="1"/>
  <c r="AJ735" i="1"/>
  <c r="CQ735" i="1"/>
  <c r="CR735" i="1"/>
  <c r="CT735" i="1"/>
  <c r="CU735" i="1"/>
  <c r="T735" i="1" s="1"/>
  <c r="CV735" i="1"/>
  <c r="U735" i="1" s="1"/>
  <c r="CX735" i="1"/>
  <c r="W735" i="1" s="1"/>
  <c r="GL735" i="1"/>
  <c r="GO735" i="1"/>
  <c r="GP735" i="1"/>
  <c r="GV735" i="1"/>
  <c r="HC735" i="1"/>
  <c r="GX735" i="1" s="1"/>
  <c r="I736" i="1"/>
  <c r="P736" i="1"/>
  <c r="S736" i="1"/>
  <c r="AC736" i="1"/>
  <c r="AB736" i="1" s="1"/>
  <c r="AE736" i="1"/>
  <c r="AD736" i="1" s="1"/>
  <c r="AF736" i="1"/>
  <c r="AG736" i="1"/>
  <c r="AH736" i="1"/>
  <c r="AI736" i="1"/>
  <c r="CW736" i="1" s="1"/>
  <c r="V736" i="1" s="1"/>
  <c r="AJ736" i="1"/>
  <c r="CQ736" i="1"/>
  <c r="CR736" i="1"/>
  <c r="CT736" i="1"/>
  <c r="CU736" i="1"/>
  <c r="T736" i="1" s="1"/>
  <c r="CV736" i="1"/>
  <c r="U736" i="1" s="1"/>
  <c r="CX736" i="1"/>
  <c r="W736" i="1" s="1"/>
  <c r="GL736" i="1"/>
  <c r="GO736" i="1"/>
  <c r="GP736" i="1"/>
  <c r="GV736" i="1"/>
  <c r="HC736" i="1"/>
  <c r="GX736" i="1" s="1"/>
  <c r="AC737" i="1"/>
  <c r="AE737" i="1"/>
  <c r="AD737" i="1" s="1"/>
  <c r="AF737" i="1"/>
  <c r="AG737" i="1"/>
  <c r="AH737" i="1"/>
  <c r="AI737" i="1"/>
  <c r="CW737" i="1" s="1"/>
  <c r="V737" i="1" s="1"/>
  <c r="AJ737" i="1"/>
  <c r="CQ737" i="1"/>
  <c r="CR737" i="1"/>
  <c r="CT737" i="1"/>
  <c r="CU737" i="1"/>
  <c r="T737" i="1" s="1"/>
  <c r="CV737" i="1"/>
  <c r="U737" i="1" s="1"/>
  <c r="CX737" i="1"/>
  <c r="W737" i="1" s="1"/>
  <c r="GL737" i="1"/>
  <c r="GO737" i="1"/>
  <c r="GP737" i="1"/>
  <c r="GV737" i="1"/>
  <c r="HC737" i="1"/>
  <c r="GX737" i="1" s="1"/>
  <c r="I738" i="1"/>
  <c r="P738" i="1"/>
  <c r="S738" i="1"/>
  <c r="AC738" i="1"/>
  <c r="AB738" i="1" s="1"/>
  <c r="AE738" i="1"/>
  <c r="AD738" i="1" s="1"/>
  <c r="AF738" i="1"/>
  <c r="AG738" i="1"/>
  <c r="AH738" i="1"/>
  <c r="AI738" i="1"/>
  <c r="CW738" i="1" s="1"/>
  <c r="V738" i="1" s="1"/>
  <c r="AJ738" i="1"/>
  <c r="CQ738" i="1"/>
  <c r="CR738" i="1"/>
  <c r="CT738" i="1"/>
  <c r="CU738" i="1"/>
  <c r="T738" i="1" s="1"/>
  <c r="CV738" i="1"/>
  <c r="U738" i="1" s="1"/>
  <c r="CX738" i="1"/>
  <c r="W738" i="1" s="1"/>
  <c r="GL738" i="1"/>
  <c r="GO738" i="1"/>
  <c r="GP738" i="1"/>
  <c r="GV738" i="1"/>
  <c r="HC738" i="1"/>
  <c r="GX738" i="1" s="1"/>
  <c r="AC739" i="1"/>
  <c r="AE739" i="1"/>
  <c r="AD739" i="1" s="1"/>
  <c r="AF739" i="1"/>
  <c r="AG739" i="1"/>
  <c r="AH739" i="1"/>
  <c r="AI739" i="1"/>
  <c r="CW739" i="1" s="1"/>
  <c r="AJ739" i="1"/>
  <c r="CQ739" i="1"/>
  <c r="CR739" i="1"/>
  <c r="CT739" i="1"/>
  <c r="CU739" i="1"/>
  <c r="CV739" i="1"/>
  <c r="CX739" i="1"/>
  <c r="GL739" i="1"/>
  <c r="GO739" i="1"/>
  <c r="GP739" i="1"/>
  <c r="GV739" i="1"/>
  <c r="HC739" i="1"/>
  <c r="I740" i="1"/>
  <c r="P740" i="1"/>
  <c r="S740" i="1"/>
  <c r="AC740" i="1"/>
  <c r="AE740" i="1"/>
  <c r="AD740" i="1" s="1"/>
  <c r="AF740" i="1"/>
  <c r="AG740" i="1"/>
  <c r="AH740" i="1"/>
  <c r="AI740" i="1"/>
  <c r="CW740" i="1" s="1"/>
  <c r="V740" i="1" s="1"/>
  <c r="AJ740" i="1"/>
  <c r="CQ740" i="1"/>
  <c r="CR740" i="1"/>
  <c r="CT740" i="1"/>
  <c r="CU740" i="1"/>
  <c r="T740" i="1" s="1"/>
  <c r="CV740" i="1"/>
  <c r="U740" i="1" s="1"/>
  <c r="CX740" i="1"/>
  <c r="W740" i="1" s="1"/>
  <c r="GL740" i="1"/>
  <c r="GO740" i="1"/>
  <c r="GP740" i="1"/>
  <c r="GV740" i="1"/>
  <c r="HC740" i="1"/>
  <c r="GX740" i="1" s="1"/>
  <c r="AC741" i="1"/>
  <c r="AB741" i="1" s="1"/>
  <c r="AE741" i="1"/>
  <c r="AD741" i="1" s="1"/>
  <c r="AF741" i="1"/>
  <c r="AG741" i="1"/>
  <c r="AH741" i="1"/>
  <c r="AI741" i="1"/>
  <c r="CW741" i="1" s="1"/>
  <c r="AJ741" i="1"/>
  <c r="CQ741" i="1"/>
  <c r="CR741" i="1"/>
  <c r="CT741" i="1"/>
  <c r="CU741" i="1"/>
  <c r="CV741" i="1"/>
  <c r="CX741" i="1"/>
  <c r="GL741" i="1"/>
  <c r="GO741" i="1"/>
  <c r="GP741" i="1"/>
  <c r="GV741" i="1"/>
  <c r="HC741" i="1"/>
  <c r="C742" i="1"/>
  <c r="D742" i="1"/>
  <c r="I742" i="1"/>
  <c r="K742" i="1"/>
  <c r="R742" i="1"/>
  <c r="AC742" i="1"/>
  <c r="P742" i="1" s="1"/>
  <c r="AE742" i="1"/>
  <c r="AD742" i="1" s="1"/>
  <c r="AB742" i="1" s="1"/>
  <c r="AF742" i="1"/>
  <c r="S742" i="1" s="1"/>
  <c r="AG742" i="1"/>
  <c r="AH742" i="1"/>
  <c r="AI742" i="1"/>
  <c r="AJ742" i="1"/>
  <c r="CX742" i="1" s="1"/>
  <c r="W742" i="1" s="1"/>
  <c r="CQ742" i="1"/>
  <c r="CR742" i="1"/>
  <c r="CS742" i="1"/>
  <c r="CU742" i="1"/>
  <c r="T742" i="1" s="1"/>
  <c r="CV742" i="1"/>
  <c r="U742" i="1" s="1"/>
  <c r="CW742" i="1"/>
  <c r="V742" i="1" s="1"/>
  <c r="GL742" i="1"/>
  <c r="GO742" i="1"/>
  <c r="GP742" i="1"/>
  <c r="GV742" i="1"/>
  <c r="HC742" i="1"/>
  <c r="GX742" i="1" s="1"/>
  <c r="C743" i="1"/>
  <c r="D743" i="1"/>
  <c r="I743" i="1"/>
  <c r="K743" i="1"/>
  <c r="R743" i="1"/>
  <c r="S743" i="1"/>
  <c r="CZ743" i="1" s="1"/>
  <c r="Y743" i="1" s="1"/>
  <c r="AC743" i="1"/>
  <c r="AE743" i="1"/>
  <c r="Q743" i="1" s="1"/>
  <c r="AF743" i="1"/>
  <c r="AG743" i="1"/>
  <c r="CU743" i="1" s="1"/>
  <c r="T743" i="1" s="1"/>
  <c r="AH743" i="1"/>
  <c r="AI743" i="1"/>
  <c r="AJ743" i="1"/>
  <c r="CR743" i="1"/>
  <c r="CS743" i="1"/>
  <c r="CT743" i="1"/>
  <c r="CV743" i="1"/>
  <c r="U743" i="1" s="1"/>
  <c r="CW743" i="1"/>
  <c r="V743" i="1" s="1"/>
  <c r="CX743" i="1"/>
  <c r="W743" i="1" s="1"/>
  <c r="GL743" i="1"/>
  <c r="GO743" i="1"/>
  <c r="GP743" i="1"/>
  <c r="GV743" i="1"/>
  <c r="HC743" i="1" s="1"/>
  <c r="GX743" i="1" s="1"/>
  <c r="C744" i="1"/>
  <c r="D744" i="1"/>
  <c r="I744" i="1"/>
  <c r="K744" i="1"/>
  <c r="P744" i="1"/>
  <c r="CP744" i="1" s="1"/>
  <c r="O744" i="1" s="1"/>
  <c r="R744" i="1"/>
  <c r="S744" i="1"/>
  <c r="CZ744" i="1" s="1"/>
  <c r="Y744" i="1" s="1"/>
  <c r="AC744" i="1"/>
  <c r="AB744" i="1" s="1"/>
  <c r="AD744" i="1"/>
  <c r="AE744" i="1"/>
  <c r="Q744" i="1" s="1"/>
  <c r="AF744" i="1"/>
  <c r="AG744" i="1"/>
  <c r="AH744" i="1"/>
  <c r="CV744" i="1" s="1"/>
  <c r="U744" i="1" s="1"/>
  <c r="AI744" i="1"/>
  <c r="AJ744" i="1"/>
  <c r="CQ744" i="1"/>
  <c r="CR744" i="1"/>
  <c r="CS744" i="1"/>
  <c r="CT744" i="1"/>
  <c r="CU744" i="1"/>
  <c r="T744" i="1" s="1"/>
  <c r="CW744" i="1"/>
  <c r="V744" i="1" s="1"/>
  <c r="CX744" i="1"/>
  <c r="W744" i="1" s="1"/>
  <c r="CY744" i="1"/>
  <c r="X744" i="1" s="1"/>
  <c r="GL744" i="1"/>
  <c r="GO744" i="1"/>
  <c r="GP744" i="1"/>
  <c r="GV744" i="1"/>
  <c r="HC744" i="1" s="1"/>
  <c r="GX744" i="1" s="1"/>
  <c r="C745" i="1"/>
  <c r="D745" i="1"/>
  <c r="I745" i="1"/>
  <c r="K745" i="1"/>
  <c r="AC745" i="1"/>
  <c r="AB745" i="1" s="1"/>
  <c r="AE745" i="1"/>
  <c r="AD745" i="1" s="1"/>
  <c r="AF745" i="1"/>
  <c r="S745" i="1" s="1"/>
  <c r="AG745" i="1"/>
  <c r="AH745" i="1"/>
  <c r="AI745" i="1"/>
  <c r="CW745" i="1" s="1"/>
  <c r="V745" i="1" s="1"/>
  <c r="AJ745" i="1"/>
  <c r="CQ745" i="1"/>
  <c r="CR745" i="1"/>
  <c r="CT745" i="1"/>
  <c r="CU745" i="1"/>
  <c r="T745" i="1" s="1"/>
  <c r="CV745" i="1"/>
  <c r="U745" i="1" s="1"/>
  <c r="CX745" i="1"/>
  <c r="W745" i="1" s="1"/>
  <c r="GL745" i="1"/>
  <c r="GO745" i="1"/>
  <c r="GP745" i="1"/>
  <c r="GV745" i="1"/>
  <c r="HC745" i="1"/>
  <c r="GX745" i="1" s="1"/>
  <c r="I747" i="1"/>
  <c r="K747" i="1"/>
  <c r="P747" i="1"/>
  <c r="S747" i="1"/>
  <c r="AC747" i="1"/>
  <c r="AB747" i="1" s="1"/>
  <c r="AD747" i="1"/>
  <c r="AE747" i="1"/>
  <c r="R747" i="1" s="1"/>
  <c r="CY747" i="1" s="1"/>
  <c r="X747" i="1" s="1"/>
  <c r="AF747" i="1"/>
  <c r="AG747" i="1"/>
  <c r="AH747" i="1"/>
  <c r="CV747" i="1" s="1"/>
  <c r="U747" i="1" s="1"/>
  <c r="AI747" i="1"/>
  <c r="AJ747" i="1"/>
  <c r="CQ747" i="1"/>
  <c r="CR747" i="1"/>
  <c r="CS747" i="1"/>
  <c r="CT747" i="1"/>
  <c r="CU747" i="1"/>
  <c r="T747" i="1" s="1"/>
  <c r="CW747" i="1"/>
  <c r="V747" i="1" s="1"/>
  <c r="CX747" i="1"/>
  <c r="W747" i="1" s="1"/>
  <c r="GL747" i="1"/>
  <c r="GO747" i="1"/>
  <c r="GP747" i="1"/>
  <c r="GV747" i="1"/>
  <c r="HC747" i="1" s="1"/>
  <c r="GX747" i="1" s="1"/>
  <c r="I748" i="1"/>
  <c r="K748" i="1"/>
  <c r="R748" i="1"/>
  <c r="S748" i="1"/>
  <c r="CZ748" i="1" s="1"/>
  <c r="Y748" i="1" s="1"/>
  <c r="AC748" i="1"/>
  <c r="AE748" i="1"/>
  <c r="Q748" i="1" s="1"/>
  <c r="AF748" i="1"/>
  <c r="AG748" i="1"/>
  <c r="CU748" i="1" s="1"/>
  <c r="T748" i="1" s="1"/>
  <c r="AH748" i="1"/>
  <c r="AI748" i="1"/>
  <c r="AJ748" i="1"/>
  <c r="CR748" i="1"/>
  <c r="CS748" i="1"/>
  <c r="CT748" i="1"/>
  <c r="CV748" i="1"/>
  <c r="U748" i="1" s="1"/>
  <c r="CW748" i="1"/>
  <c r="V748" i="1" s="1"/>
  <c r="CX748" i="1"/>
  <c r="W748" i="1" s="1"/>
  <c r="GL748" i="1"/>
  <c r="GO748" i="1"/>
  <c r="GP748" i="1"/>
  <c r="GV748" i="1"/>
  <c r="HC748" i="1" s="1"/>
  <c r="GX748" i="1" s="1"/>
  <c r="C749" i="1"/>
  <c r="D749" i="1"/>
  <c r="I749" i="1"/>
  <c r="K749" i="1"/>
  <c r="P749" i="1"/>
  <c r="S749" i="1"/>
  <c r="CZ749" i="1" s="1"/>
  <c r="Y749" i="1" s="1"/>
  <c r="AC749" i="1"/>
  <c r="AB749" i="1" s="1"/>
  <c r="AD749" i="1"/>
  <c r="AE749" i="1"/>
  <c r="R749" i="1" s="1"/>
  <c r="CY749" i="1" s="1"/>
  <c r="X749" i="1" s="1"/>
  <c r="AF749" i="1"/>
  <c r="AG749" i="1"/>
  <c r="AH749" i="1"/>
  <c r="CV749" i="1" s="1"/>
  <c r="U749" i="1" s="1"/>
  <c r="AI749" i="1"/>
  <c r="AJ749" i="1"/>
  <c r="CQ749" i="1"/>
  <c r="CR749" i="1"/>
  <c r="CS749" i="1"/>
  <c r="CT749" i="1"/>
  <c r="CU749" i="1"/>
  <c r="T749" i="1" s="1"/>
  <c r="CW749" i="1"/>
  <c r="V749" i="1" s="1"/>
  <c r="CX749" i="1"/>
  <c r="W749" i="1" s="1"/>
  <c r="GL749" i="1"/>
  <c r="GO749" i="1"/>
  <c r="GP749" i="1"/>
  <c r="GV749" i="1"/>
  <c r="HC749" i="1" s="1"/>
  <c r="GX749" i="1" s="1"/>
  <c r="C750" i="1"/>
  <c r="D750" i="1"/>
  <c r="I750" i="1"/>
  <c r="I752" i="1" s="1"/>
  <c r="K750" i="1"/>
  <c r="AC750" i="1"/>
  <c r="AE750" i="1"/>
  <c r="AD750" i="1" s="1"/>
  <c r="AF750" i="1"/>
  <c r="S750" i="1" s="1"/>
  <c r="AG750" i="1"/>
  <c r="AH750" i="1"/>
  <c r="AI750" i="1"/>
  <c r="CW750" i="1" s="1"/>
  <c r="V750" i="1" s="1"/>
  <c r="AJ750" i="1"/>
  <c r="CQ750" i="1"/>
  <c r="CR750" i="1"/>
  <c r="CT750" i="1"/>
  <c r="CU750" i="1"/>
  <c r="T750" i="1" s="1"/>
  <c r="CV750" i="1"/>
  <c r="U750" i="1" s="1"/>
  <c r="CX750" i="1"/>
  <c r="W750" i="1" s="1"/>
  <c r="GL750" i="1"/>
  <c r="GO750" i="1"/>
  <c r="GP750" i="1"/>
  <c r="GV750" i="1"/>
  <c r="HC750" i="1"/>
  <c r="GX750" i="1" s="1"/>
  <c r="I751" i="1"/>
  <c r="P751" i="1"/>
  <c r="S751" i="1"/>
  <c r="AC751" i="1"/>
  <c r="AB751" i="1" s="1"/>
  <c r="AE751" i="1"/>
  <c r="AD751" i="1" s="1"/>
  <c r="AF751" i="1"/>
  <c r="AG751" i="1"/>
  <c r="AH751" i="1"/>
  <c r="AI751" i="1"/>
  <c r="CW751" i="1" s="1"/>
  <c r="V751" i="1" s="1"/>
  <c r="AJ751" i="1"/>
  <c r="CQ751" i="1"/>
  <c r="CR751" i="1"/>
  <c r="CT751" i="1"/>
  <c r="CU751" i="1"/>
  <c r="T751" i="1" s="1"/>
  <c r="CV751" i="1"/>
  <c r="U751" i="1" s="1"/>
  <c r="CX751" i="1"/>
  <c r="W751" i="1" s="1"/>
  <c r="GL751" i="1"/>
  <c r="GO751" i="1"/>
  <c r="GP751" i="1"/>
  <c r="GV751" i="1"/>
  <c r="HC751" i="1"/>
  <c r="GX751" i="1" s="1"/>
  <c r="AC752" i="1"/>
  <c r="AE752" i="1"/>
  <c r="AD752" i="1" s="1"/>
  <c r="AF752" i="1"/>
  <c r="AG752" i="1"/>
  <c r="AH752" i="1"/>
  <c r="AI752" i="1"/>
  <c r="CW752" i="1" s="1"/>
  <c r="V752" i="1" s="1"/>
  <c r="AJ752" i="1"/>
  <c r="CQ752" i="1"/>
  <c r="CR752" i="1"/>
  <c r="CT752" i="1"/>
  <c r="CU752" i="1"/>
  <c r="T752" i="1" s="1"/>
  <c r="CV752" i="1"/>
  <c r="U752" i="1" s="1"/>
  <c r="CX752" i="1"/>
  <c r="GL752" i="1"/>
  <c r="GO752" i="1"/>
  <c r="GP752" i="1"/>
  <c r="GV752" i="1"/>
  <c r="HC752" i="1"/>
  <c r="GX752" i="1" s="1"/>
  <c r="C753" i="1"/>
  <c r="D753" i="1"/>
  <c r="I753" i="1"/>
  <c r="K753" i="1"/>
  <c r="R753" i="1"/>
  <c r="AC753" i="1"/>
  <c r="AE753" i="1"/>
  <c r="AD753" i="1" s="1"/>
  <c r="AB753" i="1" s="1"/>
  <c r="AF753" i="1"/>
  <c r="S753" i="1" s="1"/>
  <c r="AG753" i="1"/>
  <c r="AH753" i="1"/>
  <c r="AI753" i="1"/>
  <c r="AJ753" i="1"/>
  <c r="CX753" i="1" s="1"/>
  <c r="W753" i="1" s="1"/>
  <c r="CQ753" i="1"/>
  <c r="CR753" i="1"/>
  <c r="CS753" i="1"/>
  <c r="CU753" i="1"/>
  <c r="T753" i="1" s="1"/>
  <c r="CV753" i="1"/>
  <c r="U753" i="1" s="1"/>
  <c r="CW753" i="1"/>
  <c r="V753" i="1" s="1"/>
  <c r="GL753" i="1"/>
  <c r="GO753" i="1"/>
  <c r="GP753" i="1"/>
  <c r="GV753" i="1"/>
  <c r="HC753" i="1"/>
  <c r="GX753" i="1" s="1"/>
  <c r="C754" i="1"/>
  <c r="D754" i="1"/>
  <c r="I754" i="1"/>
  <c r="K754" i="1"/>
  <c r="R754" i="1"/>
  <c r="S754" i="1"/>
  <c r="CZ754" i="1" s="1"/>
  <c r="Y754" i="1" s="1"/>
  <c r="AC754" i="1"/>
  <c r="AE754" i="1"/>
  <c r="Q754" i="1" s="1"/>
  <c r="AF754" i="1"/>
  <c r="AG754" i="1"/>
  <c r="CU754" i="1" s="1"/>
  <c r="T754" i="1" s="1"/>
  <c r="AH754" i="1"/>
  <c r="AI754" i="1"/>
  <c r="AJ754" i="1"/>
  <c r="CR754" i="1"/>
  <c r="CS754" i="1"/>
  <c r="CT754" i="1"/>
  <c r="CV754" i="1"/>
  <c r="U754" i="1" s="1"/>
  <c r="CW754" i="1"/>
  <c r="V754" i="1" s="1"/>
  <c r="CX754" i="1"/>
  <c r="W754" i="1" s="1"/>
  <c r="GL754" i="1"/>
  <c r="GO754" i="1"/>
  <c r="GP754" i="1"/>
  <c r="GV754" i="1"/>
  <c r="HC754" i="1" s="1"/>
  <c r="GX754" i="1" s="1"/>
  <c r="I755" i="1"/>
  <c r="Q755" i="1" s="1"/>
  <c r="R755" i="1"/>
  <c r="S755" i="1"/>
  <c r="CZ755" i="1" s="1"/>
  <c r="Y755" i="1" s="1"/>
  <c r="AC755" i="1"/>
  <c r="AB755" i="1" s="1"/>
  <c r="AE755" i="1"/>
  <c r="AD755" i="1" s="1"/>
  <c r="AF755" i="1"/>
  <c r="AG755" i="1"/>
  <c r="CU755" i="1" s="1"/>
  <c r="T755" i="1" s="1"/>
  <c r="AH755" i="1"/>
  <c r="AI755" i="1"/>
  <c r="AJ755" i="1"/>
  <c r="CR755" i="1"/>
  <c r="CS755" i="1"/>
  <c r="CT755" i="1"/>
  <c r="CV755" i="1"/>
  <c r="U755" i="1" s="1"/>
  <c r="CW755" i="1"/>
  <c r="V755" i="1" s="1"/>
  <c r="CX755" i="1"/>
  <c r="W755" i="1" s="1"/>
  <c r="GL755" i="1"/>
  <c r="GO755" i="1"/>
  <c r="GP755" i="1"/>
  <c r="GV755" i="1"/>
  <c r="HC755" i="1" s="1"/>
  <c r="GX755" i="1" s="1"/>
  <c r="I756" i="1"/>
  <c r="Q756" i="1" s="1"/>
  <c r="R756" i="1"/>
  <c r="S756" i="1"/>
  <c r="CZ756" i="1" s="1"/>
  <c r="Y756" i="1" s="1"/>
  <c r="AC756" i="1"/>
  <c r="AB756" i="1" s="1"/>
  <c r="AE756" i="1"/>
  <c r="AD756" i="1" s="1"/>
  <c r="AF756" i="1"/>
  <c r="AG756" i="1"/>
  <c r="CU756" i="1" s="1"/>
  <c r="T756" i="1" s="1"/>
  <c r="AH756" i="1"/>
  <c r="AI756" i="1"/>
  <c r="AJ756" i="1"/>
  <c r="CR756" i="1"/>
  <c r="CS756" i="1"/>
  <c r="CT756" i="1"/>
  <c r="CV756" i="1"/>
  <c r="U756" i="1" s="1"/>
  <c r="CW756" i="1"/>
  <c r="V756" i="1" s="1"/>
  <c r="CX756" i="1"/>
  <c r="W756" i="1" s="1"/>
  <c r="GL756" i="1"/>
  <c r="GO756" i="1"/>
  <c r="GP756" i="1"/>
  <c r="GV756" i="1"/>
  <c r="HC756" i="1" s="1"/>
  <c r="GX756" i="1" s="1"/>
  <c r="C757" i="1"/>
  <c r="D757" i="1"/>
  <c r="I757" i="1"/>
  <c r="K757" i="1"/>
  <c r="P757" i="1"/>
  <c r="R757" i="1"/>
  <c r="S757" i="1"/>
  <c r="CZ757" i="1" s="1"/>
  <c r="Y757" i="1" s="1"/>
  <c r="AC757" i="1"/>
  <c r="AB757" i="1" s="1"/>
  <c r="AD757" i="1"/>
  <c r="AE757" i="1"/>
  <c r="Q757" i="1" s="1"/>
  <c r="AF757" i="1"/>
  <c r="AG757" i="1"/>
  <c r="AH757" i="1"/>
  <c r="CV757" i="1" s="1"/>
  <c r="U757" i="1" s="1"/>
  <c r="AI757" i="1"/>
  <c r="AJ757" i="1"/>
  <c r="CQ757" i="1"/>
  <c r="CR757" i="1"/>
  <c r="CS757" i="1"/>
  <c r="CT757" i="1"/>
  <c r="CU757" i="1"/>
  <c r="T757" i="1" s="1"/>
  <c r="CW757" i="1"/>
  <c r="V757" i="1" s="1"/>
  <c r="CX757" i="1"/>
  <c r="W757" i="1" s="1"/>
  <c r="CY757" i="1"/>
  <c r="X757" i="1" s="1"/>
  <c r="GL757" i="1"/>
  <c r="GN757" i="1"/>
  <c r="GP757" i="1"/>
  <c r="GV757" i="1"/>
  <c r="HC757" i="1" s="1"/>
  <c r="GX757" i="1" s="1"/>
  <c r="C758" i="1"/>
  <c r="D758" i="1"/>
  <c r="I758" i="1"/>
  <c r="I760" i="1" s="1"/>
  <c r="K758" i="1"/>
  <c r="AC758" i="1"/>
  <c r="AB758" i="1" s="1"/>
  <c r="AE758" i="1"/>
  <c r="AD758" i="1" s="1"/>
  <c r="AF758" i="1"/>
  <c r="AG758" i="1"/>
  <c r="AH758" i="1"/>
  <c r="AI758" i="1"/>
  <c r="CW758" i="1" s="1"/>
  <c r="V758" i="1" s="1"/>
  <c r="AJ758" i="1"/>
  <c r="CQ758" i="1"/>
  <c r="CR758" i="1"/>
  <c r="CT758" i="1"/>
  <c r="CU758" i="1"/>
  <c r="T758" i="1" s="1"/>
  <c r="CV758" i="1"/>
  <c r="U758" i="1" s="1"/>
  <c r="CX758" i="1"/>
  <c r="W758" i="1" s="1"/>
  <c r="GL758" i="1"/>
  <c r="GN758" i="1"/>
  <c r="GP758" i="1"/>
  <c r="GV758" i="1"/>
  <c r="HC758" i="1"/>
  <c r="GX758" i="1" s="1"/>
  <c r="I759" i="1"/>
  <c r="P759" i="1"/>
  <c r="S759" i="1"/>
  <c r="AC759" i="1"/>
  <c r="AE759" i="1"/>
  <c r="AD759" i="1" s="1"/>
  <c r="AF759" i="1"/>
  <c r="AG759" i="1"/>
  <c r="AH759" i="1"/>
  <c r="AI759" i="1"/>
  <c r="CW759" i="1" s="1"/>
  <c r="V759" i="1" s="1"/>
  <c r="AJ759" i="1"/>
  <c r="CQ759" i="1"/>
  <c r="CR759" i="1"/>
  <c r="CT759" i="1"/>
  <c r="CU759" i="1"/>
  <c r="T759" i="1" s="1"/>
  <c r="CV759" i="1"/>
  <c r="U759" i="1" s="1"/>
  <c r="CX759" i="1"/>
  <c r="W759" i="1" s="1"/>
  <c r="GL759" i="1"/>
  <c r="GN759" i="1"/>
  <c r="GP759" i="1"/>
  <c r="GV759" i="1"/>
  <c r="HC759" i="1"/>
  <c r="GX759" i="1" s="1"/>
  <c r="AC760" i="1"/>
  <c r="AB760" i="1" s="1"/>
  <c r="AE760" i="1"/>
  <c r="AD760" i="1" s="1"/>
  <c r="AF760" i="1"/>
  <c r="AG760" i="1"/>
  <c r="AH760" i="1"/>
  <c r="AI760" i="1"/>
  <c r="CW760" i="1" s="1"/>
  <c r="V760" i="1" s="1"/>
  <c r="AJ760" i="1"/>
  <c r="CQ760" i="1"/>
  <c r="CR760" i="1"/>
  <c r="CT760" i="1"/>
  <c r="CU760" i="1"/>
  <c r="CV760" i="1"/>
  <c r="U760" i="1" s="1"/>
  <c r="CX760" i="1"/>
  <c r="W760" i="1" s="1"/>
  <c r="GL760" i="1"/>
  <c r="GN760" i="1"/>
  <c r="GP760" i="1"/>
  <c r="GV760" i="1"/>
  <c r="HC760" i="1"/>
  <c r="GX760" i="1" s="1"/>
  <c r="I761" i="1"/>
  <c r="K761" i="1"/>
  <c r="P761" i="1"/>
  <c r="CP761" i="1" s="1"/>
  <c r="O761" i="1" s="1"/>
  <c r="GM761" i="1" s="1"/>
  <c r="GN761" i="1" s="1"/>
  <c r="R761" i="1"/>
  <c r="S761" i="1"/>
  <c r="CZ761" i="1" s="1"/>
  <c r="Y761" i="1" s="1"/>
  <c r="AC761" i="1"/>
  <c r="AB761" i="1" s="1"/>
  <c r="AD761" i="1"/>
  <c r="AE761" i="1"/>
  <c r="Q761" i="1" s="1"/>
  <c r="AF761" i="1"/>
  <c r="AG761" i="1"/>
  <c r="AH761" i="1"/>
  <c r="CV761" i="1" s="1"/>
  <c r="U761" i="1" s="1"/>
  <c r="AI761" i="1"/>
  <c r="AJ761" i="1"/>
  <c r="CQ761" i="1"/>
  <c r="CR761" i="1"/>
  <c r="CS761" i="1"/>
  <c r="CT761" i="1"/>
  <c r="CU761" i="1"/>
  <c r="T761" i="1" s="1"/>
  <c r="CW761" i="1"/>
  <c r="V761" i="1" s="1"/>
  <c r="CX761" i="1"/>
  <c r="W761" i="1" s="1"/>
  <c r="CY761" i="1"/>
  <c r="X761" i="1" s="1"/>
  <c r="GL761" i="1"/>
  <c r="GO761" i="1"/>
  <c r="GP761" i="1"/>
  <c r="GV761" i="1"/>
  <c r="HC761" i="1" s="1"/>
  <c r="GX761" i="1" s="1"/>
  <c r="I762" i="1"/>
  <c r="K762" i="1"/>
  <c r="R762" i="1"/>
  <c r="S762" i="1"/>
  <c r="CZ762" i="1" s="1"/>
  <c r="Y762" i="1" s="1"/>
  <c r="AC762" i="1"/>
  <c r="AE762" i="1"/>
  <c r="Q762" i="1" s="1"/>
  <c r="AF762" i="1"/>
  <c r="AG762" i="1"/>
  <c r="CU762" i="1" s="1"/>
  <c r="T762" i="1" s="1"/>
  <c r="AH762" i="1"/>
  <c r="AI762" i="1"/>
  <c r="AJ762" i="1"/>
  <c r="CR762" i="1"/>
  <c r="CS762" i="1"/>
  <c r="CT762" i="1"/>
  <c r="CV762" i="1"/>
  <c r="U762" i="1" s="1"/>
  <c r="CW762" i="1"/>
  <c r="V762" i="1" s="1"/>
  <c r="CX762" i="1"/>
  <c r="W762" i="1" s="1"/>
  <c r="GL762" i="1"/>
  <c r="GO762" i="1"/>
  <c r="GP762" i="1"/>
  <c r="GV762" i="1"/>
  <c r="HC762" i="1" s="1"/>
  <c r="GX762" i="1" s="1"/>
  <c r="I763" i="1"/>
  <c r="P763" i="1" s="1"/>
  <c r="K763" i="1"/>
  <c r="R763" i="1"/>
  <c r="AC763" i="1"/>
  <c r="AE763" i="1"/>
  <c r="AD763" i="1" s="1"/>
  <c r="AB763" i="1" s="1"/>
  <c r="AF763" i="1"/>
  <c r="S763" i="1" s="1"/>
  <c r="AG763" i="1"/>
  <c r="AH763" i="1"/>
  <c r="AI763" i="1"/>
  <c r="AJ763" i="1"/>
  <c r="CX763" i="1" s="1"/>
  <c r="W763" i="1" s="1"/>
  <c r="CQ763" i="1"/>
  <c r="CR763" i="1"/>
  <c r="CS763" i="1"/>
  <c r="CU763" i="1"/>
  <c r="T763" i="1" s="1"/>
  <c r="CV763" i="1"/>
  <c r="U763" i="1" s="1"/>
  <c r="CW763" i="1"/>
  <c r="V763" i="1" s="1"/>
  <c r="GL763" i="1"/>
  <c r="GO763" i="1"/>
  <c r="GP763" i="1"/>
  <c r="GV763" i="1"/>
  <c r="HC763" i="1"/>
  <c r="GX763" i="1" s="1"/>
  <c r="I764" i="1"/>
  <c r="S764" i="1" s="1"/>
  <c r="K764" i="1"/>
  <c r="AC764" i="1"/>
  <c r="AE764" i="1"/>
  <c r="AD764" i="1" s="1"/>
  <c r="AF764" i="1"/>
  <c r="AG764" i="1"/>
  <c r="AH764" i="1"/>
  <c r="AI764" i="1"/>
  <c r="CW764" i="1" s="1"/>
  <c r="V764" i="1" s="1"/>
  <c r="AJ764" i="1"/>
  <c r="CQ764" i="1"/>
  <c r="CR764" i="1"/>
  <c r="CT764" i="1"/>
  <c r="CU764" i="1"/>
  <c r="T764" i="1" s="1"/>
  <c r="CV764" i="1"/>
  <c r="U764" i="1" s="1"/>
  <c r="CX764" i="1"/>
  <c r="W764" i="1" s="1"/>
  <c r="GL764" i="1"/>
  <c r="GO764" i="1"/>
  <c r="GP764" i="1"/>
  <c r="GV764" i="1"/>
  <c r="HC764" i="1"/>
  <c r="GX764" i="1" s="1"/>
  <c r="C765" i="1"/>
  <c r="D765" i="1"/>
  <c r="I765" i="1"/>
  <c r="K765" i="1"/>
  <c r="R765" i="1"/>
  <c r="AC765" i="1"/>
  <c r="AE765" i="1"/>
  <c r="AD765" i="1" s="1"/>
  <c r="AB765" i="1" s="1"/>
  <c r="AF765" i="1"/>
  <c r="S765" i="1" s="1"/>
  <c r="AG765" i="1"/>
  <c r="AH765" i="1"/>
  <c r="AI765" i="1"/>
  <c r="AJ765" i="1"/>
  <c r="CX765" i="1" s="1"/>
  <c r="W765" i="1" s="1"/>
  <c r="CQ765" i="1"/>
  <c r="CR765" i="1"/>
  <c r="CS765" i="1"/>
  <c r="CU765" i="1"/>
  <c r="T765" i="1" s="1"/>
  <c r="CV765" i="1"/>
  <c r="U765" i="1" s="1"/>
  <c r="CW765" i="1"/>
  <c r="V765" i="1" s="1"/>
  <c r="GL765" i="1"/>
  <c r="GO765" i="1"/>
  <c r="GP765" i="1"/>
  <c r="GV765" i="1"/>
  <c r="HC765" i="1"/>
  <c r="GX765" i="1" s="1"/>
  <c r="C766" i="1"/>
  <c r="D766" i="1"/>
  <c r="I766" i="1"/>
  <c r="K766" i="1"/>
  <c r="R766" i="1"/>
  <c r="S766" i="1"/>
  <c r="CZ766" i="1" s="1"/>
  <c r="Y766" i="1" s="1"/>
  <c r="AC766" i="1"/>
  <c r="AE766" i="1"/>
  <c r="Q766" i="1" s="1"/>
  <c r="AF766" i="1"/>
  <c r="AG766" i="1"/>
  <c r="CU766" i="1" s="1"/>
  <c r="T766" i="1" s="1"/>
  <c r="AH766" i="1"/>
  <c r="AI766" i="1"/>
  <c r="AJ766" i="1"/>
  <c r="CR766" i="1"/>
  <c r="CS766" i="1"/>
  <c r="CT766" i="1"/>
  <c r="CV766" i="1"/>
  <c r="U766" i="1" s="1"/>
  <c r="CW766" i="1"/>
  <c r="V766" i="1" s="1"/>
  <c r="CX766" i="1"/>
  <c r="W766" i="1" s="1"/>
  <c r="GL766" i="1"/>
  <c r="GO766" i="1"/>
  <c r="GP766" i="1"/>
  <c r="GV766" i="1"/>
  <c r="HC766" i="1" s="1"/>
  <c r="GX766" i="1" s="1"/>
  <c r="I767" i="1"/>
  <c r="Q767" i="1" s="1"/>
  <c r="R767" i="1"/>
  <c r="S767" i="1"/>
  <c r="CZ767" i="1" s="1"/>
  <c r="Y767" i="1" s="1"/>
  <c r="AC767" i="1"/>
  <c r="AE767" i="1"/>
  <c r="AD767" i="1" s="1"/>
  <c r="AF767" i="1"/>
  <c r="AG767" i="1"/>
  <c r="CU767" i="1" s="1"/>
  <c r="T767" i="1" s="1"/>
  <c r="AH767" i="1"/>
  <c r="AI767" i="1"/>
  <c r="AJ767" i="1"/>
  <c r="CR767" i="1"/>
  <c r="CS767" i="1"/>
  <c r="CT767" i="1"/>
  <c r="CV767" i="1"/>
  <c r="U767" i="1" s="1"/>
  <c r="CW767" i="1"/>
  <c r="V767" i="1" s="1"/>
  <c r="CX767" i="1"/>
  <c r="W767" i="1" s="1"/>
  <c r="GL767" i="1"/>
  <c r="GO767" i="1"/>
  <c r="GP767" i="1"/>
  <c r="GV767" i="1"/>
  <c r="HC767" i="1" s="1"/>
  <c r="GX767" i="1" s="1"/>
  <c r="I768" i="1"/>
  <c r="Q768" i="1" s="1"/>
  <c r="R768" i="1"/>
  <c r="S768" i="1"/>
  <c r="CZ768" i="1" s="1"/>
  <c r="Y768" i="1" s="1"/>
  <c r="AC768" i="1"/>
  <c r="AE768" i="1"/>
  <c r="AD768" i="1" s="1"/>
  <c r="AF768" i="1"/>
  <c r="AG768" i="1"/>
  <c r="CU768" i="1" s="1"/>
  <c r="T768" i="1" s="1"/>
  <c r="AH768" i="1"/>
  <c r="AI768" i="1"/>
  <c r="AJ768" i="1"/>
  <c r="CR768" i="1"/>
  <c r="CS768" i="1"/>
  <c r="CT768" i="1"/>
  <c r="CV768" i="1"/>
  <c r="U768" i="1" s="1"/>
  <c r="CW768" i="1"/>
  <c r="V768" i="1" s="1"/>
  <c r="CX768" i="1"/>
  <c r="W768" i="1" s="1"/>
  <c r="GL768" i="1"/>
  <c r="GO768" i="1"/>
  <c r="GP768" i="1"/>
  <c r="GV768" i="1"/>
  <c r="HC768" i="1" s="1"/>
  <c r="GX768" i="1" s="1"/>
  <c r="C769" i="1"/>
  <c r="D769" i="1"/>
  <c r="I769" i="1"/>
  <c r="K769" i="1"/>
  <c r="P769" i="1"/>
  <c r="R769" i="1"/>
  <c r="S769" i="1"/>
  <c r="CZ769" i="1" s="1"/>
  <c r="Y769" i="1" s="1"/>
  <c r="AC769" i="1"/>
  <c r="AB769" i="1" s="1"/>
  <c r="AD769" i="1"/>
  <c r="AE769" i="1"/>
  <c r="Q769" i="1" s="1"/>
  <c r="AF769" i="1"/>
  <c r="AG769" i="1"/>
  <c r="AH769" i="1"/>
  <c r="CV769" i="1" s="1"/>
  <c r="U769" i="1" s="1"/>
  <c r="AI769" i="1"/>
  <c r="AJ769" i="1"/>
  <c r="CQ769" i="1"/>
  <c r="CR769" i="1"/>
  <c r="CS769" i="1"/>
  <c r="CT769" i="1"/>
  <c r="CU769" i="1"/>
  <c r="T769" i="1" s="1"/>
  <c r="CW769" i="1"/>
  <c r="V769" i="1" s="1"/>
  <c r="CX769" i="1"/>
  <c r="W769" i="1" s="1"/>
  <c r="CY769" i="1"/>
  <c r="X769" i="1" s="1"/>
  <c r="GL769" i="1"/>
  <c r="GO769" i="1"/>
  <c r="GP769" i="1"/>
  <c r="GV769" i="1"/>
  <c r="HC769" i="1" s="1"/>
  <c r="GX769" i="1" s="1"/>
  <c r="C770" i="1"/>
  <c r="D770" i="1"/>
  <c r="I770" i="1"/>
  <c r="I772" i="1" s="1"/>
  <c r="K770" i="1"/>
  <c r="AC770" i="1"/>
  <c r="AE770" i="1"/>
  <c r="AD770" i="1" s="1"/>
  <c r="AF770" i="1"/>
  <c r="AG770" i="1"/>
  <c r="AH770" i="1"/>
  <c r="AI770" i="1"/>
  <c r="CW770" i="1" s="1"/>
  <c r="V770" i="1" s="1"/>
  <c r="AJ770" i="1"/>
  <c r="CQ770" i="1"/>
  <c r="CR770" i="1"/>
  <c r="CT770" i="1"/>
  <c r="CU770" i="1"/>
  <c r="T770" i="1" s="1"/>
  <c r="CV770" i="1"/>
  <c r="U770" i="1" s="1"/>
  <c r="CX770" i="1"/>
  <c r="W770" i="1" s="1"/>
  <c r="GL770" i="1"/>
  <c r="GO770" i="1"/>
  <c r="GP770" i="1"/>
  <c r="GV770" i="1"/>
  <c r="HC770" i="1"/>
  <c r="GX770" i="1" s="1"/>
  <c r="I771" i="1"/>
  <c r="P771" i="1"/>
  <c r="S771" i="1"/>
  <c r="AC771" i="1"/>
  <c r="AE771" i="1"/>
  <c r="AD771" i="1" s="1"/>
  <c r="AF771" i="1"/>
  <c r="AG771" i="1"/>
  <c r="AH771" i="1"/>
  <c r="AI771" i="1"/>
  <c r="CW771" i="1" s="1"/>
  <c r="V771" i="1" s="1"/>
  <c r="AJ771" i="1"/>
  <c r="CQ771" i="1"/>
  <c r="CR771" i="1"/>
  <c r="CT771" i="1"/>
  <c r="CU771" i="1"/>
  <c r="T771" i="1" s="1"/>
  <c r="CV771" i="1"/>
  <c r="U771" i="1" s="1"/>
  <c r="CX771" i="1"/>
  <c r="W771" i="1" s="1"/>
  <c r="GL771" i="1"/>
  <c r="GO771" i="1"/>
  <c r="GP771" i="1"/>
  <c r="GV771" i="1"/>
  <c r="HC771" i="1"/>
  <c r="GX771" i="1" s="1"/>
  <c r="AC772" i="1"/>
  <c r="AB772" i="1" s="1"/>
  <c r="AE772" i="1"/>
  <c r="AD772" i="1" s="1"/>
  <c r="AF772" i="1"/>
  <c r="AG772" i="1"/>
  <c r="AH772" i="1"/>
  <c r="AI772" i="1"/>
  <c r="CW772" i="1" s="1"/>
  <c r="AJ772" i="1"/>
  <c r="CQ772" i="1"/>
  <c r="CR772" i="1"/>
  <c r="CT772" i="1"/>
  <c r="CU772" i="1"/>
  <c r="CV772" i="1"/>
  <c r="U772" i="1" s="1"/>
  <c r="CX772" i="1"/>
  <c r="GL772" i="1"/>
  <c r="GO772" i="1"/>
  <c r="GP772" i="1"/>
  <c r="GV772" i="1"/>
  <c r="HC772" i="1"/>
  <c r="C773" i="1"/>
  <c r="D773" i="1"/>
  <c r="I773" i="1"/>
  <c r="K773" i="1"/>
  <c r="R773" i="1"/>
  <c r="AC773" i="1"/>
  <c r="P773" i="1" s="1"/>
  <c r="AE773" i="1"/>
  <c r="AD773" i="1" s="1"/>
  <c r="AB773" i="1" s="1"/>
  <c r="AF773" i="1"/>
  <c r="S773" i="1" s="1"/>
  <c r="AG773" i="1"/>
  <c r="AH773" i="1"/>
  <c r="AI773" i="1"/>
  <c r="AJ773" i="1"/>
  <c r="CX773" i="1" s="1"/>
  <c r="W773" i="1" s="1"/>
  <c r="CQ773" i="1"/>
  <c r="CR773" i="1"/>
  <c r="CS773" i="1"/>
  <c r="CU773" i="1"/>
  <c r="T773" i="1" s="1"/>
  <c r="CV773" i="1"/>
  <c r="U773" i="1" s="1"/>
  <c r="CW773" i="1"/>
  <c r="V773" i="1" s="1"/>
  <c r="GL773" i="1"/>
  <c r="GN773" i="1"/>
  <c r="GP773" i="1"/>
  <c r="GV773" i="1"/>
  <c r="HC773" i="1"/>
  <c r="GX773" i="1" s="1"/>
  <c r="C774" i="1"/>
  <c r="D774" i="1"/>
  <c r="I774" i="1"/>
  <c r="K774" i="1"/>
  <c r="R774" i="1"/>
  <c r="S774" i="1"/>
  <c r="CZ774" i="1" s="1"/>
  <c r="Y774" i="1" s="1"/>
  <c r="AC774" i="1"/>
  <c r="AE774" i="1"/>
  <c r="Q774" i="1" s="1"/>
  <c r="AF774" i="1"/>
  <c r="AG774" i="1"/>
  <c r="CU774" i="1" s="1"/>
  <c r="T774" i="1" s="1"/>
  <c r="AH774" i="1"/>
  <c r="AI774" i="1"/>
  <c r="AJ774" i="1"/>
  <c r="CR774" i="1"/>
  <c r="CS774" i="1"/>
  <c r="CT774" i="1"/>
  <c r="CV774" i="1"/>
  <c r="U774" i="1" s="1"/>
  <c r="CW774" i="1"/>
  <c r="V774" i="1" s="1"/>
  <c r="CX774" i="1"/>
  <c r="W774" i="1" s="1"/>
  <c r="GL774" i="1"/>
  <c r="GN774" i="1"/>
  <c r="GP774" i="1"/>
  <c r="GV774" i="1"/>
  <c r="HC774" i="1" s="1"/>
  <c r="GX774" i="1" s="1"/>
  <c r="I775" i="1"/>
  <c r="Q775" i="1" s="1"/>
  <c r="R775" i="1"/>
  <c r="S775" i="1"/>
  <c r="CZ775" i="1" s="1"/>
  <c r="Y775" i="1" s="1"/>
  <c r="AC775" i="1"/>
  <c r="AB775" i="1" s="1"/>
  <c r="AE775" i="1"/>
  <c r="AD775" i="1" s="1"/>
  <c r="AF775" i="1"/>
  <c r="AG775" i="1"/>
  <c r="CU775" i="1" s="1"/>
  <c r="T775" i="1" s="1"/>
  <c r="AH775" i="1"/>
  <c r="AI775" i="1"/>
  <c r="AJ775" i="1"/>
  <c r="CR775" i="1"/>
  <c r="CS775" i="1"/>
  <c r="CT775" i="1"/>
  <c r="CV775" i="1"/>
  <c r="U775" i="1" s="1"/>
  <c r="CW775" i="1"/>
  <c r="V775" i="1" s="1"/>
  <c r="CX775" i="1"/>
  <c r="W775" i="1" s="1"/>
  <c r="GL775" i="1"/>
  <c r="GN775" i="1"/>
  <c r="GP775" i="1"/>
  <c r="GV775" i="1"/>
  <c r="HC775" i="1" s="1"/>
  <c r="GX775" i="1" s="1"/>
  <c r="I776" i="1"/>
  <c r="Q776" i="1" s="1"/>
  <c r="R776" i="1"/>
  <c r="S776" i="1"/>
  <c r="CZ776" i="1" s="1"/>
  <c r="Y776" i="1" s="1"/>
  <c r="AC776" i="1"/>
  <c r="AB776" i="1" s="1"/>
  <c r="AE776" i="1"/>
  <c r="AD776" i="1" s="1"/>
  <c r="AF776" i="1"/>
  <c r="AG776" i="1"/>
  <c r="CU776" i="1" s="1"/>
  <c r="T776" i="1" s="1"/>
  <c r="AH776" i="1"/>
  <c r="AI776" i="1"/>
  <c r="AJ776" i="1"/>
  <c r="CR776" i="1"/>
  <c r="CS776" i="1"/>
  <c r="CT776" i="1"/>
  <c r="CV776" i="1"/>
  <c r="U776" i="1" s="1"/>
  <c r="CW776" i="1"/>
  <c r="V776" i="1" s="1"/>
  <c r="CX776" i="1"/>
  <c r="W776" i="1" s="1"/>
  <c r="GL776" i="1"/>
  <c r="GN776" i="1"/>
  <c r="GP776" i="1"/>
  <c r="GV776" i="1"/>
  <c r="HC776" i="1" s="1"/>
  <c r="GX776" i="1" s="1"/>
  <c r="I777" i="1"/>
  <c r="P777" i="1" s="1"/>
  <c r="K777" i="1"/>
  <c r="R777" i="1"/>
  <c r="AC777" i="1"/>
  <c r="AE777" i="1"/>
  <c r="AD777" i="1" s="1"/>
  <c r="AB777" i="1" s="1"/>
  <c r="AF777" i="1"/>
  <c r="S777" i="1" s="1"/>
  <c r="AG777" i="1"/>
  <c r="AH777" i="1"/>
  <c r="AI777" i="1"/>
  <c r="AJ777" i="1"/>
  <c r="CX777" i="1" s="1"/>
  <c r="W777" i="1" s="1"/>
  <c r="CQ777" i="1"/>
  <c r="CR777" i="1"/>
  <c r="CS777" i="1"/>
  <c r="CU777" i="1"/>
  <c r="T777" i="1" s="1"/>
  <c r="CV777" i="1"/>
  <c r="U777" i="1" s="1"/>
  <c r="CW777" i="1"/>
  <c r="V777" i="1" s="1"/>
  <c r="GL777" i="1"/>
  <c r="GO777" i="1"/>
  <c r="GP777" i="1"/>
  <c r="GV777" i="1"/>
  <c r="HC777" i="1"/>
  <c r="GX777" i="1" s="1"/>
  <c r="I778" i="1"/>
  <c r="S778" i="1" s="1"/>
  <c r="K778" i="1"/>
  <c r="AC778" i="1"/>
  <c r="AB778" i="1" s="1"/>
  <c r="AE778" i="1"/>
  <c r="AD778" i="1" s="1"/>
  <c r="AF778" i="1"/>
  <c r="AG778" i="1"/>
  <c r="AH778" i="1"/>
  <c r="AI778" i="1"/>
  <c r="CW778" i="1" s="1"/>
  <c r="V778" i="1" s="1"/>
  <c r="AJ778" i="1"/>
  <c r="CQ778" i="1"/>
  <c r="CR778" i="1"/>
  <c r="CT778" i="1"/>
  <c r="CU778" i="1"/>
  <c r="T778" i="1" s="1"/>
  <c r="CV778" i="1"/>
  <c r="U778" i="1" s="1"/>
  <c r="CX778" i="1"/>
  <c r="W778" i="1" s="1"/>
  <c r="GL778" i="1"/>
  <c r="GO778" i="1"/>
  <c r="GP778" i="1"/>
  <c r="GV778" i="1"/>
  <c r="HC778" i="1"/>
  <c r="GX778" i="1" s="1"/>
  <c r="C779" i="1"/>
  <c r="D779" i="1"/>
  <c r="I779" i="1"/>
  <c r="K779" i="1"/>
  <c r="R779" i="1"/>
  <c r="AC779" i="1"/>
  <c r="AE779" i="1"/>
  <c r="AD779" i="1" s="1"/>
  <c r="AB779" i="1" s="1"/>
  <c r="AF779" i="1"/>
  <c r="S779" i="1" s="1"/>
  <c r="AG779" i="1"/>
  <c r="AH779" i="1"/>
  <c r="AI779" i="1"/>
  <c r="AJ779" i="1"/>
  <c r="CX779" i="1" s="1"/>
  <c r="W779" i="1" s="1"/>
  <c r="CQ779" i="1"/>
  <c r="CR779" i="1"/>
  <c r="CS779" i="1"/>
  <c r="CU779" i="1"/>
  <c r="T779" i="1" s="1"/>
  <c r="CV779" i="1"/>
  <c r="U779" i="1" s="1"/>
  <c r="CW779" i="1"/>
  <c r="V779" i="1" s="1"/>
  <c r="GL779" i="1"/>
  <c r="GO779" i="1"/>
  <c r="GP779" i="1"/>
  <c r="GV779" i="1"/>
  <c r="HC779" i="1"/>
  <c r="GX779" i="1" s="1"/>
  <c r="C780" i="1"/>
  <c r="D780" i="1"/>
  <c r="I780" i="1"/>
  <c r="K780" i="1"/>
  <c r="R780" i="1"/>
  <c r="S780" i="1"/>
  <c r="CZ780" i="1" s="1"/>
  <c r="Y780" i="1" s="1"/>
  <c r="AC780" i="1"/>
  <c r="AE780" i="1"/>
  <c r="Q780" i="1" s="1"/>
  <c r="AF780" i="1"/>
  <c r="AG780" i="1"/>
  <c r="CU780" i="1" s="1"/>
  <c r="T780" i="1" s="1"/>
  <c r="AH780" i="1"/>
  <c r="AI780" i="1"/>
  <c r="AJ780" i="1"/>
  <c r="CR780" i="1"/>
  <c r="CS780" i="1"/>
  <c r="CT780" i="1"/>
  <c r="CV780" i="1"/>
  <c r="U780" i="1" s="1"/>
  <c r="CW780" i="1"/>
  <c r="V780" i="1" s="1"/>
  <c r="CX780" i="1"/>
  <c r="W780" i="1" s="1"/>
  <c r="GL780" i="1"/>
  <c r="GO780" i="1"/>
  <c r="GP780" i="1"/>
  <c r="GV780" i="1"/>
  <c r="HC780" i="1" s="1"/>
  <c r="GX780" i="1" s="1"/>
  <c r="I781" i="1"/>
  <c r="Q781" i="1" s="1"/>
  <c r="R781" i="1"/>
  <c r="S781" i="1"/>
  <c r="CZ781" i="1" s="1"/>
  <c r="Y781" i="1" s="1"/>
  <c r="AC781" i="1"/>
  <c r="AE781" i="1"/>
  <c r="AD781" i="1" s="1"/>
  <c r="AF781" i="1"/>
  <c r="AG781" i="1"/>
  <c r="CU781" i="1" s="1"/>
  <c r="T781" i="1" s="1"/>
  <c r="AH781" i="1"/>
  <c r="AI781" i="1"/>
  <c r="AJ781" i="1"/>
  <c r="CR781" i="1"/>
  <c r="CS781" i="1"/>
  <c r="CT781" i="1"/>
  <c r="CV781" i="1"/>
  <c r="U781" i="1" s="1"/>
  <c r="CW781" i="1"/>
  <c r="V781" i="1" s="1"/>
  <c r="CX781" i="1"/>
  <c r="W781" i="1" s="1"/>
  <c r="GL781" i="1"/>
  <c r="GO781" i="1"/>
  <c r="GP781" i="1"/>
  <c r="GV781" i="1"/>
  <c r="HC781" i="1" s="1"/>
  <c r="GX781" i="1" s="1"/>
  <c r="I782" i="1"/>
  <c r="Q782" i="1" s="1"/>
  <c r="R782" i="1"/>
  <c r="S782" i="1"/>
  <c r="CZ782" i="1" s="1"/>
  <c r="Y782" i="1" s="1"/>
  <c r="AC782" i="1"/>
  <c r="AE782" i="1"/>
  <c r="AD782" i="1" s="1"/>
  <c r="AF782" i="1"/>
  <c r="AG782" i="1"/>
  <c r="CU782" i="1" s="1"/>
  <c r="T782" i="1" s="1"/>
  <c r="AH782" i="1"/>
  <c r="AI782" i="1"/>
  <c r="AJ782" i="1"/>
  <c r="CR782" i="1"/>
  <c r="CS782" i="1"/>
  <c r="CT782" i="1"/>
  <c r="CV782" i="1"/>
  <c r="U782" i="1" s="1"/>
  <c r="CW782" i="1"/>
  <c r="V782" i="1" s="1"/>
  <c r="CX782" i="1"/>
  <c r="W782" i="1" s="1"/>
  <c r="GL782" i="1"/>
  <c r="GO782" i="1"/>
  <c r="GP782" i="1"/>
  <c r="GV782" i="1"/>
  <c r="HC782" i="1" s="1"/>
  <c r="GX782" i="1" s="1"/>
  <c r="I783" i="1"/>
  <c r="P783" i="1" s="1"/>
  <c r="K783" i="1"/>
  <c r="R783" i="1"/>
  <c r="AC783" i="1"/>
  <c r="AE783" i="1"/>
  <c r="AD783" i="1" s="1"/>
  <c r="AB783" i="1" s="1"/>
  <c r="AF783" i="1"/>
  <c r="S783" i="1" s="1"/>
  <c r="AG783" i="1"/>
  <c r="AH783" i="1"/>
  <c r="AI783" i="1"/>
  <c r="AJ783" i="1"/>
  <c r="CX783" i="1" s="1"/>
  <c r="W783" i="1" s="1"/>
  <c r="CQ783" i="1"/>
  <c r="CR783" i="1"/>
  <c r="CS783" i="1"/>
  <c r="CU783" i="1"/>
  <c r="T783" i="1" s="1"/>
  <c r="CV783" i="1"/>
  <c r="U783" i="1" s="1"/>
  <c r="CW783" i="1"/>
  <c r="V783" i="1" s="1"/>
  <c r="GL783" i="1"/>
  <c r="GO783" i="1"/>
  <c r="GP783" i="1"/>
  <c r="GV783" i="1"/>
  <c r="HC783" i="1"/>
  <c r="GX783" i="1" s="1"/>
  <c r="I784" i="1"/>
  <c r="S784" i="1" s="1"/>
  <c r="K784" i="1"/>
  <c r="AC784" i="1"/>
  <c r="AE784" i="1"/>
  <c r="AD784" i="1" s="1"/>
  <c r="AF784" i="1"/>
  <c r="AG784" i="1"/>
  <c r="AH784" i="1"/>
  <c r="AI784" i="1"/>
  <c r="CW784" i="1" s="1"/>
  <c r="V784" i="1" s="1"/>
  <c r="AJ784" i="1"/>
  <c r="CQ784" i="1"/>
  <c r="CR784" i="1"/>
  <c r="CT784" i="1"/>
  <c r="CU784" i="1"/>
  <c r="T784" i="1" s="1"/>
  <c r="CV784" i="1"/>
  <c r="U784" i="1" s="1"/>
  <c r="CX784" i="1"/>
  <c r="W784" i="1" s="1"/>
  <c r="GL784" i="1"/>
  <c r="GO784" i="1"/>
  <c r="GP784" i="1"/>
  <c r="GV784" i="1"/>
  <c r="HC784" i="1"/>
  <c r="GX784" i="1" s="1"/>
  <c r="C785" i="1"/>
  <c r="D785" i="1"/>
  <c r="I785" i="1"/>
  <c r="K785" i="1"/>
  <c r="R785" i="1"/>
  <c r="AC785" i="1"/>
  <c r="AE785" i="1"/>
  <c r="AD785" i="1" s="1"/>
  <c r="AB785" i="1" s="1"/>
  <c r="AF785" i="1"/>
  <c r="S785" i="1" s="1"/>
  <c r="AG785" i="1"/>
  <c r="AH785" i="1"/>
  <c r="AI785" i="1"/>
  <c r="AJ785" i="1"/>
  <c r="CX785" i="1" s="1"/>
  <c r="W785" i="1" s="1"/>
  <c r="CQ785" i="1"/>
  <c r="CR785" i="1"/>
  <c r="CS785" i="1"/>
  <c r="CU785" i="1"/>
  <c r="T785" i="1" s="1"/>
  <c r="CV785" i="1"/>
  <c r="U785" i="1" s="1"/>
  <c r="CW785" i="1"/>
  <c r="V785" i="1" s="1"/>
  <c r="GL785" i="1"/>
  <c r="GO785" i="1"/>
  <c r="GP785" i="1"/>
  <c r="GV785" i="1"/>
  <c r="HC785" i="1"/>
  <c r="GX785" i="1" s="1"/>
  <c r="C786" i="1"/>
  <c r="D786" i="1"/>
  <c r="I786" i="1"/>
  <c r="K786" i="1"/>
  <c r="R786" i="1"/>
  <c r="S786" i="1"/>
  <c r="CZ786" i="1" s="1"/>
  <c r="Y786" i="1" s="1"/>
  <c r="AC786" i="1"/>
  <c r="AE786" i="1"/>
  <c r="Q786" i="1" s="1"/>
  <c r="AF786" i="1"/>
  <c r="AG786" i="1"/>
  <c r="CU786" i="1" s="1"/>
  <c r="T786" i="1" s="1"/>
  <c r="AH786" i="1"/>
  <c r="AI786" i="1"/>
  <c r="AJ786" i="1"/>
  <c r="CR786" i="1"/>
  <c r="CS786" i="1"/>
  <c r="CT786" i="1"/>
  <c r="CV786" i="1"/>
  <c r="U786" i="1" s="1"/>
  <c r="CW786" i="1"/>
  <c r="V786" i="1" s="1"/>
  <c r="CX786" i="1"/>
  <c r="W786" i="1" s="1"/>
  <c r="GL786" i="1"/>
  <c r="GO786" i="1"/>
  <c r="GP786" i="1"/>
  <c r="GV786" i="1"/>
  <c r="HC786" i="1" s="1"/>
  <c r="GX786" i="1" s="1"/>
  <c r="I787" i="1"/>
  <c r="Q787" i="1" s="1"/>
  <c r="R787" i="1"/>
  <c r="S787" i="1"/>
  <c r="CZ787" i="1" s="1"/>
  <c r="Y787" i="1" s="1"/>
  <c r="AC787" i="1"/>
  <c r="AE787" i="1"/>
  <c r="AD787" i="1" s="1"/>
  <c r="AF787" i="1"/>
  <c r="AG787" i="1"/>
  <c r="CU787" i="1" s="1"/>
  <c r="T787" i="1" s="1"/>
  <c r="AH787" i="1"/>
  <c r="AI787" i="1"/>
  <c r="AJ787" i="1"/>
  <c r="CR787" i="1"/>
  <c r="CS787" i="1"/>
  <c r="CT787" i="1"/>
  <c r="CV787" i="1"/>
  <c r="U787" i="1" s="1"/>
  <c r="CW787" i="1"/>
  <c r="V787" i="1" s="1"/>
  <c r="CX787" i="1"/>
  <c r="W787" i="1" s="1"/>
  <c r="GL787" i="1"/>
  <c r="GO787" i="1"/>
  <c r="GP787" i="1"/>
  <c r="GV787" i="1"/>
  <c r="HC787" i="1" s="1"/>
  <c r="GX787" i="1" s="1"/>
  <c r="I788" i="1"/>
  <c r="Q788" i="1" s="1"/>
  <c r="R788" i="1"/>
  <c r="S788" i="1"/>
  <c r="CZ788" i="1" s="1"/>
  <c r="Y788" i="1" s="1"/>
  <c r="AC788" i="1"/>
  <c r="AE788" i="1"/>
  <c r="AD788" i="1" s="1"/>
  <c r="AF788" i="1"/>
  <c r="AG788" i="1"/>
  <c r="CU788" i="1" s="1"/>
  <c r="T788" i="1" s="1"/>
  <c r="AH788" i="1"/>
  <c r="AI788" i="1"/>
  <c r="AJ788" i="1"/>
  <c r="CR788" i="1"/>
  <c r="CS788" i="1"/>
  <c r="CT788" i="1"/>
  <c r="CV788" i="1"/>
  <c r="U788" i="1" s="1"/>
  <c r="CW788" i="1"/>
  <c r="V788" i="1" s="1"/>
  <c r="CX788" i="1"/>
  <c r="W788" i="1" s="1"/>
  <c r="GL788" i="1"/>
  <c r="GO788" i="1"/>
  <c r="GP788" i="1"/>
  <c r="GV788" i="1"/>
  <c r="HC788" i="1" s="1"/>
  <c r="GX788" i="1" s="1"/>
  <c r="C789" i="1"/>
  <c r="D789" i="1"/>
  <c r="I789" i="1"/>
  <c r="K789" i="1"/>
  <c r="P789" i="1"/>
  <c r="R789" i="1"/>
  <c r="S789" i="1"/>
  <c r="CZ789" i="1" s="1"/>
  <c r="Y789" i="1" s="1"/>
  <c r="AC789" i="1"/>
  <c r="AB789" i="1" s="1"/>
  <c r="AD789" i="1"/>
  <c r="AE789" i="1"/>
  <c r="Q789" i="1" s="1"/>
  <c r="AF789" i="1"/>
  <c r="AG789" i="1"/>
  <c r="AH789" i="1"/>
  <c r="CV789" i="1" s="1"/>
  <c r="U789" i="1" s="1"/>
  <c r="AI789" i="1"/>
  <c r="AJ789" i="1"/>
  <c r="CQ789" i="1"/>
  <c r="CR789" i="1"/>
  <c r="CS789" i="1"/>
  <c r="CT789" i="1"/>
  <c r="CU789" i="1"/>
  <c r="T789" i="1" s="1"/>
  <c r="CW789" i="1"/>
  <c r="V789" i="1" s="1"/>
  <c r="CX789" i="1"/>
  <c r="W789" i="1" s="1"/>
  <c r="CY789" i="1"/>
  <c r="X789" i="1" s="1"/>
  <c r="GL789" i="1"/>
  <c r="GO789" i="1"/>
  <c r="GP789" i="1"/>
  <c r="GV789" i="1"/>
  <c r="HC789" i="1" s="1"/>
  <c r="GX789" i="1" s="1"/>
  <c r="C790" i="1"/>
  <c r="D790" i="1"/>
  <c r="I790" i="1"/>
  <c r="I792" i="1" s="1"/>
  <c r="K790" i="1"/>
  <c r="AC790" i="1"/>
  <c r="AE790" i="1"/>
  <c r="AD790" i="1" s="1"/>
  <c r="AF790" i="1"/>
  <c r="AG790" i="1"/>
  <c r="AH790" i="1"/>
  <c r="AI790" i="1"/>
  <c r="CW790" i="1" s="1"/>
  <c r="V790" i="1" s="1"/>
  <c r="AJ790" i="1"/>
  <c r="CQ790" i="1"/>
  <c r="CR790" i="1"/>
  <c r="CT790" i="1"/>
  <c r="CU790" i="1"/>
  <c r="T790" i="1" s="1"/>
  <c r="CV790" i="1"/>
  <c r="U790" i="1" s="1"/>
  <c r="CX790" i="1"/>
  <c r="W790" i="1" s="1"/>
  <c r="GL790" i="1"/>
  <c r="GO790" i="1"/>
  <c r="GP790" i="1"/>
  <c r="GV790" i="1"/>
  <c r="HC790" i="1"/>
  <c r="GX790" i="1" s="1"/>
  <c r="I791" i="1"/>
  <c r="P791" i="1"/>
  <c r="S791" i="1"/>
  <c r="AC791" i="1"/>
  <c r="AE791" i="1"/>
  <c r="AD791" i="1" s="1"/>
  <c r="AF791" i="1"/>
  <c r="AG791" i="1"/>
  <c r="AH791" i="1"/>
  <c r="AI791" i="1"/>
  <c r="CW791" i="1" s="1"/>
  <c r="V791" i="1" s="1"/>
  <c r="AJ791" i="1"/>
  <c r="CQ791" i="1"/>
  <c r="CR791" i="1"/>
  <c r="CT791" i="1"/>
  <c r="CU791" i="1"/>
  <c r="T791" i="1" s="1"/>
  <c r="CV791" i="1"/>
  <c r="U791" i="1" s="1"/>
  <c r="CX791" i="1"/>
  <c r="W791" i="1" s="1"/>
  <c r="GL791" i="1"/>
  <c r="GO791" i="1"/>
  <c r="GP791" i="1"/>
  <c r="GV791" i="1"/>
  <c r="HC791" i="1"/>
  <c r="GX791" i="1" s="1"/>
  <c r="AC792" i="1"/>
  <c r="AB792" i="1" s="1"/>
  <c r="AE792" i="1"/>
  <c r="AD792" i="1" s="1"/>
  <c r="AF792" i="1"/>
  <c r="AG792" i="1"/>
  <c r="AH792" i="1"/>
  <c r="AI792" i="1"/>
  <c r="CW792" i="1" s="1"/>
  <c r="AJ792" i="1"/>
  <c r="CQ792" i="1"/>
  <c r="CR792" i="1"/>
  <c r="CT792" i="1"/>
  <c r="CU792" i="1"/>
  <c r="CV792" i="1"/>
  <c r="U792" i="1" s="1"/>
  <c r="CX792" i="1"/>
  <c r="GL792" i="1"/>
  <c r="GO792" i="1"/>
  <c r="GP792" i="1"/>
  <c r="GV792" i="1"/>
  <c r="HC792" i="1"/>
  <c r="C793" i="1"/>
  <c r="D793" i="1"/>
  <c r="I793" i="1"/>
  <c r="K793" i="1"/>
  <c r="R793" i="1"/>
  <c r="AC793" i="1"/>
  <c r="AE793" i="1"/>
  <c r="AD793" i="1" s="1"/>
  <c r="AB793" i="1" s="1"/>
  <c r="AF793" i="1"/>
  <c r="S793" i="1" s="1"/>
  <c r="AG793" i="1"/>
  <c r="AH793" i="1"/>
  <c r="AI793" i="1"/>
  <c r="AJ793" i="1"/>
  <c r="CX793" i="1" s="1"/>
  <c r="W793" i="1" s="1"/>
  <c r="CQ793" i="1"/>
  <c r="CR793" i="1"/>
  <c r="CS793" i="1"/>
  <c r="CU793" i="1"/>
  <c r="T793" i="1" s="1"/>
  <c r="CV793" i="1"/>
  <c r="U793" i="1" s="1"/>
  <c r="CW793" i="1"/>
  <c r="V793" i="1" s="1"/>
  <c r="GL793" i="1"/>
  <c r="GN793" i="1"/>
  <c r="GP793" i="1"/>
  <c r="GV793" i="1"/>
  <c r="HC793" i="1"/>
  <c r="GX793" i="1" s="1"/>
  <c r="C794" i="1"/>
  <c r="D794" i="1"/>
  <c r="I794" i="1"/>
  <c r="K794" i="1"/>
  <c r="R794" i="1"/>
  <c r="S794" i="1"/>
  <c r="CZ794" i="1" s="1"/>
  <c r="Y794" i="1" s="1"/>
  <c r="AC794" i="1"/>
  <c r="AE794" i="1"/>
  <c r="Q794" i="1" s="1"/>
  <c r="AF794" i="1"/>
  <c r="AG794" i="1"/>
  <c r="CU794" i="1" s="1"/>
  <c r="T794" i="1" s="1"/>
  <c r="AH794" i="1"/>
  <c r="AI794" i="1"/>
  <c r="AJ794" i="1"/>
  <c r="CR794" i="1"/>
  <c r="CS794" i="1"/>
  <c r="CT794" i="1"/>
  <c r="CV794" i="1"/>
  <c r="U794" i="1" s="1"/>
  <c r="CW794" i="1"/>
  <c r="V794" i="1" s="1"/>
  <c r="CX794" i="1"/>
  <c r="W794" i="1" s="1"/>
  <c r="GL794" i="1"/>
  <c r="GN794" i="1"/>
  <c r="GP794" i="1"/>
  <c r="GV794" i="1"/>
  <c r="HC794" i="1" s="1"/>
  <c r="GX794" i="1" s="1"/>
  <c r="I795" i="1"/>
  <c r="Q795" i="1" s="1"/>
  <c r="R795" i="1"/>
  <c r="S795" i="1"/>
  <c r="CZ795" i="1" s="1"/>
  <c r="Y795" i="1" s="1"/>
  <c r="AC795" i="1"/>
  <c r="AB795" i="1" s="1"/>
  <c r="AE795" i="1"/>
  <c r="AD795" i="1" s="1"/>
  <c r="AF795" i="1"/>
  <c r="AG795" i="1"/>
  <c r="CU795" i="1" s="1"/>
  <c r="T795" i="1" s="1"/>
  <c r="AH795" i="1"/>
  <c r="AI795" i="1"/>
  <c r="AJ795" i="1"/>
  <c r="CR795" i="1"/>
  <c r="CS795" i="1"/>
  <c r="CT795" i="1"/>
  <c r="CV795" i="1"/>
  <c r="U795" i="1" s="1"/>
  <c r="CW795" i="1"/>
  <c r="V795" i="1" s="1"/>
  <c r="CX795" i="1"/>
  <c r="W795" i="1" s="1"/>
  <c r="GL795" i="1"/>
  <c r="GN795" i="1"/>
  <c r="GP795" i="1"/>
  <c r="GV795" i="1"/>
  <c r="HC795" i="1" s="1"/>
  <c r="GX795" i="1" s="1"/>
  <c r="I796" i="1"/>
  <c r="Q796" i="1" s="1"/>
  <c r="R796" i="1"/>
  <c r="S796" i="1"/>
  <c r="CZ796" i="1" s="1"/>
  <c r="Y796" i="1" s="1"/>
  <c r="AC796" i="1"/>
  <c r="AB796" i="1" s="1"/>
  <c r="AE796" i="1"/>
  <c r="AD796" i="1" s="1"/>
  <c r="AF796" i="1"/>
  <c r="AG796" i="1"/>
  <c r="CU796" i="1" s="1"/>
  <c r="T796" i="1" s="1"/>
  <c r="AH796" i="1"/>
  <c r="AI796" i="1"/>
  <c r="AJ796" i="1"/>
  <c r="CR796" i="1"/>
  <c r="CS796" i="1"/>
  <c r="CT796" i="1"/>
  <c r="CV796" i="1"/>
  <c r="U796" i="1" s="1"/>
  <c r="CW796" i="1"/>
  <c r="V796" i="1" s="1"/>
  <c r="CX796" i="1"/>
  <c r="W796" i="1" s="1"/>
  <c r="GL796" i="1"/>
  <c r="GN796" i="1"/>
  <c r="GP796" i="1"/>
  <c r="GV796" i="1"/>
  <c r="HC796" i="1" s="1"/>
  <c r="GX796" i="1" s="1"/>
  <c r="P797" i="1"/>
  <c r="CP797" i="1" s="1"/>
  <c r="O797" i="1" s="1"/>
  <c r="GM797" i="1" s="1"/>
  <c r="GN797" i="1" s="1"/>
  <c r="R797" i="1"/>
  <c r="S797" i="1"/>
  <c r="CZ797" i="1" s="1"/>
  <c r="Y797" i="1" s="1"/>
  <c r="AC797" i="1"/>
  <c r="AB797" i="1" s="1"/>
  <c r="AD797" i="1"/>
  <c r="AE797" i="1"/>
  <c r="Q797" i="1" s="1"/>
  <c r="AF797" i="1"/>
  <c r="AG797" i="1"/>
  <c r="AH797" i="1"/>
  <c r="CV797" i="1" s="1"/>
  <c r="U797" i="1" s="1"/>
  <c r="AI797" i="1"/>
  <c r="AJ797" i="1"/>
  <c r="CQ797" i="1"/>
  <c r="CR797" i="1"/>
  <c r="CS797" i="1"/>
  <c r="CT797" i="1"/>
  <c r="CU797" i="1"/>
  <c r="T797" i="1" s="1"/>
  <c r="CW797" i="1"/>
  <c r="V797" i="1" s="1"/>
  <c r="CX797" i="1"/>
  <c r="W797" i="1" s="1"/>
  <c r="CY797" i="1"/>
  <c r="X797" i="1" s="1"/>
  <c r="GL797" i="1"/>
  <c r="GO797" i="1"/>
  <c r="GP797" i="1"/>
  <c r="GV797" i="1"/>
  <c r="HC797" i="1" s="1"/>
  <c r="GX797" i="1" s="1"/>
  <c r="P798" i="1"/>
  <c r="S798" i="1"/>
  <c r="AC798" i="1"/>
  <c r="AE798" i="1"/>
  <c r="AD798" i="1" s="1"/>
  <c r="AF798" i="1"/>
  <c r="AG798" i="1"/>
  <c r="AH798" i="1"/>
  <c r="AI798" i="1"/>
  <c r="CW798" i="1" s="1"/>
  <c r="V798" i="1" s="1"/>
  <c r="AJ798" i="1"/>
  <c r="CQ798" i="1"/>
  <c r="CR798" i="1"/>
  <c r="CT798" i="1"/>
  <c r="CU798" i="1"/>
  <c r="T798" i="1" s="1"/>
  <c r="CV798" i="1"/>
  <c r="U798" i="1" s="1"/>
  <c r="CX798" i="1"/>
  <c r="W798" i="1" s="1"/>
  <c r="GL798" i="1"/>
  <c r="GO798" i="1"/>
  <c r="GP798" i="1"/>
  <c r="GV798" i="1"/>
  <c r="HC798" i="1"/>
  <c r="GX798" i="1" s="1"/>
  <c r="C799" i="1"/>
  <c r="D799" i="1"/>
  <c r="I799" i="1"/>
  <c r="K799" i="1"/>
  <c r="R799" i="1"/>
  <c r="AC799" i="1"/>
  <c r="AE799" i="1"/>
  <c r="AD799" i="1" s="1"/>
  <c r="AB799" i="1" s="1"/>
  <c r="AF799" i="1"/>
  <c r="S799" i="1" s="1"/>
  <c r="AG799" i="1"/>
  <c r="AH799" i="1"/>
  <c r="AI799" i="1"/>
  <c r="AJ799" i="1"/>
  <c r="CX799" i="1" s="1"/>
  <c r="W799" i="1" s="1"/>
  <c r="CQ799" i="1"/>
  <c r="CR799" i="1"/>
  <c r="CS799" i="1"/>
  <c r="CU799" i="1"/>
  <c r="T799" i="1" s="1"/>
  <c r="CV799" i="1"/>
  <c r="U799" i="1" s="1"/>
  <c r="CW799" i="1"/>
  <c r="V799" i="1" s="1"/>
  <c r="GL799" i="1"/>
  <c r="GN799" i="1"/>
  <c r="GP799" i="1"/>
  <c r="GV799" i="1"/>
  <c r="HC799" i="1"/>
  <c r="GX799" i="1" s="1"/>
  <c r="C800" i="1"/>
  <c r="D800" i="1"/>
  <c r="I800" i="1"/>
  <c r="K800" i="1"/>
  <c r="R800" i="1"/>
  <c r="S800" i="1"/>
  <c r="CZ800" i="1" s="1"/>
  <c r="Y800" i="1" s="1"/>
  <c r="AC800" i="1"/>
  <c r="AE800" i="1"/>
  <c r="Q800" i="1" s="1"/>
  <c r="AF800" i="1"/>
  <c r="AG800" i="1"/>
  <c r="CU800" i="1" s="1"/>
  <c r="T800" i="1" s="1"/>
  <c r="AH800" i="1"/>
  <c r="AI800" i="1"/>
  <c r="AJ800" i="1"/>
  <c r="CR800" i="1"/>
  <c r="CS800" i="1"/>
  <c r="CT800" i="1"/>
  <c r="CV800" i="1"/>
  <c r="U800" i="1" s="1"/>
  <c r="CW800" i="1"/>
  <c r="V800" i="1" s="1"/>
  <c r="CX800" i="1"/>
  <c r="W800" i="1" s="1"/>
  <c r="GL800" i="1"/>
  <c r="GN800" i="1"/>
  <c r="GP800" i="1"/>
  <c r="GV800" i="1"/>
  <c r="HC800" i="1" s="1"/>
  <c r="GX800" i="1" s="1"/>
  <c r="I801" i="1"/>
  <c r="Q801" i="1" s="1"/>
  <c r="R801" i="1"/>
  <c r="S801" i="1"/>
  <c r="CZ801" i="1" s="1"/>
  <c r="Y801" i="1" s="1"/>
  <c r="AC801" i="1"/>
  <c r="AB801" i="1" s="1"/>
  <c r="AE801" i="1"/>
  <c r="AD801" i="1" s="1"/>
  <c r="AF801" i="1"/>
  <c r="AG801" i="1"/>
  <c r="CU801" i="1" s="1"/>
  <c r="T801" i="1" s="1"/>
  <c r="AH801" i="1"/>
  <c r="AI801" i="1"/>
  <c r="AJ801" i="1"/>
  <c r="CR801" i="1"/>
  <c r="CS801" i="1"/>
  <c r="CT801" i="1"/>
  <c r="CV801" i="1"/>
  <c r="U801" i="1" s="1"/>
  <c r="CW801" i="1"/>
  <c r="V801" i="1" s="1"/>
  <c r="CX801" i="1"/>
  <c r="W801" i="1" s="1"/>
  <c r="GL801" i="1"/>
  <c r="BZ818" i="1" s="1"/>
  <c r="GN801" i="1"/>
  <c r="GO801" i="1"/>
  <c r="GP801" i="1"/>
  <c r="GV801" i="1"/>
  <c r="HC801" i="1"/>
  <c r="GX801" i="1" s="1"/>
  <c r="I802" i="1"/>
  <c r="P802" i="1" s="1"/>
  <c r="R802" i="1"/>
  <c r="AC802" i="1"/>
  <c r="AE802" i="1"/>
  <c r="AD802" i="1" s="1"/>
  <c r="AB802" i="1" s="1"/>
  <c r="AF802" i="1"/>
  <c r="S802" i="1" s="1"/>
  <c r="AG802" i="1"/>
  <c r="AH802" i="1"/>
  <c r="AI802" i="1"/>
  <c r="AJ802" i="1"/>
  <c r="CX802" i="1" s="1"/>
  <c r="W802" i="1" s="1"/>
  <c r="CQ802" i="1"/>
  <c r="CR802" i="1"/>
  <c r="CS802" i="1"/>
  <c r="CU802" i="1"/>
  <c r="T802" i="1" s="1"/>
  <c r="CV802" i="1"/>
  <c r="U802" i="1" s="1"/>
  <c r="CW802" i="1"/>
  <c r="V802" i="1" s="1"/>
  <c r="GL802" i="1"/>
  <c r="GN802" i="1"/>
  <c r="GO802" i="1"/>
  <c r="GP802" i="1"/>
  <c r="GV802" i="1"/>
  <c r="HC802" i="1"/>
  <c r="GX802" i="1" s="1"/>
  <c r="C803" i="1"/>
  <c r="D803" i="1"/>
  <c r="I803" i="1"/>
  <c r="K803" i="1"/>
  <c r="R803" i="1"/>
  <c r="AC803" i="1"/>
  <c r="AE803" i="1"/>
  <c r="AD803" i="1" s="1"/>
  <c r="AB803" i="1" s="1"/>
  <c r="AF803" i="1"/>
  <c r="S803" i="1" s="1"/>
  <c r="AG803" i="1"/>
  <c r="AH803" i="1"/>
  <c r="AI803" i="1"/>
  <c r="AJ803" i="1"/>
  <c r="CX803" i="1" s="1"/>
  <c r="W803" i="1" s="1"/>
  <c r="CQ803" i="1"/>
  <c r="CR803" i="1"/>
  <c r="CS803" i="1"/>
  <c r="CU803" i="1"/>
  <c r="T803" i="1" s="1"/>
  <c r="CV803" i="1"/>
  <c r="U803" i="1" s="1"/>
  <c r="CW803" i="1"/>
  <c r="V803" i="1" s="1"/>
  <c r="GL803" i="1"/>
  <c r="GN803" i="1"/>
  <c r="GP803" i="1"/>
  <c r="GV803" i="1"/>
  <c r="HC803" i="1"/>
  <c r="GX803" i="1" s="1"/>
  <c r="C804" i="1"/>
  <c r="D804" i="1"/>
  <c r="I804" i="1"/>
  <c r="K804" i="1"/>
  <c r="R804" i="1"/>
  <c r="S804" i="1"/>
  <c r="CZ804" i="1" s="1"/>
  <c r="Y804" i="1" s="1"/>
  <c r="AC804" i="1"/>
  <c r="AE804" i="1"/>
  <c r="Q804" i="1" s="1"/>
  <c r="AF804" i="1"/>
  <c r="AG804" i="1"/>
  <c r="CU804" i="1" s="1"/>
  <c r="T804" i="1" s="1"/>
  <c r="AH804" i="1"/>
  <c r="AI804" i="1"/>
  <c r="AJ804" i="1"/>
  <c r="CR804" i="1"/>
  <c r="CS804" i="1"/>
  <c r="CT804" i="1"/>
  <c r="CV804" i="1"/>
  <c r="U804" i="1" s="1"/>
  <c r="CW804" i="1"/>
  <c r="V804" i="1" s="1"/>
  <c r="CX804" i="1"/>
  <c r="W804" i="1" s="1"/>
  <c r="GL804" i="1"/>
  <c r="GN804" i="1"/>
  <c r="GP804" i="1"/>
  <c r="GV804" i="1"/>
  <c r="HC804" i="1" s="1"/>
  <c r="GX804" i="1" s="1"/>
  <c r="I805" i="1"/>
  <c r="Q805" i="1" s="1"/>
  <c r="R805" i="1"/>
  <c r="S805" i="1"/>
  <c r="CZ805" i="1" s="1"/>
  <c r="Y805" i="1" s="1"/>
  <c r="AC805" i="1"/>
  <c r="AE805" i="1"/>
  <c r="AD805" i="1" s="1"/>
  <c r="AF805" i="1"/>
  <c r="AG805" i="1"/>
  <c r="CU805" i="1" s="1"/>
  <c r="T805" i="1" s="1"/>
  <c r="AH805" i="1"/>
  <c r="AI805" i="1"/>
  <c r="AJ805" i="1"/>
  <c r="CR805" i="1"/>
  <c r="CS805" i="1"/>
  <c r="CT805" i="1"/>
  <c r="CV805" i="1"/>
  <c r="U805" i="1" s="1"/>
  <c r="CW805" i="1"/>
  <c r="V805" i="1" s="1"/>
  <c r="CX805" i="1"/>
  <c r="W805" i="1" s="1"/>
  <c r="GL805" i="1"/>
  <c r="GN805" i="1"/>
  <c r="GP805" i="1"/>
  <c r="GV805" i="1"/>
  <c r="HC805" i="1" s="1"/>
  <c r="GX805" i="1" s="1"/>
  <c r="I806" i="1"/>
  <c r="Q806" i="1" s="1"/>
  <c r="R806" i="1"/>
  <c r="S806" i="1"/>
  <c r="CZ806" i="1" s="1"/>
  <c r="Y806" i="1" s="1"/>
  <c r="AC806" i="1"/>
  <c r="AE806" i="1"/>
  <c r="AD806" i="1" s="1"/>
  <c r="AF806" i="1"/>
  <c r="AG806" i="1"/>
  <c r="CU806" i="1" s="1"/>
  <c r="T806" i="1" s="1"/>
  <c r="AH806" i="1"/>
  <c r="AI806" i="1"/>
  <c r="AJ806" i="1"/>
  <c r="CR806" i="1"/>
  <c r="CS806" i="1"/>
  <c r="CT806" i="1"/>
  <c r="CV806" i="1"/>
  <c r="U806" i="1" s="1"/>
  <c r="CW806" i="1"/>
  <c r="V806" i="1" s="1"/>
  <c r="CX806" i="1"/>
  <c r="W806" i="1" s="1"/>
  <c r="GL806" i="1"/>
  <c r="GN806" i="1"/>
  <c r="GP806" i="1"/>
  <c r="GV806" i="1"/>
  <c r="HC806" i="1" s="1"/>
  <c r="GX806" i="1" s="1"/>
  <c r="C807" i="1"/>
  <c r="D807" i="1"/>
  <c r="I807" i="1"/>
  <c r="K807" i="1"/>
  <c r="P807" i="1"/>
  <c r="R807" i="1"/>
  <c r="S807" i="1"/>
  <c r="CZ807" i="1" s="1"/>
  <c r="Y807" i="1" s="1"/>
  <c r="AC807" i="1"/>
  <c r="AB807" i="1" s="1"/>
  <c r="AD807" i="1"/>
  <c r="AE807" i="1"/>
  <c r="Q807" i="1" s="1"/>
  <c r="AF807" i="1"/>
  <c r="AG807" i="1"/>
  <c r="AH807" i="1"/>
  <c r="CV807" i="1" s="1"/>
  <c r="U807" i="1" s="1"/>
  <c r="AI807" i="1"/>
  <c r="AJ807" i="1"/>
  <c r="CQ807" i="1"/>
  <c r="CR807" i="1"/>
  <c r="CS807" i="1"/>
  <c r="CT807" i="1"/>
  <c r="CU807" i="1"/>
  <c r="T807" i="1" s="1"/>
  <c r="CW807" i="1"/>
  <c r="V807" i="1" s="1"/>
  <c r="CX807" i="1"/>
  <c r="W807" i="1" s="1"/>
  <c r="CY807" i="1"/>
  <c r="X807" i="1" s="1"/>
  <c r="GL807" i="1"/>
  <c r="GO807" i="1"/>
  <c r="GP807" i="1"/>
  <c r="GV807" i="1"/>
  <c r="HC807" i="1" s="1"/>
  <c r="GX807" i="1" s="1"/>
  <c r="C808" i="1"/>
  <c r="D808" i="1"/>
  <c r="I808" i="1"/>
  <c r="I810" i="1" s="1"/>
  <c r="K808" i="1"/>
  <c r="AC808" i="1"/>
  <c r="AE808" i="1"/>
  <c r="AD808" i="1" s="1"/>
  <c r="AF808" i="1"/>
  <c r="AG808" i="1"/>
  <c r="AH808" i="1"/>
  <c r="AI808" i="1"/>
  <c r="CW808" i="1" s="1"/>
  <c r="V808" i="1" s="1"/>
  <c r="AJ808" i="1"/>
  <c r="CQ808" i="1"/>
  <c r="CR808" i="1"/>
  <c r="CT808" i="1"/>
  <c r="CU808" i="1"/>
  <c r="T808" i="1" s="1"/>
  <c r="CV808" i="1"/>
  <c r="U808" i="1" s="1"/>
  <c r="CX808" i="1"/>
  <c r="W808" i="1" s="1"/>
  <c r="GL808" i="1"/>
  <c r="GO808" i="1"/>
  <c r="GP808" i="1"/>
  <c r="GV808" i="1"/>
  <c r="HC808" i="1"/>
  <c r="GX808" i="1" s="1"/>
  <c r="I809" i="1"/>
  <c r="P809" i="1"/>
  <c r="S809" i="1"/>
  <c r="AC809" i="1"/>
  <c r="AE809" i="1"/>
  <c r="AD809" i="1" s="1"/>
  <c r="AF809" i="1"/>
  <c r="AG809" i="1"/>
  <c r="AH809" i="1"/>
  <c r="AI809" i="1"/>
  <c r="CW809" i="1" s="1"/>
  <c r="V809" i="1" s="1"/>
  <c r="AJ809" i="1"/>
  <c r="CQ809" i="1"/>
  <c r="CR809" i="1"/>
  <c r="CT809" i="1"/>
  <c r="CU809" i="1"/>
  <c r="T809" i="1" s="1"/>
  <c r="CV809" i="1"/>
  <c r="U809" i="1" s="1"/>
  <c r="CX809" i="1"/>
  <c r="W809" i="1" s="1"/>
  <c r="GL809" i="1"/>
  <c r="GO809" i="1"/>
  <c r="GP809" i="1"/>
  <c r="GV809" i="1"/>
  <c r="HC809" i="1"/>
  <c r="GX809" i="1" s="1"/>
  <c r="AC810" i="1"/>
  <c r="AB810" i="1" s="1"/>
  <c r="AE810" i="1"/>
  <c r="AD810" i="1" s="1"/>
  <c r="AF810" i="1"/>
  <c r="AG810" i="1"/>
  <c r="AH810" i="1"/>
  <c r="AI810" i="1"/>
  <c r="CW810" i="1" s="1"/>
  <c r="AJ810" i="1"/>
  <c r="CQ810" i="1"/>
  <c r="CR810" i="1"/>
  <c r="CT810" i="1"/>
  <c r="CU810" i="1"/>
  <c r="CV810" i="1"/>
  <c r="U810" i="1" s="1"/>
  <c r="CX810" i="1"/>
  <c r="GL810" i="1"/>
  <c r="GO810" i="1"/>
  <c r="GP810" i="1"/>
  <c r="GV810" i="1"/>
  <c r="HC810" i="1"/>
  <c r="I811" i="1"/>
  <c r="P811" i="1"/>
  <c r="S811" i="1"/>
  <c r="AC811" i="1"/>
  <c r="AE811" i="1"/>
  <c r="AD811" i="1" s="1"/>
  <c r="AF811" i="1"/>
  <c r="AG811" i="1"/>
  <c r="AH811" i="1"/>
  <c r="AI811" i="1"/>
  <c r="CW811" i="1" s="1"/>
  <c r="V811" i="1" s="1"/>
  <c r="AJ811" i="1"/>
  <c r="CQ811" i="1"/>
  <c r="CR811" i="1"/>
  <c r="CT811" i="1"/>
  <c r="CU811" i="1"/>
  <c r="T811" i="1" s="1"/>
  <c r="CV811" i="1"/>
  <c r="U811" i="1" s="1"/>
  <c r="CX811" i="1"/>
  <c r="W811" i="1" s="1"/>
  <c r="GL811" i="1"/>
  <c r="GO811" i="1"/>
  <c r="GP811" i="1"/>
  <c r="GV811" i="1"/>
  <c r="HC811" i="1"/>
  <c r="GX811" i="1" s="1"/>
  <c r="AC812" i="1"/>
  <c r="AB812" i="1" s="1"/>
  <c r="AE812" i="1"/>
  <c r="AD812" i="1" s="1"/>
  <c r="AF812" i="1"/>
  <c r="AG812" i="1"/>
  <c r="AH812" i="1"/>
  <c r="AI812" i="1"/>
  <c r="CW812" i="1" s="1"/>
  <c r="AJ812" i="1"/>
  <c r="CQ812" i="1"/>
  <c r="CR812" i="1"/>
  <c r="CT812" i="1"/>
  <c r="CU812" i="1"/>
  <c r="CV812" i="1"/>
  <c r="CX812" i="1"/>
  <c r="GL812" i="1"/>
  <c r="GO812" i="1"/>
  <c r="GP812" i="1"/>
  <c r="GV812" i="1"/>
  <c r="HC812" i="1"/>
  <c r="I813" i="1"/>
  <c r="P813" i="1"/>
  <c r="S813" i="1"/>
  <c r="AC813" i="1"/>
  <c r="AB813" i="1" s="1"/>
  <c r="AE813" i="1"/>
  <c r="AD813" i="1" s="1"/>
  <c r="AF813" i="1"/>
  <c r="AG813" i="1"/>
  <c r="AH813" i="1"/>
  <c r="AI813" i="1"/>
  <c r="CW813" i="1" s="1"/>
  <c r="V813" i="1" s="1"/>
  <c r="AJ813" i="1"/>
  <c r="CQ813" i="1"/>
  <c r="CR813" i="1"/>
  <c r="CT813" i="1"/>
  <c r="CU813" i="1"/>
  <c r="T813" i="1" s="1"/>
  <c r="CV813" i="1"/>
  <c r="U813" i="1" s="1"/>
  <c r="CX813" i="1"/>
  <c r="W813" i="1" s="1"/>
  <c r="GL813" i="1"/>
  <c r="GO813" i="1"/>
  <c r="GP813" i="1"/>
  <c r="GV813" i="1"/>
  <c r="HC813" i="1"/>
  <c r="GX813" i="1" s="1"/>
  <c r="AC814" i="1"/>
  <c r="AE814" i="1"/>
  <c r="AD814" i="1" s="1"/>
  <c r="AF814" i="1"/>
  <c r="AG814" i="1"/>
  <c r="AH814" i="1"/>
  <c r="AI814" i="1"/>
  <c r="CW814" i="1" s="1"/>
  <c r="AJ814" i="1"/>
  <c r="CQ814" i="1"/>
  <c r="CR814" i="1"/>
  <c r="CT814" i="1"/>
  <c r="CU814" i="1"/>
  <c r="CV814" i="1"/>
  <c r="CX814" i="1"/>
  <c r="GL814" i="1"/>
  <c r="GO814" i="1"/>
  <c r="GP814" i="1"/>
  <c r="GV814" i="1"/>
  <c r="HC814" i="1"/>
  <c r="I815" i="1"/>
  <c r="P815" i="1"/>
  <c r="S815" i="1"/>
  <c r="AC815" i="1"/>
  <c r="AB815" i="1" s="1"/>
  <c r="AE815" i="1"/>
  <c r="AD815" i="1" s="1"/>
  <c r="AF815" i="1"/>
  <c r="AG815" i="1"/>
  <c r="AH815" i="1"/>
  <c r="AI815" i="1"/>
  <c r="CW815" i="1" s="1"/>
  <c r="V815" i="1" s="1"/>
  <c r="AJ815" i="1"/>
  <c r="CQ815" i="1"/>
  <c r="CR815" i="1"/>
  <c r="CT815" i="1"/>
  <c r="CU815" i="1"/>
  <c r="T815" i="1" s="1"/>
  <c r="CV815" i="1"/>
  <c r="U815" i="1" s="1"/>
  <c r="CX815" i="1"/>
  <c r="W815" i="1" s="1"/>
  <c r="GL815" i="1"/>
  <c r="GO815" i="1"/>
  <c r="GP815" i="1"/>
  <c r="GV815" i="1"/>
  <c r="HC815" i="1"/>
  <c r="GX815" i="1" s="1"/>
  <c r="AC816" i="1"/>
  <c r="AE816" i="1"/>
  <c r="AD816" i="1" s="1"/>
  <c r="AF816" i="1"/>
  <c r="AG816" i="1"/>
  <c r="AH816" i="1"/>
  <c r="AI816" i="1"/>
  <c r="CW816" i="1" s="1"/>
  <c r="AJ816" i="1"/>
  <c r="CQ816" i="1"/>
  <c r="CR816" i="1"/>
  <c r="CT816" i="1"/>
  <c r="CU816" i="1"/>
  <c r="CV816" i="1"/>
  <c r="CX816" i="1"/>
  <c r="GL816" i="1"/>
  <c r="GO816" i="1"/>
  <c r="GP816" i="1"/>
  <c r="GV816" i="1"/>
  <c r="HC816" i="1"/>
  <c r="B818" i="1"/>
  <c r="B660" i="1" s="1"/>
  <c r="C818" i="1"/>
  <c r="C660" i="1" s="1"/>
  <c r="D818" i="1"/>
  <c r="D660" i="1" s="1"/>
  <c r="F818" i="1"/>
  <c r="F660" i="1" s="1"/>
  <c r="G818" i="1"/>
  <c r="G660" i="1" s="1"/>
  <c r="BX818" i="1"/>
  <c r="BX660" i="1" s="1"/>
  <c r="CD818" i="1"/>
  <c r="CD660" i="1" s="1"/>
  <c r="CJ818" i="1"/>
  <c r="CK818" i="1"/>
  <c r="CK660" i="1" s="1"/>
  <c r="CL818" i="1"/>
  <c r="CL660" i="1" s="1"/>
  <c r="CM818" i="1"/>
  <c r="CM660" i="1" s="1"/>
  <c r="FP818" i="1"/>
  <c r="EG818" i="1" s="1"/>
  <c r="FR818" i="1"/>
  <c r="FV818" i="1"/>
  <c r="FV660" i="1" s="1"/>
  <c r="GC818" i="1"/>
  <c r="ET818" i="1" s="1"/>
  <c r="GD818" i="1"/>
  <c r="GD660" i="1" s="1"/>
  <c r="GE818" i="1"/>
  <c r="GE660" i="1" s="1"/>
  <c r="D848" i="1"/>
  <c r="E850" i="1"/>
  <c r="Z850" i="1"/>
  <c r="AA850" i="1"/>
  <c r="AM850" i="1"/>
  <c r="AN850" i="1"/>
  <c r="BE850" i="1"/>
  <c r="BF850" i="1"/>
  <c r="BG850" i="1"/>
  <c r="BH850" i="1"/>
  <c r="BI850" i="1"/>
  <c r="BJ850" i="1"/>
  <c r="BK850" i="1"/>
  <c r="BL850" i="1"/>
  <c r="BM850" i="1"/>
  <c r="BN850" i="1"/>
  <c r="BO850" i="1"/>
  <c r="BP850" i="1"/>
  <c r="BQ850" i="1"/>
  <c r="BR850" i="1"/>
  <c r="BS850" i="1"/>
  <c r="BT850" i="1"/>
  <c r="BU850" i="1"/>
  <c r="BV850" i="1"/>
  <c r="BW850" i="1"/>
  <c r="CN850" i="1"/>
  <c r="CO850" i="1"/>
  <c r="CP850" i="1"/>
  <c r="CQ850" i="1"/>
  <c r="CR850" i="1"/>
  <c r="CS850" i="1"/>
  <c r="CT850" i="1"/>
  <c r="CU850" i="1"/>
  <c r="CV850" i="1"/>
  <c r="CW850" i="1"/>
  <c r="CX850" i="1"/>
  <c r="CY850" i="1"/>
  <c r="CZ850" i="1"/>
  <c r="DA850" i="1"/>
  <c r="DB850" i="1"/>
  <c r="DC850" i="1"/>
  <c r="DD850" i="1"/>
  <c r="DE850" i="1"/>
  <c r="DF850" i="1"/>
  <c r="DR850" i="1"/>
  <c r="DS850" i="1"/>
  <c r="EE850" i="1"/>
  <c r="EF850" i="1"/>
  <c r="EW850" i="1"/>
  <c r="EX850" i="1"/>
  <c r="EY850" i="1"/>
  <c r="EZ850" i="1"/>
  <c r="FA850" i="1"/>
  <c r="FB850" i="1"/>
  <c r="FC850" i="1"/>
  <c r="FD850" i="1"/>
  <c r="FE850" i="1"/>
  <c r="FF850" i="1"/>
  <c r="FG850" i="1"/>
  <c r="FH850" i="1"/>
  <c r="FI850" i="1"/>
  <c r="FJ850" i="1"/>
  <c r="FK850" i="1"/>
  <c r="FL850" i="1"/>
  <c r="FM850" i="1"/>
  <c r="FN850" i="1"/>
  <c r="FO850" i="1"/>
  <c r="GF850" i="1"/>
  <c r="GG850" i="1"/>
  <c r="GH850" i="1"/>
  <c r="GI850" i="1"/>
  <c r="GJ850" i="1"/>
  <c r="GK850" i="1"/>
  <c r="GL850" i="1"/>
  <c r="GM850" i="1"/>
  <c r="GN850" i="1"/>
  <c r="GO850" i="1"/>
  <c r="GP850" i="1"/>
  <c r="GQ850" i="1"/>
  <c r="GR850" i="1"/>
  <c r="GS850" i="1"/>
  <c r="GT850" i="1"/>
  <c r="GU850" i="1"/>
  <c r="GV850" i="1"/>
  <c r="GW850" i="1"/>
  <c r="GX850" i="1"/>
  <c r="C852" i="1"/>
  <c r="D852" i="1"/>
  <c r="I852" i="1"/>
  <c r="K852" i="1"/>
  <c r="P852" i="1"/>
  <c r="R852" i="1"/>
  <c r="S852" i="1"/>
  <c r="CZ852" i="1" s="1"/>
  <c r="Y852" i="1" s="1"/>
  <c r="T852" i="1"/>
  <c r="AC852" i="1"/>
  <c r="AD852" i="1"/>
  <c r="AE852" i="1"/>
  <c r="Q852" i="1" s="1"/>
  <c r="AF852" i="1"/>
  <c r="AG852" i="1"/>
  <c r="AH852" i="1"/>
  <c r="CV852" i="1" s="1"/>
  <c r="U852" i="1" s="1"/>
  <c r="AI852" i="1"/>
  <c r="AJ852" i="1"/>
  <c r="CQ852" i="1"/>
  <c r="CR852" i="1"/>
  <c r="CS852" i="1"/>
  <c r="CT852" i="1"/>
  <c r="CU852" i="1"/>
  <c r="CW852" i="1"/>
  <c r="V852" i="1" s="1"/>
  <c r="CX852" i="1"/>
  <c r="W852" i="1" s="1"/>
  <c r="CY852" i="1"/>
  <c r="X852" i="1" s="1"/>
  <c r="GL852" i="1"/>
  <c r="GO852" i="1"/>
  <c r="GP852" i="1"/>
  <c r="GV852" i="1"/>
  <c r="HC852" i="1" s="1"/>
  <c r="GX852" i="1"/>
  <c r="C853" i="1"/>
  <c r="D853" i="1"/>
  <c r="I853" i="1"/>
  <c r="K853" i="1"/>
  <c r="U853" i="1"/>
  <c r="AC853" i="1"/>
  <c r="AE853" i="1"/>
  <c r="AF853" i="1"/>
  <c r="AG853" i="1"/>
  <c r="AH853" i="1"/>
  <c r="AI853" i="1"/>
  <c r="CW853" i="1" s="1"/>
  <c r="V853" i="1" s="1"/>
  <c r="AJ853" i="1"/>
  <c r="CQ853" i="1"/>
  <c r="CT853" i="1"/>
  <c r="CU853" i="1"/>
  <c r="T853" i="1" s="1"/>
  <c r="CV853" i="1"/>
  <c r="CX853" i="1"/>
  <c r="W853" i="1" s="1"/>
  <c r="GL853" i="1"/>
  <c r="GO853" i="1"/>
  <c r="GP853" i="1"/>
  <c r="GV853" i="1"/>
  <c r="HC853" i="1"/>
  <c r="GX853" i="1" s="1"/>
  <c r="I854" i="1"/>
  <c r="P854" i="1"/>
  <c r="Q854" i="1"/>
  <c r="S854" i="1"/>
  <c r="AC854" i="1"/>
  <c r="AE854" i="1"/>
  <c r="AF854" i="1"/>
  <c r="AG854" i="1"/>
  <c r="AH854" i="1"/>
  <c r="AI854" i="1"/>
  <c r="CW854" i="1" s="1"/>
  <c r="V854" i="1" s="1"/>
  <c r="AJ854" i="1"/>
  <c r="CQ854" i="1"/>
  <c r="CR854" i="1"/>
  <c r="CT854" i="1"/>
  <c r="CU854" i="1"/>
  <c r="T854" i="1" s="1"/>
  <c r="CV854" i="1"/>
  <c r="U854" i="1" s="1"/>
  <c r="CX854" i="1"/>
  <c r="W854" i="1" s="1"/>
  <c r="GL854" i="1"/>
  <c r="GO854" i="1"/>
  <c r="GP854" i="1"/>
  <c r="GV854" i="1"/>
  <c r="HC854" i="1"/>
  <c r="GX854" i="1" s="1"/>
  <c r="AC855" i="1"/>
  <c r="AE855" i="1"/>
  <c r="AF855" i="1"/>
  <c r="AG855" i="1"/>
  <c r="AH855" i="1"/>
  <c r="CV855" i="1" s="1"/>
  <c r="AI855" i="1"/>
  <c r="CW855" i="1" s="1"/>
  <c r="AJ855" i="1"/>
  <c r="CQ855" i="1"/>
  <c r="CT855" i="1"/>
  <c r="CU855" i="1"/>
  <c r="CX855" i="1"/>
  <c r="GL855" i="1"/>
  <c r="GO855" i="1"/>
  <c r="GP855" i="1"/>
  <c r="GV855" i="1"/>
  <c r="HC855" i="1"/>
  <c r="I856" i="1"/>
  <c r="P856" i="1"/>
  <c r="S856" i="1"/>
  <c r="AC856" i="1"/>
  <c r="AE856" i="1"/>
  <c r="AD856" i="1" s="1"/>
  <c r="AF856" i="1"/>
  <c r="AG856" i="1"/>
  <c r="AH856" i="1"/>
  <c r="AI856" i="1"/>
  <c r="CW856" i="1" s="1"/>
  <c r="V856" i="1" s="1"/>
  <c r="AJ856" i="1"/>
  <c r="CQ856" i="1"/>
  <c r="CT856" i="1"/>
  <c r="CU856" i="1"/>
  <c r="T856" i="1" s="1"/>
  <c r="CV856" i="1"/>
  <c r="U856" i="1" s="1"/>
  <c r="CX856" i="1"/>
  <c r="W856" i="1" s="1"/>
  <c r="GL856" i="1"/>
  <c r="GO856" i="1"/>
  <c r="GP856" i="1"/>
  <c r="GV856" i="1"/>
  <c r="HC856" i="1"/>
  <c r="GX856" i="1" s="1"/>
  <c r="AC857" i="1"/>
  <c r="AE857" i="1"/>
  <c r="AF857" i="1"/>
  <c r="AG857" i="1"/>
  <c r="AH857" i="1"/>
  <c r="CV857" i="1" s="1"/>
  <c r="AI857" i="1"/>
  <c r="CW857" i="1" s="1"/>
  <c r="AJ857" i="1"/>
  <c r="CQ857" i="1"/>
  <c r="CT857" i="1"/>
  <c r="CU857" i="1"/>
  <c r="CX857" i="1"/>
  <c r="GL857" i="1"/>
  <c r="GO857" i="1"/>
  <c r="GP857" i="1"/>
  <c r="GV857" i="1"/>
  <c r="HC857" i="1"/>
  <c r="I858" i="1"/>
  <c r="P858" i="1"/>
  <c r="S858" i="1"/>
  <c r="AC858" i="1"/>
  <c r="AE858" i="1"/>
  <c r="AD858" i="1" s="1"/>
  <c r="AF858" i="1"/>
  <c r="AG858" i="1"/>
  <c r="AH858" i="1"/>
  <c r="AI858" i="1"/>
  <c r="CW858" i="1" s="1"/>
  <c r="V858" i="1" s="1"/>
  <c r="AJ858" i="1"/>
  <c r="CQ858" i="1"/>
  <c r="CT858" i="1"/>
  <c r="CU858" i="1"/>
  <c r="T858" i="1" s="1"/>
  <c r="CV858" i="1"/>
  <c r="U858" i="1" s="1"/>
  <c r="CX858" i="1"/>
  <c r="W858" i="1" s="1"/>
  <c r="GL858" i="1"/>
  <c r="GO858" i="1"/>
  <c r="GP858" i="1"/>
  <c r="GV858" i="1"/>
  <c r="HC858" i="1" s="1"/>
  <c r="GX858" i="1" s="1"/>
  <c r="AC859" i="1"/>
  <c r="CQ859" i="1" s="1"/>
  <c r="AE859" i="1"/>
  <c r="AD859" i="1" s="1"/>
  <c r="AF859" i="1"/>
  <c r="AG859" i="1"/>
  <c r="AH859" i="1"/>
  <c r="AI859" i="1"/>
  <c r="CW859" i="1" s="1"/>
  <c r="AJ859" i="1"/>
  <c r="CR859" i="1"/>
  <c r="CT859" i="1"/>
  <c r="CU859" i="1"/>
  <c r="CV859" i="1"/>
  <c r="CX859" i="1"/>
  <c r="GL859" i="1"/>
  <c r="GO859" i="1"/>
  <c r="GP859" i="1"/>
  <c r="GV859" i="1"/>
  <c r="HC859" i="1"/>
  <c r="C860" i="1"/>
  <c r="D860" i="1"/>
  <c r="I860" i="1"/>
  <c r="I862" i="1" s="1"/>
  <c r="K860" i="1"/>
  <c r="R860" i="1"/>
  <c r="AC860" i="1"/>
  <c r="AD860" i="1"/>
  <c r="AB860" i="1" s="1"/>
  <c r="AE860" i="1"/>
  <c r="CS860" i="1" s="1"/>
  <c r="AF860" i="1"/>
  <c r="AG860" i="1"/>
  <c r="AH860" i="1"/>
  <c r="CV860" i="1" s="1"/>
  <c r="U860" i="1" s="1"/>
  <c r="AI860" i="1"/>
  <c r="CW860" i="1" s="1"/>
  <c r="V860" i="1" s="1"/>
  <c r="AJ860" i="1"/>
  <c r="CQ860" i="1"/>
  <c r="CR860" i="1"/>
  <c r="CT860" i="1"/>
  <c r="CU860" i="1"/>
  <c r="T860" i="1" s="1"/>
  <c r="CX860" i="1"/>
  <c r="GL860" i="1"/>
  <c r="GO860" i="1"/>
  <c r="GP860" i="1"/>
  <c r="GV860" i="1"/>
  <c r="GX860" i="1"/>
  <c r="HC860" i="1"/>
  <c r="C861" i="1"/>
  <c r="D861" i="1"/>
  <c r="I861" i="1"/>
  <c r="I863" i="1" s="1"/>
  <c r="K861" i="1"/>
  <c r="AC861" i="1"/>
  <c r="AE861" i="1"/>
  <c r="AD861" i="1" s="1"/>
  <c r="AB861" i="1" s="1"/>
  <c r="AF861" i="1"/>
  <c r="S861" i="1" s="1"/>
  <c r="AG861" i="1"/>
  <c r="AH861" i="1"/>
  <c r="AI861" i="1"/>
  <c r="CW861" i="1" s="1"/>
  <c r="V861" i="1" s="1"/>
  <c r="AJ861" i="1"/>
  <c r="CX861" i="1" s="1"/>
  <c r="W861" i="1" s="1"/>
  <c r="CQ861" i="1"/>
  <c r="CR861" i="1"/>
  <c r="CU861" i="1"/>
  <c r="T861" i="1" s="1"/>
  <c r="CV861" i="1"/>
  <c r="U861" i="1" s="1"/>
  <c r="GL861" i="1"/>
  <c r="GO861" i="1"/>
  <c r="GP861" i="1"/>
  <c r="GV861" i="1"/>
  <c r="HC861" i="1"/>
  <c r="GX861" i="1" s="1"/>
  <c r="AC862" i="1"/>
  <c r="AE862" i="1"/>
  <c r="AD862" i="1" s="1"/>
  <c r="AB862" i="1" s="1"/>
  <c r="AF862" i="1"/>
  <c r="S862" i="1" s="1"/>
  <c r="AG862" i="1"/>
  <c r="AH862" i="1"/>
  <c r="AI862" i="1"/>
  <c r="CW862" i="1" s="1"/>
  <c r="V862" i="1" s="1"/>
  <c r="AJ862" i="1"/>
  <c r="CX862" i="1" s="1"/>
  <c r="W862" i="1" s="1"/>
  <c r="CQ862" i="1"/>
  <c r="CR862" i="1"/>
  <c r="CU862" i="1"/>
  <c r="T862" i="1" s="1"/>
  <c r="CV862" i="1"/>
  <c r="U862" i="1" s="1"/>
  <c r="GL862" i="1"/>
  <c r="GO862" i="1"/>
  <c r="GP862" i="1"/>
  <c r="GV862" i="1"/>
  <c r="HC862" i="1"/>
  <c r="GX862" i="1" s="1"/>
  <c r="AC863" i="1"/>
  <c r="AE863" i="1"/>
  <c r="AD863" i="1" s="1"/>
  <c r="AB863" i="1" s="1"/>
  <c r="AF863" i="1"/>
  <c r="S863" i="1" s="1"/>
  <c r="AG863" i="1"/>
  <c r="AH863" i="1"/>
  <c r="AI863" i="1"/>
  <c r="CW863" i="1" s="1"/>
  <c r="V863" i="1" s="1"/>
  <c r="AJ863" i="1"/>
  <c r="CX863" i="1" s="1"/>
  <c r="W863" i="1" s="1"/>
  <c r="CQ863" i="1"/>
  <c r="CR863" i="1"/>
  <c r="CU863" i="1"/>
  <c r="T863" i="1" s="1"/>
  <c r="CV863" i="1"/>
  <c r="U863" i="1" s="1"/>
  <c r="GL863" i="1"/>
  <c r="GO863" i="1"/>
  <c r="GP863" i="1"/>
  <c r="GV863" i="1"/>
  <c r="HC863" i="1"/>
  <c r="GX863" i="1" s="1"/>
  <c r="C864" i="1"/>
  <c r="D864" i="1"/>
  <c r="I864" i="1"/>
  <c r="K864" i="1"/>
  <c r="R864" i="1"/>
  <c r="AC864" i="1"/>
  <c r="P864" i="1" s="1"/>
  <c r="AE864" i="1"/>
  <c r="Q864" i="1" s="1"/>
  <c r="AF864" i="1"/>
  <c r="S864" i="1" s="1"/>
  <c r="AG864" i="1"/>
  <c r="CU864" i="1" s="1"/>
  <c r="T864" i="1" s="1"/>
  <c r="AH864" i="1"/>
  <c r="AI864" i="1"/>
  <c r="AJ864" i="1"/>
  <c r="CX864" i="1" s="1"/>
  <c r="W864" i="1" s="1"/>
  <c r="CR864" i="1"/>
  <c r="CS864" i="1"/>
  <c r="CV864" i="1"/>
  <c r="U864" i="1" s="1"/>
  <c r="CW864" i="1"/>
  <c r="V864" i="1" s="1"/>
  <c r="GL864" i="1"/>
  <c r="GO864" i="1"/>
  <c r="GP864" i="1"/>
  <c r="GV864" i="1"/>
  <c r="HC864" i="1" s="1"/>
  <c r="GX864" i="1" s="1"/>
  <c r="C865" i="1"/>
  <c r="D865" i="1"/>
  <c r="I865" i="1"/>
  <c r="K865" i="1"/>
  <c r="R865" i="1"/>
  <c r="S865" i="1"/>
  <c r="CY865" i="1" s="1"/>
  <c r="X865" i="1" s="1"/>
  <c r="AC865" i="1"/>
  <c r="AB865" i="1" s="1"/>
  <c r="AD865" i="1"/>
  <c r="AE865" i="1"/>
  <c r="Q865" i="1" s="1"/>
  <c r="AF865" i="1"/>
  <c r="AG865" i="1"/>
  <c r="CU865" i="1" s="1"/>
  <c r="T865" i="1" s="1"/>
  <c r="AH865" i="1"/>
  <c r="CV865" i="1" s="1"/>
  <c r="U865" i="1" s="1"/>
  <c r="AI865" i="1"/>
  <c r="AJ865" i="1"/>
  <c r="CR865" i="1"/>
  <c r="CS865" i="1"/>
  <c r="CT865" i="1"/>
  <c r="CW865" i="1"/>
  <c r="V865" i="1" s="1"/>
  <c r="CX865" i="1"/>
  <c r="W865" i="1" s="1"/>
  <c r="GL865" i="1"/>
  <c r="GO865" i="1"/>
  <c r="GP865" i="1"/>
  <c r="GV865" i="1"/>
  <c r="HC865" i="1" s="1"/>
  <c r="GX865" i="1" s="1"/>
  <c r="I866" i="1"/>
  <c r="Q866" i="1" s="1"/>
  <c r="R866" i="1"/>
  <c r="S866" i="1"/>
  <c r="CY866" i="1" s="1"/>
  <c r="X866" i="1" s="1"/>
  <c r="AC866" i="1"/>
  <c r="AB866" i="1" s="1"/>
  <c r="AD866" i="1"/>
  <c r="AE866" i="1"/>
  <c r="AF866" i="1"/>
  <c r="AG866" i="1"/>
  <c r="CU866" i="1" s="1"/>
  <c r="T866" i="1" s="1"/>
  <c r="AH866" i="1"/>
  <c r="CV866" i="1" s="1"/>
  <c r="U866" i="1" s="1"/>
  <c r="AI866" i="1"/>
  <c r="AJ866" i="1"/>
  <c r="CR866" i="1"/>
  <c r="CS866" i="1"/>
  <c r="CT866" i="1"/>
  <c r="CW866" i="1"/>
  <c r="V866" i="1" s="1"/>
  <c r="CX866" i="1"/>
  <c r="W866" i="1" s="1"/>
  <c r="GL866" i="1"/>
  <c r="GO866" i="1"/>
  <c r="GP866" i="1"/>
  <c r="GV866" i="1"/>
  <c r="HC866" i="1" s="1"/>
  <c r="GX866" i="1" s="1"/>
  <c r="I867" i="1"/>
  <c r="Q867" i="1" s="1"/>
  <c r="R867" i="1"/>
  <c r="S867" i="1"/>
  <c r="CY867" i="1" s="1"/>
  <c r="X867" i="1" s="1"/>
  <c r="AC867" i="1"/>
  <c r="AB867" i="1" s="1"/>
  <c r="AD867" i="1"/>
  <c r="AE867" i="1"/>
  <c r="AF867" i="1"/>
  <c r="AG867" i="1"/>
  <c r="CU867" i="1" s="1"/>
  <c r="T867" i="1" s="1"/>
  <c r="AH867" i="1"/>
  <c r="CV867" i="1" s="1"/>
  <c r="U867" i="1" s="1"/>
  <c r="AI867" i="1"/>
  <c r="AJ867" i="1"/>
  <c r="CR867" i="1"/>
  <c r="CS867" i="1"/>
  <c r="CT867" i="1"/>
  <c r="CW867" i="1"/>
  <c r="V867" i="1" s="1"/>
  <c r="CX867" i="1"/>
  <c r="W867" i="1" s="1"/>
  <c r="GL867" i="1"/>
  <c r="GO867" i="1"/>
  <c r="GP867" i="1"/>
  <c r="GV867" i="1"/>
  <c r="HC867" i="1" s="1"/>
  <c r="GX867" i="1" s="1"/>
  <c r="C868" i="1"/>
  <c r="D868" i="1"/>
  <c r="I868" i="1"/>
  <c r="K868" i="1"/>
  <c r="P868" i="1"/>
  <c r="AC868" i="1"/>
  <c r="AB868" i="1" s="1"/>
  <c r="AD868" i="1"/>
  <c r="AE868" i="1"/>
  <c r="Q868" i="1" s="1"/>
  <c r="AF868" i="1"/>
  <c r="AG868" i="1"/>
  <c r="AH868" i="1"/>
  <c r="CV868" i="1" s="1"/>
  <c r="U868" i="1" s="1"/>
  <c r="AI868" i="1"/>
  <c r="CW868" i="1" s="1"/>
  <c r="V868" i="1" s="1"/>
  <c r="AJ868" i="1"/>
  <c r="CQ868" i="1"/>
  <c r="CR868" i="1"/>
  <c r="CT868" i="1"/>
  <c r="CU868" i="1"/>
  <c r="T868" i="1" s="1"/>
  <c r="CX868" i="1"/>
  <c r="W868" i="1" s="1"/>
  <c r="GL868" i="1"/>
  <c r="GO868" i="1"/>
  <c r="GP868" i="1"/>
  <c r="GV868" i="1"/>
  <c r="GX868" i="1"/>
  <c r="HC868" i="1"/>
  <c r="C869" i="1"/>
  <c r="D869" i="1"/>
  <c r="I869" i="1"/>
  <c r="I871" i="1" s="1"/>
  <c r="K869" i="1"/>
  <c r="AC869" i="1"/>
  <c r="AE869" i="1"/>
  <c r="AD869" i="1" s="1"/>
  <c r="AB869" i="1" s="1"/>
  <c r="AF869" i="1"/>
  <c r="S869" i="1" s="1"/>
  <c r="AG869" i="1"/>
  <c r="AH869" i="1"/>
  <c r="AI869" i="1"/>
  <c r="CW869" i="1" s="1"/>
  <c r="V869" i="1" s="1"/>
  <c r="AJ869" i="1"/>
  <c r="CX869" i="1" s="1"/>
  <c r="W869" i="1" s="1"/>
  <c r="CQ869" i="1"/>
  <c r="CR869" i="1"/>
  <c r="CU869" i="1"/>
  <c r="T869" i="1" s="1"/>
  <c r="CV869" i="1"/>
  <c r="U869" i="1" s="1"/>
  <c r="GL869" i="1"/>
  <c r="GO869" i="1"/>
  <c r="GP869" i="1"/>
  <c r="GV869" i="1"/>
  <c r="HC869" i="1"/>
  <c r="GX869" i="1" s="1"/>
  <c r="I870" i="1"/>
  <c r="P870" i="1" s="1"/>
  <c r="AC870" i="1"/>
  <c r="AE870" i="1"/>
  <c r="AD870" i="1" s="1"/>
  <c r="AB870" i="1" s="1"/>
  <c r="AF870" i="1"/>
  <c r="S870" i="1" s="1"/>
  <c r="AG870" i="1"/>
  <c r="AH870" i="1"/>
  <c r="AI870" i="1"/>
  <c r="CW870" i="1" s="1"/>
  <c r="V870" i="1" s="1"/>
  <c r="AJ870" i="1"/>
  <c r="CX870" i="1" s="1"/>
  <c r="W870" i="1" s="1"/>
  <c r="CQ870" i="1"/>
  <c r="CR870" i="1"/>
  <c r="CU870" i="1"/>
  <c r="T870" i="1" s="1"/>
  <c r="CV870" i="1"/>
  <c r="U870" i="1" s="1"/>
  <c r="GL870" i="1"/>
  <c r="GO870" i="1"/>
  <c r="GP870" i="1"/>
  <c r="GV870" i="1"/>
  <c r="HC870" i="1"/>
  <c r="GX870" i="1" s="1"/>
  <c r="AC871" i="1"/>
  <c r="AE871" i="1"/>
  <c r="AD871" i="1" s="1"/>
  <c r="AB871" i="1" s="1"/>
  <c r="AF871" i="1"/>
  <c r="S871" i="1" s="1"/>
  <c r="AG871" i="1"/>
  <c r="AH871" i="1"/>
  <c r="AI871" i="1"/>
  <c r="CW871" i="1" s="1"/>
  <c r="V871" i="1" s="1"/>
  <c r="AJ871" i="1"/>
  <c r="CX871" i="1" s="1"/>
  <c r="W871" i="1" s="1"/>
  <c r="CQ871" i="1"/>
  <c r="CR871" i="1"/>
  <c r="CU871" i="1"/>
  <c r="T871" i="1" s="1"/>
  <c r="CV871" i="1"/>
  <c r="U871" i="1" s="1"/>
  <c r="GL871" i="1"/>
  <c r="GO871" i="1"/>
  <c r="GP871" i="1"/>
  <c r="GV871" i="1"/>
  <c r="HC871" i="1"/>
  <c r="GX871" i="1" s="1"/>
  <c r="I872" i="1"/>
  <c r="S872" i="1" s="1"/>
  <c r="K872" i="1"/>
  <c r="P872" i="1"/>
  <c r="CP872" i="1" s="1"/>
  <c r="O872" i="1" s="1"/>
  <c r="AC872" i="1"/>
  <c r="AB872" i="1" s="1"/>
  <c r="AD872" i="1"/>
  <c r="AE872" i="1"/>
  <c r="Q872" i="1" s="1"/>
  <c r="AF872" i="1"/>
  <c r="AG872" i="1"/>
  <c r="AH872" i="1"/>
  <c r="CV872" i="1" s="1"/>
  <c r="U872" i="1" s="1"/>
  <c r="AI872" i="1"/>
  <c r="CW872" i="1" s="1"/>
  <c r="V872" i="1" s="1"/>
  <c r="AJ872" i="1"/>
  <c r="CQ872" i="1"/>
  <c r="CR872" i="1"/>
  <c r="CT872" i="1"/>
  <c r="CU872" i="1"/>
  <c r="T872" i="1" s="1"/>
  <c r="CX872" i="1"/>
  <c r="W872" i="1" s="1"/>
  <c r="GL872" i="1"/>
  <c r="GO872" i="1"/>
  <c r="GP872" i="1"/>
  <c r="GV872" i="1"/>
  <c r="GX872" i="1"/>
  <c r="HC872" i="1"/>
  <c r="I873" i="1"/>
  <c r="K873" i="1"/>
  <c r="R873" i="1"/>
  <c r="S873" i="1"/>
  <c r="CY873" i="1" s="1"/>
  <c r="X873" i="1" s="1"/>
  <c r="AC873" i="1"/>
  <c r="AB873" i="1" s="1"/>
  <c r="AD873" i="1"/>
  <c r="AE873" i="1"/>
  <c r="Q873" i="1" s="1"/>
  <c r="AF873" i="1"/>
  <c r="AG873" i="1"/>
  <c r="CU873" i="1" s="1"/>
  <c r="T873" i="1" s="1"/>
  <c r="AH873" i="1"/>
  <c r="CV873" i="1" s="1"/>
  <c r="U873" i="1" s="1"/>
  <c r="AI873" i="1"/>
  <c r="AJ873" i="1"/>
  <c r="CR873" i="1"/>
  <c r="CS873" i="1"/>
  <c r="CT873" i="1"/>
  <c r="CW873" i="1"/>
  <c r="V873" i="1" s="1"/>
  <c r="CX873" i="1"/>
  <c r="W873" i="1" s="1"/>
  <c r="GL873" i="1"/>
  <c r="GO873" i="1"/>
  <c r="GP873" i="1"/>
  <c r="GV873" i="1"/>
  <c r="HC873" i="1" s="1"/>
  <c r="GX873" i="1" s="1"/>
  <c r="C874" i="1"/>
  <c r="D874" i="1"/>
  <c r="I874" i="1"/>
  <c r="K874" i="1"/>
  <c r="P874" i="1"/>
  <c r="AC874" i="1"/>
  <c r="AB874" i="1" s="1"/>
  <c r="AD874" i="1"/>
  <c r="AE874" i="1"/>
  <c r="Q874" i="1" s="1"/>
  <c r="AF874" i="1"/>
  <c r="AG874" i="1"/>
  <c r="AH874" i="1"/>
  <c r="CV874" i="1" s="1"/>
  <c r="U874" i="1" s="1"/>
  <c r="AI874" i="1"/>
  <c r="CW874" i="1" s="1"/>
  <c r="V874" i="1" s="1"/>
  <c r="AJ874" i="1"/>
  <c r="CQ874" i="1"/>
  <c r="CR874" i="1"/>
  <c r="CT874" i="1"/>
  <c r="CU874" i="1"/>
  <c r="T874" i="1" s="1"/>
  <c r="CX874" i="1"/>
  <c r="W874" i="1" s="1"/>
  <c r="GL874" i="1"/>
  <c r="GO874" i="1"/>
  <c r="GP874" i="1"/>
  <c r="GV874" i="1"/>
  <c r="GX874" i="1"/>
  <c r="HC874" i="1"/>
  <c r="C875" i="1"/>
  <c r="D875" i="1"/>
  <c r="I875" i="1"/>
  <c r="I877" i="1" s="1"/>
  <c r="K875" i="1"/>
  <c r="AC875" i="1"/>
  <c r="AE875" i="1"/>
  <c r="AD875" i="1" s="1"/>
  <c r="AB875" i="1" s="1"/>
  <c r="AF875" i="1"/>
  <c r="S875" i="1" s="1"/>
  <c r="AG875" i="1"/>
  <c r="AH875" i="1"/>
  <c r="AI875" i="1"/>
  <c r="CW875" i="1" s="1"/>
  <c r="V875" i="1" s="1"/>
  <c r="AJ875" i="1"/>
  <c r="CX875" i="1" s="1"/>
  <c r="W875" i="1" s="1"/>
  <c r="CQ875" i="1"/>
  <c r="CR875" i="1"/>
  <c r="CU875" i="1"/>
  <c r="T875" i="1" s="1"/>
  <c r="CV875" i="1"/>
  <c r="U875" i="1" s="1"/>
  <c r="GL875" i="1"/>
  <c r="GO875" i="1"/>
  <c r="GP875" i="1"/>
  <c r="GV875" i="1"/>
  <c r="HC875" i="1"/>
  <c r="GX875" i="1" s="1"/>
  <c r="I876" i="1"/>
  <c r="P876" i="1" s="1"/>
  <c r="AC876" i="1"/>
  <c r="AE876" i="1"/>
  <c r="AD876" i="1" s="1"/>
  <c r="AB876" i="1" s="1"/>
  <c r="AF876" i="1"/>
  <c r="S876" i="1" s="1"/>
  <c r="AG876" i="1"/>
  <c r="AH876" i="1"/>
  <c r="AI876" i="1"/>
  <c r="CW876" i="1" s="1"/>
  <c r="V876" i="1" s="1"/>
  <c r="AJ876" i="1"/>
  <c r="CX876" i="1" s="1"/>
  <c r="W876" i="1" s="1"/>
  <c r="CQ876" i="1"/>
  <c r="CR876" i="1"/>
  <c r="CU876" i="1"/>
  <c r="T876" i="1" s="1"/>
  <c r="CV876" i="1"/>
  <c r="U876" i="1" s="1"/>
  <c r="GL876" i="1"/>
  <c r="GO876" i="1"/>
  <c r="GP876" i="1"/>
  <c r="GV876" i="1"/>
  <c r="HC876" i="1"/>
  <c r="GX876" i="1" s="1"/>
  <c r="AC877" i="1"/>
  <c r="AE877" i="1"/>
  <c r="AD877" i="1" s="1"/>
  <c r="AB877" i="1" s="1"/>
  <c r="AF877" i="1"/>
  <c r="S877" i="1" s="1"/>
  <c r="AG877" i="1"/>
  <c r="AH877" i="1"/>
  <c r="AI877" i="1"/>
  <c r="CW877" i="1" s="1"/>
  <c r="V877" i="1" s="1"/>
  <c r="AJ877" i="1"/>
  <c r="CX877" i="1" s="1"/>
  <c r="W877" i="1" s="1"/>
  <c r="CQ877" i="1"/>
  <c r="CR877" i="1"/>
  <c r="CU877" i="1"/>
  <c r="T877" i="1" s="1"/>
  <c r="CV877" i="1"/>
  <c r="U877" i="1" s="1"/>
  <c r="GL877" i="1"/>
  <c r="GO877" i="1"/>
  <c r="GP877" i="1"/>
  <c r="GV877" i="1"/>
  <c r="HC877" i="1"/>
  <c r="C878" i="1"/>
  <c r="D878" i="1"/>
  <c r="I878" i="1"/>
  <c r="K878" i="1"/>
  <c r="R878" i="1"/>
  <c r="AC878" i="1"/>
  <c r="P878" i="1" s="1"/>
  <c r="AE878" i="1"/>
  <c r="Q878" i="1" s="1"/>
  <c r="AF878" i="1"/>
  <c r="S878" i="1" s="1"/>
  <c r="AG878" i="1"/>
  <c r="CU878" i="1" s="1"/>
  <c r="T878" i="1" s="1"/>
  <c r="AH878" i="1"/>
  <c r="AI878" i="1"/>
  <c r="AJ878" i="1"/>
  <c r="CX878" i="1" s="1"/>
  <c r="W878" i="1" s="1"/>
  <c r="CR878" i="1"/>
  <c r="CS878" i="1"/>
  <c r="CV878" i="1"/>
  <c r="U878" i="1" s="1"/>
  <c r="CW878" i="1"/>
  <c r="V878" i="1" s="1"/>
  <c r="GL878" i="1"/>
  <c r="GO878" i="1"/>
  <c r="GP878" i="1"/>
  <c r="GV878" i="1"/>
  <c r="HC878" i="1" s="1"/>
  <c r="GX878" i="1" s="1"/>
  <c r="C879" i="1"/>
  <c r="D879" i="1"/>
  <c r="I879" i="1"/>
  <c r="K879" i="1"/>
  <c r="R879" i="1"/>
  <c r="S879" i="1"/>
  <c r="CY879" i="1" s="1"/>
  <c r="X879" i="1" s="1"/>
  <c r="AC879" i="1"/>
  <c r="AB879" i="1" s="1"/>
  <c r="AD879" i="1"/>
  <c r="AE879" i="1"/>
  <c r="Q879" i="1" s="1"/>
  <c r="AF879" i="1"/>
  <c r="AG879" i="1"/>
  <c r="CU879" i="1" s="1"/>
  <c r="T879" i="1" s="1"/>
  <c r="AH879" i="1"/>
  <c r="CV879" i="1" s="1"/>
  <c r="U879" i="1" s="1"/>
  <c r="AI879" i="1"/>
  <c r="AJ879" i="1"/>
  <c r="CR879" i="1"/>
  <c r="CS879" i="1"/>
  <c r="CT879" i="1"/>
  <c r="CW879" i="1"/>
  <c r="V879" i="1" s="1"/>
  <c r="CX879" i="1"/>
  <c r="W879" i="1" s="1"/>
  <c r="GL879" i="1"/>
  <c r="GO879" i="1"/>
  <c r="GP879" i="1"/>
  <c r="GV879" i="1"/>
  <c r="HC879" i="1" s="1"/>
  <c r="GX879" i="1" s="1"/>
  <c r="I880" i="1"/>
  <c r="Q880" i="1" s="1"/>
  <c r="R880" i="1"/>
  <c r="S880" i="1"/>
  <c r="CY880" i="1" s="1"/>
  <c r="X880" i="1" s="1"/>
  <c r="AC880" i="1"/>
  <c r="AB880" i="1" s="1"/>
  <c r="AD880" i="1"/>
  <c r="AE880" i="1"/>
  <c r="AF880" i="1"/>
  <c r="AG880" i="1"/>
  <c r="CU880" i="1" s="1"/>
  <c r="T880" i="1" s="1"/>
  <c r="AH880" i="1"/>
  <c r="CV880" i="1" s="1"/>
  <c r="U880" i="1" s="1"/>
  <c r="AI880" i="1"/>
  <c r="AJ880" i="1"/>
  <c r="CR880" i="1"/>
  <c r="CS880" i="1"/>
  <c r="CT880" i="1"/>
  <c r="CW880" i="1"/>
  <c r="V880" i="1" s="1"/>
  <c r="CX880" i="1"/>
  <c r="W880" i="1" s="1"/>
  <c r="GL880" i="1"/>
  <c r="GO880" i="1"/>
  <c r="GP880" i="1"/>
  <c r="GV880" i="1"/>
  <c r="HC880" i="1" s="1"/>
  <c r="GX880" i="1" s="1"/>
  <c r="I881" i="1"/>
  <c r="Q881" i="1" s="1"/>
  <c r="R881" i="1"/>
  <c r="S881" i="1"/>
  <c r="CY881" i="1" s="1"/>
  <c r="X881" i="1" s="1"/>
  <c r="AC881" i="1"/>
  <c r="AB881" i="1" s="1"/>
  <c r="AD881" i="1"/>
  <c r="AE881" i="1"/>
  <c r="AF881" i="1"/>
  <c r="AG881" i="1"/>
  <c r="CU881" i="1" s="1"/>
  <c r="T881" i="1" s="1"/>
  <c r="AH881" i="1"/>
  <c r="CV881" i="1" s="1"/>
  <c r="U881" i="1" s="1"/>
  <c r="AI881" i="1"/>
  <c r="AJ881" i="1"/>
  <c r="CR881" i="1"/>
  <c r="CS881" i="1"/>
  <c r="CT881" i="1"/>
  <c r="CW881" i="1"/>
  <c r="V881" i="1" s="1"/>
  <c r="CX881" i="1"/>
  <c r="W881" i="1" s="1"/>
  <c r="GL881" i="1"/>
  <c r="GO881" i="1"/>
  <c r="GP881" i="1"/>
  <c r="GV881" i="1"/>
  <c r="HC881" i="1" s="1"/>
  <c r="GX881" i="1" s="1"/>
  <c r="I882" i="1"/>
  <c r="Q882" i="1" s="1"/>
  <c r="R882" i="1"/>
  <c r="S882" i="1"/>
  <c r="CY882" i="1" s="1"/>
  <c r="X882" i="1" s="1"/>
  <c r="AC882" i="1"/>
  <c r="AB882" i="1" s="1"/>
  <c r="AD882" i="1"/>
  <c r="AE882" i="1"/>
  <c r="AF882" i="1"/>
  <c r="AG882" i="1"/>
  <c r="CU882" i="1" s="1"/>
  <c r="T882" i="1" s="1"/>
  <c r="AH882" i="1"/>
  <c r="CV882" i="1" s="1"/>
  <c r="U882" i="1" s="1"/>
  <c r="AI882" i="1"/>
  <c r="AJ882" i="1"/>
  <c r="CR882" i="1"/>
  <c r="CS882" i="1"/>
  <c r="CT882" i="1"/>
  <c r="CW882" i="1"/>
  <c r="V882" i="1" s="1"/>
  <c r="CX882" i="1"/>
  <c r="W882" i="1" s="1"/>
  <c r="GL882" i="1"/>
  <c r="GO882" i="1"/>
  <c r="GP882" i="1"/>
  <c r="GV882" i="1"/>
  <c r="HC882" i="1" s="1"/>
  <c r="GX882" i="1" s="1"/>
  <c r="I883" i="1"/>
  <c r="Q883" i="1" s="1"/>
  <c r="R883" i="1"/>
  <c r="S883" i="1"/>
  <c r="CY883" i="1" s="1"/>
  <c r="X883" i="1" s="1"/>
  <c r="AC883" i="1"/>
  <c r="AB883" i="1" s="1"/>
  <c r="AD883" i="1"/>
  <c r="AE883" i="1"/>
  <c r="AF883" i="1"/>
  <c r="AG883" i="1"/>
  <c r="CU883" i="1" s="1"/>
  <c r="T883" i="1" s="1"/>
  <c r="AH883" i="1"/>
  <c r="CV883" i="1" s="1"/>
  <c r="U883" i="1" s="1"/>
  <c r="AI883" i="1"/>
  <c r="AJ883" i="1"/>
  <c r="CR883" i="1"/>
  <c r="CS883" i="1"/>
  <c r="CT883" i="1"/>
  <c r="CW883" i="1"/>
  <c r="V883" i="1" s="1"/>
  <c r="CX883" i="1"/>
  <c r="W883" i="1" s="1"/>
  <c r="GL883" i="1"/>
  <c r="GO883" i="1"/>
  <c r="GP883" i="1"/>
  <c r="GV883" i="1"/>
  <c r="HC883" i="1" s="1"/>
  <c r="GX883" i="1" s="1"/>
  <c r="C884" i="1"/>
  <c r="D884" i="1"/>
  <c r="I884" i="1"/>
  <c r="K884" i="1"/>
  <c r="P884" i="1"/>
  <c r="AC884" i="1"/>
  <c r="AB884" i="1" s="1"/>
  <c r="AD884" i="1"/>
  <c r="AE884" i="1"/>
  <c r="Q884" i="1" s="1"/>
  <c r="AF884" i="1"/>
  <c r="AG884" i="1"/>
  <c r="AH884" i="1"/>
  <c r="CV884" i="1" s="1"/>
  <c r="U884" i="1" s="1"/>
  <c r="AI884" i="1"/>
  <c r="CW884" i="1" s="1"/>
  <c r="V884" i="1" s="1"/>
  <c r="AJ884" i="1"/>
  <c r="CQ884" i="1"/>
  <c r="CR884" i="1"/>
  <c r="CT884" i="1"/>
  <c r="CU884" i="1"/>
  <c r="T884" i="1" s="1"/>
  <c r="CX884" i="1"/>
  <c r="W884" i="1" s="1"/>
  <c r="GL884" i="1"/>
  <c r="GO884" i="1"/>
  <c r="GP884" i="1"/>
  <c r="GV884" i="1"/>
  <c r="GX884" i="1"/>
  <c r="HC884" i="1"/>
  <c r="C885" i="1"/>
  <c r="D885" i="1"/>
  <c r="I885" i="1"/>
  <c r="I887" i="1" s="1"/>
  <c r="K885" i="1"/>
  <c r="AC885" i="1"/>
  <c r="AE885" i="1"/>
  <c r="AD885" i="1" s="1"/>
  <c r="AB885" i="1" s="1"/>
  <c r="AF885" i="1"/>
  <c r="S885" i="1" s="1"/>
  <c r="AG885" i="1"/>
  <c r="AH885" i="1"/>
  <c r="AI885" i="1"/>
  <c r="CW885" i="1" s="1"/>
  <c r="V885" i="1" s="1"/>
  <c r="AJ885" i="1"/>
  <c r="CX885" i="1" s="1"/>
  <c r="W885" i="1" s="1"/>
  <c r="CQ885" i="1"/>
  <c r="CR885" i="1"/>
  <c r="CU885" i="1"/>
  <c r="T885" i="1" s="1"/>
  <c r="CV885" i="1"/>
  <c r="U885" i="1" s="1"/>
  <c r="GL885" i="1"/>
  <c r="GO885" i="1"/>
  <c r="GP885" i="1"/>
  <c r="GV885" i="1"/>
  <c r="HC885" i="1"/>
  <c r="GX885" i="1" s="1"/>
  <c r="I886" i="1"/>
  <c r="P886" i="1" s="1"/>
  <c r="AC886" i="1"/>
  <c r="AE886" i="1"/>
  <c r="AD886" i="1" s="1"/>
  <c r="AB886" i="1" s="1"/>
  <c r="AF886" i="1"/>
  <c r="S886" i="1" s="1"/>
  <c r="AG886" i="1"/>
  <c r="AH886" i="1"/>
  <c r="AI886" i="1"/>
  <c r="CW886" i="1" s="1"/>
  <c r="V886" i="1" s="1"/>
  <c r="AJ886" i="1"/>
  <c r="CX886" i="1" s="1"/>
  <c r="W886" i="1" s="1"/>
  <c r="CQ886" i="1"/>
  <c r="CR886" i="1"/>
  <c r="CU886" i="1"/>
  <c r="T886" i="1" s="1"/>
  <c r="CV886" i="1"/>
  <c r="U886" i="1" s="1"/>
  <c r="GL886" i="1"/>
  <c r="GO886" i="1"/>
  <c r="GP886" i="1"/>
  <c r="GV886" i="1"/>
  <c r="HC886" i="1"/>
  <c r="GX886" i="1" s="1"/>
  <c r="AC887" i="1"/>
  <c r="AE887" i="1"/>
  <c r="AD887" i="1" s="1"/>
  <c r="AB887" i="1" s="1"/>
  <c r="AF887" i="1"/>
  <c r="S887" i="1" s="1"/>
  <c r="AG887" i="1"/>
  <c r="AH887" i="1"/>
  <c r="AI887" i="1"/>
  <c r="CW887" i="1" s="1"/>
  <c r="V887" i="1" s="1"/>
  <c r="AJ887" i="1"/>
  <c r="CX887" i="1" s="1"/>
  <c r="W887" i="1" s="1"/>
  <c r="CQ887" i="1"/>
  <c r="CR887" i="1"/>
  <c r="CU887" i="1"/>
  <c r="T887" i="1" s="1"/>
  <c r="CV887" i="1"/>
  <c r="U887" i="1" s="1"/>
  <c r="GL887" i="1"/>
  <c r="GO887" i="1"/>
  <c r="GP887" i="1"/>
  <c r="GV887" i="1"/>
  <c r="HC887" i="1"/>
  <c r="C888" i="1"/>
  <c r="D888" i="1"/>
  <c r="I888" i="1"/>
  <c r="K888" i="1"/>
  <c r="R888" i="1"/>
  <c r="AC888" i="1"/>
  <c r="P888" i="1" s="1"/>
  <c r="AE888" i="1"/>
  <c r="Q888" i="1" s="1"/>
  <c r="AF888" i="1"/>
  <c r="S888" i="1" s="1"/>
  <c r="AG888" i="1"/>
  <c r="CU888" i="1" s="1"/>
  <c r="T888" i="1" s="1"/>
  <c r="AH888" i="1"/>
  <c r="AI888" i="1"/>
  <c r="AJ888" i="1"/>
  <c r="CX888" i="1" s="1"/>
  <c r="W888" i="1" s="1"/>
  <c r="CR888" i="1"/>
  <c r="CS888" i="1"/>
  <c r="CV888" i="1"/>
  <c r="U888" i="1" s="1"/>
  <c r="CW888" i="1"/>
  <c r="V888" i="1" s="1"/>
  <c r="GL888" i="1"/>
  <c r="GO888" i="1"/>
  <c r="GP888" i="1"/>
  <c r="GV888" i="1"/>
  <c r="HC888" i="1" s="1"/>
  <c r="GX888" i="1" s="1"/>
  <c r="C889" i="1"/>
  <c r="D889" i="1"/>
  <c r="I889" i="1"/>
  <c r="K889" i="1"/>
  <c r="R889" i="1"/>
  <c r="S889" i="1"/>
  <c r="CY889" i="1" s="1"/>
  <c r="X889" i="1" s="1"/>
  <c r="AC889" i="1"/>
  <c r="AB889" i="1" s="1"/>
  <c r="AD889" i="1"/>
  <c r="AE889" i="1"/>
  <c r="Q889" i="1" s="1"/>
  <c r="AF889" i="1"/>
  <c r="AG889" i="1"/>
  <c r="CU889" i="1" s="1"/>
  <c r="T889" i="1" s="1"/>
  <c r="AH889" i="1"/>
  <c r="CV889" i="1" s="1"/>
  <c r="U889" i="1" s="1"/>
  <c r="AI889" i="1"/>
  <c r="AJ889" i="1"/>
  <c r="CR889" i="1"/>
  <c r="CS889" i="1"/>
  <c r="CT889" i="1"/>
  <c r="CW889" i="1"/>
  <c r="V889" i="1" s="1"/>
  <c r="CX889" i="1"/>
  <c r="W889" i="1" s="1"/>
  <c r="GL889" i="1"/>
  <c r="GO889" i="1"/>
  <c r="GP889" i="1"/>
  <c r="GV889" i="1"/>
  <c r="HC889" i="1" s="1"/>
  <c r="GX889" i="1" s="1"/>
  <c r="I890" i="1"/>
  <c r="Q890" i="1" s="1"/>
  <c r="R890" i="1"/>
  <c r="S890" i="1"/>
  <c r="CY890" i="1" s="1"/>
  <c r="X890" i="1" s="1"/>
  <c r="AC890" i="1"/>
  <c r="AB890" i="1" s="1"/>
  <c r="AD890" i="1"/>
  <c r="AE890" i="1"/>
  <c r="AF890" i="1"/>
  <c r="AG890" i="1"/>
  <c r="CU890" i="1" s="1"/>
  <c r="T890" i="1" s="1"/>
  <c r="AH890" i="1"/>
  <c r="AI890" i="1"/>
  <c r="AJ890" i="1"/>
  <c r="CR890" i="1"/>
  <c r="CS890" i="1"/>
  <c r="CT890" i="1"/>
  <c r="CV890" i="1"/>
  <c r="U890" i="1" s="1"/>
  <c r="CW890" i="1"/>
  <c r="V890" i="1" s="1"/>
  <c r="CX890" i="1"/>
  <c r="W890" i="1" s="1"/>
  <c r="CZ890" i="1"/>
  <c r="Y890" i="1" s="1"/>
  <c r="GL890" i="1"/>
  <c r="GO890" i="1"/>
  <c r="GP890" i="1"/>
  <c r="GV890" i="1"/>
  <c r="HC890" i="1"/>
  <c r="GX890" i="1" s="1"/>
  <c r="I891" i="1"/>
  <c r="Q891" i="1"/>
  <c r="S891" i="1"/>
  <c r="AC891" i="1"/>
  <c r="AE891" i="1"/>
  <c r="R891" i="1" s="1"/>
  <c r="CZ891" i="1" s="1"/>
  <c r="Y891" i="1" s="1"/>
  <c r="AF891" i="1"/>
  <c r="AG891" i="1"/>
  <c r="CU891" i="1" s="1"/>
  <c r="T891" i="1" s="1"/>
  <c r="AH891" i="1"/>
  <c r="AI891" i="1"/>
  <c r="CW891" i="1" s="1"/>
  <c r="V891" i="1" s="1"/>
  <c r="AJ891" i="1"/>
  <c r="CR891" i="1"/>
  <c r="CT891" i="1"/>
  <c r="CV891" i="1"/>
  <c r="U891" i="1" s="1"/>
  <c r="CX891" i="1"/>
  <c r="W891" i="1" s="1"/>
  <c r="GL891" i="1"/>
  <c r="GO891" i="1"/>
  <c r="GP891" i="1"/>
  <c r="GV891" i="1"/>
  <c r="HC891" i="1"/>
  <c r="GX891" i="1" s="1"/>
  <c r="C892" i="1"/>
  <c r="D892" i="1"/>
  <c r="I892" i="1"/>
  <c r="K892" i="1"/>
  <c r="P892" i="1"/>
  <c r="R892" i="1"/>
  <c r="AC892" i="1"/>
  <c r="AD892" i="1"/>
  <c r="AE892" i="1"/>
  <c r="Q892" i="1" s="1"/>
  <c r="AF892" i="1"/>
  <c r="S892" i="1" s="1"/>
  <c r="AG892" i="1"/>
  <c r="AH892" i="1"/>
  <c r="CV892" i="1" s="1"/>
  <c r="U892" i="1" s="1"/>
  <c r="AI892" i="1"/>
  <c r="AJ892" i="1"/>
  <c r="CX892" i="1" s="1"/>
  <c r="W892" i="1" s="1"/>
  <c r="CQ892" i="1"/>
  <c r="CR892" i="1"/>
  <c r="CS892" i="1"/>
  <c r="CU892" i="1"/>
  <c r="T892" i="1" s="1"/>
  <c r="CW892" i="1"/>
  <c r="V892" i="1" s="1"/>
  <c r="GL892" i="1"/>
  <c r="GO892" i="1"/>
  <c r="GP892" i="1"/>
  <c r="GV892" i="1"/>
  <c r="GX892" i="1"/>
  <c r="HC892" i="1"/>
  <c r="C893" i="1"/>
  <c r="D893" i="1"/>
  <c r="I893" i="1"/>
  <c r="I895" i="1" s="1"/>
  <c r="K893" i="1"/>
  <c r="S893" i="1"/>
  <c r="AC893" i="1"/>
  <c r="P893" i="1" s="1"/>
  <c r="AE893" i="1"/>
  <c r="AD893" i="1" s="1"/>
  <c r="AF893" i="1"/>
  <c r="AG893" i="1"/>
  <c r="CU893" i="1" s="1"/>
  <c r="T893" i="1" s="1"/>
  <c r="AH893" i="1"/>
  <c r="AI893" i="1"/>
  <c r="CW893" i="1" s="1"/>
  <c r="V893" i="1" s="1"/>
  <c r="AJ893" i="1"/>
  <c r="CR893" i="1"/>
  <c r="CT893" i="1"/>
  <c r="CV893" i="1"/>
  <c r="U893" i="1" s="1"/>
  <c r="CX893" i="1"/>
  <c r="W893" i="1" s="1"/>
  <c r="GL893" i="1"/>
  <c r="GO893" i="1"/>
  <c r="GP893" i="1"/>
  <c r="GV893" i="1"/>
  <c r="HC893" i="1" s="1"/>
  <c r="GX893" i="1" s="1"/>
  <c r="I894" i="1"/>
  <c r="S894" i="1"/>
  <c r="AC894" i="1"/>
  <c r="P894" i="1" s="1"/>
  <c r="AE894" i="1"/>
  <c r="AD894" i="1" s="1"/>
  <c r="AF894" i="1"/>
  <c r="AG894" i="1"/>
  <c r="CU894" i="1" s="1"/>
  <c r="T894" i="1" s="1"/>
  <c r="AH894" i="1"/>
  <c r="AI894" i="1"/>
  <c r="CW894" i="1" s="1"/>
  <c r="V894" i="1" s="1"/>
  <c r="AJ894" i="1"/>
  <c r="CR894" i="1"/>
  <c r="CT894" i="1"/>
  <c r="CV894" i="1"/>
  <c r="U894" i="1" s="1"/>
  <c r="CX894" i="1"/>
  <c r="W894" i="1" s="1"/>
  <c r="GL894" i="1"/>
  <c r="GO894" i="1"/>
  <c r="GP894" i="1"/>
  <c r="GV894" i="1"/>
  <c r="HC894" i="1" s="1"/>
  <c r="GX894" i="1" s="1"/>
  <c r="AC895" i="1"/>
  <c r="P895" i="1" s="1"/>
  <c r="AE895" i="1"/>
  <c r="AD895" i="1" s="1"/>
  <c r="AF895" i="1"/>
  <c r="AG895" i="1"/>
  <c r="CU895" i="1" s="1"/>
  <c r="T895" i="1" s="1"/>
  <c r="AH895" i="1"/>
  <c r="AI895" i="1"/>
  <c r="CW895" i="1" s="1"/>
  <c r="V895" i="1" s="1"/>
  <c r="AJ895" i="1"/>
  <c r="CR895" i="1"/>
  <c r="CT895" i="1"/>
  <c r="CV895" i="1"/>
  <c r="U895" i="1" s="1"/>
  <c r="CX895" i="1"/>
  <c r="W895" i="1" s="1"/>
  <c r="GL895" i="1"/>
  <c r="GO895" i="1"/>
  <c r="GP895" i="1"/>
  <c r="GV895" i="1"/>
  <c r="HC895" i="1" s="1"/>
  <c r="GX895" i="1" s="1"/>
  <c r="C896" i="1"/>
  <c r="D896" i="1"/>
  <c r="I896" i="1"/>
  <c r="K896" i="1"/>
  <c r="P896" i="1"/>
  <c r="R896" i="1"/>
  <c r="AC896" i="1"/>
  <c r="AD896" i="1"/>
  <c r="AB896" i="1" s="1"/>
  <c r="AE896" i="1"/>
  <c r="Q896" i="1" s="1"/>
  <c r="AF896" i="1"/>
  <c r="S896" i="1" s="1"/>
  <c r="AG896" i="1"/>
  <c r="AH896" i="1"/>
  <c r="CV896" i="1" s="1"/>
  <c r="U896" i="1" s="1"/>
  <c r="AI896" i="1"/>
  <c r="AJ896" i="1"/>
  <c r="CX896" i="1" s="1"/>
  <c r="W896" i="1" s="1"/>
  <c r="CQ896" i="1"/>
  <c r="CR896" i="1"/>
  <c r="CS896" i="1"/>
  <c r="CU896" i="1"/>
  <c r="T896" i="1" s="1"/>
  <c r="CW896" i="1"/>
  <c r="V896" i="1" s="1"/>
  <c r="GL896" i="1"/>
  <c r="GO896" i="1"/>
  <c r="GP896" i="1"/>
  <c r="GV896" i="1"/>
  <c r="GX896" i="1"/>
  <c r="HC896" i="1"/>
  <c r="C897" i="1"/>
  <c r="D897" i="1"/>
  <c r="I897" i="1"/>
  <c r="K897" i="1"/>
  <c r="AC897" i="1"/>
  <c r="AE897" i="1"/>
  <c r="R897" i="1" s="1"/>
  <c r="AF897" i="1"/>
  <c r="AG897" i="1"/>
  <c r="CU897" i="1" s="1"/>
  <c r="T897" i="1" s="1"/>
  <c r="AH897" i="1"/>
  <c r="AI897" i="1"/>
  <c r="CW897" i="1" s="1"/>
  <c r="V897" i="1" s="1"/>
  <c r="AJ897" i="1"/>
  <c r="CR897" i="1"/>
  <c r="CT897" i="1"/>
  <c r="CV897" i="1"/>
  <c r="U897" i="1" s="1"/>
  <c r="CX897" i="1"/>
  <c r="W897" i="1" s="1"/>
  <c r="GL897" i="1"/>
  <c r="GO897" i="1"/>
  <c r="GP897" i="1"/>
  <c r="GV897" i="1"/>
  <c r="HC897" i="1"/>
  <c r="GX897" i="1" s="1"/>
  <c r="I898" i="1"/>
  <c r="S898" i="1"/>
  <c r="AC898" i="1"/>
  <c r="AE898" i="1"/>
  <c r="R898" i="1" s="1"/>
  <c r="CZ898" i="1" s="1"/>
  <c r="Y898" i="1" s="1"/>
  <c r="AF898" i="1"/>
  <c r="AG898" i="1"/>
  <c r="CU898" i="1" s="1"/>
  <c r="T898" i="1" s="1"/>
  <c r="AH898" i="1"/>
  <c r="AI898" i="1"/>
  <c r="CW898" i="1" s="1"/>
  <c r="V898" i="1" s="1"/>
  <c r="AJ898" i="1"/>
  <c r="CR898" i="1"/>
  <c r="CT898" i="1"/>
  <c r="CV898" i="1"/>
  <c r="U898" i="1" s="1"/>
  <c r="CX898" i="1"/>
  <c r="W898" i="1" s="1"/>
  <c r="GL898" i="1"/>
  <c r="GO898" i="1"/>
  <c r="GP898" i="1"/>
  <c r="GV898" i="1"/>
  <c r="HC898" i="1"/>
  <c r="GX898" i="1" s="1"/>
  <c r="AC899" i="1"/>
  <c r="AE899" i="1"/>
  <c r="AF899" i="1"/>
  <c r="AG899" i="1"/>
  <c r="CU899" i="1" s="1"/>
  <c r="AH899" i="1"/>
  <c r="AI899" i="1"/>
  <c r="CW899" i="1" s="1"/>
  <c r="AJ899" i="1"/>
  <c r="CR899" i="1"/>
  <c r="CT899" i="1"/>
  <c r="CV899" i="1"/>
  <c r="CX899" i="1"/>
  <c r="GL899" i="1"/>
  <c r="GO899" i="1"/>
  <c r="GP899" i="1"/>
  <c r="GV899" i="1"/>
  <c r="HC899" i="1"/>
  <c r="C900" i="1"/>
  <c r="D900" i="1"/>
  <c r="I900" i="1"/>
  <c r="K900" i="1"/>
  <c r="P900" i="1"/>
  <c r="R900" i="1"/>
  <c r="AC900" i="1"/>
  <c r="AD900" i="1"/>
  <c r="AE900" i="1"/>
  <c r="Q900" i="1" s="1"/>
  <c r="AF900" i="1"/>
  <c r="S900" i="1" s="1"/>
  <c r="AG900" i="1"/>
  <c r="AH900" i="1"/>
  <c r="CV900" i="1" s="1"/>
  <c r="U900" i="1" s="1"/>
  <c r="AI900" i="1"/>
  <c r="AJ900" i="1"/>
  <c r="CX900" i="1" s="1"/>
  <c r="W900" i="1" s="1"/>
  <c r="CQ900" i="1"/>
  <c r="CR900" i="1"/>
  <c r="CS900" i="1"/>
  <c r="CU900" i="1"/>
  <c r="T900" i="1" s="1"/>
  <c r="CW900" i="1"/>
  <c r="V900" i="1" s="1"/>
  <c r="GL900" i="1"/>
  <c r="GO900" i="1"/>
  <c r="GP900" i="1"/>
  <c r="GV900" i="1"/>
  <c r="GX900" i="1"/>
  <c r="HC900" i="1"/>
  <c r="C901" i="1"/>
  <c r="D901" i="1"/>
  <c r="I901" i="1"/>
  <c r="I903" i="1" s="1"/>
  <c r="K901" i="1"/>
  <c r="S901" i="1"/>
  <c r="AC901" i="1"/>
  <c r="P901" i="1" s="1"/>
  <c r="AE901" i="1"/>
  <c r="AD901" i="1" s="1"/>
  <c r="AF901" i="1"/>
  <c r="AG901" i="1"/>
  <c r="CU901" i="1" s="1"/>
  <c r="T901" i="1" s="1"/>
  <c r="AH901" i="1"/>
  <c r="AI901" i="1"/>
  <c r="CW901" i="1" s="1"/>
  <c r="V901" i="1" s="1"/>
  <c r="AJ901" i="1"/>
  <c r="CR901" i="1"/>
  <c r="CT901" i="1"/>
  <c r="CV901" i="1"/>
  <c r="U901" i="1" s="1"/>
  <c r="CX901" i="1"/>
  <c r="W901" i="1" s="1"/>
  <c r="GL901" i="1"/>
  <c r="GO901" i="1"/>
  <c r="GP901" i="1"/>
  <c r="GV901" i="1"/>
  <c r="HC901" i="1" s="1"/>
  <c r="GX901" i="1" s="1"/>
  <c r="I902" i="1"/>
  <c r="S902" i="1"/>
  <c r="AC902" i="1"/>
  <c r="P902" i="1" s="1"/>
  <c r="AE902" i="1"/>
  <c r="AD902" i="1" s="1"/>
  <c r="AF902" i="1"/>
  <c r="AG902" i="1"/>
  <c r="CU902" i="1" s="1"/>
  <c r="T902" i="1" s="1"/>
  <c r="AH902" i="1"/>
  <c r="AI902" i="1"/>
  <c r="CW902" i="1" s="1"/>
  <c r="V902" i="1" s="1"/>
  <c r="AJ902" i="1"/>
  <c r="CR902" i="1"/>
  <c r="CT902" i="1"/>
  <c r="CV902" i="1"/>
  <c r="U902" i="1" s="1"/>
  <c r="CX902" i="1"/>
  <c r="W902" i="1" s="1"/>
  <c r="GL902" i="1"/>
  <c r="GO902" i="1"/>
  <c r="GP902" i="1"/>
  <c r="GV902" i="1"/>
  <c r="HC902" i="1" s="1"/>
  <c r="GX902" i="1" s="1"/>
  <c r="AC903" i="1"/>
  <c r="P903" i="1" s="1"/>
  <c r="AE903" i="1"/>
  <c r="AD903" i="1" s="1"/>
  <c r="AF903" i="1"/>
  <c r="AG903" i="1"/>
  <c r="CU903" i="1" s="1"/>
  <c r="T903" i="1" s="1"/>
  <c r="AH903" i="1"/>
  <c r="AI903" i="1"/>
  <c r="CW903" i="1" s="1"/>
  <c r="V903" i="1" s="1"/>
  <c r="AJ903" i="1"/>
  <c r="CR903" i="1"/>
  <c r="CT903" i="1"/>
  <c r="CV903" i="1"/>
  <c r="U903" i="1" s="1"/>
  <c r="CX903" i="1"/>
  <c r="W903" i="1" s="1"/>
  <c r="GL903" i="1"/>
  <c r="GO903" i="1"/>
  <c r="GP903" i="1"/>
  <c r="GV903" i="1"/>
  <c r="HC903" i="1" s="1"/>
  <c r="GX903" i="1" s="1"/>
  <c r="C904" i="1"/>
  <c r="D904" i="1"/>
  <c r="I904" i="1"/>
  <c r="K904" i="1"/>
  <c r="P904" i="1"/>
  <c r="R904" i="1"/>
  <c r="AC904" i="1"/>
  <c r="AD904" i="1"/>
  <c r="AB904" i="1" s="1"/>
  <c r="AE904" i="1"/>
  <c r="Q904" i="1" s="1"/>
  <c r="AF904" i="1"/>
  <c r="S904" i="1" s="1"/>
  <c r="AG904" i="1"/>
  <c r="AH904" i="1"/>
  <c r="CV904" i="1" s="1"/>
  <c r="U904" i="1" s="1"/>
  <c r="AI904" i="1"/>
  <c r="AJ904" i="1"/>
  <c r="CX904" i="1" s="1"/>
  <c r="W904" i="1" s="1"/>
  <c r="CQ904" i="1"/>
  <c r="CR904" i="1"/>
  <c r="CS904" i="1"/>
  <c r="CU904" i="1"/>
  <c r="T904" i="1" s="1"/>
  <c r="CW904" i="1"/>
  <c r="V904" i="1" s="1"/>
  <c r="GL904" i="1"/>
  <c r="GO904" i="1"/>
  <c r="GP904" i="1"/>
  <c r="GV904" i="1"/>
  <c r="GX904" i="1"/>
  <c r="HC904" i="1"/>
  <c r="C905" i="1"/>
  <c r="D905" i="1"/>
  <c r="I905" i="1"/>
  <c r="K905" i="1"/>
  <c r="AC905" i="1"/>
  <c r="AE905" i="1"/>
  <c r="R905" i="1" s="1"/>
  <c r="AF905" i="1"/>
  <c r="AG905" i="1"/>
  <c r="CU905" i="1" s="1"/>
  <c r="T905" i="1" s="1"/>
  <c r="AH905" i="1"/>
  <c r="AI905" i="1"/>
  <c r="CW905" i="1" s="1"/>
  <c r="V905" i="1" s="1"/>
  <c r="AJ905" i="1"/>
  <c r="CR905" i="1"/>
  <c r="CT905" i="1"/>
  <c r="CV905" i="1"/>
  <c r="U905" i="1" s="1"/>
  <c r="CX905" i="1"/>
  <c r="W905" i="1" s="1"/>
  <c r="GL905" i="1"/>
  <c r="GO905" i="1"/>
  <c r="GP905" i="1"/>
  <c r="GV905" i="1"/>
  <c r="HC905" i="1"/>
  <c r="GX905" i="1" s="1"/>
  <c r="I906" i="1"/>
  <c r="S906" i="1"/>
  <c r="AC906" i="1"/>
  <c r="AE906" i="1"/>
  <c r="R906" i="1" s="1"/>
  <c r="CZ906" i="1" s="1"/>
  <c r="Y906" i="1" s="1"/>
  <c r="AF906" i="1"/>
  <c r="AG906" i="1"/>
  <c r="CU906" i="1" s="1"/>
  <c r="T906" i="1" s="1"/>
  <c r="AH906" i="1"/>
  <c r="AI906" i="1"/>
  <c r="CW906" i="1" s="1"/>
  <c r="V906" i="1" s="1"/>
  <c r="AJ906" i="1"/>
  <c r="CR906" i="1"/>
  <c r="CT906" i="1"/>
  <c r="CV906" i="1"/>
  <c r="U906" i="1" s="1"/>
  <c r="CX906" i="1"/>
  <c r="W906" i="1" s="1"/>
  <c r="GL906" i="1"/>
  <c r="GO906" i="1"/>
  <c r="GP906" i="1"/>
  <c r="GV906" i="1"/>
  <c r="HC906" i="1"/>
  <c r="GX906" i="1" s="1"/>
  <c r="AC907" i="1"/>
  <c r="AE907" i="1"/>
  <c r="AF907" i="1"/>
  <c r="AG907" i="1"/>
  <c r="CU907" i="1" s="1"/>
  <c r="AH907" i="1"/>
  <c r="AI907" i="1"/>
  <c r="CW907" i="1" s="1"/>
  <c r="AJ907" i="1"/>
  <c r="CR907" i="1"/>
  <c r="CT907" i="1"/>
  <c r="CV907" i="1"/>
  <c r="CX907" i="1"/>
  <c r="GL907" i="1"/>
  <c r="GO907" i="1"/>
  <c r="GP907" i="1"/>
  <c r="GV907" i="1"/>
  <c r="HC907" i="1"/>
  <c r="I908" i="1"/>
  <c r="S908" i="1"/>
  <c r="CY908" i="1" s="1"/>
  <c r="X908" i="1" s="1"/>
  <c r="AC908" i="1"/>
  <c r="AE908" i="1"/>
  <c r="R908" i="1" s="1"/>
  <c r="CZ908" i="1" s="1"/>
  <c r="Y908" i="1" s="1"/>
  <c r="AF908" i="1"/>
  <c r="AG908" i="1"/>
  <c r="CU908" i="1" s="1"/>
  <c r="T908" i="1" s="1"/>
  <c r="AH908" i="1"/>
  <c r="AI908" i="1"/>
  <c r="CW908" i="1" s="1"/>
  <c r="V908" i="1" s="1"/>
  <c r="AJ908" i="1"/>
  <c r="CR908" i="1"/>
  <c r="CT908" i="1"/>
  <c r="CV908" i="1"/>
  <c r="U908" i="1" s="1"/>
  <c r="CX908" i="1"/>
  <c r="W908" i="1" s="1"/>
  <c r="GL908" i="1"/>
  <c r="GO908" i="1"/>
  <c r="GP908" i="1"/>
  <c r="GV908" i="1"/>
  <c r="HC908" i="1"/>
  <c r="GX908" i="1" s="1"/>
  <c r="AC909" i="1"/>
  <c r="AE909" i="1"/>
  <c r="AF909" i="1"/>
  <c r="AG909" i="1"/>
  <c r="CU909" i="1" s="1"/>
  <c r="AH909" i="1"/>
  <c r="AI909" i="1"/>
  <c r="CW909" i="1" s="1"/>
  <c r="AJ909" i="1"/>
  <c r="CR909" i="1"/>
  <c r="CT909" i="1"/>
  <c r="CV909" i="1"/>
  <c r="CX909" i="1"/>
  <c r="GL909" i="1"/>
  <c r="GO909" i="1"/>
  <c r="GP909" i="1"/>
  <c r="GV909" i="1"/>
  <c r="HC909" i="1"/>
  <c r="C910" i="1"/>
  <c r="D910" i="1"/>
  <c r="I910" i="1"/>
  <c r="K910" i="1"/>
  <c r="P910" i="1"/>
  <c r="R910" i="1"/>
  <c r="AC910" i="1"/>
  <c r="AD910" i="1"/>
  <c r="AE910" i="1"/>
  <c r="Q910" i="1" s="1"/>
  <c r="AF910" i="1"/>
  <c r="S910" i="1" s="1"/>
  <c r="AG910" i="1"/>
  <c r="AH910" i="1"/>
  <c r="CV910" i="1" s="1"/>
  <c r="U910" i="1" s="1"/>
  <c r="AI910" i="1"/>
  <c r="AJ910" i="1"/>
  <c r="CX910" i="1" s="1"/>
  <c r="W910" i="1" s="1"/>
  <c r="CQ910" i="1"/>
  <c r="CR910" i="1"/>
  <c r="CS910" i="1"/>
  <c r="CU910" i="1"/>
  <c r="T910" i="1" s="1"/>
  <c r="CW910" i="1"/>
  <c r="V910" i="1" s="1"/>
  <c r="GL910" i="1"/>
  <c r="GO910" i="1"/>
  <c r="GP910" i="1"/>
  <c r="GV910" i="1"/>
  <c r="HC910" i="1" s="1"/>
  <c r="GX910" i="1" s="1"/>
  <c r="C911" i="1"/>
  <c r="D911" i="1"/>
  <c r="I911" i="1"/>
  <c r="I913" i="1" s="1"/>
  <c r="K911" i="1"/>
  <c r="S911" i="1"/>
  <c r="AC911" i="1"/>
  <c r="P911" i="1" s="1"/>
  <c r="AE911" i="1"/>
  <c r="AD911" i="1" s="1"/>
  <c r="AF911" i="1"/>
  <c r="AG911" i="1"/>
  <c r="CU911" i="1" s="1"/>
  <c r="T911" i="1" s="1"/>
  <c r="AH911" i="1"/>
  <c r="AI911" i="1"/>
  <c r="CW911" i="1" s="1"/>
  <c r="V911" i="1" s="1"/>
  <c r="AJ911" i="1"/>
  <c r="CR911" i="1"/>
  <c r="CT911" i="1"/>
  <c r="CV911" i="1"/>
  <c r="U911" i="1" s="1"/>
  <c r="CX911" i="1"/>
  <c r="W911" i="1" s="1"/>
  <c r="GL911" i="1"/>
  <c r="GO911" i="1"/>
  <c r="GP911" i="1"/>
  <c r="GV911" i="1"/>
  <c r="HC911" i="1" s="1"/>
  <c r="GX911" i="1" s="1"/>
  <c r="I912" i="1"/>
  <c r="S912" i="1"/>
  <c r="AC912" i="1"/>
  <c r="P912" i="1" s="1"/>
  <c r="AE912" i="1"/>
  <c r="AD912" i="1" s="1"/>
  <c r="AF912" i="1"/>
  <c r="AG912" i="1"/>
  <c r="CU912" i="1" s="1"/>
  <c r="T912" i="1" s="1"/>
  <c r="AH912" i="1"/>
  <c r="AI912" i="1"/>
  <c r="CW912" i="1" s="1"/>
  <c r="V912" i="1" s="1"/>
  <c r="AJ912" i="1"/>
  <c r="CR912" i="1"/>
  <c r="CT912" i="1"/>
  <c r="CV912" i="1"/>
  <c r="U912" i="1" s="1"/>
  <c r="CX912" i="1"/>
  <c r="W912" i="1" s="1"/>
  <c r="GL912" i="1"/>
  <c r="GO912" i="1"/>
  <c r="GP912" i="1"/>
  <c r="GV912" i="1"/>
  <c r="HC912" i="1" s="1"/>
  <c r="GX912" i="1" s="1"/>
  <c r="AC913" i="1"/>
  <c r="P913" i="1" s="1"/>
  <c r="AE913" i="1"/>
  <c r="AD913" i="1" s="1"/>
  <c r="AF913" i="1"/>
  <c r="AG913" i="1"/>
  <c r="CU913" i="1" s="1"/>
  <c r="T913" i="1" s="1"/>
  <c r="AH913" i="1"/>
  <c r="AI913" i="1"/>
  <c r="CW913" i="1" s="1"/>
  <c r="V913" i="1" s="1"/>
  <c r="AJ913" i="1"/>
  <c r="CR913" i="1"/>
  <c r="CT913" i="1"/>
  <c r="CV913" i="1"/>
  <c r="U913" i="1" s="1"/>
  <c r="CX913" i="1"/>
  <c r="W913" i="1" s="1"/>
  <c r="GL913" i="1"/>
  <c r="GO913" i="1"/>
  <c r="GP913" i="1"/>
  <c r="GV913" i="1"/>
  <c r="HC913" i="1" s="1"/>
  <c r="GX913" i="1" s="1"/>
  <c r="C914" i="1"/>
  <c r="D914" i="1"/>
  <c r="I914" i="1"/>
  <c r="K914" i="1"/>
  <c r="P914" i="1"/>
  <c r="R914" i="1"/>
  <c r="AC914" i="1"/>
  <c r="AD914" i="1"/>
  <c r="AB914" i="1" s="1"/>
  <c r="AE914" i="1"/>
  <c r="Q914" i="1" s="1"/>
  <c r="AF914" i="1"/>
  <c r="S914" i="1" s="1"/>
  <c r="AG914" i="1"/>
  <c r="AH914" i="1"/>
  <c r="CV914" i="1" s="1"/>
  <c r="U914" i="1" s="1"/>
  <c r="AI914" i="1"/>
  <c r="AJ914" i="1"/>
  <c r="CX914" i="1" s="1"/>
  <c r="W914" i="1" s="1"/>
  <c r="CQ914" i="1"/>
  <c r="CR914" i="1"/>
  <c r="CS914" i="1"/>
  <c r="CU914" i="1"/>
  <c r="T914" i="1" s="1"/>
  <c r="CW914" i="1"/>
  <c r="V914" i="1" s="1"/>
  <c r="GL914" i="1"/>
  <c r="GO914" i="1"/>
  <c r="GP914" i="1"/>
  <c r="GV914" i="1"/>
  <c r="GX914" i="1"/>
  <c r="HC914" i="1"/>
  <c r="C915" i="1"/>
  <c r="D915" i="1"/>
  <c r="I915" i="1"/>
  <c r="K915" i="1"/>
  <c r="AC915" i="1"/>
  <c r="AE915" i="1"/>
  <c r="R915" i="1" s="1"/>
  <c r="AF915" i="1"/>
  <c r="AG915" i="1"/>
  <c r="CU915" i="1" s="1"/>
  <c r="T915" i="1" s="1"/>
  <c r="AH915" i="1"/>
  <c r="AI915" i="1"/>
  <c r="CW915" i="1" s="1"/>
  <c r="V915" i="1" s="1"/>
  <c r="AJ915" i="1"/>
  <c r="CT915" i="1"/>
  <c r="CV915" i="1"/>
  <c r="U915" i="1" s="1"/>
  <c r="CX915" i="1"/>
  <c r="W915" i="1" s="1"/>
  <c r="GL915" i="1"/>
  <c r="GO915" i="1"/>
  <c r="GP915" i="1"/>
  <c r="GV915" i="1"/>
  <c r="HC915" i="1"/>
  <c r="GX915" i="1" s="1"/>
  <c r="I916" i="1"/>
  <c r="S916" i="1"/>
  <c r="AC916" i="1"/>
  <c r="AE916" i="1"/>
  <c r="R916" i="1" s="1"/>
  <c r="CZ916" i="1" s="1"/>
  <c r="Y916" i="1" s="1"/>
  <c r="AF916" i="1"/>
  <c r="AG916" i="1"/>
  <c r="CU916" i="1" s="1"/>
  <c r="T916" i="1" s="1"/>
  <c r="AH916" i="1"/>
  <c r="AI916" i="1"/>
  <c r="CW916" i="1" s="1"/>
  <c r="V916" i="1" s="1"/>
  <c r="AJ916" i="1"/>
  <c r="CR916" i="1"/>
  <c r="CT916" i="1"/>
  <c r="CV916" i="1"/>
  <c r="U916" i="1" s="1"/>
  <c r="CX916" i="1"/>
  <c r="W916" i="1" s="1"/>
  <c r="GL916" i="1"/>
  <c r="GN916" i="1"/>
  <c r="GO916" i="1"/>
  <c r="GP916" i="1"/>
  <c r="GV916" i="1"/>
  <c r="GX916" i="1"/>
  <c r="HC916" i="1"/>
  <c r="AC917" i="1"/>
  <c r="AD917" i="1"/>
  <c r="AB917" i="1" s="1"/>
  <c r="AE917" i="1"/>
  <c r="AF917" i="1"/>
  <c r="AG917" i="1"/>
  <c r="AH917" i="1"/>
  <c r="CV917" i="1" s="1"/>
  <c r="AI917" i="1"/>
  <c r="AJ917" i="1"/>
  <c r="CX917" i="1" s="1"/>
  <c r="CQ917" i="1"/>
  <c r="CR917" i="1"/>
  <c r="CS917" i="1"/>
  <c r="CU917" i="1"/>
  <c r="CW917" i="1"/>
  <c r="GL917" i="1"/>
  <c r="GN917" i="1"/>
  <c r="GO917" i="1"/>
  <c r="GP917" i="1"/>
  <c r="GV917" i="1"/>
  <c r="HC917" i="1" s="1"/>
  <c r="C918" i="1"/>
  <c r="D918" i="1"/>
  <c r="I918" i="1"/>
  <c r="K918" i="1"/>
  <c r="P918" i="1"/>
  <c r="R918" i="1"/>
  <c r="AC918" i="1"/>
  <c r="AD918" i="1"/>
  <c r="AB918" i="1" s="1"/>
  <c r="AE918" i="1"/>
  <c r="Q918" i="1" s="1"/>
  <c r="AF918" i="1"/>
  <c r="S918" i="1" s="1"/>
  <c r="AG918" i="1"/>
  <c r="AH918" i="1"/>
  <c r="CV918" i="1" s="1"/>
  <c r="U918" i="1" s="1"/>
  <c r="AI918" i="1"/>
  <c r="AJ918" i="1"/>
  <c r="CX918" i="1" s="1"/>
  <c r="W918" i="1" s="1"/>
  <c r="CQ918" i="1"/>
  <c r="CR918" i="1"/>
  <c r="CS918" i="1"/>
  <c r="CU918" i="1"/>
  <c r="T918" i="1" s="1"/>
  <c r="CW918" i="1"/>
  <c r="V918" i="1" s="1"/>
  <c r="GL918" i="1"/>
  <c r="GN918" i="1"/>
  <c r="GP918" i="1"/>
  <c r="GV918" i="1"/>
  <c r="GX918" i="1"/>
  <c r="HC918" i="1"/>
  <c r="C919" i="1"/>
  <c r="D919" i="1"/>
  <c r="I919" i="1"/>
  <c r="K919" i="1"/>
  <c r="AC919" i="1"/>
  <c r="AE919" i="1"/>
  <c r="R919" i="1" s="1"/>
  <c r="AF919" i="1"/>
  <c r="AG919" i="1"/>
  <c r="CU919" i="1" s="1"/>
  <c r="T919" i="1" s="1"/>
  <c r="AH919" i="1"/>
  <c r="AI919" i="1"/>
  <c r="CW919" i="1" s="1"/>
  <c r="V919" i="1" s="1"/>
  <c r="AJ919" i="1"/>
  <c r="CT919" i="1"/>
  <c r="CV919" i="1"/>
  <c r="U919" i="1" s="1"/>
  <c r="CX919" i="1"/>
  <c r="W919" i="1" s="1"/>
  <c r="GL919" i="1"/>
  <c r="GN919" i="1"/>
  <c r="GP919" i="1"/>
  <c r="GV919" i="1"/>
  <c r="HC919" i="1"/>
  <c r="GX919" i="1" s="1"/>
  <c r="I920" i="1"/>
  <c r="S920" i="1"/>
  <c r="CY920" i="1" s="1"/>
  <c r="X920" i="1" s="1"/>
  <c r="AC920" i="1"/>
  <c r="AE920" i="1"/>
  <c r="R920" i="1" s="1"/>
  <c r="CZ920" i="1" s="1"/>
  <c r="Y920" i="1" s="1"/>
  <c r="AF920" i="1"/>
  <c r="AG920" i="1"/>
  <c r="CU920" i="1" s="1"/>
  <c r="T920" i="1" s="1"/>
  <c r="AH920" i="1"/>
  <c r="AI920" i="1"/>
  <c r="CW920" i="1" s="1"/>
  <c r="V920" i="1" s="1"/>
  <c r="AJ920" i="1"/>
  <c r="CR920" i="1"/>
  <c r="CT920" i="1"/>
  <c r="CV920" i="1"/>
  <c r="U920" i="1" s="1"/>
  <c r="CX920" i="1"/>
  <c r="W920" i="1" s="1"/>
  <c r="GL920" i="1"/>
  <c r="GN920" i="1"/>
  <c r="GO920" i="1"/>
  <c r="GP920" i="1"/>
  <c r="GV920" i="1"/>
  <c r="GX920" i="1"/>
  <c r="HC920" i="1"/>
  <c r="AC921" i="1"/>
  <c r="AD921" i="1"/>
  <c r="AB921" i="1" s="1"/>
  <c r="AE921" i="1"/>
  <c r="AF921" i="1"/>
  <c r="AG921" i="1"/>
  <c r="AH921" i="1"/>
  <c r="CV921" i="1" s="1"/>
  <c r="AI921" i="1"/>
  <c r="AJ921" i="1"/>
  <c r="CX921" i="1" s="1"/>
  <c r="CQ921" i="1"/>
  <c r="CR921" i="1"/>
  <c r="CS921" i="1"/>
  <c r="CU921" i="1"/>
  <c r="CW921" i="1"/>
  <c r="GL921" i="1"/>
  <c r="GN921" i="1"/>
  <c r="GO921" i="1"/>
  <c r="GP921" i="1"/>
  <c r="GV921" i="1"/>
  <c r="HC921" i="1" s="1"/>
  <c r="C922" i="1"/>
  <c r="D922" i="1"/>
  <c r="I922" i="1"/>
  <c r="K922" i="1"/>
  <c r="P922" i="1"/>
  <c r="R922" i="1"/>
  <c r="AC922" i="1"/>
  <c r="AD922" i="1"/>
  <c r="AB922" i="1" s="1"/>
  <c r="AE922" i="1"/>
  <c r="Q922" i="1" s="1"/>
  <c r="AF922" i="1"/>
  <c r="S922" i="1" s="1"/>
  <c r="AG922" i="1"/>
  <c r="AH922" i="1"/>
  <c r="CV922" i="1" s="1"/>
  <c r="U922" i="1" s="1"/>
  <c r="AI922" i="1"/>
  <c r="AJ922" i="1"/>
  <c r="CX922" i="1" s="1"/>
  <c r="W922" i="1" s="1"/>
  <c r="CQ922" i="1"/>
  <c r="CR922" i="1"/>
  <c r="CS922" i="1"/>
  <c r="CU922" i="1"/>
  <c r="T922" i="1" s="1"/>
  <c r="CW922" i="1"/>
  <c r="V922" i="1" s="1"/>
  <c r="GL922" i="1"/>
  <c r="GO922" i="1"/>
  <c r="GP922" i="1"/>
  <c r="GV922" i="1"/>
  <c r="GX922" i="1"/>
  <c r="HC922" i="1"/>
  <c r="C923" i="1"/>
  <c r="D923" i="1"/>
  <c r="I923" i="1"/>
  <c r="K923" i="1"/>
  <c r="AC923" i="1"/>
  <c r="AE923" i="1"/>
  <c r="R923" i="1" s="1"/>
  <c r="AF923" i="1"/>
  <c r="AG923" i="1"/>
  <c r="CU923" i="1" s="1"/>
  <c r="T923" i="1" s="1"/>
  <c r="AH923" i="1"/>
  <c r="AI923" i="1"/>
  <c r="CW923" i="1" s="1"/>
  <c r="V923" i="1" s="1"/>
  <c r="AJ923" i="1"/>
  <c r="CT923" i="1"/>
  <c r="CV923" i="1"/>
  <c r="U923" i="1" s="1"/>
  <c r="CX923" i="1"/>
  <c r="W923" i="1" s="1"/>
  <c r="GL923" i="1"/>
  <c r="GO923" i="1"/>
  <c r="GP923" i="1"/>
  <c r="GV923" i="1"/>
  <c r="HC923" i="1"/>
  <c r="GX923" i="1" s="1"/>
  <c r="I924" i="1"/>
  <c r="S924" i="1"/>
  <c r="AC924" i="1"/>
  <c r="AE924" i="1"/>
  <c r="R924" i="1" s="1"/>
  <c r="CZ924" i="1" s="1"/>
  <c r="Y924" i="1" s="1"/>
  <c r="AF924" i="1"/>
  <c r="AG924" i="1"/>
  <c r="CU924" i="1" s="1"/>
  <c r="T924" i="1" s="1"/>
  <c r="AH924" i="1"/>
  <c r="AI924" i="1"/>
  <c r="CW924" i="1" s="1"/>
  <c r="V924" i="1" s="1"/>
  <c r="AJ924" i="1"/>
  <c r="CR924" i="1"/>
  <c r="CT924" i="1"/>
  <c r="CV924" i="1"/>
  <c r="U924" i="1" s="1"/>
  <c r="CX924" i="1"/>
  <c r="W924" i="1" s="1"/>
  <c r="GL924" i="1"/>
  <c r="GN924" i="1"/>
  <c r="GO924" i="1"/>
  <c r="GP924" i="1"/>
  <c r="GV924" i="1"/>
  <c r="GX924" i="1"/>
  <c r="HC924" i="1"/>
  <c r="AC925" i="1"/>
  <c r="AD925" i="1"/>
  <c r="AB925" i="1" s="1"/>
  <c r="AE925" i="1"/>
  <c r="AF925" i="1"/>
  <c r="AG925" i="1"/>
  <c r="AH925" i="1"/>
  <c r="CV925" i="1" s="1"/>
  <c r="AI925" i="1"/>
  <c r="AJ925" i="1"/>
  <c r="CX925" i="1" s="1"/>
  <c r="CQ925" i="1"/>
  <c r="CR925" i="1"/>
  <c r="CS925" i="1"/>
  <c r="CU925" i="1"/>
  <c r="CW925" i="1"/>
  <c r="GL925" i="1"/>
  <c r="GN925" i="1"/>
  <c r="GO925" i="1"/>
  <c r="GP925" i="1"/>
  <c r="GV925" i="1"/>
  <c r="HC925" i="1" s="1"/>
  <c r="B927" i="1"/>
  <c r="B850" i="1" s="1"/>
  <c r="C927" i="1"/>
  <c r="C850" i="1" s="1"/>
  <c r="D927" i="1"/>
  <c r="D850" i="1" s="1"/>
  <c r="F927" i="1"/>
  <c r="F850" i="1" s="1"/>
  <c r="G927" i="1"/>
  <c r="G850" i="1" s="1"/>
  <c r="BX927" i="1"/>
  <c r="AO927" i="1" s="1"/>
  <c r="BZ927" i="1"/>
  <c r="BZ850" i="1" s="1"/>
  <c r="CD927" i="1"/>
  <c r="CD850" i="1" s="1"/>
  <c r="CK927" i="1"/>
  <c r="CK850" i="1" s="1"/>
  <c r="CL927" i="1"/>
  <c r="CL850" i="1" s="1"/>
  <c r="CM927" i="1"/>
  <c r="CM850" i="1" s="1"/>
  <c r="FP927" i="1"/>
  <c r="FY927" i="1" s="1"/>
  <c r="FR927" i="1"/>
  <c r="FR850" i="1" s="1"/>
  <c r="FV927" i="1"/>
  <c r="FV850" i="1" s="1"/>
  <c r="GC927" i="1"/>
  <c r="GC850" i="1" s="1"/>
  <c r="GD927" i="1"/>
  <c r="GD850" i="1" s="1"/>
  <c r="GE927" i="1"/>
  <c r="GE850" i="1" s="1"/>
  <c r="B957" i="1"/>
  <c r="B22" i="1" s="1"/>
  <c r="C957" i="1"/>
  <c r="C22" i="1" s="1"/>
  <c r="D957" i="1"/>
  <c r="D22" i="1" s="1"/>
  <c r="F957" i="1"/>
  <c r="F22" i="1" s="1"/>
  <c r="G957" i="1"/>
  <c r="G22" i="1" s="1"/>
  <c r="B987" i="1"/>
  <c r="B18" i="1" s="1"/>
  <c r="C987" i="1"/>
  <c r="C18" i="1" s="1"/>
  <c r="D987" i="1"/>
  <c r="D18" i="1" s="1"/>
  <c r="F987" i="1"/>
  <c r="F18" i="1" s="1"/>
  <c r="G987" i="1"/>
  <c r="G18" i="1" s="1"/>
  <c r="F12" i="6"/>
  <c r="G12" i="6"/>
  <c r="J43" i="7" l="1"/>
  <c r="O43" i="7"/>
  <c r="H85" i="7"/>
  <c r="P300" i="7"/>
  <c r="O124" i="7"/>
  <c r="H124" i="7"/>
  <c r="O451" i="7"/>
  <c r="H451" i="7"/>
  <c r="H500" i="7"/>
  <c r="J787" i="7"/>
  <c r="O990" i="7"/>
  <c r="H43" i="7"/>
  <c r="K54" i="7"/>
  <c r="J57" i="7" s="1"/>
  <c r="I83" i="7"/>
  <c r="I109" i="7"/>
  <c r="H111" i="7" s="1"/>
  <c r="I135" i="7"/>
  <c r="I217" i="7"/>
  <c r="H219" i="7" s="1"/>
  <c r="P222" i="7"/>
  <c r="J222" i="7"/>
  <c r="P242" i="7"/>
  <c r="J242" i="7"/>
  <c r="O281" i="7"/>
  <c r="H281" i="7"/>
  <c r="K298" i="7"/>
  <c r="J300" i="7"/>
  <c r="O313" i="7"/>
  <c r="H326" i="7"/>
  <c r="I336" i="7"/>
  <c r="K337" i="7"/>
  <c r="P339" i="7" s="1"/>
  <c r="P348" i="7"/>
  <c r="P373" i="7"/>
  <c r="O390" i="7"/>
  <c r="P406" i="7"/>
  <c r="O415" i="7"/>
  <c r="O424" i="7"/>
  <c r="O439" i="7"/>
  <c r="P439" i="7"/>
  <c r="H465" i="7"/>
  <c r="O491" i="7"/>
  <c r="P491" i="7"/>
  <c r="O71" i="7"/>
  <c r="H71" i="7"/>
  <c r="J98" i="7"/>
  <c r="P111" i="7"/>
  <c r="P137" i="7"/>
  <c r="J168" i="7"/>
  <c r="J233" i="7"/>
  <c r="O503" i="7"/>
  <c r="H503" i="7"/>
  <c r="O527" i="7"/>
  <c r="J589" i="7"/>
  <c r="P57" i="7"/>
  <c r="K69" i="7"/>
  <c r="P71" i="7" s="1"/>
  <c r="O85" i="7"/>
  <c r="O98" i="7"/>
  <c r="O111" i="7"/>
  <c r="K122" i="7"/>
  <c r="P124" i="7" s="1"/>
  <c r="O137" i="7"/>
  <c r="I147" i="7"/>
  <c r="H150" i="7" s="1"/>
  <c r="P150" i="7"/>
  <c r="P159" i="7"/>
  <c r="O168" i="7"/>
  <c r="O185" i="7"/>
  <c r="P194" i="7"/>
  <c r="P207" i="7"/>
  <c r="O233" i="7"/>
  <c r="H233" i="7"/>
  <c r="P448" i="7"/>
  <c r="O448" i="7"/>
  <c r="J474" i="7"/>
  <c r="P477" i="7"/>
  <c r="J477" i="7"/>
  <c r="P500" i="7"/>
  <c r="O500" i="7"/>
  <c r="P512" i="7"/>
  <c r="J512" i="7"/>
  <c r="H512" i="7"/>
  <c r="H527" i="7"/>
  <c r="O207" i="7"/>
  <c r="H448" i="7"/>
  <c r="O474" i="7"/>
  <c r="P813" i="7"/>
  <c r="P43" i="7"/>
  <c r="O194" i="7"/>
  <c r="K216" i="7"/>
  <c r="P219" i="7" s="1"/>
  <c r="H242" i="7"/>
  <c r="I255" i="7"/>
  <c r="O258" i="7" s="1"/>
  <c r="P258" i="7"/>
  <c r="J281" i="7"/>
  <c r="O300" i="7"/>
  <c r="H300" i="7"/>
  <c r="P313" i="7"/>
  <c r="P326" i="7"/>
  <c r="J326" i="7"/>
  <c r="O339" i="7"/>
  <c r="H348" i="7"/>
  <c r="J348" i="7"/>
  <c r="O373" i="7"/>
  <c r="J390" i="7"/>
  <c r="J406" i="7"/>
  <c r="J415" i="7"/>
  <c r="P424" i="7"/>
  <c r="J439" i="7"/>
  <c r="K462" i="7"/>
  <c r="J465" i="7" s="1"/>
  <c r="O465" i="7"/>
  <c r="J491" i="7"/>
  <c r="K524" i="7"/>
  <c r="J527" i="7" s="1"/>
  <c r="O548" i="7"/>
  <c r="H98" i="7"/>
  <c r="J150" i="7"/>
  <c r="H168" i="7"/>
  <c r="J194" i="7"/>
  <c r="J258" i="7"/>
  <c r="H390" i="7"/>
  <c r="H415" i="7"/>
  <c r="O562" i="7"/>
  <c r="O602" i="7"/>
  <c r="P663" i="7"/>
  <c r="H663" i="7"/>
  <c r="O684" i="7"/>
  <c r="O696" i="7"/>
  <c r="O708" i="7"/>
  <c r="P723" i="7"/>
  <c r="O723" i="7"/>
  <c r="H868" i="7"/>
  <c r="H57" i="7"/>
  <c r="J85" i="7"/>
  <c r="H137" i="7"/>
  <c r="J159" i="7"/>
  <c r="H185" i="7"/>
  <c r="J207" i="7"/>
  <c r="J219" i="7"/>
  <c r="H245" i="7"/>
  <c r="H261" i="7"/>
  <c r="J313" i="7"/>
  <c r="H339" i="7"/>
  <c r="J373" i="7"/>
  <c r="H424" i="7"/>
  <c r="P576" i="7"/>
  <c r="J771" i="7" s="1"/>
  <c r="P589" i="7"/>
  <c r="O615" i="7"/>
  <c r="P615" i="7"/>
  <c r="O628" i="7"/>
  <c r="P628" i="7"/>
  <c r="O637" i="7"/>
  <c r="P672" i="7"/>
  <c r="O732" i="7"/>
  <c r="P732" i="7"/>
  <c r="P741" i="7"/>
  <c r="O741" i="7"/>
  <c r="P527" i="7"/>
  <c r="P602" i="7"/>
  <c r="P684" i="7"/>
  <c r="P696" i="7"/>
  <c r="P708" i="7"/>
  <c r="H548" i="7"/>
  <c r="J562" i="7"/>
  <c r="H576" i="7"/>
  <c r="O589" i="7"/>
  <c r="H602" i="7"/>
  <c r="H615" i="7"/>
  <c r="H628" i="7"/>
  <c r="J646" i="7"/>
  <c r="H672" i="7"/>
  <c r="H684" i="7"/>
  <c r="H696" i="7"/>
  <c r="H708" i="7"/>
  <c r="H712" i="7"/>
  <c r="J723" i="7"/>
  <c r="H732" i="7"/>
  <c r="J741" i="7"/>
  <c r="H750" i="7"/>
  <c r="P768" i="7"/>
  <c r="H787" i="7"/>
  <c r="K797" i="7"/>
  <c r="P800" i="7" s="1"/>
  <c r="J800" i="7"/>
  <c r="K811" i="7"/>
  <c r="J813" i="7" s="1"/>
  <c r="P822" i="7"/>
  <c r="O868" i="7"/>
  <c r="O891" i="7"/>
  <c r="P924" i="7"/>
  <c r="P941" i="7"/>
  <c r="O950" i="7"/>
  <c r="O967" i="7"/>
  <c r="P976" i="7"/>
  <c r="P1033" i="7"/>
  <c r="J1033" i="7"/>
  <c r="P1065" i="7"/>
  <c r="K1088" i="7"/>
  <c r="J1091" i="7" s="1"/>
  <c r="I1146" i="7"/>
  <c r="H1148" i="7" s="1"/>
  <c r="K1169" i="7"/>
  <c r="J1172" i="7" s="1"/>
  <c r="P1183" i="7"/>
  <c r="P1193" i="7"/>
  <c r="K1202" i="7"/>
  <c r="P1204" i="7" s="1"/>
  <c r="H637" i="7"/>
  <c r="J663" i="7"/>
  <c r="P750" i="7"/>
  <c r="J750" i="7"/>
  <c r="K798" i="7"/>
  <c r="I846" i="7"/>
  <c r="O849" i="7" s="1"/>
  <c r="P849" i="7"/>
  <c r="K865" i="7"/>
  <c r="J868" i="7" s="1"/>
  <c r="O900" i="7"/>
  <c r="P915" i="7"/>
  <c r="J915" i="7"/>
  <c r="O927" i="7"/>
  <c r="H927" i="7"/>
  <c r="P953" i="7"/>
  <c r="J953" i="7"/>
  <c r="O979" i="7"/>
  <c r="H979" i="7"/>
  <c r="I988" i="7"/>
  <c r="I1011" i="7"/>
  <c r="O1014" i="7" s="1"/>
  <c r="P1014" i="7"/>
  <c r="O1045" i="7"/>
  <c r="H1045" i="7"/>
  <c r="P1056" i="7"/>
  <c r="J1065" i="7"/>
  <c r="O1065" i="7"/>
  <c r="P1079" i="7"/>
  <c r="P1125" i="7"/>
  <c r="J1125" i="7"/>
  <c r="P1137" i="7"/>
  <c r="H1160" i="7"/>
  <c r="O1204" i="7"/>
  <c r="H1204" i="7"/>
  <c r="J576" i="7"/>
  <c r="J602" i="7"/>
  <c r="J615" i="7"/>
  <c r="J628" i="7"/>
  <c r="H646" i="7"/>
  <c r="J672" i="7"/>
  <c r="J684" i="7"/>
  <c r="J696" i="7"/>
  <c r="J708" i="7"/>
  <c r="H723" i="7"/>
  <c r="J732" i="7"/>
  <c r="H741" i="7"/>
  <c r="P787" i="7"/>
  <c r="O813" i="7"/>
  <c r="H813" i="7"/>
  <c r="O822" i="7"/>
  <c r="H849" i="7"/>
  <c r="H882" i="7"/>
  <c r="J891" i="7"/>
  <c r="H924" i="7"/>
  <c r="H930" i="7"/>
  <c r="H941" i="7"/>
  <c r="J950" i="7"/>
  <c r="H950" i="7"/>
  <c r="J967" i="7"/>
  <c r="H967" i="7"/>
  <c r="H976" i="7"/>
  <c r="H990" i="7"/>
  <c r="O1033" i="7"/>
  <c r="P1148" i="7"/>
  <c r="O1148" i="7"/>
  <c r="H1183" i="7"/>
  <c r="H1193" i="7"/>
  <c r="J1193" i="7"/>
  <c r="O800" i="7"/>
  <c r="H800" i="7"/>
  <c r="P882" i="7"/>
  <c r="J882" i="7"/>
  <c r="P891" i="7"/>
  <c r="O904" i="7"/>
  <c r="H904" i="7"/>
  <c r="I913" i="7"/>
  <c r="H915" i="7" s="1"/>
  <c r="J924" i="7"/>
  <c r="J941" i="7"/>
  <c r="K948" i="7"/>
  <c r="P950" i="7" s="1"/>
  <c r="P990" i="7"/>
  <c r="J990" i="7"/>
  <c r="O999" i="7"/>
  <c r="H999" i="7"/>
  <c r="H1014" i="7"/>
  <c r="J1014" i="7"/>
  <c r="J1045" i="7"/>
  <c r="H1079" i="7"/>
  <c r="J1079" i="7"/>
  <c r="O1091" i="7"/>
  <c r="P1091" i="7"/>
  <c r="H1102" i="7"/>
  <c r="J1102" i="7"/>
  <c r="O1113" i="7"/>
  <c r="H1125" i="7"/>
  <c r="P1160" i="7"/>
  <c r="J1160" i="7"/>
  <c r="O1172" i="7"/>
  <c r="P1172" i="7"/>
  <c r="J1183" i="7"/>
  <c r="J849" i="7"/>
  <c r="H900" i="7"/>
  <c r="H1033" i="7"/>
  <c r="H1056" i="7"/>
  <c r="H1068" i="7"/>
  <c r="H1091" i="7"/>
  <c r="J1113" i="7"/>
  <c r="H1137" i="7"/>
  <c r="J1148" i="7"/>
  <c r="H1172" i="7"/>
  <c r="CP914" i="1"/>
  <c r="O914" i="1" s="1"/>
  <c r="CP904" i="1"/>
  <c r="O904" i="1" s="1"/>
  <c r="GM904" i="1" s="1"/>
  <c r="GN904" i="1" s="1"/>
  <c r="CY900" i="1"/>
  <c r="X900" i="1" s="1"/>
  <c r="CZ900" i="1"/>
  <c r="Y900" i="1" s="1"/>
  <c r="CP896" i="1"/>
  <c r="O896" i="1" s="1"/>
  <c r="CY892" i="1"/>
  <c r="X892" i="1" s="1"/>
  <c r="CZ892" i="1"/>
  <c r="Y892" i="1" s="1"/>
  <c r="P863" i="1"/>
  <c r="CP863" i="1" s="1"/>
  <c r="O863" i="1" s="1"/>
  <c r="Q863" i="1"/>
  <c r="P862" i="1"/>
  <c r="CP862" i="1" s="1"/>
  <c r="O862" i="1" s="1"/>
  <c r="Q862" i="1"/>
  <c r="W859" i="1"/>
  <c r="CP900" i="1"/>
  <c r="O900" i="1" s="1"/>
  <c r="GM900" i="1" s="1"/>
  <c r="GN900" i="1" s="1"/>
  <c r="CP892" i="1"/>
  <c r="O892" i="1" s="1"/>
  <c r="GM892" i="1" s="1"/>
  <c r="GN892" i="1" s="1"/>
  <c r="CP888" i="1"/>
  <c r="O888" i="1" s="1"/>
  <c r="P887" i="1"/>
  <c r="CP887" i="1" s="1"/>
  <c r="O887" i="1" s="1"/>
  <c r="Q887" i="1"/>
  <c r="CP878" i="1"/>
  <c r="O878" i="1" s="1"/>
  <c r="P877" i="1"/>
  <c r="CP877" i="1" s="1"/>
  <c r="O877" i="1" s="1"/>
  <c r="Q877" i="1"/>
  <c r="P871" i="1"/>
  <c r="CP871" i="1" s="1"/>
  <c r="O871" i="1" s="1"/>
  <c r="Q871" i="1"/>
  <c r="CP864" i="1"/>
  <c r="O864" i="1" s="1"/>
  <c r="GM864" i="1" s="1"/>
  <c r="GN864" i="1" s="1"/>
  <c r="AH927" i="1"/>
  <c r="CP922" i="1"/>
  <c r="O922" i="1" s="1"/>
  <c r="CZ918" i="1"/>
  <c r="Y918" i="1" s="1"/>
  <c r="CY918" i="1"/>
  <c r="X918" i="1" s="1"/>
  <c r="CP918" i="1"/>
  <c r="O918" i="1" s="1"/>
  <c r="Q913" i="1"/>
  <c r="CP913" i="1" s="1"/>
  <c r="O913" i="1" s="1"/>
  <c r="S913" i="1"/>
  <c r="CY910" i="1"/>
  <c r="X910" i="1" s="1"/>
  <c r="CZ910" i="1"/>
  <c r="Y910" i="1" s="1"/>
  <c r="CY906" i="1"/>
  <c r="X906" i="1" s="1"/>
  <c r="S903" i="1"/>
  <c r="Q903" i="1"/>
  <c r="CY898" i="1"/>
  <c r="X898" i="1" s="1"/>
  <c r="Q895" i="1"/>
  <c r="CP895" i="1" s="1"/>
  <c r="O895" i="1" s="1"/>
  <c r="S895" i="1"/>
  <c r="CY891" i="1"/>
  <c r="X891" i="1" s="1"/>
  <c r="AG927" i="1"/>
  <c r="AO850" i="1"/>
  <c r="F931" i="1"/>
  <c r="FY850" i="1"/>
  <c r="EP927" i="1"/>
  <c r="CY924" i="1"/>
  <c r="X924" i="1" s="1"/>
  <c r="CZ922" i="1"/>
  <c r="Y922" i="1" s="1"/>
  <c r="CY922" i="1"/>
  <c r="X922" i="1" s="1"/>
  <c r="CY916" i="1"/>
  <c r="X916" i="1" s="1"/>
  <c r="CZ914" i="1"/>
  <c r="Y914" i="1" s="1"/>
  <c r="CY914" i="1"/>
  <c r="X914" i="1" s="1"/>
  <c r="CP910" i="1"/>
  <c r="O910" i="1" s="1"/>
  <c r="GM910" i="1" s="1"/>
  <c r="GN910" i="1" s="1"/>
  <c r="CZ904" i="1"/>
  <c r="Y904" i="1" s="1"/>
  <c r="CY904" i="1"/>
  <c r="X904" i="1" s="1"/>
  <c r="CP903" i="1"/>
  <c r="O903" i="1" s="1"/>
  <c r="CZ896" i="1"/>
  <c r="Y896" i="1" s="1"/>
  <c r="CY896" i="1"/>
  <c r="X896" i="1" s="1"/>
  <c r="CZ888" i="1"/>
  <c r="Y888" i="1" s="1"/>
  <c r="CY888" i="1"/>
  <c r="X888" i="1" s="1"/>
  <c r="GX887" i="1"/>
  <c r="CZ878" i="1"/>
  <c r="Y878" i="1" s="1"/>
  <c r="CY878" i="1"/>
  <c r="X878" i="1" s="1"/>
  <c r="GX877" i="1"/>
  <c r="CZ864" i="1"/>
  <c r="Y864" i="1" s="1"/>
  <c r="CY864" i="1"/>
  <c r="X864" i="1" s="1"/>
  <c r="AI927" i="1"/>
  <c r="CJ927" i="1"/>
  <c r="CZ889" i="1"/>
  <c r="Y889" i="1" s="1"/>
  <c r="CX1810" i="3"/>
  <c r="CW1809" i="3"/>
  <c r="CU1808" i="3"/>
  <c r="CQ888" i="1"/>
  <c r="AD888" i="1"/>
  <c r="AB888" i="1" s="1"/>
  <c r="CT887" i="1"/>
  <c r="CT886" i="1"/>
  <c r="CT885" i="1"/>
  <c r="CS884" i="1"/>
  <c r="R884" i="1"/>
  <c r="CZ883" i="1"/>
  <c r="Y883" i="1" s="1"/>
  <c r="CZ882" i="1"/>
  <c r="Y882" i="1" s="1"/>
  <c r="CZ881" i="1"/>
  <c r="Y881" i="1" s="1"/>
  <c r="CZ880" i="1"/>
  <c r="Y880" i="1" s="1"/>
  <c r="CZ879" i="1"/>
  <c r="Y879" i="1" s="1"/>
  <c r="CX1798" i="3"/>
  <c r="CW1796" i="3"/>
  <c r="CU1795" i="3"/>
  <c r="CX1796" i="3"/>
  <c r="CQ878" i="1"/>
  <c r="AD878" i="1"/>
  <c r="AB878" i="1" s="1"/>
  <c r="CT877" i="1"/>
  <c r="CT876" i="1"/>
  <c r="CT875" i="1"/>
  <c r="CS874" i="1"/>
  <c r="R874" i="1"/>
  <c r="CZ873" i="1"/>
  <c r="Y873" i="1" s="1"/>
  <c r="CS872" i="1"/>
  <c r="R872" i="1"/>
  <c r="CY872" i="1" s="1"/>
  <c r="X872" i="1" s="1"/>
  <c r="CT871" i="1"/>
  <c r="CT870" i="1"/>
  <c r="CT869" i="1"/>
  <c r="CS868" i="1"/>
  <c r="R868" i="1"/>
  <c r="CZ867" i="1"/>
  <c r="Y867" i="1" s="1"/>
  <c r="CZ866" i="1"/>
  <c r="Y866" i="1" s="1"/>
  <c r="CZ865" i="1"/>
  <c r="Y865" i="1" s="1"/>
  <c r="CU1778" i="3"/>
  <c r="CX1780" i="3"/>
  <c r="CX1778" i="3"/>
  <c r="CQ864" i="1"/>
  <c r="AD864" i="1"/>
  <c r="AB864" i="1" s="1"/>
  <c r="CT863" i="1"/>
  <c r="CT862" i="1"/>
  <c r="CT861" i="1"/>
  <c r="S860" i="1"/>
  <c r="P860" i="1"/>
  <c r="CR858" i="1"/>
  <c r="CR856" i="1"/>
  <c r="CW1761" i="3"/>
  <c r="CX1764" i="3"/>
  <c r="CU1760" i="3"/>
  <c r="CX1761" i="3"/>
  <c r="S853" i="1"/>
  <c r="P853" i="1"/>
  <c r="I855" i="1"/>
  <c r="T855" i="1" s="1"/>
  <c r="I857" i="1"/>
  <c r="U857" i="1" s="1"/>
  <c r="I859" i="1"/>
  <c r="AB852" i="1"/>
  <c r="FP850" i="1"/>
  <c r="BX850" i="1"/>
  <c r="EU818" i="1"/>
  <c r="AB816" i="1"/>
  <c r="AB811" i="1"/>
  <c r="GX810" i="1"/>
  <c r="V810" i="1"/>
  <c r="AB808" i="1"/>
  <c r="AB806" i="1"/>
  <c r="AB805" i="1"/>
  <c r="BZ660" i="1"/>
  <c r="AQ818" i="1"/>
  <c r="AB798" i="1"/>
  <c r="CY793" i="1"/>
  <c r="X793" i="1" s="1"/>
  <c r="CZ793" i="1"/>
  <c r="Y793" i="1" s="1"/>
  <c r="GX792" i="1"/>
  <c r="V792" i="1"/>
  <c r="AB790" i="1"/>
  <c r="AB788" i="1"/>
  <c r="AB787" i="1"/>
  <c r="CY777" i="1"/>
  <c r="X777" i="1" s="1"/>
  <c r="CZ777" i="1"/>
  <c r="Y777" i="1" s="1"/>
  <c r="CY773" i="1"/>
  <c r="X773" i="1" s="1"/>
  <c r="CZ773" i="1"/>
  <c r="Y773" i="1" s="1"/>
  <c r="GX772" i="1"/>
  <c r="V772" i="1"/>
  <c r="AB770" i="1"/>
  <c r="AB768" i="1"/>
  <c r="AB767" i="1"/>
  <c r="T760" i="1"/>
  <c r="AB759" i="1"/>
  <c r="CP757" i="1"/>
  <c r="O757" i="1" s="1"/>
  <c r="GM757" i="1" s="1"/>
  <c r="GO757" i="1" s="1"/>
  <c r="W752" i="1"/>
  <c r="AB752" i="1"/>
  <c r="CY742" i="1"/>
  <c r="X742" i="1" s="1"/>
  <c r="CZ742" i="1"/>
  <c r="Y742" i="1" s="1"/>
  <c r="AB739" i="1"/>
  <c r="S737" i="1"/>
  <c r="P737" i="1"/>
  <c r="Q737" i="1"/>
  <c r="GX685" i="1"/>
  <c r="AG818" i="1"/>
  <c r="CY607" i="1"/>
  <c r="X607" i="1" s="1"/>
  <c r="CZ607" i="1"/>
  <c r="Y607" i="1" s="1"/>
  <c r="AG628" i="1"/>
  <c r="AJ628" i="1"/>
  <c r="Q924" i="1"/>
  <c r="CW1894" i="3"/>
  <c r="CX1896" i="3"/>
  <c r="CU1893" i="3"/>
  <c r="CX1894" i="3"/>
  <c r="CV1893" i="3"/>
  <c r="CW1895" i="3"/>
  <c r="CR915" i="1"/>
  <c r="Q908" i="1"/>
  <c r="CW1860" i="3"/>
  <c r="CU1859" i="3"/>
  <c r="CX1860" i="3"/>
  <c r="AB900" i="1"/>
  <c r="CX1830" i="3"/>
  <c r="CU1826" i="3"/>
  <c r="CX1827" i="3"/>
  <c r="CV1826" i="3"/>
  <c r="CX1828" i="3"/>
  <c r="CX1826" i="3"/>
  <c r="AB892" i="1"/>
  <c r="EV927" i="1"/>
  <c r="CG927" i="1"/>
  <c r="BB927" i="1"/>
  <c r="CT925" i="1"/>
  <c r="CQ924" i="1"/>
  <c r="AD924" i="1"/>
  <c r="AB924" i="1" s="1"/>
  <c r="P924" i="1"/>
  <c r="CQ923" i="1"/>
  <c r="AD923" i="1"/>
  <c r="AB923" i="1" s="1"/>
  <c r="P923" i="1"/>
  <c r="CT922" i="1"/>
  <c r="CT921" i="1"/>
  <c r="CQ920" i="1"/>
  <c r="AD920" i="1"/>
  <c r="AB920" i="1" s="1"/>
  <c r="P920" i="1"/>
  <c r="CQ919" i="1"/>
  <c r="AD919" i="1"/>
  <c r="AB919" i="1" s="1"/>
  <c r="P919" i="1"/>
  <c r="CT918" i="1"/>
  <c r="CT917" i="1"/>
  <c r="CQ916" i="1"/>
  <c r="AD916" i="1"/>
  <c r="AB916" i="1" s="1"/>
  <c r="P916" i="1"/>
  <c r="CQ915" i="1"/>
  <c r="AD915" i="1"/>
  <c r="AB915" i="1" s="1"/>
  <c r="P915" i="1"/>
  <c r="CT914" i="1"/>
  <c r="CS913" i="1"/>
  <c r="AB913" i="1"/>
  <c r="R913" i="1"/>
  <c r="CS912" i="1"/>
  <c r="AB912" i="1"/>
  <c r="R912" i="1"/>
  <c r="CY912" i="1" s="1"/>
  <c r="X912" i="1" s="1"/>
  <c r="CS911" i="1"/>
  <c r="AB911" i="1"/>
  <c r="R911" i="1"/>
  <c r="CY911" i="1" s="1"/>
  <c r="X911" i="1" s="1"/>
  <c r="CX1867" i="3"/>
  <c r="CU1863" i="3"/>
  <c r="CX1864" i="3"/>
  <c r="CV1863" i="3"/>
  <c r="CX1865" i="3"/>
  <c r="CX1863" i="3"/>
  <c r="CQ909" i="1"/>
  <c r="AD909" i="1"/>
  <c r="AB909" i="1" s="1"/>
  <c r="CQ908" i="1"/>
  <c r="AD908" i="1"/>
  <c r="AB908" i="1" s="1"/>
  <c r="P908" i="1"/>
  <c r="CP908" i="1" s="1"/>
  <c r="O908" i="1" s="1"/>
  <c r="GM908" i="1" s="1"/>
  <c r="GN908" i="1" s="1"/>
  <c r="CQ907" i="1"/>
  <c r="AD907" i="1"/>
  <c r="AB907" i="1" s="1"/>
  <c r="CQ906" i="1"/>
  <c r="AD906" i="1"/>
  <c r="AB906" i="1" s="1"/>
  <c r="P906" i="1"/>
  <c r="CQ905" i="1"/>
  <c r="AD905" i="1"/>
  <c r="AB905" i="1" s="1"/>
  <c r="P905" i="1"/>
  <c r="CT904" i="1"/>
  <c r="CS903" i="1"/>
  <c r="AB903" i="1"/>
  <c r="R903" i="1"/>
  <c r="CS902" i="1"/>
  <c r="AB902" i="1"/>
  <c r="R902" i="1"/>
  <c r="CY902" i="1" s="1"/>
  <c r="X902" i="1" s="1"/>
  <c r="CS901" i="1"/>
  <c r="AB901" i="1"/>
  <c r="R901" i="1"/>
  <c r="CY901" i="1" s="1"/>
  <c r="X901" i="1" s="1"/>
  <c r="CW1832" i="3"/>
  <c r="CW1834" i="3"/>
  <c r="CX1837" i="3"/>
  <c r="CX1841" i="3"/>
  <c r="CU1831" i="3"/>
  <c r="CX1832" i="3"/>
  <c r="CX1834" i="3"/>
  <c r="CX1838" i="3"/>
  <c r="CX1842" i="3"/>
  <c r="CV1831" i="3"/>
  <c r="CW1833" i="3"/>
  <c r="CX1835" i="3"/>
  <c r="CX1839" i="3"/>
  <c r="CQ899" i="1"/>
  <c r="AD899" i="1"/>
  <c r="AB899" i="1" s="1"/>
  <c r="CQ898" i="1"/>
  <c r="AD898" i="1"/>
  <c r="AB898" i="1" s="1"/>
  <c r="P898" i="1"/>
  <c r="CQ897" i="1"/>
  <c r="AD897" i="1"/>
  <c r="AB897" i="1" s="1"/>
  <c r="P897" i="1"/>
  <c r="CT896" i="1"/>
  <c r="CS895" i="1"/>
  <c r="AB895" i="1"/>
  <c r="R895" i="1"/>
  <c r="CS894" i="1"/>
  <c r="AB894" i="1"/>
  <c r="R894" i="1"/>
  <c r="CY894" i="1" s="1"/>
  <c r="X894" i="1" s="1"/>
  <c r="CS893" i="1"/>
  <c r="AB893" i="1"/>
  <c r="R893" i="1"/>
  <c r="CY893" i="1" s="1"/>
  <c r="X893" i="1" s="1"/>
  <c r="CW1812" i="3"/>
  <c r="CX1815" i="3"/>
  <c r="CU1811" i="3"/>
  <c r="CX1812" i="3"/>
  <c r="CV1811" i="3"/>
  <c r="CX1813" i="3"/>
  <c r="CQ891" i="1"/>
  <c r="AD891" i="1"/>
  <c r="AB891" i="1" s="1"/>
  <c r="P891" i="1"/>
  <c r="CP891" i="1" s="1"/>
  <c r="O891" i="1" s="1"/>
  <c r="GM891" i="1" s="1"/>
  <c r="GN891" i="1" s="1"/>
  <c r="CQ890" i="1"/>
  <c r="P890" i="1"/>
  <c r="CP890" i="1" s="1"/>
  <c r="O890" i="1" s="1"/>
  <c r="GM890" i="1" s="1"/>
  <c r="GN890" i="1" s="1"/>
  <c r="CQ889" i="1"/>
  <c r="P889" i="1"/>
  <c r="CP889" i="1" s="1"/>
  <c r="O889" i="1" s="1"/>
  <c r="GM889" i="1" s="1"/>
  <c r="GN889" i="1" s="1"/>
  <c r="CT888" i="1"/>
  <c r="CS887" i="1"/>
  <c r="R887" i="1"/>
  <c r="CY887" i="1" s="1"/>
  <c r="X887" i="1" s="1"/>
  <c r="CS886" i="1"/>
  <c r="R886" i="1"/>
  <c r="CY886" i="1" s="1"/>
  <c r="X886" i="1" s="1"/>
  <c r="CS885" i="1"/>
  <c r="R885" i="1"/>
  <c r="CY885" i="1" s="1"/>
  <c r="X885" i="1" s="1"/>
  <c r="CW1800" i="3"/>
  <c r="CU1799" i="3"/>
  <c r="CX1800" i="3"/>
  <c r="CV1799" i="3"/>
  <c r="CX1801" i="3"/>
  <c r="CQ883" i="1"/>
  <c r="P883" i="1"/>
  <c r="CP883" i="1" s="1"/>
  <c r="O883" i="1" s="1"/>
  <c r="GM883" i="1" s="1"/>
  <c r="GN883" i="1" s="1"/>
  <c r="CQ882" i="1"/>
  <c r="P882" i="1"/>
  <c r="CP882" i="1" s="1"/>
  <c r="O882" i="1" s="1"/>
  <c r="GM882" i="1" s="1"/>
  <c r="GN882" i="1" s="1"/>
  <c r="CQ881" i="1"/>
  <c r="P881" i="1"/>
  <c r="CP881" i="1" s="1"/>
  <c r="O881" i="1" s="1"/>
  <c r="GM881" i="1" s="1"/>
  <c r="GN881" i="1" s="1"/>
  <c r="CQ880" i="1"/>
  <c r="P880" i="1"/>
  <c r="CP880" i="1" s="1"/>
  <c r="O880" i="1" s="1"/>
  <c r="GM880" i="1" s="1"/>
  <c r="GN880" i="1" s="1"/>
  <c r="CQ879" i="1"/>
  <c r="P879" i="1"/>
  <c r="CP879" i="1" s="1"/>
  <c r="O879" i="1" s="1"/>
  <c r="GM879" i="1" s="1"/>
  <c r="GN879" i="1" s="1"/>
  <c r="CT878" i="1"/>
  <c r="CS877" i="1"/>
  <c r="R877" i="1"/>
  <c r="CY877" i="1" s="1"/>
  <c r="X877" i="1" s="1"/>
  <c r="CS876" i="1"/>
  <c r="R876" i="1"/>
  <c r="CY876" i="1" s="1"/>
  <c r="X876" i="1" s="1"/>
  <c r="CS875" i="1"/>
  <c r="R875" i="1"/>
  <c r="CY875" i="1" s="1"/>
  <c r="X875" i="1" s="1"/>
  <c r="CW1786" i="3"/>
  <c r="CU1785" i="3"/>
  <c r="CX1786" i="3"/>
  <c r="CQ873" i="1"/>
  <c r="P873" i="1"/>
  <c r="CP873" i="1" s="1"/>
  <c r="O873" i="1" s="1"/>
  <c r="GM873" i="1" s="1"/>
  <c r="GN873" i="1" s="1"/>
  <c r="CS871" i="1"/>
  <c r="R871" i="1"/>
  <c r="CZ871" i="1" s="1"/>
  <c r="Y871" i="1" s="1"/>
  <c r="CS870" i="1"/>
  <c r="R870" i="1"/>
  <c r="CY870" i="1" s="1"/>
  <c r="X870" i="1" s="1"/>
  <c r="CS869" i="1"/>
  <c r="R869" i="1"/>
  <c r="CY869" i="1" s="1"/>
  <c r="X869" i="1" s="1"/>
  <c r="CX1782" i="3"/>
  <c r="CU1781" i="3"/>
  <c r="CQ867" i="1"/>
  <c r="P867" i="1"/>
  <c r="CP867" i="1" s="1"/>
  <c r="O867" i="1" s="1"/>
  <c r="GM867" i="1" s="1"/>
  <c r="GN867" i="1" s="1"/>
  <c r="CQ866" i="1"/>
  <c r="P866" i="1"/>
  <c r="CP866" i="1" s="1"/>
  <c r="O866" i="1" s="1"/>
  <c r="GM866" i="1" s="1"/>
  <c r="GN866" i="1" s="1"/>
  <c r="CQ865" i="1"/>
  <c r="P865" i="1"/>
  <c r="CP865" i="1" s="1"/>
  <c r="O865" i="1" s="1"/>
  <c r="GM865" i="1" s="1"/>
  <c r="GN865" i="1" s="1"/>
  <c r="CT864" i="1"/>
  <c r="CS863" i="1"/>
  <c r="R863" i="1"/>
  <c r="CZ863" i="1" s="1"/>
  <c r="Y863" i="1" s="1"/>
  <c r="CS862" i="1"/>
  <c r="R862" i="1"/>
  <c r="CY862" i="1" s="1"/>
  <c r="X862" i="1" s="1"/>
  <c r="CS861" i="1"/>
  <c r="R861" i="1"/>
  <c r="CZ861" i="1" s="1"/>
  <c r="Y861" i="1" s="1"/>
  <c r="AB859" i="1"/>
  <c r="P859" i="1"/>
  <c r="AB858" i="1"/>
  <c r="AB856" i="1"/>
  <c r="AD854" i="1"/>
  <c r="AB854" i="1" s="1"/>
  <c r="R854" i="1"/>
  <c r="CS854" i="1"/>
  <c r="CP852" i="1"/>
  <c r="O852" i="1" s="1"/>
  <c r="CJ660" i="1"/>
  <c r="BA818" i="1"/>
  <c r="W810" i="1"/>
  <c r="W792" i="1"/>
  <c r="CY783" i="1"/>
  <c r="X783" i="1" s="1"/>
  <c r="CZ783" i="1"/>
  <c r="Y783" i="1" s="1"/>
  <c r="CY779" i="1"/>
  <c r="X779" i="1" s="1"/>
  <c r="CZ779" i="1"/>
  <c r="Y779" i="1" s="1"/>
  <c r="W772" i="1"/>
  <c r="CY763" i="1"/>
  <c r="X763" i="1" s="1"/>
  <c r="CZ763" i="1"/>
  <c r="Y763" i="1" s="1"/>
  <c r="S752" i="1"/>
  <c r="P752" i="1"/>
  <c r="Q752" i="1"/>
  <c r="CZ747" i="1"/>
  <c r="Y747" i="1" s="1"/>
  <c r="GM744" i="1"/>
  <c r="GN744" i="1" s="1"/>
  <c r="GM734" i="1"/>
  <c r="GN734" i="1" s="1"/>
  <c r="AB706" i="1"/>
  <c r="AB705" i="1"/>
  <c r="AB702" i="1"/>
  <c r="AB701" i="1"/>
  <c r="U685" i="1"/>
  <c r="W685" i="1"/>
  <c r="S685" i="1"/>
  <c r="CY680" i="1"/>
  <c r="X680" i="1" s="1"/>
  <c r="CZ680" i="1"/>
  <c r="Y680" i="1" s="1"/>
  <c r="W665" i="1"/>
  <c r="S665" i="1"/>
  <c r="AI818" i="1"/>
  <c r="U614" i="1"/>
  <c r="W614" i="1"/>
  <c r="S614" i="1"/>
  <c r="U606" i="1"/>
  <c r="W606" i="1"/>
  <c r="S606" i="1"/>
  <c r="EG927" i="1"/>
  <c r="CW1906" i="3"/>
  <c r="CX1908" i="3"/>
  <c r="CX1912" i="3"/>
  <c r="CU1905" i="3"/>
  <c r="CX1906" i="3"/>
  <c r="CX1909" i="3"/>
  <c r="CV1905" i="3"/>
  <c r="CW1907" i="3"/>
  <c r="CX1910" i="3"/>
  <c r="CR919" i="1"/>
  <c r="Q916" i="1"/>
  <c r="CW1882" i="3"/>
  <c r="CX1884" i="3"/>
  <c r="CX1888" i="3"/>
  <c r="CU1881" i="3"/>
  <c r="CX1882" i="3"/>
  <c r="CX1885" i="3"/>
  <c r="CV1881" i="3"/>
  <c r="CW1883" i="3"/>
  <c r="CX1886" i="3"/>
  <c r="Q905" i="1"/>
  <c r="EU927" i="1"/>
  <c r="EM927" i="1"/>
  <c r="EI927" i="1"/>
  <c r="I925" i="1"/>
  <c r="S923" i="1"/>
  <c r="I921" i="1"/>
  <c r="T921" i="1" s="1"/>
  <c r="S919" i="1"/>
  <c r="I917" i="1"/>
  <c r="S915" i="1"/>
  <c r="CZ912" i="1"/>
  <c r="Y912" i="1" s="1"/>
  <c r="Q912" i="1"/>
  <c r="CP912" i="1" s="1"/>
  <c r="O912" i="1" s="1"/>
  <c r="Q911" i="1"/>
  <c r="CP911" i="1" s="1"/>
  <c r="O911" i="1" s="1"/>
  <c r="CW1869" i="3"/>
  <c r="CX1872" i="3"/>
  <c r="CU1868" i="3"/>
  <c r="CX1869" i="3"/>
  <c r="CV1868" i="3"/>
  <c r="CX1870" i="3"/>
  <c r="CX1868" i="3"/>
  <c r="S905" i="1"/>
  <c r="CZ902" i="1"/>
  <c r="Y902" i="1" s="1"/>
  <c r="Q902" i="1"/>
  <c r="CP902" i="1" s="1"/>
  <c r="O902" i="1" s="1"/>
  <c r="Q901" i="1"/>
  <c r="CP901" i="1" s="1"/>
  <c r="O901" i="1" s="1"/>
  <c r="CW1844" i="3"/>
  <c r="CW1846" i="3"/>
  <c r="CX1849" i="3"/>
  <c r="CX1853" i="3"/>
  <c r="CU1843" i="3"/>
  <c r="CX1844" i="3"/>
  <c r="CX1846" i="3"/>
  <c r="CX1850" i="3"/>
  <c r="CX1854" i="3"/>
  <c r="S897" i="1"/>
  <c r="Q894" i="1"/>
  <c r="CP894" i="1" s="1"/>
  <c r="O894" i="1" s="1"/>
  <c r="CZ893" i="1"/>
  <c r="Y893" i="1" s="1"/>
  <c r="Q893" i="1"/>
  <c r="CP893" i="1" s="1"/>
  <c r="O893" i="1" s="1"/>
  <c r="GM893" i="1" s="1"/>
  <c r="GN893" i="1" s="1"/>
  <c r="CW1817" i="3"/>
  <c r="CU1816" i="3"/>
  <c r="CX1817" i="3"/>
  <c r="CV1816" i="3"/>
  <c r="CX1818" i="3"/>
  <c r="Q886" i="1"/>
  <c r="CP886" i="1" s="1"/>
  <c r="O886" i="1" s="1"/>
  <c r="Q885" i="1"/>
  <c r="CX1804" i="3"/>
  <c r="CW1803" i="3"/>
  <c r="CU1802" i="3"/>
  <c r="Q876" i="1"/>
  <c r="CP876" i="1" s="1"/>
  <c r="O876" i="1" s="1"/>
  <c r="Q875" i="1"/>
  <c r="CU1788" i="3"/>
  <c r="CV1788" i="3"/>
  <c r="CW1789" i="3"/>
  <c r="CX1790" i="3"/>
  <c r="CX1788" i="3"/>
  <c r="Q870" i="1"/>
  <c r="CP870" i="1" s="1"/>
  <c r="O870" i="1" s="1"/>
  <c r="Q869" i="1"/>
  <c r="CX1784" i="3"/>
  <c r="CU1783" i="3"/>
  <c r="Q861" i="1"/>
  <c r="CW1771" i="3"/>
  <c r="CX1774" i="3"/>
  <c r="CU1770" i="3"/>
  <c r="CX1771" i="3"/>
  <c r="CW1766" i="3"/>
  <c r="CX1769" i="3"/>
  <c r="CU1765" i="3"/>
  <c r="CX1766" i="3"/>
  <c r="V857" i="1"/>
  <c r="R857" i="1"/>
  <c r="CS857" i="1"/>
  <c r="V855" i="1"/>
  <c r="R855" i="1"/>
  <c r="CS855" i="1"/>
  <c r="AD853" i="1"/>
  <c r="R853" i="1"/>
  <c r="CS853" i="1"/>
  <c r="Q853" i="1"/>
  <c r="FR660" i="1"/>
  <c r="FY818" i="1"/>
  <c r="EM818" i="1"/>
  <c r="S810" i="1"/>
  <c r="P810" i="1"/>
  <c r="CP810" i="1" s="1"/>
  <c r="O810" i="1" s="1"/>
  <c r="Q810" i="1"/>
  <c r="CY803" i="1"/>
  <c r="X803" i="1" s="1"/>
  <c r="CZ803" i="1"/>
  <c r="Y803" i="1" s="1"/>
  <c r="CY802" i="1"/>
  <c r="X802" i="1" s="1"/>
  <c r="CZ802" i="1"/>
  <c r="Y802" i="1" s="1"/>
  <c r="FR802" i="1"/>
  <c r="FQ818" i="1" s="1"/>
  <c r="S792" i="1"/>
  <c r="P792" i="1"/>
  <c r="Q792" i="1"/>
  <c r="CY785" i="1"/>
  <c r="X785" i="1" s="1"/>
  <c r="CZ785" i="1"/>
  <c r="Y785" i="1" s="1"/>
  <c r="S772" i="1"/>
  <c r="P772" i="1"/>
  <c r="Q772" i="1"/>
  <c r="CY765" i="1"/>
  <c r="X765" i="1" s="1"/>
  <c r="CZ765" i="1"/>
  <c r="Y765" i="1" s="1"/>
  <c r="CY716" i="1"/>
  <c r="X716" i="1" s="1"/>
  <c r="CZ716" i="1"/>
  <c r="Y716" i="1" s="1"/>
  <c r="T685" i="1"/>
  <c r="V685" i="1"/>
  <c r="P677" i="1"/>
  <c r="CP677" i="1" s="1"/>
  <c r="O677" i="1" s="1"/>
  <c r="Q677" i="1"/>
  <c r="P665" i="1"/>
  <c r="CP665" i="1" s="1"/>
  <c r="O665" i="1" s="1"/>
  <c r="Q665" i="1"/>
  <c r="AH818" i="1"/>
  <c r="P614" i="1"/>
  <c r="CP614" i="1" s="1"/>
  <c r="O614" i="1" s="1"/>
  <c r="Q614" i="1"/>
  <c r="P606" i="1"/>
  <c r="CP606" i="1" s="1"/>
  <c r="O606" i="1" s="1"/>
  <c r="Q606" i="1"/>
  <c r="AH628" i="1"/>
  <c r="BC927" i="1"/>
  <c r="AU927" i="1"/>
  <c r="AQ927" i="1"/>
  <c r="CR923" i="1"/>
  <c r="Q923" i="1"/>
  <c r="Q920" i="1"/>
  <c r="Q919" i="1"/>
  <c r="Q915" i="1"/>
  <c r="AB910" i="1"/>
  <c r="Q906" i="1"/>
  <c r="Q898" i="1"/>
  <c r="Q897" i="1"/>
  <c r="ET927" i="1"/>
  <c r="BD927" i="1"/>
  <c r="CS924" i="1"/>
  <c r="CS923" i="1"/>
  <c r="CW1898" i="3"/>
  <c r="CX1900" i="3"/>
  <c r="CX1904" i="3"/>
  <c r="CU1897" i="3"/>
  <c r="CX1898" i="3"/>
  <c r="CX1901" i="3"/>
  <c r="CV1897" i="3"/>
  <c r="CW1899" i="3"/>
  <c r="CX1902" i="3"/>
  <c r="CS920" i="1"/>
  <c r="CS919" i="1"/>
  <c r="CW1890" i="3"/>
  <c r="CX1892" i="3"/>
  <c r="CU1889" i="3"/>
  <c r="CX1890" i="3"/>
  <c r="CV1889" i="3"/>
  <c r="CW1891" i="3"/>
  <c r="CS916" i="1"/>
  <c r="CS915" i="1"/>
  <c r="CW1874" i="3"/>
  <c r="CX1876" i="3"/>
  <c r="CX1880" i="3"/>
  <c r="CU1873" i="3"/>
  <c r="CX1874" i="3"/>
  <c r="CX1877" i="3"/>
  <c r="CV1873" i="3"/>
  <c r="CW1875" i="3"/>
  <c r="CX1878" i="3"/>
  <c r="CQ913" i="1"/>
  <c r="CQ912" i="1"/>
  <c r="CQ911" i="1"/>
  <c r="CT910" i="1"/>
  <c r="CS909" i="1"/>
  <c r="I909" i="1"/>
  <c r="R909" i="1" s="1"/>
  <c r="CS908" i="1"/>
  <c r="CS907" i="1"/>
  <c r="I907" i="1"/>
  <c r="U907" i="1" s="1"/>
  <c r="CS906" i="1"/>
  <c r="CS905" i="1"/>
  <c r="CX1857" i="3"/>
  <c r="CX1858" i="3"/>
  <c r="CW1856" i="3"/>
  <c r="CU1855" i="3"/>
  <c r="CQ903" i="1"/>
  <c r="CQ902" i="1"/>
  <c r="CQ901" i="1"/>
  <c r="CT900" i="1"/>
  <c r="CS899" i="1"/>
  <c r="I899" i="1"/>
  <c r="U899" i="1" s="1"/>
  <c r="CS898" i="1"/>
  <c r="CS897" i="1"/>
  <c r="CU1821" i="3"/>
  <c r="CX1822" i="3"/>
  <c r="CV1821" i="3"/>
  <c r="CX1823" i="3"/>
  <c r="CX1821" i="3"/>
  <c r="CQ895" i="1"/>
  <c r="CQ894" i="1"/>
  <c r="CQ893" i="1"/>
  <c r="CT892" i="1"/>
  <c r="CS891" i="1"/>
  <c r="CW1806" i="3"/>
  <c r="CU1805" i="3"/>
  <c r="CX1806" i="3"/>
  <c r="CV1805" i="3"/>
  <c r="CX1807" i="3"/>
  <c r="P885" i="1"/>
  <c r="S884" i="1"/>
  <c r="CP884" i="1" s="1"/>
  <c r="O884" i="1" s="1"/>
  <c r="CX1793" i="3"/>
  <c r="CX1794" i="3"/>
  <c r="CW1792" i="3"/>
  <c r="CU1791" i="3"/>
  <c r="P875" i="1"/>
  <c r="CP875" i="1" s="1"/>
  <c r="O875" i="1" s="1"/>
  <c r="S874" i="1"/>
  <c r="P869" i="1"/>
  <c r="S868" i="1"/>
  <c r="CP868" i="1" s="1"/>
  <c r="O868" i="1" s="1"/>
  <c r="CW1776" i="3"/>
  <c r="CU1775" i="3"/>
  <c r="CX1776" i="3"/>
  <c r="P861" i="1"/>
  <c r="CP861" i="1" s="1"/>
  <c r="O861" i="1" s="1"/>
  <c r="W860" i="1"/>
  <c r="AJ927" i="1" s="1"/>
  <c r="Q860" i="1"/>
  <c r="V859" i="1"/>
  <c r="R859" i="1"/>
  <c r="CS859" i="1"/>
  <c r="R858" i="1"/>
  <c r="CS858" i="1"/>
  <c r="Q858" i="1"/>
  <c r="CP858" i="1" s="1"/>
  <c r="O858" i="1" s="1"/>
  <c r="W857" i="1"/>
  <c r="CR857" i="1"/>
  <c r="AD857" i="1"/>
  <c r="AB857" i="1" s="1"/>
  <c r="R856" i="1"/>
  <c r="CS856" i="1"/>
  <c r="Q856" i="1"/>
  <c r="AD927" i="1" s="1"/>
  <c r="W855" i="1"/>
  <c r="CR855" i="1"/>
  <c r="AD855" i="1"/>
  <c r="AB855" i="1" s="1"/>
  <c r="CP854" i="1"/>
  <c r="O854" i="1" s="1"/>
  <c r="CR853" i="1"/>
  <c r="AB853" i="1"/>
  <c r="ET660" i="1"/>
  <c r="P831" i="1"/>
  <c r="P822" i="1"/>
  <c r="EG660" i="1"/>
  <c r="EI818" i="1"/>
  <c r="GX816" i="1"/>
  <c r="AB814" i="1"/>
  <c r="T810" i="1"/>
  <c r="AB809" i="1"/>
  <c r="CP807" i="1"/>
  <c r="O807" i="1" s="1"/>
  <c r="GM807" i="1" s="1"/>
  <c r="GN807" i="1" s="1"/>
  <c r="CY799" i="1"/>
  <c r="X799" i="1" s="1"/>
  <c r="CZ799" i="1"/>
  <c r="Y799" i="1" s="1"/>
  <c r="T792" i="1"/>
  <c r="AB791" i="1"/>
  <c r="CP789" i="1"/>
  <c r="O789" i="1" s="1"/>
  <c r="GM789" i="1" s="1"/>
  <c r="GN789" i="1" s="1"/>
  <c r="AB784" i="1"/>
  <c r="AB782" i="1"/>
  <c r="AB781" i="1"/>
  <c r="T772" i="1"/>
  <c r="AB771" i="1"/>
  <c r="CP769" i="1"/>
  <c r="O769" i="1" s="1"/>
  <c r="GM769" i="1" s="1"/>
  <c r="GN769" i="1" s="1"/>
  <c r="AB764" i="1"/>
  <c r="S760" i="1"/>
  <c r="P760" i="1"/>
  <c r="CP760" i="1" s="1"/>
  <c r="O760" i="1" s="1"/>
  <c r="Q760" i="1"/>
  <c r="CY753" i="1"/>
  <c r="X753" i="1" s="1"/>
  <c r="CZ753" i="1"/>
  <c r="Y753" i="1" s="1"/>
  <c r="AB750" i="1"/>
  <c r="AB740" i="1"/>
  <c r="AB737" i="1"/>
  <c r="AB715" i="1"/>
  <c r="AB714" i="1"/>
  <c r="AB713" i="1"/>
  <c r="AB712" i="1"/>
  <c r="AB711" i="1"/>
  <c r="AB710" i="1"/>
  <c r="AB709" i="1"/>
  <c r="AB708" i="1"/>
  <c r="AB707" i="1"/>
  <c r="AB704" i="1"/>
  <c r="AB703" i="1"/>
  <c r="AB700" i="1"/>
  <c r="AB699" i="1"/>
  <c r="P685" i="1"/>
  <c r="Q685" i="1"/>
  <c r="CY674" i="1"/>
  <c r="X674" i="1" s="1"/>
  <c r="CZ674" i="1"/>
  <c r="Y674" i="1" s="1"/>
  <c r="CY668" i="1"/>
  <c r="X668" i="1" s="1"/>
  <c r="CZ668" i="1"/>
  <c r="Y668" i="1" s="1"/>
  <c r="AJ818" i="1"/>
  <c r="AI628" i="1"/>
  <c r="CJ628" i="1"/>
  <c r="CW1756" i="3"/>
  <c r="CX1759" i="3"/>
  <c r="CU1755" i="3"/>
  <c r="CX1756" i="3"/>
  <c r="EV818" i="1"/>
  <c r="CG818" i="1"/>
  <c r="BB818" i="1"/>
  <c r="CS816" i="1"/>
  <c r="R816" i="1"/>
  <c r="I816" i="1"/>
  <c r="T816" i="1" s="1"/>
  <c r="CS815" i="1"/>
  <c r="R815" i="1"/>
  <c r="CS814" i="1"/>
  <c r="I814" i="1"/>
  <c r="U814" i="1" s="1"/>
  <c r="CS813" i="1"/>
  <c r="R813" i="1"/>
  <c r="CS812" i="1"/>
  <c r="I812" i="1"/>
  <c r="V812" i="1" s="1"/>
  <c r="CS811" i="1"/>
  <c r="R811" i="1"/>
  <c r="CS810" i="1"/>
  <c r="R810" i="1"/>
  <c r="CS809" i="1"/>
  <c r="R809" i="1"/>
  <c r="CS808" i="1"/>
  <c r="R808" i="1"/>
  <c r="CX1740" i="3"/>
  <c r="CX1744" i="3"/>
  <c r="CW1738" i="3"/>
  <c r="CX1741" i="3"/>
  <c r="CX1745" i="3"/>
  <c r="CU1737" i="3"/>
  <c r="CX1738" i="3"/>
  <c r="CX1742" i="3"/>
  <c r="CY806" i="1"/>
  <c r="X806" i="1" s="1"/>
  <c r="CQ806" i="1"/>
  <c r="P806" i="1"/>
  <c r="CP806" i="1" s="1"/>
  <c r="O806" i="1" s="1"/>
  <c r="GM806" i="1" s="1"/>
  <c r="GO806" i="1" s="1"/>
  <c r="CY805" i="1"/>
  <c r="X805" i="1" s="1"/>
  <c r="CQ805" i="1"/>
  <c r="P805" i="1"/>
  <c r="CP805" i="1" s="1"/>
  <c r="O805" i="1" s="1"/>
  <c r="CY804" i="1"/>
  <c r="X804" i="1" s="1"/>
  <c r="CQ804" i="1"/>
  <c r="AD804" i="1"/>
  <c r="AB804" i="1" s="1"/>
  <c r="P804" i="1"/>
  <c r="CP804" i="1" s="1"/>
  <c r="O804" i="1" s="1"/>
  <c r="CT803" i="1"/>
  <c r="CT802" i="1"/>
  <c r="CY801" i="1"/>
  <c r="X801" i="1" s="1"/>
  <c r="CQ801" i="1"/>
  <c r="P801" i="1"/>
  <c r="CY800" i="1"/>
  <c r="X800" i="1" s="1"/>
  <c r="CQ800" i="1"/>
  <c r="AD800" i="1"/>
  <c r="AB800" i="1" s="1"/>
  <c r="P800" i="1"/>
  <c r="CP800" i="1" s="1"/>
  <c r="O800" i="1" s="1"/>
  <c r="CT799" i="1"/>
  <c r="CS798" i="1"/>
  <c r="R798" i="1"/>
  <c r="CY796" i="1"/>
  <c r="X796" i="1" s="1"/>
  <c r="CQ796" i="1"/>
  <c r="P796" i="1"/>
  <c r="CP796" i="1" s="1"/>
  <c r="O796" i="1" s="1"/>
  <c r="CY795" i="1"/>
  <c r="X795" i="1" s="1"/>
  <c r="CQ795" i="1"/>
  <c r="P795" i="1"/>
  <c r="CP795" i="1" s="1"/>
  <c r="O795" i="1" s="1"/>
  <c r="GM795" i="1" s="1"/>
  <c r="GO795" i="1" s="1"/>
  <c r="CY794" i="1"/>
  <c r="X794" i="1" s="1"/>
  <c r="CQ794" i="1"/>
  <c r="AD794" i="1"/>
  <c r="AB794" i="1" s="1"/>
  <c r="P794" i="1"/>
  <c r="CP794" i="1" s="1"/>
  <c r="O794" i="1" s="1"/>
  <c r="GM794" i="1" s="1"/>
  <c r="GO794" i="1" s="1"/>
  <c r="CT793" i="1"/>
  <c r="CS792" i="1"/>
  <c r="R792" i="1"/>
  <c r="CS791" i="1"/>
  <c r="R791" i="1"/>
  <c r="CS790" i="1"/>
  <c r="R790" i="1"/>
  <c r="CW1700" i="3"/>
  <c r="CW1702" i="3"/>
  <c r="CU1699" i="3"/>
  <c r="CX1700" i="3"/>
  <c r="CX1702" i="3"/>
  <c r="CY788" i="1"/>
  <c r="X788" i="1" s="1"/>
  <c r="CQ788" i="1"/>
  <c r="P788" i="1"/>
  <c r="CP788" i="1" s="1"/>
  <c r="O788" i="1" s="1"/>
  <c r="GM788" i="1" s="1"/>
  <c r="GN788" i="1" s="1"/>
  <c r="CY787" i="1"/>
  <c r="X787" i="1" s="1"/>
  <c r="CQ787" i="1"/>
  <c r="P787" i="1"/>
  <c r="CP787" i="1" s="1"/>
  <c r="O787" i="1" s="1"/>
  <c r="CY786" i="1"/>
  <c r="X786" i="1" s="1"/>
  <c r="CQ786" i="1"/>
  <c r="AD786" i="1"/>
  <c r="AB786" i="1" s="1"/>
  <c r="P786" i="1"/>
  <c r="CP786" i="1" s="1"/>
  <c r="O786" i="1" s="1"/>
  <c r="CT785" i="1"/>
  <c r="CS784" i="1"/>
  <c r="R784" i="1"/>
  <c r="CY784" i="1" s="1"/>
  <c r="X784" i="1" s="1"/>
  <c r="CT783" i="1"/>
  <c r="CY782" i="1"/>
  <c r="X782" i="1" s="1"/>
  <c r="CQ782" i="1"/>
  <c r="P782" i="1"/>
  <c r="CP782" i="1" s="1"/>
  <c r="O782" i="1" s="1"/>
  <c r="CY781" i="1"/>
  <c r="X781" i="1" s="1"/>
  <c r="CQ781" i="1"/>
  <c r="P781" i="1"/>
  <c r="CP781" i="1" s="1"/>
  <c r="O781" i="1" s="1"/>
  <c r="GM781" i="1" s="1"/>
  <c r="GN781" i="1" s="1"/>
  <c r="CY780" i="1"/>
  <c r="X780" i="1" s="1"/>
  <c r="CQ780" i="1"/>
  <c r="AD780" i="1"/>
  <c r="AB780" i="1" s="1"/>
  <c r="P780" i="1"/>
  <c r="CP780" i="1" s="1"/>
  <c r="O780" i="1" s="1"/>
  <c r="GM780" i="1" s="1"/>
  <c r="GN780" i="1" s="1"/>
  <c r="CT779" i="1"/>
  <c r="CS778" i="1"/>
  <c r="R778" i="1"/>
  <c r="CZ778" i="1" s="1"/>
  <c r="Y778" i="1" s="1"/>
  <c r="CT777" i="1"/>
  <c r="CY776" i="1"/>
  <c r="X776" i="1" s="1"/>
  <c r="CQ776" i="1"/>
  <c r="P776" i="1"/>
  <c r="CP776" i="1" s="1"/>
  <c r="O776" i="1" s="1"/>
  <c r="GM776" i="1" s="1"/>
  <c r="GO776" i="1" s="1"/>
  <c r="CY775" i="1"/>
  <c r="X775" i="1" s="1"/>
  <c r="CQ775" i="1"/>
  <c r="P775" i="1"/>
  <c r="CP775" i="1" s="1"/>
  <c r="O775" i="1" s="1"/>
  <c r="CY774" i="1"/>
  <c r="X774" i="1" s="1"/>
  <c r="CQ774" i="1"/>
  <c r="AD774" i="1"/>
  <c r="AB774" i="1" s="1"/>
  <c r="P774" i="1"/>
  <c r="CP774" i="1" s="1"/>
  <c r="O774" i="1" s="1"/>
  <c r="CT773" i="1"/>
  <c r="CS772" i="1"/>
  <c r="R772" i="1"/>
  <c r="CS771" i="1"/>
  <c r="R771" i="1"/>
  <c r="CS770" i="1"/>
  <c r="R770" i="1"/>
  <c r="CU1651" i="3"/>
  <c r="CV1651" i="3"/>
  <c r="CW1653" i="3"/>
  <c r="CX1655" i="3"/>
  <c r="CX1651" i="3"/>
  <c r="CX1653" i="3"/>
  <c r="CX1656" i="3"/>
  <c r="CY768" i="1"/>
  <c r="X768" i="1" s="1"/>
  <c r="CQ768" i="1"/>
  <c r="P768" i="1"/>
  <c r="CP768" i="1" s="1"/>
  <c r="O768" i="1" s="1"/>
  <c r="GM768" i="1" s="1"/>
  <c r="GN768" i="1" s="1"/>
  <c r="CY767" i="1"/>
  <c r="X767" i="1" s="1"/>
  <c r="CQ767" i="1"/>
  <c r="P767" i="1"/>
  <c r="CP767" i="1" s="1"/>
  <c r="O767" i="1" s="1"/>
  <c r="CY766" i="1"/>
  <c r="X766" i="1" s="1"/>
  <c r="CQ766" i="1"/>
  <c r="AD766" i="1"/>
  <c r="AB766" i="1" s="1"/>
  <c r="P766" i="1"/>
  <c r="CP766" i="1" s="1"/>
  <c r="O766" i="1" s="1"/>
  <c r="CT765" i="1"/>
  <c r="CS764" i="1"/>
  <c r="R764" i="1"/>
  <c r="CY764" i="1" s="1"/>
  <c r="X764" i="1" s="1"/>
  <c r="CT763" i="1"/>
  <c r="CY762" i="1"/>
  <c r="X762" i="1" s="1"/>
  <c r="CQ762" i="1"/>
  <c r="AD762" i="1"/>
  <c r="AB762" i="1" s="1"/>
  <c r="P762" i="1"/>
  <c r="CP762" i="1" s="1"/>
  <c r="O762" i="1" s="1"/>
  <c r="CS760" i="1"/>
  <c r="R760" i="1"/>
  <c r="CS759" i="1"/>
  <c r="R759" i="1"/>
  <c r="CS758" i="1"/>
  <c r="R758" i="1"/>
  <c r="CX1630" i="3"/>
  <c r="CU1629" i="3"/>
  <c r="CX1631" i="3"/>
  <c r="CY756" i="1"/>
  <c r="X756" i="1" s="1"/>
  <c r="CQ756" i="1"/>
  <c r="P756" i="1"/>
  <c r="CP756" i="1" s="1"/>
  <c r="O756" i="1" s="1"/>
  <c r="CY755" i="1"/>
  <c r="X755" i="1" s="1"/>
  <c r="CQ755" i="1"/>
  <c r="P755" i="1"/>
  <c r="CP755" i="1" s="1"/>
  <c r="O755" i="1" s="1"/>
  <c r="CY754" i="1"/>
  <c r="X754" i="1" s="1"/>
  <c r="CQ754" i="1"/>
  <c r="AD754" i="1"/>
  <c r="AB754" i="1" s="1"/>
  <c r="P754" i="1"/>
  <c r="CP754" i="1" s="1"/>
  <c r="O754" i="1" s="1"/>
  <c r="GM754" i="1" s="1"/>
  <c r="GN754" i="1" s="1"/>
  <c r="CT753" i="1"/>
  <c r="CS752" i="1"/>
  <c r="R752" i="1"/>
  <c r="CS751" i="1"/>
  <c r="R751" i="1"/>
  <c r="CS750" i="1"/>
  <c r="R750" i="1"/>
  <c r="CZ750" i="1" s="1"/>
  <c r="Y750" i="1" s="1"/>
  <c r="Q749" i="1"/>
  <c r="CP749" i="1" s="1"/>
  <c r="O749" i="1" s="1"/>
  <c r="GM749" i="1" s="1"/>
  <c r="GN749" i="1" s="1"/>
  <c r="CW1604" i="3"/>
  <c r="CX1606" i="3"/>
  <c r="CU1603" i="3"/>
  <c r="CX1604" i="3"/>
  <c r="CX1607" i="3"/>
  <c r="CY748" i="1"/>
  <c r="X748" i="1" s="1"/>
  <c r="CQ748" i="1"/>
  <c r="AD748" i="1"/>
  <c r="AB748" i="1" s="1"/>
  <c r="P748" i="1"/>
  <c r="CP748" i="1" s="1"/>
  <c r="O748" i="1" s="1"/>
  <c r="Q747" i="1"/>
  <c r="CP747" i="1" s="1"/>
  <c r="O747" i="1" s="1"/>
  <c r="GM747" i="1" s="1"/>
  <c r="GN747" i="1" s="1"/>
  <c r="CS745" i="1"/>
  <c r="R745" i="1"/>
  <c r="CY745" i="1" s="1"/>
  <c r="X745" i="1" s="1"/>
  <c r="CU1599" i="3"/>
  <c r="CV1599" i="3"/>
  <c r="CX1599" i="3"/>
  <c r="CY743" i="1"/>
  <c r="X743" i="1" s="1"/>
  <c r="CQ743" i="1"/>
  <c r="AD743" i="1"/>
  <c r="AB743" i="1" s="1"/>
  <c r="P743" i="1"/>
  <c r="CP743" i="1" s="1"/>
  <c r="O743" i="1" s="1"/>
  <c r="GM743" i="1" s="1"/>
  <c r="GN743" i="1" s="1"/>
  <c r="CT742" i="1"/>
  <c r="CS741" i="1"/>
  <c r="I741" i="1"/>
  <c r="V741" i="1" s="1"/>
  <c r="CS740" i="1"/>
  <c r="R740" i="1"/>
  <c r="CS739" i="1"/>
  <c r="R739" i="1"/>
  <c r="I739" i="1"/>
  <c r="CS738" i="1"/>
  <c r="R738" i="1"/>
  <c r="CS737" i="1"/>
  <c r="R737" i="1"/>
  <c r="CS736" i="1"/>
  <c r="R736" i="1"/>
  <c r="CS735" i="1"/>
  <c r="R735" i="1"/>
  <c r="CU1573" i="3"/>
  <c r="CX1583" i="3"/>
  <c r="CV1573" i="3"/>
  <c r="CW1575" i="3"/>
  <c r="CW1577" i="3"/>
  <c r="CX1580" i="3"/>
  <c r="CX1573" i="3"/>
  <c r="CX1575" i="3"/>
  <c r="CX1577" i="3"/>
  <c r="CX1581" i="3"/>
  <c r="CY733" i="1"/>
  <c r="X733" i="1" s="1"/>
  <c r="CQ733" i="1"/>
  <c r="P733" i="1"/>
  <c r="CP733" i="1" s="1"/>
  <c r="O733" i="1" s="1"/>
  <c r="CY732" i="1"/>
  <c r="X732" i="1" s="1"/>
  <c r="CQ732" i="1"/>
  <c r="P732" i="1"/>
  <c r="CP732" i="1" s="1"/>
  <c r="O732" i="1" s="1"/>
  <c r="CY731" i="1"/>
  <c r="X731" i="1" s="1"/>
  <c r="CQ731" i="1"/>
  <c r="P731" i="1"/>
  <c r="CP731" i="1" s="1"/>
  <c r="O731" i="1" s="1"/>
  <c r="GM731" i="1" s="1"/>
  <c r="GN731" i="1" s="1"/>
  <c r="CY730" i="1"/>
  <c r="X730" i="1" s="1"/>
  <c r="CQ730" i="1"/>
  <c r="P730" i="1"/>
  <c r="CP730" i="1" s="1"/>
  <c r="O730" i="1" s="1"/>
  <c r="GM730" i="1" s="1"/>
  <c r="GN730" i="1" s="1"/>
  <c r="CY729" i="1"/>
  <c r="X729" i="1" s="1"/>
  <c r="CQ729" i="1"/>
  <c r="P729" i="1"/>
  <c r="CP729" i="1" s="1"/>
  <c r="O729" i="1" s="1"/>
  <c r="CY728" i="1"/>
  <c r="X728" i="1" s="1"/>
  <c r="CQ728" i="1"/>
  <c r="P728" i="1"/>
  <c r="CP728" i="1" s="1"/>
  <c r="O728" i="1" s="1"/>
  <c r="CY727" i="1"/>
  <c r="X727" i="1" s="1"/>
  <c r="CQ727" i="1"/>
  <c r="P727" i="1"/>
  <c r="CP727" i="1" s="1"/>
  <c r="O727" i="1" s="1"/>
  <c r="GM727" i="1" s="1"/>
  <c r="GN727" i="1" s="1"/>
  <c r="CY726" i="1"/>
  <c r="X726" i="1" s="1"/>
  <c r="CQ726" i="1"/>
  <c r="P726" i="1"/>
  <c r="CP726" i="1" s="1"/>
  <c r="O726" i="1" s="1"/>
  <c r="GM726" i="1" s="1"/>
  <c r="GN726" i="1" s="1"/>
  <c r="CY725" i="1"/>
  <c r="X725" i="1" s="1"/>
  <c r="CQ725" i="1"/>
  <c r="P725" i="1"/>
  <c r="CP725" i="1" s="1"/>
  <c r="O725" i="1" s="1"/>
  <c r="CY724" i="1"/>
  <c r="X724" i="1" s="1"/>
  <c r="CQ724" i="1"/>
  <c r="P724" i="1"/>
  <c r="CP724" i="1" s="1"/>
  <c r="O724" i="1" s="1"/>
  <c r="CY723" i="1"/>
  <c r="X723" i="1" s="1"/>
  <c r="CQ723" i="1"/>
  <c r="P723" i="1"/>
  <c r="CP723" i="1" s="1"/>
  <c r="O723" i="1" s="1"/>
  <c r="GM723" i="1" s="1"/>
  <c r="GN723" i="1" s="1"/>
  <c r="CY722" i="1"/>
  <c r="X722" i="1" s="1"/>
  <c r="CQ722" i="1"/>
  <c r="P722" i="1"/>
  <c r="CP722" i="1" s="1"/>
  <c r="O722" i="1" s="1"/>
  <c r="GM722" i="1" s="1"/>
  <c r="GN722" i="1" s="1"/>
  <c r="CY721" i="1"/>
  <c r="X721" i="1" s="1"/>
  <c r="CQ721" i="1"/>
  <c r="P721" i="1"/>
  <c r="CP721" i="1" s="1"/>
  <c r="O721" i="1" s="1"/>
  <c r="CY720" i="1"/>
  <c r="X720" i="1" s="1"/>
  <c r="CQ720" i="1"/>
  <c r="P720" i="1"/>
  <c r="CP720" i="1" s="1"/>
  <c r="O720" i="1" s="1"/>
  <c r="CY719" i="1"/>
  <c r="X719" i="1" s="1"/>
  <c r="CQ719" i="1"/>
  <c r="P719" i="1"/>
  <c r="CP719" i="1" s="1"/>
  <c r="O719" i="1" s="1"/>
  <c r="GM719" i="1" s="1"/>
  <c r="GN719" i="1" s="1"/>
  <c r="CY718" i="1"/>
  <c r="X718" i="1" s="1"/>
  <c r="CQ718" i="1"/>
  <c r="P718" i="1"/>
  <c r="CP718" i="1" s="1"/>
  <c r="O718" i="1" s="1"/>
  <c r="GM718" i="1" s="1"/>
  <c r="GN718" i="1" s="1"/>
  <c r="CY717" i="1"/>
  <c r="X717" i="1" s="1"/>
  <c r="CQ717" i="1"/>
  <c r="AD717" i="1"/>
  <c r="AB717" i="1" s="1"/>
  <c r="P717" i="1"/>
  <c r="CP717" i="1" s="1"/>
  <c r="O717" i="1" s="1"/>
  <c r="CT716" i="1"/>
  <c r="CS715" i="1"/>
  <c r="R715" i="1"/>
  <c r="CZ715" i="1" s="1"/>
  <c r="Y715" i="1" s="1"/>
  <c r="CS714" i="1"/>
  <c r="R714" i="1"/>
  <c r="CY714" i="1" s="1"/>
  <c r="X714" i="1" s="1"/>
  <c r="CS713" i="1"/>
  <c r="R713" i="1"/>
  <c r="CZ713" i="1" s="1"/>
  <c r="Y713" i="1" s="1"/>
  <c r="CS712" i="1"/>
  <c r="R712" i="1"/>
  <c r="CY712" i="1" s="1"/>
  <c r="X712" i="1" s="1"/>
  <c r="CS711" i="1"/>
  <c r="R711" i="1"/>
  <c r="CZ711" i="1" s="1"/>
  <c r="Y711" i="1" s="1"/>
  <c r="CS710" i="1"/>
  <c r="R710" i="1"/>
  <c r="CY710" i="1" s="1"/>
  <c r="X710" i="1" s="1"/>
  <c r="CS709" i="1"/>
  <c r="R709" i="1"/>
  <c r="CZ709" i="1" s="1"/>
  <c r="Y709" i="1" s="1"/>
  <c r="CS708" i="1"/>
  <c r="R708" i="1"/>
  <c r="CY708" i="1" s="1"/>
  <c r="X708" i="1" s="1"/>
  <c r="CS707" i="1"/>
  <c r="I707" i="1"/>
  <c r="GX707" i="1" s="1"/>
  <c r="CS706" i="1"/>
  <c r="R706" i="1"/>
  <c r="CZ706" i="1" s="1"/>
  <c r="Y706" i="1" s="1"/>
  <c r="CS705" i="1"/>
  <c r="I705" i="1"/>
  <c r="CS704" i="1"/>
  <c r="R704" i="1"/>
  <c r="CY704" i="1" s="1"/>
  <c r="X704" i="1" s="1"/>
  <c r="CS703" i="1"/>
  <c r="R703" i="1"/>
  <c r="I703" i="1"/>
  <c r="CS702" i="1"/>
  <c r="R702" i="1"/>
  <c r="CY702" i="1" s="1"/>
  <c r="X702" i="1" s="1"/>
  <c r="CS701" i="1"/>
  <c r="R701" i="1"/>
  <c r="I701" i="1"/>
  <c r="V701" i="1" s="1"/>
  <c r="CS700" i="1"/>
  <c r="R700" i="1"/>
  <c r="CZ700" i="1" s="1"/>
  <c r="Y700" i="1" s="1"/>
  <c r="CS699" i="1"/>
  <c r="I699" i="1"/>
  <c r="S699" i="1" s="1"/>
  <c r="CS698" i="1"/>
  <c r="R698" i="1"/>
  <c r="CY698" i="1" s="1"/>
  <c r="X698" i="1" s="1"/>
  <c r="CS697" i="1"/>
  <c r="I697" i="1"/>
  <c r="U697" i="1" s="1"/>
  <c r="CS696" i="1"/>
  <c r="R696" i="1"/>
  <c r="CY696" i="1" s="1"/>
  <c r="X696" i="1" s="1"/>
  <c r="CS695" i="1"/>
  <c r="R695" i="1"/>
  <c r="I695" i="1"/>
  <c r="CS694" i="1"/>
  <c r="R694" i="1"/>
  <c r="CY694" i="1" s="1"/>
  <c r="X694" i="1" s="1"/>
  <c r="CS693" i="1"/>
  <c r="R693" i="1"/>
  <c r="I693" i="1"/>
  <c r="W693" i="1" s="1"/>
  <c r="CS692" i="1"/>
  <c r="R692" i="1"/>
  <c r="CZ692" i="1" s="1"/>
  <c r="Y692" i="1" s="1"/>
  <c r="CS691" i="1"/>
  <c r="I691" i="1"/>
  <c r="T691" i="1" s="1"/>
  <c r="CS690" i="1"/>
  <c r="R690" i="1"/>
  <c r="CZ690" i="1" s="1"/>
  <c r="Y690" i="1" s="1"/>
  <c r="CS689" i="1"/>
  <c r="I689" i="1"/>
  <c r="S689" i="1" s="1"/>
  <c r="CS688" i="1"/>
  <c r="R688" i="1"/>
  <c r="CY688" i="1" s="1"/>
  <c r="X688" i="1" s="1"/>
  <c r="CS687" i="1"/>
  <c r="R687" i="1"/>
  <c r="I687" i="1"/>
  <c r="CS686" i="1"/>
  <c r="R686" i="1"/>
  <c r="CY686" i="1" s="1"/>
  <c r="X686" i="1" s="1"/>
  <c r="CS685" i="1"/>
  <c r="R685" i="1"/>
  <c r="CS684" i="1"/>
  <c r="R684" i="1"/>
  <c r="CY684" i="1" s="1"/>
  <c r="X684" i="1" s="1"/>
  <c r="CS683" i="1"/>
  <c r="R683" i="1"/>
  <c r="CY683" i="1" s="1"/>
  <c r="X683" i="1" s="1"/>
  <c r="Q682" i="1"/>
  <c r="CP682" i="1" s="1"/>
  <c r="O682" i="1" s="1"/>
  <c r="GM682" i="1" s="1"/>
  <c r="GN682" i="1" s="1"/>
  <c r="CU1493" i="3"/>
  <c r="CX1499" i="3"/>
  <c r="CX1503" i="3"/>
  <c r="CX1507" i="3"/>
  <c r="CX1511" i="3"/>
  <c r="CX1515" i="3"/>
  <c r="CV1493" i="3"/>
  <c r="CW1495" i="3"/>
  <c r="CW1497" i="3"/>
  <c r="CX1500" i="3"/>
  <c r="CX1504" i="3"/>
  <c r="CX1508" i="3"/>
  <c r="CX1512" i="3"/>
  <c r="CX1516" i="3"/>
  <c r="CX1493" i="3"/>
  <c r="CX1495" i="3"/>
  <c r="CX1497" i="3"/>
  <c r="CX1501" i="3"/>
  <c r="CX1505" i="3"/>
  <c r="CX1509" i="3"/>
  <c r="CX1513" i="3"/>
  <c r="CY681" i="1"/>
  <c r="X681" i="1" s="1"/>
  <c r="CQ681" i="1"/>
  <c r="P681" i="1"/>
  <c r="CP681" i="1" s="1"/>
  <c r="O681" i="1" s="1"/>
  <c r="CT680" i="1"/>
  <c r="CS679" i="1"/>
  <c r="R679" i="1"/>
  <c r="I679" i="1"/>
  <c r="GX679" i="1" s="1"/>
  <c r="CS678" i="1"/>
  <c r="R678" i="1"/>
  <c r="CY678" i="1" s="1"/>
  <c r="X678" i="1" s="1"/>
  <c r="CS677" i="1"/>
  <c r="R677" i="1"/>
  <c r="CZ677" i="1" s="1"/>
  <c r="Y677" i="1" s="1"/>
  <c r="CS676" i="1"/>
  <c r="R676" i="1"/>
  <c r="CY676" i="1" s="1"/>
  <c r="X676" i="1" s="1"/>
  <c r="CS675" i="1"/>
  <c r="R675" i="1"/>
  <c r="CY675" i="1" s="1"/>
  <c r="X675" i="1" s="1"/>
  <c r="Q674" i="1"/>
  <c r="CP674" i="1" s="1"/>
  <c r="O674" i="1" s="1"/>
  <c r="GM674" i="1" s="1"/>
  <c r="GN674" i="1" s="1"/>
  <c r="CX1471" i="3"/>
  <c r="CW1464" i="3"/>
  <c r="CW1466" i="3"/>
  <c r="CX1468" i="3"/>
  <c r="CX1472" i="3"/>
  <c r="CX1464" i="3"/>
  <c r="CX1466" i="3"/>
  <c r="CX1469" i="3"/>
  <c r="CU1463" i="3"/>
  <c r="CY673" i="1"/>
  <c r="X673" i="1" s="1"/>
  <c r="CQ673" i="1"/>
  <c r="P673" i="1"/>
  <c r="CP673" i="1" s="1"/>
  <c r="O673" i="1" s="1"/>
  <c r="GM673" i="1" s="1"/>
  <c r="GN673" i="1" s="1"/>
  <c r="CY672" i="1"/>
  <c r="X672" i="1" s="1"/>
  <c r="CQ672" i="1"/>
  <c r="P672" i="1"/>
  <c r="CP672" i="1" s="1"/>
  <c r="O672" i="1" s="1"/>
  <c r="CY671" i="1"/>
  <c r="X671" i="1" s="1"/>
  <c r="CQ671" i="1"/>
  <c r="P671" i="1"/>
  <c r="CP671" i="1" s="1"/>
  <c r="O671" i="1" s="1"/>
  <c r="CY670" i="1"/>
  <c r="X670" i="1" s="1"/>
  <c r="CQ670" i="1"/>
  <c r="P670" i="1"/>
  <c r="CP670" i="1" s="1"/>
  <c r="O670" i="1" s="1"/>
  <c r="GM670" i="1" s="1"/>
  <c r="GN670" i="1" s="1"/>
  <c r="CY669" i="1"/>
  <c r="X669" i="1" s="1"/>
  <c r="CQ669" i="1"/>
  <c r="P669" i="1"/>
  <c r="CP669" i="1" s="1"/>
  <c r="O669" i="1" s="1"/>
  <c r="GM669" i="1" s="1"/>
  <c r="GN669" i="1" s="1"/>
  <c r="CT668" i="1"/>
  <c r="CS667" i="1"/>
  <c r="I667" i="1"/>
  <c r="U667" i="1" s="1"/>
  <c r="CS666" i="1"/>
  <c r="R666" i="1"/>
  <c r="CY666" i="1" s="1"/>
  <c r="X666" i="1" s="1"/>
  <c r="CS665" i="1"/>
  <c r="R665" i="1"/>
  <c r="CS664" i="1"/>
  <c r="R664" i="1"/>
  <c r="CY664" i="1" s="1"/>
  <c r="X664" i="1" s="1"/>
  <c r="CS663" i="1"/>
  <c r="R663" i="1"/>
  <c r="CY663" i="1" s="1"/>
  <c r="X663" i="1" s="1"/>
  <c r="Q662" i="1"/>
  <c r="CP662" i="1" s="1"/>
  <c r="O662" i="1" s="1"/>
  <c r="CU1423" i="3"/>
  <c r="CX1424" i="3"/>
  <c r="CX1426" i="3"/>
  <c r="CX1429" i="3"/>
  <c r="CV1423" i="3"/>
  <c r="CW1425" i="3"/>
  <c r="CW1427" i="3"/>
  <c r="CX1430" i="3"/>
  <c r="CW1424" i="3"/>
  <c r="CW1426" i="3"/>
  <c r="CX1428" i="3"/>
  <c r="CX1432" i="3"/>
  <c r="GC660" i="1"/>
  <c r="GA628" i="1"/>
  <c r="EV628" i="1"/>
  <c r="CG628" i="1"/>
  <c r="BB628" i="1"/>
  <c r="AP628" i="1"/>
  <c r="CS626" i="1"/>
  <c r="R626" i="1"/>
  <c r="I626" i="1"/>
  <c r="CS625" i="1"/>
  <c r="R625" i="1"/>
  <c r="CY625" i="1" s="1"/>
  <c r="X625" i="1" s="1"/>
  <c r="CS624" i="1"/>
  <c r="R624" i="1"/>
  <c r="I624" i="1"/>
  <c r="T624" i="1" s="1"/>
  <c r="CS623" i="1"/>
  <c r="R623" i="1"/>
  <c r="CY623" i="1" s="1"/>
  <c r="X623" i="1" s="1"/>
  <c r="CS622" i="1"/>
  <c r="I622" i="1"/>
  <c r="T622" i="1" s="1"/>
  <c r="CS621" i="1"/>
  <c r="R621" i="1"/>
  <c r="CY621" i="1" s="1"/>
  <c r="X621" i="1" s="1"/>
  <c r="CS620" i="1"/>
  <c r="I620" i="1"/>
  <c r="V620" i="1" s="1"/>
  <c r="CS619" i="1"/>
  <c r="R619" i="1"/>
  <c r="CZ619" i="1" s="1"/>
  <c r="Y619" i="1" s="1"/>
  <c r="CS618" i="1"/>
  <c r="R618" i="1"/>
  <c r="I618" i="1"/>
  <c r="CS617" i="1"/>
  <c r="R617" i="1"/>
  <c r="CZ617" i="1" s="1"/>
  <c r="Y617" i="1" s="1"/>
  <c r="CS616" i="1"/>
  <c r="R616" i="1"/>
  <c r="I616" i="1"/>
  <c r="S616" i="1" s="1"/>
  <c r="CS615" i="1"/>
  <c r="R615" i="1"/>
  <c r="CY615" i="1" s="1"/>
  <c r="X615" i="1" s="1"/>
  <c r="CS614" i="1"/>
  <c r="R614" i="1"/>
  <c r="CS613" i="1"/>
  <c r="R613" i="1"/>
  <c r="CZ613" i="1" s="1"/>
  <c r="Y613" i="1" s="1"/>
  <c r="CS612" i="1"/>
  <c r="R612" i="1"/>
  <c r="CZ612" i="1" s="1"/>
  <c r="Y612" i="1" s="1"/>
  <c r="Q611" i="1"/>
  <c r="CP611" i="1" s="1"/>
  <c r="O611" i="1" s="1"/>
  <c r="CW1400" i="3"/>
  <c r="CX1403" i="3"/>
  <c r="CX1407" i="3"/>
  <c r="CU1399" i="3"/>
  <c r="CX1401" i="3"/>
  <c r="CX1405" i="3"/>
  <c r="CX1409" i="3"/>
  <c r="CY610" i="1"/>
  <c r="X610" i="1" s="1"/>
  <c r="CQ610" i="1"/>
  <c r="P610" i="1"/>
  <c r="CP610" i="1" s="1"/>
  <c r="O610" i="1" s="1"/>
  <c r="CY609" i="1"/>
  <c r="X609" i="1" s="1"/>
  <c r="CQ609" i="1"/>
  <c r="P609" i="1"/>
  <c r="CP609" i="1" s="1"/>
  <c r="O609" i="1" s="1"/>
  <c r="GM609" i="1" s="1"/>
  <c r="GN609" i="1" s="1"/>
  <c r="CY608" i="1"/>
  <c r="X608" i="1" s="1"/>
  <c r="CQ608" i="1"/>
  <c r="P608" i="1"/>
  <c r="CP608" i="1" s="1"/>
  <c r="O608" i="1" s="1"/>
  <c r="GM608" i="1" s="1"/>
  <c r="GN608" i="1" s="1"/>
  <c r="CT607" i="1"/>
  <c r="CS606" i="1"/>
  <c r="R606" i="1"/>
  <c r="CS605" i="1"/>
  <c r="R605" i="1"/>
  <c r="CY605" i="1" s="1"/>
  <c r="X605" i="1" s="1"/>
  <c r="CS604" i="1"/>
  <c r="R604" i="1"/>
  <c r="CY604" i="1" s="1"/>
  <c r="X604" i="1" s="1"/>
  <c r="Q603" i="1"/>
  <c r="CP603" i="1" s="1"/>
  <c r="O603" i="1" s="1"/>
  <c r="CU1377" i="3"/>
  <c r="CX1379" i="3"/>
  <c r="CV1377" i="3"/>
  <c r="CX1380" i="3"/>
  <c r="CX1377" i="3"/>
  <c r="CQ602" i="1"/>
  <c r="CY601" i="1"/>
  <c r="X601" i="1" s="1"/>
  <c r="CQ601" i="1"/>
  <c r="P601" i="1"/>
  <c r="CP601" i="1" s="1"/>
  <c r="O601" i="1" s="1"/>
  <c r="V600" i="1"/>
  <c r="P600" i="1"/>
  <c r="CQ600" i="1"/>
  <c r="P597" i="1"/>
  <c r="CP597" i="1" s="1"/>
  <c r="O597" i="1" s="1"/>
  <c r="CQ597" i="1"/>
  <c r="T594" i="1"/>
  <c r="R593" i="1"/>
  <c r="CZ593" i="1" s="1"/>
  <c r="Y593" i="1" s="1"/>
  <c r="CS593" i="1"/>
  <c r="AD593" i="1"/>
  <c r="P592" i="1"/>
  <c r="CP592" i="1" s="1"/>
  <c r="O592" i="1" s="1"/>
  <c r="CQ592" i="1"/>
  <c r="CU1351" i="3"/>
  <c r="CX1353" i="3"/>
  <c r="CV1351" i="3"/>
  <c r="CX1354" i="3"/>
  <c r="CX1352" i="3"/>
  <c r="I594" i="1"/>
  <c r="GX594" i="1" s="1"/>
  <c r="P589" i="1"/>
  <c r="CP589" i="1" s="1"/>
  <c r="O589" i="1" s="1"/>
  <c r="CQ589" i="1"/>
  <c r="V584" i="1"/>
  <c r="R584" i="1"/>
  <c r="CZ584" i="1" s="1"/>
  <c r="Y584" i="1" s="1"/>
  <c r="CS584" i="1"/>
  <c r="AD584" i="1"/>
  <c r="V582" i="1"/>
  <c r="AD582" i="1"/>
  <c r="R582" i="1"/>
  <c r="CZ582" i="1" s="1"/>
  <c r="Y582" i="1" s="1"/>
  <c r="CS582" i="1"/>
  <c r="U582" i="1"/>
  <c r="CS579" i="1"/>
  <c r="AD579" i="1"/>
  <c r="CQ577" i="1"/>
  <c r="R576" i="1"/>
  <c r="CZ576" i="1" s="1"/>
  <c r="Y576" i="1" s="1"/>
  <c r="CS576" i="1"/>
  <c r="AD576" i="1"/>
  <c r="P572" i="1"/>
  <c r="CP572" i="1" s="1"/>
  <c r="O572" i="1" s="1"/>
  <c r="CQ572" i="1"/>
  <c r="AD570" i="1"/>
  <c r="R570" i="1"/>
  <c r="CZ570" i="1" s="1"/>
  <c r="Y570" i="1" s="1"/>
  <c r="CS570" i="1"/>
  <c r="CX1299" i="3"/>
  <c r="CX1303" i="3"/>
  <c r="CW1298" i="3"/>
  <c r="CX1300" i="3"/>
  <c r="CX1304" i="3"/>
  <c r="CU1297" i="3"/>
  <c r="CW1299" i="3"/>
  <c r="CX1302" i="3"/>
  <c r="S569" i="1"/>
  <c r="I571" i="1"/>
  <c r="GX571" i="1" s="1"/>
  <c r="I573" i="1"/>
  <c r="P565" i="1"/>
  <c r="CP565" i="1" s="1"/>
  <c r="O565" i="1" s="1"/>
  <c r="CQ565" i="1"/>
  <c r="P564" i="1"/>
  <c r="CP564" i="1" s="1"/>
  <c r="O564" i="1" s="1"/>
  <c r="CQ564" i="1"/>
  <c r="CP560" i="1"/>
  <c r="O560" i="1" s="1"/>
  <c r="CP544" i="1"/>
  <c r="O544" i="1" s="1"/>
  <c r="Q533" i="1"/>
  <c r="S533" i="1"/>
  <c r="U527" i="1"/>
  <c r="V527" i="1"/>
  <c r="Q521" i="1"/>
  <c r="S521" i="1"/>
  <c r="CP510" i="1"/>
  <c r="O510" i="1" s="1"/>
  <c r="CP492" i="1"/>
  <c r="O492" i="1" s="1"/>
  <c r="Q440" i="1"/>
  <c r="S440" i="1"/>
  <c r="CP433" i="1"/>
  <c r="O433" i="1" s="1"/>
  <c r="T432" i="1"/>
  <c r="U428" i="1"/>
  <c r="V428" i="1"/>
  <c r="U422" i="1"/>
  <c r="V422" i="1"/>
  <c r="Q418" i="1"/>
  <c r="S418" i="1"/>
  <c r="CP411" i="1"/>
  <c r="O411" i="1" s="1"/>
  <c r="CY409" i="1"/>
  <c r="X409" i="1" s="1"/>
  <c r="CZ409" i="1"/>
  <c r="Y409" i="1" s="1"/>
  <c r="CP405" i="1"/>
  <c r="O405" i="1" s="1"/>
  <c r="CY403" i="1"/>
  <c r="X403" i="1" s="1"/>
  <c r="CZ403" i="1"/>
  <c r="Y403" i="1" s="1"/>
  <c r="AO818" i="1"/>
  <c r="Q815" i="1"/>
  <c r="CP815" i="1" s="1"/>
  <c r="O815" i="1" s="1"/>
  <c r="Q813" i="1"/>
  <c r="CP813" i="1" s="1"/>
  <c r="O813" i="1" s="1"/>
  <c r="Q811" i="1"/>
  <c r="CP811" i="1" s="1"/>
  <c r="O811" i="1" s="1"/>
  <c r="Q809" i="1"/>
  <c r="CP809" i="1" s="1"/>
  <c r="O809" i="1" s="1"/>
  <c r="Q808" i="1"/>
  <c r="CW1747" i="3"/>
  <c r="CU1746" i="3"/>
  <c r="CX1747" i="3"/>
  <c r="CX1751" i="3"/>
  <c r="Q798" i="1"/>
  <c r="CP798" i="1" s="1"/>
  <c r="O798" i="1" s="1"/>
  <c r="Q791" i="1"/>
  <c r="CP791" i="1" s="1"/>
  <c r="O791" i="1" s="1"/>
  <c r="Q790" i="1"/>
  <c r="CW1706" i="3"/>
  <c r="CW1708" i="3"/>
  <c r="CU1705" i="3"/>
  <c r="CX1706" i="3"/>
  <c r="CX1708" i="3"/>
  <c r="CV1705" i="3"/>
  <c r="CW1707" i="3"/>
  <c r="CX1709" i="3"/>
  <c r="CX1705" i="3"/>
  <c r="Q784" i="1"/>
  <c r="Q778" i="1"/>
  <c r="Q771" i="1"/>
  <c r="CP771" i="1" s="1"/>
  <c r="O771" i="1" s="1"/>
  <c r="Q770" i="1"/>
  <c r="CX1661" i="3"/>
  <c r="CX1659" i="3"/>
  <c r="CX1662" i="3"/>
  <c r="CW1658" i="3"/>
  <c r="CW1660" i="3"/>
  <c r="CU1657" i="3"/>
  <c r="Q764" i="1"/>
  <c r="Q759" i="1"/>
  <c r="CP759" i="1" s="1"/>
  <c r="O759" i="1" s="1"/>
  <c r="Q758" i="1"/>
  <c r="CU1633" i="3"/>
  <c r="CX1635" i="3"/>
  <c r="CV1633" i="3"/>
  <c r="CX1636" i="3"/>
  <c r="CX1633" i="3"/>
  <c r="Q751" i="1"/>
  <c r="CP751" i="1" s="1"/>
  <c r="O751" i="1" s="1"/>
  <c r="Q750" i="1"/>
  <c r="CW1611" i="3"/>
  <c r="CX1613" i="3"/>
  <c r="CU1610" i="3"/>
  <c r="CX1611" i="3"/>
  <c r="CX1614" i="3"/>
  <c r="CV1610" i="3"/>
  <c r="CW1612" i="3"/>
  <c r="CX1615" i="3"/>
  <c r="Q745" i="1"/>
  <c r="CW1602" i="3"/>
  <c r="CU1601" i="3"/>
  <c r="CX1602" i="3"/>
  <c r="CV1601" i="3"/>
  <c r="Q740" i="1"/>
  <c r="CP740" i="1" s="1"/>
  <c r="O740" i="1" s="1"/>
  <c r="Q738" i="1"/>
  <c r="CP738" i="1" s="1"/>
  <c r="O738" i="1" s="1"/>
  <c r="Q736" i="1"/>
  <c r="CP736" i="1" s="1"/>
  <c r="O736" i="1" s="1"/>
  <c r="Q735" i="1"/>
  <c r="CW1585" i="3"/>
  <c r="CW1587" i="3"/>
  <c r="CX1589" i="3"/>
  <c r="CX1593" i="3"/>
  <c r="CU1584" i="3"/>
  <c r="CX1585" i="3"/>
  <c r="CX1587" i="3"/>
  <c r="CX1590" i="3"/>
  <c r="CX1594" i="3"/>
  <c r="CV1584" i="3"/>
  <c r="CW1586" i="3"/>
  <c r="CW1588" i="3"/>
  <c r="CX1591" i="3"/>
  <c r="Q715" i="1"/>
  <c r="CP715" i="1" s="1"/>
  <c r="O715" i="1" s="1"/>
  <c r="Q714" i="1"/>
  <c r="CP714" i="1" s="1"/>
  <c r="O714" i="1" s="1"/>
  <c r="Q713" i="1"/>
  <c r="CP713" i="1" s="1"/>
  <c r="O713" i="1" s="1"/>
  <c r="Q712" i="1"/>
  <c r="CP712" i="1" s="1"/>
  <c r="O712" i="1" s="1"/>
  <c r="Q711" i="1"/>
  <c r="CP711" i="1" s="1"/>
  <c r="O711" i="1" s="1"/>
  <c r="Q710" i="1"/>
  <c r="CP710" i="1" s="1"/>
  <c r="O710" i="1" s="1"/>
  <c r="Q709" i="1"/>
  <c r="CP709" i="1" s="1"/>
  <c r="O709" i="1" s="1"/>
  <c r="Q708" i="1"/>
  <c r="CP708" i="1" s="1"/>
  <c r="O708" i="1" s="1"/>
  <c r="Q706" i="1"/>
  <c r="CP706" i="1" s="1"/>
  <c r="O706" i="1" s="1"/>
  <c r="Q704" i="1"/>
  <c r="CP704" i="1" s="1"/>
  <c r="O704" i="1" s="1"/>
  <c r="Q702" i="1"/>
  <c r="CP702" i="1" s="1"/>
  <c r="O702" i="1" s="1"/>
  <c r="Q700" i="1"/>
  <c r="CP700" i="1" s="1"/>
  <c r="O700" i="1" s="1"/>
  <c r="Q698" i="1"/>
  <c r="CP698" i="1" s="1"/>
  <c r="O698" i="1" s="1"/>
  <c r="Q696" i="1"/>
  <c r="CP696" i="1" s="1"/>
  <c r="O696" i="1" s="1"/>
  <c r="Q694" i="1"/>
  <c r="CP694" i="1" s="1"/>
  <c r="O694" i="1" s="1"/>
  <c r="Q692" i="1"/>
  <c r="CP692" i="1" s="1"/>
  <c r="O692" i="1" s="1"/>
  <c r="Q690" i="1"/>
  <c r="CP690" i="1" s="1"/>
  <c r="O690" i="1" s="1"/>
  <c r="Q688" i="1"/>
  <c r="CP688" i="1" s="1"/>
  <c r="O688" i="1" s="1"/>
  <c r="Q686" i="1"/>
  <c r="CP686" i="1" s="1"/>
  <c r="O686" i="1" s="1"/>
  <c r="Q684" i="1"/>
  <c r="CP684" i="1" s="1"/>
  <c r="O684" i="1" s="1"/>
  <c r="Q683" i="1"/>
  <c r="CX1525" i="3"/>
  <c r="CX1529" i="3"/>
  <c r="CX1533" i="3"/>
  <c r="CX1537" i="3"/>
  <c r="CW1518" i="3"/>
  <c r="CW1520" i="3"/>
  <c r="CX1522" i="3"/>
  <c r="CX1526" i="3"/>
  <c r="CX1530" i="3"/>
  <c r="CX1534" i="3"/>
  <c r="CX1538" i="3"/>
  <c r="CU1517" i="3"/>
  <c r="CX1518" i="3"/>
  <c r="CX1520" i="3"/>
  <c r="CX1523" i="3"/>
  <c r="CX1527" i="3"/>
  <c r="CX1531" i="3"/>
  <c r="CX1535" i="3"/>
  <c r="CX1539" i="3"/>
  <c r="Q678" i="1"/>
  <c r="CP678" i="1" s="1"/>
  <c r="O678" i="1" s="1"/>
  <c r="Q676" i="1"/>
  <c r="CP676" i="1" s="1"/>
  <c r="O676" i="1" s="1"/>
  <c r="Q675" i="1"/>
  <c r="CX1481" i="3"/>
  <c r="CW1474" i="3"/>
  <c r="CW1476" i="3"/>
  <c r="CX1478" i="3"/>
  <c r="CX1482" i="3"/>
  <c r="CU1473" i="3"/>
  <c r="CX1474" i="3"/>
  <c r="CX1476" i="3"/>
  <c r="CX1479" i="3"/>
  <c r="Q666" i="1"/>
  <c r="CP666" i="1" s="1"/>
  <c r="O666" i="1" s="1"/>
  <c r="Q664" i="1"/>
  <c r="CP664" i="1" s="1"/>
  <c r="O664" i="1" s="1"/>
  <c r="Q663" i="1"/>
  <c r="CU1433" i="3"/>
  <c r="CX1434" i="3"/>
  <c r="CX1436" i="3"/>
  <c r="CX1439" i="3"/>
  <c r="CV1433" i="3"/>
  <c r="CW1435" i="3"/>
  <c r="CW1437" i="3"/>
  <c r="CX1440" i="3"/>
  <c r="CW1434" i="3"/>
  <c r="CW1436" i="3"/>
  <c r="CX1438" i="3"/>
  <c r="CX1442" i="3"/>
  <c r="FP660" i="1"/>
  <c r="EU628" i="1"/>
  <c r="EM628" i="1"/>
  <c r="EI628" i="1"/>
  <c r="AO628" i="1"/>
  <c r="Q625" i="1"/>
  <c r="CP625" i="1" s="1"/>
  <c r="O625" i="1" s="1"/>
  <c r="Q623" i="1"/>
  <c r="CP623" i="1" s="1"/>
  <c r="O623" i="1" s="1"/>
  <c r="Q621" i="1"/>
  <c r="CP621" i="1" s="1"/>
  <c r="O621" i="1" s="1"/>
  <c r="Q619" i="1"/>
  <c r="CP619" i="1" s="1"/>
  <c r="O619" i="1" s="1"/>
  <c r="Q617" i="1"/>
  <c r="CP617" i="1" s="1"/>
  <c r="O617" i="1" s="1"/>
  <c r="Q615" i="1"/>
  <c r="CP615" i="1" s="1"/>
  <c r="O615" i="1" s="1"/>
  <c r="Q613" i="1"/>
  <c r="CP613" i="1" s="1"/>
  <c r="O613" i="1" s="1"/>
  <c r="Q612" i="1"/>
  <c r="CX1415" i="3"/>
  <c r="CX1419" i="3"/>
  <c r="CU1411" i="3"/>
  <c r="CX1412" i="3"/>
  <c r="CX1416" i="3"/>
  <c r="CX1420" i="3"/>
  <c r="CX1411" i="3"/>
  <c r="CX1414" i="3"/>
  <c r="CX1418" i="3"/>
  <c r="CX1422" i="3"/>
  <c r="Q605" i="1"/>
  <c r="CP605" i="1" s="1"/>
  <c r="O605" i="1" s="1"/>
  <c r="Q604" i="1"/>
  <c r="CX1382" i="3"/>
  <c r="CU1381" i="3"/>
  <c r="CW1371" i="3"/>
  <c r="CX1373" i="3"/>
  <c r="CU1370" i="3"/>
  <c r="CX1371" i="3"/>
  <c r="CX1374" i="3"/>
  <c r="S599" i="1"/>
  <c r="CT599" i="1"/>
  <c r="AB599" i="1"/>
  <c r="AD598" i="1"/>
  <c r="CS598" i="1"/>
  <c r="AB593" i="1"/>
  <c r="P593" i="1"/>
  <c r="CQ593" i="1"/>
  <c r="CY593" i="1"/>
  <c r="X593" i="1" s="1"/>
  <c r="AD588" i="1"/>
  <c r="R588" i="1"/>
  <c r="CZ588" i="1" s="1"/>
  <c r="Y588" i="1" s="1"/>
  <c r="CS588" i="1"/>
  <c r="V586" i="1"/>
  <c r="R586" i="1"/>
  <c r="CS586" i="1"/>
  <c r="AD586" i="1"/>
  <c r="AB584" i="1"/>
  <c r="P584" i="1"/>
  <c r="CQ584" i="1"/>
  <c r="CY584" i="1"/>
  <c r="X584" i="1" s="1"/>
  <c r="CW1329" i="3"/>
  <c r="CX1331" i="3"/>
  <c r="CU1328" i="3"/>
  <c r="CX1329" i="3"/>
  <c r="CX1332" i="3"/>
  <c r="CX1334" i="3"/>
  <c r="I586" i="1"/>
  <c r="S583" i="1"/>
  <c r="CT583" i="1"/>
  <c r="AB583" i="1"/>
  <c r="P582" i="1"/>
  <c r="CP582" i="1" s="1"/>
  <c r="O582" i="1" s="1"/>
  <c r="CQ582" i="1"/>
  <c r="AB582" i="1"/>
  <c r="CY582" i="1"/>
  <c r="X582" i="1" s="1"/>
  <c r="AB579" i="1"/>
  <c r="CQ579" i="1"/>
  <c r="R578" i="1"/>
  <c r="CZ578" i="1" s="1"/>
  <c r="Y578" i="1" s="1"/>
  <c r="CS578" i="1"/>
  <c r="AD578" i="1"/>
  <c r="AB576" i="1"/>
  <c r="P576" i="1"/>
  <c r="CQ576" i="1"/>
  <c r="CY576" i="1"/>
  <c r="X576" i="1" s="1"/>
  <c r="GX573" i="1"/>
  <c r="V571" i="1"/>
  <c r="AD571" i="1"/>
  <c r="R571" i="1"/>
  <c r="CS571" i="1"/>
  <c r="P563" i="1"/>
  <c r="CP563" i="1" s="1"/>
  <c r="O563" i="1" s="1"/>
  <c r="CQ563" i="1"/>
  <c r="CY536" i="1"/>
  <c r="X536" i="1" s="1"/>
  <c r="CZ536" i="1"/>
  <c r="Y536" i="1" s="1"/>
  <c r="CP527" i="1"/>
  <c r="O527" i="1" s="1"/>
  <c r="S527" i="1"/>
  <c r="Q527" i="1"/>
  <c r="CY524" i="1"/>
  <c r="X524" i="1" s="1"/>
  <c r="CZ524" i="1"/>
  <c r="Y524" i="1" s="1"/>
  <c r="CP428" i="1"/>
  <c r="O428" i="1" s="1"/>
  <c r="S428" i="1"/>
  <c r="Q428" i="1"/>
  <c r="CY425" i="1"/>
  <c r="X425" i="1" s="1"/>
  <c r="CZ425" i="1"/>
  <c r="Y425" i="1" s="1"/>
  <c r="CP422" i="1"/>
  <c r="O422" i="1" s="1"/>
  <c r="S422" i="1"/>
  <c r="Q422" i="1"/>
  <c r="CY419" i="1"/>
  <c r="X419" i="1" s="1"/>
  <c r="CZ419" i="1"/>
  <c r="Y419" i="1" s="1"/>
  <c r="CP409" i="1"/>
  <c r="O409" i="1" s="1"/>
  <c r="GM409" i="1" s="1"/>
  <c r="GN409" i="1" s="1"/>
  <c r="CP403" i="1"/>
  <c r="O403" i="1" s="1"/>
  <c r="GM403" i="1" s="1"/>
  <c r="GN403" i="1" s="1"/>
  <c r="AH448" i="1"/>
  <c r="CJ448" i="1"/>
  <c r="AJ448" i="1"/>
  <c r="AI448" i="1"/>
  <c r="AG448" i="1"/>
  <c r="BD818" i="1"/>
  <c r="P808" i="1"/>
  <c r="Q803" i="1"/>
  <c r="CX1730" i="3"/>
  <c r="CU1729" i="3"/>
  <c r="CX1731" i="3"/>
  <c r="Q802" i="1"/>
  <c r="CP802" i="1" s="1"/>
  <c r="O802" i="1" s="1"/>
  <c r="GM802" i="1" s="1"/>
  <c r="Q799" i="1"/>
  <c r="CU1719" i="3"/>
  <c r="CX1723" i="3"/>
  <c r="CV1719" i="3"/>
  <c r="CW1721" i="3"/>
  <c r="CX1719" i="3"/>
  <c r="CX1721" i="3"/>
  <c r="Q793" i="1"/>
  <c r="CU1711" i="3"/>
  <c r="CX1713" i="3"/>
  <c r="CV1711" i="3"/>
  <c r="CX1714" i="3"/>
  <c r="CX1711" i="3"/>
  <c r="P790" i="1"/>
  <c r="Q785" i="1"/>
  <c r="CU1685" i="3"/>
  <c r="CV1685" i="3"/>
  <c r="CW1687" i="3"/>
  <c r="CX1690" i="3"/>
  <c r="CX1685" i="3"/>
  <c r="CX1687" i="3"/>
  <c r="CX1691" i="3"/>
  <c r="P784" i="1"/>
  <c r="CP784" i="1" s="1"/>
  <c r="O784" i="1" s="1"/>
  <c r="Q783" i="1"/>
  <c r="CP783" i="1" s="1"/>
  <c r="O783" i="1" s="1"/>
  <c r="GM783" i="1" s="1"/>
  <c r="GN783" i="1" s="1"/>
  <c r="Q779" i="1"/>
  <c r="CW1672" i="3"/>
  <c r="CX1674" i="3"/>
  <c r="CU1671" i="3"/>
  <c r="CX1672" i="3"/>
  <c r="CX1675" i="3"/>
  <c r="P778" i="1"/>
  <c r="CP778" i="1" s="1"/>
  <c r="O778" i="1" s="1"/>
  <c r="Q777" i="1"/>
  <c r="CP777" i="1" s="1"/>
  <c r="O777" i="1" s="1"/>
  <c r="GM777" i="1" s="1"/>
  <c r="GN777" i="1" s="1"/>
  <c r="Q773" i="1"/>
  <c r="CP773" i="1" s="1"/>
  <c r="O773" i="1" s="1"/>
  <c r="GM773" i="1" s="1"/>
  <c r="GO773" i="1" s="1"/>
  <c r="CX1664" i="3"/>
  <c r="CU1663" i="3"/>
  <c r="CX1665" i="3"/>
  <c r="P770" i="1"/>
  <c r="Q765" i="1"/>
  <c r="CX1643" i="3"/>
  <c r="CW1638" i="3"/>
  <c r="CX1640" i="3"/>
  <c r="CU1637" i="3"/>
  <c r="CX1638" i="3"/>
  <c r="CX1641" i="3"/>
  <c r="P764" i="1"/>
  <c r="CP764" i="1" s="1"/>
  <c r="O764" i="1" s="1"/>
  <c r="Q763" i="1"/>
  <c r="CP763" i="1" s="1"/>
  <c r="O763" i="1" s="1"/>
  <c r="GM763" i="1" s="1"/>
  <c r="GN763" i="1" s="1"/>
  <c r="P758" i="1"/>
  <c r="Q753" i="1"/>
  <c r="CU1617" i="3"/>
  <c r="CV1617" i="3"/>
  <c r="CW1619" i="3"/>
  <c r="CX1621" i="3"/>
  <c r="CX1617" i="3"/>
  <c r="CX1619" i="3"/>
  <c r="CX1622" i="3"/>
  <c r="P750" i="1"/>
  <c r="CP750" i="1" s="1"/>
  <c r="O750" i="1" s="1"/>
  <c r="P745" i="1"/>
  <c r="CP745" i="1" s="1"/>
  <c r="O745" i="1" s="1"/>
  <c r="Q742" i="1"/>
  <c r="CP742" i="1" s="1"/>
  <c r="O742" i="1" s="1"/>
  <c r="GM742" i="1" s="1"/>
  <c r="GN742" i="1" s="1"/>
  <c r="CW1596" i="3"/>
  <c r="CU1595" i="3"/>
  <c r="CX1596" i="3"/>
  <c r="P735" i="1"/>
  <c r="Q716" i="1"/>
  <c r="CP716" i="1" s="1"/>
  <c r="O716" i="1" s="1"/>
  <c r="GM716" i="1" s="1"/>
  <c r="GN716" i="1" s="1"/>
  <c r="CU1541" i="3"/>
  <c r="CX1551" i="3"/>
  <c r="CV1541" i="3"/>
  <c r="CW1543" i="3"/>
  <c r="CW1545" i="3"/>
  <c r="CX1548" i="3"/>
  <c r="CX1552" i="3"/>
  <c r="CX1556" i="3"/>
  <c r="CX1541" i="3"/>
  <c r="CX1543" i="3"/>
  <c r="CX1545" i="3"/>
  <c r="CX1549" i="3"/>
  <c r="CX1553" i="3"/>
  <c r="P683" i="1"/>
  <c r="CP683" i="1" s="1"/>
  <c r="O683" i="1" s="1"/>
  <c r="Q680" i="1"/>
  <c r="CP680" i="1" s="1"/>
  <c r="O680" i="1" s="1"/>
  <c r="GM680" i="1" s="1"/>
  <c r="GN680" i="1" s="1"/>
  <c r="CX1487" i="3"/>
  <c r="CX1484" i="3"/>
  <c r="CU1483" i="3"/>
  <c r="CX1485" i="3"/>
  <c r="P675" i="1"/>
  <c r="CP675" i="1" s="1"/>
  <c r="O675" i="1" s="1"/>
  <c r="Q668" i="1"/>
  <c r="CP668" i="1" s="1"/>
  <c r="O668" i="1" s="1"/>
  <c r="GM668" i="1" s="1"/>
  <c r="GN668" i="1" s="1"/>
  <c r="CU1443" i="3"/>
  <c r="CX1444" i="3"/>
  <c r="CX1446" i="3"/>
  <c r="CX1449" i="3"/>
  <c r="CV1443" i="3"/>
  <c r="CW1445" i="3"/>
  <c r="CW1447" i="3"/>
  <c r="CW1444" i="3"/>
  <c r="CW1446" i="3"/>
  <c r="CX1448" i="3"/>
  <c r="CX1452" i="3"/>
  <c r="CX1450" i="3"/>
  <c r="P663" i="1"/>
  <c r="S662" i="1"/>
  <c r="FY628" i="1"/>
  <c r="ET628" i="1"/>
  <c r="EH628" i="1"/>
  <c r="CI628" i="1"/>
  <c r="BD628" i="1"/>
  <c r="P612" i="1"/>
  <c r="CP612" i="1" s="1"/>
  <c r="O612" i="1" s="1"/>
  <c r="S611" i="1"/>
  <c r="Q607" i="1"/>
  <c r="CP607" i="1" s="1"/>
  <c r="O607" i="1" s="1"/>
  <c r="GM607" i="1" s="1"/>
  <c r="GN607" i="1" s="1"/>
  <c r="CU1385" i="3"/>
  <c r="CX1386" i="3"/>
  <c r="CX1389" i="3"/>
  <c r="CV1385" i="3"/>
  <c r="CW1387" i="3"/>
  <c r="CX1390" i="3"/>
  <c r="CX1385" i="3"/>
  <c r="P604" i="1"/>
  <c r="CP604" i="1" s="1"/>
  <c r="O604" i="1" s="1"/>
  <c r="S603" i="1"/>
  <c r="I602" i="1"/>
  <c r="GX602" i="1" s="1"/>
  <c r="Q600" i="1"/>
  <c r="CP599" i="1"/>
  <c r="O599" i="1" s="1"/>
  <c r="CR598" i="1"/>
  <c r="CQ598" i="1"/>
  <c r="AB598" i="1"/>
  <c r="AD596" i="1"/>
  <c r="R596" i="1"/>
  <c r="CZ596" i="1" s="1"/>
  <c r="Y596" i="1" s="1"/>
  <c r="CS596" i="1"/>
  <c r="S595" i="1"/>
  <c r="CT595" i="1"/>
  <c r="V594" i="1"/>
  <c r="R594" i="1"/>
  <c r="CS594" i="1"/>
  <c r="AD594" i="1"/>
  <c r="Q593" i="1"/>
  <c r="AD590" i="1"/>
  <c r="CS590" i="1"/>
  <c r="CR588" i="1"/>
  <c r="P588" i="1"/>
  <c r="CQ588" i="1"/>
  <c r="AB588" i="1"/>
  <c r="CY588" i="1"/>
  <c r="X588" i="1" s="1"/>
  <c r="CV1341" i="3"/>
  <c r="CW1343" i="3"/>
  <c r="CX1345" i="3"/>
  <c r="CX1341" i="3"/>
  <c r="CX1343" i="3"/>
  <c r="CX1346" i="3"/>
  <c r="CU1341" i="3"/>
  <c r="I590" i="1"/>
  <c r="S587" i="1"/>
  <c r="CT587" i="1"/>
  <c r="CR586" i="1"/>
  <c r="AB586" i="1"/>
  <c r="P586" i="1"/>
  <c r="CQ586" i="1"/>
  <c r="R585" i="1"/>
  <c r="CZ585" i="1" s="1"/>
  <c r="Y585" i="1" s="1"/>
  <c r="CS585" i="1"/>
  <c r="AD585" i="1"/>
  <c r="T584" i="1"/>
  <c r="Q584" i="1"/>
  <c r="CP583" i="1"/>
  <c r="O583" i="1" s="1"/>
  <c r="T582" i="1"/>
  <c r="CR578" i="1"/>
  <c r="AB578" i="1"/>
  <c r="P578" i="1"/>
  <c r="CQ578" i="1"/>
  <c r="CY578" i="1"/>
  <c r="X578" i="1" s="1"/>
  <c r="Q576" i="1"/>
  <c r="R575" i="1"/>
  <c r="CZ575" i="1" s="1"/>
  <c r="Y575" i="1" s="1"/>
  <c r="CS575" i="1"/>
  <c r="AD575" i="1"/>
  <c r="V573" i="1"/>
  <c r="AD573" i="1"/>
  <c r="R573" i="1"/>
  <c r="CS573" i="1"/>
  <c r="CR571" i="1"/>
  <c r="P571" i="1"/>
  <c r="CQ571" i="1"/>
  <c r="AB571" i="1"/>
  <c r="CR570" i="1"/>
  <c r="V569" i="1"/>
  <c r="AD569" i="1"/>
  <c r="R569" i="1"/>
  <c r="CS569" i="1"/>
  <c r="Q569" i="1"/>
  <c r="CP568" i="1"/>
  <c r="O568" i="1" s="1"/>
  <c r="GM568" i="1" s="1"/>
  <c r="GN568" i="1" s="1"/>
  <c r="Q549" i="1"/>
  <c r="S549" i="1"/>
  <c r="CP536" i="1"/>
  <c r="O536" i="1" s="1"/>
  <c r="GM536" i="1" s="1"/>
  <c r="GN536" i="1" s="1"/>
  <c r="T533" i="1"/>
  <c r="GX527" i="1"/>
  <c r="T527" i="1"/>
  <c r="CP524" i="1"/>
  <c r="O524" i="1" s="1"/>
  <c r="GM524" i="1" s="1"/>
  <c r="GN524" i="1" s="1"/>
  <c r="Q505" i="1"/>
  <c r="S505" i="1"/>
  <c r="Q485" i="1"/>
  <c r="S485" i="1"/>
  <c r="Q432" i="1"/>
  <c r="S432" i="1"/>
  <c r="GX428" i="1"/>
  <c r="T428" i="1"/>
  <c r="CP425" i="1"/>
  <c r="O425" i="1" s="1"/>
  <c r="GM425" i="1" s="1"/>
  <c r="GN425" i="1" s="1"/>
  <c r="CY423" i="1"/>
  <c r="X423" i="1" s="1"/>
  <c r="CZ423" i="1"/>
  <c r="Y423" i="1" s="1"/>
  <c r="GX422" i="1"/>
  <c r="T422" i="1"/>
  <c r="CP419" i="1"/>
  <c r="O419" i="1" s="1"/>
  <c r="GM419" i="1" s="1"/>
  <c r="GO419" i="1" s="1"/>
  <c r="BC818" i="1"/>
  <c r="AU818" i="1"/>
  <c r="S808" i="1"/>
  <c r="CU1733" i="3"/>
  <c r="CX1735" i="3"/>
  <c r="CV1733" i="3"/>
  <c r="CX1736" i="3"/>
  <c r="CX1733" i="3"/>
  <c r="P803" i="1"/>
  <c r="CP803" i="1" s="1"/>
  <c r="O803" i="1" s="1"/>
  <c r="GM803" i="1" s="1"/>
  <c r="GO803" i="1" s="1"/>
  <c r="CW1725" i="3"/>
  <c r="CX1727" i="3"/>
  <c r="CU1724" i="3"/>
  <c r="CX1725" i="3"/>
  <c r="CX1728" i="3"/>
  <c r="CV1724" i="3"/>
  <c r="CW1726" i="3"/>
  <c r="P799" i="1"/>
  <c r="CX1716" i="3"/>
  <c r="CU1715" i="3"/>
  <c r="CX1717" i="3"/>
  <c r="P793" i="1"/>
  <c r="CP793" i="1" s="1"/>
  <c r="O793" i="1" s="1"/>
  <c r="GM793" i="1" s="1"/>
  <c r="GO793" i="1" s="1"/>
  <c r="S790" i="1"/>
  <c r="CX1697" i="3"/>
  <c r="CX1694" i="3"/>
  <c r="CX1698" i="3"/>
  <c r="CW1693" i="3"/>
  <c r="CX1695" i="3"/>
  <c r="CU1692" i="3"/>
  <c r="P785" i="1"/>
  <c r="CP785" i="1" s="1"/>
  <c r="O785" i="1" s="1"/>
  <c r="GM785" i="1" s="1"/>
  <c r="GN785" i="1" s="1"/>
  <c r="CX1681" i="3"/>
  <c r="CU1678" i="3"/>
  <c r="CX1679" i="3"/>
  <c r="CX1682" i="3"/>
  <c r="CV1678" i="3"/>
  <c r="CW1680" i="3"/>
  <c r="CX1683" i="3"/>
  <c r="CX1678" i="3"/>
  <c r="P779" i="1"/>
  <c r="CP779" i="1" s="1"/>
  <c r="O779" i="1" s="1"/>
  <c r="GM779" i="1" s="1"/>
  <c r="GN779" i="1" s="1"/>
  <c r="CU1667" i="3"/>
  <c r="CX1669" i="3"/>
  <c r="CV1667" i="3"/>
  <c r="CX1670" i="3"/>
  <c r="CX1667" i="3"/>
  <c r="S770" i="1"/>
  <c r="CW1645" i="3"/>
  <c r="CX1647" i="3"/>
  <c r="CU1644" i="3"/>
  <c r="CX1645" i="3"/>
  <c r="CX1648" i="3"/>
  <c r="CV1644" i="3"/>
  <c r="CW1646" i="3"/>
  <c r="CX1649" i="3"/>
  <c r="P765" i="1"/>
  <c r="S758" i="1"/>
  <c r="CX1627" i="3"/>
  <c r="CX1625" i="3"/>
  <c r="CX1628" i="3"/>
  <c r="CW1624" i="3"/>
  <c r="CW1626" i="3"/>
  <c r="CU1623" i="3"/>
  <c r="P753" i="1"/>
  <c r="CP753" i="1" s="1"/>
  <c r="O753" i="1" s="1"/>
  <c r="GM753" i="1" s="1"/>
  <c r="GN753" i="1" s="1"/>
  <c r="CW1598" i="3"/>
  <c r="CU1597" i="3"/>
  <c r="S735" i="1"/>
  <c r="CX1565" i="3"/>
  <c r="CX1569" i="3"/>
  <c r="CW1558" i="3"/>
  <c r="CW1560" i="3"/>
  <c r="CX1562" i="3"/>
  <c r="CX1566" i="3"/>
  <c r="CX1570" i="3"/>
  <c r="CU1557" i="3"/>
  <c r="CX1558" i="3"/>
  <c r="CX1560" i="3"/>
  <c r="CX1563" i="3"/>
  <c r="CX1567" i="3"/>
  <c r="CX1571" i="3"/>
  <c r="CQ716" i="1"/>
  <c r="CT697" i="1"/>
  <c r="CT696" i="1"/>
  <c r="CT695" i="1"/>
  <c r="CT694" i="1"/>
  <c r="CT693" i="1"/>
  <c r="CT692" i="1"/>
  <c r="CT691" i="1"/>
  <c r="CT690" i="1"/>
  <c r="CT689" i="1"/>
  <c r="CT688" i="1"/>
  <c r="CT687" i="1"/>
  <c r="CT686" i="1"/>
  <c r="CT685" i="1"/>
  <c r="CT684" i="1"/>
  <c r="CT683" i="1"/>
  <c r="CS682" i="1"/>
  <c r="CX1489" i="3"/>
  <c r="CU1488" i="3"/>
  <c r="CX1490" i="3"/>
  <c r="CV1488" i="3"/>
  <c r="CX1491" i="3"/>
  <c r="CQ680" i="1"/>
  <c r="CT679" i="1"/>
  <c r="CT678" i="1"/>
  <c r="CT677" i="1"/>
  <c r="CT676" i="1"/>
  <c r="CT675" i="1"/>
  <c r="CS674" i="1"/>
  <c r="CU1453" i="3"/>
  <c r="CX1454" i="3"/>
  <c r="CX1456" i="3"/>
  <c r="CX1459" i="3"/>
  <c r="CW1454" i="3"/>
  <c r="CW1456" i="3"/>
  <c r="CX1458" i="3"/>
  <c r="CV1453" i="3"/>
  <c r="CW1455" i="3"/>
  <c r="CW1457" i="3"/>
  <c r="CX1460" i="3"/>
  <c r="CX1462" i="3"/>
  <c r="CQ668" i="1"/>
  <c r="CT667" i="1"/>
  <c r="CT666" i="1"/>
  <c r="CT665" i="1"/>
  <c r="CT664" i="1"/>
  <c r="CT663" i="1"/>
  <c r="CS662" i="1"/>
  <c r="EG628" i="1"/>
  <c r="BC628" i="1"/>
  <c r="AU628" i="1"/>
  <c r="AQ628" i="1"/>
  <c r="CT626" i="1"/>
  <c r="CT625" i="1"/>
  <c r="CT624" i="1"/>
  <c r="CT623" i="1"/>
  <c r="CT622" i="1"/>
  <c r="CT621" i="1"/>
  <c r="CT620" i="1"/>
  <c r="CT619" i="1"/>
  <c r="CT618" i="1"/>
  <c r="CT617" i="1"/>
  <c r="CT616" i="1"/>
  <c r="CT615" i="1"/>
  <c r="CT614" i="1"/>
  <c r="CT613" i="1"/>
  <c r="CT612" i="1"/>
  <c r="CS611" i="1"/>
  <c r="CV1392" i="3"/>
  <c r="CW1394" i="3"/>
  <c r="CX1397" i="3"/>
  <c r="CX1392" i="3"/>
  <c r="CX1394" i="3"/>
  <c r="CX1398" i="3"/>
  <c r="CU1392" i="3"/>
  <c r="CQ607" i="1"/>
  <c r="CT606" i="1"/>
  <c r="CT605" i="1"/>
  <c r="CT604" i="1"/>
  <c r="CS603" i="1"/>
  <c r="R600" i="1"/>
  <c r="CY600" i="1" s="1"/>
  <c r="X600" i="1" s="1"/>
  <c r="AD600" i="1"/>
  <c r="AB600" i="1" s="1"/>
  <c r="AD597" i="1"/>
  <c r="AB597" i="1" s="1"/>
  <c r="R597" i="1"/>
  <c r="CZ597" i="1" s="1"/>
  <c r="Y597" i="1" s="1"/>
  <c r="CS597" i="1"/>
  <c r="CR596" i="1"/>
  <c r="P596" i="1"/>
  <c r="CP596" i="1" s="1"/>
  <c r="O596" i="1" s="1"/>
  <c r="CQ596" i="1"/>
  <c r="AB596" i="1"/>
  <c r="CY596" i="1"/>
  <c r="X596" i="1" s="1"/>
  <c r="CU1359" i="3"/>
  <c r="CX1361" i="3"/>
  <c r="CV1359" i="3"/>
  <c r="CX1362" i="3"/>
  <c r="CX1359" i="3"/>
  <c r="I598" i="1"/>
  <c r="R598" i="1" s="1"/>
  <c r="CP595" i="1"/>
  <c r="O595" i="1" s="1"/>
  <c r="CR594" i="1"/>
  <c r="AB594" i="1"/>
  <c r="P594" i="1"/>
  <c r="CQ594" i="1"/>
  <c r="V592" i="1"/>
  <c r="R592" i="1"/>
  <c r="CZ592" i="1" s="1"/>
  <c r="Y592" i="1" s="1"/>
  <c r="CS592" i="1"/>
  <c r="AD592" i="1"/>
  <c r="AB592" i="1" s="1"/>
  <c r="S591" i="1"/>
  <c r="CT591" i="1"/>
  <c r="CR590" i="1"/>
  <c r="P590" i="1"/>
  <c r="CQ590" i="1"/>
  <c r="AB590" i="1"/>
  <c r="AD589" i="1"/>
  <c r="AB589" i="1" s="1"/>
  <c r="R589" i="1"/>
  <c r="CZ589" i="1" s="1"/>
  <c r="Y589" i="1" s="1"/>
  <c r="CS589" i="1"/>
  <c r="T588" i="1"/>
  <c r="Q588" i="1"/>
  <c r="CP587" i="1"/>
  <c r="O587" i="1" s="1"/>
  <c r="T586" i="1"/>
  <c r="CR585" i="1"/>
  <c r="AB585" i="1"/>
  <c r="P585" i="1"/>
  <c r="CP585" i="1" s="1"/>
  <c r="O585" i="1" s="1"/>
  <c r="GM585" i="1" s="1"/>
  <c r="GN585" i="1" s="1"/>
  <c r="CQ585" i="1"/>
  <c r="CY585" i="1"/>
  <c r="X585" i="1" s="1"/>
  <c r="S581" i="1"/>
  <c r="CT581" i="1"/>
  <c r="Q578" i="1"/>
  <c r="CS577" i="1"/>
  <c r="AD577" i="1"/>
  <c r="AB577" i="1" s="1"/>
  <c r="CR575" i="1"/>
  <c r="AB575" i="1"/>
  <c r="P575" i="1"/>
  <c r="CP575" i="1" s="1"/>
  <c r="O575" i="1" s="1"/>
  <c r="GM575" i="1" s="1"/>
  <c r="GN575" i="1" s="1"/>
  <c r="CQ575" i="1"/>
  <c r="CY575" i="1"/>
  <c r="X575" i="1" s="1"/>
  <c r="CX1315" i="3"/>
  <c r="CX1319" i="3"/>
  <c r="CW1314" i="3"/>
  <c r="CX1316" i="3"/>
  <c r="CX1320" i="3"/>
  <c r="CU1313" i="3"/>
  <c r="CW1315" i="3"/>
  <c r="CX1318" i="3"/>
  <c r="I577" i="1"/>
  <c r="P577" i="1" s="1"/>
  <c r="I579" i="1"/>
  <c r="GX579" i="1" s="1"/>
  <c r="S574" i="1"/>
  <c r="CT574" i="1"/>
  <c r="CR573" i="1"/>
  <c r="P573" i="1"/>
  <c r="CQ573" i="1"/>
  <c r="AB573" i="1"/>
  <c r="AD572" i="1"/>
  <c r="AB572" i="1" s="1"/>
  <c r="R572" i="1"/>
  <c r="CZ572" i="1" s="1"/>
  <c r="Y572" i="1" s="1"/>
  <c r="CS572" i="1"/>
  <c r="T571" i="1"/>
  <c r="GX569" i="1"/>
  <c r="P569" i="1"/>
  <c r="CP569" i="1" s="1"/>
  <c r="O569" i="1" s="1"/>
  <c r="CQ567" i="1"/>
  <c r="AB566" i="1"/>
  <c r="P566" i="1"/>
  <c r="CP566" i="1" s="1"/>
  <c r="O566" i="1" s="1"/>
  <c r="CQ566" i="1"/>
  <c r="V565" i="1"/>
  <c r="R565" i="1"/>
  <c r="CZ565" i="1" s="1"/>
  <c r="Y565" i="1" s="1"/>
  <c r="CY560" i="1"/>
  <c r="X560" i="1" s="1"/>
  <c r="CZ560" i="1"/>
  <c r="Y560" i="1" s="1"/>
  <c r="AB555" i="1"/>
  <c r="CY544" i="1"/>
  <c r="X544" i="1" s="1"/>
  <c r="CZ544" i="1"/>
  <c r="Y544" i="1" s="1"/>
  <c r="S539" i="1"/>
  <c r="Q539" i="1"/>
  <c r="CP539" i="1" s="1"/>
  <c r="O539" i="1" s="1"/>
  <c r="GX533" i="1"/>
  <c r="W533" i="1"/>
  <c r="W527" i="1"/>
  <c r="GX521" i="1"/>
  <c r="W521" i="1"/>
  <c r="S513" i="1"/>
  <c r="Q513" i="1"/>
  <c r="CP513" i="1" s="1"/>
  <c r="O513" i="1" s="1"/>
  <c r="CY510" i="1"/>
  <c r="X510" i="1" s="1"/>
  <c r="CZ510" i="1"/>
  <c r="Y510" i="1" s="1"/>
  <c r="CP495" i="1"/>
  <c r="O495" i="1" s="1"/>
  <c r="S495" i="1"/>
  <c r="Q495" i="1"/>
  <c r="CY492" i="1"/>
  <c r="X492" i="1" s="1"/>
  <c r="CZ492" i="1"/>
  <c r="Y492" i="1" s="1"/>
  <c r="GX440" i="1"/>
  <c r="W440" i="1"/>
  <c r="CP436" i="1"/>
  <c r="O436" i="1" s="1"/>
  <c r="S436" i="1"/>
  <c r="Q436" i="1"/>
  <c r="CY433" i="1"/>
  <c r="X433" i="1" s="1"/>
  <c r="CZ433" i="1"/>
  <c r="Y433" i="1" s="1"/>
  <c r="W428" i="1"/>
  <c r="CP423" i="1"/>
  <c r="O423" i="1" s="1"/>
  <c r="GM423" i="1" s="1"/>
  <c r="GN423" i="1" s="1"/>
  <c r="W422" i="1"/>
  <c r="S414" i="1"/>
  <c r="Q414" i="1"/>
  <c r="CP414" i="1" s="1"/>
  <c r="O414" i="1" s="1"/>
  <c r="CY411" i="1"/>
  <c r="X411" i="1" s="1"/>
  <c r="CZ411" i="1"/>
  <c r="Y411" i="1" s="1"/>
  <c r="S408" i="1"/>
  <c r="Q408" i="1"/>
  <c r="CP408" i="1" s="1"/>
  <c r="O408" i="1" s="1"/>
  <c r="CY405" i="1"/>
  <c r="X405" i="1" s="1"/>
  <c r="CZ405" i="1"/>
  <c r="Y405" i="1" s="1"/>
  <c r="CP402" i="1"/>
  <c r="O402" i="1" s="1"/>
  <c r="S402" i="1"/>
  <c r="Q402" i="1"/>
  <c r="CX1356" i="3"/>
  <c r="CU1355" i="3"/>
  <c r="CU1335" i="3"/>
  <c r="CX1336" i="3"/>
  <c r="CX1338" i="3"/>
  <c r="CV1335" i="3"/>
  <c r="CW1337" i="3"/>
  <c r="CX1339" i="3"/>
  <c r="CW1336" i="3"/>
  <c r="CW1338" i="3"/>
  <c r="AB570" i="1"/>
  <c r="AB569" i="1"/>
  <c r="CX1291" i="3"/>
  <c r="CX1295" i="3"/>
  <c r="CW1290" i="3"/>
  <c r="CX1292" i="3"/>
  <c r="CX1296" i="3"/>
  <c r="CU1289" i="3"/>
  <c r="CW1291" i="3"/>
  <c r="CX1294" i="3"/>
  <c r="AD567" i="1"/>
  <c r="AB567" i="1" s="1"/>
  <c r="AD566" i="1"/>
  <c r="AD565" i="1"/>
  <c r="AB565" i="1" s="1"/>
  <c r="AD564" i="1"/>
  <c r="AB564" i="1" s="1"/>
  <c r="AD563" i="1"/>
  <c r="AB563" i="1" s="1"/>
  <c r="CT562" i="1"/>
  <c r="S562" i="1"/>
  <c r="CP562" i="1" s="1"/>
  <c r="O562" i="1" s="1"/>
  <c r="CS561" i="1"/>
  <c r="AB561" i="1"/>
  <c r="R561" i="1"/>
  <c r="CU1269" i="3"/>
  <c r="CX1270" i="3"/>
  <c r="CV1269" i="3"/>
  <c r="CW1270" i="3"/>
  <c r="CQ559" i="1"/>
  <c r="AD559" i="1"/>
  <c r="AB559" i="1" s="1"/>
  <c r="CQ558" i="1"/>
  <c r="AD558" i="1"/>
  <c r="AB558" i="1" s="1"/>
  <c r="P558" i="1"/>
  <c r="CP558" i="1" s="1"/>
  <c r="O558" i="1" s="1"/>
  <c r="CQ557" i="1"/>
  <c r="AD557" i="1"/>
  <c r="AB557" i="1" s="1"/>
  <c r="CQ556" i="1"/>
  <c r="AD556" i="1"/>
  <c r="AB556" i="1" s="1"/>
  <c r="P556" i="1"/>
  <c r="CP556" i="1" s="1"/>
  <c r="O556" i="1" s="1"/>
  <c r="CQ555" i="1"/>
  <c r="AD555" i="1"/>
  <c r="CQ554" i="1"/>
  <c r="AD554" i="1"/>
  <c r="AB554" i="1" s="1"/>
  <c r="P554" i="1"/>
  <c r="CP554" i="1" s="1"/>
  <c r="O554" i="1" s="1"/>
  <c r="CQ553" i="1"/>
  <c r="AD553" i="1"/>
  <c r="AB553" i="1" s="1"/>
  <c r="CQ552" i="1"/>
  <c r="AD552" i="1"/>
  <c r="AB552" i="1" s="1"/>
  <c r="P552" i="1"/>
  <c r="CP552" i="1" s="1"/>
  <c r="O552" i="1" s="1"/>
  <c r="CQ551" i="1"/>
  <c r="AD551" i="1"/>
  <c r="AB551" i="1" s="1"/>
  <c r="CQ550" i="1"/>
  <c r="AD550" i="1"/>
  <c r="AB550" i="1" s="1"/>
  <c r="P550" i="1"/>
  <c r="CP550" i="1" s="1"/>
  <c r="O550" i="1" s="1"/>
  <c r="CQ549" i="1"/>
  <c r="AD549" i="1"/>
  <c r="AB549" i="1" s="1"/>
  <c r="P549" i="1"/>
  <c r="CP549" i="1" s="1"/>
  <c r="O549" i="1" s="1"/>
  <c r="CQ548" i="1"/>
  <c r="AD548" i="1"/>
  <c r="AB548" i="1" s="1"/>
  <c r="P548" i="1"/>
  <c r="CP548" i="1" s="1"/>
  <c r="O548" i="1" s="1"/>
  <c r="CQ547" i="1"/>
  <c r="AD547" i="1"/>
  <c r="AB547" i="1" s="1"/>
  <c r="P547" i="1"/>
  <c r="CP547" i="1" s="1"/>
  <c r="O547" i="1" s="1"/>
  <c r="CT546" i="1"/>
  <c r="S546" i="1"/>
  <c r="CS545" i="1"/>
  <c r="AB545" i="1"/>
  <c r="R545" i="1"/>
  <c r="CX1235" i="3"/>
  <c r="CX1232" i="3"/>
  <c r="CU1231" i="3"/>
  <c r="CX1234" i="3"/>
  <c r="CQ543" i="1"/>
  <c r="AD543" i="1"/>
  <c r="AB543" i="1" s="1"/>
  <c r="P543" i="1"/>
  <c r="CP543" i="1" s="1"/>
  <c r="O543" i="1" s="1"/>
  <c r="CT542" i="1"/>
  <c r="S542" i="1"/>
  <c r="CP542" i="1" s="1"/>
  <c r="O542" i="1" s="1"/>
  <c r="CS541" i="1"/>
  <c r="AB541" i="1"/>
  <c r="I541" i="1"/>
  <c r="W541" i="1" s="1"/>
  <c r="CS540" i="1"/>
  <c r="AB540" i="1"/>
  <c r="R540" i="1"/>
  <c r="CZ540" i="1" s="1"/>
  <c r="Y540" i="1" s="1"/>
  <c r="CS539" i="1"/>
  <c r="AB539" i="1"/>
  <c r="R539" i="1"/>
  <c r="CS538" i="1"/>
  <c r="AB538" i="1"/>
  <c r="R538" i="1"/>
  <c r="CZ538" i="1" s="1"/>
  <c r="Y538" i="1" s="1"/>
  <c r="CS537" i="1"/>
  <c r="AB537" i="1"/>
  <c r="R537" i="1"/>
  <c r="CU1201" i="3"/>
  <c r="CX1202" i="3"/>
  <c r="CX1204" i="3"/>
  <c r="CV1201" i="3"/>
  <c r="CW1203" i="3"/>
  <c r="CW1205" i="3"/>
  <c r="CX1208" i="3"/>
  <c r="CW1202" i="3"/>
  <c r="CW1204" i="3"/>
  <c r="CX1206" i="3"/>
  <c r="CX1210" i="3"/>
  <c r="CQ535" i="1"/>
  <c r="AD535" i="1"/>
  <c r="AB535" i="1" s="1"/>
  <c r="CQ534" i="1"/>
  <c r="AD534" i="1"/>
  <c r="AB534" i="1" s="1"/>
  <c r="P534" i="1"/>
  <c r="CP534" i="1" s="1"/>
  <c r="O534" i="1" s="1"/>
  <c r="CQ533" i="1"/>
  <c r="AD533" i="1"/>
  <c r="AB533" i="1" s="1"/>
  <c r="P533" i="1"/>
  <c r="CP533" i="1" s="1"/>
  <c r="O533" i="1" s="1"/>
  <c r="CQ532" i="1"/>
  <c r="AD532" i="1"/>
  <c r="AB532" i="1" s="1"/>
  <c r="P532" i="1"/>
  <c r="CP532" i="1" s="1"/>
  <c r="O532" i="1" s="1"/>
  <c r="CQ531" i="1"/>
  <c r="AD531" i="1"/>
  <c r="AB531" i="1" s="1"/>
  <c r="P531" i="1"/>
  <c r="CP531" i="1" s="1"/>
  <c r="O531" i="1" s="1"/>
  <c r="CT530" i="1"/>
  <c r="S530" i="1"/>
  <c r="CP530" i="1" s="1"/>
  <c r="O530" i="1" s="1"/>
  <c r="CS529" i="1"/>
  <c r="AB529" i="1"/>
  <c r="R529" i="1"/>
  <c r="I529" i="1"/>
  <c r="W529" i="1" s="1"/>
  <c r="CS528" i="1"/>
  <c r="AB528" i="1"/>
  <c r="R528" i="1"/>
  <c r="CZ528" i="1" s="1"/>
  <c r="Y528" i="1" s="1"/>
  <c r="CS527" i="1"/>
  <c r="AB527" i="1"/>
  <c r="R527" i="1"/>
  <c r="CS526" i="1"/>
  <c r="AB526" i="1"/>
  <c r="R526" i="1"/>
  <c r="CZ526" i="1" s="1"/>
  <c r="Y526" i="1" s="1"/>
  <c r="CS525" i="1"/>
  <c r="AB525" i="1"/>
  <c r="R525" i="1"/>
  <c r="CU1161" i="3"/>
  <c r="CX1162" i="3"/>
  <c r="CX1164" i="3"/>
  <c r="CV1161" i="3"/>
  <c r="CW1163" i="3"/>
  <c r="CW1165" i="3"/>
  <c r="CX1168" i="3"/>
  <c r="CW1162" i="3"/>
  <c r="CW1164" i="3"/>
  <c r="CX1166" i="3"/>
  <c r="CX1170" i="3"/>
  <c r="CQ523" i="1"/>
  <c r="AD523" i="1"/>
  <c r="AB523" i="1" s="1"/>
  <c r="CQ522" i="1"/>
  <c r="AD522" i="1"/>
  <c r="AB522" i="1" s="1"/>
  <c r="P522" i="1"/>
  <c r="CP522" i="1" s="1"/>
  <c r="O522" i="1" s="1"/>
  <c r="CQ521" i="1"/>
  <c r="AD521" i="1"/>
  <c r="AB521" i="1" s="1"/>
  <c r="P521" i="1"/>
  <c r="CP521" i="1" s="1"/>
  <c r="O521" i="1" s="1"/>
  <c r="CQ520" i="1"/>
  <c r="AD520" i="1"/>
  <c r="AB520" i="1" s="1"/>
  <c r="P520" i="1"/>
  <c r="CP520" i="1" s="1"/>
  <c r="O520" i="1" s="1"/>
  <c r="CQ519" i="1"/>
  <c r="AD519" i="1"/>
  <c r="AB519" i="1" s="1"/>
  <c r="P519" i="1"/>
  <c r="CP519" i="1" s="1"/>
  <c r="O519" i="1" s="1"/>
  <c r="CT518" i="1"/>
  <c r="S518" i="1"/>
  <c r="CS517" i="1"/>
  <c r="AB517" i="1"/>
  <c r="R517" i="1"/>
  <c r="I517" i="1"/>
  <c r="CS516" i="1"/>
  <c r="AB516" i="1"/>
  <c r="R516" i="1"/>
  <c r="CZ516" i="1" s="1"/>
  <c r="Y516" i="1" s="1"/>
  <c r="CS515" i="1"/>
  <c r="AB515" i="1"/>
  <c r="I515" i="1"/>
  <c r="W515" i="1" s="1"/>
  <c r="CS514" i="1"/>
  <c r="AB514" i="1"/>
  <c r="R514" i="1"/>
  <c r="CZ514" i="1" s="1"/>
  <c r="Y514" i="1" s="1"/>
  <c r="CS513" i="1"/>
  <c r="AB513" i="1"/>
  <c r="R513" i="1"/>
  <c r="CS512" i="1"/>
  <c r="AB512" i="1"/>
  <c r="R512" i="1"/>
  <c r="CZ512" i="1" s="1"/>
  <c r="Y512" i="1" s="1"/>
  <c r="CS511" i="1"/>
  <c r="AB511" i="1"/>
  <c r="R511" i="1"/>
  <c r="CW1120" i="3"/>
  <c r="CW1122" i="3"/>
  <c r="CX1124" i="3"/>
  <c r="CX1128" i="3"/>
  <c r="CX1127" i="3"/>
  <c r="CU1119" i="3"/>
  <c r="CX1120" i="3"/>
  <c r="CX1122" i="3"/>
  <c r="CX1125" i="3"/>
  <c r="CX1129" i="3"/>
  <c r="CQ509" i="1"/>
  <c r="AD509" i="1"/>
  <c r="AB509" i="1" s="1"/>
  <c r="CQ508" i="1"/>
  <c r="AD508" i="1"/>
  <c r="AB508" i="1" s="1"/>
  <c r="P508" i="1"/>
  <c r="CP508" i="1" s="1"/>
  <c r="O508" i="1" s="1"/>
  <c r="CQ507" i="1"/>
  <c r="AD507" i="1"/>
  <c r="AB507" i="1" s="1"/>
  <c r="CQ506" i="1"/>
  <c r="AD506" i="1"/>
  <c r="AB506" i="1" s="1"/>
  <c r="P506" i="1"/>
  <c r="CP506" i="1" s="1"/>
  <c r="O506" i="1" s="1"/>
  <c r="CQ505" i="1"/>
  <c r="AD505" i="1"/>
  <c r="AB505" i="1" s="1"/>
  <c r="P505" i="1"/>
  <c r="CP505" i="1" s="1"/>
  <c r="O505" i="1" s="1"/>
  <c r="CQ504" i="1"/>
  <c r="AD504" i="1"/>
  <c r="AB504" i="1" s="1"/>
  <c r="P504" i="1"/>
  <c r="CP504" i="1" s="1"/>
  <c r="O504" i="1" s="1"/>
  <c r="CQ503" i="1"/>
  <c r="AD503" i="1"/>
  <c r="AB503" i="1" s="1"/>
  <c r="P503" i="1"/>
  <c r="CP503" i="1" s="1"/>
  <c r="O503" i="1" s="1"/>
  <c r="CT502" i="1"/>
  <c r="S502" i="1"/>
  <c r="CS501" i="1"/>
  <c r="AB501" i="1"/>
  <c r="R501" i="1"/>
  <c r="I501" i="1"/>
  <c r="CS500" i="1"/>
  <c r="AB500" i="1"/>
  <c r="R500" i="1"/>
  <c r="CZ500" i="1" s="1"/>
  <c r="Y500" i="1" s="1"/>
  <c r="CS499" i="1"/>
  <c r="AB499" i="1"/>
  <c r="I499" i="1"/>
  <c r="T499" i="1" s="1"/>
  <c r="CS498" i="1"/>
  <c r="AB498" i="1"/>
  <c r="R498" i="1"/>
  <c r="CZ498" i="1" s="1"/>
  <c r="Y498" i="1" s="1"/>
  <c r="CS497" i="1"/>
  <c r="AB497" i="1"/>
  <c r="I497" i="1"/>
  <c r="V497" i="1" s="1"/>
  <c r="CS496" i="1"/>
  <c r="AB496" i="1"/>
  <c r="R496" i="1"/>
  <c r="CZ496" i="1" s="1"/>
  <c r="Y496" i="1" s="1"/>
  <c r="CS495" i="1"/>
  <c r="AB495" i="1"/>
  <c r="R495" i="1"/>
  <c r="CS494" i="1"/>
  <c r="AB494" i="1"/>
  <c r="R494" i="1"/>
  <c r="CZ494" i="1" s="1"/>
  <c r="Y494" i="1" s="1"/>
  <c r="CS493" i="1"/>
  <c r="AB493" i="1"/>
  <c r="R493" i="1"/>
  <c r="CW1066" i="3"/>
  <c r="CW1068" i="3"/>
  <c r="CX1071" i="3"/>
  <c r="CX1075" i="3"/>
  <c r="CX1079" i="3"/>
  <c r="CU1065" i="3"/>
  <c r="CX1066" i="3"/>
  <c r="CX1068" i="3"/>
  <c r="CX1072" i="3"/>
  <c r="CX1076" i="3"/>
  <c r="CX1080" i="3"/>
  <c r="CX1070" i="3"/>
  <c r="CX1074" i="3"/>
  <c r="CX1078" i="3"/>
  <c r="CQ491" i="1"/>
  <c r="AD491" i="1"/>
  <c r="AB491" i="1" s="1"/>
  <c r="CQ490" i="1"/>
  <c r="AD490" i="1"/>
  <c r="AB490" i="1" s="1"/>
  <c r="P490" i="1"/>
  <c r="CP490" i="1" s="1"/>
  <c r="O490" i="1" s="1"/>
  <c r="CQ489" i="1"/>
  <c r="AD489" i="1"/>
  <c r="AB489" i="1" s="1"/>
  <c r="CQ488" i="1"/>
  <c r="AD488" i="1"/>
  <c r="AB488" i="1" s="1"/>
  <c r="P488" i="1"/>
  <c r="CP488" i="1" s="1"/>
  <c r="O488" i="1" s="1"/>
  <c r="CQ487" i="1"/>
  <c r="AD487" i="1"/>
  <c r="AB487" i="1" s="1"/>
  <c r="CQ486" i="1"/>
  <c r="AD486" i="1"/>
  <c r="AB486" i="1" s="1"/>
  <c r="P486" i="1"/>
  <c r="CP486" i="1" s="1"/>
  <c r="O486" i="1" s="1"/>
  <c r="CQ485" i="1"/>
  <c r="AD485" i="1"/>
  <c r="AB485" i="1" s="1"/>
  <c r="P485" i="1"/>
  <c r="CP485" i="1" s="1"/>
  <c r="O485" i="1" s="1"/>
  <c r="CQ484" i="1"/>
  <c r="AD484" i="1"/>
  <c r="AB484" i="1" s="1"/>
  <c r="P484" i="1"/>
  <c r="CQ483" i="1"/>
  <c r="AD483" i="1"/>
  <c r="AB483" i="1" s="1"/>
  <c r="P483" i="1"/>
  <c r="CT482" i="1"/>
  <c r="S482" i="1"/>
  <c r="CP482" i="1" s="1"/>
  <c r="O482" i="1" s="1"/>
  <c r="FY448" i="1"/>
  <c r="ET448" i="1"/>
  <c r="EH448" i="1"/>
  <c r="CI448" i="1"/>
  <c r="BD448" i="1"/>
  <c r="CQ446" i="1"/>
  <c r="AD446" i="1"/>
  <c r="AB446" i="1" s="1"/>
  <c r="CQ445" i="1"/>
  <c r="AD445" i="1"/>
  <c r="AB445" i="1" s="1"/>
  <c r="P445" i="1"/>
  <c r="CP445" i="1" s="1"/>
  <c r="O445" i="1" s="1"/>
  <c r="CQ444" i="1"/>
  <c r="AD444" i="1"/>
  <c r="AB444" i="1" s="1"/>
  <c r="CQ443" i="1"/>
  <c r="AD443" i="1"/>
  <c r="AB443" i="1" s="1"/>
  <c r="P443" i="1"/>
  <c r="CP443" i="1" s="1"/>
  <c r="O443" i="1" s="1"/>
  <c r="CQ442" i="1"/>
  <c r="AD442" i="1"/>
  <c r="AB442" i="1" s="1"/>
  <c r="CQ441" i="1"/>
  <c r="AD441" i="1"/>
  <c r="AB441" i="1" s="1"/>
  <c r="P441" i="1"/>
  <c r="CP441" i="1" s="1"/>
  <c r="O441" i="1" s="1"/>
  <c r="CQ440" i="1"/>
  <c r="AD440" i="1"/>
  <c r="AB440" i="1" s="1"/>
  <c r="P440" i="1"/>
  <c r="CP440" i="1" s="1"/>
  <c r="O440" i="1" s="1"/>
  <c r="CQ439" i="1"/>
  <c r="AD439" i="1"/>
  <c r="AB439" i="1" s="1"/>
  <c r="P439" i="1"/>
  <c r="CP439" i="1" s="1"/>
  <c r="O439" i="1" s="1"/>
  <c r="CQ438" i="1"/>
  <c r="AD438" i="1"/>
  <c r="AB438" i="1" s="1"/>
  <c r="P438" i="1"/>
  <c r="CP438" i="1" s="1"/>
  <c r="O438" i="1" s="1"/>
  <c r="CT437" i="1"/>
  <c r="S437" i="1"/>
  <c r="CS436" i="1"/>
  <c r="AB436" i="1"/>
  <c r="R436" i="1"/>
  <c r="CS435" i="1"/>
  <c r="AB435" i="1"/>
  <c r="R435" i="1"/>
  <c r="CZ435" i="1" s="1"/>
  <c r="Y435" i="1" s="1"/>
  <c r="CS434" i="1"/>
  <c r="AB434" i="1"/>
  <c r="R434" i="1"/>
  <c r="CW1008" i="3"/>
  <c r="CX1010" i="3"/>
  <c r="CX1014" i="3"/>
  <c r="CU1007" i="3"/>
  <c r="CX1008" i="3"/>
  <c r="CX1011" i="3"/>
  <c r="CX1013" i="3"/>
  <c r="CQ432" i="1"/>
  <c r="AD432" i="1"/>
  <c r="AB432" i="1" s="1"/>
  <c r="P432" i="1"/>
  <c r="CP432" i="1" s="1"/>
  <c r="O432" i="1" s="1"/>
  <c r="CQ431" i="1"/>
  <c r="AD431" i="1"/>
  <c r="AB431" i="1" s="1"/>
  <c r="P431" i="1"/>
  <c r="CP431" i="1" s="1"/>
  <c r="O431" i="1" s="1"/>
  <c r="CQ430" i="1"/>
  <c r="AD430" i="1"/>
  <c r="AB430" i="1" s="1"/>
  <c r="P430" i="1"/>
  <c r="CP430" i="1" s="1"/>
  <c r="O430" i="1" s="1"/>
  <c r="CT429" i="1"/>
  <c r="S429" i="1"/>
  <c r="CS428" i="1"/>
  <c r="AB428" i="1"/>
  <c r="R428" i="1"/>
  <c r="CS427" i="1"/>
  <c r="AB427" i="1"/>
  <c r="R427" i="1"/>
  <c r="CZ427" i="1" s="1"/>
  <c r="Y427" i="1" s="1"/>
  <c r="CS426" i="1"/>
  <c r="AB426" i="1"/>
  <c r="R426" i="1"/>
  <c r="CV985" i="3"/>
  <c r="CX985" i="3"/>
  <c r="CX987" i="3"/>
  <c r="CX991" i="3"/>
  <c r="CU985" i="3"/>
  <c r="CX989" i="3"/>
  <c r="CQ424" i="1"/>
  <c r="AD424" i="1"/>
  <c r="AB424" i="1" s="1"/>
  <c r="P424" i="1"/>
  <c r="CP424" i="1" s="1"/>
  <c r="O424" i="1" s="1"/>
  <c r="CS422" i="1"/>
  <c r="AB422" i="1"/>
  <c r="R422" i="1"/>
  <c r="CS421" i="1"/>
  <c r="AB421" i="1"/>
  <c r="R421" i="1"/>
  <c r="CZ421" i="1" s="1"/>
  <c r="Y421" i="1" s="1"/>
  <c r="CS420" i="1"/>
  <c r="AB420" i="1"/>
  <c r="R420" i="1"/>
  <c r="CV977" i="3"/>
  <c r="CX977" i="3"/>
  <c r="CU977" i="3"/>
  <c r="CX979" i="3"/>
  <c r="CQ418" i="1"/>
  <c r="AD418" i="1"/>
  <c r="AB418" i="1" s="1"/>
  <c r="P418" i="1"/>
  <c r="CP418" i="1" s="1"/>
  <c r="O418" i="1" s="1"/>
  <c r="CQ417" i="1"/>
  <c r="AD417" i="1"/>
  <c r="AB417" i="1" s="1"/>
  <c r="P417" i="1"/>
  <c r="CP417" i="1" s="1"/>
  <c r="O417" i="1" s="1"/>
  <c r="CQ416" i="1"/>
  <c r="AD416" i="1"/>
  <c r="AB416" i="1" s="1"/>
  <c r="P416" i="1"/>
  <c r="CP416" i="1" s="1"/>
  <c r="O416" i="1" s="1"/>
  <c r="CT415" i="1"/>
  <c r="S415" i="1"/>
  <c r="CP415" i="1" s="1"/>
  <c r="O415" i="1" s="1"/>
  <c r="CS414" i="1"/>
  <c r="AB414" i="1"/>
  <c r="R414" i="1"/>
  <c r="CS413" i="1"/>
  <c r="AB413" i="1"/>
  <c r="R413" i="1"/>
  <c r="CZ413" i="1" s="1"/>
  <c r="Y413" i="1" s="1"/>
  <c r="CS412" i="1"/>
  <c r="AB412" i="1"/>
  <c r="R412" i="1"/>
  <c r="CV951" i="3"/>
  <c r="CX951" i="3"/>
  <c r="CX953" i="3"/>
  <c r="CX957" i="3"/>
  <c r="CU951" i="3"/>
  <c r="CX955" i="3"/>
  <c r="CQ410" i="1"/>
  <c r="AD410" i="1"/>
  <c r="AB410" i="1" s="1"/>
  <c r="P410" i="1"/>
  <c r="CP410" i="1" s="1"/>
  <c r="O410" i="1" s="1"/>
  <c r="CS408" i="1"/>
  <c r="AB408" i="1"/>
  <c r="R408" i="1"/>
  <c r="CS407" i="1"/>
  <c r="AB407" i="1"/>
  <c r="R407" i="1"/>
  <c r="CZ407" i="1" s="1"/>
  <c r="Y407" i="1" s="1"/>
  <c r="CS406" i="1"/>
  <c r="AB406" i="1"/>
  <c r="R406" i="1"/>
  <c r="CU937" i="3"/>
  <c r="CX938" i="3"/>
  <c r="CX941" i="3"/>
  <c r="CX937" i="3"/>
  <c r="CX943" i="3"/>
  <c r="CQ404" i="1"/>
  <c r="AD404" i="1"/>
  <c r="AB404" i="1" s="1"/>
  <c r="P404" i="1"/>
  <c r="CP404" i="1" s="1"/>
  <c r="O404" i="1" s="1"/>
  <c r="CS402" i="1"/>
  <c r="AB402" i="1"/>
  <c r="R402" i="1"/>
  <c r="CS401" i="1"/>
  <c r="AB401" i="1"/>
  <c r="R401" i="1"/>
  <c r="CZ401" i="1" s="1"/>
  <c r="Y401" i="1" s="1"/>
  <c r="CS400" i="1"/>
  <c r="AB400" i="1"/>
  <c r="R400" i="1"/>
  <c r="V398" i="1"/>
  <c r="AD398" i="1"/>
  <c r="R398" i="1"/>
  <c r="CS398" i="1"/>
  <c r="P396" i="1"/>
  <c r="CP396" i="1" s="1"/>
  <c r="O396" i="1" s="1"/>
  <c r="CQ396" i="1"/>
  <c r="CU923" i="3"/>
  <c r="CX923" i="3"/>
  <c r="CX925" i="3"/>
  <c r="CW926" i="3"/>
  <c r="CV923" i="3"/>
  <c r="CW925" i="3"/>
  <c r="CX927" i="3"/>
  <c r="I398" i="1"/>
  <c r="U398" i="1" s="1"/>
  <c r="S395" i="1"/>
  <c r="CT395" i="1"/>
  <c r="CQ394" i="1"/>
  <c r="R393" i="1"/>
  <c r="CZ393" i="1" s="1"/>
  <c r="Y393" i="1" s="1"/>
  <c r="CS393" i="1"/>
  <c r="AD393" i="1"/>
  <c r="T392" i="1"/>
  <c r="CP389" i="1"/>
  <c r="O389" i="1" s="1"/>
  <c r="V386" i="1"/>
  <c r="R386" i="1"/>
  <c r="CS386" i="1"/>
  <c r="AD386" i="1"/>
  <c r="CY385" i="1"/>
  <c r="X385" i="1" s="1"/>
  <c r="CP383" i="1"/>
  <c r="O383" i="1" s="1"/>
  <c r="CZ379" i="1"/>
  <c r="Y379" i="1" s="1"/>
  <c r="CY379" i="1"/>
  <c r="X379" i="1" s="1"/>
  <c r="P378" i="1"/>
  <c r="CZ371" i="1"/>
  <c r="Y371" i="1" s="1"/>
  <c r="CY371" i="1"/>
  <c r="X371" i="1" s="1"/>
  <c r="CP369" i="1"/>
  <c r="O369" i="1" s="1"/>
  <c r="CZ366" i="1"/>
  <c r="Y366" i="1" s="1"/>
  <c r="CY366" i="1"/>
  <c r="X366" i="1" s="1"/>
  <c r="CZ352" i="1"/>
  <c r="Y352" i="1" s="1"/>
  <c r="CY352" i="1"/>
  <c r="X352" i="1" s="1"/>
  <c r="GX341" i="1"/>
  <c r="W341" i="1"/>
  <c r="CP338" i="1"/>
  <c r="O338" i="1" s="1"/>
  <c r="CZ308" i="1"/>
  <c r="Y308" i="1" s="1"/>
  <c r="CY308" i="1"/>
  <c r="X308" i="1" s="1"/>
  <c r="GX297" i="1"/>
  <c r="W297" i="1"/>
  <c r="CP294" i="1"/>
  <c r="O294" i="1" s="1"/>
  <c r="CZ288" i="1"/>
  <c r="Y288" i="1" s="1"/>
  <c r="CY288" i="1"/>
  <c r="X288" i="1" s="1"/>
  <c r="P212" i="1"/>
  <c r="CP212" i="1" s="1"/>
  <c r="O212" i="1" s="1"/>
  <c r="Q212" i="1"/>
  <c r="V162" i="1"/>
  <c r="Q561" i="1"/>
  <c r="CP561" i="1" s="1"/>
  <c r="O561" i="1" s="1"/>
  <c r="CW1272" i="3"/>
  <c r="CU1271" i="3"/>
  <c r="CX1272" i="3"/>
  <c r="Q545" i="1"/>
  <c r="CP545" i="1" s="1"/>
  <c r="O545" i="1" s="1"/>
  <c r="CX1237" i="3"/>
  <c r="CU1236" i="3"/>
  <c r="CX1238" i="3"/>
  <c r="CX1240" i="3"/>
  <c r="Q540" i="1"/>
  <c r="CP540" i="1" s="1"/>
  <c r="O540" i="1" s="1"/>
  <c r="Q538" i="1"/>
  <c r="CP538" i="1" s="1"/>
  <c r="O538" i="1" s="1"/>
  <c r="Q537" i="1"/>
  <c r="CP537" i="1" s="1"/>
  <c r="O537" i="1" s="1"/>
  <c r="CU1211" i="3"/>
  <c r="CX1212" i="3"/>
  <c r="CX1214" i="3"/>
  <c r="CX1217" i="3"/>
  <c r="CV1211" i="3"/>
  <c r="CW1213" i="3"/>
  <c r="CW1215" i="3"/>
  <c r="CX1218" i="3"/>
  <c r="CW1212" i="3"/>
  <c r="CW1214" i="3"/>
  <c r="CX1216" i="3"/>
  <c r="CX1220" i="3"/>
  <c r="Q528" i="1"/>
  <c r="CP528" i="1" s="1"/>
  <c r="O528" i="1" s="1"/>
  <c r="Q526" i="1"/>
  <c r="CP526" i="1" s="1"/>
  <c r="O526" i="1" s="1"/>
  <c r="Q525" i="1"/>
  <c r="CP525" i="1" s="1"/>
  <c r="O525" i="1" s="1"/>
  <c r="CU1171" i="3"/>
  <c r="CX1172" i="3"/>
  <c r="CX1174" i="3"/>
  <c r="CV1171" i="3"/>
  <c r="CW1173" i="3"/>
  <c r="CW1175" i="3"/>
  <c r="CX1178" i="3"/>
  <c r="CW1172" i="3"/>
  <c r="CW1174" i="3"/>
  <c r="CX1176" i="3"/>
  <c r="CX1180" i="3"/>
  <c r="Q516" i="1"/>
  <c r="CP516" i="1" s="1"/>
  <c r="O516" i="1" s="1"/>
  <c r="Q514" i="1"/>
  <c r="CP514" i="1" s="1"/>
  <c r="O514" i="1" s="1"/>
  <c r="Q512" i="1"/>
  <c r="AD628" i="1" s="1"/>
  <c r="Q511" i="1"/>
  <c r="CP511" i="1" s="1"/>
  <c r="O511" i="1" s="1"/>
  <c r="CX1132" i="3"/>
  <c r="CU1130" i="3"/>
  <c r="CW1132" i="3"/>
  <c r="CW1134" i="3"/>
  <c r="CW1131" i="3"/>
  <c r="CW1133" i="3"/>
  <c r="CX1134" i="3"/>
  <c r="CX1138" i="3"/>
  <c r="CX1136" i="3"/>
  <c r="CX1140" i="3"/>
  <c r="Q500" i="1"/>
  <c r="CP500" i="1" s="1"/>
  <c r="O500" i="1" s="1"/>
  <c r="Q498" i="1"/>
  <c r="CP498" i="1" s="1"/>
  <c r="O498" i="1" s="1"/>
  <c r="Q496" i="1"/>
  <c r="CP496" i="1" s="1"/>
  <c r="O496" i="1" s="1"/>
  <c r="Q494" i="1"/>
  <c r="CP494" i="1" s="1"/>
  <c r="O494" i="1" s="1"/>
  <c r="Q493" i="1"/>
  <c r="CP493" i="1" s="1"/>
  <c r="O493" i="1" s="1"/>
  <c r="CX1083" i="3"/>
  <c r="CX1090" i="3"/>
  <c r="CX1094" i="3"/>
  <c r="CW1082" i="3"/>
  <c r="CW1084" i="3"/>
  <c r="CX1087" i="3"/>
  <c r="CX1091" i="3"/>
  <c r="CX1095" i="3"/>
  <c r="CU1081" i="3"/>
  <c r="CX1085" i="3"/>
  <c r="CX1089" i="3"/>
  <c r="EG448" i="1"/>
  <c r="BC448" i="1"/>
  <c r="AU448" i="1"/>
  <c r="AQ448" i="1"/>
  <c r="Q435" i="1"/>
  <c r="CP435" i="1" s="1"/>
  <c r="O435" i="1" s="1"/>
  <c r="Q434" i="1"/>
  <c r="CP434" i="1" s="1"/>
  <c r="O434" i="1" s="1"/>
  <c r="CW1016" i="3"/>
  <c r="CX1018" i="3"/>
  <c r="CX1022" i="3"/>
  <c r="CU1015" i="3"/>
  <c r="CX1016" i="3"/>
  <c r="CX1019" i="3"/>
  <c r="CX1021" i="3"/>
  <c r="Q427" i="1"/>
  <c r="CP427" i="1" s="1"/>
  <c r="O427" i="1" s="1"/>
  <c r="Q426" i="1"/>
  <c r="CP426" i="1" s="1"/>
  <c r="O426" i="1" s="1"/>
  <c r="CX994" i="3"/>
  <c r="CX998" i="3"/>
  <c r="CW993" i="3"/>
  <c r="CX995" i="3"/>
  <c r="CU992" i="3"/>
  <c r="CW994" i="3"/>
  <c r="CX997" i="3"/>
  <c r="Q421" i="1"/>
  <c r="CP421" i="1" s="1"/>
  <c r="O421" i="1" s="1"/>
  <c r="Q420" i="1"/>
  <c r="CP420" i="1" s="1"/>
  <c r="O420" i="1" s="1"/>
  <c r="CU981" i="3"/>
  <c r="CX983" i="3"/>
  <c r="CX981" i="3"/>
  <c r="Q413" i="1"/>
  <c r="CP413" i="1" s="1"/>
  <c r="O413" i="1" s="1"/>
  <c r="Q412" i="1"/>
  <c r="CP412" i="1" s="1"/>
  <c r="O412" i="1" s="1"/>
  <c r="CX960" i="3"/>
  <c r="CW959" i="3"/>
  <c r="CX961" i="3"/>
  <c r="CU958" i="3"/>
  <c r="CW960" i="3"/>
  <c r="CX963" i="3"/>
  <c r="Q407" i="1"/>
  <c r="CP407" i="1" s="1"/>
  <c r="O407" i="1" s="1"/>
  <c r="Q406" i="1"/>
  <c r="CP406" i="1" s="1"/>
  <c r="O406" i="1" s="1"/>
  <c r="CU944" i="3"/>
  <c r="CX945" i="3"/>
  <c r="CV944" i="3"/>
  <c r="CW946" i="3"/>
  <c r="CX949" i="3"/>
  <c r="CW945" i="3"/>
  <c r="CX947" i="3"/>
  <c r="Q401" i="1"/>
  <c r="CP401" i="1" s="1"/>
  <c r="O401" i="1" s="1"/>
  <c r="Q400" i="1"/>
  <c r="CP400" i="1" s="1"/>
  <c r="O400" i="1" s="1"/>
  <c r="CV933" i="3"/>
  <c r="CX933" i="3"/>
  <c r="CU933" i="3"/>
  <c r="CX935" i="3"/>
  <c r="S399" i="1"/>
  <c r="CT399" i="1"/>
  <c r="AB399" i="1"/>
  <c r="P398" i="1"/>
  <c r="CQ398" i="1"/>
  <c r="AB398" i="1"/>
  <c r="AD397" i="1"/>
  <c r="R397" i="1"/>
  <c r="CZ397" i="1" s="1"/>
  <c r="Y397" i="1" s="1"/>
  <c r="CS397" i="1"/>
  <c r="CP395" i="1"/>
  <c r="O395" i="1" s="1"/>
  <c r="AB393" i="1"/>
  <c r="P393" i="1"/>
  <c r="CP393" i="1" s="1"/>
  <c r="O393" i="1" s="1"/>
  <c r="CQ393" i="1"/>
  <c r="CY393" i="1"/>
  <c r="X393" i="1" s="1"/>
  <c r="AB386" i="1"/>
  <c r="GM385" i="1"/>
  <c r="GN385" i="1" s="1"/>
  <c r="CP379" i="1"/>
  <c r="O379" i="1" s="1"/>
  <c r="GM379" i="1" s="1"/>
  <c r="GO379" i="1" s="1"/>
  <c r="CY375" i="1"/>
  <c r="X375" i="1" s="1"/>
  <c r="CZ375" i="1"/>
  <c r="Y375" i="1" s="1"/>
  <c r="CP371" i="1"/>
  <c r="O371" i="1" s="1"/>
  <c r="GM371" i="1" s="1"/>
  <c r="GN371" i="1" s="1"/>
  <c r="CP366" i="1"/>
  <c r="O366" i="1" s="1"/>
  <c r="GM366" i="1" s="1"/>
  <c r="GN366" i="1" s="1"/>
  <c r="CY364" i="1"/>
  <c r="X364" i="1" s="1"/>
  <c r="CZ364" i="1"/>
  <c r="Y364" i="1" s="1"/>
  <c r="CP352" i="1"/>
  <c r="O352" i="1" s="1"/>
  <c r="GM352" i="1" s="1"/>
  <c r="GN352" i="1" s="1"/>
  <c r="Q341" i="1"/>
  <c r="S341" i="1"/>
  <c r="CP308" i="1"/>
  <c r="O308" i="1" s="1"/>
  <c r="GM308" i="1" s="1"/>
  <c r="GN308" i="1" s="1"/>
  <c r="CY306" i="1"/>
  <c r="X306" i="1" s="1"/>
  <c r="CZ306" i="1"/>
  <c r="Y306" i="1" s="1"/>
  <c r="Q297" i="1"/>
  <c r="S297" i="1"/>
  <c r="CP288" i="1"/>
  <c r="O288" i="1" s="1"/>
  <c r="GM288" i="1" s="1"/>
  <c r="GN288" i="1" s="1"/>
  <c r="CY282" i="1"/>
  <c r="X282" i="1" s="1"/>
  <c r="CZ282" i="1"/>
  <c r="Y282" i="1" s="1"/>
  <c r="CZ221" i="1"/>
  <c r="Y221" i="1" s="1"/>
  <c r="CY221" i="1"/>
  <c r="X221" i="1" s="1"/>
  <c r="GX220" i="1"/>
  <c r="CX1365" i="3"/>
  <c r="CX1369" i="3"/>
  <c r="CW1364" i="3"/>
  <c r="CX1366" i="3"/>
  <c r="CU1363" i="3"/>
  <c r="CX1368" i="3"/>
  <c r="CX1348" i="3"/>
  <c r="CU1347" i="3"/>
  <c r="CX1350" i="3"/>
  <c r="CX1323" i="3"/>
  <c r="CX1327" i="3"/>
  <c r="CW1322" i="3"/>
  <c r="CX1324" i="3"/>
  <c r="CU1321" i="3"/>
  <c r="CW1323" i="3"/>
  <c r="CX1326" i="3"/>
  <c r="CX1307" i="3"/>
  <c r="CX1311" i="3"/>
  <c r="CW1306" i="3"/>
  <c r="CX1308" i="3"/>
  <c r="CX1312" i="3"/>
  <c r="CU1305" i="3"/>
  <c r="CW1307" i="3"/>
  <c r="CX1310" i="3"/>
  <c r="CQ570" i="1"/>
  <c r="CQ569" i="1"/>
  <c r="CT568" i="1"/>
  <c r="CS567" i="1"/>
  <c r="I567" i="1"/>
  <c r="R567" i="1" s="1"/>
  <c r="CS566" i="1"/>
  <c r="R566" i="1"/>
  <c r="CZ566" i="1" s="1"/>
  <c r="Y566" i="1" s="1"/>
  <c r="CS565" i="1"/>
  <c r="CS564" i="1"/>
  <c r="R564" i="1"/>
  <c r="CZ564" i="1" s="1"/>
  <c r="Y564" i="1" s="1"/>
  <c r="CS563" i="1"/>
  <c r="R563" i="1"/>
  <c r="CZ563" i="1" s="1"/>
  <c r="Y563" i="1" s="1"/>
  <c r="CX1275" i="3"/>
  <c r="CX1279" i="3"/>
  <c r="CW1274" i="3"/>
  <c r="CX1276" i="3"/>
  <c r="CX1280" i="3"/>
  <c r="CU1273" i="3"/>
  <c r="CW1275" i="3"/>
  <c r="CX1278" i="3"/>
  <c r="CQ561" i="1"/>
  <c r="CT560" i="1"/>
  <c r="CS559" i="1"/>
  <c r="I559" i="1"/>
  <c r="GX559" i="1" s="1"/>
  <c r="CS558" i="1"/>
  <c r="R558" i="1"/>
  <c r="CY558" i="1" s="1"/>
  <c r="X558" i="1" s="1"/>
  <c r="CS557" i="1"/>
  <c r="I557" i="1"/>
  <c r="R557" i="1" s="1"/>
  <c r="CS556" i="1"/>
  <c r="R556" i="1"/>
  <c r="CZ556" i="1" s="1"/>
  <c r="Y556" i="1" s="1"/>
  <c r="CS555" i="1"/>
  <c r="I555" i="1"/>
  <c r="T555" i="1" s="1"/>
  <c r="CS554" i="1"/>
  <c r="R554" i="1"/>
  <c r="CY554" i="1" s="1"/>
  <c r="X554" i="1" s="1"/>
  <c r="CS553" i="1"/>
  <c r="I553" i="1"/>
  <c r="R553" i="1" s="1"/>
  <c r="CS552" i="1"/>
  <c r="R552" i="1"/>
  <c r="CZ552" i="1" s="1"/>
  <c r="Y552" i="1" s="1"/>
  <c r="CS551" i="1"/>
  <c r="I551" i="1"/>
  <c r="GX551" i="1" s="1"/>
  <c r="CS550" i="1"/>
  <c r="R550" i="1"/>
  <c r="CY550" i="1" s="1"/>
  <c r="X550" i="1" s="1"/>
  <c r="CS549" i="1"/>
  <c r="CS548" i="1"/>
  <c r="R548" i="1"/>
  <c r="CZ548" i="1" s="1"/>
  <c r="Y548" i="1" s="1"/>
  <c r="CS547" i="1"/>
  <c r="R547" i="1"/>
  <c r="CZ547" i="1" s="1"/>
  <c r="Y547" i="1" s="1"/>
  <c r="CU1241" i="3"/>
  <c r="CX1242" i="3"/>
  <c r="CX1244" i="3"/>
  <c r="CX1247" i="3"/>
  <c r="CX1251" i="3"/>
  <c r="CV1241" i="3"/>
  <c r="CW1243" i="3"/>
  <c r="CW1245" i="3"/>
  <c r="CX1248" i="3"/>
  <c r="CX1252" i="3"/>
  <c r="CW1242" i="3"/>
  <c r="CW1244" i="3"/>
  <c r="CX1246" i="3"/>
  <c r="CX1250" i="3"/>
  <c r="CX1254" i="3"/>
  <c r="CQ545" i="1"/>
  <c r="CT544" i="1"/>
  <c r="CS543" i="1"/>
  <c r="R543" i="1"/>
  <c r="CY543" i="1" s="1"/>
  <c r="X543" i="1" s="1"/>
  <c r="CU1221" i="3"/>
  <c r="CX1223" i="3"/>
  <c r="CV1221" i="3"/>
  <c r="CX1224" i="3"/>
  <c r="CX1222" i="3"/>
  <c r="CQ541" i="1"/>
  <c r="CQ540" i="1"/>
  <c r="CQ539" i="1"/>
  <c r="CQ538" i="1"/>
  <c r="CQ537" i="1"/>
  <c r="CT536" i="1"/>
  <c r="CS535" i="1"/>
  <c r="I535" i="1"/>
  <c r="R535" i="1" s="1"/>
  <c r="CS534" i="1"/>
  <c r="R534" i="1"/>
  <c r="CY534" i="1" s="1"/>
  <c r="X534" i="1" s="1"/>
  <c r="CS533" i="1"/>
  <c r="CS532" i="1"/>
  <c r="R532" i="1"/>
  <c r="CZ532" i="1" s="1"/>
  <c r="Y532" i="1" s="1"/>
  <c r="CS531" i="1"/>
  <c r="R531" i="1"/>
  <c r="CZ531" i="1" s="1"/>
  <c r="Y531" i="1" s="1"/>
  <c r="CU1181" i="3"/>
  <c r="CX1182" i="3"/>
  <c r="CX1184" i="3"/>
  <c r="CV1181" i="3"/>
  <c r="CW1183" i="3"/>
  <c r="CW1185" i="3"/>
  <c r="CX1188" i="3"/>
  <c r="CW1182" i="3"/>
  <c r="CW1184" i="3"/>
  <c r="CX1186" i="3"/>
  <c r="CX1190" i="3"/>
  <c r="CQ529" i="1"/>
  <c r="CQ528" i="1"/>
  <c r="CQ527" i="1"/>
  <c r="CQ526" i="1"/>
  <c r="CQ525" i="1"/>
  <c r="CT524" i="1"/>
  <c r="CS523" i="1"/>
  <c r="I523" i="1"/>
  <c r="U523" i="1" s="1"/>
  <c r="CS522" i="1"/>
  <c r="R522" i="1"/>
  <c r="CZ522" i="1" s="1"/>
  <c r="Y522" i="1" s="1"/>
  <c r="CS521" i="1"/>
  <c r="CS520" i="1"/>
  <c r="R520" i="1"/>
  <c r="CY520" i="1" s="1"/>
  <c r="X520" i="1" s="1"/>
  <c r="CS519" i="1"/>
  <c r="R519" i="1"/>
  <c r="CZ519" i="1" s="1"/>
  <c r="Y519" i="1" s="1"/>
  <c r="CU1141" i="3"/>
  <c r="CX1142" i="3"/>
  <c r="CX1144" i="3"/>
  <c r="CV1141" i="3"/>
  <c r="CW1143" i="3"/>
  <c r="CW1145" i="3"/>
  <c r="CX1148" i="3"/>
  <c r="CW1142" i="3"/>
  <c r="CW1144" i="3"/>
  <c r="CX1146" i="3"/>
  <c r="CX1150" i="3"/>
  <c r="CQ517" i="1"/>
  <c r="CQ516" i="1"/>
  <c r="CQ515" i="1"/>
  <c r="CQ514" i="1"/>
  <c r="CQ513" i="1"/>
  <c r="CQ512" i="1"/>
  <c r="CQ511" i="1"/>
  <c r="CT510" i="1"/>
  <c r="CS509" i="1"/>
  <c r="I509" i="1"/>
  <c r="U509" i="1" s="1"/>
  <c r="CS508" i="1"/>
  <c r="R508" i="1"/>
  <c r="CY508" i="1" s="1"/>
  <c r="X508" i="1" s="1"/>
  <c r="CS507" i="1"/>
  <c r="I507" i="1"/>
  <c r="GX507" i="1" s="1"/>
  <c r="CS506" i="1"/>
  <c r="R506" i="1"/>
  <c r="CZ506" i="1" s="1"/>
  <c r="Y506" i="1" s="1"/>
  <c r="CS505" i="1"/>
  <c r="CS504" i="1"/>
  <c r="R504" i="1"/>
  <c r="CY504" i="1" s="1"/>
  <c r="X504" i="1" s="1"/>
  <c r="CS503" i="1"/>
  <c r="R503" i="1"/>
  <c r="CY503" i="1" s="1"/>
  <c r="X503" i="1" s="1"/>
  <c r="CW1099" i="3"/>
  <c r="CW1101" i="3"/>
  <c r="CX1097" i="3"/>
  <c r="CX1099" i="3"/>
  <c r="CX1101" i="3"/>
  <c r="CX1105" i="3"/>
  <c r="CU1097" i="3"/>
  <c r="CQ501" i="1"/>
  <c r="CQ500" i="1"/>
  <c r="CQ499" i="1"/>
  <c r="CQ498" i="1"/>
  <c r="CQ497" i="1"/>
  <c r="CQ496" i="1"/>
  <c r="CQ495" i="1"/>
  <c r="CQ494" i="1"/>
  <c r="CQ493" i="1"/>
  <c r="CT492" i="1"/>
  <c r="CS491" i="1"/>
  <c r="I491" i="1"/>
  <c r="T491" i="1" s="1"/>
  <c r="CS490" i="1"/>
  <c r="R490" i="1"/>
  <c r="CZ490" i="1" s="1"/>
  <c r="Y490" i="1" s="1"/>
  <c r="CS489" i="1"/>
  <c r="I489" i="1"/>
  <c r="P489" i="1" s="1"/>
  <c r="CS488" i="1"/>
  <c r="R488" i="1"/>
  <c r="CZ488" i="1" s="1"/>
  <c r="Y488" i="1" s="1"/>
  <c r="CS487" i="1"/>
  <c r="I487" i="1"/>
  <c r="W487" i="1" s="1"/>
  <c r="CS486" i="1"/>
  <c r="R486" i="1"/>
  <c r="CZ486" i="1" s="1"/>
  <c r="Y486" i="1" s="1"/>
  <c r="CS485" i="1"/>
  <c r="CS484" i="1"/>
  <c r="R484" i="1"/>
  <c r="CZ484" i="1" s="1"/>
  <c r="Y484" i="1" s="1"/>
  <c r="CS483" i="1"/>
  <c r="R483" i="1"/>
  <c r="CW1042" i="3"/>
  <c r="CW1044" i="3"/>
  <c r="CX1046" i="3"/>
  <c r="CX1050" i="3"/>
  <c r="CU1041" i="3"/>
  <c r="CX1042" i="3"/>
  <c r="CX1044" i="3"/>
  <c r="CX1047" i="3"/>
  <c r="CX1051" i="3"/>
  <c r="GA448" i="1"/>
  <c r="EV448" i="1"/>
  <c r="CG448" i="1"/>
  <c r="BB448" i="1"/>
  <c r="AP448" i="1"/>
  <c r="CS446" i="1"/>
  <c r="I446" i="1"/>
  <c r="CS445" i="1"/>
  <c r="R445" i="1"/>
  <c r="CZ445" i="1" s="1"/>
  <c r="Y445" i="1" s="1"/>
  <c r="CS444" i="1"/>
  <c r="I444" i="1"/>
  <c r="CS443" i="1"/>
  <c r="R443" i="1"/>
  <c r="CY443" i="1" s="1"/>
  <c r="X443" i="1" s="1"/>
  <c r="CS442" i="1"/>
  <c r="I442" i="1"/>
  <c r="CS441" i="1"/>
  <c r="R441" i="1"/>
  <c r="CZ441" i="1" s="1"/>
  <c r="Y441" i="1" s="1"/>
  <c r="CS440" i="1"/>
  <c r="CS439" i="1"/>
  <c r="R439" i="1"/>
  <c r="CZ439" i="1" s="1"/>
  <c r="Y439" i="1" s="1"/>
  <c r="CS438" i="1"/>
  <c r="R438" i="1"/>
  <c r="CZ438" i="1" s="1"/>
  <c r="Y438" i="1" s="1"/>
  <c r="CW1024" i="3"/>
  <c r="CX1027" i="3"/>
  <c r="CX1031" i="3"/>
  <c r="CU1023" i="3"/>
  <c r="CX1024" i="3"/>
  <c r="CX1028" i="3"/>
  <c r="CX1026" i="3"/>
  <c r="CX1030" i="3"/>
  <c r="CQ436" i="1"/>
  <c r="CQ435" i="1"/>
  <c r="CQ434" i="1"/>
  <c r="CT433" i="1"/>
  <c r="CS432" i="1"/>
  <c r="CS431" i="1"/>
  <c r="R431" i="1"/>
  <c r="CZ431" i="1" s="1"/>
  <c r="Y431" i="1" s="1"/>
  <c r="CS430" i="1"/>
  <c r="R430" i="1"/>
  <c r="CY430" i="1" s="1"/>
  <c r="X430" i="1" s="1"/>
  <c r="CX1000" i="3"/>
  <c r="CU999" i="3"/>
  <c r="CX1001" i="3"/>
  <c r="CQ428" i="1"/>
  <c r="CQ427" i="1"/>
  <c r="CQ426" i="1"/>
  <c r="CT425" i="1"/>
  <c r="CS424" i="1"/>
  <c r="R424" i="1"/>
  <c r="CZ424" i="1" s="1"/>
  <c r="Y424" i="1" s="1"/>
  <c r="CT423" i="1"/>
  <c r="CQ422" i="1"/>
  <c r="CQ421" i="1"/>
  <c r="CQ420" i="1"/>
  <c r="CT419" i="1"/>
  <c r="CS418" i="1"/>
  <c r="CS417" i="1"/>
  <c r="R417" i="1"/>
  <c r="CZ417" i="1" s="1"/>
  <c r="Y417" i="1" s="1"/>
  <c r="CS416" i="1"/>
  <c r="R416" i="1"/>
  <c r="CY416" i="1" s="1"/>
  <c r="X416" i="1" s="1"/>
  <c r="CU965" i="3"/>
  <c r="CX966" i="3"/>
  <c r="CX968" i="3"/>
  <c r="CX965" i="3"/>
  <c r="CX970" i="3"/>
  <c r="CQ414" i="1"/>
  <c r="CQ413" i="1"/>
  <c r="CQ412" i="1"/>
  <c r="CT411" i="1"/>
  <c r="CS410" i="1"/>
  <c r="R410" i="1"/>
  <c r="CZ410" i="1" s="1"/>
  <c r="Y410" i="1" s="1"/>
  <c r="CT409" i="1"/>
  <c r="CQ408" i="1"/>
  <c r="CQ407" i="1"/>
  <c r="CQ406" i="1"/>
  <c r="CT405" i="1"/>
  <c r="CS404" i="1"/>
  <c r="R404" i="1"/>
  <c r="CY404" i="1" s="1"/>
  <c r="X404" i="1" s="1"/>
  <c r="CT403" i="1"/>
  <c r="CQ402" i="1"/>
  <c r="CQ401" i="1"/>
  <c r="CQ400" i="1"/>
  <c r="CP399" i="1"/>
  <c r="O399" i="1" s="1"/>
  <c r="T398" i="1"/>
  <c r="CR397" i="1"/>
  <c r="P397" i="1"/>
  <c r="CQ397" i="1"/>
  <c r="AB397" i="1"/>
  <c r="CY397" i="1"/>
  <c r="X397" i="1" s="1"/>
  <c r="V392" i="1"/>
  <c r="R392" i="1"/>
  <c r="CZ392" i="1" s="1"/>
  <c r="Y392" i="1" s="1"/>
  <c r="CS392" i="1"/>
  <c r="AD392" i="1"/>
  <c r="P390" i="1"/>
  <c r="CQ390" i="1"/>
  <c r="AB390" i="1"/>
  <c r="CS388" i="1"/>
  <c r="AD388" i="1"/>
  <c r="R387" i="1"/>
  <c r="CZ387" i="1" s="1"/>
  <c r="Y387" i="1" s="1"/>
  <c r="CS387" i="1"/>
  <c r="AD387" i="1"/>
  <c r="CU896" i="3"/>
  <c r="CX897" i="3"/>
  <c r="CX900" i="3"/>
  <c r="CV896" i="3"/>
  <c r="CW898" i="3"/>
  <c r="CX901" i="3"/>
  <c r="CW897" i="3"/>
  <c r="CX899" i="3"/>
  <c r="I388" i="1"/>
  <c r="S386" i="1"/>
  <c r="GX378" i="1"/>
  <c r="W378" i="1"/>
  <c r="CP375" i="1"/>
  <c r="O375" i="1" s="1"/>
  <c r="GM375" i="1" s="1"/>
  <c r="GN375" i="1" s="1"/>
  <c r="CP364" i="1"/>
  <c r="O364" i="1" s="1"/>
  <c r="GM364" i="1" s="1"/>
  <c r="GN364" i="1" s="1"/>
  <c r="P341" i="1"/>
  <c r="CP341" i="1" s="1"/>
  <c r="O341" i="1" s="1"/>
  <c r="CP306" i="1"/>
  <c r="O306" i="1" s="1"/>
  <c r="GM306" i="1" s="1"/>
  <c r="GN306" i="1" s="1"/>
  <c r="CZ300" i="1"/>
  <c r="Y300" i="1" s="1"/>
  <c r="CY300" i="1"/>
  <c r="X300" i="1" s="1"/>
  <c r="CP297" i="1"/>
  <c r="O297" i="1" s="1"/>
  <c r="CP282" i="1"/>
  <c r="O282" i="1" s="1"/>
  <c r="GM282" i="1" s="1"/>
  <c r="GN282" i="1" s="1"/>
  <c r="CZ276" i="1"/>
  <c r="Y276" i="1" s="1"/>
  <c r="CY276" i="1"/>
  <c r="X276" i="1" s="1"/>
  <c r="U220" i="1"/>
  <c r="W220" i="1"/>
  <c r="S220" i="1"/>
  <c r="CP215" i="1"/>
  <c r="O215" i="1" s="1"/>
  <c r="Q179" i="1"/>
  <c r="P179" i="1"/>
  <c r="GX179" i="1"/>
  <c r="V179" i="1"/>
  <c r="R179" i="1"/>
  <c r="Q162" i="1"/>
  <c r="R162" i="1"/>
  <c r="CX1283" i="3"/>
  <c r="CX1287" i="3"/>
  <c r="CW1282" i="3"/>
  <c r="CX1284" i="3"/>
  <c r="CX1288" i="3"/>
  <c r="CU1281" i="3"/>
  <c r="CW1283" i="3"/>
  <c r="CX1286" i="3"/>
  <c r="S561" i="1"/>
  <c r="CU1255" i="3"/>
  <c r="CX1256" i="3"/>
  <c r="CX1258" i="3"/>
  <c r="CX1261" i="3"/>
  <c r="CX1265" i="3"/>
  <c r="CV1255" i="3"/>
  <c r="CW1257" i="3"/>
  <c r="CW1259" i="3"/>
  <c r="CX1262" i="3"/>
  <c r="CX1266" i="3"/>
  <c r="CW1256" i="3"/>
  <c r="CW1258" i="3"/>
  <c r="CX1260" i="3"/>
  <c r="CX1264" i="3"/>
  <c r="CX1268" i="3"/>
  <c r="S545" i="1"/>
  <c r="CV1226" i="3"/>
  <c r="CX1229" i="3"/>
  <c r="CX1226" i="3"/>
  <c r="CX1230" i="3"/>
  <c r="CU1226" i="3"/>
  <c r="CX1228" i="3"/>
  <c r="S537" i="1"/>
  <c r="CU1191" i="3"/>
  <c r="CX1192" i="3"/>
  <c r="CX1194" i="3"/>
  <c r="CV1191" i="3"/>
  <c r="CW1193" i="3"/>
  <c r="CW1195" i="3"/>
  <c r="CX1198" i="3"/>
  <c r="CW1192" i="3"/>
  <c r="CW1194" i="3"/>
  <c r="CX1196" i="3"/>
  <c r="CX1200" i="3"/>
  <c r="S525" i="1"/>
  <c r="CU1151" i="3"/>
  <c r="CX1152" i="3"/>
  <c r="CX1154" i="3"/>
  <c r="CV1151" i="3"/>
  <c r="CW1153" i="3"/>
  <c r="CW1155" i="3"/>
  <c r="CX1158" i="3"/>
  <c r="CW1152" i="3"/>
  <c r="CW1154" i="3"/>
  <c r="CX1156" i="3"/>
  <c r="CX1160" i="3"/>
  <c r="S511" i="1"/>
  <c r="CU1108" i="3"/>
  <c r="CX1118" i="3"/>
  <c r="CV1108" i="3"/>
  <c r="CW1110" i="3"/>
  <c r="CW1112" i="3"/>
  <c r="CX1108" i="3"/>
  <c r="CX1110" i="3"/>
  <c r="CX1112" i="3"/>
  <c r="CX1117" i="3"/>
  <c r="CX1115" i="3"/>
  <c r="S493" i="1"/>
  <c r="CV1053" i="3"/>
  <c r="CW1055" i="3"/>
  <c r="CW1057" i="3"/>
  <c r="CX1060" i="3"/>
  <c r="CX1064" i="3"/>
  <c r="CX1053" i="3"/>
  <c r="CX1055" i="3"/>
  <c r="CX1057" i="3"/>
  <c r="CX1061" i="3"/>
  <c r="CU1053" i="3"/>
  <c r="CX1063" i="3"/>
  <c r="EU448" i="1"/>
  <c r="EM448" i="1"/>
  <c r="EI448" i="1"/>
  <c r="AO448" i="1"/>
  <c r="CW1033" i="3"/>
  <c r="CX1036" i="3"/>
  <c r="CX1040" i="3"/>
  <c r="CU1032" i="3"/>
  <c r="CX1033" i="3"/>
  <c r="CX1037" i="3"/>
  <c r="CX1035" i="3"/>
  <c r="CX1039" i="3"/>
  <c r="S434" i="1"/>
  <c r="CV1003" i="3"/>
  <c r="CX1006" i="3"/>
  <c r="CX1003" i="3"/>
  <c r="CU1003" i="3"/>
  <c r="CX1005" i="3"/>
  <c r="S426" i="1"/>
  <c r="S420" i="1"/>
  <c r="CU971" i="3"/>
  <c r="CX972" i="3"/>
  <c r="CX974" i="3"/>
  <c r="CV971" i="3"/>
  <c r="CW973" i="3"/>
  <c r="CX975" i="3"/>
  <c r="CW972" i="3"/>
  <c r="CW974" i="3"/>
  <c r="S412" i="1"/>
  <c r="S406" i="1"/>
  <c r="S400" i="1"/>
  <c r="GX398" i="1"/>
  <c r="Q397" i="1"/>
  <c r="AD396" i="1"/>
  <c r="AB396" i="1" s="1"/>
  <c r="R396" i="1"/>
  <c r="CZ396" i="1" s="1"/>
  <c r="Y396" i="1" s="1"/>
  <c r="CS396" i="1"/>
  <c r="V394" i="1"/>
  <c r="CS394" i="1"/>
  <c r="AD394" i="1"/>
  <c r="AB394" i="1" s="1"/>
  <c r="AB392" i="1"/>
  <c r="P392" i="1"/>
  <c r="CP392" i="1" s="1"/>
  <c r="O392" i="1" s="1"/>
  <c r="CQ392" i="1"/>
  <c r="CY392" i="1"/>
  <c r="X392" i="1" s="1"/>
  <c r="CX912" i="3"/>
  <c r="CW911" i="3"/>
  <c r="CX913" i="3"/>
  <c r="CU910" i="3"/>
  <c r="CW912" i="3"/>
  <c r="CX915" i="3"/>
  <c r="I394" i="1"/>
  <c r="GX394" i="1" s="1"/>
  <c r="S391" i="1"/>
  <c r="CT391" i="1"/>
  <c r="CY389" i="1"/>
  <c r="X389" i="1" s="1"/>
  <c r="GX388" i="1"/>
  <c r="AB388" i="1"/>
  <c r="AB387" i="1"/>
  <c r="CZ383" i="1"/>
  <c r="Y383" i="1" s="1"/>
  <c r="CY383" i="1"/>
  <c r="X383" i="1" s="1"/>
  <c r="CY381" i="1"/>
  <c r="X381" i="1" s="1"/>
  <c r="Q378" i="1"/>
  <c r="S378" i="1"/>
  <c r="CY373" i="1"/>
  <c r="X373" i="1" s="1"/>
  <c r="CZ369" i="1"/>
  <c r="Y369" i="1" s="1"/>
  <c r="CY369" i="1"/>
  <c r="X369" i="1" s="1"/>
  <c r="CY362" i="1"/>
  <c r="X362" i="1" s="1"/>
  <c r="CY358" i="1"/>
  <c r="X358" i="1" s="1"/>
  <c r="CY354" i="1"/>
  <c r="X354" i="1" s="1"/>
  <c r="T341" i="1"/>
  <c r="CY338" i="1"/>
  <c r="X338" i="1" s="1"/>
  <c r="CZ338" i="1"/>
  <c r="Y338" i="1" s="1"/>
  <c r="CY336" i="1"/>
  <c r="X336" i="1" s="1"/>
  <c r="CY334" i="1"/>
  <c r="X334" i="1" s="1"/>
  <c r="CY332" i="1"/>
  <c r="X332" i="1" s="1"/>
  <c r="CY330" i="1"/>
  <c r="X330" i="1" s="1"/>
  <c r="CY328" i="1"/>
  <c r="X328" i="1" s="1"/>
  <c r="CY326" i="1"/>
  <c r="X326" i="1" s="1"/>
  <c r="CY324" i="1"/>
  <c r="X324" i="1" s="1"/>
  <c r="CY322" i="1"/>
  <c r="X322" i="1" s="1"/>
  <c r="CY318" i="1"/>
  <c r="X318" i="1" s="1"/>
  <c r="CY314" i="1"/>
  <c r="X314" i="1" s="1"/>
  <c r="CY310" i="1"/>
  <c r="X310" i="1" s="1"/>
  <c r="CY304" i="1"/>
  <c r="X304" i="1" s="1"/>
  <c r="CP300" i="1"/>
  <c r="O300" i="1" s="1"/>
  <c r="CY294" i="1"/>
  <c r="X294" i="1" s="1"/>
  <c r="CZ294" i="1"/>
  <c r="Y294" i="1" s="1"/>
  <c r="CY290" i="1"/>
  <c r="X290" i="1" s="1"/>
  <c r="CY280" i="1"/>
  <c r="X280" i="1" s="1"/>
  <c r="CP276" i="1"/>
  <c r="O276" i="1" s="1"/>
  <c r="GM221" i="1"/>
  <c r="GN221" i="1" s="1"/>
  <c r="P220" i="1"/>
  <c r="CP220" i="1" s="1"/>
  <c r="O220" i="1" s="1"/>
  <c r="Q220" i="1"/>
  <c r="Q136" i="1"/>
  <c r="R136" i="1"/>
  <c r="Q381" i="1"/>
  <c r="Q380" i="1"/>
  <c r="CV885" i="3"/>
  <c r="CX888" i="3"/>
  <c r="CX885" i="3"/>
  <c r="CU885" i="3"/>
  <c r="CX887" i="3"/>
  <c r="AB375" i="1"/>
  <c r="Q373" i="1"/>
  <c r="Q372" i="1"/>
  <c r="CU862" i="3"/>
  <c r="CX863" i="3"/>
  <c r="CV862" i="3"/>
  <c r="CW864" i="3"/>
  <c r="CX867" i="3"/>
  <c r="CW863" i="3"/>
  <c r="CX865" i="3"/>
  <c r="Q367" i="1"/>
  <c r="CU853" i="3"/>
  <c r="CV853" i="3"/>
  <c r="CX853" i="3"/>
  <c r="AB364" i="1"/>
  <c r="Q362" i="1"/>
  <c r="Q360" i="1"/>
  <c r="Q358" i="1"/>
  <c r="Q356" i="1"/>
  <c r="Q354" i="1"/>
  <c r="Q353" i="1"/>
  <c r="CX846" i="3"/>
  <c r="CW835" i="3"/>
  <c r="CW837" i="3"/>
  <c r="CX839" i="3"/>
  <c r="CX843" i="3"/>
  <c r="CU834" i="3"/>
  <c r="CX835" i="3"/>
  <c r="CX837" i="3"/>
  <c r="AB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0" i="1"/>
  <c r="Q318" i="1"/>
  <c r="Q316" i="1"/>
  <c r="Q314" i="1"/>
  <c r="Q312" i="1"/>
  <c r="Q310" i="1"/>
  <c r="Q309" i="1"/>
  <c r="CX790" i="3"/>
  <c r="CX771" i="3"/>
  <c r="CX773" i="3"/>
  <c r="CX775" i="3"/>
  <c r="CX779" i="3"/>
  <c r="CX783" i="3"/>
  <c r="CX787" i="3"/>
  <c r="CX791" i="3"/>
  <c r="CU771" i="3"/>
  <c r="AB306" i="1"/>
  <c r="Q304" i="1"/>
  <c r="Q302" i="1"/>
  <c r="Q301" i="1"/>
  <c r="CU729" i="3"/>
  <c r="CV729" i="3"/>
  <c r="CW731" i="3"/>
  <c r="CW733" i="3"/>
  <c r="CX736" i="3"/>
  <c r="CX729" i="3"/>
  <c r="CX731" i="3"/>
  <c r="CX733" i="3"/>
  <c r="AB294" i="1"/>
  <c r="Q292" i="1"/>
  <c r="Q290" i="1"/>
  <c r="Q289" i="1"/>
  <c r="CU689" i="3"/>
  <c r="CX690" i="3"/>
  <c r="CX692" i="3"/>
  <c r="CV689" i="3"/>
  <c r="CW691" i="3"/>
  <c r="CW693" i="3"/>
  <c r="CX696" i="3"/>
  <c r="CW690" i="3"/>
  <c r="CW692" i="3"/>
  <c r="CX694" i="3"/>
  <c r="CX698" i="3"/>
  <c r="AB282" i="1"/>
  <c r="Q280" i="1"/>
  <c r="Q278" i="1"/>
  <c r="Q277" i="1"/>
  <c r="CX643" i="3"/>
  <c r="CX645" i="3"/>
  <c r="CW642" i="3"/>
  <c r="CW644" i="3"/>
  <c r="CX646" i="3"/>
  <c r="CX650" i="3"/>
  <c r="CU641" i="3"/>
  <c r="CW643" i="3"/>
  <c r="CW645" i="3"/>
  <c r="CX648" i="3"/>
  <c r="EU242" i="1"/>
  <c r="EM242" i="1"/>
  <c r="EI242" i="1"/>
  <c r="AO242" i="1"/>
  <c r="CZ240" i="1"/>
  <c r="Y240" i="1" s="1"/>
  <c r="CZ239" i="1"/>
  <c r="Y239" i="1" s="1"/>
  <c r="CZ238" i="1"/>
  <c r="Y238" i="1" s="1"/>
  <c r="CZ237" i="1"/>
  <c r="Y237" i="1" s="1"/>
  <c r="CZ236" i="1"/>
  <c r="Y236" i="1" s="1"/>
  <c r="CZ235" i="1"/>
  <c r="Y235" i="1" s="1"/>
  <c r="CZ234" i="1"/>
  <c r="Y234" i="1" s="1"/>
  <c r="CZ233" i="1"/>
  <c r="Y233" i="1" s="1"/>
  <c r="CZ232" i="1"/>
  <c r="Y232" i="1" s="1"/>
  <c r="CZ231" i="1"/>
  <c r="Y231" i="1" s="1"/>
  <c r="CZ230" i="1"/>
  <c r="Y230" i="1" s="1"/>
  <c r="CZ229" i="1"/>
  <c r="Y229" i="1" s="1"/>
  <c r="CZ228" i="1"/>
  <c r="Y228" i="1" s="1"/>
  <c r="CZ227" i="1"/>
  <c r="Y227" i="1" s="1"/>
  <c r="CZ226" i="1"/>
  <c r="Y226" i="1" s="1"/>
  <c r="CZ225" i="1"/>
  <c r="Y225" i="1" s="1"/>
  <c r="CZ224" i="1"/>
  <c r="Y224" i="1" s="1"/>
  <c r="CZ223" i="1"/>
  <c r="Y223" i="1" s="1"/>
  <c r="CZ222" i="1"/>
  <c r="Y222" i="1" s="1"/>
  <c r="CW618" i="3"/>
  <c r="CX621" i="3"/>
  <c r="CU617" i="3"/>
  <c r="CX618" i="3"/>
  <c r="CX622" i="3"/>
  <c r="CX626" i="3"/>
  <c r="CX630" i="3"/>
  <c r="CX624" i="3"/>
  <c r="CX628" i="3"/>
  <c r="CQ221" i="1"/>
  <c r="AD221" i="1"/>
  <c r="AB221" i="1" s="1"/>
  <c r="CT220" i="1"/>
  <c r="CT219" i="1"/>
  <c r="CT218" i="1"/>
  <c r="CS217" i="1"/>
  <c r="R217" i="1"/>
  <c r="CZ216" i="1"/>
  <c r="Y216" i="1" s="1"/>
  <c r="CS215" i="1"/>
  <c r="R215" i="1"/>
  <c r="CZ215" i="1" s="1"/>
  <c r="Y215" i="1" s="1"/>
  <c r="CT214" i="1"/>
  <c r="CT213" i="1"/>
  <c r="CT212" i="1"/>
  <c r="CT211" i="1"/>
  <c r="CT210" i="1"/>
  <c r="CS209" i="1"/>
  <c r="R209" i="1"/>
  <c r="CZ208" i="1"/>
  <c r="Y208" i="1" s="1"/>
  <c r="P208" i="1"/>
  <c r="CP208" i="1" s="1"/>
  <c r="O208" i="1" s="1"/>
  <c r="GM208" i="1" s="1"/>
  <c r="GN208" i="1" s="1"/>
  <c r="R206" i="1"/>
  <c r="CS206" i="1"/>
  <c r="Q206" i="1"/>
  <c r="S205" i="1"/>
  <c r="CT205" i="1"/>
  <c r="Q205" i="1"/>
  <c r="P203" i="1"/>
  <c r="CP203" i="1" s="1"/>
  <c r="O203" i="1" s="1"/>
  <c r="GM203" i="1" s="1"/>
  <c r="GN203" i="1" s="1"/>
  <c r="V202" i="1"/>
  <c r="R202" i="1"/>
  <c r="CZ202" i="1" s="1"/>
  <c r="Y202" i="1" s="1"/>
  <c r="CS202" i="1"/>
  <c r="P202" i="1"/>
  <c r="CP202" i="1" s="1"/>
  <c r="O202" i="1" s="1"/>
  <c r="AB199" i="1"/>
  <c r="P199" i="1"/>
  <c r="CP199" i="1" s="1"/>
  <c r="O199" i="1" s="1"/>
  <c r="CQ199" i="1"/>
  <c r="T198" i="1"/>
  <c r="GX197" i="1"/>
  <c r="W197" i="1"/>
  <c r="S197" i="1"/>
  <c r="CT197" i="1"/>
  <c r="CW542" i="3"/>
  <c r="CV539" i="3"/>
  <c r="CX539" i="3"/>
  <c r="CU539" i="3"/>
  <c r="CX540" i="3"/>
  <c r="CX542" i="3"/>
  <c r="AB193" i="1"/>
  <c r="CP192" i="1"/>
  <c r="O192" i="1" s="1"/>
  <c r="CP187" i="1"/>
  <c r="O187" i="1" s="1"/>
  <c r="T182" i="1"/>
  <c r="GX181" i="1"/>
  <c r="W181" i="1"/>
  <c r="S181" i="1"/>
  <c r="CT181" i="1"/>
  <c r="U180" i="1"/>
  <c r="V177" i="1"/>
  <c r="AD177" i="1"/>
  <c r="R177" i="1"/>
  <c r="CS177" i="1"/>
  <c r="Q177" i="1"/>
  <c r="CP175" i="1"/>
  <c r="O175" i="1" s="1"/>
  <c r="GX173" i="1"/>
  <c r="GX171" i="1"/>
  <c r="R171" i="1"/>
  <c r="GX169" i="1"/>
  <c r="R169" i="1"/>
  <c r="GX167" i="1"/>
  <c r="R167" i="1"/>
  <c r="GX165" i="1"/>
  <c r="R165" i="1"/>
  <c r="U163" i="1"/>
  <c r="R163" i="1"/>
  <c r="U162" i="1"/>
  <c r="T160" i="1"/>
  <c r="V160" i="1"/>
  <c r="AD160" i="1"/>
  <c r="AB160" i="1" s="1"/>
  <c r="R160" i="1"/>
  <c r="CS160" i="1"/>
  <c r="Q160" i="1"/>
  <c r="AB159" i="1"/>
  <c r="CP159" i="1"/>
  <c r="O159" i="1" s="1"/>
  <c r="CU441" i="3"/>
  <c r="CX443" i="3"/>
  <c r="CV441" i="3"/>
  <c r="CX441" i="3"/>
  <c r="CX445" i="3"/>
  <c r="P156" i="1"/>
  <c r="AB154" i="1"/>
  <c r="CP154" i="1"/>
  <c r="O154" i="1" s="1"/>
  <c r="AB152" i="1"/>
  <c r="CP152" i="1"/>
  <c r="O152" i="1" s="1"/>
  <c r="CY150" i="1"/>
  <c r="X150" i="1" s="1"/>
  <c r="CZ150" i="1"/>
  <c r="Y150" i="1" s="1"/>
  <c r="W149" i="1"/>
  <c r="S149" i="1"/>
  <c r="CT149" i="1"/>
  <c r="W148" i="1"/>
  <c r="S148" i="1"/>
  <c r="CT148" i="1"/>
  <c r="W147" i="1"/>
  <c r="S147" i="1"/>
  <c r="CT147" i="1"/>
  <c r="W146" i="1"/>
  <c r="S146" i="1"/>
  <c r="CT146" i="1"/>
  <c r="S145" i="1"/>
  <c r="CT145" i="1"/>
  <c r="W144" i="1"/>
  <c r="S144" i="1"/>
  <c r="CP140" i="1"/>
  <c r="O140" i="1" s="1"/>
  <c r="GM140" i="1" s="1"/>
  <c r="GN140" i="1" s="1"/>
  <c r="P136" i="1"/>
  <c r="T135" i="1"/>
  <c r="GX134" i="1"/>
  <c r="W134" i="1"/>
  <c r="S134" i="1"/>
  <c r="CT134" i="1"/>
  <c r="P132" i="1"/>
  <c r="CP130" i="1"/>
  <c r="O130" i="1" s="1"/>
  <c r="CZ128" i="1"/>
  <c r="Y128" i="1" s="1"/>
  <c r="P126" i="1"/>
  <c r="CQ126" i="1"/>
  <c r="GX125" i="1"/>
  <c r="U124" i="1"/>
  <c r="R124" i="1"/>
  <c r="W122" i="1"/>
  <c r="S122" i="1"/>
  <c r="CT122" i="1"/>
  <c r="AB122" i="1"/>
  <c r="P120" i="1"/>
  <c r="CY118" i="1"/>
  <c r="X118" i="1" s="1"/>
  <c r="CP118" i="1"/>
  <c r="O118" i="1" s="1"/>
  <c r="R117" i="1"/>
  <c r="S117" i="1"/>
  <c r="T103" i="1"/>
  <c r="CW918" i="3"/>
  <c r="CW920" i="3"/>
  <c r="CU917" i="3"/>
  <c r="CX918" i="3"/>
  <c r="CX920" i="3"/>
  <c r="CS390" i="1"/>
  <c r="R390" i="1"/>
  <c r="CZ390" i="1" s="1"/>
  <c r="Y390" i="1" s="1"/>
  <c r="CT389" i="1"/>
  <c r="CQ388" i="1"/>
  <c r="P388" i="1"/>
  <c r="CQ387" i="1"/>
  <c r="P387" i="1"/>
  <c r="CP387" i="1" s="1"/>
  <c r="O387" i="1" s="1"/>
  <c r="CQ386" i="1"/>
  <c r="P386" i="1"/>
  <c r="CP386" i="1" s="1"/>
  <c r="O386" i="1" s="1"/>
  <c r="CT385" i="1"/>
  <c r="CS384" i="1"/>
  <c r="AB384" i="1"/>
  <c r="R384" i="1"/>
  <c r="CY384" i="1" s="1"/>
  <c r="X384" i="1" s="1"/>
  <c r="CT383" i="1"/>
  <c r="CQ382" i="1"/>
  <c r="AD382" i="1"/>
  <c r="AB382" i="1" s="1"/>
  <c r="CQ381" i="1"/>
  <c r="AD381" i="1"/>
  <c r="AB381" i="1" s="1"/>
  <c r="P381" i="1"/>
  <c r="CP381" i="1" s="1"/>
  <c r="O381" i="1" s="1"/>
  <c r="GM381" i="1" s="1"/>
  <c r="GO381" i="1" s="1"/>
  <c r="CQ380" i="1"/>
  <c r="AD380" i="1"/>
  <c r="AB380" i="1" s="1"/>
  <c r="P380" i="1"/>
  <c r="CT379" i="1"/>
  <c r="CS378" i="1"/>
  <c r="AB378" i="1"/>
  <c r="R378" i="1"/>
  <c r="CS377" i="1"/>
  <c r="AB377" i="1"/>
  <c r="R377" i="1"/>
  <c r="CY377" i="1" s="1"/>
  <c r="X377" i="1" s="1"/>
  <c r="CS376" i="1"/>
  <c r="AB376" i="1"/>
  <c r="R376" i="1"/>
  <c r="CY376" i="1" s="1"/>
  <c r="X376" i="1" s="1"/>
  <c r="CV869" i="3"/>
  <c r="CX873" i="3"/>
  <c r="CX869" i="3"/>
  <c r="CX871" i="3"/>
  <c r="CX874" i="3"/>
  <c r="CU869" i="3"/>
  <c r="CQ374" i="1"/>
  <c r="AD374" i="1"/>
  <c r="AB374" i="1" s="1"/>
  <c r="CQ373" i="1"/>
  <c r="AD373" i="1"/>
  <c r="AB373" i="1" s="1"/>
  <c r="P373" i="1"/>
  <c r="CP373" i="1" s="1"/>
  <c r="O373" i="1" s="1"/>
  <c r="GM373" i="1" s="1"/>
  <c r="GN373" i="1" s="1"/>
  <c r="CQ372" i="1"/>
  <c r="AD372" i="1"/>
  <c r="AB372" i="1" s="1"/>
  <c r="P372" i="1"/>
  <c r="CT371" i="1"/>
  <c r="CS370" i="1"/>
  <c r="AB370" i="1"/>
  <c r="R370" i="1"/>
  <c r="CY370" i="1" s="1"/>
  <c r="X370" i="1" s="1"/>
  <c r="CT369" i="1"/>
  <c r="CQ367" i="1"/>
  <c r="AD367" i="1"/>
  <c r="AB367" i="1" s="1"/>
  <c r="P367" i="1"/>
  <c r="CT366" i="1"/>
  <c r="CS365" i="1"/>
  <c r="AB365" i="1"/>
  <c r="R365" i="1"/>
  <c r="CY365" i="1" s="1"/>
  <c r="X365" i="1" s="1"/>
  <c r="CW848" i="3"/>
  <c r="CU847" i="3"/>
  <c r="CX848" i="3"/>
  <c r="CV847" i="3"/>
  <c r="CQ363" i="1"/>
  <c r="AD363" i="1"/>
  <c r="AB363" i="1" s="1"/>
  <c r="CQ362" i="1"/>
  <c r="AD362" i="1"/>
  <c r="AB362" i="1" s="1"/>
  <c r="P362" i="1"/>
  <c r="CP362" i="1" s="1"/>
  <c r="O362" i="1" s="1"/>
  <c r="GM362" i="1" s="1"/>
  <c r="GN362" i="1" s="1"/>
  <c r="CQ361" i="1"/>
  <c r="AD361" i="1"/>
  <c r="AB361" i="1" s="1"/>
  <c r="CQ360" i="1"/>
  <c r="AD360" i="1"/>
  <c r="AB360" i="1" s="1"/>
  <c r="P360" i="1"/>
  <c r="CP360" i="1" s="1"/>
  <c r="O360" i="1" s="1"/>
  <c r="GM360" i="1" s="1"/>
  <c r="GN360" i="1" s="1"/>
  <c r="CQ359" i="1"/>
  <c r="AD359" i="1"/>
  <c r="AB359" i="1" s="1"/>
  <c r="CQ358" i="1"/>
  <c r="AD358" i="1"/>
  <c r="AB358" i="1" s="1"/>
  <c r="P358" i="1"/>
  <c r="CP358" i="1" s="1"/>
  <c r="O358" i="1" s="1"/>
  <c r="GM358" i="1" s="1"/>
  <c r="GN358" i="1" s="1"/>
  <c r="CQ357" i="1"/>
  <c r="AD357" i="1"/>
  <c r="AB357" i="1" s="1"/>
  <c r="CQ356" i="1"/>
  <c r="AD356" i="1"/>
  <c r="AB356" i="1" s="1"/>
  <c r="P356" i="1"/>
  <c r="CP356" i="1" s="1"/>
  <c r="O356" i="1" s="1"/>
  <c r="GM356" i="1" s="1"/>
  <c r="GN356" i="1" s="1"/>
  <c r="CQ355" i="1"/>
  <c r="AD355" i="1"/>
  <c r="AB355" i="1" s="1"/>
  <c r="CQ354" i="1"/>
  <c r="AD354" i="1"/>
  <c r="AB354" i="1" s="1"/>
  <c r="P354" i="1"/>
  <c r="CP354" i="1" s="1"/>
  <c r="O354" i="1" s="1"/>
  <c r="GM354" i="1" s="1"/>
  <c r="GN354" i="1" s="1"/>
  <c r="CQ353" i="1"/>
  <c r="AD353" i="1"/>
  <c r="AB353" i="1" s="1"/>
  <c r="P353" i="1"/>
  <c r="CT352" i="1"/>
  <c r="CS351" i="1"/>
  <c r="AB351" i="1"/>
  <c r="R351" i="1"/>
  <c r="CY351" i="1" s="1"/>
  <c r="X351" i="1" s="1"/>
  <c r="CS350" i="1"/>
  <c r="AB350" i="1"/>
  <c r="R350" i="1"/>
  <c r="CY350" i="1" s="1"/>
  <c r="X350" i="1" s="1"/>
  <c r="CS349" i="1"/>
  <c r="AB349" i="1"/>
  <c r="R349" i="1"/>
  <c r="CY349" i="1" s="1"/>
  <c r="X349" i="1" s="1"/>
  <c r="CS348" i="1"/>
  <c r="AB348" i="1"/>
  <c r="R348" i="1"/>
  <c r="CY348" i="1" s="1"/>
  <c r="X348" i="1" s="1"/>
  <c r="CS347" i="1"/>
  <c r="AB347" i="1"/>
  <c r="R347" i="1"/>
  <c r="CY347" i="1" s="1"/>
  <c r="X347" i="1" s="1"/>
  <c r="CS346" i="1"/>
  <c r="AB346" i="1"/>
  <c r="R346" i="1"/>
  <c r="CY346" i="1" s="1"/>
  <c r="X346" i="1" s="1"/>
  <c r="CS345" i="1"/>
  <c r="AB345" i="1"/>
  <c r="I345" i="1"/>
  <c r="U345" i="1" s="1"/>
  <c r="CS344" i="1"/>
  <c r="AB344" i="1"/>
  <c r="R344" i="1"/>
  <c r="CY344" i="1" s="1"/>
  <c r="X344" i="1" s="1"/>
  <c r="CS343" i="1"/>
  <c r="AB343" i="1"/>
  <c r="R343" i="1"/>
  <c r="I343" i="1"/>
  <c r="GX343" i="1" s="1"/>
  <c r="CS342" i="1"/>
  <c r="AB342" i="1"/>
  <c r="R342" i="1"/>
  <c r="CY342" i="1" s="1"/>
  <c r="X342" i="1" s="1"/>
  <c r="CS341" i="1"/>
  <c r="AB341" i="1"/>
  <c r="R341" i="1"/>
  <c r="CS340" i="1"/>
  <c r="AB340" i="1"/>
  <c r="R340" i="1"/>
  <c r="CY340" i="1" s="1"/>
  <c r="X340" i="1" s="1"/>
  <c r="CS339" i="1"/>
  <c r="AB339" i="1"/>
  <c r="R339" i="1"/>
  <c r="CY339" i="1" s="1"/>
  <c r="X339" i="1" s="1"/>
  <c r="CW797" i="3"/>
  <c r="CX804" i="3"/>
  <c r="CX793" i="3"/>
  <c r="CX795" i="3"/>
  <c r="CX797" i="3"/>
  <c r="CX801" i="3"/>
  <c r="CX805" i="3"/>
  <c r="CU793" i="3"/>
  <c r="CQ337" i="1"/>
  <c r="AD337" i="1"/>
  <c r="AB337" i="1" s="1"/>
  <c r="P337" i="1"/>
  <c r="CP337" i="1" s="1"/>
  <c r="O337" i="1" s="1"/>
  <c r="GM337" i="1" s="1"/>
  <c r="GN337" i="1" s="1"/>
  <c r="CQ336" i="1"/>
  <c r="AD336" i="1"/>
  <c r="AB336" i="1" s="1"/>
  <c r="P336" i="1"/>
  <c r="CP336" i="1" s="1"/>
  <c r="O336" i="1" s="1"/>
  <c r="GM336" i="1" s="1"/>
  <c r="GN336" i="1" s="1"/>
  <c r="CQ335" i="1"/>
  <c r="AD335" i="1"/>
  <c r="AB335" i="1" s="1"/>
  <c r="P335" i="1"/>
  <c r="CP335" i="1" s="1"/>
  <c r="O335" i="1" s="1"/>
  <c r="GM335" i="1" s="1"/>
  <c r="GN335" i="1" s="1"/>
  <c r="CQ334" i="1"/>
  <c r="AD334" i="1"/>
  <c r="AB334" i="1" s="1"/>
  <c r="P334" i="1"/>
  <c r="CP334" i="1" s="1"/>
  <c r="O334" i="1" s="1"/>
  <c r="GM334" i="1" s="1"/>
  <c r="GN334" i="1" s="1"/>
  <c r="CQ333" i="1"/>
  <c r="AD333" i="1"/>
  <c r="AB333" i="1" s="1"/>
  <c r="P333" i="1"/>
  <c r="CP333" i="1" s="1"/>
  <c r="O333" i="1" s="1"/>
  <c r="GM333" i="1" s="1"/>
  <c r="GN333" i="1" s="1"/>
  <c r="CQ332" i="1"/>
  <c r="AD332" i="1"/>
  <c r="AB332" i="1" s="1"/>
  <c r="P332" i="1"/>
  <c r="CP332" i="1" s="1"/>
  <c r="O332" i="1" s="1"/>
  <c r="GM332" i="1" s="1"/>
  <c r="GN332" i="1" s="1"/>
  <c r="CQ331" i="1"/>
  <c r="AD331" i="1"/>
  <c r="AB331" i="1" s="1"/>
  <c r="P331" i="1"/>
  <c r="CP331" i="1" s="1"/>
  <c r="O331" i="1" s="1"/>
  <c r="GM331" i="1" s="1"/>
  <c r="GN331" i="1" s="1"/>
  <c r="CQ330" i="1"/>
  <c r="AD330" i="1"/>
  <c r="AB330" i="1" s="1"/>
  <c r="P330" i="1"/>
  <c r="CP330" i="1" s="1"/>
  <c r="O330" i="1" s="1"/>
  <c r="GM330" i="1" s="1"/>
  <c r="GN330" i="1" s="1"/>
  <c r="CQ329" i="1"/>
  <c r="AD329" i="1"/>
  <c r="AB329" i="1" s="1"/>
  <c r="P329" i="1"/>
  <c r="CP329" i="1" s="1"/>
  <c r="O329" i="1" s="1"/>
  <c r="GM329" i="1" s="1"/>
  <c r="GN329" i="1" s="1"/>
  <c r="CQ328" i="1"/>
  <c r="AD328" i="1"/>
  <c r="AB328" i="1" s="1"/>
  <c r="P328" i="1"/>
  <c r="CP328" i="1" s="1"/>
  <c r="O328" i="1" s="1"/>
  <c r="GM328" i="1" s="1"/>
  <c r="GN328" i="1" s="1"/>
  <c r="CQ327" i="1"/>
  <c r="AD327" i="1"/>
  <c r="AB327" i="1" s="1"/>
  <c r="P327" i="1"/>
  <c r="CP327" i="1" s="1"/>
  <c r="O327" i="1" s="1"/>
  <c r="GM327" i="1" s="1"/>
  <c r="GN327" i="1" s="1"/>
  <c r="CQ326" i="1"/>
  <c r="AD326" i="1"/>
  <c r="AB326" i="1" s="1"/>
  <c r="P326" i="1"/>
  <c r="CP326" i="1" s="1"/>
  <c r="O326" i="1" s="1"/>
  <c r="GM326" i="1" s="1"/>
  <c r="GN326" i="1" s="1"/>
  <c r="CQ325" i="1"/>
  <c r="AD325" i="1"/>
  <c r="AB325" i="1" s="1"/>
  <c r="P325" i="1"/>
  <c r="CP325" i="1" s="1"/>
  <c r="O325" i="1" s="1"/>
  <c r="GM325" i="1" s="1"/>
  <c r="GN325" i="1" s="1"/>
  <c r="CQ324" i="1"/>
  <c r="AD324" i="1"/>
  <c r="AB324" i="1" s="1"/>
  <c r="P324" i="1"/>
  <c r="CP324" i="1" s="1"/>
  <c r="O324" i="1" s="1"/>
  <c r="GM324" i="1" s="1"/>
  <c r="GN324" i="1" s="1"/>
  <c r="CQ323" i="1"/>
  <c r="AD323" i="1"/>
  <c r="AB323" i="1" s="1"/>
  <c r="P323" i="1"/>
  <c r="CP323" i="1" s="1"/>
  <c r="O323" i="1" s="1"/>
  <c r="GM323" i="1" s="1"/>
  <c r="GN323" i="1" s="1"/>
  <c r="CQ322" i="1"/>
  <c r="AD322" i="1"/>
  <c r="AB322" i="1" s="1"/>
  <c r="P322" i="1"/>
  <c r="CP322" i="1" s="1"/>
  <c r="O322" i="1" s="1"/>
  <c r="GM322" i="1" s="1"/>
  <c r="GN322" i="1" s="1"/>
  <c r="CQ321" i="1"/>
  <c r="AD321" i="1"/>
  <c r="AB321" i="1" s="1"/>
  <c r="CQ320" i="1"/>
  <c r="AD320" i="1"/>
  <c r="AB320" i="1" s="1"/>
  <c r="P320" i="1"/>
  <c r="CP320" i="1" s="1"/>
  <c r="O320" i="1" s="1"/>
  <c r="GM320" i="1" s="1"/>
  <c r="GN320" i="1" s="1"/>
  <c r="CQ319" i="1"/>
  <c r="AD319" i="1"/>
  <c r="AB319" i="1" s="1"/>
  <c r="CQ318" i="1"/>
  <c r="AD318" i="1"/>
  <c r="AB318" i="1" s="1"/>
  <c r="P318" i="1"/>
  <c r="CP318" i="1" s="1"/>
  <c r="O318" i="1" s="1"/>
  <c r="GM318" i="1" s="1"/>
  <c r="GN318" i="1" s="1"/>
  <c r="CQ317" i="1"/>
  <c r="AD317" i="1"/>
  <c r="AB317" i="1" s="1"/>
  <c r="CQ316" i="1"/>
  <c r="AD316" i="1"/>
  <c r="AB316" i="1" s="1"/>
  <c r="P316" i="1"/>
  <c r="CP316" i="1" s="1"/>
  <c r="O316" i="1" s="1"/>
  <c r="GM316" i="1" s="1"/>
  <c r="GN316" i="1" s="1"/>
  <c r="CQ315" i="1"/>
  <c r="AD315" i="1"/>
  <c r="AB315" i="1" s="1"/>
  <c r="CQ314" i="1"/>
  <c r="AD314" i="1"/>
  <c r="AB314" i="1" s="1"/>
  <c r="P314" i="1"/>
  <c r="CP314" i="1" s="1"/>
  <c r="O314" i="1" s="1"/>
  <c r="GM314" i="1" s="1"/>
  <c r="GN314" i="1" s="1"/>
  <c r="CQ313" i="1"/>
  <c r="AD313" i="1"/>
  <c r="AB313" i="1" s="1"/>
  <c r="CQ312" i="1"/>
  <c r="AD312" i="1"/>
  <c r="AB312" i="1" s="1"/>
  <c r="P312" i="1"/>
  <c r="CP312" i="1" s="1"/>
  <c r="O312" i="1" s="1"/>
  <c r="GM312" i="1" s="1"/>
  <c r="GN312" i="1" s="1"/>
  <c r="CQ311" i="1"/>
  <c r="AD311" i="1"/>
  <c r="AB311" i="1" s="1"/>
  <c r="CQ310" i="1"/>
  <c r="AD310" i="1"/>
  <c r="AB310" i="1" s="1"/>
  <c r="P310" i="1"/>
  <c r="CP310" i="1" s="1"/>
  <c r="O310" i="1" s="1"/>
  <c r="GM310" i="1" s="1"/>
  <c r="GN310" i="1" s="1"/>
  <c r="CQ309" i="1"/>
  <c r="AD309" i="1"/>
  <c r="AB309" i="1" s="1"/>
  <c r="P309" i="1"/>
  <c r="CT308" i="1"/>
  <c r="CS307" i="1"/>
  <c r="AB307" i="1"/>
  <c r="R307" i="1"/>
  <c r="CY307" i="1" s="1"/>
  <c r="X307" i="1" s="1"/>
  <c r="CU739" i="3"/>
  <c r="CX741" i="3"/>
  <c r="CV739" i="3"/>
  <c r="CX739" i="3"/>
  <c r="CQ305" i="1"/>
  <c r="AD305" i="1"/>
  <c r="AB305" i="1" s="1"/>
  <c r="CQ304" i="1"/>
  <c r="AD304" i="1"/>
  <c r="AB304" i="1" s="1"/>
  <c r="P304" i="1"/>
  <c r="CP304" i="1" s="1"/>
  <c r="O304" i="1" s="1"/>
  <c r="GM304" i="1" s="1"/>
  <c r="GN304" i="1" s="1"/>
  <c r="CQ303" i="1"/>
  <c r="AD303" i="1"/>
  <c r="AB303" i="1" s="1"/>
  <c r="CQ302" i="1"/>
  <c r="AD302" i="1"/>
  <c r="AB302" i="1" s="1"/>
  <c r="P302" i="1"/>
  <c r="CP302" i="1" s="1"/>
  <c r="O302" i="1" s="1"/>
  <c r="GM302" i="1" s="1"/>
  <c r="GN302" i="1" s="1"/>
  <c r="CQ301" i="1"/>
  <c r="AD301" i="1"/>
  <c r="AB301" i="1" s="1"/>
  <c r="P301" i="1"/>
  <c r="CT300" i="1"/>
  <c r="CS299" i="1"/>
  <c r="AB299" i="1"/>
  <c r="I299" i="1"/>
  <c r="CS298" i="1"/>
  <c r="AB298" i="1"/>
  <c r="R298" i="1"/>
  <c r="CY298" i="1" s="1"/>
  <c r="X298" i="1" s="1"/>
  <c r="CS297" i="1"/>
  <c r="AB297" i="1"/>
  <c r="R297" i="1"/>
  <c r="CS296" i="1"/>
  <c r="AB296" i="1"/>
  <c r="R296" i="1"/>
  <c r="CY296" i="1" s="1"/>
  <c r="X296" i="1" s="1"/>
  <c r="CS295" i="1"/>
  <c r="AB295" i="1"/>
  <c r="R295" i="1"/>
  <c r="CY295" i="1" s="1"/>
  <c r="X295" i="1" s="1"/>
  <c r="CU699" i="3"/>
  <c r="CX700" i="3"/>
  <c r="CX702" i="3"/>
  <c r="CX705" i="3"/>
  <c r="CV699" i="3"/>
  <c r="CW701" i="3"/>
  <c r="CW703" i="3"/>
  <c r="CX706" i="3"/>
  <c r="CW700" i="3"/>
  <c r="CW702" i="3"/>
  <c r="CX704" i="3"/>
  <c r="CX708" i="3"/>
  <c r="CQ293" i="1"/>
  <c r="AD293" i="1"/>
  <c r="AB293" i="1" s="1"/>
  <c r="CQ292" i="1"/>
  <c r="AD292" i="1"/>
  <c r="AB292" i="1" s="1"/>
  <c r="P292" i="1"/>
  <c r="CP292" i="1" s="1"/>
  <c r="O292" i="1" s="1"/>
  <c r="GM292" i="1" s="1"/>
  <c r="GN292" i="1" s="1"/>
  <c r="CQ291" i="1"/>
  <c r="AD291" i="1"/>
  <c r="AB291" i="1" s="1"/>
  <c r="CQ290" i="1"/>
  <c r="AD290" i="1"/>
  <c r="AB290" i="1" s="1"/>
  <c r="P290" i="1"/>
  <c r="CP290" i="1" s="1"/>
  <c r="O290" i="1" s="1"/>
  <c r="GM290" i="1" s="1"/>
  <c r="GN290" i="1" s="1"/>
  <c r="CQ289" i="1"/>
  <c r="AD289" i="1"/>
  <c r="AB289" i="1" s="1"/>
  <c r="P289" i="1"/>
  <c r="CT288" i="1"/>
  <c r="CS287" i="1"/>
  <c r="AB287" i="1"/>
  <c r="R287" i="1"/>
  <c r="CY287" i="1" s="1"/>
  <c r="X287" i="1" s="1"/>
  <c r="CS286" i="1"/>
  <c r="AB286" i="1"/>
  <c r="R286" i="1"/>
  <c r="CY286" i="1" s="1"/>
  <c r="X286" i="1" s="1"/>
  <c r="CS285" i="1"/>
  <c r="AB285" i="1"/>
  <c r="R285" i="1"/>
  <c r="CY285" i="1" s="1"/>
  <c r="X285" i="1" s="1"/>
  <c r="CS284" i="1"/>
  <c r="AB284" i="1"/>
  <c r="R284" i="1"/>
  <c r="CY284" i="1" s="1"/>
  <c r="X284" i="1" s="1"/>
  <c r="CS283" i="1"/>
  <c r="AB283" i="1"/>
  <c r="R283" i="1"/>
  <c r="CY283" i="1" s="1"/>
  <c r="X283" i="1" s="1"/>
  <c r="CX653" i="3"/>
  <c r="CX660" i="3"/>
  <c r="CX664" i="3"/>
  <c r="CW652" i="3"/>
  <c r="CW654" i="3"/>
  <c r="CX657" i="3"/>
  <c r="CX661" i="3"/>
  <c r="CU651" i="3"/>
  <c r="CW653" i="3"/>
  <c r="CX655" i="3"/>
  <c r="CX659" i="3"/>
  <c r="CX663" i="3"/>
  <c r="CQ281" i="1"/>
  <c r="AD281" i="1"/>
  <c r="AB281" i="1" s="1"/>
  <c r="CQ280" i="1"/>
  <c r="AD280" i="1"/>
  <c r="AB280" i="1" s="1"/>
  <c r="P280" i="1"/>
  <c r="CP280" i="1" s="1"/>
  <c r="O280" i="1" s="1"/>
  <c r="GM280" i="1" s="1"/>
  <c r="GN280" i="1" s="1"/>
  <c r="CQ279" i="1"/>
  <c r="AD279" i="1"/>
  <c r="AB279" i="1" s="1"/>
  <c r="CQ278" i="1"/>
  <c r="AD278" i="1"/>
  <c r="AB278" i="1" s="1"/>
  <c r="P278" i="1"/>
  <c r="CQ277" i="1"/>
  <c r="AD277" i="1"/>
  <c r="AB277" i="1" s="1"/>
  <c r="P277" i="1"/>
  <c r="CT276" i="1"/>
  <c r="FY242" i="1"/>
  <c r="ET242" i="1"/>
  <c r="EH242" i="1"/>
  <c r="CI242" i="1"/>
  <c r="BD242" i="1"/>
  <c r="CQ240" i="1"/>
  <c r="P240" i="1"/>
  <c r="CP240" i="1" s="1"/>
  <c r="O240" i="1" s="1"/>
  <c r="GM240" i="1" s="1"/>
  <c r="GN240" i="1" s="1"/>
  <c r="CQ239" i="1"/>
  <c r="P239" i="1"/>
  <c r="CP239" i="1" s="1"/>
  <c r="O239" i="1" s="1"/>
  <c r="GM239" i="1" s="1"/>
  <c r="GN239" i="1" s="1"/>
  <c r="CQ238" i="1"/>
  <c r="P238" i="1"/>
  <c r="CP238" i="1" s="1"/>
  <c r="O238" i="1" s="1"/>
  <c r="GM238" i="1" s="1"/>
  <c r="GN238" i="1" s="1"/>
  <c r="CQ237" i="1"/>
  <c r="P237" i="1"/>
  <c r="CP237" i="1" s="1"/>
  <c r="O237" i="1" s="1"/>
  <c r="GM237" i="1" s="1"/>
  <c r="GN237" i="1" s="1"/>
  <c r="CQ236" i="1"/>
  <c r="P236" i="1"/>
  <c r="CP236" i="1" s="1"/>
  <c r="O236" i="1" s="1"/>
  <c r="GM236" i="1" s="1"/>
  <c r="GN236" i="1" s="1"/>
  <c r="CQ235" i="1"/>
  <c r="P235" i="1"/>
  <c r="CP235" i="1" s="1"/>
  <c r="O235" i="1" s="1"/>
  <c r="GM235" i="1" s="1"/>
  <c r="GN235" i="1" s="1"/>
  <c r="CQ234" i="1"/>
  <c r="P234" i="1"/>
  <c r="CP234" i="1" s="1"/>
  <c r="O234" i="1" s="1"/>
  <c r="GM234" i="1" s="1"/>
  <c r="GN234" i="1" s="1"/>
  <c r="CQ233" i="1"/>
  <c r="P233" i="1"/>
  <c r="CP233" i="1" s="1"/>
  <c r="O233" i="1" s="1"/>
  <c r="GM233" i="1" s="1"/>
  <c r="GN233" i="1" s="1"/>
  <c r="CQ232" i="1"/>
  <c r="P232" i="1"/>
  <c r="CP232" i="1" s="1"/>
  <c r="O232" i="1" s="1"/>
  <c r="GM232" i="1" s="1"/>
  <c r="GN232" i="1" s="1"/>
  <c r="CQ231" i="1"/>
  <c r="P231" i="1"/>
  <c r="CP231" i="1" s="1"/>
  <c r="O231" i="1" s="1"/>
  <c r="GM231" i="1" s="1"/>
  <c r="GN231" i="1" s="1"/>
  <c r="CQ230" i="1"/>
  <c r="P230" i="1"/>
  <c r="CP230" i="1" s="1"/>
  <c r="O230" i="1" s="1"/>
  <c r="GM230" i="1" s="1"/>
  <c r="GN230" i="1" s="1"/>
  <c r="CQ229" i="1"/>
  <c r="P229" i="1"/>
  <c r="CP229" i="1" s="1"/>
  <c r="O229" i="1" s="1"/>
  <c r="GM229" i="1" s="1"/>
  <c r="GN229" i="1" s="1"/>
  <c r="CQ228" i="1"/>
  <c r="P228" i="1"/>
  <c r="CP228" i="1" s="1"/>
  <c r="O228" i="1" s="1"/>
  <c r="GM228" i="1" s="1"/>
  <c r="GN228" i="1" s="1"/>
  <c r="CQ227" i="1"/>
  <c r="P227" i="1"/>
  <c r="CP227" i="1" s="1"/>
  <c r="O227" i="1" s="1"/>
  <c r="GM227" i="1" s="1"/>
  <c r="GN227" i="1" s="1"/>
  <c r="CQ226" i="1"/>
  <c r="P226" i="1"/>
  <c r="CP226" i="1" s="1"/>
  <c r="O226" i="1" s="1"/>
  <c r="GM226" i="1" s="1"/>
  <c r="GN226" i="1" s="1"/>
  <c r="CQ225" i="1"/>
  <c r="P225" i="1"/>
  <c r="CP225" i="1" s="1"/>
  <c r="O225" i="1" s="1"/>
  <c r="GM225" i="1" s="1"/>
  <c r="GN225" i="1" s="1"/>
  <c r="CQ224" i="1"/>
  <c r="P224" i="1"/>
  <c r="CP224" i="1" s="1"/>
  <c r="O224" i="1" s="1"/>
  <c r="GM224" i="1" s="1"/>
  <c r="GN224" i="1" s="1"/>
  <c r="CQ223" i="1"/>
  <c r="P223" i="1"/>
  <c r="CP223" i="1" s="1"/>
  <c r="O223" i="1" s="1"/>
  <c r="GM223" i="1" s="1"/>
  <c r="GN223" i="1" s="1"/>
  <c r="CQ222" i="1"/>
  <c r="P222" i="1"/>
  <c r="CP222" i="1" s="1"/>
  <c r="O222" i="1" s="1"/>
  <c r="GM222" i="1" s="1"/>
  <c r="GN222" i="1" s="1"/>
  <c r="CT221" i="1"/>
  <c r="CS220" i="1"/>
  <c r="R220" i="1"/>
  <c r="CS219" i="1"/>
  <c r="R219" i="1"/>
  <c r="CY219" i="1" s="1"/>
  <c r="X219" i="1" s="1"/>
  <c r="CS218" i="1"/>
  <c r="R218" i="1"/>
  <c r="CY218" i="1" s="1"/>
  <c r="X218" i="1" s="1"/>
  <c r="CX595" i="3"/>
  <c r="CW590" i="3"/>
  <c r="CX592" i="3"/>
  <c r="CU589" i="3"/>
  <c r="CX590" i="3"/>
  <c r="CQ216" i="1"/>
  <c r="P216" i="1"/>
  <c r="CP216" i="1" s="1"/>
  <c r="O216" i="1" s="1"/>
  <c r="GM216" i="1" s="1"/>
  <c r="GN216" i="1" s="1"/>
  <c r="CS214" i="1"/>
  <c r="R214" i="1"/>
  <c r="I214" i="1"/>
  <c r="U214" i="1" s="1"/>
  <c r="CS213" i="1"/>
  <c r="R213" i="1"/>
  <c r="CY213" i="1" s="1"/>
  <c r="X213" i="1" s="1"/>
  <c r="CS212" i="1"/>
  <c r="R212" i="1"/>
  <c r="CZ212" i="1" s="1"/>
  <c r="Y212" i="1" s="1"/>
  <c r="CS211" i="1"/>
  <c r="R211" i="1"/>
  <c r="CY211" i="1" s="1"/>
  <c r="X211" i="1" s="1"/>
  <c r="CS210" i="1"/>
  <c r="R210" i="1"/>
  <c r="CY210" i="1" s="1"/>
  <c r="X210" i="1" s="1"/>
  <c r="CW574" i="3"/>
  <c r="CV573" i="3"/>
  <c r="CX573" i="3"/>
  <c r="CX574" i="3"/>
  <c r="CX578" i="3"/>
  <c r="CX575" i="3"/>
  <c r="CX579" i="3"/>
  <c r="CU573" i="3"/>
  <c r="CQ208" i="1"/>
  <c r="R207" i="1"/>
  <c r="CS207" i="1"/>
  <c r="Q207" i="1"/>
  <c r="CP207" i="1" s="1"/>
  <c r="O207" i="1" s="1"/>
  <c r="CP206" i="1"/>
  <c r="O206" i="1" s="1"/>
  <c r="CP205" i="1"/>
  <c r="O205" i="1" s="1"/>
  <c r="CQ203" i="1"/>
  <c r="R201" i="1"/>
  <c r="CS201" i="1"/>
  <c r="Q201" i="1"/>
  <c r="S198" i="1"/>
  <c r="CT198" i="1"/>
  <c r="U197" i="1"/>
  <c r="R197" i="1"/>
  <c r="S190" i="1"/>
  <c r="CT190" i="1"/>
  <c r="CY189" i="1"/>
  <c r="X189" i="1" s="1"/>
  <c r="CZ189" i="1"/>
  <c r="Y189" i="1" s="1"/>
  <c r="GM186" i="1"/>
  <c r="GN186" i="1" s="1"/>
  <c r="AB183" i="1"/>
  <c r="P183" i="1"/>
  <c r="CQ183" i="1"/>
  <c r="S182" i="1"/>
  <c r="CT182" i="1"/>
  <c r="U181" i="1"/>
  <c r="R181" i="1"/>
  <c r="R180" i="1"/>
  <c r="U179" i="1"/>
  <c r="GX177" i="1"/>
  <c r="P177" i="1"/>
  <c r="CY174" i="1"/>
  <c r="X174" i="1" s="1"/>
  <c r="CZ174" i="1"/>
  <c r="Y174" i="1" s="1"/>
  <c r="Q173" i="1"/>
  <c r="P173" i="1"/>
  <c r="CT172" i="1"/>
  <c r="CT170" i="1"/>
  <c r="CT168" i="1"/>
  <c r="CT166" i="1"/>
  <c r="P164" i="1"/>
  <c r="I164" i="1"/>
  <c r="P162" i="1"/>
  <c r="GX160" i="1"/>
  <c r="CY158" i="1"/>
  <c r="X158" i="1" s="1"/>
  <c r="CZ158" i="1"/>
  <c r="Y158" i="1" s="1"/>
  <c r="S157" i="1"/>
  <c r="CT157" i="1"/>
  <c r="CY156" i="1"/>
  <c r="X156" i="1" s="1"/>
  <c r="U149" i="1"/>
  <c r="R149" i="1"/>
  <c r="U148" i="1"/>
  <c r="R148" i="1"/>
  <c r="U147" i="1"/>
  <c r="R147" i="1"/>
  <c r="U146" i="1"/>
  <c r="R146" i="1"/>
  <c r="AD144" i="1"/>
  <c r="AB144" i="1" s="1"/>
  <c r="R144" i="1"/>
  <c r="CS144" i="1"/>
  <c r="Q144" i="1"/>
  <c r="P138" i="1"/>
  <c r="CQ138" i="1"/>
  <c r="GX136" i="1"/>
  <c r="T136" i="1"/>
  <c r="S135" i="1"/>
  <c r="CT135" i="1"/>
  <c r="U134" i="1"/>
  <c r="R134" i="1"/>
  <c r="CU353" i="3"/>
  <c r="CV353" i="3"/>
  <c r="CW355" i="3"/>
  <c r="CW357" i="3"/>
  <c r="CX360" i="3"/>
  <c r="CX355" i="3"/>
  <c r="CX357" i="3"/>
  <c r="CW354" i="3"/>
  <c r="CW356" i="3"/>
  <c r="CX358" i="3"/>
  <c r="CX362" i="3"/>
  <c r="CP131" i="1"/>
  <c r="O131" i="1" s="1"/>
  <c r="CP129" i="1"/>
  <c r="O129" i="1" s="1"/>
  <c r="U125" i="1"/>
  <c r="R125" i="1"/>
  <c r="S123" i="1"/>
  <c r="CP123" i="1" s="1"/>
  <c r="O123" i="1" s="1"/>
  <c r="CT123" i="1"/>
  <c r="AB123" i="1"/>
  <c r="CX310" i="3"/>
  <c r="CX312" i="3"/>
  <c r="CU309" i="3"/>
  <c r="CX315" i="3"/>
  <c r="CX318" i="3"/>
  <c r="CW310" i="3"/>
  <c r="CW312" i="3"/>
  <c r="CX314" i="3"/>
  <c r="CZ102" i="1"/>
  <c r="Y102" i="1" s="1"/>
  <c r="CY102" i="1"/>
  <c r="X102" i="1" s="1"/>
  <c r="P100" i="1"/>
  <c r="CQ100" i="1"/>
  <c r="AB100" i="1"/>
  <c r="Q390" i="1"/>
  <c r="CZ384" i="1"/>
  <c r="Y384" i="1" s="1"/>
  <c r="Q384" i="1"/>
  <c r="CP384" i="1" s="1"/>
  <c r="O384" i="1" s="1"/>
  <c r="GM384" i="1" s="1"/>
  <c r="GN384" i="1" s="1"/>
  <c r="S380" i="1"/>
  <c r="CZ377" i="1"/>
  <c r="Y377" i="1" s="1"/>
  <c r="Q377" i="1"/>
  <c r="CP377" i="1" s="1"/>
  <c r="O377" i="1" s="1"/>
  <c r="GM377" i="1" s="1"/>
  <c r="GN377" i="1" s="1"/>
  <c r="CZ376" i="1"/>
  <c r="Y376" i="1" s="1"/>
  <c r="Q376" i="1"/>
  <c r="CP376" i="1" s="1"/>
  <c r="O376" i="1" s="1"/>
  <c r="GM376" i="1" s="1"/>
  <c r="GN376" i="1" s="1"/>
  <c r="CX877" i="3"/>
  <c r="CX880" i="3"/>
  <c r="CW876" i="3"/>
  <c r="CW878" i="3"/>
  <c r="CU875" i="3"/>
  <c r="CX879" i="3"/>
  <c r="S372" i="1"/>
  <c r="CZ370" i="1"/>
  <c r="Y370" i="1" s="1"/>
  <c r="Q370" i="1"/>
  <c r="CP370" i="1" s="1"/>
  <c r="O370" i="1" s="1"/>
  <c r="GM370" i="1" s="1"/>
  <c r="GN370" i="1" s="1"/>
  <c r="S367" i="1"/>
  <c r="CZ365" i="1"/>
  <c r="Y365" i="1" s="1"/>
  <c r="Q365" i="1"/>
  <c r="CP365" i="1" s="1"/>
  <c r="O365" i="1" s="1"/>
  <c r="GM365" i="1" s="1"/>
  <c r="GN365" i="1" s="1"/>
  <c r="CW850" i="3"/>
  <c r="CU849" i="3"/>
  <c r="CX850" i="3"/>
  <c r="S353" i="1"/>
  <c r="CZ351" i="1"/>
  <c r="Y351" i="1" s="1"/>
  <c r="Q351" i="1"/>
  <c r="CP351" i="1" s="1"/>
  <c r="O351" i="1" s="1"/>
  <c r="GM351" i="1" s="1"/>
  <c r="GN351" i="1" s="1"/>
  <c r="CZ350" i="1"/>
  <c r="Y350" i="1" s="1"/>
  <c r="Q350" i="1"/>
  <c r="CP350" i="1" s="1"/>
  <c r="O350" i="1" s="1"/>
  <c r="GM350" i="1" s="1"/>
  <c r="GN350" i="1" s="1"/>
  <c r="CZ349" i="1"/>
  <c r="Y349" i="1" s="1"/>
  <c r="Q349" i="1"/>
  <c r="CP349" i="1" s="1"/>
  <c r="O349" i="1" s="1"/>
  <c r="GM349" i="1" s="1"/>
  <c r="GN349" i="1" s="1"/>
  <c r="CZ348" i="1"/>
  <c r="Y348" i="1" s="1"/>
  <c r="Q348" i="1"/>
  <c r="CP348" i="1" s="1"/>
  <c r="O348" i="1" s="1"/>
  <c r="GM348" i="1" s="1"/>
  <c r="GN348" i="1" s="1"/>
  <c r="CZ347" i="1"/>
  <c r="Y347" i="1" s="1"/>
  <c r="Q347" i="1"/>
  <c r="CP347" i="1" s="1"/>
  <c r="O347" i="1" s="1"/>
  <c r="GM347" i="1" s="1"/>
  <c r="GN347" i="1" s="1"/>
  <c r="CZ346" i="1"/>
  <c r="Y346" i="1" s="1"/>
  <c r="Q346" i="1"/>
  <c r="CP346" i="1" s="1"/>
  <c r="O346" i="1" s="1"/>
  <c r="GM346" i="1" s="1"/>
  <c r="GN346" i="1" s="1"/>
  <c r="CZ344" i="1"/>
  <c r="Y344" i="1" s="1"/>
  <c r="Q344" i="1"/>
  <c r="CP344" i="1" s="1"/>
  <c r="O344" i="1" s="1"/>
  <c r="GM344" i="1" s="1"/>
  <c r="GN344" i="1" s="1"/>
  <c r="CZ342" i="1"/>
  <c r="Y342" i="1" s="1"/>
  <c r="Q342" i="1"/>
  <c r="CP342" i="1" s="1"/>
  <c r="O342" i="1" s="1"/>
  <c r="GM342" i="1" s="1"/>
  <c r="GN342" i="1" s="1"/>
  <c r="CZ340" i="1"/>
  <c r="Y340" i="1" s="1"/>
  <c r="Q340" i="1"/>
  <c r="CP340" i="1" s="1"/>
  <c r="O340" i="1" s="1"/>
  <c r="GM340" i="1" s="1"/>
  <c r="GN340" i="1" s="1"/>
  <c r="CZ339" i="1"/>
  <c r="Y339" i="1" s="1"/>
  <c r="Q339" i="1"/>
  <c r="CP339" i="1" s="1"/>
  <c r="O339" i="1" s="1"/>
  <c r="GM339" i="1" s="1"/>
  <c r="GN339" i="1" s="1"/>
  <c r="CX814" i="3"/>
  <c r="CX818" i="3"/>
  <c r="CX807" i="3"/>
  <c r="CX809" i="3"/>
  <c r="CX811" i="3"/>
  <c r="CX815" i="3"/>
  <c r="CX819" i="3"/>
  <c r="CU807" i="3"/>
  <c r="S309" i="1"/>
  <c r="CZ307" i="1"/>
  <c r="Y307" i="1" s="1"/>
  <c r="Q307" i="1"/>
  <c r="CP307" i="1" s="1"/>
  <c r="O307" i="1" s="1"/>
  <c r="CU744" i="3"/>
  <c r="CX746" i="3"/>
  <c r="CV744" i="3"/>
  <c r="CX747" i="3"/>
  <c r="CX744" i="3"/>
  <c r="S301" i="1"/>
  <c r="CZ298" i="1"/>
  <c r="Y298" i="1" s="1"/>
  <c r="Q298" i="1"/>
  <c r="CP298" i="1" s="1"/>
  <c r="O298" i="1" s="1"/>
  <c r="CZ296" i="1"/>
  <c r="Y296" i="1" s="1"/>
  <c r="Q296" i="1"/>
  <c r="CP296" i="1" s="1"/>
  <c r="O296" i="1" s="1"/>
  <c r="GM296" i="1" s="1"/>
  <c r="GN296" i="1" s="1"/>
  <c r="CZ295" i="1"/>
  <c r="Y295" i="1" s="1"/>
  <c r="Q295" i="1"/>
  <c r="CP295" i="1" s="1"/>
  <c r="O295" i="1" s="1"/>
  <c r="GM295" i="1" s="1"/>
  <c r="GN295" i="1" s="1"/>
  <c r="CU709" i="3"/>
  <c r="CX712" i="3"/>
  <c r="CX715" i="3"/>
  <c r="CV709" i="3"/>
  <c r="CW711" i="3"/>
  <c r="CW713" i="3"/>
  <c r="CX716" i="3"/>
  <c r="CX709" i="3"/>
  <c r="CW712" i="3"/>
  <c r="CX714" i="3"/>
  <c r="S289" i="1"/>
  <c r="CZ287" i="1"/>
  <c r="Y287" i="1" s="1"/>
  <c r="Q287" i="1"/>
  <c r="CP287" i="1" s="1"/>
  <c r="O287" i="1" s="1"/>
  <c r="GM287" i="1" s="1"/>
  <c r="GN287" i="1" s="1"/>
  <c r="CZ286" i="1"/>
  <c r="Y286" i="1" s="1"/>
  <c r="Q286" i="1"/>
  <c r="CP286" i="1" s="1"/>
  <c r="O286" i="1" s="1"/>
  <c r="GM286" i="1" s="1"/>
  <c r="GN286" i="1" s="1"/>
  <c r="CZ285" i="1"/>
  <c r="Y285" i="1" s="1"/>
  <c r="Q285" i="1"/>
  <c r="CP285" i="1" s="1"/>
  <c r="O285" i="1" s="1"/>
  <c r="GM285" i="1" s="1"/>
  <c r="GN285" i="1" s="1"/>
  <c r="CZ284" i="1"/>
  <c r="Y284" i="1" s="1"/>
  <c r="Q284" i="1"/>
  <c r="CP284" i="1" s="1"/>
  <c r="O284" i="1" s="1"/>
  <c r="GM284" i="1" s="1"/>
  <c r="GN284" i="1" s="1"/>
  <c r="CZ283" i="1"/>
  <c r="Y283" i="1" s="1"/>
  <c r="Q283" i="1"/>
  <c r="CP283" i="1" s="1"/>
  <c r="O283" i="1" s="1"/>
  <c r="GM283" i="1" s="1"/>
  <c r="GN283" i="1" s="1"/>
  <c r="CW666" i="3"/>
  <c r="CW668" i="3"/>
  <c r="CX671" i="3"/>
  <c r="CX675" i="3"/>
  <c r="CU665" i="3"/>
  <c r="CX666" i="3"/>
  <c r="CX668" i="3"/>
  <c r="CX672" i="3"/>
  <c r="CX676" i="3"/>
  <c r="CX674" i="3"/>
  <c r="CX678" i="3"/>
  <c r="S277" i="1"/>
  <c r="EG242" i="1"/>
  <c r="BC242" i="1"/>
  <c r="AU242" i="1"/>
  <c r="AQ242" i="1"/>
  <c r="Q219" i="1"/>
  <c r="CP219" i="1" s="1"/>
  <c r="O219" i="1" s="1"/>
  <c r="Q218" i="1"/>
  <c r="CW597" i="3"/>
  <c r="CX599" i="3"/>
  <c r="CU596" i="3"/>
  <c r="CX597" i="3"/>
  <c r="CX600" i="3"/>
  <c r="CV596" i="3"/>
  <c r="Q213" i="1"/>
  <c r="CP213" i="1" s="1"/>
  <c r="O213" i="1" s="1"/>
  <c r="Q211" i="1"/>
  <c r="CP211" i="1" s="1"/>
  <c r="O211" i="1" s="1"/>
  <c r="Q210" i="1"/>
  <c r="CX583" i="3"/>
  <c r="CX587" i="3"/>
  <c r="CX581" i="3"/>
  <c r="CX584" i="3"/>
  <c r="CX588" i="3"/>
  <c r="CU581" i="3"/>
  <c r="P204" i="1"/>
  <c r="CP204" i="1" s="1"/>
  <c r="O204" i="1" s="1"/>
  <c r="CQ204" i="1"/>
  <c r="CZ204" i="1"/>
  <c r="Y204" i="1" s="1"/>
  <c r="CY204" i="1"/>
  <c r="X204" i="1" s="1"/>
  <c r="CP201" i="1"/>
  <c r="O201" i="1" s="1"/>
  <c r="CY199" i="1"/>
  <c r="X199" i="1" s="1"/>
  <c r="CZ199" i="1"/>
  <c r="Y199" i="1" s="1"/>
  <c r="CP197" i="1"/>
  <c r="O197" i="1" s="1"/>
  <c r="AD195" i="1"/>
  <c r="AB195" i="1" s="1"/>
  <c r="R195" i="1"/>
  <c r="CZ195" i="1" s="1"/>
  <c r="Y195" i="1" s="1"/>
  <c r="CS195" i="1"/>
  <c r="Q195" i="1"/>
  <c r="AD191" i="1"/>
  <c r="AB191" i="1" s="1"/>
  <c r="R191" i="1"/>
  <c r="CZ191" i="1" s="1"/>
  <c r="Y191" i="1" s="1"/>
  <c r="CS191" i="1"/>
  <c r="Q191" i="1"/>
  <c r="CP181" i="1"/>
  <c r="O181" i="1" s="1"/>
  <c r="T179" i="1"/>
  <c r="W179" i="1"/>
  <c r="S179" i="1"/>
  <c r="CT179" i="1"/>
  <c r="AB179" i="1"/>
  <c r="S178" i="1"/>
  <c r="CP178" i="1" s="1"/>
  <c r="O178" i="1" s="1"/>
  <c r="CT178" i="1"/>
  <c r="AB178" i="1"/>
  <c r="CX493" i="3"/>
  <c r="CX495" i="3"/>
  <c r="CX499" i="3"/>
  <c r="CU493" i="3"/>
  <c r="GX172" i="1"/>
  <c r="GX164" i="1"/>
  <c r="T164" i="1"/>
  <c r="GX162" i="1"/>
  <c r="T162" i="1"/>
  <c r="CU461" i="3"/>
  <c r="CX462" i="3"/>
  <c r="CX464" i="3"/>
  <c r="CX467" i="3"/>
  <c r="CX471" i="3"/>
  <c r="CV461" i="3"/>
  <c r="CX461" i="3"/>
  <c r="CX469" i="3"/>
  <c r="CX473" i="3"/>
  <c r="P160" i="1"/>
  <c r="AD156" i="1"/>
  <c r="AB156" i="1" s="1"/>
  <c r="R156" i="1"/>
  <c r="CZ156" i="1" s="1"/>
  <c r="Y156" i="1" s="1"/>
  <c r="CS156" i="1"/>
  <c r="Q156" i="1"/>
  <c r="AB150" i="1"/>
  <c r="P150" i="1"/>
  <c r="CQ150" i="1"/>
  <c r="CP149" i="1"/>
  <c r="O149" i="1" s="1"/>
  <c r="CP148" i="1"/>
  <c r="O148" i="1" s="1"/>
  <c r="CP147" i="1"/>
  <c r="O147" i="1" s="1"/>
  <c r="CP146" i="1"/>
  <c r="O146" i="1" s="1"/>
  <c r="CP145" i="1"/>
  <c r="O145" i="1" s="1"/>
  <c r="CP144" i="1"/>
  <c r="O144" i="1" s="1"/>
  <c r="S137" i="1"/>
  <c r="CP137" i="1" s="1"/>
  <c r="O137" i="1" s="1"/>
  <c r="CT137" i="1"/>
  <c r="W136" i="1"/>
  <c r="S136" i="1"/>
  <c r="CT136" i="1"/>
  <c r="CP134" i="1"/>
  <c r="O134" i="1" s="1"/>
  <c r="GM128" i="1"/>
  <c r="GN128" i="1" s="1"/>
  <c r="CY126" i="1"/>
  <c r="X126" i="1" s="1"/>
  <c r="CZ126" i="1"/>
  <c r="Y126" i="1" s="1"/>
  <c r="S124" i="1"/>
  <c r="CT124" i="1"/>
  <c r="AB124" i="1"/>
  <c r="AD109" i="1"/>
  <c r="R109" i="1"/>
  <c r="CZ109" i="1" s="1"/>
  <c r="Y109" i="1" s="1"/>
  <c r="CS109" i="1"/>
  <c r="CR109" i="1"/>
  <c r="Q109" i="1"/>
  <c r="CX252" i="3"/>
  <c r="CX256" i="3"/>
  <c r="CX260" i="3"/>
  <c r="CX257" i="3"/>
  <c r="CW248" i="3"/>
  <c r="CW250" i="3"/>
  <c r="CX248" i="3"/>
  <c r="CX250" i="3"/>
  <c r="CX253" i="3"/>
  <c r="CX258" i="3"/>
  <c r="CU247" i="3"/>
  <c r="I105" i="1"/>
  <c r="I107" i="1"/>
  <c r="S103" i="1"/>
  <c r="Q103" i="1"/>
  <c r="CQ101" i="1"/>
  <c r="AB101" i="1"/>
  <c r="Q99" i="1"/>
  <c r="S99" i="1"/>
  <c r="CY80" i="1"/>
  <c r="X80" i="1" s="1"/>
  <c r="CZ80" i="1"/>
  <c r="Y80" i="1" s="1"/>
  <c r="CP72" i="1"/>
  <c r="O72" i="1" s="1"/>
  <c r="CY64" i="1"/>
  <c r="X64" i="1" s="1"/>
  <c r="CZ64" i="1"/>
  <c r="Y64" i="1" s="1"/>
  <c r="CP56" i="1"/>
  <c r="O56" i="1" s="1"/>
  <c r="CY48" i="1"/>
  <c r="X48" i="1" s="1"/>
  <c r="CZ48" i="1"/>
  <c r="Y48" i="1" s="1"/>
  <c r="CX1907" i="3"/>
  <c r="CX1897" i="3"/>
  <c r="CX1895" i="3"/>
  <c r="CX1883" i="3"/>
  <c r="CX1873" i="3"/>
  <c r="CX1871" i="3"/>
  <c r="CX1866" i="3"/>
  <c r="CX1861" i="3"/>
  <c r="CX1856" i="3"/>
  <c r="CX1845" i="3"/>
  <c r="CX1840" i="3"/>
  <c r="CV1791" i="3"/>
  <c r="CU929" i="3"/>
  <c r="CX931" i="3"/>
  <c r="CX929" i="3"/>
  <c r="CV903" i="3"/>
  <c r="CW905" i="3"/>
  <c r="CX903" i="3"/>
  <c r="CX905" i="3"/>
  <c r="CX909" i="3"/>
  <c r="CU903" i="3"/>
  <c r="CX907" i="3"/>
  <c r="CW890" i="3"/>
  <c r="CX892" i="3"/>
  <c r="CU889" i="3"/>
  <c r="CX890" i="3"/>
  <c r="CX893" i="3"/>
  <c r="CX895" i="3"/>
  <c r="CQ384" i="1"/>
  <c r="CS382" i="1"/>
  <c r="I382" i="1"/>
  <c r="V382" i="1" s="1"/>
  <c r="CS381" i="1"/>
  <c r="CS380" i="1"/>
  <c r="CX882" i="3"/>
  <c r="CU881" i="3"/>
  <c r="CX883" i="3"/>
  <c r="CQ378" i="1"/>
  <c r="CQ377" i="1"/>
  <c r="CQ376" i="1"/>
  <c r="CT375" i="1"/>
  <c r="CS374" i="1"/>
  <c r="I374" i="1"/>
  <c r="CS373" i="1"/>
  <c r="CS372" i="1"/>
  <c r="CU855" i="3"/>
  <c r="CX856" i="3"/>
  <c r="CX859" i="3"/>
  <c r="CV855" i="3"/>
  <c r="CX861" i="3"/>
  <c r="CQ370" i="1"/>
  <c r="CS367" i="1"/>
  <c r="CX851" i="3"/>
  <c r="CU851" i="3"/>
  <c r="CQ365" i="1"/>
  <c r="CT364" i="1"/>
  <c r="CS363" i="1"/>
  <c r="I363" i="1"/>
  <c r="CS362" i="1"/>
  <c r="CS361" i="1"/>
  <c r="I361" i="1"/>
  <c r="R361" i="1" s="1"/>
  <c r="CS360" i="1"/>
  <c r="CS359" i="1"/>
  <c r="I359" i="1"/>
  <c r="W359" i="1" s="1"/>
  <c r="CS358" i="1"/>
  <c r="CS357" i="1"/>
  <c r="I357" i="1"/>
  <c r="CS356" i="1"/>
  <c r="CS355" i="1"/>
  <c r="I355" i="1"/>
  <c r="V355" i="1" s="1"/>
  <c r="CS354" i="1"/>
  <c r="CS353" i="1"/>
  <c r="CW825" i="3"/>
  <c r="CX828" i="3"/>
  <c r="CX821" i="3"/>
  <c r="CX823" i="3"/>
  <c r="CX825" i="3"/>
  <c r="CX829" i="3"/>
  <c r="CX833" i="3"/>
  <c r="CU821" i="3"/>
  <c r="CQ351" i="1"/>
  <c r="CQ350" i="1"/>
  <c r="CQ349" i="1"/>
  <c r="CQ348" i="1"/>
  <c r="CQ347" i="1"/>
  <c r="CQ346" i="1"/>
  <c r="CQ345" i="1"/>
  <c r="CQ344" i="1"/>
  <c r="CQ343" i="1"/>
  <c r="CQ342" i="1"/>
  <c r="CQ341" i="1"/>
  <c r="CQ340" i="1"/>
  <c r="CQ339" i="1"/>
  <c r="CT338" i="1"/>
  <c r="CS337" i="1"/>
  <c r="CS336" i="1"/>
  <c r="CS335" i="1"/>
  <c r="CS334" i="1"/>
  <c r="CS333" i="1"/>
  <c r="CS332" i="1"/>
  <c r="CS331" i="1"/>
  <c r="CS330" i="1"/>
  <c r="CS329" i="1"/>
  <c r="CS328" i="1"/>
  <c r="CS327" i="1"/>
  <c r="CS326" i="1"/>
  <c r="CS325" i="1"/>
  <c r="CS324" i="1"/>
  <c r="CS323" i="1"/>
  <c r="CS322" i="1"/>
  <c r="CS321" i="1"/>
  <c r="I321" i="1"/>
  <c r="V321" i="1" s="1"/>
  <c r="CS320" i="1"/>
  <c r="CS319" i="1"/>
  <c r="I319" i="1"/>
  <c r="CS318" i="1"/>
  <c r="CS317" i="1"/>
  <c r="I317" i="1"/>
  <c r="W317" i="1" s="1"/>
  <c r="CS316" i="1"/>
  <c r="CS315" i="1"/>
  <c r="I315" i="1"/>
  <c r="U315" i="1" s="1"/>
  <c r="CS314" i="1"/>
  <c r="CS313" i="1"/>
  <c r="I313" i="1"/>
  <c r="GX313" i="1" s="1"/>
  <c r="CS312" i="1"/>
  <c r="CS311" i="1"/>
  <c r="I311" i="1"/>
  <c r="CS310" i="1"/>
  <c r="CS309" i="1"/>
  <c r="CW751" i="3"/>
  <c r="CW753" i="3"/>
  <c r="CX756" i="3"/>
  <c r="CX760" i="3"/>
  <c r="CX764" i="3"/>
  <c r="CX749" i="3"/>
  <c r="CX751" i="3"/>
  <c r="CX753" i="3"/>
  <c r="CX757" i="3"/>
  <c r="CX761" i="3"/>
  <c r="CX765" i="3"/>
  <c r="CX769" i="3"/>
  <c r="CU749" i="3"/>
  <c r="CQ307" i="1"/>
  <c r="CT306" i="1"/>
  <c r="CS305" i="1"/>
  <c r="I305" i="1"/>
  <c r="W305" i="1" s="1"/>
  <c r="CS304" i="1"/>
  <c r="CS303" i="1"/>
  <c r="I303" i="1"/>
  <c r="T303" i="1" s="1"/>
  <c r="CS302" i="1"/>
  <c r="CS301" i="1"/>
  <c r="CU719" i="3"/>
  <c r="CV719" i="3"/>
  <c r="CW721" i="3"/>
  <c r="CW723" i="3"/>
  <c r="CX726" i="3"/>
  <c r="CX719" i="3"/>
  <c r="CX721" i="3"/>
  <c r="CX723" i="3"/>
  <c r="CQ299" i="1"/>
  <c r="CQ298" i="1"/>
  <c r="CQ297" i="1"/>
  <c r="CQ296" i="1"/>
  <c r="CQ295" i="1"/>
  <c r="CT294" i="1"/>
  <c r="CS293" i="1"/>
  <c r="I293" i="1"/>
  <c r="CS292" i="1"/>
  <c r="CS291" i="1"/>
  <c r="I291" i="1"/>
  <c r="U291" i="1" s="1"/>
  <c r="CS290" i="1"/>
  <c r="CS289" i="1"/>
  <c r="CU679" i="3"/>
  <c r="CX680" i="3"/>
  <c r="CX682" i="3"/>
  <c r="CX685" i="3"/>
  <c r="CV679" i="3"/>
  <c r="CW681" i="3"/>
  <c r="CW683" i="3"/>
  <c r="CX686" i="3"/>
  <c r="CW680" i="3"/>
  <c r="CW682" i="3"/>
  <c r="CX684" i="3"/>
  <c r="CX688" i="3"/>
  <c r="CQ287" i="1"/>
  <c r="CQ286" i="1"/>
  <c r="CQ285" i="1"/>
  <c r="CQ284" i="1"/>
  <c r="CQ283" i="1"/>
  <c r="CT282" i="1"/>
  <c r="CS281" i="1"/>
  <c r="I281" i="1"/>
  <c r="V281" i="1" s="1"/>
  <c r="CS280" i="1"/>
  <c r="CS279" i="1"/>
  <c r="I279" i="1"/>
  <c r="CS278" i="1"/>
  <c r="CS277" i="1"/>
  <c r="CX633" i="3"/>
  <c r="CX635" i="3"/>
  <c r="CW632" i="3"/>
  <c r="CW634" i="3"/>
  <c r="CX636" i="3"/>
  <c r="CX640" i="3"/>
  <c r="CU631" i="3"/>
  <c r="CW633" i="3"/>
  <c r="CW635" i="3"/>
  <c r="CX638" i="3"/>
  <c r="GA242" i="1"/>
  <c r="EV242" i="1"/>
  <c r="BB242" i="1"/>
  <c r="AX242" i="1"/>
  <c r="AP242" i="1"/>
  <c r="CU603" i="3"/>
  <c r="CV603" i="3"/>
  <c r="CX605" i="3"/>
  <c r="CX609" i="3"/>
  <c r="CX613" i="3"/>
  <c r="CX603" i="3"/>
  <c r="P218" i="1"/>
  <c r="CP218" i="1" s="1"/>
  <c r="O218" i="1" s="1"/>
  <c r="S217" i="1"/>
  <c r="CP217" i="1" s="1"/>
  <c r="O217" i="1" s="1"/>
  <c r="P210" i="1"/>
  <c r="CP210" i="1" s="1"/>
  <c r="O210" i="1" s="1"/>
  <c r="S209" i="1"/>
  <c r="AB207" i="1"/>
  <c r="R205" i="1"/>
  <c r="AB201" i="1"/>
  <c r="CP198" i="1"/>
  <c r="O198" i="1" s="1"/>
  <c r="T197" i="1"/>
  <c r="S196" i="1"/>
  <c r="CP196" i="1" s="1"/>
  <c r="O196" i="1" s="1"/>
  <c r="CT196" i="1"/>
  <c r="CP195" i="1"/>
  <c r="O195" i="1" s="1"/>
  <c r="AB194" i="1"/>
  <c r="CP193" i="1"/>
  <c r="O193" i="1" s="1"/>
  <c r="CR191" i="1"/>
  <c r="CP191" i="1"/>
  <c r="O191" i="1" s="1"/>
  <c r="CP190" i="1"/>
  <c r="O190" i="1" s="1"/>
  <c r="AB189" i="1"/>
  <c r="P189" i="1"/>
  <c r="CP189" i="1" s="1"/>
  <c r="O189" i="1" s="1"/>
  <c r="GM189" i="1" s="1"/>
  <c r="GN189" i="1" s="1"/>
  <c r="CQ189" i="1"/>
  <c r="CZ185" i="1"/>
  <c r="Y185" i="1" s="1"/>
  <c r="AB184" i="1"/>
  <c r="CY183" i="1"/>
  <c r="X183" i="1" s="1"/>
  <c r="CZ183" i="1"/>
  <c r="Y183" i="1" s="1"/>
  <c r="CP182" i="1"/>
  <c r="O182" i="1" s="1"/>
  <c r="T181" i="1"/>
  <c r="GX180" i="1"/>
  <c r="W180" i="1"/>
  <c r="S180" i="1"/>
  <c r="CT180" i="1"/>
  <c r="AB180" i="1"/>
  <c r="W177" i="1"/>
  <c r="S177" i="1"/>
  <c r="U177" i="1"/>
  <c r="CY175" i="1"/>
  <c r="X175" i="1" s="1"/>
  <c r="AB174" i="1"/>
  <c r="P174" i="1"/>
  <c r="CQ174" i="1"/>
  <c r="T173" i="1"/>
  <c r="W173" i="1"/>
  <c r="S173" i="1"/>
  <c r="CT173" i="1"/>
  <c r="P172" i="1"/>
  <c r="I172" i="1"/>
  <c r="S172" i="1" s="1"/>
  <c r="T171" i="1"/>
  <c r="W171" i="1"/>
  <c r="S171" i="1"/>
  <c r="CT171" i="1"/>
  <c r="P170" i="1"/>
  <c r="I170" i="1"/>
  <c r="T170" i="1" s="1"/>
  <c r="T169" i="1"/>
  <c r="W169" i="1"/>
  <c r="S169" i="1"/>
  <c r="CT169" i="1"/>
  <c r="P168" i="1"/>
  <c r="I168" i="1"/>
  <c r="T168" i="1" s="1"/>
  <c r="T167" i="1"/>
  <c r="W167" i="1"/>
  <c r="S167" i="1"/>
  <c r="CP167" i="1" s="1"/>
  <c r="O167" i="1" s="1"/>
  <c r="CT167" i="1"/>
  <c r="P166" i="1"/>
  <c r="I166" i="1"/>
  <c r="U166" i="1" s="1"/>
  <c r="T165" i="1"/>
  <c r="W165" i="1"/>
  <c r="S165" i="1"/>
  <c r="CT165" i="1"/>
  <c r="W164" i="1"/>
  <c r="S164" i="1"/>
  <c r="CT164" i="1"/>
  <c r="W163" i="1"/>
  <c r="S163" i="1"/>
  <c r="CP163" i="1" s="1"/>
  <c r="O163" i="1" s="1"/>
  <c r="CT163" i="1"/>
  <c r="W162" i="1"/>
  <c r="S162" i="1"/>
  <c r="CT162" i="1"/>
  <c r="S161" i="1"/>
  <c r="CT161" i="1"/>
  <c r="W160" i="1"/>
  <c r="S160" i="1"/>
  <c r="AB158" i="1"/>
  <c r="P158" i="1"/>
  <c r="CP158" i="1" s="1"/>
  <c r="O158" i="1" s="1"/>
  <c r="GM158" i="1" s="1"/>
  <c r="GN158" i="1" s="1"/>
  <c r="CQ158" i="1"/>
  <c r="CP157" i="1"/>
  <c r="O157" i="1" s="1"/>
  <c r="CR156" i="1"/>
  <c r="AB155" i="1"/>
  <c r="CP155" i="1"/>
  <c r="O155" i="1" s="1"/>
  <c r="AB151" i="1"/>
  <c r="CP151" i="1"/>
  <c r="O151" i="1" s="1"/>
  <c r="GX149" i="1"/>
  <c r="T149" i="1"/>
  <c r="GX148" i="1"/>
  <c r="T148" i="1"/>
  <c r="GX147" i="1"/>
  <c r="T147" i="1"/>
  <c r="GX146" i="1"/>
  <c r="T146" i="1"/>
  <c r="CU397" i="3"/>
  <c r="CX398" i="3"/>
  <c r="CX400" i="3"/>
  <c r="CW399" i="3"/>
  <c r="CW401" i="3"/>
  <c r="CX404" i="3"/>
  <c r="CW398" i="3"/>
  <c r="CW400" i="3"/>
  <c r="CX402" i="3"/>
  <c r="CX406" i="3"/>
  <c r="AB142" i="1"/>
  <c r="AB139" i="1"/>
  <c r="CY138" i="1"/>
  <c r="X138" i="1" s="1"/>
  <c r="CZ138" i="1"/>
  <c r="Y138" i="1" s="1"/>
  <c r="U136" i="1"/>
  <c r="CP135" i="1"/>
  <c r="O135" i="1" s="1"/>
  <c r="T134" i="1"/>
  <c r="S133" i="1"/>
  <c r="CT133" i="1"/>
  <c r="AB133" i="1"/>
  <c r="CZ132" i="1"/>
  <c r="Y132" i="1" s="1"/>
  <c r="V132" i="1"/>
  <c r="AD132" i="1"/>
  <c r="AB132" i="1" s="1"/>
  <c r="R132" i="1"/>
  <c r="CY132" i="1" s="1"/>
  <c r="X132" i="1" s="1"/>
  <c r="CS132" i="1"/>
  <c r="Q132" i="1"/>
  <c r="CP127" i="1"/>
  <c r="O127" i="1" s="1"/>
  <c r="W125" i="1"/>
  <c r="S125" i="1"/>
  <c r="CT125" i="1"/>
  <c r="AB125" i="1"/>
  <c r="GX124" i="1"/>
  <c r="CP122" i="1"/>
  <c r="O122" i="1" s="1"/>
  <c r="S121" i="1"/>
  <c r="CT121" i="1"/>
  <c r="AB121" i="1"/>
  <c r="CZ120" i="1"/>
  <c r="Y120" i="1" s="1"/>
  <c r="V120" i="1"/>
  <c r="AD120" i="1"/>
  <c r="AB120" i="1" s="1"/>
  <c r="R120" i="1"/>
  <c r="CY120" i="1" s="1"/>
  <c r="X120" i="1" s="1"/>
  <c r="CS120" i="1"/>
  <c r="Q120" i="1"/>
  <c r="CP119" i="1"/>
  <c r="O119" i="1" s="1"/>
  <c r="R116" i="1"/>
  <c r="CY116" i="1" s="1"/>
  <c r="X116" i="1" s="1"/>
  <c r="AD116" i="1"/>
  <c r="CR116" i="1"/>
  <c r="Q116" i="1"/>
  <c r="P112" i="1"/>
  <c r="CQ112" i="1"/>
  <c r="U107" i="1"/>
  <c r="V105" i="1"/>
  <c r="R105" i="1"/>
  <c r="CS105" i="1"/>
  <c r="AD105" i="1"/>
  <c r="CR105" i="1"/>
  <c r="R104" i="1"/>
  <c r="CZ104" i="1" s="1"/>
  <c r="Y104" i="1" s="1"/>
  <c r="CS104" i="1"/>
  <c r="AD104" i="1"/>
  <c r="Q104" i="1"/>
  <c r="CR104" i="1"/>
  <c r="AD204" i="1"/>
  <c r="AB204" i="1" s="1"/>
  <c r="CS200" i="1"/>
  <c r="R200" i="1"/>
  <c r="CX554" i="3"/>
  <c r="CU551" i="3"/>
  <c r="CX551" i="3"/>
  <c r="CQ198" i="1"/>
  <c r="CQ197" i="1"/>
  <c r="CQ196" i="1"/>
  <c r="AD196" i="1"/>
  <c r="AB196" i="1" s="1"/>
  <c r="CT195" i="1"/>
  <c r="CS194" i="1"/>
  <c r="R194" i="1"/>
  <c r="CY194" i="1" s="1"/>
  <c r="X194" i="1" s="1"/>
  <c r="CS193" i="1"/>
  <c r="R193" i="1"/>
  <c r="CZ193" i="1" s="1"/>
  <c r="Y193" i="1" s="1"/>
  <c r="CS192" i="1"/>
  <c r="R192" i="1"/>
  <c r="CZ192" i="1" s="1"/>
  <c r="Y192" i="1" s="1"/>
  <c r="CT191" i="1"/>
  <c r="CQ190" i="1"/>
  <c r="AD190" i="1"/>
  <c r="AB190" i="1" s="1"/>
  <c r="Q189" i="1"/>
  <c r="CS188" i="1"/>
  <c r="I188" i="1"/>
  <c r="CS187" i="1"/>
  <c r="R187" i="1"/>
  <c r="CY187" i="1" s="1"/>
  <c r="X187" i="1" s="1"/>
  <c r="CS186" i="1"/>
  <c r="CS185" i="1"/>
  <c r="R185" i="1"/>
  <c r="CY185" i="1" s="1"/>
  <c r="X185" i="1" s="1"/>
  <c r="GM185" i="1" s="1"/>
  <c r="GN185" i="1" s="1"/>
  <c r="CS184" i="1"/>
  <c r="R184" i="1"/>
  <c r="CY184" i="1" s="1"/>
  <c r="X184" i="1" s="1"/>
  <c r="Q183" i="1"/>
  <c r="CX509" i="3"/>
  <c r="CX511" i="3"/>
  <c r="CX515" i="3"/>
  <c r="CU509" i="3"/>
  <c r="CQ182" i="1"/>
  <c r="CQ181" i="1"/>
  <c r="CQ180" i="1"/>
  <c r="Q174" i="1"/>
  <c r="CU489" i="3"/>
  <c r="CX490" i="3"/>
  <c r="CV489" i="3"/>
  <c r="CX489" i="3"/>
  <c r="CQ164" i="1"/>
  <c r="CQ163" i="1"/>
  <c r="CQ162" i="1"/>
  <c r="CQ161" i="1"/>
  <c r="AD161" i="1"/>
  <c r="AB161" i="1" s="1"/>
  <c r="CT160" i="1"/>
  <c r="CS159" i="1"/>
  <c r="R159" i="1"/>
  <c r="CX451" i="3"/>
  <c r="CX455" i="3"/>
  <c r="CU451" i="3"/>
  <c r="CX453" i="3"/>
  <c r="CQ157" i="1"/>
  <c r="AD157" i="1"/>
  <c r="AB157" i="1" s="1"/>
  <c r="CT156" i="1"/>
  <c r="CS155" i="1"/>
  <c r="R155" i="1"/>
  <c r="CS154" i="1"/>
  <c r="R154" i="1"/>
  <c r="CS153" i="1"/>
  <c r="R153" i="1"/>
  <c r="R152" i="1"/>
  <c r="R151" i="1"/>
  <c r="Q150" i="1"/>
  <c r="CX418" i="3"/>
  <c r="CX419" i="3"/>
  <c r="CX422" i="3"/>
  <c r="CX426" i="3"/>
  <c r="CU417" i="3"/>
  <c r="CW418" i="3"/>
  <c r="CX424" i="3"/>
  <c r="CX428" i="3"/>
  <c r="CQ149" i="1"/>
  <c r="CQ148" i="1"/>
  <c r="CQ147" i="1"/>
  <c r="CQ146" i="1"/>
  <c r="CQ145" i="1"/>
  <c r="AD145" i="1"/>
  <c r="AB145" i="1" s="1"/>
  <c r="CT144" i="1"/>
  <c r="CS143" i="1"/>
  <c r="R143" i="1"/>
  <c r="CY143" i="1" s="1"/>
  <c r="X143" i="1" s="1"/>
  <c r="CS142" i="1"/>
  <c r="R142" i="1"/>
  <c r="CY142" i="1" s="1"/>
  <c r="X142" i="1" s="1"/>
  <c r="R141" i="1"/>
  <c r="CY141" i="1" s="1"/>
  <c r="X141" i="1" s="1"/>
  <c r="R139" i="1"/>
  <c r="CY139" i="1" s="1"/>
  <c r="X139" i="1" s="1"/>
  <c r="Q138" i="1"/>
  <c r="CU373" i="3"/>
  <c r="CV373" i="3"/>
  <c r="CW375" i="3"/>
  <c r="CX377" i="3"/>
  <c r="CX375" i="3"/>
  <c r="CW374" i="3"/>
  <c r="CW376" i="3"/>
  <c r="CX379" i="3"/>
  <c r="CX383" i="3"/>
  <c r="CX381" i="3"/>
  <c r="CQ137" i="1"/>
  <c r="CQ136" i="1"/>
  <c r="CQ135" i="1"/>
  <c r="CQ134" i="1"/>
  <c r="CQ133" i="1"/>
  <c r="CT132" i="1"/>
  <c r="CS131" i="1"/>
  <c r="R131" i="1"/>
  <c r="CY131" i="1" s="1"/>
  <c r="X131" i="1" s="1"/>
  <c r="CS130" i="1"/>
  <c r="R130" i="1"/>
  <c r="CY130" i="1" s="1"/>
  <c r="X130" i="1" s="1"/>
  <c r="R129" i="1"/>
  <c r="CY129" i="1" s="1"/>
  <c r="X129" i="1" s="1"/>
  <c r="R127" i="1"/>
  <c r="CY127" i="1" s="1"/>
  <c r="X127" i="1" s="1"/>
  <c r="Q126" i="1"/>
  <c r="CX330" i="3"/>
  <c r="CX332" i="3"/>
  <c r="CX335" i="3"/>
  <c r="CU329" i="3"/>
  <c r="CX339" i="3"/>
  <c r="CW330" i="3"/>
  <c r="CW332" i="3"/>
  <c r="CQ125" i="1"/>
  <c r="CQ124" i="1"/>
  <c r="CQ123" i="1"/>
  <c r="CQ122" i="1"/>
  <c r="CQ121" i="1"/>
  <c r="CT120" i="1"/>
  <c r="R119" i="1"/>
  <c r="CY119" i="1" s="1"/>
  <c r="X119" i="1" s="1"/>
  <c r="R115" i="1"/>
  <c r="CZ115" i="1" s="1"/>
  <c r="Y115" i="1" s="1"/>
  <c r="CS115" i="1"/>
  <c r="AD115" i="1"/>
  <c r="AB115" i="1" s="1"/>
  <c r="AD113" i="1"/>
  <c r="AB113" i="1" s="1"/>
  <c r="CS113" i="1"/>
  <c r="CQ111" i="1"/>
  <c r="AD110" i="1"/>
  <c r="R110" i="1"/>
  <c r="CZ110" i="1" s="1"/>
  <c r="Y110" i="1" s="1"/>
  <c r="CS110" i="1"/>
  <c r="V107" i="1"/>
  <c r="R107" i="1"/>
  <c r="CS107" i="1"/>
  <c r="AD107" i="1"/>
  <c r="R106" i="1"/>
  <c r="CZ106" i="1" s="1"/>
  <c r="Y106" i="1" s="1"/>
  <c r="CS106" i="1"/>
  <c r="AD106" i="1"/>
  <c r="AB106" i="1" s="1"/>
  <c r="T105" i="1"/>
  <c r="V103" i="1"/>
  <c r="R103" i="1"/>
  <c r="CS103" i="1"/>
  <c r="AD103" i="1"/>
  <c r="AB103" i="1" s="1"/>
  <c r="W99" i="1"/>
  <c r="T99" i="1"/>
  <c r="CY96" i="1"/>
  <c r="X96" i="1" s="1"/>
  <c r="CZ96" i="1"/>
  <c r="Y96" i="1" s="1"/>
  <c r="CY92" i="1"/>
  <c r="X92" i="1" s="1"/>
  <c r="CP88" i="1"/>
  <c r="O88" i="1" s="1"/>
  <c r="Q83" i="1"/>
  <c r="S83" i="1"/>
  <c r="CY78" i="1"/>
  <c r="X78" i="1" s="1"/>
  <c r="CY74" i="1"/>
  <c r="X74" i="1" s="1"/>
  <c r="Q67" i="1"/>
  <c r="S67" i="1"/>
  <c r="CY62" i="1"/>
  <c r="X62" i="1" s="1"/>
  <c r="CY58" i="1"/>
  <c r="X58" i="1" s="1"/>
  <c r="Q51" i="1"/>
  <c r="S51" i="1"/>
  <c r="CY46" i="1"/>
  <c r="X46" i="1" s="1"/>
  <c r="CY42" i="1"/>
  <c r="X42" i="1" s="1"/>
  <c r="CP38" i="1"/>
  <c r="O38" i="1" s="1"/>
  <c r="CX1911" i="3"/>
  <c r="CX1889" i="3"/>
  <c r="CX1887" i="3"/>
  <c r="CW1864" i="3"/>
  <c r="CX1862" i="3"/>
  <c r="CX1836" i="3"/>
  <c r="CX1833" i="3"/>
  <c r="CV1808" i="3"/>
  <c r="CX1805" i="3"/>
  <c r="CX1803" i="3"/>
  <c r="CX1795" i="3"/>
  <c r="CV555" i="3"/>
  <c r="CX555" i="3"/>
  <c r="CU555" i="3"/>
  <c r="CX557" i="3"/>
  <c r="CX517" i="3"/>
  <c r="CX519" i="3"/>
  <c r="CX523" i="3"/>
  <c r="CU517" i="3"/>
  <c r="AB177" i="1"/>
  <c r="CW492" i="3"/>
  <c r="CU491" i="3"/>
  <c r="CX492" i="3"/>
  <c r="CX457" i="3"/>
  <c r="CU456" i="3"/>
  <c r="CX459" i="3"/>
  <c r="CU429" i="3"/>
  <c r="CV429" i="3"/>
  <c r="CW431" i="3"/>
  <c r="CX433" i="3"/>
  <c r="CX437" i="3"/>
  <c r="CX431" i="3"/>
  <c r="CW430" i="3"/>
  <c r="CW432" i="3"/>
  <c r="CX435" i="3"/>
  <c r="CX439" i="3"/>
  <c r="CV385" i="3"/>
  <c r="CX385" i="3"/>
  <c r="CX390" i="3"/>
  <c r="CX394" i="3"/>
  <c r="CX386" i="3"/>
  <c r="CX388" i="3"/>
  <c r="CX392" i="3"/>
  <c r="CX396" i="3"/>
  <c r="CU385" i="3"/>
  <c r="AD138" i="1"/>
  <c r="AB138" i="1" s="1"/>
  <c r="CX342" i="3"/>
  <c r="CX343" i="3"/>
  <c r="CX346" i="3"/>
  <c r="CX350" i="3"/>
  <c r="CU341" i="3"/>
  <c r="CX348" i="3"/>
  <c r="CX352" i="3"/>
  <c r="AD126" i="1"/>
  <c r="AB126" i="1" s="1"/>
  <c r="P115" i="1"/>
  <c r="CP115" i="1" s="1"/>
  <c r="O115" i="1" s="1"/>
  <c r="CQ115" i="1"/>
  <c r="CY115" i="1"/>
  <c r="X115" i="1" s="1"/>
  <c r="CU295" i="3"/>
  <c r="CX301" i="3"/>
  <c r="CX304" i="3"/>
  <c r="CX297" i="3"/>
  <c r="CX300" i="3"/>
  <c r="CX305" i="3"/>
  <c r="CX308" i="3"/>
  <c r="S114" i="1"/>
  <c r="CT114" i="1"/>
  <c r="AB114" i="1"/>
  <c r="CR113" i="1"/>
  <c r="P113" i="1"/>
  <c r="CQ113" i="1"/>
  <c r="AD112" i="1"/>
  <c r="AB112" i="1" s="1"/>
  <c r="R112" i="1"/>
  <c r="CZ112" i="1" s="1"/>
  <c r="Y112" i="1" s="1"/>
  <c r="CS112" i="1"/>
  <c r="CR110" i="1"/>
  <c r="P110" i="1"/>
  <c r="CP110" i="1" s="1"/>
  <c r="O110" i="1" s="1"/>
  <c r="GM110" i="1" s="1"/>
  <c r="GN110" i="1" s="1"/>
  <c r="CQ110" i="1"/>
  <c r="AB110" i="1"/>
  <c r="CY110" i="1"/>
  <c r="X110" i="1" s="1"/>
  <c r="S108" i="1"/>
  <c r="CT108" i="1"/>
  <c r="AB108" i="1"/>
  <c r="GX107" i="1"/>
  <c r="AB107" i="1"/>
  <c r="Q106" i="1"/>
  <c r="W105" i="1"/>
  <c r="GX103" i="1"/>
  <c r="CP102" i="1"/>
  <c r="O102" i="1" s="1"/>
  <c r="GM102" i="1" s="1"/>
  <c r="GN102" i="1" s="1"/>
  <c r="U99" i="1"/>
  <c r="CP96" i="1"/>
  <c r="O96" i="1" s="1"/>
  <c r="CZ72" i="1"/>
  <c r="Y72" i="1" s="1"/>
  <c r="CY72" i="1"/>
  <c r="X72" i="1" s="1"/>
  <c r="CP67" i="1"/>
  <c r="O67" i="1" s="1"/>
  <c r="CZ56" i="1"/>
  <c r="Y56" i="1" s="1"/>
  <c r="CY56" i="1"/>
  <c r="X56" i="1" s="1"/>
  <c r="CZ28" i="1"/>
  <c r="Y28" i="1" s="1"/>
  <c r="CX1899" i="3"/>
  <c r="CX1875" i="3"/>
  <c r="CV1855" i="3"/>
  <c r="CX1852" i="3"/>
  <c r="CX1847" i="3"/>
  <c r="CX1831" i="3"/>
  <c r="CX1829" i="3"/>
  <c r="CX1824" i="3"/>
  <c r="CX1819" i="3"/>
  <c r="CX1816" i="3"/>
  <c r="CX1814" i="3"/>
  <c r="CX1811" i="3"/>
  <c r="CX1809" i="3"/>
  <c r="S200" i="1"/>
  <c r="CU545" i="3"/>
  <c r="CX545" i="3"/>
  <c r="CX547" i="3"/>
  <c r="CV545" i="3"/>
  <c r="CW547" i="3"/>
  <c r="CX549" i="3"/>
  <c r="CQ195" i="1"/>
  <c r="CX501" i="3"/>
  <c r="CX503" i="3"/>
  <c r="CX507" i="3"/>
  <c r="CU501" i="3"/>
  <c r="CX505" i="3"/>
  <c r="CQ177" i="1"/>
  <c r="CT175" i="1"/>
  <c r="CU475" i="3"/>
  <c r="CX476" i="3"/>
  <c r="CX478" i="3"/>
  <c r="CX481" i="3"/>
  <c r="CX485" i="3"/>
  <c r="CV475" i="3"/>
  <c r="CX475" i="3"/>
  <c r="CX483" i="3"/>
  <c r="CX487" i="3"/>
  <c r="CU446" i="3"/>
  <c r="CV446" i="3"/>
  <c r="CX449" i="3"/>
  <c r="CX447" i="3"/>
  <c r="CU407" i="3"/>
  <c r="CX408" i="3"/>
  <c r="CX410" i="3"/>
  <c r="CW409" i="3"/>
  <c r="CX412" i="3"/>
  <c r="CW408" i="3"/>
  <c r="CW410" i="3"/>
  <c r="CX414" i="3"/>
  <c r="CW411" i="3"/>
  <c r="CX416" i="3"/>
  <c r="CU363" i="3"/>
  <c r="CV363" i="3"/>
  <c r="CW365" i="3"/>
  <c r="CW367" i="3"/>
  <c r="CX370" i="3"/>
  <c r="CX365" i="3"/>
  <c r="CX367" i="3"/>
  <c r="CW364" i="3"/>
  <c r="CW366" i="3"/>
  <c r="CX368" i="3"/>
  <c r="CX372" i="3"/>
  <c r="CQ132" i="1"/>
  <c r="CT131" i="1"/>
  <c r="CT130" i="1"/>
  <c r="CT129" i="1"/>
  <c r="CT128" i="1"/>
  <c r="CT127" i="1"/>
  <c r="CS126" i="1"/>
  <c r="CW320" i="3"/>
  <c r="CW322" i="3"/>
  <c r="CX324" i="3"/>
  <c r="CX320" i="3"/>
  <c r="CX322" i="3"/>
  <c r="CU319" i="3"/>
  <c r="CX325" i="3"/>
  <c r="CX328" i="3"/>
  <c r="CQ120" i="1"/>
  <c r="CT119" i="1"/>
  <c r="CT118" i="1"/>
  <c r="P117" i="1"/>
  <c r="CP117" i="1" s="1"/>
  <c r="O117" i="1" s="1"/>
  <c r="AB116" i="1"/>
  <c r="P116" i="1"/>
  <c r="CP116" i="1" s="1"/>
  <c r="O116" i="1" s="1"/>
  <c r="CQ116" i="1"/>
  <c r="Q112" i="1"/>
  <c r="AD111" i="1"/>
  <c r="AB111" i="1" s="1"/>
  <c r="R111" i="1"/>
  <c r="CS111" i="1"/>
  <c r="P109" i="1"/>
  <c r="CP109" i="1" s="1"/>
  <c r="O109" i="1" s="1"/>
  <c r="GM109" i="1" s="1"/>
  <c r="GN109" i="1" s="1"/>
  <c r="CQ109" i="1"/>
  <c r="AB109" i="1"/>
  <c r="CY109" i="1"/>
  <c r="X109" i="1" s="1"/>
  <c r="CW272" i="3"/>
  <c r="CW274" i="3"/>
  <c r="CX276" i="3"/>
  <c r="CX280" i="3"/>
  <c r="CU271" i="3"/>
  <c r="CX277" i="3"/>
  <c r="CV271" i="3"/>
  <c r="CW273" i="3"/>
  <c r="CW275" i="3"/>
  <c r="CX278" i="3"/>
  <c r="CX272" i="3"/>
  <c r="CX274" i="3"/>
  <c r="I111" i="1"/>
  <c r="U111" i="1" s="1"/>
  <c r="I113" i="1"/>
  <c r="W107" i="1"/>
  <c r="GX105" i="1"/>
  <c r="AB105" i="1"/>
  <c r="AB104" i="1"/>
  <c r="W103" i="1"/>
  <c r="GX99" i="1"/>
  <c r="P99" i="1"/>
  <c r="CP99" i="1" s="1"/>
  <c r="O99" i="1" s="1"/>
  <c r="CQ99" i="1"/>
  <c r="AB99" i="1"/>
  <c r="AB89" i="1"/>
  <c r="CZ88" i="1"/>
  <c r="Y88" i="1" s="1"/>
  <c r="CY88" i="1"/>
  <c r="X88" i="1" s="1"/>
  <c r="GX85" i="1"/>
  <c r="CP80" i="1"/>
  <c r="O80" i="1" s="1"/>
  <c r="GM80" i="1" s="1"/>
  <c r="GN80" i="1" s="1"/>
  <c r="CY70" i="1"/>
  <c r="X70" i="1" s="1"/>
  <c r="CP64" i="1"/>
  <c r="O64" i="1" s="1"/>
  <c r="GM64" i="1" s="1"/>
  <c r="GN64" i="1" s="1"/>
  <c r="AB62" i="1"/>
  <c r="CY54" i="1"/>
  <c r="X54" i="1" s="1"/>
  <c r="CP48" i="1"/>
  <c r="O48" i="1" s="1"/>
  <c r="GM48" i="1" s="1"/>
  <c r="GN48" i="1" s="1"/>
  <c r="CZ38" i="1"/>
  <c r="Y38" i="1" s="1"/>
  <c r="CY38" i="1"/>
  <c r="X38" i="1" s="1"/>
  <c r="CX1905" i="3"/>
  <c r="CX1903" i="3"/>
  <c r="CX1893" i="3"/>
  <c r="CX1891" i="3"/>
  <c r="CX1881" i="3"/>
  <c r="CX1879" i="3"/>
  <c r="CX1859" i="3"/>
  <c r="CX1851" i="3"/>
  <c r="CX1848" i="3"/>
  <c r="CX1843" i="3"/>
  <c r="CW1827" i="3"/>
  <c r="CX1825" i="3"/>
  <c r="CW1822" i="3"/>
  <c r="CX1820" i="3"/>
  <c r="CV1802" i="3"/>
  <c r="CX1799" i="3"/>
  <c r="CX1797" i="3"/>
  <c r="CX1792" i="3"/>
  <c r="AB96" i="1"/>
  <c r="Q94" i="1"/>
  <c r="Q92" i="1"/>
  <c r="Q90" i="1"/>
  <c r="Q89" i="1"/>
  <c r="CU198" i="3"/>
  <c r="CX199" i="3"/>
  <c r="CX207" i="3"/>
  <c r="CX209" i="3"/>
  <c r="CX198" i="3"/>
  <c r="CX203" i="3"/>
  <c r="CX205" i="3"/>
  <c r="CX201" i="3"/>
  <c r="CX211" i="3"/>
  <c r="AB80" i="1"/>
  <c r="Q78" i="1"/>
  <c r="Q76" i="1"/>
  <c r="Q74" i="1"/>
  <c r="Q73" i="1"/>
  <c r="CX146" i="3"/>
  <c r="CX153" i="3"/>
  <c r="CX155" i="3"/>
  <c r="CX151" i="3"/>
  <c r="CX148" i="3"/>
  <c r="CU146" i="3"/>
  <c r="CX157" i="3"/>
  <c r="CX159" i="3"/>
  <c r="AB64" i="1"/>
  <c r="Q62" i="1"/>
  <c r="Q60" i="1"/>
  <c r="Q58" i="1"/>
  <c r="Q57" i="1"/>
  <c r="CX99" i="3"/>
  <c r="CX103" i="3"/>
  <c r="CU94" i="3"/>
  <c r="CX95" i="3"/>
  <c r="CX97" i="3"/>
  <c r="CW95" i="3"/>
  <c r="CW97" i="3"/>
  <c r="CX100" i="3"/>
  <c r="CX108" i="3"/>
  <c r="CX104" i="3"/>
  <c r="AB48" i="1"/>
  <c r="Q46" i="1"/>
  <c r="Q44" i="1"/>
  <c r="Q42" i="1"/>
  <c r="Q40" i="1"/>
  <c r="Q39" i="1"/>
  <c r="CU41" i="3"/>
  <c r="CW42" i="3"/>
  <c r="CW44" i="3"/>
  <c r="CX42" i="3"/>
  <c r="CX44" i="3"/>
  <c r="CX48" i="3"/>
  <c r="CX52" i="3"/>
  <c r="CX56" i="3"/>
  <c r="CX46" i="3"/>
  <c r="CX50" i="3"/>
  <c r="CX54" i="3"/>
  <c r="CS28" i="1"/>
  <c r="AB28" i="1"/>
  <c r="R28" i="1"/>
  <c r="CY28" i="1" s="1"/>
  <c r="X28" i="1" s="1"/>
  <c r="CV1859" i="3"/>
  <c r="CW1845" i="3"/>
  <c r="CV1843" i="3"/>
  <c r="CV1795" i="3"/>
  <c r="CX1787" i="3"/>
  <c r="CX1781" i="3"/>
  <c r="CX1779" i="3"/>
  <c r="CW1779" i="3"/>
  <c r="CX1770" i="3"/>
  <c r="CX1768" i="3"/>
  <c r="CX1765" i="3"/>
  <c r="CX1760" i="3"/>
  <c r="CX1755" i="3"/>
  <c r="CX1752" i="3"/>
  <c r="CX1739" i="3"/>
  <c r="CX1734" i="3"/>
  <c r="CX1726" i="3"/>
  <c r="CX1703" i="3"/>
  <c r="CV1692" i="3"/>
  <c r="CX1689" i="3"/>
  <c r="CX1684" i="3"/>
  <c r="CX1671" i="3"/>
  <c r="CX1666" i="3"/>
  <c r="CX1663" i="3"/>
  <c r="CX1658" i="3"/>
  <c r="CX1652" i="3"/>
  <c r="CX1644" i="3"/>
  <c r="CX1642" i="3"/>
  <c r="CX1639" i="3"/>
  <c r="CX1634" i="3"/>
  <c r="CX1626" i="3"/>
  <c r="CV1623" i="3"/>
  <c r="CX1620" i="3"/>
  <c r="CX1612" i="3"/>
  <c r="CX1586" i="3"/>
  <c r="CX1576" i="3"/>
  <c r="CX1568" i="3"/>
  <c r="CX1557" i="3"/>
  <c r="CX1544" i="3"/>
  <c r="CX1536" i="3"/>
  <c r="CX1528" i="3"/>
  <c r="CX1517" i="3"/>
  <c r="CX1496" i="3"/>
  <c r="CX1488" i="3"/>
  <c r="CX1486" i="3"/>
  <c r="CX1483" i="3"/>
  <c r="CX1475" i="3"/>
  <c r="CX1470" i="3"/>
  <c r="CX1467" i="3"/>
  <c r="CW262" i="3"/>
  <c r="CW264" i="3"/>
  <c r="CX266" i="3"/>
  <c r="CX270" i="3"/>
  <c r="CX262" i="3"/>
  <c r="CX264" i="3"/>
  <c r="CU261" i="3"/>
  <c r="CX267" i="3"/>
  <c r="CV261" i="3"/>
  <c r="CQ107" i="1"/>
  <c r="P107" i="1"/>
  <c r="CQ106" i="1"/>
  <c r="P106" i="1"/>
  <c r="CP106" i="1" s="1"/>
  <c r="O106" i="1" s="1"/>
  <c r="CQ105" i="1"/>
  <c r="P105" i="1"/>
  <c r="CQ104" i="1"/>
  <c r="P104" i="1"/>
  <c r="CP104" i="1" s="1"/>
  <c r="O104" i="1" s="1"/>
  <c r="CQ103" i="1"/>
  <c r="P103" i="1"/>
  <c r="CP103" i="1" s="1"/>
  <c r="O103" i="1" s="1"/>
  <c r="CT102" i="1"/>
  <c r="CS101" i="1"/>
  <c r="R101" i="1"/>
  <c r="I101" i="1"/>
  <c r="U101" i="1" s="1"/>
  <c r="CS100" i="1"/>
  <c r="R100" i="1"/>
  <c r="CZ100" i="1" s="1"/>
  <c r="Y100" i="1" s="1"/>
  <c r="CS99" i="1"/>
  <c r="R99" i="1"/>
  <c r="CS98" i="1"/>
  <c r="AB98" i="1"/>
  <c r="R98" i="1"/>
  <c r="CZ98" i="1" s="1"/>
  <c r="Y98" i="1" s="1"/>
  <c r="CS97" i="1"/>
  <c r="AB97" i="1"/>
  <c r="R97" i="1"/>
  <c r="CY97" i="1" s="1"/>
  <c r="X97" i="1" s="1"/>
  <c r="CX213" i="3"/>
  <c r="CX217" i="3"/>
  <c r="CX218" i="3"/>
  <c r="CX216" i="3"/>
  <c r="CX221" i="3"/>
  <c r="CX222" i="3"/>
  <c r="CX215" i="3"/>
  <c r="CU213" i="3"/>
  <c r="CQ95" i="1"/>
  <c r="AD95" i="1"/>
  <c r="AB95" i="1" s="1"/>
  <c r="CQ94" i="1"/>
  <c r="AD94" i="1"/>
  <c r="AB94" i="1" s="1"/>
  <c r="P94" i="1"/>
  <c r="CP94" i="1" s="1"/>
  <c r="O94" i="1" s="1"/>
  <c r="GM94" i="1" s="1"/>
  <c r="GN94" i="1" s="1"/>
  <c r="CQ93" i="1"/>
  <c r="AD93" i="1"/>
  <c r="AB93" i="1" s="1"/>
  <c r="CQ92" i="1"/>
  <c r="AD92" i="1"/>
  <c r="AB92" i="1" s="1"/>
  <c r="P92" i="1"/>
  <c r="CP92" i="1" s="1"/>
  <c r="O92" i="1" s="1"/>
  <c r="GM92" i="1" s="1"/>
  <c r="GN92" i="1" s="1"/>
  <c r="CQ91" i="1"/>
  <c r="AD91" i="1"/>
  <c r="AB91" i="1" s="1"/>
  <c r="CQ90" i="1"/>
  <c r="AD90" i="1"/>
  <c r="AB90" i="1" s="1"/>
  <c r="P90" i="1"/>
  <c r="CP90" i="1" s="1"/>
  <c r="O90" i="1" s="1"/>
  <c r="GM90" i="1" s="1"/>
  <c r="GN90" i="1" s="1"/>
  <c r="CQ89" i="1"/>
  <c r="AD89" i="1"/>
  <c r="P89" i="1"/>
  <c r="CP89" i="1" s="1"/>
  <c r="O89" i="1" s="1"/>
  <c r="CT88" i="1"/>
  <c r="CS87" i="1"/>
  <c r="AB87" i="1"/>
  <c r="R87" i="1"/>
  <c r="CY87" i="1" s="1"/>
  <c r="X87" i="1" s="1"/>
  <c r="CS86" i="1"/>
  <c r="AB86" i="1"/>
  <c r="R86" i="1"/>
  <c r="CY86" i="1" s="1"/>
  <c r="X86" i="1" s="1"/>
  <c r="CS85" i="1"/>
  <c r="AB85" i="1"/>
  <c r="R85" i="1"/>
  <c r="I85" i="1"/>
  <c r="V85" i="1" s="1"/>
  <c r="CS84" i="1"/>
  <c r="AB84" i="1"/>
  <c r="R84" i="1"/>
  <c r="CY84" i="1" s="1"/>
  <c r="X84" i="1" s="1"/>
  <c r="CS83" i="1"/>
  <c r="AB83" i="1"/>
  <c r="R83" i="1"/>
  <c r="CS82" i="1"/>
  <c r="AB82" i="1"/>
  <c r="R82" i="1"/>
  <c r="CY82" i="1" s="1"/>
  <c r="X82" i="1" s="1"/>
  <c r="CS81" i="1"/>
  <c r="AB81" i="1"/>
  <c r="R81" i="1"/>
  <c r="CY81" i="1" s="1"/>
  <c r="X81" i="1" s="1"/>
  <c r="CV161" i="3"/>
  <c r="CX164" i="3"/>
  <c r="CX169" i="3"/>
  <c r="CU161" i="3"/>
  <c r="CX162" i="3"/>
  <c r="CX171" i="3"/>
  <c r="CX161" i="3"/>
  <c r="CX167" i="3"/>
  <c r="CQ79" i="1"/>
  <c r="AD79" i="1"/>
  <c r="AB79" i="1" s="1"/>
  <c r="CQ78" i="1"/>
  <c r="AD78" i="1"/>
  <c r="AB78" i="1" s="1"/>
  <c r="P78" i="1"/>
  <c r="CP78" i="1" s="1"/>
  <c r="O78" i="1" s="1"/>
  <c r="GM78" i="1" s="1"/>
  <c r="GN78" i="1" s="1"/>
  <c r="CQ77" i="1"/>
  <c r="AD77" i="1"/>
  <c r="AB77" i="1" s="1"/>
  <c r="CQ76" i="1"/>
  <c r="AD76" i="1"/>
  <c r="AB76" i="1" s="1"/>
  <c r="P76" i="1"/>
  <c r="CQ75" i="1"/>
  <c r="AD75" i="1"/>
  <c r="AB75" i="1" s="1"/>
  <c r="CQ74" i="1"/>
  <c r="AD74" i="1"/>
  <c r="AB74" i="1" s="1"/>
  <c r="P74" i="1"/>
  <c r="CP74" i="1" s="1"/>
  <c r="O74" i="1" s="1"/>
  <c r="GM74" i="1" s="1"/>
  <c r="GN74" i="1" s="1"/>
  <c r="CQ73" i="1"/>
  <c r="AD73" i="1"/>
  <c r="AB73" i="1" s="1"/>
  <c r="P73" i="1"/>
  <c r="CP73" i="1" s="1"/>
  <c r="O73" i="1" s="1"/>
  <c r="CT72" i="1"/>
  <c r="CS71" i="1"/>
  <c r="AB71" i="1"/>
  <c r="R71" i="1"/>
  <c r="CY71" i="1" s="1"/>
  <c r="X71" i="1" s="1"/>
  <c r="CS70" i="1"/>
  <c r="AB70" i="1"/>
  <c r="R70" i="1"/>
  <c r="CS69" i="1"/>
  <c r="AB69" i="1"/>
  <c r="R69" i="1"/>
  <c r="CY69" i="1" s="1"/>
  <c r="X69" i="1" s="1"/>
  <c r="CS68" i="1"/>
  <c r="AB68" i="1"/>
  <c r="R68" i="1"/>
  <c r="CY68" i="1" s="1"/>
  <c r="X68" i="1" s="1"/>
  <c r="CS67" i="1"/>
  <c r="AB67" i="1"/>
  <c r="R67" i="1"/>
  <c r="CS66" i="1"/>
  <c r="AB66" i="1"/>
  <c r="R66" i="1"/>
  <c r="CY66" i="1" s="1"/>
  <c r="X66" i="1" s="1"/>
  <c r="CS65" i="1"/>
  <c r="AB65" i="1"/>
  <c r="R65" i="1"/>
  <c r="CY65" i="1" s="1"/>
  <c r="X65" i="1" s="1"/>
  <c r="CU109" i="3"/>
  <c r="CX110" i="3"/>
  <c r="CX112" i="3"/>
  <c r="CW110" i="3"/>
  <c r="CX118" i="3"/>
  <c r="CX114" i="3"/>
  <c r="CW112" i="3"/>
  <c r="CQ63" i="1"/>
  <c r="AD63" i="1"/>
  <c r="AB63" i="1" s="1"/>
  <c r="CQ62" i="1"/>
  <c r="AD62" i="1"/>
  <c r="P62" i="1"/>
  <c r="CQ61" i="1"/>
  <c r="AD61" i="1"/>
  <c r="AB61" i="1" s="1"/>
  <c r="CQ60" i="1"/>
  <c r="AD60" i="1"/>
  <c r="AB60" i="1" s="1"/>
  <c r="P60" i="1"/>
  <c r="CP60" i="1" s="1"/>
  <c r="O60" i="1" s="1"/>
  <c r="GM60" i="1" s="1"/>
  <c r="GN60" i="1" s="1"/>
  <c r="CQ59" i="1"/>
  <c r="AD59" i="1"/>
  <c r="AB59" i="1" s="1"/>
  <c r="CQ58" i="1"/>
  <c r="AD58" i="1"/>
  <c r="AB58" i="1" s="1"/>
  <c r="P58" i="1"/>
  <c r="CP58" i="1" s="1"/>
  <c r="O58" i="1" s="1"/>
  <c r="GM58" i="1" s="1"/>
  <c r="GN58" i="1" s="1"/>
  <c r="CQ57" i="1"/>
  <c r="AD57" i="1"/>
  <c r="AB57" i="1" s="1"/>
  <c r="P57" i="1"/>
  <c r="CT56" i="1"/>
  <c r="CS55" i="1"/>
  <c r="AB55" i="1"/>
  <c r="R55" i="1"/>
  <c r="CY55" i="1" s="1"/>
  <c r="X55" i="1" s="1"/>
  <c r="CS54" i="1"/>
  <c r="AB54" i="1"/>
  <c r="R54" i="1"/>
  <c r="CS53" i="1"/>
  <c r="AB53" i="1"/>
  <c r="R53" i="1"/>
  <c r="CY53" i="1" s="1"/>
  <c r="X53" i="1" s="1"/>
  <c r="CS52" i="1"/>
  <c r="AB52" i="1"/>
  <c r="R52" i="1"/>
  <c r="CY52" i="1" s="1"/>
  <c r="X52" i="1" s="1"/>
  <c r="CS51" i="1"/>
  <c r="AB51" i="1"/>
  <c r="R51" i="1"/>
  <c r="CS50" i="1"/>
  <c r="AB50" i="1"/>
  <c r="R50" i="1"/>
  <c r="CY50" i="1" s="1"/>
  <c r="X50" i="1" s="1"/>
  <c r="CS49" i="1"/>
  <c r="AB49" i="1"/>
  <c r="R49" i="1"/>
  <c r="CY49" i="1" s="1"/>
  <c r="X49" i="1" s="1"/>
  <c r="CU57" i="3"/>
  <c r="CX58" i="3"/>
  <c r="CX60" i="3"/>
  <c r="CW58" i="3"/>
  <c r="CW60" i="3"/>
  <c r="CX62" i="3"/>
  <c r="CX66" i="3"/>
  <c r="CV57" i="3"/>
  <c r="CW59" i="3"/>
  <c r="CW61" i="3"/>
  <c r="CX64" i="3"/>
  <c r="CQ47" i="1"/>
  <c r="AD47" i="1"/>
  <c r="AB47" i="1" s="1"/>
  <c r="CQ46" i="1"/>
  <c r="AD46" i="1"/>
  <c r="AB46" i="1" s="1"/>
  <c r="P46" i="1"/>
  <c r="CP46" i="1" s="1"/>
  <c r="O46" i="1" s="1"/>
  <c r="GM46" i="1" s="1"/>
  <c r="GN46" i="1" s="1"/>
  <c r="CQ45" i="1"/>
  <c r="AD45" i="1"/>
  <c r="AB45" i="1" s="1"/>
  <c r="CQ44" i="1"/>
  <c r="AD44" i="1"/>
  <c r="AB44" i="1" s="1"/>
  <c r="P44" i="1"/>
  <c r="CQ43" i="1"/>
  <c r="AD43" i="1"/>
  <c r="AB43" i="1" s="1"/>
  <c r="CQ42" i="1"/>
  <c r="AD42" i="1"/>
  <c r="AB42" i="1" s="1"/>
  <c r="P42" i="1"/>
  <c r="CP42" i="1" s="1"/>
  <c r="O42" i="1" s="1"/>
  <c r="GM42" i="1" s="1"/>
  <c r="GN42" i="1" s="1"/>
  <c r="CQ41" i="1"/>
  <c r="AD41" i="1"/>
  <c r="AB41" i="1" s="1"/>
  <c r="CQ40" i="1"/>
  <c r="AD40" i="1"/>
  <c r="AB40" i="1" s="1"/>
  <c r="P40" i="1"/>
  <c r="CP40" i="1" s="1"/>
  <c r="O40" i="1" s="1"/>
  <c r="GM40" i="1" s="1"/>
  <c r="GN40" i="1" s="1"/>
  <c r="CQ39" i="1"/>
  <c r="AD39" i="1"/>
  <c r="AB39" i="1" s="1"/>
  <c r="P39" i="1"/>
  <c r="CT38" i="1"/>
  <c r="CS37" i="1"/>
  <c r="AB37" i="1"/>
  <c r="R37" i="1"/>
  <c r="CY37" i="1" s="1"/>
  <c r="X37" i="1" s="1"/>
  <c r="CS36" i="1"/>
  <c r="AB36" i="1"/>
  <c r="R36" i="1"/>
  <c r="CY36" i="1" s="1"/>
  <c r="X36" i="1" s="1"/>
  <c r="CS35" i="1"/>
  <c r="AB35" i="1"/>
  <c r="R35" i="1"/>
  <c r="CZ35" i="1" s="1"/>
  <c r="Y35" i="1" s="1"/>
  <c r="CS34" i="1"/>
  <c r="AB34" i="1"/>
  <c r="R34" i="1"/>
  <c r="CY34" i="1" s="1"/>
  <c r="X34" i="1" s="1"/>
  <c r="CS33" i="1"/>
  <c r="AB33" i="1"/>
  <c r="R33" i="1"/>
  <c r="CY33" i="1" s="1"/>
  <c r="X33" i="1" s="1"/>
  <c r="CS32" i="1"/>
  <c r="AB32" i="1"/>
  <c r="R32" i="1"/>
  <c r="CY32" i="1" s="1"/>
  <c r="X32" i="1" s="1"/>
  <c r="CS31" i="1"/>
  <c r="AB31" i="1"/>
  <c r="R31" i="1"/>
  <c r="CY31" i="1" s="1"/>
  <c r="X31" i="1" s="1"/>
  <c r="CS30" i="1"/>
  <c r="AB30" i="1"/>
  <c r="R30" i="1"/>
  <c r="CY30" i="1" s="1"/>
  <c r="X30" i="1" s="1"/>
  <c r="CS29" i="1"/>
  <c r="AB29" i="1"/>
  <c r="R29" i="1"/>
  <c r="Q28" i="1"/>
  <c r="CX1" i="3"/>
  <c r="CU1" i="3"/>
  <c r="CX2" i="3"/>
  <c r="CX4" i="3"/>
  <c r="CX7" i="3"/>
  <c r="CX11" i="3"/>
  <c r="CV1" i="3"/>
  <c r="CW3" i="3"/>
  <c r="CW5" i="3"/>
  <c r="CX8" i="3"/>
  <c r="CX12" i="3"/>
  <c r="CV1778" i="3"/>
  <c r="CX1777" i="3"/>
  <c r="CX1763" i="3"/>
  <c r="CX1758" i="3"/>
  <c r="CX1753" i="3"/>
  <c r="CX1750" i="3"/>
  <c r="CX1737" i="3"/>
  <c r="CX1732" i="3"/>
  <c r="CX1729" i="3"/>
  <c r="CX1724" i="3"/>
  <c r="CX1722" i="3"/>
  <c r="CX1701" i="3"/>
  <c r="CX1696" i="3"/>
  <c r="CX1693" i="3"/>
  <c r="CW1679" i="3"/>
  <c r="CX1677" i="3"/>
  <c r="CX1650" i="3"/>
  <c r="CX1637" i="3"/>
  <c r="CX1632" i="3"/>
  <c r="CX1629" i="3"/>
  <c r="CX1624" i="3"/>
  <c r="CX1618" i="3"/>
  <c r="CX1610" i="3"/>
  <c r="CX1608" i="3"/>
  <c r="CX1605" i="3"/>
  <c r="CX1600" i="3"/>
  <c r="CV1597" i="3"/>
  <c r="CX1592" i="3"/>
  <c r="CX1584" i="3"/>
  <c r="CX1582" i="3"/>
  <c r="CX1579" i="3"/>
  <c r="CX1574" i="3"/>
  <c r="CX1555" i="3"/>
  <c r="CX1550" i="3"/>
  <c r="CX1547" i="3"/>
  <c r="CX1542" i="3"/>
  <c r="CX1510" i="3"/>
  <c r="CX1502" i="3"/>
  <c r="CX1494" i="3"/>
  <c r="CX1473" i="3"/>
  <c r="CX1465" i="3"/>
  <c r="Q100" i="1"/>
  <c r="Q98" i="1"/>
  <c r="CP98" i="1" s="1"/>
  <c r="O98" i="1" s="1"/>
  <c r="CZ97" i="1"/>
  <c r="Y97" i="1" s="1"/>
  <c r="Q97" i="1"/>
  <c r="CP97" i="1" s="1"/>
  <c r="O97" i="1" s="1"/>
  <c r="GM97" i="1" s="1"/>
  <c r="GN97" i="1" s="1"/>
  <c r="CU223" i="3"/>
  <c r="CX223" i="3"/>
  <c r="CX231" i="3"/>
  <c r="CX225" i="3"/>
  <c r="CX229" i="3"/>
  <c r="CW224" i="3"/>
  <c r="CX232" i="3"/>
  <c r="CX224" i="3"/>
  <c r="S89" i="1"/>
  <c r="Q87" i="1"/>
  <c r="CP87" i="1" s="1"/>
  <c r="O87" i="1" s="1"/>
  <c r="CZ86" i="1"/>
  <c r="Y86" i="1" s="1"/>
  <c r="Q86" i="1"/>
  <c r="CP86" i="1" s="1"/>
  <c r="O86" i="1" s="1"/>
  <c r="GM86" i="1" s="1"/>
  <c r="GN86" i="1" s="1"/>
  <c r="CZ84" i="1"/>
  <c r="Y84" i="1" s="1"/>
  <c r="Q84" i="1"/>
  <c r="CP84" i="1" s="1"/>
  <c r="O84" i="1" s="1"/>
  <c r="GM84" i="1" s="1"/>
  <c r="GN84" i="1" s="1"/>
  <c r="CZ82" i="1"/>
  <c r="Y82" i="1" s="1"/>
  <c r="Q82" i="1"/>
  <c r="CP82" i="1" s="1"/>
  <c r="O82" i="1" s="1"/>
  <c r="GM82" i="1" s="1"/>
  <c r="GN82" i="1" s="1"/>
  <c r="CZ81" i="1"/>
  <c r="Y81" i="1" s="1"/>
  <c r="Q81" i="1"/>
  <c r="CP81" i="1" s="1"/>
  <c r="O81" i="1" s="1"/>
  <c r="GM81" i="1" s="1"/>
  <c r="GN81" i="1" s="1"/>
  <c r="CW174" i="3"/>
  <c r="CW176" i="3"/>
  <c r="CX179" i="3"/>
  <c r="CU172" i="3"/>
  <c r="CX173" i="3"/>
  <c r="CX175" i="3"/>
  <c r="CW173" i="3"/>
  <c r="CW175" i="3"/>
  <c r="CX177" i="3"/>
  <c r="CX181" i="3"/>
  <c r="S73" i="1"/>
  <c r="Q71" i="1"/>
  <c r="CP71" i="1" s="1"/>
  <c r="O71" i="1" s="1"/>
  <c r="CZ70" i="1"/>
  <c r="Y70" i="1" s="1"/>
  <c r="Q70" i="1"/>
  <c r="CP70" i="1" s="1"/>
  <c r="O70" i="1" s="1"/>
  <c r="GM70" i="1" s="1"/>
  <c r="GN70" i="1" s="1"/>
  <c r="CZ69" i="1"/>
  <c r="Y69" i="1" s="1"/>
  <c r="Q69" i="1"/>
  <c r="CP69" i="1" s="1"/>
  <c r="O69" i="1" s="1"/>
  <c r="GM69" i="1" s="1"/>
  <c r="GN69" i="1" s="1"/>
  <c r="CZ68" i="1"/>
  <c r="Y68" i="1" s="1"/>
  <c r="Q68" i="1"/>
  <c r="CP68" i="1" s="1"/>
  <c r="O68" i="1" s="1"/>
  <c r="GM68" i="1" s="1"/>
  <c r="GN68" i="1" s="1"/>
  <c r="CZ66" i="1"/>
  <c r="Y66" i="1" s="1"/>
  <c r="Q66" i="1"/>
  <c r="CP66" i="1" s="1"/>
  <c r="O66" i="1" s="1"/>
  <c r="GM66" i="1" s="1"/>
  <c r="GN66" i="1" s="1"/>
  <c r="CZ65" i="1"/>
  <c r="Y65" i="1" s="1"/>
  <c r="Q65" i="1"/>
  <c r="CP65" i="1" s="1"/>
  <c r="O65" i="1" s="1"/>
  <c r="CW122" i="3"/>
  <c r="CW124" i="3"/>
  <c r="CX127" i="3"/>
  <c r="CU120" i="3"/>
  <c r="CX120" i="3"/>
  <c r="CX124" i="3"/>
  <c r="CX129" i="3"/>
  <c r="CX122" i="3"/>
  <c r="S57" i="1"/>
  <c r="CZ55" i="1"/>
  <c r="Y55" i="1" s="1"/>
  <c r="Q55" i="1"/>
  <c r="CP55" i="1" s="1"/>
  <c r="O55" i="1" s="1"/>
  <c r="GM55" i="1" s="1"/>
  <c r="GN55" i="1" s="1"/>
  <c r="CZ54" i="1"/>
  <c r="Y54" i="1" s="1"/>
  <c r="Q54" i="1"/>
  <c r="CP54" i="1" s="1"/>
  <c r="O54" i="1" s="1"/>
  <c r="GM54" i="1" s="1"/>
  <c r="GN54" i="1" s="1"/>
  <c r="CZ53" i="1"/>
  <c r="Y53" i="1" s="1"/>
  <c r="Q53" i="1"/>
  <c r="CP53" i="1" s="1"/>
  <c r="O53" i="1" s="1"/>
  <c r="CZ52" i="1"/>
  <c r="Y52" i="1" s="1"/>
  <c r="Q52" i="1"/>
  <c r="CP52" i="1" s="1"/>
  <c r="O52" i="1" s="1"/>
  <c r="GM52" i="1" s="1"/>
  <c r="GN52" i="1" s="1"/>
  <c r="CZ50" i="1"/>
  <c r="Y50" i="1" s="1"/>
  <c r="Q50" i="1"/>
  <c r="CP50" i="1" s="1"/>
  <c r="O50" i="1" s="1"/>
  <c r="Q49" i="1"/>
  <c r="CP49" i="1" s="1"/>
  <c r="O49" i="1" s="1"/>
  <c r="CX73" i="3"/>
  <c r="CX77" i="3"/>
  <c r="CX68" i="3"/>
  <c r="CX76" i="3"/>
  <c r="CU68" i="3"/>
  <c r="CX78" i="3"/>
  <c r="CX69" i="3"/>
  <c r="CX71" i="3"/>
  <c r="CX74" i="3"/>
  <c r="S39" i="1"/>
  <c r="CZ37" i="1"/>
  <c r="Y37" i="1" s="1"/>
  <c r="Q37" i="1"/>
  <c r="CP37" i="1" s="1"/>
  <c r="O37" i="1" s="1"/>
  <c r="GM37" i="1" s="1"/>
  <c r="GN37" i="1" s="1"/>
  <c r="CZ36" i="1"/>
  <c r="Y36" i="1" s="1"/>
  <c r="Q36" i="1"/>
  <c r="CP36" i="1" s="1"/>
  <c r="O36" i="1" s="1"/>
  <c r="GM36" i="1" s="1"/>
  <c r="GN36" i="1" s="1"/>
  <c r="Q35" i="1"/>
  <c r="CP35" i="1" s="1"/>
  <c r="O35" i="1" s="1"/>
  <c r="CZ34" i="1"/>
  <c r="Y34" i="1" s="1"/>
  <c r="Q34" i="1"/>
  <c r="CP34" i="1" s="1"/>
  <c r="O34" i="1" s="1"/>
  <c r="GM34" i="1" s="1"/>
  <c r="GN34" i="1" s="1"/>
  <c r="CZ33" i="1"/>
  <c r="Y33" i="1" s="1"/>
  <c r="Q33" i="1"/>
  <c r="CP33" i="1" s="1"/>
  <c r="O33" i="1" s="1"/>
  <c r="GM33" i="1" s="1"/>
  <c r="GN33" i="1" s="1"/>
  <c r="CZ32" i="1"/>
  <c r="Y32" i="1" s="1"/>
  <c r="Q32" i="1"/>
  <c r="CP32" i="1" s="1"/>
  <c r="O32" i="1" s="1"/>
  <c r="Q31" i="1"/>
  <c r="CP31" i="1" s="1"/>
  <c r="O31" i="1" s="1"/>
  <c r="CZ30" i="1"/>
  <c r="Y30" i="1" s="1"/>
  <c r="Q30" i="1"/>
  <c r="CP30" i="1" s="1"/>
  <c r="O30" i="1" s="1"/>
  <c r="GM30" i="1" s="1"/>
  <c r="GN30" i="1" s="1"/>
  <c r="CZ29" i="1"/>
  <c r="Y29" i="1" s="1"/>
  <c r="Q29" i="1"/>
  <c r="CP29" i="1" s="1"/>
  <c r="O29" i="1" s="1"/>
  <c r="CU13" i="3"/>
  <c r="CX15" i="3"/>
  <c r="CX17" i="3"/>
  <c r="CX21" i="3"/>
  <c r="CW14" i="3"/>
  <c r="CW16" i="3"/>
  <c r="CX18" i="3"/>
  <c r="CX22" i="3"/>
  <c r="CX1855" i="3"/>
  <c r="CX1808" i="3"/>
  <c r="CX1802" i="3"/>
  <c r="CX1791" i="3"/>
  <c r="CX1785" i="3"/>
  <c r="CX1772" i="3"/>
  <c r="CX1748" i="3"/>
  <c r="CX1743" i="3"/>
  <c r="CX1720" i="3"/>
  <c r="CX1712" i="3"/>
  <c r="CX1704" i="3"/>
  <c r="CX1699" i="3"/>
  <c r="CX1688" i="3"/>
  <c r="CX1680" i="3"/>
  <c r="CW1659" i="3"/>
  <c r="CX1616" i="3"/>
  <c r="CX1603" i="3"/>
  <c r="CX1598" i="3"/>
  <c r="CX1595" i="3"/>
  <c r="CX1572" i="3"/>
  <c r="CX1564" i="3"/>
  <c r="CX1561" i="3"/>
  <c r="CX1540" i="3"/>
  <c r="CX1532" i="3"/>
  <c r="CX1524" i="3"/>
  <c r="CX1521" i="3"/>
  <c r="CX1492" i="3"/>
  <c r="CX285" i="3"/>
  <c r="CX289" i="3"/>
  <c r="CV281" i="3"/>
  <c r="CX282" i="3"/>
  <c r="CU281" i="3"/>
  <c r="CW282" i="3"/>
  <c r="CW283" i="3"/>
  <c r="CX293" i="3"/>
  <c r="CX286" i="3"/>
  <c r="CX290" i="3"/>
  <c r="CW235" i="3"/>
  <c r="CX237" i="3"/>
  <c r="CX241" i="3"/>
  <c r="CX245" i="3"/>
  <c r="CU233" i="3"/>
  <c r="CX235" i="3"/>
  <c r="CX238" i="3"/>
  <c r="CX243" i="3"/>
  <c r="CX246" i="3"/>
  <c r="CW234" i="3"/>
  <c r="CW236" i="3"/>
  <c r="CX242" i="3"/>
  <c r="CQ98" i="1"/>
  <c r="CQ97" i="1"/>
  <c r="CT96" i="1"/>
  <c r="CS95" i="1"/>
  <c r="I95" i="1"/>
  <c r="GX95" i="1" s="1"/>
  <c r="CS94" i="1"/>
  <c r="CS93" i="1"/>
  <c r="I93" i="1"/>
  <c r="CS92" i="1"/>
  <c r="CS91" i="1"/>
  <c r="I91" i="1"/>
  <c r="T91" i="1" s="1"/>
  <c r="CS90" i="1"/>
  <c r="CS89" i="1"/>
  <c r="CU183" i="3"/>
  <c r="CX185" i="3"/>
  <c r="CX196" i="3"/>
  <c r="CX192" i="3"/>
  <c r="CX194" i="3"/>
  <c r="CX188" i="3"/>
  <c r="CX190" i="3"/>
  <c r="CX183" i="3"/>
  <c r="CQ87" i="1"/>
  <c r="CQ86" i="1"/>
  <c r="CQ85" i="1"/>
  <c r="CQ84" i="1"/>
  <c r="CQ83" i="1"/>
  <c r="CQ82" i="1"/>
  <c r="CQ81" i="1"/>
  <c r="CT80" i="1"/>
  <c r="CS79" i="1"/>
  <c r="I79" i="1"/>
  <c r="CS78" i="1"/>
  <c r="CS77" i="1"/>
  <c r="I77" i="1"/>
  <c r="GX77" i="1" s="1"/>
  <c r="CS76" i="1"/>
  <c r="CS75" i="1"/>
  <c r="I75" i="1"/>
  <c r="U75" i="1" s="1"/>
  <c r="CS74" i="1"/>
  <c r="CS73" i="1"/>
  <c r="CV131" i="3"/>
  <c r="CU131" i="3"/>
  <c r="CX132" i="3"/>
  <c r="CX142" i="3"/>
  <c r="CX144" i="3"/>
  <c r="CX131" i="3"/>
  <c r="CX138" i="3"/>
  <c r="CX140" i="3"/>
  <c r="CX134" i="3"/>
  <c r="CX136" i="3"/>
  <c r="CQ71" i="1"/>
  <c r="CQ70" i="1"/>
  <c r="CQ69" i="1"/>
  <c r="CQ68" i="1"/>
  <c r="CQ67" i="1"/>
  <c r="CQ66" i="1"/>
  <c r="CQ65" i="1"/>
  <c r="CT64" i="1"/>
  <c r="CS63" i="1"/>
  <c r="I63" i="1"/>
  <c r="V63" i="1" s="1"/>
  <c r="CS62" i="1"/>
  <c r="CS61" i="1"/>
  <c r="I61" i="1"/>
  <c r="T61" i="1" s="1"/>
  <c r="CS60" i="1"/>
  <c r="CS59" i="1"/>
  <c r="I59" i="1"/>
  <c r="R59" i="1" s="1"/>
  <c r="CS58" i="1"/>
  <c r="CS57" i="1"/>
  <c r="CU79" i="3"/>
  <c r="CW81" i="3"/>
  <c r="CW82" i="3"/>
  <c r="CX84" i="3"/>
  <c r="CX88" i="3"/>
  <c r="CX92" i="3"/>
  <c r="CW80" i="3"/>
  <c r="CX81" i="3"/>
  <c r="CX85" i="3"/>
  <c r="CX89" i="3"/>
  <c r="CX93" i="3"/>
  <c r="CQ55" i="1"/>
  <c r="CQ54" i="1"/>
  <c r="CQ53" i="1"/>
  <c r="CQ52" i="1"/>
  <c r="CQ51" i="1"/>
  <c r="CQ50" i="1"/>
  <c r="CQ49" i="1"/>
  <c r="CT48" i="1"/>
  <c r="CS47" i="1"/>
  <c r="I47" i="1"/>
  <c r="CS46" i="1"/>
  <c r="CS45" i="1"/>
  <c r="I45" i="1"/>
  <c r="GX45" i="1" s="1"/>
  <c r="CS44" i="1"/>
  <c r="CS43" i="1"/>
  <c r="I43" i="1"/>
  <c r="V43" i="1" s="1"/>
  <c r="CS42" i="1"/>
  <c r="CS41" i="1"/>
  <c r="I41" i="1"/>
  <c r="T41" i="1" s="1"/>
  <c r="CS40" i="1"/>
  <c r="CS39" i="1"/>
  <c r="CX25" i="3"/>
  <c r="CW28" i="3"/>
  <c r="CX31" i="3"/>
  <c r="CU25" i="3"/>
  <c r="CX26" i="3"/>
  <c r="CX28" i="3"/>
  <c r="CX32" i="3"/>
  <c r="CX36" i="3"/>
  <c r="CX40" i="3"/>
  <c r="CV25" i="3"/>
  <c r="CW27" i="3"/>
  <c r="CX29" i="3"/>
  <c r="CX33" i="3"/>
  <c r="CX37" i="3"/>
  <c r="CQ37" i="1"/>
  <c r="CQ36" i="1"/>
  <c r="CQ35" i="1"/>
  <c r="CQ34" i="1"/>
  <c r="CQ33" i="1"/>
  <c r="CQ32" i="1"/>
  <c r="CQ31" i="1"/>
  <c r="CQ30" i="1"/>
  <c r="CQ29" i="1"/>
  <c r="CX1789" i="3"/>
  <c r="CX1783" i="3"/>
  <c r="CX1775" i="3"/>
  <c r="CX1773" i="3"/>
  <c r="CX1767" i="3"/>
  <c r="CX1762" i="3"/>
  <c r="CX1757" i="3"/>
  <c r="CX1754" i="3"/>
  <c r="CX1749" i="3"/>
  <c r="CX1746" i="3"/>
  <c r="CX1718" i="3"/>
  <c r="CX1715" i="3"/>
  <c r="CX1710" i="3"/>
  <c r="CX1707" i="3"/>
  <c r="CW1694" i="3"/>
  <c r="CX1686" i="3"/>
  <c r="CX1676" i="3"/>
  <c r="CX1673" i="3"/>
  <c r="CX1668" i="3"/>
  <c r="CX1660" i="3"/>
  <c r="CV1657" i="3"/>
  <c r="CX1654" i="3"/>
  <c r="CX1646" i="3"/>
  <c r="CW1625" i="3"/>
  <c r="CX1609" i="3"/>
  <c r="CX1601" i="3"/>
  <c r="CX1588" i="3"/>
  <c r="CX1578" i="3"/>
  <c r="CX1559" i="3"/>
  <c r="CX1554" i="3"/>
  <c r="CX1546" i="3"/>
  <c r="CX1519" i="3"/>
  <c r="CX1514" i="3"/>
  <c r="CX1506" i="3"/>
  <c r="CX1498" i="3"/>
  <c r="CX1480" i="3"/>
  <c r="CX1477" i="3"/>
  <c r="CV1785" i="3"/>
  <c r="CV1783" i="3"/>
  <c r="CV1781" i="3"/>
  <c r="CV1775" i="3"/>
  <c r="CV1770" i="3"/>
  <c r="CV1765" i="3"/>
  <c r="CV1760" i="3"/>
  <c r="CV1755" i="3"/>
  <c r="CV1746" i="3"/>
  <c r="CV1737" i="3"/>
  <c r="CV1729" i="3"/>
  <c r="CW1720" i="3"/>
  <c r="CV1715" i="3"/>
  <c r="CW1701" i="3"/>
  <c r="CV1699" i="3"/>
  <c r="CW1686" i="3"/>
  <c r="CW1673" i="3"/>
  <c r="CV1671" i="3"/>
  <c r="CV1663" i="3"/>
  <c r="CW1654" i="3"/>
  <c r="CW1652" i="3"/>
  <c r="CW1639" i="3"/>
  <c r="CV1637" i="3"/>
  <c r="CV1629" i="3"/>
  <c r="CW1620" i="3"/>
  <c r="CW1618" i="3"/>
  <c r="CW1605" i="3"/>
  <c r="CV1603" i="3"/>
  <c r="CW1600" i="3"/>
  <c r="CV1595" i="3"/>
  <c r="CW1576" i="3"/>
  <c r="CW1574" i="3"/>
  <c r="CW1561" i="3"/>
  <c r="CW1559" i="3"/>
  <c r="CV1557" i="3"/>
  <c r="CW1544" i="3"/>
  <c r="CW1542" i="3"/>
  <c r="CW1521" i="3"/>
  <c r="CW1519" i="3"/>
  <c r="CV1517" i="3"/>
  <c r="CW1496" i="3"/>
  <c r="CW1494" i="3"/>
  <c r="CV1483" i="3"/>
  <c r="CW1477" i="3"/>
  <c r="CW1475" i="3"/>
  <c r="CV1473" i="3"/>
  <c r="CW1467" i="3"/>
  <c r="CW1465" i="3"/>
  <c r="CX1457" i="3"/>
  <c r="CX1455" i="3"/>
  <c r="CX1453" i="3"/>
  <c r="CX1447" i="3"/>
  <c r="CX1437" i="3"/>
  <c r="CX1427" i="3"/>
  <c r="CX1417" i="3"/>
  <c r="CX1406" i="3"/>
  <c r="CX1404" i="3"/>
  <c r="CW1393" i="3"/>
  <c r="CX1383" i="3"/>
  <c r="CX1375" i="3"/>
  <c r="CW1372" i="3"/>
  <c r="CX1367" i="3"/>
  <c r="CX1364" i="3"/>
  <c r="CW1342" i="3"/>
  <c r="CX1309" i="3"/>
  <c r="CX1306" i="3"/>
  <c r="CX1297" i="3"/>
  <c r="CX1277" i="3"/>
  <c r="CX1274" i="3"/>
  <c r="CV1271" i="3"/>
  <c r="CX1243" i="3"/>
  <c r="CX1233" i="3"/>
  <c r="CX1227" i="3"/>
  <c r="CX1463" i="3"/>
  <c r="CX1445" i="3"/>
  <c r="CX1435" i="3"/>
  <c r="CX1425" i="3"/>
  <c r="CW1412" i="3"/>
  <c r="CX1399" i="3"/>
  <c r="CX1396" i="3"/>
  <c r="CX1391" i="3"/>
  <c r="CX1388" i="3"/>
  <c r="CV1370" i="3"/>
  <c r="CX1357" i="3"/>
  <c r="CX1351" i="3"/>
  <c r="CX1349" i="3"/>
  <c r="CX1340" i="3"/>
  <c r="CX1337" i="3"/>
  <c r="CX1321" i="3"/>
  <c r="CX1301" i="3"/>
  <c r="CX1298" i="3"/>
  <c r="CX1289" i="3"/>
  <c r="CX1269" i="3"/>
  <c r="CX1267" i="3"/>
  <c r="CX1259" i="3"/>
  <c r="CX1249" i="3"/>
  <c r="CX1241" i="3"/>
  <c r="CX1239" i="3"/>
  <c r="CV1236" i="3"/>
  <c r="CX1225" i="3"/>
  <c r="CX1215" i="3"/>
  <c r="CX1207" i="3"/>
  <c r="CX1205" i="3"/>
  <c r="CX1197" i="3"/>
  <c r="CX1195" i="3"/>
  <c r="CX1187" i="3"/>
  <c r="CX1185" i="3"/>
  <c r="CX1177" i="3"/>
  <c r="CX1175" i="3"/>
  <c r="CX1167" i="3"/>
  <c r="CX1165" i="3"/>
  <c r="CX1157" i="3"/>
  <c r="CX1155" i="3"/>
  <c r="CX1147" i="3"/>
  <c r="CX1145" i="3"/>
  <c r="CX1137" i="3"/>
  <c r="CX1135" i="3"/>
  <c r="CX1692" i="3"/>
  <c r="CX1657" i="3"/>
  <c r="CX1623" i="3"/>
  <c r="CX1597" i="3"/>
  <c r="CX1461" i="3"/>
  <c r="CX1443" i="3"/>
  <c r="CX1441" i="3"/>
  <c r="CX1433" i="3"/>
  <c r="CX1431" i="3"/>
  <c r="CX1423" i="3"/>
  <c r="CX1421" i="3"/>
  <c r="CX1413" i="3"/>
  <c r="CX1410" i="3"/>
  <c r="CX1408" i="3"/>
  <c r="CX1402" i="3"/>
  <c r="CX1400" i="3"/>
  <c r="CW1386" i="3"/>
  <c r="CX1384" i="3"/>
  <c r="CX1381" i="3"/>
  <c r="CX1378" i="3"/>
  <c r="CX1376" i="3"/>
  <c r="CW1365" i="3"/>
  <c r="CX1335" i="3"/>
  <c r="CX1333" i="3"/>
  <c r="CW1330" i="3"/>
  <c r="CX1325" i="3"/>
  <c r="CX1322" i="3"/>
  <c r="CX1313" i="3"/>
  <c r="CX1293" i="3"/>
  <c r="CX1290" i="3"/>
  <c r="CX1281" i="3"/>
  <c r="CX1257" i="3"/>
  <c r="CX1231" i="3"/>
  <c r="CX1213" i="3"/>
  <c r="CX1203" i="3"/>
  <c r="CX1193" i="3"/>
  <c r="CX1183" i="3"/>
  <c r="CX1173" i="3"/>
  <c r="CX1163" i="3"/>
  <c r="CX1153" i="3"/>
  <c r="CX1143" i="3"/>
  <c r="CV1463" i="3"/>
  <c r="CX1451" i="3"/>
  <c r="CV1411" i="3"/>
  <c r="CX1395" i="3"/>
  <c r="CX1387" i="3"/>
  <c r="CX1363" i="3"/>
  <c r="CX1360" i="3"/>
  <c r="CX1358" i="3"/>
  <c r="CX1355" i="3"/>
  <c r="CX1347" i="3"/>
  <c r="CW1344" i="3"/>
  <c r="CV1328" i="3"/>
  <c r="CX1317" i="3"/>
  <c r="CX1314" i="3"/>
  <c r="CX1305" i="3"/>
  <c r="CX1285" i="3"/>
  <c r="CX1282" i="3"/>
  <c r="CX1273" i="3"/>
  <c r="CX1263" i="3"/>
  <c r="CX1255" i="3"/>
  <c r="CX1253" i="3"/>
  <c r="CX1245" i="3"/>
  <c r="CX1221" i="3"/>
  <c r="CX1219" i="3"/>
  <c r="CX1211" i="3"/>
  <c r="CX1209" i="3"/>
  <c r="CX1201" i="3"/>
  <c r="CX1199" i="3"/>
  <c r="CX1191" i="3"/>
  <c r="CX1189" i="3"/>
  <c r="CX1181" i="3"/>
  <c r="CX1179" i="3"/>
  <c r="CX1171" i="3"/>
  <c r="CX1169" i="3"/>
  <c r="CX1161" i="3"/>
  <c r="CX1159" i="3"/>
  <c r="CX1151" i="3"/>
  <c r="CX1149" i="3"/>
  <c r="CX1141" i="3"/>
  <c r="CX1139" i="3"/>
  <c r="CV1399" i="3"/>
  <c r="CX1393" i="3"/>
  <c r="CV1381" i="3"/>
  <c r="CX1372" i="3"/>
  <c r="CX1370" i="3"/>
  <c r="CV1363" i="3"/>
  <c r="CV1355" i="3"/>
  <c r="CV1347" i="3"/>
  <c r="CX1344" i="3"/>
  <c r="CX1342" i="3"/>
  <c r="CX1330" i="3"/>
  <c r="CX1328" i="3"/>
  <c r="CV1321" i="3"/>
  <c r="CV1313" i="3"/>
  <c r="CV1305" i="3"/>
  <c r="CV1297" i="3"/>
  <c r="CV1289" i="3"/>
  <c r="CV1281" i="3"/>
  <c r="CV1273" i="3"/>
  <c r="CX1271" i="3"/>
  <c r="CX1236" i="3"/>
  <c r="CV1231" i="3"/>
  <c r="CX1133" i="3"/>
  <c r="CX1131" i="3"/>
  <c r="CX1130" i="3"/>
  <c r="CV1130" i="3"/>
  <c r="CX1126" i="3"/>
  <c r="CV1119" i="3"/>
  <c r="CX1107" i="3"/>
  <c r="CX1104" i="3"/>
  <c r="CX1093" i="3"/>
  <c r="CX1082" i="3"/>
  <c r="CX1058" i="3"/>
  <c r="CX1034" i="3"/>
  <c r="CX1029" i="3"/>
  <c r="CW986" i="3"/>
  <c r="CX980" i="3"/>
  <c r="CX978" i="3"/>
  <c r="CV965" i="3"/>
  <c r="CX956" i="3"/>
  <c r="CX954" i="3"/>
  <c r="CX948" i="3"/>
  <c r="CX946" i="3"/>
  <c r="CW938" i="3"/>
  <c r="CX930" i="3"/>
  <c r="CW1123" i="3"/>
  <c r="CX1123" i="3"/>
  <c r="CX1113" i="3"/>
  <c r="CX1102" i="3"/>
  <c r="CX1096" i="3"/>
  <c r="CX1088" i="3"/>
  <c r="CX1077" i="3"/>
  <c r="CX1069" i="3"/>
  <c r="CW1056" i="3"/>
  <c r="CX1048" i="3"/>
  <c r="CW1045" i="3"/>
  <c r="CV1032" i="3"/>
  <c r="CX992" i="3"/>
  <c r="CX984" i="3"/>
  <c r="CV981" i="3"/>
  <c r="CX976" i="3"/>
  <c r="CX973" i="3"/>
  <c r="CW968" i="3"/>
  <c r="CW952" i="3"/>
  <c r="CX944" i="3"/>
  <c r="CX942" i="3"/>
  <c r="CW939" i="3"/>
  <c r="CX936" i="3"/>
  <c r="CX934" i="3"/>
  <c r="CX928" i="3"/>
  <c r="CX926" i="3"/>
  <c r="CW1121" i="3"/>
  <c r="CX1121" i="3"/>
  <c r="CX1111" i="3"/>
  <c r="CX1103" i="3"/>
  <c r="CW1100" i="3"/>
  <c r="CV1097" i="3"/>
  <c r="CW1083" i="3"/>
  <c r="CW1067" i="3"/>
  <c r="CX1062" i="3"/>
  <c r="CX1059" i="3"/>
  <c r="CW1054" i="3"/>
  <c r="CW1043" i="3"/>
  <c r="CX1038" i="3"/>
  <c r="CX1025" i="3"/>
  <c r="CX1020" i="3"/>
  <c r="CW1017" i="3"/>
  <c r="CX1012" i="3"/>
  <c r="CW1009" i="3"/>
  <c r="CX1004" i="3"/>
  <c r="CX996" i="3"/>
  <c r="CX993" i="3"/>
  <c r="CW987" i="3"/>
  <c r="CX971" i="3"/>
  <c r="CX969" i="3"/>
  <c r="CW966" i="3"/>
  <c r="CX958" i="3"/>
  <c r="CX950" i="3"/>
  <c r="CV937" i="3"/>
  <c r="CX932" i="3"/>
  <c r="CV929" i="3"/>
  <c r="CX1116" i="3"/>
  <c r="CX1114" i="3"/>
  <c r="CX1109" i="3"/>
  <c r="CX1106" i="3"/>
  <c r="CW1098" i="3"/>
  <c r="CX1092" i="3"/>
  <c r="CX1086" i="3"/>
  <c r="CX1084" i="3"/>
  <c r="CX1081" i="3"/>
  <c r="CX1073" i="3"/>
  <c r="CV1065" i="3"/>
  <c r="CX1052" i="3"/>
  <c r="CX1049" i="3"/>
  <c r="CV1041" i="3"/>
  <c r="CV1023" i="3"/>
  <c r="CV1015" i="3"/>
  <c r="CV1007" i="3"/>
  <c r="CX1002" i="3"/>
  <c r="CV999" i="3"/>
  <c r="CX990" i="3"/>
  <c r="CX988" i="3"/>
  <c r="CX982" i="3"/>
  <c r="CW967" i="3"/>
  <c r="CX964" i="3"/>
  <c r="CX962" i="3"/>
  <c r="CX959" i="3"/>
  <c r="CW953" i="3"/>
  <c r="CX940" i="3"/>
  <c r="CX1119" i="3"/>
  <c r="CW1111" i="3"/>
  <c r="CW1109" i="3"/>
  <c r="CX1100" i="3"/>
  <c r="CX1098" i="3"/>
  <c r="CV1081" i="3"/>
  <c r="CX1067" i="3"/>
  <c r="CX1065" i="3"/>
  <c r="CX1056" i="3"/>
  <c r="CX1054" i="3"/>
  <c r="CX1045" i="3"/>
  <c r="CX1043" i="3"/>
  <c r="CX1041" i="3"/>
  <c r="CX1032" i="3"/>
  <c r="CX1023" i="3"/>
  <c r="CX1017" i="3"/>
  <c r="CX1015" i="3"/>
  <c r="CX1009" i="3"/>
  <c r="CX1007" i="3"/>
  <c r="CX999" i="3"/>
  <c r="CV992" i="3"/>
  <c r="CX986" i="3"/>
  <c r="CX967" i="3"/>
  <c r="CV958" i="3"/>
  <c r="CX952" i="3"/>
  <c r="CX939" i="3"/>
  <c r="CW904" i="3"/>
  <c r="CX896" i="3"/>
  <c r="CX894" i="3"/>
  <c r="CW891" i="3"/>
  <c r="CX886" i="3"/>
  <c r="CX878" i="3"/>
  <c r="CX875" i="3"/>
  <c r="CW872" i="3"/>
  <c r="CX866" i="3"/>
  <c r="CX864" i="3"/>
  <c r="CW856" i="3"/>
  <c r="CX854" i="3"/>
  <c r="CV851" i="3"/>
  <c r="CX841" i="3"/>
  <c r="CX838" i="3"/>
  <c r="CX830" i="3"/>
  <c r="CW822" i="3"/>
  <c r="CX816" i="3"/>
  <c r="CX813" i="3"/>
  <c r="CW810" i="3"/>
  <c r="CV807" i="3"/>
  <c r="CX799" i="3"/>
  <c r="CW796" i="3"/>
  <c r="CV793" i="3"/>
  <c r="CX785" i="3"/>
  <c r="CX782" i="3"/>
  <c r="CX777" i="3"/>
  <c r="CW774" i="3"/>
  <c r="CV771" i="3"/>
  <c r="CX768" i="3"/>
  <c r="CX763" i="3"/>
  <c r="CX755" i="3"/>
  <c r="CW752" i="3"/>
  <c r="CV749" i="3"/>
  <c r="CX924" i="3"/>
  <c r="CX921" i="3"/>
  <c r="CX910" i="3"/>
  <c r="CX902" i="3"/>
  <c r="CV889" i="3"/>
  <c r="CX884" i="3"/>
  <c r="CV881" i="3"/>
  <c r="CX876" i="3"/>
  <c r="CW870" i="3"/>
  <c r="CX862" i="3"/>
  <c r="CX860" i="3"/>
  <c r="CW857" i="3"/>
  <c r="CW852" i="3"/>
  <c r="CX849" i="3"/>
  <c r="CX844" i="3"/>
  <c r="CX836" i="3"/>
  <c r="CX831" i="3"/>
  <c r="CX817" i="3"/>
  <c r="CW808" i="3"/>
  <c r="CX802" i="3"/>
  <c r="CW794" i="3"/>
  <c r="CX788" i="3"/>
  <c r="CX780" i="3"/>
  <c r="CW772" i="3"/>
  <c r="CX766" i="3"/>
  <c r="CX758" i="3"/>
  <c r="CW750" i="3"/>
  <c r="CX922" i="3"/>
  <c r="CW919" i="3"/>
  <c r="CX916" i="3"/>
  <c r="CX914" i="3"/>
  <c r="CX911" i="3"/>
  <c r="CX868" i="3"/>
  <c r="CX855" i="3"/>
  <c r="CX847" i="3"/>
  <c r="CX845" i="3"/>
  <c r="CX842" i="3"/>
  <c r="CX834" i="3"/>
  <c r="CX826" i="3"/>
  <c r="CW823" i="3"/>
  <c r="CX820" i="3"/>
  <c r="CW811" i="3"/>
  <c r="CX806" i="3"/>
  <c r="CX803" i="3"/>
  <c r="CX800" i="3"/>
  <c r="CX789" i="3"/>
  <c r="CX786" i="3"/>
  <c r="CX781" i="3"/>
  <c r="CX778" i="3"/>
  <c r="CW775" i="3"/>
  <c r="CX767" i="3"/>
  <c r="CX759" i="3"/>
  <c r="CX745" i="3"/>
  <c r="CV917" i="3"/>
  <c r="CX908" i="3"/>
  <c r="CX906" i="3"/>
  <c r="CX898" i="3"/>
  <c r="CW877" i="3"/>
  <c r="CW871" i="3"/>
  <c r="CX858" i="3"/>
  <c r="CX840" i="3"/>
  <c r="CX832" i="3"/>
  <c r="CX827" i="3"/>
  <c r="CW824" i="3"/>
  <c r="CV821" i="3"/>
  <c r="CX812" i="3"/>
  <c r="CW809" i="3"/>
  <c r="CX798" i="3"/>
  <c r="CW795" i="3"/>
  <c r="CX792" i="3"/>
  <c r="CX784" i="3"/>
  <c r="CX776" i="3"/>
  <c r="CW773" i="3"/>
  <c r="CX770" i="3"/>
  <c r="CX762" i="3"/>
  <c r="CX754" i="3"/>
  <c r="CX748" i="3"/>
  <c r="CX743" i="3"/>
  <c r="CW924" i="3"/>
  <c r="CX919" i="3"/>
  <c r="CX917" i="3"/>
  <c r="CV910" i="3"/>
  <c r="CX904" i="3"/>
  <c r="CX891" i="3"/>
  <c r="CX889" i="3"/>
  <c r="CX881" i="3"/>
  <c r="CV875" i="3"/>
  <c r="CX872" i="3"/>
  <c r="CX870" i="3"/>
  <c r="CX857" i="3"/>
  <c r="CW854" i="3"/>
  <c r="CX852" i="3"/>
  <c r="CV849" i="3"/>
  <c r="CW838" i="3"/>
  <c r="CW836" i="3"/>
  <c r="CV834" i="3"/>
  <c r="CX824" i="3"/>
  <c r="CX822" i="3"/>
  <c r="CX810" i="3"/>
  <c r="CX808" i="3"/>
  <c r="CX796" i="3"/>
  <c r="CX794" i="3"/>
  <c r="CX774" i="3"/>
  <c r="CX772" i="3"/>
  <c r="CX752" i="3"/>
  <c r="CX750" i="3"/>
  <c r="CX738" i="3"/>
  <c r="CX735" i="3"/>
  <c r="CX730" i="3"/>
  <c r="CX727" i="3"/>
  <c r="CX722" i="3"/>
  <c r="CX717" i="3"/>
  <c r="CX701" i="3"/>
  <c r="CX691" i="3"/>
  <c r="CX681" i="3"/>
  <c r="CX658" i="3"/>
  <c r="CX649" i="3"/>
  <c r="CX647" i="3"/>
  <c r="CX644" i="3"/>
  <c r="CX641" i="3"/>
  <c r="CX629" i="3"/>
  <c r="CX627" i="3"/>
  <c r="CX610" i="3"/>
  <c r="CX602" i="3"/>
  <c r="CX589" i="3"/>
  <c r="CV581" i="3"/>
  <c r="CX728" i="3"/>
  <c r="CX725" i="3"/>
  <c r="CX720" i="3"/>
  <c r="CX707" i="3"/>
  <c r="CX699" i="3"/>
  <c r="CX697" i="3"/>
  <c r="CX689" i="3"/>
  <c r="CX687" i="3"/>
  <c r="CX679" i="3"/>
  <c r="CX677" i="3"/>
  <c r="CX669" i="3"/>
  <c r="CX642" i="3"/>
  <c r="CX619" i="3"/>
  <c r="CX616" i="3"/>
  <c r="CX611" i="3"/>
  <c r="CX608" i="3"/>
  <c r="CW582" i="3"/>
  <c r="CX742" i="3"/>
  <c r="CX734" i="3"/>
  <c r="CX718" i="3"/>
  <c r="CX713" i="3"/>
  <c r="CX710" i="3"/>
  <c r="CW667" i="3"/>
  <c r="CX662" i="3"/>
  <c r="CX656" i="3"/>
  <c r="CX654" i="3"/>
  <c r="CX651" i="3"/>
  <c r="CX639" i="3"/>
  <c r="CX637" i="3"/>
  <c r="CX634" i="3"/>
  <c r="CX631" i="3"/>
  <c r="CX625" i="3"/>
  <c r="CV617" i="3"/>
  <c r="CX614" i="3"/>
  <c r="CX606" i="3"/>
  <c r="CW598" i="3"/>
  <c r="CX593" i="3"/>
  <c r="CX585" i="3"/>
  <c r="CX577" i="3"/>
  <c r="CX740" i="3"/>
  <c r="CX737" i="3"/>
  <c r="CX732" i="3"/>
  <c r="CX724" i="3"/>
  <c r="CX711" i="3"/>
  <c r="CX703" i="3"/>
  <c r="CX695" i="3"/>
  <c r="CX693" i="3"/>
  <c r="CX683" i="3"/>
  <c r="CX673" i="3"/>
  <c r="CX670" i="3"/>
  <c r="CV665" i="3"/>
  <c r="CX652" i="3"/>
  <c r="CX632" i="3"/>
  <c r="CX623" i="3"/>
  <c r="CX620" i="3"/>
  <c r="CX615" i="3"/>
  <c r="CX612" i="3"/>
  <c r="CX607" i="3"/>
  <c r="CX604" i="3"/>
  <c r="CX601" i="3"/>
  <c r="CX596" i="3"/>
  <c r="CX594" i="3"/>
  <c r="CX591" i="3"/>
  <c r="CX586" i="3"/>
  <c r="CX580" i="3"/>
  <c r="CW732" i="3"/>
  <c r="CW730" i="3"/>
  <c r="CW722" i="3"/>
  <c r="CW720" i="3"/>
  <c r="CW710" i="3"/>
  <c r="CX667" i="3"/>
  <c r="CX665" i="3"/>
  <c r="CV651" i="3"/>
  <c r="CV641" i="3"/>
  <c r="CV631" i="3"/>
  <c r="CX617" i="3"/>
  <c r="CW604" i="3"/>
  <c r="CX598" i="3"/>
  <c r="CW591" i="3"/>
  <c r="CV589" i="3"/>
  <c r="CX582" i="3"/>
  <c r="DH572" i="3"/>
  <c r="DF572" i="3"/>
  <c r="DJ572" i="3" s="1"/>
  <c r="DG572" i="3"/>
  <c r="DI571" i="3"/>
  <c r="DG571" i="3"/>
  <c r="DH571" i="3"/>
  <c r="DF570" i="3"/>
  <c r="DJ570" i="3" s="1"/>
  <c r="DH570" i="3"/>
  <c r="DI570" i="3"/>
  <c r="DG569" i="3"/>
  <c r="DI569" i="3"/>
  <c r="DF569" i="3"/>
  <c r="DJ569" i="3" s="1"/>
  <c r="DH568" i="3"/>
  <c r="DF568" i="3"/>
  <c r="DG568" i="3"/>
  <c r="DJ568" i="3" s="1"/>
  <c r="CW560" i="3"/>
  <c r="CX560" i="3"/>
  <c r="DG559" i="3"/>
  <c r="DI559" i="3"/>
  <c r="DJ559" i="3" s="1"/>
  <c r="DF559" i="3"/>
  <c r="CX544" i="3"/>
  <c r="CX543" i="3"/>
  <c r="DH532" i="3"/>
  <c r="DI532" i="3"/>
  <c r="DJ532" i="3" s="1"/>
  <c r="DF532" i="3"/>
  <c r="DG532" i="3"/>
  <c r="DF528" i="3"/>
  <c r="DJ528" i="3" s="1"/>
  <c r="DG528" i="3"/>
  <c r="DH528" i="3"/>
  <c r="DI528" i="3"/>
  <c r="CX524" i="3"/>
  <c r="CX513" i="3"/>
  <c r="CW510" i="3"/>
  <c r="CX504" i="3"/>
  <c r="CV501" i="3"/>
  <c r="CX498" i="3"/>
  <c r="CW495" i="3"/>
  <c r="CX482" i="3"/>
  <c r="CW477" i="3"/>
  <c r="CX472" i="3"/>
  <c r="CW464" i="3"/>
  <c r="CX454" i="3"/>
  <c r="CV451" i="3"/>
  <c r="CX448" i="3"/>
  <c r="CX438" i="3"/>
  <c r="CX430" i="3"/>
  <c r="CX427" i="3"/>
  <c r="CW419" i="3"/>
  <c r="CX576" i="3"/>
  <c r="CW541" i="3"/>
  <c r="CX541" i="3"/>
  <c r="DI529" i="3"/>
  <c r="DF529" i="3"/>
  <c r="DJ529" i="3" s="1"/>
  <c r="DG529" i="3"/>
  <c r="DH529" i="3"/>
  <c r="CX522" i="3"/>
  <c r="CW519" i="3"/>
  <c r="CX516" i="3"/>
  <c r="CW502" i="3"/>
  <c r="CX496" i="3"/>
  <c r="CV493" i="3"/>
  <c r="CW490" i="3"/>
  <c r="CX488" i="3"/>
  <c r="CX480" i="3"/>
  <c r="CX470" i="3"/>
  <c r="CW465" i="3"/>
  <c r="CW462" i="3"/>
  <c r="CX460" i="3"/>
  <c r="CX452" i="3"/>
  <c r="CX446" i="3"/>
  <c r="CX436" i="3"/>
  <c r="CX425" i="3"/>
  <c r="CW420" i="3"/>
  <c r="CX558" i="3"/>
  <c r="CX556" i="3"/>
  <c r="CX553" i="3"/>
  <c r="CX552" i="3"/>
  <c r="CW540" i="3"/>
  <c r="DH538" i="3"/>
  <c r="DF538" i="3"/>
  <c r="DJ538" i="3" s="1"/>
  <c r="DG538" i="3"/>
  <c r="DI537" i="3"/>
  <c r="DG537" i="3"/>
  <c r="DH537" i="3"/>
  <c r="DF536" i="3"/>
  <c r="DJ536" i="3" s="1"/>
  <c r="DH536" i="3"/>
  <c r="DI536" i="3"/>
  <c r="DG535" i="3"/>
  <c r="DI535" i="3"/>
  <c r="DF535" i="3"/>
  <c r="DJ535" i="3" s="1"/>
  <c r="DH534" i="3"/>
  <c r="DF534" i="3"/>
  <c r="DG534" i="3"/>
  <c r="DJ534" i="3" s="1"/>
  <c r="CX520" i="3"/>
  <c r="CV517" i="3"/>
  <c r="CX514" i="3"/>
  <c r="CW511" i="3"/>
  <c r="CX508" i="3"/>
  <c r="CX497" i="3"/>
  <c r="CW494" i="3"/>
  <c r="CX491" i="3"/>
  <c r="CX486" i="3"/>
  <c r="CW478" i="3"/>
  <c r="CX468" i="3"/>
  <c r="CW463" i="3"/>
  <c r="CX458" i="3"/>
  <c r="CX444" i="3"/>
  <c r="CX434" i="3"/>
  <c r="CX423" i="3"/>
  <c r="CX566" i="3"/>
  <c r="CV566" i="3"/>
  <c r="DG565" i="3"/>
  <c r="DI565" i="3"/>
  <c r="DF565" i="3"/>
  <c r="DJ565" i="3" s="1"/>
  <c r="DI563" i="3"/>
  <c r="DG563" i="3"/>
  <c r="DH563" i="3"/>
  <c r="DF562" i="3"/>
  <c r="DJ562" i="3" s="1"/>
  <c r="DH562" i="3"/>
  <c r="DI562" i="3"/>
  <c r="DG561" i="3"/>
  <c r="DJ561" i="3" s="1"/>
  <c r="DI561" i="3"/>
  <c r="DF561" i="3"/>
  <c r="CV551" i="3"/>
  <c r="CX550" i="3"/>
  <c r="CX548" i="3"/>
  <c r="CX546" i="3"/>
  <c r="DH530" i="3"/>
  <c r="DI530" i="3"/>
  <c r="DF530" i="3"/>
  <c r="DJ530" i="3" s="1"/>
  <c r="DG530" i="3"/>
  <c r="CX521" i="3"/>
  <c r="CW518" i="3"/>
  <c r="CX512" i="3"/>
  <c r="CV509" i="3"/>
  <c r="CX506" i="3"/>
  <c r="CW503" i="3"/>
  <c r="CX500" i="3"/>
  <c r="CX484" i="3"/>
  <c r="CW479" i="3"/>
  <c r="CW476" i="3"/>
  <c r="CX474" i="3"/>
  <c r="CX466" i="3"/>
  <c r="CX456" i="3"/>
  <c r="CX450" i="3"/>
  <c r="CX442" i="3"/>
  <c r="CX440" i="3"/>
  <c r="CX432" i="3"/>
  <c r="CX429" i="3"/>
  <c r="CX421" i="3"/>
  <c r="CW568" i="3"/>
  <c r="DI567" i="3"/>
  <c r="CW548" i="3"/>
  <c r="CW546" i="3"/>
  <c r="CW534" i="3"/>
  <c r="DI533" i="3"/>
  <c r="CV532" i="3"/>
  <c r="DF531" i="3"/>
  <c r="DJ531" i="3" s="1"/>
  <c r="DF527" i="3"/>
  <c r="CX526" i="3"/>
  <c r="DF525" i="3"/>
  <c r="CX518" i="3"/>
  <c r="CX510" i="3"/>
  <c r="CX502" i="3"/>
  <c r="CX494" i="3"/>
  <c r="CV491" i="3"/>
  <c r="CX479" i="3"/>
  <c r="CX477" i="3"/>
  <c r="CX465" i="3"/>
  <c r="CX463" i="3"/>
  <c r="CV456" i="3"/>
  <c r="CX420" i="3"/>
  <c r="CW386" i="3"/>
  <c r="CX384" i="3"/>
  <c r="CX382" i="3"/>
  <c r="CX380" i="3"/>
  <c r="CX369" i="3"/>
  <c r="CX364" i="3"/>
  <c r="CX361" i="3"/>
  <c r="CX356" i="3"/>
  <c r="CX353" i="3"/>
  <c r="CX345" i="3"/>
  <c r="CW342" i="3"/>
  <c r="CX294" i="3"/>
  <c r="DI531" i="3"/>
  <c r="DI527" i="3"/>
  <c r="DI525" i="3"/>
  <c r="DJ525" i="3" s="1"/>
  <c r="CX417" i="3"/>
  <c r="CX413" i="3"/>
  <c r="CX411" i="3"/>
  <c r="CX378" i="3"/>
  <c r="CX359" i="3"/>
  <c r="CX354" i="3"/>
  <c r="CX351" i="3"/>
  <c r="CX340" i="3"/>
  <c r="CX295" i="3"/>
  <c r="CX409" i="3"/>
  <c r="CX407" i="3"/>
  <c r="CV407" i="3"/>
  <c r="CX405" i="3"/>
  <c r="CX403" i="3"/>
  <c r="CX401" i="3"/>
  <c r="CX399" i="3"/>
  <c r="CX397" i="3"/>
  <c r="CV397" i="3"/>
  <c r="CX395" i="3"/>
  <c r="CX393" i="3"/>
  <c r="CX391" i="3"/>
  <c r="CX389" i="3"/>
  <c r="CX376" i="3"/>
  <c r="CX373" i="3"/>
  <c r="CX349" i="3"/>
  <c r="CW344" i="3"/>
  <c r="CV417" i="3"/>
  <c r="CX415" i="3"/>
  <c r="CW388" i="3"/>
  <c r="CW387" i="3"/>
  <c r="CX387" i="3"/>
  <c r="CX374" i="3"/>
  <c r="CX371" i="3"/>
  <c r="CX366" i="3"/>
  <c r="CX363" i="3"/>
  <c r="CX347" i="3"/>
  <c r="CX336" i="3"/>
  <c r="CX344" i="3"/>
  <c r="CX337" i="3"/>
  <c r="CX323" i="3"/>
  <c r="CW323" i="3"/>
  <c r="CX321" i="3"/>
  <c r="CW321" i="3"/>
  <c r="CX317" i="3"/>
  <c r="CX303" i="3"/>
  <c r="CX298" i="3"/>
  <c r="CX296" i="3"/>
  <c r="CX291" i="3"/>
  <c r="CX287" i="3"/>
  <c r="CX268" i="3"/>
  <c r="CW263" i="3"/>
  <c r="CW226" i="3"/>
  <c r="CV341" i="3"/>
  <c r="CX334" i="3"/>
  <c r="CX319" i="3"/>
  <c r="CV319" i="3"/>
  <c r="CX316" i="3"/>
  <c r="CX302" i="3"/>
  <c r="CX288" i="3"/>
  <c r="CX284" i="3"/>
  <c r="CW284" i="3"/>
  <c r="CX333" i="3"/>
  <c r="CX331" i="3"/>
  <c r="CW331" i="3"/>
  <c r="CX327" i="3"/>
  <c r="CX313" i="3"/>
  <c r="CW313" i="3"/>
  <c r="CX311" i="3"/>
  <c r="CW311" i="3"/>
  <c r="CX307" i="3"/>
  <c r="CX299" i="3"/>
  <c r="CW297" i="3"/>
  <c r="CV295" i="3"/>
  <c r="CX254" i="3"/>
  <c r="CW343" i="3"/>
  <c r="CX341" i="3"/>
  <c r="CX338" i="3"/>
  <c r="CX329" i="3"/>
  <c r="CV329" i="3"/>
  <c r="CX326" i="3"/>
  <c r="CX309" i="3"/>
  <c r="CV309" i="3"/>
  <c r="CX306" i="3"/>
  <c r="CW298" i="3"/>
  <c r="CW296" i="3"/>
  <c r="CX292" i="3"/>
  <c r="CW265" i="3"/>
  <c r="CX239" i="3"/>
  <c r="CX279" i="3"/>
  <c r="CX271" i="3"/>
  <c r="CX259" i="3"/>
  <c r="CX251" i="3"/>
  <c r="CX249" i="3"/>
  <c r="CW249" i="3"/>
  <c r="CV233" i="3"/>
  <c r="CX228" i="3"/>
  <c r="CW227" i="3"/>
  <c r="CX227" i="3"/>
  <c r="CX214" i="3"/>
  <c r="CX265" i="3"/>
  <c r="CX263" i="3"/>
  <c r="CX247" i="3"/>
  <c r="CV247" i="3"/>
  <c r="CX244" i="3"/>
  <c r="CX230" i="3"/>
  <c r="CX226" i="3"/>
  <c r="CX283" i="3"/>
  <c r="CX281" i="3"/>
  <c r="CX269" i="3"/>
  <c r="CX261" i="3"/>
  <c r="CX255" i="3"/>
  <c r="CX236" i="3"/>
  <c r="CX234" i="3"/>
  <c r="CX200" i="3"/>
  <c r="CX186" i="3"/>
  <c r="CX275" i="3"/>
  <c r="CX273" i="3"/>
  <c r="CX240" i="3"/>
  <c r="CX233" i="3"/>
  <c r="CW225" i="3"/>
  <c r="CX219" i="3"/>
  <c r="CV223" i="3"/>
  <c r="CW217" i="3"/>
  <c r="CX206" i="3"/>
  <c r="CX204" i="3"/>
  <c r="CW199" i="3"/>
  <c r="CV198" i="3"/>
  <c r="CX195" i="3"/>
  <c r="CX193" i="3"/>
  <c r="CW185" i="3"/>
  <c r="CX184" i="3"/>
  <c r="CW184" i="3"/>
  <c r="CX165" i="3"/>
  <c r="CX163" i="3"/>
  <c r="CX220" i="3"/>
  <c r="CW214" i="3"/>
  <c r="CV213" i="3"/>
  <c r="CX210" i="3"/>
  <c r="CX208" i="3"/>
  <c r="CW200" i="3"/>
  <c r="CX197" i="3"/>
  <c r="CW186" i="3"/>
  <c r="CV183" i="3"/>
  <c r="CX182" i="3"/>
  <c r="CX180" i="3"/>
  <c r="CX178" i="3"/>
  <c r="CX176" i="3"/>
  <c r="CX174" i="3"/>
  <c r="CV172" i="3"/>
  <c r="CX147" i="3"/>
  <c r="CW215" i="3"/>
  <c r="CX212" i="3"/>
  <c r="CW201" i="3"/>
  <c r="CX187" i="3"/>
  <c r="CX170" i="3"/>
  <c r="CW216" i="3"/>
  <c r="CX202" i="3"/>
  <c r="CX191" i="3"/>
  <c r="CX189" i="3"/>
  <c r="CX168" i="3"/>
  <c r="CX149" i="3"/>
  <c r="CX133" i="3"/>
  <c r="CW164" i="3"/>
  <c r="CX152" i="3"/>
  <c r="CX150" i="3"/>
  <c r="CX141" i="3"/>
  <c r="CX139" i="3"/>
  <c r="CW132" i="3"/>
  <c r="CX130" i="3"/>
  <c r="CX128" i="3"/>
  <c r="CW123" i="3"/>
  <c r="CX123" i="3"/>
  <c r="CX113" i="3"/>
  <c r="CX106" i="3"/>
  <c r="CX105" i="3"/>
  <c r="CW165" i="3"/>
  <c r="CX156" i="3"/>
  <c r="CX154" i="3"/>
  <c r="CW147" i="3"/>
  <c r="CV146" i="3"/>
  <c r="CX145" i="3"/>
  <c r="CX143" i="3"/>
  <c r="CW133" i="3"/>
  <c r="CX116" i="3"/>
  <c r="CX115" i="3"/>
  <c r="CX107" i="3"/>
  <c r="CX172" i="3"/>
  <c r="CX166" i="3"/>
  <c r="CW162" i="3"/>
  <c r="CX160" i="3"/>
  <c r="CX158" i="3"/>
  <c r="CW148" i="3"/>
  <c r="CW134" i="3"/>
  <c r="CX117" i="3"/>
  <c r="CX109" i="3"/>
  <c r="CV109" i="3"/>
  <c r="CX102" i="3"/>
  <c r="CX101" i="3"/>
  <c r="CW163" i="3"/>
  <c r="CW149" i="3"/>
  <c r="CX137" i="3"/>
  <c r="CX135" i="3"/>
  <c r="CV120" i="3"/>
  <c r="CX119" i="3"/>
  <c r="CX111" i="3"/>
  <c r="CX126" i="3"/>
  <c r="CX125" i="3"/>
  <c r="CX79" i="3"/>
  <c r="CW121" i="3"/>
  <c r="CX121" i="3"/>
  <c r="CX83" i="3"/>
  <c r="CX98" i="3"/>
  <c r="CX96" i="3"/>
  <c r="CX94" i="3"/>
  <c r="CV94" i="3"/>
  <c r="CX91" i="3"/>
  <c r="CX90" i="3"/>
  <c r="CX87" i="3"/>
  <c r="CX86" i="3"/>
  <c r="CW113" i="3"/>
  <c r="CW111" i="3"/>
  <c r="CW96" i="3"/>
  <c r="CX82" i="3"/>
  <c r="CX75" i="3"/>
  <c r="CV68" i="3"/>
  <c r="CX67" i="3"/>
  <c r="CX63" i="3"/>
  <c r="CX61" i="3"/>
  <c r="CX59" i="3"/>
  <c r="CX57" i="3"/>
  <c r="CX53" i="3"/>
  <c r="CX49" i="3"/>
  <c r="CX45" i="3"/>
  <c r="CW72" i="3"/>
  <c r="CX72" i="3"/>
  <c r="CV79" i="3"/>
  <c r="CW71" i="3"/>
  <c r="CW70" i="3"/>
  <c r="CX70" i="3"/>
  <c r="CX80" i="3"/>
  <c r="CW69" i="3"/>
  <c r="CX65" i="3"/>
  <c r="CX55" i="3"/>
  <c r="CX51" i="3"/>
  <c r="CX47" i="3"/>
  <c r="CV41" i="3"/>
  <c r="CX41" i="3"/>
  <c r="CX38" i="3"/>
  <c r="CX34" i="3"/>
  <c r="CX30" i="3"/>
  <c r="CW26" i="3"/>
  <c r="CX24" i="3"/>
  <c r="CX19" i="3"/>
  <c r="CX16" i="3"/>
  <c r="CV13" i="3"/>
  <c r="CX10" i="3"/>
  <c r="CX5" i="3"/>
  <c r="CW2" i="3"/>
  <c r="CX39" i="3"/>
  <c r="CX35" i="3"/>
  <c r="CX27" i="3"/>
  <c r="CX14" i="3"/>
  <c r="CX3" i="3"/>
  <c r="CX23" i="3"/>
  <c r="CX20" i="3"/>
  <c r="CW17" i="3"/>
  <c r="CX9" i="3"/>
  <c r="CX6" i="3"/>
  <c r="CW43" i="3"/>
  <c r="CX43" i="3"/>
  <c r="CW15" i="3"/>
  <c r="CW4" i="3"/>
  <c r="CX13" i="3"/>
  <c r="H258" i="7" l="1"/>
  <c r="J1204" i="7"/>
  <c r="H530" i="7"/>
  <c r="O150" i="7"/>
  <c r="H1211" i="7" s="1"/>
  <c r="O219" i="7"/>
  <c r="O915" i="7"/>
  <c r="H1017" i="7" s="1"/>
  <c r="J1207" i="7"/>
  <c r="P868" i="7"/>
  <c r="H1207" i="7"/>
  <c r="H771" i="7"/>
  <c r="P465" i="7"/>
  <c r="J530" i="7" s="1"/>
  <c r="J1211" i="7"/>
  <c r="J284" i="7"/>
  <c r="J124" i="7"/>
  <c r="J339" i="7"/>
  <c r="J1017" i="7"/>
  <c r="J71" i="7"/>
  <c r="GM65" i="1"/>
  <c r="GN65" i="1" s="1"/>
  <c r="GM50" i="1"/>
  <c r="GN50" i="1" s="1"/>
  <c r="GM53" i="1"/>
  <c r="GN53" i="1" s="1"/>
  <c r="GM298" i="1"/>
  <c r="GN298" i="1" s="1"/>
  <c r="GM307" i="1"/>
  <c r="GN307" i="1" s="1"/>
  <c r="GM912" i="1"/>
  <c r="GN912" i="1" s="1"/>
  <c r="GM902" i="1"/>
  <c r="GN902" i="1" s="1"/>
  <c r="GM32" i="1"/>
  <c r="GN32" i="1" s="1"/>
  <c r="CY616" i="1"/>
  <c r="X616" i="1" s="1"/>
  <c r="CZ616" i="1"/>
  <c r="Y616" i="1" s="1"/>
  <c r="DG6" i="3"/>
  <c r="DH6" i="3"/>
  <c r="DI6" i="3"/>
  <c r="DF6" i="3"/>
  <c r="DJ6" i="3" s="1"/>
  <c r="DH38" i="3"/>
  <c r="DI38" i="3"/>
  <c r="DF38" i="3"/>
  <c r="DJ38" i="3" s="1"/>
  <c r="DG38" i="3"/>
  <c r="DI123" i="3"/>
  <c r="DG123" i="3"/>
  <c r="DJ123" i="3" s="1"/>
  <c r="DH123" i="3"/>
  <c r="DF123" i="3"/>
  <c r="DG174" i="3"/>
  <c r="DJ174" i="3" s="1"/>
  <c r="DH174" i="3"/>
  <c r="DF174" i="3"/>
  <c r="DI174" i="3"/>
  <c r="DH195" i="3"/>
  <c r="DF195" i="3"/>
  <c r="DJ195" i="3" s="1"/>
  <c r="DG195" i="3"/>
  <c r="DI195" i="3"/>
  <c r="DH281" i="3"/>
  <c r="DF281" i="3"/>
  <c r="DG281" i="3"/>
  <c r="DI281" i="3"/>
  <c r="DJ281" i="3" s="1"/>
  <c r="DI251" i="3"/>
  <c r="DH251" i="3"/>
  <c r="DF251" i="3"/>
  <c r="DJ251" i="3" s="1"/>
  <c r="DG251" i="3"/>
  <c r="DG341" i="3"/>
  <c r="DI341" i="3"/>
  <c r="DJ341" i="3" s="1"/>
  <c r="DF341" i="3"/>
  <c r="DH341" i="3"/>
  <c r="DH284" i="3"/>
  <c r="DI284" i="3"/>
  <c r="DG284" i="3"/>
  <c r="DJ284" i="3" s="1"/>
  <c r="DF284" i="3"/>
  <c r="DH317" i="3"/>
  <c r="DG317" i="3"/>
  <c r="DF317" i="3"/>
  <c r="DJ317" i="3" s="1"/>
  <c r="DI317" i="3"/>
  <c r="DH323" i="3"/>
  <c r="DG323" i="3"/>
  <c r="DJ323" i="3" s="1"/>
  <c r="DF323" i="3"/>
  <c r="DI323" i="3"/>
  <c r="DF347" i="3"/>
  <c r="DJ347" i="3" s="1"/>
  <c r="DG347" i="3"/>
  <c r="DH347" i="3"/>
  <c r="DI347" i="3"/>
  <c r="DH374" i="3"/>
  <c r="DI374" i="3"/>
  <c r="DF374" i="3"/>
  <c r="DG374" i="3"/>
  <c r="DJ374" i="3" s="1"/>
  <c r="DH415" i="3"/>
  <c r="DF415" i="3"/>
  <c r="DJ415" i="3" s="1"/>
  <c r="DG415" i="3"/>
  <c r="DI415" i="3"/>
  <c r="DF373" i="3"/>
  <c r="DG373" i="3"/>
  <c r="DH373" i="3"/>
  <c r="DI373" i="3"/>
  <c r="DJ373" i="3" s="1"/>
  <c r="DH399" i="3"/>
  <c r="DF399" i="3"/>
  <c r="DG399" i="3"/>
  <c r="DJ399" i="3" s="1"/>
  <c r="DI399" i="3"/>
  <c r="DF378" i="3"/>
  <c r="DJ378" i="3" s="1"/>
  <c r="DG378" i="3"/>
  <c r="DH378" i="3"/>
  <c r="DI378" i="3"/>
  <c r="DF361" i="3"/>
  <c r="DJ361" i="3" s="1"/>
  <c r="DG361" i="3"/>
  <c r="DH361" i="3"/>
  <c r="DI361" i="3"/>
  <c r="DF382" i="3"/>
  <c r="DJ382" i="3" s="1"/>
  <c r="DH382" i="3"/>
  <c r="DI382" i="3"/>
  <c r="DG382" i="3"/>
  <c r="DI479" i="3"/>
  <c r="DF479" i="3"/>
  <c r="DG479" i="3"/>
  <c r="DJ479" i="3" s="1"/>
  <c r="DH479" i="3"/>
  <c r="DI510" i="3"/>
  <c r="DF510" i="3"/>
  <c r="DG510" i="3"/>
  <c r="DJ510" i="3" s="1"/>
  <c r="DH510" i="3"/>
  <c r="DH440" i="3"/>
  <c r="DI440" i="3"/>
  <c r="DF440" i="3"/>
  <c r="DJ440" i="3" s="1"/>
  <c r="DG440" i="3"/>
  <c r="DH466" i="3"/>
  <c r="DI466" i="3"/>
  <c r="DF466" i="3"/>
  <c r="DJ466" i="3" s="1"/>
  <c r="DG466" i="3"/>
  <c r="DH484" i="3"/>
  <c r="DI484" i="3"/>
  <c r="DF484" i="3"/>
  <c r="DJ484" i="3" s="1"/>
  <c r="DG484" i="3"/>
  <c r="DH546" i="3"/>
  <c r="DF546" i="3"/>
  <c r="DG546" i="3"/>
  <c r="DJ546" i="3" s="1"/>
  <c r="DI546" i="3"/>
  <c r="DF444" i="3"/>
  <c r="DJ444" i="3" s="1"/>
  <c r="DG444" i="3"/>
  <c r="DH444" i="3"/>
  <c r="DI444" i="3"/>
  <c r="DI497" i="3"/>
  <c r="DF497" i="3"/>
  <c r="DJ497" i="3" s="1"/>
  <c r="DG497" i="3"/>
  <c r="DH497" i="3"/>
  <c r="DH556" i="3"/>
  <c r="DF556" i="3"/>
  <c r="DJ556" i="3" s="1"/>
  <c r="DG556" i="3"/>
  <c r="DI556" i="3"/>
  <c r="DH436" i="3"/>
  <c r="DI436" i="3"/>
  <c r="DF436" i="3"/>
  <c r="DJ436" i="3" s="1"/>
  <c r="DG436" i="3"/>
  <c r="DH488" i="3"/>
  <c r="DI488" i="3"/>
  <c r="DF488" i="3"/>
  <c r="DJ488" i="3" s="1"/>
  <c r="DG488" i="3"/>
  <c r="DI541" i="3"/>
  <c r="DG541" i="3"/>
  <c r="DJ541" i="3" s="1"/>
  <c r="DH541" i="3"/>
  <c r="DF541" i="3"/>
  <c r="DF427" i="3"/>
  <c r="DJ427" i="3" s="1"/>
  <c r="DG427" i="3"/>
  <c r="DH427" i="3"/>
  <c r="DI427" i="3"/>
  <c r="DF524" i="3"/>
  <c r="DJ524" i="3" s="1"/>
  <c r="DG524" i="3"/>
  <c r="DH524" i="3"/>
  <c r="DI524" i="3"/>
  <c r="DI617" i="3"/>
  <c r="DJ617" i="3" s="1"/>
  <c r="DF617" i="3"/>
  <c r="DG617" i="3"/>
  <c r="DH617" i="3"/>
  <c r="DI665" i="3"/>
  <c r="DJ665" i="3" s="1"/>
  <c r="DF665" i="3"/>
  <c r="DG665" i="3"/>
  <c r="DH665" i="3"/>
  <c r="DI586" i="3"/>
  <c r="DF586" i="3"/>
  <c r="DJ586" i="3" s="1"/>
  <c r="DG586" i="3"/>
  <c r="DH586" i="3"/>
  <c r="DF601" i="3"/>
  <c r="DJ601" i="3" s="1"/>
  <c r="DG601" i="3"/>
  <c r="DH601" i="3"/>
  <c r="DI601" i="3"/>
  <c r="DI615" i="3"/>
  <c r="DF615" i="3"/>
  <c r="DJ615" i="3" s="1"/>
  <c r="DG615" i="3"/>
  <c r="DH615" i="3"/>
  <c r="DF652" i="3"/>
  <c r="DG652" i="3"/>
  <c r="DJ652" i="3" s="1"/>
  <c r="DH652" i="3"/>
  <c r="DI652" i="3"/>
  <c r="DF683" i="3"/>
  <c r="DG683" i="3"/>
  <c r="DJ683" i="3" s="1"/>
  <c r="DH683" i="3"/>
  <c r="DI683" i="3"/>
  <c r="DF711" i="3"/>
  <c r="DG711" i="3"/>
  <c r="DJ711" i="3" s="1"/>
  <c r="DH711" i="3"/>
  <c r="DI711" i="3"/>
  <c r="DI740" i="3"/>
  <c r="DF740" i="3"/>
  <c r="DJ740" i="3" s="1"/>
  <c r="DG740" i="3"/>
  <c r="DH740" i="3"/>
  <c r="DH625" i="3"/>
  <c r="DI625" i="3"/>
  <c r="DF625" i="3"/>
  <c r="DJ625" i="3" s="1"/>
  <c r="DG625" i="3"/>
  <c r="DH639" i="3"/>
  <c r="DI639" i="3"/>
  <c r="DF639" i="3"/>
  <c r="DJ639" i="3" s="1"/>
  <c r="DG639" i="3"/>
  <c r="DF662" i="3"/>
  <c r="DJ662" i="3" s="1"/>
  <c r="DG662" i="3"/>
  <c r="DH662" i="3"/>
  <c r="DI662" i="3"/>
  <c r="DI718" i="3"/>
  <c r="DF718" i="3"/>
  <c r="DJ718" i="3" s="1"/>
  <c r="DG718" i="3"/>
  <c r="DH718" i="3"/>
  <c r="DH608" i="3"/>
  <c r="DI608" i="3"/>
  <c r="DF608" i="3"/>
  <c r="DJ608" i="3" s="1"/>
  <c r="DG608" i="3"/>
  <c r="DF642" i="3"/>
  <c r="DG642" i="3"/>
  <c r="DJ642" i="3" s="1"/>
  <c r="DH642" i="3"/>
  <c r="DI642" i="3"/>
  <c r="DF687" i="3"/>
  <c r="DJ687" i="3" s="1"/>
  <c r="DG687" i="3"/>
  <c r="DH687" i="3"/>
  <c r="DI687" i="3"/>
  <c r="DF707" i="3"/>
  <c r="DJ707" i="3" s="1"/>
  <c r="DG707" i="3"/>
  <c r="DH707" i="3"/>
  <c r="DI707" i="3"/>
  <c r="DF627" i="3"/>
  <c r="DJ627" i="3" s="1"/>
  <c r="DG627" i="3"/>
  <c r="DH627" i="3"/>
  <c r="DI627" i="3"/>
  <c r="DF647" i="3"/>
  <c r="DJ647" i="3" s="1"/>
  <c r="DG647" i="3"/>
  <c r="DH647" i="3"/>
  <c r="DI647" i="3"/>
  <c r="DF691" i="3"/>
  <c r="DG691" i="3"/>
  <c r="DJ691" i="3" s="1"/>
  <c r="DH691" i="3"/>
  <c r="DI691" i="3"/>
  <c r="DF727" i="3"/>
  <c r="DJ727" i="3" s="1"/>
  <c r="DG727" i="3"/>
  <c r="DH727" i="3"/>
  <c r="DI727" i="3"/>
  <c r="DI750" i="3"/>
  <c r="DF750" i="3"/>
  <c r="DG750" i="3"/>
  <c r="DJ750" i="3" s="1"/>
  <c r="DH750" i="3"/>
  <c r="DI794" i="3"/>
  <c r="DF794" i="3"/>
  <c r="DG794" i="3"/>
  <c r="DJ794" i="3" s="1"/>
  <c r="DH794" i="3"/>
  <c r="DI822" i="3"/>
  <c r="DF822" i="3"/>
  <c r="DG822" i="3"/>
  <c r="DJ822" i="3" s="1"/>
  <c r="DH822" i="3"/>
  <c r="DI857" i="3"/>
  <c r="DF857" i="3"/>
  <c r="DG857" i="3"/>
  <c r="DJ857" i="3" s="1"/>
  <c r="DH857" i="3"/>
  <c r="DI881" i="3"/>
  <c r="DJ881" i="3" s="1"/>
  <c r="DF881" i="3"/>
  <c r="DG881" i="3"/>
  <c r="DH881" i="3"/>
  <c r="DI743" i="3"/>
  <c r="DF743" i="3"/>
  <c r="DJ743" i="3" s="1"/>
  <c r="DG743" i="3"/>
  <c r="DH743" i="3"/>
  <c r="DF770" i="3"/>
  <c r="DJ770" i="3" s="1"/>
  <c r="DG770" i="3"/>
  <c r="DH770" i="3"/>
  <c r="DI770" i="3"/>
  <c r="DF792" i="3"/>
  <c r="DJ792" i="3" s="1"/>
  <c r="DG792" i="3"/>
  <c r="DH792" i="3"/>
  <c r="DI792" i="3"/>
  <c r="DF812" i="3"/>
  <c r="DJ812" i="3" s="1"/>
  <c r="DG812" i="3"/>
  <c r="DH812" i="3"/>
  <c r="DI812" i="3"/>
  <c r="DH832" i="3"/>
  <c r="DI832" i="3"/>
  <c r="DF832" i="3"/>
  <c r="DJ832" i="3" s="1"/>
  <c r="DG832" i="3"/>
  <c r="DI789" i="3"/>
  <c r="DF789" i="3"/>
  <c r="DJ789" i="3" s="1"/>
  <c r="DG789" i="3"/>
  <c r="DH789" i="3"/>
  <c r="DH834" i="3"/>
  <c r="DI834" i="3"/>
  <c r="DJ834" i="3" s="1"/>
  <c r="DF834" i="3"/>
  <c r="DG834" i="3"/>
  <c r="DI855" i="3"/>
  <c r="DJ855" i="3" s="1"/>
  <c r="DF855" i="3"/>
  <c r="DG855" i="3"/>
  <c r="DH855" i="3"/>
  <c r="DH916" i="3"/>
  <c r="DI916" i="3"/>
  <c r="DF916" i="3"/>
  <c r="DJ916" i="3" s="1"/>
  <c r="DG916" i="3"/>
  <c r="DF758" i="3"/>
  <c r="DJ758" i="3" s="1"/>
  <c r="DG758" i="3"/>
  <c r="DH758" i="3"/>
  <c r="DI758" i="3"/>
  <c r="DF788" i="3"/>
  <c r="DJ788" i="3" s="1"/>
  <c r="DG788" i="3"/>
  <c r="DH788" i="3"/>
  <c r="DI788" i="3"/>
  <c r="DI817" i="3"/>
  <c r="DF817" i="3"/>
  <c r="DJ817" i="3" s="1"/>
  <c r="DG817" i="3"/>
  <c r="DH817" i="3"/>
  <c r="DH849" i="3"/>
  <c r="DI849" i="3"/>
  <c r="DJ849" i="3" s="1"/>
  <c r="DF849" i="3"/>
  <c r="DG849" i="3"/>
  <c r="DF862" i="3"/>
  <c r="DG862" i="3"/>
  <c r="DH862" i="3"/>
  <c r="DI862" i="3"/>
  <c r="DJ862" i="3" s="1"/>
  <c r="DF884" i="3"/>
  <c r="DJ884" i="3" s="1"/>
  <c r="DG884" i="3"/>
  <c r="DH884" i="3"/>
  <c r="DI884" i="3"/>
  <c r="DF921" i="3"/>
  <c r="DJ921" i="3" s="1"/>
  <c r="DH921" i="3"/>
  <c r="DI921" i="3"/>
  <c r="DG921" i="3"/>
  <c r="DI755" i="3"/>
  <c r="DF755" i="3"/>
  <c r="DJ755" i="3" s="1"/>
  <c r="DG755" i="3"/>
  <c r="DH755" i="3"/>
  <c r="DF830" i="3"/>
  <c r="DJ830" i="3" s="1"/>
  <c r="DG830" i="3"/>
  <c r="DH830" i="3"/>
  <c r="DI830" i="3"/>
  <c r="DH854" i="3"/>
  <c r="DI854" i="3"/>
  <c r="DF854" i="3"/>
  <c r="DG854" i="3"/>
  <c r="DJ854" i="3" s="1"/>
  <c r="DI939" i="3"/>
  <c r="DF939" i="3"/>
  <c r="DG939" i="3"/>
  <c r="DJ939" i="3" s="1"/>
  <c r="DH939" i="3"/>
  <c r="DI986" i="3"/>
  <c r="DF986" i="3"/>
  <c r="DG986" i="3"/>
  <c r="DJ986" i="3" s="1"/>
  <c r="DH986" i="3"/>
  <c r="DI1009" i="3"/>
  <c r="DF1009" i="3"/>
  <c r="DG1009" i="3"/>
  <c r="DJ1009" i="3" s="1"/>
  <c r="DH1009" i="3"/>
  <c r="DI1032" i="3"/>
  <c r="DJ1032" i="3" s="1"/>
  <c r="DF1032" i="3"/>
  <c r="DG1032" i="3"/>
  <c r="DH1032" i="3"/>
  <c r="DI1054" i="3"/>
  <c r="DF1054" i="3"/>
  <c r="DG1054" i="3"/>
  <c r="DJ1054" i="3" s="1"/>
  <c r="DH1054" i="3"/>
  <c r="DF959" i="3"/>
  <c r="DG959" i="3"/>
  <c r="DJ959" i="3" s="1"/>
  <c r="DH959" i="3"/>
  <c r="DI959" i="3"/>
  <c r="DH982" i="3"/>
  <c r="DI982" i="3"/>
  <c r="DF982" i="3"/>
  <c r="DJ982" i="3" s="1"/>
  <c r="DG982" i="3"/>
  <c r="DF1002" i="3"/>
  <c r="DJ1002" i="3" s="1"/>
  <c r="DG1002" i="3"/>
  <c r="DH1002" i="3"/>
  <c r="DI1002" i="3"/>
  <c r="DF1073" i="3"/>
  <c r="DJ1073" i="3" s="1"/>
  <c r="DG1073" i="3"/>
  <c r="DH1073" i="3"/>
  <c r="DI1073" i="3"/>
  <c r="DF1092" i="3"/>
  <c r="DJ1092" i="3" s="1"/>
  <c r="DG1092" i="3"/>
  <c r="DH1092" i="3"/>
  <c r="DI1092" i="3"/>
  <c r="DH1114" i="3"/>
  <c r="DI1114" i="3"/>
  <c r="DF1114" i="3"/>
  <c r="DJ1114" i="3" s="1"/>
  <c r="DG1114" i="3"/>
  <c r="DF969" i="3"/>
  <c r="DJ969" i="3" s="1"/>
  <c r="DG969" i="3"/>
  <c r="DH969" i="3"/>
  <c r="DI969" i="3"/>
  <c r="DF996" i="3"/>
  <c r="DJ996" i="3" s="1"/>
  <c r="DG996" i="3"/>
  <c r="DH996" i="3"/>
  <c r="DI996" i="3"/>
  <c r="DI1103" i="3"/>
  <c r="DF1103" i="3"/>
  <c r="DJ1103" i="3" s="1"/>
  <c r="DG1103" i="3"/>
  <c r="DH1103" i="3"/>
  <c r="DF926" i="3"/>
  <c r="DG926" i="3"/>
  <c r="DJ926" i="3" s="1"/>
  <c r="DH926" i="3"/>
  <c r="DI926" i="3"/>
  <c r="DF984" i="3"/>
  <c r="DJ984" i="3" s="1"/>
  <c r="DG984" i="3"/>
  <c r="DH984" i="3"/>
  <c r="DI984" i="3"/>
  <c r="DF1048" i="3"/>
  <c r="DJ1048" i="3" s="1"/>
  <c r="DG1048" i="3"/>
  <c r="DH1048" i="3"/>
  <c r="DI1048" i="3"/>
  <c r="DF1088" i="3"/>
  <c r="DJ1088" i="3" s="1"/>
  <c r="DG1088" i="3"/>
  <c r="DH1088" i="3"/>
  <c r="DI1088" i="3"/>
  <c r="DI1123" i="3"/>
  <c r="DG1123" i="3"/>
  <c r="DJ1123" i="3" s="1"/>
  <c r="DH1123" i="3"/>
  <c r="DF1123" i="3"/>
  <c r="DF946" i="3"/>
  <c r="DG946" i="3"/>
  <c r="DJ946" i="3" s="1"/>
  <c r="DH946" i="3"/>
  <c r="DI946" i="3"/>
  <c r="DF1029" i="3"/>
  <c r="DJ1029" i="3" s="1"/>
  <c r="DG1029" i="3"/>
  <c r="DH1029" i="3"/>
  <c r="DI1029" i="3"/>
  <c r="DI1093" i="3"/>
  <c r="DF1093" i="3"/>
  <c r="DJ1093" i="3" s="1"/>
  <c r="DG1093" i="3"/>
  <c r="DH1093" i="3"/>
  <c r="DF1126" i="3"/>
  <c r="DJ1126" i="3" s="1"/>
  <c r="DH1126" i="3"/>
  <c r="DI1126" i="3"/>
  <c r="DG1126" i="3"/>
  <c r="DF1133" i="3"/>
  <c r="DH1133" i="3"/>
  <c r="DI1133" i="3"/>
  <c r="DG1133" i="3"/>
  <c r="DJ1133" i="3" s="1"/>
  <c r="DI1330" i="3"/>
  <c r="DF1330" i="3"/>
  <c r="DG1330" i="3"/>
  <c r="DJ1330" i="3" s="1"/>
  <c r="DH1330" i="3"/>
  <c r="DF1141" i="3"/>
  <c r="DG1141" i="3"/>
  <c r="DH1141" i="3"/>
  <c r="DI1141" i="3"/>
  <c r="DJ1141" i="3" s="1"/>
  <c r="DF1161" i="3"/>
  <c r="DG1161" i="3"/>
  <c r="DH1161" i="3"/>
  <c r="DI1161" i="3"/>
  <c r="DJ1161" i="3" s="1"/>
  <c r="DF1181" i="3"/>
  <c r="DG1181" i="3"/>
  <c r="DH1181" i="3"/>
  <c r="DI1181" i="3"/>
  <c r="DJ1181" i="3" s="1"/>
  <c r="DF1201" i="3"/>
  <c r="DG1201" i="3"/>
  <c r="DH1201" i="3"/>
  <c r="DI1201" i="3"/>
  <c r="DJ1201" i="3" s="1"/>
  <c r="DF1221" i="3"/>
  <c r="DG1221" i="3"/>
  <c r="DH1221" i="3"/>
  <c r="DI1221" i="3"/>
  <c r="DJ1221" i="3" s="1"/>
  <c r="DF1263" i="3"/>
  <c r="DJ1263" i="3" s="1"/>
  <c r="DG1263" i="3"/>
  <c r="DH1263" i="3"/>
  <c r="DI1263" i="3"/>
  <c r="DH1305" i="3"/>
  <c r="DI1305" i="3"/>
  <c r="DJ1305" i="3" s="1"/>
  <c r="DF1305" i="3"/>
  <c r="DG1305" i="3"/>
  <c r="DI1360" i="3"/>
  <c r="DF1360" i="3"/>
  <c r="DJ1360" i="3" s="1"/>
  <c r="DG1360" i="3"/>
  <c r="DH1360" i="3"/>
  <c r="DF1153" i="3"/>
  <c r="DG1153" i="3"/>
  <c r="DJ1153" i="3" s="1"/>
  <c r="DH1153" i="3"/>
  <c r="DI1153" i="3"/>
  <c r="DF1193" i="3"/>
  <c r="DG1193" i="3"/>
  <c r="DJ1193" i="3" s="1"/>
  <c r="DH1193" i="3"/>
  <c r="DI1193" i="3"/>
  <c r="DF1257" i="3"/>
  <c r="DG1257" i="3"/>
  <c r="DJ1257" i="3" s="1"/>
  <c r="DH1257" i="3"/>
  <c r="DI1257" i="3"/>
  <c r="DH1313" i="3"/>
  <c r="DI1313" i="3"/>
  <c r="DJ1313" i="3" s="1"/>
  <c r="DF1313" i="3"/>
  <c r="DG1313" i="3"/>
  <c r="DF1333" i="3"/>
  <c r="DJ1333" i="3" s="1"/>
  <c r="DG1333" i="3"/>
  <c r="DH1333" i="3"/>
  <c r="DI1333" i="3"/>
  <c r="DI1378" i="3"/>
  <c r="DF1378" i="3"/>
  <c r="DJ1378" i="3" s="1"/>
  <c r="DG1378" i="3"/>
  <c r="DH1378" i="3"/>
  <c r="DF1400" i="3"/>
  <c r="DG1400" i="3"/>
  <c r="DJ1400" i="3" s="1"/>
  <c r="DH1400" i="3"/>
  <c r="DI1400" i="3"/>
  <c r="DF1413" i="3"/>
  <c r="DJ1413" i="3" s="1"/>
  <c r="DG1413" i="3"/>
  <c r="DH1413" i="3"/>
  <c r="DI1413" i="3"/>
  <c r="DF1433" i="3"/>
  <c r="DG1433" i="3"/>
  <c r="DH1433" i="3"/>
  <c r="DI1433" i="3"/>
  <c r="DJ1433" i="3" s="1"/>
  <c r="DG1597" i="3"/>
  <c r="DH1597" i="3"/>
  <c r="DI1597" i="3"/>
  <c r="DJ1597" i="3" s="1"/>
  <c r="DF1597" i="3"/>
  <c r="DF1135" i="3"/>
  <c r="DJ1135" i="3" s="1"/>
  <c r="DG1135" i="3"/>
  <c r="DH1135" i="3"/>
  <c r="DI1135" i="3"/>
  <c r="DF1155" i="3"/>
  <c r="DG1155" i="3"/>
  <c r="DJ1155" i="3" s="1"/>
  <c r="DH1155" i="3"/>
  <c r="DI1155" i="3"/>
  <c r="DF1175" i="3"/>
  <c r="DG1175" i="3"/>
  <c r="DJ1175" i="3" s="1"/>
  <c r="DH1175" i="3"/>
  <c r="DI1175" i="3"/>
  <c r="DF1195" i="3"/>
  <c r="DG1195" i="3"/>
  <c r="DJ1195" i="3" s="1"/>
  <c r="DH1195" i="3"/>
  <c r="DI1195" i="3"/>
  <c r="DF1215" i="3"/>
  <c r="DG1215" i="3"/>
  <c r="DJ1215" i="3" s="1"/>
  <c r="DH1215" i="3"/>
  <c r="DI1215" i="3"/>
  <c r="DF1241" i="3"/>
  <c r="DG1241" i="3"/>
  <c r="DH1241" i="3"/>
  <c r="DI1241" i="3"/>
  <c r="DJ1241" i="3" s="1"/>
  <c r="DF1269" i="3"/>
  <c r="DG1269" i="3"/>
  <c r="DH1269" i="3"/>
  <c r="DI1269" i="3"/>
  <c r="DJ1269" i="3" s="1"/>
  <c r="DH1321" i="3"/>
  <c r="DI1321" i="3"/>
  <c r="DJ1321" i="3" s="1"/>
  <c r="DF1321" i="3"/>
  <c r="DG1321" i="3"/>
  <c r="DF1351" i="3"/>
  <c r="DG1351" i="3"/>
  <c r="DH1351" i="3"/>
  <c r="DI1351" i="3"/>
  <c r="DJ1351" i="3" s="1"/>
  <c r="DF1391" i="3"/>
  <c r="DJ1391" i="3" s="1"/>
  <c r="DG1391" i="3"/>
  <c r="DH1391" i="3"/>
  <c r="DI1391" i="3"/>
  <c r="DF1425" i="3"/>
  <c r="DG1425" i="3"/>
  <c r="DJ1425" i="3" s="1"/>
  <c r="DH1425" i="3"/>
  <c r="DI1425" i="3"/>
  <c r="DF1227" i="3"/>
  <c r="DJ1227" i="3" s="1"/>
  <c r="DG1227" i="3"/>
  <c r="DH1227" i="3"/>
  <c r="DI1227" i="3"/>
  <c r="DF1274" i="3"/>
  <c r="DG1274" i="3"/>
  <c r="DJ1274" i="3" s="1"/>
  <c r="DH1274" i="3"/>
  <c r="DI1274" i="3"/>
  <c r="DF1309" i="3"/>
  <c r="DJ1309" i="3" s="1"/>
  <c r="DG1309" i="3"/>
  <c r="DH1309" i="3"/>
  <c r="DI1309" i="3"/>
  <c r="DF1404" i="3"/>
  <c r="DJ1404" i="3" s="1"/>
  <c r="DG1404" i="3"/>
  <c r="DH1404" i="3"/>
  <c r="DI1404" i="3"/>
  <c r="DF1437" i="3"/>
  <c r="DG1437" i="3"/>
  <c r="DJ1437" i="3" s="1"/>
  <c r="DH1437" i="3"/>
  <c r="DI1437" i="3"/>
  <c r="DF1457" i="3"/>
  <c r="DH1457" i="3"/>
  <c r="DI1457" i="3"/>
  <c r="DG1457" i="3"/>
  <c r="DJ1457" i="3" s="1"/>
  <c r="DI1506" i="3"/>
  <c r="DF1506" i="3"/>
  <c r="DJ1506" i="3" s="1"/>
  <c r="DG1506" i="3"/>
  <c r="DH1506" i="3"/>
  <c r="DI1554" i="3"/>
  <c r="DF1554" i="3"/>
  <c r="DJ1554" i="3" s="1"/>
  <c r="DG1554" i="3"/>
  <c r="DH1554" i="3"/>
  <c r="DI1601" i="3"/>
  <c r="DJ1601" i="3" s="1"/>
  <c r="DF1601" i="3"/>
  <c r="DG1601" i="3"/>
  <c r="DH1601" i="3"/>
  <c r="DH1654" i="3"/>
  <c r="DI1654" i="3"/>
  <c r="DF1654" i="3"/>
  <c r="DG1654" i="3"/>
  <c r="DJ1654" i="3" s="1"/>
  <c r="DH1673" i="3"/>
  <c r="DI1673" i="3"/>
  <c r="DF1673" i="3"/>
  <c r="DG1673" i="3"/>
  <c r="DJ1673" i="3" s="1"/>
  <c r="DI1707" i="3"/>
  <c r="DF1707" i="3"/>
  <c r="DG1707" i="3"/>
  <c r="DJ1707" i="3" s="1"/>
  <c r="DH1707" i="3"/>
  <c r="DH1746" i="3"/>
  <c r="DI1746" i="3"/>
  <c r="DJ1746" i="3" s="1"/>
  <c r="DF1746" i="3"/>
  <c r="DG1746" i="3"/>
  <c r="DI1762" i="3"/>
  <c r="DF1762" i="3"/>
  <c r="DJ1762" i="3" s="1"/>
  <c r="DG1762" i="3"/>
  <c r="DH1762" i="3"/>
  <c r="DH1783" i="3"/>
  <c r="DI1783" i="3"/>
  <c r="DJ1783" i="3" s="1"/>
  <c r="DG1783" i="3"/>
  <c r="DF1783" i="3"/>
  <c r="DI33" i="3"/>
  <c r="DF33" i="3"/>
  <c r="DJ33" i="3" s="1"/>
  <c r="DG33" i="3"/>
  <c r="DH33" i="3"/>
  <c r="DF40" i="3"/>
  <c r="DJ40" i="3" s="1"/>
  <c r="DG40" i="3"/>
  <c r="DH40" i="3"/>
  <c r="DI40" i="3"/>
  <c r="DF26" i="3"/>
  <c r="DG26" i="3"/>
  <c r="DJ26" i="3" s="1"/>
  <c r="DH26" i="3"/>
  <c r="DI26" i="3"/>
  <c r="DH25" i="3"/>
  <c r="DI25" i="3"/>
  <c r="DJ25" i="3" s="1"/>
  <c r="DF25" i="3"/>
  <c r="DG25" i="3"/>
  <c r="S47" i="1"/>
  <c r="Q47" i="1"/>
  <c r="DG85" i="3"/>
  <c r="DH85" i="3"/>
  <c r="DI85" i="3"/>
  <c r="DF85" i="3"/>
  <c r="DJ85" i="3" s="1"/>
  <c r="DH88" i="3"/>
  <c r="DF88" i="3"/>
  <c r="DJ88" i="3" s="1"/>
  <c r="DG88" i="3"/>
  <c r="DI88" i="3"/>
  <c r="DI134" i="3"/>
  <c r="DG134" i="3"/>
  <c r="DJ134" i="3" s="1"/>
  <c r="DF134" i="3"/>
  <c r="DH134" i="3"/>
  <c r="DG144" i="3"/>
  <c r="DI144" i="3"/>
  <c r="DF144" i="3"/>
  <c r="DJ144" i="3" s="1"/>
  <c r="DH144" i="3"/>
  <c r="DI190" i="3"/>
  <c r="DG190" i="3"/>
  <c r="DF190" i="3"/>
  <c r="DJ190" i="3" s="1"/>
  <c r="DH190" i="3"/>
  <c r="DG196" i="3"/>
  <c r="DI196" i="3"/>
  <c r="DF196" i="3"/>
  <c r="DJ196" i="3" s="1"/>
  <c r="DH196" i="3"/>
  <c r="S93" i="1"/>
  <c r="Q93" i="1"/>
  <c r="DG242" i="3"/>
  <c r="DF242" i="3"/>
  <c r="DJ242" i="3" s="1"/>
  <c r="DH242" i="3"/>
  <c r="DI242" i="3"/>
  <c r="DF243" i="3"/>
  <c r="DJ243" i="3" s="1"/>
  <c r="DI243" i="3"/>
  <c r="DH243" i="3"/>
  <c r="DG243" i="3"/>
  <c r="DH245" i="3"/>
  <c r="DG245" i="3"/>
  <c r="DF245" i="3"/>
  <c r="DJ245" i="3" s="1"/>
  <c r="DI245" i="3"/>
  <c r="DF290" i="3"/>
  <c r="DJ290" i="3" s="1"/>
  <c r="DG290" i="3"/>
  <c r="DI290" i="3"/>
  <c r="DH290" i="3"/>
  <c r="DG289" i="3"/>
  <c r="DH289" i="3"/>
  <c r="DF289" i="3"/>
  <c r="DJ289" i="3" s="1"/>
  <c r="DI289" i="3"/>
  <c r="DI1524" i="3"/>
  <c r="DF1524" i="3"/>
  <c r="DJ1524" i="3" s="1"/>
  <c r="DG1524" i="3"/>
  <c r="DH1524" i="3"/>
  <c r="DI1564" i="3"/>
  <c r="DF1564" i="3"/>
  <c r="DJ1564" i="3" s="1"/>
  <c r="DG1564" i="3"/>
  <c r="DH1564" i="3"/>
  <c r="DH1603" i="3"/>
  <c r="DI1603" i="3"/>
  <c r="DJ1603" i="3" s="1"/>
  <c r="DF1603" i="3"/>
  <c r="DG1603" i="3"/>
  <c r="DI1688" i="3"/>
  <c r="DF1688" i="3"/>
  <c r="DJ1688" i="3" s="1"/>
  <c r="DG1688" i="3"/>
  <c r="DH1688" i="3"/>
  <c r="DH1720" i="3"/>
  <c r="DI1720" i="3"/>
  <c r="DF1720" i="3"/>
  <c r="DG1720" i="3"/>
  <c r="DJ1720" i="3" s="1"/>
  <c r="DH1785" i="3"/>
  <c r="DI1785" i="3"/>
  <c r="DJ1785" i="3" s="1"/>
  <c r="DG1785" i="3"/>
  <c r="DF1785" i="3"/>
  <c r="DG1855" i="3"/>
  <c r="DH1855" i="3"/>
  <c r="DI1855" i="3"/>
  <c r="DJ1855" i="3" s="1"/>
  <c r="DF1855" i="3"/>
  <c r="DG74" i="3"/>
  <c r="DI74" i="3"/>
  <c r="DF74" i="3"/>
  <c r="DJ74" i="3" s="1"/>
  <c r="DH74" i="3"/>
  <c r="DH73" i="3"/>
  <c r="DF73" i="3"/>
  <c r="DJ73" i="3" s="1"/>
  <c r="DG73" i="3"/>
  <c r="DI73" i="3"/>
  <c r="DG124" i="3"/>
  <c r="DJ124" i="3" s="1"/>
  <c r="DI124" i="3"/>
  <c r="DF124" i="3"/>
  <c r="DH124" i="3"/>
  <c r="DF177" i="3"/>
  <c r="DJ177" i="3" s="1"/>
  <c r="DG177" i="3"/>
  <c r="DI177" i="3"/>
  <c r="DH177" i="3"/>
  <c r="DI173" i="3"/>
  <c r="DF173" i="3"/>
  <c r="DH173" i="3"/>
  <c r="DG173" i="3"/>
  <c r="DJ173" i="3" s="1"/>
  <c r="DI224" i="3"/>
  <c r="DF224" i="3"/>
  <c r="DG224" i="3"/>
  <c r="DJ224" i="3" s="1"/>
  <c r="DH224" i="3"/>
  <c r="DG225" i="3"/>
  <c r="DJ225" i="3" s="1"/>
  <c r="DF225" i="3"/>
  <c r="DI225" i="3"/>
  <c r="DH225" i="3"/>
  <c r="DI1502" i="3"/>
  <c r="DF1502" i="3"/>
  <c r="DJ1502" i="3" s="1"/>
  <c r="DG1502" i="3"/>
  <c r="DH1502" i="3"/>
  <c r="DI1550" i="3"/>
  <c r="DF1550" i="3"/>
  <c r="DJ1550" i="3" s="1"/>
  <c r="DG1550" i="3"/>
  <c r="DH1550" i="3"/>
  <c r="DI1582" i="3"/>
  <c r="DF1582" i="3"/>
  <c r="DJ1582" i="3" s="1"/>
  <c r="DG1582" i="3"/>
  <c r="DH1582" i="3"/>
  <c r="DH1600" i="3"/>
  <c r="DI1600" i="3"/>
  <c r="DF1600" i="3"/>
  <c r="DG1600" i="3"/>
  <c r="DJ1600" i="3" s="1"/>
  <c r="DH1618" i="3"/>
  <c r="DI1618" i="3"/>
  <c r="DF1618" i="3"/>
  <c r="DG1618" i="3"/>
  <c r="DJ1618" i="3" s="1"/>
  <c r="DH1637" i="3"/>
  <c r="DI1637" i="3"/>
  <c r="DJ1637" i="3" s="1"/>
  <c r="DF1637" i="3"/>
  <c r="DG1637" i="3"/>
  <c r="DI1693" i="3"/>
  <c r="DF1693" i="3"/>
  <c r="DG1693" i="3"/>
  <c r="DJ1693" i="3" s="1"/>
  <c r="DH1693" i="3"/>
  <c r="DI1724" i="3"/>
  <c r="DJ1724" i="3" s="1"/>
  <c r="DF1724" i="3"/>
  <c r="DG1724" i="3"/>
  <c r="DH1724" i="3"/>
  <c r="DG1750" i="3"/>
  <c r="DH1750" i="3"/>
  <c r="DI1750" i="3"/>
  <c r="DF1750" i="3"/>
  <c r="DJ1750" i="3" s="1"/>
  <c r="DI1777" i="3"/>
  <c r="DF1777" i="3"/>
  <c r="DJ1777" i="3" s="1"/>
  <c r="DH1777" i="3"/>
  <c r="DG1777" i="3"/>
  <c r="DF7" i="3"/>
  <c r="DJ7" i="3" s="1"/>
  <c r="DG7" i="3"/>
  <c r="DH7" i="3"/>
  <c r="DI7" i="3"/>
  <c r="DH1" i="3"/>
  <c r="DI1" i="3"/>
  <c r="DJ1" i="3" s="1"/>
  <c r="DF1" i="3"/>
  <c r="DG1" i="3"/>
  <c r="P41" i="1"/>
  <c r="P45" i="1"/>
  <c r="P59" i="1"/>
  <c r="P63" i="1"/>
  <c r="DG114" i="3"/>
  <c r="DI114" i="3"/>
  <c r="DF114" i="3"/>
  <c r="DJ114" i="3" s="1"/>
  <c r="DH114" i="3"/>
  <c r="DF110" i="3"/>
  <c r="DH110" i="3"/>
  <c r="DI110" i="3"/>
  <c r="DG110" i="3"/>
  <c r="DJ110" i="3" s="1"/>
  <c r="P77" i="1"/>
  <c r="DI162" i="3"/>
  <c r="DG162" i="3"/>
  <c r="DJ162" i="3" s="1"/>
  <c r="DF162" i="3"/>
  <c r="DH162" i="3"/>
  <c r="P93" i="1"/>
  <c r="CP93" i="1" s="1"/>
  <c r="O93" i="1" s="1"/>
  <c r="DG221" i="3"/>
  <c r="DH221" i="3"/>
  <c r="DI221" i="3"/>
  <c r="DF221" i="3"/>
  <c r="DJ221" i="3" s="1"/>
  <c r="DG213" i="3"/>
  <c r="DI213" i="3"/>
  <c r="DJ213" i="3" s="1"/>
  <c r="DF213" i="3"/>
  <c r="DH213" i="3"/>
  <c r="DG264" i="3"/>
  <c r="DJ264" i="3" s="1"/>
  <c r="DF264" i="3"/>
  <c r="DI264" i="3"/>
  <c r="DH264" i="3"/>
  <c r="DH1475" i="3"/>
  <c r="DI1475" i="3"/>
  <c r="DF1475" i="3"/>
  <c r="DG1475" i="3"/>
  <c r="DJ1475" i="3" s="1"/>
  <c r="DH1496" i="3"/>
  <c r="DI1496" i="3"/>
  <c r="DF1496" i="3"/>
  <c r="DG1496" i="3"/>
  <c r="DJ1496" i="3" s="1"/>
  <c r="DH1544" i="3"/>
  <c r="DI1544" i="3"/>
  <c r="DF1544" i="3"/>
  <c r="DG1544" i="3"/>
  <c r="DJ1544" i="3" s="1"/>
  <c r="DI1586" i="3"/>
  <c r="DF1586" i="3"/>
  <c r="DG1586" i="3"/>
  <c r="DJ1586" i="3" s="1"/>
  <c r="DH1586" i="3"/>
  <c r="DI1626" i="3"/>
  <c r="DF1626" i="3"/>
  <c r="DG1626" i="3"/>
  <c r="DJ1626" i="3" s="1"/>
  <c r="DH1626" i="3"/>
  <c r="DI1644" i="3"/>
  <c r="DJ1644" i="3" s="1"/>
  <c r="DF1644" i="3"/>
  <c r="DG1644" i="3"/>
  <c r="DH1644" i="3"/>
  <c r="DI1666" i="3"/>
  <c r="DF1666" i="3"/>
  <c r="DJ1666" i="3" s="1"/>
  <c r="DG1666" i="3"/>
  <c r="DH1666" i="3"/>
  <c r="DI1739" i="3"/>
  <c r="DF1739" i="3"/>
  <c r="DJ1739" i="3" s="1"/>
  <c r="DG1739" i="3"/>
  <c r="DH1739" i="3"/>
  <c r="DH1765" i="3"/>
  <c r="DI1765" i="3"/>
  <c r="DJ1765" i="3" s="1"/>
  <c r="DF1765" i="3"/>
  <c r="DG1765" i="3"/>
  <c r="DH1779" i="3"/>
  <c r="DI1779" i="3"/>
  <c r="DG1779" i="3"/>
  <c r="DJ1779" i="3" s="1"/>
  <c r="DF1779" i="3"/>
  <c r="DG46" i="3"/>
  <c r="DI46" i="3"/>
  <c r="DF46" i="3"/>
  <c r="DJ46" i="3" s="1"/>
  <c r="DH46" i="3"/>
  <c r="DI44" i="3"/>
  <c r="DG44" i="3"/>
  <c r="DJ44" i="3" s="1"/>
  <c r="DH44" i="3"/>
  <c r="DF44" i="3"/>
  <c r="DG108" i="3"/>
  <c r="DI108" i="3"/>
  <c r="DF108" i="3"/>
  <c r="DJ108" i="3" s="1"/>
  <c r="DH108" i="3"/>
  <c r="DF97" i="3"/>
  <c r="DH97" i="3"/>
  <c r="DI97" i="3"/>
  <c r="DG97" i="3"/>
  <c r="DJ97" i="3" s="1"/>
  <c r="DH99" i="3"/>
  <c r="DF99" i="3"/>
  <c r="DJ99" i="3" s="1"/>
  <c r="DG99" i="3"/>
  <c r="DI99" i="3"/>
  <c r="DI153" i="3"/>
  <c r="DG153" i="3"/>
  <c r="DF153" i="3"/>
  <c r="DJ153" i="3" s="1"/>
  <c r="DH153" i="3"/>
  <c r="DI201" i="3"/>
  <c r="DG201" i="3"/>
  <c r="DJ201" i="3" s="1"/>
  <c r="DF201" i="3"/>
  <c r="DH201" i="3"/>
  <c r="DI209" i="3"/>
  <c r="DG209" i="3"/>
  <c r="DF209" i="3"/>
  <c r="DJ209" i="3" s="1"/>
  <c r="DH209" i="3"/>
  <c r="DH1859" i="3"/>
  <c r="DI1859" i="3"/>
  <c r="DJ1859" i="3" s="1"/>
  <c r="DF1859" i="3"/>
  <c r="DG1859" i="3"/>
  <c r="DI1893" i="3"/>
  <c r="DJ1893" i="3" s="1"/>
  <c r="DF1893" i="3"/>
  <c r="DG1893" i="3"/>
  <c r="DH1893" i="3"/>
  <c r="W41" i="1"/>
  <c r="W95" i="1"/>
  <c r="DG272" i="3"/>
  <c r="DJ272" i="3" s="1"/>
  <c r="DF272" i="3"/>
  <c r="DH272" i="3"/>
  <c r="DI272" i="3"/>
  <c r="DH276" i="3"/>
  <c r="DG276" i="3"/>
  <c r="DI276" i="3"/>
  <c r="DF276" i="3"/>
  <c r="DJ276" i="3" s="1"/>
  <c r="DF325" i="3"/>
  <c r="DJ325" i="3" s="1"/>
  <c r="DI325" i="3"/>
  <c r="DG325" i="3"/>
  <c r="DH325" i="3"/>
  <c r="DG324" i="3"/>
  <c r="DF324" i="3"/>
  <c r="DJ324" i="3" s="1"/>
  <c r="DI324" i="3"/>
  <c r="DH324" i="3"/>
  <c r="DG370" i="3"/>
  <c r="DH370" i="3"/>
  <c r="DI370" i="3"/>
  <c r="DF370" i="3"/>
  <c r="DJ370" i="3" s="1"/>
  <c r="DF410" i="3"/>
  <c r="DH410" i="3"/>
  <c r="DI410" i="3"/>
  <c r="DG410" i="3"/>
  <c r="DJ410" i="3" s="1"/>
  <c r="DG449" i="3"/>
  <c r="DH449" i="3"/>
  <c r="DI449" i="3"/>
  <c r="DF449" i="3"/>
  <c r="DJ449" i="3" s="1"/>
  <c r="DI483" i="3"/>
  <c r="DF483" i="3"/>
  <c r="DJ483" i="3" s="1"/>
  <c r="DG483" i="3"/>
  <c r="DH483" i="3"/>
  <c r="DG481" i="3"/>
  <c r="DH481" i="3"/>
  <c r="DI481" i="3"/>
  <c r="DF481" i="3"/>
  <c r="DJ481" i="3" s="1"/>
  <c r="DG507" i="3"/>
  <c r="DH507" i="3"/>
  <c r="DI507" i="3"/>
  <c r="DF507" i="3"/>
  <c r="DJ507" i="3" s="1"/>
  <c r="DG549" i="3"/>
  <c r="DI549" i="3"/>
  <c r="DF549" i="3"/>
  <c r="DJ549" i="3" s="1"/>
  <c r="DH549" i="3"/>
  <c r="DF545" i="3"/>
  <c r="DH545" i="3"/>
  <c r="DI545" i="3"/>
  <c r="DJ545" i="3" s="1"/>
  <c r="DG545" i="3"/>
  <c r="DI1811" i="3"/>
  <c r="DJ1811" i="3" s="1"/>
  <c r="DF1811" i="3"/>
  <c r="DG1811" i="3"/>
  <c r="DH1811" i="3"/>
  <c r="DI1824" i="3"/>
  <c r="DF1824" i="3"/>
  <c r="DJ1824" i="3" s="1"/>
  <c r="DG1824" i="3"/>
  <c r="DH1824" i="3"/>
  <c r="DH1852" i="3"/>
  <c r="DI1852" i="3"/>
  <c r="DF1852" i="3"/>
  <c r="DJ1852" i="3" s="1"/>
  <c r="DG1852" i="3"/>
  <c r="W43" i="1"/>
  <c r="W59" i="1"/>
  <c r="W75" i="1"/>
  <c r="P85" i="1"/>
  <c r="W93" i="1"/>
  <c r="CY108" i="1"/>
  <c r="X108" i="1" s="1"/>
  <c r="CZ108" i="1"/>
  <c r="Y108" i="1" s="1"/>
  <c r="CZ114" i="1"/>
  <c r="Y114" i="1" s="1"/>
  <c r="CY114" i="1"/>
  <c r="X114" i="1" s="1"/>
  <c r="DG297" i="3"/>
  <c r="DJ297" i="3" s="1"/>
  <c r="DF297" i="3"/>
  <c r="DH297" i="3"/>
  <c r="DI297" i="3"/>
  <c r="DG350" i="3"/>
  <c r="DH350" i="3"/>
  <c r="DI350" i="3"/>
  <c r="DF350" i="3"/>
  <c r="DJ350" i="3" s="1"/>
  <c r="DG388" i="3"/>
  <c r="DJ388" i="3" s="1"/>
  <c r="DI388" i="3"/>
  <c r="DF388" i="3"/>
  <c r="DH388" i="3"/>
  <c r="DI385" i="3"/>
  <c r="DJ385" i="3" s="1"/>
  <c r="DG385" i="3"/>
  <c r="DH385" i="3"/>
  <c r="DF385" i="3"/>
  <c r="DG433" i="3"/>
  <c r="DH433" i="3"/>
  <c r="DI433" i="3"/>
  <c r="DF433" i="3"/>
  <c r="DJ433" i="3" s="1"/>
  <c r="DI459" i="3"/>
  <c r="DF459" i="3"/>
  <c r="DJ459" i="3" s="1"/>
  <c r="DG459" i="3"/>
  <c r="DH459" i="3"/>
  <c r="DG523" i="3"/>
  <c r="DH523" i="3"/>
  <c r="DI523" i="3"/>
  <c r="DF523" i="3"/>
  <c r="DJ523" i="3" s="1"/>
  <c r="DI1803" i="3"/>
  <c r="DF1803" i="3"/>
  <c r="DG1803" i="3"/>
  <c r="DJ1803" i="3" s="1"/>
  <c r="DH1803" i="3"/>
  <c r="DI1836" i="3"/>
  <c r="DF1836" i="3"/>
  <c r="DJ1836" i="3" s="1"/>
  <c r="DG1836" i="3"/>
  <c r="DH1836" i="3"/>
  <c r="DI1889" i="3"/>
  <c r="DJ1889" i="3" s="1"/>
  <c r="DF1889" i="3"/>
  <c r="DG1889" i="3"/>
  <c r="DH1889" i="3"/>
  <c r="R41" i="1"/>
  <c r="T43" i="1"/>
  <c r="U45" i="1"/>
  <c r="CY51" i="1"/>
  <c r="X51" i="1" s="1"/>
  <c r="CZ51" i="1"/>
  <c r="Y51" i="1" s="1"/>
  <c r="R61" i="1"/>
  <c r="T63" i="1"/>
  <c r="T75" i="1"/>
  <c r="U77" i="1"/>
  <c r="CY83" i="1"/>
  <c r="X83" i="1" s="1"/>
  <c r="CZ83" i="1"/>
  <c r="Y83" i="1" s="1"/>
  <c r="GM88" i="1"/>
  <c r="GN88" i="1" s="1"/>
  <c r="V95" i="1"/>
  <c r="CY100" i="1"/>
  <c r="X100" i="1" s="1"/>
  <c r="DG335" i="3"/>
  <c r="DF335" i="3"/>
  <c r="DJ335" i="3" s="1"/>
  <c r="DH335" i="3"/>
  <c r="DI335" i="3"/>
  <c r="DG381" i="3"/>
  <c r="DI381" i="3"/>
  <c r="DF381" i="3"/>
  <c r="DJ381" i="3" s="1"/>
  <c r="DH381" i="3"/>
  <c r="DI428" i="3"/>
  <c r="DF428" i="3"/>
  <c r="DJ428" i="3" s="1"/>
  <c r="DG428" i="3"/>
  <c r="DH428" i="3"/>
  <c r="DG426" i="3"/>
  <c r="DH426" i="3"/>
  <c r="DI426" i="3"/>
  <c r="DF426" i="3"/>
  <c r="DJ426" i="3" s="1"/>
  <c r="DI453" i="3"/>
  <c r="DF453" i="3"/>
  <c r="DJ453" i="3" s="1"/>
  <c r="DG453" i="3"/>
  <c r="DH453" i="3"/>
  <c r="CZ159" i="1"/>
  <c r="Y159" i="1" s="1"/>
  <c r="CY159" i="1"/>
  <c r="X159" i="1" s="1"/>
  <c r="DI489" i="3"/>
  <c r="DJ489" i="3" s="1"/>
  <c r="DF489" i="3"/>
  <c r="DG489" i="3"/>
  <c r="DH489" i="3"/>
  <c r="Q188" i="1"/>
  <c r="GX188" i="1"/>
  <c r="P188" i="1"/>
  <c r="CZ125" i="1"/>
  <c r="Y125" i="1" s="1"/>
  <c r="CY125" i="1"/>
  <c r="X125" i="1" s="1"/>
  <c r="CZ131" i="1"/>
  <c r="Y131" i="1" s="1"/>
  <c r="CZ141" i="1"/>
  <c r="Y141" i="1" s="1"/>
  <c r="GM141" i="1" s="1"/>
  <c r="GN141" i="1" s="1"/>
  <c r="DG402" i="3"/>
  <c r="DI402" i="3"/>
  <c r="DF402" i="3"/>
  <c r="DJ402" i="3" s="1"/>
  <c r="DH402" i="3"/>
  <c r="CZ165" i="1"/>
  <c r="Y165" i="1" s="1"/>
  <c r="CY165" i="1"/>
  <c r="X165" i="1" s="1"/>
  <c r="CZ169" i="1"/>
  <c r="Y169" i="1" s="1"/>
  <c r="CY169" i="1"/>
  <c r="X169" i="1" s="1"/>
  <c r="CZ173" i="1"/>
  <c r="Y173" i="1" s="1"/>
  <c r="CY173" i="1"/>
  <c r="X173" i="1" s="1"/>
  <c r="CP174" i="1"/>
  <c r="O174" i="1" s="1"/>
  <c r="GM174" i="1" s="1"/>
  <c r="GN174" i="1" s="1"/>
  <c r="CY177" i="1"/>
  <c r="X177" i="1" s="1"/>
  <c r="CZ177" i="1"/>
  <c r="Y177" i="1" s="1"/>
  <c r="CZ180" i="1"/>
  <c r="Y180" i="1" s="1"/>
  <c r="CY180" i="1"/>
  <c r="X180" i="1" s="1"/>
  <c r="DG605" i="3"/>
  <c r="DH605" i="3"/>
  <c r="DI605" i="3"/>
  <c r="DF605" i="3"/>
  <c r="DJ605" i="3" s="1"/>
  <c r="AX26" i="1"/>
  <c r="F249" i="1"/>
  <c r="DI638" i="3"/>
  <c r="DF638" i="3"/>
  <c r="DJ638" i="3" s="1"/>
  <c r="DG638" i="3"/>
  <c r="DH638" i="3"/>
  <c r="DG640" i="3"/>
  <c r="DH640" i="3"/>
  <c r="DI640" i="3"/>
  <c r="DF640" i="3"/>
  <c r="DJ640" i="3" s="1"/>
  <c r="DH635" i="3"/>
  <c r="DI635" i="3"/>
  <c r="DF635" i="3"/>
  <c r="DG635" i="3"/>
  <c r="DJ635" i="3" s="1"/>
  <c r="S279" i="1"/>
  <c r="Q279" i="1"/>
  <c r="DI684" i="3"/>
  <c r="DF684" i="3"/>
  <c r="DJ684" i="3" s="1"/>
  <c r="DG684" i="3"/>
  <c r="DH684" i="3"/>
  <c r="DH682" i="3"/>
  <c r="DI682" i="3"/>
  <c r="DF682" i="3"/>
  <c r="DG682" i="3"/>
  <c r="DJ682" i="3" s="1"/>
  <c r="S293" i="1"/>
  <c r="Q293" i="1"/>
  <c r="DF723" i="3"/>
  <c r="DG723" i="3"/>
  <c r="DJ723" i="3" s="1"/>
  <c r="DH723" i="3"/>
  <c r="DI723" i="3"/>
  <c r="DG761" i="3"/>
  <c r="DH761" i="3"/>
  <c r="DI761" i="3"/>
  <c r="DF761" i="3"/>
  <c r="DJ761" i="3" s="1"/>
  <c r="DG749" i="3"/>
  <c r="DH749" i="3"/>
  <c r="DI749" i="3"/>
  <c r="DJ749" i="3" s="1"/>
  <c r="DF749" i="3"/>
  <c r="S311" i="1"/>
  <c r="Q311" i="1"/>
  <c r="S319" i="1"/>
  <c r="Q319" i="1"/>
  <c r="DG833" i="3"/>
  <c r="DH833" i="3"/>
  <c r="DI833" i="3"/>
  <c r="DF833" i="3"/>
  <c r="DJ833" i="3" s="1"/>
  <c r="DG821" i="3"/>
  <c r="DH821" i="3"/>
  <c r="DI821" i="3"/>
  <c r="DJ821" i="3" s="1"/>
  <c r="DF821" i="3"/>
  <c r="S357" i="1"/>
  <c r="Q357" i="1"/>
  <c r="DG856" i="3"/>
  <c r="DJ856" i="3" s="1"/>
  <c r="DH856" i="3"/>
  <c r="DI856" i="3"/>
  <c r="DF856" i="3"/>
  <c r="S374" i="1"/>
  <c r="Q374" i="1"/>
  <c r="DH882" i="3"/>
  <c r="DI882" i="3"/>
  <c r="DF882" i="3"/>
  <c r="DJ882" i="3" s="1"/>
  <c r="DG882" i="3"/>
  <c r="DG890" i="3"/>
  <c r="DJ890" i="3" s="1"/>
  <c r="DH890" i="3"/>
  <c r="DI890" i="3"/>
  <c r="DF890" i="3"/>
  <c r="DI907" i="3"/>
  <c r="DF907" i="3"/>
  <c r="DJ907" i="3" s="1"/>
  <c r="DG907" i="3"/>
  <c r="DH907" i="3"/>
  <c r="DG903" i="3"/>
  <c r="DH903" i="3"/>
  <c r="DI903" i="3"/>
  <c r="DJ903" i="3" s="1"/>
  <c r="DF903" i="3"/>
  <c r="DG931" i="3"/>
  <c r="DH931" i="3"/>
  <c r="DI931" i="3"/>
  <c r="DF931" i="3"/>
  <c r="DJ931" i="3" s="1"/>
  <c r="DH1845" i="3"/>
  <c r="DI1845" i="3"/>
  <c r="DF1845" i="3"/>
  <c r="DG1845" i="3"/>
  <c r="DJ1845" i="3" s="1"/>
  <c r="DI1871" i="3"/>
  <c r="DF1871" i="3"/>
  <c r="DJ1871" i="3" s="1"/>
  <c r="DG1871" i="3"/>
  <c r="DH1871" i="3"/>
  <c r="DI1897" i="3"/>
  <c r="DJ1897" i="3" s="1"/>
  <c r="DF1897" i="3"/>
  <c r="DG1897" i="3"/>
  <c r="DH1897" i="3"/>
  <c r="R43" i="1"/>
  <c r="U59" i="1"/>
  <c r="R75" i="1"/>
  <c r="U93" i="1"/>
  <c r="P101" i="1"/>
  <c r="S105" i="1"/>
  <c r="Q105" i="1"/>
  <c r="DF250" i="3"/>
  <c r="DI250" i="3"/>
  <c r="DG250" i="3"/>
  <c r="DJ250" i="3" s="1"/>
  <c r="DH250" i="3"/>
  <c r="DG257" i="3"/>
  <c r="DF257" i="3"/>
  <c r="DJ257" i="3" s="1"/>
  <c r="DH257" i="3"/>
  <c r="DI257" i="3"/>
  <c r="CZ116" i="1"/>
  <c r="Y116" i="1" s="1"/>
  <c r="CZ136" i="1"/>
  <c r="Y136" i="1" s="1"/>
  <c r="CY136" i="1"/>
  <c r="X136" i="1" s="1"/>
  <c r="DI473" i="3"/>
  <c r="DF473" i="3"/>
  <c r="DJ473" i="3" s="1"/>
  <c r="DG473" i="3"/>
  <c r="DH473" i="3"/>
  <c r="DG471" i="3"/>
  <c r="DH471" i="3"/>
  <c r="DI471" i="3"/>
  <c r="DF471" i="3"/>
  <c r="DJ471" i="3" s="1"/>
  <c r="DG493" i="3"/>
  <c r="DH493" i="3"/>
  <c r="DI493" i="3"/>
  <c r="DJ493" i="3" s="1"/>
  <c r="DF493" i="3"/>
  <c r="CZ187" i="1"/>
  <c r="Y187" i="1" s="1"/>
  <c r="DH587" i="3"/>
  <c r="DI587" i="3"/>
  <c r="DF587" i="3"/>
  <c r="DJ587" i="3" s="1"/>
  <c r="DG587" i="3"/>
  <c r="EG26" i="1"/>
  <c r="P246" i="1"/>
  <c r="EG957" i="1"/>
  <c r="DG676" i="3"/>
  <c r="DH676" i="3"/>
  <c r="DI676" i="3"/>
  <c r="DF676" i="3"/>
  <c r="DJ676" i="3" s="1"/>
  <c r="DI714" i="3"/>
  <c r="DF714" i="3"/>
  <c r="DJ714" i="3" s="1"/>
  <c r="DG714" i="3"/>
  <c r="DH714" i="3"/>
  <c r="DH712" i="3"/>
  <c r="DI712" i="3"/>
  <c r="DF712" i="3"/>
  <c r="DG712" i="3"/>
  <c r="DJ712" i="3" s="1"/>
  <c r="CY301" i="1"/>
  <c r="X301" i="1" s="1"/>
  <c r="CZ301" i="1"/>
  <c r="Y301" i="1" s="1"/>
  <c r="DH746" i="3"/>
  <c r="DI746" i="3"/>
  <c r="DF746" i="3"/>
  <c r="DJ746" i="3" s="1"/>
  <c r="DG746" i="3"/>
  <c r="CY309" i="1"/>
  <c r="X309" i="1" s="1"/>
  <c r="CZ309" i="1"/>
  <c r="Y309" i="1" s="1"/>
  <c r="DG811" i="3"/>
  <c r="DJ811" i="3" s="1"/>
  <c r="DH811" i="3"/>
  <c r="DI811" i="3"/>
  <c r="DF811" i="3"/>
  <c r="DH814" i="3"/>
  <c r="DI814" i="3"/>
  <c r="DF814" i="3"/>
  <c r="DJ814" i="3" s="1"/>
  <c r="DG814" i="3"/>
  <c r="DH877" i="3"/>
  <c r="DI877" i="3"/>
  <c r="DF877" i="3"/>
  <c r="DG877" i="3"/>
  <c r="DJ877" i="3" s="1"/>
  <c r="CY112" i="1"/>
  <c r="X112" i="1" s="1"/>
  <c r="DG314" i="3"/>
  <c r="DF314" i="3"/>
  <c r="DJ314" i="3" s="1"/>
  <c r="DH314" i="3"/>
  <c r="DI314" i="3"/>
  <c r="DF315" i="3"/>
  <c r="DJ315" i="3" s="1"/>
  <c r="DI315" i="3"/>
  <c r="DH315" i="3"/>
  <c r="DG315" i="3"/>
  <c r="GM131" i="1"/>
  <c r="GN131" i="1" s="1"/>
  <c r="W170" i="1"/>
  <c r="CY195" i="1"/>
  <c r="X195" i="1" s="1"/>
  <c r="GM195" i="1" s="1"/>
  <c r="GN195" i="1" s="1"/>
  <c r="DH578" i="3"/>
  <c r="DI578" i="3"/>
  <c r="DF578" i="3"/>
  <c r="DJ578" i="3" s="1"/>
  <c r="DG578" i="3"/>
  <c r="DG592" i="3"/>
  <c r="DH592" i="3"/>
  <c r="DI592" i="3"/>
  <c r="DF592" i="3"/>
  <c r="DJ592" i="3" s="1"/>
  <c r="BD26" i="1"/>
  <c r="F267" i="1"/>
  <c r="BD957" i="1"/>
  <c r="FY26" i="1"/>
  <c r="EP242" i="1"/>
  <c r="P279" i="1"/>
  <c r="CP279" i="1" s="1"/>
  <c r="O279" i="1" s="1"/>
  <c r="DH653" i="3"/>
  <c r="DI653" i="3"/>
  <c r="DF653" i="3"/>
  <c r="DG653" i="3"/>
  <c r="DJ653" i="3" s="1"/>
  <c r="DI708" i="3"/>
  <c r="DF708" i="3"/>
  <c r="DJ708" i="3" s="1"/>
  <c r="DG708" i="3"/>
  <c r="DH708" i="3"/>
  <c r="DG706" i="3"/>
  <c r="DH706" i="3"/>
  <c r="DI706" i="3"/>
  <c r="DF706" i="3"/>
  <c r="DJ706" i="3" s="1"/>
  <c r="DH705" i="3"/>
  <c r="DI705" i="3"/>
  <c r="DF705" i="3"/>
  <c r="DJ705" i="3" s="1"/>
  <c r="DG705" i="3"/>
  <c r="Q299" i="1"/>
  <c r="S299" i="1"/>
  <c r="DF739" i="3"/>
  <c r="DG739" i="3"/>
  <c r="DH739" i="3"/>
  <c r="DI739" i="3"/>
  <c r="DJ739" i="3" s="1"/>
  <c r="CP309" i="1"/>
  <c r="O309" i="1" s="1"/>
  <c r="P313" i="1"/>
  <c r="P317" i="1"/>
  <c r="P321" i="1"/>
  <c r="DG805" i="3"/>
  <c r="DH805" i="3"/>
  <c r="DI805" i="3"/>
  <c r="DF805" i="3"/>
  <c r="DJ805" i="3" s="1"/>
  <c r="DG793" i="3"/>
  <c r="DH793" i="3"/>
  <c r="DI793" i="3"/>
  <c r="DJ793" i="3" s="1"/>
  <c r="DF793" i="3"/>
  <c r="P374" i="1"/>
  <c r="CP374" i="1" s="1"/>
  <c r="O374" i="1" s="1"/>
  <c r="DG874" i="3"/>
  <c r="DH874" i="3"/>
  <c r="DI874" i="3"/>
  <c r="DF874" i="3"/>
  <c r="DJ874" i="3" s="1"/>
  <c r="GX101" i="1"/>
  <c r="GB242" i="1" s="1"/>
  <c r="CY144" i="1"/>
  <c r="X144" i="1" s="1"/>
  <c r="CZ144" i="1"/>
  <c r="Y144" i="1" s="1"/>
  <c r="CZ147" i="1"/>
  <c r="Y147" i="1" s="1"/>
  <c r="CY147" i="1"/>
  <c r="X147" i="1" s="1"/>
  <c r="DI441" i="3"/>
  <c r="DJ441" i="3" s="1"/>
  <c r="DF441" i="3"/>
  <c r="DG441" i="3"/>
  <c r="DH441" i="3"/>
  <c r="GM159" i="1"/>
  <c r="GN159" i="1" s="1"/>
  <c r="U170" i="1"/>
  <c r="GM192" i="1"/>
  <c r="GN192" i="1" s="1"/>
  <c r="DG540" i="3"/>
  <c r="DJ540" i="3" s="1"/>
  <c r="DI540" i="3"/>
  <c r="DF540" i="3"/>
  <c r="DH540" i="3"/>
  <c r="CY205" i="1"/>
  <c r="X205" i="1" s="1"/>
  <c r="CZ205" i="1"/>
  <c r="Y205" i="1" s="1"/>
  <c r="DI624" i="3"/>
  <c r="DF624" i="3"/>
  <c r="DJ624" i="3" s="1"/>
  <c r="DG624" i="3"/>
  <c r="DH624" i="3"/>
  <c r="DG618" i="3"/>
  <c r="DJ618" i="3" s="1"/>
  <c r="DH618" i="3"/>
  <c r="DI618" i="3"/>
  <c r="DF618" i="3"/>
  <c r="EI26" i="1"/>
  <c r="P252" i="1"/>
  <c r="EI957" i="1"/>
  <c r="DG646" i="3"/>
  <c r="DH646" i="3"/>
  <c r="DI646" i="3"/>
  <c r="DF646" i="3"/>
  <c r="DJ646" i="3" s="1"/>
  <c r="DH643" i="3"/>
  <c r="DI643" i="3"/>
  <c r="DF643" i="3"/>
  <c r="DG643" i="3"/>
  <c r="DJ643" i="3" s="1"/>
  <c r="DF733" i="3"/>
  <c r="DG733" i="3"/>
  <c r="DJ733" i="3" s="1"/>
  <c r="DH733" i="3"/>
  <c r="DI733" i="3"/>
  <c r="DG779" i="3"/>
  <c r="DH779" i="3"/>
  <c r="DI779" i="3"/>
  <c r="DF779" i="3"/>
  <c r="DJ779" i="3" s="1"/>
  <c r="DH790" i="3"/>
  <c r="DI790" i="3"/>
  <c r="DF790" i="3"/>
  <c r="DJ790" i="3" s="1"/>
  <c r="DG790" i="3"/>
  <c r="DG843" i="3"/>
  <c r="DH843" i="3"/>
  <c r="DI843" i="3"/>
  <c r="DF843" i="3"/>
  <c r="DJ843" i="3" s="1"/>
  <c r="DH846" i="3"/>
  <c r="DI846" i="3"/>
  <c r="DF846" i="3"/>
  <c r="DJ846" i="3" s="1"/>
  <c r="DG846" i="3"/>
  <c r="DF853" i="3"/>
  <c r="DG853" i="3"/>
  <c r="DH853" i="3"/>
  <c r="DI853" i="3"/>
  <c r="DJ853" i="3" s="1"/>
  <c r="DI865" i="3"/>
  <c r="DF865" i="3"/>
  <c r="DJ865" i="3" s="1"/>
  <c r="DG865" i="3"/>
  <c r="DH865" i="3"/>
  <c r="DG885" i="3"/>
  <c r="DH885" i="3"/>
  <c r="DI885" i="3"/>
  <c r="DJ885" i="3" s="1"/>
  <c r="DF885" i="3"/>
  <c r="CY192" i="1"/>
  <c r="X192" i="1" s="1"/>
  <c r="CY212" i="1"/>
  <c r="X212" i="1" s="1"/>
  <c r="GM220" i="1"/>
  <c r="GN220" i="1" s="1"/>
  <c r="GM276" i="1"/>
  <c r="R293" i="1"/>
  <c r="R303" i="1"/>
  <c r="T305" i="1"/>
  <c r="GX311" i="1"/>
  <c r="V317" i="1"/>
  <c r="GX319" i="1"/>
  <c r="T343" i="1"/>
  <c r="V357" i="1"/>
  <c r="GX359" i="1"/>
  <c r="CY378" i="1"/>
  <c r="X378" i="1" s="1"/>
  <c r="CZ378" i="1"/>
  <c r="Y378" i="1" s="1"/>
  <c r="T382" i="1"/>
  <c r="DH912" i="3"/>
  <c r="DI912" i="3"/>
  <c r="DF912" i="3"/>
  <c r="DG912" i="3"/>
  <c r="DJ912" i="3" s="1"/>
  <c r="CY412" i="1"/>
  <c r="X412" i="1" s="1"/>
  <c r="GM412" i="1" s="1"/>
  <c r="GN412" i="1" s="1"/>
  <c r="CZ412" i="1"/>
  <c r="Y412" i="1" s="1"/>
  <c r="CY434" i="1"/>
  <c r="X434" i="1" s="1"/>
  <c r="GM434" i="1" s="1"/>
  <c r="GN434" i="1" s="1"/>
  <c r="CZ434" i="1"/>
  <c r="Y434" i="1" s="1"/>
  <c r="DG1033" i="3"/>
  <c r="DJ1033" i="3" s="1"/>
  <c r="DH1033" i="3"/>
  <c r="DI1033" i="3"/>
  <c r="DF1033" i="3"/>
  <c r="EU274" i="1"/>
  <c r="P464" i="1"/>
  <c r="DG1057" i="3"/>
  <c r="DJ1057" i="3" s="1"/>
  <c r="DH1057" i="3"/>
  <c r="DI1057" i="3"/>
  <c r="DF1057" i="3"/>
  <c r="DH1060" i="3"/>
  <c r="DI1060" i="3"/>
  <c r="DF1060" i="3"/>
  <c r="DJ1060" i="3" s="1"/>
  <c r="DG1060" i="3"/>
  <c r="CY493" i="1"/>
  <c r="X493" i="1" s="1"/>
  <c r="GM493" i="1" s="1"/>
  <c r="GN493" i="1" s="1"/>
  <c r="CZ493" i="1"/>
  <c r="Y493" i="1" s="1"/>
  <c r="DF1110" i="3"/>
  <c r="DG1110" i="3"/>
  <c r="DJ1110" i="3" s="1"/>
  <c r="DH1110" i="3"/>
  <c r="DI1110" i="3"/>
  <c r="DI1160" i="3"/>
  <c r="DF1160" i="3"/>
  <c r="DJ1160" i="3" s="1"/>
  <c r="DG1160" i="3"/>
  <c r="DH1160" i="3"/>
  <c r="DG1158" i="3"/>
  <c r="DH1158" i="3"/>
  <c r="DI1158" i="3"/>
  <c r="DF1158" i="3"/>
  <c r="DJ1158" i="3" s="1"/>
  <c r="DH1154" i="3"/>
  <c r="DI1154" i="3"/>
  <c r="DF1154" i="3"/>
  <c r="DG1154" i="3"/>
  <c r="DJ1154" i="3" s="1"/>
  <c r="DI1200" i="3"/>
  <c r="DF1200" i="3"/>
  <c r="DJ1200" i="3" s="1"/>
  <c r="DG1200" i="3"/>
  <c r="DH1200" i="3"/>
  <c r="DG1198" i="3"/>
  <c r="DH1198" i="3"/>
  <c r="DI1198" i="3"/>
  <c r="DF1198" i="3"/>
  <c r="DJ1198" i="3" s="1"/>
  <c r="DH1194" i="3"/>
  <c r="DI1194" i="3"/>
  <c r="DF1194" i="3"/>
  <c r="DG1194" i="3"/>
  <c r="DJ1194" i="3" s="1"/>
  <c r="DI1228" i="3"/>
  <c r="DF1228" i="3"/>
  <c r="DJ1228" i="3" s="1"/>
  <c r="DG1228" i="3"/>
  <c r="DH1228" i="3"/>
  <c r="DH1229" i="3"/>
  <c r="DI1229" i="3"/>
  <c r="DF1229" i="3"/>
  <c r="DJ1229" i="3" s="1"/>
  <c r="DG1229" i="3"/>
  <c r="DI1264" i="3"/>
  <c r="DF1264" i="3"/>
  <c r="DJ1264" i="3" s="1"/>
  <c r="DG1264" i="3"/>
  <c r="DH1264" i="3"/>
  <c r="DG1266" i="3"/>
  <c r="DH1266" i="3"/>
  <c r="DI1266" i="3"/>
  <c r="DF1266" i="3"/>
  <c r="DJ1266" i="3" s="1"/>
  <c r="DH1256" i="3"/>
  <c r="DI1256" i="3"/>
  <c r="DF1256" i="3"/>
  <c r="DG1256" i="3"/>
  <c r="DJ1256" i="3" s="1"/>
  <c r="CP179" i="1"/>
  <c r="O179" i="1" s="1"/>
  <c r="CY202" i="1"/>
  <c r="X202" i="1" s="1"/>
  <c r="CZ213" i="1"/>
  <c r="Y213" i="1" s="1"/>
  <c r="GM213" i="1" s="1"/>
  <c r="GN213" i="1" s="1"/>
  <c r="CY220" i="1"/>
  <c r="X220" i="1" s="1"/>
  <c r="CZ220" i="1"/>
  <c r="Y220" i="1" s="1"/>
  <c r="P343" i="1"/>
  <c r="W357" i="1"/>
  <c r="S388" i="1"/>
  <c r="Q388" i="1"/>
  <c r="U388" i="1"/>
  <c r="V388" i="1"/>
  <c r="DI970" i="3"/>
  <c r="DF970" i="3"/>
  <c r="DJ970" i="3" s="1"/>
  <c r="DG970" i="3"/>
  <c r="DH970" i="3"/>
  <c r="DG1024" i="3"/>
  <c r="DJ1024" i="3" s="1"/>
  <c r="DH1024" i="3"/>
  <c r="DI1024" i="3"/>
  <c r="DF1024" i="3"/>
  <c r="Q442" i="1"/>
  <c r="S442" i="1"/>
  <c r="Q444" i="1"/>
  <c r="S444" i="1"/>
  <c r="Q446" i="1"/>
  <c r="S446" i="1"/>
  <c r="CG274" i="1"/>
  <c r="AX448" i="1"/>
  <c r="AX957" i="1" s="1"/>
  <c r="DG1047" i="3"/>
  <c r="DH1047" i="3"/>
  <c r="DI1047" i="3"/>
  <c r="DF1047" i="3"/>
  <c r="DJ1047" i="3" s="1"/>
  <c r="DH1050" i="3"/>
  <c r="DI1050" i="3"/>
  <c r="DF1050" i="3"/>
  <c r="DJ1050" i="3" s="1"/>
  <c r="DG1050" i="3"/>
  <c r="DG1105" i="3"/>
  <c r="DH1105" i="3"/>
  <c r="DI1105" i="3"/>
  <c r="DF1105" i="3"/>
  <c r="DJ1105" i="3" s="1"/>
  <c r="DI1146" i="3"/>
  <c r="DF1146" i="3"/>
  <c r="DJ1146" i="3" s="1"/>
  <c r="DG1146" i="3"/>
  <c r="DH1146" i="3"/>
  <c r="DH1142" i="3"/>
  <c r="DI1142" i="3"/>
  <c r="DF1142" i="3"/>
  <c r="DG1142" i="3"/>
  <c r="DJ1142" i="3" s="1"/>
  <c r="DG1224" i="3"/>
  <c r="DH1224" i="3"/>
  <c r="DI1224" i="3"/>
  <c r="DF1224" i="3"/>
  <c r="DJ1224" i="3" s="1"/>
  <c r="DI1254" i="3"/>
  <c r="DF1254" i="3"/>
  <c r="DJ1254" i="3" s="1"/>
  <c r="DG1254" i="3"/>
  <c r="DH1254" i="3"/>
  <c r="DH1244" i="3"/>
  <c r="DI1244" i="3"/>
  <c r="DF1244" i="3"/>
  <c r="DG1244" i="3"/>
  <c r="DJ1244" i="3" s="1"/>
  <c r="DH1279" i="3"/>
  <c r="DI1279" i="3"/>
  <c r="DF1279" i="3"/>
  <c r="DJ1279" i="3" s="1"/>
  <c r="DG1279" i="3"/>
  <c r="DH1311" i="3"/>
  <c r="DI1311" i="3"/>
  <c r="DF1311" i="3"/>
  <c r="DJ1311" i="3" s="1"/>
  <c r="DG1311" i="3"/>
  <c r="DH1323" i="3"/>
  <c r="DI1323" i="3"/>
  <c r="DF1323" i="3"/>
  <c r="DG1323" i="3"/>
  <c r="DJ1323" i="3" s="1"/>
  <c r="DI1368" i="3"/>
  <c r="DF1368" i="3"/>
  <c r="DJ1368" i="3" s="1"/>
  <c r="DG1368" i="3"/>
  <c r="DH1368" i="3"/>
  <c r="DH1369" i="3"/>
  <c r="DI1369" i="3"/>
  <c r="DF1369" i="3"/>
  <c r="DJ1369" i="3" s="1"/>
  <c r="DG1369" i="3"/>
  <c r="GX279" i="1"/>
  <c r="U299" i="1"/>
  <c r="V305" i="1"/>
  <c r="U311" i="1"/>
  <c r="V315" i="1"/>
  <c r="R319" i="1"/>
  <c r="GX321" i="1"/>
  <c r="V345" i="1"/>
  <c r="R359" i="1"/>
  <c r="GX361" i="1"/>
  <c r="U374" i="1"/>
  <c r="T394" i="1"/>
  <c r="DH998" i="3"/>
  <c r="DI998" i="3"/>
  <c r="DF998" i="3"/>
  <c r="DJ998" i="3" s="1"/>
  <c r="DG998" i="3"/>
  <c r="DI1021" i="3"/>
  <c r="DF1021" i="3"/>
  <c r="DJ1021" i="3" s="1"/>
  <c r="DG1021" i="3"/>
  <c r="DH1021" i="3"/>
  <c r="DH1022" i="3"/>
  <c r="DI1022" i="3"/>
  <c r="DF1022" i="3"/>
  <c r="DJ1022" i="3" s="1"/>
  <c r="DG1022" i="3"/>
  <c r="EG274" i="1"/>
  <c r="P452" i="1"/>
  <c r="DG1095" i="3"/>
  <c r="DH1095" i="3"/>
  <c r="DI1095" i="3"/>
  <c r="DF1095" i="3"/>
  <c r="DJ1095" i="3" s="1"/>
  <c r="DF1134" i="3"/>
  <c r="DG1134" i="3"/>
  <c r="DJ1134" i="3" s="1"/>
  <c r="DH1134" i="3"/>
  <c r="DI1134" i="3"/>
  <c r="AD480" i="1"/>
  <c r="Q628" i="1"/>
  <c r="DI1176" i="3"/>
  <c r="DF1176" i="3"/>
  <c r="DJ1176" i="3" s="1"/>
  <c r="DG1176" i="3"/>
  <c r="DH1176" i="3"/>
  <c r="DH1172" i="3"/>
  <c r="DI1172" i="3"/>
  <c r="DF1172" i="3"/>
  <c r="DG1172" i="3"/>
  <c r="DJ1172" i="3" s="1"/>
  <c r="DI1240" i="3"/>
  <c r="DF1240" i="3"/>
  <c r="DJ1240" i="3" s="1"/>
  <c r="DG1240" i="3"/>
  <c r="DH1240" i="3"/>
  <c r="GM212" i="1"/>
  <c r="GN212" i="1" s="1"/>
  <c r="CY215" i="1"/>
  <c r="X215" i="1" s="1"/>
  <c r="W299" i="1"/>
  <c r="W315" i="1"/>
  <c r="GX345" i="1"/>
  <c r="CY390" i="1"/>
  <c r="X390" i="1" s="1"/>
  <c r="DI927" i="3"/>
  <c r="DF927" i="3"/>
  <c r="DJ927" i="3" s="1"/>
  <c r="DG927" i="3"/>
  <c r="DH927" i="3"/>
  <c r="DH925" i="3"/>
  <c r="DI925" i="3"/>
  <c r="DF925" i="3"/>
  <c r="DG925" i="3"/>
  <c r="DJ925" i="3" s="1"/>
  <c r="DI943" i="3"/>
  <c r="DF943" i="3"/>
  <c r="DJ943" i="3" s="1"/>
  <c r="DG943" i="3"/>
  <c r="DH943" i="3"/>
  <c r="DG957" i="3"/>
  <c r="DH957" i="3"/>
  <c r="DI957" i="3"/>
  <c r="DF957" i="3"/>
  <c r="DJ957" i="3" s="1"/>
  <c r="DG977" i="3"/>
  <c r="DH977" i="3"/>
  <c r="DI977" i="3"/>
  <c r="DJ977" i="3" s="1"/>
  <c r="DF977" i="3"/>
  <c r="DG1011" i="3"/>
  <c r="DH1011" i="3"/>
  <c r="DI1011" i="3"/>
  <c r="DF1011" i="3"/>
  <c r="DJ1011" i="3" s="1"/>
  <c r="DH1010" i="3"/>
  <c r="DI1010" i="3"/>
  <c r="DF1010" i="3"/>
  <c r="DJ1010" i="3" s="1"/>
  <c r="DG1010" i="3"/>
  <c r="CY438" i="1"/>
  <c r="X438" i="1" s="1"/>
  <c r="CY439" i="1"/>
  <c r="X439" i="1" s="1"/>
  <c r="P442" i="1"/>
  <c r="ET274" i="1"/>
  <c r="P461" i="1"/>
  <c r="CP483" i="1"/>
  <c r="O483" i="1" s="1"/>
  <c r="CP484" i="1"/>
  <c r="O484" i="1" s="1"/>
  <c r="AC628" i="1"/>
  <c r="CY490" i="1"/>
  <c r="X490" i="1" s="1"/>
  <c r="DI1078" i="3"/>
  <c r="DF1078" i="3"/>
  <c r="DJ1078" i="3" s="1"/>
  <c r="DG1078" i="3"/>
  <c r="DH1078" i="3"/>
  <c r="DG1076" i="3"/>
  <c r="DH1076" i="3"/>
  <c r="DI1076" i="3"/>
  <c r="DF1076" i="3"/>
  <c r="DJ1076" i="3" s="1"/>
  <c r="S501" i="1"/>
  <c r="Q501" i="1"/>
  <c r="CY502" i="1"/>
  <c r="X502" i="1" s="1"/>
  <c r="CZ502" i="1"/>
  <c r="Y502" i="1" s="1"/>
  <c r="CY506" i="1"/>
  <c r="X506" i="1" s="1"/>
  <c r="GM508" i="1"/>
  <c r="GN508" i="1" s="1"/>
  <c r="P509" i="1"/>
  <c r="DG1125" i="3"/>
  <c r="DI1125" i="3"/>
  <c r="DF1125" i="3"/>
  <c r="DJ1125" i="3" s="1"/>
  <c r="DH1125" i="3"/>
  <c r="DI1127" i="3"/>
  <c r="DG1127" i="3"/>
  <c r="DH1127" i="3"/>
  <c r="DF1127" i="3"/>
  <c r="DJ1127" i="3" s="1"/>
  <c r="S517" i="1"/>
  <c r="Q517" i="1"/>
  <c r="CY518" i="1"/>
  <c r="X518" i="1" s="1"/>
  <c r="CZ518" i="1"/>
  <c r="Y518" i="1" s="1"/>
  <c r="CY522" i="1"/>
  <c r="X522" i="1" s="1"/>
  <c r="DI1170" i="3"/>
  <c r="DF1170" i="3"/>
  <c r="DJ1170" i="3" s="1"/>
  <c r="DG1170" i="3"/>
  <c r="DH1170" i="3"/>
  <c r="DG1168" i="3"/>
  <c r="DH1168" i="3"/>
  <c r="DI1168" i="3"/>
  <c r="DF1168" i="3"/>
  <c r="DJ1168" i="3" s="1"/>
  <c r="DH1164" i="3"/>
  <c r="DI1164" i="3"/>
  <c r="DF1164" i="3"/>
  <c r="DG1164" i="3"/>
  <c r="DJ1164" i="3" s="1"/>
  <c r="CY531" i="1"/>
  <c r="X531" i="1" s="1"/>
  <c r="CY532" i="1"/>
  <c r="X532" i="1" s="1"/>
  <c r="P535" i="1"/>
  <c r="DI1206" i="3"/>
  <c r="DF1206" i="3"/>
  <c r="DJ1206" i="3" s="1"/>
  <c r="DG1206" i="3"/>
  <c r="DH1206" i="3"/>
  <c r="DH1202" i="3"/>
  <c r="DI1202" i="3"/>
  <c r="DF1202" i="3"/>
  <c r="DG1202" i="3"/>
  <c r="DJ1202" i="3" s="1"/>
  <c r="DI1234" i="3"/>
  <c r="DF1234" i="3"/>
  <c r="DJ1234" i="3" s="1"/>
  <c r="DG1234" i="3"/>
  <c r="DH1234" i="3"/>
  <c r="CY547" i="1"/>
  <c r="X547" i="1" s="1"/>
  <c r="CY548" i="1"/>
  <c r="X548" i="1" s="1"/>
  <c r="P551" i="1"/>
  <c r="CY556" i="1"/>
  <c r="X556" i="1" s="1"/>
  <c r="P559" i="1"/>
  <c r="DG1296" i="3"/>
  <c r="DH1296" i="3"/>
  <c r="DI1296" i="3"/>
  <c r="DF1296" i="3"/>
  <c r="DJ1296" i="3" s="1"/>
  <c r="DH1291" i="3"/>
  <c r="DI1291" i="3"/>
  <c r="DF1291" i="3"/>
  <c r="DG1291" i="3"/>
  <c r="DJ1291" i="3" s="1"/>
  <c r="DH1338" i="3"/>
  <c r="DI1338" i="3"/>
  <c r="DF1338" i="3"/>
  <c r="DG1338" i="3"/>
  <c r="DJ1338" i="3" s="1"/>
  <c r="DG1356" i="3"/>
  <c r="DH1356" i="3"/>
  <c r="DI1356" i="3"/>
  <c r="DF1356" i="3"/>
  <c r="DJ1356" i="3" s="1"/>
  <c r="CY436" i="1"/>
  <c r="X436" i="1" s="1"/>
  <c r="CZ436" i="1"/>
  <c r="Y436" i="1" s="1"/>
  <c r="W444" i="1"/>
  <c r="CY495" i="1"/>
  <c r="X495" i="1" s="1"/>
  <c r="CZ495" i="1"/>
  <c r="Y495" i="1" s="1"/>
  <c r="CZ504" i="1"/>
  <c r="Y504" i="1" s="1"/>
  <c r="CZ508" i="1"/>
  <c r="Y508" i="1" s="1"/>
  <c r="GX535" i="1"/>
  <c r="CZ550" i="1"/>
  <c r="Y550" i="1" s="1"/>
  <c r="GM550" i="1" s="1"/>
  <c r="GN550" i="1" s="1"/>
  <c r="CZ554" i="1"/>
  <c r="Y554" i="1" s="1"/>
  <c r="CZ558" i="1"/>
  <c r="Y558" i="1" s="1"/>
  <c r="GM558" i="1" s="1"/>
  <c r="GN558" i="1" s="1"/>
  <c r="GX567" i="1"/>
  <c r="CZ574" i="1"/>
  <c r="Y574" i="1" s="1"/>
  <c r="CY574" i="1"/>
  <c r="X574" i="1" s="1"/>
  <c r="CZ591" i="1"/>
  <c r="Y591" i="1" s="1"/>
  <c r="CY591" i="1"/>
  <c r="X591" i="1" s="1"/>
  <c r="DG1362" i="3"/>
  <c r="DH1362" i="3"/>
  <c r="DI1362" i="3"/>
  <c r="DF1362" i="3"/>
  <c r="DJ1362" i="3" s="1"/>
  <c r="T598" i="1"/>
  <c r="DH1397" i="3"/>
  <c r="DI1397" i="3"/>
  <c r="DF1397" i="3"/>
  <c r="DJ1397" i="3" s="1"/>
  <c r="DG1397" i="3"/>
  <c r="AU480" i="1"/>
  <c r="F647" i="1"/>
  <c r="DH1454" i="3"/>
  <c r="DF1454" i="3"/>
  <c r="DG1454" i="3"/>
  <c r="DJ1454" i="3" s="1"/>
  <c r="DI1454" i="3"/>
  <c r="DF1567" i="3"/>
  <c r="DJ1567" i="3" s="1"/>
  <c r="DG1567" i="3"/>
  <c r="DH1567" i="3"/>
  <c r="DI1567" i="3"/>
  <c r="CY735" i="1"/>
  <c r="X735" i="1" s="1"/>
  <c r="CZ735" i="1"/>
  <c r="Y735" i="1" s="1"/>
  <c r="DG1625" i="3"/>
  <c r="DJ1625" i="3" s="1"/>
  <c r="DH1625" i="3"/>
  <c r="DI1625" i="3"/>
  <c r="DF1625" i="3"/>
  <c r="DF1649" i="3"/>
  <c r="DJ1649" i="3" s="1"/>
  <c r="DG1649" i="3"/>
  <c r="DH1649" i="3"/>
  <c r="DI1649" i="3"/>
  <c r="DG1645" i="3"/>
  <c r="DJ1645" i="3" s="1"/>
  <c r="DH1645" i="3"/>
  <c r="DI1645" i="3"/>
  <c r="DF1645" i="3"/>
  <c r="CY770" i="1"/>
  <c r="X770" i="1" s="1"/>
  <c r="CZ770" i="1"/>
  <c r="Y770" i="1" s="1"/>
  <c r="DH1669" i="3"/>
  <c r="DI1669" i="3"/>
  <c r="DF1669" i="3"/>
  <c r="DJ1669" i="3" s="1"/>
  <c r="DG1669" i="3"/>
  <c r="DF1683" i="3"/>
  <c r="DJ1683" i="3" s="1"/>
  <c r="DG1683" i="3"/>
  <c r="DH1683" i="3"/>
  <c r="DI1683" i="3"/>
  <c r="DG1679" i="3"/>
  <c r="DJ1679" i="3" s="1"/>
  <c r="DH1679" i="3"/>
  <c r="DI1679" i="3"/>
  <c r="DF1679" i="3"/>
  <c r="DG1694" i="3"/>
  <c r="DJ1694" i="3" s="1"/>
  <c r="DH1694" i="3"/>
  <c r="DI1694" i="3"/>
  <c r="DF1694" i="3"/>
  <c r="DF1717" i="3"/>
  <c r="DJ1717" i="3" s="1"/>
  <c r="DG1717" i="3"/>
  <c r="DH1717" i="3"/>
  <c r="DI1717" i="3"/>
  <c r="DF1733" i="3"/>
  <c r="DG1733" i="3"/>
  <c r="DH1733" i="3"/>
  <c r="DI1733" i="3"/>
  <c r="DJ1733" i="3" s="1"/>
  <c r="CZ416" i="1"/>
  <c r="Y416" i="1" s="1"/>
  <c r="CZ432" i="1"/>
  <c r="Y432" i="1" s="1"/>
  <c r="CY432" i="1"/>
  <c r="X432" i="1" s="1"/>
  <c r="GM432" i="1" s="1"/>
  <c r="GO432" i="1" s="1"/>
  <c r="T442" i="1"/>
  <c r="V487" i="1"/>
  <c r="V489" i="1"/>
  <c r="V491" i="1"/>
  <c r="GX497" i="1"/>
  <c r="T501" i="1"/>
  <c r="U507" i="1"/>
  <c r="V517" i="1"/>
  <c r="V529" i="1"/>
  <c r="T535" i="1"/>
  <c r="GX541" i="1"/>
  <c r="CY564" i="1"/>
  <c r="X564" i="1" s="1"/>
  <c r="CP578" i="1"/>
  <c r="O578" i="1" s="1"/>
  <c r="GM578" i="1" s="1"/>
  <c r="GN578" i="1" s="1"/>
  <c r="CZ587" i="1"/>
  <c r="Y587" i="1" s="1"/>
  <c r="CY587" i="1"/>
  <c r="X587" i="1" s="1"/>
  <c r="DG1343" i="3"/>
  <c r="DJ1343" i="3" s="1"/>
  <c r="DH1343" i="3"/>
  <c r="DI1343" i="3"/>
  <c r="DF1343" i="3"/>
  <c r="CP588" i="1"/>
  <c r="O588" i="1" s="1"/>
  <c r="GM588" i="1" s="1"/>
  <c r="GN588" i="1" s="1"/>
  <c r="CZ595" i="1"/>
  <c r="Y595" i="1" s="1"/>
  <c r="CY595" i="1"/>
  <c r="X595" i="1" s="1"/>
  <c r="CY603" i="1"/>
  <c r="X603" i="1" s="1"/>
  <c r="GM603" i="1" s="1"/>
  <c r="GO603" i="1" s="1"/>
  <c r="CZ603" i="1"/>
  <c r="Y603" i="1" s="1"/>
  <c r="BD480" i="1"/>
  <c r="F653" i="1"/>
  <c r="FY480" i="1"/>
  <c r="EP628" i="1"/>
  <c r="DI1452" i="3"/>
  <c r="DG1452" i="3"/>
  <c r="DH1452" i="3"/>
  <c r="DF1452" i="3"/>
  <c r="DJ1452" i="3" s="1"/>
  <c r="DH1446" i="3"/>
  <c r="DI1446" i="3"/>
  <c r="DF1446" i="3"/>
  <c r="DG1446" i="3"/>
  <c r="DJ1446" i="3" s="1"/>
  <c r="DH1487" i="3"/>
  <c r="DI1487" i="3"/>
  <c r="DF1487" i="3"/>
  <c r="DJ1487" i="3" s="1"/>
  <c r="DG1487" i="3"/>
  <c r="DF1549" i="3"/>
  <c r="DJ1549" i="3" s="1"/>
  <c r="DG1549" i="3"/>
  <c r="DH1549" i="3"/>
  <c r="DI1549" i="3"/>
  <c r="DG1556" i="3"/>
  <c r="DH1556" i="3"/>
  <c r="DI1556" i="3"/>
  <c r="DF1556" i="3"/>
  <c r="DJ1556" i="3" s="1"/>
  <c r="DF1622" i="3"/>
  <c r="DJ1622" i="3" s="1"/>
  <c r="DG1622" i="3"/>
  <c r="DH1622" i="3"/>
  <c r="DI1622" i="3"/>
  <c r="CP758" i="1"/>
  <c r="O758" i="1" s="1"/>
  <c r="DF1638" i="3"/>
  <c r="DG1638" i="3"/>
  <c r="DJ1638" i="3" s="1"/>
  <c r="DH1638" i="3"/>
  <c r="DI1638" i="3"/>
  <c r="DH1643" i="3"/>
  <c r="DI1643" i="3"/>
  <c r="DF1643" i="3"/>
  <c r="DJ1643" i="3" s="1"/>
  <c r="DG1643" i="3"/>
  <c r="DG1674" i="3"/>
  <c r="DH1674" i="3"/>
  <c r="DI1674" i="3"/>
  <c r="DF1674" i="3"/>
  <c r="DJ1674" i="3" s="1"/>
  <c r="DG1690" i="3"/>
  <c r="DH1690" i="3"/>
  <c r="DI1690" i="3"/>
  <c r="DF1690" i="3"/>
  <c r="DJ1690" i="3" s="1"/>
  <c r="DF1721" i="3"/>
  <c r="DG1721" i="3"/>
  <c r="DJ1721" i="3" s="1"/>
  <c r="DH1721" i="3"/>
  <c r="DI1721" i="3"/>
  <c r="DH1723" i="3"/>
  <c r="DI1723" i="3"/>
  <c r="DF1723" i="3"/>
  <c r="DJ1723" i="3" s="1"/>
  <c r="DG1723" i="3"/>
  <c r="DF1731" i="3"/>
  <c r="DJ1731" i="3" s="1"/>
  <c r="DG1731" i="3"/>
  <c r="DH1731" i="3"/>
  <c r="DI1731" i="3"/>
  <c r="CP808" i="1"/>
  <c r="O808" i="1" s="1"/>
  <c r="AH274" i="1"/>
  <c r="U448" i="1"/>
  <c r="CY422" i="1"/>
  <c r="X422" i="1" s="1"/>
  <c r="CZ422" i="1"/>
  <c r="Y422" i="1" s="1"/>
  <c r="W489" i="1"/>
  <c r="EB628" i="1" s="1"/>
  <c r="CZ520" i="1"/>
  <c r="Y520" i="1" s="1"/>
  <c r="P541" i="1"/>
  <c r="W551" i="1"/>
  <c r="W555" i="1"/>
  <c r="W559" i="1"/>
  <c r="CP576" i="1"/>
  <c r="O576" i="1" s="1"/>
  <c r="GM576" i="1" s="1"/>
  <c r="GN576" i="1" s="1"/>
  <c r="GM582" i="1"/>
  <c r="GN582" i="1" s="1"/>
  <c r="Q586" i="1"/>
  <c r="CP586" i="1" s="1"/>
  <c r="O586" i="1" s="1"/>
  <c r="S586" i="1"/>
  <c r="U586" i="1"/>
  <c r="W586" i="1"/>
  <c r="DI1422" i="3"/>
  <c r="DF1422" i="3"/>
  <c r="DJ1422" i="3" s="1"/>
  <c r="DG1422" i="3"/>
  <c r="DH1422" i="3"/>
  <c r="DG1420" i="3"/>
  <c r="DH1420" i="3"/>
  <c r="DI1420" i="3"/>
  <c r="DF1420" i="3"/>
  <c r="DJ1420" i="3" s="1"/>
  <c r="DH1419" i="3"/>
  <c r="DI1419" i="3"/>
  <c r="DF1419" i="3"/>
  <c r="DJ1419" i="3" s="1"/>
  <c r="DG1419" i="3"/>
  <c r="EM480" i="1"/>
  <c r="P647" i="1"/>
  <c r="DI1438" i="3"/>
  <c r="DF1438" i="3"/>
  <c r="DJ1438" i="3" s="1"/>
  <c r="DG1438" i="3"/>
  <c r="DH1438" i="3"/>
  <c r="DH1436" i="3"/>
  <c r="DI1436" i="3"/>
  <c r="DF1436" i="3"/>
  <c r="DG1436" i="3"/>
  <c r="DJ1436" i="3" s="1"/>
  <c r="DF1474" i="3"/>
  <c r="DG1474" i="3"/>
  <c r="DJ1474" i="3" s="1"/>
  <c r="DH1474" i="3"/>
  <c r="DI1474" i="3"/>
  <c r="DF1531" i="3"/>
  <c r="DJ1531" i="3" s="1"/>
  <c r="DG1531" i="3"/>
  <c r="DH1531" i="3"/>
  <c r="DI1531" i="3"/>
  <c r="DF1518" i="3"/>
  <c r="DG1518" i="3"/>
  <c r="DJ1518" i="3" s="1"/>
  <c r="DH1518" i="3"/>
  <c r="DI1518" i="3"/>
  <c r="DG1530" i="3"/>
  <c r="DH1530" i="3"/>
  <c r="DI1530" i="3"/>
  <c r="DF1530" i="3"/>
  <c r="DJ1530" i="3" s="1"/>
  <c r="DH1525" i="3"/>
  <c r="DI1525" i="3"/>
  <c r="DF1525" i="3"/>
  <c r="DJ1525" i="3" s="1"/>
  <c r="DG1525" i="3"/>
  <c r="DG1587" i="3"/>
  <c r="DJ1587" i="3" s="1"/>
  <c r="DH1587" i="3"/>
  <c r="DI1587" i="3"/>
  <c r="DF1587" i="3"/>
  <c r="DH1589" i="3"/>
  <c r="DI1589" i="3"/>
  <c r="DF1589" i="3"/>
  <c r="DJ1589" i="3" s="1"/>
  <c r="DG1589" i="3"/>
  <c r="DG1602" i="3"/>
  <c r="DJ1602" i="3" s="1"/>
  <c r="DH1602" i="3"/>
  <c r="DI1602" i="3"/>
  <c r="DF1602" i="3"/>
  <c r="DF1615" i="3"/>
  <c r="DJ1615" i="3" s="1"/>
  <c r="DG1615" i="3"/>
  <c r="DH1615" i="3"/>
  <c r="DI1615" i="3"/>
  <c r="DG1611" i="3"/>
  <c r="DJ1611" i="3" s="1"/>
  <c r="DH1611" i="3"/>
  <c r="DI1611" i="3"/>
  <c r="DF1611" i="3"/>
  <c r="DI1705" i="3"/>
  <c r="DJ1705" i="3" s="1"/>
  <c r="DF1705" i="3"/>
  <c r="DG1705" i="3"/>
  <c r="DH1705" i="3"/>
  <c r="DG1708" i="3"/>
  <c r="DJ1708" i="3" s="1"/>
  <c r="DH1708" i="3"/>
  <c r="DI1708" i="3"/>
  <c r="DF1708" i="3"/>
  <c r="DF1751" i="3"/>
  <c r="DJ1751" i="3" s="1"/>
  <c r="DG1751" i="3"/>
  <c r="DH1751" i="3"/>
  <c r="DI1751" i="3"/>
  <c r="CY413" i="1"/>
  <c r="X413" i="1" s="1"/>
  <c r="GM413" i="1" s="1"/>
  <c r="GN413" i="1" s="1"/>
  <c r="CZ430" i="1"/>
  <c r="Y430" i="1" s="1"/>
  <c r="GM430" i="1" s="1"/>
  <c r="GO430" i="1" s="1"/>
  <c r="CZ440" i="1"/>
  <c r="Y440" i="1" s="1"/>
  <c r="CY440" i="1"/>
  <c r="X440" i="1" s="1"/>
  <c r="R442" i="1"/>
  <c r="R444" i="1"/>
  <c r="R446" i="1"/>
  <c r="T487" i="1"/>
  <c r="CY494" i="1"/>
  <c r="X494" i="1" s="1"/>
  <c r="GM494" i="1" s="1"/>
  <c r="GN494" i="1" s="1"/>
  <c r="CZ503" i="1"/>
  <c r="Y503" i="1" s="1"/>
  <c r="CY512" i="1"/>
  <c r="X512" i="1" s="1"/>
  <c r="T517" i="1"/>
  <c r="T529" i="1"/>
  <c r="U535" i="1"/>
  <c r="CZ543" i="1"/>
  <c r="Y543" i="1" s="1"/>
  <c r="GM543" i="1" s="1"/>
  <c r="GN543" i="1" s="1"/>
  <c r="T553" i="1"/>
  <c r="GM560" i="1"/>
  <c r="GN560" i="1" s="1"/>
  <c r="S573" i="1"/>
  <c r="W573" i="1"/>
  <c r="Q573" i="1"/>
  <c r="CP574" i="1"/>
  <c r="O574" i="1" s="1"/>
  <c r="GM574" i="1" s="1"/>
  <c r="GN574" i="1" s="1"/>
  <c r="DI1352" i="3"/>
  <c r="DF1352" i="3"/>
  <c r="DJ1352" i="3" s="1"/>
  <c r="DG1352" i="3"/>
  <c r="DH1352" i="3"/>
  <c r="GM601" i="1"/>
  <c r="GN601" i="1" s="1"/>
  <c r="DH1379" i="3"/>
  <c r="DI1379" i="3"/>
  <c r="DF1379" i="3"/>
  <c r="DJ1379" i="3" s="1"/>
  <c r="DG1379" i="3"/>
  <c r="GM610" i="1"/>
  <c r="GN610" i="1" s="1"/>
  <c r="DI1405" i="3"/>
  <c r="DF1405" i="3"/>
  <c r="DJ1405" i="3" s="1"/>
  <c r="DG1405" i="3"/>
  <c r="DH1405" i="3"/>
  <c r="DG1403" i="3"/>
  <c r="DH1403" i="3"/>
  <c r="DI1403" i="3"/>
  <c r="DF1403" i="3"/>
  <c r="DJ1403" i="3" s="1"/>
  <c r="P618" i="1"/>
  <c r="Q618" i="1"/>
  <c r="P626" i="1"/>
  <c r="Q626" i="1"/>
  <c r="BB480" i="1"/>
  <c r="F641" i="1"/>
  <c r="GM671" i="1"/>
  <c r="GN671" i="1" s="1"/>
  <c r="DF1464" i="3"/>
  <c r="DG1464" i="3"/>
  <c r="DJ1464" i="3" s="1"/>
  <c r="DH1464" i="3"/>
  <c r="DI1464" i="3"/>
  <c r="DF1505" i="3"/>
  <c r="DJ1505" i="3" s="1"/>
  <c r="DG1505" i="3"/>
  <c r="DH1505" i="3"/>
  <c r="DI1505" i="3"/>
  <c r="DF1493" i="3"/>
  <c r="DG1493" i="3"/>
  <c r="DH1493" i="3"/>
  <c r="DI1493" i="3"/>
  <c r="DJ1493" i="3" s="1"/>
  <c r="DG1504" i="3"/>
  <c r="DH1504" i="3"/>
  <c r="DI1504" i="3"/>
  <c r="DF1504" i="3"/>
  <c r="DJ1504" i="3" s="1"/>
  <c r="DH1503" i="3"/>
  <c r="DI1503" i="3"/>
  <c r="DF1503" i="3"/>
  <c r="DJ1503" i="3" s="1"/>
  <c r="DG1503" i="3"/>
  <c r="P687" i="1"/>
  <c r="Q687" i="1"/>
  <c r="P695" i="1"/>
  <c r="Q695" i="1"/>
  <c r="P703" i="1"/>
  <c r="Q703" i="1"/>
  <c r="GM720" i="1"/>
  <c r="GN720" i="1" s="1"/>
  <c r="GM724" i="1"/>
  <c r="GN724" i="1" s="1"/>
  <c r="GM728" i="1"/>
  <c r="GN728" i="1" s="1"/>
  <c r="GM732" i="1"/>
  <c r="GN732" i="1" s="1"/>
  <c r="DF1575" i="3"/>
  <c r="DG1575" i="3"/>
  <c r="DJ1575" i="3" s="1"/>
  <c r="DH1575" i="3"/>
  <c r="DI1575" i="3"/>
  <c r="S739" i="1"/>
  <c r="P739" i="1"/>
  <c r="Q739" i="1"/>
  <c r="DF1604" i="3"/>
  <c r="DG1604" i="3"/>
  <c r="DJ1604" i="3" s="1"/>
  <c r="DH1604" i="3"/>
  <c r="DI1604" i="3"/>
  <c r="GM755" i="1"/>
  <c r="GN755" i="1" s="1"/>
  <c r="DG1630" i="3"/>
  <c r="DH1630" i="3"/>
  <c r="DI1630" i="3"/>
  <c r="DF1630" i="3"/>
  <c r="DJ1630" i="3" s="1"/>
  <c r="DG1655" i="3"/>
  <c r="DH1655" i="3"/>
  <c r="DI1655" i="3"/>
  <c r="DF1655" i="3"/>
  <c r="DJ1655" i="3" s="1"/>
  <c r="GM782" i="1"/>
  <c r="GN782" i="1" s="1"/>
  <c r="CY791" i="1"/>
  <c r="X791" i="1" s="1"/>
  <c r="GM791" i="1" s="1"/>
  <c r="GN791" i="1" s="1"/>
  <c r="CZ791" i="1"/>
  <c r="Y791" i="1" s="1"/>
  <c r="GM796" i="1"/>
  <c r="GO796" i="1" s="1"/>
  <c r="DG1745" i="3"/>
  <c r="DH1745" i="3"/>
  <c r="DI1745" i="3"/>
  <c r="DF1745" i="3"/>
  <c r="DJ1745" i="3" s="1"/>
  <c r="DH1740" i="3"/>
  <c r="DI1740" i="3"/>
  <c r="DF1740" i="3"/>
  <c r="DJ1740" i="3" s="1"/>
  <c r="DG1740" i="3"/>
  <c r="CY813" i="1"/>
  <c r="X813" i="1" s="1"/>
  <c r="GM813" i="1" s="1"/>
  <c r="GN813" i="1" s="1"/>
  <c r="CZ813" i="1"/>
  <c r="Y813" i="1" s="1"/>
  <c r="EV660" i="1"/>
  <c r="P843" i="1"/>
  <c r="AI480" i="1"/>
  <c r="V628" i="1"/>
  <c r="CY617" i="1"/>
  <c r="X617" i="1" s="1"/>
  <c r="GM617" i="1" s="1"/>
  <c r="GN617" i="1" s="1"/>
  <c r="CZ625" i="1"/>
  <c r="Y625" i="1" s="1"/>
  <c r="GM625" i="1" s="1"/>
  <c r="GN625" i="1" s="1"/>
  <c r="U626" i="1"/>
  <c r="GX667" i="1"/>
  <c r="T679" i="1"/>
  <c r="CZ683" i="1"/>
  <c r="Y683" i="1" s="1"/>
  <c r="S687" i="1"/>
  <c r="CY690" i="1"/>
  <c r="X690" i="1" s="1"/>
  <c r="GM690" i="1" s="1"/>
  <c r="GN690" i="1" s="1"/>
  <c r="CZ694" i="1"/>
  <c r="Y694" i="1" s="1"/>
  <c r="GM694" i="1" s="1"/>
  <c r="GN694" i="1" s="1"/>
  <c r="U695" i="1"/>
  <c r="W699" i="1"/>
  <c r="CZ702" i="1"/>
  <c r="Y702" i="1" s="1"/>
  <c r="GM702" i="1" s="1"/>
  <c r="GN702" i="1" s="1"/>
  <c r="CY706" i="1"/>
  <c r="X706" i="1" s="1"/>
  <c r="GM706" i="1" s="1"/>
  <c r="GN706" i="1" s="1"/>
  <c r="T741" i="1"/>
  <c r="U812" i="1"/>
  <c r="V816" i="1"/>
  <c r="DF1776" i="3"/>
  <c r="DG1776" i="3"/>
  <c r="DJ1776" i="3" s="1"/>
  <c r="DI1776" i="3"/>
  <c r="DH1776" i="3"/>
  <c r="CP869" i="1"/>
  <c r="O869" i="1" s="1"/>
  <c r="CP885" i="1"/>
  <c r="O885" i="1" s="1"/>
  <c r="DF1823" i="3"/>
  <c r="DJ1823" i="3" s="1"/>
  <c r="DG1823" i="3"/>
  <c r="DH1823" i="3"/>
  <c r="DI1823" i="3"/>
  <c r="DG1890" i="3"/>
  <c r="DJ1890" i="3" s="1"/>
  <c r="DH1890" i="3"/>
  <c r="DI1890" i="3"/>
  <c r="DF1890" i="3"/>
  <c r="DH1904" i="3"/>
  <c r="DI1904" i="3"/>
  <c r="DF1904" i="3"/>
  <c r="DJ1904" i="3" s="1"/>
  <c r="DG1904" i="3"/>
  <c r="AQ850" i="1"/>
  <c r="F937" i="1"/>
  <c r="CY612" i="1"/>
  <c r="X612" i="1" s="1"/>
  <c r="CY619" i="1"/>
  <c r="X619" i="1" s="1"/>
  <c r="GM619" i="1" s="1"/>
  <c r="GN619" i="1" s="1"/>
  <c r="V622" i="1"/>
  <c r="AH660" i="1"/>
  <c r="U818" i="1"/>
  <c r="CZ678" i="1"/>
  <c r="Y678" i="1" s="1"/>
  <c r="GM678" i="1" s="1"/>
  <c r="GN678" i="1" s="1"/>
  <c r="U679" i="1"/>
  <c r="DZ818" i="1" s="1"/>
  <c r="GX687" i="1"/>
  <c r="GX691" i="1"/>
  <c r="GX695" i="1"/>
  <c r="V699" i="1"/>
  <c r="V703" i="1"/>
  <c r="V707" i="1"/>
  <c r="CY772" i="1"/>
  <c r="X772" i="1" s="1"/>
  <c r="CZ772" i="1"/>
  <c r="Y772" i="1" s="1"/>
  <c r="CY792" i="1"/>
  <c r="X792" i="1" s="1"/>
  <c r="CZ792" i="1"/>
  <c r="Y792" i="1" s="1"/>
  <c r="EH818" i="1"/>
  <c r="FQ660" i="1"/>
  <c r="GA818" i="1"/>
  <c r="DF1788" i="3"/>
  <c r="DI1788" i="3"/>
  <c r="DJ1788" i="3" s="1"/>
  <c r="DG1788" i="3"/>
  <c r="DH1788" i="3"/>
  <c r="DF1818" i="3"/>
  <c r="DJ1818" i="3" s="1"/>
  <c r="DG1818" i="3"/>
  <c r="DH1818" i="3"/>
  <c r="DI1818" i="3"/>
  <c r="CZ894" i="1"/>
  <c r="Y894" i="1" s="1"/>
  <c r="GM894" i="1" s="1"/>
  <c r="GN894" i="1" s="1"/>
  <c r="DF1846" i="3"/>
  <c r="DG1846" i="3"/>
  <c r="DJ1846" i="3" s="1"/>
  <c r="DH1846" i="3"/>
  <c r="DI1846" i="3"/>
  <c r="DG1849" i="3"/>
  <c r="DH1849" i="3"/>
  <c r="DI1849" i="3"/>
  <c r="DF1849" i="3"/>
  <c r="DJ1849" i="3" s="1"/>
  <c r="CZ901" i="1"/>
  <c r="Y901" i="1" s="1"/>
  <c r="GM901" i="1" s="1"/>
  <c r="GN901" i="1" s="1"/>
  <c r="DI1868" i="3"/>
  <c r="DJ1868" i="3" s="1"/>
  <c r="DF1868" i="3"/>
  <c r="DG1868" i="3"/>
  <c r="DH1868" i="3"/>
  <c r="CZ911" i="1"/>
  <c r="Y911" i="1" s="1"/>
  <c r="GM911" i="1" s="1"/>
  <c r="GN911" i="1" s="1"/>
  <c r="Q917" i="1"/>
  <c r="R917" i="1"/>
  <c r="P917" i="1"/>
  <c r="Q925" i="1"/>
  <c r="P925" i="1"/>
  <c r="R925" i="1"/>
  <c r="DG1885" i="3"/>
  <c r="DH1885" i="3"/>
  <c r="DI1885" i="3"/>
  <c r="DF1885" i="3"/>
  <c r="DJ1885" i="3" s="1"/>
  <c r="DH1884" i="3"/>
  <c r="DI1884" i="3"/>
  <c r="DF1884" i="3"/>
  <c r="DJ1884" i="3" s="1"/>
  <c r="DG1884" i="3"/>
  <c r="DF1910" i="3"/>
  <c r="DJ1910" i="3" s="1"/>
  <c r="DG1910" i="3"/>
  <c r="DH1910" i="3"/>
  <c r="DI1910" i="3"/>
  <c r="DG1906" i="3"/>
  <c r="DJ1906" i="3" s="1"/>
  <c r="DH1906" i="3"/>
  <c r="DI1906" i="3"/>
  <c r="DF1906" i="3"/>
  <c r="W602" i="1"/>
  <c r="CY606" i="1"/>
  <c r="X606" i="1" s="1"/>
  <c r="CZ606" i="1"/>
  <c r="Y606" i="1" s="1"/>
  <c r="CY613" i="1"/>
  <c r="X613" i="1" s="1"/>
  <c r="GM613" i="1" s="1"/>
  <c r="GN613" i="1" s="1"/>
  <c r="V616" i="1"/>
  <c r="CZ621" i="1"/>
  <c r="Y621" i="1" s="1"/>
  <c r="GM621" i="1" s="1"/>
  <c r="GN621" i="1" s="1"/>
  <c r="U622" i="1"/>
  <c r="AI660" i="1"/>
  <c r="V818" i="1"/>
  <c r="CY665" i="1"/>
  <c r="X665" i="1" s="1"/>
  <c r="CZ665" i="1"/>
  <c r="Y665" i="1" s="1"/>
  <c r="CY692" i="1"/>
  <c r="X692" i="1" s="1"/>
  <c r="GM692" i="1" s="1"/>
  <c r="GN692" i="1" s="1"/>
  <c r="CZ696" i="1"/>
  <c r="Y696" i="1" s="1"/>
  <c r="GM696" i="1" s="1"/>
  <c r="GN696" i="1" s="1"/>
  <c r="CY700" i="1"/>
  <c r="X700" i="1" s="1"/>
  <c r="GM700" i="1" s="1"/>
  <c r="GN700" i="1" s="1"/>
  <c r="S703" i="1"/>
  <c r="T707" i="1"/>
  <c r="CY709" i="1"/>
  <c r="X709" i="1" s="1"/>
  <c r="GM709" i="1" s="1"/>
  <c r="GN709" i="1" s="1"/>
  <c r="CY711" i="1"/>
  <c r="X711" i="1" s="1"/>
  <c r="GM711" i="1" s="1"/>
  <c r="GN711" i="1" s="1"/>
  <c r="CY713" i="1"/>
  <c r="X713" i="1" s="1"/>
  <c r="GM713" i="1" s="1"/>
  <c r="GN713" i="1" s="1"/>
  <c r="CY715" i="1"/>
  <c r="X715" i="1" s="1"/>
  <c r="GM715" i="1" s="1"/>
  <c r="GN715" i="1" s="1"/>
  <c r="W741" i="1"/>
  <c r="CY750" i="1"/>
  <c r="X750" i="1" s="1"/>
  <c r="CZ764" i="1"/>
  <c r="Y764" i="1" s="1"/>
  <c r="F838" i="1"/>
  <c r="BA660" i="1"/>
  <c r="CY854" i="1"/>
  <c r="X854" i="1" s="1"/>
  <c r="AE927" i="1"/>
  <c r="CZ854" i="1"/>
  <c r="Y854" i="1" s="1"/>
  <c r="DG1782" i="3"/>
  <c r="DH1782" i="3"/>
  <c r="DF1782" i="3"/>
  <c r="DJ1782" i="3" s="1"/>
  <c r="DI1782" i="3"/>
  <c r="DF1813" i="3"/>
  <c r="DJ1813" i="3" s="1"/>
  <c r="DG1813" i="3"/>
  <c r="DH1813" i="3"/>
  <c r="DI1813" i="3"/>
  <c r="DH1815" i="3"/>
  <c r="DI1815" i="3"/>
  <c r="DF1815" i="3"/>
  <c r="DJ1815" i="3" s="1"/>
  <c r="DG1815" i="3"/>
  <c r="CP897" i="1"/>
  <c r="O897" i="1" s="1"/>
  <c r="DG1832" i="3"/>
  <c r="DJ1832" i="3" s="1"/>
  <c r="DH1832" i="3"/>
  <c r="DI1832" i="3"/>
  <c r="DF1832" i="3"/>
  <c r="CP905" i="1"/>
  <c r="O905" i="1" s="1"/>
  <c r="P909" i="1"/>
  <c r="DF1865" i="3"/>
  <c r="DJ1865" i="3" s="1"/>
  <c r="DG1865" i="3"/>
  <c r="DH1865" i="3"/>
  <c r="DI1865" i="3"/>
  <c r="DH1867" i="3"/>
  <c r="DI1867" i="3"/>
  <c r="DF1867" i="3"/>
  <c r="DJ1867" i="3" s="1"/>
  <c r="DG1867" i="3"/>
  <c r="P952" i="1"/>
  <c r="EV850" i="1"/>
  <c r="DG1894" i="3"/>
  <c r="DJ1894" i="3" s="1"/>
  <c r="DH1894" i="3"/>
  <c r="DI1894" i="3"/>
  <c r="DF1894" i="3"/>
  <c r="U602" i="1"/>
  <c r="CZ615" i="1"/>
  <c r="Y615" i="1" s="1"/>
  <c r="GM615" i="1" s="1"/>
  <c r="GN615" i="1" s="1"/>
  <c r="U616" i="1"/>
  <c r="GX622" i="1"/>
  <c r="W624" i="1"/>
  <c r="CZ666" i="1"/>
  <c r="Y666" i="1" s="1"/>
  <c r="GM666" i="1" s="1"/>
  <c r="GN666" i="1" s="1"/>
  <c r="CY677" i="1"/>
  <c r="X677" i="1" s="1"/>
  <c r="V687" i="1"/>
  <c r="V691" i="1"/>
  <c r="V695" i="1"/>
  <c r="U699" i="1"/>
  <c r="U703" i="1"/>
  <c r="U707" i="1"/>
  <c r="CY737" i="1"/>
  <c r="X737" i="1" s="1"/>
  <c r="CZ737" i="1"/>
  <c r="Y737" i="1" s="1"/>
  <c r="CZ745" i="1"/>
  <c r="Y745" i="1" s="1"/>
  <c r="CY778" i="1"/>
  <c r="X778" i="1" s="1"/>
  <c r="GM778" i="1" s="1"/>
  <c r="GN778" i="1" s="1"/>
  <c r="EU660" i="1"/>
  <c r="P834" i="1"/>
  <c r="S859" i="1"/>
  <c r="T859" i="1"/>
  <c r="GX859" i="1"/>
  <c r="U859" i="1"/>
  <c r="Q859" i="1"/>
  <c r="CP859" i="1" s="1"/>
  <c r="O859" i="1" s="1"/>
  <c r="CY853" i="1"/>
  <c r="X853" i="1" s="1"/>
  <c r="CZ853" i="1"/>
  <c r="Y853" i="1" s="1"/>
  <c r="CY860" i="1"/>
  <c r="X860" i="1" s="1"/>
  <c r="CZ860" i="1"/>
  <c r="Y860" i="1" s="1"/>
  <c r="AF927" i="1"/>
  <c r="GX855" i="1"/>
  <c r="W921" i="1"/>
  <c r="EP850" i="1"/>
  <c r="P934" i="1"/>
  <c r="W925" i="1"/>
  <c r="CY895" i="1"/>
  <c r="X895" i="1" s="1"/>
  <c r="GM895" i="1" s="1"/>
  <c r="GN895" i="1" s="1"/>
  <c r="CZ895" i="1"/>
  <c r="Y895" i="1" s="1"/>
  <c r="T899" i="1"/>
  <c r="S917" i="1"/>
  <c r="GX921" i="1"/>
  <c r="GM871" i="1"/>
  <c r="GN871" i="1" s="1"/>
  <c r="GM888" i="1"/>
  <c r="GN888" i="1" s="1"/>
  <c r="V917" i="1"/>
  <c r="CY861" i="1"/>
  <c r="X861" i="1" s="1"/>
  <c r="CY863" i="1"/>
  <c r="X863" i="1" s="1"/>
  <c r="CY871" i="1"/>
  <c r="X871" i="1" s="1"/>
  <c r="CZ877" i="1"/>
  <c r="Y877" i="1" s="1"/>
  <c r="GM877" i="1" s="1"/>
  <c r="GN877" i="1" s="1"/>
  <c r="CZ887" i="1"/>
  <c r="Y887" i="1" s="1"/>
  <c r="V899" i="1"/>
  <c r="DG10" i="3"/>
  <c r="DH10" i="3"/>
  <c r="DI10" i="3"/>
  <c r="DF10" i="3"/>
  <c r="DJ10" i="3" s="1"/>
  <c r="DH80" i="3"/>
  <c r="DI80" i="3"/>
  <c r="DF80" i="3"/>
  <c r="DG80" i="3"/>
  <c r="DJ80" i="3" s="1"/>
  <c r="DF75" i="3"/>
  <c r="DJ75" i="3" s="1"/>
  <c r="DH75" i="3"/>
  <c r="DI75" i="3"/>
  <c r="DG75" i="3"/>
  <c r="DF79" i="3"/>
  <c r="DG79" i="3"/>
  <c r="DH79" i="3"/>
  <c r="DI79" i="3"/>
  <c r="DJ79" i="3" s="1"/>
  <c r="DF152" i="3"/>
  <c r="DJ152" i="3" s="1"/>
  <c r="DH152" i="3"/>
  <c r="DG152" i="3"/>
  <c r="DI152" i="3"/>
  <c r="DF212" i="3"/>
  <c r="DJ212" i="3" s="1"/>
  <c r="DH212" i="3"/>
  <c r="DI212" i="3"/>
  <c r="DG212" i="3"/>
  <c r="DH206" i="3"/>
  <c r="DF206" i="3"/>
  <c r="DJ206" i="3" s="1"/>
  <c r="DG206" i="3"/>
  <c r="DI206" i="3"/>
  <c r="DI236" i="3"/>
  <c r="DH236" i="3"/>
  <c r="DG236" i="3"/>
  <c r="DJ236" i="3" s="1"/>
  <c r="DF236" i="3"/>
  <c r="DI244" i="3"/>
  <c r="DH244" i="3"/>
  <c r="DG244" i="3"/>
  <c r="DF244" i="3"/>
  <c r="DJ244" i="3" s="1"/>
  <c r="DH311" i="3"/>
  <c r="DG311" i="3"/>
  <c r="DJ311" i="3" s="1"/>
  <c r="DF311" i="3"/>
  <c r="DI311" i="3"/>
  <c r="DH9" i="3"/>
  <c r="DI9" i="3"/>
  <c r="DF9" i="3"/>
  <c r="DJ9" i="3" s="1"/>
  <c r="DG9" i="3"/>
  <c r="DH3" i="3"/>
  <c r="DI3" i="3"/>
  <c r="DF3" i="3"/>
  <c r="DG3" i="3"/>
  <c r="DJ3" i="3" s="1"/>
  <c r="DG39" i="3"/>
  <c r="DH39" i="3"/>
  <c r="DI39" i="3"/>
  <c r="DF39" i="3"/>
  <c r="DJ39" i="3" s="1"/>
  <c r="DG41" i="3"/>
  <c r="DH41" i="3"/>
  <c r="DI41" i="3"/>
  <c r="DJ41" i="3" s="1"/>
  <c r="DF41" i="3"/>
  <c r="DF55" i="3"/>
  <c r="DJ55" i="3" s="1"/>
  <c r="DH55" i="3"/>
  <c r="DI55" i="3"/>
  <c r="DG55" i="3"/>
  <c r="DI70" i="3"/>
  <c r="DG70" i="3"/>
  <c r="DJ70" i="3" s="1"/>
  <c r="DH70" i="3"/>
  <c r="DF70" i="3"/>
  <c r="DI72" i="3"/>
  <c r="DG72" i="3"/>
  <c r="DJ72" i="3" s="1"/>
  <c r="DH72" i="3"/>
  <c r="DF72" i="3"/>
  <c r="DH53" i="3"/>
  <c r="DF53" i="3"/>
  <c r="DJ53" i="3" s="1"/>
  <c r="DG53" i="3"/>
  <c r="DI53" i="3"/>
  <c r="DH63" i="3"/>
  <c r="DF63" i="3"/>
  <c r="DJ63" i="3" s="1"/>
  <c r="DG63" i="3"/>
  <c r="DI63" i="3"/>
  <c r="DH82" i="3"/>
  <c r="DF82" i="3"/>
  <c r="DG82" i="3"/>
  <c r="DJ82" i="3" s="1"/>
  <c r="DI82" i="3"/>
  <c r="DF86" i="3"/>
  <c r="DJ86" i="3" s="1"/>
  <c r="DH86" i="3"/>
  <c r="DI86" i="3"/>
  <c r="DG86" i="3"/>
  <c r="DI83" i="3"/>
  <c r="DF83" i="3"/>
  <c r="DJ83" i="3" s="1"/>
  <c r="DG83" i="3"/>
  <c r="DH83" i="3"/>
  <c r="DF125" i="3"/>
  <c r="DJ125" i="3" s="1"/>
  <c r="DH125" i="3"/>
  <c r="DI125" i="3"/>
  <c r="DG125" i="3"/>
  <c r="DH109" i="3"/>
  <c r="DF109" i="3"/>
  <c r="DG109" i="3"/>
  <c r="DI109" i="3"/>
  <c r="DJ109" i="3" s="1"/>
  <c r="DH158" i="3"/>
  <c r="DF158" i="3"/>
  <c r="DJ158" i="3" s="1"/>
  <c r="DI158" i="3"/>
  <c r="DG158" i="3"/>
  <c r="DG172" i="3"/>
  <c r="DH172" i="3"/>
  <c r="DF172" i="3"/>
  <c r="DI172" i="3"/>
  <c r="DJ172" i="3" s="1"/>
  <c r="DF105" i="3"/>
  <c r="DJ105" i="3" s="1"/>
  <c r="DH105" i="3"/>
  <c r="DI105" i="3"/>
  <c r="DG105" i="3"/>
  <c r="DH139" i="3"/>
  <c r="DF139" i="3"/>
  <c r="DJ139" i="3" s="1"/>
  <c r="DG139" i="3"/>
  <c r="DI139" i="3"/>
  <c r="DF189" i="3"/>
  <c r="DJ189" i="3" s="1"/>
  <c r="DH189" i="3"/>
  <c r="DG189" i="3"/>
  <c r="DI189" i="3"/>
  <c r="DG170" i="3"/>
  <c r="DH170" i="3"/>
  <c r="DI170" i="3"/>
  <c r="DF170" i="3"/>
  <c r="DJ170" i="3" s="1"/>
  <c r="DG176" i="3"/>
  <c r="DJ176" i="3" s="1"/>
  <c r="DH176" i="3"/>
  <c r="DF176" i="3"/>
  <c r="DI176" i="3"/>
  <c r="DF208" i="3"/>
  <c r="DJ208" i="3" s="1"/>
  <c r="DH208" i="3"/>
  <c r="DG208" i="3"/>
  <c r="DI208" i="3"/>
  <c r="DH220" i="3"/>
  <c r="DG220" i="3"/>
  <c r="DI220" i="3"/>
  <c r="DF220" i="3"/>
  <c r="DJ220" i="3" s="1"/>
  <c r="DH184" i="3"/>
  <c r="DI184" i="3"/>
  <c r="DG184" i="3"/>
  <c r="DJ184" i="3" s="1"/>
  <c r="DF184" i="3"/>
  <c r="DG233" i="3"/>
  <c r="DF233" i="3"/>
  <c r="DH233" i="3"/>
  <c r="DI233" i="3"/>
  <c r="DJ233" i="3" s="1"/>
  <c r="DI186" i="3"/>
  <c r="DG186" i="3"/>
  <c r="DJ186" i="3" s="1"/>
  <c r="DF186" i="3"/>
  <c r="DH186" i="3"/>
  <c r="DI255" i="3"/>
  <c r="DH255" i="3"/>
  <c r="DF255" i="3"/>
  <c r="DJ255" i="3" s="1"/>
  <c r="DG255" i="3"/>
  <c r="DF283" i="3"/>
  <c r="DG283" i="3"/>
  <c r="DJ283" i="3" s="1"/>
  <c r="DI283" i="3"/>
  <c r="DH283" i="3"/>
  <c r="DI214" i="3"/>
  <c r="DG214" i="3"/>
  <c r="DJ214" i="3" s="1"/>
  <c r="DF214" i="3"/>
  <c r="DH214" i="3"/>
  <c r="DI259" i="3"/>
  <c r="DH259" i="3"/>
  <c r="DF259" i="3"/>
  <c r="DJ259" i="3" s="1"/>
  <c r="DG259" i="3"/>
  <c r="DI306" i="3"/>
  <c r="DH306" i="3"/>
  <c r="DF306" i="3"/>
  <c r="DJ306" i="3" s="1"/>
  <c r="DG306" i="3"/>
  <c r="DH299" i="3"/>
  <c r="DG299" i="3"/>
  <c r="DF299" i="3"/>
  <c r="DJ299" i="3" s="1"/>
  <c r="DI299" i="3"/>
  <c r="DH331" i="3"/>
  <c r="DG331" i="3"/>
  <c r="DJ331" i="3" s="1"/>
  <c r="DF331" i="3"/>
  <c r="DI331" i="3"/>
  <c r="DH288" i="3"/>
  <c r="DI288" i="3"/>
  <c r="DG288" i="3"/>
  <c r="DF288" i="3"/>
  <c r="DJ288" i="3" s="1"/>
  <c r="DH319" i="3"/>
  <c r="DG319" i="3"/>
  <c r="DF319" i="3"/>
  <c r="DI319" i="3"/>
  <c r="DJ319" i="3" s="1"/>
  <c r="DI296" i="3"/>
  <c r="DH296" i="3"/>
  <c r="DF296" i="3"/>
  <c r="DG296" i="3"/>
  <c r="DJ296" i="3" s="1"/>
  <c r="DI337" i="3"/>
  <c r="DH337" i="3"/>
  <c r="DF337" i="3"/>
  <c r="DJ337" i="3" s="1"/>
  <c r="DG337" i="3"/>
  <c r="DF363" i="3"/>
  <c r="DG363" i="3"/>
  <c r="DH363" i="3"/>
  <c r="DI363" i="3"/>
  <c r="DJ363" i="3" s="1"/>
  <c r="DI387" i="3"/>
  <c r="DG387" i="3"/>
  <c r="DJ387" i="3" s="1"/>
  <c r="DH387" i="3"/>
  <c r="DF387" i="3"/>
  <c r="DH376" i="3"/>
  <c r="DI376" i="3"/>
  <c r="DF376" i="3"/>
  <c r="DG376" i="3"/>
  <c r="DJ376" i="3" s="1"/>
  <c r="DH395" i="3"/>
  <c r="DF395" i="3"/>
  <c r="DJ395" i="3" s="1"/>
  <c r="DG395" i="3"/>
  <c r="DI395" i="3"/>
  <c r="DH401" i="3"/>
  <c r="DF401" i="3"/>
  <c r="DG401" i="3"/>
  <c r="DJ401" i="3" s="1"/>
  <c r="DI401" i="3"/>
  <c r="DH407" i="3"/>
  <c r="DF407" i="3"/>
  <c r="DG407" i="3"/>
  <c r="DI407" i="3"/>
  <c r="DJ407" i="3" s="1"/>
  <c r="DF351" i="3"/>
  <c r="DJ351" i="3" s="1"/>
  <c r="DG351" i="3"/>
  <c r="DH351" i="3"/>
  <c r="DI351" i="3"/>
  <c r="DH411" i="3"/>
  <c r="DF411" i="3"/>
  <c r="DG411" i="3"/>
  <c r="DJ411" i="3" s="1"/>
  <c r="DI411" i="3"/>
  <c r="DH345" i="3"/>
  <c r="DI345" i="3"/>
  <c r="DF345" i="3"/>
  <c r="DJ345" i="3" s="1"/>
  <c r="DG345" i="3"/>
  <c r="DH364" i="3"/>
  <c r="DI364" i="3"/>
  <c r="DF364" i="3"/>
  <c r="DG364" i="3"/>
  <c r="DJ364" i="3" s="1"/>
  <c r="DH384" i="3"/>
  <c r="DF384" i="3"/>
  <c r="DJ384" i="3" s="1"/>
  <c r="DG384" i="3"/>
  <c r="DI384" i="3"/>
  <c r="DI463" i="3"/>
  <c r="DF463" i="3"/>
  <c r="DG463" i="3"/>
  <c r="DJ463" i="3" s="1"/>
  <c r="DH463" i="3"/>
  <c r="DI518" i="3"/>
  <c r="DF518" i="3"/>
  <c r="DG518" i="3"/>
  <c r="DJ518" i="3" s="1"/>
  <c r="DH518" i="3"/>
  <c r="DH421" i="3"/>
  <c r="DI421" i="3"/>
  <c r="DF421" i="3"/>
  <c r="DJ421" i="3" s="1"/>
  <c r="DG421" i="3"/>
  <c r="DH442" i="3"/>
  <c r="DI442" i="3"/>
  <c r="DF442" i="3"/>
  <c r="DJ442" i="3" s="1"/>
  <c r="DG442" i="3"/>
  <c r="DH474" i="3"/>
  <c r="DI474" i="3"/>
  <c r="DF474" i="3"/>
  <c r="DJ474" i="3" s="1"/>
  <c r="DG474" i="3"/>
  <c r="DF500" i="3"/>
  <c r="DJ500" i="3" s="1"/>
  <c r="DG500" i="3"/>
  <c r="DH500" i="3"/>
  <c r="DI500" i="3"/>
  <c r="DF512" i="3"/>
  <c r="DJ512" i="3" s="1"/>
  <c r="DG512" i="3"/>
  <c r="DH512" i="3"/>
  <c r="DI512" i="3"/>
  <c r="DH548" i="3"/>
  <c r="DF548" i="3"/>
  <c r="DG548" i="3"/>
  <c r="DJ548" i="3" s="1"/>
  <c r="DI548" i="3"/>
  <c r="DH566" i="3"/>
  <c r="DF566" i="3"/>
  <c r="DG566" i="3"/>
  <c r="DI566" i="3"/>
  <c r="DJ566" i="3" s="1"/>
  <c r="DF458" i="3"/>
  <c r="DJ458" i="3" s="1"/>
  <c r="DG458" i="3"/>
  <c r="DH458" i="3"/>
  <c r="DI458" i="3"/>
  <c r="DF486" i="3"/>
  <c r="DJ486" i="3" s="1"/>
  <c r="DG486" i="3"/>
  <c r="DH486" i="3"/>
  <c r="DI486" i="3"/>
  <c r="DF508" i="3"/>
  <c r="DJ508" i="3" s="1"/>
  <c r="DG508" i="3"/>
  <c r="DH508" i="3"/>
  <c r="DI508" i="3"/>
  <c r="DF520" i="3"/>
  <c r="DJ520" i="3" s="1"/>
  <c r="DG520" i="3"/>
  <c r="DH520" i="3"/>
  <c r="DI520" i="3"/>
  <c r="DF558" i="3"/>
  <c r="DJ558" i="3" s="1"/>
  <c r="DH558" i="3"/>
  <c r="DI558" i="3"/>
  <c r="DG558" i="3"/>
  <c r="DF446" i="3"/>
  <c r="DG446" i="3"/>
  <c r="DH446" i="3"/>
  <c r="DI446" i="3"/>
  <c r="DJ446" i="3" s="1"/>
  <c r="DF516" i="3"/>
  <c r="DJ516" i="3" s="1"/>
  <c r="DG516" i="3"/>
  <c r="DH516" i="3"/>
  <c r="DI516" i="3"/>
  <c r="DH430" i="3"/>
  <c r="DI430" i="3"/>
  <c r="DF430" i="3"/>
  <c r="DG430" i="3"/>
  <c r="DJ430" i="3" s="1"/>
  <c r="DH454" i="3"/>
  <c r="DI454" i="3"/>
  <c r="DF454" i="3"/>
  <c r="DJ454" i="3" s="1"/>
  <c r="DG454" i="3"/>
  <c r="DF482" i="3"/>
  <c r="DJ482" i="3" s="1"/>
  <c r="DG482" i="3"/>
  <c r="DH482" i="3"/>
  <c r="DI482" i="3"/>
  <c r="DF504" i="3"/>
  <c r="DJ504" i="3" s="1"/>
  <c r="DG504" i="3"/>
  <c r="DH504" i="3"/>
  <c r="DI504" i="3"/>
  <c r="DF543" i="3"/>
  <c r="DJ543" i="3" s="1"/>
  <c r="DH543" i="3"/>
  <c r="DI543" i="3"/>
  <c r="DG543" i="3"/>
  <c r="DI667" i="3"/>
  <c r="DF667" i="3"/>
  <c r="DG667" i="3"/>
  <c r="DJ667" i="3" s="1"/>
  <c r="DH667" i="3"/>
  <c r="DH591" i="3"/>
  <c r="DI591" i="3"/>
  <c r="DF591" i="3"/>
  <c r="DG591" i="3"/>
  <c r="DJ591" i="3" s="1"/>
  <c r="DH604" i="3"/>
  <c r="DI604" i="3"/>
  <c r="DF604" i="3"/>
  <c r="DG604" i="3"/>
  <c r="DJ604" i="3" s="1"/>
  <c r="DI620" i="3"/>
  <c r="DF620" i="3"/>
  <c r="DJ620" i="3" s="1"/>
  <c r="DG620" i="3"/>
  <c r="DH620" i="3"/>
  <c r="DF693" i="3"/>
  <c r="DG693" i="3"/>
  <c r="DJ693" i="3" s="1"/>
  <c r="DH693" i="3"/>
  <c r="DI693" i="3"/>
  <c r="DI724" i="3"/>
  <c r="DF724" i="3"/>
  <c r="DJ724" i="3" s="1"/>
  <c r="DG724" i="3"/>
  <c r="DH724" i="3"/>
  <c r="DI577" i="3"/>
  <c r="DF577" i="3"/>
  <c r="DJ577" i="3" s="1"/>
  <c r="DG577" i="3"/>
  <c r="DH577" i="3"/>
  <c r="DF606" i="3"/>
  <c r="DJ606" i="3" s="1"/>
  <c r="DG606" i="3"/>
  <c r="DH606" i="3"/>
  <c r="DI606" i="3"/>
  <c r="DH631" i="3"/>
  <c r="DI631" i="3"/>
  <c r="DJ631" i="3" s="1"/>
  <c r="DF631" i="3"/>
  <c r="DG631" i="3"/>
  <c r="DH651" i="3"/>
  <c r="DI651" i="3"/>
  <c r="DJ651" i="3" s="1"/>
  <c r="DF651" i="3"/>
  <c r="DG651" i="3"/>
  <c r="DI734" i="3"/>
  <c r="DF734" i="3"/>
  <c r="DJ734" i="3" s="1"/>
  <c r="DG734" i="3"/>
  <c r="DH734" i="3"/>
  <c r="DI611" i="3"/>
  <c r="DF611" i="3"/>
  <c r="DJ611" i="3" s="1"/>
  <c r="DG611" i="3"/>
  <c r="DH611" i="3"/>
  <c r="DF669" i="3"/>
  <c r="DJ669" i="3" s="1"/>
  <c r="DG669" i="3"/>
  <c r="DH669" i="3"/>
  <c r="DI669" i="3"/>
  <c r="DF689" i="3"/>
  <c r="DG689" i="3"/>
  <c r="DH689" i="3"/>
  <c r="DI689" i="3"/>
  <c r="DJ689" i="3" s="1"/>
  <c r="DH720" i="3"/>
  <c r="DI720" i="3"/>
  <c r="DF720" i="3"/>
  <c r="DG720" i="3"/>
  <c r="DJ720" i="3" s="1"/>
  <c r="DH589" i="3"/>
  <c r="DI589" i="3"/>
  <c r="DJ589" i="3" s="1"/>
  <c r="DF589" i="3"/>
  <c r="DG589" i="3"/>
  <c r="DH629" i="3"/>
  <c r="DI629" i="3"/>
  <c r="DF629" i="3"/>
  <c r="DJ629" i="3" s="1"/>
  <c r="DG629" i="3"/>
  <c r="DH649" i="3"/>
  <c r="DI649" i="3"/>
  <c r="DF649" i="3"/>
  <c r="DJ649" i="3" s="1"/>
  <c r="DG649" i="3"/>
  <c r="DF701" i="3"/>
  <c r="DG701" i="3"/>
  <c r="DJ701" i="3" s="1"/>
  <c r="DH701" i="3"/>
  <c r="DI701" i="3"/>
  <c r="DH730" i="3"/>
  <c r="DI730" i="3"/>
  <c r="DF730" i="3"/>
  <c r="DG730" i="3"/>
  <c r="DJ730" i="3" s="1"/>
  <c r="DI752" i="3"/>
  <c r="DF752" i="3"/>
  <c r="DG752" i="3"/>
  <c r="DJ752" i="3" s="1"/>
  <c r="DH752" i="3"/>
  <c r="DI796" i="3"/>
  <c r="DF796" i="3"/>
  <c r="DG796" i="3"/>
  <c r="DJ796" i="3" s="1"/>
  <c r="DH796" i="3"/>
  <c r="DI824" i="3"/>
  <c r="DF824" i="3"/>
  <c r="DG824" i="3"/>
  <c r="DJ824" i="3" s="1"/>
  <c r="DH824" i="3"/>
  <c r="DI870" i="3"/>
  <c r="DF870" i="3"/>
  <c r="DG870" i="3"/>
  <c r="DJ870" i="3" s="1"/>
  <c r="DH870" i="3"/>
  <c r="DI889" i="3"/>
  <c r="DJ889" i="3" s="1"/>
  <c r="DF889" i="3"/>
  <c r="DG889" i="3"/>
  <c r="DH889" i="3"/>
  <c r="DI917" i="3"/>
  <c r="DJ917" i="3" s="1"/>
  <c r="DF917" i="3"/>
  <c r="DG917" i="3"/>
  <c r="DH917" i="3"/>
  <c r="DF748" i="3"/>
  <c r="DJ748" i="3" s="1"/>
  <c r="DG748" i="3"/>
  <c r="DH748" i="3"/>
  <c r="DI748" i="3"/>
  <c r="DF840" i="3"/>
  <c r="DJ840" i="3" s="1"/>
  <c r="DG840" i="3"/>
  <c r="DH840" i="3"/>
  <c r="DI840" i="3"/>
  <c r="DF898" i="3"/>
  <c r="DG898" i="3"/>
  <c r="DJ898" i="3" s="1"/>
  <c r="DH898" i="3"/>
  <c r="DI898" i="3"/>
  <c r="DI745" i="3"/>
  <c r="DF745" i="3"/>
  <c r="DJ745" i="3" s="1"/>
  <c r="DG745" i="3"/>
  <c r="DH745" i="3"/>
  <c r="DH778" i="3"/>
  <c r="DI778" i="3"/>
  <c r="DF778" i="3"/>
  <c r="DJ778" i="3" s="1"/>
  <c r="DG778" i="3"/>
  <c r="DH800" i="3"/>
  <c r="DI800" i="3"/>
  <c r="DF800" i="3"/>
  <c r="DJ800" i="3" s="1"/>
  <c r="DG800" i="3"/>
  <c r="DF820" i="3"/>
  <c r="DJ820" i="3" s="1"/>
  <c r="DG820" i="3"/>
  <c r="DH820" i="3"/>
  <c r="DI820" i="3"/>
  <c r="DH842" i="3"/>
  <c r="DI842" i="3"/>
  <c r="DF842" i="3"/>
  <c r="DJ842" i="3" s="1"/>
  <c r="DG842" i="3"/>
  <c r="DF868" i="3"/>
  <c r="DJ868" i="3" s="1"/>
  <c r="DG868" i="3"/>
  <c r="DH868" i="3"/>
  <c r="DI868" i="3"/>
  <c r="DF766" i="3"/>
  <c r="DJ766" i="3" s="1"/>
  <c r="DG766" i="3"/>
  <c r="DH766" i="3"/>
  <c r="DI766" i="3"/>
  <c r="DI831" i="3"/>
  <c r="DF831" i="3"/>
  <c r="DJ831" i="3" s="1"/>
  <c r="DG831" i="3"/>
  <c r="DH831" i="3"/>
  <c r="DF924" i="3"/>
  <c r="DG924" i="3"/>
  <c r="DJ924" i="3" s="1"/>
  <c r="DH924" i="3"/>
  <c r="DI924" i="3"/>
  <c r="DI763" i="3"/>
  <c r="DF763" i="3"/>
  <c r="DJ763" i="3" s="1"/>
  <c r="DG763" i="3"/>
  <c r="DH763" i="3"/>
  <c r="DI777" i="3"/>
  <c r="DF777" i="3"/>
  <c r="DJ777" i="3" s="1"/>
  <c r="DG777" i="3"/>
  <c r="DH777" i="3"/>
  <c r="DI813" i="3"/>
  <c r="DF813" i="3"/>
  <c r="DJ813" i="3" s="1"/>
  <c r="DG813" i="3"/>
  <c r="DH813" i="3"/>
  <c r="DH838" i="3"/>
  <c r="DI838" i="3"/>
  <c r="DF838" i="3"/>
  <c r="DG838" i="3"/>
  <c r="DJ838" i="3" s="1"/>
  <c r="DH875" i="3"/>
  <c r="DI875" i="3"/>
  <c r="DJ875" i="3" s="1"/>
  <c r="DF875" i="3"/>
  <c r="DG875" i="3"/>
  <c r="DF894" i="3"/>
  <c r="DJ894" i="3" s="1"/>
  <c r="DG894" i="3"/>
  <c r="DH894" i="3"/>
  <c r="DI894" i="3"/>
  <c r="DI952" i="3"/>
  <c r="DF952" i="3"/>
  <c r="DG952" i="3"/>
  <c r="DJ952" i="3" s="1"/>
  <c r="DH952" i="3"/>
  <c r="DI1015" i="3"/>
  <c r="DJ1015" i="3" s="1"/>
  <c r="DF1015" i="3"/>
  <c r="DG1015" i="3"/>
  <c r="DH1015" i="3"/>
  <c r="DI1041" i="3"/>
  <c r="DJ1041" i="3" s="1"/>
  <c r="DF1041" i="3"/>
  <c r="DG1041" i="3"/>
  <c r="DH1041" i="3"/>
  <c r="DI1056" i="3"/>
  <c r="DF1056" i="3"/>
  <c r="DG1056" i="3"/>
  <c r="DJ1056" i="3" s="1"/>
  <c r="DH1056" i="3"/>
  <c r="DI1098" i="3"/>
  <c r="DF1098" i="3"/>
  <c r="DG1098" i="3"/>
  <c r="DJ1098" i="3" s="1"/>
  <c r="DH1098" i="3"/>
  <c r="DI1119" i="3"/>
  <c r="DJ1119" i="3" s="1"/>
  <c r="DG1119" i="3"/>
  <c r="DH1119" i="3"/>
  <c r="DF1119" i="3"/>
  <c r="DF962" i="3"/>
  <c r="DJ962" i="3" s="1"/>
  <c r="DG962" i="3"/>
  <c r="DH962" i="3"/>
  <c r="DI962" i="3"/>
  <c r="DF988" i="3"/>
  <c r="DJ988" i="3" s="1"/>
  <c r="DG988" i="3"/>
  <c r="DH988" i="3"/>
  <c r="DI988" i="3"/>
  <c r="DI1049" i="3"/>
  <c r="DF1049" i="3"/>
  <c r="DJ1049" i="3" s="1"/>
  <c r="DG1049" i="3"/>
  <c r="DH1049" i="3"/>
  <c r="DH1081" i="3"/>
  <c r="DI1081" i="3"/>
  <c r="DJ1081" i="3" s="1"/>
  <c r="DF1081" i="3"/>
  <c r="DG1081" i="3"/>
  <c r="DF1116" i="3"/>
  <c r="DJ1116" i="3" s="1"/>
  <c r="DH1116" i="3"/>
  <c r="DI1116" i="3"/>
  <c r="DG1116" i="3"/>
  <c r="DF950" i="3"/>
  <c r="DJ950" i="3" s="1"/>
  <c r="DG950" i="3"/>
  <c r="DH950" i="3"/>
  <c r="DI950" i="3"/>
  <c r="DF971" i="3"/>
  <c r="DG971" i="3"/>
  <c r="DH971" i="3"/>
  <c r="DI971" i="3"/>
  <c r="DJ971" i="3" s="1"/>
  <c r="DF1004" i="3"/>
  <c r="DJ1004" i="3" s="1"/>
  <c r="DG1004" i="3"/>
  <c r="DH1004" i="3"/>
  <c r="DI1004" i="3"/>
  <c r="DF1020" i="3"/>
  <c r="DJ1020" i="3" s="1"/>
  <c r="DG1020" i="3"/>
  <c r="DH1020" i="3"/>
  <c r="DI1020" i="3"/>
  <c r="DH1111" i="3"/>
  <c r="DI1111" i="3"/>
  <c r="DF1111" i="3"/>
  <c r="DG1111" i="3"/>
  <c r="DJ1111" i="3" s="1"/>
  <c r="DH928" i="3"/>
  <c r="DI928" i="3"/>
  <c r="DF928" i="3"/>
  <c r="DJ928" i="3" s="1"/>
  <c r="DG928" i="3"/>
  <c r="DF942" i="3"/>
  <c r="DJ942" i="3" s="1"/>
  <c r="DG942" i="3"/>
  <c r="DH942" i="3"/>
  <c r="DI942" i="3"/>
  <c r="DF973" i="3"/>
  <c r="DG973" i="3"/>
  <c r="DJ973" i="3" s="1"/>
  <c r="DH973" i="3"/>
  <c r="DI973" i="3"/>
  <c r="DH992" i="3"/>
  <c r="DI992" i="3"/>
  <c r="DJ992" i="3" s="1"/>
  <c r="DF992" i="3"/>
  <c r="DG992" i="3"/>
  <c r="DF1096" i="3"/>
  <c r="DJ1096" i="3" s="1"/>
  <c r="DG1096" i="3"/>
  <c r="DH1096" i="3"/>
  <c r="DI1096" i="3"/>
  <c r="DH948" i="3"/>
  <c r="DI948" i="3"/>
  <c r="DF948" i="3"/>
  <c r="DJ948" i="3" s="1"/>
  <c r="DG948" i="3"/>
  <c r="DF978" i="3"/>
  <c r="DJ978" i="3" s="1"/>
  <c r="DG978" i="3"/>
  <c r="DH978" i="3"/>
  <c r="DI978" i="3"/>
  <c r="DF1034" i="3"/>
  <c r="DJ1034" i="3" s="1"/>
  <c r="DG1034" i="3"/>
  <c r="DH1034" i="3"/>
  <c r="DI1034" i="3"/>
  <c r="DH1104" i="3"/>
  <c r="DI1104" i="3"/>
  <c r="DF1104" i="3"/>
  <c r="DJ1104" i="3" s="1"/>
  <c r="DG1104" i="3"/>
  <c r="DI1342" i="3"/>
  <c r="DF1342" i="3"/>
  <c r="DG1342" i="3"/>
  <c r="DJ1342" i="3" s="1"/>
  <c r="DH1342" i="3"/>
  <c r="DI1393" i="3"/>
  <c r="DF1393" i="3"/>
  <c r="DG1393" i="3"/>
  <c r="DJ1393" i="3" s="1"/>
  <c r="DH1393" i="3"/>
  <c r="DF1149" i="3"/>
  <c r="DJ1149" i="3" s="1"/>
  <c r="DG1149" i="3"/>
  <c r="DH1149" i="3"/>
  <c r="DI1149" i="3"/>
  <c r="DF1169" i="3"/>
  <c r="DJ1169" i="3" s="1"/>
  <c r="DG1169" i="3"/>
  <c r="DH1169" i="3"/>
  <c r="DI1169" i="3"/>
  <c r="DF1189" i="3"/>
  <c r="DJ1189" i="3" s="1"/>
  <c r="DG1189" i="3"/>
  <c r="DH1189" i="3"/>
  <c r="DI1189" i="3"/>
  <c r="DF1209" i="3"/>
  <c r="DJ1209" i="3" s="1"/>
  <c r="DG1209" i="3"/>
  <c r="DH1209" i="3"/>
  <c r="DI1209" i="3"/>
  <c r="DF1245" i="3"/>
  <c r="DG1245" i="3"/>
  <c r="DJ1245" i="3" s="1"/>
  <c r="DH1245" i="3"/>
  <c r="DI1245" i="3"/>
  <c r="DH1273" i="3"/>
  <c r="DI1273" i="3"/>
  <c r="DJ1273" i="3" s="1"/>
  <c r="DF1273" i="3"/>
  <c r="DG1273" i="3"/>
  <c r="DF1314" i="3"/>
  <c r="DG1314" i="3"/>
  <c r="DJ1314" i="3" s="1"/>
  <c r="DH1314" i="3"/>
  <c r="DI1314" i="3"/>
  <c r="DH1347" i="3"/>
  <c r="DI1347" i="3"/>
  <c r="DJ1347" i="3" s="1"/>
  <c r="DF1347" i="3"/>
  <c r="DG1347" i="3"/>
  <c r="DH1363" i="3"/>
  <c r="DI1363" i="3"/>
  <c r="DJ1363" i="3" s="1"/>
  <c r="DF1363" i="3"/>
  <c r="DG1363" i="3"/>
  <c r="DF1451" i="3"/>
  <c r="DJ1451" i="3" s="1"/>
  <c r="DH1451" i="3"/>
  <c r="DI1451" i="3"/>
  <c r="DG1451" i="3"/>
  <c r="DF1163" i="3"/>
  <c r="DG1163" i="3"/>
  <c r="DJ1163" i="3" s="1"/>
  <c r="DH1163" i="3"/>
  <c r="DI1163" i="3"/>
  <c r="DF1203" i="3"/>
  <c r="DG1203" i="3"/>
  <c r="DJ1203" i="3" s="1"/>
  <c r="DH1203" i="3"/>
  <c r="DI1203" i="3"/>
  <c r="DH1281" i="3"/>
  <c r="DI1281" i="3"/>
  <c r="DJ1281" i="3" s="1"/>
  <c r="DF1281" i="3"/>
  <c r="DG1281" i="3"/>
  <c r="DF1322" i="3"/>
  <c r="DG1322" i="3"/>
  <c r="DJ1322" i="3" s="1"/>
  <c r="DH1322" i="3"/>
  <c r="DI1322" i="3"/>
  <c r="DF1335" i="3"/>
  <c r="DG1335" i="3"/>
  <c r="DH1335" i="3"/>
  <c r="DI1335" i="3"/>
  <c r="DJ1335" i="3" s="1"/>
  <c r="DH1381" i="3"/>
  <c r="DI1381" i="3"/>
  <c r="DJ1381" i="3" s="1"/>
  <c r="DF1381" i="3"/>
  <c r="DG1381" i="3"/>
  <c r="DH1402" i="3"/>
  <c r="DI1402" i="3"/>
  <c r="DF1402" i="3"/>
  <c r="DJ1402" i="3" s="1"/>
  <c r="DG1402" i="3"/>
  <c r="DF1421" i="3"/>
  <c r="DJ1421" i="3" s="1"/>
  <c r="DG1421" i="3"/>
  <c r="DH1421" i="3"/>
  <c r="DI1421" i="3"/>
  <c r="DF1441" i="3"/>
  <c r="DJ1441" i="3" s="1"/>
  <c r="DG1441" i="3"/>
  <c r="DH1441" i="3"/>
  <c r="DI1441" i="3"/>
  <c r="DG1623" i="3"/>
  <c r="DH1623" i="3"/>
  <c r="DI1623" i="3"/>
  <c r="DJ1623" i="3" s="1"/>
  <c r="DF1623" i="3"/>
  <c r="DH1137" i="3"/>
  <c r="DI1137" i="3"/>
  <c r="DF1137" i="3"/>
  <c r="DJ1137" i="3" s="1"/>
  <c r="DG1137" i="3"/>
  <c r="DH1157" i="3"/>
  <c r="DI1157" i="3"/>
  <c r="DF1157" i="3"/>
  <c r="DJ1157" i="3" s="1"/>
  <c r="DG1157" i="3"/>
  <c r="DH1177" i="3"/>
  <c r="DI1177" i="3"/>
  <c r="DF1177" i="3"/>
  <c r="DJ1177" i="3" s="1"/>
  <c r="DG1177" i="3"/>
  <c r="DH1197" i="3"/>
  <c r="DI1197" i="3"/>
  <c r="DF1197" i="3"/>
  <c r="DJ1197" i="3" s="1"/>
  <c r="DG1197" i="3"/>
  <c r="DF1225" i="3"/>
  <c r="DJ1225" i="3" s="1"/>
  <c r="DG1225" i="3"/>
  <c r="DH1225" i="3"/>
  <c r="DI1225" i="3"/>
  <c r="DF1249" i="3"/>
  <c r="DJ1249" i="3" s="1"/>
  <c r="DG1249" i="3"/>
  <c r="DH1249" i="3"/>
  <c r="DI1249" i="3"/>
  <c r="DH1289" i="3"/>
  <c r="DI1289" i="3"/>
  <c r="DJ1289" i="3" s="1"/>
  <c r="DF1289" i="3"/>
  <c r="DG1289" i="3"/>
  <c r="DF1337" i="3"/>
  <c r="DG1337" i="3"/>
  <c r="DJ1337" i="3" s="1"/>
  <c r="DH1337" i="3"/>
  <c r="DI1337" i="3"/>
  <c r="DF1357" i="3"/>
  <c r="DJ1357" i="3" s="1"/>
  <c r="DG1357" i="3"/>
  <c r="DH1357" i="3"/>
  <c r="DI1357" i="3"/>
  <c r="DI1396" i="3"/>
  <c r="DF1396" i="3"/>
  <c r="DJ1396" i="3" s="1"/>
  <c r="DG1396" i="3"/>
  <c r="DH1396" i="3"/>
  <c r="DF1435" i="3"/>
  <c r="DG1435" i="3"/>
  <c r="DJ1435" i="3" s="1"/>
  <c r="DH1435" i="3"/>
  <c r="DI1435" i="3"/>
  <c r="DF1233" i="3"/>
  <c r="DJ1233" i="3" s="1"/>
  <c r="DG1233" i="3"/>
  <c r="DH1233" i="3"/>
  <c r="DI1233" i="3"/>
  <c r="DF1277" i="3"/>
  <c r="DJ1277" i="3" s="1"/>
  <c r="DG1277" i="3"/>
  <c r="DH1277" i="3"/>
  <c r="DI1277" i="3"/>
  <c r="DF1375" i="3"/>
  <c r="DJ1375" i="3" s="1"/>
  <c r="DG1375" i="3"/>
  <c r="DH1375" i="3"/>
  <c r="DI1375" i="3"/>
  <c r="DH1406" i="3"/>
  <c r="DI1406" i="3"/>
  <c r="DF1406" i="3"/>
  <c r="DJ1406" i="3" s="1"/>
  <c r="DG1406" i="3"/>
  <c r="DF1447" i="3"/>
  <c r="DG1447" i="3"/>
  <c r="DJ1447" i="3" s="1"/>
  <c r="DH1447" i="3"/>
  <c r="DI1447" i="3"/>
  <c r="DH1477" i="3"/>
  <c r="DI1477" i="3"/>
  <c r="DF1477" i="3"/>
  <c r="DG1477" i="3"/>
  <c r="DJ1477" i="3" s="1"/>
  <c r="DI1514" i="3"/>
  <c r="DF1514" i="3"/>
  <c r="DJ1514" i="3" s="1"/>
  <c r="DG1514" i="3"/>
  <c r="DH1514" i="3"/>
  <c r="DH1559" i="3"/>
  <c r="DI1559" i="3"/>
  <c r="DF1559" i="3"/>
  <c r="DG1559" i="3"/>
  <c r="DJ1559" i="3" s="1"/>
  <c r="DH1609" i="3"/>
  <c r="DI1609" i="3"/>
  <c r="DF1609" i="3"/>
  <c r="DJ1609" i="3" s="1"/>
  <c r="DG1609" i="3"/>
  <c r="DI1676" i="3"/>
  <c r="DF1676" i="3"/>
  <c r="DJ1676" i="3" s="1"/>
  <c r="DG1676" i="3"/>
  <c r="DH1676" i="3"/>
  <c r="DI1710" i="3"/>
  <c r="DF1710" i="3"/>
  <c r="DJ1710" i="3" s="1"/>
  <c r="DG1710" i="3"/>
  <c r="DH1710" i="3"/>
  <c r="DH1749" i="3"/>
  <c r="DI1749" i="3"/>
  <c r="DF1749" i="3"/>
  <c r="DJ1749" i="3" s="1"/>
  <c r="DG1749" i="3"/>
  <c r="DI1767" i="3"/>
  <c r="DF1767" i="3"/>
  <c r="DJ1767" i="3" s="1"/>
  <c r="DH1767" i="3"/>
  <c r="DG1767" i="3"/>
  <c r="DG1789" i="3"/>
  <c r="DJ1789" i="3" s="1"/>
  <c r="DH1789" i="3"/>
  <c r="DI1789" i="3"/>
  <c r="DF1789" i="3"/>
  <c r="DI29" i="3"/>
  <c r="DF29" i="3"/>
  <c r="DJ29" i="3" s="1"/>
  <c r="DG29" i="3"/>
  <c r="DH29" i="3"/>
  <c r="DF36" i="3"/>
  <c r="DJ36" i="3" s="1"/>
  <c r="DG36" i="3"/>
  <c r="DH36" i="3"/>
  <c r="DI36" i="3"/>
  <c r="S45" i="1"/>
  <c r="Q45" i="1"/>
  <c r="DF81" i="3"/>
  <c r="DH81" i="3"/>
  <c r="DI81" i="3"/>
  <c r="DG81" i="3"/>
  <c r="DJ81" i="3" s="1"/>
  <c r="DH84" i="3"/>
  <c r="DI84" i="3"/>
  <c r="DF84" i="3"/>
  <c r="DJ84" i="3" s="1"/>
  <c r="DG84" i="3"/>
  <c r="S63" i="1"/>
  <c r="Q63" i="1"/>
  <c r="DG140" i="3"/>
  <c r="DI140" i="3"/>
  <c r="DH140" i="3"/>
  <c r="DF140" i="3"/>
  <c r="DJ140" i="3" s="1"/>
  <c r="DI142" i="3"/>
  <c r="DG142" i="3"/>
  <c r="DF142" i="3"/>
  <c r="DJ142" i="3" s="1"/>
  <c r="DH142" i="3"/>
  <c r="S79" i="1"/>
  <c r="Q79" i="1"/>
  <c r="DG188" i="3"/>
  <c r="DI188" i="3"/>
  <c r="DF188" i="3"/>
  <c r="DJ188" i="3" s="1"/>
  <c r="DH188" i="3"/>
  <c r="DG185" i="3"/>
  <c r="DJ185" i="3" s="1"/>
  <c r="DI185" i="3"/>
  <c r="DF185" i="3"/>
  <c r="DH185" i="3"/>
  <c r="S91" i="1"/>
  <c r="Q91" i="1"/>
  <c r="DG238" i="3"/>
  <c r="DF238" i="3"/>
  <c r="DJ238" i="3" s="1"/>
  <c r="DI238" i="3"/>
  <c r="DH238" i="3"/>
  <c r="DH241" i="3"/>
  <c r="DG241" i="3"/>
  <c r="DF241" i="3"/>
  <c r="DJ241" i="3" s="1"/>
  <c r="DI241" i="3"/>
  <c r="DF286" i="3"/>
  <c r="DJ286" i="3" s="1"/>
  <c r="DG286" i="3"/>
  <c r="DI286" i="3"/>
  <c r="DH286" i="3"/>
  <c r="DG285" i="3"/>
  <c r="DH285" i="3"/>
  <c r="DF285" i="3"/>
  <c r="DJ285" i="3" s="1"/>
  <c r="DI285" i="3"/>
  <c r="DI1532" i="3"/>
  <c r="DF1532" i="3"/>
  <c r="DJ1532" i="3" s="1"/>
  <c r="DG1532" i="3"/>
  <c r="DH1532" i="3"/>
  <c r="DI1572" i="3"/>
  <c r="DF1572" i="3"/>
  <c r="DJ1572" i="3" s="1"/>
  <c r="DG1572" i="3"/>
  <c r="DH1572" i="3"/>
  <c r="DI1616" i="3"/>
  <c r="DF1616" i="3"/>
  <c r="DJ1616" i="3" s="1"/>
  <c r="DG1616" i="3"/>
  <c r="DH1616" i="3"/>
  <c r="DH1699" i="3"/>
  <c r="DI1699" i="3"/>
  <c r="DJ1699" i="3" s="1"/>
  <c r="DF1699" i="3"/>
  <c r="DG1699" i="3"/>
  <c r="DI1743" i="3"/>
  <c r="DF1743" i="3"/>
  <c r="DJ1743" i="3" s="1"/>
  <c r="DG1743" i="3"/>
  <c r="DH1743" i="3"/>
  <c r="DG1791" i="3"/>
  <c r="DH1791" i="3"/>
  <c r="DI1791" i="3"/>
  <c r="DJ1791" i="3" s="1"/>
  <c r="DF1791" i="3"/>
  <c r="DI22" i="3"/>
  <c r="DF22" i="3"/>
  <c r="DJ22" i="3" s="1"/>
  <c r="DG22" i="3"/>
  <c r="DH22" i="3"/>
  <c r="DF21" i="3"/>
  <c r="DJ21" i="3" s="1"/>
  <c r="DG21" i="3"/>
  <c r="DH21" i="3"/>
  <c r="DI21" i="3"/>
  <c r="DG71" i="3"/>
  <c r="DJ71" i="3" s="1"/>
  <c r="DI71" i="3"/>
  <c r="DF71" i="3"/>
  <c r="DH71" i="3"/>
  <c r="DI76" i="3"/>
  <c r="DG76" i="3"/>
  <c r="DH76" i="3"/>
  <c r="DF76" i="3"/>
  <c r="DJ76" i="3" s="1"/>
  <c r="CY57" i="1"/>
  <c r="X57" i="1" s="1"/>
  <c r="CZ57" i="1"/>
  <c r="Y57" i="1" s="1"/>
  <c r="DG120" i="3"/>
  <c r="DI120" i="3"/>
  <c r="DJ120" i="3" s="1"/>
  <c r="DF120" i="3"/>
  <c r="DH120" i="3"/>
  <c r="CZ71" i="1"/>
  <c r="Y71" i="1" s="1"/>
  <c r="GM71" i="1" s="1"/>
  <c r="GN71" i="1" s="1"/>
  <c r="DF232" i="3"/>
  <c r="DJ232" i="3" s="1"/>
  <c r="DI232" i="3"/>
  <c r="DG232" i="3"/>
  <c r="DH232" i="3"/>
  <c r="DG231" i="3"/>
  <c r="DF231" i="3"/>
  <c r="DJ231" i="3" s="1"/>
  <c r="DH231" i="3"/>
  <c r="DI231" i="3"/>
  <c r="DH1465" i="3"/>
  <c r="DI1465" i="3"/>
  <c r="DF1465" i="3"/>
  <c r="DG1465" i="3"/>
  <c r="DJ1465" i="3" s="1"/>
  <c r="DI1510" i="3"/>
  <c r="DF1510" i="3"/>
  <c r="DJ1510" i="3" s="1"/>
  <c r="DG1510" i="3"/>
  <c r="DH1510" i="3"/>
  <c r="DH1555" i="3"/>
  <c r="DI1555" i="3"/>
  <c r="DF1555" i="3"/>
  <c r="DJ1555" i="3" s="1"/>
  <c r="DG1555" i="3"/>
  <c r="DI1584" i="3"/>
  <c r="DJ1584" i="3" s="1"/>
  <c r="DF1584" i="3"/>
  <c r="DG1584" i="3"/>
  <c r="DH1584" i="3"/>
  <c r="DH1605" i="3"/>
  <c r="DI1605" i="3"/>
  <c r="DF1605" i="3"/>
  <c r="DG1605" i="3"/>
  <c r="DJ1605" i="3" s="1"/>
  <c r="DI1624" i="3"/>
  <c r="DF1624" i="3"/>
  <c r="DG1624" i="3"/>
  <c r="DJ1624" i="3" s="1"/>
  <c r="DH1624" i="3"/>
  <c r="DI1650" i="3"/>
  <c r="DF1650" i="3"/>
  <c r="DJ1650" i="3" s="1"/>
  <c r="DG1650" i="3"/>
  <c r="DH1650" i="3"/>
  <c r="DI1696" i="3"/>
  <c r="DF1696" i="3"/>
  <c r="DJ1696" i="3" s="1"/>
  <c r="DG1696" i="3"/>
  <c r="DH1696" i="3"/>
  <c r="DH1729" i="3"/>
  <c r="DI1729" i="3"/>
  <c r="DJ1729" i="3" s="1"/>
  <c r="DF1729" i="3"/>
  <c r="DG1729" i="3"/>
  <c r="DH1753" i="3"/>
  <c r="DI1753" i="3"/>
  <c r="DF1753" i="3"/>
  <c r="DJ1753" i="3" s="1"/>
  <c r="DG1753" i="3"/>
  <c r="DF4" i="3"/>
  <c r="DG4" i="3"/>
  <c r="DJ4" i="3" s="1"/>
  <c r="DH4" i="3"/>
  <c r="DI4" i="3"/>
  <c r="CP44" i="1"/>
  <c r="O44" i="1" s="1"/>
  <c r="GM44" i="1" s="1"/>
  <c r="GN44" i="1" s="1"/>
  <c r="DG64" i="3"/>
  <c r="DI64" i="3"/>
  <c r="DF64" i="3"/>
  <c r="DJ64" i="3" s="1"/>
  <c r="DH64" i="3"/>
  <c r="DI66" i="3"/>
  <c r="DG66" i="3"/>
  <c r="DH66" i="3"/>
  <c r="DF66" i="3"/>
  <c r="DJ66" i="3" s="1"/>
  <c r="DH60" i="3"/>
  <c r="DF60" i="3"/>
  <c r="DG60" i="3"/>
  <c r="DJ60" i="3" s="1"/>
  <c r="DI60" i="3"/>
  <c r="CP62" i="1"/>
  <c r="O62" i="1" s="1"/>
  <c r="GM62" i="1" s="1"/>
  <c r="GN62" i="1" s="1"/>
  <c r="DG118" i="3"/>
  <c r="DI118" i="3"/>
  <c r="DF118" i="3"/>
  <c r="DJ118" i="3" s="1"/>
  <c r="DH118" i="3"/>
  <c r="CP76" i="1"/>
  <c r="O76" i="1" s="1"/>
  <c r="GM76" i="1" s="1"/>
  <c r="GN76" i="1" s="1"/>
  <c r="DI167" i="3"/>
  <c r="DF167" i="3"/>
  <c r="DJ167" i="3" s="1"/>
  <c r="DG167" i="3"/>
  <c r="DH167" i="3"/>
  <c r="Q85" i="1"/>
  <c r="DV242" i="1" s="1"/>
  <c r="S85" i="1"/>
  <c r="DX242" i="1" s="1"/>
  <c r="DI216" i="3"/>
  <c r="DG216" i="3"/>
  <c r="DJ216" i="3" s="1"/>
  <c r="DH216" i="3"/>
  <c r="DF216" i="3"/>
  <c r="DG262" i="3"/>
  <c r="DJ262" i="3" s="1"/>
  <c r="DF262" i="3"/>
  <c r="DI262" i="3"/>
  <c r="DH262" i="3"/>
  <c r="DH1483" i="3"/>
  <c r="DI1483" i="3"/>
  <c r="DJ1483" i="3" s="1"/>
  <c r="DF1483" i="3"/>
  <c r="DG1483" i="3"/>
  <c r="DH1517" i="3"/>
  <c r="DI1517" i="3"/>
  <c r="DJ1517" i="3" s="1"/>
  <c r="DF1517" i="3"/>
  <c r="DG1517" i="3"/>
  <c r="DH1557" i="3"/>
  <c r="DI1557" i="3"/>
  <c r="DJ1557" i="3" s="1"/>
  <c r="DF1557" i="3"/>
  <c r="DG1557" i="3"/>
  <c r="DI1612" i="3"/>
  <c r="DF1612" i="3"/>
  <c r="DG1612" i="3"/>
  <c r="DJ1612" i="3" s="1"/>
  <c r="DH1612" i="3"/>
  <c r="DI1634" i="3"/>
  <c r="DF1634" i="3"/>
  <c r="DJ1634" i="3" s="1"/>
  <c r="DG1634" i="3"/>
  <c r="DH1634" i="3"/>
  <c r="DH1652" i="3"/>
  <c r="DI1652" i="3"/>
  <c r="DF1652" i="3"/>
  <c r="DG1652" i="3"/>
  <c r="DJ1652" i="3" s="1"/>
  <c r="DH1671" i="3"/>
  <c r="DI1671" i="3"/>
  <c r="DJ1671" i="3" s="1"/>
  <c r="DF1671" i="3"/>
  <c r="DG1671" i="3"/>
  <c r="DI1703" i="3"/>
  <c r="DF1703" i="3"/>
  <c r="DJ1703" i="3" s="1"/>
  <c r="DG1703" i="3"/>
  <c r="DH1703" i="3"/>
  <c r="DI1752" i="3"/>
  <c r="DF1752" i="3"/>
  <c r="DJ1752" i="3" s="1"/>
  <c r="DG1752" i="3"/>
  <c r="DH1752" i="3"/>
  <c r="DH1768" i="3"/>
  <c r="DI1768" i="3"/>
  <c r="DG1768" i="3"/>
  <c r="DF1768" i="3"/>
  <c r="DJ1768" i="3" s="1"/>
  <c r="DH1781" i="3"/>
  <c r="DI1781" i="3"/>
  <c r="DJ1781" i="3" s="1"/>
  <c r="DG1781" i="3"/>
  <c r="DF1781" i="3"/>
  <c r="DI56" i="3"/>
  <c r="DG56" i="3"/>
  <c r="DH56" i="3"/>
  <c r="DF56" i="3"/>
  <c r="DJ56" i="3" s="1"/>
  <c r="DI42" i="3"/>
  <c r="DF42" i="3"/>
  <c r="DH42" i="3"/>
  <c r="DG42" i="3"/>
  <c r="DJ42" i="3" s="1"/>
  <c r="DG100" i="3"/>
  <c r="DI100" i="3"/>
  <c r="DF100" i="3"/>
  <c r="DJ100" i="3" s="1"/>
  <c r="DH100" i="3"/>
  <c r="DF95" i="3"/>
  <c r="DH95" i="3"/>
  <c r="DI95" i="3"/>
  <c r="DG95" i="3"/>
  <c r="DJ95" i="3" s="1"/>
  <c r="DG148" i="3"/>
  <c r="DJ148" i="3" s="1"/>
  <c r="DI148" i="3"/>
  <c r="DF148" i="3"/>
  <c r="DH148" i="3"/>
  <c r="DG146" i="3"/>
  <c r="DI146" i="3"/>
  <c r="DJ146" i="3" s="1"/>
  <c r="DF146" i="3"/>
  <c r="DH146" i="3"/>
  <c r="DI205" i="3"/>
  <c r="DG205" i="3"/>
  <c r="DH205" i="3"/>
  <c r="DF205" i="3"/>
  <c r="DJ205" i="3" s="1"/>
  <c r="DG207" i="3"/>
  <c r="DI207" i="3"/>
  <c r="DF207" i="3"/>
  <c r="DJ207" i="3" s="1"/>
  <c r="DH207" i="3"/>
  <c r="DI1792" i="3"/>
  <c r="DF1792" i="3"/>
  <c r="DG1792" i="3"/>
  <c r="DJ1792" i="3" s="1"/>
  <c r="DH1792" i="3"/>
  <c r="DH1820" i="3"/>
  <c r="DI1820" i="3"/>
  <c r="DF1820" i="3"/>
  <c r="DJ1820" i="3" s="1"/>
  <c r="DG1820" i="3"/>
  <c r="DH1843" i="3"/>
  <c r="DI1843" i="3"/>
  <c r="DJ1843" i="3" s="1"/>
  <c r="DF1843" i="3"/>
  <c r="DG1843" i="3"/>
  <c r="DI1879" i="3"/>
  <c r="DF1879" i="3"/>
  <c r="DJ1879" i="3" s="1"/>
  <c r="DG1879" i="3"/>
  <c r="DH1879" i="3"/>
  <c r="DI1903" i="3"/>
  <c r="DF1903" i="3"/>
  <c r="DJ1903" i="3" s="1"/>
  <c r="DG1903" i="3"/>
  <c r="DH1903" i="3"/>
  <c r="W91" i="1"/>
  <c r="S113" i="1"/>
  <c r="U113" i="1"/>
  <c r="Q113" i="1"/>
  <c r="CP113" i="1" s="1"/>
  <c r="O113" i="1" s="1"/>
  <c r="DF278" i="3"/>
  <c r="DJ278" i="3" s="1"/>
  <c r="DI278" i="3"/>
  <c r="DG278" i="3"/>
  <c r="DH278" i="3"/>
  <c r="DG277" i="3"/>
  <c r="DF277" i="3"/>
  <c r="DJ277" i="3" s="1"/>
  <c r="DH277" i="3"/>
  <c r="DI277" i="3"/>
  <c r="GM116" i="1"/>
  <c r="GN116" i="1" s="1"/>
  <c r="DG416" i="3"/>
  <c r="DF416" i="3"/>
  <c r="DJ416" i="3" s="1"/>
  <c r="DH416" i="3"/>
  <c r="DI416" i="3"/>
  <c r="DF408" i="3"/>
  <c r="DH408" i="3"/>
  <c r="DI408" i="3"/>
  <c r="DG408" i="3"/>
  <c r="DJ408" i="3" s="1"/>
  <c r="DI475" i="3"/>
  <c r="DJ475" i="3" s="1"/>
  <c r="DF475" i="3"/>
  <c r="DG475" i="3"/>
  <c r="DH475" i="3"/>
  <c r="DG478" i="3"/>
  <c r="DJ478" i="3" s="1"/>
  <c r="DH478" i="3"/>
  <c r="DI478" i="3"/>
  <c r="DF478" i="3"/>
  <c r="DG503" i="3"/>
  <c r="DJ503" i="3" s="1"/>
  <c r="DH503" i="3"/>
  <c r="DI503" i="3"/>
  <c r="DF503" i="3"/>
  <c r="DI1814" i="3"/>
  <c r="DF1814" i="3"/>
  <c r="DJ1814" i="3" s="1"/>
  <c r="DG1814" i="3"/>
  <c r="DH1814" i="3"/>
  <c r="DI1829" i="3"/>
  <c r="DF1829" i="3"/>
  <c r="DJ1829" i="3" s="1"/>
  <c r="DG1829" i="3"/>
  <c r="DH1829" i="3"/>
  <c r="V101" i="1"/>
  <c r="EA242" i="1" s="1"/>
  <c r="DG308" i="3"/>
  <c r="DF308" i="3"/>
  <c r="DJ308" i="3" s="1"/>
  <c r="DH308" i="3"/>
  <c r="DI308" i="3"/>
  <c r="DG304" i="3"/>
  <c r="DF304" i="3"/>
  <c r="DJ304" i="3" s="1"/>
  <c r="DI304" i="3"/>
  <c r="DH304" i="3"/>
  <c r="DI352" i="3"/>
  <c r="DF352" i="3"/>
  <c r="DJ352" i="3" s="1"/>
  <c r="DG352" i="3"/>
  <c r="DH352" i="3"/>
  <c r="DG346" i="3"/>
  <c r="DH346" i="3"/>
  <c r="DI346" i="3"/>
  <c r="DF346" i="3"/>
  <c r="DJ346" i="3" s="1"/>
  <c r="DG386" i="3"/>
  <c r="DJ386" i="3" s="1"/>
  <c r="DI386" i="3"/>
  <c r="DF386" i="3"/>
  <c r="DH386" i="3"/>
  <c r="DG519" i="3"/>
  <c r="DJ519" i="3" s="1"/>
  <c r="DH519" i="3"/>
  <c r="DI519" i="3"/>
  <c r="DF519" i="3"/>
  <c r="DI555" i="3"/>
  <c r="DJ555" i="3" s="1"/>
  <c r="DG555" i="3"/>
  <c r="DH555" i="3"/>
  <c r="DF555" i="3"/>
  <c r="DI1805" i="3"/>
  <c r="DJ1805" i="3" s="1"/>
  <c r="DF1805" i="3"/>
  <c r="DG1805" i="3"/>
  <c r="DH1805" i="3"/>
  <c r="DH1862" i="3"/>
  <c r="DI1862" i="3"/>
  <c r="DF1862" i="3"/>
  <c r="DJ1862" i="3" s="1"/>
  <c r="DG1862" i="3"/>
  <c r="DI1911" i="3"/>
  <c r="DF1911" i="3"/>
  <c r="DJ1911" i="3" s="1"/>
  <c r="DG1911" i="3"/>
  <c r="DH1911" i="3"/>
  <c r="V41" i="1"/>
  <c r="GX43" i="1"/>
  <c r="V61" i="1"/>
  <c r="GX63" i="1"/>
  <c r="GX75" i="1"/>
  <c r="U85" i="1"/>
  <c r="R91" i="1"/>
  <c r="T93" i="1"/>
  <c r="U95" i="1"/>
  <c r="P111" i="1"/>
  <c r="V113" i="1"/>
  <c r="DF332" i="3"/>
  <c r="DI332" i="3"/>
  <c r="DG332" i="3"/>
  <c r="DJ332" i="3" s="1"/>
  <c r="DH332" i="3"/>
  <c r="DI383" i="3"/>
  <c r="DG383" i="3"/>
  <c r="DH383" i="3"/>
  <c r="DF383" i="3"/>
  <c r="DJ383" i="3" s="1"/>
  <c r="DF375" i="3"/>
  <c r="DG375" i="3"/>
  <c r="DJ375" i="3" s="1"/>
  <c r="DH375" i="3"/>
  <c r="DI375" i="3"/>
  <c r="DI424" i="3"/>
  <c r="DF424" i="3"/>
  <c r="DJ424" i="3" s="1"/>
  <c r="DG424" i="3"/>
  <c r="DH424" i="3"/>
  <c r="DG422" i="3"/>
  <c r="DH422" i="3"/>
  <c r="DI422" i="3"/>
  <c r="DF422" i="3"/>
  <c r="DJ422" i="3" s="1"/>
  <c r="CZ151" i="1"/>
  <c r="Y151" i="1" s="1"/>
  <c r="CY151" i="1"/>
  <c r="X151" i="1" s="1"/>
  <c r="CZ154" i="1"/>
  <c r="Y154" i="1" s="1"/>
  <c r="CY154" i="1"/>
  <c r="X154" i="1" s="1"/>
  <c r="GM154" i="1" s="1"/>
  <c r="GN154" i="1" s="1"/>
  <c r="DG515" i="3"/>
  <c r="DH515" i="3"/>
  <c r="DI515" i="3"/>
  <c r="DF515" i="3"/>
  <c r="DJ515" i="3" s="1"/>
  <c r="DG551" i="3"/>
  <c r="DI551" i="3"/>
  <c r="DJ551" i="3" s="1"/>
  <c r="DF551" i="3"/>
  <c r="DH551" i="3"/>
  <c r="CP112" i="1"/>
  <c r="O112" i="1" s="1"/>
  <c r="GM112" i="1" s="1"/>
  <c r="GN112" i="1" s="1"/>
  <c r="CZ133" i="1"/>
  <c r="Y133" i="1" s="1"/>
  <c r="CY133" i="1"/>
  <c r="X133" i="1" s="1"/>
  <c r="GM151" i="1"/>
  <c r="GN151" i="1" s="1"/>
  <c r="CZ161" i="1"/>
  <c r="Y161" i="1" s="1"/>
  <c r="CY161" i="1"/>
  <c r="X161" i="1" s="1"/>
  <c r="Q168" i="1"/>
  <c r="R168" i="1"/>
  <c r="V168" i="1"/>
  <c r="Q172" i="1"/>
  <c r="R172" i="1"/>
  <c r="CZ172" i="1" s="1"/>
  <c r="Y172" i="1" s="1"/>
  <c r="V172" i="1"/>
  <c r="R188" i="1"/>
  <c r="CY209" i="1"/>
  <c r="X209" i="1" s="1"/>
  <c r="CZ209" i="1"/>
  <c r="Y209" i="1" s="1"/>
  <c r="DF603" i="3"/>
  <c r="DG603" i="3"/>
  <c r="DH603" i="3"/>
  <c r="DI603" i="3"/>
  <c r="DJ603" i="3" s="1"/>
  <c r="BB26" i="1"/>
  <c r="F255" i="1"/>
  <c r="BB957" i="1"/>
  <c r="DG636" i="3"/>
  <c r="DH636" i="3"/>
  <c r="DI636" i="3"/>
  <c r="DF636" i="3"/>
  <c r="DJ636" i="3" s="1"/>
  <c r="DH633" i="3"/>
  <c r="DI633" i="3"/>
  <c r="DF633" i="3"/>
  <c r="DG633" i="3"/>
  <c r="DJ633" i="3" s="1"/>
  <c r="DH680" i="3"/>
  <c r="DI680" i="3"/>
  <c r="DF680" i="3"/>
  <c r="DG680" i="3"/>
  <c r="DJ680" i="3" s="1"/>
  <c r="S291" i="1"/>
  <c r="Q291" i="1"/>
  <c r="DF721" i="3"/>
  <c r="DG721" i="3"/>
  <c r="DJ721" i="3" s="1"/>
  <c r="DH721" i="3"/>
  <c r="DI721" i="3"/>
  <c r="S305" i="1"/>
  <c r="Q305" i="1"/>
  <c r="DG757" i="3"/>
  <c r="DH757" i="3"/>
  <c r="DI757" i="3"/>
  <c r="DF757" i="3"/>
  <c r="DJ757" i="3" s="1"/>
  <c r="DH764" i="3"/>
  <c r="DI764" i="3"/>
  <c r="DF764" i="3"/>
  <c r="DJ764" i="3" s="1"/>
  <c r="DG764" i="3"/>
  <c r="S317" i="1"/>
  <c r="Q317" i="1"/>
  <c r="DG829" i="3"/>
  <c r="DH829" i="3"/>
  <c r="DI829" i="3"/>
  <c r="DF829" i="3"/>
  <c r="DJ829" i="3" s="1"/>
  <c r="DH828" i="3"/>
  <c r="DI828" i="3"/>
  <c r="DF828" i="3"/>
  <c r="DJ828" i="3" s="1"/>
  <c r="DG828" i="3"/>
  <c r="S355" i="1"/>
  <c r="Q355" i="1"/>
  <c r="S363" i="1"/>
  <c r="Q363" i="1"/>
  <c r="DI861" i="3"/>
  <c r="DF861" i="3"/>
  <c r="DJ861" i="3" s="1"/>
  <c r="DG861" i="3"/>
  <c r="DH861" i="3"/>
  <c r="DI1856" i="3"/>
  <c r="DF1856" i="3"/>
  <c r="DG1856" i="3"/>
  <c r="DJ1856" i="3" s="1"/>
  <c r="DH1856" i="3"/>
  <c r="DI1873" i="3"/>
  <c r="DJ1873" i="3" s="1"/>
  <c r="DF1873" i="3"/>
  <c r="DG1873" i="3"/>
  <c r="DH1873" i="3"/>
  <c r="DI1907" i="3"/>
  <c r="DF1907" i="3"/>
  <c r="DG1907" i="3"/>
  <c r="DJ1907" i="3" s="1"/>
  <c r="DH1907" i="3"/>
  <c r="CY35" i="1"/>
  <c r="X35" i="1" s="1"/>
  <c r="GM35" i="1" s="1"/>
  <c r="GN35" i="1" s="1"/>
  <c r="R47" i="1"/>
  <c r="GM56" i="1"/>
  <c r="GN56" i="1" s="1"/>
  <c r="U63" i="1"/>
  <c r="V75" i="1"/>
  <c r="R79" i="1"/>
  <c r="GX91" i="1"/>
  <c r="T95" i="1"/>
  <c r="DF248" i="3"/>
  <c r="DI248" i="3"/>
  <c r="DG248" i="3"/>
  <c r="DJ248" i="3" s="1"/>
  <c r="DH248" i="3"/>
  <c r="DH260" i="3"/>
  <c r="DG260" i="3"/>
  <c r="DF260" i="3"/>
  <c r="DJ260" i="3" s="1"/>
  <c r="DI260" i="3"/>
  <c r="CP133" i="1"/>
  <c r="O133" i="1" s="1"/>
  <c r="GM133" i="1" s="1"/>
  <c r="GN133" i="1" s="1"/>
  <c r="GM147" i="1"/>
  <c r="GN147" i="1" s="1"/>
  <c r="CP150" i="1"/>
  <c r="O150" i="1" s="1"/>
  <c r="GM150" i="1" s="1"/>
  <c r="GN150" i="1" s="1"/>
  <c r="DI469" i="3"/>
  <c r="DF469" i="3"/>
  <c r="DJ469" i="3" s="1"/>
  <c r="DG469" i="3"/>
  <c r="DH469" i="3"/>
  <c r="DG467" i="3"/>
  <c r="DH467" i="3"/>
  <c r="DI467" i="3"/>
  <c r="DF467" i="3"/>
  <c r="DJ467" i="3" s="1"/>
  <c r="GX166" i="1"/>
  <c r="CJ242" i="1" s="1"/>
  <c r="CP180" i="1"/>
  <c r="O180" i="1" s="1"/>
  <c r="GM180" i="1" s="1"/>
  <c r="GN180" i="1" s="1"/>
  <c r="S188" i="1"/>
  <c r="DG588" i="3"/>
  <c r="DH588" i="3"/>
  <c r="DI588" i="3"/>
  <c r="DF588" i="3"/>
  <c r="DJ588" i="3" s="1"/>
  <c r="DH583" i="3"/>
  <c r="DI583" i="3"/>
  <c r="DF583" i="3"/>
  <c r="DJ583" i="3" s="1"/>
  <c r="DG583" i="3"/>
  <c r="DH599" i="3"/>
  <c r="DI599" i="3"/>
  <c r="DF599" i="3"/>
  <c r="DJ599" i="3" s="1"/>
  <c r="DG599" i="3"/>
  <c r="AQ26" i="1"/>
  <c r="F252" i="1"/>
  <c r="AQ957" i="1"/>
  <c r="CY277" i="1"/>
  <c r="X277" i="1" s="1"/>
  <c r="CZ277" i="1"/>
  <c r="Y277" i="1" s="1"/>
  <c r="DG672" i="3"/>
  <c r="DH672" i="3"/>
  <c r="DI672" i="3"/>
  <c r="DF672" i="3"/>
  <c r="DJ672" i="3" s="1"/>
  <c r="DH675" i="3"/>
  <c r="DI675" i="3"/>
  <c r="DF675" i="3"/>
  <c r="DJ675" i="3" s="1"/>
  <c r="DG675" i="3"/>
  <c r="DF744" i="3"/>
  <c r="DG744" i="3"/>
  <c r="DH744" i="3"/>
  <c r="DI744" i="3"/>
  <c r="DJ744" i="3" s="1"/>
  <c r="DG809" i="3"/>
  <c r="DJ809" i="3" s="1"/>
  <c r="DH809" i="3"/>
  <c r="DI809" i="3"/>
  <c r="DF809" i="3"/>
  <c r="CY353" i="1"/>
  <c r="X353" i="1" s="1"/>
  <c r="CZ353" i="1"/>
  <c r="Y353" i="1" s="1"/>
  <c r="CY380" i="1"/>
  <c r="X380" i="1" s="1"/>
  <c r="CZ380" i="1"/>
  <c r="Y380" i="1" s="1"/>
  <c r="T113" i="1"/>
  <c r="DI362" i="3"/>
  <c r="DF362" i="3"/>
  <c r="DJ362" i="3" s="1"/>
  <c r="DG362" i="3"/>
  <c r="DH362" i="3"/>
  <c r="DF357" i="3"/>
  <c r="DG357" i="3"/>
  <c r="DJ357" i="3" s="1"/>
  <c r="DH357" i="3"/>
  <c r="DI357" i="3"/>
  <c r="Q164" i="1"/>
  <c r="AD242" i="1" s="1"/>
  <c r="R164" i="1"/>
  <c r="CZ164" i="1" s="1"/>
  <c r="Y164" i="1" s="1"/>
  <c r="S166" i="1"/>
  <c r="CP169" i="1"/>
  <c r="O169" i="1" s="1"/>
  <c r="GM169" i="1" s="1"/>
  <c r="GN169" i="1" s="1"/>
  <c r="W172" i="1"/>
  <c r="CP183" i="1"/>
  <c r="O183" i="1" s="1"/>
  <c r="GM183" i="1" s="1"/>
  <c r="GN183" i="1" s="1"/>
  <c r="W188" i="1"/>
  <c r="CZ190" i="1"/>
  <c r="Y190" i="1" s="1"/>
  <c r="CY190" i="1"/>
  <c r="X190" i="1" s="1"/>
  <c r="CZ198" i="1"/>
  <c r="Y198" i="1" s="1"/>
  <c r="CY198" i="1"/>
  <c r="X198" i="1" s="1"/>
  <c r="GM198" i="1" s="1"/>
  <c r="GN198" i="1" s="1"/>
  <c r="CY201" i="1"/>
  <c r="X201" i="1" s="1"/>
  <c r="CZ201" i="1"/>
  <c r="Y201" i="1" s="1"/>
  <c r="DG574" i="3"/>
  <c r="DJ574" i="3" s="1"/>
  <c r="DI574" i="3"/>
  <c r="DF574" i="3"/>
  <c r="DH574" i="3"/>
  <c r="P214" i="1"/>
  <c r="Q214" i="1"/>
  <c r="CI26" i="1"/>
  <c r="AZ242" i="1"/>
  <c r="CP278" i="1"/>
  <c r="O278" i="1" s="1"/>
  <c r="GM278" i="1" s="1"/>
  <c r="GN278" i="1" s="1"/>
  <c r="AC448" i="1"/>
  <c r="DI663" i="3"/>
  <c r="DF663" i="3"/>
  <c r="DJ663" i="3" s="1"/>
  <c r="DG663" i="3"/>
  <c r="DH663" i="3"/>
  <c r="CP289" i="1"/>
  <c r="O289" i="1" s="1"/>
  <c r="P293" i="1"/>
  <c r="CP293" i="1" s="1"/>
  <c r="O293" i="1" s="1"/>
  <c r="DI704" i="3"/>
  <c r="DF704" i="3"/>
  <c r="DJ704" i="3" s="1"/>
  <c r="DG704" i="3"/>
  <c r="DH704" i="3"/>
  <c r="DH702" i="3"/>
  <c r="DI702" i="3"/>
  <c r="DF702" i="3"/>
  <c r="DG702" i="3"/>
  <c r="DJ702" i="3" s="1"/>
  <c r="R299" i="1"/>
  <c r="CP301" i="1"/>
  <c r="O301" i="1" s="1"/>
  <c r="GM301" i="1" s="1"/>
  <c r="GN301" i="1" s="1"/>
  <c r="P305" i="1"/>
  <c r="CP305" i="1" s="1"/>
  <c r="O305" i="1" s="1"/>
  <c r="DG801" i="3"/>
  <c r="DH801" i="3"/>
  <c r="DI801" i="3"/>
  <c r="DF801" i="3"/>
  <c r="DJ801" i="3" s="1"/>
  <c r="DH804" i="3"/>
  <c r="DI804" i="3"/>
  <c r="DF804" i="3"/>
  <c r="DJ804" i="3" s="1"/>
  <c r="DG804" i="3"/>
  <c r="CP353" i="1"/>
  <c r="O353" i="1" s="1"/>
  <c r="GM353" i="1" s="1"/>
  <c r="GN353" i="1" s="1"/>
  <c r="P357" i="1"/>
  <c r="CP357" i="1" s="1"/>
  <c r="O357" i="1" s="1"/>
  <c r="P361" i="1"/>
  <c r="DG871" i="3"/>
  <c r="DJ871" i="3" s="1"/>
  <c r="DH871" i="3"/>
  <c r="DI871" i="3"/>
  <c r="DF871" i="3"/>
  <c r="P382" i="1"/>
  <c r="CP388" i="1"/>
  <c r="O388" i="1" s="1"/>
  <c r="GM118" i="1"/>
  <c r="GN118" i="1" s="1"/>
  <c r="CP126" i="1"/>
  <c r="O126" i="1" s="1"/>
  <c r="GM126" i="1" s="1"/>
  <c r="GN126" i="1" s="1"/>
  <c r="CP132" i="1"/>
  <c r="O132" i="1" s="1"/>
  <c r="GM132" i="1" s="1"/>
  <c r="GN132" i="1" s="1"/>
  <c r="CZ139" i="1"/>
  <c r="Y139" i="1" s="1"/>
  <c r="GM139" i="1" s="1"/>
  <c r="GN139" i="1" s="1"/>
  <c r="CZ146" i="1"/>
  <c r="Y146" i="1" s="1"/>
  <c r="CY146" i="1"/>
  <c r="X146" i="1" s="1"/>
  <c r="GM146" i="1" s="1"/>
  <c r="GN146" i="1" s="1"/>
  <c r="U168" i="1"/>
  <c r="GM175" i="1"/>
  <c r="GN175" i="1" s="1"/>
  <c r="CZ181" i="1"/>
  <c r="Y181" i="1" s="1"/>
  <c r="CY181" i="1"/>
  <c r="X181" i="1" s="1"/>
  <c r="CZ184" i="1"/>
  <c r="Y184" i="1" s="1"/>
  <c r="GM184" i="1" s="1"/>
  <c r="GN184" i="1" s="1"/>
  <c r="GM202" i="1"/>
  <c r="GO202" i="1" s="1"/>
  <c r="DG630" i="3"/>
  <c r="DH630" i="3"/>
  <c r="DI630" i="3"/>
  <c r="DF630" i="3"/>
  <c r="DJ630" i="3" s="1"/>
  <c r="EM26" i="1"/>
  <c r="P261" i="1"/>
  <c r="EM957" i="1"/>
  <c r="DI698" i="3"/>
  <c r="DF698" i="3"/>
  <c r="DJ698" i="3" s="1"/>
  <c r="DG698" i="3"/>
  <c r="DH698" i="3"/>
  <c r="DG696" i="3"/>
  <c r="DH696" i="3"/>
  <c r="DI696" i="3"/>
  <c r="DF696" i="3"/>
  <c r="DJ696" i="3" s="1"/>
  <c r="DH692" i="3"/>
  <c r="DI692" i="3"/>
  <c r="DF692" i="3"/>
  <c r="DG692" i="3"/>
  <c r="DJ692" i="3" s="1"/>
  <c r="DF731" i="3"/>
  <c r="DG731" i="3"/>
  <c r="DJ731" i="3" s="1"/>
  <c r="DH731" i="3"/>
  <c r="DI731" i="3"/>
  <c r="DG791" i="3"/>
  <c r="DH791" i="3"/>
  <c r="DI791" i="3"/>
  <c r="DF791" i="3"/>
  <c r="DJ791" i="3" s="1"/>
  <c r="DG775" i="3"/>
  <c r="DJ775" i="3" s="1"/>
  <c r="DH775" i="3"/>
  <c r="DI775" i="3"/>
  <c r="DF775" i="3"/>
  <c r="DF837" i="3"/>
  <c r="DG837" i="3"/>
  <c r="DJ837" i="3" s="1"/>
  <c r="DH837" i="3"/>
  <c r="DI837" i="3"/>
  <c r="DG839" i="3"/>
  <c r="DH839" i="3"/>
  <c r="DI839" i="3"/>
  <c r="DF839" i="3"/>
  <c r="DJ839" i="3" s="1"/>
  <c r="DH863" i="3"/>
  <c r="DI863" i="3"/>
  <c r="DF863" i="3"/>
  <c r="DG863" i="3"/>
  <c r="DJ863" i="3" s="1"/>
  <c r="DH888" i="3"/>
  <c r="DI888" i="3"/>
  <c r="DF888" i="3"/>
  <c r="DJ888" i="3" s="1"/>
  <c r="DG888" i="3"/>
  <c r="CZ211" i="1"/>
  <c r="Y211" i="1" s="1"/>
  <c r="GM211" i="1" s="1"/>
  <c r="GN211" i="1" s="1"/>
  <c r="V214" i="1"/>
  <c r="CZ218" i="1"/>
  <c r="Y218" i="1" s="1"/>
  <c r="GM218" i="1" s="1"/>
  <c r="GN218" i="1" s="1"/>
  <c r="R279" i="1"/>
  <c r="T281" i="1"/>
  <c r="V293" i="1"/>
  <c r="V303" i="1"/>
  <c r="GX305" i="1"/>
  <c r="R313" i="1"/>
  <c r="T315" i="1"/>
  <c r="U317" i="1"/>
  <c r="R321" i="1"/>
  <c r="T345" i="1"/>
  <c r="T355" i="1"/>
  <c r="U357" i="1"/>
  <c r="T363" i="1"/>
  <c r="GX382" i="1"/>
  <c r="CZ391" i="1"/>
  <c r="Y391" i="1" s="1"/>
  <c r="CY391" i="1"/>
  <c r="X391" i="1" s="1"/>
  <c r="CY420" i="1"/>
  <c r="X420" i="1" s="1"/>
  <c r="GM420" i="1" s="1"/>
  <c r="GO420" i="1" s="1"/>
  <c r="CZ420" i="1"/>
  <c r="Y420" i="1" s="1"/>
  <c r="DG1003" i="3"/>
  <c r="DH1003" i="3"/>
  <c r="DI1003" i="3"/>
  <c r="DJ1003" i="3" s="1"/>
  <c r="DF1003" i="3"/>
  <c r="DI1039" i="3"/>
  <c r="DF1039" i="3"/>
  <c r="DJ1039" i="3" s="1"/>
  <c r="DG1039" i="3"/>
  <c r="DH1039" i="3"/>
  <c r="AO274" i="1"/>
  <c r="F452" i="1"/>
  <c r="DI1063" i="3"/>
  <c r="DF1063" i="3"/>
  <c r="DJ1063" i="3" s="1"/>
  <c r="DG1063" i="3"/>
  <c r="DH1063" i="3"/>
  <c r="DG1055" i="3"/>
  <c r="DJ1055" i="3" s="1"/>
  <c r="DH1055" i="3"/>
  <c r="DI1055" i="3"/>
  <c r="DF1055" i="3"/>
  <c r="DG1115" i="3"/>
  <c r="DI1115" i="3"/>
  <c r="DF1115" i="3"/>
  <c r="DJ1115" i="3" s="1"/>
  <c r="DH1115" i="3"/>
  <c r="DF1108" i="3"/>
  <c r="DG1108" i="3"/>
  <c r="DH1108" i="3"/>
  <c r="DI1108" i="3"/>
  <c r="DJ1108" i="3" s="1"/>
  <c r="DH1118" i="3"/>
  <c r="DF1118" i="3"/>
  <c r="DJ1118" i="3" s="1"/>
  <c r="DG1118" i="3"/>
  <c r="DI1118" i="3"/>
  <c r="DI1156" i="3"/>
  <c r="DF1156" i="3"/>
  <c r="DJ1156" i="3" s="1"/>
  <c r="DG1156" i="3"/>
  <c r="DH1156" i="3"/>
  <c r="DH1152" i="3"/>
  <c r="DI1152" i="3"/>
  <c r="DF1152" i="3"/>
  <c r="DG1152" i="3"/>
  <c r="DJ1152" i="3" s="1"/>
  <c r="DI1196" i="3"/>
  <c r="DF1196" i="3"/>
  <c r="DJ1196" i="3" s="1"/>
  <c r="DG1196" i="3"/>
  <c r="DH1196" i="3"/>
  <c r="DH1192" i="3"/>
  <c r="DI1192" i="3"/>
  <c r="DF1192" i="3"/>
  <c r="DG1192" i="3"/>
  <c r="DJ1192" i="3" s="1"/>
  <c r="DI1260" i="3"/>
  <c r="DF1260" i="3"/>
  <c r="DJ1260" i="3" s="1"/>
  <c r="DG1260" i="3"/>
  <c r="DH1260" i="3"/>
  <c r="DG1262" i="3"/>
  <c r="DH1262" i="3"/>
  <c r="DI1262" i="3"/>
  <c r="DF1262" i="3"/>
  <c r="DJ1262" i="3" s="1"/>
  <c r="DH1265" i="3"/>
  <c r="DI1265" i="3"/>
  <c r="DF1265" i="3"/>
  <c r="DJ1265" i="3" s="1"/>
  <c r="DG1265" i="3"/>
  <c r="DH1287" i="3"/>
  <c r="DI1287" i="3"/>
  <c r="DF1287" i="3"/>
  <c r="DJ1287" i="3" s="1"/>
  <c r="DG1287" i="3"/>
  <c r="GM215" i="1"/>
  <c r="GN215" i="1" s="1"/>
  <c r="W313" i="1"/>
  <c r="DI899" i="3"/>
  <c r="DF899" i="3"/>
  <c r="DJ899" i="3" s="1"/>
  <c r="DG899" i="3"/>
  <c r="DH899" i="3"/>
  <c r="CY387" i="1"/>
  <c r="X387" i="1" s="1"/>
  <c r="DI965" i="3"/>
  <c r="DJ965" i="3" s="1"/>
  <c r="DF965" i="3"/>
  <c r="DG965" i="3"/>
  <c r="DH965" i="3"/>
  <c r="DG1001" i="3"/>
  <c r="DH1001" i="3"/>
  <c r="DI1001" i="3"/>
  <c r="DF1001" i="3"/>
  <c r="DJ1001" i="3" s="1"/>
  <c r="DI1030" i="3"/>
  <c r="DF1030" i="3"/>
  <c r="DJ1030" i="3" s="1"/>
  <c r="DG1030" i="3"/>
  <c r="DH1030" i="3"/>
  <c r="EV274" i="1"/>
  <c r="P473" i="1"/>
  <c r="DG1044" i="3"/>
  <c r="DJ1044" i="3" s="1"/>
  <c r="DH1044" i="3"/>
  <c r="DI1044" i="3"/>
  <c r="DF1044" i="3"/>
  <c r="DH1046" i="3"/>
  <c r="DI1046" i="3"/>
  <c r="DF1046" i="3"/>
  <c r="DJ1046" i="3" s="1"/>
  <c r="DG1046" i="3"/>
  <c r="DG1101" i="3"/>
  <c r="DJ1101" i="3" s="1"/>
  <c r="DH1101" i="3"/>
  <c r="DI1101" i="3"/>
  <c r="DF1101" i="3"/>
  <c r="Q507" i="1"/>
  <c r="S507" i="1"/>
  <c r="Q509" i="1"/>
  <c r="S509" i="1"/>
  <c r="Q523" i="1"/>
  <c r="S523" i="1"/>
  <c r="DI1190" i="3"/>
  <c r="DF1190" i="3"/>
  <c r="DJ1190" i="3" s="1"/>
  <c r="DG1190" i="3"/>
  <c r="DH1190" i="3"/>
  <c r="DG1188" i="3"/>
  <c r="DH1188" i="3"/>
  <c r="DI1188" i="3"/>
  <c r="DF1188" i="3"/>
  <c r="DJ1188" i="3" s="1"/>
  <c r="DH1184" i="3"/>
  <c r="DI1184" i="3"/>
  <c r="DF1184" i="3"/>
  <c r="DG1184" i="3"/>
  <c r="DJ1184" i="3" s="1"/>
  <c r="DI1250" i="3"/>
  <c r="DF1250" i="3"/>
  <c r="DJ1250" i="3" s="1"/>
  <c r="DG1250" i="3"/>
  <c r="DH1250" i="3"/>
  <c r="DG1252" i="3"/>
  <c r="DH1252" i="3"/>
  <c r="DI1252" i="3"/>
  <c r="DF1252" i="3"/>
  <c r="DJ1252" i="3" s="1"/>
  <c r="DH1242" i="3"/>
  <c r="DI1242" i="3"/>
  <c r="DF1242" i="3"/>
  <c r="DG1242" i="3"/>
  <c r="DJ1242" i="3" s="1"/>
  <c r="DG1280" i="3"/>
  <c r="DH1280" i="3"/>
  <c r="DI1280" i="3"/>
  <c r="DF1280" i="3"/>
  <c r="DJ1280" i="3" s="1"/>
  <c r="DH1275" i="3"/>
  <c r="DI1275" i="3"/>
  <c r="DF1275" i="3"/>
  <c r="DG1275" i="3"/>
  <c r="DJ1275" i="3" s="1"/>
  <c r="Q567" i="1"/>
  <c r="S567" i="1"/>
  <c r="DG1312" i="3"/>
  <c r="DH1312" i="3"/>
  <c r="DI1312" i="3"/>
  <c r="DF1312" i="3"/>
  <c r="DJ1312" i="3" s="1"/>
  <c r="DH1307" i="3"/>
  <c r="DI1307" i="3"/>
  <c r="DF1307" i="3"/>
  <c r="DG1307" i="3"/>
  <c r="DJ1307" i="3" s="1"/>
  <c r="DG1324" i="3"/>
  <c r="DH1324" i="3"/>
  <c r="DI1324" i="3"/>
  <c r="DF1324" i="3"/>
  <c r="DJ1324" i="3" s="1"/>
  <c r="DI1350" i="3"/>
  <c r="DF1350" i="3"/>
  <c r="DJ1350" i="3" s="1"/>
  <c r="DG1350" i="3"/>
  <c r="DH1350" i="3"/>
  <c r="DH1365" i="3"/>
  <c r="DI1365" i="3"/>
  <c r="DF1365" i="3"/>
  <c r="DG1365" i="3"/>
  <c r="DJ1365" i="3" s="1"/>
  <c r="GX214" i="1"/>
  <c r="R281" i="1"/>
  <c r="T293" i="1"/>
  <c r="U305" i="1"/>
  <c r="T313" i="1"/>
  <c r="V319" i="1"/>
  <c r="CY341" i="1"/>
  <c r="X341" i="1" s="1"/>
  <c r="CZ341" i="1"/>
  <c r="Y341" i="1" s="1"/>
  <c r="V343" i="1"/>
  <c r="U355" i="1"/>
  <c r="V359" i="1"/>
  <c r="R363" i="1"/>
  <c r="R382" i="1"/>
  <c r="DG933" i="3"/>
  <c r="DH933" i="3"/>
  <c r="DI933" i="3"/>
  <c r="DJ933" i="3" s="1"/>
  <c r="DF933" i="3"/>
  <c r="DI947" i="3"/>
  <c r="DF947" i="3"/>
  <c r="DJ947" i="3" s="1"/>
  <c r="DG947" i="3"/>
  <c r="DH947" i="3"/>
  <c r="DG961" i="3"/>
  <c r="DH961" i="3"/>
  <c r="DI961" i="3"/>
  <c r="DF961" i="3"/>
  <c r="DJ961" i="3" s="1"/>
  <c r="DH994" i="3"/>
  <c r="DI994" i="3"/>
  <c r="DF994" i="3"/>
  <c r="DG994" i="3"/>
  <c r="DJ994" i="3" s="1"/>
  <c r="DG1019" i="3"/>
  <c r="DH1019" i="3"/>
  <c r="DI1019" i="3"/>
  <c r="DF1019" i="3"/>
  <c r="DJ1019" i="3" s="1"/>
  <c r="DH1018" i="3"/>
  <c r="DI1018" i="3"/>
  <c r="DF1018" i="3"/>
  <c r="DJ1018" i="3" s="1"/>
  <c r="DG1018" i="3"/>
  <c r="AQ274" i="1"/>
  <c r="F458" i="1"/>
  <c r="DI1089" i="3"/>
  <c r="DF1089" i="3"/>
  <c r="DJ1089" i="3" s="1"/>
  <c r="DG1089" i="3"/>
  <c r="DH1089" i="3"/>
  <c r="DG1091" i="3"/>
  <c r="DH1091" i="3"/>
  <c r="DI1091" i="3"/>
  <c r="DF1091" i="3"/>
  <c r="DJ1091" i="3" s="1"/>
  <c r="DH1094" i="3"/>
  <c r="DI1094" i="3"/>
  <c r="DF1094" i="3"/>
  <c r="DJ1094" i="3" s="1"/>
  <c r="DG1094" i="3"/>
  <c r="DI1140" i="3"/>
  <c r="DF1140" i="3"/>
  <c r="DJ1140" i="3" s="1"/>
  <c r="DG1140" i="3"/>
  <c r="DH1140" i="3"/>
  <c r="DI1220" i="3"/>
  <c r="DF1220" i="3"/>
  <c r="DJ1220" i="3" s="1"/>
  <c r="DG1220" i="3"/>
  <c r="DH1220" i="3"/>
  <c r="DG1218" i="3"/>
  <c r="DH1218" i="3"/>
  <c r="DI1218" i="3"/>
  <c r="DF1218" i="3"/>
  <c r="DJ1218" i="3" s="1"/>
  <c r="DH1217" i="3"/>
  <c r="DI1217" i="3"/>
  <c r="DF1217" i="3"/>
  <c r="DJ1217" i="3" s="1"/>
  <c r="DG1217" i="3"/>
  <c r="DG1238" i="3"/>
  <c r="DH1238" i="3"/>
  <c r="DI1238" i="3"/>
  <c r="DF1238" i="3"/>
  <c r="DJ1238" i="3" s="1"/>
  <c r="DG1272" i="3"/>
  <c r="DJ1272" i="3" s="1"/>
  <c r="DH1272" i="3"/>
  <c r="DI1272" i="3"/>
  <c r="DF1272" i="3"/>
  <c r="CZ210" i="1"/>
  <c r="Y210" i="1" s="1"/>
  <c r="GM294" i="1"/>
  <c r="GN294" i="1" s="1"/>
  <c r="GX299" i="1"/>
  <c r="W311" i="1"/>
  <c r="W343" i="1"/>
  <c r="W363" i="1"/>
  <c r="GM369" i="1"/>
  <c r="GN369" i="1" s="1"/>
  <c r="CP378" i="1"/>
  <c r="O378" i="1" s="1"/>
  <c r="GM378" i="1" s="1"/>
  <c r="GN378" i="1" s="1"/>
  <c r="W382" i="1"/>
  <c r="T388" i="1"/>
  <c r="CP391" i="1"/>
  <c r="O391" i="1" s="1"/>
  <c r="GM391" i="1" s="1"/>
  <c r="GN391" i="1" s="1"/>
  <c r="DF923" i="3"/>
  <c r="DH923" i="3"/>
  <c r="DI923" i="3"/>
  <c r="DJ923" i="3" s="1"/>
  <c r="DG923" i="3"/>
  <c r="DI937" i="3"/>
  <c r="DJ937" i="3" s="1"/>
  <c r="DF937" i="3"/>
  <c r="DG937" i="3"/>
  <c r="DH937" i="3"/>
  <c r="CY410" i="1"/>
  <c r="X410" i="1" s="1"/>
  <c r="DG953" i="3"/>
  <c r="DJ953" i="3" s="1"/>
  <c r="DH953" i="3"/>
  <c r="DI953" i="3"/>
  <c r="DF953" i="3"/>
  <c r="CY415" i="1"/>
  <c r="X415" i="1" s="1"/>
  <c r="GM415" i="1" s="1"/>
  <c r="GN415" i="1" s="1"/>
  <c r="CZ415" i="1"/>
  <c r="Y415" i="1" s="1"/>
  <c r="DG991" i="3"/>
  <c r="DH991" i="3"/>
  <c r="DI991" i="3"/>
  <c r="DF991" i="3"/>
  <c r="DJ991" i="3" s="1"/>
  <c r="DG1008" i="3"/>
  <c r="DJ1008" i="3" s="1"/>
  <c r="DH1008" i="3"/>
  <c r="DI1008" i="3"/>
  <c r="DF1008" i="3"/>
  <c r="GM438" i="1"/>
  <c r="GN438" i="1" s="1"/>
  <c r="GM439" i="1"/>
  <c r="GN439" i="1" s="1"/>
  <c r="GM440" i="1"/>
  <c r="GN440" i="1" s="1"/>
  <c r="CY445" i="1"/>
  <c r="X445" i="1" s="1"/>
  <c r="BD274" i="1"/>
  <c r="F473" i="1"/>
  <c r="FY274" i="1"/>
  <c r="EP448" i="1"/>
  <c r="CY488" i="1"/>
  <c r="X488" i="1" s="1"/>
  <c r="GM490" i="1"/>
  <c r="GN490" i="1" s="1"/>
  <c r="P491" i="1"/>
  <c r="DI1074" i="3"/>
  <c r="DF1074" i="3"/>
  <c r="DJ1074" i="3" s="1"/>
  <c r="DG1074" i="3"/>
  <c r="DH1074" i="3"/>
  <c r="DG1072" i="3"/>
  <c r="DH1072" i="3"/>
  <c r="DI1072" i="3"/>
  <c r="DF1072" i="3"/>
  <c r="DJ1072" i="3" s="1"/>
  <c r="DH1079" i="3"/>
  <c r="DI1079" i="3"/>
  <c r="DF1079" i="3"/>
  <c r="DJ1079" i="3" s="1"/>
  <c r="DG1079" i="3"/>
  <c r="S499" i="1"/>
  <c r="Q499" i="1"/>
  <c r="GM506" i="1"/>
  <c r="GN506" i="1" s="1"/>
  <c r="P507" i="1"/>
  <c r="CP507" i="1" s="1"/>
  <c r="O507" i="1" s="1"/>
  <c r="DG1122" i="3"/>
  <c r="DJ1122" i="3" s="1"/>
  <c r="DI1122" i="3"/>
  <c r="DF1122" i="3"/>
  <c r="DH1122" i="3"/>
  <c r="DH1128" i="3"/>
  <c r="DF1128" i="3"/>
  <c r="DJ1128" i="3" s="1"/>
  <c r="DG1128" i="3"/>
  <c r="DI1128" i="3"/>
  <c r="S515" i="1"/>
  <c r="Q515" i="1"/>
  <c r="CY519" i="1"/>
  <c r="X519" i="1" s="1"/>
  <c r="GM522" i="1"/>
  <c r="GN522" i="1" s="1"/>
  <c r="P523" i="1"/>
  <c r="CP523" i="1" s="1"/>
  <c r="O523" i="1" s="1"/>
  <c r="DI1166" i="3"/>
  <c r="DF1166" i="3"/>
  <c r="DJ1166" i="3" s="1"/>
  <c r="DG1166" i="3"/>
  <c r="DH1166" i="3"/>
  <c r="DH1162" i="3"/>
  <c r="DI1162" i="3"/>
  <c r="DF1162" i="3"/>
  <c r="DG1162" i="3"/>
  <c r="DJ1162" i="3" s="1"/>
  <c r="GM531" i="1"/>
  <c r="GN531" i="1" s="1"/>
  <c r="GM532" i="1"/>
  <c r="GN532" i="1" s="1"/>
  <c r="GM547" i="1"/>
  <c r="GN547" i="1" s="1"/>
  <c r="GM548" i="1"/>
  <c r="GN548" i="1" s="1"/>
  <c r="GM556" i="1"/>
  <c r="GN556" i="1" s="1"/>
  <c r="P557" i="1"/>
  <c r="DH1270" i="3"/>
  <c r="DI1270" i="3"/>
  <c r="DF1270" i="3"/>
  <c r="DG1270" i="3"/>
  <c r="DJ1270" i="3" s="1"/>
  <c r="DI1294" i="3"/>
  <c r="DF1294" i="3"/>
  <c r="DJ1294" i="3" s="1"/>
  <c r="DG1294" i="3"/>
  <c r="DH1294" i="3"/>
  <c r="DG1292" i="3"/>
  <c r="DH1292" i="3"/>
  <c r="DI1292" i="3"/>
  <c r="DF1292" i="3"/>
  <c r="DJ1292" i="3" s="1"/>
  <c r="DG1339" i="3"/>
  <c r="DH1339" i="3"/>
  <c r="DI1339" i="3"/>
  <c r="DF1339" i="3"/>
  <c r="DJ1339" i="3" s="1"/>
  <c r="DH1336" i="3"/>
  <c r="DI1336" i="3"/>
  <c r="DF1336" i="3"/>
  <c r="DG1336" i="3"/>
  <c r="DJ1336" i="3" s="1"/>
  <c r="CY414" i="1"/>
  <c r="X414" i="1" s="1"/>
  <c r="GM414" i="1" s="1"/>
  <c r="GN414" i="1" s="1"/>
  <c r="CZ414" i="1"/>
  <c r="Y414" i="1" s="1"/>
  <c r="GX444" i="1"/>
  <c r="P499" i="1"/>
  <c r="CP499" i="1" s="1"/>
  <c r="O499" i="1" s="1"/>
  <c r="CY513" i="1"/>
  <c r="X513" i="1" s="1"/>
  <c r="GM513" i="1" s="1"/>
  <c r="GN513" i="1" s="1"/>
  <c r="CZ513" i="1"/>
  <c r="Y513" i="1" s="1"/>
  <c r="CP573" i="1"/>
  <c r="O573" i="1" s="1"/>
  <c r="Q579" i="1"/>
  <c r="S579" i="1"/>
  <c r="U579" i="1"/>
  <c r="DH1319" i="3"/>
  <c r="DI1319" i="3"/>
  <c r="DF1319" i="3"/>
  <c r="DJ1319" i="3" s="1"/>
  <c r="DG1319" i="3"/>
  <c r="GM587" i="1"/>
  <c r="GN587" i="1" s="1"/>
  <c r="GM595" i="1"/>
  <c r="GO595" i="1" s="1"/>
  <c r="DG1398" i="3"/>
  <c r="DH1398" i="3"/>
  <c r="DI1398" i="3"/>
  <c r="DF1398" i="3"/>
  <c r="DJ1398" i="3" s="1"/>
  <c r="BC480" i="1"/>
  <c r="F644" i="1"/>
  <c r="DF1491" i="3"/>
  <c r="DJ1491" i="3" s="1"/>
  <c r="DG1491" i="3"/>
  <c r="DH1491" i="3"/>
  <c r="DI1491" i="3"/>
  <c r="DH1489" i="3"/>
  <c r="DI1489" i="3"/>
  <c r="DF1489" i="3"/>
  <c r="DJ1489" i="3" s="1"/>
  <c r="DG1489" i="3"/>
  <c r="DF1563" i="3"/>
  <c r="DJ1563" i="3" s="1"/>
  <c r="DG1563" i="3"/>
  <c r="DH1563" i="3"/>
  <c r="DI1563" i="3"/>
  <c r="DG1570" i="3"/>
  <c r="DH1570" i="3"/>
  <c r="DI1570" i="3"/>
  <c r="DF1570" i="3"/>
  <c r="DJ1570" i="3" s="1"/>
  <c r="DH1627" i="3"/>
  <c r="DI1627" i="3"/>
  <c r="DF1627" i="3"/>
  <c r="DJ1627" i="3" s="1"/>
  <c r="DG1627" i="3"/>
  <c r="DF1667" i="3"/>
  <c r="DG1667" i="3"/>
  <c r="DH1667" i="3"/>
  <c r="DI1667" i="3"/>
  <c r="DJ1667" i="3" s="1"/>
  <c r="DF1695" i="3"/>
  <c r="DJ1695" i="3" s="1"/>
  <c r="DG1695" i="3"/>
  <c r="DH1695" i="3"/>
  <c r="DI1695" i="3"/>
  <c r="DH1697" i="3"/>
  <c r="DI1697" i="3"/>
  <c r="DF1697" i="3"/>
  <c r="DJ1697" i="3" s="1"/>
  <c r="DG1697" i="3"/>
  <c r="DH1727" i="3"/>
  <c r="DI1727" i="3"/>
  <c r="DF1727" i="3"/>
  <c r="DJ1727" i="3" s="1"/>
  <c r="DG1727" i="3"/>
  <c r="DG1736" i="3"/>
  <c r="DH1736" i="3"/>
  <c r="DI1736" i="3"/>
  <c r="DF1736" i="3"/>
  <c r="DJ1736" i="3" s="1"/>
  <c r="CY808" i="1"/>
  <c r="X808" i="1" s="1"/>
  <c r="CZ808" i="1"/>
  <c r="Y808" i="1" s="1"/>
  <c r="CY427" i="1"/>
  <c r="X427" i="1" s="1"/>
  <c r="GM427" i="1" s="1"/>
  <c r="GN427" i="1" s="1"/>
  <c r="T444" i="1"/>
  <c r="U487" i="1"/>
  <c r="U489" i="1"/>
  <c r="U491" i="1"/>
  <c r="V499" i="1"/>
  <c r="GX501" i="1"/>
  <c r="CY514" i="1"/>
  <c r="X514" i="1" s="1"/>
  <c r="GM514" i="1" s="1"/>
  <c r="GN514" i="1" s="1"/>
  <c r="U517" i="1"/>
  <c r="CY526" i="1"/>
  <c r="X526" i="1" s="1"/>
  <c r="GM526" i="1" s="1"/>
  <c r="GN526" i="1" s="1"/>
  <c r="U529" i="1"/>
  <c r="CZ549" i="1"/>
  <c r="Y549" i="1" s="1"/>
  <c r="CY549" i="1"/>
  <c r="X549" i="1" s="1"/>
  <c r="GM549" i="1" s="1"/>
  <c r="GN549" i="1" s="1"/>
  <c r="R551" i="1"/>
  <c r="R555" i="1"/>
  <c r="R559" i="1"/>
  <c r="V567" i="1"/>
  <c r="GX577" i="1"/>
  <c r="S590" i="1"/>
  <c r="W590" i="1"/>
  <c r="Q590" i="1"/>
  <c r="CP590" i="1" s="1"/>
  <c r="O590" i="1" s="1"/>
  <c r="DG1341" i="3"/>
  <c r="DH1341" i="3"/>
  <c r="DI1341" i="3"/>
  <c r="DJ1341" i="3" s="1"/>
  <c r="DF1341" i="3"/>
  <c r="V590" i="1"/>
  <c r="CI480" i="1"/>
  <c r="AZ628" i="1"/>
  <c r="CY662" i="1"/>
  <c r="X662" i="1" s="1"/>
  <c r="CZ662" i="1"/>
  <c r="Y662" i="1" s="1"/>
  <c r="AF818" i="1"/>
  <c r="DI1448" i="3"/>
  <c r="DF1448" i="3"/>
  <c r="DJ1448" i="3" s="1"/>
  <c r="DG1448" i="3"/>
  <c r="DH1448" i="3"/>
  <c r="DH1444" i="3"/>
  <c r="DI1444" i="3"/>
  <c r="DF1444" i="3"/>
  <c r="DG1444" i="3"/>
  <c r="DJ1444" i="3" s="1"/>
  <c r="DF1485" i="3"/>
  <c r="DJ1485" i="3" s="1"/>
  <c r="DG1485" i="3"/>
  <c r="DH1485" i="3"/>
  <c r="DI1485" i="3"/>
  <c r="DF1545" i="3"/>
  <c r="DG1545" i="3"/>
  <c r="DJ1545" i="3" s="1"/>
  <c r="DH1545" i="3"/>
  <c r="DI1545" i="3"/>
  <c r="DG1552" i="3"/>
  <c r="DH1552" i="3"/>
  <c r="DI1552" i="3"/>
  <c r="DF1552" i="3"/>
  <c r="DJ1552" i="3" s="1"/>
  <c r="CP735" i="1"/>
  <c r="O735" i="1" s="1"/>
  <c r="GM735" i="1" s="1"/>
  <c r="GN735" i="1" s="1"/>
  <c r="DF1619" i="3"/>
  <c r="DG1619" i="3"/>
  <c r="DJ1619" i="3" s="1"/>
  <c r="DH1619" i="3"/>
  <c r="DI1619" i="3"/>
  <c r="DG1664" i="3"/>
  <c r="DH1664" i="3"/>
  <c r="DI1664" i="3"/>
  <c r="DF1664" i="3"/>
  <c r="DJ1664" i="3" s="1"/>
  <c r="DF1675" i="3"/>
  <c r="DJ1675" i="3" s="1"/>
  <c r="DG1675" i="3"/>
  <c r="DH1675" i="3"/>
  <c r="DI1675" i="3"/>
  <c r="DF1691" i="3"/>
  <c r="DJ1691" i="3" s="1"/>
  <c r="DG1691" i="3"/>
  <c r="DH1691" i="3"/>
  <c r="DI1691" i="3"/>
  <c r="CP790" i="1"/>
  <c r="O790" i="1" s="1"/>
  <c r="DH1713" i="3"/>
  <c r="DI1713" i="3"/>
  <c r="DF1713" i="3"/>
  <c r="DJ1713" i="3" s="1"/>
  <c r="DG1713" i="3"/>
  <c r="DF1719" i="3"/>
  <c r="DG1719" i="3"/>
  <c r="DH1719" i="3"/>
  <c r="DI1719" i="3"/>
  <c r="DJ1719" i="3" s="1"/>
  <c r="BD660" i="1"/>
  <c r="F843" i="1"/>
  <c r="AI274" i="1"/>
  <c r="V448" i="1"/>
  <c r="CZ443" i="1"/>
  <c r="Y443" i="1" s="1"/>
  <c r="GX489" i="1"/>
  <c r="P501" i="1"/>
  <c r="CP501" i="1" s="1"/>
  <c r="O501" i="1" s="1"/>
  <c r="W509" i="1"/>
  <c r="P515" i="1"/>
  <c r="CP515" i="1" s="1"/>
  <c r="O515" i="1" s="1"/>
  <c r="GX555" i="1"/>
  <c r="CY566" i="1"/>
  <c r="X566" i="1" s="1"/>
  <c r="DI1334" i="3"/>
  <c r="DF1334" i="3"/>
  <c r="DJ1334" i="3" s="1"/>
  <c r="DG1334" i="3"/>
  <c r="DH1334" i="3"/>
  <c r="DH1331" i="3"/>
  <c r="DI1331" i="3"/>
  <c r="DF1331" i="3"/>
  <c r="DJ1331" i="3" s="1"/>
  <c r="DG1331" i="3"/>
  <c r="CP584" i="1"/>
  <c r="O584" i="1" s="1"/>
  <c r="GM584" i="1" s="1"/>
  <c r="GN584" i="1" s="1"/>
  <c r="CP593" i="1"/>
  <c r="O593" i="1" s="1"/>
  <c r="GM593" i="1" s="1"/>
  <c r="GO593" i="1" s="1"/>
  <c r="CZ599" i="1"/>
  <c r="Y599" i="1" s="1"/>
  <c r="CY599" i="1"/>
  <c r="X599" i="1" s="1"/>
  <c r="GM599" i="1" s="1"/>
  <c r="GN599" i="1" s="1"/>
  <c r="DH1373" i="3"/>
  <c r="DI1373" i="3"/>
  <c r="DF1373" i="3"/>
  <c r="DJ1373" i="3" s="1"/>
  <c r="DG1373" i="3"/>
  <c r="DG1382" i="3"/>
  <c r="DH1382" i="3"/>
  <c r="DI1382" i="3"/>
  <c r="DF1382" i="3"/>
  <c r="DJ1382" i="3" s="1"/>
  <c r="DI1418" i="3"/>
  <c r="DF1418" i="3"/>
  <c r="DJ1418" i="3" s="1"/>
  <c r="DG1418" i="3"/>
  <c r="DH1418" i="3"/>
  <c r="DG1416" i="3"/>
  <c r="DH1416" i="3"/>
  <c r="DI1416" i="3"/>
  <c r="DF1416" i="3"/>
  <c r="DJ1416" i="3" s="1"/>
  <c r="DH1415" i="3"/>
  <c r="DI1415" i="3"/>
  <c r="DF1415" i="3"/>
  <c r="DJ1415" i="3" s="1"/>
  <c r="DG1415" i="3"/>
  <c r="EU480" i="1"/>
  <c r="P644" i="1"/>
  <c r="DH1434" i="3"/>
  <c r="DI1434" i="3"/>
  <c r="DF1434" i="3"/>
  <c r="DG1434" i="3"/>
  <c r="DJ1434" i="3" s="1"/>
  <c r="DF1527" i="3"/>
  <c r="DJ1527" i="3" s="1"/>
  <c r="DG1527" i="3"/>
  <c r="DH1527" i="3"/>
  <c r="DI1527" i="3"/>
  <c r="DG1526" i="3"/>
  <c r="DH1526" i="3"/>
  <c r="DI1526" i="3"/>
  <c r="DF1526" i="3"/>
  <c r="DJ1526" i="3" s="1"/>
  <c r="DH1537" i="3"/>
  <c r="DI1537" i="3"/>
  <c r="DF1537" i="3"/>
  <c r="DJ1537" i="3" s="1"/>
  <c r="DG1537" i="3"/>
  <c r="DG1585" i="3"/>
  <c r="DJ1585" i="3" s="1"/>
  <c r="DH1585" i="3"/>
  <c r="DI1585" i="3"/>
  <c r="DF1585" i="3"/>
  <c r="DH1635" i="3"/>
  <c r="DI1635" i="3"/>
  <c r="DF1635" i="3"/>
  <c r="DJ1635" i="3" s="1"/>
  <c r="DG1635" i="3"/>
  <c r="DG1662" i="3"/>
  <c r="DH1662" i="3"/>
  <c r="DI1662" i="3"/>
  <c r="DF1662" i="3"/>
  <c r="DJ1662" i="3" s="1"/>
  <c r="DF1709" i="3"/>
  <c r="DJ1709" i="3" s="1"/>
  <c r="DG1709" i="3"/>
  <c r="DH1709" i="3"/>
  <c r="DI1709" i="3"/>
  <c r="DG1706" i="3"/>
  <c r="DJ1706" i="3" s="1"/>
  <c r="DH1706" i="3"/>
  <c r="DI1706" i="3"/>
  <c r="DF1706" i="3"/>
  <c r="DF1747" i="3"/>
  <c r="DG1747" i="3"/>
  <c r="DJ1747" i="3" s="1"/>
  <c r="DH1747" i="3"/>
  <c r="DI1747" i="3"/>
  <c r="F822" i="1"/>
  <c r="AO660" i="1"/>
  <c r="CZ404" i="1"/>
  <c r="Y404" i="1" s="1"/>
  <c r="GM404" i="1" s="1"/>
  <c r="GN404" i="1" s="1"/>
  <c r="CZ418" i="1"/>
  <c r="Y418" i="1" s="1"/>
  <c r="CY418" i="1"/>
  <c r="X418" i="1" s="1"/>
  <c r="V442" i="1"/>
  <c r="V444" i="1"/>
  <c r="V446" i="1"/>
  <c r="T489" i="1"/>
  <c r="GX499" i="1"/>
  <c r="T507" i="1"/>
  <c r="V515" i="1"/>
  <c r="GX517" i="1"/>
  <c r="GX529" i="1"/>
  <c r="CY538" i="1"/>
  <c r="X538" i="1" s="1"/>
  <c r="GM538" i="1" s="1"/>
  <c r="GN538" i="1" s="1"/>
  <c r="GM544" i="1"/>
  <c r="GN544" i="1" s="1"/>
  <c r="Q571" i="1"/>
  <c r="S571" i="1"/>
  <c r="U571" i="1"/>
  <c r="W571" i="1"/>
  <c r="DH1303" i="3"/>
  <c r="DI1303" i="3"/>
  <c r="DF1303" i="3"/>
  <c r="DJ1303" i="3" s="1"/>
  <c r="DG1303" i="3"/>
  <c r="R579" i="1"/>
  <c r="CY589" i="1"/>
  <c r="X589" i="1" s="1"/>
  <c r="GM589" i="1" s="1"/>
  <c r="GN589" i="1" s="1"/>
  <c r="T590" i="1"/>
  <c r="DG1354" i="3"/>
  <c r="DH1354" i="3"/>
  <c r="DI1354" i="3"/>
  <c r="DF1354" i="3"/>
  <c r="DJ1354" i="3" s="1"/>
  <c r="CY592" i="1"/>
  <c r="X592" i="1" s="1"/>
  <c r="CY597" i="1"/>
  <c r="X597" i="1" s="1"/>
  <c r="GM597" i="1" s="1"/>
  <c r="GO597" i="1" s="1"/>
  <c r="DF1377" i="3"/>
  <c r="DG1377" i="3"/>
  <c r="DH1377" i="3"/>
  <c r="DI1377" i="3"/>
  <c r="DJ1377" i="3" s="1"/>
  <c r="DI1401" i="3"/>
  <c r="DF1401" i="3"/>
  <c r="DJ1401" i="3" s="1"/>
  <c r="DG1401" i="3"/>
  <c r="DH1401" i="3"/>
  <c r="P620" i="1"/>
  <c r="Q620" i="1"/>
  <c r="CG480" i="1"/>
  <c r="AX628" i="1"/>
  <c r="DI1432" i="3"/>
  <c r="DF1432" i="3"/>
  <c r="DJ1432" i="3" s="1"/>
  <c r="DG1432" i="3"/>
  <c r="DH1432" i="3"/>
  <c r="DG1430" i="3"/>
  <c r="DH1430" i="3"/>
  <c r="DI1430" i="3"/>
  <c r="DF1430" i="3"/>
  <c r="DJ1430" i="3" s="1"/>
  <c r="DH1429" i="3"/>
  <c r="DI1429" i="3"/>
  <c r="DF1429" i="3"/>
  <c r="DJ1429" i="3" s="1"/>
  <c r="DG1429" i="3"/>
  <c r="AD818" i="1"/>
  <c r="DG1472" i="3"/>
  <c r="DH1472" i="3"/>
  <c r="DI1472" i="3"/>
  <c r="DF1472" i="3"/>
  <c r="DJ1472" i="3" s="1"/>
  <c r="DH1471" i="3"/>
  <c r="DI1471" i="3"/>
  <c r="DF1471" i="3"/>
  <c r="DJ1471" i="3" s="1"/>
  <c r="DG1471" i="3"/>
  <c r="DF1501" i="3"/>
  <c r="DJ1501" i="3" s="1"/>
  <c r="DG1501" i="3"/>
  <c r="DH1501" i="3"/>
  <c r="DI1501" i="3"/>
  <c r="DG1516" i="3"/>
  <c r="DH1516" i="3"/>
  <c r="DI1516" i="3"/>
  <c r="DF1516" i="3"/>
  <c r="DJ1516" i="3" s="1"/>
  <c r="DG1500" i="3"/>
  <c r="DH1500" i="3"/>
  <c r="DI1500" i="3"/>
  <c r="DF1500" i="3"/>
  <c r="DJ1500" i="3" s="1"/>
  <c r="DH1515" i="3"/>
  <c r="DI1515" i="3"/>
  <c r="DF1515" i="3"/>
  <c r="DJ1515" i="3" s="1"/>
  <c r="DG1515" i="3"/>
  <c r="DH1499" i="3"/>
  <c r="DI1499" i="3"/>
  <c r="DF1499" i="3"/>
  <c r="DJ1499" i="3" s="1"/>
  <c r="DG1499" i="3"/>
  <c r="P689" i="1"/>
  <c r="Q689" i="1"/>
  <c r="P697" i="1"/>
  <c r="Q697" i="1"/>
  <c r="P705" i="1"/>
  <c r="Q705" i="1"/>
  <c r="DF1573" i="3"/>
  <c r="DG1573" i="3"/>
  <c r="DH1573" i="3"/>
  <c r="DI1573" i="3"/>
  <c r="DJ1573" i="3" s="1"/>
  <c r="S741" i="1"/>
  <c r="P741" i="1"/>
  <c r="CP741" i="1" s="1"/>
  <c r="O741" i="1" s="1"/>
  <c r="Q741" i="1"/>
  <c r="DF1599" i="3"/>
  <c r="DG1599" i="3"/>
  <c r="DH1599" i="3"/>
  <c r="DI1599" i="3"/>
  <c r="DJ1599" i="3" s="1"/>
  <c r="DF1656" i="3"/>
  <c r="DJ1656" i="3" s="1"/>
  <c r="DG1656" i="3"/>
  <c r="DH1656" i="3"/>
  <c r="DI1656" i="3"/>
  <c r="DF1702" i="3"/>
  <c r="DG1702" i="3"/>
  <c r="DJ1702" i="3" s="1"/>
  <c r="DH1702" i="3"/>
  <c r="DI1702" i="3"/>
  <c r="DF1742" i="3"/>
  <c r="DJ1742" i="3" s="1"/>
  <c r="DG1742" i="3"/>
  <c r="DH1742" i="3"/>
  <c r="DI1742" i="3"/>
  <c r="DG1741" i="3"/>
  <c r="DH1741" i="3"/>
  <c r="DI1741" i="3"/>
  <c r="DF1741" i="3"/>
  <c r="DJ1741" i="3" s="1"/>
  <c r="S812" i="1"/>
  <c r="P812" i="1"/>
  <c r="Q812" i="1"/>
  <c r="CY815" i="1"/>
  <c r="X815" i="1" s="1"/>
  <c r="GM815" i="1" s="1"/>
  <c r="GN815" i="1" s="1"/>
  <c r="CZ815" i="1"/>
  <c r="Y815" i="1" s="1"/>
  <c r="DF1756" i="3"/>
  <c r="DG1756" i="3"/>
  <c r="DJ1756" i="3" s="1"/>
  <c r="DH1756" i="3"/>
  <c r="DI1756" i="3"/>
  <c r="CJ480" i="1"/>
  <c r="BA628" i="1"/>
  <c r="S618" i="1"/>
  <c r="T620" i="1"/>
  <c r="W818" i="1"/>
  <c r="AJ660" i="1"/>
  <c r="W687" i="1"/>
  <c r="S691" i="1"/>
  <c r="CZ698" i="1"/>
  <c r="Y698" i="1" s="1"/>
  <c r="GM698" i="1" s="1"/>
  <c r="GN698" i="1" s="1"/>
  <c r="S705" i="1"/>
  <c r="V739" i="1"/>
  <c r="GM854" i="1"/>
  <c r="GN854" i="1" s="1"/>
  <c r="AD850" i="1"/>
  <c r="Q927" i="1"/>
  <c r="CY858" i="1"/>
  <c r="X858" i="1" s="1"/>
  <c r="GM858" i="1" s="1"/>
  <c r="GN858" i="1" s="1"/>
  <c r="CZ858" i="1"/>
  <c r="Y858" i="1" s="1"/>
  <c r="CY874" i="1"/>
  <c r="X874" i="1" s="1"/>
  <c r="CZ874" i="1"/>
  <c r="Y874" i="1" s="1"/>
  <c r="DG1794" i="3"/>
  <c r="DH1794" i="3"/>
  <c r="DI1794" i="3"/>
  <c r="DF1794" i="3"/>
  <c r="DJ1794" i="3" s="1"/>
  <c r="DF1807" i="3"/>
  <c r="DJ1807" i="3" s="1"/>
  <c r="DG1807" i="3"/>
  <c r="DH1807" i="3"/>
  <c r="DI1807" i="3"/>
  <c r="S909" i="1"/>
  <c r="Q909" i="1"/>
  <c r="DH1880" i="3"/>
  <c r="DI1880" i="3"/>
  <c r="DF1880" i="3"/>
  <c r="DJ1880" i="3" s="1"/>
  <c r="DG1880" i="3"/>
  <c r="DG1901" i="3"/>
  <c r="DH1901" i="3"/>
  <c r="DI1901" i="3"/>
  <c r="DF1901" i="3"/>
  <c r="DJ1901" i="3" s="1"/>
  <c r="DH1900" i="3"/>
  <c r="DI1900" i="3"/>
  <c r="DF1900" i="3"/>
  <c r="DJ1900" i="3" s="1"/>
  <c r="DG1900" i="3"/>
  <c r="F952" i="1"/>
  <c r="BD850" i="1"/>
  <c r="AU850" i="1"/>
  <c r="F946" i="1"/>
  <c r="U573" i="1"/>
  <c r="GM606" i="1"/>
  <c r="GO606" i="1" s="1"/>
  <c r="S620" i="1"/>
  <c r="GM677" i="1"/>
  <c r="GN677" i="1" s="1"/>
  <c r="V689" i="1"/>
  <c r="V693" i="1"/>
  <c r="V697" i="1"/>
  <c r="GX699" i="1"/>
  <c r="GX703" i="1"/>
  <c r="T739" i="1"/>
  <c r="W812" i="1"/>
  <c r="EM660" i="1"/>
  <c r="P837" i="1"/>
  <c r="DG1769" i="3"/>
  <c r="DH1769" i="3"/>
  <c r="DF1769" i="3"/>
  <c r="DJ1769" i="3" s="1"/>
  <c r="DI1769" i="3"/>
  <c r="DG1774" i="3"/>
  <c r="DH1774" i="3"/>
  <c r="DF1774" i="3"/>
  <c r="DJ1774" i="3" s="1"/>
  <c r="DI1774" i="3"/>
  <c r="DG1784" i="3"/>
  <c r="DH1784" i="3"/>
  <c r="DF1784" i="3"/>
  <c r="DJ1784" i="3" s="1"/>
  <c r="DI1784" i="3"/>
  <c r="DF1790" i="3"/>
  <c r="DJ1790" i="3" s="1"/>
  <c r="DG1790" i="3"/>
  <c r="DH1790" i="3"/>
  <c r="DI1790" i="3"/>
  <c r="DH1804" i="3"/>
  <c r="DI1804" i="3"/>
  <c r="DF1804" i="3"/>
  <c r="DJ1804" i="3" s="1"/>
  <c r="DG1804" i="3"/>
  <c r="CZ897" i="1"/>
  <c r="Y897" i="1" s="1"/>
  <c r="CY897" i="1"/>
  <c r="X897" i="1" s="1"/>
  <c r="DF1844" i="3"/>
  <c r="DG1844" i="3"/>
  <c r="DJ1844" i="3" s="1"/>
  <c r="DH1844" i="3"/>
  <c r="DI1844" i="3"/>
  <c r="DF1870" i="3"/>
  <c r="DJ1870" i="3" s="1"/>
  <c r="DG1870" i="3"/>
  <c r="DH1870" i="3"/>
  <c r="DI1870" i="3"/>
  <c r="DH1872" i="3"/>
  <c r="DI1872" i="3"/>
  <c r="DF1872" i="3"/>
  <c r="DJ1872" i="3" s="1"/>
  <c r="DG1872" i="3"/>
  <c r="CZ919" i="1"/>
  <c r="Y919" i="1" s="1"/>
  <c r="CY919" i="1"/>
  <c r="X919" i="1" s="1"/>
  <c r="EI850" i="1"/>
  <c r="P937" i="1"/>
  <c r="DF1886" i="3"/>
  <c r="DJ1886" i="3" s="1"/>
  <c r="DG1886" i="3"/>
  <c r="DH1886" i="3"/>
  <c r="DI1886" i="3"/>
  <c r="DG1882" i="3"/>
  <c r="DJ1882" i="3" s="1"/>
  <c r="DH1882" i="3"/>
  <c r="DI1882" i="3"/>
  <c r="DF1882" i="3"/>
  <c r="EG850" i="1"/>
  <c r="P931" i="1"/>
  <c r="CY614" i="1"/>
  <c r="X614" i="1" s="1"/>
  <c r="CZ614" i="1"/>
  <c r="Y614" i="1" s="1"/>
  <c r="T616" i="1"/>
  <c r="V624" i="1"/>
  <c r="CZ684" i="1"/>
  <c r="Y684" i="1" s="1"/>
  <c r="GM684" i="1" s="1"/>
  <c r="GN684" i="1" s="1"/>
  <c r="W689" i="1"/>
  <c r="S693" i="1"/>
  <c r="T703" i="1"/>
  <c r="W705" i="1"/>
  <c r="CZ708" i="1"/>
  <c r="Y708" i="1" s="1"/>
  <c r="GM708" i="1" s="1"/>
  <c r="GN708" i="1" s="1"/>
  <c r="CZ710" i="1"/>
  <c r="Y710" i="1" s="1"/>
  <c r="GM710" i="1" s="1"/>
  <c r="GN710" i="1" s="1"/>
  <c r="CZ712" i="1"/>
  <c r="Y712" i="1" s="1"/>
  <c r="GM712" i="1" s="1"/>
  <c r="GN712" i="1" s="1"/>
  <c r="CZ714" i="1"/>
  <c r="Y714" i="1" s="1"/>
  <c r="GM714" i="1" s="1"/>
  <c r="GN714" i="1" s="1"/>
  <c r="CP752" i="1"/>
  <c r="O752" i="1" s="1"/>
  <c r="CZ784" i="1"/>
  <c r="Y784" i="1" s="1"/>
  <c r="GM784" i="1" s="1"/>
  <c r="GN784" i="1" s="1"/>
  <c r="GX812" i="1"/>
  <c r="DF1786" i="3"/>
  <c r="DG1786" i="3"/>
  <c r="DJ1786" i="3" s="1"/>
  <c r="DI1786" i="3"/>
  <c r="DH1786" i="3"/>
  <c r="DF1801" i="3"/>
  <c r="DJ1801" i="3" s="1"/>
  <c r="DG1801" i="3"/>
  <c r="DH1801" i="3"/>
  <c r="DI1801" i="3"/>
  <c r="DF1839" i="3"/>
  <c r="DJ1839" i="3" s="1"/>
  <c r="DG1839" i="3"/>
  <c r="DH1839" i="3"/>
  <c r="DI1839" i="3"/>
  <c r="DG1842" i="3"/>
  <c r="DH1842" i="3"/>
  <c r="DI1842" i="3"/>
  <c r="DF1842" i="3"/>
  <c r="DJ1842" i="3" s="1"/>
  <c r="DG1827" i="3"/>
  <c r="DJ1827" i="3" s="1"/>
  <c r="DH1827" i="3"/>
  <c r="DI1827" i="3"/>
  <c r="DF1827" i="3"/>
  <c r="DF1860" i="3"/>
  <c r="DG1860" i="3"/>
  <c r="DJ1860" i="3" s="1"/>
  <c r="DH1860" i="3"/>
  <c r="DI1860" i="3"/>
  <c r="AJ480" i="1"/>
  <c r="W628" i="1"/>
  <c r="U590" i="1"/>
  <c r="V618" i="1"/>
  <c r="CZ623" i="1"/>
  <c r="Y623" i="1" s="1"/>
  <c r="GM623" i="1" s="1"/>
  <c r="GN623" i="1" s="1"/>
  <c r="U624" i="1"/>
  <c r="T818" i="1"/>
  <c r="AG660" i="1"/>
  <c r="CZ676" i="1"/>
  <c r="Y676" i="1" s="1"/>
  <c r="GM676" i="1" s="1"/>
  <c r="GN676" i="1" s="1"/>
  <c r="T687" i="1"/>
  <c r="T695" i="1"/>
  <c r="GX741" i="1"/>
  <c r="S857" i="1"/>
  <c r="P857" i="1"/>
  <c r="Q857" i="1"/>
  <c r="DF1761" i="3"/>
  <c r="DG1761" i="3"/>
  <c r="DJ1761" i="3" s="1"/>
  <c r="DH1761" i="3"/>
  <c r="DI1761" i="3"/>
  <c r="DH1810" i="3"/>
  <c r="DI1810" i="3"/>
  <c r="DF1810" i="3"/>
  <c r="DJ1810" i="3" s="1"/>
  <c r="DG1810" i="3"/>
  <c r="GX857" i="1"/>
  <c r="U917" i="1"/>
  <c r="V925" i="1"/>
  <c r="CZ872" i="1"/>
  <c r="Y872" i="1" s="1"/>
  <c r="GM872" i="1" s="1"/>
  <c r="GN872" i="1" s="1"/>
  <c r="GX899" i="1"/>
  <c r="V909" i="1"/>
  <c r="CY913" i="1"/>
  <c r="X913" i="1" s="1"/>
  <c r="GM913" i="1" s="1"/>
  <c r="GN913" i="1" s="1"/>
  <c r="CZ913" i="1"/>
  <c r="Y913" i="1" s="1"/>
  <c r="GM918" i="1"/>
  <c r="GO918" i="1" s="1"/>
  <c r="CC927" i="1" s="1"/>
  <c r="W917" i="1"/>
  <c r="T925" i="1"/>
  <c r="T857" i="1"/>
  <c r="DY927" i="1" s="1"/>
  <c r="CZ869" i="1"/>
  <c r="Y869" i="1" s="1"/>
  <c r="CZ875" i="1"/>
  <c r="Y875" i="1" s="1"/>
  <c r="GM887" i="1"/>
  <c r="GN887" i="1" s="1"/>
  <c r="W909" i="1"/>
  <c r="CZ862" i="1"/>
  <c r="Y862" i="1" s="1"/>
  <c r="GM862" i="1" s="1"/>
  <c r="GN862" i="1" s="1"/>
  <c r="CZ870" i="1"/>
  <c r="Y870" i="1" s="1"/>
  <c r="GM870" i="1" s="1"/>
  <c r="GN870" i="1" s="1"/>
  <c r="T909" i="1"/>
  <c r="DH23" i="3"/>
  <c r="DI23" i="3"/>
  <c r="DF23" i="3"/>
  <c r="DJ23" i="3" s="1"/>
  <c r="DG23" i="3"/>
  <c r="DG35" i="3"/>
  <c r="DH35" i="3"/>
  <c r="DI35" i="3"/>
  <c r="DF35" i="3"/>
  <c r="DJ35" i="3" s="1"/>
  <c r="DF51" i="3"/>
  <c r="DJ51" i="3" s="1"/>
  <c r="DH51" i="3"/>
  <c r="DI51" i="3"/>
  <c r="DG51" i="3"/>
  <c r="DH49" i="3"/>
  <c r="DF49" i="3"/>
  <c r="DJ49" i="3" s="1"/>
  <c r="DG49" i="3"/>
  <c r="DI49" i="3"/>
  <c r="DI91" i="3"/>
  <c r="DG91" i="3"/>
  <c r="DH91" i="3"/>
  <c r="DF91" i="3"/>
  <c r="DJ91" i="3" s="1"/>
  <c r="DF119" i="3"/>
  <c r="DJ119" i="3" s="1"/>
  <c r="DH119" i="3"/>
  <c r="DI119" i="3"/>
  <c r="DG119" i="3"/>
  <c r="DF166" i="3"/>
  <c r="DJ166" i="3" s="1"/>
  <c r="DH166" i="3"/>
  <c r="DI166" i="3"/>
  <c r="DG166" i="3"/>
  <c r="DI168" i="3"/>
  <c r="DF168" i="3"/>
  <c r="DJ168" i="3" s="1"/>
  <c r="DG168" i="3"/>
  <c r="DH168" i="3"/>
  <c r="DI182" i="3"/>
  <c r="DF182" i="3"/>
  <c r="DJ182" i="3" s="1"/>
  <c r="DH182" i="3"/>
  <c r="DG182" i="3"/>
  <c r="DI265" i="3"/>
  <c r="DH265" i="3"/>
  <c r="DF265" i="3"/>
  <c r="DG265" i="3"/>
  <c r="DJ265" i="3" s="1"/>
  <c r="DF239" i="3"/>
  <c r="DJ239" i="3" s="1"/>
  <c r="DI239" i="3"/>
  <c r="DG239" i="3"/>
  <c r="DH239" i="3"/>
  <c r="DF340" i="3"/>
  <c r="DJ340" i="3" s="1"/>
  <c r="DI340" i="3"/>
  <c r="DG340" i="3"/>
  <c r="DH340" i="3"/>
  <c r="DG43" i="3"/>
  <c r="DJ43" i="3" s="1"/>
  <c r="DH43" i="3"/>
  <c r="DI43" i="3"/>
  <c r="DF43" i="3"/>
  <c r="DH14" i="3"/>
  <c r="DI14" i="3"/>
  <c r="DF14" i="3"/>
  <c r="DG14" i="3"/>
  <c r="DJ14" i="3" s="1"/>
  <c r="DH16" i="3"/>
  <c r="DI16" i="3"/>
  <c r="DF16" i="3"/>
  <c r="DG16" i="3"/>
  <c r="DJ16" i="3" s="1"/>
  <c r="DH30" i="3"/>
  <c r="DI30" i="3"/>
  <c r="DF30" i="3"/>
  <c r="DJ30" i="3" s="1"/>
  <c r="DG30" i="3"/>
  <c r="DF65" i="3"/>
  <c r="DJ65" i="3" s="1"/>
  <c r="DH65" i="3"/>
  <c r="DI65" i="3"/>
  <c r="DG65" i="3"/>
  <c r="DF57" i="3"/>
  <c r="DH57" i="3"/>
  <c r="DI57" i="3"/>
  <c r="DJ57" i="3" s="1"/>
  <c r="DG57" i="3"/>
  <c r="DH67" i="3"/>
  <c r="DF67" i="3"/>
  <c r="DJ67" i="3" s="1"/>
  <c r="DG67" i="3"/>
  <c r="DI67" i="3"/>
  <c r="DI87" i="3"/>
  <c r="DG87" i="3"/>
  <c r="DH87" i="3"/>
  <c r="DF87" i="3"/>
  <c r="DJ87" i="3" s="1"/>
  <c r="DH94" i="3"/>
  <c r="DF94" i="3"/>
  <c r="DG94" i="3"/>
  <c r="DI94" i="3"/>
  <c r="DJ94" i="3" s="1"/>
  <c r="DI121" i="3"/>
  <c r="DG121" i="3"/>
  <c r="DJ121" i="3" s="1"/>
  <c r="DH121" i="3"/>
  <c r="DF121" i="3"/>
  <c r="DI126" i="3"/>
  <c r="DG126" i="3"/>
  <c r="DH126" i="3"/>
  <c r="DF126" i="3"/>
  <c r="DJ126" i="3" s="1"/>
  <c r="DH135" i="3"/>
  <c r="DF135" i="3"/>
  <c r="DJ135" i="3" s="1"/>
  <c r="DG135" i="3"/>
  <c r="DI135" i="3"/>
  <c r="DF101" i="3"/>
  <c r="DJ101" i="3" s="1"/>
  <c r="DH101" i="3"/>
  <c r="DI101" i="3"/>
  <c r="DG101" i="3"/>
  <c r="DH117" i="3"/>
  <c r="DF117" i="3"/>
  <c r="DJ117" i="3" s="1"/>
  <c r="DG117" i="3"/>
  <c r="DI117" i="3"/>
  <c r="DF160" i="3"/>
  <c r="DJ160" i="3" s="1"/>
  <c r="DH160" i="3"/>
  <c r="DG160" i="3"/>
  <c r="DI160" i="3"/>
  <c r="DH107" i="3"/>
  <c r="DF107" i="3"/>
  <c r="DJ107" i="3" s="1"/>
  <c r="DG107" i="3"/>
  <c r="DI107" i="3"/>
  <c r="DH143" i="3"/>
  <c r="DF143" i="3"/>
  <c r="DJ143" i="3" s="1"/>
  <c r="DG143" i="3"/>
  <c r="DI143" i="3"/>
  <c r="DH154" i="3"/>
  <c r="DF154" i="3"/>
  <c r="DJ154" i="3" s="1"/>
  <c r="DG154" i="3"/>
  <c r="DI154" i="3"/>
  <c r="DI106" i="3"/>
  <c r="DG106" i="3"/>
  <c r="DH106" i="3"/>
  <c r="DF106" i="3"/>
  <c r="DJ106" i="3" s="1"/>
  <c r="DH128" i="3"/>
  <c r="DF128" i="3"/>
  <c r="DJ128" i="3" s="1"/>
  <c r="DG128" i="3"/>
  <c r="DI128" i="3"/>
  <c r="DF141" i="3"/>
  <c r="DJ141" i="3" s="1"/>
  <c r="DH141" i="3"/>
  <c r="DG141" i="3"/>
  <c r="DI141" i="3"/>
  <c r="DG133" i="3"/>
  <c r="DJ133" i="3" s="1"/>
  <c r="DI133" i="3"/>
  <c r="DF133" i="3"/>
  <c r="DH133" i="3"/>
  <c r="DH191" i="3"/>
  <c r="DF191" i="3"/>
  <c r="DJ191" i="3" s="1"/>
  <c r="DG191" i="3"/>
  <c r="DI191" i="3"/>
  <c r="DH187" i="3"/>
  <c r="DF187" i="3"/>
  <c r="DJ187" i="3" s="1"/>
  <c r="DG187" i="3"/>
  <c r="DI187" i="3"/>
  <c r="DI147" i="3"/>
  <c r="DG147" i="3"/>
  <c r="DJ147" i="3" s="1"/>
  <c r="DF147" i="3"/>
  <c r="DH147" i="3"/>
  <c r="DI178" i="3"/>
  <c r="DF178" i="3"/>
  <c r="DJ178" i="3" s="1"/>
  <c r="DH178" i="3"/>
  <c r="DG178" i="3"/>
  <c r="DH210" i="3"/>
  <c r="DF210" i="3"/>
  <c r="DJ210" i="3" s="1"/>
  <c r="DI210" i="3"/>
  <c r="DG210" i="3"/>
  <c r="DG163" i="3"/>
  <c r="DJ163" i="3" s="1"/>
  <c r="DI163" i="3"/>
  <c r="DH163" i="3"/>
  <c r="DF163" i="3"/>
  <c r="DI240" i="3"/>
  <c r="DH240" i="3"/>
  <c r="DF240" i="3"/>
  <c r="DJ240" i="3" s="1"/>
  <c r="DG240" i="3"/>
  <c r="DG200" i="3"/>
  <c r="DJ200" i="3" s="1"/>
  <c r="DI200" i="3"/>
  <c r="DF200" i="3"/>
  <c r="DH200" i="3"/>
  <c r="DI261" i="3"/>
  <c r="DJ261" i="3" s="1"/>
  <c r="DH261" i="3"/>
  <c r="DF261" i="3"/>
  <c r="DG261" i="3"/>
  <c r="DI226" i="3"/>
  <c r="DH226" i="3"/>
  <c r="DF226" i="3"/>
  <c r="DG226" i="3"/>
  <c r="DJ226" i="3" s="1"/>
  <c r="DH247" i="3"/>
  <c r="DG247" i="3"/>
  <c r="DF247" i="3"/>
  <c r="DI247" i="3"/>
  <c r="DJ247" i="3" s="1"/>
  <c r="DG227" i="3"/>
  <c r="DJ227" i="3" s="1"/>
  <c r="DI227" i="3"/>
  <c r="DF227" i="3"/>
  <c r="DH227" i="3"/>
  <c r="DI271" i="3"/>
  <c r="DJ271" i="3" s="1"/>
  <c r="DH271" i="3"/>
  <c r="DF271" i="3"/>
  <c r="DG271" i="3"/>
  <c r="DH292" i="3"/>
  <c r="DG292" i="3"/>
  <c r="DF292" i="3"/>
  <c r="DJ292" i="3" s="1"/>
  <c r="DI292" i="3"/>
  <c r="DH329" i="3"/>
  <c r="DG329" i="3"/>
  <c r="DF329" i="3"/>
  <c r="DI329" i="3"/>
  <c r="DJ329" i="3" s="1"/>
  <c r="DF254" i="3"/>
  <c r="DJ254" i="3" s="1"/>
  <c r="DI254" i="3"/>
  <c r="DG254" i="3"/>
  <c r="DH254" i="3"/>
  <c r="DH307" i="3"/>
  <c r="DG307" i="3"/>
  <c r="DF307" i="3"/>
  <c r="DJ307" i="3" s="1"/>
  <c r="DI307" i="3"/>
  <c r="DH313" i="3"/>
  <c r="DG313" i="3"/>
  <c r="DJ313" i="3" s="1"/>
  <c r="DF313" i="3"/>
  <c r="DI313" i="3"/>
  <c r="DI333" i="3"/>
  <c r="DH333" i="3"/>
  <c r="DF333" i="3"/>
  <c r="DJ333" i="3" s="1"/>
  <c r="DG333" i="3"/>
  <c r="DI302" i="3"/>
  <c r="DH302" i="3"/>
  <c r="DG302" i="3"/>
  <c r="DF302" i="3"/>
  <c r="DJ302" i="3" s="1"/>
  <c r="DH334" i="3"/>
  <c r="DG334" i="3"/>
  <c r="DI334" i="3"/>
  <c r="DF334" i="3"/>
  <c r="DJ334" i="3" s="1"/>
  <c r="DF268" i="3"/>
  <c r="DJ268" i="3" s="1"/>
  <c r="DI268" i="3"/>
  <c r="DG268" i="3"/>
  <c r="DH268" i="3"/>
  <c r="DI298" i="3"/>
  <c r="DH298" i="3"/>
  <c r="DF298" i="3"/>
  <c r="DG298" i="3"/>
  <c r="DJ298" i="3" s="1"/>
  <c r="DH321" i="3"/>
  <c r="DG321" i="3"/>
  <c r="DJ321" i="3" s="1"/>
  <c r="DF321" i="3"/>
  <c r="DI321" i="3"/>
  <c r="DI344" i="3"/>
  <c r="DF344" i="3"/>
  <c r="DG344" i="3"/>
  <c r="DJ344" i="3" s="1"/>
  <c r="DH344" i="3"/>
  <c r="DH366" i="3"/>
  <c r="DI366" i="3"/>
  <c r="DF366" i="3"/>
  <c r="DG366" i="3"/>
  <c r="DJ366" i="3" s="1"/>
  <c r="DF389" i="3"/>
  <c r="DJ389" i="3" s="1"/>
  <c r="DH389" i="3"/>
  <c r="DI389" i="3"/>
  <c r="DG389" i="3"/>
  <c r="DF403" i="3"/>
  <c r="DJ403" i="3" s="1"/>
  <c r="DH403" i="3"/>
  <c r="DI403" i="3"/>
  <c r="DG403" i="3"/>
  <c r="DH409" i="3"/>
  <c r="DF409" i="3"/>
  <c r="DG409" i="3"/>
  <c r="DJ409" i="3" s="1"/>
  <c r="DI409" i="3"/>
  <c r="DH354" i="3"/>
  <c r="DI354" i="3"/>
  <c r="DF354" i="3"/>
  <c r="DG354" i="3"/>
  <c r="DJ354" i="3" s="1"/>
  <c r="DF413" i="3"/>
  <c r="DJ413" i="3" s="1"/>
  <c r="DG413" i="3"/>
  <c r="DH413" i="3"/>
  <c r="DI413" i="3"/>
  <c r="DF353" i="3"/>
  <c r="DG353" i="3"/>
  <c r="DH353" i="3"/>
  <c r="DI353" i="3"/>
  <c r="DJ353" i="3" s="1"/>
  <c r="DH369" i="3"/>
  <c r="DI369" i="3"/>
  <c r="DF369" i="3"/>
  <c r="DJ369" i="3" s="1"/>
  <c r="DG369" i="3"/>
  <c r="DI465" i="3"/>
  <c r="DF465" i="3"/>
  <c r="DG465" i="3"/>
  <c r="DJ465" i="3" s="1"/>
  <c r="DH465" i="3"/>
  <c r="DI494" i="3"/>
  <c r="DF494" i="3"/>
  <c r="DG494" i="3"/>
  <c r="DJ494" i="3" s="1"/>
  <c r="DH494" i="3"/>
  <c r="DF429" i="3"/>
  <c r="DG429" i="3"/>
  <c r="DH429" i="3"/>
  <c r="DI429" i="3"/>
  <c r="DJ429" i="3" s="1"/>
  <c r="DF450" i="3"/>
  <c r="DJ450" i="3" s="1"/>
  <c r="DG450" i="3"/>
  <c r="DH450" i="3"/>
  <c r="DI450" i="3"/>
  <c r="DF550" i="3"/>
  <c r="DJ550" i="3" s="1"/>
  <c r="DH550" i="3"/>
  <c r="DI550" i="3"/>
  <c r="DG550" i="3"/>
  <c r="DF423" i="3"/>
  <c r="DJ423" i="3" s="1"/>
  <c r="DG423" i="3"/>
  <c r="DH423" i="3"/>
  <c r="DI423" i="3"/>
  <c r="DH491" i="3"/>
  <c r="DI491" i="3"/>
  <c r="DJ491" i="3" s="1"/>
  <c r="DF491" i="3"/>
  <c r="DG491" i="3"/>
  <c r="DF552" i="3"/>
  <c r="DJ552" i="3" s="1"/>
  <c r="DH552" i="3"/>
  <c r="DI552" i="3"/>
  <c r="DG552" i="3"/>
  <c r="DF452" i="3"/>
  <c r="DJ452" i="3" s="1"/>
  <c r="DG452" i="3"/>
  <c r="DH452" i="3"/>
  <c r="DI452" i="3"/>
  <c r="DH470" i="3"/>
  <c r="DI470" i="3"/>
  <c r="DF470" i="3"/>
  <c r="DJ470" i="3" s="1"/>
  <c r="DG470" i="3"/>
  <c r="DF576" i="3"/>
  <c r="DJ576" i="3" s="1"/>
  <c r="DG576" i="3"/>
  <c r="DH576" i="3"/>
  <c r="DI576" i="3"/>
  <c r="DF438" i="3"/>
  <c r="DJ438" i="3" s="1"/>
  <c r="DG438" i="3"/>
  <c r="DH438" i="3"/>
  <c r="DI438" i="3"/>
  <c r="DI544" i="3"/>
  <c r="DG544" i="3"/>
  <c r="DH544" i="3"/>
  <c r="DF544" i="3"/>
  <c r="DJ544" i="3" s="1"/>
  <c r="DI560" i="3"/>
  <c r="DG560" i="3"/>
  <c r="DJ560" i="3" s="1"/>
  <c r="DH560" i="3"/>
  <c r="DF560" i="3"/>
  <c r="DI598" i="3"/>
  <c r="DF598" i="3"/>
  <c r="DG598" i="3"/>
  <c r="DJ598" i="3" s="1"/>
  <c r="DH598" i="3"/>
  <c r="DI594" i="3"/>
  <c r="DF594" i="3"/>
  <c r="DJ594" i="3" s="1"/>
  <c r="DG594" i="3"/>
  <c r="DH594" i="3"/>
  <c r="DI607" i="3"/>
  <c r="DF607" i="3"/>
  <c r="DJ607" i="3" s="1"/>
  <c r="DG607" i="3"/>
  <c r="DH607" i="3"/>
  <c r="DF623" i="3"/>
  <c r="DJ623" i="3" s="1"/>
  <c r="DG623" i="3"/>
  <c r="DH623" i="3"/>
  <c r="DI623" i="3"/>
  <c r="DI670" i="3"/>
  <c r="DF670" i="3"/>
  <c r="DJ670" i="3" s="1"/>
  <c r="DG670" i="3"/>
  <c r="DH670" i="3"/>
  <c r="DH695" i="3"/>
  <c r="DI695" i="3"/>
  <c r="DF695" i="3"/>
  <c r="DJ695" i="3" s="1"/>
  <c r="DG695" i="3"/>
  <c r="DH732" i="3"/>
  <c r="DI732" i="3"/>
  <c r="DF732" i="3"/>
  <c r="DG732" i="3"/>
  <c r="DJ732" i="3" s="1"/>
  <c r="DF585" i="3"/>
  <c r="DJ585" i="3" s="1"/>
  <c r="DG585" i="3"/>
  <c r="DH585" i="3"/>
  <c r="DI585" i="3"/>
  <c r="DF614" i="3"/>
  <c r="DJ614" i="3" s="1"/>
  <c r="DG614" i="3"/>
  <c r="DH614" i="3"/>
  <c r="DI614" i="3"/>
  <c r="DF634" i="3"/>
  <c r="DG634" i="3"/>
  <c r="DJ634" i="3" s="1"/>
  <c r="DH634" i="3"/>
  <c r="DI634" i="3"/>
  <c r="DF654" i="3"/>
  <c r="DG654" i="3"/>
  <c r="DJ654" i="3" s="1"/>
  <c r="DH654" i="3"/>
  <c r="DI654" i="3"/>
  <c r="DH710" i="3"/>
  <c r="DI710" i="3"/>
  <c r="DF710" i="3"/>
  <c r="DG710" i="3"/>
  <c r="DJ710" i="3" s="1"/>
  <c r="DI742" i="3"/>
  <c r="DF742" i="3"/>
  <c r="DJ742" i="3" s="1"/>
  <c r="DH742" i="3"/>
  <c r="DG742" i="3"/>
  <c r="DH616" i="3"/>
  <c r="DI616" i="3"/>
  <c r="DF616" i="3"/>
  <c r="DJ616" i="3" s="1"/>
  <c r="DG616" i="3"/>
  <c r="DF677" i="3"/>
  <c r="DJ677" i="3" s="1"/>
  <c r="DG677" i="3"/>
  <c r="DH677" i="3"/>
  <c r="DI677" i="3"/>
  <c r="DF697" i="3"/>
  <c r="DJ697" i="3" s="1"/>
  <c r="DG697" i="3"/>
  <c r="DH697" i="3"/>
  <c r="DI697" i="3"/>
  <c r="DH725" i="3"/>
  <c r="DI725" i="3"/>
  <c r="DF725" i="3"/>
  <c r="DJ725" i="3" s="1"/>
  <c r="DG725" i="3"/>
  <c r="DI602" i="3"/>
  <c r="DF602" i="3"/>
  <c r="DJ602" i="3" s="1"/>
  <c r="DG602" i="3"/>
  <c r="DH602" i="3"/>
  <c r="DH641" i="3"/>
  <c r="DI641" i="3"/>
  <c r="DJ641" i="3" s="1"/>
  <c r="DF641" i="3"/>
  <c r="DG641" i="3"/>
  <c r="DF658" i="3"/>
  <c r="DJ658" i="3" s="1"/>
  <c r="DG658" i="3"/>
  <c r="DH658" i="3"/>
  <c r="DI658" i="3"/>
  <c r="DF717" i="3"/>
  <c r="DJ717" i="3" s="1"/>
  <c r="DG717" i="3"/>
  <c r="DH717" i="3"/>
  <c r="DI717" i="3"/>
  <c r="DH735" i="3"/>
  <c r="DI735" i="3"/>
  <c r="DF735" i="3"/>
  <c r="DJ735" i="3" s="1"/>
  <c r="DG735" i="3"/>
  <c r="DI772" i="3"/>
  <c r="DF772" i="3"/>
  <c r="DG772" i="3"/>
  <c r="DJ772" i="3" s="1"/>
  <c r="DH772" i="3"/>
  <c r="DI808" i="3"/>
  <c r="DF808" i="3"/>
  <c r="DG808" i="3"/>
  <c r="DJ808" i="3" s="1"/>
  <c r="DH808" i="3"/>
  <c r="DI852" i="3"/>
  <c r="DF852" i="3"/>
  <c r="DG852" i="3"/>
  <c r="DJ852" i="3" s="1"/>
  <c r="DH852" i="3"/>
  <c r="DI872" i="3"/>
  <c r="DF872" i="3"/>
  <c r="DG872" i="3"/>
  <c r="DJ872" i="3" s="1"/>
  <c r="DH872" i="3"/>
  <c r="DI891" i="3"/>
  <c r="DF891" i="3"/>
  <c r="DG891" i="3"/>
  <c r="DJ891" i="3" s="1"/>
  <c r="DH891" i="3"/>
  <c r="DI919" i="3"/>
  <c r="DF919" i="3"/>
  <c r="DG919" i="3"/>
  <c r="DJ919" i="3" s="1"/>
  <c r="DH919" i="3"/>
  <c r="DF754" i="3"/>
  <c r="DJ754" i="3" s="1"/>
  <c r="DG754" i="3"/>
  <c r="DH754" i="3"/>
  <c r="DI754" i="3"/>
  <c r="DF776" i="3"/>
  <c r="DJ776" i="3" s="1"/>
  <c r="DG776" i="3"/>
  <c r="DH776" i="3"/>
  <c r="DI776" i="3"/>
  <c r="DF798" i="3"/>
  <c r="DJ798" i="3" s="1"/>
  <c r="DG798" i="3"/>
  <c r="DH798" i="3"/>
  <c r="DI798" i="3"/>
  <c r="DH858" i="3"/>
  <c r="DI858" i="3"/>
  <c r="DF858" i="3"/>
  <c r="DJ858" i="3" s="1"/>
  <c r="DG858" i="3"/>
  <c r="DF906" i="3"/>
  <c r="DJ906" i="3" s="1"/>
  <c r="DG906" i="3"/>
  <c r="DH906" i="3"/>
  <c r="DI906" i="3"/>
  <c r="DI759" i="3"/>
  <c r="DF759" i="3"/>
  <c r="DJ759" i="3" s="1"/>
  <c r="DG759" i="3"/>
  <c r="DH759" i="3"/>
  <c r="DI781" i="3"/>
  <c r="DF781" i="3"/>
  <c r="DJ781" i="3" s="1"/>
  <c r="DG781" i="3"/>
  <c r="DH781" i="3"/>
  <c r="DI803" i="3"/>
  <c r="DF803" i="3"/>
  <c r="DJ803" i="3" s="1"/>
  <c r="DG803" i="3"/>
  <c r="DH803" i="3"/>
  <c r="DI845" i="3"/>
  <c r="DF845" i="3"/>
  <c r="DJ845" i="3" s="1"/>
  <c r="DG845" i="3"/>
  <c r="DH845" i="3"/>
  <c r="DF911" i="3"/>
  <c r="DG911" i="3"/>
  <c r="DJ911" i="3" s="1"/>
  <c r="DH911" i="3"/>
  <c r="DI911" i="3"/>
  <c r="DI922" i="3"/>
  <c r="DG922" i="3"/>
  <c r="DH922" i="3"/>
  <c r="DF922" i="3"/>
  <c r="DJ922" i="3" s="1"/>
  <c r="DF802" i="3"/>
  <c r="DJ802" i="3" s="1"/>
  <c r="DG802" i="3"/>
  <c r="DH802" i="3"/>
  <c r="DI802" i="3"/>
  <c r="DH836" i="3"/>
  <c r="DI836" i="3"/>
  <c r="DF836" i="3"/>
  <c r="DG836" i="3"/>
  <c r="DJ836" i="3" s="1"/>
  <c r="DF876" i="3"/>
  <c r="DG876" i="3"/>
  <c r="DJ876" i="3" s="1"/>
  <c r="DH876" i="3"/>
  <c r="DI876" i="3"/>
  <c r="DF902" i="3"/>
  <c r="DJ902" i="3" s="1"/>
  <c r="DG902" i="3"/>
  <c r="DH902" i="3"/>
  <c r="DI902" i="3"/>
  <c r="DH768" i="3"/>
  <c r="DI768" i="3"/>
  <c r="DF768" i="3"/>
  <c r="DJ768" i="3" s="1"/>
  <c r="DG768" i="3"/>
  <c r="DH782" i="3"/>
  <c r="DI782" i="3"/>
  <c r="DF782" i="3"/>
  <c r="DJ782" i="3" s="1"/>
  <c r="DG782" i="3"/>
  <c r="DI799" i="3"/>
  <c r="DF799" i="3"/>
  <c r="DJ799" i="3" s="1"/>
  <c r="DG799" i="3"/>
  <c r="DH799" i="3"/>
  <c r="DF816" i="3"/>
  <c r="DJ816" i="3" s="1"/>
  <c r="DG816" i="3"/>
  <c r="DH816" i="3"/>
  <c r="DI816" i="3"/>
  <c r="DI841" i="3"/>
  <c r="DF841" i="3"/>
  <c r="DJ841" i="3" s="1"/>
  <c r="DG841" i="3"/>
  <c r="DH841" i="3"/>
  <c r="DF864" i="3"/>
  <c r="DG864" i="3"/>
  <c r="DJ864" i="3" s="1"/>
  <c r="DH864" i="3"/>
  <c r="DI864" i="3"/>
  <c r="DF878" i="3"/>
  <c r="DG878" i="3"/>
  <c r="DJ878" i="3" s="1"/>
  <c r="DH878" i="3"/>
  <c r="DI878" i="3"/>
  <c r="DF896" i="3"/>
  <c r="DG896" i="3"/>
  <c r="DH896" i="3"/>
  <c r="DI896" i="3"/>
  <c r="DJ896" i="3" s="1"/>
  <c r="DI999" i="3"/>
  <c r="DJ999" i="3" s="1"/>
  <c r="DF999" i="3"/>
  <c r="DG999" i="3"/>
  <c r="DH999" i="3"/>
  <c r="DI1017" i="3"/>
  <c r="DF1017" i="3"/>
  <c r="DG1017" i="3"/>
  <c r="DJ1017" i="3" s="1"/>
  <c r="DH1017" i="3"/>
  <c r="DI1043" i="3"/>
  <c r="DF1043" i="3"/>
  <c r="DG1043" i="3"/>
  <c r="DJ1043" i="3" s="1"/>
  <c r="DH1043" i="3"/>
  <c r="DI1065" i="3"/>
  <c r="DJ1065" i="3" s="1"/>
  <c r="DF1065" i="3"/>
  <c r="DG1065" i="3"/>
  <c r="DH1065" i="3"/>
  <c r="DI1100" i="3"/>
  <c r="DF1100" i="3"/>
  <c r="DG1100" i="3"/>
  <c r="DJ1100" i="3" s="1"/>
  <c r="DH1100" i="3"/>
  <c r="DH940" i="3"/>
  <c r="DI940" i="3"/>
  <c r="DF940" i="3"/>
  <c r="DJ940" i="3" s="1"/>
  <c r="DG940" i="3"/>
  <c r="DH964" i="3"/>
  <c r="DI964" i="3"/>
  <c r="DF964" i="3"/>
  <c r="DJ964" i="3" s="1"/>
  <c r="DG964" i="3"/>
  <c r="DH990" i="3"/>
  <c r="DI990" i="3"/>
  <c r="DF990" i="3"/>
  <c r="DJ990" i="3" s="1"/>
  <c r="DG990" i="3"/>
  <c r="DF1052" i="3"/>
  <c r="DJ1052" i="3" s="1"/>
  <c r="DG1052" i="3"/>
  <c r="DH1052" i="3"/>
  <c r="DI1052" i="3"/>
  <c r="DF1084" i="3"/>
  <c r="DG1084" i="3"/>
  <c r="DJ1084" i="3" s="1"/>
  <c r="DH1084" i="3"/>
  <c r="DI1084" i="3"/>
  <c r="DF1106" i="3"/>
  <c r="DJ1106" i="3" s="1"/>
  <c r="DG1106" i="3"/>
  <c r="DH1106" i="3"/>
  <c r="DI1106" i="3"/>
  <c r="DH958" i="3"/>
  <c r="DI958" i="3"/>
  <c r="DJ958" i="3" s="1"/>
  <c r="DF958" i="3"/>
  <c r="DG958" i="3"/>
  <c r="DF1025" i="3"/>
  <c r="DJ1025" i="3" s="1"/>
  <c r="DG1025" i="3"/>
  <c r="DH1025" i="3"/>
  <c r="DI1025" i="3"/>
  <c r="DI1059" i="3"/>
  <c r="DF1059" i="3"/>
  <c r="DJ1059" i="3" s="1"/>
  <c r="DG1059" i="3"/>
  <c r="DH1059" i="3"/>
  <c r="DI1121" i="3"/>
  <c r="DG1121" i="3"/>
  <c r="DJ1121" i="3" s="1"/>
  <c r="DH1121" i="3"/>
  <c r="DF1121" i="3"/>
  <c r="DF934" i="3"/>
  <c r="DJ934" i="3" s="1"/>
  <c r="DG934" i="3"/>
  <c r="DH934" i="3"/>
  <c r="DI934" i="3"/>
  <c r="DF944" i="3"/>
  <c r="DG944" i="3"/>
  <c r="DH944" i="3"/>
  <c r="DI944" i="3"/>
  <c r="DJ944" i="3" s="1"/>
  <c r="DF976" i="3"/>
  <c r="DJ976" i="3" s="1"/>
  <c r="DG976" i="3"/>
  <c r="DH976" i="3"/>
  <c r="DI976" i="3"/>
  <c r="DF1069" i="3"/>
  <c r="DJ1069" i="3" s="1"/>
  <c r="DG1069" i="3"/>
  <c r="DH1069" i="3"/>
  <c r="DI1069" i="3"/>
  <c r="DF1102" i="3"/>
  <c r="DJ1102" i="3" s="1"/>
  <c r="DG1102" i="3"/>
  <c r="DH1102" i="3"/>
  <c r="DI1102" i="3"/>
  <c r="DH930" i="3"/>
  <c r="DI930" i="3"/>
  <c r="DF930" i="3"/>
  <c r="DJ930" i="3" s="1"/>
  <c r="DG930" i="3"/>
  <c r="DF954" i="3"/>
  <c r="DJ954" i="3" s="1"/>
  <c r="DG954" i="3"/>
  <c r="DH954" i="3"/>
  <c r="DI954" i="3"/>
  <c r="DH980" i="3"/>
  <c r="DI980" i="3"/>
  <c r="DF980" i="3"/>
  <c r="DJ980" i="3" s="1"/>
  <c r="DG980" i="3"/>
  <c r="DF1058" i="3"/>
  <c r="DJ1058" i="3" s="1"/>
  <c r="DG1058" i="3"/>
  <c r="DH1058" i="3"/>
  <c r="DI1058" i="3"/>
  <c r="DI1107" i="3"/>
  <c r="DF1107" i="3"/>
  <c r="DJ1107" i="3" s="1"/>
  <c r="DG1107" i="3"/>
  <c r="DH1107" i="3"/>
  <c r="DH1130" i="3"/>
  <c r="DF1130" i="3"/>
  <c r="DG1130" i="3"/>
  <c r="DI1130" i="3"/>
  <c r="DJ1130" i="3" s="1"/>
  <c r="DI1236" i="3"/>
  <c r="DJ1236" i="3" s="1"/>
  <c r="DF1236" i="3"/>
  <c r="DG1236" i="3"/>
  <c r="DH1236" i="3"/>
  <c r="DI1344" i="3"/>
  <c r="DF1344" i="3"/>
  <c r="DG1344" i="3"/>
  <c r="DJ1344" i="3" s="1"/>
  <c r="DH1344" i="3"/>
  <c r="DI1370" i="3"/>
  <c r="DJ1370" i="3" s="1"/>
  <c r="DF1370" i="3"/>
  <c r="DG1370" i="3"/>
  <c r="DH1370" i="3"/>
  <c r="DF1151" i="3"/>
  <c r="DG1151" i="3"/>
  <c r="DH1151" i="3"/>
  <c r="DI1151" i="3"/>
  <c r="DJ1151" i="3" s="1"/>
  <c r="DF1171" i="3"/>
  <c r="DG1171" i="3"/>
  <c r="DH1171" i="3"/>
  <c r="DI1171" i="3"/>
  <c r="DJ1171" i="3" s="1"/>
  <c r="DF1191" i="3"/>
  <c r="DG1191" i="3"/>
  <c r="DH1191" i="3"/>
  <c r="DI1191" i="3"/>
  <c r="DJ1191" i="3" s="1"/>
  <c r="DF1211" i="3"/>
  <c r="DG1211" i="3"/>
  <c r="DH1211" i="3"/>
  <c r="DI1211" i="3"/>
  <c r="DJ1211" i="3" s="1"/>
  <c r="DF1253" i="3"/>
  <c r="DJ1253" i="3" s="1"/>
  <c r="DG1253" i="3"/>
  <c r="DH1253" i="3"/>
  <c r="DI1253" i="3"/>
  <c r="DF1282" i="3"/>
  <c r="DG1282" i="3"/>
  <c r="DJ1282" i="3" s="1"/>
  <c r="DH1282" i="3"/>
  <c r="DI1282" i="3"/>
  <c r="DF1317" i="3"/>
  <c r="DJ1317" i="3" s="1"/>
  <c r="DG1317" i="3"/>
  <c r="DH1317" i="3"/>
  <c r="DI1317" i="3"/>
  <c r="DH1355" i="3"/>
  <c r="DI1355" i="3"/>
  <c r="DJ1355" i="3" s="1"/>
  <c r="DF1355" i="3"/>
  <c r="DG1355" i="3"/>
  <c r="DF1387" i="3"/>
  <c r="DG1387" i="3"/>
  <c r="DJ1387" i="3" s="1"/>
  <c r="DH1387" i="3"/>
  <c r="DI1387" i="3"/>
  <c r="DF1173" i="3"/>
  <c r="DG1173" i="3"/>
  <c r="DJ1173" i="3" s="1"/>
  <c r="DH1173" i="3"/>
  <c r="DI1173" i="3"/>
  <c r="DF1213" i="3"/>
  <c r="DG1213" i="3"/>
  <c r="DJ1213" i="3" s="1"/>
  <c r="DH1213" i="3"/>
  <c r="DI1213" i="3"/>
  <c r="DF1290" i="3"/>
  <c r="DG1290" i="3"/>
  <c r="DJ1290" i="3" s="1"/>
  <c r="DH1290" i="3"/>
  <c r="DI1290" i="3"/>
  <c r="DF1325" i="3"/>
  <c r="DJ1325" i="3" s="1"/>
  <c r="DG1325" i="3"/>
  <c r="DH1325" i="3"/>
  <c r="DI1325" i="3"/>
  <c r="DI1384" i="3"/>
  <c r="DF1384" i="3"/>
  <c r="DJ1384" i="3" s="1"/>
  <c r="DG1384" i="3"/>
  <c r="DH1384" i="3"/>
  <c r="DF1408" i="3"/>
  <c r="DJ1408" i="3" s="1"/>
  <c r="DG1408" i="3"/>
  <c r="DH1408" i="3"/>
  <c r="DI1408" i="3"/>
  <c r="DF1423" i="3"/>
  <c r="DG1423" i="3"/>
  <c r="DH1423" i="3"/>
  <c r="DI1423" i="3"/>
  <c r="DJ1423" i="3" s="1"/>
  <c r="DF1443" i="3"/>
  <c r="DG1443" i="3"/>
  <c r="DH1443" i="3"/>
  <c r="DI1443" i="3"/>
  <c r="DJ1443" i="3" s="1"/>
  <c r="DG1657" i="3"/>
  <c r="DH1657" i="3"/>
  <c r="DI1657" i="3"/>
  <c r="DJ1657" i="3" s="1"/>
  <c r="DF1657" i="3"/>
  <c r="DF1145" i="3"/>
  <c r="DG1145" i="3"/>
  <c r="DJ1145" i="3" s="1"/>
  <c r="DH1145" i="3"/>
  <c r="DI1145" i="3"/>
  <c r="DF1165" i="3"/>
  <c r="DG1165" i="3"/>
  <c r="DJ1165" i="3" s="1"/>
  <c r="DH1165" i="3"/>
  <c r="DI1165" i="3"/>
  <c r="DF1185" i="3"/>
  <c r="DG1185" i="3"/>
  <c r="DJ1185" i="3" s="1"/>
  <c r="DH1185" i="3"/>
  <c r="DI1185" i="3"/>
  <c r="DF1205" i="3"/>
  <c r="DG1205" i="3"/>
  <c r="DJ1205" i="3" s="1"/>
  <c r="DH1205" i="3"/>
  <c r="DI1205" i="3"/>
  <c r="DF1259" i="3"/>
  <c r="DG1259" i="3"/>
  <c r="DJ1259" i="3" s="1"/>
  <c r="DH1259" i="3"/>
  <c r="DI1259" i="3"/>
  <c r="DF1298" i="3"/>
  <c r="DG1298" i="3"/>
  <c r="DJ1298" i="3" s="1"/>
  <c r="DH1298" i="3"/>
  <c r="DI1298" i="3"/>
  <c r="DF1340" i="3"/>
  <c r="DJ1340" i="3" s="1"/>
  <c r="DG1340" i="3"/>
  <c r="DH1340" i="3"/>
  <c r="DI1340" i="3"/>
  <c r="DH1399" i="3"/>
  <c r="DI1399" i="3"/>
  <c r="DJ1399" i="3" s="1"/>
  <c r="DF1399" i="3"/>
  <c r="DG1399" i="3"/>
  <c r="DF1445" i="3"/>
  <c r="DG1445" i="3"/>
  <c r="DJ1445" i="3" s="1"/>
  <c r="DH1445" i="3"/>
  <c r="DI1445" i="3"/>
  <c r="DF1243" i="3"/>
  <c r="DG1243" i="3"/>
  <c r="DJ1243" i="3" s="1"/>
  <c r="DH1243" i="3"/>
  <c r="DI1243" i="3"/>
  <c r="DH1297" i="3"/>
  <c r="DI1297" i="3"/>
  <c r="DJ1297" i="3" s="1"/>
  <c r="DF1297" i="3"/>
  <c r="DG1297" i="3"/>
  <c r="DF1364" i="3"/>
  <c r="DG1364" i="3"/>
  <c r="DJ1364" i="3" s="1"/>
  <c r="DH1364" i="3"/>
  <c r="DI1364" i="3"/>
  <c r="DF1383" i="3"/>
  <c r="DJ1383" i="3" s="1"/>
  <c r="DG1383" i="3"/>
  <c r="DH1383" i="3"/>
  <c r="DI1383" i="3"/>
  <c r="DF1417" i="3"/>
  <c r="DJ1417" i="3" s="1"/>
  <c r="DG1417" i="3"/>
  <c r="DH1417" i="3"/>
  <c r="DI1417" i="3"/>
  <c r="DF1453" i="3"/>
  <c r="DH1453" i="3"/>
  <c r="DI1453" i="3"/>
  <c r="DJ1453" i="3" s="1"/>
  <c r="DG1453" i="3"/>
  <c r="DI1480" i="3"/>
  <c r="DF1480" i="3"/>
  <c r="DJ1480" i="3" s="1"/>
  <c r="DG1480" i="3"/>
  <c r="DH1480" i="3"/>
  <c r="DH1519" i="3"/>
  <c r="DI1519" i="3"/>
  <c r="DF1519" i="3"/>
  <c r="DG1519" i="3"/>
  <c r="DJ1519" i="3" s="1"/>
  <c r="DI1578" i="3"/>
  <c r="DF1578" i="3"/>
  <c r="DJ1578" i="3" s="1"/>
  <c r="DG1578" i="3"/>
  <c r="DH1578" i="3"/>
  <c r="DI1660" i="3"/>
  <c r="DF1660" i="3"/>
  <c r="DG1660" i="3"/>
  <c r="DJ1660" i="3" s="1"/>
  <c r="DH1660" i="3"/>
  <c r="DH1686" i="3"/>
  <c r="DI1686" i="3"/>
  <c r="DF1686" i="3"/>
  <c r="DG1686" i="3"/>
  <c r="DJ1686" i="3" s="1"/>
  <c r="DH1715" i="3"/>
  <c r="DI1715" i="3"/>
  <c r="DJ1715" i="3" s="1"/>
  <c r="DF1715" i="3"/>
  <c r="DG1715" i="3"/>
  <c r="DG1754" i="3"/>
  <c r="DH1754" i="3"/>
  <c r="DI1754" i="3"/>
  <c r="DF1754" i="3"/>
  <c r="DJ1754" i="3" s="1"/>
  <c r="DH1773" i="3"/>
  <c r="DI1773" i="3"/>
  <c r="DG1773" i="3"/>
  <c r="DF1773" i="3"/>
  <c r="DJ1773" i="3" s="1"/>
  <c r="DF32" i="3"/>
  <c r="DJ32" i="3" s="1"/>
  <c r="DG32" i="3"/>
  <c r="DH32" i="3"/>
  <c r="DI32" i="3"/>
  <c r="DG31" i="3"/>
  <c r="DH31" i="3"/>
  <c r="DI31" i="3"/>
  <c r="DF31" i="3"/>
  <c r="DJ31" i="3" s="1"/>
  <c r="S43" i="1"/>
  <c r="Q43" i="1"/>
  <c r="DG93" i="3"/>
  <c r="DI93" i="3"/>
  <c r="DF93" i="3"/>
  <c r="DJ93" i="3" s="1"/>
  <c r="DH93" i="3"/>
  <c r="S61" i="1"/>
  <c r="Q61" i="1"/>
  <c r="DI138" i="3"/>
  <c r="DG138" i="3"/>
  <c r="DH138" i="3"/>
  <c r="DF138" i="3"/>
  <c r="DJ138" i="3" s="1"/>
  <c r="DI132" i="3"/>
  <c r="DG132" i="3"/>
  <c r="DJ132" i="3" s="1"/>
  <c r="DF132" i="3"/>
  <c r="DH132" i="3"/>
  <c r="S77" i="1"/>
  <c r="Q77" i="1"/>
  <c r="DI194" i="3"/>
  <c r="DG194" i="3"/>
  <c r="DH194" i="3"/>
  <c r="DF194" i="3"/>
  <c r="DJ194" i="3" s="1"/>
  <c r="DG235" i="3"/>
  <c r="DJ235" i="3" s="1"/>
  <c r="DF235" i="3"/>
  <c r="DH235" i="3"/>
  <c r="DI235" i="3"/>
  <c r="DH237" i="3"/>
  <c r="DG237" i="3"/>
  <c r="DF237" i="3"/>
  <c r="DJ237" i="3" s="1"/>
  <c r="DI237" i="3"/>
  <c r="DG293" i="3"/>
  <c r="DF293" i="3"/>
  <c r="DJ293" i="3" s="1"/>
  <c r="DH293" i="3"/>
  <c r="DI293" i="3"/>
  <c r="DF282" i="3"/>
  <c r="DG282" i="3"/>
  <c r="DJ282" i="3" s="1"/>
  <c r="DI282" i="3"/>
  <c r="DH282" i="3"/>
  <c r="DI1492" i="3"/>
  <c r="DF1492" i="3"/>
  <c r="DJ1492" i="3" s="1"/>
  <c r="DG1492" i="3"/>
  <c r="DH1492" i="3"/>
  <c r="DI1540" i="3"/>
  <c r="DF1540" i="3"/>
  <c r="DJ1540" i="3" s="1"/>
  <c r="DG1540" i="3"/>
  <c r="DH1540" i="3"/>
  <c r="DH1595" i="3"/>
  <c r="DI1595" i="3"/>
  <c r="DJ1595" i="3" s="1"/>
  <c r="DF1595" i="3"/>
  <c r="DG1595" i="3"/>
  <c r="DH1704" i="3"/>
  <c r="DI1704" i="3"/>
  <c r="DF1704" i="3"/>
  <c r="DJ1704" i="3" s="1"/>
  <c r="DG1704" i="3"/>
  <c r="DI1748" i="3"/>
  <c r="DF1748" i="3"/>
  <c r="DJ1748" i="3" s="1"/>
  <c r="DG1748" i="3"/>
  <c r="DH1748" i="3"/>
  <c r="DG1802" i="3"/>
  <c r="DH1802" i="3"/>
  <c r="DI1802" i="3"/>
  <c r="DJ1802" i="3" s="1"/>
  <c r="DF1802" i="3"/>
  <c r="DI18" i="3"/>
  <c r="DF18" i="3"/>
  <c r="DJ18" i="3" s="1"/>
  <c r="DG18" i="3"/>
  <c r="DH18" i="3"/>
  <c r="DF17" i="3"/>
  <c r="DG17" i="3"/>
  <c r="DJ17" i="3" s="1"/>
  <c r="DH17" i="3"/>
  <c r="DI17" i="3"/>
  <c r="CZ31" i="1"/>
  <c r="Y31" i="1" s="1"/>
  <c r="GM31" i="1" s="1"/>
  <c r="GN31" i="1" s="1"/>
  <c r="DG69" i="3"/>
  <c r="DJ69" i="3" s="1"/>
  <c r="DI69" i="3"/>
  <c r="DF69" i="3"/>
  <c r="DH69" i="3"/>
  <c r="DI68" i="3"/>
  <c r="DJ68" i="3" s="1"/>
  <c r="DG68" i="3"/>
  <c r="DH68" i="3"/>
  <c r="DF68" i="3"/>
  <c r="CZ49" i="1"/>
  <c r="Y49" i="1" s="1"/>
  <c r="GM49" i="1" s="1"/>
  <c r="GN49" i="1" s="1"/>
  <c r="DG122" i="3"/>
  <c r="DJ122" i="3" s="1"/>
  <c r="DI122" i="3"/>
  <c r="DF122" i="3"/>
  <c r="DH122" i="3"/>
  <c r="CY73" i="1"/>
  <c r="X73" i="1" s="1"/>
  <c r="GM73" i="1" s="1"/>
  <c r="GN73" i="1" s="1"/>
  <c r="CZ73" i="1"/>
  <c r="Y73" i="1" s="1"/>
  <c r="DH179" i="3"/>
  <c r="DI179" i="3"/>
  <c r="DG179" i="3"/>
  <c r="DF179" i="3"/>
  <c r="DJ179" i="3" s="1"/>
  <c r="CZ87" i="1"/>
  <c r="Y87" i="1" s="1"/>
  <c r="GM87" i="1" s="1"/>
  <c r="GN87" i="1" s="1"/>
  <c r="DG223" i="3"/>
  <c r="DH223" i="3"/>
  <c r="DF223" i="3"/>
  <c r="DI223" i="3"/>
  <c r="DJ223" i="3" s="1"/>
  <c r="DH1473" i="3"/>
  <c r="DI1473" i="3"/>
  <c r="DJ1473" i="3" s="1"/>
  <c r="DF1473" i="3"/>
  <c r="DG1473" i="3"/>
  <c r="DH1542" i="3"/>
  <c r="DI1542" i="3"/>
  <c r="DF1542" i="3"/>
  <c r="DG1542" i="3"/>
  <c r="DJ1542" i="3" s="1"/>
  <c r="DH1574" i="3"/>
  <c r="DI1574" i="3"/>
  <c r="DF1574" i="3"/>
  <c r="DG1574" i="3"/>
  <c r="DJ1574" i="3" s="1"/>
  <c r="DI1592" i="3"/>
  <c r="DF1592" i="3"/>
  <c r="DJ1592" i="3" s="1"/>
  <c r="DG1592" i="3"/>
  <c r="DH1592" i="3"/>
  <c r="DI1608" i="3"/>
  <c r="DF1608" i="3"/>
  <c r="DJ1608" i="3" s="1"/>
  <c r="DG1608" i="3"/>
  <c r="DH1608" i="3"/>
  <c r="DH1629" i="3"/>
  <c r="DI1629" i="3"/>
  <c r="DJ1629" i="3" s="1"/>
  <c r="DF1629" i="3"/>
  <c r="DG1629" i="3"/>
  <c r="DH1677" i="3"/>
  <c r="DI1677" i="3"/>
  <c r="DF1677" i="3"/>
  <c r="DJ1677" i="3" s="1"/>
  <c r="DG1677" i="3"/>
  <c r="DH1701" i="3"/>
  <c r="DI1701" i="3"/>
  <c r="DF1701" i="3"/>
  <c r="DG1701" i="3"/>
  <c r="DJ1701" i="3" s="1"/>
  <c r="DI1732" i="3"/>
  <c r="DF1732" i="3"/>
  <c r="DJ1732" i="3" s="1"/>
  <c r="DG1732" i="3"/>
  <c r="DH1732" i="3"/>
  <c r="DH1758" i="3"/>
  <c r="DI1758" i="3"/>
  <c r="DF1758" i="3"/>
  <c r="DJ1758" i="3" s="1"/>
  <c r="DG1758" i="3"/>
  <c r="DI12" i="3"/>
  <c r="DF12" i="3"/>
  <c r="DJ12" i="3" s="1"/>
  <c r="DG12" i="3"/>
  <c r="DH12" i="3"/>
  <c r="DF2" i="3"/>
  <c r="DG2" i="3"/>
  <c r="DJ2" i="3" s="1"/>
  <c r="DH2" i="3"/>
  <c r="DI2" i="3"/>
  <c r="CP39" i="1"/>
  <c r="O39" i="1" s="1"/>
  <c r="P43" i="1"/>
  <c r="CP43" i="1" s="1"/>
  <c r="O43" i="1" s="1"/>
  <c r="P47" i="1"/>
  <c r="CP47" i="1" s="1"/>
  <c r="O47" i="1" s="1"/>
  <c r="DI62" i="3"/>
  <c r="DG62" i="3"/>
  <c r="DH62" i="3"/>
  <c r="DF62" i="3"/>
  <c r="DJ62" i="3" s="1"/>
  <c r="DH58" i="3"/>
  <c r="DF58" i="3"/>
  <c r="DG58" i="3"/>
  <c r="DJ58" i="3" s="1"/>
  <c r="DI58" i="3"/>
  <c r="CP57" i="1"/>
  <c r="O57" i="1" s="1"/>
  <c r="GM57" i="1" s="1"/>
  <c r="GN57" i="1" s="1"/>
  <c r="P61" i="1"/>
  <c r="CP61" i="1" s="1"/>
  <c r="O61" i="1" s="1"/>
  <c r="P75" i="1"/>
  <c r="P79" i="1"/>
  <c r="CP79" i="1" s="1"/>
  <c r="O79" i="1" s="1"/>
  <c r="DG161" i="3"/>
  <c r="DI161" i="3"/>
  <c r="DJ161" i="3" s="1"/>
  <c r="DF161" i="3"/>
  <c r="DH161" i="3"/>
  <c r="DH169" i="3"/>
  <c r="DI169" i="3"/>
  <c r="DF169" i="3"/>
  <c r="DJ169" i="3" s="1"/>
  <c r="DG169" i="3"/>
  <c r="P91" i="1"/>
  <c r="CP91" i="1" s="1"/>
  <c r="O91" i="1" s="1"/>
  <c r="P95" i="1"/>
  <c r="DG215" i="3"/>
  <c r="DJ215" i="3" s="1"/>
  <c r="DI215" i="3"/>
  <c r="DF215" i="3"/>
  <c r="DH215" i="3"/>
  <c r="DF218" i="3"/>
  <c r="DJ218" i="3" s="1"/>
  <c r="DI218" i="3"/>
  <c r="DG218" i="3"/>
  <c r="DH218" i="3"/>
  <c r="DG267" i="3"/>
  <c r="DF267" i="3"/>
  <c r="DJ267" i="3" s="1"/>
  <c r="DH267" i="3"/>
  <c r="DI267" i="3"/>
  <c r="DH270" i="3"/>
  <c r="DG270" i="3"/>
  <c r="DI270" i="3"/>
  <c r="DF270" i="3"/>
  <c r="DJ270" i="3" s="1"/>
  <c r="DH1467" i="3"/>
  <c r="DI1467" i="3"/>
  <c r="DF1467" i="3"/>
  <c r="DG1467" i="3"/>
  <c r="DJ1467" i="3" s="1"/>
  <c r="DI1486" i="3"/>
  <c r="DF1486" i="3"/>
  <c r="DJ1486" i="3" s="1"/>
  <c r="DG1486" i="3"/>
  <c r="DH1486" i="3"/>
  <c r="DI1528" i="3"/>
  <c r="DF1528" i="3"/>
  <c r="DJ1528" i="3" s="1"/>
  <c r="DG1528" i="3"/>
  <c r="DH1528" i="3"/>
  <c r="DI1568" i="3"/>
  <c r="DF1568" i="3"/>
  <c r="DJ1568" i="3" s="1"/>
  <c r="DG1568" i="3"/>
  <c r="DH1568" i="3"/>
  <c r="DH1620" i="3"/>
  <c r="DI1620" i="3"/>
  <c r="DF1620" i="3"/>
  <c r="DG1620" i="3"/>
  <c r="DJ1620" i="3" s="1"/>
  <c r="DH1639" i="3"/>
  <c r="DI1639" i="3"/>
  <c r="DF1639" i="3"/>
  <c r="DG1639" i="3"/>
  <c r="DJ1639" i="3" s="1"/>
  <c r="DI1658" i="3"/>
  <c r="DF1658" i="3"/>
  <c r="DG1658" i="3"/>
  <c r="DJ1658" i="3" s="1"/>
  <c r="DH1658" i="3"/>
  <c r="DI1684" i="3"/>
  <c r="DF1684" i="3"/>
  <c r="DJ1684" i="3" s="1"/>
  <c r="DG1684" i="3"/>
  <c r="DH1684" i="3"/>
  <c r="DI1726" i="3"/>
  <c r="DF1726" i="3"/>
  <c r="DG1726" i="3"/>
  <c r="DJ1726" i="3" s="1"/>
  <c r="DH1726" i="3"/>
  <c r="DH1755" i="3"/>
  <c r="DI1755" i="3"/>
  <c r="DJ1755" i="3" s="1"/>
  <c r="DF1755" i="3"/>
  <c r="DG1755" i="3"/>
  <c r="DH1770" i="3"/>
  <c r="DI1770" i="3"/>
  <c r="DJ1770" i="3" s="1"/>
  <c r="DG1770" i="3"/>
  <c r="DF1770" i="3"/>
  <c r="DI1787" i="3"/>
  <c r="DF1787" i="3"/>
  <c r="DJ1787" i="3" s="1"/>
  <c r="DH1787" i="3"/>
  <c r="DG1787" i="3"/>
  <c r="DG54" i="3"/>
  <c r="DI54" i="3"/>
  <c r="DF54" i="3"/>
  <c r="DJ54" i="3" s="1"/>
  <c r="DH54" i="3"/>
  <c r="DI52" i="3"/>
  <c r="DG52" i="3"/>
  <c r="DH52" i="3"/>
  <c r="DF52" i="3"/>
  <c r="DJ52" i="3" s="1"/>
  <c r="DG159" i="3"/>
  <c r="DI159" i="3"/>
  <c r="DF159" i="3"/>
  <c r="DJ159" i="3" s="1"/>
  <c r="DH159" i="3"/>
  <c r="DG151" i="3"/>
  <c r="DI151" i="3"/>
  <c r="DH151" i="3"/>
  <c r="DF151" i="3"/>
  <c r="DJ151" i="3" s="1"/>
  <c r="DG203" i="3"/>
  <c r="DI203" i="3"/>
  <c r="DH203" i="3"/>
  <c r="DF203" i="3"/>
  <c r="DJ203" i="3" s="1"/>
  <c r="DI199" i="3"/>
  <c r="DG199" i="3"/>
  <c r="DJ199" i="3" s="1"/>
  <c r="DF199" i="3"/>
  <c r="DH199" i="3"/>
  <c r="DI1797" i="3"/>
  <c r="DF1797" i="3"/>
  <c r="DJ1797" i="3" s="1"/>
  <c r="DG1797" i="3"/>
  <c r="DH1797" i="3"/>
  <c r="DH1848" i="3"/>
  <c r="DI1848" i="3"/>
  <c r="DF1848" i="3"/>
  <c r="DJ1848" i="3" s="1"/>
  <c r="DG1848" i="3"/>
  <c r="DI1881" i="3"/>
  <c r="DJ1881" i="3" s="1"/>
  <c r="DF1881" i="3"/>
  <c r="DG1881" i="3"/>
  <c r="DH1881" i="3"/>
  <c r="DI1905" i="3"/>
  <c r="DJ1905" i="3" s="1"/>
  <c r="DF1905" i="3"/>
  <c r="DG1905" i="3"/>
  <c r="DH1905" i="3"/>
  <c r="CY98" i="1"/>
  <c r="X98" i="1" s="1"/>
  <c r="GM98" i="1" s="1"/>
  <c r="GN98" i="1" s="1"/>
  <c r="Q111" i="1"/>
  <c r="S111" i="1"/>
  <c r="W111" i="1"/>
  <c r="V111" i="1"/>
  <c r="DF322" i="3"/>
  <c r="DI322" i="3"/>
  <c r="DG322" i="3"/>
  <c r="DJ322" i="3" s="1"/>
  <c r="DH322" i="3"/>
  <c r="DI372" i="3"/>
  <c r="DF372" i="3"/>
  <c r="DJ372" i="3" s="1"/>
  <c r="DG372" i="3"/>
  <c r="DH372" i="3"/>
  <c r="DF367" i="3"/>
  <c r="DG367" i="3"/>
  <c r="DJ367" i="3" s="1"/>
  <c r="DH367" i="3"/>
  <c r="DI367" i="3"/>
  <c r="DG412" i="3"/>
  <c r="DI412" i="3"/>
  <c r="DF412" i="3"/>
  <c r="DJ412" i="3" s="1"/>
  <c r="DH412" i="3"/>
  <c r="DG476" i="3"/>
  <c r="DJ476" i="3" s="1"/>
  <c r="DH476" i="3"/>
  <c r="DI476" i="3"/>
  <c r="DF476" i="3"/>
  <c r="DI505" i="3"/>
  <c r="DF505" i="3"/>
  <c r="DJ505" i="3" s="1"/>
  <c r="DG505" i="3"/>
  <c r="DH505" i="3"/>
  <c r="DG501" i="3"/>
  <c r="DH501" i="3"/>
  <c r="DI501" i="3"/>
  <c r="DJ501" i="3" s="1"/>
  <c r="DF501" i="3"/>
  <c r="CZ200" i="1"/>
  <c r="Y200" i="1" s="1"/>
  <c r="CY200" i="1"/>
  <c r="X200" i="1" s="1"/>
  <c r="DI1816" i="3"/>
  <c r="DJ1816" i="3" s="1"/>
  <c r="DF1816" i="3"/>
  <c r="DG1816" i="3"/>
  <c r="DH1816" i="3"/>
  <c r="DI1831" i="3"/>
  <c r="DJ1831" i="3" s="1"/>
  <c r="DF1831" i="3"/>
  <c r="DG1831" i="3"/>
  <c r="DH1831" i="3"/>
  <c r="DI1875" i="3"/>
  <c r="DF1875" i="3"/>
  <c r="DG1875" i="3"/>
  <c r="DJ1875" i="3" s="1"/>
  <c r="DH1875" i="3"/>
  <c r="CP51" i="1"/>
  <c r="O51" i="1" s="1"/>
  <c r="GM51" i="1" s="1"/>
  <c r="GN51" i="1" s="1"/>
  <c r="CP83" i="1"/>
  <c r="O83" i="1" s="1"/>
  <c r="GM83" i="1" s="1"/>
  <c r="GN83" i="1" s="1"/>
  <c r="T111" i="1"/>
  <c r="DF305" i="3"/>
  <c r="DJ305" i="3" s="1"/>
  <c r="DI305" i="3"/>
  <c r="DG305" i="3"/>
  <c r="DH305" i="3"/>
  <c r="DF301" i="3"/>
  <c r="DJ301" i="3" s="1"/>
  <c r="DI301" i="3"/>
  <c r="DH301" i="3"/>
  <c r="DG301" i="3"/>
  <c r="GM115" i="1"/>
  <c r="GN115" i="1" s="1"/>
  <c r="DI348" i="3"/>
  <c r="DF348" i="3"/>
  <c r="DJ348" i="3" s="1"/>
  <c r="DG348" i="3"/>
  <c r="DH348" i="3"/>
  <c r="DG343" i="3"/>
  <c r="DJ343" i="3" s="1"/>
  <c r="DH343" i="3"/>
  <c r="DI343" i="3"/>
  <c r="DF343" i="3"/>
  <c r="DG396" i="3"/>
  <c r="DI396" i="3"/>
  <c r="DF396" i="3"/>
  <c r="DJ396" i="3" s="1"/>
  <c r="DH396" i="3"/>
  <c r="DI394" i="3"/>
  <c r="DG394" i="3"/>
  <c r="DH394" i="3"/>
  <c r="DF394" i="3"/>
  <c r="DJ394" i="3" s="1"/>
  <c r="DI439" i="3"/>
  <c r="DF439" i="3"/>
  <c r="DJ439" i="3" s="1"/>
  <c r="DG439" i="3"/>
  <c r="DH439" i="3"/>
  <c r="DF431" i="3"/>
  <c r="DG431" i="3"/>
  <c r="DJ431" i="3" s="1"/>
  <c r="DH431" i="3"/>
  <c r="DI431" i="3"/>
  <c r="DG457" i="3"/>
  <c r="DH457" i="3"/>
  <c r="DI457" i="3"/>
  <c r="DF457" i="3"/>
  <c r="DJ457" i="3" s="1"/>
  <c r="DG517" i="3"/>
  <c r="DH517" i="3"/>
  <c r="DI517" i="3"/>
  <c r="DJ517" i="3" s="1"/>
  <c r="DF517" i="3"/>
  <c r="CY29" i="1"/>
  <c r="X29" i="1" s="1"/>
  <c r="GM29" i="1" s="1"/>
  <c r="U41" i="1"/>
  <c r="R45" i="1"/>
  <c r="T47" i="1"/>
  <c r="T59" i="1"/>
  <c r="U61" i="1"/>
  <c r="CY67" i="1"/>
  <c r="X67" i="1" s="1"/>
  <c r="GM67" i="1" s="1"/>
  <c r="GN67" i="1" s="1"/>
  <c r="CZ67" i="1"/>
  <c r="Y67" i="1" s="1"/>
  <c r="R77" i="1"/>
  <c r="T79" i="1"/>
  <c r="V91" i="1"/>
  <c r="GX93" i="1"/>
  <c r="DG339" i="3"/>
  <c r="DF339" i="3"/>
  <c r="DJ339" i="3" s="1"/>
  <c r="DH339" i="3"/>
  <c r="DI339" i="3"/>
  <c r="DF330" i="3"/>
  <c r="DI330" i="3"/>
  <c r="DG330" i="3"/>
  <c r="DJ330" i="3" s="1"/>
  <c r="DH330" i="3"/>
  <c r="DI379" i="3"/>
  <c r="DF379" i="3"/>
  <c r="DJ379" i="3" s="1"/>
  <c r="DG379" i="3"/>
  <c r="DH379" i="3"/>
  <c r="DG377" i="3"/>
  <c r="DH377" i="3"/>
  <c r="DI377" i="3"/>
  <c r="DF377" i="3"/>
  <c r="DJ377" i="3" s="1"/>
  <c r="DG419" i="3"/>
  <c r="DJ419" i="3" s="1"/>
  <c r="DH419" i="3"/>
  <c r="DI419" i="3"/>
  <c r="DF419" i="3"/>
  <c r="CZ152" i="1"/>
  <c r="Y152" i="1" s="1"/>
  <c r="CY152" i="1"/>
  <c r="X152" i="1" s="1"/>
  <c r="DG455" i="3"/>
  <c r="DH455" i="3"/>
  <c r="DI455" i="3"/>
  <c r="DF455" i="3"/>
  <c r="DJ455" i="3" s="1"/>
  <c r="DG490" i="3"/>
  <c r="DJ490" i="3" s="1"/>
  <c r="DH490" i="3"/>
  <c r="DI490" i="3"/>
  <c r="DF490" i="3"/>
  <c r="DG511" i="3"/>
  <c r="DJ511" i="3" s="1"/>
  <c r="DH511" i="3"/>
  <c r="DI511" i="3"/>
  <c r="DF511" i="3"/>
  <c r="GX111" i="1"/>
  <c r="CZ143" i="1"/>
  <c r="Y143" i="1" s="1"/>
  <c r="GM143" i="1" s="1"/>
  <c r="GN143" i="1" s="1"/>
  <c r="DF400" i="3"/>
  <c r="DH400" i="3"/>
  <c r="DI400" i="3"/>
  <c r="DG400" i="3"/>
  <c r="DJ400" i="3" s="1"/>
  <c r="CY160" i="1"/>
  <c r="X160" i="1" s="1"/>
  <c r="CZ160" i="1"/>
  <c r="Y160" i="1" s="1"/>
  <c r="CZ163" i="1"/>
  <c r="Y163" i="1" s="1"/>
  <c r="CY163" i="1"/>
  <c r="X163" i="1" s="1"/>
  <c r="GM163" i="1" s="1"/>
  <c r="GN163" i="1" s="1"/>
  <c r="CZ167" i="1"/>
  <c r="Y167" i="1" s="1"/>
  <c r="CY167" i="1"/>
  <c r="X167" i="1" s="1"/>
  <c r="GM167" i="1" s="1"/>
  <c r="GN167" i="1" s="1"/>
  <c r="CZ171" i="1"/>
  <c r="Y171" i="1" s="1"/>
  <c r="CY171" i="1"/>
  <c r="X171" i="1" s="1"/>
  <c r="CP172" i="1"/>
  <c r="O172" i="1" s="1"/>
  <c r="V188" i="1"/>
  <c r="GM190" i="1"/>
  <c r="GN190" i="1" s="1"/>
  <c r="CY193" i="1"/>
  <c r="X193" i="1" s="1"/>
  <c r="GM193" i="1" s="1"/>
  <c r="GN193" i="1" s="1"/>
  <c r="CZ196" i="1"/>
  <c r="Y196" i="1" s="1"/>
  <c r="CY196" i="1"/>
  <c r="X196" i="1" s="1"/>
  <c r="GM196" i="1" s="1"/>
  <c r="GN196" i="1" s="1"/>
  <c r="GM210" i="1"/>
  <c r="GN210" i="1" s="1"/>
  <c r="DG613" i="3"/>
  <c r="DH613" i="3"/>
  <c r="DI613" i="3"/>
  <c r="DF613" i="3"/>
  <c r="DJ613" i="3" s="1"/>
  <c r="EV26" i="1"/>
  <c r="P267" i="1"/>
  <c r="EV957" i="1"/>
  <c r="DF719" i="3"/>
  <c r="DG719" i="3"/>
  <c r="DH719" i="3"/>
  <c r="DI719" i="3"/>
  <c r="DJ719" i="3" s="1"/>
  <c r="S303" i="1"/>
  <c r="Q303" i="1"/>
  <c r="DG769" i="3"/>
  <c r="DH769" i="3"/>
  <c r="DI769" i="3"/>
  <c r="DF769" i="3"/>
  <c r="DJ769" i="3" s="1"/>
  <c r="DG753" i="3"/>
  <c r="DJ753" i="3" s="1"/>
  <c r="DH753" i="3"/>
  <c r="DI753" i="3"/>
  <c r="DF753" i="3"/>
  <c r="DH760" i="3"/>
  <c r="DI760" i="3"/>
  <c r="DF760" i="3"/>
  <c r="DJ760" i="3" s="1"/>
  <c r="DG760" i="3"/>
  <c r="S315" i="1"/>
  <c r="Q315" i="1"/>
  <c r="DG825" i="3"/>
  <c r="DJ825" i="3" s="1"/>
  <c r="DH825" i="3"/>
  <c r="DI825" i="3"/>
  <c r="DF825" i="3"/>
  <c r="S361" i="1"/>
  <c r="Q361" i="1"/>
  <c r="DG851" i="3"/>
  <c r="DH851" i="3"/>
  <c r="DI851" i="3"/>
  <c r="DJ851" i="3" s="1"/>
  <c r="DF851" i="3"/>
  <c r="DG883" i="3"/>
  <c r="DH883" i="3"/>
  <c r="DI883" i="3"/>
  <c r="DF883" i="3"/>
  <c r="DJ883" i="3" s="1"/>
  <c r="DI895" i="3"/>
  <c r="DF895" i="3"/>
  <c r="DJ895" i="3" s="1"/>
  <c r="DG895" i="3"/>
  <c r="DH895" i="3"/>
  <c r="DH892" i="3"/>
  <c r="DI892" i="3"/>
  <c r="DF892" i="3"/>
  <c r="DJ892" i="3" s="1"/>
  <c r="DG892" i="3"/>
  <c r="DG909" i="3"/>
  <c r="DH909" i="3"/>
  <c r="DI909" i="3"/>
  <c r="DF909" i="3"/>
  <c r="DJ909" i="3" s="1"/>
  <c r="DI1861" i="3"/>
  <c r="DF1861" i="3"/>
  <c r="DJ1861" i="3" s="1"/>
  <c r="DG1861" i="3"/>
  <c r="DH1861" i="3"/>
  <c r="DI1883" i="3"/>
  <c r="DF1883" i="3"/>
  <c r="DG1883" i="3"/>
  <c r="DJ1883" i="3" s="1"/>
  <c r="DH1883" i="3"/>
  <c r="U43" i="1"/>
  <c r="V47" i="1"/>
  <c r="GX61" i="1"/>
  <c r="V79" i="1"/>
  <c r="R93" i="1"/>
  <c r="CY103" i="1"/>
  <c r="X103" i="1" s="1"/>
  <c r="CZ103" i="1"/>
  <c r="Y103" i="1" s="1"/>
  <c r="DF258" i="3"/>
  <c r="DJ258" i="3" s="1"/>
  <c r="DI258" i="3"/>
  <c r="DG258" i="3"/>
  <c r="DH258" i="3"/>
  <c r="DH256" i="3"/>
  <c r="DG256" i="3"/>
  <c r="DI256" i="3"/>
  <c r="DF256" i="3"/>
  <c r="DJ256" i="3" s="1"/>
  <c r="W113" i="1"/>
  <c r="CZ124" i="1"/>
  <c r="Y124" i="1" s="1"/>
  <c r="CY124" i="1"/>
  <c r="X124" i="1" s="1"/>
  <c r="GM144" i="1"/>
  <c r="GN144" i="1" s="1"/>
  <c r="DI461" i="3"/>
  <c r="DJ461" i="3" s="1"/>
  <c r="DF461" i="3"/>
  <c r="DG461" i="3"/>
  <c r="DH461" i="3"/>
  <c r="DG464" i="3"/>
  <c r="DJ464" i="3" s="1"/>
  <c r="DH464" i="3"/>
  <c r="DI464" i="3"/>
  <c r="DF464" i="3"/>
  <c r="GX168" i="1"/>
  <c r="DG499" i="3"/>
  <c r="DH499" i="3"/>
  <c r="DI499" i="3"/>
  <c r="DF499" i="3"/>
  <c r="DJ499" i="3" s="1"/>
  <c r="CZ179" i="1"/>
  <c r="Y179" i="1" s="1"/>
  <c r="CY179" i="1"/>
  <c r="X179" i="1" s="1"/>
  <c r="GM181" i="1"/>
  <c r="GN181" i="1" s="1"/>
  <c r="DG584" i="3"/>
  <c r="DH584" i="3"/>
  <c r="DI584" i="3"/>
  <c r="DF584" i="3"/>
  <c r="DJ584" i="3" s="1"/>
  <c r="DG600" i="3"/>
  <c r="DH600" i="3"/>
  <c r="DI600" i="3"/>
  <c r="DF600" i="3"/>
  <c r="DJ600" i="3" s="1"/>
  <c r="AU26" i="1"/>
  <c r="F261" i="1"/>
  <c r="AU957" i="1"/>
  <c r="DI678" i="3"/>
  <c r="DF678" i="3"/>
  <c r="DJ678" i="3" s="1"/>
  <c r="DG678" i="3"/>
  <c r="DH678" i="3"/>
  <c r="DG668" i="3"/>
  <c r="DJ668" i="3" s="1"/>
  <c r="DH668" i="3"/>
  <c r="DI668" i="3"/>
  <c r="DF668" i="3"/>
  <c r="DH671" i="3"/>
  <c r="DI671" i="3"/>
  <c r="DF671" i="3"/>
  <c r="DJ671" i="3" s="1"/>
  <c r="DG671" i="3"/>
  <c r="DF709" i="3"/>
  <c r="DG709" i="3"/>
  <c r="DH709" i="3"/>
  <c r="DI709" i="3"/>
  <c r="DJ709" i="3" s="1"/>
  <c r="DG747" i="3"/>
  <c r="DH747" i="3"/>
  <c r="DI747" i="3"/>
  <c r="DF747" i="3"/>
  <c r="DJ747" i="3" s="1"/>
  <c r="DG819" i="3"/>
  <c r="DH819" i="3"/>
  <c r="DI819" i="3"/>
  <c r="DF819" i="3"/>
  <c r="DJ819" i="3" s="1"/>
  <c r="DG807" i="3"/>
  <c r="DH807" i="3"/>
  <c r="DI807" i="3"/>
  <c r="DJ807" i="3" s="1"/>
  <c r="DF807" i="3"/>
  <c r="DF850" i="3"/>
  <c r="DG850" i="3"/>
  <c r="DJ850" i="3" s="1"/>
  <c r="DH850" i="3"/>
  <c r="DI850" i="3"/>
  <c r="CY372" i="1"/>
  <c r="X372" i="1" s="1"/>
  <c r="CZ372" i="1"/>
  <c r="Y372" i="1" s="1"/>
  <c r="CY104" i="1"/>
  <c r="X104" i="1" s="1"/>
  <c r="GM104" i="1" s="1"/>
  <c r="GN104" i="1" s="1"/>
  <c r="CP114" i="1"/>
  <c r="O114" i="1" s="1"/>
  <c r="GM114" i="1" s="1"/>
  <c r="GN114" i="1" s="1"/>
  <c r="DF312" i="3"/>
  <c r="DI312" i="3"/>
  <c r="DG312" i="3"/>
  <c r="DJ312" i="3" s="1"/>
  <c r="DH312" i="3"/>
  <c r="CZ123" i="1"/>
  <c r="Y123" i="1" s="1"/>
  <c r="CY123" i="1"/>
  <c r="X123" i="1" s="1"/>
  <c r="GM123" i="1" s="1"/>
  <c r="GN123" i="1" s="1"/>
  <c r="CZ127" i="1"/>
  <c r="Y127" i="1" s="1"/>
  <c r="GM127" i="1" s="1"/>
  <c r="GN127" i="1" s="1"/>
  <c r="DI358" i="3"/>
  <c r="DF358" i="3"/>
  <c r="DJ358" i="3" s="1"/>
  <c r="DG358" i="3"/>
  <c r="DH358" i="3"/>
  <c r="DF355" i="3"/>
  <c r="DG355" i="3"/>
  <c r="DJ355" i="3" s="1"/>
  <c r="DH355" i="3"/>
  <c r="DI355" i="3"/>
  <c r="CZ157" i="1"/>
  <c r="Y157" i="1" s="1"/>
  <c r="CY157" i="1"/>
  <c r="X157" i="1" s="1"/>
  <c r="GM157" i="1" s="1"/>
  <c r="GN157" i="1" s="1"/>
  <c r="CP161" i="1"/>
  <c r="O161" i="1" s="1"/>
  <c r="GM161" i="1" s="1"/>
  <c r="GN161" i="1" s="1"/>
  <c r="CP164" i="1"/>
  <c r="O164" i="1" s="1"/>
  <c r="W166" i="1"/>
  <c r="S168" i="1"/>
  <c r="CP168" i="1" s="1"/>
  <c r="O168" i="1" s="1"/>
  <c r="CP171" i="1"/>
  <c r="O171" i="1" s="1"/>
  <c r="GM171" i="1" s="1"/>
  <c r="GN171" i="1" s="1"/>
  <c r="T172" i="1"/>
  <c r="CY191" i="1"/>
  <c r="X191" i="1" s="1"/>
  <c r="CP200" i="1"/>
  <c r="O200" i="1" s="1"/>
  <c r="GM200" i="1" s="1"/>
  <c r="GO200" i="1" s="1"/>
  <c r="FU242" i="1" s="1"/>
  <c r="DG579" i="3"/>
  <c r="DH579" i="3"/>
  <c r="DI579" i="3"/>
  <c r="DF579" i="3"/>
  <c r="DJ579" i="3" s="1"/>
  <c r="DI573" i="3"/>
  <c r="DJ573" i="3" s="1"/>
  <c r="DG573" i="3"/>
  <c r="DH573" i="3"/>
  <c r="DF573" i="3"/>
  <c r="DF590" i="3"/>
  <c r="DG590" i="3"/>
  <c r="DJ590" i="3" s="1"/>
  <c r="DH590" i="3"/>
  <c r="DI590" i="3"/>
  <c r="DH595" i="3"/>
  <c r="DI595" i="3"/>
  <c r="DF595" i="3"/>
  <c r="DJ595" i="3" s="1"/>
  <c r="DG595" i="3"/>
  <c r="EH26" i="1"/>
  <c r="P251" i="1"/>
  <c r="CP277" i="1"/>
  <c r="O277" i="1" s="1"/>
  <c r="P281" i="1"/>
  <c r="DI659" i="3"/>
  <c r="DF659" i="3"/>
  <c r="DJ659" i="3" s="1"/>
  <c r="DG659" i="3"/>
  <c r="DH659" i="3"/>
  <c r="DG661" i="3"/>
  <c r="DH661" i="3"/>
  <c r="DI661" i="3"/>
  <c r="DF661" i="3"/>
  <c r="DJ661" i="3" s="1"/>
  <c r="DH664" i="3"/>
  <c r="DI664" i="3"/>
  <c r="DF664" i="3"/>
  <c r="DJ664" i="3" s="1"/>
  <c r="DG664" i="3"/>
  <c r="DH700" i="3"/>
  <c r="DI700" i="3"/>
  <c r="DF700" i="3"/>
  <c r="DG700" i="3"/>
  <c r="DJ700" i="3" s="1"/>
  <c r="DH741" i="3"/>
  <c r="DI741" i="3"/>
  <c r="DF741" i="3"/>
  <c r="DJ741" i="3" s="1"/>
  <c r="DG741" i="3"/>
  <c r="P311" i="1"/>
  <c r="CP311" i="1" s="1"/>
  <c r="O311" i="1" s="1"/>
  <c r="P315" i="1"/>
  <c r="CP315" i="1" s="1"/>
  <c r="O315" i="1" s="1"/>
  <c r="P319" i="1"/>
  <c r="CP319" i="1" s="1"/>
  <c r="O319" i="1" s="1"/>
  <c r="DG797" i="3"/>
  <c r="DJ797" i="3" s="1"/>
  <c r="DH797" i="3"/>
  <c r="DI797" i="3"/>
  <c r="DF797" i="3"/>
  <c r="Q345" i="1"/>
  <c r="S345" i="1"/>
  <c r="CP367" i="1"/>
  <c r="O367" i="1" s="1"/>
  <c r="CP372" i="1"/>
  <c r="O372" i="1" s="1"/>
  <c r="GM372" i="1" s="1"/>
  <c r="GN372" i="1" s="1"/>
  <c r="DG869" i="3"/>
  <c r="DH869" i="3"/>
  <c r="DI869" i="3"/>
  <c r="DJ869" i="3" s="1"/>
  <c r="DF869" i="3"/>
  <c r="DG920" i="3"/>
  <c r="DJ920" i="3" s="1"/>
  <c r="DH920" i="3"/>
  <c r="DI920" i="3"/>
  <c r="DF920" i="3"/>
  <c r="U105" i="1"/>
  <c r="CZ122" i="1"/>
  <c r="Y122" i="1" s="1"/>
  <c r="CY122" i="1"/>
  <c r="X122" i="1" s="1"/>
  <c r="GM122" i="1" s="1"/>
  <c r="GN122" i="1" s="1"/>
  <c r="CZ149" i="1"/>
  <c r="Y149" i="1" s="1"/>
  <c r="CY149" i="1"/>
  <c r="X149" i="1" s="1"/>
  <c r="GM152" i="1"/>
  <c r="GN152" i="1" s="1"/>
  <c r="CP156" i="1"/>
  <c r="O156" i="1" s="1"/>
  <c r="GM156" i="1" s="1"/>
  <c r="GN156" i="1" s="1"/>
  <c r="DG443" i="3"/>
  <c r="DH443" i="3"/>
  <c r="DI443" i="3"/>
  <c r="DF443" i="3"/>
  <c r="DJ443" i="3" s="1"/>
  <c r="GM187" i="1"/>
  <c r="GN187" i="1" s="1"/>
  <c r="CZ194" i="1"/>
  <c r="Y194" i="1" s="1"/>
  <c r="GM194" i="1" s="1"/>
  <c r="GN194" i="1" s="1"/>
  <c r="DI539" i="3"/>
  <c r="DJ539" i="3" s="1"/>
  <c r="DG539" i="3"/>
  <c r="DH539" i="3"/>
  <c r="DF539" i="3"/>
  <c r="CZ197" i="1"/>
  <c r="Y197" i="1" s="1"/>
  <c r="CY197" i="1"/>
  <c r="X197" i="1" s="1"/>
  <c r="GM197" i="1" s="1"/>
  <c r="GN197" i="1" s="1"/>
  <c r="DG626" i="3"/>
  <c r="DH626" i="3"/>
  <c r="DI626" i="3"/>
  <c r="DF626" i="3"/>
  <c r="DJ626" i="3" s="1"/>
  <c r="DH621" i="3"/>
  <c r="DI621" i="3"/>
  <c r="DF621" i="3"/>
  <c r="DJ621" i="3" s="1"/>
  <c r="DG621" i="3"/>
  <c r="EU26" i="1"/>
  <c r="P258" i="1"/>
  <c r="EU957" i="1"/>
  <c r="AD448" i="1"/>
  <c r="DI694" i="3"/>
  <c r="DF694" i="3"/>
  <c r="DJ694" i="3" s="1"/>
  <c r="DG694" i="3"/>
  <c r="DH694" i="3"/>
  <c r="DH690" i="3"/>
  <c r="DI690" i="3"/>
  <c r="DF690" i="3"/>
  <c r="DG690" i="3"/>
  <c r="DJ690" i="3" s="1"/>
  <c r="DF729" i="3"/>
  <c r="DG729" i="3"/>
  <c r="DH729" i="3"/>
  <c r="DI729" i="3"/>
  <c r="DJ729" i="3" s="1"/>
  <c r="DG787" i="3"/>
  <c r="DH787" i="3"/>
  <c r="DI787" i="3"/>
  <c r="DF787" i="3"/>
  <c r="DJ787" i="3" s="1"/>
  <c r="DG773" i="3"/>
  <c r="DJ773" i="3" s="1"/>
  <c r="DH773" i="3"/>
  <c r="DI773" i="3"/>
  <c r="DF773" i="3"/>
  <c r="DF835" i="3"/>
  <c r="DG835" i="3"/>
  <c r="DJ835" i="3" s="1"/>
  <c r="DH835" i="3"/>
  <c r="DI835" i="3"/>
  <c r="DG867" i="3"/>
  <c r="DH867" i="3"/>
  <c r="DI867" i="3"/>
  <c r="DF867" i="3"/>
  <c r="DJ867" i="3" s="1"/>
  <c r="DI887" i="3"/>
  <c r="DF887" i="3"/>
  <c r="DJ887" i="3" s="1"/>
  <c r="DG887" i="3"/>
  <c r="DH887" i="3"/>
  <c r="T214" i="1"/>
  <c r="V279" i="1"/>
  <c r="GX281" i="1"/>
  <c r="T291" i="1"/>
  <c r="U293" i="1"/>
  <c r="T299" i="1"/>
  <c r="U303" i="1"/>
  <c r="V313" i="1"/>
  <c r="GX315" i="1"/>
  <c r="GX355" i="1"/>
  <c r="V361" i="1"/>
  <c r="GX363" i="1"/>
  <c r="T374" i="1"/>
  <c r="U394" i="1"/>
  <c r="Q394" i="1"/>
  <c r="S394" i="1"/>
  <c r="DG913" i="3"/>
  <c r="DH913" i="3"/>
  <c r="DI913" i="3"/>
  <c r="DF913" i="3"/>
  <c r="DJ913" i="3" s="1"/>
  <c r="CY400" i="1"/>
  <c r="X400" i="1" s="1"/>
  <c r="GM400" i="1" s="1"/>
  <c r="GO400" i="1" s="1"/>
  <c r="CZ400" i="1"/>
  <c r="Y400" i="1" s="1"/>
  <c r="DH974" i="3"/>
  <c r="DI974" i="3"/>
  <c r="DF974" i="3"/>
  <c r="DG974" i="3"/>
  <c r="DJ974" i="3" s="1"/>
  <c r="CY426" i="1"/>
  <c r="X426" i="1" s="1"/>
  <c r="GM426" i="1" s="1"/>
  <c r="GN426" i="1" s="1"/>
  <c r="CZ426" i="1"/>
  <c r="Y426" i="1" s="1"/>
  <c r="DH1006" i="3"/>
  <c r="DI1006" i="3"/>
  <c r="DF1006" i="3"/>
  <c r="DJ1006" i="3" s="1"/>
  <c r="DG1006" i="3"/>
  <c r="DI1035" i="3"/>
  <c r="DF1035" i="3"/>
  <c r="DJ1035" i="3" s="1"/>
  <c r="DG1035" i="3"/>
  <c r="DH1035" i="3"/>
  <c r="DH1040" i="3"/>
  <c r="DI1040" i="3"/>
  <c r="DF1040" i="3"/>
  <c r="DJ1040" i="3" s="1"/>
  <c r="DG1040" i="3"/>
  <c r="EI274" i="1"/>
  <c r="P458" i="1"/>
  <c r="DG1053" i="3"/>
  <c r="DH1053" i="3"/>
  <c r="DI1053" i="3"/>
  <c r="DJ1053" i="3" s="1"/>
  <c r="DF1053" i="3"/>
  <c r="DI1117" i="3"/>
  <c r="DG1117" i="3"/>
  <c r="DH1117" i="3"/>
  <c r="DF1117" i="3"/>
  <c r="DJ1117" i="3" s="1"/>
  <c r="DG1230" i="3"/>
  <c r="DH1230" i="3"/>
  <c r="DI1230" i="3"/>
  <c r="DF1230" i="3"/>
  <c r="DJ1230" i="3" s="1"/>
  <c r="CY545" i="1"/>
  <c r="X545" i="1" s="1"/>
  <c r="GM545" i="1" s="1"/>
  <c r="GN545" i="1" s="1"/>
  <c r="CZ545" i="1"/>
  <c r="Y545" i="1" s="1"/>
  <c r="DH1261" i="3"/>
  <c r="DI1261" i="3"/>
  <c r="DF1261" i="3"/>
  <c r="DJ1261" i="3" s="1"/>
  <c r="DG1261" i="3"/>
  <c r="CY561" i="1"/>
  <c r="X561" i="1" s="1"/>
  <c r="GM561" i="1" s="1"/>
  <c r="GN561" i="1" s="1"/>
  <c r="CZ561" i="1"/>
  <c r="Y561" i="1" s="1"/>
  <c r="DG1288" i="3"/>
  <c r="DH1288" i="3"/>
  <c r="DI1288" i="3"/>
  <c r="DF1288" i="3"/>
  <c r="DJ1288" i="3" s="1"/>
  <c r="DH1283" i="3"/>
  <c r="DI1283" i="3"/>
  <c r="DF1283" i="3"/>
  <c r="DG1283" i="3"/>
  <c r="DJ1283" i="3" s="1"/>
  <c r="CP209" i="1"/>
  <c r="O209" i="1" s="1"/>
  <c r="GM209" i="1" s="1"/>
  <c r="GN209" i="1" s="1"/>
  <c r="S214" i="1"/>
  <c r="CZ219" i="1"/>
  <c r="Y219" i="1" s="1"/>
  <c r="GM219" i="1" s="1"/>
  <c r="GN219" i="1" s="1"/>
  <c r="W279" i="1"/>
  <c r="W293" i="1"/>
  <c r="GM341" i="1"/>
  <c r="GN341" i="1" s="1"/>
  <c r="P345" i="1"/>
  <c r="CP345" i="1" s="1"/>
  <c r="O345" i="1" s="1"/>
  <c r="DH900" i="3"/>
  <c r="DI900" i="3"/>
  <c r="DF900" i="3"/>
  <c r="DJ900" i="3" s="1"/>
  <c r="DG900" i="3"/>
  <c r="DG968" i="3"/>
  <c r="DJ968" i="3" s="1"/>
  <c r="DH968" i="3"/>
  <c r="DI968" i="3"/>
  <c r="DF968" i="3"/>
  <c r="DI1026" i="3"/>
  <c r="DF1026" i="3"/>
  <c r="DJ1026" i="3" s="1"/>
  <c r="DG1026" i="3"/>
  <c r="DH1026" i="3"/>
  <c r="DH1031" i="3"/>
  <c r="DI1031" i="3"/>
  <c r="DF1031" i="3"/>
  <c r="DJ1031" i="3" s="1"/>
  <c r="DG1031" i="3"/>
  <c r="AP274" i="1"/>
  <c r="F457" i="1"/>
  <c r="GA274" i="1"/>
  <c r="ER448" i="1"/>
  <c r="DG1042" i="3"/>
  <c r="DJ1042" i="3" s="1"/>
  <c r="DH1042" i="3"/>
  <c r="DI1042" i="3"/>
  <c r="DF1042" i="3"/>
  <c r="AE628" i="1"/>
  <c r="DG1099" i="3"/>
  <c r="DJ1099" i="3" s="1"/>
  <c r="DH1099" i="3"/>
  <c r="DI1099" i="3"/>
  <c r="DF1099" i="3"/>
  <c r="DI1186" i="3"/>
  <c r="DF1186" i="3"/>
  <c r="DJ1186" i="3" s="1"/>
  <c r="DG1186" i="3"/>
  <c r="DH1186" i="3"/>
  <c r="DH1182" i="3"/>
  <c r="DI1182" i="3"/>
  <c r="DF1182" i="3"/>
  <c r="DG1182" i="3"/>
  <c r="DJ1182" i="3" s="1"/>
  <c r="DH1223" i="3"/>
  <c r="DI1223" i="3"/>
  <c r="DF1223" i="3"/>
  <c r="DJ1223" i="3" s="1"/>
  <c r="DG1223" i="3"/>
  <c r="DI1246" i="3"/>
  <c r="DF1246" i="3"/>
  <c r="DJ1246" i="3" s="1"/>
  <c r="DG1246" i="3"/>
  <c r="DH1246" i="3"/>
  <c r="DG1248" i="3"/>
  <c r="DH1248" i="3"/>
  <c r="DI1248" i="3"/>
  <c r="DF1248" i="3"/>
  <c r="DJ1248" i="3" s="1"/>
  <c r="DH1251" i="3"/>
  <c r="DI1251" i="3"/>
  <c r="DF1251" i="3"/>
  <c r="DJ1251" i="3" s="1"/>
  <c r="DG1251" i="3"/>
  <c r="Q551" i="1"/>
  <c r="S551" i="1"/>
  <c r="Q553" i="1"/>
  <c r="S553" i="1"/>
  <c r="Q555" i="1"/>
  <c r="S555" i="1"/>
  <c r="Q557" i="1"/>
  <c r="S557" i="1"/>
  <c r="Q559" i="1"/>
  <c r="S559" i="1"/>
  <c r="DI1278" i="3"/>
  <c r="DF1278" i="3"/>
  <c r="DJ1278" i="3" s="1"/>
  <c r="DG1278" i="3"/>
  <c r="DH1278" i="3"/>
  <c r="DG1276" i="3"/>
  <c r="DH1276" i="3"/>
  <c r="DI1276" i="3"/>
  <c r="DF1276" i="3"/>
  <c r="DJ1276" i="3" s="1"/>
  <c r="DI1310" i="3"/>
  <c r="DF1310" i="3"/>
  <c r="DJ1310" i="3" s="1"/>
  <c r="DG1310" i="3"/>
  <c r="DH1310" i="3"/>
  <c r="DG1308" i="3"/>
  <c r="DH1308" i="3"/>
  <c r="DI1308" i="3"/>
  <c r="DF1308" i="3"/>
  <c r="DJ1308" i="3" s="1"/>
  <c r="DI1326" i="3"/>
  <c r="DF1326" i="3"/>
  <c r="DJ1326" i="3" s="1"/>
  <c r="DG1326" i="3"/>
  <c r="DH1326" i="3"/>
  <c r="DG1366" i="3"/>
  <c r="DH1366" i="3"/>
  <c r="DI1366" i="3"/>
  <c r="DF1366" i="3"/>
  <c r="DJ1366" i="3" s="1"/>
  <c r="R291" i="1"/>
  <c r="GX293" i="1"/>
  <c r="GX303" i="1"/>
  <c r="R311" i="1"/>
  <c r="T317" i="1"/>
  <c r="U319" i="1"/>
  <c r="U343" i="1"/>
  <c r="T357" i="1"/>
  <c r="U359" i="1"/>
  <c r="V363" i="1"/>
  <c r="R374" i="1"/>
  <c r="GM393" i="1"/>
  <c r="GN393" i="1" s="1"/>
  <c r="CY399" i="1"/>
  <c r="X399" i="1" s="1"/>
  <c r="GM399" i="1" s="1"/>
  <c r="GO399" i="1" s="1"/>
  <c r="CZ399" i="1"/>
  <c r="Y399" i="1" s="1"/>
  <c r="DH945" i="3"/>
  <c r="DI945" i="3"/>
  <c r="DF945" i="3"/>
  <c r="DG945" i="3"/>
  <c r="DJ945" i="3" s="1"/>
  <c r="DI963" i="3"/>
  <c r="DF963" i="3"/>
  <c r="DJ963" i="3" s="1"/>
  <c r="DG963" i="3"/>
  <c r="DH963" i="3"/>
  <c r="DI981" i="3"/>
  <c r="DJ981" i="3" s="1"/>
  <c r="DF981" i="3"/>
  <c r="DG981" i="3"/>
  <c r="DH981" i="3"/>
  <c r="DG995" i="3"/>
  <c r="DH995" i="3"/>
  <c r="DI995" i="3"/>
  <c r="DF995" i="3"/>
  <c r="DJ995" i="3" s="1"/>
  <c r="DG1016" i="3"/>
  <c r="DJ1016" i="3" s="1"/>
  <c r="DH1016" i="3"/>
  <c r="DI1016" i="3"/>
  <c r="DF1016" i="3"/>
  <c r="AU274" i="1"/>
  <c r="F467" i="1"/>
  <c r="DI1085" i="3"/>
  <c r="DF1085" i="3"/>
  <c r="DJ1085" i="3" s="1"/>
  <c r="DG1085" i="3"/>
  <c r="DH1085" i="3"/>
  <c r="DG1087" i="3"/>
  <c r="DH1087" i="3"/>
  <c r="DI1087" i="3"/>
  <c r="DF1087" i="3"/>
  <c r="DJ1087" i="3" s="1"/>
  <c r="DH1090" i="3"/>
  <c r="DI1090" i="3"/>
  <c r="DF1090" i="3"/>
  <c r="DJ1090" i="3" s="1"/>
  <c r="DG1090" i="3"/>
  <c r="DI1136" i="3"/>
  <c r="DF1136" i="3"/>
  <c r="DJ1136" i="3" s="1"/>
  <c r="DG1136" i="3"/>
  <c r="DH1136" i="3"/>
  <c r="DH1132" i="3"/>
  <c r="DF1132" i="3"/>
  <c r="DG1132" i="3"/>
  <c r="DJ1132" i="3" s="1"/>
  <c r="DI1132" i="3"/>
  <c r="DI1216" i="3"/>
  <c r="DF1216" i="3"/>
  <c r="DJ1216" i="3" s="1"/>
  <c r="DG1216" i="3"/>
  <c r="DH1216" i="3"/>
  <c r="DH1214" i="3"/>
  <c r="DI1214" i="3"/>
  <c r="DF1214" i="3"/>
  <c r="DG1214" i="3"/>
  <c r="DJ1214" i="3" s="1"/>
  <c r="W291" i="1"/>
  <c r="GM338" i="1"/>
  <c r="GN338" i="1" s="1"/>
  <c r="W374" i="1"/>
  <c r="GM383" i="1"/>
  <c r="GN383" i="1" s="1"/>
  <c r="GM389" i="1"/>
  <c r="GN389" i="1" s="1"/>
  <c r="CZ395" i="1"/>
  <c r="Y395" i="1" s="1"/>
  <c r="AL448" i="1" s="1"/>
  <c r="CY395" i="1"/>
  <c r="X395" i="1" s="1"/>
  <c r="GM395" i="1" s="1"/>
  <c r="GN395" i="1" s="1"/>
  <c r="AF448" i="1"/>
  <c r="DG941" i="3"/>
  <c r="DH941" i="3"/>
  <c r="DI941" i="3"/>
  <c r="DF941" i="3"/>
  <c r="DJ941" i="3" s="1"/>
  <c r="GM410" i="1"/>
  <c r="GN410" i="1" s="1"/>
  <c r="DI955" i="3"/>
  <c r="DF955" i="3"/>
  <c r="DJ955" i="3" s="1"/>
  <c r="DG955" i="3"/>
  <c r="DH955" i="3"/>
  <c r="DG951" i="3"/>
  <c r="DH951" i="3"/>
  <c r="DI951" i="3"/>
  <c r="DJ951" i="3" s="1"/>
  <c r="DF951" i="3"/>
  <c r="CY417" i="1"/>
  <c r="X417" i="1" s="1"/>
  <c r="DI979" i="3"/>
  <c r="DF979" i="3"/>
  <c r="DJ979" i="3" s="1"/>
  <c r="DG979" i="3"/>
  <c r="DH979" i="3"/>
  <c r="CY424" i="1"/>
  <c r="X424" i="1" s="1"/>
  <c r="DG987" i="3"/>
  <c r="DJ987" i="3" s="1"/>
  <c r="DH987" i="3"/>
  <c r="DI987" i="3"/>
  <c r="DF987" i="3"/>
  <c r="CY429" i="1"/>
  <c r="X429" i="1" s="1"/>
  <c r="CZ429" i="1"/>
  <c r="Y429" i="1" s="1"/>
  <c r="GM445" i="1"/>
  <c r="GN445" i="1" s="1"/>
  <c r="P446" i="1"/>
  <c r="CP446" i="1" s="1"/>
  <c r="O446" i="1" s="1"/>
  <c r="CI274" i="1"/>
  <c r="AZ448" i="1"/>
  <c r="CY482" i="1"/>
  <c r="X482" i="1" s="1"/>
  <c r="CZ482" i="1"/>
  <c r="Y482" i="1" s="1"/>
  <c r="AF628" i="1"/>
  <c r="CY486" i="1"/>
  <c r="X486" i="1" s="1"/>
  <c r="GM488" i="1"/>
  <c r="GN488" i="1" s="1"/>
  <c r="DI1070" i="3"/>
  <c r="DF1070" i="3"/>
  <c r="DJ1070" i="3" s="1"/>
  <c r="DG1070" i="3"/>
  <c r="DH1070" i="3"/>
  <c r="DG1068" i="3"/>
  <c r="DJ1068" i="3" s="1"/>
  <c r="DH1068" i="3"/>
  <c r="DI1068" i="3"/>
  <c r="DF1068" i="3"/>
  <c r="DH1075" i="3"/>
  <c r="DI1075" i="3"/>
  <c r="DF1075" i="3"/>
  <c r="DJ1075" i="3" s="1"/>
  <c r="DG1075" i="3"/>
  <c r="S497" i="1"/>
  <c r="Q497" i="1"/>
  <c r="R499" i="1"/>
  <c r="GM503" i="1"/>
  <c r="GN503" i="1" s="1"/>
  <c r="GM504" i="1"/>
  <c r="GN504" i="1" s="1"/>
  <c r="DG1120" i="3"/>
  <c r="DJ1120" i="3" s="1"/>
  <c r="DI1120" i="3"/>
  <c r="DF1120" i="3"/>
  <c r="DH1120" i="3"/>
  <c r="DH1124" i="3"/>
  <c r="DF1124" i="3"/>
  <c r="DJ1124" i="3" s="1"/>
  <c r="DG1124" i="3"/>
  <c r="DI1124" i="3"/>
  <c r="R515" i="1"/>
  <c r="GM519" i="1"/>
  <c r="GN519" i="1" s="1"/>
  <c r="GM520" i="1"/>
  <c r="GN520" i="1" s="1"/>
  <c r="S541" i="1"/>
  <c r="Q541" i="1"/>
  <c r="CY542" i="1"/>
  <c r="X542" i="1" s="1"/>
  <c r="GM542" i="1" s="1"/>
  <c r="GN542" i="1" s="1"/>
  <c r="CZ542" i="1"/>
  <c r="Y542" i="1" s="1"/>
  <c r="DG1232" i="3"/>
  <c r="DH1232" i="3"/>
  <c r="DI1232" i="3"/>
  <c r="DF1232" i="3"/>
  <c r="DJ1232" i="3" s="1"/>
  <c r="CY552" i="1"/>
  <c r="X552" i="1" s="1"/>
  <c r="GM554" i="1"/>
  <c r="GN554" i="1" s="1"/>
  <c r="P555" i="1"/>
  <c r="CP555" i="1" s="1"/>
  <c r="O555" i="1" s="1"/>
  <c r="CY562" i="1"/>
  <c r="X562" i="1" s="1"/>
  <c r="GM562" i="1" s="1"/>
  <c r="GN562" i="1" s="1"/>
  <c r="CZ562" i="1"/>
  <c r="Y562" i="1" s="1"/>
  <c r="CY408" i="1"/>
  <c r="X408" i="1" s="1"/>
  <c r="GM408" i="1" s="1"/>
  <c r="GN408" i="1" s="1"/>
  <c r="CZ408" i="1"/>
  <c r="Y408" i="1" s="1"/>
  <c r="GM436" i="1"/>
  <c r="GN436" i="1" s="1"/>
  <c r="W442" i="1"/>
  <c r="W446" i="1"/>
  <c r="GM495" i="1"/>
  <c r="GN495" i="1" s="1"/>
  <c r="W501" i="1"/>
  <c r="CP512" i="1"/>
  <c r="O512" i="1" s="1"/>
  <c r="GM512" i="1" s="1"/>
  <c r="GN512" i="1" s="1"/>
  <c r="P517" i="1"/>
  <c r="CP517" i="1" s="1"/>
  <c r="O517" i="1" s="1"/>
  <c r="W523" i="1"/>
  <c r="CY539" i="1"/>
  <c r="X539" i="1" s="1"/>
  <c r="GM539" i="1" s="1"/>
  <c r="GN539" i="1" s="1"/>
  <c r="CZ539" i="1"/>
  <c r="Y539" i="1" s="1"/>
  <c r="CY563" i="1"/>
  <c r="X563" i="1" s="1"/>
  <c r="P567" i="1"/>
  <c r="CP567" i="1" s="1"/>
  <c r="O567" i="1" s="1"/>
  <c r="Q577" i="1"/>
  <c r="CP577" i="1" s="1"/>
  <c r="O577" i="1" s="1"/>
  <c r="S577" i="1"/>
  <c r="DG1320" i="3"/>
  <c r="DH1320" i="3"/>
  <c r="DI1320" i="3"/>
  <c r="DF1320" i="3"/>
  <c r="DJ1320" i="3" s="1"/>
  <c r="DH1315" i="3"/>
  <c r="DI1315" i="3"/>
  <c r="DF1315" i="3"/>
  <c r="DG1315" i="3"/>
  <c r="DJ1315" i="3" s="1"/>
  <c r="R577" i="1"/>
  <c r="CZ581" i="1"/>
  <c r="Y581" i="1" s="1"/>
  <c r="CY581" i="1"/>
  <c r="X581" i="1" s="1"/>
  <c r="Q598" i="1"/>
  <c r="S598" i="1"/>
  <c r="U598" i="1"/>
  <c r="W598" i="1"/>
  <c r="DH1361" i="3"/>
  <c r="DI1361" i="3"/>
  <c r="DF1361" i="3"/>
  <c r="DJ1361" i="3" s="1"/>
  <c r="DG1361" i="3"/>
  <c r="DG1394" i="3"/>
  <c r="DJ1394" i="3" s="1"/>
  <c r="DH1394" i="3"/>
  <c r="DI1394" i="3"/>
  <c r="DF1394" i="3"/>
  <c r="EG480" i="1"/>
  <c r="P632" i="1"/>
  <c r="DG1462" i="3"/>
  <c r="DF1462" i="3"/>
  <c r="DJ1462" i="3" s="1"/>
  <c r="DH1462" i="3"/>
  <c r="DI1462" i="3"/>
  <c r="DH1459" i="3"/>
  <c r="DF1459" i="3"/>
  <c r="DJ1459" i="3" s="1"/>
  <c r="DG1459" i="3"/>
  <c r="DI1459" i="3"/>
  <c r="DF1560" i="3"/>
  <c r="DG1560" i="3"/>
  <c r="DJ1560" i="3" s="1"/>
  <c r="DH1560" i="3"/>
  <c r="DI1560" i="3"/>
  <c r="DG1566" i="3"/>
  <c r="DH1566" i="3"/>
  <c r="DI1566" i="3"/>
  <c r="DF1566" i="3"/>
  <c r="DJ1566" i="3" s="1"/>
  <c r="DH1569" i="3"/>
  <c r="DI1569" i="3"/>
  <c r="DF1569" i="3"/>
  <c r="DJ1569" i="3" s="1"/>
  <c r="DG1569" i="3"/>
  <c r="CY758" i="1"/>
  <c r="X758" i="1" s="1"/>
  <c r="CZ758" i="1"/>
  <c r="Y758" i="1" s="1"/>
  <c r="DH1647" i="3"/>
  <c r="DI1647" i="3"/>
  <c r="DF1647" i="3"/>
  <c r="DJ1647" i="3" s="1"/>
  <c r="DG1647" i="3"/>
  <c r="DG1670" i="3"/>
  <c r="DH1670" i="3"/>
  <c r="DI1670" i="3"/>
  <c r="DF1670" i="3"/>
  <c r="DJ1670" i="3" s="1"/>
  <c r="DH1681" i="3"/>
  <c r="DI1681" i="3"/>
  <c r="DF1681" i="3"/>
  <c r="DJ1681" i="3" s="1"/>
  <c r="DG1681" i="3"/>
  <c r="CY790" i="1"/>
  <c r="X790" i="1" s="1"/>
  <c r="CZ790" i="1"/>
  <c r="Y790" i="1" s="1"/>
  <c r="DG1716" i="3"/>
  <c r="DH1716" i="3"/>
  <c r="DI1716" i="3"/>
  <c r="DF1716" i="3"/>
  <c r="DJ1716" i="3" s="1"/>
  <c r="DG1728" i="3"/>
  <c r="DH1728" i="3"/>
  <c r="DI1728" i="3"/>
  <c r="DF1728" i="3"/>
  <c r="DJ1728" i="3" s="1"/>
  <c r="AU660" i="1"/>
  <c r="F837" i="1"/>
  <c r="CY421" i="1"/>
  <c r="X421" i="1" s="1"/>
  <c r="GM421" i="1" s="1"/>
  <c r="GO421" i="1" s="1"/>
  <c r="T446" i="1"/>
  <c r="CY496" i="1"/>
  <c r="X496" i="1" s="1"/>
  <c r="GM496" i="1" s="1"/>
  <c r="GN496" i="1" s="1"/>
  <c r="U499" i="1"/>
  <c r="CZ505" i="1"/>
  <c r="Y505" i="1" s="1"/>
  <c r="CY505" i="1"/>
  <c r="X505" i="1" s="1"/>
  <c r="GM505" i="1" s="1"/>
  <c r="GN505" i="1" s="1"/>
  <c r="R507" i="1"/>
  <c r="R509" i="1"/>
  <c r="T515" i="1"/>
  <c r="CY540" i="1"/>
  <c r="X540" i="1" s="1"/>
  <c r="GM540" i="1" s="1"/>
  <c r="GN540" i="1" s="1"/>
  <c r="V551" i="1"/>
  <c r="V553" i="1"/>
  <c r="V555" i="1"/>
  <c r="V557" i="1"/>
  <c r="V559" i="1"/>
  <c r="CY565" i="1"/>
  <c r="X565" i="1" s="1"/>
  <c r="GM565" i="1" s="1"/>
  <c r="GN565" i="1" s="1"/>
  <c r="DH1345" i="3"/>
  <c r="DI1345" i="3"/>
  <c r="DF1345" i="3"/>
  <c r="DJ1345" i="3" s="1"/>
  <c r="DG1345" i="3"/>
  <c r="P598" i="1"/>
  <c r="CP598" i="1" s="1"/>
  <c r="O598" i="1" s="1"/>
  <c r="CZ600" i="1"/>
  <c r="Y600" i="1" s="1"/>
  <c r="DF1385" i="3"/>
  <c r="DG1385" i="3"/>
  <c r="DH1385" i="3"/>
  <c r="DI1385" i="3"/>
  <c r="DJ1385" i="3" s="1"/>
  <c r="DH1389" i="3"/>
  <c r="DI1389" i="3"/>
  <c r="DF1389" i="3"/>
  <c r="DJ1389" i="3" s="1"/>
  <c r="DG1389" i="3"/>
  <c r="CY611" i="1"/>
  <c r="X611" i="1" s="1"/>
  <c r="GM611" i="1" s="1"/>
  <c r="GN611" i="1" s="1"/>
  <c r="CZ611" i="1"/>
  <c r="Y611" i="1" s="1"/>
  <c r="EH480" i="1"/>
  <c r="P637" i="1"/>
  <c r="CP663" i="1"/>
  <c r="O663" i="1" s="1"/>
  <c r="GM683" i="1"/>
  <c r="GN683" i="1" s="1"/>
  <c r="DF1543" i="3"/>
  <c r="DG1543" i="3"/>
  <c r="DJ1543" i="3" s="1"/>
  <c r="DH1543" i="3"/>
  <c r="DI1543" i="3"/>
  <c r="DG1548" i="3"/>
  <c r="DH1548" i="3"/>
  <c r="DI1548" i="3"/>
  <c r="DF1548" i="3"/>
  <c r="DJ1548" i="3" s="1"/>
  <c r="DH1551" i="3"/>
  <c r="DI1551" i="3"/>
  <c r="DF1551" i="3"/>
  <c r="DJ1551" i="3" s="1"/>
  <c r="DG1551" i="3"/>
  <c r="DF1596" i="3"/>
  <c r="DG1596" i="3"/>
  <c r="DJ1596" i="3" s="1"/>
  <c r="DH1596" i="3"/>
  <c r="DI1596" i="3"/>
  <c r="GM745" i="1"/>
  <c r="GN745" i="1" s="1"/>
  <c r="DF1617" i="3"/>
  <c r="DG1617" i="3"/>
  <c r="DH1617" i="3"/>
  <c r="DI1617" i="3"/>
  <c r="DJ1617" i="3" s="1"/>
  <c r="GM764" i="1"/>
  <c r="GN764" i="1" s="1"/>
  <c r="DG1640" i="3"/>
  <c r="DH1640" i="3"/>
  <c r="DI1640" i="3"/>
  <c r="DF1640" i="3"/>
  <c r="DJ1640" i="3" s="1"/>
  <c r="CP770" i="1"/>
  <c r="O770" i="1" s="1"/>
  <c r="GM770" i="1" s="1"/>
  <c r="GN770" i="1" s="1"/>
  <c r="DF1672" i="3"/>
  <c r="DG1672" i="3"/>
  <c r="DJ1672" i="3" s="1"/>
  <c r="DH1672" i="3"/>
  <c r="DI1672" i="3"/>
  <c r="DF1687" i="3"/>
  <c r="DG1687" i="3"/>
  <c r="DJ1687" i="3" s="1"/>
  <c r="DH1687" i="3"/>
  <c r="DI1687" i="3"/>
  <c r="DF1711" i="3"/>
  <c r="DG1711" i="3"/>
  <c r="DH1711" i="3"/>
  <c r="DI1711" i="3"/>
  <c r="DJ1711" i="3" s="1"/>
  <c r="DG1730" i="3"/>
  <c r="DH1730" i="3"/>
  <c r="DI1730" i="3"/>
  <c r="DF1730" i="3"/>
  <c r="DJ1730" i="3" s="1"/>
  <c r="AG274" i="1"/>
  <c r="T448" i="1"/>
  <c r="AJ274" i="1"/>
  <c r="W448" i="1"/>
  <c r="GM422" i="1"/>
  <c r="GO422" i="1" s="1"/>
  <c r="CP429" i="1"/>
  <c r="O429" i="1" s="1"/>
  <c r="GM429" i="1" s="1"/>
  <c r="GO429" i="1" s="1"/>
  <c r="W491" i="1"/>
  <c r="P497" i="1"/>
  <c r="CP497" i="1" s="1"/>
  <c r="O497" i="1" s="1"/>
  <c r="CP502" i="1"/>
  <c r="O502" i="1" s="1"/>
  <c r="GM502" i="1" s="1"/>
  <c r="GN502" i="1" s="1"/>
  <c r="GX509" i="1"/>
  <c r="W517" i="1"/>
  <c r="CZ534" i="1"/>
  <c r="Y534" i="1" s="1"/>
  <c r="GM534" i="1" s="1"/>
  <c r="GN534" i="1" s="1"/>
  <c r="W553" i="1"/>
  <c r="W557" i="1"/>
  <c r="T577" i="1"/>
  <c r="DG1332" i="3"/>
  <c r="DH1332" i="3"/>
  <c r="DI1332" i="3"/>
  <c r="DF1332" i="3"/>
  <c r="DJ1332" i="3" s="1"/>
  <c r="GX590" i="1"/>
  <c r="V598" i="1"/>
  <c r="DG1374" i="3"/>
  <c r="DH1374" i="3"/>
  <c r="DI1374" i="3"/>
  <c r="DF1374" i="3"/>
  <c r="DJ1374" i="3" s="1"/>
  <c r="DI1414" i="3"/>
  <c r="DF1414" i="3"/>
  <c r="DJ1414" i="3" s="1"/>
  <c r="DG1414" i="3"/>
  <c r="DH1414" i="3"/>
  <c r="DG1412" i="3"/>
  <c r="DJ1412" i="3" s="1"/>
  <c r="DH1412" i="3"/>
  <c r="DI1412" i="3"/>
  <c r="DF1412" i="3"/>
  <c r="AO480" i="1"/>
  <c r="F632" i="1"/>
  <c r="DF1479" i="3"/>
  <c r="DJ1479" i="3" s="1"/>
  <c r="DG1479" i="3"/>
  <c r="DH1479" i="3"/>
  <c r="DI1479" i="3"/>
  <c r="DG1482" i="3"/>
  <c r="DH1482" i="3"/>
  <c r="DI1482" i="3"/>
  <c r="DF1482" i="3"/>
  <c r="DJ1482" i="3" s="1"/>
  <c r="DH1481" i="3"/>
  <c r="DI1481" i="3"/>
  <c r="DF1481" i="3"/>
  <c r="DJ1481" i="3" s="1"/>
  <c r="DG1481" i="3"/>
  <c r="DF1539" i="3"/>
  <c r="DJ1539" i="3" s="1"/>
  <c r="DG1539" i="3"/>
  <c r="DH1539" i="3"/>
  <c r="DI1539" i="3"/>
  <c r="DF1523" i="3"/>
  <c r="DJ1523" i="3" s="1"/>
  <c r="DG1523" i="3"/>
  <c r="DH1523" i="3"/>
  <c r="DI1523" i="3"/>
  <c r="DG1538" i="3"/>
  <c r="DH1538" i="3"/>
  <c r="DI1538" i="3"/>
  <c r="DF1538" i="3"/>
  <c r="DJ1538" i="3" s="1"/>
  <c r="DG1522" i="3"/>
  <c r="DH1522" i="3"/>
  <c r="DI1522" i="3"/>
  <c r="DF1522" i="3"/>
  <c r="DJ1522" i="3" s="1"/>
  <c r="DH1533" i="3"/>
  <c r="DI1533" i="3"/>
  <c r="DF1533" i="3"/>
  <c r="DJ1533" i="3" s="1"/>
  <c r="DG1533" i="3"/>
  <c r="DF1591" i="3"/>
  <c r="DJ1591" i="3" s="1"/>
  <c r="DG1591" i="3"/>
  <c r="DH1591" i="3"/>
  <c r="DI1591" i="3"/>
  <c r="DG1594" i="3"/>
  <c r="DH1594" i="3"/>
  <c r="DI1594" i="3"/>
  <c r="DF1594" i="3"/>
  <c r="DJ1594" i="3" s="1"/>
  <c r="DH1613" i="3"/>
  <c r="DI1613" i="3"/>
  <c r="DF1613" i="3"/>
  <c r="DJ1613" i="3" s="1"/>
  <c r="DG1613" i="3"/>
  <c r="DF1633" i="3"/>
  <c r="DG1633" i="3"/>
  <c r="DH1633" i="3"/>
  <c r="DI1633" i="3"/>
  <c r="DJ1633" i="3" s="1"/>
  <c r="DG1659" i="3"/>
  <c r="DJ1659" i="3" s="1"/>
  <c r="DH1659" i="3"/>
  <c r="DI1659" i="3"/>
  <c r="DF1659" i="3"/>
  <c r="CY401" i="1"/>
  <c r="X401" i="1" s="1"/>
  <c r="GM401" i="1" s="1"/>
  <c r="GO401" i="1" s="1"/>
  <c r="GM405" i="1"/>
  <c r="GN405" i="1" s="1"/>
  <c r="GM433" i="1"/>
  <c r="GN433" i="1" s="1"/>
  <c r="U442" i="1"/>
  <c r="U444" i="1"/>
  <c r="U446" i="1"/>
  <c r="U497" i="1"/>
  <c r="V501" i="1"/>
  <c r="T509" i="1"/>
  <c r="U515" i="1"/>
  <c r="CZ521" i="1"/>
  <c r="Y521" i="1" s="1"/>
  <c r="CY521" i="1"/>
  <c r="X521" i="1" s="1"/>
  <c r="GM521" i="1" s="1"/>
  <c r="GN521" i="1" s="1"/>
  <c r="R523" i="1"/>
  <c r="CZ533" i="1"/>
  <c r="Y533" i="1" s="1"/>
  <c r="CY533" i="1"/>
  <c r="X533" i="1" s="1"/>
  <c r="GM533" i="1" s="1"/>
  <c r="GN533" i="1" s="1"/>
  <c r="V541" i="1"/>
  <c r="T557" i="1"/>
  <c r="GM564" i="1"/>
  <c r="GN564" i="1" s="1"/>
  <c r="CY569" i="1"/>
  <c r="X569" i="1" s="1"/>
  <c r="GM569" i="1" s="1"/>
  <c r="GN569" i="1" s="1"/>
  <c r="CZ569" i="1"/>
  <c r="Y569" i="1" s="1"/>
  <c r="DG1304" i="3"/>
  <c r="DH1304" i="3"/>
  <c r="DI1304" i="3"/>
  <c r="DF1304" i="3"/>
  <c r="DJ1304" i="3" s="1"/>
  <c r="DH1299" i="3"/>
  <c r="DI1299" i="3"/>
  <c r="DF1299" i="3"/>
  <c r="DG1299" i="3"/>
  <c r="DJ1299" i="3" s="1"/>
  <c r="V579" i="1"/>
  <c r="CP591" i="1"/>
  <c r="O591" i="1" s="1"/>
  <c r="GM591" i="1" s="1"/>
  <c r="GO591" i="1" s="1"/>
  <c r="CP600" i="1"/>
  <c r="O600" i="1" s="1"/>
  <c r="GM600" i="1" s="1"/>
  <c r="GN600" i="1" s="1"/>
  <c r="DG1380" i="3"/>
  <c r="DH1380" i="3"/>
  <c r="DI1380" i="3"/>
  <c r="DF1380" i="3"/>
  <c r="DJ1380" i="3" s="1"/>
  <c r="R620" i="1"/>
  <c r="P622" i="1"/>
  <c r="CP622" i="1" s="1"/>
  <c r="O622" i="1" s="1"/>
  <c r="Q622" i="1"/>
  <c r="EV480" i="1"/>
  <c r="P653" i="1"/>
  <c r="DI1428" i="3"/>
  <c r="DF1428" i="3"/>
  <c r="DJ1428" i="3" s="1"/>
  <c r="DG1428" i="3"/>
  <c r="DH1428" i="3"/>
  <c r="DH1426" i="3"/>
  <c r="DI1426" i="3"/>
  <c r="DF1426" i="3"/>
  <c r="DG1426" i="3"/>
  <c r="DJ1426" i="3" s="1"/>
  <c r="P667" i="1"/>
  <c r="DU818" i="1" s="1"/>
  <c r="Q667" i="1"/>
  <c r="DF1469" i="3"/>
  <c r="DJ1469" i="3" s="1"/>
  <c r="DG1469" i="3"/>
  <c r="DH1469" i="3"/>
  <c r="DI1469" i="3"/>
  <c r="DG1468" i="3"/>
  <c r="DH1468" i="3"/>
  <c r="DI1468" i="3"/>
  <c r="DF1468" i="3"/>
  <c r="DJ1468" i="3" s="1"/>
  <c r="DF1513" i="3"/>
  <c r="DJ1513" i="3" s="1"/>
  <c r="DG1513" i="3"/>
  <c r="DH1513" i="3"/>
  <c r="DI1513" i="3"/>
  <c r="DF1497" i="3"/>
  <c r="DG1497" i="3"/>
  <c r="DJ1497" i="3" s="1"/>
  <c r="DH1497" i="3"/>
  <c r="DI1497" i="3"/>
  <c r="DG1512" i="3"/>
  <c r="DH1512" i="3"/>
  <c r="DI1512" i="3"/>
  <c r="DF1512" i="3"/>
  <c r="DJ1512" i="3" s="1"/>
  <c r="DH1511" i="3"/>
  <c r="DI1511" i="3"/>
  <c r="DF1511" i="3"/>
  <c r="DJ1511" i="3" s="1"/>
  <c r="DG1511" i="3"/>
  <c r="R689" i="1"/>
  <c r="CY689" i="1" s="1"/>
  <c r="X689" i="1" s="1"/>
  <c r="P691" i="1"/>
  <c r="CP691" i="1" s="1"/>
  <c r="O691" i="1" s="1"/>
  <c r="Q691" i="1"/>
  <c r="R697" i="1"/>
  <c r="P699" i="1"/>
  <c r="Q699" i="1"/>
  <c r="R705" i="1"/>
  <c r="P707" i="1"/>
  <c r="Q707" i="1"/>
  <c r="GM717" i="1"/>
  <c r="GN717" i="1" s="1"/>
  <c r="DF1581" i="3"/>
  <c r="DJ1581" i="3" s="1"/>
  <c r="DG1581" i="3"/>
  <c r="DH1581" i="3"/>
  <c r="DI1581" i="3"/>
  <c r="DG1580" i="3"/>
  <c r="DH1580" i="3"/>
  <c r="DI1580" i="3"/>
  <c r="DF1580" i="3"/>
  <c r="DJ1580" i="3" s="1"/>
  <c r="DH1583" i="3"/>
  <c r="DI1583" i="3"/>
  <c r="DF1583" i="3"/>
  <c r="DJ1583" i="3" s="1"/>
  <c r="DG1583" i="3"/>
  <c r="CY736" i="1"/>
  <c r="X736" i="1" s="1"/>
  <c r="GM736" i="1" s="1"/>
  <c r="GN736" i="1" s="1"/>
  <c r="CZ736" i="1"/>
  <c r="Y736" i="1" s="1"/>
  <c r="CY738" i="1"/>
  <c r="X738" i="1" s="1"/>
  <c r="GM738" i="1" s="1"/>
  <c r="GN738" i="1" s="1"/>
  <c r="CZ738" i="1"/>
  <c r="Y738" i="1" s="1"/>
  <c r="R741" i="1"/>
  <c r="DG1606" i="3"/>
  <c r="DH1606" i="3"/>
  <c r="DI1606" i="3"/>
  <c r="DF1606" i="3"/>
  <c r="DJ1606" i="3" s="1"/>
  <c r="DF1631" i="3"/>
  <c r="DJ1631" i="3" s="1"/>
  <c r="DG1631" i="3"/>
  <c r="DH1631" i="3"/>
  <c r="DI1631" i="3"/>
  <c r="DF1653" i="3"/>
  <c r="DG1653" i="3"/>
  <c r="DJ1653" i="3" s="1"/>
  <c r="DH1653" i="3"/>
  <c r="DI1653" i="3"/>
  <c r="CY771" i="1"/>
  <c r="X771" i="1" s="1"/>
  <c r="GM771" i="1" s="1"/>
  <c r="GN771" i="1" s="1"/>
  <c r="CZ771" i="1"/>
  <c r="Y771" i="1" s="1"/>
  <c r="DF1700" i="3"/>
  <c r="DG1700" i="3"/>
  <c r="DJ1700" i="3" s="1"/>
  <c r="DH1700" i="3"/>
  <c r="DI1700" i="3"/>
  <c r="GM800" i="1"/>
  <c r="GO800" i="1" s="1"/>
  <c r="FR801" i="1"/>
  <c r="BY818" i="1" s="1"/>
  <c r="CP801" i="1"/>
  <c r="O801" i="1" s="1"/>
  <c r="GM801" i="1" s="1"/>
  <c r="DF1738" i="3"/>
  <c r="DG1738" i="3"/>
  <c r="DJ1738" i="3" s="1"/>
  <c r="DH1738" i="3"/>
  <c r="DI1738" i="3"/>
  <c r="R812" i="1"/>
  <c r="S814" i="1"/>
  <c r="P814" i="1"/>
  <c r="Q814" i="1"/>
  <c r="BB660" i="1"/>
  <c r="F831" i="1"/>
  <c r="U577" i="1"/>
  <c r="GX616" i="1"/>
  <c r="W618" i="1"/>
  <c r="S626" i="1"/>
  <c r="CZ686" i="1"/>
  <c r="Y686" i="1" s="1"/>
  <c r="GM686" i="1" s="1"/>
  <c r="GN686" i="1" s="1"/>
  <c r="U687" i="1"/>
  <c r="W691" i="1"/>
  <c r="S695" i="1"/>
  <c r="S701" i="1"/>
  <c r="T705" i="1"/>
  <c r="W707" i="1"/>
  <c r="GX739" i="1"/>
  <c r="CY760" i="1"/>
  <c r="X760" i="1" s="1"/>
  <c r="GM760" i="1" s="1"/>
  <c r="GO760" i="1" s="1"/>
  <c r="CZ760" i="1"/>
  <c r="Y760" i="1" s="1"/>
  <c r="EI660" i="1"/>
  <c r="P828" i="1"/>
  <c r="W927" i="1"/>
  <c r="AJ850" i="1"/>
  <c r="GM875" i="1"/>
  <c r="GN875" i="1" s="1"/>
  <c r="DH1793" i="3"/>
  <c r="DI1793" i="3"/>
  <c r="DF1793" i="3"/>
  <c r="DJ1793" i="3" s="1"/>
  <c r="DG1793" i="3"/>
  <c r="DG1822" i="3"/>
  <c r="DJ1822" i="3" s="1"/>
  <c r="DH1822" i="3"/>
  <c r="DI1822" i="3"/>
  <c r="DF1822" i="3"/>
  <c r="S899" i="1"/>
  <c r="Q899" i="1"/>
  <c r="DG1858" i="3"/>
  <c r="DH1858" i="3"/>
  <c r="DI1858" i="3"/>
  <c r="DF1858" i="3"/>
  <c r="DJ1858" i="3" s="1"/>
  <c r="Q907" i="1"/>
  <c r="S907" i="1"/>
  <c r="DG1877" i="3"/>
  <c r="DH1877" i="3"/>
  <c r="DI1877" i="3"/>
  <c r="DF1877" i="3"/>
  <c r="DJ1877" i="3" s="1"/>
  <c r="DH1876" i="3"/>
  <c r="DI1876" i="3"/>
  <c r="DF1876" i="3"/>
  <c r="DJ1876" i="3" s="1"/>
  <c r="DG1876" i="3"/>
  <c r="DH1892" i="3"/>
  <c r="DI1892" i="3"/>
  <c r="DF1892" i="3"/>
  <c r="DJ1892" i="3" s="1"/>
  <c r="DG1892" i="3"/>
  <c r="DF1902" i="3"/>
  <c r="DJ1902" i="3" s="1"/>
  <c r="DG1902" i="3"/>
  <c r="DH1902" i="3"/>
  <c r="DI1902" i="3"/>
  <c r="DG1898" i="3"/>
  <c r="DJ1898" i="3" s="1"/>
  <c r="DH1898" i="3"/>
  <c r="DI1898" i="3"/>
  <c r="DF1898" i="3"/>
  <c r="ET850" i="1"/>
  <c r="P940" i="1"/>
  <c r="BC850" i="1"/>
  <c r="F943" i="1"/>
  <c r="W577" i="1"/>
  <c r="CZ604" i="1"/>
  <c r="Y604" i="1" s="1"/>
  <c r="GM604" i="1" s="1"/>
  <c r="GO604" i="1" s="1"/>
  <c r="GM614" i="1"/>
  <c r="GN614" i="1" s="1"/>
  <c r="GX618" i="1"/>
  <c r="W620" i="1"/>
  <c r="GM665" i="1"/>
  <c r="GN665" i="1" s="1"/>
  <c r="CZ675" i="1"/>
  <c r="Y675" i="1" s="1"/>
  <c r="GM675" i="1" s="1"/>
  <c r="GN675" i="1" s="1"/>
  <c r="S679" i="1"/>
  <c r="T689" i="1"/>
  <c r="T693" i="1"/>
  <c r="T697" i="1"/>
  <c r="U701" i="1"/>
  <c r="U705" i="1"/>
  <c r="U741" i="1"/>
  <c r="V814" i="1"/>
  <c r="EP818" i="1"/>
  <c r="FY660" i="1"/>
  <c r="DG1817" i="3"/>
  <c r="DJ1817" i="3" s="1"/>
  <c r="DH1817" i="3"/>
  <c r="DI1817" i="3"/>
  <c r="DF1817" i="3"/>
  <c r="DF1854" i="3"/>
  <c r="DJ1854" i="3" s="1"/>
  <c r="DG1854" i="3"/>
  <c r="DH1854" i="3"/>
  <c r="DI1854" i="3"/>
  <c r="Q921" i="1"/>
  <c r="R921" i="1"/>
  <c r="P921" i="1"/>
  <c r="EM850" i="1"/>
  <c r="P946" i="1"/>
  <c r="DH1912" i="3"/>
  <c r="DI1912" i="3"/>
  <c r="DF1912" i="3"/>
  <c r="DJ1912" i="3" s="1"/>
  <c r="DG1912" i="3"/>
  <c r="U594" i="1"/>
  <c r="CZ605" i="1"/>
  <c r="Y605" i="1" s="1"/>
  <c r="GM605" i="1" s="1"/>
  <c r="GO605" i="1" s="1"/>
  <c r="S622" i="1"/>
  <c r="CZ664" i="1"/>
  <c r="Y664" i="1" s="1"/>
  <c r="GM664" i="1" s="1"/>
  <c r="GN664" i="1" s="1"/>
  <c r="V667" i="1"/>
  <c r="CZ688" i="1"/>
  <c r="Y688" i="1" s="1"/>
  <c r="GM688" i="1" s="1"/>
  <c r="GN688" i="1" s="1"/>
  <c r="U689" i="1"/>
  <c r="S697" i="1"/>
  <c r="T699" i="1"/>
  <c r="W701" i="1"/>
  <c r="CZ704" i="1"/>
  <c r="Y704" i="1" s="1"/>
  <c r="GM704" i="1" s="1"/>
  <c r="GN704" i="1" s="1"/>
  <c r="U739" i="1"/>
  <c r="CY752" i="1"/>
  <c r="X752" i="1" s="1"/>
  <c r="CZ752" i="1"/>
  <c r="Y752" i="1" s="1"/>
  <c r="T814" i="1"/>
  <c r="GM852" i="1"/>
  <c r="DG1812" i="3"/>
  <c r="DJ1812" i="3" s="1"/>
  <c r="DH1812" i="3"/>
  <c r="DI1812" i="3"/>
  <c r="DF1812" i="3"/>
  <c r="P899" i="1"/>
  <c r="DF1835" i="3"/>
  <c r="DJ1835" i="3" s="1"/>
  <c r="DG1835" i="3"/>
  <c r="DH1835" i="3"/>
  <c r="DI1835" i="3"/>
  <c r="DG1838" i="3"/>
  <c r="DH1838" i="3"/>
  <c r="DI1838" i="3"/>
  <c r="DF1838" i="3"/>
  <c r="DJ1838" i="3" s="1"/>
  <c r="DH1841" i="3"/>
  <c r="DI1841" i="3"/>
  <c r="DF1841" i="3"/>
  <c r="DJ1841" i="3" s="1"/>
  <c r="DG1841" i="3"/>
  <c r="P907" i="1"/>
  <c r="CP907" i="1" s="1"/>
  <c r="O907" i="1" s="1"/>
  <c r="DG1864" i="3"/>
  <c r="DJ1864" i="3" s="1"/>
  <c r="DH1864" i="3"/>
  <c r="DI1864" i="3"/>
  <c r="DF1864" i="3"/>
  <c r="FR916" i="1"/>
  <c r="CP916" i="1"/>
  <c r="O916" i="1" s="1"/>
  <c r="GM916" i="1" s="1"/>
  <c r="FR920" i="1"/>
  <c r="CP920" i="1"/>
  <c r="O920" i="1" s="1"/>
  <c r="GM920" i="1" s="1"/>
  <c r="FR924" i="1"/>
  <c r="CP924" i="1"/>
  <c r="O924" i="1" s="1"/>
  <c r="GM924" i="1" s="1"/>
  <c r="BB850" i="1"/>
  <c r="F940" i="1"/>
  <c r="DI1826" i="3"/>
  <c r="DJ1826" i="3" s="1"/>
  <c r="DF1826" i="3"/>
  <c r="DG1826" i="3"/>
  <c r="DH1826" i="3"/>
  <c r="DH1896" i="3"/>
  <c r="DI1896" i="3"/>
  <c r="DF1896" i="3"/>
  <c r="DJ1896" i="3" s="1"/>
  <c r="DG1896" i="3"/>
  <c r="W567" i="1"/>
  <c r="AG480" i="1"/>
  <c r="T628" i="1"/>
  <c r="T618" i="1"/>
  <c r="V626" i="1"/>
  <c r="AC818" i="1"/>
  <c r="S667" i="1"/>
  <c r="V705" i="1"/>
  <c r="F828" i="1"/>
  <c r="AQ660" i="1"/>
  <c r="S855" i="1"/>
  <c r="DX927" i="1" s="1"/>
  <c r="P855" i="1"/>
  <c r="Q855" i="1"/>
  <c r="DV927" i="1" s="1"/>
  <c r="CP856" i="1"/>
  <c r="O856" i="1" s="1"/>
  <c r="DF1778" i="3"/>
  <c r="DG1778" i="3"/>
  <c r="DI1778" i="3"/>
  <c r="DJ1778" i="3" s="1"/>
  <c r="DH1778" i="3"/>
  <c r="DH1798" i="3"/>
  <c r="DI1798" i="3"/>
  <c r="DF1798" i="3"/>
  <c r="DJ1798" i="3" s="1"/>
  <c r="DG1798" i="3"/>
  <c r="AI850" i="1"/>
  <c r="V927" i="1"/>
  <c r="W907" i="1"/>
  <c r="GX917" i="1"/>
  <c r="U925" i="1"/>
  <c r="U921" i="1"/>
  <c r="U855" i="1"/>
  <c r="T907" i="1"/>
  <c r="U909" i="1"/>
  <c r="V921" i="1"/>
  <c r="GM922" i="1"/>
  <c r="GN922" i="1" s="1"/>
  <c r="CZ885" i="1"/>
  <c r="Y885" i="1" s="1"/>
  <c r="T917" i="1"/>
  <c r="GM863" i="1"/>
  <c r="GN863" i="1" s="1"/>
  <c r="CZ876" i="1"/>
  <c r="Y876" i="1" s="1"/>
  <c r="GM876" i="1" s="1"/>
  <c r="GN876" i="1" s="1"/>
  <c r="CZ886" i="1"/>
  <c r="Y886" i="1" s="1"/>
  <c r="GM886" i="1" s="1"/>
  <c r="GN886" i="1" s="1"/>
  <c r="GM896" i="1"/>
  <c r="GN896" i="1" s="1"/>
  <c r="R907" i="1"/>
  <c r="GX909" i="1"/>
  <c r="DG24" i="3"/>
  <c r="DH24" i="3"/>
  <c r="DI24" i="3"/>
  <c r="DF24" i="3"/>
  <c r="DJ24" i="3" s="1"/>
  <c r="DF61" i="3"/>
  <c r="DH61" i="3"/>
  <c r="DI61" i="3"/>
  <c r="DG61" i="3"/>
  <c r="DJ61" i="3" s="1"/>
  <c r="DI98" i="3"/>
  <c r="DG98" i="3"/>
  <c r="DH98" i="3"/>
  <c r="DF98" i="3"/>
  <c r="DJ98" i="3" s="1"/>
  <c r="DI116" i="3"/>
  <c r="DG116" i="3"/>
  <c r="DH116" i="3"/>
  <c r="DF116" i="3"/>
  <c r="DJ116" i="3" s="1"/>
  <c r="DI275" i="3"/>
  <c r="DH275" i="3"/>
  <c r="DF275" i="3"/>
  <c r="DG275" i="3"/>
  <c r="DJ275" i="3" s="1"/>
  <c r="DF228" i="3"/>
  <c r="DJ228" i="3" s="1"/>
  <c r="DI228" i="3"/>
  <c r="DG228" i="3"/>
  <c r="DH228" i="3"/>
  <c r="DI326" i="3"/>
  <c r="DH326" i="3"/>
  <c r="DF326" i="3"/>
  <c r="DJ326" i="3" s="1"/>
  <c r="DG326" i="3"/>
  <c r="DI291" i="3"/>
  <c r="DH291" i="3"/>
  <c r="DF291" i="3"/>
  <c r="DJ291" i="3" s="1"/>
  <c r="DG291" i="3"/>
  <c r="DF393" i="3"/>
  <c r="DJ393" i="3" s="1"/>
  <c r="DH393" i="3"/>
  <c r="DI393" i="3"/>
  <c r="DG393" i="3"/>
  <c r="DF13" i="3"/>
  <c r="DG13" i="3"/>
  <c r="DH13" i="3"/>
  <c r="DI13" i="3"/>
  <c r="DJ13" i="3" s="1"/>
  <c r="DG20" i="3"/>
  <c r="DH20" i="3"/>
  <c r="DI20" i="3"/>
  <c r="DF20" i="3"/>
  <c r="DJ20" i="3" s="1"/>
  <c r="DH27" i="3"/>
  <c r="DI27" i="3"/>
  <c r="DF27" i="3"/>
  <c r="DG27" i="3"/>
  <c r="DJ27" i="3" s="1"/>
  <c r="DH5" i="3"/>
  <c r="DI5" i="3"/>
  <c r="DF5" i="3"/>
  <c r="DG5" i="3"/>
  <c r="DJ5" i="3" s="1"/>
  <c r="DH19" i="3"/>
  <c r="DI19" i="3"/>
  <c r="DF19" i="3"/>
  <c r="DJ19" i="3" s="1"/>
  <c r="DG19" i="3"/>
  <c r="DH34" i="3"/>
  <c r="DI34" i="3"/>
  <c r="DF34" i="3"/>
  <c r="DJ34" i="3" s="1"/>
  <c r="DG34" i="3"/>
  <c r="DF47" i="3"/>
  <c r="DJ47" i="3" s="1"/>
  <c r="DH47" i="3"/>
  <c r="DI47" i="3"/>
  <c r="DG47" i="3"/>
  <c r="DH45" i="3"/>
  <c r="DF45" i="3"/>
  <c r="DJ45" i="3" s="1"/>
  <c r="DG45" i="3"/>
  <c r="DI45" i="3"/>
  <c r="DF59" i="3"/>
  <c r="DH59" i="3"/>
  <c r="DI59" i="3"/>
  <c r="DG59" i="3"/>
  <c r="DJ59" i="3" s="1"/>
  <c r="DF90" i="3"/>
  <c r="DJ90" i="3" s="1"/>
  <c r="DH90" i="3"/>
  <c r="DI90" i="3"/>
  <c r="DG90" i="3"/>
  <c r="DH96" i="3"/>
  <c r="DF96" i="3"/>
  <c r="DG96" i="3"/>
  <c r="DJ96" i="3" s="1"/>
  <c r="DI96" i="3"/>
  <c r="DH111" i="3"/>
  <c r="DF111" i="3"/>
  <c r="DG111" i="3"/>
  <c r="DJ111" i="3" s="1"/>
  <c r="DI111" i="3"/>
  <c r="DF137" i="3"/>
  <c r="DJ137" i="3" s="1"/>
  <c r="DH137" i="3"/>
  <c r="DG137" i="3"/>
  <c r="DI137" i="3"/>
  <c r="DI102" i="3"/>
  <c r="DG102" i="3"/>
  <c r="DH102" i="3"/>
  <c r="DF102" i="3"/>
  <c r="DJ102" i="3" s="1"/>
  <c r="DF115" i="3"/>
  <c r="DJ115" i="3" s="1"/>
  <c r="DH115" i="3"/>
  <c r="DI115" i="3"/>
  <c r="DG115" i="3"/>
  <c r="DF145" i="3"/>
  <c r="DJ145" i="3" s="1"/>
  <c r="DH145" i="3"/>
  <c r="DI145" i="3"/>
  <c r="DG145" i="3"/>
  <c r="DF156" i="3"/>
  <c r="DJ156" i="3" s="1"/>
  <c r="DH156" i="3"/>
  <c r="DI156" i="3"/>
  <c r="DG156" i="3"/>
  <c r="DH113" i="3"/>
  <c r="DF113" i="3"/>
  <c r="DG113" i="3"/>
  <c r="DJ113" i="3" s="1"/>
  <c r="DI113" i="3"/>
  <c r="DF130" i="3"/>
  <c r="DJ130" i="3" s="1"/>
  <c r="DH130" i="3"/>
  <c r="DG130" i="3"/>
  <c r="DI130" i="3"/>
  <c r="DH150" i="3"/>
  <c r="DF150" i="3"/>
  <c r="DJ150" i="3" s="1"/>
  <c r="DG150" i="3"/>
  <c r="DI150" i="3"/>
  <c r="DI149" i="3"/>
  <c r="DG149" i="3"/>
  <c r="DJ149" i="3" s="1"/>
  <c r="DH149" i="3"/>
  <c r="DF149" i="3"/>
  <c r="DH202" i="3"/>
  <c r="DF202" i="3"/>
  <c r="DJ202" i="3" s="1"/>
  <c r="DG202" i="3"/>
  <c r="DI202" i="3"/>
  <c r="DG180" i="3"/>
  <c r="DH180" i="3"/>
  <c r="DF180" i="3"/>
  <c r="DJ180" i="3" s="1"/>
  <c r="DI180" i="3"/>
  <c r="DF197" i="3"/>
  <c r="DJ197" i="3" s="1"/>
  <c r="DH197" i="3"/>
  <c r="DG197" i="3"/>
  <c r="DI197" i="3"/>
  <c r="DG165" i="3"/>
  <c r="DJ165" i="3" s="1"/>
  <c r="DI165" i="3"/>
  <c r="DF165" i="3"/>
  <c r="DH165" i="3"/>
  <c r="DF193" i="3"/>
  <c r="DJ193" i="3" s="1"/>
  <c r="DH193" i="3"/>
  <c r="DG193" i="3"/>
  <c r="DI193" i="3"/>
  <c r="DF204" i="3"/>
  <c r="DJ204" i="3" s="1"/>
  <c r="DH204" i="3"/>
  <c r="DG204" i="3"/>
  <c r="DI204" i="3"/>
  <c r="DI219" i="3"/>
  <c r="DF219" i="3"/>
  <c r="DJ219" i="3" s="1"/>
  <c r="DG219" i="3"/>
  <c r="DH219" i="3"/>
  <c r="DI273" i="3"/>
  <c r="DH273" i="3"/>
  <c r="DF273" i="3"/>
  <c r="DG273" i="3"/>
  <c r="DJ273" i="3" s="1"/>
  <c r="DI234" i="3"/>
  <c r="DH234" i="3"/>
  <c r="DG234" i="3"/>
  <c r="DJ234" i="3" s="1"/>
  <c r="DF234" i="3"/>
  <c r="DI269" i="3"/>
  <c r="DH269" i="3"/>
  <c r="DF269" i="3"/>
  <c r="DJ269" i="3" s="1"/>
  <c r="DG269" i="3"/>
  <c r="DH230" i="3"/>
  <c r="DG230" i="3"/>
  <c r="DI230" i="3"/>
  <c r="DF230" i="3"/>
  <c r="DJ230" i="3" s="1"/>
  <c r="DI263" i="3"/>
  <c r="DH263" i="3"/>
  <c r="DF263" i="3"/>
  <c r="DG263" i="3"/>
  <c r="DJ263" i="3" s="1"/>
  <c r="DH249" i="3"/>
  <c r="DG249" i="3"/>
  <c r="DJ249" i="3" s="1"/>
  <c r="DF249" i="3"/>
  <c r="DI249" i="3"/>
  <c r="DI279" i="3"/>
  <c r="DH279" i="3"/>
  <c r="DF279" i="3"/>
  <c r="DJ279" i="3" s="1"/>
  <c r="DG279" i="3"/>
  <c r="DH309" i="3"/>
  <c r="DG309" i="3"/>
  <c r="DF309" i="3"/>
  <c r="DI309" i="3"/>
  <c r="DJ309" i="3" s="1"/>
  <c r="DH338" i="3"/>
  <c r="DG338" i="3"/>
  <c r="DF338" i="3"/>
  <c r="DJ338" i="3" s="1"/>
  <c r="DI338" i="3"/>
  <c r="DH327" i="3"/>
  <c r="DG327" i="3"/>
  <c r="DF327" i="3"/>
  <c r="DJ327" i="3" s="1"/>
  <c r="DI327" i="3"/>
  <c r="DI316" i="3"/>
  <c r="DH316" i="3"/>
  <c r="DG316" i="3"/>
  <c r="DF316" i="3"/>
  <c r="DJ316" i="3" s="1"/>
  <c r="DI287" i="3"/>
  <c r="DF287" i="3"/>
  <c r="DJ287" i="3" s="1"/>
  <c r="DH287" i="3"/>
  <c r="DG287" i="3"/>
  <c r="DH303" i="3"/>
  <c r="DG303" i="3"/>
  <c r="DF303" i="3"/>
  <c r="DJ303" i="3" s="1"/>
  <c r="DI303" i="3"/>
  <c r="DF336" i="3"/>
  <c r="DJ336" i="3" s="1"/>
  <c r="DI336" i="3"/>
  <c r="DG336" i="3"/>
  <c r="DH336" i="3"/>
  <c r="DF371" i="3"/>
  <c r="DJ371" i="3" s="1"/>
  <c r="DG371" i="3"/>
  <c r="DH371" i="3"/>
  <c r="DI371" i="3"/>
  <c r="DH349" i="3"/>
  <c r="DI349" i="3"/>
  <c r="DF349" i="3"/>
  <c r="DJ349" i="3" s="1"/>
  <c r="DG349" i="3"/>
  <c r="DH391" i="3"/>
  <c r="DF391" i="3"/>
  <c r="DJ391" i="3" s="1"/>
  <c r="DG391" i="3"/>
  <c r="DI391" i="3"/>
  <c r="DH397" i="3"/>
  <c r="DF397" i="3"/>
  <c r="DG397" i="3"/>
  <c r="DI397" i="3"/>
  <c r="DJ397" i="3" s="1"/>
  <c r="DH405" i="3"/>
  <c r="DF405" i="3"/>
  <c r="DJ405" i="3" s="1"/>
  <c r="DG405" i="3"/>
  <c r="DI405" i="3"/>
  <c r="DG295" i="3"/>
  <c r="DF295" i="3"/>
  <c r="DH295" i="3"/>
  <c r="DI295" i="3"/>
  <c r="DJ295" i="3" s="1"/>
  <c r="DH359" i="3"/>
  <c r="DI359" i="3"/>
  <c r="DF359" i="3"/>
  <c r="DJ359" i="3" s="1"/>
  <c r="DG359" i="3"/>
  <c r="DH417" i="3"/>
  <c r="DF417" i="3"/>
  <c r="DG417" i="3"/>
  <c r="DI417" i="3"/>
  <c r="DJ417" i="3" s="1"/>
  <c r="DF294" i="3"/>
  <c r="DJ294" i="3" s="1"/>
  <c r="DI294" i="3"/>
  <c r="DG294" i="3"/>
  <c r="DH294" i="3"/>
  <c r="DH356" i="3"/>
  <c r="DI356" i="3"/>
  <c r="DF356" i="3"/>
  <c r="DG356" i="3"/>
  <c r="DJ356" i="3" s="1"/>
  <c r="DH380" i="3"/>
  <c r="DF380" i="3"/>
  <c r="DJ380" i="3" s="1"/>
  <c r="DG380" i="3"/>
  <c r="DI380" i="3"/>
  <c r="DI420" i="3"/>
  <c r="DF420" i="3"/>
  <c r="DG420" i="3"/>
  <c r="DJ420" i="3" s="1"/>
  <c r="DH420" i="3"/>
  <c r="DI477" i="3"/>
  <c r="DF477" i="3"/>
  <c r="DG477" i="3"/>
  <c r="DJ477" i="3" s="1"/>
  <c r="DH477" i="3"/>
  <c r="DI502" i="3"/>
  <c r="DF502" i="3"/>
  <c r="DG502" i="3"/>
  <c r="DJ502" i="3" s="1"/>
  <c r="DH502" i="3"/>
  <c r="DI526" i="3"/>
  <c r="DF526" i="3"/>
  <c r="DG526" i="3"/>
  <c r="DJ526" i="3" s="1"/>
  <c r="DH526" i="3"/>
  <c r="DH432" i="3"/>
  <c r="DI432" i="3"/>
  <c r="DF432" i="3"/>
  <c r="DG432" i="3"/>
  <c r="DJ432" i="3" s="1"/>
  <c r="DH456" i="3"/>
  <c r="DI456" i="3"/>
  <c r="DJ456" i="3" s="1"/>
  <c r="DF456" i="3"/>
  <c r="DG456" i="3"/>
  <c r="DH506" i="3"/>
  <c r="DI506" i="3"/>
  <c r="DF506" i="3"/>
  <c r="DJ506" i="3" s="1"/>
  <c r="DG506" i="3"/>
  <c r="DI521" i="3"/>
  <c r="DF521" i="3"/>
  <c r="DJ521" i="3" s="1"/>
  <c r="DG521" i="3"/>
  <c r="DH521" i="3"/>
  <c r="DF434" i="3"/>
  <c r="DJ434" i="3" s="1"/>
  <c r="DG434" i="3"/>
  <c r="DH434" i="3"/>
  <c r="DI434" i="3"/>
  <c r="DF468" i="3"/>
  <c r="DJ468" i="3" s="1"/>
  <c r="DG468" i="3"/>
  <c r="DH468" i="3"/>
  <c r="DI468" i="3"/>
  <c r="DH514" i="3"/>
  <c r="DI514" i="3"/>
  <c r="DF514" i="3"/>
  <c r="DJ514" i="3" s="1"/>
  <c r="DG514" i="3"/>
  <c r="DI553" i="3"/>
  <c r="DG553" i="3"/>
  <c r="DH553" i="3"/>
  <c r="DF553" i="3"/>
  <c r="DJ553" i="3" s="1"/>
  <c r="DH425" i="3"/>
  <c r="DI425" i="3"/>
  <c r="DF425" i="3"/>
  <c r="DJ425" i="3" s="1"/>
  <c r="DG425" i="3"/>
  <c r="DH460" i="3"/>
  <c r="DI460" i="3"/>
  <c r="DF460" i="3"/>
  <c r="DJ460" i="3" s="1"/>
  <c r="DG460" i="3"/>
  <c r="DH480" i="3"/>
  <c r="DI480" i="3"/>
  <c r="DF480" i="3"/>
  <c r="DJ480" i="3" s="1"/>
  <c r="DG480" i="3"/>
  <c r="DF496" i="3"/>
  <c r="DJ496" i="3" s="1"/>
  <c r="DG496" i="3"/>
  <c r="DH496" i="3"/>
  <c r="DI496" i="3"/>
  <c r="DH522" i="3"/>
  <c r="DI522" i="3"/>
  <c r="DF522" i="3"/>
  <c r="DJ522" i="3" s="1"/>
  <c r="DG522" i="3"/>
  <c r="DH448" i="3"/>
  <c r="DI448" i="3"/>
  <c r="DF448" i="3"/>
  <c r="DJ448" i="3" s="1"/>
  <c r="DG448" i="3"/>
  <c r="DF472" i="3"/>
  <c r="DJ472" i="3" s="1"/>
  <c r="DG472" i="3"/>
  <c r="DH472" i="3"/>
  <c r="DI472" i="3"/>
  <c r="DH498" i="3"/>
  <c r="DI498" i="3"/>
  <c r="DF498" i="3"/>
  <c r="DJ498" i="3" s="1"/>
  <c r="DG498" i="3"/>
  <c r="DI513" i="3"/>
  <c r="DF513" i="3"/>
  <c r="DJ513" i="3" s="1"/>
  <c r="DG513" i="3"/>
  <c r="DH513" i="3"/>
  <c r="DI582" i="3"/>
  <c r="DF582" i="3"/>
  <c r="DG582" i="3"/>
  <c r="DJ582" i="3" s="1"/>
  <c r="DH582" i="3"/>
  <c r="DF580" i="3"/>
  <c r="DJ580" i="3" s="1"/>
  <c r="DG580" i="3"/>
  <c r="DH580" i="3"/>
  <c r="DI580" i="3"/>
  <c r="DI596" i="3"/>
  <c r="DJ596" i="3" s="1"/>
  <c r="DF596" i="3"/>
  <c r="DG596" i="3"/>
  <c r="DH596" i="3"/>
  <c r="DH612" i="3"/>
  <c r="DI612" i="3"/>
  <c r="DF612" i="3"/>
  <c r="DJ612" i="3" s="1"/>
  <c r="DG612" i="3"/>
  <c r="DF632" i="3"/>
  <c r="DG632" i="3"/>
  <c r="DJ632" i="3" s="1"/>
  <c r="DH632" i="3"/>
  <c r="DI632" i="3"/>
  <c r="DF673" i="3"/>
  <c r="DJ673" i="3" s="1"/>
  <c r="DG673" i="3"/>
  <c r="DH673" i="3"/>
  <c r="DI673" i="3"/>
  <c r="DF703" i="3"/>
  <c r="DG703" i="3"/>
  <c r="DJ703" i="3" s="1"/>
  <c r="DH703" i="3"/>
  <c r="DI703" i="3"/>
  <c r="DF737" i="3"/>
  <c r="DJ737" i="3" s="1"/>
  <c r="DG737" i="3"/>
  <c r="DH737" i="3"/>
  <c r="DI737" i="3"/>
  <c r="DF593" i="3"/>
  <c r="DJ593" i="3" s="1"/>
  <c r="DG593" i="3"/>
  <c r="DH593" i="3"/>
  <c r="DI593" i="3"/>
  <c r="DF637" i="3"/>
  <c r="DJ637" i="3" s="1"/>
  <c r="DG637" i="3"/>
  <c r="DH637" i="3"/>
  <c r="DI637" i="3"/>
  <c r="DH656" i="3"/>
  <c r="DI656" i="3"/>
  <c r="DF656" i="3"/>
  <c r="DJ656" i="3" s="1"/>
  <c r="DG656" i="3"/>
  <c r="DF713" i="3"/>
  <c r="DG713" i="3"/>
  <c r="DJ713" i="3" s="1"/>
  <c r="DH713" i="3"/>
  <c r="DI713" i="3"/>
  <c r="DF619" i="3"/>
  <c r="DJ619" i="3" s="1"/>
  <c r="DG619" i="3"/>
  <c r="DH619" i="3"/>
  <c r="DI619" i="3"/>
  <c r="DF679" i="3"/>
  <c r="DG679" i="3"/>
  <c r="DH679" i="3"/>
  <c r="DI679" i="3"/>
  <c r="DJ679" i="3" s="1"/>
  <c r="DF699" i="3"/>
  <c r="DG699" i="3"/>
  <c r="DH699" i="3"/>
  <c r="DI699" i="3"/>
  <c r="DJ699" i="3" s="1"/>
  <c r="DI728" i="3"/>
  <c r="DF728" i="3"/>
  <c r="DJ728" i="3" s="1"/>
  <c r="DG728" i="3"/>
  <c r="DH728" i="3"/>
  <c r="DF610" i="3"/>
  <c r="DJ610" i="3" s="1"/>
  <c r="DG610" i="3"/>
  <c r="DH610" i="3"/>
  <c r="DI610" i="3"/>
  <c r="DF644" i="3"/>
  <c r="DG644" i="3"/>
  <c r="DJ644" i="3" s="1"/>
  <c r="DH644" i="3"/>
  <c r="DI644" i="3"/>
  <c r="DF681" i="3"/>
  <c r="DG681" i="3"/>
  <c r="DJ681" i="3" s="1"/>
  <c r="DH681" i="3"/>
  <c r="DI681" i="3"/>
  <c r="DH722" i="3"/>
  <c r="DI722" i="3"/>
  <c r="DF722" i="3"/>
  <c r="DG722" i="3"/>
  <c r="DJ722" i="3" s="1"/>
  <c r="DI738" i="3"/>
  <c r="DF738" i="3"/>
  <c r="DJ738" i="3" s="1"/>
  <c r="DG738" i="3"/>
  <c r="DH738" i="3"/>
  <c r="DI774" i="3"/>
  <c r="DF774" i="3"/>
  <c r="DG774" i="3"/>
  <c r="DJ774" i="3" s="1"/>
  <c r="DH774" i="3"/>
  <c r="DI810" i="3"/>
  <c r="DF810" i="3"/>
  <c r="DG810" i="3"/>
  <c r="DJ810" i="3" s="1"/>
  <c r="DH810" i="3"/>
  <c r="DI904" i="3"/>
  <c r="DF904" i="3"/>
  <c r="DG904" i="3"/>
  <c r="DJ904" i="3" s="1"/>
  <c r="DH904" i="3"/>
  <c r="DF762" i="3"/>
  <c r="DJ762" i="3" s="1"/>
  <c r="DG762" i="3"/>
  <c r="DH762" i="3"/>
  <c r="DI762" i="3"/>
  <c r="DF784" i="3"/>
  <c r="DJ784" i="3" s="1"/>
  <c r="DG784" i="3"/>
  <c r="DH784" i="3"/>
  <c r="DI784" i="3"/>
  <c r="DI827" i="3"/>
  <c r="DF827" i="3"/>
  <c r="DJ827" i="3" s="1"/>
  <c r="DG827" i="3"/>
  <c r="DH827" i="3"/>
  <c r="DH908" i="3"/>
  <c r="DI908" i="3"/>
  <c r="DF908" i="3"/>
  <c r="DJ908" i="3" s="1"/>
  <c r="DG908" i="3"/>
  <c r="DI767" i="3"/>
  <c r="DF767" i="3"/>
  <c r="DJ767" i="3" s="1"/>
  <c r="DG767" i="3"/>
  <c r="DH767" i="3"/>
  <c r="DH786" i="3"/>
  <c r="DI786" i="3"/>
  <c r="DF786" i="3"/>
  <c r="DJ786" i="3" s="1"/>
  <c r="DG786" i="3"/>
  <c r="DF806" i="3"/>
  <c r="DJ806" i="3" s="1"/>
  <c r="DG806" i="3"/>
  <c r="DH806" i="3"/>
  <c r="DI806" i="3"/>
  <c r="DF826" i="3"/>
  <c r="DJ826" i="3" s="1"/>
  <c r="DG826" i="3"/>
  <c r="DH826" i="3"/>
  <c r="DI826" i="3"/>
  <c r="DI847" i="3"/>
  <c r="DJ847" i="3" s="1"/>
  <c r="DF847" i="3"/>
  <c r="DG847" i="3"/>
  <c r="DH847" i="3"/>
  <c r="DF914" i="3"/>
  <c r="DJ914" i="3" s="1"/>
  <c r="DG914" i="3"/>
  <c r="DH914" i="3"/>
  <c r="DI914" i="3"/>
  <c r="DF780" i="3"/>
  <c r="DJ780" i="3" s="1"/>
  <c r="DG780" i="3"/>
  <c r="DH780" i="3"/>
  <c r="DI780" i="3"/>
  <c r="DF844" i="3"/>
  <c r="DJ844" i="3" s="1"/>
  <c r="DG844" i="3"/>
  <c r="DH844" i="3"/>
  <c r="DI844" i="3"/>
  <c r="DF860" i="3"/>
  <c r="DJ860" i="3" s="1"/>
  <c r="DG860" i="3"/>
  <c r="DH860" i="3"/>
  <c r="DI860" i="3"/>
  <c r="DH910" i="3"/>
  <c r="DI910" i="3"/>
  <c r="DJ910" i="3" s="1"/>
  <c r="DF910" i="3"/>
  <c r="DG910" i="3"/>
  <c r="DI785" i="3"/>
  <c r="DF785" i="3"/>
  <c r="DJ785" i="3" s="1"/>
  <c r="DG785" i="3"/>
  <c r="DH785" i="3"/>
  <c r="DH866" i="3"/>
  <c r="DI866" i="3"/>
  <c r="DF866" i="3"/>
  <c r="DJ866" i="3" s="1"/>
  <c r="DG866" i="3"/>
  <c r="DF886" i="3"/>
  <c r="DJ886" i="3" s="1"/>
  <c r="DG886" i="3"/>
  <c r="DH886" i="3"/>
  <c r="DI886" i="3"/>
  <c r="DI967" i="3"/>
  <c r="DF967" i="3"/>
  <c r="DG967" i="3"/>
  <c r="DJ967" i="3" s="1"/>
  <c r="DH967" i="3"/>
  <c r="DI1007" i="3"/>
  <c r="DJ1007" i="3" s="1"/>
  <c r="DF1007" i="3"/>
  <c r="DG1007" i="3"/>
  <c r="DH1007" i="3"/>
  <c r="DI1023" i="3"/>
  <c r="DJ1023" i="3" s="1"/>
  <c r="DF1023" i="3"/>
  <c r="DG1023" i="3"/>
  <c r="DH1023" i="3"/>
  <c r="DI1045" i="3"/>
  <c r="DF1045" i="3"/>
  <c r="DG1045" i="3"/>
  <c r="DJ1045" i="3" s="1"/>
  <c r="DH1045" i="3"/>
  <c r="DI1067" i="3"/>
  <c r="DF1067" i="3"/>
  <c r="DG1067" i="3"/>
  <c r="DJ1067" i="3" s="1"/>
  <c r="DH1067" i="3"/>
  <c r="DH1086" i="3"/>
  <c r="DI1086" i="3"/>
  <c r="DF1086" i="3"/>
  <c r="DJ1086" i="3" s="1"/>
  <c r="DG1086" i="3"/>
  <c r="DH1109" i="3"/>
  <c r="DI1109" i="3"/>
  <c r="DF1109" i="3"/>
  <c r="DG1109" i="3"/>
  <c r="DJ1109" i="3" s="1"/>
  <c r="DF932" i="3"/>
  <c r="DJ932" i="3" s="1"/>
  <c r="DG932" i="3"/>
  <c r="DH932" i="3"/>
  <c r="DI932" i="3"/>
  <c r="DF993" i="3"/>
  <c r="DG993" i="3"/>
  <c r="DJ993" i="3" s="1"/>
  <c r="DH993" i="3"/>
  <c r="DI993" i="3"/>
  <c r="DF1012" i="3"/>
  <c r="DJ1012" i="3" s="1"/>
  <c r="DG1012" i="3"/>
  <c r="DH1012" i="3"/>
  <c r="DI1012" i="3"/>
  <c r="DF1038" i="3"/>
  <c r="DJ1038" i="3" s="1"/>
  <c r="DG1038" i="3"/>
  <c r="DH1038" i="3"/>
  <c r="DI1038" i="3"/>
  <c r="DF1062" i="3"/>
  <c r="DJ1062" i="3" s="1"/>
  <c r="DG1062" i="3"/>
  <c r="DH1062" i="3"/>
  <c r="DI1062" i="3"/>
  <c r="DH936" i="3"/>
  <c r="DI936" i="3"/>
  <c r="DF936" i="3"/>
  <c r="DJ936" i="3" s="1"/>
  <c r="DG936" i="3"/>
  <c r="DF1077" i="3"/>
  <c r="DJ1077" i="3" s="1"/>
  <c r="DG1077" i="3"/>
  <c r="DH1077" i="3"/>
  <c r="DI1077" i="3"/>
  <c r="DI1113" i="3"/>
  <c r="DF1113" i="3"/>
  <c r="DJ1113" i="3" s="1"/>
  <c r="DG1113" i="3"/>
  <c r="DH1113" i="3"/>
  <c r="DH956" i="3"/>
  <c r="DI956" i="3"/>
  <c r="DF956" i="3"/>
  <c r="DJ956" i="3" s="1"/>
  <c r="DG956" i="3"/>
  <c r="DF1082" i="3"/>
  <c r="DG1082" i="3"/>
  <c r="DJ1082" i="3" s="1"/>
  <c r="DH1082" i="3"/>
  <c r="DI1082" i="3"/>
  <c r="DF1131" i="3"/>
  <c r="DH1131" i="3"/>
  <c r="DI1131" i="3"/>
  <c r="DG1131" i="3"/>
  <c r="DJ1131" i="3" s="1"/>
  <c r="DI1271" i="3"/>
  <c r="DJ1271" i="3" s="1"/>
  <c r="DF1271" i="3"/>
  <c r="DG1271" i="3"/>
  <c r="DH1271" i="3"/>
  <c r="DI1328" i="3"/>
  <c r="DJ1328" i="3" s="1"/>
  <c r="DF1328" i="3"/>
  <c r="DG1328" i="3"/>
  <c r="DH1328" i="3"/>
  <c r="DI1372" i="3"/>
  <c r="DF1372" i="3"/>
  <c r="DG1372" i="3"/>
  <c r="DJ1372" i="3" s="1"/>
  <c r="DH1372" i="3"/>
  <c r="DF1139" i="3"/>
  <c r="DJ1139" i="3" s="1"/>
  <c r="DG1139" i="3"/>
  <c r="DH1139" i="3"/>
  <c r="DI1139" i="3"/>
  <c r="DF1159" i="3"/>
  <c r="DJ1159" i="3" s="1"/>
  <c r="DG1159" i="3"/>
  <c r="DH1159" i="3"/>
  <c r="DI1159" i="3"/>
  <c r="DF1179" i="3"/>
  <c r="DJ1179" i="3" s="1"/>
  <c r="DG1179" i="3"/>
  <c r="DH1179" i="3"/>
  <c r="DI1179" i="3"/>
  <c r="DF1199" i="3"/>
  <c r="DJ1199" i="3" s="1"/>
  <c r="DG1199" i="3"/>
  <c r="DH1199" i="3"/>
  <c r="DI1199" i="3"/>
  <c r="DF1219" i="3"/>
  <c r="DJ1219" i="3" s="1"/>
  <c r="DG1219" i="3"/>
  <c r="DH1219" i="3"/>
  <c r="DI1219" i="3"/>
  <c r="DF1255" i="3"/>
  <c r="DG1255" i="3"/>
  <c r="DH1255" i="3"/>
  <c r="DI1255" i="3"/>
  <c r="DJ1255" i="3" s="1"/>
  <c r="DF1285" i="3"/>
  <c r="DJ1285" i="3" s="1"/>
  <c r="DG1285" i="3"/>
  <c r="DH1285" i="3"/>
  <c r="DI1285" i="3"/>
  <c r="DI1358" i="3"/>
  <c r="DF1358" i="3"/>
  <c r="DJ1358" i="3" s="1"/>
  <c r="DG1358" i="3"/>
  <c r="DH1358" i="3"/>
  <c r="DF1395" i="3"/>
  <c r="DJ1395" i="3" s="1"/>
  <c r="DG1395" i="3"/>
  <c r="DH1395" i="3"/>
  <c r="DI1395" i="3"/>
  <c r="DF1143" i="3"/>
  <c r="DG1143" i="3"/>
  <c r="DJ1143" i="3" s="1"/>
  <c r="DH1143" i="3"/>
  <c r="DI1143" i="3"/>
  <c r="DF1183" i="3"/>
  <c r="DG1183" i="3"/>
  <c r="DJ1183" i="3" s="1"/>
  <c r="DH1183" i="3"/>
  <c r="DI1183" i="3"/>
  <c r="DH1231" i="3"/>
  <c r="DI1231" i="3"/>
  <c r="DJ1231" i="3" s="1"/>
  <c r="DF1231" i="3"/>
  <c r="DG1231" i="3"/>
  <c r="DF1293" i="3"/>
  <c r="DJ1293" i="3" s="1"/>
  <c r="DG1293" i="3"/>
  <c r="DH1293" i="3"/>
  <c r="DI1293" i="3"/>
  <c r="DI1376" i="3"/>
  <c r="DF1376" i="3"/>
  <c r="DJ1376" i="3" s="1"/>
  <c r="DG1376" i="3"/>
  <c r="DH1376" i="3"/>
  <c r="DH1410" i="3"/>
  <c r="DI1410" i="3"/>
  <c r="DF1410" i="3"/>
  <c r="DJ1410" i="3" s="1"/>
  <c r="DG1410" i="3"/>
  <c r="DF1431" i="3"/>
  <c r="DJ1431" i="3" s="1"/>
  <c r="DG1431" i="3"/>
  <c r="DH1431" i="3"/>
  <c r="DI1431" i="3"/>
  <c r="DH1461" i="3"/>
  <c r="DI1461" i="3"/>
  <c r="DF1461" i="3"/>
  <c r="DJ1461" i="3" s="1"/>
  <c r="DG1461" i="3"/>
  <c r="DG1692" i="3"/>
  <c r="DH1692" i="3"/>
  <c r="DI1692" i="3"/>
  <c r="DJ1692" i="3" s="1"/>
  <c r="DF1692" i="3"/>
  <c r="DH1147" i="3"/>
  <c r="DI1147" i="3"/>
  <c r="DF1147" i="3"/>
  <c r="DJ1147" i="3" s="1"/>
  <c r="DG1147" i="3"/>
  <c r="DH1167" i="3"/>
  <c r="DI1167" i="3"/>
  <c r="DF1167" i="3"/>
  <c r="DJ1167" i="3" s="1"/>
  <c r="DG1167" i="3"/>
  <c r="DH1187" i="3"/>
  <c r="DI1187" i="3"/>
  <c r="DF1187" i="3"/>
  <c r="DJ1187" i="3" s="1"/>
  <c r="DG1187" i="3"/>
  <c r="DH1207" i="3"/>
  <c r="DI1207" i="3"/>
  <c r="DF1207" i="3"/>
  <c r="DJ1207" i="3" s="1"/>
  <c r="DG1207" i="3"/>
  <c r="DF1239" i="3"/>
  <c r="DJ1239" i="3" s="1"/>
  <c r="DG1239" i="3"/>
  <c r="DH1239" i="3"/>
  <c r="DI1239" i="3"/>
  <c r="DF1267" i="3"/>
  <c r="DJ1267" i="3" s="1"/>
  <c r="DG1267" i="3"/>
  <c r="DH1267" i="3"/>
  <c r="DI1267" i="3"/>
  <c r="DF1301" i="3"/>
  <c r="DJ1301" i="3" s="1"/>
  <c r="DG1301" i="3"/>
  <c r="DH1301" i="3"/>
  <c r="DI1301" i="3"/>
  <c r="DF1349" i="3"/>
  <c r="DJ1349" i="3" s="1"/>
  <c r="DG1349" i="3"/>
  <c r="DH1349" i="3"/>
  <c r="DI1349" i="3"/>
  <c r="DI1388" i="3"/>
  <c r="DF1388" i="3"/>
  <c r="DJ1388" i="3" s="1"/>
  <c r="DG1388" i="3"/>
  <c r="DH1388" i="3"/>
  <c r="DH1463" i="3"/>
  <c r="DI1463" i="3"/>
  <c r="DJ1463" i="3" s="1"/>
  <c r="DF1463" i="3"/>
  <c r="DG1463" i="3"/>
  <c r="DF1306" i="3"/>
  <c r="DG1306" i="3"/>
  <c r="DJ1306" i="3" s="1"/>
  <c r="DH1306" i="3"/>
  <c r="DI1306" i="3"/>
  <c r="DF1367" i="3"/>
  <c r="DJ1367" i="3" s="1"/>
  <c r="DG1367" i="3"/>
  <c r="DH1367" i="3"/>
  <c r="DI1367" i="3"/>
  <c r="DF1427" i="3"/>
  <c r="DG1427" i="3"/>
  <c r="DJ1427" i="3" s="1"/>
  <c r="DH1427" i="3"/>
  <c r="DI1427" i="3"/>
  <c r="DF1455" i="3"/>
  <c r="DH1455" i="3"/>
  <c r="DI1455" i="3"/>
  <c r="DG1455" i="3"/>
  <c r="DJ1455" i="3" s="1"/>
  <c r="DI1498" i="3"/>
  <c r="DF1498" i="3"/>
  <c r="DJ1498" i="3" s="1"/>
  <c r="DG1498" i="3"/>
  <c r="DH1498" i="3"/>
  <c r="DI1546" i="3"/>
  <c r="DF1546" i="3"/>
  <c r="DJ1546" i="3" s="1"/>
  <c r="DG1546" i="3"/>
  <c r="DH1546" i="3"/>
  <c r="DI1588" i="3"/>
  <c r="DF1588" i="3"/>
  <c r="DG1588" i="3"/>
  <c r="DJ1588" i="3" s="1"/>
  <c r="DH1588" i="3"/>
  <c r="DI1646" i="3"/>
  <c r="DF1646" i="3"/>
  <c r="DG1646" i="3"/>
  <c r="DJ1646" i="3" s="1"/>
  <c r="DH1646" i="3"/>
  <c r="DI1668" i="3"/>
  <c r="DF1668" i="3"/>
  <c r="DJ1668" i="3" s="1"/>
  <c r="DG1668" i="3"/>
  <c r="DH1668" i="3"/>
  <c r="DI1718" i="3"/>
  <c r="DF1718" i="3"/>
  <c r="DJ1718" i="3" s="1"/>
  <c r="DG1718" i="3"/>
  <c r="DH1718" i="3"/>
  <c r="DI1757" i="3"/>
  <c r="DF1757" i="3"/>
  <c r="DJ1757" i="3" s="1"/>
  <c r="DG1757" i="3"/>
  <c r="DH1757" i="3"/>
  <c r="DH1775" i="3"/>
  <c r="DI1775" i="3"/>
  <c r="DJ1775" i="3" s="1"/>
  <c r="DG1775" i="3"/>
  <c r="DF1775" i="3"/>
  <c r="DI37" i="3"/>
  <c r="DF37" i="3"/>
  <c r="DJ37" i="3" s="1"/>
  <c r="DG37" i="3"/>
  <c r="DH37" i="3"/>
  <c r="DF28" i="3"/>
  <c r="DG28" i="3"/>
  <c r="DJ28" i="3" s="1"/>
  <c r="DH28" i="3"/>
  <c r="DI28" i="3"/>
  <c r="S41" i="1"/>
  <c r="Q41" i="1"/>
  <c r="DG89" i="3"/>
  <c r="DI89" i="3"/>
  <c r="DF89" i="3"/>
  <c r="DJ89" i="3" s="1"/>
  <c r="DH89" i="3"/>
  <c r="DH92" i="3"/>
  <c r="DF92" i="3"/>
  <c r="DJ92" i="3" s="1"/>
  <c r="DG92" i="3"/>
  <c r="DI92" i="3"/>
  <c r="S59" i="1"/>
  <c r="Q59" i="1"/>
  <c r="DG136" i="3"/>
  <c r="DI136" i="3"/>
  <c r="DF136" i="3"/>
  <c r="DJ136" i="3" s="1"/>
  <c r="DH136" i="3"/>
  <c r="DG131" i="3"/>
  <c r="DI131" i="3"/>
  <c r="DJ131" i="3" s="1"/>
  <c r="DH131" i="3"/>
  <c r="DF131" i="3"/>
  <c r="S75" i="1"/>
  <c r="Q75" i="1"/>
  <c r="DF183" i="3"/>
  <c r="DG183" i="3"/>
  <c r="DI183" i="3"/>
  <c r="DJ183" i="3" s="1"/>
  <c r="DH183" i="3"/>
  <c r="DG192" i="3"/>
  <c r="DI192" i="3"/>
  <c r="DH192" i="3"/>
  <c r="DF192" i="3"/>
  <c r="DJ192" i="3" s="1"/>
  <c r="S95" i="1"/>
  <c r="Q95" i="1"/>
  <c r="DG246" i="3"/>
  <c r="DF246" i="3"/>
  <c r="DJ246" i="3" s="1"/>
  <c r="DI246" i="3"/>
  <c r="DH246" i="3"/>
  <c r="DH1521" i="3"/>
  <c r="DI1521" i="3"/>
  <c r="DF1521" i="3"/>
  <c r="DG1521" i="3"/>
  <c r="DJ1521" i="3" s="1"/>
  <c r="DH1561" i="3"/>
  <c r="DI1561" i="3"/>
  <c r="DF1561" i="3"/>
  <c r="DG1561" i="3"/>
  <c r="DJ1561" i="3" s="1"/>
  <c r="DI1598" i="3"/>
  <c r="DF1598" i="3"/>
  <c r="DG1598" i="3"/>
  <c r="DJ1598" i="3" s="1"/>
  <c r="DH1598" i="3"/>
  <c r="DI1680" i="3"/>
  <c r="DF1680" i="3"/>
  <c r="DG1680" i="3"/>
  <c r="DJ1680" i="3" s="1"/>
  <c r="DH1680" i="3"/>
  <c r="DI1712" i="3"/>
  <c r="DF1712" i="3"/>
  <c r="DJ1712" i="3" s="1"/>
  <c r="DG1712" i="3"/>
  <c r="DH1712" i="3"/>
  <c r="DI1772" i="3"/>
  <c r="DF1772" i="3"/>
  <c r="DJ1772" i="3" s="1"/>
  <c r="DH1772" i="3"/>
  <c r="DG1772" i="3"/>
  <c r="DG1808" i="3"/>
  <c r="DH1808" i="3"/>
  <c r="DI1808" i="3"/>
  <c r="DJ1808" i="3" s="1"/>
  <c r="DF1808" i="3"/>
  <c r="DF15" i="3"/>
  <c r="DG15" i="3"/>
  <c r="DJ15" i="3" s="1"/>
  <c r="DH15" i="3"/>
  <c r="DI15" i="3"/>
  <c r="CY39" i="1"/>
  <c r="X39" i="1" s="1"/>
  <c r="CZ39" i="1"/>
  <c r="Y39" i="1" s="1"/>
  <c r="DI78" i="3"/>
  <c r="DF78" i="3"/>
  <c r="DJ78" i="3" s="1"/>
  <c r="DG78" i="3"/>
  <c r="DH78" i="3"/>
  <c r="DF77" i="3"/>
  <c r="DJ77" i="3" s="1"/>
  <c r="DG77" i="3"/>
  <c r="DH77" i="3"/>
  <c r="DI77" i="3"/>
  <c r="DG129" i="3"/>
  <c r="DI129" i="3"/>
  <c r="DH129" i="3"/>
  <c r="DF129" i="3"/>
  <c r="DJ129" i="3" s="1"/>
  <c r="DH127" i="3"/>
  <c r="DG127" i="3"/>
  <c r="DI127" i="3"/>
  <c r="DF127" i="3"/>
  <c r="DJ127" i="3" s="1"/>
  <c r="DF181" i="3"/>
  <c r="DJ181" i="3" s="1"/>
  <c r="DG181" i="3"/>
  <c r="DI181" i="3"/>
  <c r="DH181" i="3"/>
  <c r="DI175" i="3"/>
  <c r="DF175" i="3"/>
  <c r="DH175" i="3"/>
  <c r="DG175" i="3"/>
  <c r="DJ175" i="3" s="1"/>
  <c r="CY89" i="1"/>
  <c r="X89" i="1" s="1"/>
  <c r="GM89" i="1" s="1"/>
  <c r="GN89" i="1" s="1"/>
  <c r="CZ89" i="1"/>
  <c r="Y89" i="1" s="1"/>
  <c r="DI229" i="3"/>
  <c r="DF229" i="3"/>
  <c r="DJ229" i="3" s="1"/>
  <c r="DH229" i="3"/>
  <c r="DG229" i="3"/>
  <c r="DH1494" i="3"/>
  <c r="DI1494" i="3"/>
  <c r="DF1494" i="3"/>
  <c r="DG1494" i="3"/>
  <c r="DJ1494" i="3" s="1"/>
  <c r="DH1547" i="3"/>
  <c r="DI1547" i="3"/>
  <c r="DF1547" i="3"/>
  <c r="DJ1547" i="3" s="1"/>
  <c r="DG1547" i="3"/>
  <c r="DH1579" i="3"/>
  <c r="DI1579" i="3"/>
  <c r="DF1579" i="3"/>
  <c r="DJ1579" i="3" s="1"/>
  <c r="DG1579" i="3"/>
  <c r="DI1610" i="3"/>
  <c r="DJ1610" i="3" s="1"/>
  <c r="DF1610" i="3"/>
  <c r="DG1610" i="3"/>
  <c r="DH1610" i="3"/>
  <c r="DI1632" i="3"/>
  <c r="DF1632" i="3"/>
  <c r="DJ1632" i="3" s="1"/>
  <c r="DG1632" i="3"/>
  <c r="DH1632" i="3"/>
  <c r="DI1722" i="3"/>
  <c r="DF1722" i="3"/>
  <c r="DJ1722" i="3" s="1"/>
  <c r="DG1722" i="3"/>
  <c r="DH1722" i="3"/>
  <c r="DH1737" i="3"/>
  <c r="DI1737" i="3"/>
  <c r="DJ1737" i="3" s="1"/>
  <c r="DF1737" i="3"/>
  <c r="DG1737" i="3"/>
  <c r="DH1763" i="3"/>
  <c r="DI1763" i="3"/>
  <c r="DF1763" i="3"/>
  <c r="DJ1763" i="3" s="1"/>
  <c r="DG1763" i="3"/>
  <c r="DI8" i="3"/>
  <c r="DF8" i="3"/>
  <c r="DJ8" i="3" s="1"/>
  <c r="DG8" i="3"/>
  <c r="DH8" i="3"/>
  <c r="DF11" i="3"/>
  <c r="DJ11" i="3" s="1"/>
  <c r="DG11" i="3"/>
  <c r="DH11" i="3"/>
  <c r="DI11" i="3"/>
  <c r="DF112" i="3"/>
  <c r="DH112" i="3"/>
  <c r="DI112" i="3"/>
  <c r="DG112" i="3"/>
  <c r="DJ112" i="3" s="1"/>
  <c r="DF171" i="3"/>
  <c r="DJ171" i="3" s="1"/>
  <c r="DG171" i="3"/>
  <c r="DH171" i="3"/>
  <c r="DI171" i="3"/>
  <c r="DI164" i="3"/>
  <c r="DG164" i="3"/>
  <c r="DJ164" i="3" s="1"/>
  <c r="DF164" i="3"/>
  <c r="DH164" i="3"/>
  <c r="DF222" i="3"/>
  <c r="DJ222" i="3" s="1"/>
  <c r="DH222" i="3"/>
  <c r="DG222" i="3"/>
  <c r="DI222" i="3"/>
  <c r="DG217" i="3"/>
  <c r="DJ217" i="3" s="1"/>
  <c r="DI217" i="3"/>
  <c r="DF217" i="3"/>
  <c r="DH217" i="3"/>
  <c r="Q101" i="1"/>
  <c r="S101" i="1"/>
  <c r="GM103" i="1"/>
  <c r="GN103" i="1" s="1"/>
  <c r="CP105" i="1"/>
  <c r="O105" i="1" s="1"/>
  <c r="DH266" i="3"/>
  <c r="DG266" i="3"/>
  <c r="DF266" i="3"/>
  <c r="DJ266" i="3" s="1"/>
  <c r="DI266" i="3"/>
  <c r="DI1470" i="3"/>
  <c r="DF1470" i="3"/>
  <c r="DJ1470" i="3" s="1"/>
  <c r="DG1470" i="3"/>
  <c r="DH1470" i="3"/>
  <c r="DI1488" i="3"/>
  <c r="DJ1488" i="3" s="1"/>
  <c r="DF1488" i="3"/>
  <c r="DG1488" i="3"/>
  <c r="DH1488" i="3"/>
  <c r="DI1536" i="3"/>
  <c r="DF1536" i="3"/>
  <c r="DJ1536" i="3" s="1"/>
  <c r="DG1536" i="3"/>
  <c r="DH1536" i="3"/>
  <c r="DH1576" i="3"/>
  <c r="DI1576" i="3"/>
  <c r="DF1576" i="3"/>
  <c r="DG1576" i="3"/>
  <c r="DJ1576" i="3" s="1"/>
  <c r="DI1642" i="3"/>
  <c r="DF1642" i="3"/>
  <c r="DJ1642" i="3" s="1"/>
  <c r="DG1642" i="3"/>
  <c r="DH1642" i="3"/>
  <c r="DH1663" i="3"/>
  <c r="DI1663" i="3"/>
  <c r="DJ1663" i="3" s="1"/>
  <c r="DF1663" i="3"/>
  <c r="DG1663" i="3"/>
  <c r="DH1689" i="3"/>
  <c r="DI1689" i="3"/>
  <c r="DF1689" i="3"/>
  <c r="DJ1689" i="3" s="1"/>
  <c r="DG1689" i="3"/>
  <c r="DI1734" i="3"/>
  <c r="DF1734" i="3"/>
  <c r="DJ1734" i="3" s="1"/>
  <c r="DG1734" i="3"/>
  <c r="DH1734" i="3"/>
  <c r="DH1760" i="3"/>
  <c r="DI1760" i="3"/>
  <c r="DJ1760" i="3" s="1"/>
  <c r="DF1760" i="3"/>
  <c r="DG1760" i="3"/>
  <c r="DG50" i="3"/>
  <c r="DI50" i="3"/>
  <c r="DF50" i="3"/>
  <c r="DJ50" i="3" s="1"/>
  <c r="DH50" i="3"/>
  <c r="DI48" i="3"/>
  <c r="DG48" i="3"/>
  <c r="DH48" i="3"/>
  <c r="DF48" i="3"/>
  <c r="DJ48" i="3" s="1"/>
  <c r="DG104" i="3"/>
  <c r="DI104" i="3"/>
  <c r="DF104" i="3"/>
  <c r="DJ104" i="3" s="1"/>
  <c r="DH104" i="3"/>
  <c r="DH103" i="3"/>
  <c r="DF103" i="3"/>
  <c r="DJ103" i="3" s="1"/>
  <c r="DG103" i="3"/>
  <c r="DI103" i="3"/>
  <c r="DI157" i="3"/>
  <c r="DG157" i="3"/>
  <c r="DF157" i="3"/>
  <c r="DJ157" i="3" s="1"/>
  <c r="DH157" i="3"/>
  <c r="DG155" i="3"/>
  <c r="DI155" i="3"/>
  <c r="DF155" i="3"/>
  <c r="DJ155" i="3" s="1"/>
  <c r="DH155" i="3"/>
  <c r="DG211" i="3"/>
  <c r="DI211" i="3"/>
  <c r="DF211" i="3"/>
  <c r="DJ211" i="3" s="1"/>
  <c r="DH211" i="3"/>
  <c r="DG198" i="3"/>
  <c r="DI198" i="3"/>
  <c r="DJ198" i="3" s="1"/>
  <c r="DH198" i="3"/>
  <c r="DF198" i="3"/>
  <c r="DI1799" i="3"/>
  <c r="DJ1799" i="3" s="1"/>
  <c r="DF1799" i="3"/>
  <c r="DG1799" i="3"/>
  <c r="DH1799" i="3"/>
  <c r="DH1825" i="3"/>
  <c r="DI1825" i="3"/>
  <c r="DF1825" i="3"/>
  <c r="DJ1825" i="3" s="1"/>
  <c r="DG1825" i="3"/>
  <c r="DI1851" i="3"/>
  <c r="DF1851" i="3"/>
  <c r="DJ1851" i="3" s="1"/>
  <c r="DG1851" i="3"/>
  <c r="DH1851" i="3"/>
  <c r="DI1891" i="3"/>
  <c r="DF1891" i="3"/>
  <c r="DG1891" i="3"/>
  <c r="DJ1891" i="3" s="1"/>
  <c r="DH1891" i="3"/>
  <c r="CP28" i="1"/>
  <c r="O28" i="1" s="1"/>
  <c r="W45" i="1"/>
  <c r="W61" i="1"/>
  <c r="W77" i="1"/>
  <c r="W85" i="1"/>
  <c r="T101" i="1"/>
  <c r="DG274" i="3"/>
  <c r="DJ274" i="3" s="1"/>
  <c r="DF274" i="3"/>
  <c r="DH274" i="3"/>
  <c r="DI274" i="3"/>
  <c r="DH280" i="3"/>
  <c r="DG280" i="3"/>
  <c r="DF280" i="3"/>
  <c r="DJ280" i="3" s="1"/>
  <c r="DI280" i="3"/>
  <c r="DG328" i="3"/>
  <c r="DF328" i="3"/>
  <c r="DJ328" i="3" s="1"/>
  <c r="DH328" i="3"/>
  <c r="DI328" i="3"/>
  <c r="DF320" i="3"/>
  <c r="DI320" i="3"/>
  <c r="DG320" i="3"/>
  <c r="DJ320" i="3" s="1"/>
  <c r="DH320" i="3"/>
  <c r="DI368" i="3"/>
  <c r="DF368" i="3"/>
  <c r="DJ368" i="3" s="1"/>
  <c r="DG368" i="3"/>
  <c r="DH368" i="3"/>
  <c r="DF365" i="3"/>
  <c r="DG365" i="3"/>
  <c r="DJ365" i="3" s="1"/>
  <c r="DH365" i="3"/>
  <c r="DI365" i="3"/>
  <c r="DI414" i="3"/>
  <c r="DG414" i="3"/>
  <c r="DH414" i="3"/>
  <c r="DF414" i="3"/>
  <c r="DJ414" i="3" s="1"/>
  <c r="DI447" i="3"/>
  <c r="DF447" i="3"/>
  <c r="DJ447" i="3" s="1"/>
  <c r="DG447" i="3"/>
  <c r="DH447" i="3"/>
  <c r="DI487" i="3"/>
  <c r="DF487" i="3"/>
  <c r="DJ487" i="3" s="1"/>
  <c r="DG487" i="3"/>
  <c r="DH487" i="3"/>
  <c r="DG485" i="3"/>
  <c r="DH485" i="3"/>
  <c r="DI485" i="3"/>
  <c r="DF485" i="3"/>
  <c r="DJ485" i="3" s="1"/>
  <c r="DF547" i="3"/>
  <c r="DH547" i="3"/>
  <c r="DI547" i="3"/>
  <c r="DG547" i="3"/>
  <c r="DJ547" i="3" s="1"/>
  <c r="DI1809" i="3"/>
  <c r="DF1809" i="3"/>
  <c r="DG1809" i="3"/>
  <c r="DJ1809" i="3" s="1"/>
  <c r="DH1809" i="3"/>
  <c r="DI1819" i="3"/>
  <c r="DF1819" i="3"/>
  <c r="DJ1819" i="3" s="1"/>
  <c r="DG1819" i="3"/>
  <c r="DH1819" i="3"/>
  <c r="DI1847" i="3"/>
  <c r="DF1847" i="3"/>
  <c r="DJ1847" i="3" s="1"/>
  <c r="DG1847" i="3"/>
  <c r="DH1847" i="3"/>
  <c r="DI1899" i="3"/>
  <c r="DF1899" i="3"/>
  <c r="DG1899" i="3"/>
  <c r="DJ1899" i="3" s="1"/>
  <c r="DH1899" i="3"/>
  <c r="W47" i="1"/>
  <c r="W63" i="1"/>
  <c r="W79" i="1"/>
  <c r="GM96" i="1"/>
  <c r="GN96" i="1" s="1"/>
  <c r="DG300" i="3"/>
  <c r="DF300" i="3"/>
  <c r="DJ300" i="3" s="1"/>
  <c r="DH300" i="3"/>
  <c r="DI300" i="3"/>
  <c r="DI342" i="3"/>
  <c r="DG342" i="3"/>
  <c r="DJ342" i="3" s="1"/>
  <c r="DH342" i="3"/>
  <c r="DF342" i="3"/>
  <c r="DG392" i="3"/>
  <c r="DI392" i="3"/>
  <c r="DF392" i="3"/>
  <c r="DJ392" i="3" s="1"/>
  <c r="DH392" i="3"/>
  <c r="DI390" i="3"/>
  <c r="DG390" i="3"/>
  <c r="DH390" i="3"/>
  <c r="DF390" i="3"/>
  <c r="DJ390" i="3" s="1"/>
  <c r="DI435" i="3"/>
  <c r="DF435" i="3"/>
  <c r="DJ435" i="3" s="1"/>
  <c r="DG435" i="3"/>
  <c r="DH435" i="3"/>
  <c r="DG437" i="3"/>
  <c r="DH437" i="3"/>
  <c r="DI437" i="3"/>
  <c r="DF437" i="3"/>
  <c r="DJ437" i="3" s="1"/>
  <c r="DF492" i="3"/>
  <c r="DG492" i="3"/>
  <c r="DJ492" i="3" s="1"/>
  <c r="DH492" i="3"/>
  <c r="DI492" i="3"/>
  <c r="DG557" i="3"/>
  <c r="DI557" i="3"/>
  <c r="DF557" i="3"/>
  <c r="DJ557" i="3" s="1"/>
  <c r="DH557" i="3"/>
  <c r="DH1795" i="3"/>
  <c r="DI1795" i="3"/>
  <c r="DJ1795" i="3" s="1"/>
  <c r="DF1795" i="3"/>
  <c r="DG1795" i="3"/>
  <c r="DI1833" i="3"/>
  <c r="DF1833" i="3"/>
  <c r="DG1833" i="3"/>
  <c r="DJ1833" i="3" s="1"/>
  <c r="DH1833" i="3"/>
  <c r="DI1887" i="3"/>
  <c r="DF1887" i="3"/>
  <c r="DJ1887" i="3" s="1"/>
  <c r="DG1887" i="3"/>
  <c r="DH1887" i="3"/>
  <c r="GM38" i="1"/>
  <c r="GN38" i="1" s="1"/>
  <c r="V45" i="1"/>
  <c r="GX47" i="1"/>
  <c r="GX59" i="1"/>
  <c r="V77" i="1"/>
  <c r="GX79" i="1"/>
  <c r="U91" i="1"/>
  <c r="R95" i="1"/>
  <c r="CY106" i="1"/>
  <c r="X106" i="1" s="1"/>
  <c r="GM106" i="1" s="1"/>
  <c r="GN106" i="1" s="1"/>
  <c r="CP108" i="1"/>
  <c r="O108" i="1" s="1"/>
  <c r="GM108" i="1" s="1"/>
  <c r="GN108" i="1" s="1"/>
  <c r="R113" i="1"/>
  <c r="DW242" i="1" s="1"/>
  <c r="DF418" i="3"/>
  <c r="DI418" i="3"/>
  <c r="DG418" i="3"/>
  <c r="DJ418" i="3" s="1"/>
  <c r="DH418" i="3"/>
  <c r="CZ153" i="1"/>
  <c r="Y153" i="1" s="1"/>
  <c r="CY153" i="1"/>
  <c r="X153" i="1" s="1"/>
  <c r="GM153" i="1" s="1"/>
  <c r="GN153" i="1" s="1"/>
  <c r="CZ155" i="1"/>
  <c r="Y155" i="1" s="1"/>
  <c r="GM155" i="1" s="1"/>
  <c r="GN155" i="1" s="1"/>
  <c r="CY155" i="1"/>
  <c r="X155" i="1" s="1"/>
  <c r="DG451" i="3"/>
  <c r="DH451" i="3"/>
  <c r="DI451" i="3"/>
  <c r="DJ451" i="3" s="1"/>
  <c r="DF451" i="3"/>
  <c r="DG509" i="3"/>
  <c r="DH509" i="3"/>
  <c r="DI509" i="3"/>
  <c r="DJ509" i="3" s="1"/>
  <c r="DF509" i="3"/>
  <c r="DH554" i="3"/>
  <c r="DF554" i="3"/>
  <c r="DJ554" i="3" s="1"/>
  <c r="DG554" i="3"/>
  <c r="DI554" i="3"/>
  <c r="CZ121" i="1"/>
  <c r="Y121" i="1" s="1"/>
  <c r="CY121" i="1"/>
  <c r="X121" i="1" s="1"/>
  <c r="CZ129" i="1"/>
  <c r="Y129" i="1" s="1"/>
  <c r="DG406" i="3"/>
  <c r="DI406" i="3"/>
  <c r="DF406" i="3"/>
  <c r="DJ406" i="3" s="1"/>
  <c r="DH406" i="3"/>
  <c r="DI404" i="3"/>
  <c r="DG404" i="3"/>
  <c r="DH404" i="3"/>
  <c r="DF404" i="3"/>
  <c r="DJ404" i="3" s="1"/>
  <c r="DF398" i="3"/>
  <c r="DH398" i="3"/>
  <c r="DI398" i="3"/>
  <c r="DG398" i="3"/>
  <c r="DJ398" i="3" s="1"/>
  <c r="CZ162" i="1"/>
  <c r="Y162" i="1" s="1"/>
  <c r="CY162" i="1"/>
  <c r="X162" i="1" s="1"/>
  <c r="Q166" i="1"/>
  <c r="CP166" i="1" s="1"/>
  <c r="O166" i="1" s="1"/>
  <c r="R166" i="1"/>
  <c r="AE242" i="1" s="1"/>
  <c r="V166" i="1"/>
  <c r="Q170" i="1"/>
  <c r="CP170" i="1" s="1"/>
  <c r="O170" i="1" s="1"/>
  <c r="R170" i="1"/>
  <c r="V170" i="1"/>
  <c r="GM191" i="1"/>
  <c r="GN191" i="1" s="1"/>
  <c r="CY217" i="1"/>
  <c r="X217" i="1" s="1"/>
  <c r="GM217" i="1" s="1"/>
  <c r="GN217" i="1" s="1"/>
  <c r="CZ217" i="1"/>
  <c r="Y217" i="1" s="1"/>
  <c r="DG609" i="3"/>
  <c r="DH609" i="3"/>
  <c r="DI609" i="3"/>
  <c r="DF609" i="3"/>
  <c r="DJ609" i="3" s="1"/>
  <c r="AP26" i="1"/>
  <c r="F251" i="1"/>
  <c r="GA26" i="1"/>
  <c r="ER242" i="1"/>
  <c r="S281" i="1"/>
  <c r="Q281" i="1"/>
  <c r="DV448" i="1" s="1"/>
  <c r="DI688" i="3"/>
  <c r="DF688" i="3"/>
  <c r="DJ688" i="3" s="1"/>
  <c r="DG688" i="3"/>
  <c r="DH688" i="3"/>
  <c r="DG686" i="3"/>
  <c r="DH686" i="3"/>
  <c r="DI686" i="3"/>
  <c r="DF686" i="3"/>
  <c r="DJ686" i="3" s="1"/>
  <c r="DH685" i="3"/>
  <c r="DI685" i="3"/>
  <c r="DF685" i="3"/>
  <c r="DJ685" i="3" s="1"/>
  <c r="DG685" i="3"/>
  <c r="DG726" i="3"/>
  <c r="DH726" i="3"/>
  <c r="DI726" i="3"/>
  <c r="DF726" i="3"/>
  <c r="DJ726" i="3" s="1"/>
  <c r="DG765" i="3"/>
  <c r="DH765" i="3"/>
  <c r="DI765" i="3"/>
  <c r="DF765" i="3"/>
  <c r="DJ765" i="3" s="1"/>
  <c r="DG751" i="3"/>
  <c r="DJ751" i="3" s="1"/>
  <c r="DH751" i="3"/>
  <c r="DI751" i="3"/>
  <c r="DF751" i="3"/>
  <c r="DH756" i="3"/>
  <c r="DI756" i="3"/>
  <c r="DF756" i="3"/>
  <c r="DJ756" i="3" s="1"/>
  <c r="DG756" i="3"/>
  <c r="S313" i="1"/>
  <c r="Q313" i="1"/>
  <c r="S321" i="1"/>
  <c r="Q321" i="1"/>
  <c r="DG823" i="3"/>
  <c r="DJ823" i="3" s="1"/>
  <c r="DH823" i="3"/>
  <c r="DI823" i="3"/>
  <c r="DF823" i="3"/>
  <c r="S359" i="1"/>
  <c r="Q359" i="1"/>
  <c r="DG859" i="3"/>
  <c r="DH859" i="3"/>
  <c r="DI859" i="3"/>
  <c r="DF859" i="3"/>
  <c r="DJ859" i="3" s="1"/>
  <c r="S382" i="1"/>
  <c r="Q382" i="1"/>
  <c r="DG893" i="3"/>
  <c r="DH893" i="3"/>
  <c r="DI893" i="3"/>
  <c r="DF893" i="3"/>
  <c r="DJ893" i="3" s="1"/>
  <c r="DG905" i="3"/>
  <c r="DJ905" i="3" s="1"/>
  <c r="DH905" i="3"/>
  <c r="DI905" i="3"/>
  <c r="DF905" i="3"/>
  <c r="DI929" i="3"/>
  <c r="DJ929" i="3" s="1"/>
  <c r="DF929" i="3"/>
  <c r="DG929" i="3"/>
  <c r="DH929" i="3"/>
  <c r="DI1840" i="3"/>
  <c r="DF1840" i="3"/>
  <c r="DJ1840" i="3" s="1"/>
  <c r="DG1840" i="3"/>
  <c r="DH1840" i="3"/>
  <c r="DI1866" i="3"/>
  <c r="DF1866" i="3"/>
  <c r="DJ1866" i="3" s="1"/>
  <c r="DG1866" i="3"/>
  <c r="DH1866" i="3"/>
  <c r="DI1895" i="3"/>
  <c r="DF1895" i="3"/>
  <c r="DG1895" i="3"/>
  <c r="DJ1895" i="3" s="1"/>
  <c r="DH1895" i="3"/>
  <c r="GX41" i="1"/>
  <c r="T45" i="1"/>
  <c r="U47" i="1"/>
  <c r="V59" i="1"/>
  <c r="R63" i="1"/>
  <c r="GM72" i="1"/>
  <c r="GN72" i="1" s="1"/>
  <c r="T77" i="1"/>
  <c r="U79" i="1"/>
  <c r="T85" i="1"/>
  <c r="V93" i="1"/>
  <c r="CY99" i="1"/>
  <c r="X99" i="1" s="1"/>
  <c r="GM99" i="1" s="1"/>
  <c r="GN99" i="1" s="1"/>
  <c r="CZ99" i="1"/>
  <c r="Y99" i="1" s="1"/>
  <c r="S107" i="1"/>
  <c r="Q107" i="1"/>
  <c r="CP107" i="1" s="1"/>
  <c r="O107" i="1" s="1"/>
  <c r="DG253" i="3"/>
  <c r="DF253" i="3"/>
  <c r="DJ253" i="3" s="1"/>
  <c r="DH253" i="3"/>
  <c r="DI253" i="3"/>
  <c r="DH252" i="3"/>
  <c r="DG252" i="3"/>
  <c r="DF252" i="3"/>
  <c r="DJ252" i="3" s="1"/>
  <c r="DI252" i="3"/>
  <c r="GX113" i="1"/>
  <c r="CP121" i="1"/>
  <c r="O121" i="1" s="1"/>
  <c r="CP125" i="1"/>
  <c r="O125" i="1" s="1"/>
  <c r="GM125" i="1" s="1"/>
  <c r="GN125" i="1" s="1"/>
  <c r="CZ130" i="1"/>
  <c r="Y130" i="1" s="1"/>
  <c r="GM130" i="1" s="1"/>
  <c r="GN130" i="1" s="1"/>
  <c r="CZ137" i="1"/>
  <c r="Y137" i="1" s="1"/>
  <c r="CY137" i="1"/>
  <c r="X137" i="1" s="1"/>
  <c r="GM137" i="1" s="1"/>
  <c r="GN137" i="1" s="1"/>
  <c r="GM149" i="1"/>
  <c r="GN149" i="1" s="1"/>
  <c r="CP160" i="1"/>
  <c r="O160" i="1" s="1"/>
  <c r="GM160" i="1" s="1"/>
  <c r="GN160" i="1" s="1"/>
  <c r="DG462" i="3"/>
  <c r="DJ462" i="3" s="1"/>
  <c r="DH462" i="3"/>
  <c r="DI462" i="3"/>
  <c r="DF462" i="3"/>
  <c r="GX170" i="1"/>
  <c r="DG495" i="3"/>
  <c r="DJ495" i="3" s="1"/>
  <c r="DH495" i="3"/>
  <c r="DI495" i="3"/>
  <c r="DF495" i="3"/>
  <c r="CZ178" i="1"/>
  <c r="Y178" i="1" s="1"/>
  <c r="CY178" i="1"/>
  <c r="X178" i="1" s="1"/>
  <c r="GM178" i="1" s="1"/>
  <c r="GN178" i="1" s="1"/>
  <c r="GM201" i="1"/>
  <c r="GO201" i="1" s="1"/>
  <c r="GM204" i="1"/>
  <c r="GN204" i="1" s="1"/>
  <c r="DG581" i="3"/>
  <c r="DH581" i="3"/>
  <c r="DI581" i="3"/>
  <c r="DJ581" i="3" s="1"/>
  <c r="DF581" i="3"/>
  <c r="DG597" i="3"/>
  <c r="DJ597" i="3" s="1"/>
  <c r="DH597" i="3"/>
  <c r="DI597" i="3"/>
  <c r="DF597" i="3"/>
  <c r="BC26" i="1"/>
  <c r="F258" i="1"/>
  <c r="BC957" i="1"/>
  <c r="DI674" i="3"/>
  <c r="DF674" i="3"/>
  <c r="DJ674" i="3" s="1"/>
  <c r="DG674" i="3"/>
  <c r="DH674" i="3"/>
  <c r="DG666" i="3"/>
  <c r="DJ666" i="3" s="1"/>
  <c r="DH666" i="3"/>
  <c r="DI666" i="3"/>
  <c r="DF666" i="3"/>
  <c r="CY289" i="1"/>
  <c r="X289" i="1" s="1"/>
  <c r="CZ289" i="1"/>
  <c r="Y289" i="1" s="1"/>
  <c r="DG716" i="3"/>
  <c r="DH716" i="3"/>
  <c r="DI716" i="3"/>
  <c r="DF716" i="3"/>
  <c r="DJ716" i="3" s="1"/>
  <c r="DH715" i="3"/>
  <c r="DI715" i="3"/>
  <c r="DF715" i="3"/>
  <c r="DJ715" i="3" s="1"/>
  <c r="DG715" i="3"/>
  <c r="DG815" i="3"/>
  <c r="DH815" i="3"/>
  <c r="DI815" i="3"/>
  <c r="DF815" i="3"/>
  <c r="DJ815" i="3" s="1"/>
  <c r="DH818" i="3"/>
  <c r="DI818" i="3"/>
  <c r="DF818" i="3"/>
  <c r="DJ818" i="3" s="1"/>
  <c r="DG818" i="3"/>
  <c r="CY367" i="1"/>
  <c r="X367" i="1" s="1"/>
  <c r="CZ367" i="1"/>
  <c r="Y367" i="1" s="1"/>
  <c r="DI879" i="3"/>
  <c r="DF879" i="3"/>
  <c r="DJ879" i="3" s="1"/>
  <c r="DG879" i="3"/>
  <c r="DH879" i="3"/>
  <c r="DH880" i="3"/>
  <c r="DI880" i="3"/>
  <c r="DF880" i="3"/>
  <c r="DJ880" i="3" s="1"/>
  <c r="DG880" i="3"/>
  <c r="CP100" i="1"/>
  <c r="O100" i="1" s="1"/>
  <c r="GM100" i="1" s="1"/>
  <c r="GN100" i="1" s="1"/>
  <c r="AC242" i="1"/>
  <c r="T107" i="1"/>
  <c r="CZ119" i="1"/>
  <c r="Y119" i="1" s="1"/>
  <c r="GM119" i="1" s="1"/>
  <c r="GN119" i="1" s="1"/>
  <c r="DG318" i="3"/>
  <c r="DF318" i="3"/>
  <c r="DJ318" i="3" s="1"/>
  <c r="DI318" i="3"/>
  <c r="DH318" i="3"/>
  <c r="DF310" i="3"/>
  <c r="DI310" i="3"/>
  <c r="DG310" i="3"/>
  <c r="DJ310" i="3" s="1"/>
  <c r="DH310" i="3"/>
  <c r="CP124" i="1"/>
  <c r="O124" i="1" s="1"/>
  <c r="GM124" i="1" s="1"/>
  <c r="GN124" i="1" s="1"/>
  <c r="GM129" i="1"/>
  <c r="GN129" i="1" s="1"/>
  <c r="DG360" i="3"/>
  <c r="DH360" i="3"/>
  <c r="DI360" i="3"/>
  <c r="DF360" i="3"/>
  <c r="DJ360" i="3" s="1"/>
  <c r="CZ135" i="1"/>
  <c r="Y135" i="1" s="1"/>
  <c r="CY135" i="1"/>
  <c r="X135" i="1" s="1"/>
  <c r="GM135" i="1" s="1"/>
  <c r="GN135" i="1" s="1"/>
  <c r="CP138" i="1"/>
  <c r="O138" i="1" s="1"/>
  <c r="GM138" i="1" s="1"/>
  <c r="GN138" i="1" s="1"/>
  <c r="CP162" i="1"/>
  <c r="O162" i="1" s="1"/>
  <c r="GM162" i="1" s="1"/>
  <c r="GN162" i="1" s="1"/>
  <c r="CP165" i="1"/>
  <c r="O165" i="1" s="1"/>
  <c r="GM165" i="1" s="1"/>
  <c r="GN165" i="1" s="1"/>
  <c r="T166" i="1"/>
  <c r="AG242" i="1" s="1"/>
  <c r="W168" i="1"/>
  <c r="S170" i="1"/>
  <c r="CP173" i="1"/>
  <c r="O173" i="1" s="1"/>
  <c r="GM173" i="1" s="1"/>
  <c r="GN173" i="1" s="1"/>
  <c r="CP177" i="1"/>
  <c r="O177" i="1" s="1"/>
  <c r="GM177" i="1" s="1"/>
  <c r="GN177" i="1" s="1"/>
  <c r="CZ182" i="1"/>
  <c r="Y182" i="1" s="1"/>
  <c r="CY182" i="1"/>
  <c r="X182" i="1" s="1"/>
  <c r="GM182" i="1" s="1"/>
  <c r="GN182" i="1" s="1"/>
  <c r="GM205" i="1"/>
  <c r="GN205" i="1" s="1"/>
  <c r="CZ207" i="1"/>
  <c r="Y207" i="1" s="1"/>
  <c r="CY207" i="1"/>
  <c r="X207" i="1" s="1"/>
  <c r="GM207" i="1" s="1"/>
  <c r="GN207" i="1" s="1"/>
  <c r="DF575" i="3"/>
  <c r="DJ575" i="3" s="1"/>
  <c r="DI575" i="3"/>
  <c r="DH575" i="3"/>
  <c r="DG575" i="3"/>
  <c r="ET26" i="1"/>
  <c r="P255" i="1"/>
  <c r="ET957" i="1"/>
  <c r="DI655" i="3"/>
  <c r="DF655" i="3"/>
  <c r="DJ655" i="3" s="1"/>
  <c r="DG655" i="3"/>
  <c r="DH655" i="3"/>
  <c r="DG657" i="3"/>
  <c r="DH657" i="3"/>
  <c r="DI657" i="3"/>
  <c r="DF657" i="3"/>
  <c r="DJ657" i="3" s="1"/>
  <c r="DH660" i="3"/>
  <c r="DI660" i="3"/>
  <c r="DF660" i="3"/>
  <c r="DJ660" i="3" s="1"/>
  <c r="DG660" i="3"/>
  <c r="P291" i="1"/>
  <c r="CP291" i="1" s="1"/>
  <c r="O291" i="1" s="1"/>
  <c r="AE448" i="1"/>
  <c r="P303" i="1"/>
  <c r="CP303" i="1" s="1"/>
  <c r="O303" i="1" s="1"/>
  <c r="DG795" i="3"/>
  <c r="DJ795" i="3" s="1"/>
  <c r="DH795" i="3"/>
  <c r="DI795" i="3"/>
  <c r="DF795" i="3"/>
  <c r="Q343" i="1"/>
  <c r="S343" i="1"/>
  <c r="R345" i="1"/>
  <c r="P355" i="1"/>
  <c r="CP355" i="1" s="1"/>
  <c r="O355" i="1" s="1"/>
  <c r="P359" i="1"/>
  <c r="CP359" i="1" s="1"/>
  <c r="O359" i="1" s="1"/>
  <c r="P363" i="1"/>
  <c r="CP363" i="1" s="1"/>
  <c r="O363" i="1" s="1"/>
  <c r="DG848" i="3"/>
  <c r="DJ848" i="3" s="1"/>
  <c r="DH848" i="3"/>
  <c r="DI848" i="3"/>
  <c r="DF848" i="3"/>
  <c r="DH873" i="3"/>
  <c r="DI873" i="3"/>
  <c r="DF873" i="3"/>
  <c r="DJ873" i="3" s="1"/>
  <c r="DG873" i="3"/>
  <c r="CP380" i="1"/>
  <c r="O380" i="1" s="1"/>
  <c r="GM380" i="1" s="1"/>
  <c r="GO380" i="1" s="1"/>
  <c r="GM387" i="1"/>
  <c r="GN387" i="1" s="1"/>
  <c r="DG918" i="3"/>
  <c r="DJ918" i="3" s="1"/>
  <c r="DH918" i="3"/>
  <c r="DI918" i="3"/>
  <c r="DF918" i="3"/>
  <c r="W101" i="1"/>
  <c r="CZ117" i="1"/>
  <c r="Y117" i="1" s="1"/>
  <c r="CY117" i="1"/>
  <c r="X117" i="1" s="1"/>
  <c r="GM117" i="1" s="1"/>
  <c r="GN117" i="1" s="1"/>
  <c r="CP120" i="1"/>
  <c r="O120" i="1" s="1"/>
  <c r="GM120" i="1" s="1"/>
  <c r="GN120" i="1" s="1"/>
  <c r="AJ242" i="1"/>
  <c r="CZ134" i="1"/>
  <c r="Y134" i="1" s="1"/>
  <c r="CY134" i="1"/>
  <c r="X134" i="1" s="1"/>
  <c r="GM134" i="1" s="1"/>
  <c r="GN134" i="1" s="1"/>
  <c r="CP136" i="1"/>
  <c r="O136" i="1" s="1"/>
  <c r="GM136" i="1" s="1"/>
  <c r="GN136" i="1" s="1"/>
  <c r="CZ142" i="1"/>
  <c r="Y142" i="1" s="1"/>
  <c r="GM142" i="1" s="1"/>
  <c r="GN142" i="1" s="1"/>
  <c r="CZ145" i="1"/>
  <c r="Y145" i="1" s="1"/>
  <c r="CY145" i="1"/>
  <c r="X145" i="1" s="1"/>
  <c r="GM145" i="1" s="1"/>
  <c r="GN145" i="1" s="1"/>
  <c r="CZ148" i="1"/>
  <c r="Y148" i="1" s="1"/>
  <c r="CY148" i="1"/>
  <c r="X148" i="1" s="1"/>
  <c r="GM148" i="1" s="1"/>
  <c r="GN148" i="1" s="1"/>
  <c r="DI445" i="3"/>
  <c r="DF445" i="3"/>
  <c r="DJ445" i="3" s="1"/>
  <c r="DG445" i="3"/>
  <c r="DH445" i="3"/>
  <c r="U164" i="1"/>
  <c r="AH242" i="1" s="1"/>
  <c r="U172" i="1"/>
  <c r="U188" i="1"/>
  <c r="DG542" i="3"/>
  <c r="DJ542" i="3" s="1"/>
  <c r="DI542" i="3"/>
  <c r="DF542" i="3"/>
  <c r="DH542" i="3"/>
  <c r="GM199" i="1"/>
  <c r="GO199" i="1" s="1"/>
  <c r="CC242" i="1" s="1"/>
  <c r="CZ206" i="1"/>
  <c r="Y206" i="1" s="1"/>
  <c r="CY206" i="1"/>
  <c r="X206" i="1" s="1"/>
  <c r="GM206" i="1" s="1"/>
  <c r="GN206" i="1" s="1"/>
  <c r="DI628" i="3"/>
  <c r="DF628" i="3"/>
  <c r="DJ628" i="3" s="1"/>
  <c r="DG628" i="3"/>
  <c r="DH628" i="3"/>
  <c r="DG622" i="3"/>
  <c r="DH622" i="3"/>
  <c r="DI622" i="3"/>
  <c r="DF622" i="3"/>
  <c r="DJ622" i="3" s="1"/>
  <c r="AO26" i="1"/>
  <c r="F246" i="1"/>
  <c r="AO957" i="1"/>
  <c r="DI648" i="3"/>
  <c r="DF648" i="3"/>
  <c r="DJ648" i="3" s="1"/>
  <c r="DG648" i="3"/>
  <c r="DH648" i="3"/>
  <c r="DG650" i="3"/>
  <c r="DH650" i="3"/>
  <c r="DI650" i="3"/>
  <c r="DF650" i="3"/>
  <c r="DJ650" i="3" s="1"/>
  <c r="DH645" i="3"/>
  <c r="DI645" i="3"/>
  <c r="DF645" i="3"/>
  <c r="DG645" i="3"/>
  <c r="DJ645" i="3" s="1"/>
  <c r="DG736" i="3"/>
  <c r="DH736" i="3"/>
  <c r="DI736" i="3"/>
  <c r="DF736" i="3"/>
  <c r="DJ736" i="3" s="1"/>
  <c r="DG783" i="3"/>
  <c r="DH783" i="3"/>
  <c r="DI783" i="3"/>
  <c r="DF783" i="3"/>
  <c r="DJ783" i="3" s="1"/>
  <c r="DG771" i="3"/>
  <c r="DH771" i="3"/>
  <c r="DI771" i="3"/>
  <c r="DJ771" i="3" s="1"/>
  <c r="DF771" i="3"/>
  <c r="T188" i="1"/>
  <c r="U279" i="1"/>
  <c r="GX291" i="1"/>
  <c r="GM300" i="1"/>
  <c r="GN300" i="1" s="1"/>
  <c r="T311" i="1"/>
  <c r="U313" i="1"/>
  <c r="R317" i="1"/>
  <c r="T319" i="1"/>
  <c r="U321" i="1"/>
  <c r="R357" i="1"/>
  <c r="T359" i="1"/>
  <c r="U361" i="1"/>
  <c r="GX374" i="1"/>
  <c r="DI915" i="3"/>
  <c r="DF915" i="3"/>
  <c r="DJ915" i="3" s="1"/>
  <c r="DG915" i="3"/>
  <c r="DH915" i="3"/>
  <c r="GM392" i="1"/>
  <c r="GN392" i="1" s="1"/>
  <c r="R394" i="1"/>
  <c r="CY406" i="1"/>
  <c r="X406" i="1" s="1"/>
  <c r="GM406" i="1" s="1"/>
  <c r="GN406" i="1" s="1"/>
  <c r="CZ406" i="1"/>
  <c r="Y406" i="1" s="1"/>
  <c r="DG975" i="3"/>
  <c r="DH975" i="3"/>
  <c r="DI975" i="3"/>
  <c r="DF975" i="3"/>
  <c r="DJ975" i="3" s="1"/>
  <c r="DH972" i="3"/>
  <c r="DI972" i="3"/>
  <c r="DF972" i="3"/>
  <c r="DG972" i="3"/>
  <c r="DJ972" i="3" s="1"/>
  <c r="DI1005" i="3"/>
  <c r="DF1005" i="3"/>
  <c r="DJ1005" i="3" s="1"/>
  <c r="DG1005" i="3"/>
  <c r="DH1005" i="3"/>
  <c r="DG1037" i="3"/>
  <c r="DH1037" i="3"/>
  <c r="DI1037" i="3"/>
  <c r="DF1037" i="3"/>
  <c r="DJ1037" i="3" s="1"/>
  <c r="DH1036" i="3"/>
  <c r="DI1036" i="3"/>
  <c r="DF1036" i="3"/>
  <c r="DJ1036" i="3" s="1"/>
  <c r="DG1036" i="3"/>
  <c r="EM274" i="1"/>
  <c r="P467" i="1"/>
  <c r="DG1061" i="3"/>
  <c r="DH1061" i="3"/>
  <c r="DI1061" i="3"/>
  <c r="DF1061" i="3"/>
  <c r="DJ1061" i="3" s="1"/>
  <c r="DH1064" i="3"/>
  <c r="DI1064" i="3"/>
  <c r="DF1064" i="3"/>
  <c r="DJ1064" i="3" s="1"/>
  <c r="DG1064" i="3"/>
  <c r="DF1112" i="3"/>
  <c r="DG1112" i="3"/>
  <c r="DJ1112" i="3" s="1"/>
  <c r="DH1112" i="3"/>
  <c r="DI1112" i="3"/>
  <c r="CY511" i="1"/>
  <c r="X511" i="1" s="1"/>
  <c r="GM511" i="1" s="1"/>
  <c r="GN511" i="1" s="1"/>
  <c r="CZ511" i="1"/>
  <c r="Y511" i="1" s="1"/>
  <c r="CY525" i="1"/>
  <c r="X525" i="1" s="1"/>
  <c r="GM525" i="1" s="1"/>
  <c r="GN525" i="1" s="1"/>
  <c r="CZ525" i="1"/>
  <c r="Y525" i="1" s="1"/>
  <c r="CY537" i="1"/>
  <c r="X537" i="1" s="1"/>
  <c r="GM537" i="1" s="1"/>
  <c r="GN537" i="1" s="1"/>
  <c r="CZ537" i="1"/>
  <c r="Y537" i="1" s="1"/>
  <c r="DG1226" i="3"/>
  <c r="DH1226" i="3"/>
  <c r="DI1226" i="3"/>
  <c r="DJ1226" i="3" s="1"/>
  <c r="DF1226" i="3"/>
  <c r="DI1268" i="3"/>
  <c r="DF1268" i="3"/>
  <c r="DJ1268" i="3" s="1"/>
  <c r="DG1268" i="3"/>
  <c r="DH1268" i="3"/>
  <c r="DH1258" i="3"/>
  <c r="DI1258" i="3"/>
  <c r="DF1258" i="3"/>
  <c r="DG1258" i="3"/>
  <c r="DJ1258" i="3" s="1"/>
  <c r="DI1286" i="3"/>
  <c r="DF1286" i="3"/>
  <c r="DJ1286" i="3" s="1"/>
  <c r="DG1286" i="3"/>
  <c r="DH1286" i="3"/>
  <c r="DG1284" i="3"/>
  <c r="DH1284" i="3"/>
  <c r="DI1284" i="3"/>
  <c r="DF1284" i="3"/>
  <c r="DJ1284" i="3" s="1"/>
  <c r="W214" i="1"/>
  <c r="P299" i="1"/>
  <c r="CP299" i="1" s="1"/>
  <c r="O299" i="1" s="1"/>
  <c r="W303" i="1"/>
  <c r="W321" i="1"/>
  <c r="W361" i="1"/>
  <c r="CY386" i="1"/>
  <c r="X386" i="1" s="1"/>
  <c r="GM386" i="1" s="1"/>
  <c r="GN386" i="1" s="1"/>
  <c r="CZ386" i="1"/>
  <c r="Y386" i="1" s="1"/>
  <c r="DG901" i="3"/>
  <c r="DH901" i="3"/>
  <c r="DI901" i="3"/>
  <c r="DF901" i="3"/>
  <c r="DJ901" i="3" s="1"/>
  <c r="DH897" i="3"/>
  <c r="DI897" i="3"/>
  <c r="DF897" i="3"/>
  <c r="DG897" i="3"/>
  <c r="DJ897" i="3" s="1"/>
  <c r="R388" i="1"/>
  <c r="CP390" i="1"/>
  <c r="O390" i="1" s="1"/>
  <c r="GM390" i="1" s="1"/>
  <c r="GN390" i="1" s="1"/>
  <c r="CP397" i="1"/>
  <c r="O397" i="1" s="1"/>
  <c r="GM397" i="1" s="1"/>
  <c r="GN397" i="1" s="1"/>
  <c r="DG966" i="3"/>
  <c r="DJ966" i="3" s="1"/>
  <c r="DH966" i="3"/>
  <c r="DI966" i="3"/>
  <c r="DF966" i="3"/>
  <c r="DH1000" i="3"/>
  <c r="DI1000" i="3"/>
  <c r="DF1000" i="3"/>
  <c r="DJ1000" i="3" s="1"/>
  <c r="DG1000" i="3"/>
  <c r="DG1028" i="3"/>
  <c r="DH1028" i="3"/>
  <c r="DI1028" i="3"/>
  <c r="DF1028" i="3"/>
  <c r="DJ1028" i="3" s="1"/>
  <c r="DH1027" i="3"/>
  <c r="DI1027" i="3"/>
  <c r="DF1027" i="3"/>
  <c r="DJ1027" i="3" s="1"/>
  <c r="DG1027" i="3"/>
  <c r="BB274" i="1"/>
  <c r="F461" i="1"/>
  <c r="DG1051" i="3"/>
  <c r="DH1051" i="3"/>
  <c r="DI1051" i="3"/>
  <c r="DF1051" i="3"/>
  <c r="DJ1051" i="3" s="1"/>
  <c r="Q487" i="1"/>
  <c r="DV628" i="1" s="1"/>
  <c r="S487" i="1"/>
  <c r="Q489" i="1"/>
  <c r="CP489" i="1" s="1"/>
  <c r="O489" i="1" s="1"/>
  <c r="S489" i="1"/>
  <c r="Q491" i="1"/>
  <c r="S491" i="1"/>
  <c r="DG1097" i="3"/>
  <c r="DH1097" i="3"/>
  <c r="DI1097" i="3"/>
  <c r="DJ1097" i="3" s="1"/>
  <c r="DF1097" i="3"/>
  <c r="DI1150" i="3"/>
  <c r="DF1150" i="3"/>
  <c r="DJ1150" i="3" s="1"/>
  <c r="DG1150" i="3"/>
  <c r="DH1150" i="3"/>
  <c r="DG1148" i="3"/>
  <c r="DH1148" i="3"/>
  <c r="DI1148" i="3"/>
  <c r="DF1148" i="3"/>
  <c r="DJ1148" i="3" s="1"/>
  <c r="DH1144" i="3"/>
  <c r="DI1144" i="3"/>
  <c r="DF1144" i="3"/>
  <c r="DG1144" i="3"/>
  <c r="DJ1144" i="3" s="1"/>
  <c r="Q535" i="1"/>
  <c r="S535" i="1"/>
  <c r="DI1222" i="3"/>
  <c r="DF1222" i="3"/>
  <c r="DJ1222" i="3" s="1"/>
  <c r="DG1222" i="3"/>
  <c r="DH1222" i="3"/>
  <c r="DH1247" i="3"/>
  <c r="DI1247" i="3"/>
  <c r="DF1247" i="3"/>
  <c r="DJ1247" i="3" s="1"/>
  <c r="DG1247" i="3"/>
  <c r="DH1327" i="3"/>
  <c r="DI1327" i="3"/>
  <c r="DF1327" i="3"/>
  <c r="DJ1327" i="3" s="1"/>
  <c r="DG1327" i="3"/>
  <c r="DG1348" i="3"/>
  <c r="DH1348" i="3"/>
  <c r="DI1348" i="3"/>
  <c r="DF1348" i="3"/>
  <c r="DJ1348" i="3" s="1"/>
  <c r="V164" i="1"/>
  <c r="AI242" i="1" s="1"/>
  <c r="T279" i="1"/>
  <c r="U281" i="1"/>
  <c r="V291" i="1"/>
  <c r="CY297" i="1"/>
  <c r="X297" i="1" s="1"/>
  <c r="GM297" i="1" s="1"/>
  <c r="GN297" i="1" s="1"/>
  <c r="CZ297" i="1"/>
  <c r="Y297" i="1" s="1"/>
  <c r="V299" i="1"/>
  <c r="R305" i="1"/>
  <c r="V311" i="1"/>
  <c r="R315" i="1"/>
  <c r="GX317" i="1"/>
  <c r="T321" i="1"/>
  <c r="R355" i="1"/>
  <c r="GX357" i="1"/>
  <c r="T361" i="1"/>
  <c r="U363" i="1"/>
  <c r="V374" i="1"/>
  <c r="U382" i="1"/>
  <c r="W388" i="1"/>
  <c r="DI935" i="3"/>
  <c r="DF935" i="3"/>
  <c r="DJ935" i="3" s="1"/>
  <c r="DG935" i="3"/>
  <c r="DH935" i="3"/>
  <c r="DG949" i="3"/>
  <c r="DH949" i="3"/>
  <c r="DI949" i="3"/>
  <c r="DF949" i="3"/>
  <c r="DJ949" i="3" s="1"/>
  <c r="DH960" i="3"/>
  <c r="DI960" i="3"/>
  <c r="DF960" i="3"/>
  <c r="DG960" i="3"/>
  <c r="DJ960" i="3" s="1"/>
  <c r="DG983" i="3"/>
  <c r="DH983" i="3"/>
  <c r="DI983" i="3"/>
  <c r="DF983" i="3"/>
  <c r="DJ983" i="3" s="1"/>
  <c r="DI997" i="3"/>
  <c r="DF997" i="3"/>
  <c r="DJ997" i="3" s="1"/>
  <c r="DG997" i="3"/>
  <c r="DH997" i="3"/>
  <c r="BC274" i="1"/>
  <c r="F464" i="1"/>
  <c r="DH1083" i="3"/>
  <c r="DI1083" i="3"/>
  <c r="DF1083" i="3"/>
  <c r="DG1083" i="3"/>
  <c r="DJ1083" i="3" s="1"/>
  <c r="DG1138" i="3"/>
  <c r="DH1138" i="3"/>
  <c r="DI1138" i="3"/>
  <c r="DF1138" i="3"/>
  <c r="DJ1138" i="3" s="1"/>
  <c r="DI1180" i="3"/>
  <c r="DF1180" i="3"/>
  <c r="DJ1180" i="3" s="1"/>
  <c r="DG1180" i="3"/>
  <c r="DH1180" i="3"/>
  <c r="DG1178" i="3"/>
  <c r="DH1178" i="3"/>
  <c r="DI1178" i="3"/>
  <c r="DF1178" i="3"/>
  <c r="DJ1178" i="3" s="1"/>
  <c r="DH1174" i="3"/>
  <c r="DI1174" i="3"/>
  <c r="DF1174" i="3"/>
  <c r="DG1174" i="3"/>
  <c r="DJ1174" i="3" s="1"/>
  <c r="DH1212" i="3"/>
  <c r="DI1212" i="3"/>
  <c r="DF1212" i="3"/>
  <c r="DG1212" i="3"/>
  <c r="DJ1212" i="3" s="1"/>
  <c r="DH1237" i="3"/>
  <c r="DI1237" i="3"/>
  <c r="DF1237" i="3"/>
  <c r="DJ1237" i="3" s="1"/>
  <c r="DG1237" i="3"/>
  <c r="W281" i="1"/>
  <c r="W319" i="1"/>
  <c r="W345" i="1"/>
  <c r="W355" i="1"/>
  <c r="P394" i="1"/>
  <c r="CP394" i="1" s="1"/>
  <c r="O394" i="1" s="1"/>
  <c r="W398" i="1"/>
  <c r="Q398" i="1"/>
  <c r="CP398" i="1" s="1"/>
  <c r="O398" i="1" s="1"/>
  <c r="S398" i="1"/>
  <c r="CY396" i="1"/>
  <c r="X396" i="1" s="1"/>
  <c r="GM396" i="1" s="1"/>
  <c r="GN396" i="1" s="1"/>
  <c r="DG938" i="3"/>
  <c r="DJ938" i="3" s="1"/>
  <c r="DH938" i="3"/>
  <c r="DI938" i="3"/>
  <c r="DF938" i="3"/>
  <c r="GM416" i="1"/>
  <c r="GN416" i="1" s="1"/>
  <c r="GM417" i="1"/>
  <c r="GN417" i="1" s="1"/>
  <c r="GM418" i="1"/>
  <c r="GN418" i="1" s="1"/>
  <c r="GM424" i="1"/>
  <c r="GN424" i="1" s="1"/>
  <c r="DI989" i="3"/>
  <c r="DF989" i="3"/>
  <c r="DJ989" i="3" s="1"/>
  <c r="DG989" i="3"/>
  <c r="DH989" i="3"/>
  <c r="DG985" i="3"/>
  <c r="DH985" i="3"/>
  <c r="DI985" i="3"/>
  <c r="DJ985" i="3" s="1"/>
  <c r="DF985" i="3"/>
  <c r="CY431" i="1"/>
  <c r="X431" i="1" s="1"/>
  <c r="GM431" i="1" s="1"/>
  <c r="GO431" i="1" s="1"/>
  <c r="DI1013" i="3"/>
  <c r="DF1013" i="3"/>
  <c r="DJ1013" i="3" s="1"/>
  <c r="DG1013" i="3"/>
  <c r="DH1013" i="3"/>
  <c r="DH1014" i="3"/>
  <c r="DI1014" i="3"/>
  <c r="DF1014" i="3"/>
  <c r="DJ1014" i="3" s="1"/>
  <c r="DG1014" i="3"/>
  <c r="CY437" i="1"/>
  <c r="X437" i="1" s="1"/>
  <c r="AK448" i="1" s="1"/>
  <c r="CZ437" i="1"/>
  <c r="Y437" i="1" s="1"/>
  <c r="CY441" i="1"/>
  <c r="X441" i="1" s="1"/>
  <c r="GM441" i="1" s="1"/>
  <c r="GN441" i="1" s="1"/>
  <c r="GM443" i="1"/>
  <c r="GN443" i="1" s="1"/>
  <c r="P444" i="1"/>
  <c r="CP444" i="1" s="1"/>
  <c r="O444" i="1" s="1"/>
  <c r="EH274" i="1"/>
  <c r="P457" i="1"/>
  <c r="CY483" i="1"/>
  <c r="X483" i="1" s="1"/>
  <c r="CY484" i="1"/>
  <c r="X484" i="1" s="1"/>
  <c r="GM486" i="1"/>
  <c r="GN486" i="1" s="1"/>
  <c r="P487" i="1"/>
  <c r="DG1080" i="3"/>
  <c r="DH1080" i="3"/>
  <c r="DI1080" i="3"/>
  <c r="DF1080" i="3"/>
  <c r="DJ1080" i="3" s="1"/>
  <c r="DG1066" i="3"/>
  <c r="DJ1066" i="3" s="1"/>
  <c r="DH1066" i="3"/>
  <c r="DI1066" i="3"/>
  <c r="DF1066" i="3"/>
  <c r="DH1071" i="3"/>
  <c r="DI1071" i="3"/>
  <c r="DF1071" i="3"/>
  <c r="DJ1071" i="3" s="1"/>
  <c r="DG1071" i="3"/>
  <c r="R497" i="1"/>
  <c r="DG1129" i="3"/>
  <c r="DI1129" i="3"/>
  <c r="DF1129" i="3"/>
  <c r="DJ1129" i="3" s="1"/>
  <c r="DH1129" i="3"/>
  <c r="S529" i="1"/>
  <c r="Q529" i="1"/>
  <c r="CY530" i="1"/>
  <c r="X530" i="1" s="1"/>
  <c r="GM530" i="1" s="1"/>
  <c r="GN530" i="1" s="1"/>
  <c r="CZ530" i="1"/>
  <c r="Y530" i="1" s="1"/>
  <c r="DI1210" i="3"/>
  <c r="DF1210" i="3"/>
  <c r="DJ1210" i="3" s="1"/>
  <c r="DG1210" i="3"/>
  <c r="DH1210" i="3"/>
  <c r="DG1208" i="3"/>
  <c r="DH1208" i="3"/>
  <c r="DI1208" i="3"/>
  <c r="DF1208" i="3"/>
  <c r="DJ1208" i="3" s="1"/>
  <c r="DH1204" i="3"/>
  <c r="DI1204" i="3"/>
  <c r="DF1204" i="3"/>
  <c r="DG1204" i="3"/>
  <c r="DJ1204" i="3" s="1"/>
  <c r="R541" i="1"/>
  <c r="DH1235" i="3"/>
  <c r="DI1235" i="3"/>
  <c r="DF1235" i="3"/>
  <c r="DJ1235" i="3" s="1"/>
  <c r="DG1235" i="3"/>
  <c r="CY546" i="1"/>
  <c r="X546" i="1" s="1"/>
  <c r="CZ546" i="1"/>
  <c r="Y546" i="1" s="1"/>
  <c r="GM552" i="1"/>
  <c r="GN552" i="1" s="1"/>
  <c r="P553" i="1"/>
  <c r="CP553" i="1" s="1"/>
  <c r="O553" i="1" s="1"/>
  <c r="DH1295" i="3"/>
  <c r="DI1295" i="3"/>
  <c r="DF1295" i="3"/>
  <c r="DJ1295" i="3" s="1"/>
  <c r="DG1295" i="3"/>
  <c r="CY402" i="1"/>
  <c r="X402" i="1" s="1"/>
  <c r="GM402" i="1" s="1"/>
  <c r="GO402" i="1" s="1"/>
  <c r="CZ402" i="1"/>
  <c r="Y402" i="1" s="1"/>
  <c r="CP437" i="1"/>
  <c r="O437" i="1" s="1"/>
  <c r="GX442" i="1"/>
  <c r="GX446" i="1"/>
  <c r="W497" i="1"/>
  <c r="CP518" i="1"/>
  <c r="O518" i="1" s="1"/>
  <c r="GM518" i="1" s="1"/>
  <c r="GN518" i="1" s="1"/>
  <c r="GX523" i="1"/>
  <c r="P529" i="1"/>
  <c r="W535" i="1"/>
  <c r="GM566" i="1"/>
  <c r="GN566" i="1" s="1"/>
  <c r="DI1318" i="3"/>
  <c r="DF1318" i="3"/>
  <c r="DJ1318" i="3" s="1"/>
  <c r="DG1318" i="3"/>
  <c r="DH1318" i="3"/>
  <c r="DG1316" i="3"/>
  <c r="DH1316" i="3"/>
  <c r="DI1316" i="3"/>
  <c r="DF1316" i="3"/>
  <c r="DJ1316" i="3" s="1"/>
  <c r="V577" i="1"/>
  <c r="DF1359" i="3"/>
  <c r="DG1359" i="3"/>
  <c r="DH1359" i="3"/>
  <c r="DI1359" i="3"/>
  <c r="DJ1359" i="3" s="1"/>
  <c r="GM596" i="1"/>
  <c r="GO596" i="1" s="1"/>
  <c r="DG1392" i="3"/>
  <c r="DH1392" i="3"/>
  <c r="DI1392" i="3"/>
  <c r="DJ1392" i="3" s="1"/>
  <c r="DF1392" i="3"/>
  <c r="AQ480" i="1"/>
  <c r="F638" i="1"/>
  <c r="DI1460" i="3"/>
  <c r="DF1460" i="3"/>
  <c r="DJ1460" i="3" s="1"/>
  <c r="DG1460" i="3"/>
  <c r="DH1460" i="3"/>
  <c r="DI1458" i="3"/>
  <c r="DG1458" i="3"/>
  <c r="DH1458" i="3"/>
  <c r="DF1458" i="3"/>
  <c r="DJ1458" i="3" s="1"/>
  <c r="DH1456" i="3"/>
  <c r="DF1456" i="3"/>
  <c r="DG1456" i="3"/>
  <c r="DJ1456" i="3" s="1"/>
  <c r="DI1456" i="3"/>
  <c r="DG1490" i="3"/>
  <c r="DH1490" i="3"/>
  <c r="DI1490" i="3"/>
  <c r="DF1490" i="3"/>
  <c r="DJ1490" i="3" s="1"/>
  <c r="DF1571" i="3"/>
  <c r="DJ1571" i="3" s="1"/>
  <c r="DG1571" i="3"/>
  <c r="DH1571" i="3"/>
  <c r="DI1571" i="3"/>
  <c r="DF1558" i="3"/>
  <c r="DG1558" i="3"/>
  <c r="DJ1558" i="3" s="1"/>
  <c r="DH1558" i="3"/>
  <c r="DI1558" i="3"/>
  <c r="DG1562" i="3"/>
  <c r="DH1562" i="3"/>
  <c r="DI1562" i="3"/>
  <c r="DF1562" i="3"/>
  <c r="DJ1562" i="3" s="1"/>
  <c r="DH1565" i="3"/>
  <c r="DI1565" i="3"/>
  <c r="DF1565" i="3"/>
  <c r="DJ1565" i="3" s="1"/>
  <c r="DG1565" i="3"/>
  <c r="DG1628" i="3"/>
  <c r="DH1628" i="3"/>
  <c r="DI1628" i="3"/>
  <c r="DF1628" i="3"/>
  <c r="DJ1628" i="3" s="1"/>
  <c r="CP765" i="1"/>
  <c r="O765" i="1" s="1"/>
  <c r="GM765" i="1" s="1"/>
  <c r="GN765" i="1" s="1"/>
  <c r="DG1648" i="3"/>
  <c r="DH1648" i="3"/>
  <c r="DI1648" i="3"/>
  <c r="DF1648" i="3"/>
  <c r="DJ1648" i="3" s="1"/>
  <c r="DI1678" i="3"/>
  <c r="DJ1678" i="3" s="1"/>
  <c r="DF1678" i="3"/>
  <c r="DG1678" i="3"/>
  <c r="DH1678" i="3"/>
  <c r="DG1682" i="3"/>
  <c r="DH1682" i="3"/>
  <c r="DI1682" i="3"/>
  <c r="DF1682" i="3"/>
  <c r="DJ1682" i="3" s="1"/>
  <c r="DG1698" i="3"/>
  <c r="DH1698" i="3"/>
  <c r="DI1698" i="3"/>
  <c r="DF1698" i="3"/>
  <c r="DJ1698" i="3" s="1"/>
  <c r="CP799" i="1"/>
  <c r="O799" i="1" s="1"/>
  <c r="GM799" i="1" s="1"/>
  <c r="GO799" i="1" s="1"/>
  <c r="DG1725" i="3"/>
  <c r="DJ1725" i="3" s="1"/>
  <c r="DH1725" i="3"/>
  <c r="DI1725" i="3"/>
  <c r="DF1725" i="3"/>
  <c r="DH1735" i="3"/>
  <c r="DI1735" i="3"/>
  <c r="DF1735" i="3"/>
  <c r="DJ1735" i="3" s="1"/>
  <c r="DG1735" i="3"/>
  <c r="F834" i="1"/>
  <c r="BC660" i="1"/>
  <c r="CZ485" i="1"/>
  <c r="Y485" i="1" s="1"/>
  <c r="CY485" i="1"/>
  <c r="X485" i="1" s="1"/>
  <c r="GM485" i="1" s="1"/>
  <c r="GN485" i="1" s="1"/>
  <c r="R487" i="1"/>
  <c r="DW628" i="1" s="1"/>
  <c r="R489" i="1"/>
  <c r="R491" i="1"/>
  <c r="T497" i="1"/>
  <c r="CY500" i="1"/>
  <c r="X500" i="1" s="1"/>
  <c r="GM500" i="1" s="1"/>
  <c r="GN500" i="1" s="1"/>
  <c r="V507" i="1"/>
  <c r="V509" i="1"/>
  <c r="GX515" i="1"/>
  <c r="T523" i="1"/>
  <c r="T541" i="1"/>
  <c r="U551" i="1"/>
  <c r="U553" i="1"/>
  <c r="U555" i="1"/>
  <c r="U557" i="1"/>
  <c r="U559" i="1"/>
  <c r="CP571" i="1"/>
  <c r="O571" i="1" s="1"/>
  <c r="T579" i="1"/>
  <c r="DG1346" i="3"/>
  <c r="DH1346" i="3"/>
  <c r="DI1346" i="3"/>
  <c r="DF1346" i="3"/>
  <c r="DJ1346" i="3" s="1"/>
  <c r="R590" i="1"/>
  <c r="Q602" i="1"/>
  <c r="R602" i="1"/>
  <c r="S602" i="1"/>
  <c r="DG1390" i="3"/>
  <c r="DH1390" i="3"/>
  <c r="DI1390" i="3"/>
  <c r="DF1390" i="3"/>
  <c r="DJ1390" i="3" s="1"/>
  <c r="DH1386" i="3"/>
  <c r="DI1386" i="3"/>
  <c r="DF1386" i="3"/>
  <c r="DG1386" i="3"/>
  <c r="DJ1386" i="3" s="1"/>
  <c r="GM612" i="1"/>
  <c r="GN612" i="1" s="1"/>
  <c r="ET480" i="1"/>
  <c r="P641" i="1"/>
  <c r="DG1450" i="3"/>
  <c r="DI1450" i="3"/>
  <c r="DF1450" i="3"/>
  <c r="DJ1450" i="3" s="1"/>
  <c r="DH1450" i="3"/>
  <c r="DH1449" i="3"/>
  <c r="DF1449" i="3"/>
  <c r="DJ1449" i="3" s="1"/>
  <c r="DG1449" i="3"/>
  <c r="DI1449" i="3"/>
  <c r="DG1484" i="3"/>
  <c r="DH1484" i="3"/>
  <c r="DI1484" i="3"/>
  <c r="DF1484" i="3"/>
  <c r="DJ1484" i="3" s="1"/>
  <c r="DF1553" i="3"/>
  <c r="DJ1553" i="3" s="1"/>
  <c r="DG1553" i="3"/>
  <c r="DH1553" i="3"/>
  <c r="DI1553" i="3"/>
  <c r="DF1541" i="3"/>
  <c r="DG1541" i="3"/>
  <c r="DH1541" i="3"/>
  <c r="DI1541" i="3"/>
  <c r="DJ1541" i="3" s="1"/>
  <c r="GM750" i="1"/>
  <c r="GN750" i="1" s="1"/>
  <c r="DG1621" i="3"/>
  <c r="DH1621" i="3"/>
  <c r="DI1621" i="3"/>
  <c r="DF1621" i="3"/>
  <c r="DJ1621" i="3" s="1"/>
  <c r="DF1641" i="3"/>
  <c r="DJ1641" i="3" s="1"/>
  <c r="DG1641" i="3"/>
  <c r="DH1641" i="3"/>
  <c r="DI1641" i="3"/>
  <c r="DF1665" i="3"/>
  <c r="DJ1665" i="3" s="1"/>
  <c r="DG1665" i="3"/>
  <c r="DH1665" i="3"/>
  <c r="DI1665" i="3"/>
  <c r="DF1685" i="3"/>
  <c r="DG1685" i="3"/>
  <c r="DH1685" i="3"/>
  <c r="DI1685" i="3"/>
  <c r="DJ1685" i="3" s="1"/>
  <c r="DG1714" i="3"/>
  <c r="DH1714" i="3"/>
  <c r="DI1714" i="3"/>
  <c r="DF1714" i="3"/>
  <c r="DJ1714" i="3" s="1"/>
  <c r="W394" i="1"/>
  <c r="CJ274" i="1"/>
  <c r="BA448" i="1"/>
  <c r="CY428" i="1"/>
  <c r="X428" i="1" s="1"/>
  <c r="GM428" i="1" s="1"/>
  <c r="GN428" i="1" s="1"/>
  <c r="CZ428" i="1"/>
  <c r="Y428" i="1" s="1"/>
  <c r="GX487" i="1"/>
  <c r="GX491" i="1"/>
  <c r="W499" i="1"/>
  <c r="W507" i="1"/>
  <c r="CY527" i="1"/>
  <c r="X527" i="1" s="1"/>
  <c r="GM527" i="1" s="1"/>
  <c r="GN527" i="1" s="1"/>
  <c r="CZ527" i="1"/>
  <c r="Y527" i="1" s="1"/>
  <c r="CP546" i="1"/>
  <c r="O546" i="1" s="1"/>
  <c r="GX553" i="1"/>
  <c r="GX557" i="1"/>
  <c r="GM563" i="1"/>
  <c r="GN563" i="1" s="1"/>
  <c r="U567" i="1"/>
  <c r="P579" i="1"/>
  <c r="CP579" i="1" s="1"/>
  <c r="O579" i="1" s="1"/>
  <c r="CZ583" i="1"/>
  <c r="Y583" i="1" s="1"/>
  <c r="CY583" i="1"/>
  <c r="X583" i="1" s="1"/>
  <c r="GM583" i="1" s="1"/>
  <c r="GN583" i="1" s="1"/>
  <c r="DG1329" i="3"/>
  <c r="DJ1329" i="3" s="1"/>
  <c r="DH1329" i="3"/>
  <c r="DI1329" i="3"/>
  <c r="DF1329" i="3"/>
  <c r="DG1371" i="3"/>
  <c r="DJ1371" i="3" s="1"/>
  <c r="DH1371" i="3"/>
  <c r="DI1371" i="3"/>
  <c r="DF1371" i="3"/>
  <c r="DI1411" i="3"/>
  <c r="DJ1411" i="3" s="1"/>
  <c r="DF1411" i="3"/>
  <c r="DG1411" i="3"/>
  <c r="DH1411" i="3"/>
  <c r="EI480" i="1"/>
  <c r="P638" i="1"/>
  <c r="DI1442" i="3"/>
  <c r="DF1442" i="3"/>
  <c r="DJ1442" i="3" s="1"/>
  <c r="DG1442" i="3"/>
  <c r="DH1442" i="3"/>
  <c r="DG1440" i="3"/>
  <c r="DH1440" i="3"/>
  <c r="DI1440" i="3"/>
  <c r="DF1440" i="3"/>
  <c r="DJ1440" i="3" s="1"/>
  <c r="DH1439" i="3"/>
  <c r="DI1439" i="3"/>
  <c r="DF1439" i="3"/>
  <c r="DJ1439" i="3" s="1"/>
  <c r="DG1439" i="3"/>
  <c r="DF1476" i="3"/>
  <c r="DG1476" i="3"/>
  <c r="DJ1476" i="3" s="1"/>
  <c r="DH1476" i="3"/>
  <c r="DI1476" i="3"/>
  <c r="DG1478" i="3"/>
  <c r="DH1478" i="3"/>
  <c r="DI1478" i="3"/>
  <c r="DF1478" i="3"/>
  <c r="DJ1478" i="3" s="1"/>
  <c r="DF1535" i="3"/>
  <c r="DJ1535" i="3" s="1"/>
  <c r="DG1535" i="3"/>
  <c r="DH1535" i="3"/>
  <c r="DI1535" i="3"/>
  <c r="DF1520" i="3"/>
  <c r="DG1520" i="3"/>
  <c r="DJ1520" i="3" s="1"/>
  <c r="DH1520" i="3"/>
  <c r="DI1520" i="3"/>
  <c r="DG1534" i="3"/>
  <c r="DH1534" i="3"/>
  <c r="DI1534" i="3"/>
  <c r="DF1534" i="3"/>
  <c r="DJ1534" i="3" s="1"/>
  <c r="DH1529" i="3"/>
  <c r="DI1529" i="3"/>
  <c r="DF1529" i="3"/>
  <c r="DJ1529" i="3" s="1"/>
  <c r="DG1529" i="3"/>
  <c r="DG1590" i="3"/>
  <c r="DH1590" i="3"/>
  <c r="DI1590" i="3"/>
  <c r="DF1590" i="3"/>
  <c r="DJ1590" i="3" s="1"/>
  <c r="DH1593" i="3"/>
  <c r="DI1593" i="3"/>
  <c r="DF1593" i="3"/>
  <c r="DJ1593" i="3" s="1"/>
  <c r="DG1593" i="3"/>
  <c r="DG1614" i="3"/>
  <c r="DH1614" i="3"/>
  <c r="DI1614" i="3"/>
  <c r="DF1614" i="3"/>
  <c r="DJ1614" i="3" s="1"/>
  <c r="DG1636" i="3"/>
  <c r="DH1636" i="3"/>
  <c r="DI1636" i="3"/>
  <c r="DF1636" i="3"/>
  <c r="DJ1636" i="3" s="1"/>
  <c r="DH1661" i="3"/>
  <c r="DI1661" i="3"/>
  <c r="DF1661" i="3"/>
  <c r="DJ1661" i="3" s="1"/>
  <c r="DG1661" i="3"/>
  <c r="CY407" i="1"/>
  <c r="X407" i="1" s="1"/>
  <c r="GM407" i="1" s="1"/>
  <c r="GN407" i="1" s="1"/>
  <c r="GM411" i="1"/>
  <c r="GN411" i="1" s="1"/>
  <c r="CY435" i="1"/>
  <c r="X435" i="1" s="1"/>
  <c r="GM435" i="1" s="1"/>
  <c r="GN435" i="1" s="1"/>
  <c r="CZ483" i="1"/>
  <c r="Y483" i="1" s="1"/>
  <c r="GM492" i="1"/>
  <c r="GN492" i="1" s="1"/>
  <c r="CY498" i="1"/>
  <c r="X498" i="1" s="1"/>
  <c r="GM498" i="1" s="1"/>
  <c r="GN498" i="1" s="1"/>
  <c r="U501" i="1"/>
  <c r="GM510" i="1"/>
  <c r="GN510" i="1" s="1"/>
  <c r="CY516" i="1"/>
  <c r="X516" i="1" s="1"/>
  <c r="GM516" i="1" s="1"/>
  <c r="GN516" i="1" s="1"/>
  <c r="V523" i="1"/>
  <c r="CY528" i="1"/>
  <c r="X528" i="1" s="1"/>
  <c r="GM528" i="1" s="1"/>
  <c r="GN528" i="1" s="1"/>
  <c r="V535" i="1"/>
  <c r="U541" i="1"/>
  <c r="T551" i="1"/>
  <c r="T559" i="1"/>
  <c r="T567" i="1"/>
  <c r="DI1302" i="3"/>
  <c r="DF1302" i="3"/>
  <c r="DJ1302" i="3" s="1"/>
  <c r="DG1302" i="3"/>
  <c r="DH1302" i="3"/>
  <c r="DG1300" i="3"/>
  <c r="DH1300" i="3"/>
  <c r="DI1300" i="3"/>
  <c r="DF1300" i="3"/>
  <c r="DJ1300" i="3" s="1"/>
  <c r="CY570" i="1"/>
  <c r="X570" i="1" s="1"/>
  <c r="GM570" i="1" s="1"/>
  <c r="GN570" i="1" s="1"/>
  <c r="CY572" i="1"/>
  <c r="X572" i="1" s="1"/>
  <c r="GM572" i="1" s="1"/>
  <c r="GN572" i="1" s="1"/>
  <c r="T573" i="1"/>
  <c r="CP581" i="1"/>
  <c r="O581" i="1" s="1"/>
  <c r="GM581" i="1" s="1"/>
  <c r="GN581" i="1" s="1"/>
  <c r="S594" i="1"/>
  <c r="W594" i="1"/>
  <c r="Q594" i="1"/>
  <c r="CP594" i="1" s="1"/>
  <c r="O594" i="1" s="1"/>
  <c r="DH1353" i="3"/>
  <c r="DI1353" i="3"/>
  <c r="DF1353" i="3"/>
  <c r="DJ1353" i="3" s="1"/>
  <c r="DG1353" i="3"/>
  <c r="GM592" i="1"/>
  <c r="GO592" i="1" s="1"/>
  <c r="P602" i="1"/>
  <c r="CP602" i="1" s="1"/>
  <c r="O602" i="1" s="1"/>
  <c r="DI1409" i="3"/>
  <c r="DF1409" i="3"/>
  <c r="DJ1409" i="3" s="1"/>
  <c r="DG1409" i="3"/>
  <c r="DH1409" i="3"/>
  <c r="DG1407" i="3"/>
  <c r="DH1407" i="3"/>
  <c r="DI1407" i="3"/>
  <c r="DF1407" i="3"/>
  <c r="DJ1407" i="3" s="1"/>
  <c r="P616" i="1"/>
  <c r="Q616" i="1"/>
  <c r="R622" i="1"/>
  <c r="P624" i="1"/>
  <c r="Q624" i="1"/>
  <c r="AP480" i="1"/>
  <c r="F637" i="1"/>
  <c r="GA480" i="1"/>
  <c r="ER628" i="1"/>
  <c r="DH1424" i="3"/>
  <c r="DI1424" i="3"/>
  <c r="DF1424" i="3"/>
  <c r="DG1424" i="3"/>
  <c r="DJ1424" i="3" s="1"/>
  <c r="R667" i="1"/>
  <c r="DW818" i="1" s="1"/>
  <c r="GM672" i="1"/>
  <c r="GN672" i="1" s="1"/>
  <c r="DF1466" i="3"/>
  <c r="DG1466" i="3"/>
  <c r="DJ1466" i="3" s="1"/>
  <c r="DH1466" i="3"/>
  <c r="DI1466" i="3"/>
  <c r="P679" i="1"/>
  <c r="CP679" i="1" s="1"/>
  <c r="O679" i="1" s="1"/>
  <c r="Q679" i="1"/>
  <c r="DV818" i="1" s="1"/>
  <c r="GM681" i="1"/>
  <c r="GN681" i="1" s="1"/>
  <c r="DF1509" i="3"/>
  <c r="DJ1509" i="3" s="1"/>
  <c r="DG1509" i="3"/>
  <c r="DH1509" i="3"/>
  <c r="DI1509" i="3"/>
  <c r="DF1495" i="3"/>
  <c r="DG1495" i="3"/>
  <c r="DJ1495" i="3" s="1"/>
  <c r="DH1495" i="3"/>
  <c r="DI1495" i="3"/>
  <c r="DG1508" i="3"/>
  <c r="DH1508" i="3"/>
  <c r="DI1508" i="3"/>
  <c r="DF1508" i="3"/>
  <c r="DJ1508" i="3" s="1"/>
  <c r="DH1507" i="3"/>
  <c r="DI1507" i="3"/>
  <c r="DF1507" i="3"/>
  <c r="DJ1507" i="3" s="1"/>
  <c r="DG1507" i="3"/>
  <c r="R691" i="1"/>
  <c r="P693" i="1"/>
  <c r="CP693" i="1" s="1"/>
  <c r="O693" i="1" s="1"/>
  <c r="Q693" i="1"/>
  <c r="R699" i="1"/>
  <c r="CY699" i="1" s="1"/>
  <c r="X699" i="1" s="1"/>
  <c r="P701" i="1"/>
  <c r="Q701" i="1"/>
  <c r="R707" i="1"/>
  <c r="GM721" i="1"/>
  <c r="GN721" i="1" s="1"/>
  <c r="GM725" i="1"/>
  <c r="GN725" i="1" s="1"/>
  <c r="GM729" i="1"/>
  <c r="GN729" i="1" s="1"/>
  <c r="GM733" i="1"/>
  <c r="GN733" i="1" s="1"/>
  <c r="DF1577" i="3"/>
  <c r="DG1577" i="3"/>
  <c r="DJ1577" i="3" s="1"/>
  <c r="DH1577" i="3"/>
  <c r="DI1577" i="3"/>
  <c r="CY740" i="1"/>
  <c r="X740" i="1" s="1"/>
  <c r="GM740" i="1" s="1"/>
  <c r="GN740" i="1" s="1"/>
  <c r="CZ740" i="1"/>
  <c r="Y740" i="1" s="1"/>
  <c r="GM748" i="1"/>
  <c r="GN748" i="1" s="1"/>
  <c r="DF1607" i="3"/>
  <c r="DJ1607" i="3" s="1"/>
  <c r="DG1607" i="3"/>
  <c r="DH1607" i="3"/>
  <c r="DI1607" i="3"/>
  <c r="CY751" i="1"/>
  <c r="X751" i="1" s="1"/>
  <c r="GM751" i="1" s="1"/>
  <c r="GN751" i="1" s="1"/>
  <c r="CZ751" i="1"/>
  <c r="Y751" i="1" s="1"/>
  <c r="GM756" i="1"/>
  <c r="GN756" i="1" s="1"/>
  <c r="CY759" i="1"/>
  <c r="X759" i="1" s="1"/>
  <c r="GM759" i="1" s="1"/>
  <c r="GO759" i="1" s="1"/>
  <c r="CC818" i="1" s="1"/>
  <c r="CZ759" i="1"/>
  <c r="Y759" i="1" s="1"/>
  <c r="GM762" i="1"/>
  <c r="GN762" i="1" s="1"/>
  <c r="GM766" i="1"/>
  <c r="GN766" i="1" s="1"/>
  <c r="GM767" i="1"/>
  <c r="GN767" i="1" s="1"/>
  <c r="DF1651" i="3"/>
  <c r="DG1651" i="3"/>
  <c r="DH1651" i="3"/>
  <c r="DI1651" i="3"/>
  <c r="DJ1651" i="3" s="1"/>
  <c r="GM774" i="1"/>
  <c r="GO774" i="1" s="1"/>
  <c r="GM775" i="1"/>
  <c r="GO775" i="1" s="1"/>
  <c r="GM786" i="1"/>
  <c r="GN786" i="1" s="1"/>
  <c r="GM787" i="1"/>
  <c r="GN787" i="1" s="1"/>
  <c r="CY798" i="1"/>
  <c r="X798" i="1" s="1"/>
  <c r="GM798" i="1" s="1"/>
  <c r="GN798" i="1" s="1"/>
  <c r="CZ798" i="1"/>
  <c r="Y798" i="1" s="1"/>
  <c r="GM804" i="1"/>
  <c r="GO804" i="1" s="1"/>
  <c r="GM805" i="1"/>
  <c r="GO805" i="1" s="1"/>
  <c r="DH1744" i="3"/>
  <c r="DI1744" i="3"/>
  <c r="DF1744" i="3"/>
  <c r="DJ1744" i="3" s="1"/>
  <c r="DG1744" i="3"/>
  <c r="CY809" i="1"/>
  <c r="X809" i="1" s="1"/>
  <c r="GM809" i="1" s="1"/>
  <c r="GN809" i="1" s="1"/>
  <c r="CZ809" i="1"/>
  <c r="Y809" i="1" s="1"/>
  <c r="CY811" i="1"/>
  <c r="X811" i="1" s="1"/>
  <c r="GM811" i="1" s="1"/>
  <c r="GN811" i="1" s="1"/>
  <c r="CZ811" i="1"/>
  <c r="Y811" i="1" s="1"/>
  <c r="R814" i="1"/>
  <c r="S816" i="1"/>
  <c r="P816" i="1"/>
  <c r="Q816" i="1"/>
  <c r="CG660" i="1"/>
  <c r="AX818" i="1"/>
  <c r="DG1759" i="3"/>
  <c r="DH1759" i="3"/>
  <c r="DI1759" i="3"/>
  <c r="DF1759" i="3"/>
  <c r="DJ1759" i="3" s="1"/>
  <c r="GX586" i="1"/>
  <c r="U618" i="1"/>
  <c r="GX624" i="1"/>
  <c r="W626" i="1"/>
  <c r="V679" i="1"/>
  <c r="CP685" i="1"/>
  <c r="O685" i="1" s="1"/>
  <c r="U691" i="1"/>
  <c r="W695" i="1"/>
  <c r="T701" i="1"/>
  <c r="W703" i="1"/>
  <c r="W814" i="1"/>
  <c r="CY856" i="1"/>
  <c r="X856" i="1" s="1"/>
  <c r="CZ856" i="1"/>
  <c r="Y856" i="1" s="1"/>
  <c r="GM861" i="1"/>
  <c r="GN861" i="1" s="1"/>
  <c r="CY868" i="1"/>
  <c r="X868" i="1" s="1"/>
  <c r="GM868" i="1" s="1"/>
  <c r="GN868" i="1" s="1"/>
  <c r="CZ868" i="1"/>
  <c r="Y868" i="1" s="1"/>
  <c r="CY884" i="1"/>
  <c r="X884" i="1" s="1"/>
  <c r="GM884" i="1" s="1"/>
  <c r="GN884" i="1" s="1"/>
  <c r="CZ884" i="1"/>
  <c r="Y884" i="1" s="1"/>
  <c r="DG1806" i="3"/>
  <c r="DJ1806" i="3" s="1"/>
  <c r="DH1806" i="3"/>
  <c r="DI1806" i="3"/>
  <c r="DF1806" i="3"/>
  <c r="DI1821" i="3"/>
  <c r="DJ1821" i="3" s="1"/>
  <c r="DF1821" i="3"/>
  <c r="DG1821" i="3"/>
  <c r="DH1821" i="3"/>
  <c r="DH1857" i="3"/>
  <c r="DI1857" i="3"/>
  <c r="DF1857" i="3"/>
  <c r="DJ1857" i="3" s="1"/>
  <c r="DG1857" i="3"/>
  <c r="DF1878" i="3"/>
  <c r="DJ1878" i="3" s="1"/>
  <c r="DG1878" i="3"/>
  <c r="DH1878" i="3"/>
  <c r="DI1878" i="3"/>
  <c r="DG1874" i="3"/>
  <c r="DJ1874" i="3" s="1"/>
  <c r="DH1874" i="3"/>
  <c r="DI1874" i="3"/>
  <c r="DF1874" i="3"/>
  <c r="AH480" i="1"/>
  <c r="U628" i="1"/>
  <c r="V602" i="1"/>
  <c r="U620" i="1"/>
  <c r="GX626" i="1"/>
  <c r="CZ663" i="1"/>
  <c r="Y663" i="1" s="1"/>
  <c r="W679" i="1"/>
  <c r="CP772" i="1"/>
  <c r="O772" i="1" s="1"/>
  <c r="GM772" i="1" s="1"/>
  <c r="GN772" i="1" s="1"/>
  <c r="CP792" i="1"/>
  <c r="O792" i="1" s="1"/>
  <c r="GM792" i="1" s="1"/>
  <c r="GN792" i="1" s="1"/>
  <c r="CY810" i="1"/>
  <c r="X810" i="1" s="1"/>
  <c r="GM810" i="1" s="1"/>
  <c r="GN810" i="1" s="1"/>
  <c r="CZ810" i="1"/>
  <c r="Y810" i="1" s="1"/>
  <c r="GX814" i="1"/>
  <c r="DF1766" i="3"/>
  <c r="DG1766" i="3"/>
  <c r="DJ1766" i="3" s="1"/>
  <c r="DH1766" i="3"/>
  <c r="DI1766" i="3"/>
  <c r="DF1771" i="3"/>
  <c r="DG1771" i="3"/>
  <c r="DJ1771" i="3" s="1"/>
  <c r="DI1771" i="3"/>
  <c r="DH1771" i="3"/>
  <c r="DF1850" i="3"/>
  <c r="DJ1850" i="3" s="1"/>
  <c r="DG1850" i="3"/>
  <c r="DH1850" i="3"/>
  <c r="DI1850" i="3"/>
  <c r="DG1853" i="3"/>
  <c r="DH1853" i="3"/>
  <c r="DI1853" i="3"/>
  <c r="DF1853" i="3"/>
  <c r="DJ1853" i="3" s="1"/>
  <c r="CZ905" i="1"/>
  <c r="Y905" i="1" s="1"/>
  <c r="CY905" i="1"/>
  <c r="X905" i="1" s="1"/>
  <c r="DG1869" i="3"/>
  <c r="DJ1869" i="3" s="1"/>
  <c r="DH1869" i="3"/>
  <c r="DI1869" i="3"/>
  <c r="DF1869" i="3"/>
  <c r="CZ915" i="1"/>
  <c r="Y915" i="1" s="1"/>
  <c r="CY915" i="1"/>
  <c r="X915" i="1" s="1"/>
  <c r="CY923" i="1"/>
  <c r="X923" i="1" s="1"/>
  <c r="CZ923" i="1"/>
  <c r="Y923" i="1" s="1"/>
  <c r="EU850" i="1"/>
  <c r="P943" i="1"/>
  <c r="DH1888" i="3"/>
  <c r="DI1888" i="3"/>
  <c r="DF1888" i="3"/>
  <c r="DJ1888" i="3" s="1"/>
  <c r="DG1888" i="3"/>
  <c r="DG1909" i="3"/>
  <c r="DH1909" i="3"/>
  <c r="DI1909" i="3"/>
  <c r="DF1909" i="3"/>
  <c r="DJ1909" i="3" s="1"/>
  <c r="DH1908" i="3"/>
  <c r="DI1908" i="3"/>
  <c r="DF1908" i="3"/>
  <c r="DJ1908" i="3" s="1"/>
  <c r="DG1908" i="3"/>
  <c r="T602" i="1"/>
  <c r="GX620" i="1"/>
  <c r="W622" i="1"/>
  <c r="AE818" i="1"/>
  <c r="T667" i="1"/>
  <c r="DY818" i="1" s="1"/>
  <c r="CY685" i="1"/>
  <c r="X685" i="1" s="1"/>
  <c r="CZ685" i="1"/>
  <c r="Y685" i="1" s="1"/>
  <c r="U693" i="1"/>
  <c r="W697" i="1"/>
  <c r="S707" i="1"/>
  <c r="U816" i="1"/>
  <c r="DG1800" i="3"/>
  <c r="DJ1800" i="3" s="1"/>
  <c r="DH1800" i="3"/>
  <c r="DI1800" i="3"/>
  <c r="DF1800" i="3"/>
  <c r="CP898" i="1"/>
  <c r="O898" i="1" s="1"/>
  <c r="GM898" i="1" s="1"/>
  <c r="GN898" i="1" s="1"/>
  <c r="DG1834" i="3"/>
  <c r="DJ1834" i="3" s="1"/>
  <c r="DH1834" i="3"/>
  <c r="DI1834" i="3"/>
  <c r="DF1834" i="3"/>
  <c r="DH1837" i="3"/>
  <c r="DI1837" i="3"/>
  <c r="DF1837" i="3"/>
  <c r="DJ1837" i="3" s="1"/>
  <c r="DG1837" i="3"/>
  <c r="CP906" i="1"/>
  <c r="O906" i="1" s="1"/>
  <c r="GM906" i="1" s="1"/>
  <c r="GN906" i="1" s="1"/>
  <c r="DI1863" i="3"/>
  <c r="DJ1863" i="3" s="1"/>
  <c r="DF1863" i="3"/>
  <c r="DG1863" i="3"/>
  <c r="DH1863" i="3"/>
  <c r="CP915" i="1"/>
  <c r="O915" i="1" s="1"/>
  <c r="CP919" i="1"/>
  <c r="O919" i="1" s="1"/>
  <c r="GM919" i="1" s="1"/>
  <c r="GO919" i="1" s="1"/>
  <c r="FU927" i="1" s="1"/>
  <c r="CP923" i="1"/>
  <c r="O923" i="1" s="1"/>
  <c r="CG850" i="1"/>
  <c r="AX927" i="1"/>
  <c r="DF1828" i="3"/>
  <c r="DJ1828" i="3" s="1"/>
  <c r="DG1828" i="3"/>
  <c r="DH1828" i="3"/>
  <c r="DI1828" i="3"/>
  <c r="DH1830" i="3"/>
  <c r="DI1830" i="3"/>
  <c r="DF1830" i="3"/>
  <c r="DJ1830" i="3" s="1"/>
  <c r="DG1830" i="3"/>
  <c r="W579" i="1"/>
  <c r="GX598" i="1"/>
  <c r="W616" i="1"/>
  <c r="S624" i="1"/>
  <c r="T626" i="1"/>
  <c r="W667" i="1"/>
  <c r="GX689" i="1"/>
  <c r="GX693" i="1"/>
  <c r="GX697" i="1"/>
  <c r="GX701" i="1"/>
  <c r="GX705" i="1"/>
  <c r="CP737" i="1"/>
  <c r="O737" i="1" s="1"/>
  <c r="GM737" i="1" s="1"/>
  <c r="GN737" i="1" s="1"/>
  <c r="W739" i="1"/>
  <c r="T812" i="1"/>
  <c r="W816" i="1"/>
  <c r="CP853" i="1"/>
  <c r="O853" i="1" s="1"/>
  <c r="DU927" i="1"/>
  <c r="DG1764" i="3"/>
  <c r="DH1764" i="3"/>
  <c r="DI1764" i="3"/>
  <c r="DF1764" i="3"/>
  <c r="DJ1764" i="3" s="1"/>
  <c r="CP860" i="1"/>
  <c r="O860" i="1" s="1"/>
  <c r="GM860" i="1" s="1"/>
  <c r="GN860" i="1" s="1"/>
  <c r="AC927" i="1"/>
  <c r="DG1780" i="3"/>
  <c r="DH1780" i="3"/>
  <c r="DF1780" i="3"/>
  <c r="DJ1780" i="3" s="1"/>
  <c r="DI1780" i="3"/>
  <c r="DF1796" i="3"/>
  <c r="DG1796" i="3"/>
  <c r="DJ1796" i="3" s="1"/>
  <c r="DH1796" i="3"/>
  <c r="DI1796" i="3"/>
  <c r="BA927" i="1"/>
  <c r="CJ850" i="1"/>
  <c r="CP874" i="1"/>
  <c r="O874" i="1" s="1"/>
  <c r="GM874" i="1" s="1"/>
  <c r="GN874" i="1" s="1"/>
  <c r="W899" i="1"/>
  <c r="EB927" i="1" s="1"/>
  <c r="S921" i="1"/>
  <c r="GX925" i="1"/>
  <c r="S925" i="1"/>
  <c r="AG850" i="1"/>
  <c r="T927" i="1"/>
  <c r="CY903" i="1"/>
  <c r="X903" i="1" s="1"/>
  <c r="GM903" i="1" s="1"/>
  <c r="GN903" i="1" s="1"/>
  <c r="CZ903" i="1"/>
  <c r="Y903" i="1" s="1"/>
  <c r="GX907" i="1"/>
  <c r="AH850" i="1"/>
  <c r="U927" i="1"/>
  <c r="GM878" i="1"/>
  <c r="GN878" i="1" s="1"/>
  <c r="R899" i="1"/>
  <c r="DW927" i="1" s="1"/>
  <c r="V907" i="1"/>
  <c r="EA927" i="1" s="1"/>
  <c r="GM914" i="1"/>
  <c r="GN914" i="1" s="1"/>
  <c r="H284" i="7" l="1"/>
  <c r="EA850" i="1"/>
  <c r="DN927" i="1"/>
  <c r="EB850" i="1"/>
  <c r="DO927" i="1"/>
  <c r="AK274" i="1"/>
  <c r="X448" i="1"/>
  <c r="AH26" i="1"/>
  <c r="U242" i="1"/>
  <c r="AE26" i="1"/>
  <c r="R242" i="1"/>
  <c r="DV850" i="1"/>
  <c r="DI927" i="1"/>
  <c r="GN29" i="1"/>
  <c r="CJ26" i="1"/>
  <c r="BA242" i="1"/>
  <c r="DZ660" i="1"/>
  <c r="DM818" i="1"/>
  <c r="DW660" i="1"/>
  <c r="DJ818" i="1"/>
  <c r="DW480" i="1"/>
  <c r="DJ628" i="1"/>
  <c r="AG26" i="1"/>
  <c r="T242" i="1"/>
  <c r="DX26" i="1"/>
  <c r="DK242" i="1"/>
  <c r="GB26" i="1"/>
  <c r="ES242" i="1"/>
  <c r="DW850" i="1"/>
  <c r="DJ927" i="1"/>
  <c r="DV660" i="1"/>
  <c r="DI818" i="1"/>
  <c r="AI26" i="1"/>
  <c r="V242" i="1"/>
  <c r="DV480" i="1"/>
  <c r="DI628" i="1"/>
  <c r="DX850" i="1"/>
  <c r="DK927" i="1"/>
  <c r="AL274" i="1"/>
  <c r="Y448" i="1"/>
  <c r="DV26" i="1"/>
  <c r="DI242" i="1"/>
  <c r="EB480" i="1"/>
  <c r="DO628" i="1"/>
  <c r="AX22" i="1"/>
  <c r="AX987" i="1"/>
  <c r="F964" i="1"/>
  <c r="CC660" i="1"/>
  <c r="AT818" i="1"/>
  <c r="DV274" i="1"/>
  <c r="DI448" i="1"/>
  <c r="DW26" i="1"/>
  <c r="DJ242" i="1"/>
  <c r="FX818" i="1"/>
  <c r="DU660" i="1"/>
  <c r="DH818" i="1"/>
  <c r="FW818" i="1"/>
  <c r="FZ818" i="1"/>
  <c r="CC448" i="1"/>
  <c r="DY850" i="1"/>
  <c r="DL927" i="1"/>
  <c r="AD26" i="1"/>
  <c r="Q242" i="1"/>
  <c r="EA26" i="1"/>
  <c r="DN242" i="1"/>
  <c r="U480" i="1"/>
  <c r="F650" i="1"/>
  <c r="AX660" i="1"/>
  <c r="F825" i="1"/>
  <c r="CY816" i="1"/>
  <c r="X816" i="1" s="1"/>
  <c r="CZ816" i="1"/>
  <c r="Y816" i="1" s="1"/>
  <c r="CY529" i="1"/>
  <c r="X529" i="1" s="1"/>
  <c r="CZ529" i="1"/>
  <c r="Y529" i="1" s="1"/>
  <c r="CC26" i="1"/>
  <c r="AT242" i="1"/>
  <c r="AJ26" i="1"/>
  <c r="W242" i="1"/>
  <c r="ET22" i="1"/>
  <c r="P970" i="1"/>
  <c r="ET987" i="1"/>
  <c r="BC22" i="1"/>
  <c r="F973" i="1"/>
  <c r="BC987" i="1"/>
  <c r="CY382" i="1"/>
  <c r="X382" i="1" s="1"/>
  <c r="CZ382" i="1"/>
  <c r="Y382" i="1" s="1"/>
  <c r="CY321" i="1"/>
  <c r="X321" i="1" s="1"/>
  <c r="CZ321" i="1"/>
  <c r="Y321" i="1" s="1"/>
  <c r="CY281" i="1"/>
  <c r="X281" i="1" s="1"/>
  <c r="CZ281" i="1"/>
  <c r="Y281" i="1" s="1"/>
  <c r="EB242" i="1"/>
  <c r="GM28" i="1"/>
  <c r="AB242" i="1"/>
  <c r="CY95" i="1"/>
  <c r="X95" i="1" s="1"/>
  <c r="CZ95" i="1"/>
  <c r="Y95" i="1" s="1"/>
  <c r="CY59" i="1"/>
  <c r="X59" i="1" s="1"/>
  <c r="CZ59" i="1"/>
  <c r="Y59" i="1" s="1"/>
  <c r="CH818" i="1"/>
  <c r="P818" i="1"/>
  <c r="CE818" i="1"/>
  <c r="AC660" i="1"/>
  <c r="CF818" i="1"/>
  <c r="AB927" i="1"/>
  <c r="EA818" i="1"/>
  <c r="EP660" i="1"/>
  <c r="P825" i="1"/>
  <c r="CY899" i="1"/>
  <c r="X899" i="1" s="1"/>
  <c r="CZ899" i="1"/>
  <c r="Y899" i="1" s="1"/>
  <c r="CY695" i="1"/>
  <c r="X695" i="1" s="1"/>
  <c r="CZ695" i="1"/>
  <c r="Y695" i="1" s="1"/>
  <c r="CY626" i="1"/>
  <c r="X626" i="1" s="1"/>
  <c r="CZ626" i="1"/>
  <c r="Y626" i="1" s="1"/>
  <c r="CY814" i="1"/>
  <c r="X814" i="1" s="1"/>
  <c r="CZ814" i="1"/>
  <c r="Y814" i="1" s="1"/>
  <c r="AK628" i="1"/>
  <c r="CY214" i="1"/>
  <c r="X214" i="1" s="1"/>
  <c r="CZ214" i="1"/>
  <c r="Y214" i="1" s="1"/>
  <c r="CY394" i="1"/>
  <c r="X394" i="1" s="1"/>
  <c r="CZ394" i="1"/>
  <c r="Y394" i="1" s="1"/>
  <c r="AD274" i="1"/>
  <c r="Q448" i="1"/>
  <c r="DU448" i="1"/>
  <c r="EV22" i="1"/>
  <c r="EV987" i="1"/>
  <c r="P982" i="1"/>
  <c r="CY111" i="1"/>
  <c r="X111" i="1" s="1"/>
  <c r="CZ111" i="1"/>
  <c r="Y111" i="1" s="1"/>
  <c r="GM91" i="1"/>
  <c r="GN91" i="1" s="1"/>
  <c r="CY77" i="1"/>
  <c r="X77" i="1" s="1"/>
  <c r="CZ77" i="1"/>
  <c r="Y77" i="1" s="1"/>
  <c r="CY43" i="1"/>
  <c r="X43" i="1" s="1"/>
  <c r="CZ43" i="1"/>
  <c r="Y43" i="1" s="1"/>
  <c r="T660" i="1"/>
  <c r="F839" i="1"/>
  <c r="CY693" i="1"/>
  <c r="X693" i="1" s="1"/>
  <c r="CZ693" i="1"/>
  <c r="Y693" i="1" s="1"/>
  <c r="F842" i="1"/>
  <c r="W660" i="1"/>
  <c r="CP812" i="1"/>
  <c r="O812" i="1" s="1"/>
  <c r="CY741" i="1"/>
  <c r="X741" i="1" s="1"/>
  <c r="CZ741" i="1"/>
  <c r="Y741" i="1" s="1"/>
  <c r="CP697" i="1"/>
  <c r="O697" i="1" s="1"/>
  <c r="AX480" i="1"/>
  <c r="F635" i="1"/>
  <c r="AL818" i="1"/>
  <c r="CY590" i="1"/>
  <c r="X590" i="1" s="1"/>
  <c r="GM590" i="1" s="1"/>
  <c r="GN590" i="1" s="1"/>
  <c r="CZ590" i="1"/>
  <c r="Y590" i="1" s="1"/>
  <c r="CY579" i="1"/>
  <c r="X579" i="1" s="1"/>
  <c r="GM579" i="1" s="1"/>
  <c r="GN579" i="1" s="1"/>
  <c r="CZ579" i="1"/>
  <c r="Y579" i="1" s="1"/>
  <c r="CP491" i="1"/>
  <c r="O491" i="1" s="1"/>
  <c r="CP382" i="1"/>
  <c r="O382" i="1" s="1"/>
  <c r="GM382" i="1" s="1"/>
  <c r="GO382" i="1" s="1"/>
  <c r="GM289" i="1"/>
  <c r="GN289" i="1" s="1"/>
  <c r="AQ22" i="1"/>
  <c r="F967" i="1"/>
  <c r="AQ987" i="1"/>
  <c r="CY355" i="1"/>
  <c r="X355" i="1" s="1"/>
  <c r="CZ355" i="1"/>
  <c r="Y355" i="1" s="1"/>
  <c r="CY305" i="1"/>
  <c r="X305" i="1" s="1"/>
  <c r="GM305" i="1" s="1"/>
  <c r="GN305" i="1" s="1"/>
  <c r="CZ305" i="1"/>
  <c r="Y305" i="1" s="1"/>
  <c r="CY164" i="1"/>
  <c r="X164" i="1" s="1"/>
  <c r="CY113" i="1"/>
  <c r="X113" i="1" s="1"/>
  <c r="GM113" i="1" s="1"/>
  <c r="GN113" i="1" s="1"/>
  <c r="CZ113" i="1"/>
  <c r="Y113" i="1" s="1"/>
  <c r="CY91" i="1"/>
  <c r="X91" i="1" s="1"/>
  <c r="CZ91" i="1"/>
  <c r="Y91" i="1" s="1"/>
  <c r="CY63" i="1"/>
  <c r="X63" i="1" s="1"/>
  <c r="CZ63" i="1"/>
  <c r="Y63" i="1" s="1"/>
  <c r="AF850" i="1"/>
  <c r="S927" i="1"/>
  <c r="CP909" i="1"/>
  <c r="O909" i="1" s="1"/>
  <c r="AL927" i="1"/>
  <c r="EH660" i="1"/>
  <c r="P827" i="1"/>
  <c r="GM885" i="1"/>
  <c r="GN885" i="1" s="1"/>
  <c r="CY687" i="1"/>
  <c r="X687" i="1" s="1"/>
  <c r="CZ687" i="1"/>
  <c r="Y687" i="1" s="1"/>
  <c r="CY739" i="1"/>
  <c r="X739" i="1" s="1"/>
  <c r="CZ739" i="1"/>
  <c r="Y739" i="1" s="1"/>
  <c r="CP695" i="1"/>
  <c r="O695" i="1" s="1"/>
  <c r="GM695" i="1" s="1"/>
  <c r="GN695" i="1" s="1"/>
  <c r="GM758" i="1"/>
  <c r="GO758" i="1" s="1"/>
  <c r="FU818" i="1" s="1"/>
  <c r="CP509" i="1"/>
  <c r="O509" i="1" s="1"/>
  <c r="GM483" i="1"/>
  <c r="CP343" i="1"/>
  <c r="O343" i="1" s="1"/>
  <c r="GN276" i="1"/>
  <c r="EI22" i="1"/>
  <c r="P967" i="1"/>
  <c r="EI987" i="1"/>
  <c r="CP321" i="1"/>
  <c r="O321" i="1" s="1"/>
  <c r="GM321" i="1" s="1"/>
  <c r="GN321" i="1" s="1"/>
  <c r="CY299" i="1"/>
  <c r="X299" i="1" s="1"/>
  <c r="CZ299" i="1"/>
  <c r="Y299" i="1" s="1"/>
  <c r="CP101" i="1"/>
  <c r="O101" i="1" s="1"/>
  <c r="CY357" i="1"/>
  <c r="X357" i="1" s="1"/>
  <c r="CZ357" i="1"/>
  <c r="Y357" i="1" s="1"/>
  <c r="CY311" i="1"/>
  <c r="X311" i="1" s="1"/>
  <c r="CZ311" i="1"/>
  <c r="Y311" i="1" s="1"/>
  <c r="CY279" i="1"/>
  <c r="X279" i="1" s="1"/>
  <c r="CZ279" i="1"/>
  <c r="Y279" i="1" s="1"/>
  <c r="CP41" i="1"/>
  <c r="O41" i="1" s="1"/>
  <c r="CY47" i="1"/>
  <c r="X47" i="1" s="1"/>
  <c r="GM47" i="1" s="1"/>
  <c r="GN47" i="1" s="1"/>
  <c r="CZ47" i="1"/>
  <c r="Y47" i="1" s="1"/>
  <c r="CZ699" i="1"/>
  <c r="Y699" i="1" s="1"/>
  <c r="GM482" i="1"/>
  <c r="DY660" i="1"/>
  <c r="DL818" i="1"/>
  <c r="CZ925" i="1"/>
  <c r="Y925" i="1" s="1"/>
  <c r="CY925" i="1"/>
  <c r="X925" i="1" s="1"/>
  <c r="EB818" i="1"/>
  <c r="GM923" i="1"/>
  <c r="GN923" i="1" s="1"/>
  <c r="AE660" i="1"/>
  <c r="R818" i="1"/>
  <c r="ER480" i="1"/>
  <c r="P639" i="1"/>
  <c r="CP616" i="1"/>
  <c r="O616" i="1" s="1"/>
  <c r="GM616" i="1" s="1"/>
  <c r="GN616" i="1" s="1"/>
  <c r="GM546" i="1"/>
  <c r="GN546" i="1" s="1"/>
  <c r="CZ602" i="1"/>
  <c r="Y602" i="1" s="1"/>
  <c r="CY602" i="1"/>
  <c r="X602" i="1" s="1"/>
  <c r="GM437" i="1"/>
  <c r="GN437" i="1" s="1"/>
  <c r="CZ535" i="1"/>
  <c r="Y535" i="1" s="1"/>
  <c r="CY535" i="1"/>
  <c r="X535" i="1" s="1"/>
  <c r="CZ489" i="1"/>
  <c r="Y489" i="1" s="1"/>
  <c r="CY489" i="1"/>
  <c r="X489" i="1" s="1"/>
  <c r="GM489" i="1" s="1"/>
  <c r="GN489" i="1" s="1"/>
  <c r="DZ448" i="1"/>
  <c r="GM355" i="1"/>
  <c r="GN355" i="1" s="1"/>
  <c r="ER26" i="1"/>
  <c r="P253" i="1"/>
  <c r="CY101" i="1"/>
  <c r="X101" i="1" s="1"/>
  <c r="CZ101" i="1"/>
  <c r="Y101" i="1" s="1"/>
  <c r="V850" i="1"/>
  <c r="F950" i="1"/>
  <c r="CP855" i="1"/>
  <c r="O855" i="1" s="1"/>
  <c r="BY927" i="1"/>
  <c r="GN852" i="1"/>
  <c r="CY697" i="1"/>
  <c r="X697" i="1" s="1"/>
  <c r="CZ697" i="1"/>
  <c r="Y697" i="1" s="1"/>
  <c r="CY679" i="1"/>
  <c r="X679" i="1" s="1"/>
  <c r="CZ679" i="1"/>
  <c r="Y679" i="1" s="1"/>
  <c r="CY907" i="1"/>
  <c r="X907" i="1" s="1"/>
  <c r="CZ907" i="1"/>
  <c r="Y907" i="1" s="1"/>
  <c r="CP699" i="1"/>
  <c r="O699" i="1" s="1"/>
  <c r="GM699" i="1" s="1"/>
  <c r="GN699" i="1" s="1"/>
  <c r="W274" i="1"/>
  <c r="F472" i="1"/>
  <c r="CY577" i="1"/>
  <c r="X577" i="1" s="1"/>
  <c r="GM577" i="1" s="1"/>
  <c r="GN577" i="1" s="1"/>
  <c r="CZ577" i="1"/>
  <c r="Y577" i="1" s="1"/>
  <c r="CY541" i="1"/>
  <c r="X541" i="1" s="1"/>
  <c r="CZ541" i="1"/>
  <c r="Y541" i="1" s="1"/>
  <c r="AZ274" i="1"/>
  <c r="F459" i="1"/>
  <c r="CZ557" i="1"/>
  <c r="Y557" i="1" s="1"/>
  <c r="CY557" i="1"/>
  <c r="X557" i="1" s="1"/>
  <c r="CZ553" i="1"/>
  <c r="Y553" i="1" s="1"/>
  <c r="CY553" i="1"/>
  <c r="X553" i="1" s="1"/>
  <c r="GM553" i="1" s="1"/>
  <c r="GN553" i="1" s="1"/>
  <c r="AE480" i="1"/>
  <c r="R628" i="1"/>
  <c r="EU22" i="1"/>
  <c r="P973" i="1"/>
  <c r="EU987" i="1"/>
  <c r="GM367" i="1"/>
  <c r="GN367" i="1" s="1"/>
  <c r="GM277" i="1"/>
  <c r="FU26" i="1"/>
  <c r="EL242" i="1"/>
  <c r="CZ168" i="1"/>
  <c r="Y168" i="1" s="1"/>
  <c r="CY168" i="1"/>
  <c r="X168" i="1" s="1"/>
  <c r="GM168" i="1" s="1"/>
  <c r="GN168" i="1" s="1"/>
  <c r="CY315" i="1"/>
  <c r="X315" i="1" s="1"/>
  <c r="CZ315" i="1"/>
  <c r="Y315" i="1" s="1"/>
  <c r="GM315" i="1" s="1"/>
  <c r="GN315" i="1" s="1"/>
  <c r="CP857" i="1"/>
  <c r="O857" i="1" s="1"/>
  <c r="W480" i="1"/>
  <c r="F652" i="1"/>
  <c r="GM752" i="1"/>
  <c r="GN752" i="1" s="1"/>
  <c r="CY620" i="1"/>
  <c r="X620" i="1" s="1"/>
  <c r="CZ620" i="1"/>
  <c r="Y620" i="1" s="1"/>
  <c r="CZ909" i="1"/>
  <c r="Y909" i="1" s="1"/>
  <c r="CY909" i="1"/>
  <c r="X909" i="1" s="1"/>
  <c r="CY691" i="1"/>
  <c r="X691" i="1" s="1"/>
  <c r="GM691" i="1" s="1"/>
  <c r="GN691" i="1" s="1"/>
  <c r="CZ691" i="1"/>
  <c r="Y691" i="1" s="1"/>
  <c r="CY812" i="1"/>
  <c r="X812" i="1" s="1"/>
  <c r="CZ812" i="1"/>
  <c r="Y812" i="1" s="1"/>
  <c r="V274" i="1"/>
  <c r="F471" i="1"/>
  <c r="GM790" i="1"/>
  <c r="GN790" i="1" s="1"/>
  <c r="AK818" i="1"/>
  <c r="DZ628" i="1"/>
  <c r="CZ567" i="1"/>
  <c r="Y567" i="1" s="1"/>
  <c r="CY567" i="1"/>
  <c r="X567" i="1" s="1"/>
  <c r="CZ509" i="1"/>
  <c r="Y509" i="1" s="1"/>
  <c r="CY509" i="1"/>
  <c r="X509" i="1" s="1"/>
  <c r="CP361" i="1"/>
  <c r="O361" i="1" s="1"/>
  <c r="AC274" i="1"/>
  <c r="CF448" i="1"/>
  <c r="CH448" i="1"/>
  <c r="P448" i="1"/>
  <c r="CE448" i="1"/>
  <c r="CZ166" i="1"/>
  <c r="Y166" i="1" s="1"/>
  <c r="AL242" i="1" s="1"/>
  <c r="CY166" i="1"/>
  <c r="X166" i="1" s="1"/>
  <c r="GM166" i="1" s="1"/>
  <c r="GN166" i="1" s="1"/>
  <c r="DX448" i="1"/>
  <c r="CY85" i="1"/>
  <c r="X85" i="1" s="1"/>
  <c r="CZ85" i="1"/>
  <c r="Y85" i="1" s="1"/>
  <c r="GM905" i="1"/>
  <c r="GN905" i="1" s="1"/>
  <c r="AE850" i="1"/>
  <c r="R927" i="1"/>
  <c r="CY703" i="1"/>
  <c r="X703" i="1" s="1"/>
  <c r="CZ703" i="1"/>
  <c r="Y703" i="1" s="1"/>
  <c r="FR925" i="1"/>
  <c r="CP925" i="1"/>
  <c r="O925" i="1" s="1"/>
  <c r="GM925" i="1" s="1"/>
  <c r="F840" i="1"/>
  <c r="U660" i="1"/>
  <c r="GM869" i="1"/>
  <c r="GN869" i="1" s="1"/>
  <c r="CP618" i="1"/>
  <c r="O618" i="1" s="1"/>
  <c r="CY573" i="1"/>
  <c r="X573" i="1" s="1"/>
  <c r="CZ573" i="1"/>
  <c r="Y573" i="1" s="1"/>
  <c r="GM808" i="1"/>
  <c r="GN808" i="1" s="1"/>
  <c r="AC480" i="1"/>
  <c r="CH628" i="1"/>
  <c r="P628" i="1"/>
  <c r="CE628" i="1"/>
  <c r="CF628" i="1"/>
  <c r="Q480" i="1"/>
  <c r="F640" i="1"/>
  <c r="GB448" i="1"/>
  <c r="CZ446" i="1"/>
  <c r="Y446" i="1" s="1"/>
  <c r="CY446" i="1"/>
  <c r="X446" i="1" s="1"/>
  <c r="CZ442" i="1"/>
  <c r="Y442" i="1" s="1"/>
  <c r="CY442" i="1"/>
  <c r="X442" i="1" s="1"/>
  <c r="CP317" i="1"/>
  <c r="O317" i="1" s="1"/>
  <c r="BD22" i="1"/>
  <c r="BD987" i="1"/>
  <c r="F982" i="1"/>
  <c r="EG22" i="1"/>
  <c r="P961" i="1"/>
  <c r="EG987" i="1"/>
  <c r="AF242" i="1"/>
  <c r="CP85" i="1"/>
  <c r="O85" i="1" s="1"/>
  <c r="GM85" i="1" s="1"/>
  <c r="GN85" i="1" s="1"/>
  <c r="DU242" i="1"/>
  <c r="CP63" i="1"/>
  <c r="O63" i="1" s="1"/>
  <c r="GM63" i="1" s="1"/>
  <c r="GN63" i="1" s="1"/>
  <c r="AB818" i="1"/>
  <c r="CZ689" i="1"/>
  <c r="Y689" i="1" s="1"/>
  <c r="FU850" i="1"/>
  <c r="EL927" i="1"/>
  <c r="GM685" i="1"/>
  <c r="GN685" i="1" s="1"/>
  <c r="GM693" i="1"/>
  <c r="GN693" i="1" s="1"/>
  <c r="GM679" i="1"/>
  <c r="GN679" i="1" s="1"/>
  <c r="CP624" i="1"/>
  <c r="O624" i="1" s="1"/>
  <c r="GM602" i="1"/>
  <c r="GN602" i="1" s="1"/>
  <c r="CY594" i="1"/>
  <c r="X594" i="1" s="1"/>
  <c r="GM594" i="1" s="1"/>
  <c r="GO594" i="1" s="1"/>
  <c r="CZ594" i="1"/>
  <c r="Y594" i="1" s="1"/>
  <c r="BA274" i="1"/>
  <c r="F468" i="1"/>
  <c r="DX628" i="1"/>
  <c r="CP487" i="1"/>
  <c r="O487" i="1" s="1"/>
  <c r="GM394" i="1"/>
  <c r="GN394" i="1" s="1"/>
  <c r="FU448" i="1"/>
  <c r="AE274" i="1"/>
  <c r="R448" i="1"/>
  <c r="CZ170" i="1"/>
  <c r="Y170" i="1" s="1"/>
  <c r="CY170" i="1"/>
  <c r="X170" i="1" s="1"/>
  <c r="GM170" i="1" s="1"/>
  <c r="GN170" i="1" s="1"/>
  <c r="AC26" i="1"/>
  <c r="CH242" i="1"/>
  <c r="P242" i="1"/>
  <c r="CE242" i="1"/>
  <c r="CF242" i="1"/>
  <c r="CY107" i="1"/>
  <c r="X107" i="1" s="1"/>
  <c r="GM107" i="1" s="1"/>
  <c r="GN107" i="1" s="1"/>
  <c r="CZ107" i="1"/>
  <c r="Y107" i="1" s="1"/>
  <c r="DY242" i="1"/>
  <c r="CY359" i="1"/>
  <c r="X359" i="1" s="1"/>
  <c r="GM359" i="1" s="1"/>
  <c r="GN359" i="1" s="1"/>
  <c r="CZ359" i="1"/>
  <c r="Y359" i="1" s="1"/>
  <c r="CY313" i="1"/>
  <c r="X313" i="1" s="1"/>
  <c r="CZ313" i="1"/>
  <c r="Y313" i="1" s="1"/>
  <c r="CY75" i="1"/>
  <c r="X75" i="1" s="1"/>
  <c r="CZ75" i="1"/>
  <c r="Y75" i="1" s="1"/>
  <c r="CY41" i="1"/>
  <c r="X41" i="1" s="1"/>
  <c r="CZ41" i="1"/>
  <c r="Y41" i="1" s="1"/>
  <c r="CY855" i="1"/>
  <c r="X855" i="1" s="1"/>
  <c r="EC927" i="1" s="1"/>
  <c r="CZ855" i="1"/>
  <c r="Y855" i="1" s="1"/>
  <c r="GM907" i="1"/>
  <c r="GN907" i="1" s="1"/>
  <c r="CY622" i="1"/>
  <c r="X622" i="1" s="1"/>
  <c r="GM622" i="1" s="1"/>
  <c r="GN622" i="1" s="1"/>
  <c r="CZ622" i="1"/>
  <c r="Y622" i="1" s="1"/>
  <c r="CP707" i="1"/>
  <c r="O707" i="1" s="1"/>
  <c r="GM663" i="1"/>
  <c r="AF480" i="1"/>
  <c r="S628" i="1"/>
  <c r="ER274" i="1"/>
  <c r="P459" i="1"/>
  <c r="EB448" i="1"/>
  <c r="EA448" i="1"/>
  <c r="CY345" i="1"/>
  <c r="X345" i="1" s="1"/>
  <c r="CZ345" i="1"/>
  <c r="Y345" i="1" s="1"/>
  <c r="GM311" i="1"/>
  <c r="GN311" i="1" s="1"/>
  <c r="AU22" i="1"/>
  <c r="AU987" i="1"/>
  <c r="F976" i="1"/>
  <c r="CP75" i="1"/>
  <c r="O75" i="1" s="1"/>
  <c r="GM43" i="1"/>
  <c r="GN43" i="1" s="1"/>
  <c r="CY61" i="1"/>
  <c r="X61" i="1" s="1"/>
  <c r="GM61" i="1" s="1"/>
  <c r="GN61" i="1" s="1"/>
  <c r="CZ61" i="1"/>
  <c r="Y61" i="1" s="1"/>
  <c r="CY857" i="1"/>
  <c r="X857" i="1" s="1"/>
  <c r="CZ857" i="1"/>
  <c r="Y857" i="1" s="1"/>
  <c r="Q850" i="1"/>
  <c r="F939" i="1"/>
  <c r="CY618" i="1"/>
  <c r="X618" i="1" s="1"/>
  <c r="CZ618" i="1"/>
  <c r="Y618" i="1" s="1"/>
  <c r="CP705" i="1"/>
  <c r="O705" i="1" s="1"/>
  <c r="CP689" i="1"/>
  <c r="O689" i="1" s="1"/>
  <c r="GM689" i="1" s="1"/>
  <c r="GN689" i="1" s="1"/>
  <c r="AZ480" i="1"/>
  <c r="F639" i="1"/>
  <c r="GM573" i="1"/>
  <c r="GN573" i="1" s="1"/>
  <c r="DW448" i="1"/>
  <c r="GM357" i="1"/>
  <c r="GN357" i="1" s="1"/>
  <c r="CP214" i="1"/>
  <c r="O214" i="1" s="1"/>
  <c r="GM214" i="1" s="1"/>
  <c r="GN214" i="1" s="1"/>
  <c r="CY363" i="1"/>
  <c r="X363" i="1" s="1"/>
  <c r="GM363" i="1" s="1"/>
  <c r="GN363" i="1" s="1"/>
  <c r="CZ363" i="1"/>
  <c r="Y363" i="1" s="1"/>
  <c r="CY317" i="1"/>
  <c r="X317" i="1" s="1"/>
  <c r="CZ317" i="1"/>
  <c r="Y317" i="1" s="1"/>
  <c r="CY291" i="1"/>
  <c r="X291" i="1" s="1"/>
  <c r="CZ291" i="1"/>
  <c r="Y291" i="1" s="1"/>
  <c r="ED448" i="1" s="1"/>
  <c r="CP111" i="1"/>
  <c r="O111" i="1" s="1"/>
  <c r="GM111" i="1" s="1"/>
  <c r="GN111" i="1" s="1"/>
  <c r="DZ242" i="1"/>
  <c r="CY79" i="1"/>
  <c r="X79" i="1" s="1"/>
  <c r="GM79" i="1" s="1"/>
  <c r="GN79" i="1" s="1"/>
  <c r="CZ79" i="1"/>
  <c r="Y79" i="1" s="1"/>
  <c r="CY45" i="1"/>
  <c r="X45" i="1" s="1"/>
  <c r="CZ45" i="1"/>
  <c r="Y45" i="1" s="1"/>
  <c r="CY859" i="1"/>
  <c r="X859" i="1" s="1"/>
  <c r="GM859" i="1" s="1"/>
  <c r="GN859" i="1" s="1"/>
  <c r="CZ859" i="1"/>
  <c r="Y859" i="1" s="1"/>
  <c r="GM897" i="1"/>
  <c r="GN897" i="1" s="1"/>
  <c r="AK927" i="1"/>
  <c r="GA660" i="1"/>
  <c r="ER818" i="1"/>
  <c r="CP703" i="1"/>
  <c r="O703" i="1" s="1"/>
  <c r="GM703" i="1" s="1"/>
  <c r="GN703" i="1" s="1"/>
  <c r="CP687" i="1"/>
  <c r="O687" i="1" s="1"/>
  <c r="GM687" i="1" s="1"/>
  <c r="GN687" i="1" s="1"/>
  <c r="CP541" i="1"/>
  <c r="O541" i="1" s="1"/>
  <c r="GM541" i="1" s="1"/>
  <c r="GN541" i="1" s="1"/>
  <c r="EP480" i="1"/>
  <c r="P635" i="1"/>
  <c r="EA628" i="1"/>
  <c r="CP551" i="1"/>
  <c r="O551" i="1" s="1"/>
  <c r="CY501" i="1"/>
  <c r="X501" i="1" s="1"/>
  <c r="GM501" i="1" s="1"/>
  <c r="GN501" i="1" s="1"/>
  <c r="CZ501" i="1"/>
  <c r="Y501" i="1" s="1"/>
  <c r="GM484" i="1"/>
  <c r="GN484" i="1" s="1"/>
  <c r="CY388" i="1"/>
  <c r="X388" i="1" s="1"/>
  <c r="GM388" i="1" s="1"/>
  <c r="GN388" i="1" s="1"/>
  <c r="CZ388" i="1"/>
  <c r="Y388" i="1" s="1"/>
  <c r="GM179" i="1"/>
  <c r="GN179" i="1" s="1"/>
  <c r="CP313" i="1"/>
  <c r="O313" i="1" s="1"/>
  <c r="GM313" i="1" s="1"/>
  <c r="GN313" i="1" s="1"/>
  <c r="GM279" i="1"/>
  <c r="GN279" i="1" s="1"/>
  <c r="CY374" i="1"/>
  <c r="X374" i="1" s="1"/>
  <c r="CZ374" i="1"/>
  <c r="Y374" i="1" s="1"/>
  <c r="CY319" i="1"/>
  <c r="X319" i="1" s="1"/>
  <c r="GM319" i="1" s="1"/>
  <c r="GN319" i="1" s="1"/>
  <c r="CZ319" i="1"/>
  <c r="Y319" i="1" s="1"/>
  <c r="CY293" i="1"/>
  <c r="X293" i="1" s="1"/>
  <c r="GM293" i="1" s="1"/>
  <c r="GN293" i="1" s="1"/>
  <c r="CZ293" i="1"/>
  <c r="Y293" i="1" s="1"/>
  <c r="CP188" i="1"/>
  <c r="O188" i="1" s="1"/>
  <c r="CP59" i="1"/>
  <c r="O59" i="1" s="1"/>
  <c r="GM59" i="1" s="1"/>
  <c r="GN59" i="1" s="1"/>
  <c r="CY93" i="1"/>
  <c r="X93" i="1" s="1"/>
  <c r="GM93" i="1" s="1"/>
  <c r="GN93" i="1" s="1"/>
  <c r="CZ93" i="1"/>
  <c r="Y93" i="1" s="1"/>
  <c r="GM662" i="1"/>
  <c r="CY172" i="1"/>
  <c r="X172" i="1" s="1"/>
  <c r="GM172" i="1" s="1"/>
  <c r="GN172" i="1" s="1"/>
  <c r="AK242" i="1"/>
  <c r="AC850" i="1"/>
  <c r="P927" i="1"/>
  <c r="CE927" i="1"/>
  <c r="CH927" i="1"/>
  <c r="CF927" i="1"/>
  <c r="U850" i="1"/>
  <c r="F949" i="1"/>
  <c r="DU850" i="1"/>
  <c r="DH927" i="1"/>
  <c r="FW927" i="1"/>
  <c r="F948" i="1"/>
  <c r="T850" i="1"/>
  <c r="CZ921" i="1"/>
  <c r="Y921" i="1" s="1"/>
  <c r="CY921" i="1"/>
  <c r="X921" i="1" s="1"/>
  <c r="BA850" i="1"/>
  <c r="F947" i="1"/>
  <c r="GM853" i="1"/>
  <c r="CY624" i="1"/>
  <c r="X624" i="1" s="1"/>
  <c r="CZ624" i="1"/>
  <c r="Y624" i="1" s="1"/>
  <c r="AX850" i="1"/>
  <c r="F934" i="1"/>
  <c r="GM915" i="1"/>
  <c r="GN915" i="1" s="1"/>
  <c r="CY707" i="1"/>
  <c r="X707" i="1" s="1"/>
  <c r="CZ707" i="1"/>
  <c r="Y707" i="1" s="1"/>
  <c r="CP816" i="1"/>
  <c r="O816" i="1" s="1"/>
  <c r="GM816" i="1" s="1"/>
  <c r="GN816" i="1" s="1"/>
  <c r="CP701" i="1"/>
  <c r="O701" i="1" s="1"/>
  <c r="GB628" i="1"/>
  <c r="CP529" i="1"/>
  <c r="O529" i="1" s="1"/>
  <c r="GM529" i="1" s="1"/>
  <c r="GN529" i="1" s="1"/>
  <c r="CY398" i="1"/>
  <c r="X398" i="1" s="1"/>
  <c r="GM398" i="1" s="1"/>
  <c r="GN398" i="1" s="1"/>
  <c r="CZ398" i="1"/>
  <c r="Y398" i="1" s="1"/>
  <c r="DY448" i="1"/>
  <c r="CZ491" i="1"/>
  <c r="Y491" i="1" s="1"/>
  <c r="CY491" i="1"/>
  <c r="X491" i="1" s="1"/>
  <c r="CZ487" i="1"/>
  <c r="Y487" i="1" s="1"/>
  <c r="ED628" i="1" s="1"/>
  <c r="CY487" i="1"/>
  <c r="X487" i="1" s="1"/>
  <c r="EC628" i="1" s="1"/>
  <c r="GM299" i="1"/>
  <c r="GN299" i="1" s="1"/>
  <c r="AO22" i="1"/>
  <c r="F961" i="1"/>
  <c r="AO987" i="1"/>
  <c r="CY343" i="1"/>
  <c r="X343" i="1" s="1"/>
  <c r="CZ343" i="1"/>
  <c r="Y343" i="1" s="1"/>
  <c r="GM291" i="1"/>
  <c r="GN291" i="1" s="1"/>
  <c r="GM121" i="1"/>
  <c r="GN121" i="1" s="1"/>
  <c r="DZ927" i="1"/>
  <c r="GM856" i="1"/>
  <c r="GN856" i="1" s="1"/>
  <c r="CY667" i="1"/>
  <c r="X667" i="1" s="1"/>
  <c r="EC818" i="1" s="1"/>
  <c r="CZ667" i="1"/>
  <c r="Y667" i="1" s="1"/>
  <c r="ED818" i="1" s="1"/>
  <c r="DX818" i="1"/>
  <c r="T480" i="1"/>
  <c r="F649" i="1"/>
  <c r="CP899" i="1"/>
  <c r="O899" i="1" s="1"/>
  <c r="GM899" i="1" s="1"/>
  <c r="GN899" i="1" s="1"/>
  <c r="FR921" i="1"/>
  <c r="CP921" i="1"/>
  <c r="O921" i="1" s="1"/>
  <c r="GM921" i="1" s="1"/>
  <c r="W850" i="1"/>
  <c r="F951" i="1"/>
  <c r="CY701" i="1"/>
  <c r="X701" i="1" s="1"/>
  <c r="CZ701" i="1"/>
  <c r="Y701" i="1" s="1"/>
  <c r="CP814" i="1"/>
  <c r="O814" i="1" s="1"/>
  <c r="GM814" i="1" s="1"/>
  <c r="GN814" i="1" s="1"/>
  <c r="CI818" i="1"/>
  <c r="BY660" i="1"/>
  <c r="AP818" i="1"/>
  <c r="CP667" i="1"/>
  <c r="O667" i="1" s="1"/>
  <c r="CC628" i="1"/>
  <c r="T274" i="1"/>
  <c r="F469" i="1"/>
  <c r="CY598" i="1"/>
  <c r="X598" i="1" s="1"/>
  <c r="GM598" i="1" s="1"/>
  <c r="GO598" i="1" s="1"/>
  <c r="CZ598" i="1"/>
  <c r="Y598" i="1" s="1"/>
  <c r="GM567" i="1"/>
  <c r="GN567" i="1" s="1"/>
  <c r="GM555" i="1"/>
  <c r="GN555" i="1" s="1"/>
  <c r="CY497" i="1"/>
  <c r="X497" i="1" s="1"/>
  <c r="GM497" i="1" s="1"/>
  <c r="GN497" i="1" s="1"/>
  <c r="CZ497" i="1"/>
  <c r="Y497" i="1" s="1"/>
  <c r="AL628" i="1"/>
  <c r="GM446" i="1"/>
  <c r="GN446" i="1" s="1"/>
  <c r="AF274" i="1"/>
  <c r="S448" i="1"/>
  <c r="CZ559" i="1"/>
  <c r="Y559" i="1" s="1"/>
  <c r="CY559" i="1"/>
  <c r="X559" i="1" s="1"/>
  <c r="CZ555" i="1"/>
  <c r="Y555" i="1" s="1"/>
  <c r="CY555" i="1"/>
  <c r="X555" i="1" s="1"/>
  <c r="CZ551" i="1"/>
  <c r="Y551" i="1" s="1"/>
  <c r="CY551" i="1"/>
  <c r="X551" i="1" s="1"/>
  <c r="GM345" i="1"/>
  <c r="GN345" i="1" s="1"/>
  <c r="CP281" i="1"/>
  <c r="O281" i="1" s="1"/>
  <c r="GM281" i="1" s="1"/>
  <c r="GN281" i="1" s="1"/>
  <c r="GM164" i="1"/>
  <c r="GN164" i="1" s="1"/>
  <c r="CY361" i="1"/>
  <c r="X361" i="1" s="1"/>
  <c r="CZ361" i="1"/>
  <c r="Y361" i="1" s="1"/>
  <c r="CY303" i="1"/>
  <c r="X303" i="1" s="1"/>
  <c r="GM303" i="1" s="1"/>
  <c r="GN303" i="1" s="1"/>
  <c r="CZ303" i="1"/>
  <c r="Y303" i="1" s="1"/>
  <c r="CP95" i="1"/>
  <c r="O95" i="1" s="1"/>
  <c r="GM95" i="1" s="1"/>
  <c r="GN95" i="1" s="1"/>
  <c r="GM39" i="1"/>
  <c r="GN39" i="1" s="1"/>
  <c r="CC850" i="1"/>
  <c r="AT927" i="1"/>
  <c r="CY705" i="1"/>
  <c r="X705" i="1" s="1"/>
  <c r="CZ705" i="1"/>
  <c r="Y705" i="1" s="1"/>
  <c r="BA480" i="1"/>
  <c r="F648" i="1"/>
  <c r="GM741" i="1"/>
  <c r="GN741" i="1" s="1"/>
  <c r="AD660" i="1"/>
  <c r="Q818" i="1"/>
  <c r="CP620" i="1"/>
  <c r="O620" i="1" s="1"/>
  <c r="GM620" i="1" s="1"/>
  <c r="GN620" i="1" s="1"/>
  <c r="CY571" i="1"/>
  <c r="X571" i="1" s="1"/>
  <c r="GM571" i="1" s="1"/>
  <c r="GN571" i="1" s="1"/>
  <c r="CZ571" i="1"/>
  <c r="Y571" i="1" s="1"/>
  <c r="S818" i="1"/>
  <c r="AF660" i="1"/>
  <c r="CP557" i="1"/>
  <c r="O557" i="1" s="1"/>
  <c r="GM557" i="1" s="1"/>
  <c r="GN557" i="1" s="1"/>
  <c r="CY515" i="1"/>
  <c r="X515" i="1" s="1"/>
  <c r="GM515" i="1" s="1"/>
  <c r="GN515" i="1" s="1"/>
  <c r="CZ515" i="1"/>
  <c r="Y515" i="1" s="1"/>
  <c r="CY499" i="1"/>
  <c r="X499" i="1" s="1"/>
  <c r="GM499" i="1" s="1"/>
  <c r="GN499" i="1" s="1"/>
  <c r="CZ499" i="1"/>
  <c r="Y499" i="1" s="1"/>
  <c r="EP274" i="1"/>
  <c r="P455" i="1"/>
  <c r="CZ523" i="1"/>
  <c r="Y523" i="1" s="1"/>
  <c r="CY523" i="1"/>
  <c r="X523" i="1" s="1"/>
  <c r="GM523" i="1" s="1"/>
  <c r="GN523" i="1" s="1"/>
  <c r="CZ507" i="1"/>
  <c r="Y507" i="1" s="1"/>
  <c r="CY507" i="1"/>
  <c r="X507" i="1" s="1"/>
  <c r="GM507" i="1" s="1"/>
  <c r="GN507" i="1" s="1"/>
  <c r="EM22" i="1"/>
  <c r="EM987" i="1"/>
  <c r="P976" i="1"/>
  <c r="AZ26" i="1"/>
  <c r="F253" i="1"/>
  <c r="CZ188" i="1"/>
  <c r="Y188" i="1" s="1"/>
  <c r="ED242" i="1" s="1"/>
  <c r="CY188" i="1"/>
  <c r="X188" i="1" s="1"/>
  <c r="EC242" i="1" s="1"/>
  <c r="BB22" i="1"/>
  <c r="F970" i="1"/>
  <c r="BB987" i="1"/>
  <c r="CZ917" i="1"/>
  <c r="Y917" i="1" s="1"/>
  <c r="CY917" i="1"/>
  <c r="X917" i="1" s="1"/>
  <c r="GB927" i="1"/>
  <c r="ED927" i="1"/>
  <c r="V660" i="1"/>
  <c r="F841" i="1"/>
  <c r="FR917" i="1"/>
  <c r="CP917" i="1"/>
  <c r="O917" i="1" s="1"/>
  <c r="GM917" i="1" s="1"/>
  <c r="GB818" i="1"/>
  <c r="V480" i="1"/>
  <c r="F651" i="1"/>
  <c r="CP739" i="1"/>
  <c r="O739" i="1" s="1"/>
  <c r="GM739" i="1" s="1"/>
  <c r="GN739" i="1" s="1"/>
  <c r="CP626" i="1"/>
  <c r="O626" i="1" s="1"/>
  <c r="GM626" i="1" s="1"/>
  <c r="GN626" i="1" s="1"/>
  <c r="DY628" i="1"/>
  <c r="CY586" i="1"/>
  <c r="X586" i="1" s="1"/>
  <c r="GM586" i="1" s="1"/>
  <c r="GN586" i="1" s="1"/>
  <c r="CZ586" i="1"/>
  <c r="Y586" i="1" s="1"/>
  <c r="U274" i="1"/>
  <c r="F470" i="1"/>
  <c r="CP559" i="1"/>
  <c r="O559" i="1" s="1"/>
  <c r="CP535" i="1"/>
  <c r="O535" i="1" s="1"/>
  <c r="GM535" i="1" s="1"/>
  <c r="GN535" i="1" s="1"/>
  <c r="CY517" i="1"/>
  <c r="X517" i="1" s="1"/>
  <c r="GM517" i="1" s="1"/>
  <c r="GN517" i="1" s="1"/>
  <c r="CZ517" i="1"/>
  <c r="Y517" i="1" s="1"/>
  <c r="DU628" i="1"/>
  <c r="CP442" i="1"/>
  <c r="O442" i="1" s="1"/>
  <c r="GM442" i="1" s="1"/>
  <c r="GN442" i="1" s="1"/>
  <c r="AX274" i="1"/>
  <c r="F455" i="1"/>
  <c r="CZ444" i="1"/>
  <c r="Y444" i="1" s="1"/>
  <c r="CY444" i="1"/>
  <c r="X444" i="1" s="1"/>
  <c r="GM444" i="1" s="1"/>
  <c r="GN444" i="1" s="1"/>
  <c r="AB448" i="1"/>
  <c r="GM374" i="1"/>
  <c r="GN374" i="1" s="1"/>
  <c r="GM309" i="1"/>
  <c r="GN309" i="1" s="1"/>
  <c r="EP26" i="1"/>
  <c r="P249" i="1"/>
  <c r="EP957" i="1"/>
  <c r="CY105" i="1"/>
  <c r="X105" i="1" s="1"/>
  <c r="CZ105" i="1"/>
  <c r="Y105" i="1" s="1"/>
  <c r="GM105" i="1" s="1"/>
  <c r="GN105" i="1" s="1"/>
  <c r="CP77" i="1"/>
  <c r="O77" i="1" s="1"/>
  <c r="GM77" i="1" s="1"/>
  <c r="GN77" i="1" s="1"/>
  <c r="CP45" i="1"/>
  <c r="O45" i="1" s="1"/>
  <c r="GM45" i="1" s="1"/>
  <c r="GN45" i="1" s="1"/>
  <c r="DT242" i="1"/>
  <c r="AB628" i="1"/>
  <c r="EC26" i="1" l="1"/>
  <c r="DP242" i="1"/>
  <c r="EC660" i="1"/>
  <c r="DP818" i="1"/>
  <c r="ED480" i="1"/>
  <c r="DQ628" i="1"/>
  <c r="EC850" i="1"/>
  <c r="DP927" i="1"/>
  <c r="FU628" i="1"/>
  <c r="ED26" i="1"/>
  <c r="DQ242" i="1"/>
  <c r="ED274" i="1"/>
  <c r="DQ448" i="1"/>
  <c r="ED660" i="1"/>
  <c r="DQ818" i="1"/>
  <c r="EC480" i="1"/>
  <c r="DP628" i="1"/>
  <c r="AL26" i="1"/>
  <c r="Y242" i="1"/>
  <c r="CC480" i="1"/>
  <c r="AT628" i="1"/>
  <c r="DT26" i="1"/>
  <c r="DG242" i="1"/>
  <c r="DU480" i="1"/>
  <c r="FX628" i="1"/>
  <c r="FZ628" i="1"/>
  <c r="DH628" i="1"/>
  <c r="FW628" i="1"/>
  <c r="GM559" i="1"/>
  <c r="GN559" i="1" s="1"/>
  <c r="FQ927" i="1"/>
  <c r="ES927" i="1"/>
  <c r="GB850" i="1"/>
  <c r="EC448" i="1"/>
  <c r="GM667" i="1"/>
  <c r="GN667" i="1" s="1"/>
  <c r="GM701" i="1"/>
  <c r="GN701" i="1" s="1"/>
  <c r="CF850" i="1"/>
  <c r="AW927" i="1"/>
  <c r="GM75" i="1"/>
  <c r="GN75" i="1" s="1"/>
  <c r="EA274" i="1"/>
  <c r="DN448" i="1"/>
  <c r="S480" i="1"/>
  <c r="F643" i="1"/>
  <c r="GM707" i="1"/>
  <c r="GN707" i="1" s="1"/>
  <c r="CH26" i="1"/>
  <c r="AY242" i="1"/>
  <c r="R274" i="1"/>
  <c r="F462" i="1"/>
  <c r="GM487" i="1"/>
  <c r="GN487" i="1" s="1"/>
  <c r="GM624" i="1"/>
  <c r="GN624" i="1" s="1"/>
  <c r="EL850" i="1"/>
  <c r="P945" i="1"/>
  <c r="AF26" i="1"/>
  <c r="S242" i="1"/>
  <c r="GB274" i="1"/>
  <c r="ES448" i="1"/>
  <c r="CE480" i="1"/>
  <c r="AV628" i="1"/>
  <c r="CE274" i="1"/>
  <c r="AV448" i="1"/>
  <c r="R480" i="1"/>
  <c r="F642" i="1"/>
  <c r="BY850" i="1"/>
  <c r="CI927" i="1"/>
  <c r="AP927" i="1"/>
  <c r="R660" i="1"/>
  <c r="F832" i="1"/>
  <c r="GN482" i="1"/>
  <c r="CB628" i="1" s="1"/>
  <c r="CA628" i="1"/>
  <c r="GM41" i="1"/>
  <c r="GN41" i="1" s="1"/>
  <c r="GM343" i="1"/>
  <c r="GN343" i="1" s="1"/>
  <c r="EL818" i="1"/>
  <c r="FU660" i="1"/>
  <c r="AQ18" i="1"/>
  <c r="F997" i="1"/>
  <c r="AL660" i="1"/>
  <c r="Y818" i="1"/>
  <c r="CF660" i="1"/>
  <c r="AW818" i="1"/>
  <c r="CH660" i="1"/>
  <c r="AY818" i="1"/>
  <c r="FZ660" i="1"/>
  <c r="EQ818" i="1"/>
  <c r="EO818" i="1"/>
  <c r="FX660" i="1"/>
  <c r="DK850" i="1"/>
  <c r="P942" i="1"/>
  <c r="T26" i="1"/>
  <c r="F263" i="1"/>
  <c r="T957" i="1"/>
  <c r="DO850" i="1"/>
  <c r="P951" i="1"/>
  <c r="DY480" i="1"/>
  <c r="DL628" i="1"/>
  <c r="S660" i="1"/>
  <c r="F833" i="1"/>
  <c r="AT850" i="1"/>
  <c r="F945" i="1"/>
  <c r="AP660" i="1"/>
  <c r="F827" i="1"/>
  <c r="AP957" i="1"/>
  <c r="AO18" i="1"/>
  <c r="F991" i="1"/>
  <c r="DY274" i="1"/>
  <c r="DL448" i="1"/>
  <c r="GB480" i="1"/>
  <c r="ES628" i="1"/>
  <c r="DT927" i="1"/>
  <c r="CH850" i="1"/>
  <c r="AY927" i="1"/>
  <c r="AK26" i="1"/>
  <c r="X242" i="1"/>
  <c r="ER660" i="1"/>
  <c r="P829" i="1"/>
  <c r="GM705" i="1"/>
  <c r="GN705" i="1" s="1"/>
  <c r="EB274" i="1"/>
  <c r="DO448" i="1"/>
  <c r="CF26" i="1"/>
  <c r="AW242" i="1"/>
  <c r="DX480" i="1"/>
  <c r="DK628" i="1"/>
  <c r="EG18" i="1"/>
  <c r="P991" i="1"/>
  <c r="BD18" i="1"/>
  <c r="F1012" i="1"/>
  <c r="P480" i="1"/>
  <c r="F631" i="1"/>
  <c r="DX274" i="1"/>
  <c r="DK448" i="1"/>
  <c r="P274" i="1"/>
  <c r="F451" i="1"/>
  <c r="GM361" i="1"/>
  <c r="GN361" i="1" s="1"/>
  <c r="DT448" i="1"/>
  <c r="EU18" i="1"/>
  <c r="P1003" i="1"/>
  <c r="GM855" i="1"/>
  <c r="GN855" i="1" s="1"/>
  <c r="DT628" i="1"/>
  <c r="AL850" i="1"/>
  <c r="Y927" i="1"/>
  <c r="EV18" i="1"/>
  <c r="P1012" i="1"/>
  <c r="Q274" i="1"/>
  <c r="F460" i="1"/>
  <c r="AB26" i="1"/>
  <c r="O242" i="1"/>
  <c r="ET18" i="1"/>
  <c r="P1000" i="1"/>
  <c r="W26" i="1"/>
  <c r="F266" i="1"/>
  <c r="W957" i="1"/>
  <c r="DN26" i="1"/>
  <c r="P265" i="1"/>
  <c r="P948" i="1"/>
  <c r="DL850" i="1"/>
  <c r="FW660" i="1"/>
  <c r="EN818" i="1"/>
  <c r="DJ26" i="1"/>
  <c r="P256" i="1"/>
  <c r="AX18" i="1"/>
  <c r="F994" i="1"/>
  <c r="Y274" i="1"/>
  <c r="F475" i="1"/>
  <c r="V26" i="1"/>
  <c r="F265" i="1"/>
  <c r="V957" i="1"/>
  <c r="DJ850" i="1"/>
  <c r="P941" i="1"/>
  <c r="DJ660" i="1"/>
  <c r="P832" i="1"/>
  <c r="R26" i="1"/>
  <c r="F256" i="1"/>
  <c r="R957" i="1"/>
  <c r="EP22" i="1"/>
  <c r="P964" i="1"/>
  <c r="EP987" i="1"/>
  <c r="AB274" i="1"/>
  <c r="O448" i="1"/>
  <c r="ES818" i="1"/>
  <c r="GB660" i="1"/>
  <c r="EM18" i="1"/>
  <c r="P1006" i="1"/>
  <c r="F830" i="1"/>
  <c r="Q660" i="1"/>
  <c r="AL480" i="1"/>
  <c r="Y628" i="1"/>
  <c r="DX660" i="1"/>
  <c r="DK818" i="1"/>
  <c r="DZ850" i="1"/>
  <c r="DM927" i="1"/>
  <c r="GN853" i="1"/>
  <c r="FW850" i="1"/>
  <c r="EN927" i="1"/>
  <c r="CE850" i="1"/>
  <c r="AV927" i="1"/>
  <c r="GM551" i="1"/>
  <c r="GN551" i="1" s="1"/>
  <c r="DT818" i="1"/>
  <c r="DY26" i="1"/>
  <c r="DL242" i="1"/>
  <c r="CE26" i="1"/>
  <c r="AV242" i="1"/>
  <c r="FU274" i="1"/>
  <c r="EL448" i="1"/>
  <c r="DU26" i="1"/>
  <c r="DH242" i="1"/>
  <c r="FW242" i="1"/>
  <c r="FX242" i="1"/>
  <c r="FZ242" i="1"/>
  <c r="CH480" i="1"/>
  <c r="AY628" i="1"/>
  <c r="CH274" i="1"/>
  <c r="AY448" i="1"/>
  <c r="DZ480" i="1"/>
  <c r="DM628" i="1"/>
  <c r="GN277" i="1"/>
  <c r="CA927" i="1"/>
  <c r="DL660" i="1"/>
  <c r="P839" i="1"/>
  <c r="CA448" i="1"/>
  <c r="GN483" i="1"/>
  <c r="FS628" i="1"/>
  <c r="GM909" i="1"/>
  <c r="GN909" i="1" s="1"/>
  <c r="GM491" i="1"/>
  <c r="GN491" i="1" s="1"/>
  <c r="GM812" i="1"/>
  <c r="GN812" i="1" s="1"/>
  <c r="EA660" i="1"/>
  <c r="DN818" i="1"/>
  <c r="CE660" i="1"/>
  <c r="AV818" i="1"/>
  <c r="GN28" i="1"/>
  <c r="CB242" i="1" s="1"/>
  <c r="CA242" i="1"/>
  <c r="BC18" i="1"/>
  <c r="F1003" i="1"/>
  <c r="DH660" i="1"/>
  <c r="P821" i="1"/>
  <c r="AT660" i="1"/>
  <c r="F836" i="1"/>
  <c r="DI26" i="1"/>
  <c r="P254" i="1"/>
  <c r="DI957" i="1"/>
  <c r="DK26" i="1"/>
  <c r="P257" i="1"/>
  <c r="DK957" i="1"/>
  <c r="DJ480" i="1"/>
  <c r="P642" i="1"/>
  <c r="BA26" i="1"/>
  <c r="F262" i="1"/>
  <c r="BA957" i="1"/>
  <c r="X274" i="1"/>
  <c r="F474" i="1"/>
  <c r="DN850" i="1"/>
  <c r="P950" i="1"/>
  <c r="AB480" i="1"/>
  <c r="O628" i="1"/>
  <c r="ED850" i="1"/>
  <c r="DQ927" i="1"/>
  <c r="BB18" i="1"/>
  <c r="F1000" i="1"/>
  <c r="S274" i="1"/>
  <c r="F463" i="1"/>
  <c r="CI660" i="1"/>
  <c r="AZ818" i="1"/>
  <c r="DH850" i="1"/>
  <c r="P930" i="1"/>
  <c r="F930" i="1"/>
  <c r="P850" i="1"/>
  <c r="CA818" i="1"/>
  <c r="GN662" i="1"/>
  <c r="CB818" i="1" s="1"/>
  <c r="GM188" i="1"/>
  <c r="GN188" i="1" s="1"/>
  <c r="FT242" i="1" s="1"/>
  <c r="EA480" i="1"/>
  <c r="DN628" i="1"/>
  <c r="AK850" i="1"/>
  <c r="X927" i="1"/>
  <c r="DZ26" i="1"/>
  <c r="DM242" i="1"/>
  <c r="DW274" i="1"/>
  <c r="DJ448" i="1"/>
  <c r="DJ957" i="1" s="1"/>
  <c r="AU18" i="1"/>
  <c r="F1006" i="1"/>
  <c r="GN663" i="1"/>
  <c r="P26" i="1"/>
  <c r="F245" i="1"/>
  <c r="P957" i="1"/>
  <c r="O818" i="1"/>
  <c r="AB660" i="1"/>
  <c r="GM317" i="1"/>
  <c r="GN317" i="1" s="1"/>
  <c r="CF480" i="1"/>
  <c r="AW628" i="1"/>
  <c r="GM618" i="1"/>
  <c r="GN618" i="1" s="1"/>
  <c r="R850" i="1"/>
  <c r="F941" i="1"/>
  <c r="CF274" i="1"/>
  <c r="AW448" i="1"/>
  <c r="X818" i="1"/>
  <c r="AK660" i="1"/>
  <c r="GM857" i="1"/>
  <c r="GN857" i="1" s="1"/>
  <c r="EL26" i="1"/>
  <c r="P260" i="1"/>
  <c r="CB927" i="1"/>
  <c r="DZ274" i="1"/>
  <c r="DM448" i="1"/>
  <c r="EB660" i="1"/>
  <c r="DO818" i="1"/>
  <c r="GM101" i="1"/>
  <c r="GN101" i="1" s="1"/>
  <c r="EI18" i="1"/>
  <c r="P997" i="1"/>
  <c r="CB448" i="1"/>
  <c r="GM509" i="1"/>
  <c r="GN509" i="1" s="1"/>
  <c r="S850" i="1"/>
  <c r="F942" i="1"/>
  <c r="GM697" i="1"/>
  <c r="GN697" i="1" s="1"/>
  <c r="DU274" i="1"/>
  <c r="FZ448" i="1"/>
  <c r="DH448" i="1"/>
  <c r="FW448" i="1"/>
  <c r="FX448" i="1"/>
  <c r="AK480" i="1"/>
  <c r="X628" i="1"/>
  <c r="O927" i="1"/>
  <c r="AB850" i="1"/>
  <c r="P660" i="1"/>
  <c r="F821" i="1"/>
  <c r="EB26" i="1"/>
  <c r="DO242" i="1"/>
  <c r="AT26" i="1"/>
  <c r="F260" i="1"/>
  <c r="AT957" i="1"/>
  <c r="Q26" i="1"/>
  <c r="F254" i="1"/>
  <c r="Q957" i="1"/>
  <c r="CC274" i="1"/>
  <c r="AT448" i="1"/>
  <c r="DI274" i="1"/>
  <c r="P460" i="1"/>
  <c r="DO480" i="1"/>
  <c r="P652" i="1"/>
  <c r="DI480" i="1"/>
  <c r="P640" i="1"/>
  <c r="P830" i="1"/>
  <c r="DI660" i="1"/>
  <c r="ES26" i="1"/>
  <c r="P262" i="1"/>
  <c r="ES957" i="1"/>
  <c r="P840" i="1"/>
  <c r="DM660" i="1"/>
  <c r="DI850" i="1"/>
  <c r="P939" i="1"/>
  <c r="U26" i="1"/>
  <c r="F264" i="1"/>
  <c r="U957" i="1"/>
  <c r="DJ22" i="1" l="1"/>
  <c r="P971" i="1"/>
  <c r="DJ987" i="1"/>
  <c r="FT26" i="1"/>
  <c r="EK242" i="1"/>
  <c r="ES22" i="1"/>
  <c r="P977" i="1"/>
  <c r="H16" i="2" s="1"/>
  <c r="ES987" i="1"/>
  <c r="CB850" i="1"/>
  <c r="AS927" i="1"/>
  <c r="AW480" i="1"/>
  <c r="F634" i="1"/>
  <c r="U22" i="1"/>
  <c r="F979" i="1"/>
  <c r="U987" i="1"/>
  <c r="Q22" i="1"/>
  <c r="F969" i="1"/>
  <c r="Q987" i="1"/>
  <c r="DH274" i="1"/>
  <c r="P451" i="1"/>
  <c r="P22" i="1"/>
  <c r="P987" i="1"/>
  <c r="F960" i="1"/>
  <c r="FZ274" i="1"/>
  <c r="EQ448" i="1"/>
  <c r="DM274" i="1"/>
  <c r="P470" i="1"/>
  <c r="F844" i="1"/>
  <c r="X660" i="1"/>
  <c r="DM26" i="1"/>
  <c r="P264" i="1"/>
  <c r="DM957" i="1"/>
  <c r="DN480" i="1"/>
  <c r="P651" i="1"/>
  <c r="CA274" i="1"/>
  <c r="AR448" i="1"/>
  <c r="AT274" i="1"/>
  <c r="F466" i="1"/>
  <c r="DO26" i="1"/>
  <c r="P266" i="1"/>
  <c r="DO957" i="1"/>
  <c r="FX274" i="1"/>
  <c r="EO448" i="1"/>
  <c r="AW274" i="1"/>
  <c r="F454" i="1"/>
  <c r="AZ660" i="1"/>
  <c r="F829" i="1"/>
  <c r="O480" i="1"/>
  <c r="F630" i="1"/>
  <c r="DK22" i="1"/>
  <c r="DK987" i="1"/>
  <c r="P972" i="1"/>
  <c r="CA26" i="1"/>
  <c r="AR242" i="1"/>
  <c r="DN660" i="1"/>
  <c r="P841" i="1"/>
  <c r="FS448" i="1"/>
  <c r="AY274" i="1"/>
  <c r="F456" i="1"/>
  <c r="FZ26" i="1"/>
  <c r="EQ242" i="1"/>
  <c r="EN850" i="1"/>
  <c r="P932" i="1"/>
  <c r="DM850" i="1"/>
  <c r="P949" i="1"/>
  <c r="Y480" i="1"/>
  <c r="F655" i="1"/>
  <c r="O274" i="1"/>
  <c r="F450" i="1"/>
  <c r="FS242" i="1"/>
  <c r="X26" i="1"/>
  <c r="F268" i="1"/>
  <c r="X957" i="1"/>
  <c r="DG927" i="1"/>
  <c r="DT850" i="1"/>
  <c r="F826" i="1"/>
  <c r="AY660" i="1"/>
  <c r="Y660" i="1"/>
  <c r="F845" i="1"/>
  <c r="CA480" i="1"/>
  <c r="AR628" i="1"/>
  <c r="AP850" i="1"/>
  <c r="F936" i="1"/>
  <c r="DN274" i="1"/>
  <c r="P471" i="1"/>
  <c r="FW480" i="1"/>
  <c r="EN628" i="1"/>
  <c r="DP850" i="1"/>
  <c r="P953" i="1"/>
  <c r="P844" i="1"/>
  <c r="DP660" i="1"/>
  <c r="CB26" i="1"/>
  <c r="AS242" i="1"/>
  <c r="FS480" i="1"/>
  <c r="EJ628" i="1"/>
  <c r="FT448" i="1"/>
  <c r="FX26" i="1"/>
  <c r="EO242" i="1"/>
  <c r="EL274" i="1"/>
  <c r="P466" i="1"/>
  <c r="DL26" i="1"/>
  <c r="P263" i="1"/>
  <c r="DL957" i="1"/>
  <c r="R22" i="1"/>
  <c r="F971" i="1"/>
  <c r="R987" i="1"/>
  <c r="V22" i="1"/>
  <c r="F980" i="1"/>
  <c r="V987" i="1"/>
  <c r="Y850" i="1"/>
  <c r="F954" i="1"/>
  <c r="AW26" i="1"/>
  <c r="F248" i="1"/>
  <c r="AW957" i="1"/>
  <c r="ES480" i="1"/>
  <c r="P648" i="1"/>
  <c r="P824" i="1"/>
  <c r="EO660" i="1"/>
  <c r="EL660" i="1"/>
  <c r="P836" i="1"/>
  <c r="CB480" i="1"/>
  <c r="AS628" i="1"/>
  <c r="CI850" i="1"/>
  <c r="AZ927" i="1"/>
  <c r="AZ957" i="1" s="1"/>
  <c r="AV274" i="1"/>
  <c r="F453" i="1"/>
  <c r="ES274" i="1"/>
  <c r="P468" i="1"/>
  <c r="ES850" i="1"/>
  <c r="P947" i="1"/>
  <c r="DH480" i="1"/>
  <c r="P631" i="1"/>
  <c r="DG26" i="1"/>
  <c r="P244" i="1"/>
  <c r="Y26" i="1"/>
  <c r="F269" i="1"/>
  <c r="Y957" i="1"/>
  <c r="DQ660" i="1"/>
  <c r="P845" i="1"/>
  <c r="DQ26" i="1"/>
  <c r="P269" i="1"/>
  <c r="DQ957" i="1"/>
  <c r="CB274" i="1"/>
  <c r="AS448" i="1"/>
  <c r="DO660" i="1"/>
  <c r="P842" i="1"/>
  <c r="F820" i="1"/>
  <c r="O660" i="1"/>
  <c r="X850" i="1"/>
  <c r="F953" i="1"/>
  <c r="FT818" i="1"/>
  <c r="CB660" i="1"/>
  <c r="AS818" i="1"/>
  <c r="DQ850" i="1"/>
  <c r="P954" i="1"/>
  <c r="AV660" i="1"/>
  <c r="F823" i="1"/>
  <c r="FT628" i="1"/>
  <c r="DM480" i="1"/>
  <c r="P650" i="1"/>
  <c r="AY480" i="1"/>
  <c r="F636" i="1"/>
  <c r="FW26" i="1"/>
  <c r="EN242" i="1"/>
  <c r="F932" i="1"/>
  <c r="AV850" i="1"/>
  <c r="FS927" i="1"/>
  <c r="DK660" i="1"/>
  <c r="P833" i="1"/>
  <c r="EP18" i="1"/>
  <c r="P994" i="1"/>
  <c r="W22" i="1"/>
  <c r="F981" i="1"/>
  <c r="W987" i="1"/>
  <c r="AY850" i="1"/>
  <c r="F935" i="1"/>
  <c r="EQ660" i="1"/>
  <c r="P826" i="1"/>
  <c r="F824" i="1"/>
  <c r="AW660" i="1"/>
  <c r="FQ850" i="1"/>
  <c r="EH927" i="1"/>
  <c r="GA927" i="1"/>
  <c r="FX927" i="1"/>
  <c r="FZ927" i="1"/>
  <c r="FZ480" i="1"/>
  <c r="EQ628" i="1"/>
  <c r="DQ480" i="1"/>
  <c r="P655" i="1"/>
  <c r="DP26" i="1"/>
  <c r="P268" i="1"/>
  <c r="DP957" i="1"/>
  <c r="AT22" i="1"/>
  <c r="F975" i="1"/>
  <c r="U16" i="2" s="1"/>
  <c r="AT987" i="1"/>
  <c r="O850" i="1"/>
  <c r="F929" i="1"/>
  <c r="FW274" i="1"/>
  <c r="EN448" i="1"/>
  <c r="FS818" i="1"/>
  <c r="DJ274" i="1"/>
  <c r="P462" i="1"/>
  <c r="X480" i="1"/>
  <c r="F654" i="1"/>
  <c r="CA660" i="1"/>
  <c r="AR818" i="1"/>
  <c r="BA22" i="1"/>
  <c r="F977" i="1"/>
  <c r="W16" i="2" s="1"/>
  <c r="BA987" i="1"/>
  <c r="DI22" i="1"/>
  <c r="DI987" i="1"/>
  <c r="P969" i="1"/>
  <c r="CA850" i="1"/>
  <c r="AR927" i="1"/>
  <c r="DH26" i="1"/>
  <c r="P245" i="1"/>
  <c r="DH957" i="1"/>
  <c r="AV26" i="1"/>
  <c r="F247" i="1"/>
  <c r="AV957" i="1"/>
  <c r="DT660" i="1"/>
  <c r="DG818" i="1"/>
  <c r="FT927" i="1"/>
  <c r="P838" i="1"/>
  <c r="ES660" i="1"/>
  <c r="EN660" i="1"/>
  <c r="P823" i="1"/>
  <c r="DN957" i="1"/>
  <c r="O26" i="1"/>
  <c r="F244" i="1"/>
  <c r="O957" i="1"/>
  <c r="DT480" i="1"/>
  <c r="DG628" i="1"/>
  <c r="DT274" i="1"/>
  <c r="DG448" i="1"/>
  <c r="DK274" i="1"/>
  <c r="P463" i="1"/>
  <c r="DK480" i="1"/>
  <c r="P643" i="1"/>
  <c r="DO274" i="1"/>
  <c r="P472" i="1"/>
  <c r="DL274" i="1"/>
  <c r="P469" i="1"/>
  <c r="AP22" i="1"/>
  <c r="F966" i="1"/>
  <c r="V16" i="2" s="1"/>
  <c r="AP987" i="1"/>
  <c r="DL480" i="1"/>
  <c r="P649" i="1"/>
  <c r="T22" i="1"/>
  <c r="T987" i="1"/>
  <c r="F978" i="1"/>
  <c r="AV480" i="1"/>
  <c r="F633" i="1"/>
  <c r="S26" i="1"/>
  <c r="F257" i="1"/>
  <c r="S957" i="1"/>
  <c r="AY26" i="1"/>
  <c r="F250" i="1"/>
  <c r="AY957" i="1"/>
  <c r="AW850" i="1"/>
  <c r="F933" i="1"/>
  <c r="EC274" i="1"/>
  <c r="DP448" i="1"/>
  <c r="FX480" i="1"/>
  <c r="EO628" i="1"/>
  <c r="AT480" i="1"/>
  <c r="F646" i="1"/>
  <c r="DP480" i="1"/>
  <c r="P654" i="1"/>
  <c r="DQ274" i="1"/>
  <c r="P475" i="1"/>
  <c r="FU480" i="1"/>
  <c r="EL628" i="1"/>
  <c r="AZ22" i="1" l="1"/>
  <c r="AZ987" i="1"/>
  <c r="F968" i="1"/>
  <c r="DH22" i="1"/>
  <c r="DH987" i="1"/>
  <c r="P960" i="1"/>
  <c r="FZ850" i="1"/>
  <c r="EQ927" i="1"/>
  <c r="AS660" i="1"/>
  <c r="F835" i="1"/>
  <c r="AS480" i="1"/>
  <c r="F645" i="1"/>
  <c r="R18" i="1"/>
  <c r="F1001" i="1"/>
  <c r="DG850" i="1"/>
  <c r="P929" i="1"/>
  <c r="S22" i="1"/>
  <c r="S987" i="1"/>
  <c r="F972" i="1"/>
  <c r="Y16" i="2" s="1"/>
  <c r="DN22" i="1"/>
  <c r="DN987" i="1"/>
  <c r="P980" i="1"/>
  <c r="DP22" i="1"/>
  <c r="P983" i="1"/>
  <c r="DP987" i="1"/>
  <c r="AR480" i="1"/>
  <c r="F656" i="1"/>
  <c r="EQ26" i="1"/>
  <c r="P250" i="1"/>
  <c r="EQ957" i="1"/>
  <c r="DP274" i="1"/>
  <c r="P474" i="1"/>
  <c r="AY22" i="1"/>
  <c r="F965" i="1"/>
  <c r="AY987" i="1"/>
  <c r="DG274" i="1"/>
  <c r="P450" i="1"/>
  <c r="O22" i="1"/>
  <c r="F959" i="1"/>
  <c r="O987" i="1"/>
  <c r="DI18" i="1"/>
  <c r="P999" i="1"/>
  <c r="AT18" i="1"/>
  <c r="F1005" i="1"/>
  <c r="EQ480" i="1"/>
  <c r="P636" i="1"/>
  <c r="GA850" i="1"/>
  <c r="ER927" i="1"/>
  <c r="T18" i="1"/>
  <c r="F1008" i="1"/>
  <c r="AP18" i="1"/>
  <c r="F996" i="1"/>
  <c r="DG660" i="1"/>
  <c r="P820" i="1"/>
  <c r="AR850" i="1"/>
  <c r="F955" i="1"/>
  <c r="F846" i="1"/>
  <c r="AR660" i="1"/>
  <c r="EH850" i="1"/>
  <c r="P936" i="1"/>
  <c r="EH957" i="1"/>
  <c r="W18" i="1"/>
  <c r="F1011" i="1"/>
  <c r="FT480" i="1"/>
  <c r="EK628" i="1"/>
  <c r="DQ22" i="1"/>
  <c r="DQ987" i="1"/>
  <c r="P984" i="1"/>
  <c r="DG957" i="1"/>
  <c r="DL22" i="1"/>
  <c r="DL987" i="1"/>
  <c r="P978" i="1"/>
  <c r="EJ480" i="1"/>
  <c r="P656" i="1"/>
  <c r="EN480" i="1"/>
  <c r="P633" i="1"/>
  <c r="DK18" i="1"/>
  <c r="P1002" i="1"/>
  <c r="AR274" i="1"/>
  <c r="F476" i="1"/>
  <c r="DM22" i="1"/>
  <c r="DM987" i="1"/>
  <c r="P979" i="1"/>
  <c r="ES18" i="1"/>
  <c r="P1007" i="1"/>
  <c r="FS26" i="1"/>
  <c r="EJ242" i="1"/>
  <c r="AR26" i="1"/>
  <c r="F270" i="1"/>
  <c r="AR957" i="1"/>
  <c r="EO274" i="1"/>
  <c r="P454" i="1"/>
  <c r="U18" i="1"/>
  <c r="F1009" i="1"/>
  <c r="DJ18" i="1"/>
  <c r="P1001" i="1"/>
  <c r="Y22" i="1"/>
  <c r="Y987" i="1"/>
  <c r="F984" i="1"/>
  <c r="AW22" i="1"/>
  <c r="F963" i="1"/>
  <c r="AW987" i="1"/>
  <c r="EO26" i="1"/>
  <c r="P248" i="1"/>
  <c r="AV22" i="1"/>
  <c r="AV987" i="1"/>
  <c r="F962" i="1"/>
  <c r="FX850" i="1"/>
  <c r="EO927" i="1"/>
  <c r="X22" i="1"/>
  <c r="F983" i="1"/>
  <c r="X987" i="1"/>
  <c r="FS274" i="1"/>
  <c r="EJ448" i="1"/>
  <c r="P18" i="1"/>
  <c r="F990" i="1"/>
  <c r="Q18" i="1"/>
  <c r="F999" i="1"/>
  <c r="AS850" i="1"/>
  <c r="F944" i="1"/>
  <c r="EL480" i="1"/>
  <c r="P646" i="1"/>
  <c r="EL957" i="1"/>
  <c r="EO480" i="1"/>
  <c r="P634" i="1"/>
  <c r="DG480" i="1"/>
  <c r="P630" i="1"/>
  <c r="BA18" i="1"/>
  <c r="F1007" i="1"/>
  <c r="FS660" i="1"/>
  <c r="EJ818" i="1"/>
  <c r="EN26" i="1"/>
  <c r="P247" i="1"/>
  <c r="EN957" i="1"/>
  <c r="AS274" i="1"/>
  <c r="F465" i="1"/>
  <c r="V18" i="1"/>
  <c r="F1010" i="1"/>
  <c r="AS26" i="1"/>
  <c r="F259" i="1"/>
  <c r="AS957" i="1"/>
  <c r="FT850" i="1"/>
  <c r="EK927" i="1"/>
  <c r="EN274" i="1"/>
  <c r="P453" i="1"/>
  <c r="FS850" i="1"/>
  <c r="EJ927" i="1"/>
  <c r="EK818" i="1"/>
  <c r="FT660" i="1"/>
  <c r="F938" i="1"/>
  <c r="AZ850" i="1"/>
  <c r="FT274" i="1"/>
  <c r="EK448" i="1"/>
  <c r="J16" i="2"/>
  <c r="DO22" i="1"/>
  <c r="P981" i="1"/>
  <c r="DO987" i="1"/>
  <c r="EQ274" i="1"/>
  <c r="P456" i="1"/>
  <c r="EK26" i="1"/>
  <c r="P259" i="1"/>
  <c r="EK957" i="1"/>
  <c r="EK22" i="1" l="1"/>
  <c r="EK987" i="1"/>
  <c r="P974" i="1"/>
  <c r="E16" i="2" s="1"/>
  <c r="I16" i="2" s="1"/>
  <c r="N16" i="2" s="1"/>
  <c r="EJ274" i="1"/>
  <c r="P476" i="1"/>
  <c r="DL18" i="1"/>
  <c r="P1008" i="1"/>
  <c r="AY18" i="1"/>
  <c r="F995" i="1"/>
  <c r="EJ850" i="1"/>
  <c r="P955" i="1"/>
  <c r="EK850" i="1"/>
  <c r="P944" i="1"/>
  <c r="P846" i="1"/>
  <c r="EJ660" i="1"/>
  <c r="EL22" i="1"/>
  <c r="P975" i="1"/>
  <c r="F16" i="2" s="1"/>
  <c r="EL987" i="1"/>
  <c r="ER850" i="1"/>
  <c r="P938" i="1"/>
  <c r="ER957" i="1"/>
  <c r="O18" i="1"/>
  <c r="F989" i="1"/>
  <c r="EQ850" i="1"/>
  <c r="P935" i="1"/>
  <c r="EN22" i="1"/>
  <c r="EN987" i="1"/>
  <c r="P962" i="1"/>
  <c r="EK274" i="1"/>
  <c r="P465" i="1"/>
  <c r="EO850" i="1"/>
  <c r="P933" i="1"/>
  <c r="Y18" i="1"/>
  <c r="F1014" i="1"/>
  <c r="EQ22" i="1"/>
  <c r="EQ987" i="1"/>
  <c r="P965" i="1"/>
  <c r="S18" i="1"/>
  <c r="F1002" i="1"/>
  <c r="AZ18" i="1"/>
  <c r="F998" i="1"/>
  <c r="AV18" i="1"/>
  <c r="F992" i="1"/>
  <c r="EJ26" i="1"/>
  <c r="P270" i="1"/>
  <c r="EJ957" i="1"/>
  <c r="DQ18" i="1"/>
  <c r="P1014" i="1"/>
  <c r="DO18" i="1"/>
  <c r="P1011" i="1"/>
  <c r="AS22" i="1"/>
  <c r="F974" i="1"/>
  <c r="T16" i="2" s="1"/>
  <c r="X16" i="2" s="1"/>
  <c r="AC16" i="2" s="1"/>
  <c r="AS987" i="1"/>
  <c r="AW18" i="1"/>
  <c r="F993" i="1"/>
  <c r="AR22" i="1"/>
  <c r="F985" i="1"/>
  <c r="AR987" i="1"/>
  <c r="DM18" i="1"/>
  <c r="P1009" i="1"/>
  <c r="EK660" i="1"/>
  <c r="P835" i="1"/>
  <c r="X18" i="1"/>
  <c r="F1013" i="1"/>
  <c r="EO957" i="1"/>
  <c r="DG22" i="1"/>
  <c r="P959" i="1"/>
  <c r="DG987" i="1"/>
  <c r="EK480" i="1"/>
  <c r="P645" i="1"/>
  <c r="EH22" i="1"/>
  <c r="EH987" i="1"/>
  <c r="P966" i="1"/>
  <c r="G16" i="2" s="1"/>
  <c r="DP18" i="1"/>
  <c r="P1013" i="1"/>
  <c r="DN18" i="1"/>
  <c r="P1010" i="1"/>
  <c r="DH18" i="1"/>
  <c r="P990" i="1"/>
  <c r="EJ22" i="1" l="1"/>
  <c r="EJ987" i="1"/>
  <c r="P985" i="1"/>
  <c r="EH18" i="1"/>
  <c r="P996" i="1"/>
  <c r="DG18" i="1"/>
  <c r="P989" i="1"/>
  <c r="EQ18" i="1"/>
  <c r="P995" i="1"/>
  <c r="EN18" i="1"/>
  <c r="P992" i="1"/>
  <c r="AR18" i="1"/>
  <c r="F1015" i="1"/>
  <c r="EL18" i="1"/>
  <c r="P1005" i="1"/>
  <c r="EK18" i="1"/>
  <c r="P1004" i="1"/>
  <c r="EO22" i="1"/>
  <c r="P963" i="1"/>
  <c r="EO987" i="1"/>
  <c r="AS18" i="1"/>
  <c r="F1004" i="1"/>
  <c r="ER22" i="1"/>
  <c r="ER987" i="1"/>
  <c r="P968" i="1"/>
  <c r="ER18" i="1" l="1"/>
  <c r="P998" i="1"/>
  <c r="EO18" i="1"/>
  <c r="P993" i="1"/>
  <c r="EJ18" i="1"/>
  <c r="P1015" i="1"/>
</calcChain>
</file>

<file path=xl/sharedStrings.xml><?xml version="1.0" encoding="utf-8"?>
<sst xmlns="http://schemas.openxmlformats.org/spreadsheetml/2006/main" count="76935" uniqueCount="1190">
  <si>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</si>
  <si>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</si>
  <si>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</si>
  <si>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</si>
  <si>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"Школа № 236" по адресу: г. Москва ул. Клязьминская, д. 7 к. 4. 1 этап</t>
  </si>
  <si>
    <t>Новый объект (ТСН-2001 (Мосгосэкспертиза))</t>
  </si>
  <si>
    <t>02-01-04 Система водоснабжения</t>
  </si>
  <si>
    <t>Кузнецова Е.А.</t>
  </si>
  <si>
    <t>Сметные нормы списания</t>
  </si>
  <si>
    <t>Коды ОКП для ТСН-2001 МГЭ Дополнение 80</t>
  </si>
  <si>
    <t>Типовой расчет для ТСН-2001 МГЭ, Дополнение 80, ремонт</t>
  </si>
  <si>
    <t>Территориальные сметные нормативы для Москвы ТСН-2001 (МГЭ), дополнение 80</t>
  </si>
  <si>
    <t>Поправки для ТСН-2001 от 03.02.2026 г. доп.80</t>
  </si>
  <si>
    <t>Территориальные сметные нормативы для Москвы (ТСН-2001)</t>
  </si>
  <si>
    <t>ТЕР</t>
  </si>
  <si>
    <t>02-01-04</t>
  </si>
  <si>
    <t>Система водоснабжения</t>
  </si>
  <si>
    <t>2024-00272-00-0-ИОС2</t>
  </si>
  <si>
    <t>Новый раздел</t>
  </si>
  <si>
    <t>Водопровод хозяйственно-питьевой В1 (Подземная часть)</t>
  </si>
  <si>
    <t>1</t>
  </si>
  <si>
    <t>3.16-38-1</t>
  </si>
  <si>
    <t>Прокладка трубопроводов из стальных труб на бессварных разъемных муфтовых соединениях диаметром до 25 мм</t>
  </si>
  <si>
    <t>100 м</t>
  </si>
  <si>
    <t>ТСН-2001.3 Доп. 80, Сб. 16, т. 38, поз. 1</t>
  </si>
  <si>
    <t>*1,25)*1,1</t>
  </si>
  <si>
    <t>*1,15)*1,1</t>
  </si>
  <si>
    <t>Строительные работы</t>
  </si>
  <si>
    <t>ТСН-2001.3-16. Трубопроводы внутренние</t>
  </si>
  <si>
    <t>ТСН-2001.3-16-1</t>
  </si>
  <si>
    <t>Поправка: О.П. п.3.4. 6 Поправка: О.П. п.3.4.30.в</t>
  </si>
  <si>
    <t>1,1</t>
  </si>
  <si>
    <t>1.12-1-52</t>
  </si>
  <si>
    <t>Узел трубопровода из стальных водогазопроводных оцинкованных труб, с гильзами, для водоснабжения, диаметр условного прохода 15 мм</t>
  </si>
  <si>
    <t>м</t>
  </si>
  <si>
    <t>ТСН-2001.1 Доп. 79, Р. 12, о. 1, поз. 52</t>
  </si>
  <si>
    <t>1,2</t>
  </si>
  <si>
    <t>1.13-4-61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</si>
  <si>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15 мм</t>
  </si>
  <si>
    <t>шт.</t>
  </si>
  <si>
    <t>ТСН-2001.1 Доп. 73, Р. 13, о. 4, поз. 61</t>
  </si>
  <si>
    <t>1,3</t>
  </si>
  <si>
    <t>1.13-4-137</t>
  </si>
  <si>
    <t>Кран шаровой, латунный, никелированный, спускной, с наружной резьбой, с насадкой для шланга, с алюминиевой рукояткой, температура рабочей среды от -15 до +90°С, пропускная способность 1,9 м3/ч, номинальное давление PN 1,0 МПа, номинальный диаметр DN 15 мм</t>
  </si>
  <si>
    <t>ТСН-2001.1 Доп. 73, Р. 13, о. 4, поз. 137</t>
  </si>
  <si>
    <t>1,4</t>
  </si>
  <si>
    <t>1.12-10-146</t>
  </si>
  <si>
    <t>Хомут стальной, оцинкованный, двухболтовой, с поворотным механизмом, каучуковой прокладкой, для крепления труб диаметром от 16 до 20 мм, резьба М8/М10</t>
  </si>
  <si>
    <t>100 шт.</t>
  </si>
  <si>
    <t>ТСН-2001.1 Доп. 79, Р. 12, о. 10, поз. 146</t>
  </si>
  <si>
    <t>3.16-7-1</t>
  </si>
  <si>
    <t>Прокладка трубопроводов водоснабжения из стальных водогазопроводных оцинкованных труб диаметром 15 мм</t>
  </si>
  <si>
    <t>100 м трубопровода</t>
  </si>
  <si>
    <t>ТСН-2001.3 Доп. 79, Сб. 16, т. 7, поз. 1</t>
  </si>
  <si>
    <t>2</t>
  </si>
  <si>
    <t>2,1</t>
  </si>
  <si>
    <t>1.12-1-53</t>
  </si>
  <si>
    <t>Узел трубопровода из стальных водогазопроводных оцинкованных труб, с гильзами, для водоснабжения, диаметр условного прохода 20 мм</t>
  </si>
  <si>
    <t>ТСН-2001.1 Доп. 79, Р. 12, о. 1, поз. 53</t>
  </si>
  <si>
    <t>2,2</t>
  </si>
  <si>
    <t>1.13-4-62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</si>
  <si>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20 мм</t>
  </si>
  <si>
    <t>ТСН-2001.1 Доп. 73, Р. 13, о. 4, поз. 62</t>
  </si>
  <si>
    <t>2,3</t>
  </si>
  <si>
    <t>3.16-7-2</t>
  </si>
  <si>
    <t>Прокладка трубопроводов водоснабжения из стальных водогазопроводных оцинкованных труб диаметром 20 мм</t>
  </si>
  <si>
    <t>ТСН-2001.3 Доп. 79, Сб. 16, т. 7, поз. 2</t>
  </si>
  <si>
    <t>1.12-6-6</t>
  </si>
  <si>
    <t>Трубы стальные электросварные прямошовные, ГОСТ 10705-80, ГОСТ 10704-91, наружный диаметр 25 мм, толщина стенки 2 мм</t>
  </si>
  <si>
    <t>ТСН-2001.1 Доп. 79, Р. 12, о. 6, поз. 6</t>
  </si>
  <si>
    <t>3</t>
  </si>
  <si>
    <t>Поправка: О.П. п.3.4. 6 Наименование: 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</t>
  </si>
  <si>
    <t>*1,25</t>
  </si>
  <si>
    <t>*1,15</t>
  </si>
  <si>
    <t>Поправка: О.П. п.3.4. 6</t>
  </si>
  <si>
    <t>3,1</t>
  </si>
  <si>
    <t>1.12-1-54</t>
  </si>
  <si>
    <t>Узел трубопровода из стальных водогазопроводных оцинкованных труб, с гильзами, для водоснабжения, диаметр условного прохода 25 мм</t>
  </si>
  <si>
    <t>ТСН-2001.1 Доп. 79, Р. 12, о. 1, поз. 54</t>
  </si>
  <si>
    <t>3,2</t>
  </si>
  <si>
    <t>3,3</t>
  </si>
  <si>
    <t>1.13-4-63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</si>
  <si>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25 мм</t>
  </si>
  <si>
    <t>ТСН-2001.1 Доп. 79, Р. 13, о. 4, поз. 63</t>
  </si>
  <si>
    <t>3.16-7-3</t>
  </si>
  <si>
    <t>Прокладка трубопроводов водоснабжения из стальных водогазопроводных оцинкованных труб диаметром 25 мм</t>
  </si>
  <si>
    <t>ТСН-2001.3 Доп. 79, Сб. 16, т. 7, поз. 3</t>
  </si>
  <si>
    <t>1.12-10-139</t>
  </si>
  <si>
    <t>Хомут металлический для труб, диаметр от 104 до 112 мм /ф25</t>
  </si>
  <si>
    <t>ТСН-2001.1 Доп. 67, Р. 12, о. 10, поз. 139</t>
  </si>
  <si>
    <t>4</t>
  </si>
  <si>
    <t>3.16-38-2</t>
  </si>
  <si>
    <t>Прокладка трубопроводов из стальных труб на бессварных разъемных муфтовых соединениях диаметром 32 мм</t>
  </si>
  <si>
    <t>ТСН-2001.3 Доп. 80, Сб. 16, т. 38, поз. 2</t>
  </si>
  <si>
    <t>4,1</t>
  </si>
  <si>
    <t>1.12-1-55</t>
  </si>
  <si>
    <t>Узел трубопровода из стальных водогазопроводных оцинкованных труб, с гильзами, для водоснабжения, диаметр условного прохода 32 мм</t>
  </si>
  <si>
    <t>ТСН-2001.1 Доп. 79, Р. 12, о. 1, поз. 55</t>
  </si>
  <si>
    <t>4,2</t>
  </si>
  <si>
    <t>1.13-4-64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</si>
  <si>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32 мм</t>
  </si>
  <si>
    <t>ТСН-2001.1 Доп. 73, Р. 13, о. 4, поз. 64</t>
  </si>
  <si>
    <t>4,3</t>
  </si>
  <si>
    <t>3.16-7-4</t>
  </si>
  <si>
    <t>Прокладка трубопроводов водоснабжения из стальных водогазопроводных оцинкованных труб диаметром 32 мм</t>
  </si>
  <si>
    <t>ТСН-2001.3 Доп. 79, Сб. 16, т. 7, поз. 4</t>
  </si>
  <si>
    <t>Хомут металлический для труб, диаметр от 104 до 112 мм/ф32</t>
  </si>
  <si>
    <t>5</t>
  </si>
  <si>
    <t>3.16-38-3</t>
  </si>
  <si>
    <t>Прокладка трубопроводов из стальных труб на бессварных разъемных муфтовых соединениях диаметром 40 мм</t>
  </si>
  <si>
    <t>ТСН-2001.3 Доп. 80, Сб. 16, т. 38, поз. 3</t>
  </si>
  <si>
    <t>5,1</t>
  </si>
  <si>
    <t>1.12-1-56</t>
  </si>
  <si>
    <t>Узел трубопровода из стальных водогазопроводных оцинкованных труб, с гильзами, для водоснабжения, диаметр условного прохода 40 мм</t>
  </si>
  <si>
    <t>ТСН-2001.1 Доп. 79, Р. 12, о. 1, поз. 56</t>
  </si>
  <si>
    <t>5,2</t>
  </si>
  <si>
    <t>3.16-7-5</t>
  </si>
  <si>
    <t>Прокладка трубопроводов водоснабжения из стальных водогазопроводных оцинкованных труб диаметром 40 мм</t>
  </si>
  <si>
    <t>ТСН-2001.3 Доп. 79, Сб. 16, т. 7, поз. 5</t>
  </si>
  <si>
    <t>Хомут металлический для труб, диаметр от 104 до 112 мм /ф40</t>
  </si>
  <si>
    <t>6</t>
  </si>
  <si>
    <t>3.16-38-4</t>
  </si>
  <si>
    <t>Прокладка трубопроводов из стальных труб на бессварных разъемных муфтовых соединениях диаметром 50 мм</t>
  </si>
  <si>
    <t>ТСН-2001.3 Доп. 80, Сб. 16, т. 38, поз. 4</t>
  </si>
  <si>
    <t>6,1</t>
  </si>
  <si>
    <t>1.12-6-670</t>
  </si>
  <si>
    <t>Трубы стальные сварные водогазопроводные, оцинкованные, обыкновенные, ГОСТ 3262-75, диаметр условного прохода 50 мм, толщина стенки 3,5 мм</t>
  </si>
  <si>
    <t>ТСН-2001.1 Доп. 79, Р. 12, о. 6, поз. 670</t>
  </si>
  <si>
    <t>6,2</t>
  </si>
  <si>
    <t>3.16-7-6</t>
  </si>
  <si>
    <t>Прокладка трубопроводов водоснабжения из стальных водогазопроводных оцинкованных труб диаметром 50 мм</t>
  </si>
  <si>
    <t>ТСН-2001.3 Доп. 79, Сб. 16, т. 7, поз. 6</t>
  </si>
  <si>
    <t>Хомут металлический для труб, диаметр от 104 до 112 мм /ф50</t>
  </si>
  <si>
    <t>1.12-1-57</t>
  </si>
  <si>
    <t>Узел трубопровода из стальных водогазопроводных оцинкованных труб, с гильзами, для водоснабжения, диаметр условного прохода 50 мм</t>
  </si>
  <si>
    <t>ТСН-2001.1 Доп. 79, Р. 12, о. 1, поз. 57</t>
  </si>
  <si>
    <t>7</t>
  </si>
  <si>
    <t>3.16-38-5</t>
  </si>
  <si>
    <t>Прокладка трубопроводов из стальных труб на бессварных разъемных муфтовых соединениях диаметром 65 мм</t>
  </si>
  <si>
    <t>ТСН-2001.3 Доп. 80, Сб. 16, т. 38, поз. 5</t>
  </si>
  <si>
    <t>*1</t>
  </si>
  <si>
    <t>Поправка: О.П. п.3.4. 6 Поправка: Гл.12.Прил.8.п.8. 5_12.00.01.11.003</t>
  </si>
  <si>
    <t>7,1</t>
  </si>
  <si>
    <t>1.12-6-671</t>
  </si>
  <si>
    <t>Трубы стальные сварные водогазопроводные, оцинкованные, обыкновенные, ГОСТ 3262-75, диаметр условного прохода 65 мм, толщина стенки 4 мм</t>
  </si>
  <si>
    <t>ТСН-2001.1 Доп. 79, Р. 12, о. 6, поз. 671</t>
  </si>
  <si>
    <t>Поправка: Гл.12.Прил.8.п.8. 5_12.00.01.11.003</t>
  </si>
  <si>
    <t>7,2</t>
  </si>
  <si>
    <t>Хомут металлический для труб, диаметр от 104 до 112 мм</t>
  </si>
  <si>
    <t>3.16-7-7</t>
  </si>
  <si>
    <t>Прокладка трубопроводов водоснабжения из стальных водогазопроводных оцинкованных труб диаметром 65 мм</t>
  </si>
  <si>
    <t>ТСН-2001.3 Доп. 79, Сб. 16, т. 7, поз. 7</t>
  </si>
  <si>
    <t>Хомут металлический для труб, диаметр от 104 до 112 мм/ф65, 80</t>
  </si>
  <si>
    <t>1.12-1-58</t>
  </si>
  <si>
    <t>Узел трубопровода из стальных водогазопроводных оцинкованных труб, с гильзами, для водоснабжения, диаметр условного прохода 65 мм</t>
  </si>
  <si>
    <t>ТСН-2001.1 Доп. 79, Р. 12, о. 1, поз. 58</t>
  </si>
  <si>
    <t>8</t>
  </si>
  <si>
    <t>3.16-38-6</t>
  </si>
  <si>
    <t>Прокладка трубопроводов из стальных труб на бессварных разъемных муфтовых соединениях диаметром 80 мм</t>
  </si>
  <si>
    <t>ТСН-2001.3 Доп. 80, Сб. 16, т. 38, поз. 6</t>
  </si>
  <si>
    <t>8,1</t>
  </si>
  <si>
    <t>1.12-6-672</t>
  </si>
  <si>
    <t>Трубы стальные сварные водогазопроводные, оцинкованные, обыкновенные, ГОСТ 3262-75, диаметр условного прохода 80 мм, толщина стенки 4 мм</t>
  </si>
  <si>
    <t>ТСН-2001.1 Доп. 79, Р. 12, о. 6, поз. 672</t>
  </si>
  <si>
    <t>8,2</t>
  </si>
  <si>
    <t>3.16-7-8</t>
  </si>
  <si>
    <t>Прокладка трубопроводов водоснабжения из стальных водогазопроводных оцинкованных труб диаметром 80 мм</t>
  </si>
  <si>
    <t>ТСН-2001.3 Доп. 79, Сб. 16, т. 7, поз. 8</t>
  </si>
  <si>
    <t>1.12-1-59</t>
  </si>
  <si>
    <t>Узел трубопровода из стальных водогазопроводных оцинкованных труб, с гильзами, для водоснабжения, диаметр условного прохода 80 мм</t>
  </si>
  <si>
    <t>ТСН-2001.1 Доп. 79, Р. 12, о. 1, поз. 59</t>
  </si>
  <si>
    <t>9</t>
  </si>
  <si>
    <t>3.16-38-7</t>
  </si>
  <si>
    <t>Прокладка трубопроводов из стальных труб на бессварных разъемных муфтовых соединениях диаметром 100 мм</t>
  </si>
  <si>
    <t>ТСН-2001.3 Доп. 80, Сб. 16, т. 38, поз. 7</t>
  </si>
  <si>
    <t>9,1</t>
  </si>
  <si>
    <t>1.12-6-673</t>
  </si>
  <si>
    <t>Трубы стальные сварные водогазопроводные, оцинкованные, обыкновенные, ГОСТ 3262-75, диаметр условного прохода 90 мм, толщина стенки 4 мм</t>
  </si>
  <si>
    <t>ТСН-2001.1 Доп. 79, Р. 12, о. 6, поз. 673</t>
  </si>
  <si>
    <t>9,2</t>
  </si>
  <si>
    <t>3.16-7-10</t>
  </si>
  <si>
    <t>Прокладка трубопроводов водоснабжения из стальных водогазопроводных оцинкованных труб диаметром 100 мм</t>
  </si>
  <si>
    <t>ТСН-2001.3 Доп. 79, Сб. 16, т. 7, поз. 10</t>
  </si>
  <si>
    <t>1.12-1-61</t>
  </si>
  <si>
    <t>Узел трубопровода из стальных водогазопроводных оцинкованных труб, с гильзами, для водоснабжения, диаметр условного прохода 100 мм</t>
  </si>
  <si>
    <t>ТСН-2001.1 Доп. 79, Р. 12, о. 1, поз. 61</t>
  </si>
  <si>
    <t>10</t>
  </si>
  <si>
    <t>3.16-29-1</t>
  </si>
  <si>
    <t>Гидравлическое испытание трубопроводов систем отопления, водопровода и горячего водоснабжения диаметром до 50 мм</t>
  </si>
  <si>
    <t>ТСН-2001.3 Доп. 72, Сб. 16, т. 29, поз. 1</t>
  </si>
  <si>
    <t>11</t>
  </si>
  <si>
    <t>3.16-29-2</t>
  </si>
  <si>
    <t>Гидравлическое испытание трубопроводов систем отопления, водопровода и горячего водоснабжения диаметром до 100 мм</t>
  </si>
  <si>
    <t>ТСН-2001.3 Доп. 72, Сб. 16, т. 29, поз. 2</t>
  </si>
  <si>
    <t>12</t>
  </si>
  <si>
    <t>3.16-40-1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</si>
  <si>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20 мм</t>
  </si>
  <si>
    <t>ТСН-2001.3 Доп. 79, Сб. 16, т. 40, поз. 1</t>
  </si>
  <si>
    <t>12,1</t>
  </si>
  <si>
    <t>12,2</t>
  </si>
  <si>
    <t>1.12-5-573</t>
  </si>
  <si>
    <t>Трубы напорные многослойные, армированные стекловолокном из полипропилена PPR100/PPRGF/PPR100, ГОСТ 32415-2013, диаметр 20 мм, толщина стенки 2,8 мм</t>
  </si>
  <si>
    <t>ТСН-2001.1 Доп. 77, Р. 12, о. 5, поз. 573</t>
  </si>
  <si>
    <t>12,3</t>
  </si>
  <si>
    <t>1.12-5-198</t>
  </si>
  <si>
    <t>Муфта из полипропилена PP-R тип 3 (PRC-R), ГОСТ 32415-2013, комбинированная разъемная, наружная резьба, диаметр 20-20 мм/Ду=15мм</t>
  </si>
  <si>
    <t>ТСН-2001.1 Доп. 77, Р. 12, о. 5, поз. 198</t>
  </si>
  <si>
    <t>12,4</t>
  </si>
  <si>
    <t>1.12-5-887</t>
  </si>
  <si>
    <t>Тройник из полипропилена PP-R, ГОСТ 32415-2013, равнопроходной, номинальное давление PN 25, номинальный диаметр DN 20 мм /Ду=15мм</t>
  </si>
  <si>
    <t>ТСН-2001.1 Доп. 77, Р. 12, о. 5, поз. 887</t>
  </si>
  <si>
    <t>12,5</t>
  </si>
  <si>
    <t>1.12-5-177</t>
  </si>
  <si>
    <t>Уголок 90° из полипропилена PP-R тип 3 (PRC-R), ГОСТ 32415-2013, наружный диаметр 16 мм</t>
  </si>
  <si>
    <t>ТСН-2001.1 Доп. 77, Р. 12, о. 5, поз. 177</t>
  </si>
  <si>
    <t>12,6</t>
  </si>
  <si>
    <t>1.7-3-8</t>
  </si>
  <si>
    <t>Сверло победитовое, диаметр 8 мм, длина 80 мм</t>
  </si>
  <si>
    <t>ТСН-2001.1. Доп. 1-42. Р. 7, о. 3, поз. 8</t>
  </si>
  <si>
    <t>13</t>
  </si>
  <si>
    <t>3.16-41-1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</si>
  <si>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20 мм</t>
  </si>
  <si>
    <t>100 сварных соединений</t>
  </si>
  <si>
    <t>ТСН-2001.3 Доп. 68, Сб. 16, т. 41, поз. 1</t>
  </si>
  <si>
    <t>Водоразборный узел ХВС</t>
  </si>
  <si>
    <t>14</t>
  </si>
  <si>
    <t>3.16-15-3</t>
  </si>
  <si>
    <t>Установка вентилей, задвижек, затворов, клапанов обратных, кранов проходных на трубопроводах из стальных труб диаметром до 100 мм</t>
  </si>
  <si>
    <t>1  ШТ.</t>
  </si>
  <si>
    <t>ТСН-2001.3 Доп. 79, Сб. 16, т. 15, поз. 3</t>
  </si>
  <si>
    <t>14,1</t>
  </si>
  <si>
    <t>1.12-9-21</t>
  </si>
  <si>
    <t>Фланец стальной плоский приварной с соединительным выступом, ГОСТ 33259-2015, из стали Ст3сп, номинальное давление PN 1,6 МПа, номинальный диаметр DN 100 мм</t>
  </si>
  <si>
    <t>ТСН-2001.1 Доп. 80, Р. 12, о. 9, поз. 21</t>
  </si>
  <si>
    <t>14,2</t>
  </si>
  <si>
    <t>1.13-2-80</t>
  </si>
  <si>
    <t>Задвижка с обрезиненным клином, чугунная, с невыдвижным шпинделем, фланцевая, с ручным приводом, МЗВ (30ч39р), номинальное давление PN 1,6 МПа, номинальный диаметр DN 100 мм</t>
  </si>
  <si>
    <t>ТСН-2001.1 Доп. 79, Р. 13, о. 2, поз. 80</t>
  </si>
  <si>
    <t>15</t>
  </si>
  <si>
    <t>15,1</t>
  </si>
  <si>
    <t>15,2</t>
  </si>
  <si>
    <t>1.13-3-110</t>
  </si>
  <si>
    <t>Клапан обратный, чугунный, фланцевый, температура рабочей среды от -10 до +100°С, условная пропускная способность 396 м3/ч, номинальное давление РN 1,6 МПа, номинальный диаметр DN 100 мм</t>
  </si>
  <si>
    <t>ТСН-2001.1 Доп. 79, Р. 13, о. 3, поз. 110</t>
  </si>
  <si>
    <t>16</t>
  </si>
  <si>
    <t>Материалы строительные</t>
  </si>
  <si>
    <t>ТСН-2001.1 Материалы строительные</t>
  </si>
  <si>
    <t>ТСН-2001.1-1</t>
  </si>
  <si>
    <t>3.16-15-1</t>
  </si>
  <si>
    <t>Установка вентилей, задвижек, затворов, клапанов обратных, кранов проходных на трубопроводах из стальных труб диаметром до 25 мм</t>
  </si>
  <si>
    <t>ТСН-2001.3 Доп. 79, Сб. 16, т. 15, поз. 1</t>
  </si>
  <si>
    <t>17</t>
  </si>
  <si>
    <t>3.18-19-1</t>
  </si>
  <si>
    <t>Установка фильтров диаметром до 25 мм</t>
  </si>
  <si>
    <t>1 фильтр</t>
  </si>
  <si>
    <t>ТСН-2001.3 Доп. 72, Сб. 18, т. 19, поз. 1</t>
  </si>
  <si>
    <t>ТСН-2001.3-18. Отопление - внутренние устройства</t>
  </si>
  <si>
    <t>ТСН-2001.3-18-1</t>
  </si>
  <si>
    <t>17,1</t>
  </si>
  <si>
    <t>1.18-7-41</t>
  </si>
  <si>
    <t>Фильтр сетчатый, латунный, муфтовый, со сливной пробкой, температура рабочей среды до +110°С, номинальное давление PN 1,6 МПа, номинальный диаметр DN 15 мм</t>
  </si>
  <si>
    <t>ТСН-2001.1 Доп. 73, Р. 18, о. 7, поз. 41</t>
  </si>
  <si>
    <t>18</t>
  </si>
  <si>
    <t>4.11-2-1</t>
  </si>
  <si>
    <t>Установка прибора на резьбовых соединениях</t>
  </si>
  <si>
    <t>ТСН-2001.4 Доп. 67, Сб. 11, т. 2, поз. 1</t>
  </si>
  <si>
    <t>*1,1</t>
  </si>
  <si>
    <t>Монтаж оборудования</t>
  </si>
  <si>
    <t>ТСН-2001.4-11. Приборы и средства автоматизации и вычислительной техники</t>
  </si>
  <si>
    <t>ТСН-2001.4-11-1</t>
  </si>
  <si>
    <t>18,1</t>
  </si>
  <si>
    <t>КА 8</t>
  </si>
  <si>
    <t>Редуктор давления "после себя" муфтовый ф15</t>
  </si>
  <si>
    <t>[869 / 1,2 /  9,88] +  2% Заг.скл</t>
  </si>
  <si>
    <t>0</t>
  </si>
  <si>
    <t>19</t>
  </si>
  <si>
    <t>1.13-3-37</t>
  </si>
  <si>
    <t>Клапан обратный общего назначения, латунный, с внутренней резьбой, температура до +100°С, номинальное давление PN 1,2 МПа, номинальный диаметр DN 15 мм</t>
  </si>
  <si>
    <t>ТСН-2001.1 Доп. 73, Р. 13, о. 3, поз. 37</t>
  </si>
  <si>
    <t>1.13-1-27</t>
  </si>
  <si>
    <t>Клапан запорный, стальной, проходной, фланцевый, 15с27нж (15с52нж9), номинальное давление PN 6,3 МПа, номинальный диаметр DN 15 мм</t>
  </si>
  <si>
    <t>ТСН-2001.1 Доп. 79, Р. 13, о. 1, поз. 27</t>
  </si>
  <si>
    <t>20</t>
  </si>
  <si>
    <t>3.16-20-3</t>
  </si>
  <si>
    <t>Установка кранов поливочных, диаметром 25 мм</t>
  </si>
  <si>
    <t>1 кран</t>
  </si>
  <si>
    <t>ТСН-2001.3 Доп. 72, Сб. 16, т. 20, поз. 3</t>
  </si>
  <si>
    <t>20,1</t>
  </si>
  <si>
    <t>20,2</t>
  </si>
  <si>
    <t>1.17-7-37</t>
  </si>
  <si>
    <t>Рукав резиновый, напорный, с текстильным каркасом, для воды, рабочее давление 1,0 МПа, внутренний диаметр 25 мм</t>
  </si>
  <si>
    <t>ТСН-2001.1 Доп. 79, Р. 17, о. 7, поз. 37</t>
  </si>
  <si>
    <t>21</t>
  </si>
  <si>
    <t>1.13-3-39</t>
  </si>
  <si>
    <t>Клапан обратный общего назначения, латунный, с внутренней резьбой, температура до +100°С, номинальное давление PN 1,2 МПа, номинальный диаметр DN 25 мм</t>
  </si>
  <si>
    <t>ТСН-2001.1 Доп. 73, Р. 13, о. 3, поз. 39</t>
  </si>
  <si>
    <t>1.13-1-29</t>
  </si>
  <si>
    <t>Клапан запорный, стальной, проходной, фланцевый, 15с27нж (15с52нж9), номинальное давление PN 6,3 МПа, номинальный диаметр DN 25 мм</t>
  </si>
  <si>
    <t>ТСН-2001.1 Доп. 79, Р. 13, о. 1, поз. 29</t>
  </si>
  <si>
    <t>22</t>
  </si>
  <si>
    <t>3.26-16-1</t>
  </si>
  <si>
    <t>Изоляция трубопроводов изделиями из вспененного каучука, вспененного полиэтилена, трубками</t>
  </si>
  <si>
    <t>10 м изоляции</t>
  </si>
  <si>
    <t>ТСН-2001.3 Доп. 79, Сб. 26, т. 16, поз. 1</t>
  </si>
  <si>
    <t>ТСН-2001.3-26. Теплоизоляционные работы</t>
  </si>
  <si>
    <t>ТСН-2001.3-26-1</t>
  </si>
  <si>
    <t>22,1</t>
  </si>
  <si>
    <t>1.1-1-3132</t>
  </si>
  <si>
    <t>ТСН-2001.1 Доп. 67, Р. 1, о. 1, поз. 3132</t>
  </si>
  <si>
    <t>22,2</t>
  </si>
  <si>
    <t>22,3</t>
  </si>
  <si>
    <t>1.1-1-2528</t>
  </si>
  <si>
    <t>ТСН-2001.1 Доп. 67, Р. 1, о. 1, поз. 2528</t>
  </si>
  <si>
    <t>22,4</t>
  </si>
  <si>
    <t>1.1-1-2529</t>
  </si>
  <si>
    <t>ТСН-2001.1 Доп. 67, Р. 1, о. 1, поз. 2529</t>
  </si>
  <si>
    <t>22,5</t>
  </si>
  <si>
    <t>1.1-1-2530</t>
  </si>
  <si>
    <t>ТСН-2001.1 Доп. 67, Р. 1, о. 1, поз. 2530</t>
  </si>
  <si>
    <t>22,6</t>
  </si>
  <si>
    <t>1.1-1-2531</t>
  </si>
  <si>
    <t>ТСН-2001.1 Доп. 79, Р. 1, о. 1, поз. 2531</t>
  </si>
  <si>
    <t>22,7</t>
  </si>
  <si>
    <t>1.1-1-3134</t>
  </si>
  <si>
    <t>ТСН-2001.1 Доп. 67, Р. 1, о. 1, поз. 3134</t>
  </si>
  <si>
    <t>22,8</t>
  </si>
  <si>
    <t>1.1-1-2532</t>
  </si>
  <si>
    <t>ТСН-2001.1 Доп. 67, Р. 1, о. 1, поз. 2532</t>
  </si>
  <si>
    <t>22,9</t>
  </si>
  <si>
    <t>1.1-1-3135</t>
  </si>
  <si>
    <t>ТСН-2001.1 Доп. 67, Р. 1, о. 1, поз. 3135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</si>
  <si>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</si>
  <si>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</si>
  <si>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</si>
  <si>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</si>
  <si>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</si>
  <si>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</si>
  <si>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</si>
  <si>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</si>
  <si>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</si>
  <si>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</si>
  <si>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</si>
  <si>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</si>
  <si>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</si>
  <si>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</si>
  <si>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</si>
  <si>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</si>
  <si>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</si>
  <si>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</si>
  <si>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</si>
  <si>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</si>
  <si>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</si>
  <si>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</si>
  <si>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</si>
  <si>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</si>
  <si>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</si>
  <si>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</si>
  <si>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</si>
  <si>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</si>
  <si>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</si>
  <si>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</si>
  <si>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</si>
  <si>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</si>
  <si>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</si>
  <si>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</si>
  <si>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</si>
  <si>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</si>
  <si>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</si>
  <si>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</si>
  <si>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</si>
  <si>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</si>
  <si>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</si>
  <si>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</si>
  <si>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</si>
  <si>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</si>
  <si>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</si>
  <si>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</si>
  <si>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</si>
  <si>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</si>
  <si>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</si>
  <si>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</si>
  <si>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</si>
  <si>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</si>
  <si>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</si>
  <si>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</si>
  <si>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Водопровод хозяйственно-питьевой В1 (Надземная часть)</t>
  </si>
  <si>
    <t>23</t>
  </si>
  <si>
    <t>Поправка: Гл.6.Прил.2.2.п.2.2.6_06.00.01.07.001 Поправка: Гл.12.Прил.8.п.8. 5_12.00.01.11.003</t>
  </si>
  <si>
    <t>23,1</t>
  </si>
  <si>
    <t>23,2</t>
  </si>
  <si>
    <t>24</t>
  </si>
  <si>
    <t>24,1</t>
  </si>
  <si>
    <t>24,2</t>
  </si>
  <si>
    <t>25</t>
  </si>
  <si>
    <t>25,1</t>
  </si>
  <si>
    <t>25,2</t>
  </si>
  <si>
    <t>26</t>
  </si>
  <si>
    <t>26,1</t>
  </si>
  <si>
    <t>26,2</t>
  </si>
  <si>
    <t>27</t>
  </si>
  <si>
    <t>28</t>
  </si>
  <si>
    <t>28,1</t>
  </si>
  <si>
    <t>28,2</t>
  </si>
  <si>
    <t>28,3</t>
  </si>
  <si>
    <t>28,4</t>
  </si>
  <si>
    <t>1.12-5-904</t>
  </si>
  <si>
    <t>Муфта из полипропилена PP-R, ГОСТ 32415-2013, переходная, номинальное давление PN 25, номинальный диаметр DN 25х20 мм /Ду20х15</t>
  </si>
  <si>
    <t>ТСН-2001.1 Доп. 77, Р. 12, о. 5, поз. 904</t>
  </si>
  <si>
    <t>28,5</t>
  </si>
  <si>
    <t>28,6</t>
  </si>
  <si>
    <t>1.12-5-206</t>
  </si>
  <si>
    <t>Тройник из полипропилена PP-R тип 3 (PRC-R), ГОСТ 32415-2013, переходной, диаметр 25-20-20 мм /Ду20х25х20</t>
  </si>
  <si>
    <t>ТСН-2001.1 Доп. 77, Р. 12, о. 5, поз. 206</t>
  </si>
  <si>
    <t>28,7</t>
  </si>
  <si>
    <t>Тройник из полипропилена PP-R, ГОСТ 32415-2013, равнопроходной, номинальное давление PN 25, номинальный диаметр DN 20 мм /Ду20х20х20</t>
  </si>
  <si>
    <t>28,8</t>
  </si>
  <si>
    <t>1.12-5-204</t>
  </si>
  <si>
    <t>Тройник из полипропилена PP-R тип 3 (PRC-R), ГОСТ 32415-2013, переходной, диаметр 20-16-20 мм</t>
  </si>
  <si>
    <t>ТСН-2001.1 Доп. 77, Р. 12, о. 5, поз. 204</t>
  </si>
  <si>
    <t>28,9</t>
  </si>
  <si>
    <t>28,10</t>
  </si>
  <si>
    <t>1.12-5-178</t>
  </si>
  <si>
    <t>Уголок 90° из полипропилена PP-R тип 3 (PRC-R), ГОСТ 32415-2013, наружный диаметр 20 мм</t>
  </si>
  <si>
    <t>ТСН-2001.1 Доп. 77, Р. 12, о. 5, поз. 178</t>
  </si>
  <si>
    <t>28,11</t>
  </si>
  <si>
    <t>1.12-5-186</t>
  </si>
  <si>
    <t>Уголок 90° из полипропилена PP-R тип 3 (PRC-R), ГОСТ 32415-2013, комбинированный, наружная резьба, диаметр 20-20 мм /Ду15мм</t>
  </si>
  <si>
    <t>ТСН-2001.1 Доп. 77, Р. 12, о. 5, поз. 186</t>
  </si>
  <si>
    <t>28,12</t>
  </si>
  <si>
    <t>Уголок 90° из полипропилена PP-R тип 3 (PRC-R), ГОСТ 32415-2013, комбинированный, наружная резьба, диаметр 20-20 мм</t>
  </si>
  <si>
    <t>28,13</t>
  </si>
  <si>
    <t>Тройник из полипропилена PP-R тип 3 (PRC-R), ГОСТ 32415-2013, переходной, диаметр 20-16-20 мм /Тройник Ду20х15х20 комбинированный</t>
  </si>
  <si>
    <t>28,14</t>
  </si>
  <si>
    <t>29</t>
  </si>
  <si>
    <t>3.16-40-2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</si>
  <si>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25 мм</t>
  </si>
  <si>
    <t>ТСН-2001.3 Доп. 79, Сб. 16, т. 40, поз. 2</t>
  </si>
  <si>
    <t>29,1</t>
  </si>
  <si>
    <t>29,2</t>
  </si>
  <si>
    <t>1.12-5-574</t>
  </si>
  <si>
    <t>Трубы напорные многослойные, армированные стекловолокном из полипропилена PPR100/PPRGF/PPR100, ГОСТ 32415-2013, диаметр 25 мм, толщина стенки 3,5 мм</t>
  </si>
  <si>
    <t>ТСН-2001.1 Доп. 77, Р. 12, о. 5, поз. 574</t>
  </si>
  <si>
    <t>29,3</t>
  </si>
  <si>
    <t>Муфта из полипропилена PP-R тип 3 (PRC-R), ГОСТ 32415-2013, комбинированная разъемная, наружная резьба, диаметр 20-20 мм</t>
  </si>
  <si>
    <t>29,4</t>
  </si>
  <si>
    <t>Муфта из полипропилена PP-R, ГОСТ 32415-2013, переходная, номинальное давление PN 25, номинальный диаметр DN 25х20 мм /Ду25х20</t>
  </si>
  <si>
    <t>29,5</t>
  </si>
  <si>
    <t>1.12-5-179</t>
  </si>
  <si>
    <t>Уголок 90° из полипропилена PP-R тип 3 (PRC-R), ГОСТ 32415-2013, наружный диаметр 25 мм</t>
  </si>
  <si>
    <t>ТСН-2001.1 Доп. 77, Р. 12, о. 5, поз. 179</t>
  </si>
  <si>
    <t>29,6</t>
  </si>
  <si>
    <t>30</t>
  </si>
  <si>
    <t>3.16-40-3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</si>
  <si>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32 мм</t>
  </si>
  <si>
    <t>ТСН-2001.3 Доп. 79, Сб. 16, т. 40, поз. 3</t>
  </si>
  <si>
    <t>30,1</t>
  </si>
  <si>
    <t>30,2</t>
  </si>
  <si>
    <t>1.12-5-989</t>
  </si>
  <si>
    <t>ТСН-2001.1 Доп. 77, Р. 12, о. 5, поз. 989</t>
  </si>
  <si>
    <t>30,3</t>
  </si>
  <si>
    <t>1.12-5-201</t>
  </si>
  <si>
    <t>Муфта из полипропилена PP-R тип 3 (PRC-R), ГОСТ 32415-2013, комбинированная разъемная, наружная резьба, диаметр 25-25 мм</t>
  </si>
  <si>
    <t>ТСН-2001.1 Доп. 77, Р. 12, о. 5, поз. 201</t>
  </si>
  <si>
    <t>30,4</t>
  </si>
  <si>
    <t>1.12-5-888</t>
  </si>
  <si>
    <t>Тройник из полипропилена PP-R, ГОСТ 32415-2013, равнопроходной, номинальное давление PN 25, номинальный диаметр DN 25 мм</t>
  </si>
  <si>
    <t>ТСН-2001.1 Доп. 77, Р. 12, о. 5, поз. 888</t>
  </si>
  <si>
    <t>30,5</t>
  </si>
  <si>
    <t>31</t>
  </si>
  <si>
    <t>32</t>
  </si>
  <si>
    <t>3.16-41-2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</si>
  <si>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25 мм</t>
  </si>
  <si>
    <t>ТСН-2001.3 Доп. 68, Сб. 16, т. 41, поз. 2</t>
  </si>
  <si>
    <t>33</t>
  </si>
  <si>
    <t>34</t>
  </si>
  <si>
    <t>34,1</t>
  </si>
  <si>
    <t>35</t>
  </si>
  <si>
    <t>35,1</t>
  </si>
  <si>
    <t>36</t>
  </si>
  <si>
    <t>37</t>
  </si>
  <si>
    <t>38</t>
  </si>
  <si>
    <t>38,1</t>
  </si>
  <si>
    <t>1.18-7-42</t>
  </si>
  <si>
    <t>Фильтр сетчатый, латунный, муфтовый, со сливной пробкой, температура рабочей среды до +110°С, номинальное давление PN 1,6 МПа, номинальный диаметр DN 20 мм</t>
  </si>
  <si>
    <t>ТСН-2001.1 Доп. 79, Р. 18, о. 7, поз. 42</t>
  </si>
  <si>
    <t>39</t>
  </si>
  <si>
    <t>39,1</t>
  </si>
  <si>
    <t>КА 9</t>
  </si>
  <si>
    <t>Редуктор давления "после себя" муфтовый ф20</t>
  </si>
  <si>
    <t>[2 190 / 1,2 /  9,88] +  2% Заг.скл</t>
  </si>
  <si>
    <t>40</t>
  </si>
  <si>
    <t>1.13-3-38</t>
  </si>
  <si>
    <t>Клапан обратный общего назначения, латунный, с внутренней резьбой, температура до +100°С, номинальное давление PN 1,2 МПа, номинальный диаметр DN 20 мм</t>
  </si>
  <si>
    <t>ТСН-2001.1 Доп. 73, Р. 13, о. 3, поз. 38</t>
  </si>
  <si>
    <t>1.13-1-28</t>
  </si>
  <si>
    <t>Клапан запорный, стальной, проходной, фланцевый, 15с27нж (15с52нж9), номинальное давление PN 6,3 МПа, номинальный диаметр DN 20 мм</t>
  </si>
  <si>
    <t>ТСН-2001.1 Доп. 79, Р. 13, о. 1, поз. 28</t>
  </si>
  <si>
    <t>41</t>
  </si>
  <si>
    <t>42</t>
  </si>
  <si>
    <t>42,1</t>
  </si>
  <si>
    <t>1.18-7-43</t>
  </si>
  <si>
    <t>Фильтр сетчатый, латунный, муфтовый, со сливной пробкой, температура рабочей среды до +110°С, номинальное давление PN 1,6 МПа, номинальный диаметр DN 25 мм</t>
  </si>
  <si>
    <t>ТСН-2001.1 Доп. 79, Р. 18, о. 7, поз. 43</t>
  </si>
  <si>
    <t>43</t>
  </si>
  <si>
    <t>43,1</t>
  </si>
  <si>
    <t>КА 10</t>
  </si>
  <si>
    <t>Редуктор давления "после себя" муфтовый ф25</t>
  </si>
  <si>
    <t>[2 390 / 1,2 /  9,88] +  2% Заг.скл</t>
  </si>
  <si>
    <t>44</t>
  </si>
  <si>
    <t>45</t>
  </si>
  <si>
    <t>45,1</t>
  </si>
  <si>
    <t>1.18-6-143</t>
  </si>
  <si>
    <t>Воздухоотводчик автоматический, латунный, с наружным резьбовым присоединением, температура рабочей среды до +110°С, номинальное давление PN 1,0 МПа, номинальный диаметр DN 10 мм</t>
  </si>
  <si>
    <t>ТСН-2001.1 Доп. 79, Р. 18, о. 6, поз. 143</t>
  </si>
  <si>
    <t>3.18-21-1</t>
  </si>
  <si>
    <t>Установка воздухоотводчиков</t>
  </si>
  <si>
    <t>ТСН-2001.3 Доп. 68, Сб. 18, т. 21, поз. 1</t>
  </si>
  <si>
    <t>46</t>
  </si>
  <si>
    <t>46,1</t>
  </si>
  <si>
    <t>46,2</t>
  </si>
  <si>
    <t>46,3</t>
  </si>
  <si>
    <t>46,4</t>
  </si>
  <si>
    <t>Горячее водоснабжение (Т3,Т4) (Подземная часть)</t>
  </si>
  <si>
    <t>47</t>
  </si>
  <si>
    <t>47,1</t>
  </si>
  <si>
    <t>47,2</t>
  </si>
  <si>
    <t>47,3</t>
  </si>
  <si>
    <t>47,4</t>
  </si>
  <si>
    <t>48</t>
  </si>
  <si>
    <t>48,1</t>
  </si>
  <si>
    <t>48,2</t>
  </si>
  <si>
    <t>48,3</t>
  </si>
  <si>
    <t>49</t>
  </si>
  <si>
    <t>49,1</t>
  </si>
  <si>
    <t>49,2</t>
  </si>
  <si>
    <t>49,3</t>
  </si>
  <si>
    <t>50</t>
  </si>
  <si>
    <t>50,1</t>
  </si>
  <si>
    <t>50,2</t>
  </si>
  <si>
    <t>51</t>
  </si>
  <si>
    <t>51,1</t>
  </si>
  <si>
    <t>51,2</t>
  </si>
  <si>
    <t>52</t>
  </si>
  <si>
    <t>52,1</t>
  </si>
  <si>
    <t>52,2</t>
  </si>
  <si>
    <t>53</t>
  </si>
  <si>
    <t>53,1</t>
  </si>
  <si>
    <t>53,2</t>
  </si>
  <si>
    <t>54</t>
  </si>
  <si>
    <t>55</t>
  </si>
  <si>
    <t>56</t>
  </si>
  <si>
    <t>56,1</t>
  </si>
  <si>
    <t>56,2</t>
  </si>
  <si>
    <t>56,3</t>
  </si>
  <si>
    <t>56,4</t>
  </si>
  <si>
    <t>56,5</t>
  </si>
  <si>
    <t>56,6</t>
  </si>
  <si>
    <t>57</t>
  </si>
  <si>
    <t>58</t>
  </si>
  <si>
    <t>58,1</t>
  </si>
  <si>
    <t>1.12-9-19</t>
  </si>
  <si>
    <t>Фланец стальной плоский приварной с соединительным выступом, ГОСТ 33259-2015, из стали Ст3сп, номинальное давление PN 1,6 МПа, номинальный диаметр DN 65 мм</t>
  </si>
  <si>
    <t>ТСН-2001.1 Доп. 80, Р. 12, о. 9, поз. 19</t>
  </si>
  <si>
    <t>58,2</t>
  </si>
  <si>
    <t>1.13-2-79</t>
  </si>
  <si>
    <t>Задвижка с обрезиненным клином, чугунная, с невыдвижным шпинделем, фланцевая, с ручным приводом, МЗВ (30ч39р), номинальное давление PN 1,6 МПа, номинальный диаметр DN 80 мм /65мм</t>
  </si>
  <si>
    <t>ТСН-2001.1 Доп. 79, Р. 13, о. 2, поз. 79</t>
  </si>
  <si>
    <t>59</t>
  </si>
  <si>
    <t>3.16-15-2</t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</si>
  <si>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</si>
  <si>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t>ТСН-2001.3 Доп. 79, Сб. 16, т. 15, поз. 2</t>
  </si>
  <si>
    <t>59,1</t>
  </si>
  <si>
    <t>1.12-9-18</t>
  </si>
  <si>
    <t>Фланец стальной плоский приварной с соединительным выступом, ГОСТ 33259-2015, из стали Ст3сп, номинальное давление PN 1,6 МПа, номинальный диаметр DN 50 мм</t>
  </si>
  <si>
    <t>ТСН-2001.1 Доп. 80, Р. 12, о. 9, поз. 18</t>
  </si>
  <si>
    <t>59,2</t>
  </si>
  <si>
    <t>1.13-2-78</t>
  </si>
  <si>
    <t>Задвижка с обрезиненным клином, чугунная, с невыдвижным шпинделем, фланцевая, с ручным приводом, МЗВ (30ч39р), номинальное давление PN 1,6 МПа, номинальный диаметр DN 50 мм</t>
  </si>
  <si>
    <t>ТСН-2001.1 Доп. 79, Р. 13, о. 2, поз. 78</t>
  </si>
  <si>
    <t>60</t>
  </si>
  <si>
    <t>60,1</t>
  </si>
  <si>
    <t>1.12-9-4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</si>
  <si>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50 мм</t>
  </si>
  <si>
    <t>ТСН-2001.1 Доп. 80, Р. 12, о. 9, поз. 4</t>
  </si>
  <si>
    <t>60,2</t>
  </si>
  <si>
    <t>1.13-3-106</t>
  </si>
  <si>
    <t>Клапан обратный, чугунный, фланцевый, температура рабочей среды от -10 до +100°С, условная пропускная способность 99 м3/ч, номинальное давление РN 1,6 МПа, номинальный диаметр DN 50 мм</t>
  </si>
  <si>
    <t>ТСН-2001.1 Доп. 79, Р. 13, о. 3, поз. 106</t>
  </si>
  <si>
    <t>Водозаборный узел ГВС</t>
  </si>
  <si>
    <t>61</t>
  </si>
  <si>
    <t>62</t>
  </si>
  <si>
    <t>62,1</t>
  </si>
  <si>
    <t>63</t>
  </si>
  <si>
    <t>63,1</t>
  </si>
  <si>
    <t>64</t>
  </si>
  <si>
    <t>64,1</t>
  </si>
  <si>
    <t>1.13-3-186</t>
  </si>
  <si>
    <t>Клапан запорно-балансировочный, латунный, муфтовый, ручной, с измерительным ниппелем и дренажным краном, максимальная температура +120°С, пропускная способность 2,5 м3/ч, номинальное давление PN 1,6 МПа, номинальный диаметр DN 20 мм</t>
  </si>
  <si>
    <t>ТСН-2001.1 Доп. 73, Р. 13, о. 3, поз. 186</t>
  </si>
  <si>
    <t>65</t>
  </si>
  <si>
    <t>65,1</t>
  </si>
  <si>
    <t>1.13-3-188</t>
  </si>
  <si>
    <t>Клапан запорно-балансировочный, латунный, муфтовый, ручной, с измерительным ниппелем и дренажным краном, максимальная температура +120°С, пропускная способность 6,3 м3/ч, номинальное давление PN 1,6 МПа, номинальный диаметр DN 32 мм</t>
  </si>
  <si>
    <t>ТСН-2001.1 Доп. 79, Р. 13, о. 3, поз. 188</t>
  </si>
  <si>
    <t>1.13-3-181</t>
  </si>
  <si>
    <t>Клапан балансировочный, латунный, с дренажем, с внутренней резьбой, максимальная температура +120°C, пропускная способность 14,20 м3/ч, номинальное давление РN 2,0 МПа, номинальный диаметр DN 32 мм</t>
  </si>
  <si>
    <t>ТСН-2001.1 Доп. 79, Р. 13, о. 3, поз. 181</t>
  </si>
  <si>
    <t>66</t>
  </si>
  <si>
    <t>66,1</t>
  </si>
  <si>
    <t>1.1-1-3136</t>
  </si>
  <si>
    <t>ТСН-2001.1 Доп. 67, Р. 1, о. 1, поз. 3136</t>
  </si>
  <si>
    <t>66,2</t>
  </si>
  <si>
    <t>66,3</t>
  </si>
  <si>
    <t>1.1-1-2533</t>
  </si>
  <si>
    <t>ТСН-2001.1 Доп. 67, Р. 1, о. 1, поз. 2533</t>
  </si>
  <si>
    <t>66,4</t>
  </si>
  <si>
    <t>1.1-1-2534</t>
  </si>
  <si>
    <t>ТСН-2001.1 Доп. 79, Р. 1, о. 1, поз. 2534</t>
  </si>
  <si>
    <t>66,5</t>
  </si>
  <si>
    <t>1.1-1-3137</t>
  </si>
  <si>
    <t>ТСН-2001.1 Доп. 67, Р. 1, о. 1, поз. 3137</t>
  </si>
  <si>
    <t>66,6</t>
  </si>
  <si>
    <t>1.1-1-3138</t>
  </si>
  <si>
    <t>ТСН-2001.1 Доп. 67, Р. 1, о. 1, поз. 3138</t>
  </si>
  <si>
    <t>66,7</t>
  </si>
  <si>
    <t>1.1-1-2536</t>
  </si>
  <si>
    <t>ТСН-2001.1 Доп. 67, Р. 1, о. 1, поз. 2536</t>
  </si>
  <si>
    <t>Горячее водоснабжение (Т3,Т4) (Надземная часть)</t>
  </si>
  <si>
    <t>67</t>
  </si>
  <si>
    <t>67,1</t>
  </si>
  <si>
    <t>67,2</t>
  </si>
  <si>
    <t>68</t>
  </si>
  <si>
    <t>68,1</t>
  </si>
  <si>
    <t>68,2</t>
  </si>
  <si>
    <t>69</t>
  </si>
  <si>
    <t>69,1</t>
  </si>
  <si>
    <t>69,2</t>
  </si>
  <si>
    <t>70</t>
  </si>
  <si>
    <t>71</t>
  </si>
  <si>
    <t>71,1</t>
  </si>
  <si>
    <t>71,2</t>
  </si>
  <si>
    <t>71,3</t>
  </si>
  <si>
    <t>71,4</t>
  </si>
  <si>
    <t>71,5</t>
  </si>
  <si>
    <t>71,6</t>
  </si>
  <si>
    <t>71,7</t>
  </si>
  <si>
    <t>71,8</t>
  </si>
  <si>
    <t>71,9</t>
  </si>
  <si>
    <t>71,10</t>
  </si>
  <si>
    <t>71,11</t>
  </si>
  <si>
    <t>71,12</t>
  </si>
  <si>
    <t>71,13</t>
  </si>
  <si>
    <t>71,14</t>
  </si>
  <si>
    <t>71,15</t>
  </si>
  <si>
    <t>Клапан обратный общего назначения, латунный, с внутренней резьбой, температура до +100°С, номинальное давление PN 1,2 МПа, номинальный диаметр DN 15 мм/ у водонагреват.</t>
  </si>
  <si>
    <t>71,16</t>
  </si>
  <si>
    <t>72</t>
  </si>
  <si>
    <t>72,1</t>
  </si>
  <si>
    <t>72,2</t>
  </si>
  <si>
    <t>72,3</t>
  </si>
  <si>
    <t>Муфта из полипропилена PP-R тип 3 (PRC-R), ГОСТ 32415-2013, комбинированная разъемная, наружная резьба, диаметр 20-20 мм /Ду25х20</t>
  </si>
  <si>
    <t>72,4</t>
  </si>
  <si>
    <t>72,5</t>
  </si>
  <si>
    <t>72,6</t>
  </si>
  <si>
    <t>1.12-5-205</t>
  </si>
  <si>
    <t>Тройник из полипропилена PP-R тип 3 (PRC-R), ГОСТ 32415-2013, переходной, диаметр 25-20-25 мм /Ду25х25х25мм</t>
  </si>
  <si>
    <t>ТСН-2001.1 Доп. 77, Р. 12, о. 5, поз. 205</t>
  </si>
  <si>
    <t>72,7</t>
  </si>
  <si>
    <t>72,8</t>
  </si>
  <si>
    <t>73</t>
  </si>
  <si>
    <t>73,1</t>
  </si>
  <si>
    <t>73,2</t>
  </si>
  <si>
    <t>73,3</t>
  </si>
  <si>
    <t>74</t>
  </si>
  <si>
    <t>75</t>
  </si>
  <si>
    <t>Водоразборный узел ГВС</t>
  </si>
  <si>
    <t>76</t>
  </si>
  <si>
    <t>77</t>
  </si>
  <si>
    <t>77,1</t>
  </si>
  <si>
    <t>78</t>
  </si>
  <si>
    <t>78,1</t>
  </si>
  <si>
    <t>79</t>
  </si>
  <si>
    <t>80</t>
  </si>
  <si>
    <t>81</t>
  </si>
  <si>
    <t>81,1</t>
  </si>
  <si>
    <t>82</t>
  </si>
  <si>
    <t>82,1</t>
  </si>
  <si>
    <t>83</t>
  </si>
  <si>
    <t>84</t>
  </si>
  <si>
    <t>85</t>
  </si>
  <si>
    <t>85,1</t>
  </si>
  <si>
    <t>86</t>
  </si>
  <si>
    <t>86,1</t>
  </si>
  <si>
    <t>87</t>
  </si>
  <si>
    <t>88</t>
  </si>
  <si>
    <t>4.8-254-1</t>
  </si>
  <si>
    <t>Монтаж приборов нагревательных, электрополотенце</t>
  </si>
  <si>
    <t>ТСН-2001.4 Доп. 68, Сб. 8, т. 254, поз. 1</t>
  </si>
  <si>
    <t>ТСН-2001.4-8. Электротехнические установки</t>
  </si>
  <si>
    <t>ТСН-2001.4-8-1</t>
  </si>
  <si>
    <t>88,1</t>
  </si>
  <si>
    <t>КА 1</t>
  </si>
  <si>
    <t>Электрический полотенцесушитель по типу ZIGZAG Модель Е, Стилье Версия-Б2</t>
  </si>
  <si>
    <t>Сметная стоимость оборудования</t>
  </si>
  <si>
    <t>ТСН-2001.13. Сметная стоимость оборудования</t>
  </si>
  <si>
    <t>ТСН-2001.13</t>
  </si>
  <si>
    <t>[14 750 / 1,2 /  7,66] +  3% Трансп +  1,2% Заг.скл</t>
  </si>
  <si>
    <t>89</t>
  </si>
  <si>
    <t>Поправка: О.П. п.3.4.30.в</t>
  </si>
  <si>
    <t>89,1</t>
  </si>
  <si>
    <t>90</t>
  </si>
  <si>
    <t>90,1</t>
  </si>
  <si>
    <t>90,2</t>
  </si>
  <si>
    <t>90,3</t>
  </si>
  <si>
    <t>90,4</t>
  </si>
  <si>
    <t>1.1-1-2544</t>
  </si>
  <si>
    <t>Клей контактный, на основе полихлоропренового каучука, температура эксплуатации от -40 до +105°С, для приклеивания листовых и трубчатых каучуковых теплоизоляционных материалов</t>
  </si>
  <si>
    <t>л</t>
  </si>
  <si>
    <t>ТСН-2001.1 Доп. 79, Р. 1, о. 1, поз. 2544</t>
  </si>
  <si>
    <t>Смесители</t>
  </si>
  <si>
    <t>91</t>
  </si>
  <si>
    <t>3.17-2-10</t>
  </si>
  <si>
    <t>Установка смесителей: набортных сенсорных</t>
  </si>
  <si>
    <t>ТСН-2001.3 Доп. 80, Сб. 17, т. 2, поз. 10</t>
  </si>
  <si>
    <t>ТСН-2001.3-17. Водопровод и канализация - внутренние устройства</t>
  </si>
  <si>
    <t>ТСН-2001.3-17-1</t>
  </si>
  <si>
    <t>91,1</t>
  </si>
  <si>
    <t>КА 11</t>
  </si>
  <si>
    <t>Термостатический смеситель латунный 1/2"</t>
  </si>
  <si>
    <t>[13 494 / 1,2 /  9,88] +  2% Заг.скл</t>
  </si>
  <si>
    <t>91,2</t>
  </si>
  <si>
    <t>КА 12</t>
  </si>
  <si>
    <t>Термостатический смеситель латунный 3/4"</t>
  </si>
  <si>
    <t>[12 297 / 1,2 /  9,88] +  2% Заг.скл</t>
  </si>
  <si>
    <t>91,3</t>
  </si>
  <si>
    <t>КА 13</t>
  </si>
  <si>
    <t>Термостатический смеситель латунный 1"</t>
  </si>
  <si>
    <t>[15 590 / 1,2 /  9,88] +  2% Заг.скл</t>
  </si>
  <si>
    <t>92</t>
  </si>
  <si>
    <t>3.17-2-8</t>
  </si>
  <si>
    <t>Установка смесителей: настенных</t>
  </si>
  <si>
    <t>ТСН-2001.3 Доп. 80, Сб. 17, т. 2, поз. 8</t>
  </si>
  <si>
    <t>92,1</t>
  </si>
  <si>
    <t>КА 2</t>
  </si>
  <si>
    <t>Душевая стойка без выхода для подачи воды, хром ,глянец, с монтажной частью для душевого гарнитура (хром) и встроенный однорычажный смеситель для душа с переключением на два потока, внешняя и внутренняя части, хром глянец</t>
  </si>
  <si>
    <t>[10 830 / 1,2 /  9,88] +  2% Заг.скл</t>
  </si>
  <si>
    <t>93</t>
  </si>
  <si>
    <t>3.17-2-9</t>
  </si>
  <si>
    <t>Установка смесителей: набортных</t>
  </si>
  <si>
    <t>ТСН-2001.3 Доп. 80, Сб. 17, т. 2, поз. 9</t>
  </si>
  <si>
    <t>93,1</t>
  </si>
  <si>
    <t>1.17-2-59</t>
  </si>
  <si>
    <t>Смеситель для мойки центральный, хромированный, однорукояточный, набортный, излив поворотный, вылет излива до 300 мм, картридж с керамическими запорными элементами, две гибкие подводки</t>
  </si>
  <si>
    <t>КОМПЛЕКТ</t>
  </si>
  <si>
    <t>ТСН-2001.1 Доп. 79, Р. 17, о. 2, поз. 59</t>
  </si>
  <si>
    <t>94</t>
  </si>
  <si>
    <t>3.16-14-1</t>
  </si>
  <si>
    <t>Монтаж гибких подводок к водогазоразборной арматуре /к унитазам</t>
  </si>
  <si>
    <t>100 м подводок</t>
  </si>
  <si>
    <t>ТСН-2001.3. Доп. 1-42. Сб. 16, т. 14, поз. 1</t>
  </si>
  <si>
    <t>94,1</t>
  </si>
  <si>
    <t>1.12-5-1</t>
  </si>
  <si>
    <t>Подводка к водоразборной арматуре, с двумя латунными накидными гайками, длина 500 мм</t>
  </si>
  <si>
    <t>ТСН-2001.1 Доп. 67, Р. 12, о. 5, поз. 1</t>
  </si>
  <si>
    <t>95</t>
  </si>
  <si>
    <t>1.17-3-3</t>
  </si>
  <si>
    <t>Головка вентильная к смесителям для умывальников</t>
  </si>
  <si>
    <t>ТСН-2001.1 Доп. 67, Р. 17, о. 3, поз. 3</t>
  </si>
  <si>
    <t>96</t>
  </si>
  <si>
    <t>96,1</t>
  </si>
  <si>
    <t>1.17-2-17</t>
  </si>
  <si>
    <t>Смеситель водоразборный, для умывальника, с керамическим затвором и гибкой подводкой</t>
  </si>
  <si>
    <t>ТСН-2001.1 Доп. 79, Р. 17, о. 2, поз. 17</t>
  </si>
  <si>
    <t>97</t>
  </si>
  <si>
    <t>97,1</t>
  </si>
  <si>
    <t>1.17-2-22</t>
  </si>
  <si>
    <t>Смеситель для хирургического умывальника, локтевой</t>
  </si>
  <si>
    <t>ТСН-2001.1 Доп. 79, Р. 17, о. 2, поз. 22</t>
  </si>
  <si>
    <t>97,2</t>
  </si>
  <si>
    <t>98</t>
  </si>
  <si>
    <t>Установка смесителей: набортных/для мойки</t>
  </si>
  <si>
    <t>98,1</t>
  </si>
  <si>
    <t>99</t>
  </si>
  <si>
    <t>Установка смесителей: набортных / для рукомойника</t>
  </si>
  <si>
    <t>99,1</t>
  </si>
  <si>
    <t>1.17-2-60</t>
  </si>
  <si>
    <t>Смеситель для умывальника, центральный, хромированный, однорукояточный, набортный, излив неповоротный, вылет излива до 110 мм, картридж с керамическими запорными элементами, две гибкие подводки</t>
  </si>
  <si>
    <t>ТСН-2001.1 Доп. 79, Р. 17, о. 2, поз. 60</t>
  </si>
  <si>
    <t>100</t>
  </si>
  <si>
    <t>Установка смесителей: настенных / гигиенический душ</t>
  </si>
  <si>
    <t>100,1</t>
  </si>
  <si>
    <t>КА 14</t>
  </si>
  <si>
    <t>Гигиенический душ</t>
  </si>
  <si>
    <t>[11 413 / 1,2 /  9,88] +  2% Заг.скл</t>
  </si>
  <si>
    <t>101</t>
  </si>
  <si>
    <t>101,1</t>
  </si>
  <si>
    <t>КА 3</t>
  </si>
  <si>
    <t>Водоразборный кран для писуара сенсорный бесконтактный с инфракр. датчиком (сенсорное упр.) (работа от электросети, без батареек)</t>
  </si>
  <si>
    <t>[4 328 / 1,2 /  9,88] +  2% Заг.скл</t>
  </si>
  <si>
    <t>102</t>
  </si>
  <si>
    <t>3.17-6-1</t>
  </si>
  <si>
    <t>Установка фонтанчиков питьевых напольных с педальным пуском</t>
  </si>
  <si>
    <t>1 комплект</t>
  </si>
  <si>
    <t>ТСН-2001.3 Доп. 79, Сб. 17, т. 6, поз. 1</t>
  </si>
  <si>
    <t>102,1</t>
  </si>
  <si>
    <t>1.17-1-53</t>
  </si>
  <si>
    <t>Фонтанчик питьевой напольный с педальным пуском и изливом для воды, в комплекте с сифоном бутылочным и выпуском</t>
  </si>
  <si>
    <t>ТСН-2001.1 Доп. 79, Р. 17, о. 1, поз. 53</t>
  </si>
  <si>
    <t>103</t>
  </si>
  <si>
    <t>103,1</t>
  </si>
  <si>
    <t>1.17-2-16</t>
  </si>
  <si>
    <t>Смеситель водоразборный, для мойки, с пластмассовыми маховиками</t>
  </si>
  <si>
    <t>ТСН-2001.1 Доп. 79, Р. 17, о. 2, поз. 16</t>
  </si>
  <si>
    <t>103,2</t>
  </si>
  <si>
    <t>104</t>
  </si>
  <si>
    <t>104,1</t>
  </si>
  <si>
    <t>КА 4</t>
  </si>
  <si>
    <t>Душирующее устройство со встроенным локтевым смесителем, длина излива не менее 255мм, крепление к стене</t>
  </si>
  <si>
    <t>[28 072 / 1,2 /  9,88] +  2% Заг.скл</t>
  </si>
  <si>
    <t>105</t>
  </si>
  <si>
    <t>3.17-8-1</t>
  </si>
  <si>
    <t>Установка нагревателей индивидуальных водоводяных</t>
  </si>
  <si>
    <t>ТСН-2001.3 Доп. 79, Сб. 17, т. 8, поз. 1</t>
  </si>
  <si>
    <t>105,1</t>
  </si>
  <si>
    <t>КА 5</t>
  </si>
  <si>
    <t>[6 831 / 1,2 /  7,66] +  3% Трансп +  1,2% Заг.скл</t>
  </si>
  <si>
    <t>106</t>
  </si>
  <si>
    <t>4.11-16-1</t>
  </si>
  <si>
    <t>Монтаж механизма исполнительного массой до 20 кг</t>
  </si>
  <si>
    <t>ТСН-2001.4 Доп. 68, Сб. 11, т. 16, поз. 1</t>
  </si>
  <si>
    <t>106,1</t>
  </si>
  <si>
    <t>КА 6</t>
  </si>
  <si>
    <t>[11 000 / 1,2 /  7,66] +  3% Трансп +  1,2% Заг.скл</t>
  </si>
  <si>
    <t>107</t>
  </si>
  <si>
    <t>107,1</t>
  </si>
  <si>
    <t>КА 7</t>
  </si>
  <si>
    <t>[11 307 / 1,2 /  7,66] +  3% Трансп +  1,2% Заг.скл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</si>
  <si>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</si>
  <si>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</si>
  <si>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</si>
  <si>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</si>
  <si>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</si>
  <si>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</si>
  <si>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</si>
  <si>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</si>
  <si>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</si>
  <si>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</si>
  <si>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</si>
  <si>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</si>
  <si>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</si>
  <si>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</si>
  <si>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</si>
  <si>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</si>
  <si>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80, ремонт</t>
  </si>
  <si>
    <t>217/80</t>
  </si>
  <si>
    <t>Коэффициенты к ТСН-2001.13-2 Дополнение 46</t>
  </si>
  <si>
    <t>62/46</t>
  </si>
  <si>
    <t>Базовый ровень цен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</si>
  <si>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</si>
  <si>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</si>
  <si>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</si>
  <si>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</si>
  <si>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</si>
  <si>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</si>
  <si>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</si>
  <si>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</si>
  <si>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)*1,25)*1,1</t>
  </si>
  <si>
    <t>9999990009</t>
  </si>
  <si>
    <t>2.1-30-102</t>
  </si>
  <si>
    <t>ТСН-2001.2. Доп. 68. п.1-30-102 (303704)</t>
  </si>
  <si>
    <t>Дрели, мощность до 800 Вт</t>
  </si>
  <si>
    <t>2.1-30-104</t>
  </si>
  <si>
    <t>ТСН-2001.2. Доп. 68. п.1-30-104 (309801)</t>
  </si>
  <si>
    <t>Станки для накатывания канавок (шлицов) на трубах</t>
  </si>
  <si>
    <t>2.1-3-38</t>
  </si>
  <si>
    <t>ТСН-2001.2. Доп. 68. п.1-3-38 (032009)</t>
  </si>
  <si>
    <t>Краны на автомобильном ходу, грузоподъемность до 16 т</t>
  </si>
  <si>
    <t>1.1-1-115</t>
  </si>
  <si>
    <t>ТСН-2001.1. Доп. 1-42. Р. 1, о. 1, поз. 115</t>
  </si>
  <si>
    <t>Ветошь</t>
  </si>
  <si>
    <t>кг</t>
  </si>
  <si>
    <t>1.1-1-151</t>
  </si>
  <si>
    <t>ТСН-2001.1 Доп. 79, Р. 1, о. 1, поз. 151</t>
  </si>
  <si>
    <t>Глицерин</t>
  </si>
  <si>
    <t>1.1-1-238</t>
  </si>
  <si>
    <t>ТСН-2001.1 Доп. 80, Р. 1, о. 1, поз. 238</t>
  </si>
  <si>
    <t>Дюбель пластмассовый</t>
  </si>
  <si>
    <t>2.1-13-10</t>
  </si>
  <si>
    <t>ТСН-2001.2. Доп. 68. п.1-13-10 (135201)</t>
  </si>
  <si>
    <t>Инверторы для ручной дуговой сварки, сварочный ток до 400 А</t>
  </si>
  <si>
    <t>1.1-1-118</t>
  </si>
  <si>
    <t>ТСН-2001.1. Доп. 1-42. Р. 1, о. 1, поз. 118</t>
  </si>
  <si>
    <t>Вода</t>
  </si>
  <si>
    <t>м3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</si>
  <si>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</si>
  <si>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</si>
  <si>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</si>
  <si>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1.1-1-258</t>
  </si>
  <si>
    <t>ТСН-2001.1 Доп. 79, Р. 1, о. 1, поз. 258</t>
  </si>
  <si>
    <t>Известь хлорная</t>
  </si>
  <si>
    <t>т</t>
  </si>
  <si>
    <t>1.1-1-26</t>
  </si>
  <si>
    <t>ТСН-2001.1 Доп. 79, Р. 1, о. 1, поз. 26</t>
  </si>
  <si>
    <t>Ацетилен технический</t>
  </si>
  <si>
    <t>1.1-1-376</t>
  </si>
  <si>
    <t>ТСН-2001.1 Доп. 79, Р. 1, о. 1, поз. 376</t>
  </si>
  <si>
    <t>Кислород технический, газообразный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</si>
  <si>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</si>
  <si>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</si>
  <si>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</si>
  <si>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1.1-1-732</t>
  </si>
  <si>
    <t>ТСН-2001.1 Доп. 67, Р. 1, о. 1, поз. 732</t>
  </si>
  <si>
    <t>Олифа для окраски комбинированная, типа Оксоль</t>
  </si>
  <si>
    <t>1.1-1-969</t>
  </si>
  <si>
    <t>ТСН-2001.1 Доп. 79, Р. 1, о. 1, поз. 969</t>
  </si>
  <si>
    <t>Проволока электродная порошковая для дуговой сварки</t>
  </si>
  <si>
    <t>)*1,25</t>
  </si>
  <si>
    <t>1.3-2-5</t>
  </si>
  <si>
    <t>ТСН-2001.1 Доп. 79, Р. 3, о. 2, поз. 5</t>
  </si>
  <si>
    <t>Раствор цементный, марка М100</t>
  </si>
  <si>
    <t>2.1-11-90</t>
  </si>
  <si>
    <t>ТСН-2001.2. Доп. 71. п.1-11-90 (111301)</t>
  </si>
  <si>
    <t>Агрегаты электронасосные для опрессовки сосудов, котлов и систем трубопроводов, производительность до 0,252 м3/ч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</si>
  <si>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</si>
  <si>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</si>
  <si>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</si>
  <si>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</si>
  <si>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</si>
  <si>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</si>
  <si>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1.1-1-3644</t>
  </si>
  <si>
    <t>ТСН-2001.1 Доп. 80, Р. 1, о. 1, поз. 3644</t>
  </si>
  <si>
    <t>Дюбель распорный пластмассовый, диаметр 8 мм, длина 50 мм</t>
  </si>
  <si>
    <t>1.1-1-3930</t>
  </si>
  <si>
    <t>ТСН-2001.1 Доп. 79, Р. 1, о. 1, поз. 3930</t>
  </si>
  <si>
    <t>Шпильки резьбовые оцинкованные, от М8 до М16</t>
  </si>
  <si>
    <t>2.1-13-38</t>
  </si>
  <si>
    <t>ТСН-2001.2. Доп. 68. п.1-13-38 (135504)</t>
  </si>
  <si>
    <t>Аппараты для раструбной сварки труб из термопластов диаметром 16-110 мм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</si>
  <si>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</si>
  <si>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</si>
  <si>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</si>
  <si>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1.1-1-1668</t>
  </si>
  <si>
    <t>ТСН-2001.1 Доп. 79, Р. 1, о. 1, поз. 1668</t>
  </si>
  <si>
    <t>Электроды, типа Э-42А, диаметр от 2 до 2,5 мм</t>
  </si>
  <si>
    <t>1.1-1-57</t>
  </si>
  <si>
    <t>ТСН-2001.1 Доп. 79, Р. 1, о. 1, поз. 57</t>
  </si>
  <si>
    <t>Болты строительные с гайками и шайбами, черные, М10х100 мм</t>
  </si>
  <si>
    <t>1.18-7-1</t>
  </si>
  <si>
    <t>ТСН-2001.1 Доп. 79, Р. 18, о. 7, поз. 1</t>
  </si>
  <si>
    <t>Прокладка паронитовая, уплотнительная, толщина от 0,5 до 2,5 мм</t>
  </si>
  <si>
    <t>1.1-1-1566</t>
  </si>
  <si>
    <t>ТСН-2001.1 Доп. 79, Р. 1, о. 1, поз. 1566</t>
  </si>
  <si>
    <t>Электроды, типа Э-42, Э-46, Э-50, диаметр от 4 до 6 мм</t>
  </si>
  <si>
    <t>9999990002</t>
  </si>
  <si>
    <t>Масса оборудования</t>
  </si>
  <si>
    <t>1.17-7-10</t>
  </si>
  <si>
    <t>ТСН-2001.1 Доп. 67, Р. 17, о. 7, поз. 10</t>
  </si>
  <si>
    <t>Головка рукавная напорная латунная, давление 3,0 МПа, марка ГР-25</t>
  </si>
  <si>
    <t>1.1-1-3610</t>
  </si>
  <si>
    <t>ТСН-2001.1 Доп. 79, Р. 1, о. 1, поз. 3610</t>
  </si>
  <si>
    <t>Обезжириватель (очиститель) на основе метилэтилкетона</t>
  </si>
  <si>
    <t>1.1-1-406</t>
  </si>
  <si>
    <t>ТСН-2001.1 Доп. 67, Р. 1, о. 1, поз. 406</t>
  </si>
  <si>
    <t>Клипса пластиковая, для соединения продольных и поперечных швов теплоизоляции на основе вспененного полиэтилена</t>
  </si>
  <si>
    <t>1.1-1-464</t>
  </si>
  <si>
    <t>ТСН-2001.1 Доп. 79, Р. 1, о. 1, поз. 464</t>
  </si>
  <si>
    <t>Краска на водной основе, эластичная, для защиты теплоизоляции из вспененного синтетического каучука, для наружных и внутренних работ</t>
  </si>
  <si>
    <t>2.1-30-96</t>
  </si>
  <si>
    <t>ТСН-2001.2. Доп. 64. п.1-30-96 (303703)</t>
  </si>
  <si>
    <t>Дрели электрические, мощность до 200 Вт</t>
  </si>
  <si>
    <t>1.1-1-8035</t>
  </si>
  <si>
    <t>ТСН-2001.1 Доп. 79, Р. 1, о. 1, поз. 8035</t>
  </si>
  <si>
    <t>Состав уплотнительный на органической основе с минеральным наполнителем для герметизации кабельных вводов, муфт, зазоров, резьбовых соединений газовых и водопроводных труб</t>
  </si>
  <si>
    <t>1.1-1-296</t>
  </si>
  <si>
    <t>ТСН-2001.1 Доп. 79, Р. 1, о. 1, поз. 296</t>
  </si>
  <si>
    <t>Каболка</t>
  </si>
  <si>
    <t>1.1-1-3729</t>
  </si>
  <si>
    <t>ТСН-2001.1 Доп. 79, Р. 1, о. 1, поз. 3729</t>
  </si>
  <si>
    <t>Шурупы с потайной головкой, черные, диаметр 5,0 мм, длина 50 мм</t>
  </si>
  <si>
    <t>1.1-1-8044</t>
  </si>
  <si>
    <t>ТСН-2001.1 Доп. 79, Р. 1, о. 1, поз. 8044</t>
  </si>
  <si>
    <t>Замазка сантехническая, резиновая, влагонепроницаемая, нетвердеющая, без органических растворителей</t>
  </si>
  <si>
    <t>2.1-4-23</t>
  </si>
  <si>
    <t>ТСН-2001.2. Доп. 68. п.1-4-23 (042006)</t>
  </si>
  <si>
    <t>Вышки телескопические на автомобильном шасси, высота до 25 м, грузоподъемность до 300 кг</t>
  </si>
  <si>
    <t>1303010000</t>
  </si>
  <si>
    <t>Трубы стальные (138501), (138502), (130804), (130838), (131501)</t>
  </si>
  <si>
    <t>1462040000</t>
  </si>
  <si>
    <t>Части соединительные фасонные чугунные (1462070000, 1468000000)</t>
  </si>
  <si>
    <t>1468070000</t>
  </si>
  <si>
    <t>Средства для крепления труб</t>
  </si>
  <si>
    <t>3700000000</t>
  </si>
  <si>
    <t>Арматура трубопроводная</t>
  </si>
  <si>
    <t>4923020000</t>
  </si>
  <si>
    <t>Узлы укрупненные монтажные (трубопроводы) из стальных водогазопроводных оцинкованных труб с гильзами</t>
  </si>
  <si>
    <t>1468060000</t>
  </si>
  <si>
    <t>Хомуты стальные</t>
  </si>
  <si>
    <t>2248120000</t>
  </si>
  <si>
    <t>Трубы из полипропилена</t>
  </si>
  <si>
    <t>Фасонные части к трубам из полипропилена</t>
  </si>
  <si>
    <t>3972281000</t>
  </si>
  <si>
    <t>Сверла победитовые</t>
  </si>
  <si>
    <t>1468010000</t>
  </si>
  <si>
    <t>Фланцы стальные плоские приварные</t>
  </si>
  <si>
    <t>3113210000</t>
  </si>
  <si>
    <t>Фильтры для воды</t>
  </si>
  <si>
    <t>4200000000</t>
  </si>
  <si>
    <t>Приборы, устанавливаемые на резьбовых соединениях</t>
  </si>
  <si>
    <t>8193231000</t>
  </si>
  <si>
    <t>Рукава поливочные</t>
  </si>
  <si>
    <t>2245300000</t>
  </si>
  <si>
    <t>Лента изоляционная самоклеящаяся</t>
  </si>
  <si>
    <t>2246130000</t>
  </si>
  <si>
    <t>Листы (рулоны) из вспененного каучука, вспененного полиэтилена</t>
  </si>
  <si>
    <t>м2</t>
  </si>
  <si>
    <t>2247120000</t>
  </si>
  <si>
    <t>Трубки из вспененного каучука, вспененного полиэтилена</t>
  </si>
  <si>
    <t>2513111000</t>
  </si>
  <si>
    <t>Клей</t>
  </si>
  <si>
    <t>Фланцы стальные</t>
  </si>
  <si>
    <t>4932521000</t>
  </si>
  <si>
    <t>Воздухоотводчики</t>
  </si>
  <si>
    <t>3468780000</t>
  </si>
  <si>
    <t>Электросушитель для рук</t>
  </si>
  <si>
    <t>4951100000</t>
  </si>
  <si>
    <t>Смесители набортные сенсорные</t>
  </si>
  <si>
    <t>Смесители настенные</t>
  </si>
  <si>
    <t>Смесители набортные</t>
  </si>
  <si>
    <t>4992750000</t>
  </si>
  <si>
    <t>Подводки гибкие к водогазоразборной арматуре</t>
  </si>
  <si>
    <t>4953910000</t>
  </si>
  <si>
    <t>Фонтанчики питьевые напольные</t>
  </si>
  <si>
    <t>4933100000</t>
  </si>
  <si>
    <t>Водоподогреватели скоростные</t>
  </si>
  <si>
    <t>1297020000</t>
  </si>
  <si>
    <t>Болты строительные с гайками и шайбами (1297030000, 1610000000, 1620000000, 1680000000)</t>
  </si>
  <si>
    <t>4218500000</t>
  </si>
  <si>
    <t>Механизмы исполнительные</t>
  </si>
  <si>
    <t>О.П. п.3.4. 6</t>
  </si>
  <si>
    <t>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</t>
  </si>
  <si>
    <t>Глава 12</t>
  </si>
  <si>
    <t>О.П. п.3.4.30.в</t>
  </si>
  <si>
    <t>Гл.12.Прил.8.п.8. 5_12.00.01.11.003</t>
  </si>
  <si>
    <t>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</si>
  <si>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 6 Наименование: 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 Поправка: О.П. п.3.4.30.в 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</si>
  <si>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</si>
  <si>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Поправка: О.П. п.3.4. 6 Наименование: 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 Поправка: Гл.12.Прил.8.п.8. 5_12.00.01.11.003 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</si>
  <si>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Поправка: Гл.12.Прил.8.п.8. 5_12.00.01.11.003 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</si>
  <si>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28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</si>
  <si>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35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</si>
  <si>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42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</si>
  <si>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60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</si>
  <si>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89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</si>
  <si>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9 мм_ф15мм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</si>
  <si>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</si>
  <si>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76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</si>
  <si>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114 мм, толщина 9 мм</t>
  </si>
  <si>
    <t>Поправка: Гл.6.Прил.2.2.п.2.2.6_06.00.01.07.001 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 Поправка: Гл.12.Прил.8.п.8. 5_12.00.01.11.003 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</si>
  <si>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Труба напорная из термостабилизированного полипропилена PPRT, ГОСТ 32415-2013, ГОСТ Р 53630-2015, армированная стекловолокном, для холодного, горячего водоснабжения и отопления, температура рабочей среды до +80°С, SDR 9, номинальное давление PN 2,5 МПа, номинальный диаметр DN 32 мм, стенка 3,6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</si>
  <si>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28 мм, толщина 13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</si>
  <si>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35 мм, толщина 13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</si>
  <si>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76 мм, толщина 13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</si>
  <si>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13 мм /ф15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</si>
  <si>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13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</si>
  <si>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48 мм, толщина 13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</si>
  <si>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60 мм, толщина 13 мм /ф50мм</t>
  </si>
  <si>
    <t>Поправка: О.П. п.3.4.30.в 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</si>
  <si>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Водонагреватель THERMEX TitaniumHeat 30 V. Тип работы: накопительный. Тип монтажа: настенный. Способ подачи воды: напорный. Напряжение: Э1ф 220В. Мощность:1,5кВт. Производительность  30 л/час. Максимальная температура нагрева не ниже 70°C. Степень защиты от воды не менее 4 в соответствии с ГОСТ 14254-2015 "Степени защиты, обеспечиваемые оболочками (Код IP)".</t>
  </si>
  <si>
    <t>Водонагреватель Thermex Topflow 1500. Тип работы: проточный. Тип монтажа: настенный. Способ подачи воды: напорный. Напряжение: 3ф; 380В. Мощность: 15 кВт. Производительность  100 л/час. Максимальная температура нагрева не ниже 70°C. Степень защиты от воды не менее 4 в соответствии с ГОСТ 14254-2015 "Степени защиты, обеспечиваемые оболочками (Код IP)".</t>
  </si>
  <si>
    <t>Водонагреватель  THERMEX TitaniumHeat 100 V. Тип работы: накопительный. Тип монтажа: настенный. Способ подачи воды: напорный. Напряжение: Э1ф 220В. Мощность:1,5кВт. Производительность 100 л/час. Максимальная температура нагрева не ниже 70°C. Степень защиты от воды не менее 4 в соответствии с ГОСТ 14254-2015 "Степени защиты, обеспечиваемые оболочками (Код IP)".THERMEX TitaniumHeat 100 V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</si>
  <si>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</si>
  <si>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</si>
  <si>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</si>
  <si>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</si>
  <si>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</si>
  <si>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</si>
  <si>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</si>
  <si>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</si>
  <si>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</si>
  <si>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</si>
  <si>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</si>
  <si>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</si>
  <si>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</si>
  <si>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</si>
  <si>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</si>
  <si>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</si>
  <si>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</si>
  <si>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</si>
  <si>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</si>
  <si>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</si>
  <si>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</si>
  <si>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</si>
  <si>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"Школа № 236" по адресу: г. Москва ул. Клязьминская, д. 7 к. 4. 1 этап. 02-01-04 Система водоснабжения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</si>
  <si>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</si>
  <si>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ремонт №217/80 III квартал 2025 года и Коэффициенты к ТСН-2001.13-2 Дополнение 46 №62/46 III квартал 2025 года</t>
  </si>
  <si>
    <t>Всего в
ценах на
январь 2000 года,
руб.</t>
  </si>
  <si>
    <r>
      <t>3.16-38-1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</si>
  <si>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t>ЗП</t>
  </si>
  <si>
    <t>ЭМ</t>
  </si>
  <si>
    <t>в т.ч. ЗПМ</t>
  </si>
  <si>
    <t>МР</t>
  </si>
  <si>
    <t>НР от ФОТ</t>
  </si>
  <si>
    <t>%</t>
  </si>
  <si>
    <t>СП от ФОТ</t>
  </si>
  <si>
    <t>ЗТР</t>
  </si>
  <si>
    <t>чел-ч</t>
  </si>
  <si>
    <t>Всего по позиции:</t>
  </si>
  <si>
    <r>
      <t>3.16-38-1</t>
    </r>
    <r>
      <rPr>
        <i/>
        <sz val="10"/>
        <rFont val="Arial"/>
        <family val="2"/>
        <charset val="204"/>
      </rPr>
      <t xml:space="preserve">
Поправка: О.П. п.3.4. 6</t>
    </r>
  </si>
  <si>
    <r>
      <t>3.16-38-2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</si>
  <si>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3.16-38-3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</si>
  <si>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3.16-38-4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</si>
  <si>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3.16-38-5</t>
    </r>
    <r>
      <rPr>
        <i/>
        <sz val="10"/>
        <rFont val="Arial"/>
        <family val="2"/>
        <charset val="204"/>
      </rPr>
      <t xml:space="preserve">
Поправка: О.П. п.3.4. 6 Поправка: Гл.12.Прил.8.п.8. 5_12.00.01.11.003</t>
    </r>
  </si>
  <si>
    <r>
      <t>1.12-6-671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</si>
  <si>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к нр *1</t>
  </si>
  <si>
    <r>
      <t>1.12-10-139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</si>
  <si>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3.16-38-6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</si>
  <si>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3.16-38-7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</si>
  <si>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3.16-29-1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</si>
  <si>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3.16-29-2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</si>
  <si>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3.16-40-1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</si>
  <si>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3.16-41-1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</si>
  <si>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3.16-15-3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</si>
  <si>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3.18-19-1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</si>
  <si>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4.11-2-1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</si>
  <si>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Редуктор давления "после себя" муфтовый ф15</t>
    </r>
    <r>
      <rPr>
        <i/>
        <sz val="10"/>
        <rFont val="Arial"/>
        <family val="2"/>
        <charset val="204"/>
      </rPr>
      <t xml:space="preserve">
74,77 = [869 / 1,2 /  9,88] +  2% Заг.скл</t>
    </r>
  </si>
  <si>
    <r>
      <t>3.16-20-3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</si>
  <si>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3.26-16-1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</si>
  <si>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t xml:space="preserve">   Итого по ТСН-2001.16</t>
  </si>
  <si>
    <t xml:space="preserve">   Итого возвратных сумм</t>
  </si>
  <si>
    <r>
      <t>3.16-38-1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</si>
  <si>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1.12-1-52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</si>
  <si>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1.12-10-146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</si>
  <si>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1.12-1-53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</si>
  <si>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3.16-38-2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</si>
  <si>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1.12-1-55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</si>
  <si>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3.16-40-2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</si>
  <si>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3.16-40-3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</si>
  <si>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3.16-41-2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</si>
  <si>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Редуктор давления "после себя" муфтовый ф20</t>
    </r>
    <r>
      <rPr>
        <i/>
        <sz val="10"/>
        <rFont val="Arial"/>
        <family val="2"/>
        <charset val="204"/>
      </rPr>
      <t xml:space="preserve">
188,41 = [2 190 / 1,2 /  9,88] +  2% Заг.скл</t>
    </r>
  </si>
  <si>
    <r>
      <t>Редуктор давления "после себя" муфтовый ф25</t>
    </r>
    <r>
      <rPr>
        <i/>
        <sz val="10"/>
        <rFont val="Arial"/>
        <family val="2"/>
        <charset val="204"/>
      </rPr>
      <t xml:space="preserve">
205,62 = [2 390 / 1,2 /  9,88] +  2% Заг.скл</t>
    </r>
  </si>
  <si>
    <r>
      <t>4.11-2-1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</si>
  <si>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1.13-4-61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</si>
  <si>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1.13-4-137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</si>
  <si>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3.16-38-3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</si>
  <si>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3.16-38-4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</si>
  <si>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3.16-38-5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</si>
  <si>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3.16-29-2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</si>
  <si>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3.16-15-2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</si>
  <si>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1.12-1-54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</si>
  <si>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4.8-254-1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</si>
  <si>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Электрический полотенцесушитель по типу ZIGZAG Модель Е, Стилье Версия-Б2</t>
    </r>
    <r>
      <rPr>
        <i/>
        <sz val="10"/>
        <color rgb="FF821E82"/>
        <rFont val="Arial"/>
        <family val="2"/>
        <charset val="204"/>
      </rPr>
      <t xml:space="preserve">
1 672,63 = [14 750 / 1,2 /  7,66] +  3% Трансп +  1,2% Заг.скл</t>
    </r>
  </si>
  <si>
    <r>
      <t>4.11-2-1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</si>
  <si>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3.17-2-10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</si>
  <si>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Термостатический смеситель латунный 1/2"</t>
    </r>
    <r>
      <rPr>
        <i/>
        <sz val="10"/>
        <rFont val="Arial"/>
        <family val="2"/>
        <charset val="204"/>
      </rPr>
      <t xml:space="preserve">
1 160,92 = [13 494 / 1,2 /  9,88] +  2% Заг.скл</t>
    </r>
  </si>
  <si>
    <r>
      <t>КА 11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</si>
  <si>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Термостатический смеситель латунный 3/4"</t>
    </r>
    <r>
      <rPr>
        <i/>
        <sz val="10"/>
        <rFont val="Arial"/>
        <family val="2"/>
        <charset val="204"/>
      </rPr>
      <t xml:space="preserve">
1 057,94 = [12 297 / 1,2 /  9,88] +  2% Заг.скл</t>
    </r>
  </si>
  <si>
    <r>
      <t>КА 12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</si>
  <si>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Термостатический смеситель латунный 1"</t>
    </r>
    <r>
      <rPr>
        <i/>
        <sz val="10"/>
        <rFont val="Arial"/>
        <family val="2"/>
        <charset val="204"/>
      </rPr>
      <t xml:space="preserve">
1 341,25 = [15 590 / 1,2 /  9,88] +  2% Заг.скл</t>
    </r>
  </si>
  <si>
    <r>
      <t>КА 13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</si>
  <si>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3.17-2-8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</si>
  <si>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Душевая стойка без выхода для подачи воды, хром ,глянец, с монтажной частью для душевого гарнитура (хром) и встроенный однорычажный смеситель для душа с переключением на два потока, внешняя и внутренняя части, хром глянец</t>
    </r>
    <r>
      <rPr>
        <i/>
        <sz val="10"/>
        <rFont val="Arial"/>
        <family val="2"/>
        <charset val="204"/>
      </rPr>
      <t xml:space="preserve">
931,73 = [10 830 / 1,2 /  9,88] +  2% Заг.скл</t>
    </r>
  </si>
  <si>
    <r>
      <t>3.17-2-9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</si>
  <si>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3.16-14-1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</si>
  <si>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Гигиенический душ</t>
    </r>
    <r>
      <rPr>
        <i/>
        <sz val="10"/>
        <rFont val="Arial"/>
        <family val="2"/>
        <charset val="204"/>
      </rPr>
      <t xml:space="preserve">
981,88 = [11 413 / 1,2 /  9,88] +  2% Заг.скл</t>
    </r>
  </si>
  <si>
    <r>
      <t>Гигиенический душ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</si>
  <si>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Водоразборный кран для писуара сенсорный бесконтактный с инфракр. датчиком (сенсорное упр.) (работа от электросети, без батареек)</t>
    </r>
    <r>
      <rPr>
        <i/>
        <sz val="10"/>
        <rFont val="Arial"/>
        <family val="2"/>
        <charset val="204"/>
      </rPr>
      <t xml:space="preserve">
372,35 = [4 328 / 1,2 /  9,88] +  2% Заг.скл</t>
    </r>
  </si>
  <si>
    <r>
      <t>3.17-6-1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</si>
  <si>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Душирующее устройство со встроенным локтевым смесителем, длина излива не менее 255мм, крепление к стене</t>
    </r>
    <r>
      <rPr>
        <i/>
        <sz val="10"/>
        <rFont val="Arial"/>
        <family val="2"/>
        <charset val="204"/>
      </rPr>
      <t xml:space="preserve">
2 415,11 = [28 072 / 1,2 /  9,88] +  2% Заг.скл</t>
    </r>
  </si>
  <si>
    <r>
      <t>3.17-8-1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</si>
  <si>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ОБОРУДОВАНИЕ:_x000D_
Водонагреватель THERMEX TitaniumHeat 30 V. Тип работы: накопительный. Тип монтажа: настенный. Способ подачи воды: напорный. Напряжение: Э1ф 220В. Мощность:1,5кВт. Производительность  30 л/час. Максимальная температура нагрева не ниже 70°C. Степень защиты от воды не менее 4 в соответствии с ГОСТ 14254-2015 "Степени защиты, обеспечиваемые оболочками (Код IP)".</t>
    </r>
    <r>
      <rPr>
        <i/>
        <sz val="10"/>
        <color rgb="FF821E82"/>
        <rFont val="Arial"/>
        <family val="2"/>
        <charset val="204"/>
      </rPr>
      <t xml:space="preserve">
774,63 = [6 831 / 1,2 /  7,66] +  3% Трансп +  1,2% Заг.скл</t>
    </r>
  </si>
  <si>
    <r>
      <t>КА 5</t>
    </r>
    <r>
      <rPr>
        <i/>
        <sz val="10"/>
        <color rgb="FF821E82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</si>
  <si>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4.11-16-1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</si>
  <si>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Водонагреватель Thermex Topflow 1500. Тип работы: проточный. Тип монтажа: настенный. Способ подачи воды: напорный. Напряжение: 3ф; 380В. Мощность: 15 кВт. Производительность  100 л/час. Максимальная температура нагрева не ниже 70°C. Степень защиты от воды не менее 4 в соответствии с ГОСТ 14254-2015 "Степени защиты, обеспечиваемые оболочками (Код IP)".</t>
    </r>
    <r>
      <rPr>
        <i/>
        <sz val="10"/>
        <color rgb="FF821E82"/>
        <rFont val="Arial"/>
        <family val="2"/>
        <charset val="204"/>
      </rPr>
      <t xml:space="preserve">
1 247,38 = [11 000 / 1,2 /  7,66] +  3% Трансп +  1,2% Заг.скл</t>
    </r>
  </si>
  <si>
    <r>
      <t>ОБОРУДОВАНИЕ:_x000D_
Водонагреватель  THERMEX TitaniumHeat 100 V. Тип работы: накопительный. Тип монтажа: настенный. Способ подачи воды: напорный. Напряжение: Э1ф 220В. Мощность:1,5кВт. Производительность 100 л/час. Максимальная температура нагрева не ниже 70°C. Степень защиты от воды не менее 4 в соответствии с ГОСТ 14254-2015 "Степени защиты, обеспечиваемые оболочками (Код IP)".THERMEX TitaniumHeat 100 V</t>
    </r>
    <r>
      <rPr>
        <i/>
        <sz val="10"/>
        <color rgb="FF821E82"/>
        <rFont val="Arial"/>
        <family val="2"/>
        <charset val="204"/>
      </rPr>
      <t xml:space="preserve">
1 282,19 = [11 307 / 1,2 /  7,66] +  3% Трансп +  1,2%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</si>
  <si>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</si>
  <si>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</si>
  <si>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</si>
  <si>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</si>
  <si>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"УТВЕРЖДАЮ"</t>
  </si>
  <si>
    <t>___________________________</t>
  </si>
  <si>
    <t>" ___ " ___________ 20 ___ г.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</si>
  <si>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</si>
  <si>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</si>
  <si>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</si>
  <si>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</si>
  <si>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</si>
  <si>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</si>
  <si>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</si>
  <si>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</si>
  <si>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 xml:space="preserve">Капитальный ремонт здания Государственного бюджетного общеобразовательного учреждения города Москвы "Школа № 236" по адресу: г. Москва ул. Клязьминская, д. 7 к. 4. 1 этап.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</si>
</sst>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3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164" fontId="0" fillId="0" borderId="0" xfId="0" applyNumberFormat="1"/>
    <xf numFmtId="0" fontId="18" fillId="0" borderId="0" xfId="0" applyFont="1" applyAlignment="1">
      <alignment wrapText="1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top" wrapText="1"/>
    </xf>
    <xf numFmtId="0" fontId="20" fillId="0" borderId="0" xfId="0" applyFont="1" applyAlignment="1">
      <alignment horizontal="right" vertical="top"/>
    </xf>
    <xf numFmtId="164" fontId="20" fillId="0" borderId="0" xfId="0" applyNumberFormat="1" applyFont="1" applyAlignment="1">
      <alignment horizontal="right" vertical="top"/>
    </xf>
    <xf numFmtId="0" fontId="20" fillId="0" borderId="0" xfId="0" quotePrefix="1" applyFont="1" applyAlignment="1">
      <alignment horizontal="right" vertical="top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6" fillId="0" borderId="0" xfId="0" applyFont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</cellXfs>
  <cellStyles count="2">
    <cellStyle name="Обычный" xfId="0" builtinId="0"/>
    <cellStyle name="Обычный 4" xfId="1" xr:uid="{041AF6D3-85F4-452E-9FFD-94E8E25255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22C5-6B87-4EB7-AB70-0F48C9123DFA}">
  <sheetPr>
    <pageSetUpPr fitToPage="1"/>
  </sheetPr>
  <dimension ref="A1:AQ1220"/>
  <sheetViews>
    <sheetView tabSelected="1" zoomScaleNormal="100" workbookViewId="0">
      <selection activeCell="AV6" sqref="AV6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9" bestFit="1" customWidth="1"/>
    <col min="9" max="9" width="10.140625" bestFit="1" customWidth="1"/>
    <col min="11" max="11" width="11.28515625" bestFit="1" customWidth="1"/>
    <col min="15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10" t="str">
        <f>Source!B1</f>
        <v>Smeta.RU  (495) 974-1589</v>
      </c>
    </row>
    <row r="2" spans="1:42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30" t="s">
        <v>1091</v>
      </c>
      <c r="K2" s="30"/>
    </row>
    <row r="3" spans="1:42" ht="47.25" x14ac:dyDescent="0.25">
      <c r="A3" s="12" t="s">
        <v>1189</v>
      </c>
      <c r="B3" s="12"/>
      <c r="C3" s="12"/>
      <c r="D3" s="12"/>
      <c r="E3" s="12"/>
      <c r="F3" s="12"/>
      <c r="G3" s="12"/>
      <c r="H3" s="12"/>
      <c r="I3" s="12"/>
      <c r="J3" s="12"/>
      <c r="K3" s="12"/>
      <c r="AP3" s="31" t="s">
        <v>1092</v>
      </c>
    </row>
    <row r="4" spans="1:42" x14ac:dyDescent="0.2">
      <c r="A4" s="13" t="s">
        <v>1070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42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42" ht="15.75" x14ac:dyDescent="0.25">
      <c r="A6" s="12" t="str">
        <f>CONCATENATE( "ЛОКАЛЬНАЯ СМЕТА № ",IF(Source!F20&lt;&gt;"Новая локальная смета", Source!F20, ""))</f>
        <v>ЛОКАЛЬНАЯ СМЕТА № 02-01-04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42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42" ht="18" x14ac:dyDescent="0.25">
      <c r="A8" s="15" t="str">
        <f>IF(Source!G20&lt;&gt;"Новая локальная смета", Source!G20, "")</f>
        <v>Система водоснабжения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42" x14ac:dyDescent="0.2">
      <c r="A9" s="16" t="s">
        <v>1071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42" ht="14.25" x14ac:dyDescent="0.2">
      <c r="A11" s="18" t="str">
        <f>CONCATENATE( "Основание: чертежи № ", Source!J20)</f>
        <v>Основание: чертежи № 2024-00272-00-0-ИОС2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42" ht="14.25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42" ht="71.25" x14ac:dyDescent="0.2">
      <c r="A13" s="11"/>
      <c r="B13" s="11"/>
      <c r="C13" s="11"/>
      <c r="D13" s="11"/>
      <c r="E13" s="11"/>
      <c r="F13" s="11"/>
      <c r="G13" s="11"/>
      <c r="H13" s="11"/>
      <c r="I13" s="20" t="s">
        <v>1072</v>
      </c>
      <c r="J13" s="20" t="s">
        <v>1073</v>
      </c>
      <c r="K13" s="11"/>
    </row>
    <row r="14" spans="1:42" ht="15" x14ac:dyDescent="0.25">
      <c r="A14" s="11"/>
      <c r="B14" s="11"/>
      <c r="C14" s="11"/>
      <c r="D14" s="11"/>
      <c r="E14" s="21" t="s">
        <v>1074</v>
      </c>
      <c r="F14" s="21"/>
      <c r="G14" s="21"/>
      <c r="H14" s="21"/>
      <c r="I14" s="22">
        <f>I15+I16+I17+I18</f>
        <v>587.47</v>
      </c>
      <c r="J14" s="22">
        <f>J15+J16+J17+J18</f>
        <v>7939.1399999999994</v>
      </c>
      <c r="K14" s="23" t="s">
        <v>1174</v>
      </c>
    </row>
    <row r="15" spans="1:42" ht="14.25" x14ac:dyDescent="0.2">
      <c r="A15" s="11"/>
      <c r="B15" s="11"/>
      <c r="C15" s="11"/>
      <c r="D15" s="11"/>
      <c r="E15" s="24" t="s">
        <v>27</v>
      </c>
      <c r="F15" s="24"/>
      <c r="G15" s="24"/>
      <c r="H15" s="24"/>
      <c r="I15" s="25">
        <f>ROUND((Source!F974)/1000, 2)</f>
        <v>521.12</v>
      </c>
      <c r="J15" s="25">
        <f>ROUND((Source!P974)/1000, 2)</f>
        <v>7246.55</v>
      </c>
      <c r="K15" s="11" t="s">
        <v>1174</v>
      </c>
    </row>
    <row r="16" spans="1:42" ht="14.25" x14ac:dyDescent="0.2">
      <c r="A16" s="11"/>
      <c r="B16" s="11"/>
      <c r="C16" s="11"/>
      <c r="D16" s="11"/>
      <c r="E16" s="24" t="s">
        <v>1075</v>
      </c>
      <c r="F16" s="24"/>
      <c r="G16" s="24"/>
      <c r="H16" s="24"/>
      <c r="I16" s="25">
        <f>ROUND((Source!F975)/1000, 2)</f>
        <v>39.950000000000003</v>
      </c>
      <c r="J16" s="25">
        <f>ROUND((Source!P975)/1000, 2)</f>
        <v>490.36</v>
      </c>
      <c r="K16" s="11" t="s">
        <v>1174</v>
      </c>
    </row>
    <row r="17" spans="1:42" ht="14.25" x14ac:dyDescent="0.2">
      <c r="A17" s="11"/>
      <c r="B17" s="11"/>
      <c r="C17" s="11"/>
      <c r="D17" s="11"/>
      <c r="E17" s="24" t="s">
        <v>1076</v>
      </c>
      <c r="F17" s="24"/>
      <c r="G17" s="24"/>
      <c r="H17" s="24"/>
      <c r="I17" s="25">
        <f>ROUND((Source!F966)/1000, 2)</f>
        <v>26.4</v>
      </c>
      <c r="J17" s="25">
        <f>ROUND((Source!P966)/1000, 2)</f>
        <v>202.23</v>
      </c>
      <c r="K17" s="11" t="s">
        <v>1174</v>
      </c>
    </row>
    <row r="18" spans="1:42" ht="14.25" x14ac:dyDescent="0.2">
      <c r="A18" s="11"/>
      <c r="B18" s="11"/>
      <c r="C18" s="11"/>
      <c r="D18" s="11"/>
      <c r="E18" s="24" t="s">
        <v>1077</v>
      </c>
      <c r="F18" s="24"/>
      <c r="G18" s="24"/>
      <c r="H18" s="24"/>
      <c r="I18" s="25">
        <f>ROUND((Source!F976+Source!F977)/1000, 2)</f>
        <v>0</v>
      </c>
      <c r="J18" s="25">
        <f>ROUND((Source!P976+Source!P977)/1000, 2)</f>
        <v>0</v>
      </c>
      <c r="K18" s="11" t="s">
        <v>1174</v>
      </c>
    </row>
    <row r="19" spans="1:42" ht="14.25" x14ac:dyDescent="0.2">
      <c r="A19" s="11"/>
      <c r="B19" s="11"/>
      <c r="C19" s="11"/>
      <c r="D19" s="11"/>
      <c r="E19" s="24" t="s">
        <v>1078</v>
      </c>
      <c r="F19" s="24"/>
      <c r="G19" s="24"/>
      <c r="H19" s="24"/>
      <c r="I19" s="25">
        <f>(Source!F972+ Source!F971)/1000</f>
        <v>24.65016</v>
      </c>
      <c r="J19" s="25">
        <f>((Source!P972 + Source!P971)/1000)</f>
        <v>1355.51241</v>
      </c>
      <c r="K19" s="11" t="s">
        <v>1174</v>
      </c>
    </row>
    <row r="20" spans="1:42" ht="14.25" x14ac:dyDescent="0.2">
      <c r="A20" s="11"/>
      <c r="B20" s="11"/>
      <c r="C20" s="11"/>
      <c r="D20" s="11"/>
      <c r="E20" s="24" t="s">
        <v>1079</v>
      </c>
      <c r="F20" s="24"/>
      <c r="G20" s="24"/>
      <c r="H20" s="24"/>
      <c r="I20" s="25">
        <f>Source!F979</f>
        <v>1905.8810222635</v>
      </c>
      <c r="J20" s="25"/>
      <c r="K20" s="11" t="s">
        <v>861</v>
      </c>
    </row>
    <row r="21" spans="1:42" ht="14.25" hidden="1" x14ac:dyDescent="0.2">
      <c r="A21" s="11"/>
      <c r="B21" s="11"/>
      <c r="C21" s="11"/>
      <c r="D21" s="11"/>
      <c r="E21" s="24" t="s">
        <v>1080</v>
      </c>
      <c r="F21" s="24"/>
      <c r="G21" s="24"/>
      <c r="H21" s="24"/>
      <c r="I21" s="25"/>
      <c r="J21" s="25"/>
      <c r="K21" s="11"/>
    </row>
    <row r="22" spans="1:42" ht="14.25" hidden="1" x14ac:dyDescent="0.2">
      <c r="A22" s="11"/>
      <c r="B22" s="11"/>
      <c r="C22" s="11"/>
      <c r="D22" s="11"/>
      <c r="E22" s="26" t="s">
        <v>370</v>
      </c>
      <c r="F22" s="26"/>
      <c r="G22" s="26"/>
      <c r="H22" s="26"/>
      <c r="I22" s="25">
        <f>SUM(Y28:Y1213)/1000</f>
        <v>0</v>
      </c>
      <c r="J22" s="25">
        <f>SUM(Z28:Z1213)/1000</f>
        <v>0</v>
      </c>
      <c r="K22" s="11" t="s">
        <v>1174</v>
      </c>
    </row>
    <row r="23" spans="1:42" ht="14.25" x14ac:dyDescent="0.2">
      <c r="A23" s="11"/>
      <c r="B23" s="11"/>
      <c r="C23" s="11"/>
      <c r="D23" s="11"/>
      <c r="E23" s="11"/>
      <c r="F23" s="27"/>
      <c r="G23" s="27"/>
      <c r="H23" s="27"/>
      <c r="I23" s="25"/>
      <c r="J23" s="25"/>
      <c r="K23" s="11"/>
    </row>
    <row r="24" spans="1:42" ht="14.25" x14ac:dyDescent="0.2">
      <c r="A24" s="11" t="s">
        <v>1093</v>
      </c>
      <c r="B24" s="11"/>
      <c r="C24" s="11"/>
      <c r="D24" s="11"/>
      <c r="E24" s="11"/>
      <c r="F24" s="27"/>
      <c r="G24" s="27"/>
      <c r="H24" s="27"/>
      <c r="I24" s="25"/>
      <c r="J24" s="25"/>
      <c r="K24" s="11"/>
    </row>
    <row r="25" spans="1:42" ht="28.5" x14ac:dyDescent="0.2">
      <c r="A25" s="18" t="s">
        <v>1094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2" t="s">
        <v>1094</v>
      </c>
    </row>
    <row r="26" spans="1:42" ht="114" x14ac:dyDescent="0.2">
      <c r="A26" s="28" t="s">
        <v>1081</v>
      </c>
      <c r="B26" s="28" t="s">
        <v>1082</v>
      </c>
      <c r="C26" s="28" t="s">
        <v>1083</v>
      </c>
      <c r="D26" s="28" t="s">
        <v>1084</v>
      </c>
      <c r="E26" s="28" t="s">
        <v>1085</v>
      </c>
      <c r="F26" s="28" t="s">
        <v>1086</v>
      </c>
      <c r="G26" s="29" t="s">
        <v>1087</v>
      </c>
      <c r="H26" s="29" t="s">
        <v>1088</v>
      </c>
      <c r="I26" s="28" t="s">
        <v>1095</v>
      </c>
      <c r="J26" s="28" t="s">
        <v>1089</v>
      </c>
      <c r="K26" s="28" t="s">
        <v>1090</v>
      </c>
    </row>
    <row r="27" spans="1:42" ht="14.25" x14ac:dyDescent="0.2">
      <c r="A27" s="28">
        <v>1</v>
      </c>
      <c r="B27" s="28">
        <v>2</v>
      </c>
      <c r="C27" s="28">
        <v>3</v>
      </c>
      <c r="D27" s="28">
        <v>4</v>
      </c>
      <c r="E27" s="28">
        <v>5</v>
      </c>
      <c r="F27" s="28">
        <v>6</v>
      </c>
      <c r="G27" s="28">
        <v>7</v>
      </c>
      <c r="H27" s="28">
        <v>8</v>
      </c>
      <c r="I27" s="28">
        <v>9</v>
      </c>
      <c r="J27" s="28">
        <v>10</v>
      </c>
      <c r="K27" s="28">
        <v>11</v>
      </c>
    </row>
    <row r="29" spans="1:42" ht="16.5" x14ac:dyDescent="0.2">
      <c r="A29" s="33" t="str">
        <f>CONCATENATE("Раздел: ",IF(Source!G24&lt;&gt;"Новый раздел", Source!G24, ""))</f>
        <v>Раздел: Водопровод хозяйственно-питьевой В1 (Подземная часть)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 spans="1:42" ht="78" x14ac:dyDescent="0.2">
      <c r="A30" s="34">
        <v>1</v>
      </c>
      <c r="B30" s="34" t="s">
        <v>1096</v>
      </c>
      <c r="C30" s="34" t="s">
        <v>22</v>
      </c>
      <c r="D30" s="36" t="str">
        <f>Source!H28</f>
        <v>100 м</v>
      </c>
      <c r="E30" s="35">
        <f>Source!I28</f>
        <v>0.18</v>
      </c>
      <c r="F30" s="38"/>
      <c r="G30" s="37"/>
      <c r="H30" s="35"/>
      <c r="I30" s="38"/>
      <c r="J30" s="35"/>
      <c r="K30" s="38"/>
      <c r="Q30">
        <f>Source!X28</f>
        <v>62.81</v>
      </c>
      <c r="R30">
        <f>Source!X29</f>
        <v>3453.69</v>
      </c>
      <c r="S30">
        <f>Source!Y28</f>
        <v>35.15</v>
      </c>
      <c r="T30">
        <f>Source!Y29</f>
        <v>1932.8</v>
      </c>
      <c r="U30">
        <f>ROUND((175/100)*ROUND(Source!R28, 2), 2)</f>
        <v>0.14000000000000001</v>
      </c>
      <c r="V30">
        <f>ROUND((0/100)*ROUND(Source!R29, 2), 2)</f>
        <v>0</v>
      </c>
      <c r="AC30">
        <v>0</v>
      </c>
    </row>
    <row r="31" spans="1:42" x14ac:dyDescent="0.2">
      <c r="C31" s="39" t="str">
        <f>"Объем: "&amp;Source!I28&amp;"=18/"&amp;"100"</f>
        <v>Объем: 0,18=18/100</v>
      </c>
    </row>
    <row r="32" spans="1:42" ht="28.5" x14ac:dyDescent="0.2">
      <c r="A32" s="34"/>
      <c r="B32" s="34"/>
      <c r="C32" s="34" t="s">
        <v>1097</v>
      </c>
      <c r="D32" s="36"/>
      <c r="E32" s="35"/>
      <c r="F32" s="38">
        <f>Source!AO28</f>
        <v>236.83</v>
      </c>
      <c r="G32" s="37" t="str">
        <f>Source!DG28</f>
        <v>*1,15)*1,1</v>
      </c>
      <c r="H32" s="35">
        <f>Source!AV29</f>
        <v>1.0669999999999999</v>
      </c>
      <c r="I32" s="38">
        <f>Source!S28</f>
        <v>57.54</v>
      </c>
      <c r="J32" s="35">
        <f>IF(Source!BA29&lt;&gt; 0, Source!BA29, 1)</f>
        <v>54.99</v>
      </c>
      <c r="K32" s="38">
        <f>Source!S29</f>
        <v>3164.12</v>
      </c>
    </row>
    <row r="33" spans="1:29" ht="28.5" x14ac:dyDescent="0.2">
      <c r="A33" s="34"/>
      <c r="B33" s="34"/>
      <c r="C33" s="34" t="s">
        <v>1098</v>
      </c>
      <c r="D33" s="36"/>
      <c r="E33" s="35"/>
      <c r="F33" s="38">
        <f>Source!AM28</f>
        <v>4.07</v>
      </c>
      <c r="G33" s="37" t="str">
        <f>Source!DE28</f>
        <v>*1,25)*1,1</v>
      </c>
      <c r="H33" s="35">
        <f>Source!AV29</f>
        <v>1.0669999999999999</v>
      </c>
      <c r="I33" s="38">
        <f>Source!Q28</f>
        <v>1.07</v>
      </c>
      <c r="J33" s="35">
        <f>IF(Source!BB29&lt;&gt; 0, Source!BB29, 1)</f>
        <v>12.44</v>
      </c>
      <c r="K33" s="38">
        <f>Source!Q29</f>
        <v>13.31</v>
      </c>
    </row>
    <row r="34" spans="1:29" ht="28.5" x14ac:dyDescent="0.2">
      <c r="A34" s="34"/>
      <c r="B34" s="34"/>
      <c r="C34" s="34" t="s">
        <v>1099</v>
      </c>
      <c r="D34" s="36"/>
      <c r="E34" s="35"/>
      <c r="F34" s="38">
        <f>Source!AN28</f>
        <v>0.3</v>
      </c>
      <c r="G34" s="37" t="str">
        <f>Source!DF28</f>
        <v>*1,25)*1,1</v>
      </c>
      <c r="H34" s="35">
        <f>Source!AV29</f>
        <v>1.0669999999999999</v>
      </c>
      <c r="I34" s="40">
        <f>Source!R28</f>
        <v>0.08</v>
      </c>
      <c r="J34" s="35">
        <f>IF(Source!BS29&lt;&gt; 0, Source!BS29, 1)</f>
        <v>54.99</v>
      </c>
      <c r="K34" s="40">
        <f>Source!R29</f>
        <v>4.4000000000000004</v>
      </c>
    </row>
    <row r="35" spans="1:29" ht="14.25" x14ac:dyDescent="0.2">
      <c r="A35" s="34"/>
      <c r="B35" s="34"/>
      <c r="C35" s="34" t="s">
        <v>1100</v>
      </c>
      <c r="D35" s="36"/>
      <c r="E35" s="35"/>
      <c r="F35" s="38">
        <f>Source!AL28</f>
        <v>30.04</v>
      </c>
      <c r="G35" s="37" t="str">
        <f>Source!DD28</f>
        <v/>
      </c>
      <c r="H35" s="35">
        <f>Source!AW29</f>
        <v>1</v>
      </c>
      <c r="I35" s="38">
        <f>Source!P28</f>
        <v>5.41</v>
      </c>
      <c r="J35" s="35">
        <f>IF(Source!BC29&lt;&gt; 0, Source!BC29, 1)</f>
        <v>1.79</v>
      </c>
      <c r="K35" s="38">
        <f>Source!P29</f>
        <v>9.68</v>
      </c>
    </row>
    <row r="36" spans="1:29" ht="57" x14ac:dyDescent="0.2">
      <c r="A36" s="34" t="s">
        <v>31</v>
      </c>
      <c r="B36" s="34" t="str">
        <f>Source!F30</f>
        <v>1.12-1-52</v>
      </c>
      <c r="C36" s="34" t="s">
        <v>33</v>
      </c>
      <c r="D36" s="36" t="str">
        <f>Source!H30</f>
        <v>м</v>
      </c>
      <c r="E36" s="35">
        <f>Source!I30</f>
        <v>18</v>
      </c>
      <c r="F36" s="38">
        <f>Source!AK30</f>
        <v>28.1</v>
      </c>
      <c r="G36" s="41" t="s">
        <v>3</v>
      </c>
      <c r="H36" s="35">
        <f>Source!AW31</f>
        <v>1</v>
      </c>
      <c r="I36" s="38">
        <f>Source!O30</f>
        <v>505.8</v>
      </c>
      <c r="J36" s="35">
        <f>IF(Source!BC31&lt;&gt; 0, Source!BC31, 1)</f>
        <v>18.63</v>
      </c>
      <c r="K36" s="38">
        <f>Source!O31</f>
        <v>9423.0499999999993</v>
      </c>
      <c r="Q36">
        <f>Source!X30</f>
        <v>0</v>
      </c>
      <c r="R36">
        <f>Source!X31</f>
        <v>0</v>
      </c>
      <c r="S36">
        <f>Source!Y30</f>
        <v>0</v>
      </c>
      <c r="T36">
        <f>Source!Y31</f>
        <v>0</v>
      </c>
      <c r="U36">
        <f>ROUND((175/100)*ROUND(Source!R30, 2), 2)</f>
        <v>0</v>
      </c>
      <c r="V36">
        <f>ROUND((0/100)*ROUND(Source!R31, 2), 2)</f>
        <v>0</v>
      </c>
      <c r="AC36">
        <v>3</v>
      </c>
    </row>
    <row r="37" spans="1:29" ht="85.5" x14ac:dyDescent="0.2">
      <c r="A37" s="34" t="s">
        <v>36</v>
      </c>
      <c r="B37" s="34" t="str">
        <f>Source!F32</f>
        <v>1.13-4-61</v>
      </c>
      <c r="C37" s="34" t="s">
        <v>38</v>
      </c>
      <c r="D37" s="36" t="str">
        <f>Source!H32</f>
        <v>шт.</v>
      </c>
      <c r="E37" s="35">
        <f>Source!I32</f>
        <v>6</v>
      </c>
      <c r="F37" s="38">
        <f>Source!AK32</f>
        <v>34.97</v>
      </c>
      <c r="G37" s="41" t="s">
        <v>3</v>
      </c>
      <c r="H37" s="35">
        <f>Source!AW33</f>
        <v>1</v>
      </c>
      <c r="I37" s="38">
        <f>Source!O32</f>
        <v>209.82</v>
      </c>
      <c r="J37" s="35">
        <f>IF(Source!BC33&lt;&gt; 0, Source!BC33, 1)</f>
        <v>18.72</v>
      </c>
      <c r="K37" s="38">
        <f>Source!O33</f>
        <v>3927.83</v>
      </c>
      <c r="Q37">
        <f>Source!X32</f>
        <v>0</v>
      </c>
      <c r="R37">
        <f>Source!X33</f>
        <v>0</v>
      </c>
      <c r="S37">
        <f>Source!Y32</f>
        <v>0</v>
      </c>
      <c r="T37">
        <f>Source!Y33</f>
        <v>0</v>
      </c>
      <c r="U37">
        <f>ROUND((175/100)*ROUND(Source!R32, 2), 2)</f>
        <v>0</v>
      </c>
      <c r="V37">
        <f>ROUND((0/100)*ROUND(Source!R33, 2), 2)</f>
        <v>0</v>
      </c>
      <c r="AC37">
        <v>3</v>
      </c>
    </row>
    <row r="38" spans="1:29" ht="114" x14ac:dyDescent="0.2">
      <c r="A38" s="34" t="s">
        <v>41</v>
      </c>
      <c r="B38" s="34" t="str">
        <f>Source!F34</f>
        <v>1.13-4-137</v>
      </c>
      <c r="C38" s="34" t="s">
        <v>43</v>
      </c>
      <c r="D38" s="36" t="str">
        <f>Source!H34</f>
        <v>шт.</v>
      </c>
      <c r="E38" s="35">
        <f>Source!I34</f>
        <v>44</v>
      </c>
      <c r="F38" s="38">
        <f>Source!AK34</f>
        <v>24.61</v>
      </c>
      <c r="G38" s="41" t="s">
        <v>3</v>
      </c>
      <c r="H38" s="35">
        <f>Source!AW35</f>
        <v>1</v>
      </c>
      <c r="I38" s="38">
        <f>Source!O34</f>
        <v>1082.8399999999999</v>
      </c>
      <c r="J38" s="35">
        <f>IF(Source!BC35&lt;&gt; 0, Source!BC35, 1)</f>
        <v>35.58</v>
      </c>
      <c r="K38" s="38">
        <f>Source!O35</f>
        <v>38527.449999999997</v>
      </c>
      <c r="Q38">
        <f>Source!X34</f>
        <v>0</v>
      </c>
      <c r="R38">
        <f>Source!X35</f>
        <v>0</v>
      </c>
      <c r="S38">
        <f>Source!Y34</f>
        <v>0</v>
      </c>
      <c r="T38">
        <f>Source!Y35</f>
        <v>0</v>
      </c>
      <c r="U38">
        <f>ROUND((175/100)*ROUND(Source!R34, 2), 2)</f>
        <v>0</v>
      </c>
      <c r="V38">
        <f>ROUND((0/100)*ROUND(Source!R35, 2), 2)</f>
        <v>0</v>
      </c>
      <c r="AC38">
        <v>3</v>
      </c>
    </row>
    <row r="39" spans="1:29" ht="71.25" x14ac:dyDescent="0.2">
      <c r="A39" s="34" t="s">
        <v>45</v>
      </c>
      <c r="B39" s="34" t="str">
        <f>Source!F36</f>
        <v>1.12-10-146</v>
      </c>
      <c r="C39" s="34" t="s">
        <v>47</v>
      </c>
      <c r="D39" s="36" t="str">
        <f>Source!H36</f>
        <v>100 шт.</v>
      </c>
      <c r="E39" s="35">
        <f>Source!I36</f>
        <v>0.12</v>
      </c>
      <c r="F39" s="38">
        <f>Source!AK36</f>
        <v>526.22</v>
      </c>
      <c r="G39" s="41" t="s">
        <v>3</v>
      </c>
      <c r="H39" s="35">
        <f>Source!AW37</f>
        <v>1</v>
      </c>
      <c r="I39" s="38">
        <f>Source!O36</f>
        <v>63.15</v>
      </c>
      <c r="J39" s="35">
        <f>IF(Source!BC37&lt;&gt; 0, Source!BC37, 1)</f>
        <v>2.79</v>
      </c>
      <c r="K39" s="38">
        <f>Source!O37</f>
        <v>176.19</v>
      </c>
      <c r="Q39">
        <f>Source!X36</f>
        <v>0</v>
      </c>
      <c r="R39">
        <f>Source!X37</f>
        <v>0</v>
      </c>
      <c r="S39">
        <f>Source!Y36</f>
        <v>0</v>
      </c>
      <c r="T39">
        <f>Source!Y37</f>
        <v>0</v>
      </c>
      <c r="U39">
        <f>ROUND((175/100)*ROUND(Source!R36, 2), 2)</f>
        <v>0</v>
      </c>
      <c r="V39">
        <f>ROUND((0/100)*ROUND(Source!R37, 2), 2)</f>
        <v>0</v>
      </c>
      <c r="AC39">
        <v>3</v>
      </c>
    </row>
    <row r="40" spans="1:29" ht="14.25" x14ac:dyDescent="0.2">
      <c r="A40" s="34"/>
      <c r="B40" s="34"/>
      <c r="C40" s="34" t="s">
        <v>1101</v>
      </c>
      <c r="D40" s="36" t="s">
        <v>1102</v>
      </c>
      <c r="E40" s="35">
        <f>Source!BZ29</f>
        <v>109</v>
      </c>
      <c r="F40" s="38"/>
      <c r="G40" s="37"/>
      <c r="H40" s="35"/>
      <c r="I40" s="38">
        <f>SUM(Q30:Q39)</f>
        <v>62.81</v>
      </c>
      <c r="J40" s="35">
        <f>Source!AT29</f>
        <v>109</v>
      </c>
      <c r="K40" s="38">
        <f>SUM(R30:R39)</f>
        <v>3453.69</v>
      </c>
    </row>
    <row r="41" spans="1:29" ht="14.25" x14ac:dyDescent="0.2">
      <c r="A41" s="34"/>
      <c r="B41" s="34"/>
      <c r="C41" s="34" t="s">
        <v>1103</v>
      </c>
      <c r="D41" s="36" t="s">
        <v>1102</v>
      </c>
      <c r="E41" s="35">
        <f>Source!CA29</f>
        <v>61</v>
      </c>
      <c r="F41" s="38"/>
      <c r="G41" s="37"/>
      <c r="H41" s="35"/>
      <c r="I41" s="38">
        <f>SUM(S30:S40)</f>
        <v>35.15</v>
      </c>
      <c r="J41" s="35">
        <f>Source!AU29</f>
        <v>61</v>
      </c>
      <c r="K41" s="38">
        <f>SUM(T30:T40)</f>
        <v>1932.8</v>
      </c>
    </row>
    <row r="42" spans="1:29" ht="28.5" x14ac:dyDescent="0.2">
      <c r="A42" s="42"/>
      <c r="B42" s="42"/>
      <c r="C42" s="42" t="s">
        <v>1104</v>
      </c>
      <c r="D42" s="43" t="s">
        <v>1105</v>
      </c>
      <c r="E42" s="44">
        <f>Source!AQ28</f>
        <v>19.12</v>
      </c>
      <c r="F42" s="45"/>
      <c r="G42" s="46" t="str">
        <f>Source!DI28</f>
        <v>*1,15)*1,1</v>
      </c>
      <c r="H42" s="44">
        <f>Source!AV29</f>
        <v>1.0669999999999999</v>
      </c>
      <c r="I42" s="45">
        <f>Source!U28</f>
        <v>4.6453168079999996</v>
      </c>
      <c r="J42" s="44"/>
      <c r="K42" s="45"/>
    </row>
    <row r="43" spans="1:29" ht="15" x14ac:dyDescent="0.2">
      <c r="C43" s="47" t="s">
        <v>1106</v>
      </c>
      <c r="H43" s="48">
        <f>I32+I33+I35+I40+I41+SUM(I36:I39)</f>
        <v>2023.5900000000001</v>
      </c>
      <c r="I43" s="48"/>
      <c r="J43" s="48">
        <f>K32+K33+K35+K40+K41+SUM(K36:K39)</f>
        <v>60628.119999999995</v>
      </c>
      <c r="K43" s="48"/>
      <c r="O43" s="49">
        <f>I32+I33+I35+I40+I41+SUM(I36:I39)</f>
        <v>2023.5900000000001</v>
      </c>
      <c r="P43" s="49">
        <f>K32+K33+K35+K40+K41+SUM(K36:K39)</f>
        <v>60628.119999999995</v>
      </c>
    </row>
    <row r="45" spans="1:29" ht="78" x14ac:dyDescent="0.2">
      <c r="A45" s="34">
        <v>2</v>
      </c>
      <c r="B45" s="34" t="s">
        <v>1096</v>
      </c>
      <c r="C45" s="34" t="s">
        <v>22</v>
      </c>
      <c r="D45" s="36" t="str">
        <f>Source!H48</f>
        <v>100 м</v>
      </c>
      <c r="E45" s="35">
        <f>Source!I48</f>
        <v>1.1000000000000001</v>
      </c>
      <c r="F45" s="38"/>
      <c r="G45" s="37"/>
      <c r="H45" s="35"/>
      <c r="I45" s="38"/>
      <c r="J45" s="35"/>
      <c r="K45" s="38"/>
      <c r="Q45">
        <f>Source!X48</f>
        <v>383.8</v>
      </c>
      <c r="R45">
        <f>Source!X49</f>
        <v>21105.16</v>
      </c>
      <c r="S45">
        <f>Source!Y48</f>
        <v>214.79</v>
      </c>
      <c r="T45">
        <f>Source!Y49</f>
        <v>11811.14</v>
      </c>
      <c r="U45">
        <f>ROUND((175/100)*ROUND(Source!R48, 2), 2)</f>
        <v>0.84</v>
      </c>
      <c r="V45">
        <f>ROUND((0/100)*ROUND(Source!R49, 2), 2)</f>
        <v>0</v>
      </c>
      <c r="AC45">
        <v>0</v>
      </c>
    </row>
    <row r="46" spans="1:29" x14ac:dyDescent="0.2">
      <c r="C46" s="39" t="str">
        <f>"Объем: "&amp;Source!I48&amp;"=110/"&amp;"100"</f>
        <v>Объем: 1,1=110/100</v>
      </c>
    </row>
    <row r="47" spans="1:29" ht="28.5" x14ac:dyDescent="0.2">
      <c r="A47" s="34"/>
      <c r="B47" s="34"/>
      <c r="C47" s="34" t="s">
        <v>1097</v>
      </c>
      <c r="D47" s="36"/>
      <c r="E47" s="35"/>
      <c r="F47" s="38">
        <f>Source!AO48</f>
        <v>236.83</v>
      </c>
      <c r="G47" s="37" t="str">
        <f>Source!DG48</f>
        <v>*1,15)*1,1</v>
      </c>
      <c r="H47" s="35">
        <f>Source!AV49</f>
        <v>1.0669999999999999</v>
      </c>
      <c r="I47" s="38">
        <f>Source!S48</f>
        <v>351.63</v>
      </c>
      <c r="J47" s="35">
        <f>IF(Source!BA49&lt;&gt; 0, Source!BA49, 1)</f>
        <v>54.99</v>
      </c>
      <c r="K47" s="38">
        <f>Source!S49</f>
        <v>19336.13</v>
      </c>
    </row>
    <row r="48" spans="1:29" ht="28.5" x14ac:dyDescent="0.2">
      <c r="A48" s="34"/>
      <c r="B48" s="34"/>
      <c r="C48" s="34" t="s">
        <v>1098</v>
      </c>
      <c r="D48" s="36"/>
      <c r="E48" s="35"/>
      <c r="F48" s="38">
        <f>Source!AM48</f>
        <v>4.07</v>
      </c>
      <c r="G48" s="37" t="str">
        <f>Source!DE48</f>
        <v>*1,25)*1,1</v>
      </c>
      <c r="H48" s="35">
        <f>Source!AV49</f>
        <v>1.0669999999999999</v>
      </c>
      <c r="I48" s="38">
        <f>Source!Q48</f>
        <v>6.57</v>
      </c>
      <c r="J48" s="35">
        <f>IF(Source!BB49&lt;&gt; 0, Source!BB49, 1)</f>
        <v>12.44</v>
      </c>
      <c r="K48" s="38">
        <f>Source!Q49</f>
        <v>81.73</v>
      </c>
    </row>
    <row r="49" spans="1:29" ht="28.5" x14ac:dyDescent="0.2">
      <c r="A49" s="34"/>
      <c r="B49" s="34"/>
      <c r="C49" s="34" t="s">
        <v>1099</v>
      </c>
      <c r="D49" s="36"/>
      <c r="E49" s="35"/>
      <c r="F49" s="38">
        <f>Source!AN48</f>
        <v>0.3</v>
      </c>
      <c r="G49" s="37" t="str">
        <f>Source!DF48</f>
        <v>*1,25)*1,1</v>
      </c>
      <c r="H49" s="35">
        <f>Source!AV49</f>
        <v>1.0669999999999999</v>
      </c>
      <c r="I49" s="40">
        <f>Source!R48</f>
        <v>0.48</v>
      </c>
      <c r="J49" s="35">
        <f>IF(Source!BS49&lt;&gt; 0, Source!BS49, 1)</f>
        <v>54.99</v>
      </c>
      <c r="K49" s="40">
        <f>Source!R49</f>
        <v>26.4</v>
      </c>
    </row>
    <row r="50" spans="1:29" ht="14.25" x14ac:dyDescent="0.2">
      <c r="A50" s="34"/>
      <c r="B50" s="34"/>
      <c r="C50" s="34" t="s">
        <v>1100</v>
      </c>
      <c r="D50" s="36"/>
      <c r="E50" s="35"/>
      <c r="F50" s="38">
        <f>Source!AL48</f>
        <v>30.04</v>
      </c>
      <c r="G50" s="37" t="str">
        <f>Source!DD48</f>
        <v/>
      </c>
      <c r="H50" s="35">
        <f>Source!AW49</f>
        <v>1</v>
      </c>
      <c r="I50" s="38">
        <f>Source!P48</f>
        <v>33.04</v>
      </c>
      <c r="J50" s="35">
        <f>IF(Source!BC49&lt;&gt; 0, Source!BC49, 1)</f>
        <v>1.79</v>
      </c>
      <c r="K50" s="38">
        <f>Source!P49</f>
        <v>59.14</v>
      </c>
    </row>
    <row r="51" spans="1:29" ht="57" x14ac:dyDescent="0.2">
      <c r="A51" s="34" t="s">
        <v>55</v>
      </c>
      <c r="B51" s="34" t="str">
        <f>Source!F50</f>
        <v>1.12-1-53</v>
      </c>
      <c r="C51" s="34" t="s">
        <v>57</v>
      </c>
      <c r="D51" s="36" t="str">
        <f>Source!H50</f>
        <v>м</v>
      </c>
      <c r="E51" s="35">
        <f>Source!I50</f>
        <v>110</v>
      </c>
      <c r="F51" s="38">
        <f>Source!AK50</f>
        <v>31.41</v>
      </c>
      <c r="G51" s="41" t="s">
        <v>3</v>
      </c>
      <c r="H51" s="35">
        <f>Source!AW51</f>
        <v>1</v>
      </c>
      <c r="I51" s="38">
        <f>Source!O50</f>
        <v>3455.1</v>
      </c>
      <c r="J51" s="35">
        <f>IF(Source!BC51&lt;&gt; 0, Source!BC51, 1)</f>
        <v>18.510000000000002</v>
      </c>
      <c r="K51" s="38">
        <f>Source!O51</f>
        <v>63953.9</v>
      </c>
      <c r="Q51">
        <f>Source!X50</f>
        <v>0</v>
      </c>
      <c r="R51">
        <f>Source!X51</f>
        <v>0</v>
      </c>
      <c r="S51">
        <f>Source!Y50</f>
        <v>0</v>
      </c>
      <c r="T51">
        <f>Source!Y51</f>
        <v>0</v>
      </c>
      <c r="U51">
        <f>ROUND((175/100)*ROUND(Source!R50, 2), 2)</f>
        <v>0</v>
      </c>
      <c r="V51">
        <f>ROUND((0/100)*ROUND(Source!R51, 2), 2)</f>
        <v>0</v>
      </c>
      <c r="AC51">
        <v>3</v>
      </c>
    </row>
    <row r="52" spans="1:29" ht="85.5" x14ac:dyDescent="0.2">
      <c r="A52" s="34" t="s">
        <v>59</v>
      </c>
      <c r="B52" s="34" t="str">
        <f>Source!F52</f>
        <v>1.13-4-62</v>
      </c>
      <c r="C52" s="34" t="s">
        <v>61</v>
      </c>
      <c r="D52" s="36" t="str">
        <f>Source!H52</f>
        <v>шт.</v>
      </c>
      <c r="E52" s="35">
        <f>Source!I52</f>
        <v>24</v>
      </c>
      <c r="F52" s="38">
        <f>Source!AK52</f>
        <v>47.24</v>
      </c>
      <c r="G52" s="41" t="s">
        <v>3</v>
      </c>
      <c r="H52" s="35">
        <f>Source!AW53</f>
        <v>1</v>
      </c>
      <c r="I52" s="38">
        <f>Source!O52</f>
        <v>1133.76</v>
      </c>
      <c r="J52" s="35">
        <f>IF(Source!BC53&lt;&gt; 0, Source!BC53, 1)</f>
        <v>20.7</v>
      </c>
      <c r="K52" s="38">
        <f>Source!O53</f>
        <v>23468.83</v>
      </c>
      <c r="Q52">
        <f>Source!X52</f>
        <v>0</v>
      </c>
      <c r="R52">
        <f>Source!X53</f>
        <v>0</v>
      </c>
      <c r="S52">
        <f>Source!Y52</f>
        <v>0</v>
      </c>
      <c r="T52">
        <f>Source!Y53</f>
        <v>0</v>
      </c>
      <c r="U52">
        <f>ROUND((175/100)*ROUND(Source!R52, 2), 2)</f>
        <v>0</v>
      </c>
      <c r="V52">
        <f>ROUND((0/100)*ROUND(Source!R53, 2), 2)</f>
        <v>0</v>
      </c>
      <c r="AC52">
        <v>3</v>
      </c>
    </row>
    <row r="53" spans="1:29" ht="71.25" x14ac:dyDescent="0.2">
      <c r="A53" s="34" t="s">
        <v>63</v>
      </c>
      <c r="B53" s="34" t="str">
        <f>Source!F54</f>
        <v>1.12-10-146</v>
      </c>
      <c r="C53" s="34" t="s">
        <v>47</v>
      </c>
      <c r="D53" s="36" t="str">
        <f>Source!H54</f>
        <v>100 шт.</v>
      </c>
      <c r="E53" s="35">
        <f>Source!I54</f>
        <v>0.55000000000000004</v>
      </c>
      <c r="F53" s="38">
        <f>Source!AK54</f>
        <v>526.22</v>
      </c>
      <c r="G53" s="41" t="s">
        <v>3</v>
      </c>
      <c r="H53" s="35">
        <f>Source!AW55</f>
        <v>1</v>
      </c>
      <c r="I53" s="38">
        <f>Source!O54</f>
        <v>289.42</v>
      </c>
      <c r="J53" s="35">
        <f>IF(Source!BC55&lt;&gt; 0, Source!BC55, 1)</f>
        <v>2.79</v>
      </c>
      <c r="K53" s="38">
        <f>Source!O55</f>
        <v>807.48</v>
      </c>
      <c r="Q53">
        <f>Source!X54</f>
        <v>0</v>
      </c>
      <c r="R53">
        <f>Source!X55</f>
        <v>0</v>
      </c>
      <c r="S53">
        <f>Source!Y54</f>
        <v>0</v>
      </c>
      <c r="T53">
        <f>Source!Y55</f>
        <v>0</v>
      </c>
      <c r="U53">
        <f>ROUND((175/100)*ROUND(Source!R54, 2), 2)</f>
        <v>0</v>
      </c>
      <c r="V53">
        <f>ROUND((0/100)*ROUND(Source!R55, 2), 2)</f>
        <v>0</v>
      </c>
      <c r="AC53">
        <v>3</v>
      </c>
    </row>
    <row r="54" spans="1:29" ht="14.25" x14ac:dyDescent="0.2">
      <c r="A54" s="34"/>
      <c r="B54" s="34"/>
      <c r="C54" s="34" t="s">
        <v>1101</v>
      </c>
      <c r="D54" s="36" t="s">
        <v>1102</v>
      </c>
      <c r="E54" s="35">
        <f>Source!BZ49</f>
        <v>109</v>
      </c>
      <c r="F54" s="38"/>
      <c r="G54" s="37"/>
      <c r="H54" s="35"/>
      <c r="I54" s="38">
        <f>SUM(Q45:Q53)</f>
        <v>383.8</v>
      </c>
      <c r="J54" s="35">
        <f>Source!AT49</f>
        <v>109</v>
      </c>
      <c r="K54" s="38">
        <f>SUM(R45:R53)</f>
        <v>21105.16</v>
      </c>
    </row>
    <row r="55" spans="1:29" ht="14.25" x14ac:dyDescent="0.2">
      <c r="A55" s="34"/>
      <c r="B55" s="34"/>
      <c r="C55" s="34" t="s">
        <v>1103</v>
      </c>
      <c r="D55" s="36" t="s">
        <v>1102</v>
      </c>
      <c r="E55" s="35">
        <f>Source!CA49</f>
        <v>61</v>
      </c>
      <c r="F55" s="38"/>
      <c r="G55" s="37"/>
      <c r="H55" s="35"/>
      <c r="I55" s="38">
        <f>SUM(S45:S54)</f>
        <v>214.79</v>
      </c>
      <c r="J55" s="35">
        <f>Source!AU49</f>
        <v>61</v>
      </c>
      <c r="K55" s="38">
        <f>SUM(T45:T54)</f>
        <v>11811.14</v>
      </c>
    </row>
    <row r="56" spans="1:29" ht="28.5" x14ac:dyDescent="0.2">
      <c r="A56" s="42"/>
      <c r="B56" s="42"/>
      <c r="C56" s="42" t="s">
        <v>1104</v>
      </c>
      <c r="D56" s="43" t="s">
        <v>1105</v>
      </c>
      <c r="E56" s="44">
        <f>Source!AQ48</f>
        <v>19.12</v>
      </c>
      <c r="F56" s="45"/>
      <c r="G56" s="46" t="str">
        <f>Source!DI48</f>
        <v>*1,15)*1,1</v>
      </c>
      <c r="H56" s="44">
        <f>Source!AV49</f>
        <v>1.0669999999999999</v>
      </c>
      <c r="I56" s="45">
        <f>Source!U48</f>
        <v>28.388047160000003</v>
      </c>
      <c r="J56" s="44"/>
      <c r="K56" s="45"/>
    </row>
    <row r="57" spans="1:29" ht="15" x14ac:dyDescent="0.2">
      <c r="C57" s="47" t="s">
        <v>1106</v>
      </c>
      <c r="H57" s="48">
        <f>I47+I48+I50+I54+I55+SUM(I51:I53)</f>
        <v>5868.11</v>
      </c>
      <c r="I57" s="48"/>
      <c r="J57" s="48">
        <f>K47+K48+K50+K54+K55+SUM(K51:K53)</f>
        <v>140623.51</v>
      </c>
      <c r="K57" s="48"/>
      <c r="O57" s="49">
        <f>I47+I48+I50+I54+I55+SUM(I51:I53)</f>
        <v>5868.11</v>
      </c>
      <c r="P57" s="49">
        <f>K47+K48+K50+K54+K55+SUM(K51:K53)</f>
        <v>140623.51</v>
      </c>
    </row>
    <row r="59" spans="1:29" ht="57" x14ac:dyDescent="0.2">
      <c r="A59" s="34">
        <v>3</v>
      </c>
      <c r="B59" s="34" t="s">
        <v>1107</v>
      </c>
      <c r="C59" s="34" t="s">
        <v>22</v>
      </c>
      <c r="D59" s="36" t="str">
        <f>Source!H64</f>
        <v>100 м</v>
      </c>
      <c r="E59" s="35">
        <f>Source!I64</f>
        <v>1.75</v>
      </c>
      <c r="F59" s="38"/>
      <c r="G59" s="37"/>
      <c r="H59" s="35"/>
      <c r="I59" s="38"/>
      <c r="J59" s="35"/>
      <c r="K59" s="38"/>
      <c r="Q59">
        <f>Source!X64</f>
        <v>555.08000000000004</v>
      </c>
      <c r="R59">
        <f>Source!X65</f>
        <v>30523.98</v>
      </c>
      <c r="S59">
        <f>Source!Y64</f>
        <v>310.64</v>
      </c>
      <c r="T59">
        <f>Source!Y65</f>
        <v>17082.23</v>
      </c>
      <c r="U59">
        <f>ROUND((175/100)*ROUND(Source!R64, 2), 2)</f>
        <v>1.23</v>
      </c>
      <c r="V59">
        <f>ROUND((0/100)*ROUND(Source!R65, 2), 2)</f>
        <v>0</v>
      </c>
      <c r="AC59">
        <v>0</v>
      </c>
    </row>
    <row r="60" spans="1:29" x14ac:dyDescent="0.2">
      <c r="C60" s="39" t="str">
        <f>"Объем: "&amp;Source!I64&amp;"=175/"&amp;"100"</f>
        <v>Объем: 1,75=175/100</v>
      </c>
    </row>
    <row r="61" spans="1:29" ht="14.25" x14ac:dyDescent="0.2">
      <c r="A61" s="34"/>
      <c r="B61" s="34"/>
      <c r="C61" s="34" t="s">
        <v>1097</v>
      </c>
      <c r="D61" s="36"/>
      <c r="E61" s="35"/>
      <c r="F61" s="38">
        <f>Source!AO64</f>
        <v>236.83</v>
      </c>
      <c r="G61" s="37" t="str">
        <f>Source!DG64</f>
        <v>*1,15</v>
      </c>
      <c r="H61" s="35">
        <f>Source!AV65</f>
        <v>1.0669999999999999</v>
      </c>
      <c r="I61" s="38">
        <f>Source!S64</f>
        <v>508.55</v>
      </c>
      <c r="J61" s="35">
        <f>IF(Source!BA65&lt;&gt; 0, Source!BA65, 1)</f>
        <v>54.99</v>
      </c>
      <c r="K61" s="38">
        <f>Source!S65</f>
        <v>27965.16</v>
      </c>
    </row>
    <row r="62" spans="1:29" ht="14.25" x14ac:dyDescent="0.2">
      <c r="A62" s="34"/>
      <c r="B62" s="34"/>
      <c r="C62" s="34" t="s">
        <v>1098</v>
      </c>
      <c r="D62" s="36"/>
      <c r="E62" s="35"/>
      <c r="F62" s="38">
        <f>Source!AM64</f>
        <v>4.07</v>
      </c>
      <c r="G62" s="37" t="str">
        <f>Source!DE64</f>
        <v>*1,25</v>
      </c>
      <c r="H62" s="35">
        <f>Source!AV65</f>
        <v>1.0669999999999999</v>
      </c>
      <c r="I62" s="38">
        <f>Source!Q64</f>
        <v>9.5</v>
      </c>
      <c r="J62" s="35">
        <f>IF(Source!BB65&lt;&gt; 0, Source!BB65, 1)</f>
        <v>12.44</v>
      </c>
      <c r="K62" s="38">
        <f>Source!Q65</f>
        <v>118.18</v>
      </c>
    </row>
    <row r="63" spans="1:29" ht="14.25" x14ac:dyDescent="0.2">
      <c r="A63" s="34"/>
      <c r="B63" s="34"/>
      <c r="C63" s="34" t="s">
        <v>1099</v>
      </c>
      <c r="D63" s="36"/>
      <c r="E63" s="35"/>
      <c r="F63" s="38">
        <f>Source!AN64</f>
        <v>0.3</v>
      </c>
      <c r="G63" s="37" t="str">
        <f>Source!DF64</f>
        <v>*1,25</v>
      </c>
      <c r="H63" s="35">
        <f>Source!AV65</f>
        <v>1.0669999999999999</v>
      </c>
      <c r="I63" s="40">
        <f>Source!R64</f>
        <v>0.7</v>
      </c>
      <c r="J63" s="35">
        <f>IF(Source!BS65&lt;&gt; 0, Source!BS65, 1)</f>
        <v>54.99</v>
      </c>
      <c r="K63" s="40">
        <f>Source!R65</f>
        <v>38.49</v>
      </c>
    </row>
    <row r="64" spans="1:29" ht="14.25" x14ac:dyDescent="0.2">
      <c r="A64" s="34"/>
      <c r="B64" s="34"/>
      <c r="C64" s="34" t="s">
        <v>1100</v>
      </c>
      <c r="D64" s="36"/>
      <c r="E64" s="35"/>
      <c r="F64" s="38">
        <f>Source!AL64</f>
        <v>30.04</v>
      </c>
      <c r="G64" s="37" t="str">
        <f>Source!DD64</f>
        <v/>
      </c>
      <c r="H64" s="35">
        <f>Source!AW65</f>
        <v>1</v>
      </c>
      <c r="I64" s="38">
        <f>Source!P64</f>
        <v>52.57</v>
      </c>
      <c r="J64" s="35">
        <f>IF(Source!BC65&lt;&gt; 0, Source!BC65, 1)</f>
        <v>1.79</v>
      </c>
      <c r="K64" s="38">
        <f>Source!P65</f>
        <v>94.1</v>
      </c>
    </row>
    <row r="65" spans="1:29" ht="57" x14ac:dyDescent="0.2">
      <c r="A65" s="34" t="s">
        <v>75</v>
      </c>
      <c r="B65" s="34" t="str">
        <f>Source!F66</f>
        <v>1.12-1-54</v>
      </c>
      <c r="C65" s="34" t="s">
        <v>77</v>
      </c>
      <c r="D65" s="36" t="str">
        <f>Source!H66</f>
        <v>м</v>
      </c>
      <c r="E65" s="35">
        <f>Source!I66</f>
        <v>175</v>
      </c>
      <c r="F65" s="38">
        <f>Source!AK66</f>
        <v>41.57</v>
      </c>
      <c r="G65" s="41" t="s">
        <v>3</v>
      </c>
      <c r="H65" s="35">
        <f>Source!AW67</f>
        <v>1</v>
      </c>
      <c r="I65" s="38">
        <f>Source!O66</f>
        <v>7274.75</v>
      </c>
      <c r="J65" s="35">
        <f>IF(Source!BC67&lt;&gt; 0, Source!BC67, 1)</f>
        <v>16.55</v>
      </c>
      <c r="K65" s="38">
        <f>Source!O67</f>
        <v>120397.11</v>
      </c>
      <c r="Q65">
        <f>Source!X66</f>
        <v>0</v>
      </c>
      <c r="R65">
        <f>Source!X67</f>
        <v>0</v>
      </c>
      <c r="S65">
        <f>Source!Y66</f>
        <v>0</v>
      </c>
      <c r="T65">
        <f>Source!Y67</f>
        <v>0</v>
      </c>
      <c r="U65">
        <f>ROUND((175/100)*ROUND(Source!R66, 2), 2)</f>
        <v>0</v>
      </c>
      <c r="V65">
        <f>ROUND((0/100)*ROUND(Source!R67, 2), 2)</f>
        <v>0</v>
      </c>
      <c r="AC65">
        <v>3</v>
      </c>
    </row>
    <row r="66" spans="1:29" ht="71.25" x14ac:dyDescent="0.2">
      <c r="A66" s="34" t="s">
        <v>79</v>
      </c>
      <c r="B66" s="34" t="str">
        <f>Source!F68</f>
        <v>1.12-10-146</v>
      </c>
      <c r="C66" s="34" t="s">
        <v>47</v>
      </c>
      <c r="D66" s="36" t="str">
        <f>Source!H68</f>
        <v>100 шт.</v>
      </c>
      <c r="E66" s="35">
        <f>Source!I68</f>
        <v>0.87</v>
      </c>
      <c r="F66" s="38">
        <f>Source!AK68</f>
        <v>526.22</v>
      </c>
      <c r="G66" s="41" t="s">
        <v>3</v>
      </c>
      <c r="H66" s="35">
        <f>Source!AW69</f>
        <v>1</v>
      </c>
      <c r="I66" s="38">
        <f>Source!O68</f>
        <v>457.81</v>
      </c>
      <c r="J66" s="35">
        <f>IF(Source!BC69&lt;&gt; 0, Source!BC69, 1)</f>
        <v>2.79</v>
      </c>
      <c r="K66" s="38">
        <f>Source!O69</f>
        <v>1277.29</v>
      </c>
      <c r="Q66">
        <f>Source!X68</f>
        <v>0</v>
      </c>
      <c r="R66">
        <f>Source!X69</f>
        <v>0</v>
      </c>
      <c r="S66">
        <f>Source!Y68</f>
        <v>0</v>
      </c>
      <c r="T66">
        <f>Source!Y69</f>
        <v>0</v>
      </c>
      <c r="U66">
        <f>ROUND((175/100)*ROUND(Source!R68, 2), 2)</f>
        <v>0</v>
      </c>
      <c r="V66">
        <f>ROUND((0/100)*ROUND(Source!R69, 2), 2)</f>
        <v>0</v>
      </c>
      <c r="AC66">
        <v>3</v>
      </c>
    </row>
    <row r="67" spans="1:29" ht="85.5" x14ac:dyDescent="0.2">
      <c r="A67" s="34" t="s">
        <v>80</v>
      </c>
      <c r="B67" s="34" t="str">
        <f>Source!F70</f>
        <v>1.13-4-63</v>
      </c>
      <c r="C67" s="34" t="s">
        <v>82</v>
      </c>
      <c r="D67" s="36" t="str">
        <f>Source!H70</f>
        <v>шт.</v>
      </c>
      <c r="E67" s="35">
        <f>Source!I70</f>
        <v>14</v>
      </c>
      <c r="F67" s="38">
        <f>Source!AK70</f>
        <v>74.36</v>
      </c>
      <c r="G67" s="41" t="s">
        <v>3</v>
      </c>
      <c r="H67" s="35">
        <f>Source!AW71</f>
        <v>1</v>
      </c>
      <c r="I67" s="38">
        <f>Source!O70</f>
        <v>1041.04</v>
      </c>
      <c r="J67" s="35">
        <f>IF(Source!BC71&lt;&gt; 0, Source!BC71, 1)</f>
        <v>18.87</v>
      </c>
      <c r="K67" s="38">
        <f>Source!O71</f>
        <v>19644.419999999998</v>
      </c>
      <c r="Q67">
        <f>Source!X70</f>
        <v>0</v>
      </c>
      <c r="R67">
        <f>Source!X71</f>
        <v>0</v>
      </c>
      <c r="S67">
        <f>Source!Y70</f>
        <v>0</v>
      </c>
      <c r="T67">
        <f>Source!Y71</f>
        <v>0</v>
      </c>
      <c r="U67">
        <f>ROUND((175/100)*ROUND(Source!R70, 2), 2)</f>
        <v>0</v>
      </c>
      <c r="V67">
        <f>ROUND((0/100)*ROUND(Source!R71, 2), 2)</f>
        <v>0</v>
      </c>
      <c r="AC67">
        <v>3</v>
      </c>
    </row>
    <row r="68" spans="1:29" ht="14.25" x14ac:dyDescent="0.2">
      <c r="A68" s="34"/>
      <c r="B68" s="34"/>
      <c r="C68" s="34" t="s">
        <v>1101</v>
      </c>
      <c r="D68" s="36" t="s">
        <v>1102</v>
      </c>
      <c r="E68" s="35">
        <f>Source!BZ65</f>
        <v>109</v>
      </c>
      <c r="F68" s="38"/>
      <c r="G68" s="37"/>
      <c r="H68" s="35"/>
      <c r="I68" s="38">
        <f>SUM(Q59:Q67)</f>
        <v>555.08000000000004</v>
      </c>
      <c r="J68" s="35">
        <f>Source!AT65</f>
        <v>109</v>
      </c>
      <c r="K68" s="38">
        <f>SUM(R59:R67)</f>
        <v>30523.98</v>
      </c>
    </row>
    <row r="69" spans="1:29" ht="14.25" x14ac:dyDescent="0.2">
      <c r="A69" s="34"/>
      <c r="B69" s="34"/>
      <c r="C69" s="34" t="s">
        <v>1103</v>
      </c>
      <c r="D69" s="36" t="s">
        <v>1102</v>
      </c>
      <c r="E69" s="35">
        <f>Source!CA65</f>
        <v>61</v>
      </c>
      <c r="F69" s="38"/>
      <c r="G69" s="37"/>
      <c r="H69" s="35"/>
      <c r="I69" s="38">
        <f>SUM(S59:S68)</f>
        <v>310.64</v>
      </c>
      <c r="J69" s="35">
        <f>Source!AU65</f>
        <v>61</v>
      </c>
      <c r="K69" s="38">
        <f>SUM(T59:T68)</f>
        <v>17082.23</v>
      </c>
    </row>
    <row r="70" spans="1:29" ht="14.25" x14ac:dyDescent="0.2">
      <c r="A70" s="42"/>
      <c r="B70" s="42"/>
      <c r="C70" s="42" t="s">
        <v>1104</v>
      </c>
      <c r="D70" s="43" t="s">
        <v>1105</v>
      </c>
      <c r="E70" s="44">
        <f>Source!AQ64</f>
        <v>19.12</v>
      </c>
      <c r="F70" s="45"/>
      <c r="G70" s="46" t="str">
        <f>Source!DI64</f>
        <v>*1,15</v>
      </c>
      <c r="H70" s="44">
        <f>Source!AV65</f>
        <v>1.0669999999999999</v>
      </c>
      <c r="I70" s="45">
        <f>Source!U64</f>
        <v>41.057092999999995</v>
      </c>
      <c r="J70" s="44"/>
      <c r="K70" s="45"/>
    </row>
    <row r="71" spans="1:29" ht="15" x14ac:dyDescent="0.2">
      <c r="C71" s="47" t="s">
        <v>1106</v>
      </c>
      <c r="H71" s="48">
        <f>I61+I62+I64+I68+I69+SUM(I65:I67)</f>
        <v>10209.94</v>
      </c>
      <c r="I71" s="48"/>
      <c r="J71" s="48">
        <f>K61+K62+K64+K68+K69+SUM(K65:K67)</f>
        <v>217102.47</v>
      </c>
      <c r="K71" s="48"/>
      <c r="O71" s="49">
        <f>I61+I62+I64+I68+I69+SUM(I65:I67)</f>
        <v>10209.94</v>
      </c>
      <c r="P71" s="49">
        <f>K61+K62+K64+K68+K69+SUM(K65:K67)</f>
        <v>217102.47</v>
      </c>
    </row>
    <row r="73" spans="1:29" ht="78" x14ac:dyDescent="0.2">
      <c r="A73" s="34">
        <v>4</v>
      </c>
      <c r="B73" s="34" t="s">
        <v>1108</v>
      </c>
      <c r="C73" s="34" t="s">
        <v>92</v>
      </c>
      <c r="D73" s="36" t="str">
        <f>Source!H80</f>
        <v>100 м</v>
      </c>
      <c r="E73" s="35">
        <f>Source!I80</f>
        <v>0.4</v>
      </c>
      <c r="F73" s="38"/>
      <c r="G73" s="37"/>
      <c r="H73" s="35"/>
      <c r="I73" s="38"/>
      <c r="J73" s="35"/>
      <c r="K73" s="38"/>
      <c r="Q73">
        <f>Source!X80</f>
        <v>123.45</v>
      </c>
      <c r="R73">
        <f>Source!X81</f>
        <v>6788.71</v>
      </c>
      <c r="S73">
        <f>Source!Y80</f>
        <v>69.09</v>
      </c>
      <c r="T73">
        <f>Source!Y81</f>
        <v>3799.18</v>
      </c>
      <c r="U73">
        <f>ROUND((175/100)*ROUND(Source!R80, 2), 2)</f>
        <v>0.32</v>
      </c>
      <c r="V73">
        <f>ROUND((0/100)*ROUND(Source!R81, 2), 2)</f>
        <v>0</v>
      </c>
      <c r="AC73">
        <v>0</v>
      </c>
    </row>
    <row r="74" spans="1:29" x14ac:dyDescent="0.2">
      <c r="C74" s="39" t="str">
        <f>"Объем: "&amp;Source!I80&amp;"=40/"&amp;"100"</f>
        <v>Объем: 0,4=40/100</v>
      </c>
    </row>
    <row r="75" spans="1:29" ht="28.5" x14ac:dyDescent="0.2">
      <c r="A75" s="34"/>
      <c r="B75" s="34"/>
      <c r="C75" s="34" t="s">
        <v>1097</v>
      </c>
      <c r="D75" s="36"/>
      <c r="E75" s="35"/>
      <c r="F75" s="38">
        <f>Source!AO80</f>
        <v>209.45</v>
      </c>
      <c r="G75" s="37" t="str">
        <f>Source!DG80</f>
        <v>*1,15)*1,1</v>
      </c>
      <c r="H75" s="35">
        <f>Source!AV81</f>
        <v>1.0669999999999999</v>
      </c>
      <c r="I75" s="38">
        <f>Source!S80</f>
        <v>113.08</v>
      </c>
      <c r="J75" s="35">
        <f>IF(Source!BA81&lt;&gt; 0, Source!BA81, 1)</f>
        <v>54.99</v>
      </c>
      <c r="K75" s="38">
        <f>Source!S81</f>
        <v>6218.27</v>
      </c>
    </row>
    <row r="76" spans="1:29" ht="28.5" x14ac:dyDescent="0.2">
      <c r="A76" s="34"/>
      <c r="B76" s="34"/>
      <c r="C76" s="34" t="s">
        <v>1098</v>
      </c>
      <c r="D76" s="36"/>
      <c r="E76" s="35"/>
      <c r="F76" s="38">
        <f>Source!AM80</f>
        <v>4.01</v>
      </c>
      <c r="G76" s="37" t="str">
        <f>Source!DE80</f>
        <v>*1,25)*1,1</v>
      </c>
      <c r="H76" s="35">
        <f>Source!AV81</f>
        <v>1.0669999999999999</v>
      </c>
      <c r="I76" s="38">
        <f>Source!Q80</f>
        <v>2.35</v>
      </c>
      <c r="J76" s="35">
        <f>IF(Source!BB81&lt;&gt; 0, Source!BB81, 1)</f>
        <v>12.5</v>
      </c>
      <c r="K76" s="38">
        <f>Source!Q81</f>
        <v>29.38</v>
      </c>
    </row>
    <row r="77" spans="1:29" ht="28.5" x14ac:dyDescent="0.2">
      <c r="A77" s="34"/>
      <c r="B77" s="34"/>
      <c r="C77" s="34" t="s">
        <v>1099</v>
      </c>
      <c r="D77" s="36"/>
      <c r="E77" s="35"/>
      <c r="F77" s="38">
        <f>Source!AN80</f>
        <v>0.3</v>
      </c>
      <c r="G77" s="37" t="str">
        <f>Source!DF80</f>
        <v>*1,25)*1,1</v>
      </c>
      <c r="H77" s="35">
        <f>Source!AV81</f>
        <v>1.0669999999999999</v>
      </c>
      <c r="I77" s="40">
        <f>Source!R80</f>
        <v>0.18</v>
      </c>
      <c r="J77" s="35">
        <f>IF(Source!BS81&lt;&gt; 0, Source!BS81, 1)</f>
        <v>54.99</v>
      </c>
      <c r="K77" s="40">
        <f>Source!R81</f>
        <v>9.9</v>
      </c>
    </row>
    <row r="78" spans="1:29" ht="14.25" x14ac:dyDescent="0.2">
      <c r="A78" s="34"/>
      <c r="B78" s="34"/>
      <c r="C78" s="34" t="s">
        <v>1100</v>
      </c>
      <c r="D78" s="36"/>
      <c r="E78" s="35"/>
      <c r="F78" s="38">
        <f>Source!AL80</f>
        <v>26.88</v>
      </c>
      <c r="G78" s="37" t="str">
        <f>Source!DD80</f>
        <v/>
      </c>
      <c r="H78" s="35">
        <f>Source!AW81</f>
        <v>1</v>
      </c>
      <c r="I78" s="38">
        <f>Source!P80</f>
        <v>10.75</v>
      </c>
      <c r="J78" s="35">
        <f>IF(Source!BC81&lt;&gt; 0, Source!BC81, 1)</f>
        <v>1.96</v>
      </c>
      <c r="K78" s="38">
        <f>Source!P81</f>
        <v>21.07</v>
      </c>
    </row>
    <row r="79" spans="1:29" ht="57" x14ac:dyDescent="0.2">
      <c r="A79" s="34" t="s">
        <v>94</v>
      </c>
      <c r="B79" s="34" t="str">
        <f>Source!F82</f>
        <v>1.12-1-55</v>
      </c>
      <c r="C79" s="34" t="s">
        <v>96</v>
      </c>
      <c r="D79" s="36" t="str">
        <f>Source!H82</f>
        <v>м</v>
      </c>
      <c r="E79" s="35">
        <f>Source!I82</f>
        <v>40</v>
      </c>
      <c r="F79" s="38">
        <f>Source!AK82</f>
        <v>51.28</v>
      </c>
      <c r="G79" s="41" t="s">
        <v>3</v>
      </c>
      <c r="H79" s="35">
        <f>Source!AW83</f>
        <v>1</v>
      </c>
      <c r="I79" s="38">
        <f>Source!O82</f>
        <v>2051.1999999999998</v>
      </c>
      <c r="J79" s="35">
        <f>IF(Source!BC83&lt;&gt; 0, Source!BC83, 1)</f>
        <v>20.71</v>
      </c>
      <c r="K79" s="38">
        <f>Source!O83</f>
        <v>42480.35</v>
      </c>
      <c r="Q79">
        <f>Source!X82</f>
        <v>0</v>
      </c>
      <c r="R79">
        <f>Source!X83</f>
        <v>0</v>
      </c>
      <c r="S79">
        <f>Source!Y82</f>
        <v>0</v>
      </c>
      <c r="T79">
        <f>Source!Y83</f>
        <v>0</v>
      </c>
      <c r="U79">
        <f>ROUND((175/100)*ROUND(Source!R82, 2), 2)</f>
        <v>0</v>
      </c>
      <c r="V79">
        <f>ROUND((0/100)*ROUND(Source!R83, 2), 2)</f>
        <v>0</v>
      </c>
      <c r="AC79">
        <v>3</v>
      </c>
    </row>
    <row r="80" spans="1:29" ht="85.5" x14ac:dyDescent="0.2">
      <c r="A80" s="34" t="s">
        <v>98</v>
      </c>
      <c r="B80" s="34" t="str">
        <f>Source!F84</f>
        <v>1.13-4-64</v>
      </c>
      <c r="C80" s="34" t="s">
        <v>100</v>
      </c>
      <c r="D80" s="36" t="str">
        <f>Source!H84</f>
        <v>шт.</v>
      </c>
      <c r="E80" s="35">
        <f>Source!I84</f>
        <v>2</v>
      </c>
      <c r="F80" s="38">
        <f>Source!AK84</f>
        <v>113.32</v>
      </c>
      <c r="G80" s="41" t="s">
        <v>3</v>
      </c>
      <c r="H80" s="35">
        <f>Source!AW85</f>
        <v>1</v>
      </c>
      <c r="I80" s="38">
        <f>Source!O84</f>
        <v>226.64</v>
      </c>
      <c r="J80" s="35">
        <f>IF(Source!BC85&lt;&gt; 0, Source!BC85, 1)</f>
        <v>19.96</v>
      </c>
      <c r="K80" s="38">
        <f>Source!O85</f>
        <v>4523.7299999999996</v>
      </c>
      <c r="Q80">
        <f>Source!X84</f>
        <v>0</v>
      </c>
      <c r="R80">
        <f>Source!X85</f>
        <v>0</v>
      </c>
      <c r="S80">
        <f>Source!Y84</f>
        <v>0</v>
      </c>
      <c r="T80">
        <f>Source!Y85</f>
        <v>0</v>
      </c>
      <c r="U80">
        <f>ROUND((175/100)*ROUND(Source!R84, 2), 2)</f>
        <v>0</v>
      </c>
      <c r="V80">
        <f>ROUND((0/100)*ROUND(Source!R85, 2), 2)</f>
        <v>0</v>
      </c>
      <c r="AC80">
        <v>3</v>
      </c>
    </row>
    <row r="81" spans="1:29" ht="71.25" x14ac:dyDescent="0.2">
      <c r="A81" s="34" t="s">
        <v>102</v>
      </c>
      <c r="B81" s="34" t="str">
        <f>Source!F86</f>
        <v>1.12-10-146</v>
      </c>
      <c r="C81" s="34" t="s">
        <v>47</v>
      </c>
      <c r="D81" s="36" t="str">
        <f>Source!H86</f>
        <v>100 шт.</v>
      </c>
      <c r="E81" s="35">
        <f>Source!I86</f>
        <v>0.16</v>
      </c>
      <c r="F81" s="38">
        <f>Source!AK86</f>
        <v>526.22</v>
      </c>
      <c r="G81" s="41" t="s">
        <v>3</v>
      </c>
      <c r="H81" s="35">
        <f>Source!AW87</f>
        <v>1</v>
      </c>
      <c r="I81" s="38">
        <f>Source!O86</f>
        <v>84.2</v>
      </c>
      <c r="J81" s="35">
        <f>IF(Source!BC87&lt;&gt; 0, Source!BC87, 1)</f>
        <v>2.79</v>
      </c>
      <c r="K81" s="38">
        <f>Source!O87</f>
        <v>234.92</v>
      </c>
      <c r="Q81">
        <f>Source!X86</f>
        <v>0</v>
      </c>
      <c r="R81">
        <f>Source!X87</f>
        <v>0</v>
      </c>
      <c r="S81">
        <f>Source!Y86</f>
        <v>0</v>
      </c>
      <c r="T81">
        <f>Source!Y87</f>
        <v>0</v>
      </c>
      <c r="U81">
        <f>ROUND((175/100)*ROUND(Source!R86, 2), 2)</f>
        <v>0</v>
      </c>
      <c r="V81">
        <f>ROUND((0/100)*ROUND(Source!R87, 2), 2)</f>
        <v>0</v>
      </c>
      <c r="AC81">
        <v>3</v>
      </c>
    </row>
    <row r="82" spans="1:29" ht="14.25" x14ac:dyDescent="0.2">
      <c r="A82" s="34"/>
      <c r="B82" s="34"/>
      <c r="C82" s="34" t="s">
        <v>1101</v>
      </c>
      <c r="D82" s="36" t="s">
        <v>1102</v>
      </c>
      <c r="E82" s="35">
        <f>Source!BZ81</f>
        <v>109</v>
      </c>
      <c r="F82" s="38"/>
      <c r="G82" s="37"/>
      <c r="H82" s="35"/>
      <c r="I82" s="38">
        <f>SUM(Q73:Q81)</f>
        <v>123.45</v>
      </c>
      <c r="J82" s="35">
        <f>Source!AT81</f>
        <v>109</v>
      </c>
      <c r="K82" s="38">
        <f>SUM(R73:R81)</f>
        <v>6788.71</v>
      </c>
    </row>
    <row r="83" spans="1:29" ht="14.25" x14ac:dyDescent="0.2">
      <c r="A83" s="34"/>
      <c r="B83" s="34"/>
      <c r="C83" s="34" t="s">
        <v>1103</v>
      </c>
      <c r="D83" s="36" t="s">
        <v>1102</v>
      </c>
      <c r="E83" s="35">
        <f>Source!CA81</f>
        <v>61</v>
      </c>
      <c r="F83" s="38"/>
      <c r="G83" s="37"/>
      <c r="H83" s="35"/>
      <c r="I83" s="38">
        <f>SUM(S73:S82)</f>
        <v>69.09</v>
      </c>
      <c r="J83" s="35">
        <f>Source!AU81</f>
        <v>61</v>
      </c>
      <c r="K83" s="38">
        <f>SUM(T73:T82)</f>
        <v>3799.18</v>
      </c>
    </row>
    <row r="84" spans="1:29" ht="28.5" x14ac:dyDescent="0.2">
      <c r="A84" s="42"/>
      <c r="B84" s="42"/>
      <c r="C84" s="42" t="s">
        <v>1104</v>
      </c>
      <c r="D84" s="43" t="s">
        <v>1105</v>
      </c>
      <c r="E84" s="44">
        <f>Source!AQ80</f>
        <v>16.829999999999998</v>
      </c>
      <c r="F84" s="45"/>
      <c r="G84" s="46" t="str">
        <f>Source!DI80</f>
        <v>*1,15)*1,1</v>
      </c>
      <c r="H84" s="44">
        <f>Source!AV81</f>
        <v>1.0669999999999999</v>
      </c>
      <c r="I84" s="45">
        <f>Source!U80</f>
        <v>9.0865506600000003</v>
      </c>
      <c r="J84" s="44"/>
      <c r="K84" s="45"/>
    </row>
    <row r="85" spans="1:29" ht="15" x14ac:dyDescent="0.2">
      <c r="C85" s="47" t="s">
        <v>1106</v>
      </c>
      <c r="H85" s="48">
        <f>I75+I76+I78+I82+I83+SUM(I79:I81)</f>
        <v>2680.7599999999993</v>
      </c>
      <c r="I85" s="48"/>
      <c r="J85" s="48">
        <f>K75+K76+K78+K82+K83+SUM(K79:K81)</f>
        <v>64095.61</v>
      </c>
      <c r="K85" s="48"/>
      <c r="O85" s="49">
        <f>I75+I76+I78+I82+I83+SUM(I79:I81)</f>
        <v>2680.7599999999993</v>
      </c>
      <c r="P85" s="49">
        <f>K75+K76+K78+K82+K83+SUM(K79:K81)</f>
        <v>64095.61</v>
      </c>
    </row>
    <row r="87" spans="1:29" ht="78" x14ac:dyDescent="0.2">
      <c r="A87" s="34">
        <v>5</v>
      </c>
      <c r="B87" s="34" t="s">
        <v>1109</v>
      </c>
      <c r="C87" s="34" t="s">
        <v>109</v>
      </c>
      <c r="D87" s="36" t="str">
        <f>Source!H96</f>
        <v>100 м</v>
      </c>
      <c r="E87" s="35">
        <f>Source!I96</f>
        <v>0.37</v>
      </c>
      <c r="F87" s="38"/>
      <c r="G87" s="37"/>
      <c r="H87" s="35"/>
      <c r="I87" s="38"/>
      <c r="J87" s="35"/>
      <c r="K87" s="38"/>
      <c r="Q87">
        <f>Source!X96</f>
        <v>140.85</v>
      </c>
      <c r="R87">
        <f>Source!X97</f>
        <v>7745.33</v>
      </c>
      <c r="S87">
        <f>Source!Y96</f>
        <v>78.819999999999993</v>
      </c>
      <c r="T87">
        <f>Source!Y97</f>
        <v>4334.54</v>
      </c>
      <c r="U87">
        <f>ROUND((175/100)*ROUND(Source!R96, 2), 2)</f>
        <v>0.56000000000000005</v>
      </c>
      <c r="V87">
        <f>ROUND((0/100)*ROUND(Source!R97, 2), 2)</f>
        <v>0</v>
      </c>
      <c r="AC87">
        <v>0</v>
      </c>
    </row>
    <row r="88" spans="1:29" x14ac:dyDescent="0.2">
      <c r="C88" s="39" t="str">
        <f>"Объем: "&amp;Source!I96&amp;"=37/"&amp;"100"</f>
        <v>Объем: 0,37=37/100</v>
      </c>
    </row>
    <row r="89" spans="1:29" ht="28.5" x14ac:dyDescent="0.2">
      <c r="A89" s="34"/>
      <c r="B89" s="34"/>
      <c r="C89" s="34" t="s">
        <v>1097</v>
      </c>
      <c r="D89" s="36"/>
      <c r="E89" s="35"/>
      <c r="F89" s="38">
        <f>Source!AO96</f>
        <v>258.11</v>
      </c>
      <c r="G89" s="37" t="str">
        <f>Source!DG96</f>
        <v>*1,15)*1,1</v>
      </c>
      <c r="H89" s="35">
        <f>Source!AV97</f>
        <v>1.0669999999999999</v>
      </c>
      <c r="I89" s="38">
        <f>Source!S96</f>
        <v>128.9</v>
      </c>
      <c r="J89" s="35">
        <f>IF(Source!BA97&lt;&gt; 0, Source!BA97, 1)</f>
        <v>54.99</v>
      </c>
      <c r="K89" s="38">
        <f>Source!S97</f>
        <v>7088.21</v>
      </c>
    </row>
    <row r="90" spans="1:29" ht="28.5" x14ac:dyDescent="0.2">
      <c r="A90" s="34"/>
      <c r="B90" s="34"/>
      <c r="C90" s="34" t="s">
        <v>1098</v>
      </c>
      <c r="D90" s="36"/>
      <c r="E90" s="35"/>
      <c r="F90" s="38">
        <f>Source!AM96</f>
        <v>6.68</v>
      </c>
      <c r="G90" s="37" t="str">
        <f>Source!DE96</f>
        <v>*1,25)*1,1</v>
      </c>
      <c r="H90" s="35">
        <f>Source!AV97</f>
        <v>1.0669999999999999</v>
      </c>
      <c r="I90" s="38">
        <f>Source!Q96</f>
        <v>3.63</v>
      </c>
      <c r="J90" s="35">
        <f>IF(Source!BB97&lt;&gt; 0, Source!BB97, 1)</f>
        <v>13.28</v>
      </c>
      <c r="K90" s="38">
        <f>Source!Q97</f>
        <v>48.21</v>
      </c>
    </row>
    <row r="91" spans="1:29" ht="28.5" x14ac:dyDescent="0.2">
      <c r="A91" s="34"/>
      <c r="B91" s="34"/>
      <c r="C91" s="34" t="s">
        <v>1099</v>
      </c>
      <c r="D91" s="36"/>
      <c r="E91" s="35"/>
      <c r="F91" s="38">
        <f>Source!AN96</f>
        <v>0.59</v>
      </c>
      <c r="G91" s="37" t="str">
        <f>Source!DF96</f>
        <v>*1,25)*1,1</v>
      </c>
      <c r="H91" s="35">
        <f>Source!AV97</f>
        <v>1.0669999999999999</v>
      </c>
      <c r="I91" s="40">
        <f>Source!R96</f>
        <v>0.32</v>
      </c>
      <c r="J91" s="35">
        <f>IF(Source!BS97&lt;&gt; 0, Source!BS97, 1)</f>
        <v>54.99</v>
      </c>
      <c r="K91" s="40">
        <f>Source!R97</f>
        <v>17.600000000000001</v>
      </c>
    </row>
    <row r="92" spans="1:29" ht="14.25" x14ac:dyDescent="0.2">
      <c r="A92" s="34"/>
      <c r="B92" s="34"/>
      <c r="C92" s="34" t="s">
        <v>1100</v>
      </c>
      <c r="D92" s="36"/>
      <c r="E92" s="35"/>
      <c r="F92" s="38">
        <f>Source!AL96</f>
        <v>24.95</v>
      </c>
      <c r="G92" s="37" t="str">
        <f>Source!DD96</f>
        <v/>
      </c>
      <c r="H92" s="35">
        <f>Source!AW97</f>
        <v>1</v>
      </c>
      <c r="I92" s="38">
        <f>Source!P96</f>
        <v>9.23</v>
      </c>
      <c r="J92" s="35">
        <f>IF(Source!BC97&lt;&gt; 0, Source!BC97, 1)</f>
        <v>2.17</v>
      </c>
      <c r="K92" s="38">
        <f>Source!P97</f>
        <v>20.03</v>
      </c>
    </row>
    <row r="93" spans="1:29" ht="57" x14ac:dyDescent="0.2">
      <c r="A93" s="34" t="s">
        <v>111</v>
      </c>
      <c r="B93" s="34" t="str">
        <f>Source!F98</f>
        <v>1.12-1-56</v>
      </c>
      <c r="C93" s="34" t="s">
        <v>113</v>
      </c>
      <c r="D93" s="36" t="str">
        <f>Source!H98</f>
        <v>м</v>
      </c>
      <c r="E93" s="35">
        <f>Source!I98</f>
        <v>37</v>
      </c>
      <c r="F93" s="38">
        <f>Source!AK98</f>
        <v>61.58</v>
      </c>
      <c r="G93" s="41" t="s">
        <v>3</v>
      </c>
      <c r="H93" s="35">
        <f>Source!AW99</f>
        <v>1</v>
      </c>
      <c r="I93" s="38">
        <f>Source!O98</f>
        <v>2278.46</v>
      </c>
      <c r="J93" s="35">
        <f>IF(Source!BC99&lt;&gt; 0, Source!BC99, 1)</f>
        <v>11.88</v>
      </c>
      <c r="K93" s="38">
        <f>Source!O99</f>
        <v>27068.1</v>
      </c>
      <c r="Q93">
        <f>Source!X98</f>
        <v>0</v>
      </c>
      <c r="R93">
        <f>Source!X99</f>
        <v>0</v>
      </c>
      <c r="S93">
        <f>Source!Y98</f>
        <v>0</v>
      </c>
      <c r="T93">
        <f>Source!Y99</f>
        <v>0</v>
      </c>
      <c r="U93">
        <f>ROUND((175/100)*ROUND(Source!R98, 2), 2)</f>
        <v>0</v>
      </c>
      <c r="V93">
        <f>ROUND((0/100)*ROUND(Source!R99, 2), 2)</f>
        <v>0</v>
      </c>
      <c r="AC93">
        <v>3</v>
      </c>
    </row>
    <row r="94" spans="1:29" ht="71.25" x14ac:dyDescent="0.2">
      <c r="A94" s="34" t="s">
        <v>115</v>
      </c>
      <c r="B94" s="34" t="str">
        <f>Source!F100</f>
        <v>1.12-10-146</v>
      </c>
      <c r="C94" s="34" t="s">
        <v>47</v>
      </c>
      <c r="D94" s="36" t="str">
        <f>Source!H100</f>
        <v>100 шт.</v>
      </c>
      <c r="E94" s="35">
        <f>Source!I100</f>
        <v>0.12000000000000001</v>
      </c>
      <c r="F94" s="38">
        <f>Source!AK100</f>
        <v>526.22</v>
      </c>
      <c r="G94" s="41" t="s">
        <v>3</v>
      </c>
      <c r="H94" s="35">
        <f>Source!AW101</f>
        <v>1</v>
      </c>
      <c r="I94" s="38">
        <f>Source!O100</f>
        <v>63.15</v>
      </c>
      <c r="J94" s="35">
        <f>IF(Source!BC101&lt;&gt; 0, Source!BC101, 1)</f>
        <v>2.79</v>
      </c>
      <c r="K94" s="38">
        <f>Source!O101</f>
        <v>176.19</v>
      </c>
      <c r="Q94">
        <f>Source!X100</f>
        <v>0</v>
      </c>
      <c r="R94">
        <f>Source!X101</f>
        <v>0</v>
      </c>
      <c r="S94">
        <f>Source!Y100</f>
        <v>0</v>
      </c>
      <c r="T94">
        <f>Source!Y101</f>
        <v>0</v>
      </c>
      <c r="U94">
        <f>ROUND((175/100)*ROUND(Source!R100, 2), 2)</f>
        <v>0</v>
      </c>
      <c r="V94">
        <f>ROUND((0/100)*ROUND(Source!R101, 2), 2)</f>
        <v>0</v>
      </c>
      <c r="AC94">
        <v>3</v>
      </c>
    </row>
    <row r="95" spans="1:29" ht="14.25" x14ac:dyDescent="0.2">
      <c r="A95" s="34"/>
      <c r="B95" s="34"/>
      <c r="C95" s="34" t="s">
        <v>1101</v>
      </c>
      <c r="D95" s="36" t="s">
        <v>1102</v>
      </c>
      <c r="E95" s="35">
        <f>Source!BZ97</f>
        <v>109</v>
      </c>
      <c r="F95" s="38"/>
      <c r="G95" s="37"/>
      <c r="H95" s="35"/>
      <c r="I95" s="38">
        <f>SUM(Q87:Q94)</f>
        <v>140.85</v>
      </c>
      <c r="J95" s="35">
        <f>Source!AT97</f>
        <v>109</v>
      </c>
      <c r="K95" s="38">
        <f>SUM(R87:R94)</f>
        <v>7745.33</v>
      </c>
    </row>
    <row r="96" spans="1:29" ht="14.25" x14ac:dyDescent="0.2">
      <c r="A96" s="34"/>
      <c r="B96" s="34"/>
      <c r="C96" s="34" t="s">
        <v>1103</v>
      </c>
      <c r="D96" s="36" t="s">
        <v>1102</v>
      </c>
      <c r="E96" s="35">
        <f>Source!CA97</f>
        <v>61</v>
      </c>
      <c r="F96" s="38"/>
      <c r="G96" s="37"/>
      <c r="H96" s="35"/>
      <c r="I96" s="38">
        <f>SUM(S87:S95)</f>
        <v>78.819999999999993</v>
      </c>
      <c r="J96" s="35">
        <f>Source!AU97</f>
        <v>61</v>
      </c>
      <c r="K96" s="38">
        <f>SUM(T87:T95)</f>
        <v>4334.54</v>
      </c>
    </row>
    <row r="97" spans="1:29" ht="28.5" x14ac:dyDescent="0.2">
      <c r="A97" s="42"/>
      <c r="B97" s="42"/>
      <c r="C97" s="42" t="s">
        <v>1104</v>
      </c>
      <c r="D97" s="43" t="s">
        <v>1105</v>
      </c>
      <c r="E97" s="44">
        <f>Source!AQ96</f>
        <v>20.97</v>
      </c>
      <c r="F97" s="45"/>
      <c r="G97" s="46" t="str">
        <f>Source!DI96</f>
        <v>*1,15)*1,1</v>
      </c>
      <c r="H97" s="44">
        <f>Source!AV97</f>
        <v>1.0669999999999999</v>
      </c>
      <c r="I97" s="45">
        <f>Source!U96</f>
        <v>10.472614069499999</v>
      </c>
      <c r="J97" s="44"/>
      <c r="K97" s="45"/>
    </row>
    <row r="98" spans="1:29" ht="15" x14ac:dyDescent="0.2">
      <c r="C98" s="47" t="s">
        <v>1106</v>
      </c>
      <c r="H98" s="48">
        <f>I89+I90+I92+I95+I96+SUM(I93:I94)</f>
        <v>2703.04</v>
      </c>
      <c r="I98" s="48"/>
      <c r="J98" s="48">
        <f>K89+K90+K92+K95+K96+SUM(K93:K94)</f>
        <v>46480.61</v>
      </c>
      <c r="K98" s="48"/>
      <c r="O98" s="49">
        <f>I89+I90+I92+I95+I96+SUM(I93:I94)</f>
        <v>2703.04</v>
      </c>
      <c r="P98" s="49">
        <f>K89+K90+K92+K95+K96+SUM(K93:K94)</f>
        <v>46480.61</v>
      </c>
    </row>
    <row r="100" spans="1:29" ht="78" x14ac:dyDescent="0.2">
      <c r="A100" s="34">
        <v>6</v>
      </c>
      <c r="B100" s="34" t="s">
        <v>1110</v>
      </c>
      <c r="C100" s="34" t="s">
        <v>122</v>
      </c>
      <c r="D100" s="36" t="str">
        <f>Source!H108</f>
        <v>100 м</v>
      </c>
      <c r="E100" s="35">
        <f>Source!I108</f>
        <v>0.35</v>
      </c>
      <c r="F100" s="38"/>
      <c r="G100" s="37"/>
      <c r="H100" s="35"/>
      <c r="I100" s="38"/>
      <c r="J100" s="35"/>
      <c r="K100" s="38"/>
      <c r="Q100">
        <f>Source!X108</f>
        <v>146.80000000000001</v>
      </c>
      <c r="R100">
        <f>Source!X109</f>
        <v>8072.61</v>
      </c>
      <c r="S100">
        <f>Source!Y108</f>
        <v>82.15</v>
      </c>
      <c r="T100">
        <f>Source!Y109</f>
        <v>4517.7</v>
      </c>
      <c r="U100">
        <f>ROUND((175/100)*ROUND(Source!R108, 2), 2)</f>
        <v>0.81</v>
      </c>
      <c r="V100">
        <f>ROUND((0/100)*ROUND(Source!R109, 2), 2)</f>
        <v>0</v>
      </c>
      <c r="AC100">
        <v>0</v>
      </c>
    </row>
    <row r="101" spans="1:29" x14ac:dyDescent="0.2">
      <c r="C101" s="39" t="str">
        <f>"Объем: "&amp;Source!I108&amp;"=35/"&amp;"100"</f>
        <v>Объем: 0,35=35/100</v>
      </c>
    </row>
    <row r="102" spans="1:29" ht="28.5" x14ac:dyDescent="0.2">
      <c r="A102" s="34"/>
      <c r="B102" s="34"/>
      <c r="C102" s="34" t="s">
        <v>1097</v>
      </c>
      <c r="D102" s="36"/>
      <c r="E102" s="35"/>
      <c r="F102" s="38">
        <f>Source!AO108</f>
        <v>284.12</v>
      </c>
      <c r="G102" s="37" t="str">
        <f>Source!DG108</f>
        <v>*1,15)*1,1</v>
      </c>
      <c r="H102" s="35">
        <f>Source!AV109</f>
        <v>1.0669999999999999</v>
      </c>
      <c r="I102" s="38">
        <f>Source!S108</f>
        <v>134.22</v>
      </c>
      <c r="J102" s="35">
        <f>IF(Source!BA109&lt;&gt; 0, Source!BA109, 1)</f>
        <v>54.99</v>
      </c>
      <c r="K102" s="38">
        <f>Source!S109</f>
        <v>7380.76</v>
      </c>
    </row>
    <row r="103" spans="1:29" ht="28.5" x14ac:dyDescent="0.2">
      <c r="A103" s="34"/>
      <c r="B103" s="34"/>
      <c r="C103" s="34" t="s">
        <v>1098</v>
      </c>
      <c r="D103" s="36"/>
      <c r="E103" s="35"/>
      <c r="F103" s="38">
        <f>Source!AM108</f>
        <v>9.4499999999999993</v>
      </c>
      <c r="G103" s="37" t="str">
        <f>Source!DE108</f>
        <v>*1,25)*1,1</v>
      </c>
      <c r="H103" s="35">
        <f>Source!AV109</f>
        <v>1.0669999999999999</v>
      </c>
      <c r="I103" s="38">
        <f>Source!Q108</f>
        <v>4.8499999999999996</v>
      </c>
      <c r="J103" s="35">
        <f>IF(Source!BB109&lt;&gt; 0, Source!BB109, 1)</f>
        <v>13.57</v>
      </c>
      <c r="K103" s="38">
        <f>Source!Q109</f>
        <v>65.81</v>
      </c>
    </row>
    <row r="104" spans="1:29" ht="28.5" x14ac:dyDescent="0.2">
      <c r="A104" s="34"/>
      <c r="B104" s="34"/>
      <c r="C104" s="34" t="s">
        <v>1099</v>
      </c>
      <c r="D104" s="36"/>
      <c r="E104" s="35"/>
      <c r="F104" s="38">
        <f>Source!AN108</f>
        <v>0.89</v>
      </c>
      <c r="G104" s="37" t="str">
        <f>Source!DF108</f>
        <v>*1,25)*1,1</v>
      </c>
      <c r="H104" s="35">
        <f>Source!AV109</f>
        <v>1.0669999999999999</v>
      </c>
      <c r="I104" s="40">
        <f>Source!R108</f>
        <v>0.46</v>
      </c>
      <c r="J104" s="35">
        <f>IF(Source!BS109&lt;&gt; 0, Source!BS109, 1)</f>
        <v>54.99</v>
      </c>
      <c r="K104" s="40">
        <f>Source!R109</f>
        <v>25.3</v>
      </c>
    </row>
    <row r="105" spans="1:29" ht="14.25" x14ac:dyDescent="0.2">
      <c r="A105" s="34"/>
      <c r="B105" s="34"/>
      <c r="C105" s="34" t="s">
        <v>1100</v>
      </c>
      <c r="D105" s="36"/>
      <c r="E105" s="35"/>
      <c r="F105" s="38">
        <f>Source!AL108</f>
        <v>24.93</v>
      </c>
      <c r="G105" s="37" t="str">
        <f>Source!DD108</f>
        <v/>
      </c>
      <c r="H105" s="35">
        <f>Source!AW109</f>
        <v>1</v>
      </c>
      <c r="I105" s="38">
        <f>Source!P108</f>
        <v>8.73</v>
      </c>
      <c r="J105" s="35">
        <f>IF(Source!BC109&lt;&gt; 0, Source!BC109, 1)</f>
        <v>2.4900000000000002</v>
      </c>
      <c r="K105" s="38">
        <f>Source!P109</f>
        <v>21.74</v>
      </c>
    </row>
    <row r="106" spans="1:29" ht="71.25" x14ac:dyDescent="0.2">
      <c r="A106" s="34" t="s">
        <v>124</v>
      </c>
      <c r="B106" s="34" t="str">
        <f>Source!F110</f>
        <v>1.12-6-670</v>
      </c>
      <c r="C106" s="34" t="s">
        <v>126</v>
      </c>
      <c r="D106" s="36" t="str">
        <f>Source!H110</f>
        <v>м</v>
      </c>
      <c r="E106" s="35">
        <f>Source!I110</f>
        <v>35</v>
      </c>
      <c r="F106" s="38">
        <f>Source!AK110</f>
        <v>52.61</v>
      </c>
      <c r="G106" s="41" t="s">
        <v>3</v>
      </c>
      <c r="H106" s="35">
        <f>Source!AW111</f>
        <v>1</v>
      </c>
      <c r="I106" s="38">
        <f>Source!O110</f>
        <v>1841.35</v>
      </c>
      <c r="J106" s="35">
        <f>IF(Source!BC111&lt;&gt; 0, Source!BC111, 1)</f>
        <v>7.64</v>
      </c>
      <c r="K106" s="38">
        <f>Source!O111</f>
        <v>14067.91</v>
      </c>
      <c r="Q106">
        <f>Source!X110</f>
        <v>0</v>
      </c>
      <c r="R106">
        <f>Source!X111</f>
        <v>0</v>
      </c>
      <c r="S106">
        <f>Source!Y110</f>
        <v>0</v>
      </c>
      <c r="T106">
        <f>Source!Y111</f>
        <v>0</v>
      </c>
      <c r="U106">
        <f>ROUND((175/100)*ROUND(Source!R110, 2), 2)</f>
        <v>0</v>
      </c>
      <c r="V106">
        <f>ROUND((0/100)*ROUND(Source!R111, 2), 2)</f>
        <v>0</v>
      </c>
      <c r="AC106">
        <v>3</v>
      </c>
    </row>
    <row r="107" spans="1:29" ht="71.25" x14ac:dyDescent="0.2">
      <c r="A107" s="34" t="s">
        <v>128</v>
      </c>
      <c r="B107" s="34" t="str">
        <f>Source!F112</f>
        <v>1.12-10-146</v>
      </c>
      <c r="C107" s="34" t="s">
        <v>47</v>
      </c>
      <c r="D107" s="36" t="str">
        <f>Source!H112</f>
        <v>100 шт.</v>
      </c>
      <c r="E107" s="35">
        <f>Source!I112</f>
        <v>0.11000000000000001</v>
      </c>
      <c r="F107" s="38">
        <f>Source!AK112</f>
        <v>526.22</v>
      </c>
      <c r="G107" s="41" t="s">
        <v>3</v>
      </c>
      <c r="H107" s="35">
        <f>Source!AW113</f>
        <v>1</v>
      </c>
      <c r="I107" s="38">
        <f>Source!O112</f>
        <v>57.88</v>
      </c>
      <c r="J107" s="35">
        <f>IF(Source!BC113&lt;&gt; 0, Source!BC113, 1)</f>
        <v>2.79</v>
      </c>
      <c r="K107" s="38">
        <f>Source!O113</f>
        <v>161.49</v>
      </c>
      <c r="Q107">
        <f>Source!X112</f>
        <v>0</v>
      </c>
      <c r="R107">
        <f>Source!X113</f>
        <v>0</v>
      </c>
      <c r="S107">
        <f>Source!Y112</f>
        <v>0</v>
      </c>
      <c r="T107">
        <f>Source!Y113</f>
        <v>0</v>
      </c>
      <c r="U107">
        <f>ROUND((175/100)*ROUND(Source!R112, 2), 2)</f>
        <v>0</v>
      </c>
      <c r="V107">
        <f>ROUND((0/100)*ROUND(Source!R113, 2), 2)</f>
        <v>0</v>
      </c>
      <c r="AC107">
        <v>3</v>
      </c>
    </row>
    <row r="108" spans="1:29" ht="14.25" x14ac:dyDescent="0.2">
      <c r="A108" s="34"/>
      <c r="B108" s="34"/>
      <c r="C108" s="34" t="s">
        <v>1101</v>
      </c>
      <c r="D108" s="36" t="s">
        <v>1102</v>
      </c>
      <c r="E108" s="35">
        <f>Source!BZ109</f>
        <v>109</v>
      </c>
      <c r="F108" s="38"/>
      <c r="G108" s="37"/>
      <c r="H108" s="35"/>
      <c r="I108" s="38">
        <f>SUM(Q100:Q107)</f>
        <v>146.80000000000001</v>
      </c>
      <c r="J108" s="35">
        <f>Source!AT109</f>
        <v>109</v>
      </c>
      <c r="K108" s="38">
        <f>SUM(R100:R107)</f>
        <v>8072.61</v>
      </c>
    </row>
    <row r="109" spans="1:29" ht="14.25" x14ac:dyDescent="0.2">
      <c r="A109" s="34"/>
      <c r="B109" s="34"/>
      <c r="C109" s="34" t="s">
        <v>1103</v>
      </c>
      <c r="D109" s="36" t="s">
        <v>1102</v>
      </c>
      <c r="E109" s="35">
        <f>Source!CA109</f>
        <v>61</v>
      </c>
      <c r="F109" s="38"/>
      <c r="G109" s="37"/>
      <c r="H109" s="35"/>
      <c r="I109" s="38">
        <f>SUM(S100:S108)</f>
        <v>82.15</v>
      </c>
      <c r="J109" s="35">
        <f>Source!AU109</f>
        <v>61</v>
      </c>
      <c r="K109" s="38">
        <f>SUM(T100:T108)</f>
        <v>4517.7</v>
      </c>
    </row>
    <row r="110" spans="1:29" ht="28.5" x14ac:dyDescent="0.2">
      <c r="A110" s="42"/>
      <c r="B110" s="42"/>
      <c r="C110" s="42" t="s">
        <v>1104</v>
      </c>
      <c r="D110" s="43" t="s">
        <v>1105</v>
      </c>
      <c r="E110" s="44">
        <f>Source!AQ108</f>
        <v>23.23</v>
      </c>
      <c r="F110" s="45"/>
      <c r="G110" s="46" t="str">
        <f>Source!DI108</f>
        <v>*1,15)*1,1</v>
      </c>
      <c r="H110" s="44">
        <f>Source!AV109</f>
        <v>1.0669999999999999</v>
      </c>
      <c r="I110" s="45">
        <f>Source!U108</f>
        <v>10.974183027499999</v>
      </c>
      <c r="J110" s="44"/>
      <c r="K110" s="45"/>
    </row>
    <row r="111" spans="1:29" ht="15" x14ac:dyDescent="0.2">
      <c r="C111" s="47" t="s">
        <v>1106</v>
      </c>
      <c r="H111" s="48">
        <f>I102+I103+I105+I108+I109+SUM(I106:I107)</f>
        <v>2275.98</v>
      </c>
      <c r="I111" s="48"/>
      <c r="J111" s="48">
        <f>K102+K103+K105+K108+K109+SUM(K106:K107)</f>
        <v>34288.019999999997</v>
      </c>
      <c r="K111" s="48"/>
      <c r="O111" s="49">
        <f>I102+I103+I105+I108+I109+SUM(I106:I107)</f>
        <v>2275.98</v>
      </c>
      <c r="P111" s="49">
        <f>K102+K103+K105+K108+K109+SUM(K106:K107)</f>
        <v>34288.019999999997</v>
      </c>
    </row>
    <row r="113" spans="1:29" ht="103.5" x14ac:dyDescent="0.2">
      <c r="A113" s="34">
        <v>7</v>
      </c>
      <c r="B113" s="34" t="s">
        <v>1111</v>
      </c>
      <c r="C113" s="34" t="s">
        <v>138</v>
      </c>
      <c r="D113" s="36" t="str">
        <f>Source!H120</f>
        <v>100 м</v>
      </c>
      <c r="E113" s="35">
        <f>Source!I120</f>
        <v>0.5</v>
      </c>
      <c r="F113" s="38"/>
      <c r="G113" s="37"/>
      <c r="H113" s="35"/>
      <c r="I113" s="38"/>
      <c r="J113" s="35"/>
      <c r="K113" s="38"/>
      <c r="Q113">
        <f>Source!X120</f>
        <v>224.26</v>
      </c>
      <c r="R113">
        <f>Source!X121</f>
        <v>12331.87</v>
      </c>
      <c r="S113">
        <f>Source!Y120</f>
        <v>125.5</v>
      </c>
      <c r="T113">
        <f>Source!Y121</f>
        <v>6901.32</v>
      </c>
      <c r="U113">
        <f>ROUND((175/100)*ROUND(Source!R120, 2), 2)</f>
        <v>1.1399999999999999</v>
      </c>
      <c r="V113">
        <f>ROUND((0/100)*ROUND(Source!R121, 2), 2)</f>
        <v>0</v>
      </c>
      <c r="AC113">
        <v>0</v>
      </c>
    </row>
    <row r="114" spans="1:29" x14ac:dyDescent="0.2">
      <c r="C114" s="39" t="str">
        <f>"Объем: "&amp;Source!I120&amp;"=50/"&amp;"100"</f>
        <v>Объем: 0,5=50/100</v>
      </c>
    </row>
    <row r="115" spans="1:29" ht="28.5" x14ac:dyDescent="0.2">
      <c r="A115" s="34"/>
      <c r="B115" s="34"/>
      <c r="C115" s="34" t="s">
        <v>1097</v>
      </c>
      <c r="D115" s="36"/>
      <c r="E115" s="35"/>
      <c r="F115" s="38">
        <f>Source!AO120</f>
        <v>303.89</v>
      </c>
      <c r="G115" s="37" t="str">
        <f>Source!DG120</f>
        <v>*1,15)*1,1</v>
      </c>
      <c r="H115" s="35">
        <f>Source!AV121</f>
        <v>1.0669999999999999</v>
      </c>
      <c r="I115" s="38">
        <f>Source!S120</f>
        <v>205.09</v>
      </c>
      <c r="J115" s="35">
        <f>IF(Source!BA121&lt;&gt; 0, Source!BA121, 1)</f>
        <v>54.99</v>
      </c>
      <c r="K115" s="38">
        <f>Source!S121</f>
        <v>11277.9</v>
      </c>
    </row>
    <row r="116" spans="1:29" ht="28.5" x14ac:dyDescent="0.2">
      <c r="A116" s="34"/>
      <c r="B116" s="34"/>
      <c r="C116" s="34" t="s">
        <v>1098</v>
      </c>
      <c r="D116" s="36"/>
      <c r="E116" s="35"/>
      <c r="F116" s="38">
        <f>Source!AM120</f>
        <v>9.5</v>
      </c>
      <c r="G116" s="37" t="str">
        <f>Source!DE120</f>
        <v>*1,25)*1,1</v>
      </c>
      <c r="H116" s="35">
        <f>Source!AV121</f>
        <v>1.0669999999999999</v>
      </c>
      <c r="I116" s="38">
        <f>Source!Q120</f>
        <v>6.97</v>
      </c>
      <c r="J116" s="35">
        <f>IF(Source!BB121&lt;&gt; 0, Source!BB121, 1)</f>
        <v>13.54</v>
      </c>
      <c r="K116" s="38">
        <f>Source!Q121</f>
        <v>94.37</v>
      </c>
    </row>
    <row r="117" spans="1:29" ht="28.5" x14ac:dyDescent="0.2">
      <c r="A117" s="34"/>
      <c r="B117" s="34"/>
      <c r="C117" s="34" t="s">
        <v>1099</v>
      </c>
      <c r="D117" s="36"/>
      <c r="E117" s="35"/>
      <c r="F117" s="38">
        <f>Source!AN120</f>
        <v>0.89</v>
      </c>
      <c r="G117" s="37" t="str">
        <f>Source!DF120</f>
        <v>*1,25)*1,1</v>
      </c>
      <c r="H117" s="35">
        <f>Source!AV121</f>
        <v>1.0669999999999999</v>
      </c>
      <c r="I117" s="40">
        <f>Source!R120</f>
        <v>0.65</v>
      </c>
      <c r="J117" s="35">
        <f>IF(Source!BS121&lt;&gt; 0, Source!BS121, 1)</f>
        <v>54.99</v>
      </c>
      <c r="K117" s="40">
        <f>Source!R121</f>
        <v>35.74</v>
      </c>
    </row>
    <row r="118" spans="1:29" ht="14.25" x14ac:dyDescent="0.2">
      <c r="A118" s="34"/>
      <c r="B118" s="34"/>
      <c r="C118" s="34" t="s">
        <v>1100</v>
      </c>
      <c r="D118" s="36"/>
      <c r="E118" s="35"/>
      <c r="F118" s="38">
        <f>Source!AL120</f>
        <v>26.33</v>
      </c>
      <c r="G118" s="37" t="str">
        <f>Source!DD120</f>
        <v>*1</v>
      </c>
      <c r="H118" s="35">
        <f>Source!AW121</f>
        <v>1</v>
      </c>
      <c r="I118" s="38">
        <f>Source!P120</f>
        <v>13.17</v>
      </c>
      <c r="J118" s="35">
        <f>IF(Source!BC121&lt;&gt; 0, Source!BC121, 1)</f>
        <v>2.65</v>
      </c>
      <c r="K118" s="38">
        <f>Source!P121</f>
        <v>34.9</v>
      </c>
    </row>
    <row r="119" spans="1:29" ht="78" x14ac:dyDescent="0.2">
      <c r="A119" s="34" t="s">
        <v>142</v>
      </c>
      <c r="B119" s="34" t="s">
        <v>1112</v>
      </c>
      <c r="C119" s="34" t="s">
        <v>144</v>
      </c>
      <c r="D119" s="36" t="str">
        <f>Source!H122</f>
        <v>м</v>
      </c>
      <c r="E119" s="35">
        <f>Source!I122</f>
        <v>50</v>
      </c>
      <c r="F119" s="38">
        <f>Source!AK122</f>
        <v>85.33</v>
      </c>
      <c r="G119" s="41" t="s">
        <v>1113</v>
      </c>
      <c r="H119" s="35">
        <f>Source!AW123</f>
        <v>1</v>
      </c>
      <c r="I119" s="38">
        <f>Source!O122</f>
        <v>4266.5</v>
      </c>
      <c r="J119" s="35">
        <f>IF(Source!BC123&lt;&gt; 0, Source!BC123, 1)</f>
        <v>6.83</v>
      </c>
      <c r="K119" s="38">
        <f>Source!O123</f>
        <v>29140.2</v>
      </c>
      <c r="Q119">
        <f>Source!X122</f>
        <v>0</v>
      </c>
      <c r="R119">
        <f>Source!X123</f>
        <v>0</v>
      </c>
      <c r="S119">
        <f>Source!Y122</f>
        <v>0</v>
      </c>
      <c r="T119">
        <f>Source!Y123</f>
        <v>0</v>
      </c>
      <c r="U119">
        <f>ROUND((175/100)*ROUND(Source!R122, 2), 2)</f>
        <v>0</v>
      </c>
      <c r="V119">
        <f>ROUND((0/100)*ROUND(Source!R123, 2), 2)</f>
        <v>0</v>
      </c>
      <c r="AC119">
        <v>3</v>
      </c>
    </row>
    <row r="120" spans="1:29" ht="92.25" x14ac:dyDescent="0.2">
      <c r="A120" s="34" t="s">
        <v>147</v>
      </c>
      <c r="B120" s="34" t="s">
        <v>1114</v>
      </c>
      <c r="C120" s="34" t="s">
        <v>148</v>
      </c>
      <c r="D120" s="36" t="str">
        <f>Source!H124</f>
        <v>шт.</v>
      </c>
      <c r="E120" s="35">
        <f>Source!I124</f>
        <v>25</v>
      </c>
      <c r="F120" s="38">
        <f>Source!AK124</f>
        <v>22.71</v>
      </c>
      <c r="G120" s="41" t="s">
        <v>1113</v>
      </c>
      <c r="H120" s="35">
        <f>Source!AW125</f>
        <v>1</v>
      </c>
      <c r="I120" s="38">
        <f>Source!O124</f>
        <v>567.75</v>
      </c>
      <c r="J120" s="35">
        <f>IF(Source!BC125&lt;&gt; 0, Source!BC125, 1)</f>
        <v>2.93</v>
      </c>
      <c r="K120" s="38">
        <f>Source!O125</f>
        <v>1663.51</v>
      </c>
      <c r="Q120">
        <f>Source!X124</f>
        <v>0</v>
      </c>
      <c r="R120">
        <f>Source!X125</f>
        <v>0</v>
      </c>
      <c r="S120">
        <f>Source!Y124</f>
        <v>0</v>
      </c>
      <c r="T120">
        <f>Source!Y125</f>
        <v>0</v>
      </c>
      <c r="U120">
        <f>ROUND((175/100)*ROUND(Source!R124, 2), 2)</f>
        <v>0</v>
      </c>
      <c r="V120">
        <f>ROUND((0/100)*ROUND(Source!R125, 2), 2)</f>
        <v>0</v>
      </c>
      <c r="AC120">
        <v>3</v>
      </c>
    </row>
    <row r="121" spans="1:29" ht="14.25" x14ac:dyDescent="0.2">
      <c r="A121" s="34"/>
      <c r="B121" s="34"/>
      <c r="C121" s="34" t="s">
        <v>1101</v>
      </c>
      <c r="D121" s="36" t="s">
        <v>1102</v>
      </c>
      <c r="E121" s="35">
        <f>Source!BZ121</f>
        <v>109</v>
      </c>
      <c r="F121" s="38"/>
      <c r="G121" s="37"/>
      <c r="H121" s="35"/>
      <c r="I121" s="38">
        <f>SUM(Q113:Q120)</f>
        <v>224.26</v>
      </c>
      <c r="J121" s="35">
        <f>Source!AT121</f>
        <v>109</v>
      </c>
      <c r="K121" s="38">
        <f>SUM(R113:R120)</f>
        <v>12331.87</v>
      </c>
    </row>
    <row r="122" spans="1:29" ht="14.25" x14ac:dyDescent="0.2">
      <c r="A122" s="34"/>
      <c r="B122" s="34"/>
      <c r="C122" s="34" t="s">
        <v>1103</v>
      </c>
      <c r="D122" s="36" t="s">
        <v>1102</v>
      </c>
      <c r="E122" s="35">
        <f>Source!CA121</f>
        <v>61</v>
      </c>
      <c r="F122" s="38"/>
      <c r="G122" s="37"/>
      <c r="H122" s="35"/>
      <c r="I122" s="38">
        <f>SUM(S113:S121)</f>
        <v>125.5</v>
      </c>
      <c r="J122" s="35">
        <f>Source!AU121</f>
        <v>61</v>
      </c>
      <c r="K122" s="38">
        <f>SUM(T113:T121)</f>
        <v>6901.32</v>
      </c>
    </row>
    <row r="123" spans="1:29" ht="28.5" x14ac:dyDescent="0.2">
      <c r="A123" s="42"/>
      <c r="B123" s="42"/>
      <c r="C123" s="42" t="s">
        <v>1104</v>
      </c>
      <c r="D123" s="43" t="s">
        <v>1105</v>
      </c>
      <c r="E123" s="44">
        <f>Source!AQ120</f>
        <v>24.89</v>
      </c>
      <c r="F123" s="45"/>
      <c r="G123" s="46" t="str">
        <f>Source!DI120</f>
        <v>*1,15)*1,1</v>
      </c>
      <c r="H123" s="44">
        <f>Source!AV121</f>
        <v>1.0669999999999999</v>
      </c>
      <c r="I123" s="45">
        <f>Source!U120</f>
        <v>16.797700975000001</v>
      </c>
      <c r="J123" s="44"/>
      <c r="K123" s="45"/>
    </row>
    <row r="124" spans="1:29" ht="15" x14ac:dyDescent="0.2">
      <c r="C124" s="47" t="s">
        <v>1106</v>
      </c>
      <c r="H124" s="48">
        <f>I115+I116+I118+I121+I122+SUM(I119:I120)</f>
        <v>5409.24</v>
      </c>
      <c r="I124" s="48"/>
      <c r="J124" s="48">
        <f>K115+K116+K118+K121+K122+SUM(K119:K120)</f>
        <v>61444.07</v>
      </c>
      <c r="K124" s="48"/>
      <c r="O124" s="49">
        <f>I115+I116+I118+I121+I122+SUM(I119:I120)</f>
        <v>5409.24</v>
      </c>
      <c r="P124" s="49">
        <f>K115+K116+K118+K121+K122+SUM(K119:K120)</f>
        <v>61444.07</v>
      </c>
    </row>
    <row r="126" spans="1:29" ht="78" x14ac:dyDescent="0.2">
      <c r="A126" s="34">
        <v>8</v>
      </c>
      <c r="B126" s="34" t="s">
        <v>1115</v>
      </c>
      <c r="C126" s="34" t="s">
        <v>158</v>
      </c>
      <c r="D126" s="36" t="str">
        <f>Source!H132</f>
        <v>100 м</v>
      </c>
      <c r="E126" s="35">
        <f>Source!I132</f>
        <v>0.4</v>
      </c>
      <c r="F126" s="38"/>
      <c r="G126" s="37"/>
      <c r="H126" s="35"/>
      <c r="I126" s="38"/>
      <c r="J126" s="35"/>
      <c r="K126" s="38"/>
      <c r="Q126">
        <f>Source!X132</f>
        <v>198.72</v>
      </c>
      <c r="R126">
        <f>Source!X133</f>
        <v>10927.49</v>
      </c>
      <c r="S126">
        <f>Source!Y132</f>
        <v>111.21</v>
      </c>
      <c r="T126">
        <f>Source!Y133</f>
        <v>6115.38</v>
      </c>
      <c r="U126">
        <f>ROUND((175/100)*ROUND(Source!R132, 2), 2)</f>
        <v>0.91</v>
      </c>
      <c r="V126">
        <f>ROUND((0/100)*ROUND(Source!R133, 2), 2)</f>
        <v>0</v>
      </c>
      <c r="AC126">
        <v>0</v>
      </c>
    </row>
    <row r="127" spans="1:29" x14ac:dyDescent="0.2">
      <c r="C127" s="39" t="str">
        <f>"Объем: "&amp;Source!I132&amp;"=40/"&amp;"100"</f>
        <v>Объем: 0,4=40/100</v>
      </c>
    </row>
    <row r="128" spans="1:29" ht="28.5" x14ac:dyDescent="0.2">
      <c r="A128" s="34"/>
      <c r="B128" s="34"/>
      <c r="C128" s="34" t="s">
        <v>1097</v>
      </c>
      <c r="D128" s="36"/>
      <c r="E128" s="35"/>
      <c r="F128" s="38">
        <f>Source!AO132</f>
        <v>336.7</v>
      </c>
      <c r="G128" s="37" t="str">
        <f>Source!DG132</f>
        <v>*1,15)*1,1</v>
      </c>
      <c r="H128" s="35">
        <f>Source!AV133</f>
        <v>1.0669999999999999</v>
      </c>
      <c r="I128" s="38">
        <f>Source!S132</f>
        <v>181.79</v>
      </c>
      <c r="J128" s="35">
        <f>IF(Source!BA133&lt;&gt; 0, Source!BA133, 1)</f>
        <v>54.99</v>
      </c>
      <c r="K128" s="38">
        <f>Source!S133</f>
        <v>9996.6299999999992</v>
      </c>
    </row>
    <row r="129" spans="1:29" ht="28.5" x14ac:dyDescent="0.2">
      <c r="A129" s="34"/>
      <c r="B129" s="34"/>
      <c r="C129" s="34" t="s">
        <v>1098</v>
      </c>
      <c r="D129" s="36"/>
      <c r="E129" s="35"/>
      <c r="F129" s="38">
        <f>Source!AM132</f>
        <v>9.7899999999999991</v>
      </c>
      <c r="G129" s="37" t="str">
        <f>Source!DE132</f>
        <v>*1,25)*1,1</v>
      </c>
      <c r="H129" s="35">
        <f>Source!AV133</f>
        <v>1.0669999999999999</v>
      </c>
      <c r="I129" s="38">
        <f>Source!Q132</f>
        <v>5.75</v>
      </c>
      <c r="J129" s="35">
        <f>IF(Source!BB133&lt;&gt; 0, Source!BB133, 1)</f>
        <v>13.4</v>
      </c>
      <c r="K129" s="38">
        <f>Source!Q133</f>
        <v>77.05</v>
      </c>
    </row>
    <row r="130" spans="1:29" ht="28.5" x14ac:dyDescent="0.2">
      <c r="A130" s="34"/>
      <c r="B130" s="34"/>
      <c r="C130" s="34" t="s">
        <v>1099</v>
      </c>
      <c r="D130" s="36"/>
      <c r="E130" s="35"/>
      <c r="F130" s="38">
        <f>Source!AN132</f>
        <v>0.89</v>
      </c>
      <c r="G130" s="37" t="str">
        <f>Source!DF132</f>
        <v>*1,25)*1,1</v>
      </c>
      <c r="H130" s="35">
        <f>Source!AV133</f>
        <v>1.0669999999999999</v>
      </c>
      <c r="I130" s="40">
        <f>Source!R132</f>
        <v>0.52</v>
      </c>
      <c r="J130" s="35">
        <f>IF(Source!BS133&lt;&gt; 0, Source!BS133, 1)</f>
        <v>54.99</v>
      </c>
      <c r="K130" s="40">
        <f>Source!R133</f>
        <v>28.59</v>
      </c>
    </row>
    <row r="131" spans="1:29" ht="14.25" x14ac:dyDescent="0.2">
      <c r="A131" s="34"/>
      <c r="B131" s="34"/>
      <c r="C131" s="34" t="s">
        <v>1100</v>
      </c>
      <c r="D131" s="36"/>
      <c r="E131" s="35"/>
      <c r="F131" s="38">
        <f>Source!AL132</f>
        <v>25.2</v>
      </c>
      <c r="G131" s="37" t="str">
        <f>Source!DD132</f>
        <v/>
      </c>
      <c r="H131" s="35">
        <f>Source!AW133</f>
        <v>1</v>
      </c>
      <c r="I131" s="38">
        <f>Source!P132</f>
        <v>10.08</v>
      </c>
      <c r="J131" s="35">
        <f>IF(Source!BC133&lt;&gt; 0, Source!BC133, 1)</f>
        <v>3</v>
      </c>
      <c r="K131" s="38">
        <f>Source!P133</f>
        <v>30.24</v>
      </c>
    </row>
    <row r="132" spans="1:29" ht="71.25" x14ac:dyDescent="0.2">
      <c r="A132" s="34" t="s">
        <v>160</v>
      </c>
      <c r="B132" s="34" t="str">
        <f>Source!F134</f>
        <v>1.12-6-672</v>
      </c>
      <c r="C132" s="34" t="s">
        <v>162</v>
      </c>
      <c r="D132" s="36" t="str">
        <f>Source!H134</f>
        <v>м</v>
      </c>
      <c r="E132" s="35">
        <f>Source!I134</f>
        <v>40</v>
      </c>
      <c r="F132" s="38">
        <f>Source!AK134</f>
        <v>100.55</v>
      </c>
      <c r="G132" s="41" t="s">
        <v>3</v>
      </c>
      <c r="H132" s="35">
        <f>Source!AW135</f>
        <v>1</v>
      </c>
      <c r="I132" s="38">
        <f>Source!O134</f>
        <v>4022</v>
      </c>
      <c r="J132" s="35">
        <f>IF(Source!BC135&lt;&gt; 0, Source!BC135, 1)</f>
        <v>6.68</v>
      </c>
      <c r="K132" s="38">
        <f>Source!O135</f>
        <v>26866.959999999999</v>
      </c>
      <c r="Q132">
        <f>Source!X134</f>
        <v>0</v>
      </c>
      <c r="R132">
        <f>Source!X135</f>
        <v>0</v>
      </c>
      <c r="S132">
        <f>Source!Y134</f>
        <v>0</v>
      </c>
      <c r="T132">
        <f>Source!Y135</f>
        <v>0</v>
      </c>
      <c r="U132">
        <f>ROUND((175/100)*ROUND(Source!R134, 2), 2)</f>
        <v>0</v>
      </c>
      <c r="V132">
        <f>ROUND((0/100)*ROUND(Source!R135, 2), 2)</f>
        <v>0</v>
      </c>
      <c r="AC132">
        <v>3</v>
      </c>
    </row>
    <row r="133" spans="1:29" ht="28.5" x14ac:dyDescent="0.2">
      <c r="A133" s="34" t="s">
        <v>164</v>
      </c>
      <c r="B133" s="34" t="str">
        <f>Source!F136</f>
        <v>1.12-10-139</v>
      </c>
      <c r="C133" s="34" t="s">
        <v>148</v>
      </c>
      <c r="D133" s="36" t="str">
        <f>Source!H136</f>
        <v>шт.</v>
      </c>
      <c r="E133" s="35">
        <f>Source!I136</f>
        <v>25</v>
      </c>
      <c r="F133" s="38">
        <f>Source!AK136</f>
        <v>22.71</v>
      </c>
      <c r="G133" s="41" t="s">
        <v>3</v>
      </c>
      <c r="H133" s="35">
        <f>Source!AW137</f>
        <v>1</v>
      </c>
      <c r="I133" s="38">
        <f>Source!O136</f>
        <v>567.75</v>
      </c>
      <c r="J133" s="35">
        <f>IF(Source!BC137&lt;&gt; 0, Source!BC137, 1)</f>
        <v>2.93</v>
      </c>
      <c r="K133" s="38">
        <f>Source!O137</f>
        <v>1663.51</v>
      </c>
      <c r="Q133">
        <f>Source!X136</f>
        <v>0</v>
      </c>
      <c r="R133">
        <f>Source!X137</f>
        <v>0</v>
      </c>
      <c r="S133">
        <f>Source!Y136</f>
        <v>0</v>
      </c>
      <c r="T133">
        <f>Source!Y137</f>
        <v>0</v>
      </c>
      <c r="U133">
        <f>ROUND((175/100)*ROUND(Source!R136, 2), 2)</f>
        <v>0</v>
      </c>
      <c r="V133">
        <f>ROUND((0/100)*ROUND(Source!R137, 2), 2)</f>
        <v>0</v>
      </c>
      <c r="AC133">
        <v>3</v>
      </c>
    </row>
    <row r="134" spans="1:29" ht="14.25" x14ac:dyDescent="0.2">
      <c r="A134" s="34"/>
      <c r="B134" s="34"/>
      <c r="C134" s="34" t="s">
        <v>1101</v>
      </c>
      <c r="D134" s="36" t="s">
        <v>1102</v>
      </c>
      <c r="E134" s="35">
        <f>Source!BZ133</f>
        <v>109</v>
      </c>
      <c r="F134" s="38"/>
      <c r="G134" s="37"/>
      <c r="H134" s="35"/>
      <c r="I134" s="38">
        <f>SUM(Q126:Q133)</f>
        <v>198.72</v>
      </c>
      <c r="J134" s="35">
        <f>Source!AT133</f>
        <v>109</v>
      </c>
      <c r="K134" s="38">
        <f>SUM(R126:R133)</f>
        <v>10927.49</v>
      </c>
    </row>
    <row r="135" spans="1:29" ht="14.25" x14ac:dyDescent="0.2">
      <c r="A135" s="34"/>
      <c r="B135" s="34"/>
      <c r="C135" s="34" t="s">
        <v>1103</v>
      </c>
      <c r="D135" s="36" t="s">
        <v>1102</v>
      </c>
      <c r="E135" s="35">
        <f>Source!CA133</f>
        <v>61</v>
      </c>
      <c r="F135" s="38"/>
      <c r="G135" s="37"/>
      <c r="H135" s="35"/>
      <c r="I135" s="38">
        <f>SUM(S126:S134)</f>
        <v>111.21</v>
      </c>
      <c r="J135" s="35">
        <f>Source!AU133</f>
        <v>61</v>
      </c>
      <c r="K135" s="38">
        <f>SUM(T126:T134)</f>
        <v>6115.38</v>
      </c>
    </row>
    <row r="136" spans="1:29" ht="28.5" x14ac:dyDescent="0.2">
      <c r="A136" s="42"/>
      <c r="B136" s="42"/>
      <c r="C136" s="42" t="s">
        <v>1104</v>
      </c>
      <c r="D136" s="43" t="s">
        <v>1105</v>
      </c>
      <c r="E136" s="44">
        <f>Source!AQ132</f>
        <v>27.72</v>
      </c>
      <c r="F136" s="45"/>
      <c r="G136" s="46" t="str">
        <f>Source!DI132</f>
        <v>*1,15)*1,1</v>
      </c>
      <c r="H136" s="44">
        <f>Source!AV133</f>
        <v>1.0669999999999999</v>
      </c>
      <c r="I136" s="45">
        <f>Source!U132</f>
        <v>14.966083439999998</v>
      </c>
      <c r="J136" s="44"/>
      <c r="K136" s="45"/>
    </row>
    <row r="137" spans="1:29" ht="15" x14ac:dyDescent="0.2">
      <c r="C137" s="47" t="s">
        <v>1106</v>
      </c>
      <c r="H137" s="48">
        <f>I128+I129+I131+I134+I135+SUM(I132:I133)</f>
        <v>5097.3</v>
      </c>
      <c r="I137" s="48"/>
      <c r="J137" s="48">
        <f>K128+K129+K131+K134+K135+SUM(K132:K133)</f>
        <v>55677.259999999995</v>
      </c>
      <c r="K137" s="48"/>
      <c r="O137" s="49">
        <f>I128+I129+I131+I134+I135+SUM(I132:I133)</f>
        <v>5097.3</v>
      </c>
      <c r="P137" s="49">
        <f>K128+K129+K131+K134+K135+SUM(K132:K133)</f>
        <v>55677.259999999995</v>
      </c>
    </row>
    <row r="139" spans="1:29" ht="78" x14ac:dyDescent="0.2">
      <c r="A139" s="34">
        <v>9</v>
      </c>
      <c r="B139" s="34" t="s">
        <v>1116</v>
      </c>
      <c r="C139" s="34" t="s">
        <v>173</v>
      </c>
      <c r="D139" s="36" t="str">
        <f>Source!H144</f>
        <v>100 м</v>
      </c>
      <c r="E139" s="35">
        <f>Source!I144</f>
        <v>0.05</v>
      </c>
      <c r="F139" s="38"/>
      <c r="G139" s="37"/>
      <c r="H139" s="35"/>
      <c r="I139" s="38"/>
      <c r="J139" s="35"/>
      <c r="K139" s="38"/>
      <c r="Q139">
        <f>Source!X144</f>
        <v>30.03</v>
      </c>
      <c r="R139">
        <f>Source!X145</f>
        <v>1651.33</v>
      </c>
      <c r="S139">
        <f>Source!Y144</f>
        <v>16.809999999999999</v>
      </c>
      <c r="T139">
        <f>Source!Y145</f>
        <v>924.14</v>
      </c>
      <c r="U139">
        <f>ROUND((175/100)*ROUND(Source!R144, 2), 2)</f>
        <v>0.19</v>
      </c>
      <c r="V139">
        <f>ROUND((0/100)*ROUND(Source!R145, 2), 2)</f>
        <v>0</v>
      </c>
      <c r="AC139">
        <v>0</v>
      </c>
    </row>
    <row r="140" spans="1:29" x14ac:dyDescent="0.2">
      <c r="C140" s="39" t="str">
        <f>"Объем: "&amp;Source!I144&amp;"=5/"&amp;"100"</f>
        <v>Объем: 0,05=5/100</v>
      </c>
    </row>
    <row r="141" spans="1:29" ht="28.5" x14ac:dyDescent="0.2">
      <c r="A141" s="34"/>
      <c r="B141" s="34"/>
      <c r="C141" s="34" t="s">
        <v>1097</v>
      </c>
      <c r="D141" s="36"/>
      <c r="E141" s="35"/>
      <c r="F141" s="38">
        <f>Source!AO144</f>
        <v>406.56</v>
      </c>
      <c r="G141" s="37" t="str">
        <f>Source!DG144</f>
        <v>*1,15)*1,1</v>
      </c>
      <c r="H141" s="35">
        <f>Source!AV145</f>
        <v>1.0669999999999999</v>
      </c>
      <c r="I141" s="38">
        <f>Source!S144</f>
        <v>27.44</v>
      </c>
      <c r="J141" s="35">
        <f>IF(Source!BA145&lt;&gt; 0, Source!BA145, 1)</f>
        <v>54.99</v>
      </c>
      <c r="K141" s="38">
        <f>Source!S145</f>
        <v>1508.93</v>
      </c>
    </row>
    <row r="142" spans="1:29" ht="28.5" x14ac:dyDescent="0.2">
      <c r="A142" s="34"/>
      <c r="B142" s="34"/>
      <c r="C142" s="34" t="s">
        <v>1098</v>
      </c>
      <c r="D142" s="36"/>
      <c r="E142" s="35"/>
      <c r="F142" s="38">
        <f>Source!AM144</f>
        <v>15.34</v>
      </c>
      <c r="G142" s="37" t="str">
        <f>Source!DE144</f>
        <v>*1,25)*1,1</v>
      </c>
      <c r="H142" s="35">
        <f>Source!AV145</f>
        <v>1.0669999999999999</v>
      </c>
      <c r="I142" s="38">
        <f>Source!Q144</f>
        <v>1.1299999999999999</v>
      </c>
      <c r="J142" s="35">
        <f>IF(Source!BB145&lt;&gt; 0, Source!BB145, 1)</f>
        <v>13.7</v>
      </c>
      <c r="K142" s="38">
        <f>Source!Q145</f>
        <v>15.48</v>
      </c>
    </row>
    <row r="143" spans="1:29" ht="28.5" x14ac:dyDescent="0.2">
      <c r="A143" s="34"/>
      <c r="B143" s="34"/>
      <c r="C143" s="34" t="s">
        <v>1099</v>
      </c>
      <c r="D143" s="36"/>
      <c r="E143" s="35"/>
      <c r="F143" s="38">
        <f>Source!AN144</f>
        <v>1.48</v>
      </c>
      <c r="G143" s="37" t="str">
        <f>Source!DF144</f>
        <v>*1,25)*1,1</v>
      </c>
      <c r="H143" s="35">
        <f>Source!AV145</f>
        <v>1.0669999999999999</v>
      </c>
      <c r="I143" s="40">
        <f>Source!R144</f>
        <v>0.11</v>
      </c>
      <c r="J143" s="35">
        <f>IF(Source!BS145&lt;&gt; 0, Source!BS145, 1)</f>
        <v>54.99</v>
      </c>
      <c r="K143" s="40">
        <f>Source!R145</f>
        <v>6.05</v>
      </c>
    </row>
    <row r="144" spans="1:29" ht="14.25" x14ac:dyDescent="0.2">
      <c r="A144" s="34"/>
      <c r="B144" s="34"/>
      <c r="C144" s="34" t="s">
        <v>1100</v>
      </c>
      <c r="D144" s="36"/>
      <c r="E144" s="35"/>
      <c r="F144" s="38">
        <f>Source!AL144</f>
        <v>28.59</v>
      </c>
      <c r="G144" s="37" t="str">
        <f>Source!DD144</f>
        <v/>
      </c>
      <c r="H144" s="35">
        <f>Source!AW145</f>
        <v>1</v>
      </c>
      <c r="I144" s="38">
        <f>Source!P144</f>
        <v>1.43</v>
      </c>
      <c r="J144" s="35">
        <f>IF(Source!BC145&lt;&gt; 0, Source!BC145, 1)</f>
        <v>3.28</v>
      </c>
      <c r="K144" s="38">
        <f>Source!P145</f>
        <v>4.6900000000000004</v>
      </c>
    </row>
    <row r="145" spans="1:29" ht="71.25" x14ac:dyDescent="0.2">
      <c r="A145" s="34" t="s">
        <v>175</v>
      </c>
      <c r="B145" s="34" t="str">
        <f>Source!F146</f>
        <v>1.12-6-673</v>
      </c>
      <c r="C145" s="34" t="s">
        <v>177</v>
      </c>
      <c r="D145" s="36" t="str">
        <f>Source!H146</f>
        <v>м</v>
      </c>
      <c r="E145" s="35">
        <f>Source!I146</f>
        <v>5</v>
      </c>
      <c r="F145" s="38">
        <f>Source!AK146</f>
        <v>115.72</v>
      </c>
      <c r="G145" s="41" t="s">
        <v>3</v>
      </c>
      <c r="H145" s="35">
        <f>Source!AW147</f>
        <v>1</v>
      </c>
      <c r="I145" s="38">
        <f>Source!O146</f>
        <v>578.6</v>
      </c>
      <c r="J145" s="35">
        <f>IF(Source!BC147&lt;&gt; 0, Source!BC147, 1)</f>
        <v>6.53</v>
      </c>
      <c r="K145" s="38">
        <f>Source!O147</f>
        <v>3778.26</v>
      </c>
      <c r="Q145">
        <f>Source!X146</f>
        <v>0</v>
      </c>
      <c r="R145">
        <f>Source!X147</f>
        <v>0</v>
      </c>
      <c r="S145">
        <f>Source!Y146</f>
        <v>0</v>
      </c>
      <c r="T145">
        <f>Source!Y147</f>
        <v>0</v>
      </c>
      <c r="U145">
        <f>ROUND((175/100)*ROUND(Source!R146, 2), 2)</f>
        <v>0</v>
      </c>
      <c r="V145">
        <f>ROUND((0/100)*ROUND(Source!R147, 2), 2)</f>
        <v>0</v>
      </c>
      <c r="AC145">
        <v>3</v>
      </c>
    </row>
    <row r="146" spans="1:29" ht="28.5" x14ac:dyDescent="0.2">
      <c r="A146" s="34" t="s">
        <v>179</v>
      </c>
      <c r="B146" s="34" t="str">
        <f>Source!F148</f>
        <v>1.12-10-139</v>
      </c>
      <c r="C146" s="34" t="s">
        <v>148</v>
      </c>
      <c r="D146" s="36" t="str">
        <f>Source!H148</f>
        <v>шт.</v>
      </c>
      <c r="E146" s="35">
        <f>Source!I148</f>
        <v>2</v>
      </c>
      <c r="F146" s="38">
        <f>Source!AK148</f>
        <v>22.71</v>
      </c>
      <c r="G146" s="41" t="s">
        <v>3</v>
      </c>
      <c r="H146" s="35">
        <f>Source!AW149</f>
        <v>1</v>
      </c>
      <c r="I146" s="38">
        <f>Source!O148</f>
        <v>45.42</v>
      </c>
      <c r="J146" s="35">
        <f>IF(Source!BC149&lt;&gt; 0, Source!BC149, 1)</f>
        <v>2.93</v>
      </c>
      <c r="K146" s="38">
        <f>Source!O149</f>
        <v>133.08000000000001</v>
      </c>
      <c r="Q146">
        <f>Source!X148</f>
        <v>0</v>
      </c>
      <c r="R146">
        <f>Source!X149</f>
        <v>0</v>
      </c>
      <c r="S146">
        <f>Source!Y148</f>
        <v>0</v>
      </c>
      <c r="T146">
        <f>Source!Y149</f>
        <v>0</v>
      </c>
      <c r="U146">
        <f>ROUND((175/100)*ROUND(Source!R148, 2), 2)</f>
        <v>0</v>
      </c>
      <c r="V146">
        <f>ROUND((0/100)*ROUND(Source!R149, 2), 2)</f>
        <v>0</v>
      </c>
      <c r="AC146">
        <v>3</v>
      </c>
    </row>
    <row r="147" spans="1:29" ht="14.25" x14ac:dyDescent="0.2">
      <c r="A147" s="34"/>
      <c r="B147" s="34"/>
      <c r="C147" s="34" t="s">
        <v>1101</v>
      </c>
      <c r="D147" s="36" t="s">
        <v>1102</v>
      </c>
      <c r="E147" s="35">
        <f>Source!BZ145</f>
        <v>109</v>
      </c>
      <c r="F147" s="38"/>
      <c r="G147" s="37"/>
      <c r="H147" s="35"/>
      <c r="I147" s="38">
        <f>SUM(Q139:Q146)</f>
        <v>30.03</v>
      </c>
      <c r="J147" s="35">
        <f>Source!AT145</f>
        <v>109</v>
      </c>
      <c r="K147" s="38">
        <f>SUM(R139:R146)</f>
        <v>1651.33</v>
      </c>
    </row>
    <row r="148" spans="1:29" ht="14.25" x14ac:dyDescent="0.2">
      <c r="A148" s="34"/>
      <c r="B148" s="34"/>
      <c r="C148" s="34" t="s">
        <v>1103</v>
      </c>
      <c r="D148" s="36" t="s">
        <v>1102</v>
      </c>
      <c r="E148" s="35">
        <f>Source!CA145</f>
        <v>61</v>
      </c>
      <c r="F148" s="38"/>
      <c r="G148" s="37"/>
      <c r="H148" s="35"/>
      <c r="I148" s="38">
        <f>SUM(S139:S147)</f>
        <v>16.809999999999999</v>
      </c>
      <c r="J148" s="35">
        <f>Source!AU145</f>
        <v>61</v>
      </c>
      <c r="K148" s="38">
        <f>SUM(T139:T147)</f>
        <v>924.14</v>
      </c>
    </row>
    <row r="149" spans="1:29" ht="28.5" x14ac:dyDescent="0.2">
      <c r="A149" s="42"/>
      <c r="B149" s="42"/>
      <c r="C149" s="42" t="s">
        <v>1104</v>
      </c>
      <c r="D149" s="43" t="s">
        <v>1105</v>
      </c>
      <c r="E149" s="44">
        <f>Source!AQ144</f>
        <v>33.75</v>
      </c>
      <c r="F149" s="45"/>
      <c r="G149" s="46" t="str">
        <f>Source!DI144</f>
        <v>*1,15)*1,1</v>
      </c>
      <c r="H149" s="44">
        <f>Source!AV145</f>
        <v>1.0669999999999999</v>
      </c>
      <c r="I149" s="45">
        <f>Source!U144</f>
        <v>2.2777115625</v>
      </c>
      <c r="J149" s="44"/>
      <c r="K149" s="45"/>
    </row>
    <row r="150" spans="1:29" ht="15" x14ac:dyDescent="0.2">
      <c r="C150" s="47" t="s">
        <v>1106</v>
      </c>
      <c r="H150" s="48">
        <f>I141+I142+I144+I147+I148+SUM(I145:I146)</f>
        <v>700.86</v>
      </c>
      <c r="I150" s="48"/>
      <c r="J150" s="48">
        <f>K141+K142+K144+K147+K148+SUM(K145:K146)</f>
        <v>8015.9100000000008</v>
      </c>
      <c r="K150" s="48"/>
      <c r="O150" s="49">
        <f>I141+I142+I144+I147+I148+SUM(I145:I146)</f>
        <v>700.86</v>
      </c>
      <c r="P150" s="49">
        <f>K141+K142+K144+K147+K148+SUM(K145:K146)</f>
        <v>8015.9100000000008</v>
      </c>
    </row>
    <row r="152" spans="1:29" ht="78" x14ac:dyDescent="0.2">
      <c r="A152" s="34">
        <v>10</v>
      </c>
      <c r="B152" s="34" t="s">
        <v>1117</v>
      </c>
      <c r="C152" s="34" t="s">
        <v>188</v>
      </c>
      <c r="D152" s="36" t="str">
        <f>Source!H156</f>
        <v>100 м трубопровода</v>
      </c>
      <c r="E152" s="35">
        <f>Source!I156</f>
        <v>4.1500000000000004</v>
      </c>
      <c r="F152" s="38"/>
      <c r="G152" s="37"/>
      <c r="H152" s="35"/>
      <c r="I152" s="38"/>
      <c r="J152" s="35"/>
      <c r="K152" s="38"/>
      <c r="Q152">
        <f>Source!X156</f>
        <v>466.77</v>
      </c>
      <c r="R152">
        <f>Source!X157</f>
        <v>25667.72</v>
      </c>
      <c r="S152">
        <f>Source!Y156</f>
        <v>261.22000000000003</v>
      </c>
      <c r="T152">
        <f>Source!Y157</f>
        <v>14364.51</v>
      </c>
      <c r="U152">
        <f>ROUND((175/100)*ROUND(Source!R156, 2), 2)</f>
        <v>0</v>
      </c>
      <c r="V152">
        <f>ROUND((0/100)*ROUND(Source!R157, 2), 2)</f>
        <v>0</v>
      </c>
      <c r="AC152">
        <v>0</v>
      </c>
    </row>
    <row r="153" spans="1:29" x14ac:dyDescent="0.2">
      <c r="C153" s="39" t="str">
        <f>"Объем: "&amp;Source!I156&amp;"=(18+"&amp;"110+"&amp;"175+"&amp;"40+"&amp;"37+"&amp;"35)/"&amp;"100"</f>
        <v>Объем: 4,15=(18+110+175+40+37+35)/100</v>
      </c>
    </row>
    <row r="154" spans="1:29" ht="28.5" x14ac:dyDescent="0.2">
      <c r="A154" s="34"/>
      <c r="B154" s="34"/>
      <c r="C154" s="34" t="s">
        <v>1097</v>
      </c>
      <c r="D154" s="36"/>
      <c r="E154" s="35"/>
      <c r="F154" s="38">
        <f>Source!AO156</f>
        <v>76.45</v>
      </c>
      <c r="G154" s="37" t="str">
        <f>Source!DG156</f>
        <v>*1,15)*1,1</v>
      </c>
      <c r="H154" s="35">
        <f>Source!AV157</f>
        <v>1.0669999999999999</v>
      </c>
      <c r="I154" s="38">
        <f>Source!S156</f>
        <v>428.23</v>
      </c>
      <c r="J154" s="35">
        <f>IF(Source!BA157&lt;&gt; 0, Source!BA157, 1)</f>
        <v>54.99</v>
      </c>
      <c r="K154" s="38">
        <f>Source!S157</f>
        <v>23548.37</v>
      </c>
    </row>
    <row r="155" spans="1:29" ht="14.25" x14ac:dyDescent="0.2">
      <c r="A155" s="34"/>
      <c r="B155" s="34"/>
      <c r="C155" s="34" t="s">
        <v>1100</v>
      </c>
      <c r="D155" s="36"/>
      <c r="E155" s="35"/>
      <c r="F155" s="38">
        <f>Source!AL156</f>
        <v>9.0399999999999991</v>
      </c>
      <c r="G155" s="37" t="str">
        <f>Source!DD156</f>
        <v/>
      </c>
      <c r="H155" s="35">
        <f>Source!AW157</f>
        <v>1</v>
      </c>
      <c r="I155" s="38">
        <f>Source!P156</f>
        <v>37.520000000000003</v>
      </c>
      <c r="J155" s="35">
        <f>IF(Source!BC157&lt;&gt; 0, Source!BC157, 1)</f>
        <v>7.16</v>
      </c>
      <c r="K155" s="38">
        <f>Source!P157</f>
        <v>268.64</v>
      </c>
    </row>
    <row r="156" spans="1:29" ht="14.25" x14ac:dyDescent="0.2">
      <c r="A156" s="34"/>
      <c r="B156" s="34"/>
      <c r="C156" s="34" t="s">
        <v>1101</v>
      </c>
      <c r="D156" s="36" t="s">
        <v>1102</v>
      </c>
      <c r="E156" s="35">
        <f>Source!BZ157</f>
        <v>109</v>
      </c>
      <c r="F156" s="38"/>
      <c r="G156" s="37"/>
      <c r="H156" s="35"/>
      <c r="I156" s="38">
        <f>SUM(Q152:Q155)</f>
        <v>466.77</v>
      </c>
      <c r="J156" s="35">
        <f>Source!AT157</f>
        <v>109</v>
      </c>
      <c r="K156" s="38">
        <f>SUM(R152:R155)</f>
        <v>25667.72</v>
      </c>
    </row>
    <row r="157" spans="1:29" ht="14.25" x14ac:dyDescent="0.2">
      <c r="A157" s="34"/>
      <c r="B157" s="34"/>
      <c r="C157" s="34" t="s">
        <v>1103</v>
      </c>
      <c r="D157" s="36" t="s">
        <v>1102</v>
      </c>
      <c r="E157" s="35">
        <f>Source!CA157</f>
        <v>61</v>
      </c>
      <c r="F157" s="38"/>
      <c r="G157" s="37"/>
      <c r="H157" s="35"/>
      <c r="I157" s="38">
        <f>SUM(S152:S156)</f>
        <v>261.22000000000003</v>
      </c>
      <c r="J157" s="35">
        <f>Source!AU157</f>
        <v>61</v>
      </c>
      <c r="K157" s="38">
        <f>SUM(T152:T156)</f>
        <v>14364.51</v>
      </c>
    </row>
    <row r="158" spans="1:29" ht="28.5" x14ac:dyDescent="0.2">
      <c r="A158" s="42"/>
      <c r="B158" s="42"/>
      <c r="C158" s="42" t="s">
        <v>1104</v>
      </c>
      <c r="D158" s="43" t="s">
        <v>1105</v>
      </c>
      <c r="E158" s="44">
        <f>Source!AQ156</f>
        <v>5.01</v>
      </c>
      <c r="F158" s="45"/>
      <c r="G158" s="46" t="str">
        <f>Source!DI156</f>
        <v>*1,15)*1,1</v>
      </c>
      <c r="H158" s="44">
        <f>Source!AV157</f>
        <v>1.0669999999999999</v>
      </c>
      <c r="I158" s="45">
        <f>Source!U156</f>
        <v>28.063431082499996</v>
      </c>
      <c r="J158" s="44"/>
      <c r="K158" s="45"/>
    </row>
    <row r="159" spans="1:29" ht="15" x14ac:dyDescent="0.2">
      <c r="C159" s="47" t="s">
        <v>1106</v>
      </c>
      <c r="H159" s="48">
        <f>I154+I155+I156+I157+0</f>
        <v>1193.74</v>
      </c>
      <c r="I159" s="48"/>
      <c r="J159" s="48">
        <f>K154+K155+K156+K157+0</f>
        <v>63849.24</v>
      </c>
      <c r="K159" s="48"/>
      <c r="O159" s="49">
        <f>I154+I155+I156+I157+0</f>
        <v>1193.74</v>
      </c>
      <c r="P159" s="49">
        <f>K154+K155+K156+K157+0</f>
        <v>63849.24</v>
      </c>
    </row>
    <row r="161" spans="1:29" ht="78" x14ac:dyDescent="0.2">
      <c r="A161" s="34">
        <v>11</v>
      </c>
      <c r="B161" s="34" t="s">
        <v>1118</v>
      </c>
      <c r="C161" s="34" t="s">
        <v>192</v>
      </c>
      <c r="D161" s="36" t="str">
        <f>Source!H158</f>
        <v>100 м трубопровода</v>
      </c>
      <c r="E161" s="35">
        <f>Source!I158</f>
        <v>0.95</v>
      </c>
      <c r="F161" s="38"/>
      <c r="G161" s="37"/>
      <c r="H161" s="35"/>
      <c r="I161" s="38"/>
      <c r="J161" s="35"/>
      <c r="K161" s="38"/>
      <c r="Q161">
        <f>Source!X158</f>
        <v>106.85</v>
      </c>
      <c r="R161">
        <f>Source!X159</f>
        <v>5875.83</v>
      </c>
      <c r="S161">
        <f>Source!Y158</f>
        <v>59.8</v>
      </c>
      <c r="T161">
        <f>Source!Y159</f>
        <v>3288.31</v>
      </c>
      <c r="U161">
        <f>ROUND((175/100)*ROUND(Source!R158, 2), 2)</f>
        <v>0</v>
      </c>
      <c r="V161">
        <f>ROUND((0/100)*ROUND(Source!R159, 2), 2)</f>
        <v>0</v>
      </c>
      <c r="AC161">
        <v>0</v>
      </c>
    </row>
    <row r="162" spans="1:29" x14ac:dyDescent="0.2">
      <c r="C162" s="39" t="str">
        <f>"Объем: "&amp;Source!I158&amp;"=(50+"&amp;"40+"&amp;"5)/"&amp;"100"</f>
        <v>Объем: 0,95=(50+40+5)/100</v>
      </c>
    </row>
    <row r="163" spans="1:29" ht="28.5" x14ac:dyDescent="0.2">
      <c r="A163" s="34"/>
      <c r="B163" s="34"/>
      <c r="C163" s="34" t="s">
        <v>1097</v>
      </c>
      <c r="D163" s="36"/>
      <c r="E163" s="35"/>
      <c r="F163" s="38">
        <f>Source!AO158</f>
        <v>76.45</v>
      </c>
      <c r="G163" s="37" t="str">
        <f>Source!DG158</f>
        <v>*1,15)*1,1</v>
      </c>
      <c r="H163" s="35">
        <f>Source!AV159</f>
        <v>1.0669999999999999</v>
      </c>
      <c r="I163" s="38">
        <f>Source!S158</f>
        <v>98.03</v>
      </c>
      <c r="J163" s="35">
        <f>IF(Source!BA159&lt;&gt; 0, Source!BA159, 1)</f>
        <v>54.99</v>
      </c>
      <c r="K163" s="38">
        <f>Source!S159</f>
        <v>5390.67</v>
      </c>
    </row>
    <row r="164" spans="1:29" ht="14.25" x14ac:dyDescent="0.2">
      <c r="A164" s="34"/>
      <c r="B164" s="34"/>
      <c r="C164" s="34" t="s">
        <v>1100</v>
      </c>
      <c r="D164" s="36"/>
      <c r="E164" s="35"/>
      <c r="F164" s="38">
        <f>Source!AL158</f>
        <v>28.84</v>
      </c>
      <c r="G164" s="37" t="str">
        <f>Source!DD158</f>
        <v/>
      </c>
      <c r="H164" s="35">
        <f>Source!AW159</f>
        <v>1</v>
      </c>
      <c r="I164" s="38">
        <f>Source!P158</f>
        <v>27.4</v>
      </c>
      <c r="J164" s="35">
        <f>IF(Source!BC159&lt;&gt; 0, Source!BC159, 1)</f>
        <v>7.57</v>
      </c>
      <c r="K164" s="38">
        <f>Source!P159</f>
        <v>207.42</v>
      </c>
    </row>
    <row r="165" spans="1:29" ht="14.25" x14ac:dyDescent="0.2">
      <c r="A165" s="34"/>
      <c r="B165" s="34"/>
      <c r="C165" s="34" t="s">
        <v>1101</v>
      </c>
      <c r="D165" s="36" t="s">
        <v>1102</v>
      </c>
      <c r="E165" s="35">
        <f>Source!BZ159</f>
        <v>109</v>
      </c>
      <c r="F165" s="38"/>
      <c r="G165" s="37"/>
      <c r="H165" s="35"/>
      <c r="I165" s="38">
        <f>SUM(Q161:Q164)</f>
        <v>106.85</v>
      </c>
      <c r="J165" s="35">
        <f>Source!AT159</f>
        <v>109</v>
      </c>
      <c r="K165" s="38">
        <f>SUM(R161:R164)</f>
        <v>5875.83</v>
      </c>
    </row>
    <row r="166" spans="1:29" ht="14.25" x14ac:dyDescent="0.2">
      <c r="A166" s="34"/>
      <c r="B166" s="34"/>
      <c r="C166" s="34" t="s">
        <v>1103</v>
      </c>
      <c r="D166" s="36" t="s">
        <v>1102</v>
      </c>
      <c r="E166" s="35">
        <f>Source!CA159</f>
        <v>61</v>
      </c>
      <c r="F166" s="38"/>
      <c r="G166" s="37"/>
      <c r="H166" s="35"/>
      <c r="I166" s="38">
        <f>SUM(S161:S165)</f>
        <v>59.8</v>
      </c>
      <c r="J166" s="35">
        <f>Source!AU159</f>
        <v>61</v>
      </c>
      <c r="K166" s="38">
        <f>SUM(T161:T165)</f>
        <v>3288.31</v>
      </c>
    </row>
    <row r="167" spans="1:29" ht="28.5" x14ac:dyDescent="0.2">
      <c r="A167" s="42"/>
      <c r="B167" s="42"/>
      <c r="C167" s="42" t="s">
        <v>1104</v>
      </c>
      <c r="D167" s="43" t="s">
        <v>1105</v>
      </c>
      <c r="E167" s="44">
        <f>Source!AQ158</f>
        <v>5.01</v>
      </c>
      <c r="F167" s="45"/>
      <c r="G167" s="46" t="str">
        <f>Source!DI158</f>
        <v>*1,15)*1,1</v>
      </c>
      <c r="H167" s="44">
        <f>Source!AV159</f>
        <v>1.0669999999999999</v>
      </c>
      <c r="I167" s="45">
        <f>Source!U158</f>
        <v>6.4241589224999984</v>
      </c>
      <c r="J167" s="44"/>
      <c r="K167" s="45"/>
    </row>
    <row r="168" spans="1:29" ht="15" x14ac:dyDescent="0.2">
      <c r="C168" s="47" t="s">
        <v>1106</v>
      </c>
      <c r="H168" s="48">
        <f>I163+I164+I165+I166+0</f>
        <v>292.08</v>
      </c>
      <c r="I168" s="48"/>
      <c r="J168" s="48">
        <f>K163+K164+K165+K166+0</f>
        <v>14762.23</v>
      </c>
      <c r="K168" s="48"/>
      <c r="O168" s="49">
        <f>I163+I164+I165+I166+0</f>
        <v>292.08</v>
      </c>
      <c r="P168" s="49">
        <f>K163+K164+K165+K166+0</f>
        <v>14762.23</v>
      </c>
    </row>
    <row r="170" spans="1:29" ht="85.5" x14ac:dyDescent="0.2">
      <c r="A170" s="34">
        <v>12</v>
      </c>
      <c r="B170" s="34" t="s">
        <v>1119</v>
      </c>
      <c r="C170" s="34" t="s">
        <v>196</v>
      </c>
      <c r="D170" s="36" t="str">
        <f>Source!H160</f>
        <v>100 м</v>
      </c>
      <c r="E170" s="35">
        <f>Source!I160</f>
        <v>0.35</v>
      </c>
      <c r="F170" s="38"/>
      <c r="G170" s="37"/>
      <c r="H170" s="35"/>
      <c r="I170" s="38"/>
      <c r="J170" s="35"/>
      <c r="K170" s="38"/>
      <c r="Q170">
        <f>Source!X160</f>
        <v>93.13</v>
      </c>
      <c r="R170">
        <f>Source!X161</f>
        <v>5121.2</v>
      </c>
      <c r="S170">
        <f>Source!Y160</f>
        <v>52.12</v>
      </c>
      <c r="T170">
        <f>Source!Y161</f>
        <v>2865.99</v>
      </c>
      <c r="U170">
        <f>ROUND((175/100)*ROUND(Source!R160, 2), 2)</f>
        <v>0.46</v>
      </c>
      <c r="V170">
        <f>ROUND((0/100)*ROUND(Source!R161, 2), 2)</f>
        <v>0</v>
      </c>
      <c r="AC170">
        <v>0</v>
      </c>
    </row>
    <row r="171" spans="1:29" x14ac:dyDescent="0.2">
      <c r="C171" s="39" t="str">
        <f>"Объем: "&amp;Source!I160&amp;"=35/"&amp;"100"</f>
        <v>Объем: 0,35=35/100</v>
      </c>
    </row>
    <row r="172" spans="1:29" ht="28.5" x14ac:dyDescent="0.2">
      <c r="A172" s="34"/>
      <c r="B172" s="34"/>
      <c r="C172" s="34" t="s">
        <v>1097</v>
      </c>
      <c r="D172" s="36"/>
      <c r="E172" s="35"/>
      <c r="F172" s="38">
        <f>Source!AO160</f>
        <v>180.31</v>
      </c>
      <c r="G172" s="37" t="str">
        <f>Source!DG160</f>
        <v>*1,15)*1,1</v>
      </c>
      <c r="H172" s="35">
        <f>Source!AV161</f>
        <v>1.0669999999999999</v>
      </c>
      <c r="I172" s="38">
        <f>Source!S160</f>
        <v>85.18</v>
      </c>
      <c r="J172" s="35">
        <f>IF(Source!BA161&lt;&gt; 0, Source!BA161, 1)</f>
        <v>54.99</v>
      </c>
      <c r="K172" s="38">
        <f>Source!S161</f>
        <v>4684.05</v>
      </c>
    </row>
    <row r="173" spans="1:29" ht="28.5" x14ac:dyDescent="0.2">
      <c r="A173" s="34"/>
      <c r="B173" s="34"/>
      <c r="C173" s="34" t="s">
        <v>1098</v>
      </c>
      <c r="D173" s="36"/>
      <c r="E173" s="35"/>
      <c r="F173" s="38">
        <f>Source!AM160</f>
        <v>18.38</v>
      </c>
      <c r="G173" s="37" t="str">
        <f>Source!DE160</f>
        <v>*1,25)*1,1</v>
      </c>
      <c r="H173" s="35">
        <f>Source!AV161</f>
        <v>1.0669999999999999</v>
      </c>
      <c r="I173" s="38">
        <f>Source!Q160</f>
        <v>9.44</v>
      </c>
      <c r="J173" s="35">
        <f>IF(Source!BB161&lt;&gt; 0, Source!BB161, 1)</f>
        <v>11.03</v>
      </c>
      <c r="K173" s="38">
        <f>Source!Q161</f>
        <v>104.12</v>
      </c>
    </row>
    <row r="174" spans="1:29" ht="28.5" x14ac:dyDescent="0.2">
      <c r="A174" s="34"/>
      <c r="B174" s="34"/>
      <c r="C174" s="34" t="s">
        <v>1099</v>
      </c>
      <c r="D174" s="36"/>
      <c r="E174" s="35"/>
      <c r="F174" s="38">
        <f>Source!AN160</f>
        <v>0.5</v>
      </c>
      <c r="G174" s="37" t="str">
        <f>Source!DF160</f>
        <v>*1,25)*1,1</v>
      </c>
      <c r="H174" s="35">
        <f>Source!AV161</f>
        <v>1.0669999999999999</v>
      </c>
      <c r="I174" s="40">
        <f>Source!R160</f>
        <v>0.26</v>
      </c>
      <c r="J174" s="35">
        <f>IF(Source!BS161&lt;&gt; 0, Source!BS161, 1)</f>
        <v>54.99</v>
      </c>
      <c r="K174" s="40">
        <f>Source!R161</f>
        <v>14.3</v>
      </c>
    </row>
    <row r="175" spans="1:29" ht="14.25" x14ac:dyDescent="0.2">
      <c r="A175" s="34"/>
      <c r="B175" s="34"/>
      <c r="C175" s="34" t="s">
        <v>1100</v>
      </c>
      <c r="D175" s="36"/>
      <c r="E175" s="35"/>
      <c r="F175" s="38">
        <f>Source!AL160</f>
        <v>153.1</v>
      </c>
      <c r="G175" s="37" t="str">
        <f>Source!DD160</f>
        <v/>
      </c>
      <c r="H175" s="35">
        <f>Source!AW161</f>
        <v>1</v>
      </c>
      <c r="I175" s="38">
        <f>Source!P160</f>
        <v>53.59</v>
      </c>
      <c r="J175" s="35">
        <f>IF(Source!BC161&lt;&gt; 0, Source!BC161, 1)</f>
        <v>2.37</v>
      </c>
      <c r="K175" s="38">
        <f>Source!P161</f>
        <v>127.01</v>
      </c>
    </row>
    <row r="176" spans="1:29" ht="71.25" x14ac:dyDescent="0.2">
      <c r="A176" s="34" t="s">
        <v>198</v>
      </c>
      <c r="B176" s="34" t="str">
        <f>Source!F162</f>
        <v>1.12-10-146</v>
      </c>
      <c r="C176" s="34" t="s">
        <v>47</v>
      </c>
      <c r="D176" s="36" t="str">
        <f>Source!H162</f>
        <v>100 шт.</v>
      </c>
      <c r="E176" s="35">
        <f>Source!I162</f>
        <v>0.15</v>
      </c>
      <c r="F176" s="38">
        <f>Source!AK162</f>
        <v>526.22</v>
      </c>
      <c r="G176" s="41" t="s">
        <v>3</v>
      </c>
      <c r="H176" s="35">
        <f>Source!AW163</f>
        <v>1</v>
      </c>
      <c r="I176" s="38">
        <f>Source!O162</f>
        <v>78.930000000000007</v>
      </c>
      <c r="J176" s="35">
        <f>IF(Source!BC163&lt;&gt; 0, Source!BC163, 1)</f>
        <v>2.79</v>
      </c>
      <c r="K176" s="38">
        <f>Source!O163</f>
        <v>220.21</v>
      </c>
      <c r="Q176">
        <f>Source!X162</f>
        <v>0</v>
      </c>
      <c r="R176">
        <f>Source!X163</f>
        <v>0</v>
      </c>
      <c r="S176">
        <f>Source!Y162</f>
        <v>0</v>
      </c>
      <c r="T176">
        <f>Source!Y163</f>
        <v>0</v>
      </c>
      <c r="U176">
        <f>ROUND((175/100)*ROUND(Source!R162, 2), 2)</f>
        <v>0</v>
      </c>
      <c r="V176">
        <f>ROUND((0/100)*ROUND(Source!R163, 2), 2)</f>
        <v>0</v>
      </c>
      <c r="AC176">
        <v>3</v>
      </c>
    </row>
    <row r="177" spans="1:29" ht="85.5" x14ac:dyDescent="0.2">
      <c r="A177" s="34" t="s">
        <v>199</v>
      </c>
      <c r="B177" s="34" t="str">
        <f>Source!F164</f>
        <v>1.12-5-573</v>
      </c>
      <c r="C177" s="34" t="s">
        <v>201</v>
      </c>
      <c r="D177" s="36" t="str">
        <f>Source!H164</f>
        <v>м</v>
      </c>
      <c r="E177" s="35">
        <f>Source!I164</f>
        <v>35.875</v>
      </c>
      <c r="F177" s="38">
        <f>Source!AK164</f>
        <v>16.100000000000001</v>
      </c>
      <c r="G177" s="41" t="s">
        <v>3</v>
      </c>
      <c r="H177" s="35">
        <f>Source!AW165</f>
        <v>1</v>
      </c>
      <c r="I177" s="38">
        <f>Source!O164</f>
        <v>577.59</v>
      </c>
      <c r="J177" s="35">
        <f>IF(Source!BC165&lt;&gt; 0, Source!BC165, 1)</f>
        <v>2.86</v>
      </c>
      <c r="K177" s="38">
        <f>Source!O165</f>
        <v>1651.91</v>
      </c>
      <c r="Q177">
        <f>Source!X164</f>
        <v>0</v>
      </c>
      <c r="R177">
        <f>Source!X165</f>
        <v>0</v>
      </c>
      <c r="S177">
        <f>Source!Y164</f>
        <v>0</v>
      </c>
      <c r="T177">
        <f>Source!Y165</f>
        <v>0</v>
      </c>
      <c r="U177">
        <f>ROUND((175/100)*ROUND(Source!R164, 2), 2)</f>
        <v>0</v>
      </c>
      <c r="V177">
        <f>ROUND((0/100)*ROUND(Source!R165, 2), 2)</f>
        <v>0</v>
      </c>
      <c r="AC177">
        <v>3</v>
      </c>
    </row>
    <row r="178" spans="1:29" ht="71.25" x14ac:dyDescent="0.2">
      <c r="A178" s="34" t="s">
        <v>203</v>
      </c>
      <c r="B178" s="34" t="str">
        <f>Source!F166</f>
        <v>1.12-5-198</v>
      </c>
      <c r="C178" s="34" t="s">
        <v>205</v>
      </c>
      <c r="D178" s="36" t="str">
        <f>Source!H166</f>
        <v>шт.</v>
      </c>
      <c r="E178" s="35">
        <f>Source!I166</f>
        <v>15</v>
      </c>
      <c r="F178" s="38">
        <f>Source!AK166</f>
        <v>64.94</v>
      </c>
      <c r="G178" s="41" t="s">
        <v>3</v>
      </c>
      <c r="H178" s="35">
        <f>Source!AW167</f>
        <v>1</v>
      </c>
      <c r="I178" s="38">
        <f>Source!O166</f>
        <v>974.1</v>
      </c>
      <c r="J178" s="35">
        <f>IF(Source!BC167&lt;&gt; 0, Source!BC167, 1)</f>
        <v>1.77</v>
      </c>
      <c r="K178" s="38">
        <f>Source!O167</f>
        <v>1724.16</v>
      </c>
      <c r="Q178">
        <f>Source!X166</f>
        <v>0</v>
      </c>
      <c r="R178">
        <f>Source!X167</f>
        <v>0</v>
      </c>
      <c r="S178">
        <f>Source!Y166</f>
        <v>0</v>
      </c>
      <c r="T178">
        <f>Source!Y167</f>
        <v>0</v>
      </c>
      <c r="U178">
        <f>ROUND((175/100)*ROUND(Source!R166, 2), 2)</f>
        <v>0</v>
      </c>
      <c r="V178">
        <f>ROUND((0/100)*ROUND(Source!R167, 2), 2)</f>
        <v>0</v>
      </c>
      <c r="AC178">
        <v>3</v>
      </c>
    </row>
    <row r="179" spans="1:29" ht="71.25" x14ac:dyDescent="0.2">
      <c r="A179" s="34" t="s">
        <v>207</v>
      </c>
      <c r="B179" s="34" t="str">
        <f>Source!F168</f>
        <v>1.12-5-887</v>
      </c>
      <c r="C179" s="34" t="s">
        <v>209</v>
      </c>
      <c r="D179" s="36" t="str">
        <f>Source!H168</f>
        <v>шт.</v>
      </c>
      <c r="E179" s="35">
        <f>Source!I168</f>
        <v>11.999999999999998</v>
      </c>
      <c r="F179" s="38">
        <f>Source!AK168</f>
        <v>5.41</v>
      </c>
      <c r="G179" s="41" t="s">
        <v>3</v>
      </c>
      <c r="H179" s="35">
        <f>Source!AW169</f>
        <v>1</v>
      </c>
      <c r="I179" s="38">
        <f>Source!O168</f>
        <v>64.92</v>
      </c>
      <c r="J179" s="35">
        <f>IF(Source!BC169&lt;&gt; 0, Source!BC169, 1)</f>
        <v>4.25</v>
      </c>
      <c r="K179" s="38">
        <f>Source!O169</f>
        <v>275.91000000000003</v>
      </c>
      <c r="Q179">
        <f>Source!X168</f>
        <v>0</v>
      </c>
      <c r="R179">
        <f>Source!X169</f>
        <v>0</v>
      </c>
      <c r="S179">
        <f>Source!Y168</f>
        <v>0</v>
      </c>
      <c r="T179">
        <f>Source!Y169</f>
        <v>0</v>
      </c>
      <c r="U179">
        <f>ROUND((175/100)*ROUND(Source!R168, 2), 2)</f>
        <v>0</v>
      </c>
      <c r="V179">
        <f>ROUND((0/100)*ROUND(Source!R169, 2), 2)</f>
        <v>0</v>
      </c>
      <c r="AC179">
        <v>3</v>
      </c>
    </row>
    <row r="180" spans="1:29" ht="42.75" x14ac:dyDescent="0.2">
      <c r="A180" s="34" t="s">
        <v>211</v>
      </c>
      <c r="B180" s="34" t="str">
        <f>Source!F170</f>
        <v>1.12-5-177</v>
      </c>
      <c r="C180" s="34" t="s">
        <v>213</v>
      </c>
      <c r="D180" s="36" t="str">
        <f>Source!H170</f>
        <v>шт.</v>
      </c>
      <c r="E180" s="35">
        <f>Source!I170</f>
        <v>20</v>
      </c>
      <c r="F180" s="38">
        <f>Source!AK170</f>
        <v>1.66</v>
      </c>
      <c r="G180" s="41" t="s">
        <v>3</v>
      </c>
      <c r="H180" s="35">
        <f>Source!AW171</f>
        <v>1</v>
      </c>
      <c r="I180" s="38">
        <f>Source!O170</f>
        <v>33.200000000000003</v>
      </c>
      <c r="J180" s="35">
        <f>IF(Source!BC171&lt;&gt; 0, Source!BC171, 1)</f>
        <v>5.64</v>
      </c>
      <c r="K180" s="38">
        <f>Source!O171</f>
        <v>187.25</v>
      </c>
      <c r="Q180">
        <f>Source!X170</f>
        <v>0</v>
      </c>
      <c r="R180">
        <f>Source!X171</f>
        <v>0</v>
      </c>
      <c r="S180">
        <f>Source!Y170</f>
        <v>0</v>
      </c>
      <c r="T180">
        <f>Source!Y171</f>
        <v>0</v>
      </c>
      <c r="U180">
        <f>ROUND((175/100)*ROUND(Source!R170, 2), 2)</f>
        <v>0</v>
      </c>
      <c r="V180">
        <f>ROUND((0/100)*ROUND(Source!R171, 2), 2)</f>
        <v>0</v>
      </c>
      <c r="AC180">
        <v>3</v>
      </c>
    </row>
    <row r="181" spans="1:29" ht="28.5" x14ac:dyDescent="0.2">
      <c r="A181" s="34" t="s">
        <v>215</v>
      </c>
      <c r="B181" s="34" t="str">
        <f>Source!F172</f>
        <v>1.7-3-8</v>
      </c>
      <c r="C181" s="34" t="s">
        <v>217</v>
      </c>
      <c r="D181" s="36" t="str">
        <f>Source!H172</f>
        <v>шт.</v>
      </c>
      <c r="E181" s="35">
        <f>Source!I172</f>
        <v>0.36749999999999999</v>
      </c>
      <c r="F181" s="38">
        <f>Source!AK172</f>
        <v>11.82</v>
      </c>
      <c r="G181" s="41" t="s">
        <v>3</v>
      </c>
      <c r="H181" s="35">
        <f>Source!AW173</f>
        <v>1</v>
      </c>
      <c r="I181" s="38">
        <f>Source!O172</f>
        <v>4.34</v>
      </c>
      <c r="J181" s="35">
        <f>IF(Source!BC173&lt;&gt; 0, Source!BC173, 1)</f>
        <v>6.98</v>
      </c>
      <c r="K181" s="38">
        <f>Source!O173</f>
        <v>30.29</v>
      </c>
      <c r="Q181">
        <f>Source!X172</f>
        <v>0</v>
      </c>
      <c r="R181">
        <f>Source!X173</f>
        <v>0</v>
      </c>
      <c r="S181">
        <f>Source!Y172</f>
        <v>0</v>
      </c>
      <c r="T181">
        <f>Source!Y173</f>
        <v>0</v>
      </c>
      <c r="U181">
        <f>ROUND((175/100)*ROUND(Source!R172, 2), 2)</f>
        <v>0</v>
      </c>
      <c r="V181">
        <f>ROUND((0/100)*ROUND(Source!R173, 2), 2)</f>
        <v>0</v>
      </c>
      <c r="AC181">
        <v>3</v>
      </c>
    </row>
    <row r="182" spans="1:29" ht="14.25" x14ac:dyDescent="0.2">
      <c r="A182" s="34"/>
      <c r="B182" s="34"/>
      <c r="C182" s="34" t="s">
        <v>1101</v>
      </c>
      <c r="D182" s="36" t="s">
        <v>1102</v>
      </c>
      <c r="E182" s="35">
        <f>Source!BZ161</f>
        <v>109</v>
      </c>
      <c r="F182" s="38"/>
      <c r="G182" s="37"/>
      <c r="H182" s="35"/>
      <c r="I182" s="38">
        <f>SUM(Q170:Q181)</f>
        <v>93.13</v>
      </c>
      <c r="J182" s="35">
        <f>Source!AT161</f>
        <v>109</v>
      </c>
      <c r="K182" s="38">
        <f>SUM(R170:R181)</f>
        <v>5121.2</v>
      </c>
    </row>
    <row r="183" spans="1:29" ht="14.25" x14ac:dyDescent="0.2">
      <c r="A183" s="34"/>
      <c r="B183" s="34"/>
      <c r="C183" s="34" t="s">
        <v>1103</v>
      </c>
      <c r="D183" s="36" t="s">
        <v>1102</v>
      </c>
      <c r="E183" s="35">
        <f>Source!CA161</f>
        <v>61</v>
      </c>
      <c r="F183" s="38"/>
      <c r="G183" s="37"/>
      <c r="H183" s="35"/>
      <c r="I183" s="38">
        <f>SUM(S170:S182)</f>
        <v>52.12</v>
      </c>
      <c r="J183" s="35">
        <f>Source!AU161</f>
        <v>61</v>
      </c>
      <c r="K183" s="38">
        <f>SUM(T170:T182)</f>
        <v>2865.99</v>
      </c>
    </row>
    <row r="184" spans="1:29" ht="28.5" x14ac:dyDescent="0.2">
      <c r="A184" s="42"/>
      <c r="B184" s="42"/>
      <c r="C184" s="42" t="s">
        <v>1104</v>
      </c>
      <c r="D184" s="43" t="s">
        <v>1105</v>
      </c>
      <c r="E184" s="44">
        <f>Source!AQ160</f>
        <v>14.56</v>
      </c>
      <c r="F184" s="45"/>
      <c r="G184" s="46" t="str">
        <f>Source!DI160</f>
        <v>*1,15)*1,1</v>
      </c>
      <c r="H184" s="44">
        <f>Source!AV161</f>
        <v>1.0669999999999999</v>
      </c>
      <c r="I184" s="45">
        <f>Source!U160</f>
        <v>6.8783514799999992</v>
      </c>
      <c r="J184" s="44"/>
      <c r="K184" s="45"/>
    </row>
    <row r="185" spans="1:29" ht="15" x14ac:dyDescent="0.2">
      <c r="C185" s="47" t="s">
        <v>1106</v>
      </c>
      <c r="H185" s="48">
        <f>I172+I173+I175+I182+I183+SUM(I176:I181)</f>
        <v>2026.54</v>
      </c>
      <c r="I185" s="48"/>
      <c r="J185" s="48">
        <f>K172+K173+K175+K182+K183+SUM(K176:K181)</f>
        <v>16992.100000000002</v>
      </c>
      <c r="K185" s="48"/>
      <c r="O185" s="49">
        <f>I172+I173+I175+I182+I183+SUM(I176:I181)</f>
        <v>2026.54</v>
      </c>
      <c r="P185" s="49">
        <f>K172+K173+K175+K182+K183+SUM(K176:K181)</f>
        <v>16992.100000000002</v>
      </c>
    </row>
    <row r="187" spans="1:29" ht="85.5" x14ac:dyDescent="0.2">
      <c r="A187" s="34">
        <v>13</v>
      </c>
      <c r="B187" s="34" t="s">
        <v>1120</v>
      </c>
      <c r="C187" s="34" t="s">
        <v>221</v>
      </c>
      <c r="D187" s="36" t="str">
        <f>Source!H174</f>
        <v>100 сварных соединений</v>
      </c>
      <c r="E187" s="35">
        <f>Source!I174</f>
        <v>1.06</v>
      </c>
      <c r="F187" s="38"/>
      <c r="G187" s="37"/>
      <c r="H187" s="35"/>
      <c r="I187" s="38"/>
      <c r="J187" s="35"/>
      <c r="K187" s="38"/>
      <c r="Q187">
        <f>Source!X174</f>
        <v>32.770000000000003</v>
      </c>
      <c r="R187">
        <f>Source!X175</f>
        <v>1801.77</v>
      </c>
      <c r="S187">
        <f>Source!Y174</f>
        <v>18.34</v>
      </c>
      <c r="T187">
        <f>Source!Y175</f>
        <v>1008.33</v>
      </c>
      <c r="U187">
        <f>ROUND((175/100)*ROUND(Source!R174, 2), 2)</f>
        <v>0</v>
      </c>
      <c r="V187">
        <f>ROUND((0/100)*ROUND(Source!R175, 2), 2)</f>
        <v>0</v>
      </c>
      <c r="AC187">
        <v>0</v>
      </c>
    </row>
    <row r="188" spans="1:29" x14ac:dyDescent="0.2">
      <c r="C188" s="39" t="str">
        <f>"Объем: "&amp;Source!I174&amp;"=(2*"&amp;"15+"&amp;"3*"&amp;"12+"&amp;"2*"&amp;"20)/"&amp;"100"</f>
        <v>Объем: 1,06=(2*15+3*12+2*20)/100</v>
      </c>
    </row>
    <row r="189" spans="1:29" ht="28.5" x14ac:dyDescent="0.2">
      <c r="A189" s="34"/>
      <c r="B189" s="34"/>
      <c r="C189" s="34" t="s">
        <v>1097</v>
      </c>
      <c r="D189" s="36"/>
      <c r="E189" s="35"/>
      <c r="F189" s="38">
        <f>Source!AO174</f>
        <v>21.01</v>
      </c>
      <c r="G189" s="37" t="str">
        <f>Source!DG174</f>
        <v>*1,15)*1,1</v>
      </c>
      <c r="H189" s="35">
        <f>Source!AV175</f>
        <v>1.0669999999999999</v>
      </c>
      <c r="I189" s="38">
        <f>Source!S174</f>
        <v>30.06</v>
      </c>
      <c r="J189" s="35">
        <f>IF(Source!BA175&lt;&gt; 0, Source!BA175, 1)</f>
        <v>54.99</v>
      </c>
      <c r="K189" s="38">
        <f>Source!S175</f>
        <v>1653</v>
      </c>
    </row>
    <row r="190" spans="1:29" ht="28.5" x14ac:dyDescent="0.2">
      <c r="A190" s="34"/>
      <c r="B190" s="34"/>
      <c r="C190" s="34" t="s">
        <v>1098</v>
      </c>
      <c r="D190" s="36"/>
      <c r="E190" s="35"/>
      <c r="F190" s="38">
        <f>Source!AM174</f>
        <v>1.1000000000000001</v>
      </c>
      <c r="G190" s="37" t="str">
        <f>Source!DE174</f>
        <v>*1,25)*1,1</v>
      </c>
      <c r="H190" s="35">
        <f>Source!AV175</f>
        <v>1.0669999999999999</v>
      </c>
      <c r="I190" s="38">
        <f>Source!Q174</f>
        <v>1.71</v>
      </c>
      <c r="J190" s="35">
        <f>IF(Source!BB175&lt;&gt; 0, Source!BB175, 1)</f>
        <v>10.84</v>
      </c>
      <c r="K190" s="38">
        <f>Source!Q175</f>
        <v>18.54</v>
      </c>
    </row>
    <row r="191" spans="1:29" ht="14.25" x14ac:dyDescent="0.2">
      <c r="A191" s="34"/>
      <c r="B191" s="34"/>
      <c r="C191" s="34" t="s">
        <v>1101</v>
      </c>
      <c r="D191" s="36" t="s">
        <v>1102</v>
      </c>
      <c r="E191" s="35">
        <f>Source!BZ175</f>
        <v>109</v>
      </c>
      <c r="F191" s="38"/>
      <c r="G191" s="37"/>
      <c r="H191" s="35"/>
      <c r="I191" s="38">
        <f>SUM(Q187:Q190)</f>
        <v>32.770000000000003</v>
      </c>
      <c r="J191" s="35">
        <f>Source!AT175</f>
        <v>109</v>
      </c>
      <c r="K191" s="38">
        <f>SUM(R187:R190)</f>
        <v>1801.77</v>
      </c>
    </row>
    <row r="192" spans="1:29" ht="14.25" x14ac:dyDescent="0.2">
      <c r="A192" s="34"/>
      <c r="B192" s="34"/>
      <c r="C192" s="34" t="s">
        <v>1103</v>
      </c>
      <c r="D192" s="36" t="s">
        <v>1102</v>
      </c>
      <c r="E192" s="35">
        <f>Source!CA175</f>
        <v>61</v>
      </c>
      <c r="F192" s="38"/>
      <c r="G192" s="37"/>
      <c r="H192" s="35"/>
      <c r="I192" s="38">
        <f>SUM(S187:S191)</f>
        <v>18.34</v>
      </c>
      <c r="J192" s="35">
        <f>Source!AU175</f>
        <v>61</v>
      </c>
      <c r="K192" s="38">
        <f>SUM(T187:T191)</f>
        <v>1008.33</v>
      </c>
    </row>
    <row r="193" spans="1:29" ht="28.5" x14ac:dyDescent="0.2">
      <c r="A193" s="42"/>
      <c r="B193" s="42"/>
      <c r="C193" s="42" t="s">
        <v>1104</v>
      </c>
      <c r="D193" s="43" t="s">
        <v>1105</v>
      </c>
      <c r="E193" s="44">
        <f>Source!AQ174</f>
        <v>1.56</v>
      </c>
      <c r="F193" s="45"/>
      <c r="G193" s="46" t="str">
        <f>Source!DI174</f>
        <v>*1,15)*1,1</v>
      </c>
      <c r="H193" s="44">
        <f>Source!AV175</f>
        <v>1.0669999999999999</v>
      </c>
      <c r="I193" s="45">
        <f>Source!U174</f>
        <v>2.2319548680000003</v>
      </c>
      <c r="J193" s="44"/>
      <c r="K193" s="45"/>
    </row>
    <row r="194" spans="1:29" ht="15" x14ac:dyDescent="0.2">
      <c r="C194" s="47" t="s">
        <v>1106</v>
      </c>
      <c r="H194" s="48">
        <f>I189+I190+I191+I192+0</f>
        <v>82.88000000000001</v>
      </c>
      <c r="I194" s="48"/>
      <c r="J194" s="48">
        <f>K189+K190+K191+K192+0</f>
        <v>4481.6400000000003</v>
      </c>
      <c r="K194" s="48"/>
      <c r="O194" s="49">
        <f>I189+I190+I191+I192+0</f>
        <v>82.88000000000001</v>
      </c>
      <c r="P194" s="49">
        <f>K189+K190+K191+K192+0</f>
        <v>4481.6400000000003</v>
      </c>
    </row>
    <row r="196" spans="1:29" ht="14.25" x14ac:dyDescent="0.2">
      <c r="C196" s="50" t="str">
        <f>Source!G176</f>
        <v>Водоразборный узел ХВС</v>
      </c>
    </row>
    <row r="197" spans="1:29" ht="78" x14ac:dyDescent="0.2">
      <c r="A197" s="34">
        <v>14</v>
      </c>
      <c r="B197" s="34" t="s">
        <v>1121</v>
      </c>
      <c r="C197" s="34" t="s">
        <v>227</v>
      </c>
      <c r="D197" s="36" t="str">
        <f>Source!H177</f>
        <v>1  ШТ.</v>
      </c>
      <c r="E197" s="35">
        <f>Source!I177</f>
        <v>1</v>
      </c>
      <c r="F197" s="38"/>
      <c r="G197" s="37"/>
      <c r="H197" s="35"/>
      <c r="I197" s="38"/>
      <c r="J197" s="35"/>
      <c r="K197" s="38"/>
      <c r="Q197">
        <f>Source!X177</f>
        <v>45.92</v>
      </c>
      <c r="R197">
        <f>Source!X178</f>
        <v>2525.2399999999998</v>
      </c>
      <c r="S197">
        <f>Source!Y177</f>
        <v>25.7</v>
      </c>
      <c r="T197">
        <f>Source!Y178</f>
        <v>1413.21</v>
      </c>
      <c r="U197">
        <f>ROUND((175/100)*ROUND(Source!R177, 2), 2)</f>
        <v>0.65</v>
      </c>
      <c r="V197">
        <f>ROUND((0/100)*ROUND(Source!R178, 2), 2)</f>
        <v>0</v>
      </c>
      <c r="AC197">
        <v>0</v>
      </c>
    </row>
    <row r="198" spans="1:29" ht="28.5" x14ac:dyDescent="0.2">
      <c r="A198" s="34"/>
      <c r="B198" s="34"/>
      <c r="C198" s="34" t="s">
        <v>1097</v>
      </c>
      <c r="D198" s="36"/>
      <c r="E198" s="35"/>
      <c r="F198" s="38">
        <f>Source!AO177</f>
        <v>30.94</v>
      </c>
      <c r="G198" s="37" t="str">
        <f>Source!DG177</f>
        <v>*1,15)*1,1</v>
      </c>
      <c r="H198" s="35">
        <f>Source!AV178</f>
        <v>1.0669999999999999</v>
      </c>
      <c r="I198" s="38">
        <f>Source!S177</f>
        <v>41.76</v>
      </c>
      <c r="J198" s="35">
        <f>IF(Source!BA178&lt;&gt; 0, Source!BA178, 1)</f>
        <v>54.99</v>
      </c>
      <c r="K198" s="38">
        <f>Source!S178</f>
        <v>2296.38</v>
      </c>
    </row>
    <row r="199" spans="1:29" ht="28.5" x14ac:dyDescent="0.2">
      <c r="A199" s="34"/>
      <c r="B199" s="34"/>
      <c r="C199" s="34" t="s">
        <v>1098</v>
      </c>
      <c r="D199" s="36"/>
      <c r="E199" s="35"/>
      <c r="F199" s="38">
        <f>Source!AM177</f>
        <v>6.14</v>
      </c>
      <c r="G199" s="37" t="str">
        <f>Source!DE177</f>
        <v>*1,25)*1,1</v>
      </c>
      <c r="H199" s="35">
        <f>Source!AV178</f>
        <v>1.0669999999999999</v>
      </c>
      <c r="I199" s="38">
        <f>Source!Q177</f>
        <v>9.01</v>
      </c>
      <c r="J199" s="35">
        <f>IF(Source!BB178&lt;&gt; 0, Source!BB178, 1)</f>
        <v>12.82</v>
      </c>
      <c r="K199" s="38">
        <f>Source!Q178</f>
        <v>115.51</v>
      </c>
    </row>
    <row r="200" spans="1:29" ht="28.5" x14ac:dyDescent="0.2">
      <c r="A200" s="34"/>
      <c r="B200" s="34"/>
      <c r="C200" s="34" t="s">
        <v>1099</v>
      </c>
      <c r="D200" s="36"/>
      <c r="E200" s="35"/>
      <c r="F200" s="38">
        <f>Source!AN177</f>
        <v>0.25</v>
      </c>
      <c r="G200" s="37" t="str">
        <f>Source!DF177</f>
        <v>*1,25)*1,1</v>
      </c>
      <c r="H200" s="35">
        <f>Source!AV178</f>
        <v>1.0669999999999999</v>
      </c>
      <c r="I200" s="40">
        <f>Source!R177</f>
        <v>0.37</v>
      </c>
      <c r="J200" s="35">
        <f>IF(Source!BS178&lt;&gt; 0, Source!BS178, 1)</f>
        <v>54.99</v>
      </c>
      <c r="K200" s="40">
        <f>Source!R178</f>
        <v>20.350000000000001</v>
      </c>
    </row>
    <row r="201" spans="1:29" ht="14.25" x14ac:dyDescent="0.2">
      <c r="A201" s="34"/>
      <c r="B201" s="34"/>
      <c r="C201" s="34" t="s">
        <v>1100</v>
      </c>
      <c r="D201" s="36"/>
      <c r="E201" s="35"/>
      <c r="F201" s="38">
        <f>Source!AL177</f>
        <v>42.18</v>
      </c>
      <c r="G201" s="37" t="str">
        <f>Source!DD177</f>
        <v/>
      </c>
      <c r="H201" s="35">
        <f>Source!AW178</f>
        <v>1</v>
      </c>
      <c r="I201" s="38">
        <f>Source!P177</f>
        <v>42.18</v>
      </c>
      <c r="J201" s="35">
        <f>IF(Source!BC178&lt;&gt; 0, Source!BC178, 1)</f>
        <v>8.6199999999999992</v>
      </c>
      <c r="K201" s="38">
        <f>Source!P178</f>
        <v>363.59</v>
      </c>
    </row>
    <row r="202" spans="1:29" ht="71.25" x14ac:dyDescent="0.2">
      <c r="A202" s="34" t="s">
        <v>230</v>
      </c>
      <c r="B202" s="34" t="str">
        <f>Source!F179</f>
        <v>1.12-9-21</v>
      </c>
      <c r="C202" s="34" t="s">
        <v>232</v>
      </c>
      <c r="D202" s="36" t="str">
        <f>Source!H179</f>
        <v>шт.</v>
      </c>
      <c r="E202" s="35">
        <f>Source!I179</f>
        <v>2</v>
      </c>
      <c r="F202" s="38">
        <f>Source!AK179</f>
        <v>107.23</v>
      </c>
      <c r="G202" s="41" t="s">
        <v>3</v>
      </c>
      <c r="H202" s="35">
        <f>Source!AW180</f>
        <v>1</v>
      </c>
      <c r="I202" s="38">
        <f>Source!O179</f>
        <v>214.46</v>
      </c>
      <c r="J202" s="35">
        <f>IF(Source!BC180&lt;&gt; 0, Source!BC180, 1)</f>
        <v>6.6</v>
      </c>
      <c r="K202" s="38">
        <f>Source!O180</f>
        <v>1415.44</v>
      </c>
      <c r="Q202">
        <f>Source!X179</f>
        <v>0</v>
      </c>
      <c r="R202">
        <f>Source!X180</f>
        <v>0</v>
      </c>
      <c r="S202">
        <f>Source!Y179</f>
        <v>0</v>
      </c>
      <c r="T202">
        <f>Source!Y180</f>
        <v>0</v>
      </c>
      <c r="U202">
        <f>ROUND((175/100)*ROUND(Source!R179, 2), 2)</f>
        <v>0</v>
      </c>
      <c r="V202">
        <f>ROUND((0/100)*ROUND(Source!R180, 2), 2)</f>
        <v>0</v>
      </c>
      <c r="AC202">
        <v>3</v>
      </c>
    </row>
    <row r="203" spans="1:29" ht="85.5" x14ac:dyDescent="0.2">
      <c r="A203" s="34" t="s">
        <v>234</v>
      </c>
      <c r="B203" s="34" t="str">
        <f>Source!F181</f>
        <v>1.13-2-80</v>
      </c>
      <c r="C203" s="34" t="s">
        <v>236</v>
      </c>
      <c r="D203" s="36" t="str">
        <f>Source!H181</f>
        <v>шт.</v>
      </c>
      <c r="E203" s="35">
        <f>Source!I181</f>
        <v>1</v>
      </c>
      <c r="F203" s="38">
        <f>Source!AK181</f>
        <v>795.8</v>
      </c>
      <c r="G203" s="41" t="s">
        <v>3</v>
      </c>
      <c r="H203" s="35">
        <f>Source!AW182</f>
        <v>1</v>
      </c>
      <c r="I203" s="38">
        <f>Source!O181</f>
        <v>795.8</v>
      </c>
      <c r="J203" s="35">
        <f>IF(Source!BC182&lt;&gt; 0, Source!BC182, 1)</f>
        <v>7.67</v>
      </c>
      <c r="K203" s="38">
        <f>Source!O182</f>
        <v>6103.79</v>
      </c>
      <c r="Q203">
        <f>Source!X181</f>
        <v>0</v>
      </c>
      <c r="R203">
        <f>Source!X182</f>
        <v>0</v>
      </c>
      <c r="S203">
        <f>Source!Y181</f>
        <v>0</v>
      </c>
      <c r="T203">
        <f>Source!Y182</f>
        <v>0</v>
      </c>
      <c r="U203">
        <f>ROUND((175/100)*ROUND(Source!R181, 2), 2)</f>
        <v>0</v>
      </c>
      <c r="V203">
        <f>ROUND((0/100)*ROUND(Source!R182, 2), 2)</f>
        <v>0</v>
      </c>
      <c r="AC203">
        <v>3</v>
      </c>
    </row>
    <row r="204" spans="1:29" ht="14.25" x14ac:dyDescent="0.2">
      <c r="A204" s="34"/>
      <c r="B204" s="34"/>
      <c r="C204" s="34" t="s">
        <v>1101</v>
      </c>
      <c r="D204" s="36" t="s">
        <v>1102</v>
      </c>
      <c r="E204" s="35">
        <f>Source!BZ178</f>
        <v>109</v>
      </c>
      <c r="F204" s="38"/>
      <c r="G204" s="37"/>
      <c r="H204" s="35"/>
      <c r="I204" s="38">
        <f>SUM(Q197:Q203)</f>
        <v>45.92</v>
      </c>
      <c r="J204" s="35">
        <f>Source!AT178</f>
        <v>109</v>
      </c>
      <c r="K204" s="38">
        <f>SUM(R197:R203)</f>
        <v>2525.2399999999998</v>
      </c>
    </row>
    <row r="205" spans="1:29" ht="14.25" x14ac:dyDescent="0.2">
      <c r="A205" s="34"/>
      <c r="B205" s="34"/>
      <c r="C205" s="34" t="s">
        <v>1103</v>
      </c>
      <c r="D205" s="36" t="s">
        <v>1102</v>
      </c>
      <c r="E205" s="35">
        <f>Source!CA178</f>
        <v>61</v>
      </c>
      <c r="F205" s="38"/>
      <c r="G205" s="37"/>
      <c r="H205" s="35"/>
      <c r="I205" s="38">
        <f>SUM(S197:S204)</f>
        <v>25.7</v>
      </c>
      <c r="J205" s="35">
        <f>Source!AU178</f>
        <v>61</v>
      </c>
      <c r="K205" s="38">
        <f>SUM(T197:T204)</f>
        <v>1413.21</v>
      </c>
    </row>
    <row r="206" spans="1:29" ht="28.5" x14ac:dyDescent="0.2">
      <c r="A206" s="42"/>
      <c r="B206" s="42"/>
      <c r="C206" s="42" t="s">
        <v>1104</v>
      </c>
      <c r="D206" s="43" t="s">
        <v>1105</v>
      </c>
      <c r="E206" s="44">
        <f>Source!AQ177</f>
        <v>2.6</v>
      </c>
      <c r="F206" s="45"/>
      <c r="G206" s="46" t="str">
        <f>Source!DI177</f>
        <v>*1,15)*1,1</v>
      </c>
      <c r="H206" s="44">
        <f>Source!AV178</f>
        <v>1.0669999999999999</v>
      </c>
      <c r="I206" s="45">
        <f>Source!U177</f>
        <v>3.509363</v>
      </c>
      <c r="J206" s="44"/>
      <c r="K206" s="45"/>
    </row>
    <row r="207" spans="1:29" ht="15" x14ac:dyDescent="0.2">
      <c r="C207" s="47" t="s">
        <v>1106</v>
      </c>
      <c r="H207" s="48">
        <f>I198+I199+I201+I204+I205+SUM(I202:I203)</f>
        <v>1174.83</v>
      </c>
      <c r="I207" s="48"/>
      <c r="J207" s="48">
        <f>K198+K199+K201+K204+K205+SUM(K202:K203)</f>
        <v>14233.16</v>
      </c>
      <c r="K207" s="48"/>
      <c r="O207" s="49">
        <f>I198+I199+I201+I204+I205+SUM(I202:I203)</f>
        <v>1174.83</v>
      </c>
      <c r="P207" s="49">
        <f>K198+K199+K201+K204+K205+SUM(K202:K203)</f>
        <v>14233.16</v>
      </c>
    </row>
    <row r="209" spans="1:29" ht="78" x14ac:dyDescent="0.2">
      <c r="A209" s="34">
        <v>15</v>
      </c>
      <c r="B209" s="34" t="s">
        <v>1121</v>
      </c>
      <c r="C209" s="34" t="s">
        <v>227</v>
      </c>
      <c r="D209" s="36" t="str">
        <f>Source!H183</f>
        <v>1  ШТ.</v>
      </c>
      <c r="E209" s="35">
        <f>Source!I183</f>
        <v>1</v>
      </c>
      <c r="F209" s="38"/>
      <c r="G209" s="37"/>
      <c r="H209" s="35"/>
      <c r="I209" s="38"/>
      <c r="J209" s="35"/>
      <c r="K209" s="38"/>
      <c r="Q209">
        <f>Source!X183</f>
        <v>45.92</v>
      </c>
      <c r="R209">
        <f>Source!X184</f>
        <v>2525.2399999999998</v>
      </c>
      <c r="S209">
        <f>Source!Y183</f>
        <v>25.7</v>
      </c>
      <c r="T209">
        <f>Source!Y184</f>
        <v>1413.21</v>
      </c>
      <c r="U209">
        <f>ROUND((175/100)*ROUND(Source!R183, 2), 2)</f>
        <v>0.65</v>
      </c>
      <c r="V209">
        <f>ROUND((0/100)*ROUND(Source!R184, 2), 2)</f>
        <v>0</v>
      </c>
      <c r="AC209">
        <v>0</v>
      </c>
    </row>
    <row r="210" spans="1:29" ht="28.5" x14ac:dyDescent="0.2">
      <c r="A210" s="34"/>
      <c r="B210" s="34"/>
      <c r="C210" s="34" t="s">
        <v>1097</v>
      </c>
      <c r="D210" s="36"/>
      <c r="E210" s="35"/>
      <c r="F210" s="38">
        <f>Source!AO183</f>
        <v>30.94</v>
      </c>
      <c r="G210" s="37" t="str">
        <f>Source!DG183</f>
        <v>*1,15)*1,1</v>
      </c>
      <c r="H210" s="35">
        <f>Source!AV184</f>
        <v>1.0669999999999999</v>
      </c>
      <c r="I210" s="38">
        <f>Source!S183</f>
        <v>41.76</v>
      </c>
      <c r="J210" s="35">
        <f>IF(Source!BA184&lt;&gt; 0, Source!BA184, 1)</f>
        <v>54.99</v>
      </c>
      <c r="K210" s="38">
        <f>Source!S184</f>
        <v>2296.38</v>
      </c>
    </row>
    <row r="211" spans="1:29" ht="28.5" x14ac:dyDescent="0.2">
      <c r="A211" s="34"/>
      <c r="B211" s="34"/>
      <c r="C211" s="34" t="s">
        <v>1098</v>
      </c>
      <c r="D211" s="36"/>
      <c r="E211" s="35"/>
      <c r="F211" s="38">
        <f>Source!AM183</f>
        <v>6.14</v>
      </c>
      <c r="G211" s="37" t="str">
        <f>Source!DE183</f>
        <v>*1,25)*1,1</v>
      </c>
      <c r="H211" s="35">
        <f>Source!AV184</f>
        <v>1.0669999999999999</v>
      </c>
      <c r="I211" s="38">
        <f>Source!Q183</f>
        <v>9.01</v>
      </c>
      <c r="J211" s="35">
        <f>IF(Source!BB184&lt;&gt; 0, Source!BB184, 1)</f>
        <v>12.82</v>
      </c>
      <c r="K211" s="38">
        <f>Source!Q184</f>
        <v>115.51</v>
      </c>
    </row>
    <row r="212" spans="1:29" ht="28.5" x14ac:dyDescent="0.2">
      <c r="A212" s="34"/>
      <c r="B212" s="34"/>
      <c r="C212" s="34" t="s">
        <v>1099</v>
      </c>
      <c r="D212" s="36"/>
      <c r="E212" s="35"/>
      <c r="F212" s="38">
        <f>Source!AN183</f>
        <v>0.25</v>
      </c>
      <c r="G212" s="37" t="str">
        <f>Source!DF183</f>
        <v>*1,25)*1,1</v>
      </c>
      <c r="H212" s="35">
        <f>Source!AV184</f>
        <v>1.0669999999999999</v>
      </c>
      <c r="I212" s="40">
        <f>Source!R183</f>
        <v>0.37</v>
      </c>
      <c r="J212" s="35">
        <f>IF(Source!BS184&lt;&gt; 0, Source!BS184, 1)</f>
        <v>54.99</v>
      </c>
      <c r="K212" s="40">
        <f>Source!R184</f>
        <v>20.350000000000001</v>
      </c>
    </row>
    <row r="213" spans="1:29" ht="14.25" x14ac:dyDescent="0.2">
      <c r="A213" s="34"/>
      <c r="B213" s="34"/>
      <c r="C213" s="34" t="s">
        <v>1100</v>
      </c>
      <c r="D213" s="36"/>
      <c r="E213" s="35"/>
      <c r="F213" s="38">
        <f>Source!AL183</f>
        <v>42.18</v>
      </c>
      <c r="G213" s="37" t="str">
        <f>Source!DD183</f>
        <v/>
      </c>
      <c r="H213" s="35">
        <f>Source!AW184</f>
        <v>1</v>
      </c>
      <c r="I213" s="38">
        <f>Source!P183</f>
        <v>42.18</v>
      </c>
      <c r="J213" s="35">
        <f>IF(Source!BC184&lt;&gt; 0, Source!BC184, 1)</f>
        <v>8.6199999999999992</v>
      </c>
      <c r="K213" s="38">
        <f>Source!P184</f>
        <v>363.59</v>
      </c>
    </row>
    <row r="214" spans="1:29" ht="71.25" x14ac:dyDescent="0.2">
      <c r="A214" s="34" t="s">
        <v>239</v>
      </c>
      <c r="B214" s="34" t="str">
        <f>Source!F185</f>
        <v>1.12-9-21</v>
      </c>
      <c r="C214" s="34" t="s">
        <v>232</v>
      </c>
      <c r="D214" s="36" t="str">
        <f>Source!H185</f>
        <v>шт.</v>
      </c>
      <c r="E214" s="35">
        <f>Source!I185</f>
        <v>2</v>
      </c>
      <c r="F214" s="38">
        <f>Source!AK185</f>
        <v>107.23</v>
      </c>
      <c r="G214" s="41" t="s">
        <v>3</v>
      </c>
      <c r="H214" s="35">
        <f>Source!AW186</f>
        <v>1</v>
      </c>
      <c r="I214" s="38">
        <f>Source!O185</f>
        <v>214.46</v>
      </c>
      <c r="J214" s="35">
        <f>IF(Source!BC186&lt;&gt; 0, Source!BC186, 1)</f>
        <v>6.6</v>
      </c>
      <c r="K214" s="38">
        <f>Source!O186</f>
        <v>1415.44</v>
      </c>
      <c r="Q214">
        <f>Source!X185</f>
        <v>0</v>
      </c>
      <c r="R214">
        <f>Source!X186</f>
        <v>0</v>
      </c>
      <c r="S214">
        <f>Source!Y185</f>
        <v>0</v>
      </c>
      <c r="T214">
        <f>Source!Y186</f>
        <v>0</v>
      </c>
      <c r="U214">
        <f>ROUND((175/100)*ROUND(Source!R185, 2), 2)</f>
        <v>0</v>
      </c>
      <c r="V214">
        <f>ROUND((0/100)*ROUND(Source!R186, 2), 2)</f>
        <v>0</v>
      </c>
      <c r="AC214">
        <v>3</v>
      </c>
    </row>
    <row r="215" spans="1:29" ht="85.5" x14ac:dyDescent="0.2">
      <c r="A215" s="34" t="s">
        <v>240</v>
      </c>
      <c r="B215" s="34" t="str">
        <f>Source!F187</f>
        <v>1.13-3-110</v>
      </c>
      <c r="C215" s="34" t="s">
        <v>242</v>
      </c>
      <c r="D215" s="36" t="str">
        <f>Source!H187</f>
        <v>шт.</v>
      </c>
      <c r="E215" s="35">
        <f>Source!I187</f>
        <v>1</v>
      </c>
      <c r="F215" s="38">
        <f>Source!AK187</f>
        <v>4217.54</v>
      </c>
      <c r="G215" s="41" t="s">
        <v>3</v>
      </c>
      <c r="H215" s="35">
        <f>Source!AW188</f>
        <v>1</v>
      </c>
      <c r="I215" s="38">
        <f>Source!O187</f>
        <v>4217.54</v>
      </c>
      <c r="J215" s="35">
        <f>IF(Source!BC188&lt;&gt; 0, Source!BC188, 1)</f>
        <v>5.45</v>
      </c>
      <c r="K215" s="38">
        <f>Source!O188</f>
        <v>22985.59</v>
      </c>
      <c r="Q215">
        <f>Source!X187</f>
        <v>0</v>
      </c>
      <c r="R215">
        <f>Source!X188</f>
        <v>0</v>
      </c>
      <c r="S215">
        <f>Source!Y187</f>
        <v>0</v>
      </c>
      <c r="T215">
        <f>Source!Y188</f>
        <v>0</v>
      </c>
      <c r="U215">
        <f>ROUND((175/100)*ROUND(Source!R187, 2), 2)</f>
        <v>0</v>
      </c>
      <c r="V215">
        <f>ROUND((0/100)*ROUND(Source!R188, 2), 2)</f>
        <v>0</v>
      </c>
      <c r="AC215">
        <v>3</v>
      </c>
    </row>
    <row r="216" spans="1:29" ht="14.25" x14ac:dyDescent="0.2">
      <c r="A216" s="34"/>
      <c r="B216" s="34"/>
      <c r="C216" s="34" t="s">
        <v>1101</v>
      </c>
      <c r="D216" s="36" t="s">
        <v>1102</v>
      </c>
      <c r="E216" s="35">
        <f>Source!BZ184</f>
        <v>109</v>
      </c>
      <c r="F216" s="38"/>
      <c r="G216" s="37"/>
      <c r="H216" s="35"/>
      <c r="I216" s="38">
        <f>SUM(Q209:Q215)</f>
        <v>45.92</v>
      </c>
      <c r="J216" s="35">
        <f>Source!AT184</f>
        <v>109</v>
      </c>
      <c r="K216" s="38">
        <f>SUM(R209:R215)</f>
        <v>2525.2399999999998</v>
      </c>
    </row>
    <row r="217" spans="1:29" ht="14.25" x14ac:dyDescent="0.2">
      <c r="A217" s="34"/>
      <c r="B217" s="34"/>
      <c r="C217" s="34" t="s">
        <v>1103</v>
      </c>
      <c r="D217" s="36" t="s">
        <v>1102</v>
      </c>
      <c r="E217" s="35">
        <f>Source!CA184</f>
        <v>61</v>
      </c>
      <c r="F217" s="38"/>
      <c r="G217" s="37"/>
      <c r="H217" s="35"/>
      <c r="I217" s="38">
        <f>SUM(S209:S216)</f>
        <v>25.7</v>
      </c>
      <c r="J217" s="35">
        <f>Source!AU184</f>
        <v>61</v>
      </c>
      <c r="K217" s="38">
        <f>SUM(T209:T216)</f>
        <v>1413.21</v>
      </c>
    </row>
    <row r="218" spans="1:29" ht="28.5" x14ac:dyDescent="0.2">
      <c r="A218" s="42"/>
      <c r="B218" s="42"/>
      <c r="C218" s="42" t="s">
        <v>1104</v>
      </c>
      <c r="D218" s="43" t="s">
        <v>1105</v>
      </c>
      <c r="E218" s="44">
        <f>Source!AQ183</f>
        <v>2.6</v>
      </c>
      <c r="F218" s="45"/>
      <c r="G218" s="46" t="str">
        <f>Source!DI183</f>
        <v>*1,15)*1,1</v>
      </c>
      <c r="H218" s="44">
        <f>Source!AV184</f>
        <v>1.0669999999999999</v>
      </c>
      <c r="I218" s="45">
        <f>Source!U183</f>
        <v>3.509363</v>
      </c>
      <c r="J218" s="44"/>
      <c r="K218" s="45"/>
    </row>
    <row r="219" spans="1:29" ht="15" x14ac:dyDescent="0.2">
      <c r="C219" s="47" t="s">
        <v>1106</v>
      </c>
      <c r="H219" s="48">
        <f>I210+I211+I213+I216+I217+SUM(I214:I215)</f>
        <v>4596.57</v>
      </c>
      <c r="I219" s="48"/>
      <c r="J219" s="48">
        <f>K210+K211+K213+K216+K217+SUM(K214:K215)</f>
        <v>31114.959999999999</v>
      </c>
      <c r="K219" s="48"/>
      <c r="O219" s="49">
        <f>I210+I211+I213+I216+I217+SUM(I214:I215)</f>
        <v>4596.57</v>
      </c>
      <c r="P219" s="49">
        <f>K210+K211+K213+K216+K217+SUM(K214:K215)</f>
        <v>31114.959999999999</v>
      </c>
    </row>
    <row r="221" spans="1:29" ht="85.5" x14ac:dyDescent="0.2">
      <c r="A221" s="42">
        <v>16</v>
      </c>
      <c r="B221" s="42" t="str">
        <f>Source!F189</f>
        <v>1.13-4-61</v>
      </c>
      <c r="C221" s="42" t="s">
        <v>38</v>
      </c>
      <c r="D221" s="43" t="str">
        <f>Source!H189</f>
        <v>шт.</v>
      </c>
      <c r="E221" s="44">
        <f>Source!I189</f>
        <v>2</v>
      </c>
      <c r="F221" s="45">
        <f>Source!AL189</f>
        <v>34.97</v>
      </c>
      <c r="G221" s="46" t="str">
        <f>Source!DD189</f>
        <v/>
      </c>
      <c r="H221" s="44">
        <f>Source!AW190</f>
        <v>1</v>
      </c>
      <c r="I221" s="45">
        <f>Source!P189</f>
        <v>69.94</v>
      </c>
      <c r="J221" s="44">
        <f>IF(Source!BC190&lt;&gt; 0, Source!BC190, 1)</f>
        <v>18.72</v>
      </c>
      <c r="K221" s="45">
        <f>Source!P190</f>
        <v>1309.28</v>
      </c>
      <c r="Q221">
        <f>Source!X189</f>
        <v>0</v>
      </c>
      <c r="R221">
        <f>Source!X190</f>
        <v>0</v>
      </c>
      <c r="S221">
        <f>Source!Y189</f>
        <v>0</v>
      </c>
      <c r="T221">
        <f>Source!Y190</f>
        <v>0</v>
      </c>
      <c r="U221">
        <f>ROUND((175/100)*ROUND(Source!R189, 2), 2)</f>
        <v>0</v>
      </c>
      <c r="V221">
        <f>ROUND((0/100)*ROUND(Source!R190, 2), 2)</f>
        <v>0</v>
      </c>
      <c r="AC221">
        <v>3</v>
      </c>
    </row>
    <row r="222" spans="1:29" ht="15" x14ac:dyDescent="0.2">
      <c r="C222" s="47" t="s">
        <v>1106</v>
      </c>
      <c r="H222" s="48">
        <f>I221+0</f>
        <v>69.94</v>
      </c>
      <c r="I222" s="48"/>
      <c r="J222" s="48">
        <f>K221+0</f>
        <v>1309.28</v>
      </c>
      <c r="K222" s="48"/>
      <c r="O222" s="49">
        <f>I221+0</f>
        <v>69.94</v>
      </c>
      <c r="P222" s="49">
        <f>K221+0</f>
        <v>1309.28</v>
      </c>
    </row>
    <row r="224" spans="1:29" ht="78" x14ac:dyDescent="0.2">
      <c r="A224" s="34">
        <v>17</v>
      </c>
      <c r="B224" s="34" t="s">
        <v>1122</v>
      </c>
      <c r="C224" s="34" t="s">
        <v>253</v>
      </c>
      <c r="D224" s="36" t="str">
        <f>Source!H195</f>
        <v>1 фильтр</v>
      </c>
      <c r="E224" s="35">
        <f>Source!I195</f>
        <v>2</v>
      </c>
      <c r="F224" s="38"/>
      <c r="G224" s="37"/>
      <c r="H224" s="35"/>
      <c r="I224" s="38"/>
      <c r="J224" s="35"/>
      <c r="K224" s="38"/>
      <c r="Q224">
        <f>Source!X195</f>
        <v>28.56</v>
      </c>
      <c r="R224">
        <f>Source!X196</f>
        <v>1570.41</v>
      </c>
      <c r="S224">
        <f>Source!Y195</f>
        <v>15.98</v>
      </c>
      <c r="T224">
        <f>Source!Y196</f>
        <v>878.85</v>
      </c>
      <c r="U224">
        <f>ROUND((175/100)*ROUND(Source!R195, 2), 2)</f>
        <v>2.15</v>
      </c>
      <c r="V224">
        <f>ROUND((0/100)*ROUND(Source!R196, 2), 2)</f>
        <v>0</v>
      </c>
      <c r="AC224">
        <v>0</v>
      </c>
    </row>
    <row r="225" spans="1:29" ht="28.5" x14ac:dyDescent="0.2">
      <c r="A225" s="34"/>
      <c r="B225" s="34"/>
      <c r="C225" s="34" t="s">
        <v>1097</v>
      </c>
      <c r="D225" s="36"/>
      <c r="E225" s="35"/>
      <c r="F225" s="38">
        <f>Source!AO195</f>
        <v>9.25</v>
      </c>
      <c r="G225" s="37" t="str">
        <f>Source!DG195</f>
        <v>*1,15)*1,1</v>
      </c>
      <c r="H225" s="35">
        <f>Source!AV196</f>
        <v>1.0669999999999999</v>
      </c>
      <c r="I225" s="38">
        <f>Source!S195</f>
        <v>24.97</v>
      </c>
      <c r="J225" s="35">
        <f>IF(Source!BA196&lt;&gt; 0, Source!BA196, 1)</f>
        <v>54.99</v>
      </c>
      <c r="K225" s="38">
        <f>Source!S196</f>
        <v>1373.1</v>
      </c>
    </row>
    <row r="226" spans="1:29" ht="28.5" x14ac:dyDescent="0.2">
      <c r="A226" s="34"/>
      <c r="B226" s="34"/>
      <c r="C226" s="34" t="s">
        <v>1098</v>
      </c>
      <c r="D226" s="36"/>
      <c r="E226" s="35"/>
      <c r="F226" s="38">
        <f>Source!AM195</f>
        <v>4.54</v>
      </c>
      <c r="G226" s="37" t="str">
        <f>Source!DE195</f>
        <v>*1,25)*1,1</v>
      </c>
      <c r="H226" s="35">
        <f>Source!AV196</f>
        <v>1.0669999999999999</v>
      </c>
      <c r="I226" s="38">
        <f>Source!Q195</f>
        <v>13.32</v>
      </c>
      <c r="J226" s="35">
        <f>IF(Source!BB196&lt;&gt; 0, Source!BB196, 1)</f>
        <v>14.42</v>
      </c>
      <c r="K226" s="38">
        <f>Source!Q196</f>
        <v>192.07</v>
      </c>
    </row>
    <row r="227" spans="1:29" ht="28.5" x14ac:dyDescent="0.2">
      <c r="A227" s="34"/>
      <c r="B227" s="34"/>
      <c r="C227" s="34" t="s">
        <v>1099</v>
      </c>
      <c r="D227" s="36"/>
      <c r="E227" s="35"/>
      <c r="F227" s="38">
        <f>Source!AN195</f>
        <v>0.42</v>
      </c>
      <c r="G227" s="37" t="str">
        <f>Source!DF195</f>
        <v>*1,25)*1,1</v>
      </c>
      <c r="H227" s="35">
        <f>Source!AV196</f>
        <v>1.0669999999999999</v>
      </c>
      <c r="I227" s="40">
        <f>Source!R195</f>
        <v>1.23</v>
      </c>
      <c r="J227" s="35">
        <f>IF(Source!BS196&lt;&gt; 0, Source!BS196, 1)</f>
        <v>54.99</v>
      </c>
      <c r="K227" s="40">
        <f>Source!R196</f>
        <v>67.64</v>
      </c>
    </row>
    <row r="228" spans="1:29" ht="14.25" x14ac:dyDescent="0.2">
      <c r="A228" s="34"/>
      <c r="B228" s="34"/>
      <c r="C228" s="34" t="s">
        <v>1100</v>
      </c>
      <c r="D228" s="36"/>
      <c r="E228" s="35"/>
      <c r="F228" s="38">
        <f>Source!AL195</f>
        <v>0.5</v>
      </c>
      <c r="G228" s="37" t="str">
        <f>Source!DD195</f>
        <v/>
      </c>
      <c r="H228" s="35">
        <f>Source!AW196</f>
        <v>1</v>
      </c>
      <c r="I228" s="38">
        <f>Source!P195</f>
        <v>1</v>
      </c>
      <c r="J228" s="35">
        <f>IF(Source!BC196&lt;&gt; 0, Source!BC196, 1)</f>
        <v>13.1</v>
      </c>
      <c r="K228" s="38">
        <f>Source!P196</f>
        <v>13.1</v>
      </c>
    </row>
    <row r="229" spans="1:29" ht="71.25" x14ac:dyDescent="0.2">
      <c r="A229" s="34" t="s">
        <v>258</v>
      </c>
      <c r="B229" s="34" t="str">
        <f>Source!F197</f>
        <v>1.18-7-41</v>
      </c>
      <c r="C229" s="34" t="s">
        <v>260</v>
      </c>
      <c r="D229" s="36" t="str">
        <f>Source!H197</f>
        <v>шт.</v>
      </c>
      <c r="E229" s="35">
        <f>Source!I197</f>
        <v>2</v>
      </c>
      <c r="F229" s="38">
        <f>Source!AK197</f>
        <v>239.46</v>
      </c>
      <c r="G229" s="41" t="s">
        <v>3</v>
      </c>
      <c r="H229" s="35">
        <f>Source!AW198</f>
        <v>1</v>
      </c>
      <c r="I229" s="38">
        <f>Source!O197</f>
        <v>478.92</v>
      </c>
      <c r="J229" s="35">
        <f>IF(Source!BC198&lt;&gt; 0, Source!BC198, 1)</f>
        <v>0.83</v>
      </c>
      <c r="K229" s="38">
        <f>Source!O198</f>
        <v>397.5</v>
      </c>
      <c r="Q229">
        <f>Source!X197</f>
        <v>0</v>
      </c>
      <c r="R229">
        <f>Source!X198</f>
        <v>0</v>
      </c>
      <c r="S229">
        <f>Source!Y197</f>
        <v>0</v>
      </c>
      <c r="T229">
        <f>Source!Y198</f>
        <v>0</v>
      </c>
      <c r="U229">
        <f>ROUND((175/100)*ROUND(Source!R197, 2), 2)</f>
        <v>0</v>
      </c>
      <c r="V229">
        <f>ROUND((0/100)*ROUND(Source!R198, 2), 2)</f>
        <v>0</v>
      </c>
      <c r="AC229">
        <v>3</v>
      </c>
    </row>
    <row r="230" spans="1:29" ht="14.25" x14ac:dyDescent="0.2">
      <c r="A230" s="34"/>
      <c r="B230" s="34"/>
      <c r="C230" s="34" t="s">
        <v>1101</v>
      </c>
      <c r="D230" s="36" t="s">
        <v>1102</v>
      </c>
      <c r="E230" s="35">
        <f>Source!BZ196</f>
        <v>109</v>
      </c>
      <c r="F230" s="38"/>
      <c r="G230" s="37"/>
      <c r="H230" s="35"/>
      <c r="I230" s="38">
        <f>SUM(Q224:Q229)</f>
        <v>28.56</v>
      </c>
      <c r="J230" s="35">
        <f>Source!AT196</f>
        <v>109</v>
      </c>
      <c r="K230" s="38">
        <f>SUM(R224:R229)</f>
        <v>1570.41</v>
      </c>
    </row>
    <row r="231" spans="1:29" ht="14.25" x14ac:dyDescent="0.2">
      <c r="A231" s="34"/>
      <c r="B231" s="34"/>
      <c r="C231" s="34" t="s">
        <v>1103</v>
      </c>
      <c r="D231" s="36" t="s">
        <v>1102</v>
      </c>
      <c r="E231" s="35">
        <f>Source!CA196</f>
        <v>61</v>
      </c>
      <c r="F231" s="38"/>
      <c r="G231" s="37"/>
      <c r="H231" s="35"/>
      <c r="I231" s="38">
        <f>SUM(S224:S230)</f>
        <v>15.98</v>
      </c>
      <c r="J231" s="35">
        <f>Source!AU196</f>
        <v>61</v>
      </c>
      <c r="K231" s="38">
        <f>SUM(T224:T230)</f>
        <v>878.85</v>
      </c>
    </row>
    <row r="232" spans="1:29" ht="28.5" x14ac:dyDescent="0.2">
      <c r="A232" s="42"/>
      <c r="B232" s="42"/>
      <c r="C232" s="42" t="s">
        <v>1104</v>
      </c>
      <c r="D232" s="43" t="s">
        <v>1105</v>
      </c>
      <c r="E232" s="44">
        <f>Source!AQ195</f>
        <v>0.75</v>
      </c>
      <c r="F232" s="45"/>
      <c r="G232" s="46" t="str">
        <f>Source!DI195</f>
        <v>*1,15)*1,1</v>
      </c>
      <c r="H232" s="44">
        <f>Source!AV196</f>
        <v>1.0669999999999999</v>
      </c>
      <c r="I232" s="45">
        <f>Source!U195</f>
        <v>2.0246325000000001</v>
      </c>
      <c r="J232" s="44"/>
      <c r="K232" s="45"/>
    </row>
    <row r="233" spans="1:29" ht="15" x14ac:dyDescent="0.2">
      <c r="C233" s="47" t="s">
        <v>1106</v>
      </c>
      <c r="H233" s="48">
        <f>I225+I226+I228+I230+I231+SUM(I229:I229)</f>
        <v>562.75</v>
      </c>
      <c r="I233" s="48"/>
      <c r="J233" s="48">
        <f>K225+K226+K228+K230+K231+SUM(K229:K229)</f>
        <v>4425.03</v>
      </c>
      <c r="K233" s="48"/>
      <c r="O233" s="49">
        <f>I225+I226+I228+I230+I231+SUM(I229:I229)</f>
        <v>562.75</v>
      </c>
      <c r="P233" s="49">
        <f>K225+K226+K228+K230+K231+SUM(K229:K229)</f>
        <v>4425.03</v>
      </c>
    </row>
    <row r="235" spans="1:29" ht="78" x14ac:dyDescent="0.2">
      <c r="A235" s="34">
        <v>18</v>
      </c>
      <c r="B235" s="34" t="s">
        <v>1123</v>
      </c>
      <c r="C235" s="34" t="s">
        <v>264</v>
      </c>
      <c r="D235" s="36" t="str">
        <f>Source!H199</f>
        <v>1  ШТ.</v>
      </c>
      <c r="E235" s="35">
        <f>Source!I199</f>
        <v>2</v>
      </c>
      <c r="F235" s="38"/>
      <c r="G235" s="37"/>
      <c r="H235" s="35"/>
      <c r="I235" s="38"/>
      <c r="J235" s="35"/>
      <c r="K235" s="38"/>
      <c r="Q235">
        <f>Source!X199</f>
        <v>8.08</v>
      </c>
      <c r="R235">
        <f>Source!X200</f>
        <v>444.43</v>
      </c>
      <c r="S235">
        <f>Source!Y199</f>
        <v>4.13</v>
      </c>
      <c r="T235">
        <f>Source!Y200</f>
        <v>227.15</v>
      </c>
      <c r="U235">
        <f>ROUND((175/100)*ROUND(Source!R199, 2), 2)</f>
        <v>0</v>
      </c>
      <c r="V235">
        <f>ROUND((0/100)*ROUND(Source!R200, 2), 2)</f>
        <v>0</v>
      </c>
      <c r="AC235">
        <v>0</v>
      </c>
    </row>
    <row r="236" spans="1:29" ht="14.25" x14ac:dyDescent="0.2">
      <c r="A236" s="34"/>
      <c r="B236" s="34"/>
      <c r="C236" s="34" t="s">
        <v>1097</v>
      </c>
      <c r="D236" s="36"/>
      <c r="E236" s="35"/>
      <c r="F236" s="38">
        <f>Source!AO199</f>
        <v>3.9</v>
      </c>
      <c r="G236" s="37" t="str">
        <f>Source!DG199</f>
        <v>*1,1</v>
      </c>
      <c r="H236" s="35">
        <f>Source!AV200</f>
        <v>1.0469999999999999</v>
      </c>
      <c r="I236" s="38">
        <f>Source!S199</f>
        <v>8.98</v>
      </c>
      <c r="J236" s="35">
        <f>IF(Source!BA200&lt;&gt; 0, Source!BA200, 1)</f>
        <v>54.99</v>
      </c>
      <c r="K236" s="38">
        <f>Source!S200</f>
        <v>493.81</v>
      </c>
    </row>
    <row r="237" spans="1:29" ht="14.25" x14ac:dyDescent="0.2">
      <c r="A237" s="34"/>
      <c r="B237" s="34"/>
      <c r="C237" s="34" t="s">
        <v>1100</v>
      </c>
      <c r="D237" s="36"/>
      <c r="E237" s="35"/>
      <c r="F237" s="38">
        <f>Source!AL199</f>
        <v>0.81</v>
      </c>
      <c r="G237" s="37" t="str">
        <f>Source!DD199</f>
        <v>*1</v>
      </c>
      <c r="H237" s="35">
        <f>Source!AW200</f>
        <v>1</v>
      </c>
      <c r="I237" s="38">
        <f>Source!P199</f>
        <v>1.62</v>
      </c>
      <c r="J237" s="35">
        <f>IF(Source!BC200&lt;&gt; 0, Source!BC200, 1)</f>
        <v>8.8000000000000007</v>
      </c>
      <c r="K237" s="38">
        <f>Source!P200</f>
        <v>14.26</v>
      </c>
    </row>
    <row r="238" spans="1:29" ht="41.25" x14ac:dyDescent="0.2">
      <c r="A238" s="34" t="s">
        <v>270</v>
      </c>
      <c r="B238" s="34" t="str">
        <f>Source!F201</f>
        <v>КА 8</v>
      </c>
      <c r="C238" s="34" t="s">
        <v>1124</v>
      </c>
      <c r="D238" s="36" t="str">
        <f>Source!H201</f>
        <v>шт.</v>
      </c>
      <c r="E238" s="35">
        <f>Source!I201</f>
        <v>2</v>
      </c>
      <c r="F238" s="38">
        <f>Source!AK201</f>
        <v>74.77</v>
      </c>
      <c r="G238" s="41" t="s">
        <v>3</v>
      </c>
      <c r="H238" s="35">
        <f>Source!AW202</f>
        <v>1</v>
      </c>
      <c r="I238" s="38">
        <f>Source!O201</f>
        <v>149.54</v>
      </c>
      <c r="J238" s="35">
        <f>IF(Source!BC202&lt;&gt; 0, Source!BC202, 1)</f>
        <v>9.8800000000000008</v>
      </c>
      <c r="K238" s="38">
        <f>Source!O202</f>
        <v>1477.46</v>
      </c>
      <c r="Q238">
        <f>Source!X201</f>
        <v>0</v>
      </c>
      <c r="R238">
        <f>Source!X202</f>
        <v>0</v>
      </c>
      <c r="S238">
        <f>Source!Y201</f>
        <v>0</v>
      </c>
      <c r="T238">
        <f>Source!Y202</f>
        <v>0</v>
      </c>
      <c r="U238">
        <f>ROUND((175/100)*ROUND(Source!R201, 2), 2)</f>
        <v>0</v>
      </c>
      <c r="V238">
        <f>ROUND((0/100)*ROUND(Source!R202, 2), 2)</f>
        <v>0</v>
      </c>
      <c r="AC238">
        <v>3</v>
      </c>
    </row>
    <row r="239" spans="1:29" ht="14.25" x14ac:dyDescent="0.2">
      <c r="A239" s="34"/>
      <c r="B239" s="34"/>
      <c r="C239" s="34" t="s">
        <v>1101</v>
      </c>
      <c r="D239" s="36" t="s">
        <v>1102</v>
      </c>
      <c r="E239" s="35">
        <f>Source!BZ200</f>
        <v>90</v>
      </c>
      <c r="F239" s="38"/>
      <c r="G239" s="37"/>
      <c r="H239" s="35"/>
      <c r="I239" s="38">
        <f>SUM(Q235:Q238)</f>
        <v>8.08</v>
      </c>
      <c r="J239" s="35">
        <f>Source!AT200</f>
        <v>90</v>
      </c>
      <c r="K239" s="38">
        <f>SUM(R235:R238)</f>
        <v>444.43</v>
      </c>
    </row>
    <row r="240" spans="1:29" ht="14.25" x14ac:dyDescent="0.2">
      <c r="A240" s="34"/>
      <c r="B240" s="34"/>
      <c r="C240" s="34" t="s">
        <v>1103</v>
      </c>
      <c r="D240" s="36" t="s">
        <v>1102</v>
      </c>
      <c r="E240" s="35">
        <f>Source!CA200</f>
        <v>46</v>
      </c>
      <c r="F240" s="38"/>
      <c r="G240" s="37"/>
      <c r="H240" s="35"/>
      <c r="I240" s="38">
        <f>SUM(S235:S239)</f>
        <v>4.13</v>
      </c>
      <c r="J240" s="35">
        <f>Source!AU200</f>
        <v>46</v>
      </c>
      <c r="K240" s="38">
        <f>SUM(T235:T239)</f>
        <v>227.15</v>
      </c>
    </row>
    <row r="241" spans="1:29" ht="14.25" x14ac:dyDescent="0.2">
      <c r="A241" s="42"/>
      <c r="B241" s="42"/>
      <c r="C241" s="42" t="s">
        <v>1104</v>
      </c>
      <c r="D241" s="43" t="s">
        <v>1105</v>
      </c>
      <c r="E241" s="44">
        <f>Source!AQ199</f>
        <v>0.3</v>
      </c>
      <c r="F241" s="45"/>
      <c r="G241" s="46" t="str">
        <f>Source!DI199</f>
        <v>*1,1</v>
      </c>
      <c r="H241" s="44">
        <f>Source!AV200</f>
        <v>1.0469999999999999</v>
      </c>
      <c r="I241" s="45">
        <f>Source!U199</f>
        <v>0.69101999999999997</v>
      </c>
      <c r="J241" s="44"/>
      <c r="K241" s="45"/>
    </row>
    <row r="242" spans="1:29" ht="15" x14ac:dyDescent="0.2">
      <c r="C242" s="47" t="s">
        <v>1106</v>
      </c>
      <c r="H242" s="48">
        <f>I236+I237+I239+I240+SUM(I238:I238)</f>
        <v>172.35</v>
      </c>
      <c r="I242" s="48"/>
      <c r="J242" s="48">
        <f>K236+K237+K239+K240+SUM(K238:K238)</f>
        <v>2657.11</v>
      </c>
      <c r="K242" s="48"/>
      <c r="O242" s="49">
        <f>I236+I237+I239+I240+SUM(I238:I238)</f>
        <v>172.35</v>
      </c>
      <c r="P242" s="49">
        <f>K236+K237+K239+K240+SUM(K238:K238)</f>
        <v>2657.11</v>
      </c>
    </row>
    <row r="244" spans="1:29" ht="71.25" x14ac:dyDescent="0.2">
      <c r="A244" s="42">
        <v>19</v>
      </c>
      <c r="B244" s="42" t="str">
        <f>Source!F203</f>
        <v>1.13-3-37</v>
      </c>
      <c r="C244" s="42" t="s">
        <v>277</v>
      </c>
      <c r="D244" s="43" t="str">
        <f>Source!H203</f>
        <v>шт.</v>
      </c>
      <c r="E244" s="44">
        <f>Source!I203</f>
        <v>2</v>
      </c>
      <c r="F244" s="45">
        <f>Source!AL203</f>
        <v>124.29</v>
      </c>
      <c r="G244" s="46" t="str">
        <f>Source!DD203</f>
        <v/>
      </c>
      <c r="H244" s="44">
        <f>Source!AW204</f>
        <v>1</v>
      </c>
      <c r="I244" s="45">
        <f>Source!P203</f>
        <v>248.58</v>
      </c>
      <c r="J244" s="44">
        <f>IF(Source!BC204&lt;&gt; 0, Source!BC204, 1)</f>
        <v>5</v>
      </c>
      <c r="K244" s="45">
        <f>Source!P204</f>
        <v>1242.9000000000001</v>
      </c>
      <c r="Q244">
        <f>Source!X203</f>
        <v>0</v>
      </c>
      <c r="R244">
        <f>Source!X204</f>
        <v>0</v>
      </c>
      <c r="S244">
        <f>Source!Y203</f>
        <v>0</v>
      </c>
      <c r="T244">
        <f>Source!Y204</f>
        <v>0</v>
      </c>
      <c r="U244">
        <f>ROUND((175/100)*ROUND(Source!R203, 2), 2)</f>
        <v>0</v>
      </c>
      <c r="V244">
        <f>ROUND((0/100)*ROUND(Source!R204, 2), 2)</f>
        <v>0</v>
      </c>
      <c r="AC244">
        <v>3</v>
      </c>
    </row>
    <row r="245" spans="1:29" ht="15" x14ac:dyDescent="0.2">
      <c r="C245" s="47" t="s">
        <v>1106</v>
      </c>
      <c r="H245" s="48">
        <f>I244+0</f>
        <v>248.58</v>
      </c>
      <c r="I245" s="48"/>
      <c r="J245" s="48">
        <f>K244+0</f>
        <v>1242.9000000000001</v>
      </c>
      <c r="K245" s="48"/>
      <c r="O245" s="49">
        <f>I244+0</f>
        <v>248.58</v>
      </c>
      <c r="P245" s="49">
        <f>K244+0</f>
        <v>1242.9000000000001</v>
      </c>
    </row>
    <row r="247" spans="1:29" ht="78" x14ac:dyDescent="0.2">
      <c r="A247" s="34">
        <v>20</v>
      </c>
      <c r="B247" s="34" t="s">
        <v>1125</v>
      </c>
      <c r="C247" s="34" t="s">
        <v>284</v>
      </c>
      <c r="D247" s="36" t="str">
        <f>Source!H209</f>
        <v>1 кран</v>
      </c>
      <c r="E247" s="35">
        <f>Source!I209</f>
        <v>7</v>
      </c>
      <c r="F247" s="38"/>
      <c r="G247" s="37"/>
      <c r="H247" s="35"/>
      <c r="I247" s="38"/>
      <c r="J247" s="35"/>
      <c r="K247" s="38"/>
      <c r="Q247">
        <f>Source!X209</f>
        <v>40.08</v>
      </c>
      <c r="R247">
        <f>Source!X210</f>
        <v>2203.9699999999998</v>
      </c>
      <c r="S247">
        <f>Source!Y209</f>
        <v>22.43</v>
      </c>
      <c r="T247">
        <f>Source!Y210</f>
        <v>1233.4100000000001</v>
      </c>
      <c r="U247">
        <f>ROUND((175/100)*ROUND(Source!R209, 2), 2)</f>
        <v>2.35</v>
      </c>
      <c r="V247">
        <f>ROUND((0/100)*ROUND(Source!R210, 2), 2)</f>
        <v>0</v>
      </c>
      <c r="AC247">
        <v>0</v>
      </c>
    </row>
    <row r="248" spans="1:29" x14ac:dyDescent="0.2">
      <c r="C248" s="39" t="str">
        <f>"Объем: "&amp;Source!I209&amp;"=1*"&amp;"7"</f>
        <v>Объем: 7=1*7</v>
      </c>
    </row>
    <row r="249" spans="1:29" ht="28.5" x14ac:dyDescent="0.2">
      <c r="A249" s="34"/>
      <c r="B249" s="34"/>
      <c r="C249" s="34" t="s">
        <v>1097</v>
      </c>
      <c r="D249" s="36"/>
      <c r="E249" s="35"/>
      <c r="F249" s="38">
        <f>Source!AO209</f>
        <v>3.75</v>
      </c>
      <c r="G249" s="37" t="str">
        <f>Source!DG209</f>
        <v>*1,15)*1,1</v>
      </c>
      <c r="H249" s="35">
        <f>Source!AV210</f>
        <v>1.0669999999999999</v>
      </c>
      <c r="I249" s="38">
        <f>Source!S209</f>
        <v>35.43</v>
      </c>
      <c r="J249" s="35">
        <f>IF(Source!BA210&lt;&gt; 0, Source!BA210, 1)</f>
        <v>54.99</v>
      </c>
      <c r="K249" s="38">
        <f>Source!S210</f>
        <v>1948.3</v>
      </c>
    </row>
    <row r="250" spans="1:29" ht="28.5" x14ac:dyDescent="0.2">
      <c r="A250" s="34"/>
      <c r="B250" s="34"/>
      <c r="C250" s="34" t="s">
        <v>1098</v>
      </c>
      <c r="D250" s="36"/>
      <c r="E250" s="35"/>
      <c r="F250" s="38">
        <f>Source!AM209</f>
        <v>0.83</v>
      </c>
      <c r="G250" s="37" t="str">
        <f>Source!DE209</f>
        <v>*1,25)*1,1</v>
      </c>
      <c r="H250" s="35">
        <f>Source!AV210</f>
        <v>1.0669999999999999</v>
      </c>
      <c r="I250" s="38">
        <f>Source!Q209</f>
        <v>8.52</v>
      </c>
      <c r="J250" s="35">
        <f>IF(Source!BB210&lt;&gt; 0, Source!BB210, 1)</f>
        <v>16.329999999999998</v>
      </c>
      <c r="K250" s="38">
        <f>Source!Q210</f>
        <v>139.13</v>
      </c>
    </row>
    <row r="251" spans="1:29" ht="28.5" x14ac:dyDescent="0.2">
      <c r="A251" s="34"/>
      <c r="B251" s="34"/>
      <c r="C251" s="34" t="s">
        <v>1099</v>
      </c>
      <c r="D251" s="36"/>
      <c r="E251" s="35"/>
      <c r="F251" s="38">
        <f>Source!AN209</f>
        <v>0.13</v>
      </c>
      <c r="G251" s="37" t="str">
        <f>Source!DF209</f>
        <v>*1,25)*1,1</v>
      </c>
      <c r="H251" s="35">
        <f>Source!AV210</f>
        <v>1.0669999999999999</v>
      </c>
      <c r="I251" s="40">
        <f>Source!R209</f>
        <v>1.34</v>
      </c>
      <c r="J251" s="35">
        <f>IF(Source!BS210&lt;&gt; 0, Source!BS210, 1)</f>
        <v>54.99</v>
      </c>
      <c r="K251" s="40">
        <f>Source!R210</f>
        <v>73.69</v>
      </c>
    </row>
    <row r="252" spans="1:29" ht="14.25" x14ac:dyDescent="0.2">
      <c r="A252" s="34"/>
      <c r="B252" s="34"/>
      <c r="C252" s="34" t="s">
        <v>1100</v>
      </c>
      <c r="D252" s="36"/>
      <c r="E252" s="35"/>
      <c r="F252" s="38">
        <f>Source!AL209</f>
        <v>25.73</v>
      </c>
      <c r="G252" s="37" t="str">
        <f>Source!DD209</f>
        <v/>
      </c>
      <c r="H252" s="35">
        <f>Source!AW210</f>
        <v>1</v>
      </c>
      <c r="I252" s="38">
        <f>Source!P209</f>
        <v>180.11</v>
      </c>
      <c r="J252" s="35">
        <f>IF(Source!BC210&lt;&gt; 0, Source!BC210, 1)</f>
        <v>9.6300000000000008</v>
      </c>
      <c r="K252" s="38">
        <f>Source!P210</f>
        <v>1734.46</v>
      </c>
    </row>
    <row r="253" spans="1:29" ht="85.5" x14ac:dyDescent="0.2">
      <c r="A253" s="34" t="s">
        <v>287</v>
      </c>
      <c r="B253" s="34" t="str">
        <f>Source!F211</f>
        <v>1.13-4-63</v>
      </c>
      <c r="C253" s="34" t="s">
        <v>82</v>
      </c>
      <c r="D253" s="36" t="str">
        <f>Source!H211</f>
        <v>шт.</v>
      </c>
      <c r="E253" s="35">
        <f>Source!I211</f>
        <v>7</v>
      </c>
      <c r="F253" s="38">
        <f>Source!AK211</f>
        <v>74.36</v>
      </c>
      <c r="G253" s="41" t="s">
        <v>3</v>
      </c>
      <c r="H253" s="35">
        <f>Source!AW212</f>
        <v>1</v>
      </c>
      <c r="I253" s="38">
        <f>Source!O211</f>
        <v>520.52</v>
      </c>
      <c r="J253" s="35">
        <f>IF(Source!BC212&lt;&gt; 0, Source!BC212, 1)</f>
        <v>18.87</v>
      </c>
      <c r="K253" s="38">
        <f>Source!O212</f>
        <v>9822.2099999999991</v>
      </c>
      <c r="Q253">
        <f>Source!X211</f>
        <v>0</v>
      </c>
      <c r="R253">
        <f>Source!X212</f>
        <v>0</v>
      </c>
      <c r="S253">
        <f>Source!Y211</f>
        <v>0</v>
      </c>
      <c r="T253">
        <f>Source!Y212</f>
        <v>0</v>
      </c>
      <c r="U253">
        <f>ROUND((175/100)*ROUND(Source!R211, 2), 2)</f>
        <v>0</v>
      </c>
      <c r="V253">
        <f>ROUND((0/100)*ROUND(Source!R212, 2), 2)</f>
        <v>0</v>
      </c>
      <c r="AC253">
        <v>3</v>
      </c>
    </row>
    <row r="254" spans="1:29" ht="57" x14ac:dyDescent="0.2">
      <c r="A254" s="34" t="s">
        <v>288</v>
      </c>
      <c r="B254" s="34" t="str">
        <f>Source!F213</f>
        <v>1.17-7-37</v>
      </c>
      <c r="C254" s="34" t="s">
        <v>290</v>
      </c>
      <c r="D254" s="36" t="str">
        <f>Source!H213</f>
        <v>м</v>
      </c>
      <c r="E254" s="35">
        <f>Source!I213</f>
        <v>245</v>
      </c>
      <c r="F254" s="38">
        <f>Source!AK213</f>
        <v>17.5</v>
      </c>
      <c r="G254" s="41" t="s">
        <v>3</v>
      </c>
      <c r="H254" s="35">
        <f>Source!AW214</f>
        <v>1</v>
      </c>
      <c r="I254" s="38">
        <f>Source!O213</f>
        <v>4287.5</v>
      </c>
      <c r="J254" s="35">
        <f>IF(Source!BC214&lt;&gt; 0, Source!BC214, 1)</f>
        <v>16.54</v>
      </c>
      <c r="K254" s="38">
        <f>Source!O214</f>
        <v>70915.25</v>
      </c>
      <c r="Q254">
        <f>Source!X213</f>
        <v>0</v>
      </c>
      <c r="R254">
        <f>Source!X214</f>
        <v>0</v>
      </c>
      <c r="S254">
        <f>Source!Y213</f>
        <v>0</v>
      </c>
      <c r="T254">
        <f>Source!Y214</f>
        <v>0</v>
      </c>
      <c r="U254">
        <f>ROUND((175/100)*ROUND(Source!R213, 2), 2)</f>
        <v>0</v>
      </c>
      <c r="V254">
        <f>ROUND((0/100)*ROUND(Source!R214, 2), 2)</f>
        <v>0</v>
      </c>
      <c r="AC254">
        <v>3</v>
      </c>
    </row>
    <row r="255" spans="1:29" ht="14.25" x14ac:dyDescent="0.2">
      <c r="A255" s="34"/>
      <c r="B255" s="34"/>
      <c r="C255" s="34" t="s">
        <v>1101</v>
      </c>
      <c r="D255" s="36" t="s">
        <v>1102</v>
      </c>
      <c r="E255" s="35">
        <f>Source!BZ210</f>
        <v>109</v>
      </c>
      <c r="F255" s="38"/>
      <c r="G255" s="37"/>
      <c r="H255" s="35"/>
      <c r="I255" s="38">
        <f>SUM(Q247:Q254)</f>
        <v>40.08</v>
      </c>
      <c r="J255" s="35">
        <f>Source!AT210</f>
        <v>109</v>
      </c>
      <c r="K255" s="38">
        <f>SUM(R247:R254)</f>
        <v>2203.9699999999998</v>
      </c>
    </row>
    <row r="256" spans="1:29" ht="14.25" x14ac:dyDescent="0.2">
      <c r="A256" s="34"/>
      <c r="B256" s="34"/>
      <c r="C256" s="34" t="s">
        <v>1103</v>
      </c>
      <c r="D256" s="36" t="s">
        <v>1102</v>
      </c>
      <c r="E256" s="35">
        <f>Source!CA210</f>
        <v>61</v>
      </c>
      <c r="F256" s="38"/>
      <c r="G256" s="37"/>
      <c r="H256" s="35"/>
      <c r="I256" s="38">
        <f>SUM(S247:S255)</f>
        <v>22.43</v>
      </c>
      <c r="J256" s="35">
        <f>Source!AU210</f>
        <v>61</v>
      </c>
      <c r="K256" s="38">
        <f>SUM(T247:T255)</f>
        <v>1233.4100000000001</v>
      </c>
    </row>
    <row r="257" spans="1:29" ht="28.5" x14ac:dyDescent="0.2">
      <c r="A257" s="42"/>
      <c r="B257" s="42"/>
      <c r="C257" s="42" t="s">
        <v>1104</v>
      </c>
      <c r="D257" s="43" t="s">
        <v>1105</v>
      </c>
      <c r="E257" s="44">
        <f>Source!AQ209</f>
        <v>0.3</v>
      </c>
      <c r="F257" s="45"/>
      <c r="G257" s="46" t="str">
        <f>Source!DI209</f>
        <v>*1,15)*1,1</v>
      </c>
      <c r="H257" s="44">
        <f>Source!AV210</f>
        <v>1.0669999999999999</v>
      </c>
      <c r="I257" s="45">
        <f>Source!U209</f>
        <v>2.8344854999999995</v>
      </c>
      <c r="J257" s="44"/>
      <c r="K257" s="45"/>
    </row>
    <row r="258" spans="1:29" ht="15" x14ac:dyDescent="0.2">
      <c r="C258" s="47" t="s">
        <v>1106</v>
      </c>
      <c r="H258" s="48">
        <f>I249+I250+I252+I255+I256+SUM(I253:I254)</f>
        <v>5094.59</v>
      </c>
      <c r="I258" s="48"/>
      <c r="J258" s="48">
        <f>K249+K250+K252+K255+K256+SUM(K253:K254)</f>
        <v>87996.73</v>
      </c>
      <c r="K258" s="48"/>
      <c r="O258" s="49">
        <f>I249+I250+I252+I255+I256+SUM(I253:I254)</f>
        <v>5094.59</v>
      </c>
      <c r="P258" s="49">
        <f>K249+K250+K252+K255+K256+SUM(K253:K254)</f>
        <v>87996.73</v>
      </c>
    </row>
    <row r="260" spans="1:29" ht="71.25" x14ac:dyDescent="0.2">
      <c r="A260" s="42">
        <v>21</v>
      </c>
      <c r="B260" s="42" t="str">
        <f>Source!F215</f>
        <v>1.13-3-39</v>
      </c>
      <c r="C260" s="42" t="s">
        <v>294</v>
      </c>
      <c r="D260" s="43" t="str">
        <f>Source!H215</f>
        <v>шт.</v>
      </c>
      <c r="E260" s="44">
        <f>Source!I215</f>
        <v>7</v>
      </c>
      <c r="F260" s="45">
        <f>Source!AL215</f>
        <v>190.59</v>
      </c>
      <c r="G260" s="46" t="str">
        <f>Source!DD215</f>
        <v/>
      </c>
      <c r="H260" s="44">
        <f>Source!AW216</f>
        <v>1</v>
      </c>
      <c r="I260" s="45">
        <f>Source!P215</f>
        <v>1334.13</v>
      </c>
      <c r="J260" s="44">
        <f>IF(Source!BC216&lt;&gt; 0, Source!BC216, 1)</f>
        <v>6</v>
      </c>
      <c r="K260" s="45">
        <f>Source!P216</f>
        <v>8004.78</v>
      </c>
      <c r="Q260">
        <f>Source!X215</f>
        <v>0</v>
      </c>
      <c r="R260">
        <f>Source!X216</f>
        <v>0</v>
      </c>
      <c r="S260">
        <f>Source!Y215</f>
        <v>0</v>
      </c>
      <c r="T260">
        <f>Source!Y216</f>
        <v>0</v>
      </c>
      <c r="U260">
        <f>ROUND((175/100)*ROUND(Source!R215, 2), 2)</f>
        <v>0</v>
      </c>
      <c r="V260">
        <f>ROUND((0/100)*ROUND(Source!R216, 2), 2)</f>
        <v>0</v>
      </c>
      <c r="AC260">
        <v>3</v>
      </c>
    </row>
    <row r="261" spans="1:29" ht="15" x14ac:dyDescent="0.2">
      <c r="C261" s="47" t="s">
        <v>1106</v>
      </c>
      <c r="H261" s="48">
        <f>I260+0</f>
        <v>1334.13</v>
      </c>
      <c r="I261" s="48"/>
      <c r="J261" s="48">
        <f>K260+0</f>
        <v>8004.78</v>
      </c>
      <c r="K261" s="48"/>
      <c r="O261" s="49">
        <f>I260+0</f>
        <v>1334.13</v>
      </c>
      <c r="P261" s="49">
        <f>K260+0</f>
        <v>8004.78</v>
      </c>
    </row>
    <row r="263" spans="1:29" ht="78" x14ac:dyDescent="0.2">
      <c r="A263" s="34">
        <v>22</v>
      </c>
      <c r="B263" s="34" t="s">
        <v>1126</v>
      </c>
      <c r="C263" s="34" t="s">
        <v>301</v>
      </c>
      <c r="D263" s="36" t="str">
        <f>Source!H221</f>
        <v>10 м изоляции</v>
      </c>
      <c r="E263" s="35">
        <f>Source!I221</f>
        <v>51</v>
      </c>
      <c r="F263" s="38"/>
      <c r="G263" s="37"/>
      <c r="H263" s="35"/>
      <c r="I263" s="38"/>
      <c r="J263" s="35"/>
      <c r="K263" s="38"/>
      <c r="Q263">
        <f>Source!X221</f>
        <v>1687.74</v>
      </c>
      <c r="R263">
        <f>Source!X222</f>
        <v>92808.77</v>
      </c>
      <c r="S263">
        <f>Source!Y221</f>
        <v>911.77</v>
      </c>
      <c r="T263">
        <f>Source!Y222</f>
        <v>50138.07</v>
      </c>
      <c r="U263">
        <f>ROUND((175/100)*ROUND(Source!R221, 2), 2)</f>
        <v>14.14</v>
      </c>
      <c r="V263">
        <f>ROUND((0/100)*ROUND(Source!R222, 2), 2)</f>
        <v>0</v>
      </c>
      <c r="AC263">
        <v>0</v>
      </c>
    </row>
    <row r="264" spans="1:29" ht="25.5" x14ac:dyDescent="0.2">
      <c r="C264" s="39" t="str">
        <f>"Объем: "&amp;Source!I221&amp;"=(18+"&amp;"110+"&amp;"175+"&amp;"40+"&amp;"37+"&amp;"35+"&amp;"50+"&amp;"40+"&amp;"5)/"&amp;"10"</f>
        <v>Объем: 51=(18+110+175+40+37+35+50+40+5)/10</v>
      </c>
    </row>
    <row r="265" spans="1:29" ht="28.5" x14ac:dyDescent="0.2">
      <c r="A265" s="34"/>
      <c r="B265" s="34"/>
      <c r="C265" s="34" t="s">
        <v>1097</v>
      </c>
      <c r="D265" s="36"/>
      <c r="E265" s="35"/>
      <c r="F265" s="38">
        <f>Source!AO221</f>
        <v>28.6</v>
      </c>
      <c r="G265" s="37" t="str">
        <f>Source!DG221</f>
        <v>*1,15)*1,1</v>
      </c>
      <c r="H265" s="35">
        <f>Source!AV222</f>
        <v>1.0469999999999999</v>
      </c>
      <c r="I265" s="38">
        <f>Source!S221</f>
        <v>1931.85</v>
      </c>
      <c r="J265" s="35">
        <f>IF(Source!BA222&lt;&gt; 0, Source!BA222, 1)</f>
        <v>54.99</v>
      </c>
      <c r="K265" s="38">
        <f>Source!S222</f>
        <v>106232.43</v>
      </c>
    </row>
    <row r="266" spans="1:29" ht="28.5" x14ac:dyDescent="0.2">
      <c r="A266" s="34"/>
      <c r="B266" s="34"/>
      <c r="C266" s="34" t="s">
        <v>1098</v>
      </c>
      <c r="D266" s="36"/>
      <c r="E266" s="35"/>
      <c r="F266" s="38">
        <f>Source!AM221</f>
        <v>0.75</v>
      </c>
      <c r="G266" s="37" t="str">
        <f>Source!DE221</f>
        <v>*1,25)*1,1</v>
      </c>
      <c r="H266" s="35">
        <f>Source!AV222</f>
        <v>1.0469999999999999</v>
      </c>
      <c r="I266" s="38">
        <f>Source!Q221</f>
        <v>55.07</v>
      </c>
      <c r="J266" s="35">
        <f>IF(Source!BB222&lt;&gt; 0, Source!BB222, 1)</f>
        <v>16.25</v>
      </c>
      <c r="K266" s="38">
        <f>Source!Q222</f>
        <v>894.89</v>
      </c>
    </row>
    <row r="267" spans="1:29" ht="28.5" x14ac:dyDescent="0.2">
      <c r="A267" s="34"/>
      <c r="B267" s="34"/>
      <c r="C267" s="34" t="s">
        <v>1099</v>
      </c>
      <c r="D267" s="36"/>
      <c r="E267" s="35"/>
      <c r="F267" s="38">
        <f>Source!AN221</f>
        <v>0.11</v>
      </c>
      <c r="G267" s="37" t="str">
        <f>Source!DF221</f>
        <v>*1,25)*1,1</v>
      </c>
      <c r="H267" s="35">
        <f>Source!AV222</f>
        <v>1.0469999999999999</v>
      </c>
      <c r="I267" s="40">
        <f>Source!R221</f>
        <v>8.08</v>
      </c>
      <c r="J267" s="35">
        <f>IF(Source!BS222&lt;&gt; 0, Source!BS222, 1)</f>
        <v>54.99</v>
      </c>
      <c r="K267" s="40">
        <f>Source!R222</f>
        <v>444.32</v>
      </c>
    </row>
    <row r="268" spans="1:29" ht="14.25" x14ac:dyDescent="0.2">
      <c r="A268" s="34"/>
      <c r="B268" s="34"/>
      <c r="C268" s="34" t="s">
        <v>1100</v>
      </c>
      <c r="D268" s="36"/>
      <c r="E268" s="35"/>
      <c r="F268" s="38">
        <f>Source!AL221</f>
        <v>55.68</v>
      </c>
      <c r="G268" s="37" t="str">
        <f>Source!DD221</f>
        <v/>
      </c>
      <c r="H268" s="35">
        <f>Source!AW222</f>
        <v>1.0189999999999999</v>
      </c>
      <c r="I268" s="38">
        <f>Source!P221</f>
        <v>2893.63</v>
      </c>
      <c r="J268" s="35">
        <f>IF(Source!BC222&lt;&gt; 0, Source!BC222, 1)</f>
        <v>19.48</v>
      </c>
      <c r="K268" s="38">
        <f>Source!P222</f>
        <v>56367.91</v>
      </c>
    </row>
    <row r="269" spans="1:29" ht="142.5" x14ac:dyDescent="0.2">
      <c r="A269" s="34" t="s">
        <v>306</v>
      </c>
      <c r="B269" s="34" t="str">
        <f>Source!F223</f>
        <v>1.1-1-3132</v>
      </c>
      <c r="C269" s="34" t="s">
        <v>1053</v>
      </c>
      <c r="D269" s="36" t="str">
        <f>Source!H223</f>
        <v>м</v>
      </c>
      <c r="E269" s="35">
        <f>Source!I223</f>
        <v>18.899999999999999</v>
      </c>
      <c r="F269" s="38">
        <f>Source!AK223</f>
        <v>4.9000000000000004</v>
      </c>
      <c r="G269" s="41" t="s">
        <v>3</v>
      </c>
      <c r="H269" s="35">
        <f>Source!AW224</f>
        <v>1.0189999999999999</v>
      </c>
      <c r="I269" s="38">
        <f>Source!O223</f>
        <v>94.37</v>
      </c>
      <c r="J269" s="35">
        <f>IF(Source!BC224&lt;&gt; 0, Source!BC224, 1)</f>
        <v>6.15</v>
      </c>
      <c r="K269" s="38">
        <f>Source!O224</f>
        <v>580.38</v>
      </c>
      <c r="Q269">
        <f>Source!X223</f>
        <v>0</v>
      </c>
      <c r="R269">
        <f>Source!X224</f>
        <v>0</v>
      </c>
      <c r="S269">
        <f>Source!Y223</f>
        <v>0</v>
      </c>
      <c r="T269">
        <f>Source!Y224</f>
        <v>0</v>
      </c>
      <c r="U269">
        <f>ROUND((175/100)*ROUND(Source!R223, 2), 2)</f>
        <v>0</v>
      </c>
      <c r="V269">
        <f>ROUND((0/100)*ROUND(Source!R224, 2), 2)</f>
        <v>0</v>
      </c>
      <c r="AC269">
        <v>3</v>
      </c>
    </row>
    <row r="270" spans="1:29" ht="142.5" x14ac:dyDescent="0.2">
      <c r="A270" s="34" t="s">
        <v>309</v>
      </c>
      <c r="B270" s="34" t="str">
        <f>Source!F225</f>
        <v>1.1-1-3132</v>
      </c>
      <c r="C270" s="34" t="s">
        <v>1054</v>
      </c>
      <c r="D270" s="36" t="str">
        <f>Source!H225</f>
        <v>м</v>
      </c>
      <c r="E270" s="35">
        <f>Source!I225</f>
        <v>115.5</v>
      </c>
      <c r="F270" s="38">
        <f>Source!AK225</f>
        <v>4.9000000000000004</v>
      </c>
      <c r="G270" s="41" t="s">
        <v>3</v>
      </c>
      <c r="H270" s="35">
        <f>Source!AW226</f>
        <v>1.0189999999999999</v>
      </c>
      <c r="I270" s="38">
        <f>Source!O225</f>
        <v>576.70000000000005</v>
      </c>
      <c r="J270" s="35">
        <f>IF(Source!BC226&lt;&gt; 0, Source!BC226, 1)</f>
        <v>6.15</v>
      </c>
      <c r="K270" s="38">
        <f>Source!O226</f>
        <v>3546.71</v>
      </c>
      <c r="Q270">
        <f>Source!X225</f>
        <v>0</v>
      </c>
      <c r="R270">
        <f>Source!X226</f>
        <v>0</v>
      </c>
      <c r="S270">
        <f>Source!Y225</f>
        <v>0</v>
      </c>
      <c r="T270">
        <f>Source!Y226</f>
        <v>0</v>
      </c>
      <c r="U270">
        <f>ROUND((175/100)*ROUND(Source!R225, 2), 2)</f>
        <v>0</v>
      </c>
      <c r="V270">
        <f>ROUND((0/100)*ROUND(Source!R226, 2), 2)</f>
        <v>0</v>
      </c>
      <c r="AC270">
        <v>3</v>
      </c>
    </row>
    <row r="271" spans="1:29" ht="142.5" x14ac:dyDescent="0.2">
      <c r="A271" s="34" t="s">
        <v>310</v>
      </c>
      <c r="B271" s="34" t="str">
        <f>Source!F227</f>
        <v>1.1-1-2528</v>
      </c>
      <c r="C271" s="34" t="s">
        <v>1048</v>
      </c>
      <c r="D271" s="36" t="str">
        <f>Source!H227</f>
        <v>м</v>
      </c>
      <c r="E271" s="35">
        <f>Source!I227</f>
        <v>183.75</v>
      </c>
      <c r="F271" s="38">
        <f>Source!AK227</f>
        <v>5.4</v>
      </c>
      <c r="G271" s="41" t="s">
        <v>3</v>
      </c>
      <c r="H271" s="35">
        <f>Source!AW228</f>
        <v>1.0189999999999999</v>
      </c>
      <c r="I271" s="38">
        <f>Source!O227</f>
        <v>1011.1</v>
      </c>
      <c r="J271" s="35">
        <f>IF(Source!BC228&lt;&gt; 0, Source!BC228, 1)</f>
        <v>6.67</v>
      </c>
      <c r="K271" s="38">
        <f>Source!O228</f>
        <v>6744.04</v>
      </c>
      <c r="Q271">
        <f>Source!X227</f>
        <v>0</v>
      </c>
      <c r="R271">
        <f>Source!X228</f>
        <v>0</v>
      </c>
      <c r="S271">
        <f>Source!Y227</f>
        <v>0</v>
      </c>
      <c r="T271">
        <f>Source!Y228</f>
        <v>0</v>
      </c>
      <c r="U271">
        <f>ROUND((175/100)*ROUND(Source!R227, 2), 2)</f>
        <v>0</v>
      </c>
      <c r="V271">
        <f>ROUND((0/100)*ROUND(Source!R228, 2), 2)</f>
        <v>0</v>
      </c>
      <c r="AC271">
        <v>3</v>
      </c>
    </row>
    <row r="272" spans="1:29" ht="142.5" x14ac:dyDescent="0.2">
      <c r="A272" s="34" t="s">
        <v>313</v>
      </c>
      <c r="B272" s="34" t="str">
        <f>Source!F229</f>
        <v>1.1-1-2529</v>
      </c>
      <c r="C272" s="34" t="s">
        <v>1049</v>
      </c>
      <c r="D272" s="36" t="str">
        <f>Source!H229</f>
        <v>м</v>
      </c>
      <c r="E272" s="35">
        <f>Source!I229</f>
        <v>42</v>
      </c>
      <c r="F272" s="38">
        <f>Source!AK229</f>
        <v>6.93</v>
      </c>
      <c r="G272" s="41" t="s">
        <v>3</v>
      </c>
      <c r="H272" s="35">
        <f>Source!AW230</f>
        <v>1.0189999999999999</v>
      </c>
      <c r="I272" s="38">
        <f>Source!O229</f>
        <v>296.58999999999997</v>
      </c>
      <c r="J272" s="35">
        <f>IF(Source!BC230&lt;&gt; 0, Source!BC230, 1)</f>
        <v>6.64</v>
      </c>
      <c r="K272" s="38">
        <f>Source!O230</f>
        <v>1969.36</v>
      </c>
      <c r="Q272">
        <f>Source!X229</f>
        <v>0</v>
      </c>
      <c r="R272">
        <f>Source!X230</f>
        <v>0</v>
      </c>
      <c r="S272">
        <f>Source!Y229</f>
        <v>0</v>
      </c>
      <c r="T272">
        <f>Source!Y230</f>
        <v>0</v>
      </c>
      <c r="U272">
        <f>ROUND((175/100)*ROUND(Source!R229, 2), 2)</f>
        <v>0</v>
      </c>
      <c r="V272">
        <f>ROUND((0/100)*ROUND(Source!R230, 2), 2)</f>
        <v>0</v>
      </c>
      <c r="AC272">
        <v>3</v>
      </c>
    </row>
    <row r="273" spans="1:43" ht="142.5" x14ac:dyDescent="0.2">
      <c r="A273" s="34" t="s">
        <v>316</v>
      </c>
      <c r="B273" s="34" t="str">
        <f>Source!F231</f>
        <v>1.1-1-2530</v>
      </c>
      <c r="C273" s="34" t="s">
        <v>1050</v>
      </c>
      <c r="D273" s="36" t="str">
        <f>Source!H231</f>
        <v>м</v>
      </c>
      <c r="E273" s="35">
        <f>Source!I231</f>
        <v>38.85</v>
      </c>
      <c r="F273" s="38">
        <f>Source!AK231</f>
        <v>8.67</v>
      </c>
      <c r="G273" s="41" t="s">
        <v>3</v>
      </c>
      <c r="H273" s="35">
        <f>Source!AW232</f>
        <v>1.0189999999999999</v>
      </c>
      <c r="I273" s="38">
        <f>Source!O231</f>
        <v>343.23</v>
      </c>
      <c r="J273" s="35">
        <f>IF(Source!BC232&lt;&gt; 0, Source!BC232, 1)</f>
        <v>6.66</v>
      </c>
      <c r="K273" s="38">
        <f>Source!O232</f>
        <v>2285.91</v>
      </c>
      <c r="Q273">
        <f>Source!X231</f>
        <v>0</v>
      </c>
      <c r="R273">
        <f>Source!X232</f>
        <v>0</v>
      </c>
      <c r="S273">
        <f>Source!Y231</f>
        <v>0</v>
      </c>
      <c r="T273">
        <f>Source!Y232</f>
        <v>0</v>
      </c>
      <c r="U273">
        <f>ROUND((175/100)*ROUND(Source!R231, 2), 2)</f>
        <v>0</v>
      </c>
      <c r="V273">
        <f>ROUND((0/100)*ROUND(Source!R232, 2), 2)</f>
        <v>0</v>
      </c>
      <c r="AC273">
        <v>3</v>
      </c>
    </row>
    <row r="274" spans="1:43" ht="142.5" x14ac:dyDescent="0.2">
      <c r="A274" s="34" t="s">
        <v>319</v>
      </c>
      <c r="B274" s="34" t="str">
        <f>Source!F233</f>
        <v>1.1-1-2531</v>
      </c>
      <c r="C274" s="34" t="s">
        <v>1051</v>
      </c>
      <c r="D274" s="36" t="str">
        <f>Source!H233</f>
        <v>м</v>
      </c>
      <c r="E274" s="35">
        <f>Source!I233</f>
        <v>36.75</v>
      </c>
      <c r="F274" s="38">
        <f>Source!AK233</f>
        <v>15.71</v>
      </c>
      <c r="G274" s="41" t="s">
        <v>3</v>
      </c>
      <c r="H274" s="35">
        <f>Source!AW234</f>
        <v>1.0189999999999999</v>
      </c>
      <c r="I274" s="38">
        <f>Source!O233</f>
        <v>588.30999999999995</v>
      </c>
      <c r="J274" s="35">
        <f>IF(Source!BC234&lt;&gt; 0, Source!BC234, 1)</f>
        <v>6.66</v>
      </c>
      <c r="K274" s="38">
        <f>Source!O234</f>
        <v>3918.14</v>
      </c>
      <c r="Q274">
        <f>Source!X233</f>
        <v>0</v>
      </c>
      <c r="R274">
        <f>Source!X234</f>
        <v>0</v>
      </c>
      <c r="S274">
        <f>Source!Y233</f>
        <v>0</v>
      </c>
      <c r="T274">
        <f>Source!Y234</f>
        <v>0</v>
      </c>
      <c r="U274">
        <f>ROUND((175/100)*ROUND(Source!R233, 2), 2)</f>
        <v>0</v>
      </c>
      <c r="V274">
        <f>ROUND((0/100)*ROUND(Source!R234, 2), 2)</f>
        <v>0</v>
      </c>
      <c r="AC274">
        <v>3</v>
      </c>
    </row>
    <row r="275" spans="1:43" ht="142.5" x14ac:dyDescent="0.2">
      <c r="A275" s="34" t="s">
        <v>322</v>
      </c>
      <c r="B275" s="34" t="str">
        <f>Source!F235</f>
        <v>1.1-1-3134</v>
      </c>
      <c r="C275" s="34" t="s">
        <v>1055</v>
      </c>
      <c r="D275" s="36" t="str">
        <f>Source!H235</f>
        <v>м</v>
      </c>
      <c r="E275" s="35">
        <f>Source!I235</f>
        <v>52.499999999999993</v>
      </c>
      <c r="F275" s="38">
        <f>Source!AK235</f>
        <v>22.95</v>
      </c>
      <c r="G275" s="41" t="s">
        <v>3</v>
      </c>
      <c r="H275" s="35">
        <f>Source!AW236</f>
        <v>1.0189999999999999</v>
      </c>
      <c r="I275" s="38">
        <f>Source!O235</f>
        <v>1227.77</v>
      </c>
      <c r="J275" s="35">
        <f>IF(Source!BC236&lt;&gt; 0, Source!BC236, 1)</f>
        <v>6.15</v>
      </c>
      <c r="K275" s="38">
        <f>Source!O236</f>
        <v>7550.79</v>
      </c>
      <c r="Q275">
        <f>Source!X235</f>
        <v>0</v>
      </c>
      <c r="R275">
        <f>Source!X236</f>
        <v>0</v>
      </c>
      <c r="S275">
        <f>Source!Y235</f>
        <v>0</v>
      </c>
      <c r="T275">
        <f>Source!Y236</f>
        <v>0</v>
      </c>
      <c r="U275">
        <f>ROUND((175/100)*ROUND(Source!R235, 2), 2)</f>
        <v>0</v>
      </c>
      <c r="V275">
        <f>ROUND((0/100)*ROUND(Source!R236, 2), 2)</f>
        <v>0</v>
      </c>
      <c r="AC275">
        <v>3</v>
      </c>
    </row>
    <row r="276" spans="1:43" ht="142.5" x14ac:dyDescent="0.2">
      <c r="A276" s="34" t="s">
        <v>325</v>
      </c>
      <c r="B276" s="34" t="str">
        <f>Source!F237</f>
        <v>1.1-1-2532</v>
      </c>
      <c r="C276" s="34" t="s">
        <v>1052</v>
      </c>
      <c r="D276" s="36" t="str">
        <f>Source!H237</f>
        <v>м</v>
      </c>
      <c r="E276" s="35">
        <f>Source!I237</f>
        <v>42</v>
      </c>
      <c r="F276" s="38">
        <f>Source!AK237</f>
        <v>23.97</v>
      </c>
      <c r="G276" s="41" t="s">
        <v>3</v>
      </c>
      <c r="H276" s="35">
        <f>Source!AW238</f>
        <v>1.0189999999999999</v>
      </c>
      <c r="I276" s="38">
        <f>Source!O237</f>
        <v>1025.8699999999999</v>
      </c>
      <c r="J276" s="35">
        <f>IF(Source!BC238&lt;&gt; 0, Source!BC238, 1)</f>
        <v>9.1300000000000008</v>
      </c>
      <c r="K276" s="38">
        <f>Source!O238</f>
        <v>9366.19</v>
      </c>
      <c r="Q276">
        <f>Source!X237</f>
        <v>0</v>
      </c>
      <c r="R276">
        <f>Source!X238</f>
        <v>0</v>
      </c>
      <c r="S276">
        <f>Source!Y237</f>
        <v>0</v>
      </c>
      <c r="T276">
        <f>Source!Y238</f>
        <v>0</v>
      </c>
      <c r="U276">
        <f>ROUND((175/100)*ROUND(Source!R237, 2), 2)</f>
        <v>0</v>
      </c>
      <c r="V276">
        <f>ROUND((0/100)*ROUND(Source!R238, 2), 2)</f>
        <v>0</v>
      </c>
      <c r="AC276">
        <v>3</v>
      </c>
    </row>
    <row r="277" spans="1:43" ht="142.5" x14ac:dyDescent="0.2">
      <c r="A277" s="34" t="s">
        <v>328</v>
      </c>
      <c r="B277" s="34" t="str">
        <f>Source!F239</f>
        <v>1.1-1-3135</v>
      </c>
      <c r="C277" s="34" t="s">
        <v>1056</v>
      </c>
      <c r="D277" s="36" t="str">
        <f>Source!H239</f>
        <v>м</v>
      </c>
      <c r="E277" s="35">
        <f>Source!I239</f>
        <v>5.25</v>
      </c>
      <c r="F277" s="38">
        <f>Source!AK239</f>
        <v>43.39</v>
      </c>
      <c r="G277" s="41" t="s">
        <v>3</v>
      </c>
      <c r="H277" s="35">
        <f>Source!AW240</f>
        <v>1.0189999999999999</v>
      </c>
      <c r="I277" s="38">
        <f>Source!O239</f>
        <v>232.13</v>
      </c>
      <c r="J277" s="35">
        <f>IF(Source!BC240&lt;&gt; 0, Source!BC240, 1)</f>
        <v>6.15</v>
      </c>
      <c r="K277" s="38">
        <f>Source!O240</f>
        <v>1427.6</v>
      </c>
      <c r="Q277">
        <f>Source!X239</f>
        <v>0</v>
      </c>
      <c r="R277">
        <f>Source!X240</f>
        <v>0</v>
      </c>
      <c r="S277">
        <f>Source!Y239</f>
        <v>0</v>
      </c>
      <c r="T277">
        <f>Source!Y240</f>
        <v>0</v>
      </c>
      <c r="U277">
        <f>ROUND((175/100)*ROUND(Source!R239, 2), 2)</f>
        <v>0</v>
      </c>
      <c r="V277">
        <f>ROUND((0/100)*ROUND(Source!R240, 2), 2)</f>
        <v>0</v>
      </c>
      <c r="AC277">
        <v>3</v>
      </c>
    </row>
    <row r="278" spans="1:43" ht="14.25" x14ac:dyDescent="0.2">
      <c r="A278" s="34"/>
      <c r="B278" s="34"/>
      <c r="C278" s="34" t="s">
        <v>1101</v>
      </c>
      <c r="D278" s="36" t="s">
        <v>1102</v>
      </c>
      <c r="E278" s="35">
        <f>Source!BZ222</f>
        <v>87</v>
      </c>
      <c r="F278" s="38"/>
      <c r="G278" s="37"/>
      <c r="H278" s="35"/>
      <c r="I278" s="38">
        <f>SUM(Q263:Q277)</f>
        <v>1687.74</v>
      </c>
      <c r="J278" s="35">
        <f>Source!AT222</f>
        <v>87</v>
      </c>
      <c r="K278" s="38">
        <f>SUM(R263:R277)</f>
        <v>92808.77</v>
      </c>
    </row>
    <row r="279" spans="1:43" ht="14.25" x14ac:dyDescent="0.2">
      <c r="A279" s="34"/>
      <c r="B279" s="34"/>
      <c r="C279" s="34" t="s">
        <v>1103</v>
      </c>
      <c r="D279" s="36" t="s">
        <v>1102</v>
      </c>
      <c r="E279" s="35">
        <f>Source!CA222</f>
        <v>47</v>
      </c>
      <c r="F279" s="38"/>
      <c r="G279" s="37"/>
      <c r="H279" s="35"/>
      <c r="I279" s="38">
        <f>SUM(S263:S278)</f>
        <v>911.77</v>
      </c>
      <c r="J279" s="35">
        <f>Source!AU222</f>
        <v>47</v>
      </c>
      <c r="K279" s="38">
        <f>SUM(T263:T278)</f>
        <v>50138.07</v>
      </c>
    </row>
    <row r="280" spans="1:43" ht="28.5" x14ac:dyDescent="0.2">
      <c r="A280" s="42"/>
      <c r="B280" s="42"/>
      <c r="C280" s="42" t="s">
        <v>1104</v>
      </c>
      <c r="D280" s="43" t="s">
        <v>1105</v>
      </c>
      <c r="E280" s="44">
        <f>Source!AQ221</f>
        <v>2.2000000000000002</v>
      </c>
      <c r="F280" s="45"/>
      <c r="G280" s="46" t="str">
        <f>Source!DI221</f>
        <v>*1,15)*1,1</v>
      </c>
      <c r="H280" s="44">
        <f>Source!AV222</f>
        <v>1.0469999999999999</v>
      </c>
      <c r="I280" s="45">
        <f>Source!U221</f>
        <v>148.60385099999999</v>
      </c>
      <c r="J280" s="44"/>
      <c r="K280" s="45"/>
    </row>
    <row r="281" spans="1:43" ht="15" x14ac:dyDescent="0.2">
      <c r="C281" s="47" t="s">
        <v>1106</v>
      </c>
      <c r="H281" s="48">
        <f>I265+I266+I268+I278+I279+SUM(I269:I277)</f>
        <v>12876.13</v>
      </c>
      <c r="I281" s="48"/>
      <c r="J281" s="48">
        <f>K265+K266+K268+K278+K279+SUM(K269:K277)</f>
        <v>343831.19</v>
      </c>
      <c r="K281" s="48"/>
      <c r="O281" s="49">
        <f>I265+I266+I268+I278+I279+SUM(I269:I277)</f>
        <v>12876.13</v>
      </c>
      <c r="P281" s="49">
        <f>K265+K266+K268+K278+K279+SUM(K269:K277)</f>
        <v>343831.19</v>
      </c>
    </row>
    <row r="284" spans="1:43" ht="15" x14ac:dyDescent="0.25">
      <c r="A284" s="54" t="str">
        <f>CONCATENATE("Итого по разделу: ",IF(Source!G242&lt;&gt;"Новый раздел", Source!G242, ""))</f>
        <v>Итого по разделу: Водопровод хозяйственно-питьевой В1 (Подземная часть)</v>
      </c>
      <c r="B284" s="54"/>
      <c r="C284" s="54"/>
      <c r="D284" s="54"/>
      <c r="E284" s="54"/>
      <c r="F284" s="54"/>
      <c r="G284" s="54"/>
      <c r="H284" s="53">
        <f>SUM(O29:O283)</f>
        <v>66693.929999999993</v>
      </c>
      <c r="I284" s="52"/>
      <c r="J284" s="53">
        <f>SUM(P29:P283)</f>
        <v>1283255.93</v>
      </c>
      <c r="K284" s="52"/>
      <c r="AQ284" s="55" t="str">
        <f>CONCATENATE("Итого по разделу: ",IF(Source!G242&lt;&gt;"Новый раздел", Source!G242, ""))</f>
        <v>Итого по разделу: Водопровод хозяйственно-питьевой В1 (Подземная часть)</v>
      </c>
    </row>
    <row r="285" spans="1:43" hidden="1" x14ac:dyDescent="0.2">
      <c r="A285" t="s">
        <v>1127</v>
      </c>
      <c r="I285">
        <f>SUM(W29:W284)</f>
        <v>0</v>
      </c>
      <c r="J285">
        <f>SUM(X29:X284)</f>
        <v>0</v>
      </c>
    </row>
    <row r="286" spans="1:43" hidden="1" x14ac:dyDescent="0.2">
      <c r="A286" t="s">
        <v>1128</v>
      </c>
      <c r="I286">
        <f>SUM(Y29:Y285)</f>
        <v>0</v>
      </c>
      <c r="J286">
        <f>SUM(Z29:Z285)</f>
        <v>0</v>
      </c>
    </row>
    <row r="288" spans="1:43" ht="16.5" x14ac:dyDescent="0.2">
      <c r="A288" s="33" t="str">
        <f>CONCATENATE("Раздел: ",IF(Source!G272&lt;&gt;"Новый раздел", Source!G272, ""))</f>
        <v>Раздел: Водопровод хозяйственно-питьевой В1 (Надземная часть)</v>
      </c>
      <c r="B288" s="33"/>
      <c r="C288" s="33"/>
      <c r="D288" s="33"/>
      <c r="E288" s="33"/>
      <c r="F288" s="33"/>
      <c r="G288" s="33"/>
      <c r="H288" s="33"/>
      <c r="I288" s="33"/>
      <c r="J288" s="33"/>
      <c r="K288" s="33"/>
    </row>
    <row r="289" spans="1:29" ht="141.75" x14ac:dyDescent="0.2">
      <c r="A289" s="34">
        <v>23</v>
      </c>
      <c r="B289" s="34" t="s">
        <v>1129</v>
      </c>
      <c r="C289" s="34" t="s">
        <v>22</v>
      </c>
      <c r="D289" s="36" t="str">
        <f>Source!H276</f>
        <v>100 м</v>
      </c>
      <c r="E289" s="35">
        <f>Source!I276</f>
        <v>0.1</v>
      </c>
      <c r="F289" s="38"/>
      <c r="G289" s="37"/>
      <c r="H289" s="35"/>
      <c r="I289" s="38"/>
      <c r="J289" s="35"/>
      <c r="K289" s="38"/>
      <c r="Q289">
        <f>Source!X276</f>
        <v>34.89</v>
      </c>
      <c r="R289">
        <f>Source!X277</f>
        <v>1918.65</v>
      </c>
      <c r="S289">
        <f>Source!Y276</f>
        <v>19.53</v>
      </c>
      <c r="T289">
        <f>Source!Y277</f>
        <v>1073.74</v>
      </c>
      <c r="U289">
        <f>ROUND((175/100)*ROUND(Source!R276, 2), 2)</f>
        <v>7.0000000000000007E-2</v>
      </c>
      <c r="V289">
        <f>ROUND((0/100)*ROUND(Source!R277, 2), 2)</f>
        <v>0</v>
      </c>
      <c r="AC289">
        <v>0</v>
      </c>
    </row>
    <row r="290" spans="1:29" x14ac:dyDescent="0.2">
      <c r="C290" s="39" t="str">
        <f>"Объем: "&amp;Source!I276&amp;"=10/"&amp;"100"</f>
        <v>Объем: 0,1=10/100</v>
      </c>
    </row>
    <row r="291" spans="1:29" ht="28.5" x14ac:dyDescent="0.2">
      <c r="A291" s="34"/>
      <c r="B291" s="34"/>
      <c r="C291" s="34" t="s">
        <v>1097</v>
      </c>
      <c r="D291" s="36"/>
      <c r="E291" s="35"/>
      <c r="F291" s="38">
        <f>Source!AO276</f>
        <v>236.83</v>
      </c>
      <c r="G291" s="37" t="str">
        <f>Source!DG276</f>
        <v>*1,15)*1,1</v>
      </c>
      <c r="H291" s="35">
        <f>Source!AV277</f>
        <v>1.0669999999999999</v>
      </c>
      <c r="I291" s="38">
        <f>Source!S276</f>
        <v>31.97</v>
      </c>
      <c r="J291" s="35">
        <f>IF(Source!BA277&lt;&gt; 0, Source!BA277, 1)</f>
        <v>54.99</v>
      </c>
      <c r="K291" s="38">
        <f>Source!S277</f>
        <v>1758.03</v>
      </c>
    </row>
    <row r="292" spans="1:29" ht="28.5" x14ac:dyDescent="0.2">
      <c r="A292" s="34"/>
      <c r="B292" s="34"/>
      <c r="C292" s="34" t="s">
        <v>1098</v>
      </c>
      <c r="D292" s="36"/>
      <c r="E292" s="35"/>
      <c r="F292" s="38">
        <f>Source!AM276</f>
        <v>4.07</v>
      </c>
      <c r="G292" s="37" t="str">
        <f>Source!DE276</f>
        <v>*1,25)*1,1</v>
      </c>
      <c r="H292" s="35">
        <f>Source!AV277</f>
        <v>1.0669999999999999</v>
      </c>
      <c r="I292" s="38">
        <f>Source!Q276</f>
        <v>0.6</v>
      </c>
      <c r="J292" s="35">
        <f>IF(Source!BB277&lt;&gt; 0, Source!BB277, 1)</f>
        <v>12.44</v>
      </c>
      <c r="K292" s="38">
        <f>Source!Q277</f>
        <v>7.46</v>
      </c>
    </row>
    <row r="293" spans="1:29" ht="28.5" x14ac:dyDescent="0.2">
      <c r="A293" s="34"/>
      <c r="B293" s="34"/>
      <c r="C293" s="34" t="s">
        <v>1099</v>
      </c>
      <c r="D293" s="36"/>
      <c r="E293" s="35"/>
      <c r="F293" s="38">
        <f>Source!AN276</f>
        <v>0.3</v>
      </c>
      <c r="G293" s="37" t="str">
        <f>Source!DF276</f>
        <v>*1,25)*1,1</v>
      </c>
      <c r="H293" s="35">
        <f>Source!AV277</f>
        <v>1.0669999999999999</v>
      </c>
      <c r="I293" s="40">
        <f>Source!R276</f>
        <v>0.04</v>
      </c>
      <c r="J293" s="35">
        <f>IF(Source!BS277&lt;&gt; 0, Source!BS277, 1)</f>
        <v>54.99</v>
      </c>
      <c r="K293" s="40">
        <f>Source!R277</f>
        <v>2.2000000000000002</v>
      </c>
    </row>
    <row r="294" spans="1:29" ht="14.25" x14ac:dyDescent="0.2">
      <c r="A294" s="34"/>
      <c r="B294" s="34"/>
      <c r="C294" s="34" t="s">
        <v>1100</v>
      </c>
      <c r="D294" s="36"/>
      <c r="E294" s="35"/>
      <c r="F294" s="38">
        <f>Source!AL276</f>
        <v>30.04</v>
      </c>
      <c r="G294" s="37" t="str">
        <f>Source!DD276</f>
        <v/>
      </c>
      <c r="H294" s="35">
        <f>Source!AW277</f>
        <v>1</v>
      </c>
      <c r="I294" s="38">
        <f>Source!P276</f>
        <v>3</v>
      </c>
      <c r="J294" s="35">
        <f>IF(Source!BC277&lt;&gt; 0, Source!BC277, 1)</f>
        <v>1.79</v>
      </c>
      <c r="K294" s="38">
        <f>Source!P277</f>
        <v>5.37</v>
      </c>
    </row>
    <row r="295" spans="1:29" ht="141.75" x14ac:dyDescent="0.2">
      <c r="A295" s="34" t="s">
        <v>388</v>
      </c>
      <c r="B295" s="34" t="s">
        <v>1130</v>
      </c>
      <c r="C295" s="34" t="s">
        <v>33</v>
      </c>
      <c r="D295" s="36" t="str">
        <f>Source!H278</f>
        <v>м</v>
      </c>
      <c r="E295" s="35">
        <f>Source!I278</f>
        <v>10</v>
      </c>
      <c r="F295" s="38">
        <f>Source!AK278</f>
        <v>28.1</v>
      </c>
      <c r="G295" s="41" t="s">
        <v>3</v>
      </c>
      <c r="H295" s="35">
        <f>Source!AW279</f>
        <v>1</v>
      </c>
      <c r="I295" s="38">
        <f>Source!O278</f>
        <v>281</v>
      </c>
      <c r="J295" s="35">
        <f>IF(Source!BC279&lt;&gt; 0, Source!BC279, 1)</f>
        <v>18.63</v>
      </c>
      <c r="K295" s="38">
        <f>Source!O279</f>
        <v>5235.03</v>
      </c>
      <c r="Q295">
        <f>Source!X278</f>
        <v>0</v>
      </c>
      <c r="R295">
        <f>Source!X279</f>
        <v>0</v>
      </c>
      <c r="S295">
        <f>Source!Y278</f>
        <v>0</v>
      </c>
      <c r="T295">
        <f>Source!Y279</f>
        <v>0</v>
      </c>
      <c r="U295">
        <f>ROUND((175/100)*ROUND(Source!R278, 2), 2)</f>
        <v>0</v>
      </c>
      <c r="V295">
        <f>ROUND((0/100)*ROUND(Source!R279, 2), 2)</f>
        <v>0</v>
      </c>
      <c r="AC295">
        <v>3</v>
      </c>
    </row>
    <row r="296" spans="1:29" ht="156" x14ac:dyDescent="0.2">
      <c r="A296" s="34" t="s">
        <v>389</v>
      </c>
      <c r="B296" s="34" t="s">
        <v>1131</v>
      </c>
      <c r="C296" s="34" t="s">
        <v>47</v>
      </c>
      <c r="D296" s="36" t="str">
        <f>Source!H280</f>
        <v>100 шт.</v>
      </c>
      <c r="E296" s="35">
        <f>Source!I280</f>
        <v>7.0000000000000007E-2</v>
      </c>
      <c r="F296" s="38">
        <f>Source!AK280</f>
        <v>526.22</v>
      </c>
      <c r="G296" s="41" t="s">
        <v>3</v>
      </c>
      <c r="H296" s="35">
        <f>Source!AW281</f>
        <v>1</v>
      </c>
      <c r="I296" s="38">
        <f>Source!O280</f>
        <v>36.840000000000003</v>
      </c>
      <c r="J296" s="35">
        <f>IF(Source!BC281&lt;&gt; 0, Source!BC281, 1)</f>
        <v>2.79</v>
      </c>
      <c r="K296" s="38">
        <f>Source!O281</f>
        <v>102.78</v>
      </c>
      <c r="Q296">
        <f>Source!X280</f>
        <v>0</v>
      </c>
      <c r="R296">
        <f>Source!X281</f>
        <v>0</v>
      </c>
      <c r="S296">
        <f>Source!Y280</f>
        <v>0</v>
      </c>
      <c r="T296">
        <f>Source!Y281</f>
        <v>0</v>
      </c>
      <c r="U296">
        <f>ROUND((175/100)*ROUND(Source!R280, 2), 2)</f>
        <v>0</v>
      </c>
      <c r="V296">
        <f>ROUND((0/100)*ROUND(Source!R281, 2), 2)</f>
        <v>0</v>
      </c>
      <c r="AC296">
        <v>3</v>
      </c>
    </row>
    <row r="297" spans="1:29" ht="14.25" x14ac:dyDescent="0.2">
      <c r="A297" s="34"/>
      <c r="B297" s="34"/>
      <c r="C297" s="34" t="s">
        <v>1101</v>
      </c>
      <c r="D297" s="36" t="s">
        <v>1102</v>
      </c>
      <c r="E297" s="35">
        <f>Source!BZ277</f>
        <v>109</v>
      </c>
      <c r="F297" s="38"/>
      <c r="G297" s="37"/>
      <c r="H297" s="35"/>
      <c r="I297" s="38">
        <f>SUM(Q289:Q296)</f>
        <v>34.89</v>
      </c>
      <c r="J297" s="35">
        <f>Source!AT277</f>
        <v>109</v>
      </c>
      <c r="K297" s="38">
        <f>SUM(R289:R296)</f>
        <v>1918.65</v>
      </c>
    </row>
    <row r="298" spans="1:29" ht="14.25" x14ac:dyDescent="0.2">
      <c r="A298" s="34"/>
      <c r="B298" s="34"/>
      <c r="C298" s="34" t="s">
        <v>1103</v>
      </c>
      <c r="D298" s="36" t="s">
        <v>1102</v>
      </c>
      <c r="E298" s="35">
        <f>Source!CA277</f>
        <v>61</v>
      </c>
      <c r="F298" s="38"/>
      <c r="G298" s="37"/>
      <c r="H298" s="35"/>
      <c r="I298" s="38">
        <f>SUM(S289:S297)</f>
        <v>19.53</v>
      </c>
      <c r="J298" s="35">
        <f>Source!AU277</f>
        <v>61</v>
      </c>
      <c r="K298" s="38">
        <f>SUM(T289:T297)</f>
        <v>1073.74</v>
      </c>
    </row>
    <row r="299" spans="1:29" ht="28.5" x14ac:dyDescent="0.2">
      <c r="A299" s="42"/>
      <c r="B299" s="42"/>
      <c r="C299" s="42" t="s">
        <v>1104</v>
      </c>
      <c r="D299" s="43" t="s">
        <v>1105</v>
      </c>
      <c r="E299" s="44">
        <f>Source!AQ276</f>
        <v>19.12</v>
      </c>
      <c r="F299" s="45"/>
      <c r="G299" s="46" t="str">
        <f>Source!DI276</f>
        <v>*1,15)*1,1</v>
      </c>
      <c r="H299" s="44">
        <f>Source!AV277</f>
        <v>1.0669999999999999</v>
      </c>
      <c r="I299" s="45">
        <f>Source!U276</f>
        <v>2.5807315600000003</v>
      </c>
      <c r="J299" s="44"/>
      <c r="K299" s="45"/>
    </row>
    <row r="300" spans="1:29" ht="15" x14ac:dyDescent="0.2">
      <c r="C300" s="47" t="s">
        <v>1106</v>
      </c>
      <c r="H300" s="48">
        <f>I291+I292+I294+I297+I298+SUM(I295:I296)</f>
        <v>407.83000000000004</v>
      </c>
      <c r="I300" s="48"/>
      <c r="J300" s="48">
        <f>K291+K292+K294+K297+K298+SUM(K295:K296)</f>
        <v>10101.06</v>
      </c>
      <c r="K300" s="48"/>
      <c r="O300" s="49">
        <f>I291+I292+I294+I297+I298+SUM(I295:I296)</f>
        <v>407.83000000000004</v>
      </c>
      <c r="P300" s="49">
        <f>K291+K292+K294+K297+K298+SUM(K295:K296)</f>
        <v>10101.06</v>
      </c>
    </row>
    <row r="302" spans="1:29" ht="141.75" x14ac:dyDescent="0.2">
      <c r="A302" s="34">
        <v>24</v>
      </c>
      <c r="B302" s="34" t="s">
        <v>1129</v>
      </c>
      <c r="C302" s="34" t="s">
        <v>22</v>
      </c>
      <c r="D302" s="36" t="str">
        <f>Source!H288</f>
        <v>100 м</v>
      </c>
      <c r="E302" s="35">
        <f>Source!I288</f>
        <v>1.6</v>
      </c>
      <c r="F302" s="38"/>
      <c r="G302" s="37"/>
      <c r="H302" s="35"/>
      <c r="I302" s="38"/>
      <c r="J302" s="35"/>
      <c r="K302" s="38"/>
      <c r="Q302">
        <f>Source!X288</f>
        <v>558.25</v>
      </c>
      <c r="R302">
        <f>Source!X289</f>
        <v>30698.41</v>
      </c>
      <c r="S302">
        <f>Source!Y288</f>
        <v>312.42</v>
      </c>
      <c r="T302">
        <f>Source!Y289</f>
        <v>17179.84</v>
      </c>
      <c r="U302">
        <f>ROUND((175/100)*ROUND(Source!R288, 2), 2)</f>
        <v>1.23</v>
      </c>
      <c r="V302">
        <f>ROUND((0/100)*ROUND(Source!R289, 2), 2)</f>
        <v>0</v>
      </c>
      <c r="AC302">
        <v>0</v>
      </c>
    </row>
    <row r="303" spans="1:29" x14ac:dyDescent="0.2">
      <c r="C303" s="39" t="str">
        <f>"Объем: "&amp;Source!I288&amp;"=160/"&amp;"100"</f>
        <v>Объем: 1,6=160/100</v>
      </c>
    </row>
    <row r="304" spans="1:29" ht="28.5" x14ac:dyDescent="0.2">
      <c r="A304" s="34"/>
      <c r="B304" s="34"/>
      <c r="C304" s="34" t="s">
        <v>1097</v>
      </c>
      <c r="D304" s="36"/>
      <c r="E304" s="35"/>
      <c r="F304" s="38">
        <f>Source!AO288</f>
        <v>236.83</v>
      </c>
      <c r="G304" s="37" t="str">
        <f>Source!DG288</f>
        <v>*1,15)*1,1</v>
      </c>
      <c r="H304" s="35">
        <f>Source!AV289</f>
        <v>1.0669999999999999</v>
      </c>
      <c r="I304" s="38">
        <f>Source!S288</f>
        <v>511.46</v>
      </c>
      <c r="J304" s="35">
        <f>IF(Source!BA289&lt;&gt; 0, Source!BA289, 1)</f>
        <v>54.99</v>
      </c>
      <c r="K304" s="38">
        <f>Source!S289</f>
        <v>28125.19</v>
      </c>
    </row>
    <row r="305" spans="1:29" ht="28.5" x14ac:dyDescent="0.2">
      <c r="A305" s="34"/>
      <c r="B305" s="34"/>
      <c r="C305" s="34" t="s">
        <v>1098</v>
      </c>
      <c r="D305" s="36"/>
      <c r="E305" s="35"/>
      <c r="F305" s="38">
        <f>Source!AM288</f>
        <v>4.07</v>
      </c>
      <c r="G305" s="37" t="str">
        <f>Source!DE288</f>
        <v>*1,25)*1,1</v>
      </c>
      <c r="H305" s="35">
        <f>Source!AV289</f>
        <v>1.0669999999999999</v>
      </c>
      <c r="I305" s="38">
        <f>Source!Q288</f>
        <v>9.5500000000000007</v>
      </c>
      <c r="J305" s="35">
        <f>IF(Source!BB289&lt;&gt; 0, Source!BB289, 1)</f>
        <v>12.44</v>
      </c>
      <c r="K305" s="38">
        <f>Source!Q289</f>
        <v>118.8</v>
      </c>
    </row>
    <row r="306" spans="1:29" ht="28.5" x14ac:dyDescent="0.2">
      <c r="A306" s="34"/>
      <c r="B306" s="34"/>
      <c r="C306" s="34" t="s">
        <v>1099</v>
      </c>
      <c r="D306" s="36"/>
      <c r="E306" s="35"/>
      <c r="F306" s="38">
        <f>Source!AN288</f>
        <v>0.3</v>
      </c>
      <c r="G306" s="37" t="str">
        <f>Source!DF288</f>
        <v>*1,25)*1,1</v>
      </c>
      <c r="H306" s="35">
        <f>Source!AV289</f>
        <v>1.0669999999999999</v>
      </c>
      <c r="I306" s="40">
        <f>Source!R288</f>
        <v>0.7</v>
      </c>
      <c r="J306" s="35">
        <f>IF(Source!BS289&lt;&gt; 0, Source!BS289, 1)</f>
        <v>54.99</v>
      </c>
      <c r="K306" s="40">
        <f>Source!R289</f>
        <v>38.49</v>
      </c>
    </row>
    <row r="307" spans="1:29" ht="14.25" x14ac:dyDescent="0.2">
      <c r="A307" s="34"/>
      <c r="B307" s="34"/>
      <c r="C307" s="34" t="s">
        <v>1100</v>
      </c>
      <c r="D307" s="36"/>
      <c r="E307" s="35"/>
      <c r="F307" s="38">
        <f>Source!AL288</f>
        <v>30.04</v>
      </c>
      <c r="G307" s="37" t="str">
        <f>Source!DD288</f>
        <v/>
      </c>
      <c r="H307" s="35">
        <f>Source!AW289</f>
        <v>1</v>
      </c>
      <c r="I307" s="38">
        <f>Source!P288</f>
        <v>48.06</v>
      </c>
      <c r="J307" s="35">
        <f>IF(Source!BC289&lt;&gt; 0, Source!BC289, 1)</f>
        <v>1.79</v>
      </c>
      <c r="K307" s="38">
        <f>Source!P289</f>
        <v>86.03</v>
      </c>
    </row>
    <row r="308" spans="1:29" ht="141.75" x14ac:dyDescent="0.2">
      <c r="A308" s="34" t="s">
        <v>391</v>
      </c>
      <c r="B308" s="34" t="s">
        <v>1132</v>
      </c>
      <c r="C308" s="34" t="s">
        <v>57</v>
      </c>
      <c r="D308" s="36" t="str">
        <f>Source!H290</f>
        <v>м</v>
      </c>
      <c r="E308" s="35">
        <f>Source!I290</f>
        <v>160</v>
      </c>
      <c r="F308" s="38">
        <f>Source!AK290</f>
        <v>31.41</v>
      </c>
      <c r="G308" s="41" t="s">
        <v>3</v>
      </c>
      <c r="H308" s="35">
        <f>Source!AW291</f>
        <v>1</v>
      </c>
      <c r="I308" s="38">
        <f>Source!O290</f>
        <v>5025.6000000000004</v>
      </c>
      <c r="J308" s="35">
        <f>IF(Source!BC291&lt;&gt; 0, Source!BC291, 1)</f>
        <v>18.510000000000002</v>
      </c>
      <c r="K308" s="38">
        <f>Source!O291</f>
        <v>93023.86</v>
      </c>
      <c r="Q308">
        <f>Source!X290</f>
        <v>0</v>
      </c>
      <c r="R308">
        <f>Source!X291</f>
        <v>0</v>
      </c>
      <c r="S308">
        <f>Source!Y290</f>
        <v>0</v>
      </c>
      <c r="T308">
        <f>Source!Y291</f>
        <v>0</v>
      </c>
      <c r="U308">
        <f>ROUND((175/100)*ROUND(Source!R290, 2), 2)</f>
        <v>0</v>
      </c>
      <c r="V308">
        <f>ROUND((0/100)*ROUND(Source!R291, 2), 2)</f>
        <v>0</v>
      </c>
      <c r="AC308">
        <v>3</v>
      </c>
    </row>
    <row r="309" spans="1:29" ht="156" x14ac:dyDescent="0.2">
      <c r="A309" s="34" t="s">
        <v>392</v>
      </c>
      <c r="B309" s="34" t="s">
        <v>1131</v>
      </c>
      <c r="C309" s="34" t="s">
        <v>47</v>
      </c>
      <c r="D309" s="36" t="str">
        <f>Source!H292</f>
        <v>100 шт.</v>
      </c>
      <c r="E309" s="35">
        <f>Source!I292</f>
        <v>0.54</v>
      </c>
      <c r="F309" s="38">
        <f>Source!AK292</f>
        <v>526.22</v>
      </c>
      <c r="G309" s="41" t="s">
        <v>3</v>
      </c>
      <c r="H309" s="35">
        <f>Source!AW293</f>
        <v>1</v>
      </c>
      <c r="I309" s="38">
        <f>Source!O292</f>
        <v>284.16000000000003</v>
      </c>
      <c r="J309" s="35">
        <f>IF(Source!BC293&lt;&gt; 0, Source!BC293, 1)</f>
        <v>2.79</v>
      </c>
      <c r="K309" s="38">
        <f>Source!O293</f>
        <v>792.81</v>
      </c>
      <c r="Q309">
        <f>Source!X292</f>
        <v>0</v>
      </c>
      <c r="R309">
        <f>Source!X293</f>
        <v>0</v>
      </c>
      <c r="S309">
        <f>Source!Y292</f>
        <v>0</v>
      </c>
      <c r="T309">
        <f>Source!Y293</f>
        <v>0</v>
      </c>
      <c r="U309">
        <f>ROUND((175/100)*ROUND(Source!R292, 2), 2)</f>
        <v>0</v>
      </c>
      <c r="V309">
        <f>ROUND((0/100)*ROUND(Source!R293, 2), 2)</f>
        <v>0</v>
      </c>
      <c r="AC309">
        <v>3</v>
      </c>
    </row>
    <row r="310" spans="1:29" ht="14.25" x14ac:dyDescent="0.2">
      <c r="A310" s="34"/>
      <c r="B310" s="34"/>
      <c r="C310" s="34" t="s">
        <v>1101</v>
      </c>
      <c r="D310" s="36" t="s">
        <v>1102</v>
      </c>
      <c r="E310" s="35">
        <f>Source!BZ289</f>
        <v>109</v>
      </c>
      <c r="F310" s="38"/>
      <c r="G310" s="37"/>
      <c r="H310" s="35"/>
      <c r="I310" s="38">
        <f>SUM(Q302:Q309)</f>
        <v>558.25</v>
      </c>
      <c r="J310" s="35">
        <f>Source!AT289</f>
        <v>109</v>
      </c>
      <c r="K310" s="38">
        <f>SUM(R302:R309)</f>
        <v>30698.41</v>
      </c>
    </row>
    <row r="311" spans="1:29" ht="14.25" x14ac:dyDescent="0.2">
      <c r="A311" s="34"/>
      <c r="B311" s="34"/>
      <c r="C311" s="34" t="s">
        <v>1103</v>
      </c>
      <c r="D311" s="36" t="s">
        <v>1102</v>
      </c>
      <c r="E311" s="35">
        <f>Source!CA289</f>
        <v>61</v>
      </c>
      <c r="F311" s="38"/>
      <c r="G311" s="37"/>
      <c r="H311" s="35"/>
      <c r="I311" s="38">
        <f>SUM(S302:S310)</f>
        <v>312.42</v>
      </c>
      <c r="J311" s="35">
        <f>Source!AU289</f>
        <v>61</v>
      </c>
      <c r="K311" s="38">
        <f>SUM(T302:T310)</f>
        <v>17179.84</v>
      </c>
    </row>
    <row r="312" spans="1:29" ht="28.5" x14ac:dyDescent="0.2">
      <c r="A312" s="42"/>
      <c r="B312" s="42"/>
      <c r="C312" s="42" t="s">
        <v>1104</v>
      </c>
      <c r="D312" s="43" t="s">
        <v>1105</v>
      </c>
      <c r="E312" s="44">
        <f>Source!AQ288</f>
        <v>19.12</v>
      </c>
      <c r="F312" s="45"/>
      <c r="G312" s="46" t="str">
        <f>Source!DI288</f>
        <v>*1,15)*1,1</v>
      </c>
      <c r="H312" s="44">
        <f>Source!AV289</f>
        <v>1.0669999999999999</v>
      </c>
      <c r="I312" s="45">
        <f>Source!U288</f>
        <v>41.291704960000004</v>
      </c>
      <c r="J312" s="44"/>
      <c r="K312" s="45"/>
    </row>
    <row r="313" spans="1:29" ht="15" x14ac:dyDescent="0.2">
      <c r="C313" s="47" t="s">
        <v>1106</v>
      </c>
      <c r="H313" s="48">
        <f>I304+I305+I307+I310+I311+SUM(I308:I309)</f>
        <v>6749.5</v>
      </c>
      <c r="I313" s="48"/>
      <c r="J313" s="48">
        <f>K304+K305+K307+K310+K311+SUM(K308:K309)</f>
        <v>170024.94</v>
      </c>
      <c r="K313" s="48"/>
      <c r="O313" s="49">
        <f>I304+I305+I307+I310+I311+SUM(I308:I309)</f>
        <v>6749.5</v>
      </c>
      <c r="P313" s="49">
        <f>K304+K305+K307+K310+K311+SUM(K308:K309)</f>
        <v>170024.94</v>
      </c>
    </row>
    <row r="315" spans="1:29" ht="141.75" x14ac:dyDescent="0.2">
      <c r="A315" s="34">
        <v>25</v>
      </c>
      <c r="B315" s="34" t="s">
        <v>1129</v>
      </c>
      <c r="C315" s="34" t="s">
        <v>22</v>
      </c>
      <c r="D315" s="36" t="str">
        <f>Source!H294</f>
        <v>100 м</v>
      </c>
      <c r="E315" s="35">
        <f>Source!I294</f>
        <v>0.95</v>
      </c>
      <c r="F315" s="38"/>
      <c r="G315" s="37"/>
      <c r="H315" s="35"/>
      <c r="I315" s="38"/>
      <c r="J315" s="35"/>
      <c r="K315" s="38"/>
      <c r="Q315">
        <f>Source!X294</f>
        <v>331.47</v>
      </c>
      <c r="R315">
        <f>Source!X295</f>
        <v>18227.48</v>
      </c>
      <c r="S315">
        <f>Source!Y294</f>
        <v>185.5</v>
      </c>
      <c r="T315">
        <f>Source!Y295</f>
        <v>10200.700000000001</v>
      </c>
      <c r="U315">
        <f>ROUND((175/100)*ROUND(Source!R294, 2), 2)</f>
        <v>0.74</v>
      </c>
      <c r="V315">
        <f>ROUND((0/100)*ROUND(Source!R295, 2), 2)</f>
        <v>0</v>
      </c>
      <c r="AC315">
        <v>0</v>
      </c>
    </row>
    <row r="316" spans="1:29" x14ac:dyDescent="0.2">
      <c r="C316" s="39" t="str">
        <f>"Объем: "&amp;Source!I294&amp;"=95/"&amp;"100"</f>
        <v>Объем: 0,95=95/100</v>
      </c>
    </row>
    <row r="317" spans="1:29" ht="28.5" x14ac:dyDescent="0.2">
      <c r="A317" s="34"/>
      <c r="B317" s="34"/>
      <c r="C317" s="34" t="s">
        <v>1097</v>
      </c>
      <c r="D317" s="36"/>
      <c r="E317" s="35"/>
      <c r="F317" s="38">
        <f>Source!AO294</f>
        <v>236.83</v>
      </c>
      <c r="G317" s="37" t="str">
        <f>Source!DG294</f>
        <v>*1,15)*1,1</v>
      </c>
      <c r="H317" s="35">
        <f>Source!AV295</f>
        <v>1.0669999999999999</v>
      </c>
      <c r="I317" s="38">
        <f>Source!S294</f>
        <v>303.68</v>
      </c>
      <c r="J317" s="35">
        <f>IF(Source!BA295&lt;&gt; 0, Source!BA295, 1)</f>
        <v>54.99</v>
      </c>
      <c r="K317" s="38">
        <f>Source!S295</f>
        <v>16699.36</v>
      </c>
    </row>
    <row r="318" spans="1:29" ht="28.5" x14ac:dyDescent="0.2">
      <c r="A318" s="34"/>
      <c r="B318" s="34"/>
      <c r="C318" s="34" t="s">
        <v>1098</v>
      </c>
      <c r="D318" s="36"/>
      <c r="E318" s="35"/>
      <c r="F318" s="38">
        <f>Source!AM294</f>
        <v>4.07</v>
      </c>
      <c r="G318" s="37" t="str">
        <f>Source!DE294</f>
        <v>*1,25)*1,1</v>
      </c>
      <c r="H318" s="35">
        <f>Source!AV295</f>
        <v>1.0669999999999999</v>
      </c>
      <c r="I318" s="38">
        <f>Source!Q294</f>
        <v>5.67</v>
      </c>
      <c r="J318" s="35">
        <f>IF(Source!BB295&lt;&gt; 0, Source!BB295, 1)</f>
        <v>12.44</v>
      </c>
      <c r="K318" s="38">
        <f>Source!Q295</f>
        <v>70.53</v>
      </c>
    </row>
    <row r="319" spans="1:29" ht="28.5" x14ac:dyDescent="0.2">
      <c r="A319" s="34"/>
      <c r="B319" s="34"/>
      <c r="C319" s="34" t="s">
        <v>1099</v>
      </c>
      <c r="D319" s="36"/>
      <c r="E319" s="35"/>
      <c r="F319" s="38">
        <f>Source!AN294</f>
        <v>0.3</v>
      </c>
      <c r="G319" s="37" t="str">
        <f>Source!DF294</f>
        <v>*1,25)*1,1</v>
      </c>
      <c r="H319" s="35">
        <f>Source!AV295</f>
        <v>1.0669999999999999</v>
      </c>
      <c r="I319" s="40">
        <f>Source!R294</f>
        <v>0.42</v>
      </c>
      <c r="J319" s="35">
        <f>IF(Source!BS295&lt;&gt; 0, Source!BS295, 1)</f>
        <v>54.99</v>
      </c>
      <c r="K319" s="40">
        <f>Source!R295</f>
        <v>23.1</v>
      </c>
    </row>
    <row r="320" spans="1:29" ht="14.25" x14ac:dyDescent="0.2">
      <c r="A320" s="34"/>
      <c r="B320" s="34"/>
      <c r="C320" s="34" t="s">
        <v>1100</v>
      </c>
      <c r="D320" s="36"/>
      <c r="E320" s="35"/>
      <c r="F320" s="38">
        <f>Source!AL294</f>
        <v>30.04</v>
      </c>
      <c r="G320" s="37" t="str">
        <f>Source!DD294</f>
        <v/>
      </c>
      <c r="H320" s="35">
        <f>Source!AW295</f>
        <v>1</v>
      </c>
      <c r="I320" s="38">
        <f>Source!P294</f>
        <v>28.54</v>
      </c>
      <c r="J320" s="35">
        <f>IF(Source!BC295&lt;&gt; 0, Source!BC295, 1)</f>
        <v>1.79</v>
      </c>
      <c r="K320" s="38">
        <f>Source!P295</f>
        <v>51.09</v>
      </c>
    </row>
    <row r="321" spans="1:29" ht="141.75" x14ac:dyDescent="0.2">
      <c r="A321" s="34" t="s">
        <v>394</v>
      </c>
      <c r="B321" s="34" t="s">
        <v>1132</v>
      </c>
      <c r="C321" s="34" t="s">
        <v>57</v>
      </c>
      <c r="D321" s="36" t="str">
        <f>Source!H296</f>
        <v>м</v>
      </c>
      <c r="E321" s="35">
        <f>Source!I296</f>
        <v>95</v>
      </c>
      <c r="F321" s="38">
        <f>Source!AK296</f>
        <v>31.41</v>
      </c>
      <c r="G321" s="41" t="s">
        <v>3</v>
      </c>
      <c r="H321" s="35">
        <f>Source!AW297</f>
        <v>1</v>
      </c>
      <c r="I321" s="38">
        <f>Source!O296</f>
        <v>2983.95</v>
      </c>
      <c r="J321" s="35">
        <f>IF(Source!BC297&lt;&gt; 0, Source!BC297, 1)</f>
        <v>18.510000000000002</v>
      </c>
      <c r="K321" s="38">
        <f>Source!O297</f>
        <v>55232.91</v>
      </c>
      <c r="Q321">
        <f>Source!X296</f>
        <v>0</v>
      </c>
      <c r="R321">
        <f>Source!X297</f>
        <v>0</v>
      </c>
      <c r="S321">
        <f>Source!Y296</f>
        <v>0</v>
      </c>
      <c r="T321">
        <f>Source!Y297</f>
        <v>0</v>
      </c>
      <c r="U321">
        <f>ROUND((175/100)*ROUND(Source!R296, 2), 2)</f>
        <v>0</v>
      </c>
      <c r="V321">
        <f>ROUND((0/100)*ROUND(Source!R297, 2), 2)</f>
        <v>0</v>
      </c>
      <c r="AC321">
        <v>3</v>
      </c>
    </row>
    <row r="322" spans="1:29" ht="156" x14ac:dyDescent="0.2">
      <c r="A322" s="34" t="s">
        <v>395</v>
      </c>
      <c r="B322" s="34" t="s">
        <v>1131</v>
      </c>
      <c r="C322" s="34" t="s">
        <v>47</v>
      </c>
      <c r="D322" s="36" t="str">
        <f>Source!H298</f>
        <v>100 шт.</v>
      </c>
      <c r="E322" s="35">
        <f>Source!I298</f>
        <v>0.32</v>
      </c>
      <c r="F322" s="38">
        <f>Source!AK298</f>
        <v>526.22</v>
      </c>
      <c r="G322" s="41" t="s">
        <v>3</v>
      </c>
      <c r="H322" s="35">
        <f>Source!AW299</f>
        <v>1</v>
      </c>
      <c r="I322" s="38">
        <f>Source!O298</f>
        <v>168.39</v>
      </c>
      <c r="J322" s="35">
        <f>IF(Source!BC299&lt;&gt; 0, Source!BC299, 1)</f>
        <v>2.79</v>
      </c>
      <c r="K322" s="38">
        <f>Source!O299</f>
        <v>469.81</v>
      </c>
      <c r="Q322">
        <f>Source!X298</f>
        <v>0</v>
      </c>
      <c r="R322">
        <f>Source!X299</f>
        <v>0</v>
      </c>
      <c r="S322">
        <f>Source!Y298</f>
        <v>0</v>
      </c>
      <c r="T322">
        <f>Source!Y299</f>
        <v>0</v>
      </c>
      <c r="U322">
        <f>ROUND((175/100)*ROUND(Source!R298, 2), 2)</f>
        <v>0</v>
      </c>
      <c r="V322">
        <f>ROUND((0/100)*ROUND(Source!R299, 2), 2)</f>
        <v>0</v>
      </c>
      <c r="AC322">
        <v>3</v>
      </c>
    </row>
    <row r="323" spans="1:29" ht="14.25" x14ac:dyDescent="0.2">
      <c r="A323" s="34"/>
      <c r="B323" s="34"/>
      <c r="C323" s="34" t="s">
        <v>1101</v>
      </c>
      <c r="D323" s="36" t="s">
        <v>1102</v>
      </c>
      <c r="E323" s="35">
        <f>Source!BZ295</f>
        <v>109</v>
      </c>
      <c r="F323" s="38"/>
      <c r="G323" s="37"/>
      <c r="H323" s="35"/>
      <c r="I323" s="38">
        <f>SUM(Q315:Q322)</f>
        <v>331.47</v>
      </c>
      <c r="J323" s="35">
        <f>Source!AT295</f>
        <v>109</v>
      </c>
      <c r="K323" s="38">
        <f>SUM(R315:R322)</f>
        <v>18227.48</v>
      </c>
    </row>
    <row r="324" spans="1:29" ht="14.25" x14ac:dyDescent="0.2">
      <c r="A324" s="34"/>
      <c r="B324" s="34"/>
      <c r="C324" s="34" t="s">
        <v>1103</v>
      </c>
      <c r="D324" s="36" t="s">
        <v>1102</v>
      </c>
      <c r="E324" s="35">
        <f>Source!CA295</f>
        <v>61</v>
      </c>
      <c r="F324" s="38"/>
      <c r="G324" s="37"/>
      <c r="H324" s="35"/>
      <c r="I324" s="38">
        <f>SUM(S315:S323)</f>
        <v>185.5</v>
      </c>
      <c r="J324" s="35">
        <f>Source!AU295</f>
        <v>61</v>
      </c>
      <c r="K324" s="38">
        <f>SUM(T315:T323)</f>
        <v>10200.700000000001</v>
      </c>
    </row>
    <row r="325" spans="1:29" ht="28.5" x14ac:dyDescent="0.2">
      <c r="A325" s="42"/>
      <c r="B325" s="42"/>
      <c r="C325" s="42" t="s">
        <v>1104</v>
      </c>
      <c r="D325" s="43" t="s">
        <v>1105</v>
      </c>
      <c r="E325" s="44">
        <f>Source!AQ294</f>
        <v>19.12</v>
      </c>
      <c r="F325" s="45"/>
      <c r="G325" s="46" t="str">
        <f>Source!DI294</f>
        <v>*1,15)*1,1</v>
      </c>
      <c r="H325" s="44">
        <f>Source!AV295</f>
        <v>1.0669999999999999</v>
      </c>
      <c r="I325" s="45">
        <f>Source!U294</f>
        <v>24.516949819999997</v>
      </c>
      <c r="J325" s="44"/>
      <c r="K325" s="45"/>
    </row>
    <row r="326" spans="1:29" ht="15" x14ac:dyDescent="0.2">
      <c r="C326" s="47" t="s">
        <v>1106</v>
      </c>
      <c r="H326" s="48">
        <f>I317+I318+I320+I323+I324+SUM(I321:I322)</f>
        <v>4007.2</v>
      </c>
      <c r="I326" s="48"/>
      <c r="J326" s="48">
        <f>K317+K318+K320+K323+K324+SUM(K321:K322)</f>
        <v>100951.88</v>
      </c>
      <c r="K326" s="48"/>
      <c r="O326" s="49">
        <f>I317+I318+I320+I323+I324+SUM(I321:I322)</f>
        <v>4007.2</v>
      </c>
      <c r="P326" s="49">
        <f>K317+K318+K320+K323+K324+SUM(K321:K322)</f>
        <v>100951.88</v>
      </c>
    </row>
    <row r="328" spans="1:29" ht="141.75" x14ac:dyDescent="0.2">
      <c r="A328" s="34">
        <v>26</v>
      </c>
      <c r="B328" s="34" t="s">
        <v>1133</v>
      </c>
      <c r="C328" s="34" t="s">
        <v>92</v>
      </c>
      <c r="D328" s="36" t="str">
        <f>Source!H300</f>
        <v>100 м</v>
      </c>
      <c r="E328" s="35">
        <f>Source!I300</f>
        <v>0.55000000000000004</v>
      </c>
      <c r="F328" s="38"/>
      <c r="G328" s="37"/>
      <c r="H328" s="35"/>
      <c r="I328" s="38"/>
      <c r="J328" s="35"/>
      <c r="K328" s="38"/>
      <c r="Q328">
        <f>Source!X300</f>
        <v>169.75</v>
      </c>
      <c r="R328">
        <f>Source!X301</f>
        <v>9334.32</v>
      </c>
      <c r="S328">
        <f>Source!Y300</f>
        <v>95</v>
      </c>
      <c r="T328">
        <f>Source!Y301</f>
        <v>5223.8</v>
      </c>
      <c r="U328">
        <f>ROUND((175/100)*ROUND(Source!R300, 2), 2)</f>
        <v>0.42</v>
      </c>
      <c r="V328">
        <f>ROUND((0/100)*ROUND(Source!R301, 2), 2)</f>
        <v>0</v>
      </c>
      <c r="AC328">
        <v>0</v>
      </c>
    </row>
    <row r="329" spans="1:29" x14ac:dyDescent="0.2">
      <c r="C329" s="39" t="str">
        <f>"Объем: "&amp;Source!I300&amp;"=55/"&amp;"100"</f>
        <v>Объем: 0,55=55/100</v>
      </c>
    </row>
    <row r="330" spans="1:29" ht="28.5" x14ac:dyDescent="0.2">
      <c r="A330" s="34"/>
      <c r="B330" s="34"/>
      <c r="C330" s="34" t="s">
        <v>1097</v>
      </c>
      <c r="D330" s="36"/>
      <c r="E330" s="35"/>
      <c r="F330" s="38">
        <f>Source!AO300</f>
        <v>209.45</v>
      </c>
      <c r="G330" s="37" t="str">
        <f>Source!DG300</f>
        <v>*1,15)*1,1</v>
      </c>
      <c r="H330" s="35">
        <f>Source!AV301</f>
        <v>1.0669999999999999</v>
      </c>
      <c r="I330" s="38">
        <f>Source!S300</f>
        <v>155.49</v>
      </c>
      <c r="J330" s="35">
        <f>IF(Source!BA301&lt;&gt; 0, Source!BA301, 1)</f>
        <v>54.99</v>
      </c>
      <c r="K330" s="38">
        <f>Source!S301</f>
        <v>8550.4</v>
      </c>
    </row>
    <row r="331" spans="1:29" ht="28.5" x14ac:dyDescent="0.2">
      <c r="A331" s="34"/>
      <c r="B331" s="34"/>
      <c r="C331" s="34" t="s">
        <v>1098</v>
      </c>
      <c r="D331" s="36"/>
      <c r="E331" s="35"/>
      <c r="F331" s="38">
        <f>Source!AM300</f>
        <v>4.01</v>
      </c>
      <c r="G331" s="37" t="str">
        <f>Source!DE300</f>
        <v>*1,25)*1,1</v>
      </c>
      <c r="H331" s="35">
        <f>Source!AV301</f>
        <v>1.0669999999999999</v>
      </c>
      <c r="I331" s="38">
        <f>Source!Q300</f>
        <v>3.24</v>
      </c>
      <c r="J331" s="35">
        <f>IF(Source!BB301&lt;&gt; 0, Source!BB301, 1)</f>
        <v>12.5</v>
      </c>
      <c r="K331" s="38">
        <f>Source!Q301</f>
        <v>40.5</v>
      </c>
    </row>
    <row r="332" spans="1:29" ht="28.5" x14ac:dyDescent="0.2">
      <c r="A332" s="34"/>
      <c r="B332" s="34"/>
      <c r="C332" s="34" t="s">
        <v>1099</v>
      </c>
      <c r="D332" s="36"/>
      <c r="E332" s="35"/>
      <c r="F332" s="38">
        <f>Source!AN300</f>
        <v>0.3</v>
      </c>
      <c r="G332" s="37" t="str">
        <f>Source!DF300</f>
        <v>*1,25)*1,1</v>
      </c>
      <c r="H332" s="35">
        <f>Source!AV301</f>
        <v>1.0669999999999999</v>
      </c>
      <c r="I332" s="40">
        <f>Source!R300</f>
        <v>0.24</v>
      </c>
      <c r="J332" s="35">
        <f>IF(Source!BS301&lt;&gt; 0, Source!BS301, 1)</f>
        <v>54.99</v>
      </c>
      <c r="K332" s="40">
        <f>Source!R301</f>
        <v>13.2</v>
      </c>
    </row>
    <row r="333" spans="1:29" ht="14.25" x14ac:dyDescent="0.2">
      <c r="A333" s="34"/>
      <c r="B333" s="34"/>
      <c r="C333" s="34" t="s">
        <v>1100</v>
      </c>
      <c r="D333" s="36"/>
      <c r="E333" s="35"/>
      <c r="F333" s="38">
        <f>Source!AL300</f>
        <v>26.88</v>
      </c>
      <c r="G333" s="37" t="str">
        <f>Source!DD300</f>
        <v/>
      </c>
      <c r="H333" s="35">
        <f>Source!AW301</f>
        <v>1</v>
      </c>
      <c r="I333" s="38">
        <f>Source!P300</f>
        <v>14.78</v>
      </c>
      <c r="J333" s="35">
        <f>IF(Source!BC301&lt;&gt; 0, Source!BC301, 1)</f>
        <v>1.96</v>
      </c>
      <c r="K333" s="38">
        <f>Source!P301</f>
        <v>28.97</v>
      </c>
    </row>
    <row r="334" spans="1:29" ht="141.75" x14ac:dyDescent="0.2">
      <c r="A334" s="34" t="s">
        <v>397</v>
      </c>
      <c r="B334" s="34" t="s">
        <v>1134</v>
      </c>
      <c r="C334" s="34" t="s">
        <v>96</v>
      </c>
      <c r="D334" s="36" t="str">
        <f>Source!H302</f>
        <v>м</v>
      </c>
      <c r="E334" s="35">
        <f>Source!I302</f>
        <v>55</v>
      </c>
      <c r="F334" s="38">
        <f>Source!AK302</f>
        <v>51.28</v>
      </c>
      <c r="G334" s="41" t="s">
        <v>3</v>
      </c>
      <c r="H334" s="35">
        <f>Source!AW303</f>
        <v>1</v>
      </c>
      <c r="I334" s="38">
        <f>Source!O302</f>
        <v>2820.4</v>
      </c>
      <c r="J334" s="35">
        <f>IF(Source!BC303&lt;&gt; 0, Source!BC303, 1)</f>
        <v>20.71</v>
      </c>
      <c r="K334" s="38">
        <f>Source!O303</f>
        <v>58410.48</v>
      </c>
      <c r="Q334">
        <f>Source!X302</f>
        <v>0</v>
      </c>
      <c r="R334">
        <f>Source!X303</f>
        <v>0</v>
      </c>
      <c r="S334">
        <f>Source!Y302</f>
        <v>0</v>
      </c>
      <c r="T334">
        <f>Source!Y303</f>
        <v>0</v>
      </c>
      <c r="U334">
        <f>ROUND((175/100)*ROUND(Source!R302, 2), 2)</f>
        <v>0</v>
      </c>
      <c r="V334">
        <f>ROUND((0/100)*ROUND(Source!R303, 2), 2)</f>
        <v>0</v>
      </c>
      <c r="AC334">
        <v>3</v>
      </c>
    </row>
    <row r="335" spans="1:29" ht="156" x14ac:dyDescent="0.2">
      <c r="A335" s="34" t="s">
        <v>398</v>
      </c>
      <c r="B335" s="34" t="s">
        <v>1131</v>
      </c>
      <c r="C335" s="34" t="s">
        <v>47</v>
      </c>
      <c r="D335" s="36" t="str">
        <f>Source!H304</f>
        <v>100 шт.</v>
      </c>
      <c r="E335" s="35">
        <f>Source!I304</f>
        <v>0.18999999999999997</v>
      </c>
      <c r="F335" s="38">
        <f>Source!AK304</f>
        <v>526.22</v>
      </c>
      <c r="G335" s="41" t="s">
        <v>3</v>
      </c>
      <c r="H335" s="35">
        <f>Source!AW305</f>
        <v>1</v>
      </c>
      <c r="I335" s="38">
        <f>Source!O304</f>
        <v>99.98</v>
      </c>
      <c r="J335" s="35">
        <f>IF(Source!BC305&lt;&gt; 0, Source!BC305, 1)</f>
        <v>2.79</v>
      </c>
      <c r="K335" s="38">
        <f>Source!O305</f>
        <v>278.94</v>
      </c>
      <c r="Q335">
        <f>Source!X304</f>
        <v>0</v>
      </c>
      <c r="R335">
        <f>Source!X305</f>
        <v>0</v>
      </c>
      <c r="S335">
        <f>Source!Y304</f>
        <v>0</v>
      </c>
      <c r="T335">
        <f>Source!Y305</f>
        <v>0</v>
      </c>
      <c r="U335">
        <f>ROUND((175/100)*ROUND(Source!R304, 2), 2)</f>
        <v>0</v>
      </c>
      <c r="V335">
        <f>ROUND((0/100)*ROUND(Source!R305, 2), 2)</f>
        <v>0</v>
      </c>
      <c r="AC335">
        <v>3</v>
      </c>
    </row>
    <row r="336" spans="1:29" ht="14.25" x14ac:dyDescent="0.2">
      <c r="A336" s="34"/>
      <c r="B336" s="34"/>
      <c r="C336" s="34" t="s">
        <v>1101</v>
      </c>
      <c r="D336" s="36" t="s">
        <v>1102</v>
      </c>
      <c r="E336" s="35">
        <f>Source!BZ301</f>
        <v>109</v>
      </c>
      <c r="F336" s="38"/>
      <c r="G336" s="37"/>
      <c r="H336" s="35"/>
      <c r="I336" s="38">
        <f>SUM(Q328:Q335)</f>
        <v>169.75</v>
      </c>
      <c r="J336" s="35">
        <f>Source!AT301</f>
        <v>109</v>
      </c>
      <c r="K336" s="38">
        <f>SUM(R328:R335)</f>
        <v>9334.32</v>
      </c>
    </row>
    <row r="337" spans="1:29" ht="14.25" x14ac:dyDescent="0.2">
      <c r="A337" s="34"/>
      <c r="B337" s="34"/>
      <c r="C337" s="34" t="s">
        <v>1103</v>
      </c>
      <c r="D337" s="36" t="s">
        <v>1102</v>
      </c>
      <c r="E337" s="35">
        <f>Source!CA301</f>
        <v>61</v>
      </c>
      <c r="F337" s="38"/>
      <c r="G337" s="37"/>
      <c r="H337" s="35"/>
      <c r="I337" s="38">
        <f>SUM(S328:S336)</f>
        <v>95</v>
      </c>
      <c r="J337" s="35">
        <f>Source!AU301</f>
        <v>61</v>
      </c>
      <c r="K337" s="38">
        <f>SUM(T328:T336)</f>
        <v>5223.8</v>
      </c>
    </row>
    <row r="338" spans="1:29" ht="28.5" x14ac:dyDescent="0.2">
      <c r="A338" s="42"/>
      <c r="B338" s="42"/>
      <c r="C338" s="42" t="s">
        <v>1104</v>
      </c>
      <c r="D338" s="43" t="s">
        <v>1105</v>
      </c>
      <c r="E338" s="44">
        <f>Source!AQ300</f>
        <v>16.829999999999998</v>
      </c>
      <c r="F338" s="45"/>
      <c r="G338" s="46" t="str">
        <f>Source!DI300</f>
        <v>*1,15)*1,1</v>
      </c>
      <c r="H338" s="44">
        <f>Source!AV301</f>
        <v>1.0669999999999999</v>
      </c>
      <c r="I338" s="45">
        <f>Source!U300</f>
        <v>12.494007157500002</v>
      </c>
      <c r="J338" s="44"/>
      <c r="K338" s="45"/>
    </row>
    <row r="339" spans="1:29" ht="15" x14ac:dyDescent="0.2">
      <c r="C339" s="47" t="s">
        <v>1106</v>
      </c>
      <c r="H339" s="48">
        <f>I330+I331+I333+I336+I337+SUM(I334:I335)</f>
        <v>3358.6400000000003</v>
      </c>
      <c r="I339" s="48"/>
      <c r="J339" s="48">
        <f>K330+K331+K333+K336+K337+SUM(K334:K335)</f>
        <v>81867.41</v>
      </c>
      <c r="K339" s="48"/>
      <c r="O339" s="49">
        <f>I330+I331+I333+I336+I337+SUM(I334:I335)</f>
        <v>3358.6400000000003</v>
      </c>
      <c r="P339" s="49">
        <f>K330+K331+K333+K336+K337+SUM(K334:K335)</f>
        <v>81867.41</v>
      </c>
    </row>
    <row r="341" spans="1:29" ht="78" x14ac:dyDescent="0.2">
      <c r="A341" s="34">
        <v>27</v>
      </c>
      <c r="B341" s="34" t="s">
        <v>1117</v>
      </c>
      <c r="C341" s="34" t="s">
        <v>188</v>
      </c>
      <c r="D341" s="36" t="str">
        <f>Source!H306</f>
        <v>100 м трубопровода</v>
      </c>
      <c r="E341" s="35">
        <f>Source!I306</f>
        <v>3.2</v>
      </c>
      <c r="F341" s="38"/>
      <c r="G341" s="37"/>
      <c r="H341" s="35"/>
      <c r="I341" s="38"/>
      <c r="J341" s="35"/>
      <c r="K341" s="38"/>
      <c r="Q341">
        <f>Source!X306</f>
        <v>359.92</v>
      </c>
      <c r="R341">
        <f>Source!X307</f>
        <v>19791.89</v>
      </c>
      <c r="S341">
        <f>Source!Y306</f>
        <v>201.42</v>
      </c>
      <c r="T341">
        <f>Source!Y307</f>
        <v>11076.2</v>
      </c>
      <c r="U341">
        <f>ROUND((175/100)*ROUND(Source!R306, 2), 2)</f>
        <v>0</v>
      </c>
      <c r="V341">
        <f>ROUND((0/100)*ROUND(Source!R307, 2), 2)</f>
        <v>0</v>
      </c>
      <c r="AC341">
        <v>0</v>
      </c>
    </row>
    <row r="342" spans="1:29" x14ac:dyDescent="0.2">
      <c r="C342" s="39" t="str">
        <f>"Объем: "&amp;Source!I306&amp;"=(10+"&amp;"160+"&amp;"95+"&amp;"55)/"&amp;"100"</f>
        <v>Объем: 3,2=(10+160+95+55)/100</v>
      </c>
    </row>
    <row r="343" spans="1:29" ht="28.5" x14ac:dyDescent="0.2">
      <c r="A343" s="34"/>
      <c r="B343" s="34"/>
      <c r="C343" s="34" t="s">
        <v>1097</v>
      </c>
      <c r="D343" s="36"/>
      <c r="E343" s="35"/>
      <c r="F343" s="38">
        <f>Source!AO306</f>
        <v>76.45</v>
      </c>
      <c r="G343" s="37" t="str">
        <f>Source!DG306</f>
        <v>*1,15)*1,1</v>
      </c>
      <c r="H343" s="35">
        <f>Source!AV307</f>
        <v>1.0669999999999999</v>
      </c>
      <c r="I343" s="38">
        <f>Source!S306</f>
        <v>330.2</v>
      </c>
      <c r="J343" s="35">
        <f>IF(Source!BA307&lt;&gt; 0, Source!BA307, 1)</f>
        <v>54.99</v>
      </c>
      <c r="K343" s="38">
        <f>Source!S307</f>
        <v>18157.7</v>
      </c>
    </row>
    <row r="344" spans="1:29" ht="14.25" x14ac:dyDescent="0.2">
      <c r="A344" s="34"/>
      <c r="B344" s="34"/>
      <c r="C344" s="34" t="s">
        <v>1100</v>
      </c>
      <c r="D344" s="36"/>
      <c r="E344" s="35"/>
      <c r="F344" s="38">
        <f>Source!AL306</f>
        <v>9.0399999999999991</v>
      </c>
      <c r="G344" s="37" t="str">
        <f>Source!DD306</f>
        <v/>
      </c>
      <c r="H344" s="35">
        <f>Source!AW307</f>
        <v>1</v>
      </c>
      <c r="I344" s="38">
        <f>Source!P306</f>
        <v>28.93</v>
      </c>
      <c r="J344" s="35">
        <f>IF(Source!BC307&lt;&gt; 0, Source!BC307, 1)</f>
        <v>7.16</v>
      </c>
      <c r="K344" s="38">
        <f>Source!P307</f>
        <v>207.14</v>
      </c>
    </row>
    <row r="345" spans="1:29" ht="14.25" x14ac:dyDescent="0.2">
      <c r="A345" s="34"/>
      <c r="B345" s="34"/>
      <c r="C345" s="34" t="s">
        <v>1101</v>
      </c>
      <c r="D345" s="36" t="s">
        <v>1102</v>
      </c>
      <c r="E345" s="35">
        <f>Source!BZ307</f>
        <v>109</v>
      </c>
      <c r="F345" s="38"/>
      <c r="G345" s="37"/>
      <c r="H345" s="35"/>
      <c r="I345" s="38">
        <f>SUM(Q341:Q344)</f>
        <v>359.92</v>
      </c>
      <c r="J345" s="35">
        <f>Source!AT307</f>
        <v>109</v>
      </c>
      <c r="K345" s="38">
        <f>SUM(R341:R344)</f>
        <v>19791.89</v>
      </c>
    </row>
    <row r="346" spans="1:29" ht="14.25" x14ac:dyDescent="0.2">
      <c r="A346" s="34"/>
      <c r="B346" s="34"/>
      <c r="C346" s="34" t="s">
        <v>1103</v>
      </c>
      <c r="D346" s="36" t="s">
        <v>1102</v>
      </c>
      <c r="E346" s="35">
        <f>Source!CA307</f>
        <v>61</v>
      </c>
      <c r="F346" s="38"/>
      <c r="G346" s="37"/>
      <c r="H346" s="35"/>
      <c r="I346" s="38">
        <f>SUM(S341:S345)</f>
        <v>201.42</v>
      </c>
      <c r="J346" s="35">
        <f>Source!AU307</f>
        <v>61</v>
      </c>
      <c r="K346" s="38">
        <f>SUM(T341:T345)</f>
        <v>11076.2</v>
      </c>
    </row>
    <row r="347" spans="1:29" ht="28.5" x14ac:dyDescent="0.2">
      <c r="A347" s="42"/>
      <c r="B347" s="42"/>
      <c r="C347" s="42" t="s">
        <v>1104</v>
      </c>
      <c r="D347" s="43" t="s">
        <v>1105</v>
      </c>
      <c r="E347" s="44">
        <f>Source!AQ306</f>
        <v>5.01</v>
      </c>
      <c r="F347" s="45"/>
      <c r="G347" s="46" t="str">
        <f>Source!DI306</f>
        <v>*1,15)*1,1</v>
      </c>
      <c r="H347" s="44">
        <f>Source!AV307</f>
        <v>1.0669999999999999</v>
      </c>
      <c r="I347" s="45">
        <f>Source!U306</f>
        <v>21.639272159999997</v>
      </c>
      <c r="J347" s="44"/>
      <c r="K347" s="45"/>
    </row>
    <row r="348" spans="1:29" ht="15" x14ac:dyDescent="0.2">
      <c r="C348" s="47" t="s">
        <v>1106</v>
      </c>
      <c r="H348" s="48">
        <f>I343+I344+I345+I346+0</f>
        <v>920.46999999999991</v>
      </c>
      <c r="I348" s="48"/>
      <c r="J348" s="48">
        <f>K343+K344+K345+K346+0</f>
        <v>49232.929999999993</v>
      </c>
      <c r="K348" s="48"/>
      <c r="O348" s="49">
        <f>I343+I344+I345+I346+0</f>
        <v>920.46999999999991</v>
      </c>
      <c r="P348" s="49">
        <f>K343+K344+K345+K346+0</f>
        <v>49232.929999999993</v>
      </c>
    </row>
    <row r="350" spans="1:29" ht="85.5" x14ac:dyDescent="0.2">
      <c r="A350" s="34">
        <v>28</v>
      </c>
      <c r="B350" s="34" t="s">
        <v>1119</v>
      </c>
      <c r="C350" s="34" t="s">
        <v>196</v>
      </c>
      <c r="D350" s="36" t="str">
        <f>Source!H308</f>
        <v>100 м</v>
      </c>
      <c r="E350" s="35">
        <f>Source!I308</f>
        <v>4.0999999999999996</v>
      </c>
      <c r="F350" s="38"/>
      <c r="G350" s="37"/>
      <c r="H350" s="35"/>
      <c r="I350" s="38"/>
      <c r="J350" s="35"/>
      <c r="K350" s="38"/>
      <c r="Q350">
        <f>Source!X308</f>
        <v>1090.92</v>
      </c>
      <c r="R350">
        <f>Source!X309</f>
        <v>59989.45</v>
      </c>
      <c r="S350">
        <f>Source!Y308</f>
        <v>610.51</v>
      </c>
      <c r="T350">
        <f>Source!Y309</f>
        <v>33572.080000000002</v>
      </c>
      <c r="U350">
        <f>ROUND((175/100)*ROUND(Source!R308, 2), 2)</f>
        <v>5.27</v>
      </c>
      <c r="V350">
        <f>ROUND((0/100)*ROUND(Source!R309, 2), 2)</f>
        <v>0</v>
      </c>
      <c r="AC350">
        <v>0</v>
      </c>
    </row>
    <row r="351" spans="1:29" x14ac:dyDescent="0.2">
      <c r="C351" s="39" t="str">
        <f>"Объем: "&amp;Source!I308&amp;"=410/"&amp;"100"</f>
        <v>Объем: 4,1=410/100</v>
      </c>
    </row>
    <row r="352" spans="1:29" ht="28.5" x14ac:dyDescent="0.2">
      <c r="A352" s="34"/>
      <c r="B352" s="34"/>
      <c r="C352" s="34" t="s">
        <v>1097</v>
      </c>
      <c r="D352" s="36"/>
      <c r="E352" s="35"/>
      <c r="F352" s="38">
        <f>Source!AO308</f>
        <v>180.31</v>
      </c>
      <c r="G352" s="37" t="str">
        <f>Source!DG308</f>
        <v>*1,15)*1,1</v>
      </c>
      <c r="H352" s="35">
        <f>Source!AV309</f>
        <v>1.0669999999999999</v>
      </c>
      <c r="I352" s="38">
        <f>Source!S308</f>
        <v>997.83</v>
      </c>
      <c r="J352" s="35">
        <f>IF(Source!BA309&lt;&gt; 0, Source!BA309, 1)</f>
        <v>54.99</v>
      </c>
      <c r="K352" s="38">
        <f>Source!S309</f>
        <v>54870.67</v>
      </c>
    </row>
    <row r="353" spans="1:29" ht="28.5" x14ac:dyDescent="0.2">
      <c r="A353" s="34"/>
      <c r="B353" s="34"/>
      <c r="C353" s="34" t="s">
        <v>1098</v>
      </c>
      <c r="D353" s="36"/>
      <c r="E353" s="35"/>
      <c r="F353" s="38">
        <f>Source!AM308</f>
        <v>18.38</v>
      </c>
      <c r="G353" s="37" t="str">
        <f>Source!DE308</f>
        <v>*1,25)*1,1</v>
      </c>
      <c r="H353" s="35">
        <f>Source!AV309</f>
        <v>1.0669999999999999</v>
      </c>
      <c r="I353" s="38">
        <f>Source!Q308</f>
        <v>110.56</v>
      </c>
      <c r="J353" s="35">
        <f>IF(Source!BB309&lt;&gt; 0, Source!BB309, 1)</f>
        <v>11.03</v>
      </c>
      <c r="K353" s="38">
        <f>Source!Q309</f>
        <v>1219.48</v>
      </c>
    </row>
    <row r="354" spans="1:29" ht="28.5" x14ac:dyDescent="0.2">
      <c r="A354" s="34"/>
      <c r="B354" s="34"/>
      <c r="C354" s="34" t="s">
        <v>1099</v>
      </c>
      <c r="D354" s="36"/>
      <c r="E354" s="35"/>
      <c r="F354" s="38">
        <f>Source!AN308</f>
        <v>0.5</v>
      </c>
      <c r="G354" s="37" t="str">
        <f>Source!DF308</f>
        <v>*1,25)*1,1</v>
      </c>
      <c r="H354" s="35">
        <f>Source!AV309</f>
        <v>1.0669999999999999</v>
      </c>
      <c r="I354" s="40">
        <f>Source!R308</f>
        <v>3.01</v>
      </c>
      <c r="J354" s="35">
        <f>IF(Source!BS309&lt;&gt; 0, Source!BS309, 1)</f>
        <v>54.99</v>
      </c>
      <c r="K354" s="40">
        <f>Source!R309</f>
        <v>165.52</v>
      </c>
    </row>
    <row r="355" spans="1:29" ht="14.25" x14ac:dyDescent="0.2">
      <c r="A355" s="34"/>
      <c r="B355" s="34"/>
      <c r="C355" s="34" t="s">
        <v>1100</v>
      </c>
      <c r="D355" s="36"/>
      <c r="E355" s="35"/>
      <c r="F355" s="38">
        <f>Source!AL308</f>
        <v>153.1</v>
      </c>
      <c r="G355" s="37" t="str">
        <f>Source!DD308</f>
        <v/>
      </c>
      <c r="H355" s="35">
        <f>Source!AW309</f>
        <v>1</v>
      </c>
      <c r="I355" s="38">
        <f>Source!P308</f>
        <v>627.71</v>
      </c>
      <c r="J355" s="35">
        <f>IF(Source!BC309&lt;&gt; 0, Source!BC309, 1)</f>
        <v>2.37</v>
      </c>
      <c r="K355" s="38">
        <f>Source!P309</f>
        <v>1487.67</v>
      </c>
    </row>
    <row r="356" spans="1:29" ht="71.25" x14ac:dyDescent="0.2">
      <c r="A356" s="34" t="s">
        <v>401</v>
      </c>
      <c r="B356" s="34" t="str">
        <f>Source!F310</f>
        <v>1.12-10-146</v>
      </c>
      <c r="C356" s="34" t="s">
        <v>47</v>
      </c>
      <c r="D356" s="36" t="str">
        <f>Source!H310</f>
        <v>100 шт.</v>
      </c>
      <c r="E356" s="35">
        <f>Source!I310</f>
        <v>3.28</v>
      </c>
      <c r="F356" s="38">
        <f>Source!AK310</f>
        <v>526.22</v>
      </c>
      <c r="G356" s="41" t="s">
        <v>3</v>
      </c>
      <c r="H356" s="35">
        <f>Source!AW311</f>
        <v>1</v>
      </c>
      <c r="I356" s="38">
        <f>Source!O310</f>
        <v>1726</v>
      </c>
      <c r="J356" s="35">
        <f>IF(Source!BC311&lt;&gt; 0, Source!BC311, 1)</f>
        <v>2.79</v>
      </c>
      <c r="K356" s="38">
        <f>Source!O311</f>
        <v>4815.54</v>
      </c>
      <c r="Q356">
        <f>Source!X310</f>
        <v>0</v>
      </c>
      <c r="R356">
        <f>Source!X311</f>
        <v>0</v>
      </c>
      <c r="S356">
        <f>Source!Y310</f>
        <v>0</v>
      </c>
      <c r="T356">
        <f>Source!Y311</f>
        <v>0</v>
      </c>
      <c r="U356">
        <f>ROUND((175/100)*ROUND(Source!R310, 2), 2)</f>
        <v>0</v>
      </c>
      <c r="V356">
        <f>ROUND((0/100)*ROUND(Source!R311, 2), 2)</f>
        <v>0</v>
      </c>
      <c r="AC356">
        <v>3</v>
      </c>
    </row>
    <row r="357" spans="1:29" ht="85.5" x14ac:dyDescent="0.2">
      <c r="A357" s="34" t="s">
        <v>402</v>
      </c>
      <c r="B357" s="34" t="str">
        <f>Source!F312</f>
        <v>1.12-5-573</v>
      </c>
      <c r="C357" s="34" t="s">
        <v>201</v>
      </c>
      <c r="D357" s="36" t="str">
        <f>Source!H312</f>
        <v>м</v>
      </c>
      <c r="E357" s="35">
        <f>Source!I312</f>
        <v>420.25</v>
      </c>
      <c r="F357" s="38">
        <f>Source!AK312</f>
        <v>16.100000000000001</v>
      </c>
      <c r="G357" s="41" t="s">
        <v>3</v>
      </c>
      <c r="H357" s="35">
        <f>Source!AW313</f>
        <v>1</v>
      </c>
      <c r="I357" s="38">
        <f>Source!O312</f>
        <v>6766.03</v>
      </c>
      <c r="J357" s="35">
        <f>IF(Source!BC313&lt;&gt; 0, Source!BC313, 1)</f>
        <v>2.86</v>
      </c>
      <c r="K357" s="38">
        <f>Source!O313</f>
        <v>19350.849999999999</v>
      </c>
      <c r="Q357">
        <f>Source!X312</f>
        <v>0</v>
      </c>
      <c r="R357">
        <f>Source!X313</f>
        <v>0</v>
      </c>
      <c r="S357">
        <f>Source!Y312</f>
        <v>0</v>
      </c>
      <c r="T357">
        <f>Source!Y313</f>
        <v>0</v>
      </c>
      <c r="U357">
        <f>ROUND((175/100)*ROUND(Source!R312, 2), 2)</f>
        <v>0</v>
      </c>
      <c r="V357">
        <f>ROUND((0/100)*ROUND(Source!R313, 2), 2)</f>
        <v>0</v>
      </c>
      <c r="AC357">
        <v>3</v>
      </c>
    </row>
    <row r="358" spans="1:29" ht="71.25" x14ac:dyDescent="0.2">
      <c r="A358" s="34" t="s">
        <v>403</v>
      </c>
      <c r="B358" s="34" t="str">
        <f>Source!F314</f>
        <v>1.12-5-198</v>
      </c>
      <c r="C358" s="34" t="s">
        <v>205</v>
      </c>
      <c r="D358" s="36" t="str">
        <f>Source!H314</f>
        <v>шт.</v>
      </c>
      <c r="E358" s="35">
        <f>Source!I314</f>
        <v>430</v>
      </c>
      <c r="F358" s="38">
        <f>Source!AK314</f>
        <v>64.94</v>
      </c>
      <c r="G358" s="41" t="s">
        <v>3</v>
      </c>
      <c r="H358" s="35">
        <f>Source!AW315</f>
        <v>1</v>
      </c>
      <c r="I358" s="38">
        <f>Source!O314</f>
        <v>27924.2</v>
      </c>
      <c r="J358" s="35">
        <f>IF(Source!BC315&lt;&gt; 0, Source!BC315, 1)</f>
        <v>1.77</v>
      </c>
      <c r="K358" s="38">
        <f>Source!O315</f>
        <v>49425.83</v>
      </c>
      <c r="Q358">
        <f>Source!X314</f>
        <v>0</v>
      </c>
      <c r="R358">
        <f>Source!X315</f>
        <v>0</v>
      </c>
      <c r="S358">
        <f>Source!Y314</f>
        <v>0</v>
      </c>
      <c r="T358">
        <f>Source!Y315</f>
        <v>0</v>
      </c>
      <c r="U358">
        <f>ROUND((175/100)*ROUND(Source!R314, 2), 2)</f>
        <v>0</v>
      </c>
      <c r="V358">
        <f>ROUND((0/100)*ROUND(Source!R315, 2), 2)</f>
        <v>0</v>
      </c>
      <c r="AC358">
        <v>3</v>
      </c>
    </row>
    <row r="359" spans="1:29" ht="57" x14ac:dyDescent="0.2">
      <c r="A359" s="34" t="s">
        <v>404</v>
      </c>
      <c r="B359" s="34" t="str">
        <f>Source!F316</f>
        <v>1.12-5-904</v>
      </c>
      <c r="C359" s="34" t="s">
        <v>406</v>
      </c>
      <c r="D359" s="36" t="str">
        <f>Source!H316</f>
        <v>шт.</v>
      </c>
      <c r="E359" s="35">
        <f>Source!I316</f>
        <v>60</v>
      </c>
      <c r="F359" s="38">
        <f>Source!AK316</f>
        <v>3.87</v>
      </c>
      <c r="G359" s="41" t="s">
        <v>3</v>
      </c>
      <c r="H359" s="35">
        <f>Source!AW317</f>
        <v>1</v>
      </c>
      <c r="I359" s="38">
        <f>Source!O316</f>
        <v>232.2</v>
      </c>
      <c r="J359" s="35">
        <f>IF(Source!BC317&lt;&gt; 0, Source!BC317, 1)</f>
        <v>3.74</v>
      </c>
      <c r="K359" s="38">
        <f>Source!O317</f>
        <v>868.43</v>
      </c>
      <c r="Q359">
        <f>Source!X316</f>
        <v>0</v>
      </c>
      <c r="R359">
        <f>Source!X317</f>
        <v>0</v>
      </c>
      <c r="S359">
        <f>Source!Y316</f>
        <v>0</v>
      </c>
      <c r="T359">
        <f>Source!Y317</f>
        <v>0</v>
      </c>
      <c r="U359">
        <f>ROUND((175/100)*ROUND(Source!R316, 2), 2)</f>
        <v>0</v>
      </c>
      <c r="V359">
        <f>ROUND((0/100)*ROUND(Source!R317, 2), 2)</f>
        <v>0</v>
      </c>
      <c r="AC359">
        <v>3</v>
      </c>
    </row>
    <row r="360" spans="1:29" ht="71.25" x14ac:dyDescent="0.2">
      <c r="A360" s="34" t="s">
        <v>408</v>
      </c>
      <c r="B360" s="34" t="str">
        <f>Source!F318</f>
        <v>1.12-5-887</v>
      </c>
      <c r="C360" s="34" t="s">
        <v>209</v>
      </c>
      <c r="D360" s="36" t="str">
        <f>Source!H318</f>
        <v>шт.</v>
      </c>
      <c r="E360" s="35">
        <f>Source!I318</f>
        <v>70</v>
      </c>
      <c r="F360" s="38">
        <f>Source!AK318</f>
        <v>5.41</v>
      </c>
      <c r="G360" s="41" t="s">
        <v>3</v>
      </c>
      <c r="H360" s="35">
        <f>Source!AW319</f>
        <v>1</v>
      </c>
      <c r="I360" s="38">
        <f>Source!O318</f>
        <v>378.7</v>
      </c>
      <c r="J360" s="35">
        <f>IF(Source!BC319&lt;&gt; 0, Source!BC319, 1)</f>
        <v>4.25</v>
      </c>
      <c r="K360" s="38">
        <f>Source!O319</f>
        <v>1609.48</v>
      </c>
      <c r="Q360">
        <f>Source!X318</f>
        <v>0</v>
      </c>
      <c r="R360">
        <f>Source!X319</f>
        <v>0</v>
      </c>
      <c r="S360">
        <f>Source!Y318</f>
        <v>0</v>
      </c>
      <c r="T360">
        <f>Source!Y319</f>
        <v>0</v>
      </c>
      <c r="U360">
        <f>ROUND((175/100)*ROUND(Source!R318, 2), 2)</f>
        <v>0</v>
      </c>
      <c r="V360">
        <f>ROUND((0/100)*ROUND(Source!R319, 2), 2)</f>
        <v>0</v>
      </c>
      <c r="AC360">
        <v>3</v>
      </c>
    </row>
    <row r="361" spans="1:29" ht="57" x14ac:dyDescent="0.2">
      <c r="A361" s="34" t="s">
        <v>409</v>
      </c>
      <c r="B361" s="34" t="str">
        <f>Source!F320</f>
        <v>1.12-5-206</v>
      </c>
      <c r="C361" s="34" t="s">
        <v>411</v>
      </c>
      <c r="D361" s="36" t="str">
        <f>Source!H320</f>
        <v>шт.</v>
      </c>
      <c r="E361" s="35">
        <f>Source!I320</f>
        <v>10</v>
      </c>
      <c r="F361" s="38">
        <f>Source!AK320</f>
        <v>7.01</v>
      </c>
      <c r="G361" s="41" t="s">
        <v>3</v>
      </c>
      <c r="H361" s="35">
        <f>Source!AW321</f>
        <v>1</v>
      </c>
      <c r="I361" s="38">
        <f>Source!O320</f>
        <v>70.099999999999994</v>
      </c>
      <c r="J361" s="35">
        <f>IF(Source!BC321&lt;&gt; 0, Source!BC321, 1)</f>
        <v>1.96</v>
      </c>
      <c r="K361" s="38">
        <f>Source!O321</f>
        <v>137.4</v>
      </c>
      <c r="Q361">
        <f>Source!X320</f>
        <v>0</v>
      </c>
      <c r="R361">
        <f>Source!X321</f>
        <v>0</v>
      </c>
      <c r="S361">
        <f>Source!Y320</f>
        <v>0</v>
      </c>
      <c r="T361">
        <f>Source!Y321</f>
        <v>0</v>
      </c>
      <c r="U361">
        <f>ROUND((175/100)*ROUND(Source!R320, 2), 2)</f>
        <v>0</v>
      </c>
      <c r="V361">
        <f>ROUND((0/100)*ROUND(Source!R321, 2), 2)</f>
        <v>0</v>
      </c>
      <c r="AC361">
        <v>3</v>
      </c>
    </row>
    <row r="362" spans="1:29" ht="71.25" x14ac:dyDescent="0.2">
      <c r="A362" s="34" t="s">
        <v>413</v>
      </c>
      <c r="B362" s="34" t="str">
        <f>Source!F322</f>
        <v>1.12-5-887</v>
      </c>
      <c r="C362" s="34" t="s">
        <v>414</v>
      </c>
      <c r="D362" s="36" t="str">
        <f>Source!H322</f>
        <v>шт.</v>
      </c>
      <c r="E362" s="35">
        <f>Source!I322</f>
        <v>37</v>
      </c>
      <c r="F362" s="38">
        <f>Source!AK322</f>
        <v>5.41</v>
      </c>
      <c r="G362" s="41" t="s">
        <v>3</v>
      </c>
      <c r="H362" s="35">
        <f>Source!AW323</f>
        <v>1</v>
      </c>
      <c r="I362" s="38">
        <f>Source!O322</f>
        <v>200.17</v>
      </c>
      <c r="J362" s="35">
        <f>IF(Source!BC323&lt;&gt; 0, Source!BC323, 1)</f>
        <v>4.25</v>
      </c>
      <c r="K362" s="38">
        <f>Source!O323</f>
        <v>850.72</v>
      </c>
      <c r="Q362">
        <f>Source!X322</f>
        <v>0</v>
      </c>
      <c r="R362">
        <f>Source!X323</f>
        <v>0</v>
      </c>
      <c r="S362">
        <f>Source!Y322</f>
        <v>0</v>
      </c>
      <c r="T362">
        <f>Source!Y323</f>
        <v>0</v>
      </c>
      <c r="U362">
        <f>ROUND((175/100)*ROUND(Source!R322, 2), 2)</f>
        <v>0</v>
      </c>
      <c r="V362">
        <f>ROUND((0/100)*ROUND(Source!R323, 2), 2)</f>
        <v>0</v>
      </c>
      <c r="AC362">
        <v>3</v>
      </c>
    </row>
    <row r="363" spans="1:29" ht="42.75" x14ac:dyDescent="0.2">
      <c r="A363" s="34" t="s">
        <v>415</v>
      </c>
      <c r="B363" s="34" t="str">
        <f>Source!F324</f>
        <v>1.12-5-204</v>
      </c>
      <c r="C363" s="34" t="s">
        <v>417</v>
      </c>
      <c r="D363" s="36" t="str">
        <f>Source!H324</f>
        <v>шт.</v>
      </c>
      <c r="E363" s="35">
        <f>Source!I324</f>
        <v>67</v>
      </c>
      <c r="F363" s="38">
        <f>Source!AK324</f>
        <v>5.33</v>
      </c>
      <c r="G363" s="41" t="s">
        <v>3</v>
      </c>
      <c r="H363" s="35">
        <f>Source!AW325</f>
        <v>1</v>
      </c>
      <c r="I363" s="38">
        <f>Source!O324</f>
        <v>357.11</v>
      </c>
      <c r="J363" s="35">
        <f>IF(Source!BC325&lt;&gt; 0, Source!BC325, 1)</f>
        <v>6.86</v>
      </c>
      <c r="K363" s="38">
        <f>Source!O325</f>
        <v>2449.77</v>
      </c>
      <c r="Q363">
        <f>Source!X324</f>
        <v>0</v>
      </c>
      <c r="R363">
        <f>Source!X325</f>
        <v>0</v>
      </c>
      <c r="S363">
        <f>Source!Y324</f>
        <v>0</v>
      </c>
      <c r="T363">
        <f>Source!Y325</f>
        <v>0</v>
      </c>
      <c r="U363">
        <f>ROUND((175/100)*ROUND(Source!R324, 2), 2)</f>
        <v>0</v>
      </c>
      <c r="V363">
        <f>ROUND((0/100)*ROUND(Source!R325, 2), 2)</f>
        <v>0</v>
      </c>
      <c r="AC363">
        <v>3</v>
      </c>
    </row>
    <row r="364" spans="1:29" ht="42.75" x14ac:dyDescent="0.2">
      <c r="A364" s="34" t="s">
        <v>419</v>
      </c>
      <c r="B364" s="34" t="str">
        <f>Source!F326</f>
        <v>1.12-5-177</v>
      </c>
      <c r="C364" s="34" t="s">
        <v>213</v>
      </c>
      <c r="D364" s="36" t="str">
        <f>Source!H326</f>
        <v>шт.</v>
      </c>
      <c r="E364" s="35">
        <f>Source!I326</f>
        <v>350</v>
      </c>
      <c r="F364" s="38">
        <f>Source!AK326</f>
        <v>1.66</v>
      </c>
      <c r="G364" s="41" t="s">
        <v>3</v>
      </c>
      <c r="H364" s="35">
        <f>Source!AW327</f>
        <v>1</v>
      </c>
      <c r="I364" s="38">
        <f>Source!O326</f>
        <v>581</v>
      </c>
      <c r="J364" s="35">
        <f>IF(Source!BC327&lt;&gt; 0, Source!BC327, 1)</f>
        <v>5.64</v>
      </c>
      <c r="K364" s="38">
        <f>Source!O327</f>
        <v>3276.84</v>
      </c>
      <c r="Q364">
        <f>Source!X326</f>
        <v>0</v>
      </c>
      <c r="R364">
        <f>Source!X327</f>
        <v>0</v>
      </c>
      <c r="S364">
        <f>Source!Y326</f>
        <v>0</v>
      </c>
      <c r="T364">
        <f>Source!Y327</f>
        <v>0</v>
      </c>
      <c r="U364">
        <f>ROUND((175/100)*ROUND(Source!R326, 2), 2)</f>
        <v>0</v>
      </c>
      <c r="V364">
        <f>ROUND((0/100)*ROUND(Source!R327, 2), 2)</f>
        <v>0</v>
      </c>
      <c r="AC364">
        <v>3</v>
      </c>
    </row>
    <row r="365" spans="1:29" ht="42.75" x14ac:dyDescent="0.2">
      <c r="A365" s="34" t="s">
        <v>420</v>
      </c>
      <c r="B365" s="34" t="str">
        <f>Source!F328</f>
        <v>1.12-5-178</v>
      </c>
      <c r="C365" s="34" t="s">
        <v>422</v>
      </c>
      <c r="D365" s="36" t="str">
        <f>Source!H328</f>
        <v>шт.</v>
      </c>
      <c r="E365" s="35">
        <f>Source!I328</f>
        <v>30</v>
      </c>
      <c r="F365" s="38">
        <f>Source!AK328</f>
        <v>1.9</v>
      </c>
      <c r="G365" s="41" t="s">
        <v>3</v>
      </c>
      <c r="H365" s="35">
        <f>Source!AW329</f>
        <v>1</v>
      </c>
      <c r="I365" s="38">
        <f>Source!O328</f>
        <v>57</v>
      </c>
      <c r="J365" s="35">
        <f>IF(Source!BC329&lt;&gt; 0, Source!BC329, 1)</f>
        <v>2.69</v>
      </c>
      <c r="K365" s="38">
        <f>Source!O329</f>
        <v>153.33000000000001</v>
      </c>
      <c r="Q365">
        <f>Source!X328</f>
        <v>0</v>
      </c>
      <c r="R365">
        <f>Source!X329</f>
        <v>0</v>
      </c>
      <c r="S365">
        <f>Source!Y328</f>
        <v>0</v>
      </c>
      <c r="T365">
        <f>Source!Y329</f>
        <v>0</v>
      </c>
      <c r="U365">
        <f>ROUND((175/100)*ROUND(Source!R328, 2), 2)</f>
        <v>0</v>
      </c>
      <c r="V365">
        <f>ROUND((0/100)*ROUND(Source!R329, 2), 2)</f>
        <v>0</v>
      </c>
      <c r="AC365">
        <v>3</v>
      </c>
    </row>
    <row r="366" spans="1:29" ht="57" x14ac:dyDescent="0.2">
      <c r="A366" s="34" t="s">
        <v>424</v>
      </c>
      <c r="B366" s="34" t="str">
        <f>Source!F330</f>
        <v>1.12-5-186</v>
      </c>
      <c r="C366" s="34" t="s">
        <v>426</v>
      </c>
      <c r="D366" s="36" t="str">
        <f>Source!H330</f>
        <v>шт.</v>
      </c>
      <c r="E366" s="35">
        <f>Source!I330</f>
        <v>15</v>
      </c>
      <c r="F366" s="38">
        <f>Source!AK330</f>
        <v>9.58</v>
      </c>
      <c r="G366" s="41" t="s">
        <v>3</v>
      </c>
      <c r="H366" s="35">
        <f>Source!AW331</f>
        <v>1</v>
      </c>
      <c r="I366" s="38">
        <f>Source!O330</f>
        <v>143.69999999999999</v>
      </c>
      <c r="J366" s="35">
        <f>IF(Source!BC331&lt;&gt; 0, Source!BC331, 1)</f>
        <v>5.78</v>
      </c>
      <c r="K366" s="38">
        <f>Source!O331</f>
        <v>830.59</v>
      </c>
      <c r="Q366">
        <f>Source!X330</f>
        <v>0</v>
      </c>
      <c r="R366">
        <f>Source!X331</f>
        <v>0</v>
      </c>
      <c r="S366">
        <f>Source!Y330</f>
        <v>0</v>
      </c>
      <c r="T366">
        <f>Source!Y331</f>
        <v>0</v>
      </c>
      <c r="U366">
        <f>ROUND((175/100)*ROUND(Source!R330, 2), 2)</f>
        <v>0</v>
      </c>
      <c r="V366">
        <f>ROUND((0/100)*ROUND(Source!R331, 2), 2)</f>
        <v>0</v>
      </c>
      <c r="AC366">
        <v>3</v>
      </c>
    </row>
    <row r="367" spans="1:29" ht="57" x14ac:dyDescent="0.2">
      <c r="A367" s="34" t="s">
        <v>428</v>
      </c>
      <c r="B367" s="34" t="str">
        <f>Source!F332</f>
        <v>1.12-5-186</v>
      </c>
      <c r="C367" s="34" t="s">
        <v>429</v>
      </c>
      <c r="D367" s="36" t="str">
        <f>Source!H332</f>
        <v>шт.</v>
      </c>
      <c r="E367" s="35">
        <f>Source!I332</f>
        <v>18</v>
      </c>
      <c r="F367" s="38">
        <f>Source!AK332</f>
        <v>9.58</v>
      </c>
      <c r="G367" s="41" t="s">
        <v>3</v>
      </c>
      <c r="H367" s="35">
        <f>Source!AW333</f>
        <v>1</v>
      </c>
      <c r="I367" s="38">
        <f>Source!O332</f>
        <v>172.44</v>
      </c>
      <c r="J367" s="35">
        <f>IF(Source!BC333&lt;&gt; 0, Source!BC333, 1)</f>
        <v>5.78</v>
      </c>
      <c r="K367" s="38">
        <f>Source!O333</f>
        <v>996.7</v>
      </c>
      <c r="Q367">
        <f>Source!X332</f>
        <v>0</v>
      </c>
      <c r="R367">
        <f>Source!X333</f>
        <v>0</v>
      </c>
      <c r="S367">
        <f>Source!Y332</f>
        <v>0</v>
      </c>
      <c r="T367">
        <f>Source!Y333</f>
        <v>0</v>
      </c>
      <c r="U367">
        <f>ROUND((175/100)*ROUND(Source!R332, 2), 2)</f>
        <v>0</v>
      </c>
      <c r="V367">
        <f>ROUND((0/100)*ROUND(Source!R333, 2), 2)</f>
        <v>0</v>
      </c>
      <c r="AC367">
        <v>3</v>
      </c>
    </row>
    <row r="368" spans="1:29" ht="71.25" x14ac:dyDescent="0.2">
      <c r="A368" s="34" t="s">
        <v>430</v>
      </c>
      <c r="B368" s="34" t="str">
        <f>Source!F334</f>
        <v>1.12-5-204</v>
      </c>
      <c r="C368" s="34" t="s">
        <v>431</v>
      </c>
      <c r="D368" s="36" t="str">
        <f>Source!H334</f>
        <v>шт.</v>
      </c>
      <c r="E368" s="35">
        <f>Source!I334</f>
        <v>18</v>
      </c>
      <c r="F368" s="38">
        <f>Source!AK334</f>
        <v>5.33</v>
      </c>
      <c r="G368" s="41" t="s">
        <v>3</v>
      </c>
      <c r="H368" s="35">
        <f>Source!AW335</f>
        <v>1</v>
      </c>
      <c r="I368" s="38">
        <f>Source!O334</f>
        <v>95.94</v>
      </c>
      <c r="J368" s="35">
        <f>IF(Source!BC335&lt;&gt; 0, Source!BC335, 1)</f>
        <v>6.86</v>
      </c>
      <c r="K368" s="38">
        <f>Source!O335</f>
        <v>658.15</v>
      </c>
      <c r="Q368">
        <f>Source!X334</f>
        <v>0</v>
      </c>
      <c r="R368">
        <f>Source!X335</f>
        <v>0</v>
      </c>
      <c r="S368">
        <f>Source!Y334</f>
        <v>0</v>
      </c>
      <c r="T368">
        <f>Source!Y335</f>
        <v>0</v>
      </c>
      <c r="U368">
        <f>ROUND((175/100)*ROUND(Source!R334, 2), 2)</f>
        <v>0</v>
      </c>
      <c r="V368">
        <f>ROUND((0/100)*ROUND(Source!R335, 2), 2)</f>
        <v>0</v>
      </c>
      <c r="AC368">
        <v>3</v>
      </c>
    </row>
    <row r="369" spans="1:29" ht="28.5" x14ac:dyDescent="0.2">
      <c r="A369" s="34" t="s">
        <v>432</v>
      </c>
      <c r="B369" s="34" t="str">
        <f>Source!F336</f>
        <v>1.7-3-8</v>
      </c>
      <c r="C369" s="34" t="s">
        <v>217</v>
      </c>
      <c r="D369" s="36" t="str">
        <f>Source!H336</f>
        <v>шт.</v>
      </c>
      <c r="E369" s="35">
        <f>Source!I336</f>
        <v>4.3049999999999997</v>
      </c>
      <c r="F369" s="38">
        <f>Source!AK336</f>
        <v>11.82</v>
      </c>
      <c r="G369" s="41" t="s">
        <v>3</v>
      </c>
      <c r="H369" s="35">
        <f>Source!AW337</f>
        <v>1</v>
      </c>
      <c r="I369" s="38">
        <f>Source!O336</f>
        <v>50.89</v>
      </c>
      <c r="J369" s="35">
        <f>IF(Source!BC337&lt;&gt; 0, Source!BC337, 1)</f>
        <v>6.98</v>
      </c>
      <c r="K369" s="38">
        <f>Source!O337</f>
        <v>355.21</v>
      </c>
      <c r="Q369">
        <f>Source!X336</f>
        <v>0</v>
      </c>
      <c r="R369">
        <f>Source!X337</f>
        <v>0</v>
      </c>
      <c r="S369">
        <f>Source!Y336</f>
        <v>0</v>
      </c>
      <c r="T369">
        <f>Source!Y337</f>
        <v>0</v>
      </c>
      <c r="U369">
        <f>ROUND((175/100)*ROUND(Source!R336, 2), 2)</f>
        <v>0</v>
      </c>
      <c r="V369">
        <f>ROUND((0/100)*ROUND(Source!R337, 2), 2)</f>
        <v>0</v>
      </c>
      <c r="AC369">
        <v>3</v>
      </c>
    </row>
    <row r="370" spans="1:29" ht="14.25" x14ac:dyDescent="0.2">
      <c r="A370" s="34"/>
      <c r="B370" s="34"/>
      <c r="C370" s="34" t="s">
        <v>1101</v>
      </c>
      <c r="D370" s="36" t="s">
        <v>1102</v>
      </c>
      <c r="E370" s="35">
        <f>Source!BZ309</f>
        <v>109</v>
      </c>
      <c r="F370" s="38"/>
      <c r="G370" s="37"/>
      <c r="H370" s="35"/>
      <c r="I370" s="38">
        <f>SUM(Q350:Q369)</f>
        <v>1090.92</v>
      </c>
      <c r="J370" s="35">
        <f>Source!AT309</f>
        <v>109</v>
      </c>
      <c r="K370" s="38">
        <f>SUM(R350:R369)</f>
        <v>59989.45</v>
      </c>
    </row>
    <row r="371" spans="1:29" ht="14.25" x14ac:dyDescent="0.2">
      <c r="A371" s="34"/>
      <c r="B371" s="34"/>
      <c r="C371" s="34" t="s">
        <v>1103</v>
      </c>
      <c r="D371" s="36" t="s">
        <v>1102</v>
      </c>
      <c r="E371" s="35">
        <f>Source!CA309</f>
        <v>61</v>
      </c>
      <c r="F371" s="38"/>
      <c r="G371" s="37"/>
      <c r="H371" s="35"/>
      <c r="I371" s="38">
        <f>SUM(S350:S370)</f>
        <v>610.51</v>
      </c>
      <c r="J371" s="35">
        <f>Source!AU309</f>
        <v>61</v>
      </c>
      <c r="K371" s="38">
        <f>SUM(T350:T370)</f>
        <v>33572.080000000002</v>
      </c>
    </row>
    <row r="372" spans="1:29" ht="28.5" x14ac:dyDescent="0.2">
      <c r="A372" s="42"/>
      <c r="B372" s="42"/>
      <c r="C372" s="42" t="s">
        <v>1104</v>
      </c>
      <c r="D372" s="43" t="s">
        <v>1105</v>
      </c>
      <c r="E372" s="44">
        <f>Source!AQ308</f>
        <v>14.56</v>
      </c>
      <c r="F372" s="45"/>
      <c r="G372" s="46" t="str">
        <f>Source!DI308</f>
        <v>*1,15)*1,1</v>
      </c>
      <c r="H372" s="44">
        <f>Source!AV309</f>
        <v>1.0669999999999999</v>
      </c>
      <c r="I372" s="45">
        <f>Source!U308</f>
        <v>80.574974479999995</v>
      </c>
      <c r="J372" s="44"/>
      <c r="K372" s="45"/>
    </row>
    <row r="373" spans="1:29" ht="15" x14ac:dyDescent="0.2">
      <c r="C373" s="47" t="s">
        <v>1106</v>
      </c>
      <c r="H373" s="48">
        <f>I352+I353+I355+I370+I371+SUM(I356:I369)</f>
        <v>42193.009999999987</v>
      </c>
      <c r="I373" s="48"/>
      <c r="J373" s="48">
        <f>K352+K353+K355+K370+K371+SUM(K356:K369)</f>
        <v>236918.18999999994</v>
      </c>
      <c r="K373" s="48"/>
      <c r="O373" s="49">
        <f>I352+I353+I355+I370+I371+SUM(I356:I369)</f>
        <v>42193.009999999987</v>
      </c>
      <c r="P373" s="49">
        <f>K352+K353+K355+K370+K371+SUM(K356:K369)</f>
        <v>236918.18999999994</v>
      </c>
    </row>
    <row r="375" spans="1:29" ht="85.5" x14ac:dyDescent="0.2">
      <c r="A375" s="34">
        <v>29</v>
      </c>
      <c r="B375" s="34" t="s">
        <v>1135</v>
      </c>
      <c r="C375" s="34" t="s">
        <v>435</v>
      </c>
      <c r="D375" s="36" t="str">
        <f>Source!H338</f>
        <v>100 м</v>
      </c>
      <c r="E375" s="35">
        <f>Source!I338</f>
        <v>1.1000000000000001</v>
      </c>
      <c r="F375" s="38"/>
      <c r="G375" s="37"/>
      <c r="H375" s="35"/>
      <c r="I375" s="38"/>
      <c r="J375" s="35"/>
      <c r="K375" s="38"/>
      <c r="Q375">
        <f>Source!X338</f>
        <v>283.05</v>
      </c>
      <c r="R375">
        <f>Source!X339</f>
        <v>15564.99</v>
      </c>
      <c r="S375">
        <f>Source!Y338</f>
        <v>158.4</v>
      </c>
      <c r="T375">
        <f>Source!Y339</f>
        <v>8710.68</v>
      </c>
      <c r="U375">
        <f>ROUND((175/100)*ROUND(Source!R338, 2), 2)</f>
        <v>2.15</v>
      </c>
      <c r="V375">
        <f>ROUND((0/100)*ROUND(Source!R339, 2), 2)</f>
        <v>0</v>
      </c>
      <c r="AC375">
        <v>0</v>
      </c>
    </row>
    <row r="376" spans="1:29" x14ac:dyDescent="0.2">
      <c r="C376" s="39" t="str">
        <f>"Объем: "&amp;Source!I338&amp;"=110/"&amp;"100"</f>
        <v>Объем: 1,1=110/100</v>
      </c>
    </row>
    <row r="377" spans="1:29" ht="28.5" x14ac:dyDescent="0.2">
      <c r="A377" s="34"/>
      <c r="B377" s="34"/>
      <c r="C377" s="34" t="s">
        <v>1097</v>
      </c>
      <c r="D377" s="36"/>
      <c r="E377" s="35"/>
      <c r="F377" s="38">
        <f>Source!AO338</f>
        <v>174.07</v>
      </c>
      <c r="G377" s="37" t="str">
        <f>Source!DG338</f>
        <v>*1,15)*1,1</v>
      </c>
      <c r="H377" s="35">
        <f>Source!AV339</f>
        <v>1.0669999999999999</v>
      </c>
      <c r="I377" s="38">
        <f>Source!S338</f>
        <v>258.45</v>
      </c>
      <c r="J377" s="35">
        <f>IF(Source!BA339&lt;&gt; 0, Source!BA339, 1)</f>
        <v>54.99</v>
      </c>
      <c r="K377" s="38">
        <f>Source!S339</f>
        <v>14212.17</v>
      </c>
    </row>
    <row r="378" spans="1:29" ht="28.5" x14ac:dyDescent="0.2">
      <c r="A378" s="34"/>
      <c r="B378" s="34"/>
      <c r="C378" s="34" t="s">
        <v>1098</v>
      </c>
      <c r="D378" s="36"/>
      <c r="E378" s="35"/>
      <c r="F378" s="38">
        <f>Source!AM338</f>
        <v>19.670000000000002</v>
      </c>
      <c r="G378" s="37" t="str">
        <f>Source!DE338</f>
        <v>*1,25)*1,1</v>
      </c>
      <c r="H378" s="35">
        <f>Source!AV339</f>
        <v>1.0669999999999999</v>
      </c>
      <c r="I378" s="38">
        <f>Source!Q338</f>
        <v>31.74</v>
      </c>
      <c r="J378" s="35">
        <f>IF(Source!BB339&lt;&gt; 0, Source!BB339, 1)</f>
        <v>11.52</v>
      </c>
      <c r="K378" s="38">
        <f>Source!Q339</f>
        <v>365.64</v>
      </c>
    </row>
    <row r="379" spans="1:29" ht="28.5" x14ac:dyDescent="0.2">
      <c r="A379" s="34"/>
      <c r="B379" s="34"/>
      <c r="C379" s="34" t="s">
        <v>1099</v>
      </c>
      <c r="D379" s="36"/>
      <c r="E379" s="35"/>
      <c r="F379" s="38">
        <f>Source!AN338</f>
        <v>0.76</v>
      </c>
      <c r="G379" s="37" t="str">
        <f>Source!DF338</f>
        <v>*1,25)*1,1</v>
      </c>
      <c r="H379" s="35">
        <f>Source!AV339</f>
        <v>1.0669999999999999</v>
      </c>
      <c r="I379" s="40">
        <f>Source!R338</f>
        <v>1.23</v>
      </c>
      <c r="J379" s="35">
        <f>IF(Source!BS339&lt;&gt; 0, Source!BS339, 1)</f>
        <v>54.99</v>
      </c>
      <c r="K379" s="40">
        <f>Source!R339</f>
        <v>67.64</v>
      </c>
    </row>
    <row r="380" spans="1:29" ht="14.25" x14ac:dyDescent="0.2">
      <c r="A380" s="34"/>
      <c r="B380" s="34"/>
      <c r="C380" s="34" t="s">
        <v>1100</v>
      </c>
      <c r="D380" s="36"/>
      <c r="E380" s="35"/>
      <c r="F380" s="38">
        <f>Source!AL338</f>
        <v>134.69999999999999</v>
      </c>
      <c r="G380" s="37" t="str">
        <f>Source!DD338</f>
        <v/>
      </c>
      <c r="H380" s="35">
        <f>Source!AW339</f>
        <v>1</v>
      </c>
      <c r="I380" s="38">
        <f>Source!P338</f>
        <v>148.16999999999999</v>
      </c>
      <c r="J380" s="35">
        <f>IF(Source!BC339&lt;&gt; 0, Source!BC339, 1)</f>
        <v>2.52</v>
      </c>
      <c r="K380" s="38">
        <f>Source!P339</f>
        <v>373.39</v>
      </c>
    </row>
    <row r="381" spans="1:29" ht="71.25" x14ac:dyDescent="0.2">
      <c r="A381" s="34" t="s">
        <v>437</v>
      </c>
      <c r="B381" s="34" t="str">
        <f>Source!F340</f>
        <v>1.12-10-146</v>
      </c>
      <c r="C381" s="34" t="s">
        <v>47</v>
      </c>
      <c r="D381" s="36" t="str">
        <f>Source!H340</f>
        <v>100 шт.</v>
      </c>
      <c r="E381" s="35">
        <f>Source!I340</f>
        <v>0.88</v>
      </c>
      <c r="F381" s="38">
        <f>Source!AK340</f>
        <v>526.22</v>
      </c>
      <c r="G381" s="41" t="s">
        <v>3</v>
      </c>
      <c r="H381" s="35">
        <f>Source!AW341</f>
        <v>1</v>
      </c>
      <c r="I381" s="38">
        <f>Source!O340</f>
        <v>463.07</v>
      </c>
      <c r="J381" s="35">
        <f>IF(Source!BC341&lt;&gt; 0, Source!BC341, 1)</f>
        <v>2.79</v>
      </c>
      <c r="K381" s="38">
        <f>Source!O341</f>
        <v>1291.97</v>
      </c>
      <c r="Q381">
        <f>Source!X340</f>
        <v>0</v>
      </c>
      <c r="R381">
        <f>Source!X341</f>
        <v>0</v>
      </c>
      <c r="S381">
        <f>Source!Y340</f>
        <v>0</v>
      </c>
      <c r="T381">
        <f>Source!Y341</f>
        <v>0</v>
      </c>
      <c r="U381">
        <f>ROUND((175/100)*ROUND(Source!R340, 2), 2)</f>
        <v>0</v>
      </c>
      <c r="V381">
        <f>ROUND((0/100)*ROUND(Source!R341, 2), 2)</f>
        <v>0</v>
      </c>
      <c r="AC381">
        <v>3</v>
      </c>
    </row>
    <row r="382" spans="1:29" ht="85.5" x14ac:dyDescent="0.2">
      <c r="A382" s="34" t="s">
        <v>438</v>
      </c>
      <c r="B382" s="34" t="str">
        <f>Source!F342</f>
        <v>1.12-5-574</v>
      </c>
      <c r="C382" s="34" t="s">
        <v>440</v>
      </c>
      <c r="D382" s="36" t="str">
        <f>Source!H342</f>
        <v>м</v>
      </c>
      <c r="E382" s="35">
        <f>Source!I342</f>
        <v>112.75</v>
      </c>
      <c r="F382" s="38">
        <f>Source!AK342</f>
        <v>25.04</v>
      </c>
      <c r="G382" s="41" t="s">
        <v>3</v>
      </c>
      <c r="H382" s="35">
        <f>Source!AW343</f>
        <v>1</v>
      </c>
      <c r="I382" s="38">
        <f>Source!O342</f>
        <v>2823.26</v>
      </c>
      <c r="J382" s="35">
        <f>IF(Source!BC343&lt;&gt; 0, Source!BC343, 1)</f>
        <v>2.64</v>
      </c>
      <c r="K382" s="38">
        <f>Source!O343</f>
        <v>7453.41</v>
      </c>
      <c r="Q382">
        <f>Source!X342</f>
        <v>0</v>
      </c>
      <c r="R382">
        <f>Source!X343</f>
        <v>0</v>
      </c>
      <c r="S382">
        <f>Source!Y342</f>
        <v>0</v>
      </c>
      <c r="T382">
        <f>Source!Y343</f>
        <v>0</v>
      </c>
      <c r="U382">
        <f>ROUND((175/100)*ROUND(Source!R342, 2), 2)</f>
        <v>0</v>
      </c>
      <c r="V382">
        <f>ROUND((0/100)*ROUND(Source!R343, 2), 2)</f>
        <v>0</v>
      </c>
      <c r="AC382">
        <v>3</v>
      </c>
    </row>
    <row r="383" spans="1:29" ht="57" x14ac:dyDescent="0.2">
      <c r="A383" s="34" t="s">
        <v>442</v>
      </c>
      <c r="B383" s="34" t="str">
        <f>Source!F344</f>
        <v>1.12-5-198</v>
      </c>
      <c r="C383" s="34" t="s">
        <v>443</v>
      </c>
      <c r="D383" s="36" t="str">
        <f>Source!H344</f>
        <v>шт.</v>
      </c>
      <c r="E383" s="35">
        <f>Source!I344</f>
        <v>45</v>
      </c>
      <c r="F383" s="38">
        <f>Source!AK344</f>
        <v>64.94</v>
      </c>
      <c r="G383" s="41" t="s">
        <v>3</v>
      </c>
      <c r="H383" s="35">
        <f>Source!AW345</f>
        <v>1</v>
      </c>
      <c r="I383" s="38">
        <f>Source!O344</f>
        <v>2922.3</v>
      </c>
      <c r="J383" s="35">
        <f>IF(Source!BC345&lt;&gt; 0, Source!BC345, 1)</f>
        <v>1.77</v>
      </c>
      <c r="K383" s="38">
        <f>Source!O345</f>
        <v>5172.47</v>
      </c>
      <c r="Q383">
        <f>Source!X344</f>
        <v>0</v>
      </c>
      <c r="R383">
        <f>Source!X345</f>
        <v>0</v>
      </c>
      <c r="S383">
        <f>Source!Y344</f>
        <v>0</v>
      </c>
      <c r="T383">
        <f>Source!Y345</f>
        <v>0</v>
      </c>
      <c r="U383">
        <f>ROUND((175/100)*ROUND(Source!R344, 2), 2)</f>
        <v>0</v>
      </c>
      <c r="V383">
        <f>ROUND((0/100)*ROUND(Source!R345, 2), 2)</f>
        <v>0</v>
      </c>
      <c r="AC383">
        <v>3</v>
      </c>
    </row>
    <row r="384" spans="1:29" ht="57" x14ac:dyDescent="0.2">
      <c r="A384" s="34" t="s">
        <v>444</v>
      </c>
      <c r="B384" s="34" t="str">
        <f>Source!F346</f>
        <v>1.12-5-904</v>
      </c>
      <c r="C384" s="34" t="s">
        <v>445</v>
      </c>
      <c r="D384" s="36" t="str">
        <f>Source!H346</f>
        <v>шт.</v>
      </c>
      <c r="E384" s="35">
        <f>Source!I346</f>
        <v>10</v>
      </c>
      <c r="F384" s="38">
        <f>Source!AK346</f>
        <v>3.87</v>
      </c>
      <c r="G384" s="41" t="s">
        <v>3</v>
      </c>
      <c r="H384" s="35">
        <f>Source!AW347</f>
        <v>1</v>
      </c>
      <c r="I384" s="38">
        <f>Source!O346</f>
        <v>38.700000000000003</v>
      </c>
      <c r="J384" s="35">
        <f>IF(Source!BC347&lt;&gt; 0, Source!BC347, 1)</f>
        <v>3.74</v>
      </c>
      <c r="K384" s="38">
        <f>Source!O347</f>
        <v>144.74</v>
      </c>
      <c r="Q384">
        <f>Source!X346</f>
        <v>0</v>
      </c>
      <c r="R384">
        <f>Source!X347</f>
        <v>0</v>
      </c>
      <c r="S384">
        <f>Source!Y346</f>
        <v>0</v>
      </c>
      <c r="T384">
        <f>Source!Y347</f>
        <v>0</v>
      </c>
      <c r="U384">
        <f>ROUND((175/100)*ROUND(Source!R346, 2), 2)</f>
        <v>0</v>
      </c>
      <c r="V384">
        <f>ROUND((0/100)*ROUND(Source!R347, 2), 2)</f>
        <v>0</v>
      </c>
      <c r="AC384">
        <v>3</v>
      </c>
    </row>
    <row r="385" spans="1:29" ht="42.75" x14ac:dyDescent="0.2">
      <c r="A385" s="34" t="s">
        <v>446</v>
      </c>
      <c r="B385" s="34" t="str">
        <f>Source!F348</f>
        <v>1.12-5-179</v>
      </c>
      <c r="C385" s="34" t="s">
        <v>448</v>
      </c>
      <c r="D385" s="36" t="str">
        <f>Source!H348</f>
        <v>шт.</v>
      </c>
      <c r="E385" s="35">
        <f>Source!I348</f>
        <v>10</v>
      </c>
      <c r="F385" s="38">
        <f>Source!AK348</f>
        <v>2.76</v>
      </c>
      <c r="G385" s="41" t="s">
        <v>3</v>
      </c>
      <c r="H385" s="35">
        <f>Source!AW349</f>
        <v>1</v>
      </c>
      <c r="I385" s="38">
        <f>Source!O348</f>
        <v>27.6</v>
      </c>
      <c r="J385" s="35">
        <f>IF(Source!BC349&lt;&gt; 0, Source!BC349, 1)</f>
        <v>3.09</v>
      </c>
      <c r="K385" s="38">
        <f>Source!O349</f>
        <v>85.28</v>
      </c>
      <c r="Q385">
        <f>Source!X348</f>
        <v>0</v>
      </c>
      <c r="R385">
        <f>Source!X349</f>
        <v>0</v>
      </c>
      <c r="S385">
        <f>Source!Y348</f>
        <v>0</v>
      </c>
      <c r="T385">
        <f>Source!Y349</f>
        <v>0</v>
      </c>
      <c r="U385">
        <f>ROUND((175/100)*ROUND(Source!R348, 2), 2)</f>
        <v>0</v>
      </c>
      <c r="V385">
        <f>ROUND((0/100)*ROUND(Source!R349, 2), 2)</f>
        <v>0</v>
      </c>
      <c r="AC385">
        <v>3</v>
      </c>
    </row>
    <row r="386" spans="1:29" ht="28.5" x14ac:dyDescent="0.2">
      <c r="A386" s="34" t="s">
        <v>450</v>
      </c>
      <c r="B386" s="34" t="str">
        <f>Source!F350</f>
        <v>1.7-3-8</v>
      </c>
      <c r="C386" s="34" t="s">
        <v>217</v>
      </c>
      <c r="D386" s="36" t="str">
        <f>Source!H350</f>
        <v>шт.</v>
      </c>
      <c r="E386" s="35">
        <f>Source!I350</f>
        <v>0.99</v>
      </c>
      <c r="F386" s="38">
        <f>Source!AK350</f>
        <v>11.82</v>
      </c>
      <c r="G386" s="41" t="s">
        <v>3</v>
      </c>
      <c r="H386" s="35">
        <f>Source!AW351</f>
        <v>1</v>
      </c>
      <c r="I386" s="38">
        <f>Source!O350</f>
        <v>11.7</v>
      </c>
      <c r="J386" s="35">
        <f>IF(Source!BC351&lt;&gt; 0, Source!BC351, 1)</f>
        <v>6.98</v>
      </c>
      <c r="K386" s="38">
        <f>Source!O351</f>
        <v>81.67</v>
      </c>
      <c r="Q386">
        <f>Source!X350</f>
        <v>0</v>
      </c>
      <c r="R386">
        <f>Source!X351</f>
        <v>0</v>
      </c>
      <c r="S386">
        <f>Source!Y350</f>
        <v>0</v>
      </c>
      <c r="T386">
        <f>Source!Y351</f>
        <v>0</v>
      </c>
      <c r="U386">
        <f>ROUND((175/100)*ROUND(Source!R350, 2), 2)</f>
        <v>0</v>
      </c>
      <c r="V386">
        <f>ROUND((0/100)*ROUND(Source!R351, 2), 2)</f>
        <v>0</v>
      </c>
      <c r="AC386">
        <v>3</v>
      </c>
    </row>
    <row r="387" spans="1:29" ht="14.25" x14ac:dyDescent="0.2">
      <c r="A387" s="34"/>
      <c r="B387" s="34"/>
      <c r="C387" s="34" t="s">
        <v>1101</v>
      </c>
      <c r="D387" s="36" t="s">
        <v>1102</v>
      </c>
      <c r="E387" s="35">
        <f>Source!BZ339</f>
        <v>109</v>
      </c>
      <c r="F387" s="38"/>
      <c r="G387" s="37"/>
      <c r="H387" s="35"/>
      <c r="I387" s="38">
        <f>SUM(Q375:Q386)</f>
        <v>283.05</v>
      </c>
      <c r="J387" s="35">
        <f>Source!AT339</f>
        <v>109</v>
      </c>
      <c r="K387" s="38">
        <f>SUM(R375:R386)</f>
        <v>15564.99</v>
      </c>
    </row>
    <row r="388" spans="1:29" ht="14.25" x14ac:dyDescent="0.2">
      <c r="A388" s="34"/>
      <c r="B388" s="34"/>
      <c r="C388" s="34" t="s">
        <v>1103</v>
      </c>
      <c r="D388" s="36" t="s">
        <v>1102</v>
      </c>
      <c r="E388" s="35">
        <f>Source!CA339</f>
        <v>61</v>
      </c>
      <c r="F388" s="38"/>
      <c r="G388" s="37"/>
      <c r="H388" s="35"/>
      <c r="I388" s="38">
        <f>SUM(S375:S387)</f>
        <v>158.4</v>
      </c>
      <c r="J388" s="35">
        <f>Source!AU339</f>
        <v>61</v>
      </c>
      <c r="K388" s="38">
        <f>SUM(T375:T387)</f>
        <v>8710.68</v>
      </c>
    </row>
    <row r="389" spans="1:29" ht="28.5" x14ac:dyDescent="0.2">
      <c r="A389" s="42"/>
      <c r="B389" s="42"/>
      <c r="C389" s="42" t="s">
        <v>1104</v>
      </c>
      <c r="D389" s="43" t="s">
        <v>1105</v>
      </c>
      <c r="E389" s="44">
        <f>Source!AQ338</f>
        <v>14.08</v>
      </c>
      <c r="F389" s="45"/>
      <c r="G389" s="46" t="str">
        <f>Source!DI338</f>
        <v>*1,15)*1,1</v>
      </c>
      <c r="H389" s="44">
        <f>Source!AV339</f>
        <v>1.0669999999999999</v>
      </c>
      <c r="I389" s="45">
        <f>Source!U338</f>
        <v>20.905005440000004</v>
      </c>
      <c r="J389" s="44"/>
      <c r="K389" s="45"/>
    </row>
    <row r="390" spans="1:29" ht="15" x14ac:dyDescent="0.2">
      <c r="C390" s="47" t="s">
        <v>1106</v>
      </c>
      <c r="H390" s="48">
        <f>I377+I378+I380+I387+I388+SUM(I381:I386)</f>
        <v>7166.4400000000014</v>
      </c>
      <c r="I390" s="48"/>
      <c r="J390" s="48">
        <f>K377+K378+K380+K387+K388+SUM(K381:K386)</f>
        <v>53456.409999999996</v>
      </c>
      <c r="K390" s="48"/>
      <c r="O390" s="49">
        <f>I377+I378+I380+I387+I388+SUM(I381:I386)</f>
        <v>7166.4400000000014</v>
      </c>
      <c r="P390" s="49">
        <f>K377+K378+K380+K387+K388+SUM(K381:K386)</f>
        <v>53456.409999999996</v>
      </c>
    </row>
    <row r="392" spans="1:29" ht="85.5" x14ac:dyDescent="0.2">
      <c r="A392" s="34">
        <v>30</v>
      </c>
      <c r="B392" s="34" t="s">
        <v>1136</v>
      </c>
      <c r="C392" s="34" t="s">
        <v>453</v>
      </c>
      <c r="D392" s="36" t="str">
        <f>Source!H352</f>
        <v>100 м</v>
      </c>
      <c r="E392" s="35">
        <f>Source!I352</f>
        <v>0.35</v>
      </c>
      <c r="F392" s="38"/>
      <c r="G392" s="37"/>
      <c r="H392" s="35"/>
      <c r="I392" s="38"/>
      <c r="J392" s="35"/>
      <c r="K392" s="38"/>
      <c r="Q392">
        <f>Source!X352</f>
        <v>87.86</v>
      </c>
      <c r="R392">
        <f>Source!X353</f>
        <v>4831.6899999999996</v>
      </c>
      <c r="S392">
        <f>Source!Y352</f>
        <v>49.17</v>
      </c>
      <c r="T392">
        <f>Source!Y353</f>
        <v>2703.97</v>
      </c>
      <c r="U392">
        <f>ROUND((175/100)*ROUND(Source!R352, 2), 2)</f>
        <v>0.91</v>
      </c>
      <c r="V392">
        <f>ROUND((0/100)*ROUND(Source!R353, 2), 2)</f>
        <v>0</v>
      </c>
      <c r="AC392">
        <v>0</v>
      </c>
    </row>
    <row r="393" spans="1:29" x14ac:dyDescent="0.2">
      <c r="C393" s="39" t="str">
        <f>"Объем: "&amp;Source!I352&amp;"=35/"&amp;"100"</f>
        <v>Объем: 0,35=35/100</v>
      </c>
    </row>
    <row r="394" spans="1:29" ht="28.5" x14ac:dyDescent="0.2">
      <c r="A394" s="34"/>
      <c r="B394" s="34"/>
      <c r="C394" s="34" t="s">
        <v>1097</v>
      </c>
      <c r="D394" s="36"/>
      <c r="E394" s="35"/>
      <c r="F394" s="38">
        <f>Source!AO352</f>
        <v>169.54</v>
      </c>
      <c r="G394" s="37" t="str">
        <f>Source!DG352</f>
        <v>*1,15)*1,1</v>
      </c>
      <c r="H394" s="35">
        <f>Source!AV353</f>
        <v>1.0669999999999999</v>
      </c>
      <c r="I394" s="38">
        <f>Source!S352</f>
        <v>80.09</v>
      </c>
      <c r="J394" s="35">
        <f>IF(Source!BA353&lt;&gt; 0, Source!BA353, 1)</f>
        <v>54.99</v>
      </c>
      <c r="K394" s="38">
        <f>Source!S353</f>
        <v>4404.1499999999996</v>
      </c>
    </row>
    <row r="395" spans="1:29" ht="28.5" x14ac:dyDescent="0.2">
      <c r="A395" s="34"/>
      <c r="B395" s="34"/>
      <c r="C395" s="34" t="s">
        <v>1098</v>
      </c>
      <c r="D395" s="36"/>
      <c r="E395" s="35"/>
      <c r="F395" s="38">
        <f>Source!AM352</f>
        <v>21.06</v>
      </c>
      <c r="G395" s="37" t="str">
        <f>Source!DE352</f>
        <v>*1,25)*1,1</v>
      </c>
      <c r="H395" s="35">
        <f>Source!AV353</f>
        <v>1.0669999999999999</v>
      </c>
      <c r="I395" s="38">
        <f>Source!Q352</f>
        <v>10.81</v>
      </c>
      <c r="J395" s="35">
        <f>IF(Source!BB353&lt;&gt; 0, Source!BB353, 1)</f>
        <v>11.94</v>
      </c>
      <c r="K395" s="38">
        <f>Source!Q353</f>
        <v>129.07</v>
      </c>
    </row>
    <row r="396" spans="1:29" ht="28.5" x14ac:dyDescent="0.2">
      <c r="A396" s="34"/>
      <c r="B396" s="34"/>
      <c r="C396" s="34" t="s">
        <v>1099</v>
      </c>
      <c r="D396" s="36"/>
      <c r="E396" s="35"/>
      <c r="F396" s="38">
        <f>Source!AN352</f>
        <v>1.01</v>
      </c>
      <c r="G396" s="37" t="str">
        <f>Source!DF352</f>
        <v>*1,25)*1,1</v>
      </c>
      <c r="H396" s="35">
        <f>Source!AV353</f>
        <v>1.0669999999999999</v>
      </c>
      <c r="I396" s="40">
        <f>Source!R352</f>
        <v>0.52</v>
      </c>
      <c r="J396" s="35">
        <f>IF(Source!BS353&lt;&gt; 0, Source!BS353, 1)</f>
        <v>54.99</v>
      </c>
      <c r="K396" s="40">
        <f>Source!R353</f>
        <v>28.59</v>
      </c>
    </row>
    <row r="397" spans="1:29" ht="14.25" x14ac:dyDescent="0.2">
      <c r="A397" s="34"/>
      <c r="B397" s="34"/>
      <c r="C397" s="34" t="s">
        <v>1100</v>
      </c>
      <c r="D397" s="36"/>
      <c r="E397" s="35"/>
      <c r="F397" s="38">
        <f>Source!AL352</f>
        <v>125.9</v>
      </c>
      <c r="G397" s="37" t="str">
        <f>Source!DD352</f>
        <v/>
      </c>
      <c r="H397" s="35">
        <f>Source!AW353</f>
        <v>1</v>
      </c>
      <c r="I397" s="38">
        <f>Source!P352</f>
        <v>44.07</v>
      </c>
      <c r="J397" s="35">
        <f>IF(Source!BC353&lt;&gt; 0, Source!BC353, 1)</f>
        <v>2.86</v>
      </c>
      <c r="K397" s="38">
        <f>Source!P353</f>
        <v>126.04</v>
      </c>
    </row>
    <row r="398" spans="1:29" ht="71.25" x14ac:dyDescent="0.2">
      <c r="A398" s="34" t="s">
        <v>455</v>
      </c>
      <c r="B398" s="34" t="str">
        <f>Source!F354</f>
        <v>1.12-10-146</v>
      </c>
      <c r="C398" s="34" t="s">
        <v>47</v>
      </c>
      <c r="D398" s="36" t="str">
        <f>Source!H354</f>
        <v>100 шт.</v>
      </c>
      <c r="E398" s="35">
        <f>Source!I354</f>
        <v>0.28000000000000003</v>
      </c>
      <c r="F398" s="38">
        <f>Source!AK354</f>
        <v>526.22</v>
      </c>
      <c r="G398" s="41" t="s">
        <v>3</v>
      </c>
      <c r="H398" s="35">
        <f>Source!AW355</f>
        <v>1</v>
      </c>
      <c r="I398" s="38">
        <f>Source!O354</f>
        <v>147.34</v>
      </c>
      <c r="J398" s="35">
        <f>IF(Source!BC355&lt;&gt; 0, Source!BC355, 1)</f>
        <v>2.79</v>
      </c>
      <c r="K398" s="38">
        <f>Source!O355</f>
        <v>411.08</v>
      </c>
      <c r="Q398">
        <f>Source!X354</f>
        <v>0</v>
      </c>
      <c r="R398">
        <f>Source!X355</f>
        <v>0</v>
      </c>
      <c r="S398">
        <f>Source!Y354</f>
        <v>0</v>
      </c>
      <c r="T398">
        <f>Source!Y355</f>
        <v>0</v>
      </c>
      <c r="U398">
        <f>ROUND((175/100)*ROUND(Source!R354, 2), 2)</f>
        <v>0</v>
      </c>
      <c r="V398">
        <f>ROUND((0/100)*ROUND(Source!R355, 2), 2)</f>
        <v>0</v>
      </c>
      <c r="AC398">
        <v>3</v>
      </c>
    </row>
    <row r="399" spans="1:29" ht="142.5" x14ac:dyDescent="0.2">
      <c r="A399" s="34" t="s">
        <v>456</v>
      </c>
      <c r="B399" s="34" t="str">
        <f>Source!F356</f>
        <v>1.12-5-989</v>
      </c>
      <c r="C399" s="34" t="s">
        <v>1058</v>
      </c>
      <c r="D399" s="36" t="str">
        <f>Source!H356</f>
        <v>м</v>
      </c>
      <c r="E399" s="35">
        <f>Source!I356</f>
        <v>35.875</v>
      </c>
      <c r="F399" s="38">
        <f>Source!AK356</f>
        <v>64.55</v>
      </c>
      <c r="G399" s="41" t="s">
        <v>3</v>
      </c>
      <c r="H399" s="35">
        <f>Source!AW357</f>
        <v>1</v>
      </c>
      <c r="I399" s="38">
        <f>Source!O356</f>
        <v>2315.73</v>
      </c>
      <c r="J399" s="35">
        <f>IF(Source!BC357&lt;&gt; 0, Source!BC357, 1)</f>
        <v>8.01</v>
      </c>
      <c r="K399" s="38">
        <f>Source!O357</f>
        <v>18549</v>
      </c>
      <c r="Q399">
        <f>Source!X356</f>
        <v>0</v>
      </c>
      <c r="R399">
        <f>Source!X357</f>
        <v>0</v>
      </c>
      <c r="S399">
        <f>Source!Y356</f>
        <v>0</v>
      </c>
      <c r="T399">
        <f>Source!Y357</f>
        <v>0</v>
      </c>
      <c r="U399">
        <f>ROUND((175/100)*ROUND(Source!R356, 2), 2)</f>
        <v>0</v>
      </c>
      <c r="V399">
        <f>ROUND((0/100)*ROUND(Source!R357, 2), 2)</f>
        <v>0</v>
      </c>
      <c r="AC399">
        <v>3</v>
      </c>
    </row>
    <row r="400" spans="1:29" ht="57" x14ac:dyDescent="0.2">
      <c r="A400" s="34" t="s">
        <v>459</v>
      </c>
      <c r="B400" s="34" t="str">
        <f>Source!F358</f>
        <v>1.12-5-201</v>
      </c>
      <c r="C400" s="34" t="s">
        <v>461</v>
      </c>
      <c r="D400" s="36" t="str">
        <f>Source!H358</f>
        <v>шт.</v>
      </c>
      <c r="E400" s="35">
        <f>Source!I358</f>
        <v>11.999999999999998</v>
      </c>
      <c r="F400" s="38">
        <f>Source!AK358</f>
        <v>84.26</v>
      </c>
      <c r="G400" s="41" t="s">
        <v>3</v>
      </c>
      <c r="H400" s="35">
        <f>Source!AW359</f>
        <v>1</v>
      </c>
      <c r="I400" s="38">
        <f>Source!O358</f>
        <v>1011.12</v>
      </c>
      <c r="J400" s="35">
        <f>IF(Source!BC359&lt;&gt; 0, Source!BC359, 1)</f>
        <v>2.17</v>
      </c>
      <c r="K400" s="38">
        <f>Source!O359</f>
        <v>2194.13</v>
      </c>
      <c r="Q400">
        <f>Source!X358</f>
        <v>0</v>
      </c>
      <c r="R400">
        <f>Source!X359</f>
        <v>0</v>
      </c>
      <c r="S400">
        <f>Source!Y358</f>
        <v>0</v>
      </c>
      <c r="T400">
        <f>Source!Y359</f>
        <v>0</v>
      </c>
      <c r="U400">
        <f>ROUND((175/100)*ROUND(Source!R358, 2), 2)</f>
        <v>0</v>
      </c>
      <c r="V400">
        <f>ROUND((0/100)*ROUND(Source!R359, 2), 2)</f>
        <v>0</v>
      </c>
      <c r="AC400">
        <v>3</v>
      </c>
    </row>
    <row r="401" spans="1:29" ht="57" x14ac:dyDescent="0.2">
      <c r="A401" s="34" t="s">
        <v>463</v>
      </c>
      <c r="B401" s="34" t="str">
        <f>Source!F360</f>
        <v>1.12-5-888</v>
      </c>
      <c r="C401" s="34" t="s">
        <v>465</v>
      </c>
      <c r="D401" s="36" t="str">
        <f>Source!H360</f>
        <v>шт.</v>
      </c>
      <c r="E401" s="35">
        <f>Source!I360</f>
        <v>10</v>
      </c>
      <c r="F401" s="38">
        <f>Source!AK360</f>
        <v>11.1</v>
      </c>
      <c r="G401" s="41" t="s">
        <v>3</v>
      </c>
      <c r="H401" s="35">
        <f>Source!AW361</f>
        <v>1</v>
      </c>
      <c r="I401" s="38">
        <f>Source!O360</f>
        <v>111</v>
      </c>
      <c r="J401" s="35">
        <f>IF(Source!BC361&lt;&gt; 0, Source!BC361, 1)</f>
        <v>3.14</v>
      </c>
      <c r="K401" s="38">
        <f>Source!O361</f>
        <v>348.54</v>
      </c>
      <c r="Q401">
        <f>Source!X360</f>
        <v>0</v>
      </c>
      <c r="R401">
        <f>Source!X361</f>
        <v>0</v>
      </c>
      <c r="S401">
        <f>Source!Y360</f>
        <v>0</v>
      </c>
      <c r="T401">
        <f>Source!Y361</f>
        <v>0</v>
      </c>
      <c r="U401">
        <f>ROUND((175/100)*ROUND(Source!R360, 2), 2)</f>
        <v>0</v>
      </c>
      <c r="V401">
        <f>ROUND((0/100)*ROUND(Source!R361, 2), 2)</f>
        <v>0</v>
      </c>
      <c r="AC401">
        <v>3</v>
      </c>
    </row>
    <row r="402" spans="1:29" ht="28.5" x14ac:dyDescent="0.2">
      <c r="A402" s="34" t="s">
        <v>467</v>
      </c>
      <c r="B402" s="34" t="str">
        <f>Source!F362</f>
        <v>1.7-3-8</v>
      </c>
      <c r="C402" s="34" t="s">
        <v>217</v>
      </c>
      <c r="D402" s="36" t="str">
        <f>Source!H362</f>
        <v>шт.</v>
      </c>
      <c r="E402" s="35">
        <f>Source!I362</f>
        <v>0.27650000000000002</v>
      </c>
      <c r="F402" s="38">
        <f>Source!AK362</f>
        <v>11.82</v>
      </c>
      <c r="G402" s="41" t="s">
        <v>3</v>
      </c>
      <c r="H402" s="35">
        <f>Source!AW363</f>
        <v>1</v>
      </c>
      <c r="I402" s="38">
        <f>Source!O362</f>
        <v>3.27</v>
      </c>
      <c r="J402" s="35">
        <f>IF(Source!BC363&lt;&gt; 0, Source!BC363, 1)</f>
        <v>6.98</v>
      </c>
      <c r="K402" s="38">
        <f>Source!O363</f>
        <v>22.82</v>
      </c>
      <c r="Q402">
        <f>Source!X362</f>
        <v>0</v>
      </c>
      <c r="R402">
        <f>Source!X363</f>
        <v>0</v>
      </c>
      <c r="S402">
        <f>Source!Y362</f>
        <v>0</v>
      </c>
      <c r="T402">
        <f>Source!Y363</f>
        <v>0</v>
      </c>
      <c r="U402">
        <f>ROUND((175/100)*ROUND(Source!R362, 2), 2)</f>
        <v>0</v>
      </c>
      <c r="V402">
        <f>ROUND((0/100)*ROUND(Source!R363, 2), 2)</f>
        <v>0</v>
      </c>
      <c r="AC402">
        <v>3</v>
      </c>
    </row>
    <row r="403" spans="1:29" ht="14.25" x14ac:dyDescent="0.2">
      <c r="A403" s="34"/>
      <c r="B403" s="34"/>
      <c r="C403" s="34" t="s">
        <v>1101</v>
      </c>
      <c r="D403" s="36" t="s">
        <v>1102</v>
      </c>
      <c r="E403" s="35">
        <f>Source!BZ353</f>
        <v>109</v>
      </c>
      <c r="F403" s="38"/>
      <c r="G403" s="37"/>
      <c r="H403" s="35"/>
      <c r="I403" s="38">
        <f>SUM(Q392:Q402)</f>
        <v>87.86</v>
      </c>
      <c r="J403" s="35">
        <f>Source!AT353</f>
        <v>109</v>
      </c>
      <c r="K403" s="38">
        <f>SUM(R392:R402)</f>
        <v>4831.6899999999996</v>
      </c>
    </row>
    <row r="404" spans="1:29" ht="14.25" x14ac:dyDescent="0.2">
      <c r="A404" s="34"/>
      <c r="B404" s="34"/>
      <c r="C404" s="34" t="s">
        <v>1103</v>
      </c>
      <c r="D404" s="36" t="s">
        <v>1102</v>
      </c>
      <c r="E404" s="35">
        <f>Source!CA353</f>
        <v>61</v>
      </c>
      <c r="F404" s="38"/>
      <c r="G404" s="37"/>
      <c r="H404" s="35"/>
      <c r="I404" s="38">
        <f>SUM(S392:S403)</f>
        <v>49.17</v>
      </c>
      <c r="J404" s="35">
        <f>Source!AU353</f>
        <v>61</v>
      </c>
      <c r="K404" s="38">
        <f>SUM(T392:T403)</f>
        <v>2703.97</v>
      </c>
    </row>
    <row r="405" spans="1:29" ht="28.5" x14ac:dyDescent="0.2">
      <c r="A405" s="42"/>
      <c r="B405" s="42"/>
      <c r="C405" s="42" t="s">
        <v>1104</v>
      </c>
      <c r="D405" s="43" t="s">
        <v>1105</v>
      </c>
      <c r="E405" s="44">
        <f>Source!AQ352</f>
        <v>13.73</v>
      </c>
      <c r="F405" s="45"/>
      <c r="G405" s="46" t="str">
        <f>Source!DI352</f>
        <v>*1,15)*1,1</v>
      </c>
      <c r="H405" s="44">
        <f>Source!AV353</f>
        <v>1.0669999999999999</v>
      </c>
      <c r="I405" s="45">
        <f>Source!U352</f>
        <v>6.4862476524999995</v>
      </c>
      <c r="J405" s="44"/>
      <c r="K405" s="45"/>
    </row>
    <row r="406" spans="1:29" ht="15" x14ac:dyDescent="0.2">
      <c r="C406" s="47" t="s">
        <v>1106</v>
      </c>
      <c r="H406" s="48">
        <f>I394+I395+I397+I403+I404+SUM(I398:I402)</f>
        <v>3860.46</v>
      </c>
      <c r="I406" s="48"/>
      <c r="J406" s="48">
        <f>K394+K395+K397+K403+K404+SUM(K398:K402)</f>
        <v>33720.490000000005</v>
      </c>
      <c r="K406" s="48"/>
      <c r="O406" s="49">
        <f>I394+I395+I397+I403+I404+SUM(I398:I402)</f>
        <v>3860.46</v>
      </c>
      <c r="P406" s="49">
        <f>K394+K395+K397+K403+K404+SUM(K398:K402)</f>
        <v>33720.490000000005</v>
      </c>
    </row>
    <row r="408" spans="1:29" ht="85.5" x14ac:dyDescent="0.2">
      <c r="A408" s="34">
        <v>31</v>
      </c>
      <c r="B408" s="34" t="s">
        <v>1120</v>
      </c>
      <c r="C408" s="34" t="s">
        <v>221</v>
      </c>
      <c r="D408" s="36" t="str">
        <f>Source!H364</f>
        <v>100 сварных соединений</v>
      </c>
      <c r="E408" s="35">
        <f>Source!I364</f>
        <v>25.02</v>
      </c>
      <c r="F408" s="38"/>
      <c r="G408" s="37"/>
      <c r="H408" s="35"/>
      <c r="I408" s="38"/>
      <c r="J408" s="35"/>
      <c r="K408" s="38"/>
      <c r="Q408">
        <f>Source!X364</f>
        <v>773.39</v>
      </c>
      <c r="R408">
        <f>Source!X365</f>
        <v>42528.58</v>
      </c>
      <c r="S408">
        <f>Source!Y364</f>
        <v>432.81</v>
      </c>
      <c r="T408">
        <f>Source!Y365</f>
        <v>23800.400000000001</v>
      </c>
      <c r="U408">
        <f>ROUND((175/100)*ROUND(Source!R364, 2), 2)</f>
        <v>0</v>
      </c>
      <c r="V408">
        <f>ROUND((0/100)*ROUND(Source!R365, 2), 2)</f>
        <v>0</v>
      </c>
      <c r="AC408">
        <v>0</v>
      </c>
    </row>
    <row r="409" spans="1:29" ht="38.25" x14ac:dyDescent="0.2">
      <c r="C409" s="39" t="str">
        <f>"Объем: "&amp;Source!I364&amp;"=(2*"&amp;"430+"&amp;"2*"&amp;"45+"&amp;"3*"&amp;"70+"&amp;"3*"&amp;"10+"&amp;"3*"&amp;"37+"&amp;"3*"&amp;"67+"&amp;"2*"&amp;"60+"&amp;"2*"&amp;"350+"&amp;"2*"&amp;"30+"&amp;"2*"&amp;"15+"&amp;"2*"&amp;"18+"&amp;"3*"&amp;"18)/"&amp;"100"</f>
        <v>Объем: 25,02=(2*430+2*45+3*70+3*10+3*37+3*67+2*60+2*350+2*30+2*15+2*18+3*18)/100</v>
      </c>
    </row>
    <row r="410" spans="1:29" ht="28.5" x14ac:dyDescent="0.2">
      <c r="A410" s="34"/>
      <c r="B410" s="34"/>
      <c r="C410" s="34" t="s">
        <v>1097</v>
      </c>
      <c r="D410" s="36"/>
      <c r="E410" s="35"/>
      <c r="F410" s="38">
        <f>Source!AO364</f>
        <v>21.01</v>
      </c>
      <c r="G410" s="37" t="str">
        <f>Source!DG364</f>
        <v>*1,15)*1,1</v>
      </c>
      <c r="H410" s="35">
        <f>Source!AV365</f>
        <v>1.0669999999999999</v>
      </c>
      <c r="I410" s="38">
        <f>Source!S364</f>
        <v>709.53</v>
      </c>
      <c r="J410" s="35">
        <f>IF(Source!BA365&lt;&gt; 0, Source!BA365, 1)</f>
        <v>54.99</v>
      </c>
      <c r="K410" s="38">
        <f>Source!S365</f>
        <v>39017.050000000003</v>
      </c>
    </row>
    <row r="411" spans="1:29" ht="28.5" x14ac:dyDescent="0.2">
      <c r="A411" s="34"/>
      <c r="B411" s="34"/>
      <c r="C411" s="34" t="s">
        <v>1098</v>
      </c>
      <c r="D411" s="36"/>
      <c r="E411" s="35"/>
      <c r="F411" s="38">
        <f>Source!AM364</f>
        <v>1.1000000000000001</v>
      </c>
      <c r="G411" s="37" t="str">
        <f>Source!DE364</f>
        <v>*1,25)*1,1</v>
      </c>
      <c r="H411" s="35">
        <f>Source!AV365</f>
        <v>1.0669999999999999</v>
      </c>
      <c r="I411" s="38">
        <f>Source!Q364</f>
        <v>40.380000000000003</v>
      </c>
      <c r="J411" s="35">
        <f>IF(Source!BB365&lt;&gt; 0, Source!BB365, 1)</f>
        <v>10.84</v>
      </c>
      <c r="K411" s="38">
        <f>Source!Q365</f>
        <v>437.72</v>
      </c>
    </row>
    <row r="412" spans="1:29" ht="14.25" x14ac:dyDescent="0.2">
      <c r="A412" s="34"/>
      <c r="B412" s="34"/>
      <c r="C412" s="34" t="s">
        <v>1101</v>
      </c>
      <c r="D412" s="36" t="s">
        <v>1102</v>
      </c>
      <c r="E412" s="35">
        <f>Source!BZ365</f>
        <v>109</v>
      </c>
      <c r="F412" s="38"/>
      <c r="G412" s="37"/>
      <c r="H412" s="35"/>
      <c r="I412" s="38">
        <f>SUM(Q408:Q411)</f>
        <v>773.39</v>
      </c>
      <c r="J412" s="35">
        <f>Source!AT365</f>
        <v>109</v>
      </c>
      <c r="K412" s="38">
        <f>SUM(R408:R411)</f>
        <v>42528.58</v>
      </c>
    </row>
    <row r="413" spans="1:29" ht="14.25" x14ac:dyDescent="0.2">
      <c r="A413" s="34"/>
      <c r="B413" s="34"/>
      <c r="C413" s="34" t="s">
        <v>1103</v>
      </c>
      <c r="D413" s="36" t="s">
        <v>1102</v>
      </c>
      <c r="E413" s="35">
        <f>Source!CA365</f>
        <v>61</v>
      </c>
      <c r="F413" s="38"/>
      <c r="G413" s="37"/>
      <c r="H413" s="35"/>
      <c r="I413" s="38">
        <f>SUM(S408:S412)</f>
        <v>432.81</v>
      </c>
      <c r="J413" s="35">
        <f>Source!AU365</f>
        <v>61</v>
      </c>
      <c r="K413" s="38">
        <f>SUM(T408:T412)</f>
        <v>23800.400000000001</v>
      </c>
    </row>
    <row r="414" spans="1:29" ht="28.5" x14ac:dyDescent="0.2">
      <c r="A414" s="42"/>
      <c r="B414" s="42"/>
      <c r="C414" s="42" t="s">
        <v>1104</v>
      </c>
      <c r="D414" s="43" t="s">
        <v>1105</v>
      </c>
      <c r="E414" s="44">
        <f>Source!AQ364</f>
        <v>1.56</v>
      </c>
      <c r="F414" s="45"/>
      <c r="G414" s="46" t="str">
        <f>Source!DI364</f>
        <v>*1,15)*1,1</v>
      </c>
      <c r="H414" s="44">
        <f>Source!AV365</f>
        <v>1.0669999999999999</v>
      </c>
      <c r="I414" s="45">
        <f>Source!U364</f>
        <v>52.682557356000004</v>
      </c>
      <c r="J414" s="44"/>
      <c r="K414" s="45"/>
    </row>
    <row r="415" spans="1:29" ht="15" x14ac:dyDescent="0.2">
      <c r="C415" s="47" t="s">
        <v>1106</v>
      </c>
      <c r="H415" s="48">
        <f>I410+I411+I412+I413+0</f>
        <v>1956.11</v>
      </c>
      <c r="I415" s="48"/>
      <c r="J415" s="48">
        <f>K410+K411+K412+K413+0</f>
        <v>105783.75</v>
      </c>
      <c r="K415" s="48"/>
      <c r="O415" s="49">
        <f>I410+I411+I412+I413+0</f>
        <v>1956.11</v>
      </c>
      <c r="P415" s="49">
        <f>K410+K411+K412+K413+0</f>
        <v>105783.75</v>
      </c>
    </row>
    <row r="417" spans="1:29" ht="85.5" x14ac:dyDescent="0.2">
      <c r="A417" s="34">
        <v>32</v>
      </c>
      <c r="B417" s="34" t="s">
        <v>1137</v>
      </c>
      <c r="C417" s="34" t="s">
        <v>471</v>
      </c>
      <c r="D417" s="36" t="str">
        <f>Source!H366</f>
        <v>100 сварных соединений</v>
      </c>
      <c r="E417" s="35">
        <f>Source!I366</f>
        <v>0.94</v>
      </c>
      <c r="F417" s="38"/>
      <c r="G417" s="37"/>
      <c r="H417" s="35"/>
      <c r="I417" s="38"/>
      <c r="J417" s="35"/>
      <c r="K417" s="38"/>
      <c r="Q417">
        <f>Source!X366</f>
        <v>43.55</v>
      </c>
      <c r="R417">
        <f>Source!X367</f>
        <v>2394.5700000000002</v>
      </c>
      <c r="S417">
        <f>Source!Y366</f>
        <v>24.37</v>
      </c>
      <c r="T417">
        <f>Source!Y367</f>
        <v>1340.08</v>
      </c>
      <c r="U417">
        <f>ROUND((175/100)*ROUND(Source!R366, 2), 2)</f>
        <v>0</v>
      </c>
      <c r="V417">
        <f>ROUND((0/100)*ROUND(Source!R367, 2), 2)</f>
        <v>0</v>
      </c>
      <c r="AC417">
        <v>0</v>
      </c>
    </row>
    <row r="418" spans="1:29" x14ac:dyDescent="0.2">
      <c r="C418" s="39" t="str">
        <f>"Объем: "&amp;Source!I366&amp;"=(2*"&amp;"12+"&amp;"3*"&amp;"10+"&amp;"2*"&amp;"10+"&amp;"2*"&amp;"10)/"&amp;"100"</f>
        <v>Объем: 0,94=(2*12+3*10+2*10+2*10)/100</v>
      </c>
    </row>
    <row r="419" spans="1:29" ht="28.5" x14ac:dyDescent="0.2">
      <c r="A419" s="34"/>
      <c r="B419" s="34"/>
      <c r="C419" s="34" t="s">
        <v>1097</v>
      </c>
      <c r="D419" s="36"/>
      <c r="E419" s="35"/>
      <c r="F419" s="38">
        <f>Source!AO366</f>
        <v>31.49</v>
      </c>
      <c r="G419" s="37" t="str">
        <f>Source!DG366</f>
        <v>*1,15)*1,1</v>
      </c>
      <c r="H419" s="35">
        <f>Source!AV367</f>
        <v>1.0669999999999999</v>
      </c>
      <c r="I419" s="38">
        <f>Source!S366</f>
        <v>39.950000000000003</v>
      </c>
      <c r="J419" s="35">
        <f>IF(Source!BA367&lt;&gt; 0, Source!BA367, 1)</f>
        <v>54.99</v>
      </c>
      <c r="K419" s="38">
        <f>Source!S367</f>
        <v>2196.85</v>
      </c>
    </row>
    <row r="420" spans="1:29" ht="28.5" x14ac:dyDescent="0.2">
      <c r="A420" s="34"/>
      <c r="B420" s="34"/>
      <c r="C420" s="34" t="s">
        <v>1098</v>
      </c>
      <c r="D420" s="36"/>
      <c r="E420" s="35"/>
      <c r="F420" s="38">
        <f>Source!AM366</f>
        <v>1.57</v>
      </c>
      <c r="G420" s="37" t="str">
        <f>Source!DE366</f>
        <v>*1,25)*1,1</v>
      </c>
      <c r="H420" s="35">
        <f>Source!AV367</f>
        <v>1.0669999999999999</v>
      </c>
      <c r="I420" s="38">
        <f>Source!Q366</f>
        <v>2.17</v>
      </c>
      <c r="J420" s="35">
        <f>IF(Source!BB367&lt;&gt; 0, Source!BB367, 1)</f>
        <v>10.85</v>
      </c>
      <c r="K420" s="38">
        <f>Source!Q367</f>
        <v>23.54</v>
      </c>
    </row>
    <row r="421" spans="1:29" ht="14.25" x14ac:dyDescent="0.2">
      <c r="A421" s="34"/>
      <c r="B421" s="34"/>
      <c r="C421" s="34" t="s">
        <v>1101</v>
      </c>
      <c r="D421" s="36" t="s">
        <v>1102</v>
      </c>
      <c r="E421" s="35">
        <f>Source!BZ367</f>
        <v>109</v>
      </c>
      <c r="F421" s="38"/>
      <c r="G421" s="37"/>
      <c r="H421" s="35"/>
      <c r="I421" s="38">
        <f>SUM(Q417:Q420)</f>
        <v>43.55</v>
      </c>
      <c r="J421" s="35">
        <f>Source!AT367</f>
        <v>109</v>
      </c>
      <c r="K421" s="38">
        <f>SUM(R417:R420)</f>
        <v>2394.5700000000002</v>
      </c>
    </row>
    <row r="422" spans="1:29" ht="14.25" x14ac:dyDescent="0.2">
      <c r="A422" s="34"/>
      <c r="B422" s="34"/>
      <c r="C422" s="34" t="s">
        <v>1103</v>
      </c>
      <c r="D422" s="36" t="s">
        <v>1102</v>
      </c>
      <c r="E422" s="35">
        <f>Source!CA367</f>
        <v>61</v>
      </c>
      <c r="F422" s="38"/>
      <c r="G422" s="37"/>
      <c r="H422" s="35"/>
      <c r="I422" s="38">
        <f>SUM(S417:S421)</f>
        <v>24.37</v>
      </c>
      <c r="J422" s="35">
        <f>Source!AU367</f>
        <v>61</v>
      </c>
      <c r="K422" s="38">
        <f>SUM(T417:T421)</f>
        <v>1340.08</v>
      </c>
    </row>
    <row r="423" spans="1:29" ht="28.5" x14ac:dyDescent="0.2">
      <c r="A423" s="42"/>
      <c r="B423" s="42"/>
      <c r="C423" s="42" t="s">
        <v>1104</v>
      </c>
      <c r="D423" s="43" t="s">
        <v>1105</v>
      </c>
      <c r="E423" s="44">
        <f>Source!AQ366</f>
        <v>2.34</v>
      </c>
      <c r="F423" s="45"/>
      <c r="G423" s="46" t="str">
        <f>Source!DI366</f>
        <v>*1,15)*1,1</v>
      </c>
      <c r="H423" s="44">
        <f>Source!AV367</f>
        <v>1.0669999999999999</v>
      </c>
      <c r="I423" s="45">
        <f>Source!U366</f>
        <v>2.968921098</v>
      </c>
      <c r="J423" s="44"/>
      <c r="K423" s="45"/>
    </row>
    <row r="424" spans="1:29" ht="15" x14ac:dyDescent="0.2">
      <c r="C424" s="47" t="s">
        <v>1106</v>
      </c>
      <c r="H424" s="48">
        <f>I419+I420+I421+I422+0</f>
        <v>110.04</v>
      </c>
      <c r="I424" s="48"/>
      <c r="J424" s="48">
        <f>K419+K420+K421+K422+0</f>
        <v>5955.04</v>
      </c>
      <c r="K424" s="48"/>
      <c r="O424" s="49">
        <f>I419+I420+I421+I422+0</f>
        <v>110.04</v>
      </c>
      <c r="P424" s="49">
        <f>K419+K420+K421+K422+0</f>
        <v>5955.04</v>
      </c>
    </row>
    <row r="426" spans="1:29" ht="14.25" x14ac:dyDescent="0.2">
      <c r="C426" s="50" t="str">
        <f>Source!G368</f>
        <v>Водоразборный узел ХВС</v>
      </c>
    </row>
    <row r="427" spans="1:29" ht="85.5" x14ac:dyDescent="0.2">
      <c r="A427" s="42">
        <v>33</v>
      </c>
      <c r="B427" s="42" t="str">
        <f>Source!F369</f>
        <v>1.13-4-61</v>
      </c>
      <c r="C427" s="42" t="s">
        <v>38</v>
      </c>
      <c r="D427" s="43" t="str">
        <f>Source!H369</f>
        <v>шт.</v>
      </c>
      <c r="E427" s="44">
        <f>Source!I369</f>
        <v>65</v>
      </c>
      <c r="F427" s="45">
        <f>Source!AL369</f>
        <v>34.97</v>
      </c>
      <c r="G427" s="46" t="str">
        <f>Source!DD369</f>
        <v/>
      </c>
      <c r="H427" s="44">
        <f>Source!AW370</f>
        <v>1</v>
      </c>
      <c r="I427" s="45">
        <f>Source!P369</f>
        <v>2273.0500000000002</v>
      </c>
      <c r="J427" s="44">
        <f>IF(Source!BC370&lt;&gt; 0, Source!BC370, 1)</f>
        <v>18.72</v>
      </c>
      <c r="K427" s="45">
        <f>Source!P370</f>
        <v>42551.5</v>
      </c>
      <c r="Q427">
        <f>Source!X369</f>
        <v>0</v>
      </c>
      <c r="R427">
        <f>Source!X370</f>
        <v>0</v>
      </c>
      <c r="S427">
        <f>Source!Y369</f>
        <v>0</v>
      </c>
      <c r="T427">
        <f>Source!Y370</f>
        <v>0</v>
      </c>
      <c r="U427">
        <f>ROUND((175/100)*ROUND(Source!R369, 2), 2)</f>
        <v>0</v>
      </c>
      <c r="V427">
        <f>ROUND((0/100)*ROUND(Source!R370, 2), 2)</f>
        <v>0</v>
      </c>
      <c r="AC427">
        <v>3</v>
      </c>
    </row>
    <row r="428" spans="1:29" ht="15" x14ac:dyDescent="0.2">
      <c r="C428" s="47" t="s">
        <v>1106</v>
      </c>
      <c r="H428" s="48">
        <f>I427+0</f>
        <v>2273.0500000000002</v>
      </c>
      <c r="I428" s="48"/>
      <c r="J428" s="48">
        <f>K427+0</f>
        <v>42551.5</v>
      </c>
      <c r="K428" s="48"/>
      <c r="O428" s="49">
        <f>I427+0</f>
        <v>2273.0500000000002</v>
      </c>
      <c r="P428" s="49">
        <f>K427+0</f>
        <v>42551.5</v>
      </c>
    </row>
    <row r="430" spans="1:29" ht="78" x14ac:dyDescent="0.2">
      <c r="A430" s="34">
        <v>34</v>
      </c>
      <c r="B430" s="34" t="s">
        <v>1122</v>
      </c>
      <c r="C430" s="34" t="s">
        <v>253</v>
      </c>
      <c r="D430" s="36" t="str">
        <f>Source!H375</f>
        <v>1 фильтр</v>
      </c>
      <c r="E430" s="35">
        <f>Source!I375</f>
        <v>47</v>
      </c>
      <c r="F430" s="38"/>
      <c r="G430" s="37"/>
      <c r="H430" s="35"/>
      <c r="I430" s="38"/>
      <c r="J430" s="35"/>
      <c r="K430" s="38"/>
      <c r="Q430">
        <f>Source!X375</f>
        <v>671.19</v>
      </c>
      <c r="R430">
        <f>Source!X376</f>
        <v>36908.699999999997</v>
      </c>
      <c r="S430">
        <f>Source!Y375</f>
        <v>375.62</v>
      </c>
      <c r="T430">
        <f>Source!Y376</f>
        <v>20655.330000000002</v>
      </c>
      <c r="U430">
        <f>ROUND((175/100)*ROUND(Source!R375, 2), 2)</f>
        <v>50.68</v>
      </c>
      <c r="V430">
        <f>ROUND((0/100)*ROUND(Source!R376, 2), 2)</f>
        <v>0</v>
      </c>
      <c r="AC430">
        <v>0</v>
      </c>
    </row>
    <row r="431" spans="1:29" ht="28.5" x14ac:dyDescent="0.2">
      <c r="A431" s="34"/>
      <c r="B431" s="34"/>
      <c r="C431" s="34" t="s">
        <v>1097</v>
      </c>
      <c r="D431" s="36"/>
      <c r="E431" s="35"/>
      <c r="F431" s="38">
        <f>Source!AO375</f>
        <v>9.25</v>
      </c>
      <c r="G431" s="37" t="str">
        <f>Source!DG375</f>
        <v>*1,15)*1,1</v>
      </c>
      <c r="H431" s="35">
        <f>Source!AV376</f>
        <v>1.0669999999999999</v>
      </c>
      <c r="I431" s="38">
        <f>Source!S375</f>
        <v>586.80999999999995</v>
      </c>
      <c r="J431" s="35">
        <f>IF(Source!BA376&lt;&gt; 0, Source!BA376, 1)</f>
        <v>54.99</v>
      </c>
      <c r="K431" s="38">
        <f>Source!S376</f>
        <v>32268.68</v>
      </c>
    </row>
    <row r="432" spans="1:29" ht="28.5" x14ac:dyDescent="0.2">
      <c r="A432" s="34"/>
      <c r="B432" s="34"/>
      <c r="C432" s="34" t="s">
        <v>1098</v>
      </c>
      <c r="D432" s="36"/>
      <c r="E432" s="35"/>
      <c r="F432" s="38">
        <f>Source!AM375</f>
        <v>4.54</v>
      </c>
      <c r="G432" s="37" t="str">
        <f>Source!DE375</f>
        <v>*1,25)*1,1</v>
      </c>
      <c r="H432" s="35">
        <f>Source!AV376</f>
        <v>1.0669999999999999</v>
      </c>
      <c r="I432" s="38">
        <f>Source!Q375</f>
        <v>313.06</v>
      </c>
      <c r="J432" s="35">
        <f>IF(Source!BB376&lt;&gt; 0, Source!BB376, 1)</f>
        <v>14.42</v>
      </c>
      <c r="K432" s="38">
        <f>Source!Q376</f>
        <v>4514.33</v>
      </c>
    </row>
    <row r="433" spans="1:29" ht="28.5" x14ac:dyDescent="0.2">
      <c r="A433" s="34"/>
      <c r="B433" s="34"/>
      <c r="C433" s="34" t="s">
        <v>1099</v>
      </c>
      <c r="D433" s="36"/>
      <c r="E433" s="35"/>
      <c r="F433" s="38">
        <f>Source!AN375</f>
        <v>0.42</v>
      </c>
      <c r="G433" s="37" t="str">
        <f>Source!DF375</f>
        <v>*1,25)*1,1</v>
      </c>
      <c r="H433" s="35">
        <f>Source!AV376</f>
        <v>1.0669999999999999</v>
      </c>
      <c r="I433" s="40">
        <f>Source!R375</f>
        <v>28.96</v>
      </c>
      <c r="J433" s="35">
        <f>IF(Source!BS376&lt;&gt; 0, Source!BS376, 1)</f>
        <v>54.99</v>
      </c>
      <c r="K433" s="40">
        <f>Source!R376</f>
        <v>1592.51</v>
      </c>
    </row>
    <row r="434" spans="1:29" ht="14.25" x14ac:dyDescent="0.2">
      <c r="A434" s="34"/>
      <c r="B434" s="34"/>
      <c r="C434" s="34" t="s">
        <v>1100</v>
      </c>
      <c r="D434" s="36"/>
      <c r="E434" s="35"/>
      <c r="F434" s="38">
        <f>Source!AL375</f>
        <v>0.5</v>
      </c>
      <c r="G434" s="37" t="str">
        <f>Source!DD375</f>
        <v/>
      </c>
      <c r="H434" s="35">
        <f>Source!AW376</f>
        <v>1</v>
      </c>
      <c r="I434" s="38">
        <f>Source!P375</f>
        <v>23.5</v>
      </c>
      <c r="J434" s="35">
        <f>IF(Source!BC376&lt;&gt; 0, Source!BC376, 1)</f>
        <v>13.1</v>
      </c>
      <c r="K434" s="38">
        <f>Source!P376</f>
        <v>307.85000000000002</v>
      </c>
    </row>
    <row r="435" spans="1:29" ht="71.25" x14ac:dyDescent="0.2">
      <c r="A435" s="34" t="s">
        <v>475</v>
      </c>
      <c r="B435" s="34" t="str">
        <f>Source!F377</f>
        <v>1.18-7-41</v>
      </c>
      <c r="C435" s="34" t="s">
        <v>260</v>
      </c>
      <c r="D435" s="36" t="str">
        <f>Source!H377</f>
        <v>шт.</v>
      </c>
      <c r="E435" s="35">
        <f>Source!I377</f>
        <v>47</v>
      </c>
      <c r="F435" s="38">
        <f>Source!AK377</f>
        <v>239.46</v>
      </c>
      <c r="G435" s="41" t="s">
        <v>3</v>
      </c>
      <c r="H435" s="35">
        <f>Source!AW378</f>
        <v>1</v>
      </c>
      <c r="I435" s="38">
        <f>Source!O377</f>
        <v>11254.62</v>
      </c>
      <c r="J435" s="35">
        <f>IF(Source!BC378&lt;&gt; 0, Source!BC378, 1)</f>
        <v>0.83</v>
      </c>
      <c r="K435" s="38">
        <f>Source!O378</f>
        <v>9341.33</v>
      </c>
      <c r="Q435">
        <f>Source!X377</f>
        <v>0</v>
      </c>
      <c r="R435">
        <f>Source!X378</f>
        <v>0</v>
      </c>
      <c r="S435">
        <f>Source!Y377</f>
        <v>0</v>
      </c>
      <c r="T435">
        <f>Source!Y378</f>
        <v>0</v>
      </c>
      <c r="U435">
        <f>ROUND((175/100)*ROUND(Source!R377, 2), 2)</f>
        <v>0</v>
      </c>
      <c r="V435">
        <f>ROUND((0/100)*ROUND(Source!R378, 2), 2)</f>
        <v>0</v>
      </c>
      <c r="AC435">
        <v>3</v>
      </c>
    </row>
    <row r="436" spans="1:29" ht="14.25" x14ac:dyDescent="0.2">
      <c r="A436" s="34"/>
      <c r="B436" s="34"/>
      <c r="C436" s="34" t="s">
        <v>1101</v>
      </c>
      <c r="D436" s="36" t="s">
        <v>1102</v>
      </c>
      <c r="E436" s="35">
        <f>Source!BZ376</f>
        <v>109</v>
      </c>
      <c r="F436" s="38"/>
      <c r="G436" s="37"/>
      <c r="H436" s="35"/>
      <c r="I436" s="38">
        <f>SUM(Q430:Q435)</f>
        <v>671.19</v>
      </c>
      <c r="J436" s="35">
        <f>Source!AT376</f>
        <v>109</v>
      </c>
      <c r="K436" s="38">
        <f>SUM(R430:R435)</f>
        <v>36908.699999999997</v>
      </c>
    </row>
    <row r="437" spans="1:29" ht="14.25" x14ac:dyDescent="0.2">
      <c r="A437" s="34"/>
      <c r="B437" s="34"/>
      <c r="C437" s="34" t="s">
        <v>1103</v>
      </c>
      <c r="D437" s="36" t="s">
        <v>1102</v>
      </c>
      <c r="E437" s="35">
        <f>Source!CA376</f>
        <v>61</v>
      </c>
      <c r="F437" s="38"/>
      <c r="G437" s="37"/>
      <c r="H437" s="35"/>
      <c r="I437" s="38">
        <f>SUM(S430:S436)</f>
        <v>375.62</v>
      </c>
      <c r="J437" s="35">
        <f>Source!AU376</f>
        <v>61</v>
      </c>
      <c r="K437" s="38">
        <f>SUM(T430:T436)</f>
        <v>20655.330000000002</v>
      </c>
    </row>
    <row r="438" spans="1:29" ht="28.5" x14ac:dyDescent="0.2">
      <c r="A438" s="42"/>
      <c r="B438" s="42"/>
      <c r="C438" s="42" t="s">
        <v>1104</v>
      </c>
      <c r="D438" s="43" t="s">
        <v>1105</v>
      </c>
      <c r="E438" s="44">
        <f>Source!AQ375</f>
        <v>0.75</v>
      </c>
      <c r="F438" s="45"/>
      <c r="G438" s="46" t="str">
        <f>Source!DI375</f>
        <v>*1,15)*1,1</v>
      </c>
      <c r="H438" s="44">
        <f>Source!AV376</f>
        <v>1.0669999999999999</v>
      </c>
      <c r="I438" s="45">
        <f>Source!U375</f>
        <v>47.578863750000004</v>
      </c>
      <c r="J438" s="44"/>
      <c r="K438" s="45"/>
    </row>
    <row r="439" spans="1:29" ht="15" x14ac:dyDescent="0.2">
      <c r="C439" s="47" t="s">
        <v>1106</v>
      </c>
      <c r="H439" s="48">
        <f>I431+I432+I434+I436+I437+SUM(I435:I435)</f>
        <v>13224.800000000001</v>
      </c>
      <c r="I439" s="48"/>
      <c r="J439" s="48">
        <f>K431+K432+K434+K436+K437+SUM(K435:K435)</f>
        <v>103996.22</v>
      </c>
      <c r="K439" s="48"/>
      <c r="O439" s="49">
        <f>I431+I432+I434+I436+I437+SUM(I435:I435)</f>
        <v>13224.800000000001</v>
      </c>
      <c r="P439" s="49">
        <f>K431+K432+K434+K436+K437+SUM(K435:K435)</f>
        <v>103996.22</v>
      </c>
    </row>
    <row r="441" spans="1:29" ht="78" x14ac:dyDescent="0.2">
      <c r="A441" s="34">
        <v>35</v>
      </c>
      <c r="B441" s="34" t="s">
        <v>1123</v>
      </c>
      <c r="C441" s="34" t="s">
        <v>264</v>
      </c>
      <c r="D441" s="36" t="str">
        <f>Source!H379</f>
        <v>1  ШТ.</v>
      </c>
      <c r="E441" s="35">
        <f>Source!I379</f>
        <v>47</v>
      </c>
      <c r="F441" s="38"/>
      <c r="G441" s="37"/>
      <c r="H441" s="35"/>
      <c r="I441" s="38"/>
      <c r="J441" s="35"/>
      <c r="K441" s="38"/>
      <c r="Q441">
        <f>Source!X379</f>
        <v>190</v>
      </c>
      <c r="R441">
        <f>Source!X380</f>
        <v>10448.049999999999</v>
      </c>
      <c r="S441">
        <f>Source!Y379</f>
        <v>97.11</v>
      </c>
      <c r="T441">
        <f>Source!Y380</f>
        <v>5340.11</v>
      </c>
      <c r="U441">
        <f>ROUND((175/100)*ROUND(Source!R379, 2), 2)</f>
        <v>0</v>
      </c>
      <c r="V441">
        <f>ROUND((0/100)*ROUND(Source!R380, 2), 2)</f>
        <v>0</v>
      </c>
      <c r="AC441">
        <v>0</v>
      </c>
    </row>
    <row r="442" spans="1:29" ht="14.25" x14ac:dyDescent="0.2">
      <c r="A442" s="34"/>
      <c r="B442" s="34"/>
      <c r="C442" s="34" t="s">
        <v>1097</v>
      </c>
      <c r="D442" s="36"/>
      <c r="E442" s="35"/>
      <c r="F442" s="38">
        <f>Source!AO379</f>
        <v>3.9</v>
      </c>
      <c r="G442" s="37" t="str">
        <f>Source!DG379</f>
        <v>*1,1</v>
      </c>
      <c r="H442" s="35">
        <f>Source!AV380</f>
        <v>1.0469999999999999</v>
      </c>
      <c r="I442" s="38">
        <f>Source!S379</f>
        <v>211.11</v>
      </c>
      <c r="J442" s="35">
        <f>IF(Source!BA380&lt;&gt; 0, Source!BA380, 1)</f>
        <v>54.99</v>
      </c>
      <c r="K442" s="38">
        <f>Source!S380</f>
        <v>11608.94</v>
      </c>
    </row>
    <row r="443" spans="1:29" ht="14.25" x14ac:dyDescent="0.2">
      <c r="A443" s="34"/>
      <c r="B443" s="34"/>
      <c r="C443" s="34" t="s">
        <v>1100</v>
      </c>
      <c r="D443" s="36"/>
      <c r="E443" s="35"/>
      <c r="F443" s="38">
        <f>Source!AL379</f>
        <v>0.81</v>
      </c>
      <c r="G443" s="37" t="str">
        <f>Source!DD379</f>
        <v>*1</v>
      </c>
      <c r="H443" s="35">
        <f>Source!AW380</f>
        <v>1</v>
      </c>
      <c r="I443" s="38">
        <f>Source!P379</f>
        <v>38.07</v>
      </c>
      <c r="J443" s="35">
        <f>IF(Source!BC380&lt;&gt; 0, Source!BC380, 1)</f>
        <v>8.8000000000000007</v>
      </c>
      <c r="K443" s="38">
        <f>Source!P380</f>
        <v>335.02</v>
      </c>
    </row>
    <row r="444" spans="1:29" ht="41.25" x14ac:dyDescent="0.2">
      <c r="A444" s="34" t="s">
        <v>477</v>
      </c>
      <c r="B444" s="34" t="str">
        <f>Source!F381</f>
        <v>КА 8</v>
      </c>
      <c r="C444" s="34" t="s">
        <v>1124</v>
      </c>
      <c r="D444" s="36" t="str">
        <f>Source!H381</f>
        <v>шт.</v>
      </c>
      <c r="E444" s="35">
        <f>Source!I381</f>
        <v>47</v>
      </c>
      <c r="F444" s="38">
        <f>Source!AK381</f>
        <v>74.77</v>
      </c>
      <c r="G444" s="41" t="s">
        <v>3</v>
      </c>
      <c r="H444" s="35">
        <f>Source!AW382</f>
        <v>1</v>
      </c>
      <c r="I444" s="38">
        <f>Source!O381</f>
        <v>3514.19</v>
      </c>
      <c r="J444" s="35">
        <f>IF(Source!BC382&lt;&gt; 0, Source!BC382, 1)</f>
        <v>9.8800000000000008</v>
      </c>
      <c r="K444" s="38">
        <f>Source!O382</f>
        <v>34720.199999999997</v>
      </c>
      <c r="Q444">
        <f>Source!X381</f>
        <v>0</v>
      </c>
      <c r="R444">
        <f>Source!X382</f>
        <v>0</v>
      </c>
      <c r="S444">
        <f>Source!Y381</f>
        <v>0</v>
      </c>
      <c r="T444">
        <f>Source!Y382</f>
        <v>0</v>
      </c>
      <c r="U444">
        <f>ROUND((175/100)*ROUND(Source!R381, 2), 2)</f>
        <v>0</v>
      </c>
      <c r="V444">
        <f>ROUND((0/100)*ROUND(Source!R382, 2), 2)</f>
        <v>0</v>
      </c>
      <c r="AC444">
        <v>3</v>
      </c>
    </row>
    <row r="445" spans="1:29" ht="14.25" x14ac:dyDescent="0.2">
      <c r="A445" s="34"/>
      <c r="B445" s="34"/>
      <c r="C445" s="34" t="s">
        <v>1101</v>
      </c>
      <c r="D445" s="36" t="s">
        <v>1102</v>
      </c>
      <c r="E445" s="35">
        <f>Source!BZ380</f>
        <v>90</v>
      </c>
      <c r="F445" s="38"/>
      <c r="G445" s="37"/>
      <c r="H445" s="35"/>
      <c r="I445" s="38">
        <f>SUM(Q441:Q444)</f>
        <v>190</v>
      </c>
      <c r="J445" s="35">
        <f>Source!AT380</f>
        <v>90</v>
      </c>
      <c r="K445" s="38">
        <f>SUM(R441:R444)</f>
        <v>10448.049999999999</v>
      </c>
    </row>
    <row r="446" spans="1:29" ht="14.25" x14ac:dyDescent="0.2">
      <c r="A446" s="34"/>
      <c r="B446" s="34"/>
      <c r="C446" s="34" t="s">
        <v>1103</v>
      </c>
      <c r="D446" s="36" t="s">
        <v>1102</v>
      </c>
      <c r="E446" s="35">
        <f>Source!CA380</f>
        <v>46</v>
      </c>
      <c r="F446" s="38"/>
      <c r="G446" s="37"/>
      <c r="H446" s="35"/>
      <c r="I446" s="38">
        <f>SUM(S441:S445)</f>
        <v>97.11</v>
      </c>
      <c r="J446" s="35">
        <f>Source!AU380</f>
        <v>46</v>
      </c>
      <c r="K446" s="38">
        <f>SUM(T441:T445)</f>
        <v>5340.11</v>
      </c>
    </row>
    <row r="447" spans="1:29" ht="14.25" x14ac:dyDescent="0.2">
      <c r="A447" s="42"/>
      <c r="B447" s="42"/>
      <c r="C447" s="42" t="s">
        <v>1104</v>
      </c>
      <c r="D447" s="43" t="s">
        <v>1105</v>
      </c>
      <c r="E447" s="44">
        <f>Source!AQ379</f>
        <v>0.3</v>
      </c>
      <c r="F447" s="45"/>
      <c r="G447" s="46" t="str">
        <f>Source!DI379</f>
        <v>*1,1</v>
      </c>
      <c r="H447" s="44">
        <f>Source!AV380</f>
        <v>1.0469999999999999</v>
      </c>
      <c r="I447" s="45">
        <f>Source!U379</f>
        <v>16.238969999999998</v>
      </c>
      <c r="J447" s="44"/>
      <c r="K447" s="45"/>
    </row>
    <row r="448" spans="1:29" ht="15" x14ac:dyDescent="0.2">
      <c r="C448" s="47" t="s">
        <v>1106</v>
      </c>
      <c r="H448" s="48">
        <f>I442+I443+I445+I446+SUM(I444:I444)</f>
        <v>4050.48</v>
      </c>
      <c r="I448" s="48"/>
      <c r="J448" s="48">
        <f>K442+K443+K445+K446+SUM(K444:K444)</f>
        <v>62452.32</v>
      </c>
      <c r="K448" s="48"/>
      <c r="O448" s="49">
        <f>I442+I443+I445+I446+SUM(I444:I444)</f>
        <v>4050.48</v>
      </c>
      <c r="P448" s="49">
        <f>K442+K443+K445+K446+SUM(K444:K444)</f>
        <v>62452.32</v>
      </c>
    </row>
    <row r="450" spans="1:29" ht="71.25" x14ac:dyDescent="0.2">
      <c r="A450" s="42">
        <v>36</v>
      </c>
      <c r="B450" s="42" t="str">
        <f>Source!F383</f>
        <v>1.13-3-37</v>
      </c>
      <c r="C450" s="42" t="s">
        <v>277</v>
      </c>
      <c r="D450" s="43" t="str">
        <f>Source!H383</f>
        <v>шт.</v>
      </c>
      <c r="E450" s="44">
        <f>Source!I383</f>
        <v>47</v>
      </c>
      <c r="F450" s="45">
        <f>Source!AL383</f>
        <v>124.29</v>
      </c>
      <c r="G450" s="46" t="str">
        <f>Source!DD383</f>
        <v/>
      </c>
      <c r="H450" s="44">
        <f>Source!AW384</f>
        <v>1</v>
      </c>
      <c r="I450" s="45">
        <f>Source!P383</f>
        <v>5841.63</v>
      </c>
      <c r="J450" s="44">
        <f>IF(Source!BC384&lt;&gt; 0, Source!BC384, 1)</f>
        <v>5</v>
      </c>
      <c r="K450" s="45">
        <f>Source!P384</f>
        <v>29208.15</v>
      </c>
      <c r="Q450">
        <f>Source!X383</f>
        <v>0</v>
      </c>
      <c r="R450">
        <f>Source!X384</f>
        <v>0</v>
      </c>
      <c r="S450">
        <f>Source!Y383</f>
        <v>0</v>
      </c>
      <c r="T450">
        <f>Source!Y384</f>
        <v>0</v>
      </c>
      <c r="U450">
        <f>ROUND((175/100)*ROUND(Source!R383, 2), 2)</f>
        <v>0</v>
      </c>
      <c r="V450">
        <f>ROUND((0/100)*ROUND(Source!R384, 2), 2)</f>
        <v>0</v>
      </c>
      <c r="AC450">
        <v>3</v>
      </c>
    </row>
    <row r="451" spans="1:29" ht="15" x14ac:dyDescent="0.2">
      <c r="C451" s="47" t="s">
        <v>1106</v>
      </c>
      <c r="H451" s="48">
        <f>I450+0</f>
        <v>5841.63</v>
      </c>
      <c r="I451" s="48"/>
      <c r="J451" s="48">
        <f>K450+0</f>
        <v>29208.15</v>
      </c>
      <c r="K451" s="48"/>
      <c r="O451" s="49">
        <f>I450+0</f>
        <v>5841.63</v>
      </c>
      <c r="P451" s="49">
        <f>K450+0</f>
        <v>29208.15</v>
      </c>
    </row>
    <row r="453" spans="1:29" ht="85.5" x14ac:dyDescent="0.2">
      <c r="A453" s="42">
        <v>37</v>
      </c>
      <c r="B453" s="42" t="str">
        <f>Source!F389</f>
        <v>1.13-4-62</v>
      </c>
      <c r="C453" s="42" t="s">
        <v>61</v>
      </c>
      <c r="D453" s="43" t="str">
        <f>Source!H389</f>
        <v>шт.</v>
      </c>
      <c r="E453" s="44">
        <f>Source!I389</f>
        <v>28</v>
      </c>
      <c r="F453" s="45">
        <f>Source!AL389</f>
        <v>47.24</v>
      </c>
      <c r="G453" s="46" t="str">
        <f>Source!DD389</f>
        <v/>
      </c>
      <c r="H453" s="44">
        <f>Source!AW390</f>
        <v>1</v>
      </c>
      <c r="I453" s="45">
        <f>Source!P389</f>
        <v>1322.72</v>
      </c>
      <c r="J453" s="44">
        <f>IF(Source!BC390&lt;&gt; 0, Source!BC390, 1)</f>
        <v>20.7</v>
      </c>
      <c r="K453" s="45">
        <f>Source!P390</f>
        <v>27380.3</v>
      </c>
      <c r="Q453">
        <f>Source!X389</f>
        <v>0</v>
      </c>
      <c r="R453">
        <f>Source!X390</f>
        <v>0</v>
      </c>
      <c r="S453">
        <f>Source!Y389</f>
        <v>0</v>
      </c>
      <c r="T453">
        <f>Source!Y390</f>
        <v>0</v>
      </c>
      <c r="U453">
        <f>ROUND((175/100)*ROUND(Source!R389, 2), 2)</f>
        <v>0</v>
      </c>
      <c r="V453">
        <f>ROUND((0/100)*ROUND(Source!R390, 2), 2)</f>
        <v>0</v>
      </c>
      <c r="AC453">
        <v>3</v>
      </c>
    </row>
    <row r="454" spans="1:29" ht="15" x14ac:dyDescent="0.2">
      <c r="C454" s="47" t="s">
        <v>1106</v>
      </c>
      <c r="H454" s="48">
        <f>I453+0</f>
        <v>1322.72</v>
      </c>
      <c r="I454" s="48"/>
      <c r="J454" s="48">
        <f>K453+0</f>
        <v>27380.3</v>
      </c>
      <c r="K454" s="48"/>
      <c r="O454" s="49">
        <f>I453+0</f>
        <v>1322.72</v>
      </c>
      <c r="P454" s="49">
        <f>K453+0</f>
        <v>27380.3</v>
      </c>
    </row>
    <row r="456" spans="1:29" ht="78" x14ac:dyDescent="0.2">
      <c r="A456" s="34">
        <v>38</v>
      </c>
      <c r="B456" s="34" t="s">
        <v>1122</v>
      </c>
      <c r="C456" s="34" t="s">
        <v>253</v>
      </c>
      <c r="D456" s="36" t="str">
        <f>Source!H395</f>
        <v>1 фильтр</v>
      </c>
      <c r="E456" s="35">
        <f>Source!I395</f>
        <v>18</v>
      </c>
      <c r="F456" s="38"/>
      <c r="G456" s="37"/>
      <c r="H456" s="35"/>
      <c r="I456" s="38"/>
      <c r="J456" s="35"/>
      <c r="K456" s="38"/>
      <c r="Q456">
        <f>Source!X395</f>
        <v>257.04000000000002</v>
      </c>
      <c r="R456">
        <f>Source!X396</f>
        <v>14134.84</v>
      </c>
      <c r="S456">
        <f>Source!Y395</f>
        <v>143.85</v>
      </c>
      <c r="T456">
        <f>Source!Y396</f>
        <v>7910.32</v>
      </c>
      <c r="U456">
        <f>ROUND((175/100)*ROUND(Source!R395, 2), 2)</f>
        <v>19.41</v>
      </c>
      <c r="V456">
        <f>ROUND((0/100)*ROUND(Source!R396, 2), 2)</f>
        <v>0</v>
      </c>
      <c r="AC456">
        <v>0</v>
      </c>
    </row>
    <row r="457" spans="1:29" ht="28.5" x14ac:dyDescent="0.2">
      <c r="A457" s="34"/>
      <c r="B457" s="34"/>
      <c r="C457" s="34" t="s">
        <v>1097</v>
      </c>
      <c r="D457" s="36"/>
      <c r="E457" s="35"/>
      <c r="F457" s="38">
        <f>Source!AO395</f>
        <v>9.25</v>
      </c>
      <c r="G457" s="37" t="str">
        <f>Source!DG395</f>
        <v>*1,15)*1,1</v>
      </c>
      <c r="H457" s="35">
        <f>Source!AV396</f>
        <v>1.0669999999999999</v>
      </c>
      <c r="I457" s="38">
        <f>Source!S395</f>
        <v>224.73</v>
      </c>
      <c r="J457" s="35">
        <f>IF(Source!BA396&lt;&gt; 0, Source!BA396, 1)</f>
        <v>54.99</v>
      </c>
      <c r="K457" s="38">
        <f>Source!S396</f>
        <v>12357.9</v>
      </c>
    </row>
    <row r="458" spans="1:29" ht="28.5" x14ac:dyDescent="0.2">
      <c r="A458" s="34"/>
      <c r="B458" s="34"/>
      <c r="C458" s="34" t="s">
        <v>1098</v>
      </c>
      <c r="D458" s="36"/>
      <c r="E458" s="35"/>
      <c r="F458" s="38">
        <f>Source!AM395</f>
        <v>4.54</v>
      </c>
      <c r="G458" s="37" t="str">
        <f>Source!DE395</f>
        <v>*1,25)*1,1</v>
      </c>
      <c r="H458" s="35">
        <f>Source!AV396</f>
        <v>1.0669999999999999</v>
      </c>
      <c r="I458" s="38">
        <f>Source!Q395</f>
        <v>119.89</v>
      </c>
      <c r="J458" s="35">
        <f>IF(Source!BB396&lt;&gt; 0, Source!BB396, 1)</f>
        <v>14.42</v>
      </c>
      <c r="K458" s="38">
        <f>Source!Q396</f>
        <v>1728.81</v>
      </c>
    </row>
    <row r="459" spans="1:29" ht="28.5" x14ac:dyDescent="0.2">
      <c r="A459" s="34"/>
      <c r="B459" s="34"/>
      <c r="C459" s="34" t="s">
        <v>1099</v>
      </c>
      <c r="D459" s="36"/>
      <c r="E459" s="35"/>
      <c r="F459" s="38">
        <f>Source!AN395</f>
        <v>0.42</v>
      </c>
      <c r="G459" s="37" t="str">
        <f>Source!DF395</f>
        <v>*1,25)*1,1</v>
      </c>
      <c r="H459" s="35">
        <f>Source!AV396</f>
        <v>1.0669999999999999</v>
      </c>
      <c r="I459" s="40">
        <f>Source!R395</f>
        <v>11.09</v>
      </c>
      <c r="J459" s="35">
        <f>IF(Source!BS396&lt;&gt; 0, Source!BS396, 1)</f>
        <v>54.99</v>
      </c>
      <c r="K459" s="40">
        <f>Source!R396</f>
        <v>609.84</v>
      </c>
    </row>
    <row r="460" spans="1:29" ht="14.25" x14ac:dyDescent="0.2">
      <c r="A460" s="34"/>
      <c r="B460" s="34"/>
      <c r="C460" s="34" t="s">
        <v>1100</v>
      </c>
      <c r="D460" s="36"/>
      <c r="E460" s="35"/>
      <c r="F460" s="38">
        <f>Source!AL395</f>
        <v>0.5</v>
      </c>
      <c r="G460" s="37" t="str">
        <f>Source!DD395</f>
        <v/>
      </c>
      <c r="H460" s="35">
        <f>Source!AW396</f>
        <v>1</v>
      </c>
      <c r="I460" s="38">
        <f>Source!P395</f>
        <v>9</v>
      </c>
      <c r="J460" s="35">
        <f>IF(Source!BC396&lt;&gt; 0, Source!BC396, 1)</f>
        <v>13.1</v>
      </c>
      <c r="K460" s="38">
        <f>Source!P396</f>
        <v>117.9</v>
      </c>
    </row>
    <row r="461" spans="1:29" ht="71.25" x14ac:dyDescent="0.2">
      <c r="A461" s="34" t="s">
        <v>481</v>
      </c>
      <c r="B461" s="34" t="str">
        <f>Source!F397</f>
        <v>1.18-7-42</v>
      </c>
      <c r="C461" s="34" t="s">
        <v>483</v>
      </c>
      <c r="D461" s="36" t="str">
        <f>Source!H397</f>
        <v>шт.</v>
      </c>
      <c r="E461" s="35">
        <f>Source!I397</f>
        <v>18</v>
      </c>
      <c r="F461" s="38">
        <f>Source!AK397</f>
        <v>239.45</v>
      </c>
      <c r="G461" s="41" t="s">
        <v>3</v>
      </c>
      <c r="H461" s="35">
        <f>Source!AW398</f>
        <v>1</v>
      </c>
      <c r="I461" s="38">
        <f>Source!O397</f>
        <v>4310.1000000000004</v>
      </c>
      <c r="J461" s="35">
        <f>IF(Source!BC398&lt;&gt; 0, Source!BC398, 1)</f>
        <v>1.07</v>
      </c>
      <c r="K461" s="38">
        <f>Source!O398</f>
        <v>4611.8100000000004</v>
      </c>
      <c r="Q461">
        <f>Source!X397</f>
        <v>0</v>
      </c>
      <c r="R461">
        <f>Source!X398</f>
        <v>0</v>
      </c>
      <c r="S461">
        <f>Source!Y397</f>
        <v>0</v>
      </c>
      <c r="T461">
        <f>Source!Y398</f>
        <v>0</v>
      </c>
      <c r="U461">
        <f>ROUND((175/100)*ROUND(Source!R397, 2), 2)</f>
        <v>0</v>
      </c>
      <c r="V461">
        <f>ROUND((0/100)*ROUND(Source!R398, 2), 2)</f>
        <v>0</v>
      </c>
      <c r="AC461">
        <v>3</v>
      </c>
    </row>
    <row r="462" spans="1:29" ht="14.25" x14ac:dyDescent="0.2">
      <c r="A462" s="34"/>
      <c r="B462" s="34"/>
      <c r="C462" s="34" t="s">
        <v>1101</v>
      </c>
      <c r="D462" s="36" t="s">
        <v>1102</v>
      </c>
      <c r="E462" s="35">
        <f>Source!BZ396</f>
        <v>109</v>
      </c>
      <c r="F462" s="38"/>
      <c r="G462" s="37"/>
      <c r="H462" s="35"/>
      <c r="I462" s="38">
        <f>SUM(Q456:Q461)</f>
        <v>257.04000000000002</v>
      </c>
      <c r="J462" s="35">
        <f>Source!AT396</f>
        <v>109</v>
      </c>
      <c r="K462" s="38">
        <f>SUM(R456:R461)</f>
        <v>14134.84</v>
      </c>
    </row>
    <row r="463" spans="1:29" ht="14.25" x14ac:dyDescent="0.2">
      <c r="A463" s="34"/>
      <c r="B463" s="34"/>
      <c r="C463" s="34" t="s">
        <v>1103</v>
      </c>
      <c r="D463" s="36" t="s">
        <v>1102</v>
      </c>
      <c r="E463" s="35">
        <f>Source!CA396</f>
        <v>61</v>
      </c>
      <c r="F463" s="38"/>
      <c r="G463" s="37"/>
      <c r="H463" s="35"/>
      <c r="I463" s="38">
        <f>SUM(S456:S462)</f>
        <v>143.85</v>
      </c>
      <c r="J463" s="35">
        <f>Source!AU396</f>
        <v>61</v>
      </c>
      <c r="K463" s="38">
        <f>SUM(T456:T462)</f>
        <v>7910.32</v>
      </c>
    </row>
    <row r="464" spans="1:29" ht="28.5" x14ac:dyDescent="0.2">
      <c r="A464" s="42"/>
      <c r="B464" s="42"/>
      <c r="C464" s="42" t="s">
        <v>1104</v>
      </c>
      <c r="D464" s="43" t="s">
        <v>1105</v>
      </c>
      <c r="E464" s="44">
        <f>Source!AQ395</f>
        <v>0.75</v>
      </c>
      <c r="F464" s="45"/>
      <c r="G464" s="46" t="str">
        <f>Source!DI395</f>
        <v>*1,15)*1,1</v>
      </c>
      <c r="H464" s="44">
        <f>Source!AV396</f>
        <v>1.0669999999999999</v>
      </c>
      <c r="I464" s="45">
        <f>Source!U395</f>
        <v>18.2216925</v>
      </c>
      <c r="J464" s="44"/>
      <c r="K464" s="45"/>
    </row>
    <row r="465" spans="1:29" ht="15" x14ac:dyDescent="0.2">
      <c r="C465" s="47" t="s">
        <v>1106</v>
      </c>
      <c r="H465" s="48">
        <f>I457+I458+I460+I462+I463+SUM(I461:I461)</f>
        <v>5064.6100000000006</v>
      </c>
      <c r="I465" s="48"/>
      <c r="J465" s="48">
        <f>K457+K458+K460+K462+K463+SUM(K461:K461)</f>
        <v>40861.579999999994</v>
      </c>
      <c r="K465" s="48"/>
      <c r="O465" s="49">
        <f>I457+I458+I460+I462+I463+SUM(I461:I461)</f>
        <v>5064.6100000000006</v>
      </c>
      <c r="P465" s="49">
        <f>K457+K458+K460+K462+K463+SUM(K461:K461)</f>
        <v>40861.579999999994</v>
      </c>
    </row>
    <row r="467" spans="1:29" ht="78" x14ac:dyDescent="0.2">
      <c r="A467" s="34">
        <v>39</v>
      </c>
      <c r="B467" s="34" t="s">
        <v>1123</v>
      </c>
      <c r="C467" s="34" t="s">
        <v>264</v>
      </c>
      <c r="D467" s="36" t="str">
        <f>Source!H399</f>
        <v>1  ШТ.</v>
      </c>
      <c r="E467" s="35">
        <f>Source!I399</f>
        <v>18</v>
      </c>
      <c r="F467" s="38"/>
      <c r="G467" s="37"/>
      <c r="H467" s="35"/>
      <c r="I467" s="38"/>
      <c r="J467" s="35"/>
      <c r="K467" s="38"/>
      <c r="Q467">
        <f>Source!X399</f>
        <v>72.77</v>
      </c>
      <c r="R467">
        <f>Source!X400</f>
        <v>4001.35</v>
      </c>
      <c r="S467">
        <f>Source!Y399</f>
        <v>37.19</v>
      </c>
      <c r="T467">
        <f>Source!Y400</f>
        <v>2045.13</v>
      </c>
      <c r="U467">
        <f>ROUND((175/100)*ROUND(Source!R399, 2), 2)</f>
        <v>0</v>
      </c>
      <c r="V467">
        <f>ROUND((0/100)*ROUND(Source!R400, 2), 2)</f>
        <v>0</v>
      </c>
      <c r="AC467">
        <v>0</v>
      </c>
    </row>
    <row r="468" spans="1:29" ht="14.25" x14ac:dyDescent="0.2">
      <c r="A468" s="34"/>
      <c r="B468" s="34"/>
      <c r="C468" s="34" t="s">
        <v>1097</v>
      </c>
      <c r="D468" s="36"/>
      <c r="E468" s="35"/>
      <c r="F468" s="38">
        <f>Source!AO399</f>
        <v>3.9</v>
      </c>
      <c r="G468" s="37" t="str">
        <f>Source!DG399</f>
        <v>*1,1</v>
      </c>
      <c r="H468" s="35">
        <f>Source!AV400</f>
        <v>1.0469999999999999</v>
      </c>
      <c r="I468" s="38">
        <f>Source!S399</f>
        <v>80.849999999999994</v>
      </c>
      <c r="J468" s="35">
        <f>IF(Source!BA400&lt;&gt; 0, Source!BA400, 1)</f>
        <v>54.99</v>
      </c>
      <c r="K468" s="38">
        <f>Source!S400</f>
        <v>4445.9399999999996</v>
      </c>
    </row>
    <row r="469" spans="1:29" ht="14.25" x14ac:dyDescent="0.2">
      <c r="A469" s="34"/>
      <c r="B469" s="34"/>
      <c r="C469" s="34" t="s">
        <v>1100</v>
      </c>
      <c r="D469" s="36"/>
      <c r="E469" s="35"/>
      <c r="F469" s="38">
        <f>Source!AL399</f>
        <v>0.81</v>
      </c>
      <c r="G469" s="37" t="str">
        <f>Source!DD399</f>
        <v>*1</v>
      </c>
      <c r="H469" s="35">
        <f>Source!AW400</f>
        <v>1</v>
      </c>
      <c r="I469" s="38">
        <f>Source!P399</f>
        <v>14.58</v>
      </c>
      <c r="J469" s="35">
        <f>IF(Source!BC400&lt;&gt; 0, Source!BC400, 1)</f>
        <v>8.8000000000000007</v>
      </c>
      <c r="K469" s="38">
        <f>Source!P400</f>
        <v>128.30000000000001</v>
      </c>
    </row>
    <row r="470" spans="1:29" ht="41.25" x14ac:dyDescent="0.2">
      <c r="A470" s="34" t="s">
        <v>486</v>
      </c>
      <c r="B470" s="34" t="str">
        <f>Source!F401</f>
        <v>КА 9</v>
      </c>
      <c r="C470" s="34" t="s">
        <v>1138</v>
      </c>
      <c r="D470" s="36" t="str">
        <f>Source!H401</f>
        <v>шт.</v>
      </c>
      <c r="E470" s="35">
        <f>Source!I401</f>
        <v>18</v>
      </c>
      <c r="F470" s="38">
        <f>Source!AK401</f>
        <v>188.41</v>
      </c>
      <c r="G470" s="41" t="s">
        <v>3</v>
      </c>
      <c r="H470" s="35">
        <f>Source!AW402</f>
        <v>1</v>
      </c>
      <c r="I470" s="38">
        <f>Source!O401</f>
        <v>3391.38</v>
      </c>
      <c r="J470" s="35">
        <f>IF(Source!BC402&lt;&gt; 0, Source!BC402, 1)</f>
        <v>9.8800000000000008</v>
      </c>
      <c r="K470" s="38">
        <f>Source!O402</f>
        <v>33506.83</v>
      </c>
      <c r="Q470">
        <f>Source!X401</f>
        <v>0</v>
      </c>
      <c r="R470">
        <f>Source!X402</f>
        <v>0</v>
      </c>
      <c r="S470">
        <f>Source!Y401</f>
        <v>0</v>
      </c>
      <c r="T470">
        <f>Source!Y402</f>
        <v>0</v>
      </c>
      <c r="U470">
        <f>ROUND((175/100)*ROUND(Source!R401, 2), 2)</f>
        <v>0</v>
      </c>
      <c r="V470">
        <f>ROUND((0/100)*ROUND(Source!R402, 2), 2)</f>
        <v>0</v>
      </c>
      <c r="AC470">
        <v>3</v>
      </c>
    </row>
    <row r="471" spans="1:29" ht="14.25" x14ac:dyDescent="0.2">
      <c r="A471" s="34"/>
      <c r="B471" s="34"/>
      <c r="C471" s="34" t="s">
        <v>1101</v>
      </c>
      <c r="D471" s="36" t="s">
        <v>1102</v>
      </c>
      <c r="E471" s="35">
        <f>Source!BZ400</f>
        <v>90</v>
      </c>
      <c r="F471" s="38"/>
      <c r="G471" s="37"/>
      <c r="H471" s="35"/>
      <c r="I471" s="38">
        <f>SUM(Q467:Q470)</f>
        <v>72.77</v>
      </c>
      <c r="J471" s="35">
        <f>Source!AT400</f>
        <v>90</v>
      </c>
      <c r="K471" s="38">
        <f>SUM(R467:R470)</f>
        <v>4001.35</v>
      </c>
    </row>
    <row r="472" spans="1:29" ht="14.25" x14ac:dyDescent="0.2">
      <c r="A472" s="34"/>
      <c r="B472" s="34"/>
      <c r="C472" s="34" t="s">
        <v>1103</v>
      </c>
      <c r="D472" s="36" t="s">
        <v>1102</v>
      </c>
      <c r="E472" s="35">
        <f>Source!CA400</f>
        <v>46</v>
      </c>
      <c r="F472" s="38"/>
      <c r="G472" s="37"/>
      <c r="H472" s="35"/>
      <c r="I472" s="38">
        <f>SUM(S467:S471)</f>
        <v>37.19</v>
      </c>
      <c r="J472" s="35">
        <f>Source!AU400</f>
        <v>46</v>
      </c>
      <c r="K472" s="38">
        <f>SUM(T467:T471)</f>
        <v>2045.13</v>
      </c>
    </row>
    <row r="473" spans="1:29" ht="14.25" x14ac:dyDescent="0.2">
      <c r="A473" s="42"/>
      <c r="B473" s="42"/>
      <c r="C473" s="42" t="s">
        <v>1104</v>
      </c>
      <c r="D473" s="43" t="s">
        <v>1105</v>
      </c>
      <c r="E473" s="44">
        <f>Source!AQ399</f>
        <v>0.3</v>
      </c>
      <c r="F473" s="45"/>
      <c r="G473" s="46" t="str">
        <f>Source!DI399</f>
        <v>*1,1</v>
      </c>
      <c r="H473" s="44">
        <f>Source!AV400</f>
        <v>1.0469999999999999</v>
      </c>
      <c r="I473" s="45">
        <f>Source!U399</f>
        <v>6.2191799999999997</v>
      </c>
      <c r="J473" s="44"/>
      <c r="K473" s="45"/>
    </row>
    <row r="474" spans="1:29" ht="15" x14ac:dyDescent="0.2">
      <c r="C474" s="47" t="s">
        <v>1106</v>
      </c>
      <c r="H474" s="48">
        <f>I468+I469+I471+I472+SUM(I470:I470)</f>
        <v>3596.77</v>
      </c>
      <c r="I474" s="48"/>
      <c r="J474" s="48">
        <f>K468+K469+K471+K472+SUM(K470:K470)</f>
        <v>44127.55</v>
      </c>
      <c r="K474" s="48"/>
      <c r="O474" s="49">
        <f>I468+I469+I471+I472+SUM(I470:I470)</f>
        <v>3596.77</v>
      </c>
      <c r="P474" s="49">
        <f>K468+K469+K471+K472+SUM(K470:K470)</f>
        <v>44127.55</v>
      </c>
    </row>
    <row r="476" spans="1:29" ht="71.25" x14ac:dyDescent="0.2">
      <c r="A476" s="42">
        <v>40</v>
      </c>
      <c r="B476" s="42" t="str">
        <f>Source!F403</f>
        <v>1.13-3-38</v>
      </c>
      <c r="C476" s="42" t="s">
        <v>492</v>
      </c>
      <c r="D476" s="43" t="str">
        <f>Source!H403</f>
        <v>шт.</v>
      </c>
      <c r="E476" s="44">
        <f>Source!I403</f>
        <v>31</v>
      </c>
      <c r="F476" s="45">
        <f>Source!AL403</f>
        <v>151.24</v>
      </c>
      <c r="G476" s="46" t="str">
        <f>Source!DD403</f>
        <v/>
      </c>
      <c r="H476" s="44">
        <f>Source!AW404</f>
        <v>1</v>
      </c>
      <c r="I476" s="45">
        <f>Source!P403</f>
        <v>4688.4399999999996</v>
      </c>
      <c r="J476" s="44">
        <f>IF(Source!BC404&lt;&gt; 0, Source!BC404, 1)</f>
        <v>5.75</v>
      </c>
      <c r="K476" s="45">
        <f>Source!P404</f>
        <v>26958.53</v>
      </c>
      <c r="Q476">
        <f>Source!X403</f>
        <v>0</v>
      </c>
      <c r="R476">
        <f>Source!X404</f>
        <v>0</v>
      </c>
      <c r="S476">
        <f>Source!Y403</f>
        <v>0</v>
      </c>
      <c r="T476">
        <f>Source!Y404</f>
        <v>0</v>
      </c>
      <c r="U476">
        <f>ROUND((175/100)*ROUND(Source!R403, 2), 2)</f>
        <v>0</v>
      </c>
      <c r="V476">
        <f>ROUND((0/100)*ROUND(Source!R404, 2), 2)</f>
        <v>0</v>
      </c>
      <c r="AC476">
        <v>3</v>
      </c>
    </row>
    <row r="477" spans="1:29" ht="15" x14ac:dyDescent="0.2">
      <c r="C477" s="47" t="s">
        <v>1106</v>
      </c>
      <c r="H477" s="48">
        <f>I476+0</f>
        <v>4688.4399999999996</v>
      </c>
      <c r="I477" s="48"/>
      <c r="J477" s="48">
        <f>K476+0</f>
        <v>26958.53</v>
      </c>
      <c r="K477" s="48"/>
      <c r="O477" s="49">
        <f>I476+0</f>
        <v>4688.4399999999996</v>
      </c>
      <c r="P477" s="49">
        <f>K476+0</f>
        <v>26958.53</v>
      </c>
    </row>
    <row r="479" spans="1:29" ht="85.5" x14ac:dyDescent="0.2">
      <c r="A479" s="42">
        <v>41</v>
      </c>
      <c r="B479" s="42" t="str">
        <f>Source!F409</f>
        <v>1.13-4-63</v>
      </c>
      <c r="C479" s="42" t="s">
        <v>82</v>
      </c>
      <c r="D479" s="43" t="str">
        <f>Source!H409</f>
        <v>шт.</v>
      </c>
      <c r="E479" s="44">
        <f>Source!I409</f>
        <v>11</v>
      </c>
      <c r="F479" s="45">
        <f>Source!AL409</f>
        <v>74.36</v>
      </c>
      <c r="G479" s="46" t="str">
        <f>Source!DD409</f>
        <v/>
      </c>
      <c r="H479" s="44">
        <f>Source!AW410</f>
        <v>1</v>
      </c>
      <c r="I479" s="45">
        <f>Source!P409</f>
        <v>817.96</v>
      </c>
      <c r="J479" s="44">
        <f>IF(Source!BC410&lt;&gt; 0, Source!BC410, 1)</f>
        <v>18.87</v>
      </c>
      <c r="K479" s="45">
        <f>Source!P410</f>
        <v>15434.91</v>
      </c>
      <c r="Q479">
        <f>Source!X409</f>
        <v>0</v>
      </c>
      <c r="R479">
        <f>Source!X410</f>
        <v>0</v>
      </c>
      <c r="S479">
        <f>Source!Y409</f>
        <v>0</v>
      </c>
      <c r="T479">
        <f>Source!Y410</f>
        <v>0</v>
      </c>
      <c r="U479">
        <f>ROUND((175/100)*ROUND(Source!R409, 2), 2)</f>
        <v>0</v>
      </c>
      <c r="V479">
        <f>ROUND((0/100)*ROUND(Source!R410, 2), 2)</f>
        <v>0</v>
      </c>
      <c r="AC479">
        <v>3</v>
      </c>
    </row>
    <row r="480" spans="1:29" ht="15" x14ac:dyDescent="0.2">
      <c r="C480" s="47" t="s">
        <v>1106</v>
      </c>
      <c r="H480" s="48">
        <f>I479+0</f>
        <v>817.96</v>
      </c>
      <c r="I480" s="48"/>
      <c r="J480" s="48">
        <f>K479+0</f>
        <v>15434.91</v>
      </c>
      <c r="K480" s="48"/>
      <c r="O480" s="49">
        <f>I479+0</f>
        <v>817.96</v>
      </c>
      <c r="P480" s="49">
        <f>K479+0</f>
        <v>15434.91</v>
      </c>
    </row>
    <row r="482" spans="1:29" ht="78" x14ac:dyDescent="0.2">
      <c r="A482" s="34">
        <v>42</v>
      </c>
      <c r="B482" s="34" t="s">
        <v>1122</v>
      </c>
      <c r="C482" s="34" t="s">
        <v>253</v>
      </c>
      <c r="D482" s="36" t="str">
        <f>Source!H415</f>
        <v>1 фильтр</v>
      </c>
      <c r="E482" s="35">
        <f>Source!I415</f>
        <v>8</v>
      </c>
      <c r="F482" s="38"/>
      <c r="G482" s="37"/>
      <c r="H482" s="35"/>
      <c r="I482" s="38"/>
      <c r="J482" s="35"/>
      <c r="K482" s="38"/>
      <c r="Q482">
        <f>Source!X415</f>
        <v>114.24</v>
      </c>
      <c r="R482">
        <f>Source!X416</f>
        <v>6282.22</v>
      </c>
      <c r="S482">
        <f>Source!Y415</f>
        <v>63.93</v>
      </c>
      <c r="T482">
        <f>Source!Y416</f>
        <v>3515.74</v>
      </c>
      <c r="U482">
        <f>ROUND((175/100)*ROUND(Source!R415, 2), 2)</f>
        <v>8.6300000000000008</v>
      </c>
      <c r="V482">
        <f>ROUND((0/100)*ROUND(Source!R416, 2), 2)</f>
        <v>0</v>
      </c>
      <c r="AC482">
        <v>0</v>
      </c>
    </row>
    <row r="483" spans="1:29" ht="28.5" x14ac:dyDescent="0.2">
      <c r="A483" s="34"/>
      <c r="B483" s="34"/>
      <c r="C483" s="34" t="s">
        <v>1097</v>
      </c>
      <c r="D483" s="36"/>
      <c r="E483" s="35"/>
      <c r="F483" s="38">
        <f>Source!AO415</f>
        <v>9.25</v>
      </c>
      <c r="G483" s="37" t="str">
        <f>Source!DG415</f>
        <v>*1,15)*1,1</v>
      </c>
      <c r="H483" s="35">
        <f>Source!AV416</f>
        <v>1.0669999999999999</v>
      </c>
      <c r="I483" s="38">
        <f>Source!S415</f>
        <v>99.88</v>
      </c>
      <c r="J483" s="35">
        <f>IF(Source!BA416&lt;&gt; 0, Source!BA416, 1)</f>
        <v>54.99</v>
      </c>
      <c r="K483" s="38">
        <f>Source!S416</f>
        <v>5492.4</v>
      </c>
    </row>
    <row r="484" spans="1:29" ht="28.5" x14ac:dyDescent="0.2">
      <c r="A484" s="34"/>
      <c r="B484" s="34"/>
      <c r="C484" s="34" t="s">
        <v>1098</v>
      </c>
      <c r="D484" s="36"/>
      <c r="E484" s="35"/>
      <c r="F484" s="38">
        <f>Source!AM415</f>
        <v>4.54</v>
      </c>
      <c r="G484" s="37" t="str">
        <f>Source!DE415</f>
        <v>*1,25)*1,1</v>
      </c>
      <c r="H484" s="35">
        <f>Source!AV416</f>
        <v>1.0669999999999999</v>
      </c>
      <c r="I484" s="38">
        <f>Source!Q415</f>
        <v>53.29</v>
      </c>
      <c r="J484" s="35">
        <f>IF(Source!BB416&lt;&gt; 0, Source!BB416, 1)</f>
        <v>14.42</v>
      </c>
      <c r="K484" s="38">
        <f>Source!Q416</f>
        <v>768.44</v>
      </c>
    </row>
    <row r="485" spans="1:29" ht="28.5" x14ac:dyDescent="0.2">
      <c r="A485" s="34"/>
      <c r="B485" s="34"/>
      <c r="C485" s="34" t="s">
        <v>1099</v>
      </c>
      <c r="D485" s="36"/>
      <c r="E485" s="35"/>
      <c r="F485" s="38">
        <f>Source!AN415</f>
        <v>0.42</v>
      </c>
      <c r="G485" s="37" t="str">
        <f>Source!DF415</f>
        <v>*1,25)*1,1</v>
      </c>
      <c r="H485" s="35">
        <f>Source!AV416</f>
        <v>1.0669999999999999</v>
      </c>
      <c r="I485" s="40">
        <f>Source!R415</f>
        <v>4.93</v>
      </c>
      <c r="J485" s="35">
        <f>IF(Source!BS416&lt;&gt; 0, Source!BS416, 1)</f>
        <v>54.99</v>
      </c>
      <c r="K485" s="40">
        <f>Source!R416</f>
        <v>271.10000000000002</v>
      </c>
    </row>
    <row r="486" spans="1:29" ht="14.25" x14ac:dyDescent="0.2">
      <c r="A486" s="34"/>
      <c r="B486" s="34"/>
      <c r="C486" s="34" t="s">
        <v>1100</v>
      </c>
      <c r="D486" s="36"/>
      <c r="E486" s="35"/>
      <c r="F486" s="38">
        <f>Source!AL415</f>
        <v>0.5</v>
      </c>
      <c r="G486" s="37" t="str">
        <f>Source!DD415</f>
        <v/>
      </c>
      <c r="H486" s="35">
        <f>Source!AW416</f>
        <v>1</v>
      </c>
      <c r="I486" s="38">
        <f>Source!P415</f>
        <v>4</v>
      </c>
      <c r="J486" s="35">
        <f>IF(Source!BC416&lt;&gt; 0, Source!BC416, 1)</f>
        <v>13.1</v>
      </c>
      <c r="K486" s="38">
        <f>Source!P416</f>
        <v>52.4</v>
      </c>
    </row>
    <row r="487" spans="1:29" ht="71.25" x14ac:dyDescent="0.2">
      <c r="A487" s="34" t="s">
        <v>499</v>
      </c>
      <c r="B487" s="34" t="str">
        <f>Source!F417</f>
        <v>1.18-7-43</v>
      </c>
      <c r="C487" s="34" t="s">
        <v>501</v>
      </c>
      <c r="D487" s="36" t="str">
        <f>Source!H417</f>
        <v>шт.</v>
      </c>
      <c r="E487" s="35">
        <f>Source!I417</f>
        <v>8</v>
      </c>
      <c r="F487" s="38">
        <f>Source!AK417</f>
        <v>329.92</v>
      </c>
      <c r="G487" s="41" t="s">
        <v>3</v>
      </c>
      <c r="H487" s="35">
        <f>Source!AW418</f>
        <v>1</v>
      </c>
      <c r="I487" s="38">
        <f>Source!O417</f>
        <v>2639.36</v>
      </c>
      <c r="J487" s="35">
        <f>IF(Source!BC418&lt;&gt; 0, Source!BC418, 1)</f>
        <v>1.1499999999999999</v>
      </c>
      <c r="K487" s="38">
        <f>Source!O418</f>
        <v>3035.26</v>
      </c>
      <c r="Q487">
        <f>Source!X417</f>
        <v>0</v>
      </c>
      <c r="R487">
        <f>Source!X418</f>
        <v>0</v>
      </c>
      <c r="S487">
        <f>Source!Y417</f>
        <v>0</v>
      </c>
      <c r="T487">
        <f>Source!Y418</f>
        <v>0</v>
      </c>
      <c r="U487">
        <f>ROUND((175/100)*ROUND(Source!R417, 2), 2)</f>
        <v>0</v>
      </c>
      <c r="V487">
        <f>ROUND((0/100)*ROUND(Source!R418, 2), 2)</f>
        <v>0</v>
      </c>
      <c r="AC487">
        <v>3</v>
      </c>
    </row>
    <row r="488" spans="1:29" ht="14.25" x14ac:dyDescent="0.2">
      <c r="A488" s="34"/>
      <c r="B488" s="34"/>
      <c r="C488" s="34" t="s">
        <v>1101</v>
      </c>
      <c r="D488" s="36" t="s">
        <v>1102</v>
      </c>
      <c r="E488" s="35">
        <f>Source!BZ416</f>
        <v>109</v>
      </c>
      <c r="F488" s="38"/>
      <c r="G488" s="37"/>
      <c r="H488" s="35"/>
      <c r="I488" s="38">
        <f>SUM(Q482:Q487)</f>
        <v>114.24</v>
      </c>
      <c r="J488" s="35">
        <f>Source!AT416</f>
        <v>109</v>
      </c>
      <c r="K488" s="38">
        <f>SUM(R482:R487)</f>
        <v>6282.22</v>
      </c>
    </row>
    <row r="489" spans="1:29" ht="14.25" x14ac:dyDescent="0.2">
      <c r="A489" s="34"/>
      <c r="B489" s="34"/>
      <c r="C489" s="34" t="s">
        <v>1103</v>
      </c>
      <c r="D489" s="36" t="s">
        <v>1102</v>
      </c>
      <c r="E489" s="35">
        <f>Source!CA416</f>
        <v>61</v>
      </c>
      <c r="F489" s="38"/>
      <c r="G489" s="37"/>
      <c r="H489" s="35"/>
      <c r="I489" s="38">
        <f>SUM(S482:S488)</f>
        <v>63.93</v>
      </c>
      <c r="J489" s="35">
        <f>Source!AU416</f>
        <v>61</v>
      </c>
      <c r="K489" s="38">
        <f>SUM(T482:T488)</f>
        <v>3515.74</v>
      </c>
    </row>
    <row r="490" spans="1:29" ht="28.5" x14ac:dyDescent="0.2">
      <c r="A490" s="42"/>
      <c r="B490" s="42"/>
      <c r="C490" s="42" t="s">
        <v>1104</v>
      </c>
      <c r="D490" s="43" t="s">
        <v>1105</v>
      </c>
      <c r="E490" s="44">
        <f>Source!AQ415</f>
        <v>0.75</v>
      </c>
      <c r="F490" s="45"/>
      <c r="G490" s="46" t="str">
        <f>Source!DI415</f>
        <v>*1,15)*1,1</v>
      </c>
      <c r="H490" s="44">
        <f>Source!AV416</f>
        <v>1.0669999999999999</v>
      </c>
      <c r="I490" s="45">
        <f>Source!U415</f>
        <v>8.0985300000000002</v>
      </c>
      <c r="J490" s="44"/>
      <c r="K490" s="45"/>
    </row>
    <row r="491" spans="1:29" ht="15" x14ac:dyDescent="0.2">
      <c r="C491" s="47" t="s">
        <v>1106</v>
      </c>
      <c r="H491" s="48">
        <f>I483+I484+I486+I488+I489+SUM(I487:I487)</f>
        <v>2974.7000000000003</v>
      </c>
      <c r="I491" s="48"/>
      <c r="J491" s="48">
        <f>K483+K484+K486+K488+K489+SUM(K487:K487)</f>
        <v>19146.46</v>
      </c>
      <c r="K491" s="48"/>
      <c r="O491" s="49">
        <f>I483+I484+I486+I488+I489+SUM(I487:I487)</f>
        <v>2974.7000000000003</v>
      </c>
      <c r="P491" s="49">
        <f>K483+K484+K486+K488+K489+SUM(K487:K487)</f>
        <v>19146.46</v>
      </c>
    </row>
    <row r="493" spans="1:29" ht="78" x14ac:dyDescent="0.2">
      <c r="A493" s="34">
        <v>43</v>
      </c>
      <c r="B493" s="34" t="s">
        <v>1123</v>
      </c>
      <c r="C493" s="34" t="s">
        <v>264</v>
      </c>
      <c r="D493" s="36" t="str">
        <f>Source!H419</f>
        <v>1  ШТ.</v>
      </c>
      <c r="E493" s="35">
        <f>Source!I419</f>
        <v>8</v>
      </c>
      <c r="F493" s="38"/>
      <c r="G493" s="37"/>
      <c r="H493" s="35"/>
      <c r="I493" s="38"/>
      <c r="J493" s="35"/>
      <c r="K493" s="38"/>
      <c r="Q493">
        <f>Source!X419</f>
        <v>32.340000000000003</v>
      </c>
      <c r="R493">
        <f>Source!X420</f>
        <v>1778.21</v>
      </c>
      <c r="S493">
        <f>Source!Y419</f>
        <v>16.53</v>
      </c>
      <c r="T493">
        <f>Source!Y420</f>
        <v>908.86</v>
      </c>
      <c r="U493">
        <f>ROUND((175/100)*ROUND(Source!R419, 2), 2)</f>
        <v>0</v>
      </c>
      <c r="V493">
        <f>ROUND((0/100)*ROUND(Source!R420, 2), 2)</f>
        <v>0</v>
      </c>
      <c r="AC493">
        <v>0</v>
      </c>
    </row>
    <row r="494" spans="1:29" ht="14.25" x14ac:dyDescent="0.2">
      <c r="A494" s="34"/>
      <c r="B494" s="34"/>
      <c r="C494" s="34" t="s">
        <v>1097</v>
      </c>
      <c r="D494" s="36"/>
      <c r="E494" s="35"/>
      <c r="F494" s="38">
        <f>Source!AO419</f>
        <v>3.9</v>
      </c>
      <c r="G494" s="37" t="str">
        <f>Source!DG419</f>
        <v>*1,1</v>
      </c>
      <c r="H494" s="35">
        <f>Source!AV420</f>
        <v>1.0469999999999999</v>
      </c>
      <c r="I494" s="38">
        <f>Source!S419</f>
        <v>35.93</v>
      </c>
      <c r="J494" s="35">
        <f>IF(Source!BA420&lt;&gt; 0, Source!BA420, 1)</f>
        <v>54.99</v>
      </c>
      <c r="K494" s="38">
        <f>Source!S420</f>
        <v>1975.79</v>
      </c>
    </row>
    <row r="495" spans="1:29" ht="14.25" x14ac:dyDescent="0.2">
      <c r="A495" s="34"/>
      <c r="B495" s="34"/>
      <c r="C495" s="34" t="s">
        <v>1100</v>
      </c>
      <c r="D495" s="36"/>
      <c r="E495" s="35"/>
      <c r="F495" s="38">
        <f>Source!AL419</f>
        <v>0.81</v>
      </c>
      <c r="G495" s="37" t="str">
        <f>Source!DD419</f>
        <v>*1</v>
      </c>
      <c r="H495" s="35">
        <f>Source!AW420</f>
        <v>1</v>
      </c>
      <c r="I495" s="38">
        <f>Source!P419</f>
        <v>6.48</v>
      </c>
      <c r="J495" s="35">
        <f>IF(Source!BC420&lt;&gt; 0, Source!BC420, 1)</f>
        <v>8.8000000000000007</v>
      </c>
      <c r="K495" s="38">
        <f>Source!P420</f>
        <v>57.02</v>
      </c>
    </row>
    <row r="496" spans="1:29" ht="41.25" x14ac:dyDescent="0.2">
      <c r="A496" s="34" t="s">
        <v>504</v>
      </c>
      <c r="B496" s="34" t="str">
        <f>Source!F421</f>
        <v>КА 10</v>
      </c>
      <c r="C496" s="34" t="s">
        <v>1139</v>
      </c>
      <c r="D496" s="36" t="str">
        <f>Source!H421</f>
        <v>шт.</v>
      </c>
      <c r="E496" s="35">
        <f>Source!I421</f>
        <v>8</v>
      </c>
      <c r="F496" s="38">
        <f>Source!AK421</f>
        <v>205.62</v>
      </c>
      <c r="G496" s="41" t="s">
        <v>3</v>
      </c>
      <c r="H496" s="35">
        <f>Source!AW422</f>
        <v>1</v>
      </c>
      <c r="I496" s="38">
        <f>Source!O421</f>
        <v>1644.96</v>
      </c>
      <c r="J496" s="35">
        <f>IF(Source!BC422&lt;&gt; 0, Source!BC422, 1)</f>
        <v>9.8800000000000008</v>
      </c>
      <c r="K496" s="38">
        <f>Source!O422</f>
        <v>16252.2</v>
      </c>
      <c r="Q496">
        <f>Source!X421</f>
        <v>0</v>
      </c>
      <c r="R496">
        <f>Source!X422</f>
        <v>0</v>
      </c>
      <c r="S496">
        <f>Source!Y421</f>
        <v>0</v>
      </c>
      <c r="T496">
        <f>Source!Y422</f>
        <v>0</v>
      </c>
      <c r="U496">
        <f>ROUND((175/100)*ROUND(Source!R421, 2), 2)</f>
        <v>0</v>
      </c>
      <c r="V496">
        <f>ROUND((0/100)*ROUND(Source!R422, 2), 2)</f>
        <v>0</v>
      </c>
      <c r="AC496">
        <v>3</v>
      </c>
    </row>
    <row r="497" spans="1:29" ht="14.25" x14ac:dyDescent="0.2">
      <c r="A497" s="34"/>
      <c r="B497" s="34"/>
      <c r="C497" s="34" t="s">
        <v>1101</v>
      </c>
      <c r="D497" s="36" t="s">
        <v>1102</v>
      </c>
      <c r="E497" s="35">
        <f>Source!BZ420</f>
        <v>90</v>
      </c>
      <c r="F497" s="38"/>
      <c r="G497" s="37"/>
      <c r="H497" s="35"/>
      <c r="I497" s="38">
        <f>SUM(Q493:Q496)</f>
        <v>32.340000000000003</v>
      </c>
      <c r="J497" s="35">
        <f>Source!AT420</f>
        <v>90</v>
      </c>
      <c r="K497" s="38">
        <f>SUM(R493:R496)</f>
        <v>1778.21</v>
      </c>
    </row>
    <row r="498" spans="1:29" ht="14.25" x14ac:dyDescent="0.2">
      <c r="A498" s="34"/>
      <c r="B498" s="34"/>
      <c r="C498" s="34" t="s">
        <v>1103</v>
      </c>
      <c r="D498" s="36" t="s">
        <v>1102</v>
      </c>
      <c r="E498" s="35">
        <f>Source!CA420</f>
        <v>46</v>
      </c>
      <c r="F498" s="38"/>
      <c r="G498" s="37"/>
      <c r="H498" s="35"/>
      <c r="I498" s="38">
        <f>SUM(S493:S497)</f>
        <v>16.53</v>
      </c>
      <c r="J498" s="35">
        <f>Source!AU420</f>
        <v>46</v>
      </c>
      <c r="K498" s="38">
        <f>SUM(T493:T497)</f>
        <v>908.86</v>
      </c>
    </row>
    <row r="499" spans="1:29" ht="14.25" x14ac:dyDescent="0.2">
      <c r="A499" s="42"/>
      <c r="B499" s="42"/>
      <c r="C499" s="42" t="s">
        <v>1104</v>
      </c>
      <c r="D499" s="43" t="s">
        <v>1105</v>
      </c>
      <c r="E499" s="44">
        <f>Source!AQ419</f>
        <v>0.3</v>
      </c>
      <c r="F499" s="45"/>
      <c r="G499" s="46" t="str">
        <f>Source!DI419</f>
        <v>*1,1</v>
      </c>
      <c r="H499" s="44">
        <f>Source!AV420</f>
        <v>1.0469999999999999</v>
      </c>
      <c r="I499" s="45">
        <f>Source!U419</f>
        <v>2.7640799999999999</v>
      </c>
      <c r="J499" s="44"/>
      <c r="K499" s="45"/>
    </row>
    <row r="500" spans="1:29" ht="15" x14ac:dyDescent="0.2">
      <c r="C500" s="47" t="s">
        <v>1106</v>
      </c>
      <c r="H500" s="48">
        <f>I494+I495+I497+I498+SUM(I496:I496)</f>
        <v>1736.24</v>
      </c>
      <c r="I500" s="48"/>
      <c r="J500" s="48">
        <f>K494+K495+K497+K498+SUM(K496:K496)</f>
        <v>20972.080000000002</v>
      </c>
      <c r="K500" s="48"/>
      <c r="O500" s="49">
        <f>I494+I495+I497+I498+SUM(I496:I496)</f>
        <v>1736.24</v>
      </c>
      <c r="P500" s="49">
        <f>K494+K495+K497+K498+SUM(K496:K496)</f>
        <v>20972.080000000002</v>
      </c>
    </row>
    <row r="502" spans="1:29" ht="71.25" x14ac:dyDescent="0.2">
      <c r="A502" s="42">
        <v>44</v>
      </c>
      <c r="B502" s="42" t="str">
        <f>Source!F423</f>
        <v>1.13-3-39</v>
      </c>
      <c r="C502" s="42" t="s">
        <v>294</v>
      </c>
      <c r="D502" s="43" t="str">
        <f>Source!H423</f>
        <v>шт.</v>
      </c>
      <c r="E502" s="44">
        <f>Source!I423</f>
        <v>10</v>
      </c>
      <c r="F502" s="45">
        <f>Source!AL423</f>
        <v>190.59</v>
      </c>
      <c r="G502" s="46" t="str">
        <f>Source!DD423</f>
        <v/>
      </c>
      <c r="H502" s="44">
        <f>Source!AW424</f>
        <v>1</v>
      </c>
      <c r="I502" s="45">
        <f>Source!P423</f>
        <v>1905.9</v>
      </c>
      <c r="J502" s="44">
        <f>IF(Source!BC424&lt;&gt; 0, Source!BC424, 1)</f>
        <v>6</v>
      </c>
      <c r="K502" s="45">
        <f>Source!P424</f>
        <v>11435.4</v>
      </c>
      <c r="Q502">
        <f>Source!X423</f>
        <v>0</v>
      </c>
      <c r="R502">
        <f>Source!X424</f>
        <v>0</v>
      </c>
      <c r="S502">
        <f>Source!Y423</f>
        <v>0</v>
      </c>
      <c r="T502">
        <f>Source!Y424</f>
        <v>0</v>
      </c>
      <c r="U502">
        <f>ROUND((175/100)*ROUND(Source!R423, 2), 2)</f>
        <v>0</v>
      </c>
      <c r="V502">
        <f>ROUND((0/100)*ROUND(Source!R424, 2), 2)</f>
        <v>0</v>
      </c>
      <c r="AC502">
        <v>3</v>
      </c>
    </row>
    <row r="503" spans="1:29" ht="15" x14ac:dyDescent="0.2">
      <c r="C503" s="47" t="s">
        <v>1106</v>
      </c>
      <c r="H503" s="48">
        <f>I502+0</f>
        <v>1905.9</v>
      </c>
      <c r="I503" s="48"/>
      <c r="J503" s="48">
        <f>K502+0</f>
        <v>11435.4</v>
      </c>
      <c r="K503" s="48"/>
      <c r="O503" s="49">
        <f>I502+0</f>
        <v>1905.9</v>
      </c>
      <c r="P503" s="49">
        <f>K502+0</f>
        <v>11435.4</v>
      </c>
    </row>
    <row r="505" spans="1:29" ht="78" x14ac:dyDescent="0.2">
      <c r="A505" s="34">
        <v>45</v>
      </c>
      <c r="B505" s="34" t="s">
        <v>1140</v>
      </c>
      <c r="C505" s="34" t="s">
        <v>264</v>
      </c>
      <c r="D505" s="36" t="str">
        <f>Source!H429</f>
        <v>1  ШТ.</v>
      </c>
      <c r="E505" s="35">
        <f>Source!I429</f>
        <v>27</v>
      </c>
      <c r="F505" s="38"/>
      <c r="G505" s="37"/>
      <c r="H505" s="35"/>
      <c r="I505" s="38"/>
      <c r="J505" s="35"/>
      <c r="K505" s="38"/>
      <c r="Q505">
        <f>Source!X429</f>
        <v>125.52</v>
      </c>
      <c r="R505">
        <f>Source!X430</f>
        <v>6902.51</v>
      </c>
      <c r="S505">
        <f>Source!Y429</f>
        <v>64.16</v>
      </c>
      <c r="T505">
        <f>Source!Y430</f>
        <v>3527.95</v>
      </c>
      <c r="U505">
        <f>ROUND((175/100)*ROUND(Source!R429, 2), 2)</f>
        <v>0</v>
      </c>
      <c r="V505">
        <f>ROUND((0/100)*ROUND(Source!R430, 2), 2)</f>
        <v>0</v>
      </c>
      <c r="AC505">
        <v>0</v>
      </c>
    </row>
    <row r="506" spans="1:29" ht="28.5" x14ac:dyDescent="0.2">
      <c r="A506" s="34"/>
      <c r="B506" s="34"/>
      <c r="C506" s="34" t="s">
        <v>1097</v>
      </c>
      <c r="D506" s="36"/>
      <c r="E506" s="35"/>
      <c r="F506" s="38">
        <f>Source!AO429</f>
        <v>3.9</v>
      </c>
      <c r="G506" s="37" t="str">
        <f>Source!DG429</f>
        <v>*1,15)*1,1</v>
      </c>
      <c r="H506" s="35">
        <f>Source!AV430</f>
        <v>1.0469999999999999</v>
      </c>
      <c r="I506" s="38">
        <f>Source!S429</f>
        <v>139.47</v>
      </c>
      <c r="J506" s="35">
        <f>IF(Source!BA430&lt;&gt; 0, Source!BA430, 1)</f>
        <v>54.99</v>
      </c>
      <c r="K506" s="38">
        <f>Source!S430</f>
        <v>7669.46</v>
      </c>
    </row>
    <row r="507" spans="1:29" ht="14.25" x14ac:dyDescent="0.2">
      <c r="A507" s="34"/>
      <c r="B507" s="34"/>
      <c r="C507" s="34" t="s">
        <v>1100</v>
      </c>
      <c r="D507" s="36"/>
      <c r="E507" s="35"/>
      <c r="F507" s="38">
        <f>Source!AL429</f>
        <v>0.81</v>
      </c>
      <c r="G507" s="37" t="str">
        <f>Source!DD429</f>
        <v/>
      </c>
      <c r="H507" s="35">
        <f>Source!AW430</f>
        <v>1</v>
      </c>
      <c r="I507" s="38">
        <f>Source!P429</f>
        <v>21.87</v>
      </c>
      <c r="J507" s="35">
        <f>IF(Source!BC430&lt;&gt; 0, Source!BC430, 1)</f>
        <v>8.8000000000000007</v>
      </c>
      <c r="K507" s="38">
        <f>Source!P430</f>
        <v>192.46</v>
      </c>
    </row>
    <row r="508" spans="1:29" ht="85.5" x14ac:dyDescent="0.2">
      <c r="A508" s="34" t="s">
        <v>510</v>
      </c>
      <c r="B508" s="34" t="str">
        <f>Source!F431</f>
        <v>1.18-6-143</v>
      </c>
      <c r="C508" s="34" t="s">
        <v>512</v>
      </c>
      <c r="D508" s="36" t="str">
        <f>Source!H431</f>
        <v>шт.</v>
      </c>
      <c r="E508" s="35">
        <f>Source!I431</f>
        <v>27</v>
      </c>
      <c r="F508" s="38">
        <f>Source!AK431</f>
        <v>132.38</v>
      </c>
      <c r="G508" s="41" t="s">
        <v>3</v>
      </c>
      <c r="H508" s="35">
        <f>Source!AW432</f>
        <v>1</v>
      </c>
      <c r="I508" s="38">
        <f>Source!O431</f>
        <v>3574.26</v>
      </c>
      <c r="J508" s="35">
        <f>IF(Source!BC432&lt;&gt; 0, Source!BC432, 1)</f>
        <v>6.32</v>
      </c>
      <c r="K508" s="38">
        <f>Source!O432</f>
        <v>22589.32</v>
      </c>
      <c r="Q508">
        <f>Source!X431</f>
        <v>0</v>
      </c>
      <c r="R508">
        <f>Source!X432</f>
        <v>0</v>
      </c>
      <c r="S508">
        <f>Source!Y431</f>
        <v>0</v>
      </c>
      <c r="T508">
        <f>Source!Y432</f>
        <v>0</v>
      </c>
      <c r="U508">
        <f>ROUND((175/100)*ROUND(Source!R431, 2), 2)</f>
        <v>0</v>
      </c>
      <c r="V508">
        <f>ROUND((0/100)*ROUND(Source!R432, 2), 2)</f>
        <v>0</v>
      </c>
      <c r="AC508">
        <v>3</v>
      </c>
    </row>
    <row r="509" spans="1:29" ht="14.25" x14ac:dyDescent="0.2">
      <c r="A509" s="34"/>
      <c r="B509" s="34"/>
      <c r="C509" s="34" t="s">
        <v>1101</v>
      </c>
      <c r="D509" s="36" t="s">
        <v>1102</v>
      </c>
      <c r="E509" s="35">
        <f>Source!BZ430</f>
        <v>90</v>
      </c>
      <c r="F509" s="38"/>
      <c r="G509" s="37"/>
      <c r="H509" s="35"/>
      <c r="I509" s="38">
        <f>SUM(Q505:Q508)</f>
        <v>125.52</v>
      </c>
      <c r="J509" s="35">
        <f>Source!AT430</f>
        <v>90</v>
      </c>
      <c r="K509" s="38">
        <f>SUM(R505:R508)</f>
        <v>6902.51</v>
      </c>
    </row>
    <row r="510" spans="1:29" ht="14.25" x14ac:dyDescent="0.2">
      <c r="A510" s="34"/>
      <c r="B510" s="34"/>
      <c r="C510" s="34" t="s">
        <v>1103</v>
      </c>
      <c r="D510" s="36" t="s">
        <v>1102</v>
      </c>
      <c r="E510" s="35">
        <f>Source!CA430</f>
        <v>46</v>
      </c>
      <c r="F510" s="38"/>
      <c r="G510" s="37"/>
      <c r="H510" s="35"/>
      <c r="I510" s="38">
        <f>SUM(S505:S509)</f>
        <v>64.16</v>
      </c>
      <c r="J510" s="35">
        <f>Source!AU430</f>
        <v>46</v>
      </c>
      <c r="K510" s="38">
        <f>SUM(T505:T509)</f>
        <v>3527.95</v>
      </c>
    </row>
    <row r="511" spans="1:29" ht="28.5" x14ac:dyDescent="0.2">
      <c r="A511" s="42"/>
      <c r="B511" s="42"/>
      <c r="C511" s="42" t="s">
        <v>1104</v>
      </c>
      <c r="D511" s="43" t="s">
        <v>1105</v>
      </c>
      <c r="E511" s="44">
        <f>Source!AQ429</f>
        <v>0.3</v>
      </c>
      <c r="F511" s="45"/>
      <c r="G511" s="46" t="str">
        <f>Source!DI429</f>
        <v>*1,15)*1,1</v>
      </c>
      <c r="H511" s="44">
        <f>Source!AV430</f>
        <v>1.0469999999999999</v>
      </c>
      <c r="I511" s="45">
        <f>Source!U429</f>
        <v>10.728085499999999</v>
      </c>
      <c r="J511" s="44"/>
      <c r="K511" s="45"/>
    </row>
    <row r="512" spans="1:29" ht="15" x14ac:dyDescent="0.2">
      <c r="C512" s="47" t="s">
        <v>1106</v>
      </c>
      <c r="H512" s="48">
        <f>I506+I507+I509+I510+SUM(I508:I508)</f>
        <v>3925.28</v>
      </c>
      <c r="I512" s="48"/>
      <c r="J512" s="48">
        <f>K506+K507+K509+K510+SUM(K508:K508)</f>
        <v>40881.699999999997</v>
      </c>
      <c r="K512" s="48"/>
      <c r="O512" s="49">
        <f>I506+I507+I509+I510+SUM(I508:I508)</f>
        <v>3925.28</v>
      </c>
      <c r="P512" s="49">
        <f>K506+K507+K509+K510+SUM(K508:K508)</f>
        <v>40881.699999999997</v>
      </c>
    </row>
    <row r="514" spans="1:29" ht="78" x14ac:dyDescent="0.2">
      <c r="A514" s="34">
        <v>46</v>
      </c>
      <c r="B514" s="34" t="s">
        <v>1126</v>
      </c>
      <c r="C514" s="34" t="s">
        <v>301</v>
      </c>
      <c r="D514" s="36" t="str">
        <f>Source!H437</f>
        <v>10 м изоляции</v>
      </c>
      <c r="E514" s="35">
        <f>Source!I437</f>
        <v>32</v>
      </c>
      <c r="F514" s="38"/>
      <c r="G514" s="37"/>
      <c r="H514" s="35"/>
      <c r="I514" s="38"/>
      <c r="J514" s="35"/>
      <c r="K514" s="38"/>
      <c r="Q514">
        <f>Source!X437</f>
        <v>1058.97</v>
      </c>
      <c r="R514">
        <f>Source!X438</f>
        <v>58232.91</v>
      </c>
      <c r="S514">
        <f>Source!Y437</f>
        <v>572.09</v>
      </c>
      <c r="T514">
        <f>Source!Y438</f>
        <v>31459.16</v>
      </c>
      <c r="U514">
        <f>ROUND((175/100)*ROUND(Source!R437, 2), 2)</f>
        <v>8.8699999999999992</v>
      </c>
      <c r="V514">
        <f>ROUND((0/100)*ROUND(Source!R438, 2), 2)</f>
        <v>0</v>
      </c>
      <c r="AC514">
        <v>0</v>
      </c>
    </row>
    <row r="515" spans="1:29" x14ac:dyDescent="0.2">
      <c r="C515" s="39" t="str">
        <f>"Объем: "&amp;Source!I437&amp;"=(10+"&amp;"160+"&amp;"95+"&amp;"55)/"&amp;"10"</f>
        <v>Объем: 32=(10+160+95+55)/10</v>
      </c>
    </row>
    <row r="516" spans="1:29" ht="28.5" x14ac:dyDescent="0.2">
      <c r="A516" s="34"/>
      <c r="B516" s="34"/>
      <c r="C516" s="34" t="s">
        <v>1097</v>
      </c>
      <c r="D516" s="36"/>
      <c r="E516" s="35"/>
      <c r="F516" s="38">
        <f>Source!AO437</f>
        <v>28.6</v>
      </c>
      <c r="G516" s="37" t="str">
        <f>Source!DG437</f>
        <v>*1,15)*1,1</v>
      </c>
      <c r="H516" s="35">
        <f>Source!AV438</f>
        <v>1.0469999999999999</v>
      </c>
      <c r="I516" s="38">
        <f>Source!S437</f>
        <v>1212.1400000000001</v>
      </c>
      <c r="J516" s="35">
        <f>IF(Source!BA438&lt;&gt; 0, Source!BA438, 1)</f>
        <v>54.99</v>
      </c>
      <c r="K516" s="38">
        <f>Source!S438</f>
        <v>66655.58</v>
      </c>
    </row>
    <row r="517" spans="1:29" ht="28.5" x14ac:dyDescent="0.2">
      <c r="A517" s="34"/>
      <c r="B517" s="34"/>
      <c r="C517" s="34" t="s">
        <v>1098</v>
      </c>
      <c r="D517" s="36"/>
      <c r="E517" s="35"/>
      <c r="F517" s="38">
        <f>Source!AM437</f>
        <v>0.75</v>
      </c>
      <c r="G517" s="37" t="str">
        <f>Source!DE437</f>
        <v>*1,25)*1,1</v>
      </c>
      <c r="H517" s="35">
        <f>Source!AV438</f>
        <v>1.0469999999999999</v>
      </c>
      <c r="I517" s="38">
        <f>Source!Q437</f>
        <v>34.549999999999997</v>
      </c>
      <c r="J517" s="35">
        <f>IF(Source!BB438&lt;&gt; 0, Source!BB438, 1)</f>
        <v>16.25</v>
      </c>
      <c r="K517" s="38">
        <f>Source!Q438</f>
        <v>561.44000000000005</v>
      </c>
    </row>
    <row r="518" spans="1:29" ht="28.5" x14ac:dyDescent="0.2">
      <c r="A518" s="34"/>
      <c r="B518" s="34"/>
      <c r="C518" s="34" t="s">
        <v>1099</v>
      </c>
      <c r="D518" s="36"/>
      <c r="E518" s="35"/>
      <c r="F518" s="38">
        <f>Source!AN437</f>
        <v>0.11</v>
      </c>
      <c r="G518" s="37" t="str">
        <f>Source!DF437</f>
        <v>*1,25)*1,1</v>
      </c>
      <c r="H518" s="35">
        <f>Source!AV438</f>
        <v>1.0469999999999999</v>
      </c>
      <c r="I518" s="40">
        <f>Source!R437</f>
        <v>5.07</v>
      </c>
      <c r="J518" s="35">
        <f>IF(Source!BS438&lt;&gt; 0, Source!BS438, 1)</f>
        <v>54.99</v>
      </c>
      <c r="K518" s="40">
        <f>Source!R438</f>
        <v>278.8</v>
      </c>
    </row>
    <row r="519" spans="1:29" ht="14.25" x14ac:dyDescent="0.2">
      <c r="A519" s="34"/>
      <c r="B519" s="34"/>
      <c r="C519" s="34" t="s">
        <v>1100</v>
      </c>
      <c r="D519" s="36"/>
      <c r="E519" s="35"/>
      <c r="F519" s="38">
        <f>Source!AL437</f>
        <v>55.68</v>
      </c>
      <c r="G519" s="37" t="str">
        <f>Source!DD437</f>
        <v/>
      </c>
      <c r="H519" s="35">
        <f>Source!AW438</f>
        <v>1.0189999999999999</v>
      </c>
      <c r="I519" s="38">
        <f>Source!P437</f>
        <v>1815.61</v>
      </c>
      <c r="J519" s="35">
        <f>IF(Source!BC438&lt;&gt; 0, Source!BC438, 1)</f>
        <v>19.48</v>
      </c>
      <c r="K519" s="38">
        <f>Source!P438</f>
        <v>35368.080000000002</v>
      </c>
    </row>
    <row r="520" spans="1:29" ht="142.5" x14ac:dyDescent="0.2">
      <c r="A520" s="34" t="s">
        <v>518</v>
      </c>
      <c r="B520" s="34" t="str">
        <f>Source!F439</f>
        <v>1.1-1-3132</v>
      </c>
      <c r="C520" s="34" t="s">
        <v>1053</v>
      </c>
      <c r="D520" s="36" t="str">
        <f>Source!H439</f>
        <v>м</v>
      </c>
      <c r="E520" s="35">
        <f>Source!I439</f>
        <v>10.5</v>
      </c>
      <c r="F520" s="38">
        <f>Source!AK439</f>
        <v>4.9000000000000004</v>
      </c>
      <c r="G520" s="41" t="s">
        <v>3</v>
      </c>
      <c r="H520" s="35">
        <f>Source!AW440</f>
        <v>1.0189999999999999</v>
      </c>
      <c r="I520" s="38">
        <f>Source!O439</f>
        <v>52.43</v>
      </c>
      <c r="J520" s="35">
        <f>IF(Source!BC440&lt;&gt; 0, Source!BC440, 1)</f>
        <v>6.15</v>
      </c>
      <c r="K520" s="38">
        <f>Source!O440</f>
        <v>322.44</v>
      </c>
      <c r="Q520">
        <f>Source!X439</f>
        <v>0</v>
      </c>
      <c r="R520">
        <f>Source!X440</f>
        <v>0</v>
      </c>
      <c r="S520">
        <f>Source!Y439</f>
        <v>0</v>
      </c>
      <c r="T520">
        <f>Source!Y440</f>
        <v>0</v>
      </c>
      <c r="U520">
        <f>ROUND((175/100)*ROUND(Source!R439, 2), 2)</f>
        <v>0</v>
      </c>
      <c r="V520">
        <f>ROUND((0/100)*ROUND(Source!R440, 2), 2)</f>
        <v>0</v>
      </c>
      <c r="AC520">
        <v>3</v>
      </c>
    </row>
    <row r="521" spans="1:29" ht="142.5" x14ac:dyDescent="0.2">
      <c r="A521" s="34" t="s">
        <v>519</v>
      </c>
      <c r="B521" s="34" t="str">
        <f>Source!F441</f>
        <v>1.1-1-3132</v>
      </c>
      <c r="C521" s="34" t="s">
        <v>1054</v>
      </c>
      <c r="D521" s="36" t="str">
        <f>Source!H441</f>
        <v>м</v>
      </c>
      <c r="E521" s="35">
        <f>Source!I441</f>
        <v>168</v>
      </c>
      <c r="F521" s="38">
        <f>Source!AK441</f>
        <v>4.9000000000000004</v>
      </c>
      <c r="G521" s="41" t="s">
        <v>3</v>
      </c>
      <c r="H521" s="35">
        <f>Source!AW442</f>
        <v>1.0189999999999999</v>
      </c>
      <c r="I521" s="38">
        <f>Source!O441</f>
        <v>838.84</v>
      </c>
      <c r="J521" s="35">
        <f>IF(Source!BC442&lt;&gt; 0, Source!BC442, 1)</f>
        <v>6.15</v>
      </c>
      <c r="K521" s="38">
        <f>Source!O442</f>
        <v>5158.87</v>
      </c>
      <c r="Q521">
        <f>Source!X441</f>
        <v>0</v>
      </c>
      <c r="R521">
        <f>Source!X442</f>
        <v>0</v>
      </c>
      <c r="S521">
        <f>Source!Y441</f>
        <v>0</v>
      </c>
      <c r="T521">
        <f>Source!Y442</f>
        <v>0</v>
      </c>
      <c r="U521">
        <f>ROUND((175/100)*ROUND(Source!R441, 2), 2)</f>
        <v>0</v>
      </c>
      <c r="V521">
        <f>ROUND((0/100)*ROUND(Source!R442, 2), 2)</f>
        <v>0</v>
      </c>
      <c r="AC521">
        <v>3</v>
      </c>
    </row>
    <row r="522" spans="1:29" ht="142.5" x14ac:dyDescent="0.2">
      <c r="A522" s="34" t="s">
        <v>520</v>
      </c>
      <c r="B522" s="34" t="str">
        <f>Source!F443</f>
        <v>1.1-1-2528</v>
      </c>
      <c r="C522" s="34" t="s">
        <v>1048</v>
      </c>
      <c r="D522" s="36" t="str">
        <f>Source!H443</f>
        <v>м</v>
      </c>
      <c r="E522" s="35">
        <f>Source!I443</f>
        <v>99.75</v>
      </c>
      <c r="F522" s="38">
        <f>Source!AK443</f>
        <v>5.4</v>
      </c>
      <c r="G522" s="41" t="s">
        <v>3</v>
      </c>
      <c r="H522" s="35">
        <f>Source!AW444</f>
        <v>1.0189999999999999</v>
      </c>
      <c r="I522" s="38">
        <f>Source!O443</f>
        <v>548.88</v>
      </c>
      <c r="J522" s="35">
        <f>IF(Source!BC444&lt;&gt; 0, Source!BC444, 1)</f>
        <v>6.67</v>
      </c>
      <c r="K522" s="38">
        <f>Source!O444</f>
        <v>3661.03</v>
      </c>
      <c r="Q522">
        <f>Source!X443</f>
        <v>0</v>
      </c>
      <c r="R522">
        <f>Source!X444</f>
        <v>0</v>
      </c>
      <c r="S522">
        <f>Source!Y443</f>
        <v>0</v>
      </c>
      <c r="T522">
        <f>Source!Y444</f>
        <v>0</v>
      </c>
      <c r="U522">
        <f>ROUND((175/100)*ROUND(Source!R443, 2), 2)</f>
        <v>0</v>
      </c>
      <c r="V522">
        <f>ROUND((0/100)*ROUND(Source!R444, 2), 2)</f>
        <v>0</v>
      </c>
      <c r="AC522">
        <v>3</v>
      </c>
    </row>
    <row r="523" spans="1:29" ht="142.5" x14ac:dyDescent="0.2">
      <c r="A523" s="34" t="s">
        <v>521</v>
      </c>
      <c r="B523" s="34" t="str">
        <f>Source!F445</f>
        <v>1.1-1-2529</v>
      </c>
      <c r="C523" s="34" t="s">
        <v>1049</v>
      </c>
      <c r="D523" s="36" t="str">
        <f>Source!H445</f>
        <v>м</v>
      </c>
      <c r="E523" s="35">
        <f>Source!I445</f>
        <v>57.75</v>
      </c>
      <c r="F523" s="38">
        <f>Source!AK445</f>
        <v>6.93</v>
      </c>
      <c r="G523" s="41" t="s">
        <v>3</v>
      </c>
      <c r="H523" s="35">
        <f>Source!AW446</f>
        <v>1.0189999999999999</v>
      </c>
      <c r="I523" s="38">
        <f>Source!O445</f>
        <v>407.81</v>
      </c>
      <c r="J523" s="35">
        <f>IF(Source!BC446&lt;&gt; 0, Source!BC446, 1)</f>
        <v>6.64</v>
      </c>
      <c r="K523" s="38">
        <f>Source!O446</f>
        <v>2707.86</v>
      </c>
      <c r="Q523">
        <f>Source!X445</f>
        <v>0</v>
      </c>
      <c r="R523">
        <f>Source!X446</f>
        <v>0</v>
      </c>
      <c r="S523">
        <f>Source!Y445</f>
        <v>0</v>
      </c>
      <c r="T523">
        <f>Source!Y446</f>
        <v>0</v>
      </c>
      <c r="U523">
        <f>ROUND((175/100)*ROUND(Source!R445, 2), 2)</f>
        <v>0</v>
      </c>
      <c r="V523">
        <f>ROUND((0/100)*ROUND(Source!R446, 2), 2)</f>
        <v>0</v>
      </c>
      <c r="AC523">
        <v>3</v>
      </c>
    </row>
    <row r="524" spans="1:29" ht="14.25" x14ac:dyDescent="0.2">
      <c r="A524" s="34"/>
      <c r="B524" s="34"/>
      <c r="C524" s="34" t="s">
        <v>1101</v>
      </c>
      <c r="D524" s="36" t="s">
        <v>1102</v>
      </c>
      <c r="E524" s="35">
        <f>Source!BZ438</f>
        <v>87</v>
      </c>
      <c r="F524" s="38"/>
      <c r="G524" s="37"/>
      <c r="H524" s="35"/>
      <c r="I524" s="38">
        <f>SUM(Q514:Q523)</f>
        <v>1058.97</v>
      </c>
      <c r="J524" s="35">
        <f>Source!AT438</f>
        <v>87</v>
      </c>
      <c r="K524" s="38">
        <f>SUM(R514:R523)</f>
        <v>58232.91</v>
      </c>
    </row>
    <row r="525" spans="1:29" ht="14.25" x14ac:dyDescent="0.2">
      <c r="A525" s="34"/>
      <c r="B525" s="34"/>
      <c r="C525" s="34" t="s">
        <v>1103</v>
      </c>
      <c r="D525" s="36" t="s">
        <v>1102</v>
      </c>
      <c r="E525" s="35">
        <f>Source!CA438</f>
        <v>47</v>
      </c>
      <c r="F525" s="38"/>
      <c r="G525" s="37"/>
      <c r="H525" s="35"/>
      <c r="I525" s="38">
        <f>SUM(S514:S524)</f>
        <v>572.09</v>
      </c>
      <c r="J525" s="35">
        <f>Source!AU438</f>
        <v>47</v>
      </c>
      <c r="K525" s="38">
        <f>SUM(T514:T524)</f>
        <v>31459.16</v>
      </c>
    </row>
    <row r="526" spans="1:29" ht="28.5" x14ac:dyDescent="0.2">
      <c r="A526" s="42"/>
      <c r="B526" s="42"/>
      <c r="C526" s="42" t="s">
        <v>1104</v>
      </c>
      <c r="D526" s="43" t="s">
        <v>1105</v>
      </c>
      <c r="E526" s="44">
        <f>Source!AQ437</f>
        <v>2.2000000000000002</v>
      </c>
      <c r="F526" s="45"/>
      <c r="G526" s="46" t="str">
        <f>Source!DI437</f>
        <v>*1,15)*1,1</v>
      </c>
      <c r="H526" s="44">
        <f>Source!AV438</f>
        <v>1.0469999999999999</v>
      </c>
      <c r="I526" s="45">
        <f>Source!U437</f>
        <v>93.241631999999996</v>
      </c>
      <c r="J526" s="44"/>
      <c r="K526" s="45"/>
    </row>
    <row r="527" spans="1:29" ht="15" x14ac:dyDescent="0.2">
      <c r="C527" s="47" t="s">
        <v>1106</v>
      </c>
      <c r="H527" s="48">
        <f>I516+I517+I519+I524+I525+SUM(I520:I523)</f>
        <v>6541.3200000000006</v>
      </c>
      <c r="I527" s="48"/>
      <c r="J527" s="48">
        <f>K516+K517+K519+K524+K525+SUM(K520:K523)</f>
        <v>204127.37000000002</v>
      </c>
      <c r="K527" s="48"/>
      <c r="O527" s="49">
        <f>I516+I517+I519+I524+I525+SUM(I520:I523)</f>
        <v>6541.3200000000006</v>
      </c>
      <c r="P527" s="49">
        <f>K516+K517+K519+K524+K525+SUM(K520:K523)</f>
        <v>204127.37000000002</v>
      </c>
    </row>
    <row r="530" spans="1:43" ht="15" x14ac:dyDescent="0.25">
      <c r="A530" s="54" t="str">
        <f>CONCATENATE("Итого по разделу: ",IF(Source!G448&lt;&gt;"Новый раздел", Source!G448, ""))</f>
        <v>Итого по разделу: Водопровод хозяйственно-питьевой В1 (Надземная часть)</v>
      </c>
      <c r="B530" s="54"/>
      <c r="C530" s="54"/>
      <c r="D530" s="54"/>
      <c r="E530" s="54"/>
      <c r="F530" s="54"/>
      <c r="G530" s="54"/>
      <c r="H530" s="53">
        <f>SUM(O288:O529)</f>
        <v>128693.6</v>
      </c>
      <c r="I530" s="52"/>
      <c r="J530" s="53">
        <f>SUM(P288:P529)</f>
        <v>1537546.17</v>
      </c>
      <c r="K530" s="52"/>
      <c r="AQ530" s="55" t="str">
        <f>CONCATENATE("Итого по разделу: ",IF(Source!G448&lt;&gt;"Новый раздел", Source!G448, ""))</f>
        <v>Итого по разделу: Водопровод хозяйственно-питьевой В1 (Надземная часть)</v>
      </c>
    </row>
    <row r="531" spans="1:43" hidden="1" x14ac:dyDescent="0.2">
      <c r="A531" t="s">
        <v>1127</v>
      </c>
      <c r="I531">
        <f>SUM(W288:W530)</f>
        <v>0</v>
      </c>
      <c r="J531">
        <f>SUM(X288:X530)</f>
        <v>0</v>
      </c>
    </row>
    <row r="532" spans="1:43" hidden="1" x14ac:dyDescent="0.2">
      <c r="A532" t="s">
        <v>1128</v>
      </c>
      <c r="I532">
        <f>SUM(Y288:Y531)</f>
        <v>0</v>
      </c>
      <c r="J532">
        <f>SUM(Z288:Z531)</f>
        <v>0</v>
      </c>
    </row>
    <row r="534" spans="1:43" ht="16.5" x14ac:dyDescent="0.2">
      <c r="A534" s="33" t="str">
        <f>CONCATENATE("Раздел: ",IF(Source!G478&lt;&gt;"Новый раздел", Source!G478, ""))</f>
        <v>Раздел: Горячее водоснабжение (Т3,Т4) (Подземная часть)</v>
      </c>
      <c r="B534" s="33"/>
      <c r="C534" s="33"/>
      <c r="D534" s="33"/>
      <c r="E534" s="33"/>
      <c r="F534" s="33"/>
      <c r="G534" s="33"/>
      <c r="H534" s="33"/>
      <c r="I534" s="33"/>
      <c r="J534" s="33"/>
      <c r="K534" s="33"/>
    </row>
    <row r="535" spans="1:43" ht="141.75" x14ac:dyDescent="0.2">
      <c r="A535" s="34">
        <v>47</v>
      </c>
      <c r="B535" s="34" t="s">
        <v>1129</v>
      </c>
      <c r="C535" s="34" t="s">
        <v>22</v>
      </c>
      <c r="D535" s="36" t="str">
        <f>Source!H482</f>
        <v>100 м</v>
      </c>
      <c r="E535" s="35">
        <f>Source!I482</f>
        <v>0.45</v>
      </c>
      <c r="F535" s="38"/>
      <c r="G535" s="37"/>
      <c r="H535" s="35"/>
      <c r="I535" s="38"/>
      <c r="J535" s="35"/>
      <c r="K535" s="38"/>
      <c r="Q535">
        <f>Source!X482</f>
        <v>157.01</v>
      </c>
      <c r="R535">
        <f>Source!X483</f>
        <v>8634.23</v>
      </c>
      <c r="S535">
        <f>Source!Y482</f>
        <v>87.87</v>
      </c>
      <c r="T535">
        <f>Source!Y483</f>
        <v>4832</v>
      </c>
      <c r="U535">
        <f>ROUND((175/100)*ROUND(Source!R482, 2), 2)</f>
        <v>0.35</v>
      </c>
      <c r="V535">
        <f>ROUND((0/100)*ROUND(Source!R483, 2), 2)</f>
        <v>0</v>
      </c>
      <c r="AC535">
        <v>0</v>
      </c>
    </row>
    <row r="536" spans="1:43" x14ac:dyDescent="0.2">
      <c r="C536" s="39" t="str">
        <f>"Объем: "&amp;Source!I482&amp;"=45/"&amp;"100"</f>
        <v>Объем: 0,45=45/100</v>
      </c>
    </row>
    <row r="537" spans="1:43" ht="28.5" x14ac:dyDescent="0.2">
      <c r="A537" s="34"/>
      <c r="B537" s="34"/>
      <c r="C537" s="34" t="s">
        <v>1097</v>
      </c>
      <c r="D537" s="36"/>
      <c r="E537" s="35"/>
      <c r="F537" s="38">
        <f>Source!AO482</f>
        <v>236.83</v>
      </c>
      <c r="G537" s="37" t="str">
        <f>Source!DG482</f>
        <v>*1,15)*1,1</v>
      </c>
      <c r="H537" s="35">
        <f>Source!AV483</f>
        <v>1.0669999999999999</v>
      </c>
      <c r="I537" s="38">
        <f>Source!S482</f>
        <v>143.85</v>
      </c>
      <c r="J537" s="35">
        <f>IF(Source!BA483&lt;&gt; 0, Source!BA483, 1)</f>
        <v>54.99</v>
      </c>
      <c r="K537" s="38">
        <f>Source!S483</f>
        <v>7910.31</v>
      </c>
    </row>
    <row r="538" spans="1:43" ht="28.5" x14ac:dyDescent="0.2">
      <c r="A538" s="34"/>
      <c r="B538" s="34"/>
      <c r="C538" s="34" t="s">
        <v>1098</v>
      </c>
      <c r="D538" s="36"/>
      <c r="E538" s="35"/>
      <c r="F538" s="38">
        <f>Source!AM482</f>
        <v>4.07</v>
      </c>
      <c r="G538" s="37" t="str">
        <f>Source!DE482</f>
        <v>*1,25)*1,1</v>
      </c>
      <c r="H538" s="35">
        <f>Source!AV483</f>
        <v>1.0669999999999999</v>
      </c>
      <c r="I538" s="38">
        <f>Source!Q482</f>
        <v>2.69</v>
      </c>
      <c r="J538" s="35">
        <f>IF(Source!BB483&lt;&gt; 0, Source!BB483, 1)</f>
        <v>12.44</v>
      </c>
      <c r="K538" s="38">
        <f>Source!Q483</f>
        <v>33.46</v>
      </c>
    </row>
    <row r="539" spans="1:43" ht="28.5" x14ac:dyDescent="0.2">
      <c r="A539" s="34"/>
      <c r="B539" s="34"/>
      <c r="C539" s="34" t="s">
        <v>1099</v>
      </c>
      <c r="D539" s="36"/>
      <c r="E539" s="35"/>
      <c r="F539" s="38">
        <f>Source!AN482</f>
        <v>0.3</v>
      </c>
      <c r="G539" s="37" t="str">
        <f>Source!DF482</f>
        <v>*1,25)*1,1</v>
      </c>
      <c r="H539" s="35">
        <f>Source!AV483</f>
        <v>1.0669999999999999</v>
      </c>
      <c r="I539" s="40">
        <f>Source!R482</f>
        <v>0.2</v>
      </c>
      <c r="J539" s="35">
        <f>IF(Source!BS483&lt;&gt; 0, Source!BS483, 1)</f>
        <v>54.99</v>
      </c>
      <c r="K539" s="40">
        <f>Source!R483</f>
        <v>11</v>
      </c>
    </row>
    <row r="540" spans="1:43" ht="14.25" x14ac:dyDescent="0.2">
      <c r="A540" s="34"/>
      <c r="B540" s="34"/>
      <c r="C540" s="34" t="s">
        <v>1100</v>
      </c>
      <c r="D540" s="36"/>
      <c r="E540" s="35"/>
      <c r="F540" s="38">
        <f>Source!AL482</f>
        <v>30.04</v>
      </c>
      <c r="G540" s="37" t="str">
        <f>Source!DD482</f>
        <v/>
      </c>
      <c r="H540" s="35">
        <f>Source!AW483</f>
        <v>1</v>
      </c>
      <c r="I540" s="38">
        <f>Source!P482</f>
        <v>13.52</v>
      </c>
      <c r="J540" s="35">
        <f>IF(Source!BC483&lt;&gt; 0, Source!BC483, 1)</f>
        <v>1.79</v>
      </c>
      <c r="K540" s="38">
        <f>Source!P483</f>
        <v>24.2</v>
      </c>
    </row>
    <row r="541" spans="1:43" ht="141.75" x14ac:dyDescent="0.2">
      <c r="A541" s="34" t="s">
        <v>524</v>
      </c>
      <c r="B541" s="34" t="s">
        <v>1130</v>
      </c>
      <c r="C541" s="34" t="s">
        <v>33</v>
      </c>
      <c r="D541" s="36" t="str">
        <f>Source!H484</f>
        <v>м</v>
      </c>
      <c r="E541" s="35">
        <f>Source!I484</f>
        <v>45</v>
      </c>
      <c r="F541" s="38">
        <f>Source!AK484</f>
        <v>28.1</v>
      </c>
      <c r="G541" s="41" t="s">
        <v>3</v>
      </c>
      <c r="H541" s="35">
        <f>Source!AW485</f>
        <v>1</v>
      </c>
      <c r="I541" s="38">
        <f>Source!O484</f>
        <v>1264.5</v>
      </c>
      <c r="J541" s="35">
        <f>IF(Source!BC485&lt;&gt; 0, Source!BC485, 1)</f>
        <v>18.63</v>
      </c>
      <c r="K541" s="38">
        <f>Source!O485</f>
        <v>23557.64</v>
      </c>
      <c r="Q541">
        <f>Source!X484</f>
        <v>0</v>
      </c>
      <c r="R541">
        <f>Source!X485</f>
        <v>0</v>
      </c>
      <c r="S541">
        <f>Source!Y484</f>
        <v>0</v>
      </c>
      <c r="T541">
        <f>Source!Y485</f>
        <v>0</v>
      </c>
      <c r="U541">
        <f>ROUND((175/100)*ROUND(Source!R484, 2), 2)</f>
        <v>0</v>
      </c>
      <c r="V541">
        <f>ROUND((0/100)*ROUND(Source!R485, 2), 2)</f>
        <v>0</v>
      </c>
      <c r="AC541">
        <v>3</v>
      </c>
    </row>
    <row r="542" spans="1:43" ht="141.75" x14ac:dyDescent="0.2">
      <c r="A542" s="34" t="s">
        <v>525</v>
      </c>
      <c r="B542" s="34" t="s">
        <v>1141</v>
      </c>
      <c r="C542" s="34" t="s">
        <v>38</v>
      </c>
      <c r="D542" s="36" t="str">
        <f>Source!H486</f>
        <v>шт.</v>
      </c>
      <c r="E542" s="35">
        <f>Source!I486</f>
        <v>12</v>
      </c>
      <c r="F542" s="38">
        <f>Source!AK486</f>
        <v>34.97</v>
      </c>
      <c r="G542" s="41" t="s">
        <v>3</v>
      </c>
      <c r="H542" s="35">
        <f>Source!AW487</f>
        <v>1</v>
      </c>
      <c r="I542" s="38">
        <f>Source!O486</f>
        <v>419.64</v>
      </c>
      <c r="J542" s="35">
        <f>IF(Source!BC487&lt;&gt; 0, Source!BC487, 1)</f>
        <v>18.72</v>
      </c>
      <c r="K542" s="38">
        <f>Source!O487</f>
        <v>7855.66</v>
      </c>
      <c r="Q542">
        <f>Source!X486</f>
        <v>0</v>
      </c>
      <c r="R542">
        <f>Source!X487</f>
        <v>0</v>
      </c>
      <c r="S542">
        <f>Source!Y486</f>
        <v>0</v>
      </c>
      <c r="T542">
        <f>Source!Y487</f>
        <v>0</v>
      </c>
      <c r="U542">
        <f>ROUND((175/100)*ROUND(Source!R486, 2), 2)</f>
        <v>0</v>
      </c>
      <c r="V542">
        <f>ROUND((0/100)*ROUND(Source!R487, 2), 2)</f>
        <v>0</v>
      </c>
      <c r="AC542">
        <v>3</v>
      </c>
    </row>
    <row r="543" spans="1:43" ht="141.75" x14ac:dyDescent="0.2">
      <c r="A543" s="34" t="s">
        <v>526</v>
      </c>
      <c r="B543" s="34" t="s">
        <v>1142</v>
      </c>
      <c r="C543" s="34" t="s">
        <v>43</v>
      </c>
      <c r="D543" s="36" t="str">
        <f>Source!H488</f>
        <v>шт.</v>
      </c>
      <c r="E543" s="35">
        <f>Source!I488</f>
        <v>55</v>
      </c>
      <c r="F543" s="38">
        <f>Source!AK488</f>
        <v>24.61</v>
      </c>
      <c r="G543" s="41" t="s">
        <v>3</v>
      </c>
      <c r="H543" s="35">
        <f>Source!AW489</f>
        <v>1</v>
      </c>
      <c r="I543" s="38">
        <f>Source!O488</f>
        <v>1353.55</v>
      </c>
      <c r="J543" s="35">
        <f>IF(Source!BC489&lt;&gt; 0, Source!BC489, 1)</f>
        <v>35.58</v>
      </c>
      <c r="K543" s="38">
        <f>Source!O489</f>
        <v>48159.31</v>
      </c>
      <c r="Q543">
        <f>Source!X488</f>
        <v>0</v>
      </c>
      <c r="R543">
        <f>Source!X489</f>
        <v>0</v>
      </c>
      <c r="S543">
        <f>Source!Y488</f>
        <v>0</v>
      </c>
      <c r="T543">
        <f>Source!Y489</f>
        <v>0</v>
      </c>
      <c r="U543">
        <f>ROUND((175/100)*ROUND(Source!R488, 2), 2)</f>
        <v>0</v>
      </c>
      <c r="V543">
        <f>ROUND((0/100)*ROUND(Source!R489, 2), 2)</f>
        <v>0</v>
      </c>
      <c r="AC543">
        <v>3</v>
      </c>
    </row>
    <row r="544" spans="1:43" ht="156" x14ac:dyDescent="0.2">
      <c r="A544" s="34" t="s">
        <v>527</v>
      </c>
      <c r="B544" s="34" t="s">
        <v>1131</v>
      </c>
      <c r="C544" s="34" t="s">
        <v>47</v>
      </c>
      <c r="D544" s="36" t="str">
        <f>Source!H490</f>
        <v>100 шт.</v>
      </c>
      <c r="E544" s="35">
        <f>Source!I490</f>
        <v>0.3</v>
      </c>
      <c r="F544" s="38">
        <f>Source!AK490</f>
        <v>526.22</v>
      </c>
      <c r="G544" s="41" t="s">
        <v>3</v>
      </c>
      <c r="H544" s="35">
        <f>Source!AW491</f>
        <v>1</v>
      </c>
      <c r="I544" s="38">
        <f>Source!O490</f>
        <v>157.87</v>
      </c>
      <c r="J544" s="35">
        <f>IF(Source!BC491&lt;&gt; 0, Source!BC491, 1)</f>
        <v>2.79</v>
      </c>
      <c r="K544" s="38">
        <f>Source!O491</f>
        <v>440.46</v>
      </c>
      <c r="Q544">
        <f>Source!X490</f>
        <v>0</v>
      </c>
      <c r="R544">
        <f>Source!X491</f>
        <v>0</v>
      </c>
      <c r="S544">
        <f>Source!Y490</f>
        <v>0</v>
      </c>
      <c r="T544">
        <f>Source!Y491</f>
        <v>0</v>
      </c>
      <c r="U544">
        <f>ROUND((175/100)*ROUND(Source!R490, 2), 2)</f>
        <v>0</v>
      </c>
      <c r="V544">
        <f>ROUND((0/100)*ROUND(Source!R491, 2), 2)</f>
        <v>0</v>
      </c>
      <c r="AC544">
        <v>3</v>
      </c>
    </row>
    <row r="545" spans="1:29" ht="14.25" x14ac:dyDescent="0.2">
      <c r="A545" s="34"/>
      <c r="B545" s="34"/>
      <c r="C545" s="34" t="s">
        <v>1101</v>
      </c>
      <c r="D545" s="36" t="s">
        <v>1102</v>
      </c>
      <c r="E545" s="35">
        <f>Source!BZ483</f>
        <v>109</v>
      </c>
      <c r="F545" s="38"/>
      <c r="G545" s="37"/>
      <c r="H545" s="35"/>
      <c r="I545" s="38">
        <f>SUM(Q535:Q544)</f>
        <v>157.01</v>
      </c>
      <c r="J545" s="35">
        <f>Source!AT483</f>
        <v>109</v>
      </c>
      <c r="K545" s="38">
        <f>SUM(R535:R544)</f>
        <v>8634.23</v>
      </c>
    </row>
    <row r="546" spans="1:29" ht="14.25" x14ac:dyDescent="0.2">
      <c r="A546" s="34"/>
      <c r="B546" s="34"/>
      <c r="C546" s="34" t="s">
        <v>1103</v>
      </c>
      <c r="D546" s="36" t="s">
        <v>1102</v>
      </c>
      <c r="E546" s="35">
        <f>Source!CA483</f>
        <v>61</v>
      </c>
      <c r="F546" s="38"/>
      <c r="G546" s="37"/>
      <c r="H546" s="35"/>
      <c r="I546" s="38">
        <f>SUM(S535:S545)</f>
        <v>87.87</v>
      </c>
      <c r="J546" s="35">
        <f>Source!AU483</f>
        <v>61</v>
      </c>
      <c r="K546" s="38">
        <f>SUM(T535:T545)</f>
        <v>4832</v>
      </c>
    </row>
    <row r="547" spans="1:29" ht="28.5" x14ac:dyDescent="0.2">
      <c r="A547" s="42"/>
      <c r="B547" s="42"/>
      <c r="C547" s="42" t="s">
        <v>1104</v>
      </c>
      <c r="D547" s="43" t="s">
        <v>1105</v>
      </c>
      <c r="E547" s="44">
        <f>Source!AQ482</f>
        <v>19.12</v>
      </c>
      <c r="F547" s="45"/>
      <c r="G547" s="46" t="str">
        <f>Source!DI482</f>
        <v>*1,15)*1,1</v>
      </c>
      <c r="H547" s="44">
        <f>Source!AV483</f>
        <v>1.0669999999999999</v>
      </c>
      <c r="I547" s="45">
        <f>Source!U482</f>
        <v>11.613292019999999</v>
      </c>
      <c r="J547" s="44"/>
      <c r="K547" s="45"/>
    </row>
    <row r="548" spans="1:29" ht="15" x14ac:dyDescent="0.2">
      <c r="C548" s="47" t="s">
        <v>1106</v>
      </c>
      <c r="H548" s="48">
        <f>I537+I538+I540+I545+I546+SUM(I541:I544)</f>
        <v>3600.4999999999995</v>
      </c>
      <c r="I548" s="48"/>
      <c r="J548" s="48">
        <f>K537+K538+K540+K545+K546+SUM(K541:K544)</f>
        <v>101447.27</v>
      </c>
      <c r="K548" s="48"/>
      <c r="O548" s="49">
        <f>I537+I538+I540+I545+I546+SUM(I541:I544)</f>
        <v>3600.4999999999995</v>
      </c>
      <c r="P548" s="49">
        <f>K537+K538+K540+K545+K546+SUM(K541:K544)</f>
        <v>101447.27</v>
      </c>
    </row>
    <row r="550" spans="1:29" ht="141.75" x14ac:dyDescent="0.2">
      <c r="A550" s="34">
        <v>48</v>
      </c>
      <c r="B550" s="34" t="s">
        <v>1129</v>
      </c>
      <c r="C550" s="34" t="s">
        <v>22</v>
      </c>
      <c r="D550" s="36" t="str">
        <f>Source!H502</f>
        <v>100 м</v>
      </c>
      <c r="E550" s="35">
        <f>Source!I502</f>
        <v>1.9</v>
      </c>
      <c r="F550" s="38"/>
      <c r="G550" s="37"/>
      <c r="H550" s="35"/>
      <c r="I550" s="38"/>
      <c r="J550" s="35"/>
      <c r="K550" s="38"/>
      <c r="Q550">
        <f>Source!X502</f>
        <v>662.94</v>
      </c>
      <c r="R550">
        <f>Source!X503</f>
        <v>36454.959999999999</v>
      </c>
      <c r="S550">
        <f>Source!Y502</f>
        <v>371</v>
      </c>
      <c r="T550">
        <f>Source!Y503</f>
        <v>20401.400000000001</v>
      </c>
      <c r="U550">
        <f>ROUND((175/100)*ROUND(Source!R502, 2), 2)</f>
        <v>1.47</v>
      </c>
      <c r="V550">
        <f>ROUND((0/100)*ROUND(Source!R503, 2), 2)</f>
        <v>0</v>
      </c>
      <c r="AC550">
        <v>0</v>
      </c>
    </row>
    <row r="551" spans="1:29" x14ac:dyDescent="0.2">
      <c r="C551" s="39" t="str">
        <f>"Объем: "&amp;Source!I502&amp;"=190/"&amp;"100"</f>
        <v>Объем: 1,9=190/100</v>
      </c>
    </row>
    <row r="552" spans="1:29" ht="28.5" x14ac:dyDescent="0.2">
      <c r="A552" s="34"/>
      <c r="B552" s="34"/>
      <c r="C552" s="34" t="s">
        <v>1097</v>
      </c>
      <c r="D552" s="36"/>
      <c r="E552" s="35"/>
      <c r="F552" s="38">
        <f>Source!AO502</f>
        <v>236.83</v>
      </c>
      <c r="G552" s="37" t="str">
        <f>Source!DG502</f>
        <v>*1,15)*1,1</v>
      </c>
      <c r="H552" s="35">
        <f>Source!AV503</f>
        <v>1.0669999999999999</v>
      </c>
      <c r="I552" s="38">
        <f>Source!S502</f>
        <v>607.36</v>
      </c>
      <c r="J552" s="35">
        <f>IF(Source!BA503&lt;&gt; 0, Source!BA503, 1)</f>
        <v>54.99</v>
      </c>
      <c r="K552" s="38">
        <f>Source!S503</f>
        <v>33398.730000000003</v>
      </c>
    </row>
    <row r="553" spans="1:29" ht="28.5" x14ac:dyDescent="0.2">
      <c r="A553" s="34"/>
      <c r="B553" s="34"/>
      <c r="C553" s="34" t="s">
        <v>1098</v>
      </c>
      <c r="D553" s="36"/>
      <c r="E553" s="35"/>
      <c r="F553" s="38">
        <f>Source!AM502</f>
        <v>4.07</v>
      </c>
      <c r="G553" s="37" t="str">
        <f>Source!DE502</f>
        <v>*1,25)*1,1</v>
      </c>
      <c r="H553" s="35">
        <f>Source!AV503</f>
        <v>1.0669999999999999</v>
      </c>
      <c r="I553" s="38">
        <f>Source!Q502</f>
        <v>11.35</v>
      </c>
      <c r="J553" s="35">
        <f>IF(Source!BB503&lt;&gt; 0, Source!BB503, 1)</f>
        <v>12.44</v>
      </c>
      <c r="K553" s="38">
        <f>Source!Q503</f>
        <v>141.19</v>
      </c>
    </row>
    <row r="554" spans="1:29" ht="28.5" x14ac:dyDescent="0.2">
      <c r="A554" s="34"/>
      <c r="B554" s="34"/>
      <c r="C554" s="34" t="s">
        <v>1099</v>
      </c>
      <c r="D554" s="36"/>
      <c r="E554" s="35"/>
      <c r="F554" s="38">
        <f>Source!AN502</f>
        <v>0.3</v>
      </c>
      <c r="G554" s="37" t="str">
        <f>Source!DF502</f>
        <v>*1,25)*1,1</v>
      </c>
      <c r="H554" s="35">
        <f>Source!AV503</f>
        <v>1.0669999999999999</v>
      </c>
      <c r="I554" s="40">
        <f>Source!R502</f>
        <v>0.84</v>
      </c>
      <c r="J554" s="35">
        <f>IF(Source!BS503&lt;&gt; 0, Source!BS503, 1)</f>
        <v>54.99</v>
      </c>
      <c r="K554" s="40">
        <f>Source!R503</f>
        <v>46.19</v>
      </c>
    </row>
    <row r="555" spans="1:29" ht="14.25" x14ac:dyDescent="0.2">
      <c r="A555" s="34"/>
      <c r="B555" s="34"/>
      <c r="C555" s="34" t="s">
        <v>1100</v>
      </c>
      <c r="D555" s="36"/>
      <c r="E555" s="35"/>
      <c r="F555" s="38">
        <f>Source!AL502</f>
        <v>30.04</v>
      </c>
      <c r="G555" s="37" t="str">
        <f>Source!DD502</f>
        <v/>
      </c>
      <c r="H555" s="35">
        <f>Source!AW503</f>
        <v>1</v>
      </c>
      <c r="I555" s="38">
        <f>Source!P502</f>
        <v>57.08</v>
      </c>
      <c r="J555" s="35">
        <f>IF(Source!BC503&lt;&gt; 0, Source!BC503, 1)</f>
        <v>1.79</v>
      </c>
      <c r="K555" s="38">
        <f>Source!P503</f>
        <v>102.17</v>
      </c>
    </row>
    <row r="556" spans="1:29" ht="57" x14ac:dyDescent="0.2">
      <c r="A556" s="34" t="s">
        <v>529</v>
      </c>
      <c r="B556" s="34" t="str">
        <f>Source!F504</f>
        <v>1.12-1-53</v>
      </c>
      <c r="C556" s="34" t="s">
        <v>57</v>
      </c>
      <c r="D556" s="36" t="str">
        <f>Source!H504</f>
        <v>м</v>
      </c>
      <c r="E556" s="35">
        <f>Source!I504</f>
        <v>190</v>
      </c>
      <c r="F556" s="38">
        <f>Source!AK504</f>
        <v>31.41</v>
      </c>
      <c r="G556" s="41" t="s">
        <v>3</v>
      </c>
      <c r="H556" s="35">
        <f>Source!AW505</f>
        <v>1</v>
      </c>
      <c r="I556" s="38">
        <f>Source!O504</f>
        <v>5967.9</v>
      </c>
      <c r="J556" s="35">
        <f>IF(Source!BC505&lt;&gt; 0, Source!BC505, 1)</f>
        <v>18.510000000000002</v>
      </c>
      <c r="K556" s="38">
        <f>Source!O505</f>
        <v>110465.83</v>
      </c>
      <c r="Q556">
        <f>Source!X504</f>
        <v>0</v>
      </c>
      <c r="R556">
        <f>Source!X505</f>
        <v>0</v>
      </c>
      <c r="S556">
        <f>Source!Y504</f>
        <v>0</v>
      </c>
      <c r="T556">
        <f>Source!Y505</f>
        <v>0</v>
      </c>
      <c r="U556">
        <f>ROUND((175/100)*ROUND(Source!R504, 2), 2)</f>
        <v>0</v>
      </c>
      <c r="V556">
        <f>ROUND((0/100)*ROUND(Source!R505, 2), 2)</f>
        <v>0</v>
      </c>
      <c r="AC556">
        <v>3</v>
      </c>
    </row>
    <row r="557" spans="1:29" ht="85.5" x14ac:dyDescent="0.2">
      <c r="A557" s="34" t="s">
        <v>530</v>
      </c>
      <c r="B557" s="34" t="str">
        <f>Source!F506</f>
        <v>1.13-4-62</v>
      </c>
      <c r="C557" s="34" t="s">
        <v>61</v>
      </c>
      <c r="D557" s="36" t="str">
        <f>Source!H506</f>
        <v>шт.</v>
      </c>
      <c r="E557" s="35">
        <f>Source!I506</f>
        <v>44</v>
      </c>
      <c r="F557" s="38">
        <f>Source!AK506</f>
        <v>47.24</v>
      </c>
      <c r="G557" s="41" t="s">
        <v>3</v>
      </c>
      <c r="H557" s="35">
        <f>Source!AW507</f>
        <v>1</v>
      </c>
      <c r="I557" s="38">
        <f>Source!O506</f>
        <v>2078.56</v>
      </c>
      <c r="J557" s="35">
        <f>IF(Source!BC507&lt;&gt; 0, Source!BC507, 1)</f>
        <v>20.7</v>
      </c>
      <c r="K557" s="38">
        <f>Source!O507</f>
        <v>43026.19</v>
      </c>
      <c r="Q557">
        <f>Source!X506</f>
        <v>0</v>
      </c>
      <c r="R557">
        <f>Source!X507</f>
        <v>0</v>
      </c>
      <c r="S557">
        <f>Source!Y506</f>
        <v>0</v>
      </c>
      <c r="T557">
        <f>Source!Y507</f>
        <v>0</v>
      </c>
      <c r="U557">
        <f>ROUND((175/100)*ROUND(Source!R506, 2), 2)</f>
        <v>0</v>
      </c>
      <c r="V557">
        <f>ROUND((0/100)*ROUND(Source!R507, 2), 2)</f>
        <v>0</v>
      </c>
      <c r="AC557">
        <v>3</v>
      </c>
    </row>
    <row r="558" spans="1:29" ht="156" x14ac:dyDescent="0.2">
      <c r="A558" s="34" t="s">
        <v>531</v>
      </c>
      <c r="B558" s="34" t="s">
        <v>1131</v>
      </c>
      <c r="C558" s="34" t="s">
        <v>47</v>
      </c>
      <c r="D558" s="36" t="str">
        <f>Source!H508</f>
        <v>100 шт.</v>
      </c>
      <c r="E558" s="35">
        <f>Source!I508</f>
        <v>0.95</v>
      </c>
      <c r="F558" s="38">
        <f>Source!AK508</f>
        <v>526.22</v>
      </c>
      <c r="G558" s="41" t="s">
        <v>3</v>
      </c>
      <c r="H558" s="35">
        <f>Source!AW509</f>
        <v>1</v>
      </c>
      <c r="I558" s="38">
        <f>Source!O508</f>
        <v>499.91</v>
      </c>
      <c r="J558" s="35">
        <f>IF(Source!BC509&lt;&gt; 0, Source!BC509, 1)</f>
        <v>2.79</v>
      </c>
      <c r="K558" s="38">
        <f>Source!O509</f>
        <v>1394.75</v>
      </c>
      <c r="Q558">
        <f>Source!X508</f>
        <v>0</v>
      </c>
      <c r="R558">
        <f>Source!X509</f>
        <v>0</v>
      </c>
      <c r="S558">
        <f>Source!Y508</f>
        <v>0</v>
      </c>
      <c r="T558">
        <f>Source!Y509</f>
        <v>0</v>
      </c>
      <c r="U558">
        <f>ROUND((175/100)*ROUND(Source!R508, 2), 2)</f>
        <v>0</v>
      </c>
      <c r="V558">
        <f>ROUND((0/100)*ROUND(Source!R509, 2), 2)</f>
        <v>0</v>
      </c>
      <c r="AC558">
        <v>3</v>
      </c>
    </row>
    <row r="559" spans="1:29" ht="14.25" x14ac:dyDescent="0.2">
      <c r="A559" s="34"/>
      <c r="B559" s="34"/>
      <c r="C559" s="34" t="s">
        <v>1101</v>
      </c>
      <c r="D559" s="36" t="s">
        <v>1102</v>
      </c>
      <c r="E559" s="35">
        <f>Source!BZ503</f>
        <v>109</v>
      </c>
      <c r="F559" s="38"/>
      <c r="G559" s="37"/>
      <c r="H559" s="35"/>
      <c r="I559" s="38">
        <f>SUM(Q550:Q558)</f>
        <v>662.94</v>
      </c>
      <c r="J559" s="35">
        <f>Source!AT503</f>
        <v>109</v>
      </c>
      <c r="K559" s="38">
        <f>SUM(R550:R558)</f>
        <v>36454.959999999999</v>
      </c>
    </row>
    <row r="560" spans="1:29" ht="14.25" x14ac:dyDescent="0.2">
      <c r="A560" s="34"/>
      <c r="B560" s="34"/>
      <c r="C560" s="34" t="s">
        <v>1103</v>
      </c>
      <c r="D560" s="36" t="s">
        <v>1102</v>
      </c>
      <c r="E560" s="35">
        <f>Source!CA503</f>
        <v>61</v>
      </c>
      <c r="F560" s="38"/>
      <c r="G560" s="37"/>
      <c r="H560" s="35"/>
      <c r="I560" s="38">
        <f>SUM(S550:S559)</f>
        <v>371</v>
      </c>
      <c r="J560" s="35">
        <f>Source!AU503</f>
        <v>61</v>
      </c>
      <c r="K560" s="38">
        <f>SUM(T550:T559)</f>
        <v>20401.400000000001</v>
      </c>
    </row>
    <row r="561" spans="1:29" ht="28.5" x14ac:dyDescent="0.2">
      <c r="A561" s="42"/>
      <c r="B561" s="42"/>
      <c r="C561" s="42" t="s">
        <v>1104</v>
      </c>
      <c r="D561" s="43" t="s">
        <v>1105</v>
      </c>
      <c r="E561" s="44">
        <f>Source!AQ502</f>
        <v>19.12</v>
      </c>
      <c r="F561" s="45"/>
      <c r="G561" s="46" t="str">
        <f>Source!DI502</f>
        <v>*1,15)*1,1</v>
      </c>
      <c r="H561" s="44">
        <f>Source!AV503</f>
        <v>1.0669999999999999</v>
      </c>
      <c r="I561" s="45">
        <f>Source!U502</f>
        <v>49.033899639999994</v>
      </c>
      <c r="J561" s="44"/>
      <c r="K561" s="45"/>
    </row>
    <row r="562" spans="1:29" ht="15" x14ac:dyDescent="0.2">
      <c r="C562" s="47" t="s">
        <v>1106</v>
      </c>
      <c r="H562" s="48">
        <f>I552+I553+I555+I559+I560+SUM(I556:I558)</f>
        <v>10256.099999999999</v>
      </c>
      <c r="I562" s="48"/>
      <c r="J562" s="48">
        <f>K552+K553+K555+K559+K560+SUM(K556:K558)</f>
        <v>245385.22000000003</v>
      </c>
      <c r="K562" s="48"/>
      <c r="O562" s="49">
        <f>I552+I553+I555+I559+I560+SUM(I556:I558)</f>
        <v>10256.099999999999</v>
      </c>
      <c r="P562" s="49">
        <f>K552+K553+K555+K559+K560+SUM(K556:K558)</f>
        <v>245385.22000000003</v>
      </c>
    </row>
    <row r="564" spans="1:29" ht="141.75" x14ac:dyDescent="0.2">
      <c r="A564" s="34">
        <v>49</v>
      </c>
      <c r="B564" s="34" t="s">
        <v>1129</v>
      </c>
      <c r="C564" s="34" t="s">
        <v>22</v>
      </c>
      <c r="D564" s="36" t="str">
        <f>Source!H510</f>
        <v>100 м</v>
      </c>
      <c r="E564" s="35">
        <f>Source!I510</f>
        <v>1.1000000000000001</v>
      </c>
      <c r="F564" s="38"/>
      <c r="G564" s="37"/>
      <c r="H564" s="35"/>
      <c r="I564" s="38"/>
      <c r="J564" s="35"/>
      <c r="K564" s="38"/>
      <c r="Q564">
        <f>Source!X510</f>
        <v>383.8</v>
      </c>
      <c r="R564">
        <f>Source!X511</f>
        <v>21105.16</v>
      </c>
      <c r="S564">
        <f>Source!Y510</f>
        <v>214.79</v>
      </c>
      <c r="T564">
        <f>Source!Y511</f>
        <v>11811.14</v>
      </c>
      <c r="U564">
        <f>ROUND((175/100)*ROUND(Source!R510, 2), 2)</f>
        <v>0.84</v>
      </c>
      <c r="V564">
        <f>ROUND((0/100)*ROUND(Source!R511, 2), 2)</f>
        <v>0</v>
      </c>
      <c r="AC564">
        <v>0</v>
      </c>
    </row>
    <row r="565" spans="1:29" x14ac:dyDescent="0.2">
      <c r="C565" s="39" t="str">
        <f>"Объем: "&amp;Source!I510&amp;"=110/"&amp;"100"</f>
        <v>Объем: 1,1=110/100</v>
      </c>
    </row>
    <row r="566" spans="1:29" ht="28.5" x14ac:dyDescent="0.2">
      <c r="A566" s="34"/>
      <c r="B566" s="34"/>
      <c r="C566" s="34" t="s">
        <v>1097</v>
      </c>
      <c r="D566" s="36"/>
      <c r="E566" s="35"/>
      <c r="F566" s="38">
        <f>Source!AO510</f>
        <v>236.83</v>
      </c>
      <c r="G566" s="37" t="str">
        <f>Source!DG510</f>
        <v>*1,15)*1,1</v>
      </c>
      <c r="H566" s="35">
        <f>Source!AV511</f>
        <v>1.0669999999999999</v>
      </c>
      <c r="I566" s="38">
        <f>Source!S510</f>
        <v>351.63</v>
      </c>
      <c r="J566" s="35">
        <f>IF(Source!BA511&lt;&gt; 0, Source!BA511, 1)</f>
        <v>54.99</v>
      </c>
      <c r="K566" s="38">
        <f>Source!S511</f>
        <v>19336.13</v>
      </c>
    </row>
    <row r="567" spans="1:29" ht="28.5" x14ac:dyDescent="0.2">
      <c r="A567" s="34"/>
      <c r="B567" s="34"/>
      <c r="C567" s="34" t="s">
        <v>1098</v>
      </c>
      <c r="D567" s="36"/>
      <c r="E567" s="35"/>
      <c r="F567" s="38">
        <f>Source!AM510</f>
        <v>4.07</v>
      </c>
      <c r="G567" s="37" t="str">
        <f>Source!DE510</f>
        <v>*1,25)*1,1</v>
      </c>
      <c r="H567" s="35">
        <f>Source!AV511</f>
        <v>1.0669999999999999</v>
      </c>
      <c r="I567" s="38">
        <f>Source!Q510</f>
        <v>6.57</v>
      </c>
      <c r="J567" s="35">
        <f>IF(Source!BB511&lt;&gt; 0, Source!BB511, 1)</f>
        <v>12.44</v>
      </c>
      <c r="K567" s="38">
        <f>Source!Q511</f>
        <v>81.73</v>
      </c>
    </row>
    <row r="568" spans="1:29" ht="28.5" x14ac:dyDescent="0.2">
      <c r="A568" s="34"/>
      <c r="B568" s="34"/>
      <c r="C568" s="34" t="s">
        <v>1099</v>
      </c>
      <c r="D568" s="36"/>
      <c r="E568" s="35"/>
      <c r="F568" s="38">
        <f>Source!AN510</f>
        <v>0.3</v>
      </c>
      <c r="G568" s="37" t="str">
        <f>Source!DF510</f>
        <v>*1,25)*1,1</v>
      </c>
      <c r="H568" s="35">
        <f>Source!AV511</f>
        <v>1.0669999999999999</v>
      </c>
      <c r="I568" s="40">
        <f>Source!R510</f>
        <v>0.48</v>
      </c>
      <c r="J568" s="35">
        <f>IF(Source!BS511&lt;&gt; 0, Source!BS511, 1)</f>
        <v>54.99</v>
      </c>
      <c r="K568" s="40">
        <f>Source!R511</f>
        <v>26.4</v>
      </c>
    </row>
    <row r="569" spans="1:29" ht="14.25" x14ac:dyDescent="0.2">
      <c r="A569" s="34"/>
      <c r="B569" s="34"/>
      <c r="C569" s="34" t="s">
        <v>1100</v>
      </c>
      <c r="D569" s="36"/>
      <c r="E569" s="35"/>
      <c r="F569" s="38">
        <f>Source!AL510</f>
        <v>30.04</v>
      </c>
      <c r="G569" s="37" t="str">
        <f>Source!DD510</f>
        <v/>
      </c>
      <c r="H569" s="35">
        <f>Source!AW511</f>
        <v>1</v>
      </c>
      <c r="I569" s="38">
        <f>Source!P510</f>
        <v>33.04</v>
      </c>
      <c r="J569" s="35">
        <f>IF(Source!BC511&lt;&gt; 0, Source!BC511, 1)</f>
        <v>1.79</v>
      </c>
      <c r="K569" s="38">
        <f>Source!P511</f>
        <v>59.14</v>
      </c>
    </row>
    <row r="570" spans="1:29" ht="57" x14ac:dyDescent="0.2">
      <c r="A570" s="34" t="s">
        <v>533</v>
      </c>
      <c r="B570" s="34" t="str">
        <f>Source!F512</f>
        <v>1.12-1-54</v>
      </c>
      <c r="C570" s="34" t="s">
        <v>77</v>
      </c>
      <c r="D570" s="36" t="str">
        <f>Source!H512</f>
        <v>м</v>
      </c>
      <c r="E570" s="35">
        <f>Source!I512</f>
        <v>110</v>
      </c>
      <c r="F570" s="38">
        <f>Source!AK512</f>
        <v>41.57</v>
      </c>
      <c r="G570" s="41" t="s">
        <v>3</v>
      </c>
      <c r="H570" s="35">
        <f>Source!AW513</f>
        <v>1</v>
      </c>
      <c r="I570" s="38">
        <f>Source!O512</f>
        <v>4572.7</v>
      </c>
      <c r="J570" s="35">
        <f>IF(Source!BC513&lt;&gt; 0, Source!BC513, 1)</f>
        <v>16.55</v>
      </c>
      <c r="K570" s="38">
        <f>Source!O513</f>
        <v>75678.19</v>
      </c>
      <c r="Q570">
        <f>Source!X512</f>
        <v>0</v>
      </c>
      <c r="R570">
        <f>Source!X513</f>
        <v>0</v>
      </c>
      <c r="S570">
        <f>Source!Y512</f>
        <v>0</v>
      </c>
      <c r="T570">
        <f>Source!Y513</f>
        <v>0</v>
      </c>
      <c r="U570">
        <f>ROUND((175/100)*ROUND(Source!R512, 2), 2)</f>
        <v>0</v>
      </c>
      <c r="V570">
        <f>ROUND((0/100)*ROUND(Source!R513, 2), 2)</f>
        <v>0</v>
      </c>
      <c r="AC570">
        <v>3</v>
      </c>
    </row>
    <row r="571" spans="1:29" ht="85.5" x14ac:dyDescent="0.2">
      <c r="A571" s="34" t="s">
        <v>534</v>
      </c>
      <c r="B571" s="34" t="str">
        <f>Source!F514</f>
        <v>1.13-4-63</v>
      </c>
      <c r="C571" s="34" t="s">
        <v>82</v>
      </c>
      <c r="D571" s="36" t="str">
        <f>Source!H514</f>
        <v>шт.</v>
      </c>
      <c r="E571" s="35">
        <f>Source!I514</f>
        <v>10</v>
      </c>
      <c r="F571" s="38">
        <f>Source!AK514</f>
        <v>74.36</v>
      </c>
      <c r="G571" s="41" t="s">
        <v>3</v>
      </c>
      <c r="H571" s="35">
        <f>Source!AW515</f>
        <v>1</v>
      </c>
      <c r="I571" s="38">
        <f>Source!O514</f>
        <v>743.6</v>
      </c>
      <c r="J571" s="35">
        <f>IF(Source!BC515&lt;&gt; 0, Source!BC515, 1)</f>
        <v>18.87</v>
      </c>
      <c r="K571" s="38">
        <f>Source!O515</f>
        <v>14031.73</v>
      </c>
      <c r="Q571">
        <f>Source!X514</f>
        <v>0</v>
      </c>
      <c r="R571">
        <f>Source!X515</f>
        <v>0</v>
      </c>
      <c r="S571">
        <f>Source!Y514</f>
        <v>0</v>
      </c>
      <c r="T571">
        <f>Source!Y515</f>
        <v>0</v>
      </c>
      <c r="U571">
        <f>ROUND((175/100)*ROUND(Source!R514, 2), 2)</f>
        <v>0</v>
      </c>
      <c r="V571">
        <f>ROUND((0/100)*ROUND(Source!R515, 2), 2)</f>
        <v>0</v>
      </c>
      <c r="AC571">
        <v>3</v>
      </c>
    </row>
    <row r="572" spans="1:29" ht="156" x14ac:dyDescent="0.2">
      <c r="A572" s="34" t="s">
        <v>535</v>
      </c>
      <c r="B572" s="34" t="s">
        <v>1131</v>
      </c>
      <c r="C572" s="34" t="s">
        <v>47</v>
      </c>
      <c r="D572" s="36" t="str">
        <f>Source!H516</f>
        <v>100 шт.</v>
      </c>
      <c r="E572" s="35">
        <f>Source!I516</f>
        <v>0.55000000000000004</v>
      </c>
      <c r="F572" s="38">
        <f>Source!AK516</f>
        <v>526.22</v>
      </c>
      <c r="G572" s="41" t="s">
        <v>3</v>
      </c>
      <c r="H572" s="35">
        <f>Source!AW517</f>
        <v>1</v>
      </c>
      <c r="I572" s="38">
        <f>Source!O516</f>
        <v>289.42</v>
      </c>
      <c r="J572" s="35">
        <f>IF(Source!BC517&lt;&gt; 0, Source!BC517, 1)</f>
        <v>2.79</v>
      </c>
      <c r="K572" s="38">
        <f>Source!O517</f>
        <v>807.48</v>
      </c>
      <c r="Q572">
        <f>Source!X516</f>
        <v>0</v>
      </c>
      <c r="R572">
        <f>Source!X517</f>
        <v>0</v>
      </c>
      <c r="S572">
        <f>Source!Y516</f>
        <v>0</v>
      </c>
      <c r="T572">
        <f>Source!Y517</f>
        <v>0</v>
      </c>
      <c r="U572">
        <f>ROUND((175/100)*ROUND(Source!R516, 2), 2)</f>
        <v>0</v>
      </c>
      <c r="V572">
        <f>ROUND((0/100)*ROUND(Source!R517, 2), 2)</f>
        <v>0</v>
      </c>
      <c r="AC572">
        <v>3</v>
      </c>
    </row>
    <row r="573" spans="1:29" ht="14.25" x14ac:dyDescent="0.2">
      <c r="A573" s="34"/>
      <c r="B573" s="34"/>
      <c r="C573" s="34" t="s">
        <v>1101</v>
      </c>
      <c r="D573" s="36" t="s">
        <v>1102</v>
      </c>
      <c r="E573" s="35">
        <f>Source!BZ511</f>
        <v>109</v>
      </c>
      <c r="F573" s="38"/>
      <c r="G573" s="37"/>
      <c r="H573" s="35"/>
      <c r="I573" s="38">
        <f>SUM(Q564:Q572)</f>
        <v>383.8</v>
      </c>
      <c r="J573" s="35">
        <f>Source!AT511</f>
        <v>109</v>
      </c>
      <c r="K573" s="38">
        <f>SUM(R564:R572)</f>
        <v>21105.16</v>
      </c>
    </row>
    <row r="574" spans="1:29" ht="14.25" x14ac:dyDescent="0.2">
      <c r="A574" s="34"/>
      <c r="B574" s="34"/>
      <c r="C574" s="34" t="s">
        <v>1103</v>
      </c>
      <c r="D574" s="36" t="s">
        <v>1102</v>
      </c>
      <c r="E574" s="35">
        <f>Source!CA511</f>
        <v>61</v>
      </c>
      <c r="F574" s="38"/>
      <c r="G574" s="37"/>
      <c r="H574" s="35"/>
      <c r="I574" s="38">
        <f>SUM(S564:S573)</f>
        <v>214.79</v>
      </c>
      <c r="J574" s="35">
        <f>Source!AU511</f>
        <v>61</v>
      </c>
      <c r="K574" s="38">
        <f>SUM(T564:T573)</f>
        <v>11811.14</v>
      </c>
    </row>
    <row r="575" spans="1:29" ht="28.5" x14ac:dyDescent="0.2">
      <c r="A575" s="42"/>
      <c r="B575" s="42"/>
      <c r="C575" s="42" t="s">
        <v>1104</v>
      </c>
      <c r="D575" s="43" t="s">
        <v>1105</v>
      </c>
      <c r="E575" s="44">
        <f>Source!AQ510</f>
        <v>19.12</v>
      </c>
      <c r="F575" s="45"/>
      <c r="G575" s="46" t="str">
        <f>Source!DI510</f>
        <v>*1,15)*1,1</v>
      </c>
      <c r="H575" s="44">
        <f>Source!AV511</f>
        <v>1.0669999999999999</v>
      </c>
      <c r="I575" s="45">
        <f>Source!U510</f>
        <v>28.388047160000003</v>
      </c>
      <c r="J575" s="44"/>
      <c r="K575" s="45"/>
    </row>
    <row r="576" spans="1:29" ht="15" x14ac:dyDescent="0.2">
      <c r="C576" s="47" t="s">
        <v>1106</v>
      </c>
      <c r="H576" s="48">
        <f>I566+I567+I569+I573+I574+SUM(I570:I572)</f>
        <v>6595.55</v>
      </c>
      <c r="I576" s="48"/>
      <c r="J576" s="48">
        <f>K566+K567+K569+K573+K574+SUM(K570:K572)</f>
        <v>142910.70000000001</v>
      </c>
      <c r="K576" s="48"/>
      <c r="O576" s="49">
        <f>I566+I567+I569+I573+I574+SUM(I570:I572)</f>
        <v>6595.55</v>
      </c>
      <c r="P576" s="49">
        <f>K566+K567+K569+K573+K574+SUM(K570:K572)</f>
        <v>142910.70000000001</v>
      </c>
    </row>
    <row r="578" spans="1:29" ht="141.75" x14ac:dyDescent="0.2">
      <c r="A578" s="34">
        <v>50</v>
      </c>
      <c r="B578" s="34" t="s">
        <v>1133</v>
      </c>
      <c r="C578" s="34" t="s">
        <v>92</v>
      </c>
      <c r="D578" s="36" t="str">
        <f>Source!H518</f>
        <v>100 м</v>
      </c>
      <c r="E578" s="35">
        <f>Source!I518</f>
        <v>0.8</v>
      </c>
      <c r="F578" s="38"/>
      <c r="G578" s="37"/>
      <c r="H578" s="35"/>
      <c r="I578" s="38"/>
      <c r="J578" s="35"/>
      <c r="K578" s="38"/>
      <c r="Q578">
        <f>Source!X518</f>
        <v>246.9</v>
      </c>
      <c r="R578">
        <f>Source!X519</f>
        <v>13576.81</v>
      </c>
      <c r="S578">
        <f>Source!Y518</f>
        <v>138.16999999999999</v>
      </c>
      <c r="T578">
        <f>Source!Y519</f>
        <v>7598.03</v>
      </c>
      <c r="U578">
        <f>ROUND((175/100)*ROUND(Source!R518, 2), 2)</f>
        <v>0.61</v>
      </c>
      <c r="V578">
        <f>ROUND((0/100)*ROUND(Source!R519, 2), 2)</f>
        <v>0</v>
      </c>
      <c r="AC578">
        <v>0</v>
      </c>
    </row>
    <row r="579" spans="1:29" x14ac:dyDescent="0.2">
      <c r="C579" s="39" t="str">
        <f>"Объем: "&amp;Source!I518&amp;"=80/"&amp;"100"</f>
        <v>Объем: 0,8=80/100</v>
      </c>
    </row>
    <row r="580" spans="1:29" ht="28.5" x14ac:dyDescent="0.2">
      <c r="A580" s="34"/>
      <c r="B580" s="34"/>
      <c r="C580" s="34" t="s">
        <v>1097</v>
      </c>
      <c r="D580" s="36"/>
      <c r="E580" s="35"/>
      <c r="F580" s="38">
        <f>Source!AO518</f>
        <v>209.45</v>
      </c>
      <c r="G580" s="37" t="str">
        <f>Source!DG518</f>
        <v>*1,15)*1,1</v>
      </c>
      <c r="H580" s="35">
        <f>Source!AV519</f>
        <v>1.0669999999999999</v>
      </c>
      <c r="I580" s="38">
        <f>Source!S518</f>
        <v>226.16</v>
      </c>
      <c r="J580" s="35">
        <f>IF(Source!BA519&lt;&gt; 0, Source!BA519, 1)</f>
        <v>54.99</v>
      </c>
      <c r="K580" s="38">
        <f>Source!S519</f>
        <v>12436.54</v>
      </c>
    </row>
    <row r="581" spans="1:29" ht="28.5" x14ac:dyDescent="0.2">
      <c r="A581" s="34"/>
      <c r="B581" s="34"/>
      <c r="C581" s="34" t="s">
        <v>1098</v>
      </c>
      <c r="D581" s="36"/>
      <c r="E581" s="35"/>
      <c r="F581" s="38">
        <f>Source!AM518</f>
        <v>4.01</v>
      </c>
      <c r="G581" s="37" t="str">
        <f>Source!DE518</f>
        <v>*1,25)*1,1</v>
      </c>
      <c r="H581" s="35">
        <f>Source!AV519</f>
        <v>1.0669999999999999</v>
      </c>
      <c r="I581" s="38">
        <f>Source!Q518</f>
        <v>4.71</v>
      </c>
      <c r="J581" s="35">
        <f>IF(Source!BB519&lt;&gt; 0, Source!BB519, 1)</f>
        <v>12.5</v>
      </c>
      <c r="K581" s="38">
        <f>Source!Q519</f>
        <v>58.88</v>
      </c>
    </row>
    <row r="582" spans="1:29" ht="28.5" x14ac:dyDescent="0.2">
      <c r="A582" s="34"/>
      <c r="B582" s="34"/>
      <c r="C582" s="34" t="s">
        <v>1099</v>
      </c>
      <c r="D582" s="36"/>
      <c r="E582" s="35"/>
      <c r="F582" s="38">
        <f>Source!AN518</f>
        <v>0.3</v>
      </c>
      <c r="G582" s="37" t="str">
        <f>Source!DF518</f>
        <v>*1,25)*1,1</v>
      </c>
      <c r="H582" s="35">
        <f>Source!AV519</f>
        <v>1.0669999999999999</v>
      </c>
      <c r="I582" s="40">
        <f>Source!R518</f>
        <v>0.35</v>
      </c>
      <c r="J582" s="35">
        <f>IF(Source!BS519&lt;&gt; 0, Source!BS519, 1)</f>
        <v>54.99</v>
      </c>
      <c r="K582" s="40">
        <f>Source!R519</f>
        <v>19.25</v>
      </c>
    </row>
    <row r="583" spans="1:29" ht="14.25" x14ac:dyDescent="0.2">
      <c r="A583" s="34"/>
      <c r="B583" s="34"/>
      <c r="C583" s="34" t="s">
        <v>1100</v>
      </c>
      <c r="D583" s="36"/>
      <c r="E583" s="35"/>
      <c r="F583" s="38">
        <f>Source!AL518</f>
        <v>26.88</v>
      </c>
      <c r="G583" s="37" t="str">
        <f>Source!DD518</f>
        <v/>
      </c>
      <c r="H583" s="35">
        <f>Source!AW519</f>
        <v>1</v>
      </c>
      <c r="I583" s="38">
        <f>Source!P518</f>
        <v>21.5</v>
      </c>
      <c r="J583" s="35">
        <f>IF(Source!BC519&lt;&gt; 0, Source!BC519, 1)</f>
        <v>1.96</v>
      </c>
      <c r="K583" s="38">
        <f>Source!P519</f>
        <v>42.14</v>
      </c>
    </row>
    <row r="584" spans="1:29" ht="141.75" x14ac:dyDescent="0.2">
      <c r="A584" s="34" t="s">
        <v>537</v>
      </c>
      <c r="B584" s="34" t="s">
        <v>1134</v>
      </c>
      <c r="C584" s="34" t="s">
        <v>96</v>
      </c>
      <c r="D584" s="36" t="str">
        <f>Source!H520</f>
        <v>м</v>
      </c>
      <c r="E584" s="35">
        <f>Source!I520</f>
        <v>80</v>
      </c>
      <c r="F584" s="38">
        <f>Source!AK520</f>
        <v>51.28</v>
      </c>
      <c r="G584" s="41" t="s">
        <v>3</v>
      </c>
      <c r="H584" s="35">
        <f>Source!AW521</f>
        <v>1</v>
      </c>
      <c r="I584" s="38">
        <f>Source!O520</f>
        <v>4102.3999999999996</v>
      </c>
      <c r="J584" s="35">
        <f>IF(Source!BC521&lt;&gt; 0, Source!BC521, 1)</f>
        <v>20.71</v>
      </c>
      <c r="K584" s="38">
        <f>Source!O521</f>
        <v>84960.7</v>
      </c>
      <c r="Q584">
        <f>Source!X520</f>
        <v>0</v>
      </c>
      <c r="R584">
        <f>Source!X521</f>
        <v>0</v>
      </c>
      <c r="S584">
        <f>Source!Y520</f>
        <v>0</v>
      </c>
      <c r="T584">
        <f>Source!Y521</f>
        <v>0</v>
      </c>
      <c r="U584">
        <f>ROUND((175/100)*ROUND(Source!R520, 2), 2)</f>
        <v>0</v>
      </c>
      <c r="V584">
        <f>ROUND((0/100)*ROUND(Source!R521, 2), 2)</f>
        <v>0</v>
      </c>
      <c r="AC584">
        <v>3</v>
      </c>
    </row>
    <row r="585" spans="1:29" ht="156" x14ac:dyDescent="0.2">
      <c r="A585" s="34" t="s">
        <v>538</v>
      </c>
      <c r="B585" s="34" t="s">
        <v>1131</v>
      </c>
      <c r="C585" s="34" t="s">
        <v>47</v>
      </c>
      <c r="D585" s="36" t="str">
        <f>Source!H522</f>
        <v>100 шт.</v>
      </c>
      <c r="E585" s="35">
        <f>Source!I522</f>
        <v>0.32</v>
      </c>
      <c r="F585" s="38">
        <f>Source!AK522</f>
        <v>526.22</v>
      </c>
      <c r="G585" s="41" t="s">
        <v>3</v>
      </c>
      <c r="H585" s="35">
        <f>Source!AW523</f>
        <v>1</v>
      </c>
      <c r="I585" s="38">
        <f>Source!O522</f>
        <v>168.39</v>
      </c>
      <c r="J585" s="35">
        <f>IF(Source!BC523&lt;&gt; 0, Source!BC523, 1)</f>
        <v>2.79</v>
      </c>
      <c r="K585" s="38">
        <f>Source!O523</f>
        <v>469.81</v>
      </c>
      <c r="Q585">
        <f>Source!X522</f>
        <v>0</v>
      </c>
      <c r="R585">
        <f>Source!X523</f>
        <v>0</v>
      </c>
      <c r="S585">
        <f>Source!Y522</f>
        <v>0</v>
      </c>
      <c r="T585">
        <f>Source!Y523</f>
        <v>0</v>
      </c>
      <c r="U585">
        <f>ROUND((175/100)*ROUND(Source!R522, 2), 2)</f>
        <v>0</v>
      </c>
      <c r="V585">
        <f>ROUND((0/100)*ROUND(Source!R523, 2), 2)</f>
        <v>0</v>
      </c>
      <c r="AC585">
        <v>3</v>
      </c>
    </row>
    <row r="586" spans="1:29" ht="14.25" x14ac:dyDescent="0.2">
      <c r="A586" s="34"/>
      <c r="B586" s="34"/>
      <c r="C586" s="34" t="s">
        <v>1101</v>
      </c>
      <c r="D586" s="36" t="s">
        <v>1102</v>
      </c>
      <c r="E586" s="35">
        <f>Source!BZ519</f>
        <v>109</v>
      </c>
      <c r="F586" s="38"/>
      <c r="G586" s="37"/>
      <c r="H586" s="35"/>
      <c r="I586" s="38">
        <f>SUM(Q578:Q585)</f>
        <v>246.9</v>
      </c>
      <c r="J586" s="35">
        <f>Source!AT519</f>
        <v>109</v>
      </c>
      <c r="K586" s="38">
        <f>SUM(R578:R585)</f>
        <v>13576.81</v>
      </c>
    </row>
    <row r="587" spans="1:29" ht="14.25" x14ac:dyDescent="0.2">
      <c r="A587" s="34"/>
      <c r="B587" s="34"/>
      <c r="C587" s="34" t="s">
        <v>1103</v>
      </c>
      <c r="D587" s="36" t="s">
        <v>1102</v>
      </c>
      <c r="E587" s="35">
        <f>Source!CA519</f>
        <v>61</v>
      </c>
      <c r="F587" s="38"/>
      <c r="G587" s="37"/>
      <c r="H587" s="35"/>
      <c r="I587" s="38">
        <f>SUM(S578:S586)</f>
        <v>138.16999999999999</v>
      </c>
      <c r="J587" s="35">
        <f>Source!AU519</f>
        <v>61</v>
      </c>
      <c r="K587" s="38">
        <f>SUM(T578:T586)</f>
        <v>7598.03</v>
      </c>
    </row>
    <row r="588" spans="1:29" ht="28.5" x14ac:dyDescent="0.2">
      <c r="A588" s="42"/>
      <c r="B588" s="42"/>
      <c r="C588" s="42" t="s">
        <v>1104</v>
      </c>
      <c r="D588" s="43" t="s">
        <v>1105</v>
      </c>
      <c r="E588" s="44">
        <f>Source!AQ518</f>
        <v>16.829999999999998</v>
      </c>
      <c r="F588" s="45"/>
      <c r="G588" s="46" t="str">
        <f>Source!DI518</f>
        <v>*1,15)*1,1</v>
      </c>
      <c r="H588" s="44">
        <f>Source!AV519</f>
        <v>1.0669999999999999</v>
      </c>
      <c r="I588" s="45">
        <f>Source!U518</f>
        <v>18.173101320000001</v>
      </c>
      <c r="J588" s="44"/>
      <c r="K588" s="45"/>
    </row>
    <row r="589" spans="1:29" ht="15" x14ac:dyDescent="0.2">
      <c r="C589" s="47" t="s">
        <v>1106</v>
      </c>
      <c r="H589" s="48">
        <f>I580+I581+I583+I586+I587+SUM(I584:I585)</f>
        <v>4908.2299999999996</v>
      </c>
      <c r="I589" s="48"/>
      <c r="J589" s="48">
        <f>K580+K581+K583+K586+K587+SUM(K584:K585)</f>
        <v>119142.91</v>
      </c>
      <c r="K589" s="48"/>
      <c r="O589" s="49">
        <f>I580+I581+I583+I586+I587+SUM(I584:I585)</f>
        <v>4908.2299999999996</v>
      </c>
      <c r="P589" s="49">
        <f>K580+K581+K583+K586+K587+SUM(K584:K585)</f>
        <v>119142.91</v>
      </c>
    </row>
    <row r="591" spans="1:29" ht="141.75" x14ac:dyDescent="0.2">
      <c r="A591" s="34">
        <v>51</v>
      </c>
      <c r="B591" s="34" t="s">
        <v>1143</v>
      </c>
      <c r="C591" s="34" t="s">
        <v>109</v>
      </c>
      <c r="D591" s="36" t="str">
        <f>Source!H524</f>
        <v>100 м</v>
      </c>
      <c r="E591" s="35">
        <f>Source!I524</f>
        <v>1.05</v>
      </c>
      <c r="F591" s="38"/>
      <c r="G591" s="37"/>
      <c r="H591" s="35"/>
      <c r="I591" s="38"/>
      <c r="J591" s="35"/>
      <c r="K591" s="38"/>
      <c r="Q591">
        <f>Source!X524</f>
        <v>399.71</v>
      </c>
      <c r="R591">
        <f>Source!X525</f>
        <v>21980.26</v>
      </c>
      <c r="S591">
        <f>Source!Y524</f>
        <v>223.69</v>
      </c>
      <c r="T591">
        <f>Source!Y525</f>
        <v>12300.88</v>
      </c>
      <c r="U591">
        <f>ROUND((175/100)*ROUND(Source!R524, 2), 2)</f>
        <v>1.59</v>
      </c>
      <c r="V591">
        <f>ROUND((0/100)*ROUND(Source!R525, 2), 2)</f>
        <v>0</v>
      </c>
      <c r="AC591">
        <v>0</v>
      </c>
    </row>
    <row r="592" spans="1:29" x14ac:dyDescent="0.2">
      <c r="C592" s="39" t="str">
        <f>"Объем: "&amp;Source!I524&amp;"=105/"&amp;"100"</f>
        <v>Объем: 1,05=105/100</v>
      </c>
    </row>
    <row r="593" spans="1:29" ht="28.5" x14ac:dyDescent="0.2">
      <c r="A593" s="34"/>
      <c r="B593" s="34"/>
      <c r="C593" s="34" t="s">
        <v>1097</v>
      </c>
      <c r="D593" s="36"/>
      <c r="E593" s="35"/>
      <c r="F593" s="38">
        <f>Source!AO524</f>
        <v>258.11</v>
      </c>
      <c r="G593" s="37" t="str">
        <f>Source!DG524</f>
        <v>*1,15)*1,1</v>
      </c>
      <c r="H593" s="35">
        <f>Source!AV525</f>
        <v>1.0669999999999999</v>
      </c>
      <c r="I593" s="38">
        <f>Source!S524</f>
        <v>365.8</v>
      </c>
      <c r="J593" s="35">
        <f>IF(Source!BA525&lt;&gt; 0, Source!BA525, 1)</f>
        <v>54.99</v>
      </c>
      <c r="K593" s="38">
        <f>Source!S525</f>
        <v>20115.34</v>
      </c>
    </row>
    <row r="594" spans="1:29" ht="28.5" x14ac:dyDescent="0.2">
      <c r="A594" s="34"/>
      <c r="B594" s="34"/>
      <c r="C594" s="34" t="s">
        <v>1098</v>
      </c>
      <c r="D594" s="36"/>
      <c r="E594" s="35"/>
      <c r="F594" s="38">
        <f>Source!AM524</f>
        <v>6.68</v>
      </c>
      <c r="G594" s="37" t="str">
        <f>Source!DE524</f>
        <v>*1,25)*1,1</v>
      </c>
      <c r="H594" s="35">
        <f>Source!AV525</f>
        <v>1.0669999999999999</v>
      </c>
      <c r="I594" s="38">
        <f>Source!Q524</f>
        <v>10.29</v>
      </c>
      <c r="J594" s="35">
        <f>IF(Source!BB525&lt;&gt; 0, Source!BB525, 1)</f>
        <v>13.28</v>
      </c>
      <c r="K594" s="38">
        <f>Source!Q525</f>
        <v>136.65</v>
      </c>
    </row>
    <row r="595" spans="1:29" ht="28.5" x14ac:dyDescent="0.2">
      <c r="A595" s="34"/>
      <c r="B595" s="34"/>
      <c r="C595" s="34" t="s">
        <v>1099</v>
      </c>
      <c r="D595" s="36"/>
      <c r="E595" s="35"/>
      <c r="F595" s="38">
        <f>Source!AN524</f>
        <v>0.59</v>
      </c>
      <c r="G595" s="37" t="str">
        <f>Source!DF524</f>
        <v>*1,25)*1,1</v>
      </c>
      <c r="H595" s="35">
        <f>Source!AV525</f>
        <v>1.0669999999999999</v>
      </c>
      <c r="I595" s="40">
        <f>Source!R524</f>
        <v>0.91</v>
      </c>
      <c r="J595" s="35">
        <f>IF(Source!BS525&lt;&gt; 0, Source!BS525, 1)</f>
        <v>54.99</v>
      </c>
      <c r="K595" s="40">
        <f>Source!R525</f>
        <v>50.04</v>
      </c>
    </row>
    <row r="596" spans="1:29" ht="14.25" x14ac:dyDescent="0.2">
      <c r="A596" s="34"/>
      <c r="B596" s="34"/>
      <c r="C596" s="34" t="s">
        <v>1100</v>
      </c>
      <c r="D596" s="36"/>
      <c r="E596" s="35"/>
      <c r="F596" s="38">
        <f>Source!AL524</f>
        <v>24.95</v>
      </c>
      <c r="G596" s="37" t="str">
        <f>Source!DD524</f>
        <v/>
      </c>
      <c r="H596" s="35">
        <f>Source!AW525</f>
        <v>1</v>
      </c>
      <c r="I596" s="38">
        <f>Source!P524</f>
        <v>26.2</v>
      </c>
      <c r="J596" s="35">
        <f>IF(Source!BC525&lt;&gt; 0, Source!BC525, 1)</f>
        <v>2.17</v>
      </c>
      <c r="K596" s="38">
        <f>Source!P525</f>
        <v>56.85</v>
      </c>
    </row>
    <row r="597" spans="1:29" ht="57" x14ac:dyDescent="0.2">
      <c r="A597" s="34" t="s">
        <v>540</v>
      </c>
      <c r="B597" s="34" t="str">
        <f>Source!F526</f>
        <v>1.12-1-56</v>
      </c>
      <c r="C597" s="34" t="s">
        <v>113</v>
      </c>
      <c r="D597" s="36" t="str">
        <f>Source!H526</f>
        <v>м</v>
      </c>
      <c r="E597" s="35">
        <f>Source!I526</f>
        <v>105</v>
      </c>
      <c r="F597" s="38">
        <f>Source!AK526</f>
        <v>61.58</v>
      </c>
      <c r="G597" s="41" t="s">
        <v>3</v>
      </c>
      <c r="H597" s="35">
        <f>Source!AW527</f>
        <v>1</v>
      </c>
      <c r="I597" s="38">
        <f>Source!O526</f>
        <v>6465.9</v>
      </c>
      <c r="J597" s="35">
        <f>IF(Source!BC527&lt;&gt; 0, Source!BC527, 1)</f>
        <v>11.88</v>
      </c>
      <c r="K597" s="38">
        <f>Source!O527</f>
        <v>76814.89</v>
      </c>
      <c r="Q597">
        <f>Source!X526</f>
        <v>0</v>
      </c>
      <c r="R597">
        <f>Source!X527</f>
        <v>0</v>
      </c>
      <c r="S597">
        <f>Source!Y526</f>
        <v>0</v>
      </c>
      <c r="T597">
        <f>Source!Y527</f>
        <v>0</v>
      </c>
      <c r="U597">
        <f>ROUND((175/100)*ROUND(Source!R526, 2), 2)</f>
        <v>0</v>
      </c>
      <c r="V597">
        <f>ROUND((0/100)*ROUND(Source!R527, 2), 2)</f>
        <v>0</v>
      </c>
      <c r="AC597">
        <v>3</v>
      </c>
    </row>
    <row r="598" spans="1:29" ht="71.25" x14ac:dyDescent="0.2">
      <c r="A598" s="34" t="s">
        <v>541</v>
      </c>
      <c r="B598" s="34" t="str">
        <f>Source!F528</f>
        <v>1.12-10-146</v>
      </c>
      <c r="C598" s="34" t="s">
        <v>47</v>
      </c>
      <c r="D598" s="36" t="str">
        <f>Source!H528</f>
        <v>100 шт.</v>
      </c>
      <c r="E598" s="35">
        <f>Source!I528</f>
        <v>0.35</v>
      </c>
      <c r="F598" s="38">
        <f>Source!AK528</f>
        <v>526.22</v>
      </c>
      <c r="G598" s="41" t="s">
        <v>3</v>
      </c>
      <c r="H598" s="35">
        <f>Source!AW529</f>
        <v>1</v>
      </c>
      <c r="I598" s="38">
        <f>Source!O528</f>
        <v>184.18</v>
      </c>
      <c r="J598" s="35">
        <f>IF(Source!BC529&lt;&gt; 0, Source!BC529, 1)</f>
        <v>2.79</v>
      </c>
      <c r="K598" s="38">
        <f>Source!O529</f>
        <v>513.86</v>
      </c>
      <c r="Q598">
        <f>Source!X528</f>
        <v>0</v>
      </c>
      <c r="R598">
        <f>Source!X529</f>
        <v>0</v>
      </c>
      <c r="S598">
        <f>Source!Y528</f>
        <v>0</v>
      </c>
      <c r="T598">
        <f>Source!Y529</f>
        <v>0</v>
      </c>
      <c r="U598">
        <f>ROUND((175/100)*ROUND(Source!R528, 2), 2)</f>
        <v>0</v>
      </c>
      <c r="V598">
        <f>ROUND((0/100)*ROUND(Source!R529, 2), 2)</f>
        <v>0</v>
      </c>
      <c r="AC598">
        <v>3</v>
      </c>
    </row>
    <row r="599" spans="1:29" ht="14.25" x14ac:dyDescent="0.2">
      <c r="A599" s="34"/>
      <c r="B599" s="34"/>
      <c r="C599" s="34" t="s">
        <v>1101</v>
      </c>
      <c r="D599" s="36" t="s">
        <v>1102</v>
      </c>
      <c r="E599" s="35">
        <f>Source!BZ525</f>
        <v>109</v>
      </c>
      <c r="F599" s="38"/>
      <c r="G599" s="37"/>
      <c r="H599" s="35"/>
      <c r="I599" s="38">
        <f>SUM(Q591:Q598)</f>
        <v>399.71</v>
      </c>
      <c r="J599" s="35">
        <f>Source!AT525</f>
        <v>109</v>
      </c>
      <c r="K599" s="38">
        <f>SUM(R591:R598)</f>
        <v>21980.26</v>
      </c>
    </row>
    <row r="600" spans="1:29" ht="14.25" x14ac:dyDescent="0.2">
      <c r="A600" s="34"/>
      <c r="B600" s="34"/>
      <c r="C600" s="34" t="s">
        <v>1103</v>
      </c>
      <c r="D600" s="36" t="s">
        <v>1102</v>
      </c>
      <c r="E600" s="35">
        <f>Source!CA525</f>
        <v>61</v>
      </c>
      <c r="F600" s="38"/>
      <c r="G600" s="37"/>
      <c r="H600" s="35"/>
      <c r="I600" s="38">
        <f>SUM(S591:S599)</f>
        <v>223.69</v>
      </c>
      <c r="J600" s="35">
        <f>Source!AU525</f>
        <v>61</v>
      </c>
      <c r="K600" s="38">
        <f>SUM(T591:T599)</f>
        <v>12300.88</v>
      </c>
    </row>
    <row r="601" spans="1:29" ht="28.5" x14ac:dyDescent="0.2">
      <c r="A601" s="42"/>
      <c r="B601" s="42"/>
      <c r="C601" s="42" t="s">
        <v>1104</v>
      </c>
      <c r="D601" s="43" t="s">
        <v>1105</v>
      </c>
      <c r="E601" s="44">
        <f>Source!AQ524</f>
        <v>20.97</v>
      </c>
      <c r="F601" s="45"/>
      <c r="G601" s="46" t="str">
        <f>Source!DI524</f>
        <v>*1,15)*1,1</v>
      </c>
      <c r="H601" s="44">
        <f>Source!AV525</f>
        <v>1.0669999999999999</v>
      </c>
      <c r="I601" s="45">
        <f>Source!U524</f>
        <v>29.719580467499998</v>
      </c>
      <c r="J601" s="44"/>
      <c r="K601" s="45"/>
    </row>
    <row r="602" spans="1:29" ht="15" x14ac:dyDescent="0.2">
      <c r="C602" s="47" t="s">
        <v>1106</v>
      </c>
      <c r="H602" s="48">
        <f>I593+I594+I596+I599+I600+SUM(I597:I598)</f>
        <v>7675.77</v>
      </c>
      <c r="I602" s="48"/>
      <c r="J602" s="48">
        <f>K593+K594+K596+K599+K600+SUM(K597:K598)</f>
        <v>131918.72999999998</v>
      </c>
      <c r="K602" s="48"/>
      <c r="O602" s="49">
        <f>I593+I594+I596+I599+I600+SUM(I597:I598)</f>
        <v>7675.77</v>
      </c>
      <c r="P602" s="49">
        <f>K593+K594+K596+K599+K600+SUM(K597:K598)</f>
        <v>131918.72999999998</v>
      </c>
    </row>
    <row r="604" spans="1:29" ht="141.75" x14ac:dyDescent="0.2">
      <c r="A604" s="34">
        <v>52</v>
      </c>
      <c r="B604" s="34" t="s">
        <v>1144</v>
      </c>
      <c r="C604" s="34" t="s">
        <v>122</v>
      </c>
      <c r="D604" s="36" t="str">
        <f>Source!H530</f>
        <v>100 м</v>
      </c>
      <c r="E604" s="35">
        <f>Source!I530</f>
        <v>0.7</v>
      </c>
      <c r="F604" s="38"/>
      <c r="G604" s="37"/>
      <c r="H604" s="35"/>
      <c r="I604" s="38"/>
      <c r="J604" s="35"/>
      <c r="K604" s="38"/>
      <c r="Q604">
        <f>Source!X530</f>
        <v>293.58999999999997</v>
      </c>
      <c r="R604">
        <f>Source!X531</f>
        <v>16144.6</v>
      </c>
      <c r="S604">
        <f>Source!Y530</f>
        <v>164.3</v>
      </c>
      <c r="T604">
        <f>Source!Y531</f>
        <v>9035.0499999999993</v>
      </c>
      <c r="U604">
        <f>ROUND((175/100)*ROUND(Source!R530, 2), 2)</f>
        <v>1.59</v>
      </c>
      <c r="V604">
        <f>ROUND((0/100)*ROUND(Source!R531, 2), 2)</f>
        <v>0</v>
      </c>
      <c r="AC604">
        <v>0</v>
      </c>
    </row>
    <row r="605" spans="1:29" x14ac:dyDescent="0.2">
      <c r="C605" s="39" t="str">
        <f>"Объем: "&amp;Source!I530&amp;"=70/"&amp;"100"</f>
        <v>Объем: 0,7=70/100</v>
      </c>
    </row>
    <row r="606" spans="1:29" ht="28.5" x14ac:dyDescent="0.2">
      <c r="A606" s="34"/>
      <c r="B606" s="34"/>
      <c r="C606" s="34" t="s">
        <v>1097</v>
      </c>
      <c r="D606" s="36"/>
      <c r="E606" s="35"/>
      <c r="F606" s="38">
        <f>Source!AO530</f>
        <v>284.12</v>
      </c>
      <c r="G606" s="37" t="str">
        <f>Source!DG530</f>
        <v>*1,15)*1,1</v>
      </c>
      <c r="H606" s="35">
        <f>Source!AV531</f>
        <v>1.0669999999999999</v>
      </c>
      <c r="I606" s="38">
        <f>Source!S530</f>
        <v>268.44</v>
      </c>
      <c r="J606" s="35">
        <f>IF(Source!BA531&lt;&gt; 0, Source!BA531, 1)</f>
        <v>54.99</v>
      </c>
      <c r="K606" s="38">
        <f>Source!S531</f>
        <v>14761.52</v>
      </c>
    </row>
    <row r="607" spans="1:29" ht="28.5" x14ac:dyDescent="0.2">
      <c r="A607" s="34"/>
      <c r="B607" s="34"/>
      <c r="C607" s="34" t="s">
        <v>1098</v>
      </c>
      <c r="D607" s="36"/>
      <c r="E607" s="35"/>
      <c r="F607" s="38">
        <f>Source!AM530</f>
        <v>9.4499999999999993</v>
      </c>
      <c r="G607" s="37" t="str">
        <f>Source!DE530</f>
        <v>*1,25)*1,1</v>
      </c>
      <c r="H607" s="35">
        <f>Source!AV531</f>
        <v>1.0669999999999999</v>
      </c>
      <c r="I607" s="38">
        <f>Source!Q530</f>
        <v>9.7100000000000009</v>
      </c>
      <c r="J607" s="35">
        <f>IF(Source!BB531&lt;&gt; 0, Source!BB531, 1)</f>
        <v>13.57</v>
      </c>
      <c r="K607" s="38">
        <f>Source!Q531</f>
        <v>131.76</v>
      </c>
    </row>
    <row r="608" spans="1:29" ht="28.5" x14ac:dyDescent="0.2">
      <c r="A608" s="34"/>
      <c r="B608" s="34"/>
      <c r="C608" s="34" t="s">
        <v>1099</v>
      </c>
      <c r="D608" s="36"/>
      <c r="E608" s="35"/>
      <c r="F608" s="38">
        <f>Source!AN530</f>
        <v>0.89</v>
      </c>
      <c r="G608" s="37" t="str">
        <f>Source!DF530</f>
        <v>*1,25)*1,1</v>
      </c>
      <c r="H608" s="35">
        <f>Source!AV531</f>
        <v>1.0669999999999999</v>
      </c>
      <c r="I608" s="40">
        <f>Source!R530</f>
        <v>0.91</v>
      </c>
      <c r="J608" s="35">
        <f>IF(Source!BS531&lt;&gt; 0, Source!BS531, 1)</f>
        <v>54.99</v>
      </c>
      <c r="K608" s="40">
        <f>Source!R531</f>
        <v>50.04</v>
      </c>
    </row>
    <row r="609" spans="1:29" ht="14.25" x14ac:dyDescent="0.2">
      <c r="A609" s="34"/>
      <c r="B609" s="34"/>
      <c r="C609" s="34" t="s">
        <v>1100</v>
      </c>
      <c r="D609" s="36"/>
      <c r="E609" s="35"/>
      <c r="F609" s="38">
        <f>Source!AL530</f>
        <v>24.93</v>
      </c>
      <c r="G609" s="37" t="str">
        <f>Source!DD530</f>
        <v/>
      </c>
      <c r="H609" s="35">
        <f>Source!AW531</f>
        <v>1</v>
      </c>
      <c r="I609" s="38">
        <f>Source!P530</f>
        <v>17.45</v>
      </c>
      <c r="J609" s="35">
        <f>IF(Source!BC531&lt;&gt; 0, Source!BC531, 1)</f>
        <v>2.4900000000000002</v>
      </c>
      <c r="K609" s="38">
        <f>Source!P531</f>
        <v>43.45</v>
      </c>
    </row>
    <row r="610" spans="1:29" ht="71.25" x14ac:dyDescent="0.2">
      <c r="A610" s="34" t="s">
        <v>543</v>
      </c>
      <c r="B610" s="34" t="str">
        <f>Source!F532</f>
        <v>1.12-6-670</v>
      </c>
      <c r="C610" s="34" t="s">
        <v>126</v>
      </c>
      <c r="D610" s="36" t="str">
        <f>Source!H532</f>
        <v>м</v>
      </c>
      <c r="E610" s="35">
        <f>Source!I532</f>
        <v>70</v>
      </c>
      <c r="F610" s="38">
        <f>Source!AK532</f>
        <v>52.61</v>
      </c>
      <c r="G610" s="41" t="s">
        <v>3</v>
      </c>
      <c r="H610" s="35">
        <f>Source!AW533</f>
        <v>1</v>
      </c>
      <c r="I610" s="38">
        <f>Source!O532</f>
        <v>3682.7</v>
      </c>
      <c r="J610" s="35">
        <f>IF(Source!BC533&lt;&gt; 0, Source!BC533, 1)</f>
        <v>7.64</v>
      </c>
      <c r="K610" s="38">
        <f>Source!O533</f>
        <v>28135.83</v>
      </c>
      <c r="Q610">
        <f>Source!X532</f>
        <v>0</v>
      </c>
      <c r="R610">
        <f>Source!X533</f>
        <v>0</v>
      </c>
      <c r="S610">
        <f>Source!Y532</f>
        <v>0</v>
      </c>
      <c r="T610">
        <f>Source!Y533</f>
        <v>0</v>
      </c>
      <c r="U610">
        <f>ROUND((175/100)*ROUND(Source!R532, 2), 2)</f>
        <v>0</v>
      </c>
      <c r="V610">
        <f>ROUND((0/100)*ROUND(Source!R533, 2), 2)</f>
        <v>0</v>
      </c>
      <c r="AC610">
        <v>3</v>
      </c>
    </row>
    <row r="611" spans="1:29" ht="156" x14ac:dyDescent="0.2">
      <c r="A611" s="34" t="s">
        <v>544</v>
      </c>
      <c r="B611" s="34" t="s">
        <v>1131</v>
      </c>
      <c r="C611" s="34" t="s">
        <v>47</v>
      </c>
      <c r="D611" s="36" t="str">
        <f>Source!H534</f>
        <v>100 шт.</v>
      </c>
      <c r="E611" s="35">
        <f>Source!I534</f>
        <v>0.23</v>
      </c>
      <c r="F611" s="38">
        <f>Source!AK534</f>
        <v>526.22</v>
      </c>
      <c r="G611" s="41" t="s">
        <v>3</v>
      </c>
      <c r="H611" s="35">
        <f>Source!AW535</f>
        <v>1</v>
      </c>
      <c r="I611" s="38">
        <f>Source!O534</f>
        <v>121.03</v>
      </c>
      <c r="J611" s="35">
        <f>IF(Source!BC535&lt;&gt; 0, Source!BC535, 1)</f>
        <v>2.79</v>
      </c>
      <c r="K611" s="38">
        <f>Source!O535</f>
        <v>337.67</v>
      </c>
      <c r="Q611">
        <f>Source!X534</f>
        <v>0</v>
      </c>
      <c r="R611">
        <f>Source!X535</f>
        <v>0</v>
      </c>
      <c r="S611">
        <f>Source!Y534</f>
        <v>0</v>
      </c>
      <c r="T611">
        <f>Source!Y535</f>
        <v>0</v>
      </c>
      <c r="U611">
        <f>ROUND((175/100)*ROUND(Source!R534, 2), 2)</f>
        <v>0</v>
      </c>
      <c r="V611">
        <f>ROUND((0/100)*ROUND(Source!R535, 2), 2)</f>
        <v>0</v>
      </c>
      <c r="AC611">
        <v>3</v>
      </c>
    </row>
    <row r="612" spans="1:29" ht="14.25" x14ac:dyDescent="0.2">
      <c r="A612" s="34"/>
      <c r="B612" s="34"/>
      <c r="C612" s="34" t="s">
        <v>1101</v>
      </c>
      <c r="D612" s="36" t="s">
        <v>1102</v>
      </c>
      <c r="E612" s="35">
        <f>Source!BZ531</f>
        <v>109</v>
      </c>
      <c r="F612" s="38"/>
      <c r="G612" s="37"/>
      <c r="H612" s="35"/>
      <c r="I612" s="38">
        <f>SUM(Q604:Q611)</f>
        <v>293.58999999999997</v>
      </c>
      <c r="J612" s="35">
        <f>Source!AT531</f>
        <v>109</v>
      </c>
      <c r="K612" s="38">
        <f>SUM(R604:R611)</f>
        <v>16144.6</v>
      </c>
    </row>
    <row r="613" spans="1:29" ht="14.25" x14ac:dyDescent="0.2">
      <c r="A613" s="34"/>
      <c r="B613" s="34"/>
      <c r="C613" s="34" t="s">
        <v>1103</v>
      </c>
      <c r="D613" s="36" t="s">
        <v>1102</v>
      </c>
      <c r="E613" s="35">
        <f>Source!CA531</f>
        <v>61</v>
      </c>
      <c r="F613" s="38"/>
      <c r="G613" s="37"/>
      <c r="H613" s="35"/>
      <c r="I613" s="38">
        <f>SUM(S604:S612)</f>
        <v>164.3</v>
      </c>
      <c r="J613" s="35">
        <f>Source!AU531</f>
        <v>61</v>
      </c>
      <c r="K613" s="38">
        <f>SUM(T604:T612)</f>
        <v>9035.0499999999993</v>
      </c>
    </row>
    <row r="614" spans="1:29" ht="28.5" x14ac:dyDescent="0.2">
      <c r="A614" s="42"/>
      <c r="B614" s="42"/>
      <c r="C614" s="42" t="s">
        <v>1104</v>
      </c>
      <c r="D614" s="43" t="s">
        <v>1105</v>
      </c>
      <c r="E614" s="44">
        <f>Source!AQ530</f>
        <v>23.23</v>
      </c>
      <c r="F614" s="45"/>
      <c r="G614" s="46" t="str">
        <f>Source!DI530</f>
        <v>*1,15)*1,1</v>
      </c>
      <c r="H614" s="44">
        <f>Source!AV531</f>
        <v>1.0669999999999999</v>
      </c>
      <c r="I614" s="45">
        <f>Source!U530</f>
        <v>21.948366054999997</v>
      </c>
      <c r="J614" s="44"/>
      <c r="K614" s="45"/>
    </row>
    <row r="615" spans="1:29" ht="15" x14ac:dyDescent="0.2">
      <c r="C615" s="47" t="s">
        <v>1106</v>
      </c>
      <c r="H615" s="48">
        <f>I606+I607+I609+I612+I613+SUM(I610:I611)</f>
        <v>4557.22</v>
      </c>
      <c r="I615" s="48"/>
      <c r="J615" s="48">
        <f>K606+K607+K609+K612+K613+SUM(K610:K611)</f>
        <v>68589.88</v>
      </c>
      <c r="K615" s="48"/>
      <c r="O615" s="49">
        <f>I606+I607+I609+I612+I613+SUM(I610:I611)</f>
        <v>4557.22</v>
      </c>
      <c r="P615" s="49">
        <f>K606+K607+K609+K612+K613+SUM(K610:K611)</f>
        <v>68589.88</v>
      </c>
    </row>
    <row r="617" spans="1:29" ht="141.75" x14ac:dyDescent="0.2">
      <c r="A617" s="34">
        <v>53</v>
      </c>
      <c r="B617" s="34" t="s">
        <v>1145</v>
      </c>
      <c r="C617" s="34" t="s">
        <v>138</v>
      </c>
      <c r="D617" s="36" t="str">
        <f>Source!H536</f>
        <v>100 м</v>
      </c>
      <c r="E617" s="35">
        <f>Source!I536</f>
        <v>0.4</v>
      </c>
      <c r="F617" s="38"/>
      <c r="G617" s="37"/>
      <c r="H617" s="35"/>
      <c r="I617" s="38"/>
      <c r="J617" s="35"/>
      <c r="K617" s="38"/>
      <c r="Q617">
        <f>Source!X536</f>
        <v>179.4</v>
      </c>
      <c r="R617">
        <f>Source!X537</f>
        <v>9865.3700000000008</v>
      </c>
      <c r="S617">
        <f>Source!Y536</f>
        <v>100.4</v>
      </c>
      <c r="T617">
        <f>Source!Y537</f>
        <v>5520.99</v>
      </c>
      <c r="U617">
        <f>ROUND((175/100)*ROUND(Source!R536, 2), 2)</f>
        <v>0.91</v>
      </c>
      <c r="V617">
        <f>ROUND((0/100)*ROUND(Source!R537, 2), 2)</f>
        <v>0</v>
      </c>
      <c r="AC617">
        <v>0</v>
      </c>
    </row>
    <row r="618" spans="1:29" x14ac:dyDescent="0.2">
      <c r="C618" s="39" t="str">
        <f>"Объем: "&amp;Source!I536&amp;"=40/"&amp;"100"</f>
        <v>Объем: 0,4=40/100</v>
      </c>
    </row>
    <row r="619" spans="1:29" ht="28.5" x14ac:dyDescent="0.2">
      <c r="A619" s="34"/>
      <c r="B619" s="34"/>
      <c r="C619" s="34" t="s">
        <v>1097</v>
      </c>
      <c r="D619" s="36"/>
      <c r="E619" s="35"/>
      <c r="F619" s="38">
        <f>Source!AO536</f>
        <v>303.89</v>
      </c>
      <c r="G619" s="37" t="str">
        <f>Source!DG536</f>
        <v>*1,15)*1,1</v>
      </c>
      <c r="H619" s="35">
        <f>Source!AV537</f>
        <v>1.0669999999999999</v>
      </c>
      <c r="I619" s="38">
        <f>Source!S536</f>
        <v>164.07</v>
      </c>
      <c r="J619" s="35">
        <f>IF(Source!BA537&lt;&gt; 0, Source!BA537, 1)</f>
        <v>54.99</v>
      </c>
      <c r="K619" s="38">
        <f>Source!S537</f>
        <v>9022.2099999999991</v>
      </c>
    </row>
    <row r="620" spans="1:29" ht="28.5" x14ac:dyDescent="0.2">
      <c r="A620" s="34"/>
      <c r="B620" s="34"/>
      <c r="C620" s="34" t="s">
        <v>1098</v>
      </c>
      <c r="D620" s="36"/>
      <c r="E620" s="35"/>
      <c r="F620" s="38">
        <f>Source!AM536</f>
        <v>9.5</v>
      </c>
      <c r="G620" s="37" t="str">
        <f>Source!DE536</f>
        <v>*1,25)*1,1</v>
      </c>
      <c r="H620" s="35">
        <f>Source!AV537</f>
        <v>1.0669999999999999</v>
      </c>
      <c r="I620" s="38">
        <f>Source!Q536</f>
        <v>5.58</v>
      </c>
      <c r="J620" s="35">
        <f>IF(Source!BB537&lt;&gt; 0, Source!BB537, 1)</f>
        <v>13.54</v>
      </c>
      <c r="K620" s="38">
        <f>Source!Q537</f>
        <v>75.55</v>
      </c>
    </row>
    <row r="621" spans="1:29" ht="28.5" x14ac:dyDescent="0.2">
      <c r="A621" s="34"/>
      <c r="B621" s="34"/>
      <c r="C621" s="34" t="s">
        <v>1099</v>
      </c>
      <c r="D621" s="36"/>
      <c r="E621" s="35"/>
      <c r="F621" s="38">
        <f>Source!AN536</f>
        <v>0.89</v>
      </c>
      <c r="G621" s="37" t="str">
        <f>Source!DF536</f>
        <v>*1,25)*1,1</v>
      </c>
      <c r="H621" s="35">
        <f>Source!AV537</f>
        <v>1.0669999999999999</v>
      </c>
      <c r="I621" s="40">
        <f>Source!R536</f>
        <v>0.52</v>
      </c>
      <c r="J621" s="35">
        <f>IF(Source!BS537&lt;&gt; 0, Source!BS537, 1)</f>
        <v>54.99</v>
      </c>
      <c r="K621" s="40">
        <f>Source!R537</f>
        <v>28.59</v>
      </c>
    </row>
    <row r="622" spans="1:29" ht="14.25" x14ac:dyDescent="0.2">
      <c r="A622" s="34"/>
      <c r="B622" s="34"/>
      <c r="C622" s="34" t="s">
        <v>1100</v>
      </c>
      <c r="D622" s="36"/>
      <c r="E622" s="35"/>
      <c r="F622" s="38">
        <f>Source!AL536</f>
        <v>26.33</v>
      </c>
      <c r="G622" s="37" t="str">
        <f>Source!DD536</f>
        <v/>
      </c>
      <c r="H622" s="35">
        <f>Source!AW537</f>
        <v>1</v>
      </c>
      <c r="I622" s="38">
        <f>Source!P536</f>
        <v>10.53</v>
      </c>
      <c r="J622" s="35">
        <f>IF(Source!BC537&lt;&gt; 0, Source!BC537, 1)</f>
        <v>2.65</v>
      </c>
      <c r="K622" s="38">
        <f>Source!P537</f>
        <v>27.9</v>
      </c>
    </row>
    <row r="623" spans="1:29" ht="71.25" x14ac:dyDescent="0.2">
      <c r="A623" s="34" t="s">
        <v>546</v>
      </c>
      <c r="B623" s="34" t="str">
        <f>Source!F538</f>
        <v>1.12-6-671</v>
      </c>
      <c r="C623" s="34" t="s">
        <v>144</v>
      </c>
      <c r="D623" s="36" t="str">
        <f>Source!H538</f>
        <v>м</v>
      </c>
      <c r="E623" s="35">
        <f>Source!I538</f>
        <v>40</v>
      </c>
      <c r="F623" s="38">
        <f>Source!AK538</f>
        <v>85.33</v>
      </c>
      <c r="G623" s="41" t="s">
        <v>3</v>
      </c>
      <c r="H623" s="35">
        <f>Source!AW539</f>
        <v>1</v>
      </c>
      <c r="I623" s="38">
        <f>Source!O538</f>
        <v>3413.2</v>
      </c>
      <c r="J623" s="35">
        <f>IF(Source!BC539&lt;&gt; 0, Source!BC539, 1)</f>
        <v>6.83</v>
      </c>
      <c r="K623" s="38">
        <f>Source!O539</f>
        <v>23312.16</v>
      </c>
      <c r="Q623">
        <f>Source!X538</f>
        <v>0</v>
      </c>
      <c r="R623">
        <f>Source!X539</f>
        <v>0</v>
      </c>
      <c r="S623">
        <f>Source!Y538</f>
        <v>0</v>
      </c>
      <c r="T623">
        <f>Source!Y539</f>
        <v>0</v>
      </c>
      <c r="U623">
        <f>ROUND((175/100)*ROUND(Source!R538, 2), 2)</f>
        <v>0</v>
      </c>
      <c r="V623">
        <f>ROUND((0/100)*ROUND(Source!R539, 2), 2)</f>
        <v>0</v>
      </c>
      <c r="AC623">
        <v>3</v>
      </c>
    </row>
    <row r="624" spans="1:29" ht="156" x14ac:dyDescent="0.2">
      <c r="A624" s="34" t="s">
        <v>547</v>
      </c>
      <c r="B624" s="34" t="s">
        <v>1131</v>
      </c>
      <c r="C624" s="34" t="s">
        <v>47</v>
      </c>
      <c r="D624" s="36" t="str">
        <f>Source!H540</f>
        <v>100 шт.</v>
      </c>
      <c r="E624" s="35">
        <f>Source!I540</f>
        <v>0.1</v>
      </c>
      <c r="F624" s="38">
        <f>Source!AK540</f>
        <v>526.22</v>
      </c>
      <c r="G624" s="41" t="s">
        <v>3</v>
      </c>
      <c r="H624" s="35">
        <f>Source!AW541</f>
        <v>1</v>
      </c>
      <c r="I624" s="38">
        <f>Source!O540</f>
        <v>52.62</v>
      </c>
      <c r="J624" s="35">
        <f>IF(Source!BC541&lt;&gt; 0, Source!BC541, 1)</f>
        <v>2.79</v>
      </c>
      <c r="K624" s="38">
        <f>Source!O541</f>
        <v>146.81</v>
      </c>
      <c r="Q624">
        <f>Source!X540</f>
        <v>0</v>
      </c>
      <c r="R624">
        <f>Source!X541</f>
        <v>0</v>
      </c>
      <c r="S624">
        <f>Source!Y540</f>
        <v>0</v>
      </c>
      <c r="T624">
        <f>Source!Y541</f>
        <v>0</v>
      </c>
      <c r="U624">
        <f>ROUND((175/100)*ROUND(Source!R540, 2), 2)</f>
        <v>0</v>
      </c>
      <c r="V624">
        <f>ROUND((0/100)*ROUND(Source!R541, 2), 2)</f>
        <v>0</v>
      </c>
      <c r="AC624">
        <v>3</v>
      </c>
    </row>
    <row r="625" spans="1:29" ht="14.25" x14ac:dyDescent="0.2">
      <c r="A625" s="34"/>
      <c r="B625" s="34"/>
      <c r="C625" s="34" t="s">
        <v>1101</v>
      </c>
      <c r="D625" s="36" t="s">
        <v>1102</v>
      </c>
      <c r="E625" s="35">
        <f>Source!BZ537</f>
        <v>109</v>
      </c>
      <c r="F625" s="38"/>
      <c r="G625" s="37"/>
      <c r="H625" s="35"/>
      <c r="I625" s="38">
        <f>SUM(Q617:Q624)</f>
        <v>179.4</v>
      </c>
      <c r="J625" s="35">
        <f>Source!AT537</f>
        <v>109</v>
      </c>
      <c r="K625" s="38">
        <f>SUM(R617:R624)</f>
        <v>9865.3700000000008</v>
      </c>
    </row>
    <row r="626" spans="1:29" ht="14.25" x14ac:dyDescent="0.2">
      <c r="A626" s="34"/>
      <c r="B626" s="34"/>
      <c r="C626" s="34" t="s">
        <v>1103</v>
      </c>
      <c r="D626" s="36" t="s">
        <v>1102</v>
      </c>
      <c r="E626" s="35">
        <f>Source!CA537</f>
        <v>61</v>
      </c>
      <c r="F626" s="38"/>
      <c r="G626" s="37"/>
      <c r="H626" s="35"/>
      <c r="I626" s="38">
        <f>SUM(S617:S625)</f>
        <v>100.4</v>
      </c>
      <c r="J626" s="35">
        <f>Source!AU537</f>
        <v>61</v>
      </c>
      <c r="K626" s="38">
        <f>SUM(T617:T625)</f>
        <v>5520.99</v>
      </c>
    </row>
    <row r="627" spans="1:29" ht="28.5" x14ac:dyDescent="0.2">
      <c r="A627" s="42"/>
      <c r="B627" s="42"/>
      <c r="C627" s="42" t="s">
        <v>1104</v>
      </c>
      <c r="D627" s="43" t="s">
        <v>1105</v>
      </c>
      <c r="E627" s="44">
        <f>Source!AQ536</f>
        <v>24.89</v>
      </c>
      <c r="F627" s="45"/>
      <c r="G627" s="46" t="str">
        <f>Source!DI536</f>
        <v>*1,15)*1,1</v>
      </c>
      <c r="H627" s="44">
        <f>Source!AV537</f>
        <v>1.0669999999999999</v>
      </c>
      <c r="I627" s="45">
        <f>Source!U536</f>
        <v>13.438160780000002</v>
      </c>
      <c r="J627" s="44"/>
      <c r="K627" s="45"/>
    </row>
    <row r="628" spans="1:29" ht="15" x14ac:dyDescent="0.2">
      <c r="C628" s="47" t="s">
        <v>1106</v>
      </c>
      <c r="H628" s="48">
        <f>I619+I620+I622+I625+I626+SUM(I623:I624)</f>
        <v>3925.7999999999997</v>
      </c>
      <c r="I628" s="48"/>
      <c r="J628" s="48">
        <f>K619+K620+K622+K625+K626+SUM(K623:K624)</f>
        <v>47970.99</v>
      </c>
      <c r="K628" s="48"/>
      <c r="O628" s="49">
        <f>I619+I620+I622+I625+I626+SUM(I623:I624)</f>
        <v>3925.7999999999997</v>
      </c>
      <c r="P628" s="49">
        <f>K619+K620+K622+K625+K626+SUM(K623:K624)</f>
        <v>47970.99</v>
      </c>
    </row>
    <row r="630" spans="1:29" ht="78" x14ac:dyDescent="0.2">
      <c r="A630" s="34">
        <v>54</v>
      </c>
      <c r="B630" s="34" t="s">
        <v>1117</v>
      </c>
      <c r="C630" s="34" t="s">
        <v>188</v>
      </c>
      <c r="D630" s="36" t="str">
        <f>Source!H542</f>
        <v>100 м трубопровода</v>
      </c>
      <c r="E630" s="35">
        <f>Source!I542</f>
        <v>7</v>
      </c>
      <c r="F630" s="38"/>
      <c r="G630" s="37"/>
      <c r="H630" s="35"/>
      <c r="I630" s="38"/>
      <c r="J630" s="35"/>
      <c r="K630" s="38"/>
      <c r="Q630">
        <f>Source!X542</f>
        <v>787.33</v>
      </c>
      <c r="R630">
        <f>Source!X543</f>
        <v>43295.21</v>
      </c>
      <c r="S630">
        <f>Source!Y542</f>
        <v>440.62</v>
      </c>
      <c r="T630">
        <f>Source!Y543</f>
        <v>24229.43</v>
      </c>
      <c r="U630">
        <f>ROUND((175/100)*ROUND(Source!R542, 2), 2)</f>
        <v>0</v>
      </c>
      <c r="V630">
        <f>ROUND((0/100)*ROUND(Source!R543, 2), 2)</f>
        <v>0</v>
      </c>
      <c r="AC630">
        <v>0</v>
      </c>
    </row>
    <row r="631" spans="1:29" x14ac:dyDescent="0.2">
      <c r="C631" s="39" t="str">
        <f>"Объем: "&amp;Source!I542&amp;"=(145+"&amp;"190+"&amp;"110+"&amp;"80+"&amp;"105+"&amp;"70)/"&amp;"100"</f>
        <v>Объем: 7=(145+190+110+80+105+70)/100</v>
      </c>
    </row>
    <row r="632" spans="1:29" ht="28.5" x14ac:dyDescent="0.2">
      <c r="A632" s="34"/>
      <c r="B632" s="34"/>
      <c r="C632" s="34" t="s">
        <v>1097</v>
      </c>
      <c r="D632" s="36"/>
      <c r="E632" s="35"/>
      <c r="F632" s="38">
        <f>Source!AO542</f>
        <v>76.45</v>
      </c>
      <c r="G632" s="37" t="str">
        <f>Source!DG542</f>
        <v>*1,15)*1,1</v>
      </c>
      <c r="H632" s="35">
        <f>Source!AV543</f>
        <v>1.0669999999999999</v>
      </c>
      <c r="I632" s="38">
        <f>Source!S542</f>
        <v>722.32</v>
      </c>
      <c r="J632" s="35">
        <f>IF(Source!BA543&lt;&gt; 0, Source!BA543, 1)</f>
        <v>54.99</v>
      </c>
      <c r="K632" s="38">
        <f>Source!S543</f>
        <v>39720.379999999997</v>
      </c>
    </row>
    <row r="633" spans="1:29" ht="14.25" x14ac:dyDescent="0.2">
      <c r="A633" s="34"/>
      <c r="B633" s="34"/>
      <c r="C633" s="34" t="s">
        <v>1100</v>
      </c>
      <c r="D633" s="36"/>
      <c r="E633" s="35"/>
      <c r="F633" s="38">
        <f>Source!AL542</f>
        <v>9.0399999999999991</v>
      </c>
      <c r="G633" s="37" t="str">
        <f>Source!DD542</f>
        <v/>
      </c>
      <c r="H633" s="35">
        <f>Source!AW543</f>
        <v>1</v>
      </c>
      <c r="I633" s="38">
        <f>Source!P542</f>
        <v>63.28</v>
      </c>
      <c r="J633" s="35">
        <f>IF(Source!BC543&lt;&gt; 0, Source!BC543, 1)</f>
        <v>7.16</v>
      </c>
      <c r="K633" s="38">
        <f>Source!P543</f>
        <v>453.08</v>
      </c>
    </row>
    <row r="634" spans="1:29" ht="14.25" x14ac:dyDescent="0.2">
      <c r="A634" s="34"/>
      <c r="B634" s="34"/>
      <c r="C634" s="34" t="s">
        <v>1101</v>
      </c>
      <c r="D634" s="36" t="s">
        <v>1102</v>
      </c>
      <c r="E634" s="35">
        <f>Source!BZ543</f>
        <v>109</v>
      </c>
      <c r="F634" s="38"/>
      <c r="G634" s="37"/>
      <c r="H634" s="35"/>
      <c r="I634" s="38">
        <f>SUM(Q630:Q633)</f>
        <v>787.33</v>
      </c>
      <c r="J634" s="35">
        <f>Source!AT543</f>
        <v>109</v>
      </c>
      <c r="K634" s="38">
        <f>SUM(R630:R633)</f>
        <v>43295.21</v>
      </c>
    </row>
    <row r="635" spans="1:29" ht="14.25" x14ac:dyDescent="0.2">
      <c r="A635" s="34"/>
      <c r="B635" s="34"/>
      <c r="C635" s="34" t="s">
        <v>1103</v>
      </c>
      <c r="D635" s="36" t="s">
        <v>1102</v>
      </c>
      <c r="E635" s="35">
        <f>Source!CA543</f>
        <v>61</v>
      </c>
      <c r="F635" s="38"/>
      <c r="G635" s="37"/>
      <c r="H635" s="35"/>
      <c r="I635" s="38">
        <f>SUM(S630:S634)</f>
        <v>440.62</v>
      </c>
      <c r="J635" s="35">
        <f>Source!AU543</f>
        <v>61</v>
      </c>
      <c r="K635" s="38">
        <f>SUM(T630:T634)</f>
        <v>24229.43</v>
      </c>
    </row>
    <row r="636" spans="1:29" ht="28.5" x14ac:dyDescent="0.2">
      <c r="A636" s="42"/>
      <c r="B636" s="42"/>
      <c r="C636" s="42" t="s">
        <v>1104</v>
      </c>
      <c r="D636" s="43" t="s">
        <v>1105</v>
      </c>
      <c r="E636" s="44">
        <f>Source!AQ542</f>
        <v>5.01</v>
      </c>
      <c r="F636" s="45"/>
      <c r="G636" s="46" t="str">
        <f>Source!DI542</f>
        <v>*1,15)*1,1</v>
      </c>
      <c r="H636" s="44">
        <f>Source!AV543</f>
        <v>1.0669999999999999</v>
      </c>
      <c r="I636" s="45">
        <f>Source!U542</f>
        <v>47.335907849999991</v>
      </c>
      <c r="J636" s="44"/>
      <c r="K636" s="45"/>
    </row>
    <row r="637" spans="1:29" ht="15" x14ac:dyDescent="0.2">
      <c r="C637" s="47" t="s">
        <v>1106</v>
      </c>
      <c r="H637" s="48">
        <f>I632+I633+I634+I635+0</f>
        <v>2013.5500000000002</v>
      </c>
      <c r="I637" s="48"/>
      <c r="J637" s="48">
        <f>K632+K633+K634+K635+0</f>
        <v>107698.1</v>
      </c>
      <c r="K637" s="48"/>
      <c r="O637" s="49">
        <f>I632+I633+I634+I635+0</f>
        <v>2013.5500000000002</v>
      </c>
      <c r="P637" s="49">
        <f>K632+K633+K634+K635+0</f>
        <v>107698.1</v>
      </c>
    </row>
    <row r="639" spans="1:29" ht="141.75" x14ac:dyDescent="0.2">
      <c r="A639" s="34">
        <v>55</v>
      </c>
      <c r="B639" s="34" t="s">
        <v>1146</v>
      </c>
      <c r="C639" s="34" t="s">
        <v>192</v>
      </c>
      <c r="D639" s="36" t="str">
        <f>Source!H544</f>
        <v>100 м трубопровода</v>
      </c>
      <c r="E639" s="35">
        <f>Source!I544</f>
        <v>0.4</v>
      </c>
      <c r="F639" s="38"/>
      <c r="G639" s="37"/>
      <c r="H639" s="35"/>
      <c r="I639" s="38"/>
      <c r="J639" s="35"/>
      <c r="K639" s="38"/>
      <c r="Q639">
        <f>Source!X544</f>
        <v>45</v>
      </c>
      <c r="R639">
        <f>Source!X545</f>
        <v>2474.29</v>
      </c>
      <c r="S639">
        <f>Source!Y544</f>
        <v>25.18</v>
      </c>
      <c r="T639">
        <f>Source!Y545</f>
        <v>1384.69</v>
      </c>
      <c r="U639">
        <f>ROUND((175/100)*ROUND(Source!R544, 2), 2)</f>
        <v>0</v>
      </c>
      <c r="V639">
        <f>ROUND((0/100)*ROUND(Source!R545, 2), 2)</f>
        <v>0</v>
      </c>
      <c r="AC639">
        <v>0</v>
      </c>
    </row>
    <row r="640" spans="1:29" x14ac:dyDescent="0.2">
      <c r="C640" s="39" t="str">
        <f>"Объем: "&amp;Source!I544&amp;"=40/"&amp;"100"</f>
        <v>Объем: 0,4=40/100</v>
      </c>
    </row>
    <row r="641" spans="1:29" ht="28.5" x14ac:dyDescent="0.2">
      <c r="A641" s="34"/>
      <c r="B641" s="34"/>
      <c r="C641" s="34" t="s">
        <v>1097</v>
      </c>
      <c r="D641" s="36"/>
      <c r="E641" s="35"/>
      <c r="F641" s="38">
        <f>Source!AO544</f>
        <v>76.45</v>
      </c>
      <c r="G641" s="37" t="str">
        <f>Source!DG544</f>
        <v>*1,15)*1,1</v>
      </c>
      <c r="H641" s="35">
        <f>Source!AV545</f>
        <v>1.0669999999999999</v>
      </c>
      <c r="I641" s="38">
        <f>Source!S544</f>
        <v>41.28</v>
      </c>
      <c r="J641" s="35">
        <f>IF(Source!BA545&lt;&gt; 0, Source!BA545, 1)</f>
        <v>54.99</v>
      </c>
      <c r="K641" s="38">
        <f>Source!S545</f>
        <v>2269.9899999999998</v>
      </c>
    </row>
    <row r="642" spans="1:29" ht="14.25" x14ac:dyDescent="0.2">
      <c r="A642" s="34"/>
      <c r="B642" s="34"/>
      <c r="C642" s="34" t="s">
        <v>1100</v>
      </c>
      <c r="D642" s="36"/>
      <c r="E642" s="35"/>
      <c r="F642" s="38">
        <f>Source!AL544</f>
        <v>28.84</v>
      </c>
      <c r="G642" s="37" t="str">
        <f>Source!DD544</f>
        <v/>
      </c>
      <c r="H642" s="35">
        <f>Source!AW545</f>
        <v>1</v>
      </c>
      <c r="I642" s="38">
        <f>Source!P544</f>
        <v>11.54</v>
      </c>
      <c r="J642" s="35">
        <f>IF(Source!BC545&lt;&gt; 0, Source!BC545, 1)</f>
        <v>7.57</v>
      </c>
      <c r="K642" s="38">
        <f>Source!P545</f>
        <v>87.36</v>
      </c>
    </row>
    <row r="643" spans="1:29" ht="14.25" x14ac:dyDescent="0.2">
      <c r="A643" s="34"/>
      <c r="B643" s="34"/>
      <c r="C643" s="34" t="s">
        <v>1101</v>
      </c>
      <c r="D643" s="36" t="s">
        <v>1102</v>
      </c>
      <c r="E643" s="35">
        <f>Source!BZ545</f>
        <v>109</v>
      </c>
      <c r="F643" s="38"/>
      <c r="G643" s="37"/>
      <c r="H643" s="35"/>
      <c r="I643" s="38">
        <f>SUM(Q639:Q642)</f>
        <v>45</v>
      </c>
      <c r="J643" s="35">
        <f>Source!AT545</f>
        <v>109</v>
      </c>
      <c r="K643" s="38">
        <f>SUM(R639:R642)</f>
        <v>2474.29</v>
      </c>
    </row>
    <row r="644" spans="1:29" ht="14.25" x14ac:dyDescent="0.2">
      <c r="A644" s="34"/>
      <c r="B644" s="34"/>
      <c r="C644" s="34" t="s">
        <v>1103</v>
      </c>
      <c r="D644" s="36" t="s">
        <v>1102</v>
      </c>
      <c r="E644" s="35">
        <f>Source!CA545</f>
        <v>61</v>
      </c>
      <c r="F644" s="38"/>
      <c r="G644" s="37"/>
      <c r="H644" s="35"/>
      <c r="I644" s="38">
        <f>SUM(S639:S643)</f>
        <v>25.18</v>
      </c>
      <c r="J644" s="35">
        <f>Source!AU545</f>
        <v>61</v>
      </c>
      <c r="K644" s="38">
        <f>SUM(T639:T643)</f>
        <v>1384.69</v>
      </c>
    </row>
    <row r="645" spans="1:29" ht="28.5" x14ac:dyDescent="0.2">
      <c r="A645" s="42"/>
      <c r="B645" s="42"/>
      <c r="C645" s="42" t="s">
        <v>1104</v>
      </c>
      <c r="D645" s="43" t="s">
        <v>1105</v>
      </c>
      <c r="E645" s="44">
        <f>Source!AQ544</f>
        <v>5.01</v>
      </c>
      <c r="F645" s="45"/>
      <c r="G645" s="46" t="str">
        <f>Source!DI544</f>
        <v>*1,15)*1,1</v>
      </c>
      <c r="H645" s="44">
        <f>Source!AV545</f>
        <v>1.0669999999999999</v>
      </c>
      <c r="I645" s="45">
        <f>Source!U544</f>
        <v>2.7049090199999997</v>
      </c>
      <c r="J645" s="44"/>
      <c r="K645" s="45"/>
    </row>
    <row r="646" spans="1:29" ht="15" x14ac:dyDescent="0.2">
      <c r="C646" s="47" t="s">
        <v>1106</v>
      </c>
      <c r="H646" s="48">
        <f>I641+I642+I643+I644+0</f>
        <v>123</v>
      </c>
      <c r="I646" s="48"/>
      <c r="J646" s="48">
        <f>K641+K642+K643+K644+0</f>
        <v>6216.33</v>
      </c>
      <c r="K646" s="48"/>
      <c r="O646" s="49">
        <f>I641+I642+I643+I644+0</f>
        <v>123</v>
      </c>
      <c r="P646" s="49">
        <f>K641+K642+K643+K644+0</f>
        <v>6216.33</v>
      </c>
    </row>
    <row r="648" spans="1:29" ht="85.5" x14ac:dyDescent="0.2">
      <c r="A648" s="34">
        <v>56</v>
      </c>
      <c r="B648" s="34" t="s">
        <v>1119</v>
      </c>
      <c r="C648" s="34" t="s">
        <v>196</v>
      </c>
      <c r="D648" s="36" t="str">
        <f>Source!H546</f>
        <v>100 м</v>
      </c>
      <c r="E648" s="35">
        <f>Source!I546</f>
        <v>0.28000000000000003</v>
      </c>
      <c r="F648" s="38"/>
      <c r="G648" s="37"/>
      <c r="H648" s="35"/>
      <c r="I648" s="38"/>
      <c r="J648" s="35"/>
      <c r="K648" s="38"/>
      <c r="Q648">
        <f>Source!X546</f>
        <v>74.5</v>
      </c>
      <c r="R648">
        <f>Source!X547</f>
        <v>4096.84</v>
      </c>
      <c r="S648">
        <f>Source!Y546</f>
        <v>41.69</v>
      </c>
      <c r="T648">
        <f>Source!Y547</f>
        <v>2292.73</v>
      </c>
      <c r="U648">
        <f>ROUND((175/100)*ROUND(Source!R546, 2), 2)</f>
        <v>0.37</v>
      </c>
      <c r="V648">
        <f>ROUND((0/100)*ROUND(Source!R547, 2), 2)</f>
        <v>0</v>
      </c>
      <c r="AC648">
        <v>0</v>
      </c>
    </row>
    <row r="649" spans="1:29" x14ac:dyDescent="0.2">
      <c r="C649" s="39" t="str">
        <f>"Объем: "&amp;Source!I546&amp;"=28/"&amp;"100"</f>
        <v>Объем: 0,28=28/100</v>
      </c>
    </row>
    <row r="650" spans="1:29" ht="28.5" x14ac:dyDescent="0.2">
      <c r="A650" s="34"/>
      <c r="B650" s="34"/>
      <c r="C650" s="34" t="s">
        <v>1097</v>
      </c>
      <c r="D650" s="36"/>
      <c r="E650" s="35"/>
      <c r="F650" s="38">
        <f>Source!AO546</f>
        <v>180.31</v>
      </c>
      <c r="G650" s="37" t="str">
        <f>Source!DG546</f>
        <v>*1,15)*1,1</v>
      </c>
      <c r="H650" s="35">
        <f>Source!AV547</f>
        <v>1.0669999999999999</v>
      </c>
      <c r="I650" s="38">
        <f>Source!S546</f>
        <v>68.14</v>
      </c>
      <c r="J650" s="35">
        <f>IF(Source!BA547&lt;&gt; 0, Source!BA547, 1)</f>
        <v>54.99</v>
      </c>
      <c r="K650" s="38">
        <f>Source!S547</f>
        <v>3747.02</v>
      </c>
    </row>
    <row r="651" spans="1:29" ht="28.5" x14ac:dyDescent="0.2">
      <c r="A651" s="34"/>
      <c r="B651" s="34"/>
      <c r="C651" s="34" t="s">
        <v>1098</v>
      </c>
      <c r="D651" s="36"/>
      <c r="E651" s="35"/>
      <c r="F651" s="38">
        <f>Source!AM546</f>
        <v>18.38</v>
      </c>
      <c r="G651" s="37" t="str">
        <f>Source!DE546</f>
        <v>*1,25)*1,1</v>
      </c>
      <c r="H651" s="35">
        <f>Source!AV547</f>
        <v>1.0669999999999999</v>
      </c>
      <c r="I651" s="38">
        <f>Source!Q546</f>
        <v>7.55</v>
      </c>
      <c r="J651" s="35">
        <f>IF(Source!BB547&lt;&gt; 0, Source!BB547, 1)</f>
        <v>11.03</v>
      </c>
      <c r="K651" s="38">
        <f>Source!Q547</f>
        <v>83.28</v>
      </c>
    </row>
    <row r="652" spans="1:29" ht="28.5" x14ac:dyDescent="0.2">
      <c r="A652" s="34"/>
      <c r="B652" s="34"/>
      <c r="C652" s="34" t="s">
        <v>1099</v>
      </c>
      <c r="D652" s="36"/>
      <c r="E652" s="35"/>
      <c r="F652" s="38">
        <f>Source!AN546</f>
        <v>0.5</v>
      </c>
      <c r="G652" s="37" t="str">
        <f>Source!DF546</f>
        <v>*1,25)*1,1</v>
      </c>
      <c r="H652" s="35">
        <f>Source!AV547</f>
        <v>1.0669999999999999</v>
      </c>
      <c r="I652" s="40">
        <f>Source!R546</f>
        <v>0.21</v>
      </c>
      <c r="J652" s="35">
        <f>IF(Source!BS547&lt;&gt; 0, Source!BS547, 1)</f>
        <v>54.99</v>
      </c>
      <c r="K652" s="40">
        <f>Source!R547</f>
        <v>11.55</v>
      </c>
    </row>
    <row r="653" spans="1:29" ht="14.25" x14ac:dyDescent="0.2">
      <c r="A653" s="34"/>
      <c r="B653" s="34"/>
      <c r="C653" s="34" t="s">
        <v>1100</v>
      </c>
      <c r="D653" s="36"/>
      <c r="E653" s="35"/>
      <c r="F653" s="38">
        <f>Source!AL546</f>
        <v>153.1</v>
      </c>
      <c r="G653" s="37" t="str">
        <f>Source!DD546</f>
        <v/>
      </c>
      <c r="H653" s="35">
        <f>Source!AW547</f>
        <v>1</v>
      </c>
      <c r="I653" s="38">
        <f>Source!P546</f>
        <v>42.87</v>
      </c>
      <c r="J653" s="35">
        <f>IF(Source!BC547&lt;&gt; 0, Source!BC547, 1)</f>
        <v>2.37</v>
      </c>
      <c r="K653" s="38">
        <f>Source!P547</f>
        <v>101.6</v>
      </c>
    </row>
    <row r="654" spans="1:29" ht="71.25" x14ac:dyDescent="0.2">
      <c r="A654" s="34" t="s">
        <v>551</v>
      </c>
      <c r="B654" s="34" t="str">
        <f>Source!F548</f>
        <v>1.12-10-146</v>
      </c>
      <c r="C654" s="34" t="s">
        <v>47</v>
      </c>
      <c r="D654" s="36" t="str">
        <f>Source!H548</f>
        <v>100 шт.</v>
      </c>
      <c r="E654" s="35">
        <f>Source!I548</f>
        <v>0.22000000000000003</v>
      </c>
      <c r="F654" s="38">
        <f>Source!AK548</f>
        <v>526.22</v>
      </c>
      <c r="G654" s="41" t="s">
        <v>3</v>
      </c>
      <c r="H654" s="35">
        <f>Source!AW549</f>
        <v>1</v>
      </c>
      <c r="I654" s="38">
        <f>Source!O548</f>
        <v>115.77</v>
      </c>
      <c r="J654" s="35">
        <f>IF(Source!BC549&lt;&gt; 0, Source!BC549, 1)</f>
        <v>2.79</v>
      </c>
      <c r="K654" s="38">
        <f>Source!O549</f>
        <v>323</v>
      </c>
      <c r="Q654">
        <f>Source!X548</f>
        <v>0</v>
      </c>
      <c r="R654">
        <f>Source!X549</f>
        <v>0</v>
      </c>
      <c r="S654">
        <f>Source!Y548</f>
        <v>0</v>
      </c>
      <c r="T654">
        <f>Source!Y549</f>
        <v>0</v>
      </c>
      <c r="U654">
        <f>ROUND((175/100)*ROUND(Source!R548, 2), 2)</f>
        <v>0</v>
      </c>
      <c r="V654">
        <f>ROUND((0/100)*ROUND(Source!R549, 2), 2)</f>
        <v>0</v>
      </c>
      <c r="AC654">
        <v>3</v>
      </c>
    </row>
    <row r="655" spans="1:29" ht="85.5" x14ac:dyDescent="0.2">
      <c r="A655" s="34" t="s">
        <v>552</v>
      </c>
      <c r="B655" s="34" t="str">
        <f>Source!F550</f>
        <v>1.12-5-573</v>
      </c>
      <c r="C655" s="34" t="s">
        <v>201</v>
      </c>
      <c r="D655" s="36" t="str">
        <f>Source!H550</f>
        <v>м</v>
      </c>
      <c r="E655" s="35">
        <f>Source!I550</f>
        <v>28.7</v>
      </c>
      <c r="F655" s="38">
        <f>Source!AK550</f>
        <v>16.100000000000001</v>
      </c>
      <c r="G655" s="41" t="s">
        <v>3</v>
      </c>
      <c r="H655" s="35">
        <f>Source!AW551</f>
        <v>1</v>
      </c>
      <c r="I655" s="38">
        <f>Source!O550</f>
        <v>462.07</v>
      </c>
      <c r="J655" s="35">
        <f>IF(Source!BC551&lt;&gt; 0, Source!BC551, 1)</f>
        <v>2.86</v>
      </c>
      <c r="K655" s="38">
        <f>Source!O551</f>
        <v>1321.52</v>
      </c>
      <c r="Q655">
        <f>Source!X550</f>
        <v>0</v>
      </c>
      <c r="R655">
        <f>Source!X551</f>
        <v>0</v>
      </c>
      <c r="S655">
        <f>Source!Y550</f>
        <v>0</v>
      </c>
      <c r="T655">
        <f>Source!Y551</f>
        <v>0</v>
      </c>
      <c r="U655">
        <f>ROUND((175/100)*ROUND(Source!R550, 2), 2)</f>
        <v>0</v>
      </c>
      <c r="V655">
        <f>ROUND((0/100)*ROUND(Source!R551, 2), 2)</f>
        <v>0</v>
      </c>
      <c r="AC655">
        <v>3</v>
      </c>
    </row>
    <row r="656" spans="1:29" ht="71.25" x14ac:dyDescent="0.2">
      <c r="A656" s="34" t="s">
        <v>553</v>
      </c>
      <c r="B656" s="34" t="str">
        <f>Source!F552</f>
        <v>1.12-5-198</v>
      </c>
      <c r="C656" s="34" t="s">
        <v>205</v>
      </c>
      <c r="D656" s="36" t="str">
        <f>Source!H552</f>
        <v>шт.</v>
      </c>
      <c r="E656" s="35">
        <f>Source!I552</f>
        <v>13</v>
      </c>
      <c r="F656" s="38">
        <f>Source!AK552</f>
        <v>64.94</v>
      </c>
      <c r="G656" s="41" t="s">
        <v>3</v>
      </c>
      <c r="H656" s="35">
        <f>Source!AW553</f>
        <v>1</v>
      </c>
      <c r="I656" s="38">
        <f>Source!O552</f>
        <v>844.22</v>
      </c>
      <c r="J656" s="35">
        <f>IF(Source!BC553&lt;&gt; 0, Source!BC553, 1)</f>
        <v>1.77</v>
      </c>
      <c r="K656" s="38">
        <f>Source!O553</f>
        <v>1494.27</v>
      </c>
      <c r="Q656">
        <f>Source!X552</f>
        <v>0</v>
      </c>
      <c r="R656">
        <f>Source!X553</f>
        <v>0</v>
      </c>
      <c r="S656">
        <f>Source!Y552</f>
        <v>0</v>
      </c>
      <c r="T656">
        <f>Source!Y553</f>
        <v>0</v>
      </c>
      <c r="U656">
        <f>ROUND((175/100)*ROUND(Source!R552, 2), 2)</f>
        <v>0</v>
      </c>
      <c r="V656">
        <f>ROUND((0/100)*ROUND(Source!R553, 2), 2)</f>
        <v>0</v>
      </c>
      <c r="AC656">
        <v>3</v>
      </c>
    </row>
    <row r="657" spans="1:29" ht="71.25" x14ac:dyDescent="0.2">
      <c r="A657" s="34" t="s">
        <v>554</v>
      </c>
      <c r="B657" s="34" t="str">
        <f>Source!F554</f>
        <v>1.12-5-887</v>
      </c>
      <c r="C657" s="34" t="s">
        <v>209</v>
      </c>
      <c r="D657" s="36" t="str">
        <f>Source!H554</f>
        <v>шт.</v>
      </c>
      <c r="E657" s="35">
        <f>Source!I554</f>
        <v>10</v>
      </c>
      <c r="F657" s="38">
        <f>Source!AK554</f>
        <v>5.41</v>
      </c>
      <c r="G657" s="41" t="s">
        <v>3</v>
      </c>
      <c r="H657" s="35">
        <f>Source!AW555</f>
        <v>1</v>
      </c>
      <c r="I657" s="38">
        <f>Source!O554</f>
        <v>54.1</v>
      </c>
      <c r="J657" s="35">
        <f>IF(Source!BC555&lt;&gt; 0, Source!BC555, 1)</f>
        <v>4.25</v>
      </c>
      <c r="K657" s="38">
        <f>Source!O555</f>
        <v>229.93</v>
      </c>
      <c r="Q657">
        <f>Source!X554</f>
        <v>0</v>
      </c>
      <c r="R657">
        <f>Source!X555</f>
        <v>0</v>
      </c>
      <c r="S657">
        <f>Source!Y554</f>
        <v>0</v>
      </c>
      <c r="T657">
        <f>Source!Y555</f>
        <v>0</v>
      </c>
      <c r="U657">
        <f>ROUND((175/100)*ROUND(Source!R554, 2), 2)</f>
        <v>0</v>
      </c>
      <c r="V657">
        <f>ROUND((0/100)*ROUND(Source!R555, 2), 2)</f>
        <v>0</v>
      </c>
      <c r="AC657">
        <v>3</v>
      </c>
    </row>
    <row r="658" spans="1:29" ht="42.75" x14ac:dyDescent="0.2">
      <c r="A658" s="34" t="s">
        <v>555</v>
      </c>
      <c r="B658" s="34" t="str">
        <f>Source!F556</f>
        <v>1.12-5-177</v>
      </c>
      <c r="C658" s="34" t="s">
        <v>213</v>
      </c>
      <c r="D658" s="36" t="str">
        <f>Source!H556</f>
        <v>шт.</v>
      </c>
      <c r="E658" s="35">
        <f>Source!I556</f>
        <v>18</v>
      </c>
      <c r="F658" s="38">
        <f>Source!AK556</f>
        <v>1.66</v>
      </c>
      <c r="G658" s="41" t="s">
        <v>3</v>
      </c>
      <c r="H658" s="35">
        <f>Source!AW557</f>
        <v>1</v>
      </c>
      <c r="I658" s="38">
        <f>Source!O556</f>
        <v>29.88</v>
      </c>
      <c r="J658" s="35">
        <f>IF(Source!BC557&lt;&gt; 0, Source!BC557, 1)</f>
        <v>5.64</v>
      </c>
      <c r="K658" s="38">
        <f>Source!O557</f>
        <v>168.52</v>
      </c>
      <c r="Q658">
        <f>Source!X556</f>
        <v>0</v>
      </c>
      <c r="R658">
        <f>Source!X557</f>
        <v>0</v>
      </c>
      <c r="S658">
        <f>Source!Y556</f>
        <v>0</v>
      </c>
      <c r="T658">
        <f>Source!Y557</f>
        <v>0</v>
      </c>
      <c r="U658">
        <f>ROUND((175/100)*ROUND(Source!R556, 2), 2)</f>
        <v>0</v>
      </c>
      <c r="V658">
        <f>ROUND((0/100)*ROUND(Source!R557, 2), 2)</f>
        <v>0</v>
      </c>
      <c r="AC658">
        <v>3</v>
      </c>
    </row>
    <row r="659" spans="1:29" ht="28.5" x14ac:dyDescent="0.2">
      <c r="A659" s="34" t="s">
        <v>556</v>
      </c>
      <c r="B659" s="34" t="str">
        <f>Source!F558</f>
        <v>1.7-3-8</v>
      </c>
      <c r="C659" s="34" t="s">
        <v>217</v>
      </c>
      <c r="D659" s="36" t="str">
        <f>Source!H558</f>
        <v>шт.</v>
      </c>
      <c r="E659" s="35">
        <f>Source!I558</f>
        <v>0.29399999999999998</v>
      </c>
      <c r="F659" s="38">
        <f>Source!AK558</f>
        <v>11.82</v>
      </c>
      <c r="G659" s="41" t="s">
        <v>3</v>
      </c>
      <c r="H659" s="35">
        <f>Source!AW559</f>
        <v>1</v>
      </c>
      <c r="I659" s="38">
        <f>Source!O558</f>
        <v>3.48</v>
      </c>
      <c r="J659" s="35">
        <f>IF(Source!BC559&lt;&gt; 0, Source!BC559, 1)</f>
        <v>6.98</v>
      </c>
      <c r="K659" s="38">
        <f>Source!O559</f>
        <v>24.29</v>
      </c>
      <c r="Q659">
        <f>Source!X558</f>
        <v>0</v>
      </c>
      <c r="R659">
        <f>Source!X559</f>
        <v>0</v>
      </c>
      <c r="S659">
        <f>Source!Y558</f>
        <v>0</v>
      </c>
      <c r="T659">
        <f>Source!Y559</f>
        <v>0</v>
      </c>
      <c r="U659">
        <f>ROUND((175/100)*ROUND(Source!R558, 2), 2)</f>
        <v>0</v>
      </c>
      <c r="V659">
        <f>ROUND((0/100)*ROUND(Source!R559, 2), 2)</f>
        <v>0</v>
      </c>
      <c r="AC659">
        <v>3</v>
      </c>
    </row>
    <row r="660" spans="1:29" ht="14.25" x14ac:dyDescent="0.2">
      <c r="A660" s="34"/>
      <c r="B660" s="34"/>
      <c r="C660" s="34" t="s">
        <v>1101</v>
      </c>
      <c r="D660" s="36" t="s">
        <v>1102</v>
      </c>
      <c r="E660" s="35">
        <f>Source!BZ547</f>
        <v>109</v>
      </c>
      <c r="F660" s="38"/>
      <c r="G660" s="37"/>
      <c r="H660" s="35"/>
      <c r="I660" s="38">
        <f>SUM(Q648:Q659)</f>
        <v>74.5</v>
      </c>
      <c r="J660" s="35">
        <f>Source!AT547</f>
        <v>109</v>
      </c>
      <c r="K660" s="38">
        <f>SUM(R648:R659)</f>
        <v>4096.84</v>
      </c>
    </row>
    <row r="661" spans="1:29" ht="14.25" x14ac:dyDescent="0.2">
      <c r="A661" s="34"/>
      <c r="B661" s="34"/>
      <c r="C661" s="34" t="s">
        <v>1103</v>
      </c>
      <c r="D661" s="36" t="s">
        <v>1102</v>
      </c>
      <c r="E661" s="35">
        <f>Source!CA547</f>
        <v>61</v>
      </c>
      <c r="F661" s="38"/>
      <c r="G661" s="37"/>
      <c r="H661" s="35"/>
      <c r="I661" s="38">
        <f>SUM(S648:S660)</f>
        <v>41.69</v>
      </c>
      <c r="J661" s="35">
        <f>Source!AU547</f>
        <v>61</v>
      </c>
      <c r="K661" s="38">
        <f>SUM(T648:T660)</f>
        <v>2292.73</v>
      </c>
    </row>
    <row r="662" spans="1:29" ht="28.5" x14ac:dyDescent="0.2">
      <c r="A662" s="42"/>
      <c r="B662" s="42"/>
      <c r="C662" s="42" t="s">
        <v>1104</v>
      </c>
      <c r="D662" s="43" t="s">
        <v>1105</v>
      </c>
      <c r="E662" s="44">
        <f>Source!AQ546</f>
        <v>14.56</v>
      </c>
      <c r="F662" s="45"/>
      <c r="G662" s="46" t="str">
        <f>Source!DI546</f>
        <v>*1,15)*1,1</v>
      </c>
      <c r="H662" s="44">
        <f>Source!AV547</f>
        <v>1.0669999999999999</v>
      </c>
      <c r="I662" s="45">
        <f>Source!U546</f>
        <v>5.5026811840000001</v>
      </c>
      <c r="J662" s="44"/>
      <c r="K662" s="45"/>
    </row>
    <row r="663" spans="1:29" ht="15" x14ac:dyDescent="0.2">
      <c r="C663" s="47" t="s">
        <v>1106</v>
      </c>
      <c r="H663" s="48">
        <f>I650+I651+I653+I660+I661+SUM(I654:I659)</f>
        <v>1744.27</v>
      </c>
      <c r="I663" s="48"/>
      <c r="J663" s="48">
        <f>K650+K651+K653+K660+K661+SUM(K654:K659)</f>
        <v>13883</v>
      </c>
      <c r="K663" s="48"/>
      <c r="O663" s="49">
        <f>I650+I651+I653+I660+I661+SUM(I654:I659)</f>
        <v>1744.27</v>
      </c>
      <c r="P663" s="49">
        <f>K650+K651+K653+K660+K661+SUM(K654:K659)</f>
        <v>13883</v>
      </c>
    </row>
    <row r="665" spans="1:29" ht="85.5" x14ac:dyDescent="0.2">
      <c r="A665" s="34">
        <v>57</v>
      </c>
      <c r="B665" s="34" t="s">
        <v>1120</v>
      </c>
      <c r="C665" s="34" t="s">
        <v>221</v>
      </c>
      <c r="D665" s="36" t="str">
        <f>Source!H560</f>
        <v>100 сварных соединений</v>
      </c>
      <c r="E665" s="35">
        <f>Source!I560</f>
        <v>0.92</v>
      </c>
      <c r="F665" s="38"/>
      <c r="G665" s="37"/>
      <c r="H665" s="35"/>
      <c r="I665" s="38"/>
      <c r="J665" s="35"/>
      <c r="K665" s="38"/>
      <c r="Q665">
        <f>Source!X560</f>
        <v>28.44</v>
      </c>
      <c r="R665">
        <f>Source!X561</f>
        <v>1563.81</v>
      </c>
      <c r="S665">
        <f>Source!Y560</f>
        <v>15.91</v>
      </c>
      <c r="T665">
        <f>Source!Y561</f>
        <v>875.16</v>
      </c>
      <c r="U665">
        <f>ROUND((175/100)*ROUND(Source!R560, 2), 2)</f>
        <v>0</v>
      </c>
      <c r="V665">
        <f>ROUND((0/100)*ROUND(Source!R561, 2), 2)</f>
        <v>0</v>
      </c>
      <c r="AC665">
        <v>0</v>
      </c>
    </row>
    <row r="666" spans="1:29" x14ac:dyDescent="0.2">
      <c r="C666" s="39" t="str">
        <f>"Объем: "&amp;Source!I560&amp;"=(2*"&amp;"13+"&amp;"3*"&amp;"10+"&amp;"2*"&amp;"18)/"&amp;"100"</f>
        <v>Объем: 0,92=(2*13+3*10+2*18)/100</v>
      </c>
    </row>
    <row r="667" spans="1:29" ht="28.5" x14ac:dyDescent="0.2">
      <c r="A667" s="34"/>
      <c r="B667" s="34"/>
      <c r="C667" s="34" t="s">
        <v>1097</v>
      </c>
      <c r="D667" s="36"/>
      <c r="E667" s="35"/>
      <c r="F667" s="38">
        <f>Source!AO560</f>
        <v>21.01</v>
      </c>
      <c r="G667" s="37" t="str">
        <f>Source!DG560</f>
        <v>*1,15)*1,1</v>
      </c>
      <c r="H667" s="35">
        <f>Source!AV561</f>
        <v>1.0669999999999999</v>
      </c>
      <c r="I667" s="38">
        <f>Source!S560</f>
        <v>26.09</v>
      </c>
      <c r="J667" s="35">
        <f>IF(Source!BA561&lt;&gt; 0, Source!BA561, 1)</f>
        <v>54.99</v>
      </c>
      <c r="K667" s="38">
        <f>Source!S561</f>
        <v>1434.69</v>
      </c>
    </row>
    <row r="668" spans="1:29" ht="28.5" x14ac:dyDescent="0.2">
      <c r="A668" s="34"/>
      <c r="B668" s="34"/>
      <c r="C668" s="34" t="s">
        <v>1098</v>
      </c>
      <c r="D668" s="36"/>
      <c r="E668" s="35"/>
      <c r="F668" s="38">
        <f>Source!AM560</f>
        <v>1.1000000000000001</v>
      </c>
      <c r="G668" s="37" t="str">
        <f>Source!DE560</f>
        <v>*1,25)*1,1</v>
      </c>
      <c r="H668" s="35">
        <f>Source!AV561</f>
        <v>1.0669999999999999</v>
      </c>
      <c r="I668" s="38">
        <f>Source!Q560</f>
        <v>1.48</v>
      </c>
      <c r="J668" s="35">
        <f>IF(Source!BB561&lt;&gt; 0, Source!BB561, 1)</f>
        <v>10.84</v>
      </c>
      <c r="K668" s="38">
        <f>Source!Q561</f>
        <v>16.04</v>
      </c>
    </row>
    <row r="669" spans="1:29" ht="14.25" x14ac:dyDescent="0.2">
      <c r="A669" s="34"/>
      <c r="B669" s="34"/>
      <c r="C669" s="34" t="s">
        <v>1101</v>
      </c>
      <c r="D669" s="36" t="s">
        <v>1102</v>
      </c>
      <c r="E669" s="35">
        <f>Source!BZ561</f>
        <v>109</v>
      </c>
      <c r="F669" s="38"/>
      <c r="G669" s="37"/>
      <c r="H669" s="35"/>
      <c r="I669" s="38">
        <f>SUM(Q665:Q668)</f>
        <v>28.44</v>
      </c>
      <c r="J669" s="35">
        <f>Source!AT561</f>
        <v>109</v>
      </c>
      <c r="K669" s="38">
        <f>SUM(R665:R668)</f>
        <v>1563.81</v>
      </c>
    </row>
    <row r="670" spans="1:29" ht="14.25" x14ac:dyDescent="0.2">
      <c r="A670" s="34"/>
      <c r="B670" s="34"/>
      <c r="C670" s="34" t="s">
        <v>1103</v>
      </c>
      <c r="D670" s="36" t="s">
        <v>1102</v>
      </c>
      <c r="E670" s="35">
        <f>Source!CA561</f>
        <v>61</v>
      </c>
      <c r="F670" s="38"/>
      <c r="G670" s="37"/>
      <c r="H670" s="35"/>
      <c r="I670" s="38">
        <f>SUM(S665:S669)</f>
        <v>15.91</v>
      </c>
      <c r="J670" s="35">
        <f>Source!AU561</f>
        <v>61</v>
      </c>
      <c r="K670" s="38">
        <f>SUM(T665:T669)</f>
        <v>875.16</v>
      </c>
    </row>
    <row r="671" spans="1:29" ht="28.5" x14ac:dyDescent="0.2">
      <c r="A671" s="42"/>
      <c r="B671" s="42"/>
      <c r="C671" s="42" t="s">
        <v>1104</v>
      </c>
      <c r="D671" s="43" t="s">
        <v>1105</v>
      </c>
      <c r="E671" s="44">
        <f>Source!AQ560</f>
        <v>1.56</v>
      </c>
      <c r="F671" s="45"/>
      <c r="G671" s="46" t="str">
        <f>Source!DI560</f>
        <v>*1,15)*1,1</v>
      </c>
      <c r="H671" s="44">
        <f>Source!AV561</f>
        <v>1.0669999999999999</v>
      </c>
      <c r="I671" s="45">
        <f>Source!U560</f>
        <v>1.9371683760000002</v>
      </c>
      <c r="J671" s="44"/>
      <c r="K671" s="45"/>
    </row>
    <row r="672" spans="1:29" ht="15" x14ac:dyDescent="0.2">
      <c r="C672" s="47" t="s">
        <v>1106</v>
      </c>
      <c r="H672" s="48">
        <f>I667+I668+I669+I670+0</f>
        <v>71.92</v>
      </c>
      <c r="I672" s="48"/>
      <c r="J672" s="48">
        <f>K667+K668+K669+K670+0</f>
        <v>3889.7</v>
      </c>
      <c r="K672" s="48"/>
      <c r="O672" s="49">
        <f>I667+I668+I669+I670+0</f>
        <v>71.92</v>
      </c>
      <c r="P672" s="49">
        <f>K667+K668+K669+K670+0</f>
        <v>3889.7</v>
      </c>
    </row>
    <row r="674" spans="1:29" ht="78" x14ac:dyDescent="0.2">
      <c r="A674" s="34">
        <v>58</v>
      </c>
      <c r="B674" s="34" t="s">
        <v>1121</v>
      </c>
      <c r="C674" s="34" t="s">
        <v>227</v>
      </c>
      <c r="D674" s="36" t="str">
        <f>Source!H562</f>
        <v>1  ШТ.</v>
      </c>
      <c r="E674" s="35">
        <f>Source!I562</f>
        <v>1</v>
      </c>
      <c r="F674" s="38"/>
      <c r="G674" s="37"/>
      <c r="H674" s="35"/>
      <c r="I674" s="38"/>
      <c r="J674" s="35"/>
      <c r="K674" s="38"/>
      <c r="Q674">
        <f>Source!X562</f>
        <v>45.92</v>
      </c>
      <c r="R674">
        <f>Source!X563</f>
        <v>2525.2399999999998</v>
      </c>
      <c r="S674">
        <f>Source!Y562</f>
        <v>25.7</v>
      </c>
      <c r="T674">
        <f>Source!Y563</f>
        <v>1413.21</v>
      </c>
      <c r="U674">
        <f>ROUND((175/100)*ROUND(Source!R562, 2), 2)</f>
        <v>0.65</v>
      </c>
      <c r="V674">
        <f>ROUND((0/100)*ROUND(Source!R563, 2), 2)</f>
        <v>0</v>
      </c>
      <c r="AC674">
        <v>0</v>
      </c>
    </row>
    <row r="675" spans="1:29" ht="28.5" x14ac:dyDescent="0.2">
      <c r="A675" s="34"/>
      <c r="B675" s="34"/>
      <c r="C675" s="34" t="s">
        <v>1097</v>
      </c>
      <c r="D675" s="36"/>
      <c r="E675" s="35"/>
      <c r="F675" s="38">
        <f>Source!AO562</f>
        <v>30.94</v>
      </c>
      <c r="G675" s="37" t="str">
        <f>Source!DG562</f>
        <v>*1,15)*1,1</v>
      </c>
      <c r="H675" s="35">
        <f>Source!AV563</f>
        <v>1.0669999999999999</v>
      </c>
      <c r="I675" s="38">
        <f>Source!S562</f>
        <v>41.76</v>
      </c>
      <c r="J675" s="35">
        <f>IF(Source!BA563&lt;&gt; 0, Source!BA563, 1)</f>
        <v>54.99</v>
      </c>
      <c r="K675" s="38">
        <f>Source!S563</f>
        <v>2296.38</v>
      </c>
    </row>
    <row r="676" spans="1:29" ht="28.5" x14ac:dyDescent="0.2">
      <c r="A676" s="34"/>
      <c r="B676" s="34"/>
      <c r="C676" s="34" t="s">
        <v>1098</v>
      </c>
      <c r="D676" s="36"/>
      <c r="E676" s="35"/>
      <c r="F676" s="38">
        <f>Source!AM562</f>
        <v>6.14</v>
      </c>
      <c r="G676" s="37" t="str">
        <f>Source!DE562</f>
        <v>*1,25)*1,1</v>
      </c>
      <c r="H676" s="35">
        <f>Source!AV563</f>
        <v>1.0669999999999999</v>
      </c>
      <c r="I676" s="38">
        <f>Source!Q562</f>
        <v>9.01</v>
      </c>
      <c r="J676" s="35">
        <f>IF(Source!BB563&lt;&gt; 0, Source!BB563, 1)</f>
        <v>12.82</v>
      </c>
      <c r="K676" s="38">
        <f>Source!Q563</f>
        <v>115.51</v>
      </c>
    </row>
    <row r="677" spans="1:29" ht="28.5" x14ac:dyDescent="0.2">
      <c r="A677" s="34"/>
      <c r="B677" s="34"/>
      <c r="C677" s="34" t="s">
        <v>1099</v>
      </c>
      <c r="D677" s="36"/>
      <c r="E677" s="35"/>
      <c r="F677" s="38">
        <f>Source!AN562</f>
        <v>0.25</v>
      </c>
      <c r="G677" s="37" t="str">
        <f>Source!DF562</f>
        <v>*1,25)*1,1</v>
      </c>
      <c r="H677" s="35">
        <f>Source!AV563</f>
        <v>1.0669999999999999</v>
      </c>
      <c r="I677" s="40">
        <f>Source!R562</f>
        <v>0.37</v>
      </c>
      <c r="J677" s="35">
        <f>IF(Source!BS563&lt;&gt; 0, Source!BS563, 1)</f>
        <v>54.99</v>
      </c>
      <c r="K677" s="40">
        <f>Source!R563</f>
        <v>20.350000000000001</v>
      </c>
    </row>
    <row r="678" spans="1:29" ht="14.25" x14ac:dyDescent="0.2">
      <c r="A678" s="34"/>
      <c r="B678" s="34"/>
      <c r="C678" s="34" t="s">
        <v>1100</v>
      </c>
      <c r="D678" s="36"/>
      <c r="E678" s="35"/>
      <c r="F678" s="38">
        <f>Source!AL562</f>
        <v>42.18</v>
      </c>
      <c r="G678" s="37" t="str">
        <f>Source!DD562</f>
        <v/>
      </c>
      <c r="H678" s="35">
        <f>Source!AW563</f>
        <v>1</v>
      </c>
      <c r="I678" s="38">
        <f>Source!P562</f>
        <v>42.18</v>
      </c>
      <c r="J678" s="35">
        <f>IF(Source!BC563&lt;&gt; 0, Source!BC563, 1)</f>
        <v>8.6199999999999992</v>
      </c>
      <c r="K678" s="38">
        <f>Source!P563</f>
        <v>363.59</v>
      </c>
    </row>
    <row r="679" spans="1:29" ht="71.25" x14ac:dyDescent="0.2">
      <c r="A679" s="34" t="s">
        <v>559</v>
      </c>
      <c r="B679" s="34" t="str">
        <f>Source!F564</f>
        <v>1.12-9-19</v>
      </c>
      <c r="C679" s="34" t="s">
        <v>561</v>
      </c>
      <c r="D679" s="36" t="str">
        <f>Source!H564</f>
        <v>шт.</v>
      </c>
      <c r="E679" s="35">
        <f>Source!I564</f>
        <v>2</v>
      </c>
      <c r="F679" s="38">
        <f>Source!AK564</f>
        <v>62</v>
      </c>
      <c r="G679" s="41" t="s">
        <v>3</v>
      </c>
      <c r="H679" s="35">
        <f>Source!AW565</f>
        <v>1</v>
      </c>
      <c r="I679" s="38">
        <f>Source!O564</f>
        <v>124</v>
      </c>
      <c r="J679" s="35">
        <f>IF(Source!BC565&lt;&gt; 0, Source!BC565, 1)</f>
        <v>9.31</v>
      </c>
      <c r="K679" s="38">
        <f>Source!O565</f>
        <v>1154.44</v>
      </c>
      <c r="Q679">
        <f>Source!X564</f>
        <v>0</v>
      </c>
      <c r="R679">
        <f>Source!X565</f>
        <v>0</v>
      </c>
      <c r="S679">
        <f>Source!Y564</f>
        <v>0</v>
      </c>
      <c r="T679">
        <f>Source!Y565</f>
        <v>0</v>
      </c>
      <c r="U679">
        <f>ROUND((175/100)*ROUND(Source!R564, 2), 2)</f>
        <v>0</v>
      </c>
      <c r="V679">
        <f>ROUND((0/100)*ROUND(Source!R565, 2), 2)</f>
        <v>0</v>
      </c>
      <c r="AC679">
        <v>3</v>
      </c>
    </row>
    <row r="680" spans="1:29" ht="85.5" x14ac:dyDescent="0.2">
      <c r="A680" s="34" t="s">
        <v>563</v>
      </c>
      <c r="B680" s="34" t="str">
        <f>Source!F566</f>
        <v>1.13-2-79</v>
      </c>
      <c r="C680" s="34" t="s">
        <v>565</v>
      </c>
      <c r="D680" s="36" t="str">
        <f>Source!H566</f>
        <v>шт.</v>
      </c>
      <c r="E680" s="35">
        <f>Source!I566</f>
        <v>1</v>
      </c>
      <c r="F680" s="38">
        <f>Source!AK566</f>
        <v>485.2</v>
      </c>
      <c r="G680" s="41" t="s">
        <v>3</v>
      </c>
      <c r="H680" s="35">
        <f>Source!AW567</f>
        <v>1</v>
      </c>
      <c r="I680" s="38">
        <f>Source!O566</f>
        <v>485.2</v>
      </c>
      <c r="J680" s="35">
        <f>IF(Source!BC567&lt;&gt; 0, Source!BC567, 1)</f>
        <v>10.57</v>
      </c>
      <c r="K680" s="38">
        <f>Source!O567</f>
        <v>5128.5600000000004</v>
      </c>
      <c r="Q680">
        <f>Source!X566</f>
        <v>0</v>
      </c>
      <c r="R680">
        <f>Source!X567</f>
        <v>0</v>
      </c>
      <c r="S680">
        <f>Source!Y566</f>
        <v>0</v>
      </c>
      <c r="T680">
        <f>Source!Y567</f>
        <v>0</v>
      </c>
      <c r="U680">
        <f>ROUND((175/100)*ROUND(Source!R566, 2), 2)</f>
        <v>0</v>
      </c>
      <c r="V680">
        <f>ROUND((0/100)*ROUND(Source!R567, 2), 2)</f>
        <v>0</v>
      </c>
      <c r="AC680">
        <v>3</v>
      </c>
    </row>
    <row r="681" spans="1:29" ht="14.25" x14ac:dyDescent="0.2">
      <c r="A681" s="34"/>
      <c r="B681" s="34"/>
      <c r="C681" s="34" t="s">
        <v>1101</v>
      </c>
      <c r="D681" s="36" t="s">
        <v>1102</v>
      </c>
      <c r="E681" s="35">
        <f>Source!BZ563</f>
        <v>109</v>
      </c>
      <c r="F681" s="38"/>
      <c r="G681" s="37"/>
      <c r="H681" s="35"/>
      <c r="I681" s="38">
        <f>SUM(Q674:Q680)</f>
        <v>45.92</v>
      </c>
      <c r="J681" s="35">
        <f>Source!AT563</f>
        <v>109</v>
      </c>
      <c r="K681" s="38">
        <f>SUM(R674:R680)</f>
        <v>2525.2399999999998</v>
      </c>
    </row>
    <row r="682" spans="1:29" ht="14.25" x14ac:dyDescent="0.2">
      <c r="A682" s="34"/>
      <c r="B682" s="34"/>
      <c r="C682" s="34" t="s">
        <v>1103</v>
      </c>
      <c r="D682" s="36" t="s">
        <v>1102</v>
      </c>
      <c r="E682" s="35">
        <f>Source!CA563</f>
        <v>61</v>
      </c>
      <c r="F682" s="38"/>
      <c r="G682" s="37"/>
      <c r="H682" s="35"/>
      <c r="I682" s="38">
        <f>SUM(S674:S681)</f>
        <v>25.7</v>
      </c>
      <c r="J682" s="35">
        <f>Source!AU563</f>
        <v>61</v>
      </c>
      <c r="K682" s="38">
        <f>SUM(T674:T681)</f>
        <v>1413.21</v>
      </c>
    </row>
    <row r="683" spans="1:29" ht="28.5" x14ac:dyDescent="0.2">
      <c r="A683" s="42"/>
      <c r="B683" s="42"/>
      <c r="C683" s="42" t="s">
        <v>1104</v>
      </c>
      <c r="D683" s="43" t="s">
        <v>1105</v>
      </c>
      <c r="E683" s="44">
        <f>Source!AQ562</f>
        <v>2.6</v>
      </c>
      <c r="F683" s="45"/>
      <c r="G683" s="46" t="str">
        <f>Source!DI562</f>
        <v>*1,15)*1,1</v>
      </c>
      <c r="H683" s="44">
        <f>Source!AV563</f>
        <v>1.0669999999999999</v>
      </c>
      <c r="I683" s="45">
        <f>Source!U562</f>
        <v>3.509363</v>
      </c>
      <c r="J683" s="44"/>
      <c r="K683" s="45"/>
    </row>
    <row r="684" spans="1:29" ht="15" x14ac:dyDescent="0.2">
      <c r="C684" s="47" t="s">
        <v>1106</v>
      </c>
      <c r="H684" s="48">
        <f>I675+I676+I678+I681+I682+SUM(I679:I680)</f>
        <v>773.77</v>
      </c>
      <c r="I684" s="48"/>
      <c r="J684" s="48">
        <f>K675+K676+K678+K681+K682+SUM(K679:K680)</f>
        <v>12996.93</v>
      </c>
      <c r="K684" s="48"/>
      <c r="O684" s="49">
        <f>I675+I676+I678+I681+I682+SUM(I679:I680)</f>
        <v>773.77</v>
      </c>
      <c r="P684" s="49">
        <f>K675+K676+K678+K681+K682+SUM(K679:K680)</f>
        <v>12996.93</v>
      </c>
    </row>
    <row r="686" spans="1:29" ht="78" x14ac:dyDescent="0.2">
      <c r="A686" s="34">
        <v>59</v>
      </c>
      <c r="B686" s="34" t="s">
        <v>1147</v>
      </c>
      <c r="C686" s="34" t="s">
        <v>569</v>
      </c>
      <c r="D686" s="36" t="str">
        <f>Source!H568</f>
        <v>1  ШТ.</v>
      </c>
      <c r="E686" s="35">
        <f>Source!I568</f>
        <v>1</v>
      </c>
      <c r="F686" s="38"/>
      <c r="G686" s="37"/>
      <c r="H686" s="35"/>
      <c r="I686" s="38"/>
      <c r="J686" s="35"/>
      <c r="K686" s="38"/>
      <c r="Q686">
        <f>Source!X568</f>
        <v>26.14</v>
      </c>
      <c r="R686">
        <f>Source!X569</f>
        <v>1437.34</v>
      </c>
      <c r="S686">
        <f>Source!Y568</f>
        <v>14.63</v>
      </c>
      <c r="T686">
        <f>Source!Y569</f>
        <v>804.38</v>
      </c>
      <c r="U686">
        <f>ROUND((175/100)*ROUND(Source!R568, 2), 2)</f>
        <v>0.65</v>
      </c>
      <c r="V686">
        <f>ROUND((0/100)*ROUND(Source!R569, 2), 2)</f>
        <v>0</v>
      </c>
      <c r="AC686">
        <v>0</v>
      </c>
    </row>
    <row r="687" spans="1:29" ht="28.5" x14ac:dyDescent="0.2">
      <c r="A687" s="34"/>
      <c r="B687" s="34"/>
      <c r="C687" s="34" t="s">
        <v>1097</v>
      </c>
      <c r="D687" s="36"/>
      <c r="E687" s="35"/>
      <c r="F687" s="38">
        <f>Source!AO568</f>
        <v>17.489999999999998</v>
      </c>
      <c r="G687" s="37" t="str">
        <f>Source!DG568</f>
        <v>*1,15)*1,1</v>
      </c>
      <c r="H687" s="35">
        <f>Source!AV569</f>
        <v>1.0669999999999999</v>
      </c>
      <c r="I687" s="38">
        <f>Source!S568</f>
        <v>23.61</v>
      </c>
      <c r="J687" s="35">
        <f>IF(Source!BA569&lt;&gt; 0, Source!BA569, 1)</f>
        <v>54.99</v>
      </c>
      <c r="K687" s="38">
        <f>Source!S569</f>
        <v>1298.31</v>
      </c>
    </row>
    <row r="688" spans="1:29" ht="28.5" x14ac:dyDescent="0.2">
      <c r="A688" s="34"/>
      <c r="B688" s="34"/>
      <c r="C688" s="34" t="s">
        <v>1098</v>
      </c>
      <c r="D688" s="36"/>
      <c r="E688" s="35"/>
      <c r="F688" s="38">
        <f>Source!AM568</f>
        <v>4.1500000000000004</v>
      </c>
      <c r="G688" s="37" t="str">
        <f>Source!DE568</f>
        <v>*1,25)*1,1</v>
      </c>
      <c r="H688" s="35">
        <f>Source!AV569</f>
        <v>1.0669999999999999</v>
      </c>
      <c r="I688" s="38">
        <f>Source!Q568</f>
        <v>6.09</v>
      </c>
      <c r="J688" s="35">
        <f>IF(Source!BB569&lt;&gt; 0, Source!BB569, 1)</f>
        <v>13.44</v>
      </c>
      <c r="K688" s="38">
        <f>Source!Q569</f>
        <v>81.849999999999994</v>
      </c>
    </row>
    <row r="689" spans="1:29" ht="28.5" x14ac:dyDescent="0.2">
      <c r="A689" s="34"/>
      <c r="B689" s="34"/>
      <c r="C689" s="34" t="s">
        <v>1099</v>
      </c>
      <c r="D689" s="36"/>
      <c r="E689" s="35"/>
      <c r="F689" s="38">
        <f>Source!AN568</f>
        <v>0.25</v>
      </c>
      <c r="G689" s="37" t="str">
        <f>Source!DF568</f>
        <v>*1,25)*1,1</v>
      </c>
      <c r="H689" s="35">
        <f>Source!AV569</f>
        <v>1.0669999999999999</v>
      </c>
      <c r="I689" s="40">
        <f>Source!R568</f>
        <v>0.37</v>
      </c>
      <c r="J689" s="35">
        <f>IF(Source!BS569&lt;&gt; 0, Source!BS569, 1)</f>
        <v>54.99</v>
      </c>
      <c r="K689" s="40">
        <f>Source!R569</f>
        <v>20.350000000000001</v>
      </c>
    </row>
    <row r="690" spans="1:29" ht="14.25" x14ac:dyDescent="0.2">
      <c r="A690" s="34"/>
      <c r="B690" s="34"/>
      <c r="C690" s="34" t="s">
        <v>1100</v>
      </c>
      <c r="D690" s="36"/>
      <c r="E690" s="35"/>
      <c r="F690" s="38">
        <f>Source!AL568</f>
        <v>21.81</v>
      </c>
      <c r="G690" s="37" t="str">
        <f>Source!DD568</f>
        <v/>
      </c>
      <c r="H690" s="35">
        <f>Source!AW569</f>
        <v>1</v>
      </c>
      <c r="I690" s="38">
        <f>Source!P568</f>
        <v>21.81</v>
      </c>
      <c r="J690" s="35">
        <f>IF(Source!BC569&lt;&gt; 0, Source!BC569, 1)</f>
        <v>8.42</v>
      </c>
      <c r="K690" s="38">
        <f>Source!P569</f>
        <v>183.64</v>
      </c>
    </row>
    <row r="691" spans="1:29" ht="71.25" x14ac:dyDescent="0.2">
      <c r="A691" s="34" t="s">
        <v>571</v>
      </c>
      <c r="B691" s="34" t="str">
        <f>Source!F570</f>
        <v>1.12-9-18</v>
      </c>
      <c r="C691" s="34" t="s">
        <v>573</v>
      </c>
      <c r="D691" s="36" t="str">
        <f>Source!H570</f>
        <v>шт.</v>
      </c>
      <c r="E691" s="35">
        <f>Source!I570</f>
        <v>2</v>
      </c>
      <c r="F691" s="38">
        <f>Source!AK570</f>
        <v>55.15</v>
      </c>
      <c r="G691" s="41" t="s">
        <v>3</v>
      </c>
      <c r="H691" s="35">
        <f>Source!AW571</f>
        <v>1</v>
      </c>
      <c r="I691" s="38">
        <f>Source!O570</f>
        <v>110.3</v>
      </c>
      <c r="J691" s="35">
        <f>IF(Source!BC571&lt;&gt; 0, Source!BC571, 1)</f>
        <v>6.96</v>
      </c>
      <c r="K691" s="38">
        <f>Source!O571</f>
        <v>767.69</v>
      </c>
      <c r="Q691">
        <f>Source!X570</f>
        <v>0</v>
      </c>
      <c r="R691">
        <f>Source!X571</f>
        <v>0</v>
      </c>
      <c r="S691">
        <f>Source!Y570</f>
        <v>0</v>
      </c>
      <c r="T691">
        <f>Source!Y571</f>
        <v>0</v>
      </c>
      <c r="U691">
        <f>ROUND((175/100)*ROUND(Source!R570, 2), 2)</f>
        <v>0</v>
      </c>
      <c r="V691">
        <f>ROUND((0/100)*ROUND(Source!R571, 2), 2)</f>
        <v>0</v>
      </c>
      <c r="AC691">
        <v>3</v>
      </c>
    </row>
    <row r="692" spans="1:29" ht="85.5" x14ac:dyDescent="0.2">
      <c r="A692" s="34" t="s">
        <v>575</v>
      </c>
      <c r="B692" s="34" t="str">
        <f>Source!F572</f>
        <v>1.13-2-78</v>
      </c>
      <c r="C692" s="34" t="s">
        <v>577</v>
      </c>
      <c r="D692" s="36" t="str">
        <f>Source!H572</f>
        <v>шт.</v>
      </c>
      <c r="E692" s="35">
        <f>Source!I572</f>
        <v>1</v>
      </c>
      <c r="F692" s="38">
        <f>Source!AK572</f>
        <v>404.38</v>
      </c>
      <c r="G692" s="41" t="s">
        <v>3</v>
      </c>
      <c r="H692" s="35">
        <f>Source!AW573</f>
        <v>1</v>
      </c>
      <c r="I692" s="38">
        <f>Source!O572</f>
        <v>404.38</v>
      </c>
      <c r="J692" s="35">
        <f>IF(Source!BC573&lt;&gt; 0, Source!BC573, 1)</f>
        <v>8.7100000000000009</v>
      </c>
      <c r="K692" s="38">
        <f>Source!O573</f>
        <v>3522.15</v>
      </c>
      <c r="Q692">
        <f>Source!X572</f>
        <v>0</v>
      </c>
      <c r="R692">
        <f>Source!X573</f>
        <v>0</v>
      </c>
      <c r="S692">
        <f>Source!Y572</f>
        <v>0</v>
      </c>
      <c r="T692">
        <f>Source!Y573</f>
        <v>0</v>
      </c>
      <c r="U692">
        <f>ROUND((175/100)*ROUND(Source!R572, 2), 2)</f>
        <v>0</v>
      </c>
      <c r="V692">
        <f>ROUND((0/100)*ROUND(Source!R573, 2), 2)</f>
        <v>0</v>
      </c>
      <c r="AC692">
        <v>3</v>
      </c>
    </row>
    <row r="693" spans="1:29" ht="14.25" x14ac:dyDescent="0.2">
      <c r="A693" s="34"/>
      <c r="B693" s="34"/>
      <c r="C693" s="34" t="s">
        <v>1101</v>
      </c>
      <c r="D693" s="36" t="s">
        <v>1102</v>
      </c>
      <c r="E693" s="35">
        <f>Source!BZ569</f>
        <v>109</v>
      </c>
      <c r="F693" s="38"/>
      <c r="G693" s="37"/>
      <c r="H693" s="35"/>
      <c r="I693" s="38">
        <f>SUM(Q686:Q692)</f>
        <v>26.14</v>
      </c>
      <c r="J693" s="35">
        <f>Source!AT569</f>
        <v>109</v>
      </c>
      <c r="K693" s="38">
        <f>SUM(R686:R692)</f>
        <v>1437.34</v>
      </c>
    </row>
    <row r="694" spans="1:29" ht="14.25" x14ac:dyDescent="0.2">
      <c r="A694" s="34"/>
      <c r="B694" s="34"/>
      <c r="C694" s="34" t="s">
        <v>1103</v>
      </c>
      <c r="D694" s="36" t="s">
        <v>1102</v>
      </c>
      <c r="E694" s="35">
        <f>Source!CA569</f>
        <v>61</v>
      </c>
      <c r="F694" s="38"/>
      <c r="G694" s="37"/>
      <c r="H694" s="35"/>
      <c r="I694" s="38">
        <f>SUM(S686:S693)</f>
        <v>14.63</v>
      </c>
      <c r="J694" s="35">
        <f>Source!AU569</f>
        <v>61</v>
      </c>
      <c r="K694" s="38">
        <f>SUM(T686:T693)</f>
        <v>804.38</v>
      </c>
    </row>
    <row r="695" spans="1:29" ht="28.5" x14ac:dyDescent="0.2">
      <c r="A695" s="42"/>
      <c r="B695" s="42"/>
      <c r="C695" s="42" t="s">
        <v>1104</v>
      </c>
      <c r="D695" s="43" t="s">
        <v>1105</v>
      </c>
      <c r="E695" s="44">
        <f>Source!AQ568</f>
        <v>1.47</v>
      </c>
      <c r="F695" s="45"/>
      <c r="G695" s="46" t="str">
        <f>Source!DI568</f>
        <v>*1,15)*1,1</v>
      </c>
      <c r="H695" s="44">
        <f>Source!AV569</f>
        <v>1.0669999999999999</v>
      </c>
      <c r="I695" s="45">
        <f>Source!U568</f>
        <v>1.98413985</v>
      </c>
      <c r="J695" s="44"/>
      <c r="K695" s="45"/>
    </row>
    <row r="696" spans="1:29" ht="15" x14ac:dyDescent="0.2">
      <c r="C696" s="47" t="s">
        <v>1106</v>
      </c>
      <c r="H696" s="48">
        <f>I687+I688+I690+I693+I694+SUM(I691:I692)</f>
        <v>606.95999999999992</v>
      </c>
      <c r="I696" s="48"/>
      <c r="J696" s="48">
        <f>K687+K688+K690+K693+K694+SUM(K691:K692)</f>
        <v>8095.36</v>
      </c>
      <c r="K696" s="48"/>
      <c r="O696" s="49">
        <f>I687+I688+I690+I693+I694+SUM(I691:I692)</f>
        <v>606.95999999999992</v>
      </c>
      <c r="P696" s="49">
        <f>K687+K688+K690+K693+K694+SUM(K691:K692)</f>
        <v>8095.36</v>
      </c>
    </row>
    <row r="698" spans="1:29" ht="78" x14ac:dyDescent="0.2">
      <c r="A698" s="34">
        <v>60</v>
      </c>
      <c r="B698" s="34" t="s">
        <v>1147</v>
      </c>
      <c r="C698" s="34" t="s">
        <v>569</v>
      </c>
      <c r="D698" s="36" t="str">
        <f>Source!H574</f>
        <v>1  ШТ.</v>
      </c>
      <c r="E698" s="35">
        <f>Source!I574</f>
        <v>1</v>
      </c>
      <c r="F698" s="38"/>
      <c r="G698" s="37"/>
      <c r="H698" s="35"/>
      <c r="I698" s="38"/>
      <c r="J698" s="35"/>
      <c r="K698" s="38"/>
      <c r="Q698">
        <f>Source!X574</f>
        <v>26.14</v>
      </c>
      <c r="R698">
        <f>Source!X575</f>
        <v>1437.34</v>
      </c>
      <c r="S698">
        <f>Source!Y574</f>
        <v>14.63</v>
      </c>
      <c r="T698">
        <f>Source!Y575</f>
        <v>804.38</v>
      </c>
      <c r="U698">
        <f>ROUND((175/100)*ROUND(Source!R574, 2), 2)</f>
        <v>0.65</v>
      </c>
      <c r="V698">
        <f>ROUND((0/100)*ROUND(Source!R575, 2), 2)</f>
        <v>0</v>
      </c>
      <c r="AC698">
        <v>0</v>
      </c>
    </row>
    <row r="699" spans="1:29" ht="28.5" x14ac:dyDescent="0.2">
      <c r="A699" s="34"/>
      <c r="B699" s="34"/>
      <c r="C699" s="34" t="s">
        <v>1097</v>
      </c>
      <c r="D699" s="36"/>
      <c r="E699" s="35"/>
      <c r="F699" s="38">
        <f>Source!AO574</f>
        <v>17.489999999999998</v>
      </c>
      <c r="G699" s="37" t="str">
        <f>Source!DG574</f>
        <v>*1,15)*1,1</v>
      </c>
      <c r="H699" s="35">
        <f>Source!AV575</f>
        <v>1.0669999999999999</v>
      </c>
      <c r="I699" s="38">
        <f>Source!S574</f>
        <v>23.61</v>
      </c>
      <c r="J699" s="35">
        <f>IF(Source!BA575&lt;&gt; 0, Source!BA575, 1)</f>
        <v>54.99</v>
      </c>
      <c r="K699" s="38">
        <f>Source!S575</f>
        <v>1298.31</v>
      </c>
    </row>
    <row r="700" spans="1:29" ht="28.5" x14ac:dyDescent="0.2">
      <c r="A700" s="34"/>
      <c r="B700" s="34"/>
      <c r="C700" s="34" t="s">
        <v>1098</v>
      </c>
      <c r="D700" s="36"/>
      <c r="E700" s="35"/>
      <c r="F700" s="38">
        <f>Source!AM574</f>
        <v>4.1500000000000004</v>
      </c>
      <c r="G700" s="37" t="str">
        <f>Source!DE574</f>
        <v>*1,25)*1,1</v>
      </c>
      <c r="H700" s="35">
        <f>Source!AV575</f>
        <v>1.0669999999999999</v>
      </c>
      <c r="I700" s="38">
        <f>Source!Q574</f>
        <v>6.09</v>
      </c>
      <c r="J700" s="35">
        <f>IF(Source!BB575&lt;&gt; 0, Source!BB575, 1)</f>
        <v>13.44</v>
      </c>
      <c r="K700" s="38">
        <f>Source!Q575</f>
        <v>81.849999999999994</v>
      </c>
    </row>
    <row r="701" spans="1:29" ht="28.5" x14ac:dyDescent="0.2">
      <c r="A701" s="34"/>
      <c r="B701" s="34"/>
      <c r="C701" s="34" t="s">
        <v>1099</v>
      </c>
      <c r="D701" s="36"/>
      <c r="E701" s="35"/>
      <c r="F701" s="38">
        <f>Source!AN574</f>
        <v>0.25</v>
      </c>
      <c r="G701" s="37" t="str">
        <f>Source!DF574</f>
        <v>*1,25)*1,1</v>
      </c>
      <c r="H701" s="35">
        <f>Source!AV575</f>
        <v>1.0669999999999999</v>
      </c>
      <c r="I701" s="40">
        <f>Source!R574</f>
        <v>0.37</v>
      </c>
      <c r="J701" s="35">
        <f>IF(Source!BS575&lt;&gt; 0, Source!BS575, 1)</f>
        <v>54.99</v>
      </c>
      <c r="K701" s="40">
        <f>Source!R575</f>
        <v>20.350000000000001</v>
      </c>
    </row>
    <row r="702" spans="1:29" ht="14.25" x14ac:dyDescent="0.2">
      <c r="A702" s="34"/>
      <c r="B702" s="34"/>
      <c r="C702" s="34" t="s">
        <v>1100</v>
      </c>
      <c r="D702" s="36"/>
      <c r="E702" s="35"/>
      <c r="F702" s="38">
        <f>Source!AL574</f>
        <v>21.81</v>
      </c>
      <c r="G702" s="37" t="str">
        <f>Source!DD574</f>
        <v/>
      </c>
      <c r="H702" s="35">
        <f>Source!AW575</f>
        <v>1</v>
      </c>
      <c r="I702" s="38">
        <f>Source!P574</f>
        <v>21.81</v>
      </c>
      <c r="J702" s="35">
        <f>IF(Source!BC575&lt;&gt; 0, Source!BC575, 1)</f>
        <v>8.42</v>
      </c>
      <c r="K702" s="38">
        <f>Source!P575</f>
        <v>183.64</v>
      </c>
    </row>
    <row r="703" spans="1:29" ht="71.25" x14ac:dyDescent="0.2">
      <c r="A703" s="34" t="s">
        <v>580</v>
      </c>
      <c r="B703" s="34" t="str">
        <f>Source!F576</f>
        <v>1.12-9-4</v>
      </c>
      <c r="C703" s="34" t="s">
        <v>582</v>
      </c>
      <c r="D703" s="36" t="str">
        <f>Source!H576</f>
        <v>шт.</v>
      </c>
      <c r="E703" s="35">
        <f>Source!I576</f>
        <v>2</v>
      </c>
      <c r="F703" s="38">
        <f>Source!AK576</f>
        <v>45.93</v>
      </c>
      <c r="G703" s="41" t="s">
        <v>3</v>
      </c>
      <c r="H703" s="35">
        <f>Source!AW577</f>
        <v>1</v>
      </c>
      <c r="I703" s="38">
        <f>Source!O576</f>
        <v>91.86</v>
      </c>
      <c r="J703" s="35">
        <f>IF(Source!BC577&lt;&gt; 0, Source!BC577, 1)</f>
        <v>7.58</v>
      </c>
      <c r="K703" s="38">
        <f>Source!O577</f>
        <v>696.3</v>
      </c>
      <c r="Q703">
        <f>Source!X576</f>
        <v>0</v>
      </c>
      <c r="R703">
        <f>Source!X577</f>
        <v>0</v>
      </c>
      <c r="S703">
        <f>Source!Y576</f>
        <v>0</v>
      </c>
      <c r="T703">
        <f>Source!Y577</f>
        <v>0</v>
      </c>
      <c r="U703">
        <f>ROUND((175/100)*ROUND(Source!R576, 2), 2)</f>
        <v>0</v>
      </c>
      <c r="V703">
        <f>ROUND((0/100)*ROUND(Source!R577, 2), 2)</f>
        <v>0</v>
      </c>
      <c r="AC703">
        <v>3</v>
      </c>
    </row>
    <row r="704" spans="1:29" ht="85.5" x14ac:dyDescent="0.2">
      <c r="A704" s="34" t="s">
        <v>584</v>
      </c>
      <c r="B704" s="34" t="str">
        <f>Source!F578</f>
        <v>1.13-3-106</v>
      </c>
      <c r="C704" s="34" t="s">
        <v>586</v>
      </c>
      <c r="D704" s="36" t="str">
        <f>Source!H578</f>
        <v>шт.</v>
      </c>
      <c r="E704" s="35">
        <f>Source!I578</f>
        <v>1</v>
      </c>
      <c r="F704" s="38">
        <f>Source!AK578</f>
        <v>1689.81</v>
      </c>
      <c r="G704" s="41" t="s">
        <v>3</v>
      </c>
      <c r="H704" s="35">
        <f>Source!AW579</f>
        <v>1</v>
      </c>
      <c r="I704" s="38">
        <f>Source!O578</f>
        <v>1689.81</v>
      </c>
      <c r="J704" s="35">
        <f>IF(Source!BC579&lt;&gt; 0, Source!BC579, 1)</f>
        <v>6.86</v>
      </c>
      <c r="K704" s="38">
        <f>Source!O579</f>
        <v>11592.1</v>
      </c>
      <c r="Q704">
        <f>Source!X578</f>
        <v>0</v>
      </c>
      <c r="R704">
        <f>Source!X579</f>
        <v>0</v>
      </c>
      <c r="S704">
        <f>Source!Y578</f>
        <v>0</v>
      </c>
      <c r="T704">
        <f>Source!Y579</f>
        <v>0</v>
      </c>
      <c r="U704">
        <f>ROUND((175/100)*ROUND(Source!R578, 2), 2)</f>
        <v>0</v>
      </c>
      <c r="V704">
        <f>ROUND((0/100)*ROUND(Source!R579, 2), 2)</f>
        <v>0</v>
      </c>
      <c r="AC704">
        <v>3</v>
      </c>
    </row>
    <row r="705" spans="1:29" ht="14.25" x14ac:dyDescent="0.2">
      <c r="A705" s="34"/>
      <c r="B705" s="34"/>
      <c r="C705" s="34" t="s">
        <v>1101</v>
      </c>
      <c r="D705" s="36" t="s">
        <v>1102</v>
      </c>
      <c r="E705" s="35">
        <f>Source!BZ575</f>
        <v>109</v>
      </c>
      <c r="F705" s="38"/>
      <c r="G705" s="37"/>
      <c r="H705" s="35"/>
      <c r="I705" s="38">
        <f>SUM(Q698:Q704)</f>
        <v>26.14</v>
      </c>
      <c r="J705" s="35">
        <f>Source!AT575</f>
        <v>109</v>
      </c>
      <c r="K705" s="38">
        <f>SUM(R698:R704)</f>
        <v>1437.34</v>
      </c>
    </row>
    <row r="706" spans="1:29" ht="14.25" x14ac:dyDescent="0.2">
      <c r="A706" s="34"/>
      <c r="B706" s="34"/>
      <c r="C706" s="34" t="s">
        <v>1103</v>
      </c>
      <c r="D706" s="36" t="s">
        <v>1102</v>
      </c>
      <c r="E706" s="35">
        <f>Source!CA575</f>
        <v>61</v>
      </c>
      <c r="F706" s="38"/>
      <c r="G706" s="37"/>
      <c r="H706" s="35"/>
      <c r="I706" s="38">
        <f>SUM(S698:S705)</f>
        <v>14.63</v>
      </c>
      <c r="J706" s="35">
        <f>Source!AU575</f>
        <v>61</v>
      </c>
      <c r="K706" s="38">
        <f>SUM(T698:T705)</f>
        <v>804.38</v>
      </c>
    </row>
    <row r="707" spans="1:29" ht="28.5" x14ac:dyDescent="0.2">
      <c r="A707" s="42"/>
      <c r="B707" s="42"/>
      <c r="C707" s="42" t="s">
        <v>1104</v>
      </c>
      <c r="D707" s="43" t="s">
        <v>1105</v>
      </c>
      <c r="E707" s="44">
        <f>Source!AQ574</f>
        <v>1.47</v>
      </c>
      <c r="F707" s="45"/>
      <c r="G707" s="46" t="str">
        <f>Source!DI574</f>
        <v>*1,15)*1,1</v>
      </c>
      <c r="H707" s="44">
        <f>Source!AV575</f>
        <v>1.0669999999999999</v>
      </c>
      <c r="I707" s="45">
        <f>Source!U574</f>
        <v>1.98413985</v>
      </c>
      <c r="J707" s="44"/>
      <c r="K707" s="45"/>
    </row>
    <row r="708" spans="1:29" ht="15" x14ac:dyDescent="0.2">
      <c r="C708" s="47" t="s">
        <v>1106</v>
      </c>
      <c r="H708" s="48">
        <f>I699+I700+I702+I705+I706+SUM(I703:I704)</f>
        <v>1873.9499999999998</v>
      </c>
      <c r="I708" s="48"/>
      <c r="J708" s="48">
        <f>K699+K700+K702+K705+K706+SUM(K703:K704)</f>
        <v>16093.919999999998</v>
      </c>
      <c r="K708" s="48"/>
      <c r="O708" s="49">
        <f>I699+I700+I702+I705+I706+SUM(I703:I704)</f>
        <v>1873.9499999999998</v>
      </c>
      <c r="P708" s="49">
        <f>K699+K700+K702+K705+K706+SUM(K703:K704)</f>
        <v>16093.919999999998</v>
      </c>
    </row>
    <row r="710" spans="1:29" ht="14.25" x14ac:dyDescent="0.2">
      <c r="C710" s="50" t="str">
        <f>Source!G580</f>
        <v>Водозаборный узел ГВС</v>
      </c>
    </row>
    <row r="711" spans="1:29" ht="85.5" x14ac:dyDescent="0.2">
      <c r="A711" s="42">
        <v>61</v>
      </c>
      <c r="B711" s="42" t="str">
        <f>Source!F581</f>
        <v>1.13-4-61</v>
      </c>
      <c r="C711" s="42" t="s">
        <v>38</v>
      </c>
      <c r="D711" s="43" t="str">
        <f>Source!H581</f>
        <v>шт.</v>
      </c>
      <c r="E711" s="44">
        <f>Source!I581</f>
        <v>2</v>
      </c>
      <c r="F711" s="45">
        <f>Source!AL581</f>
        <v>34.97</v>
      </c>
      <c r="G711" s="46" t="str">
        <f>Source!DD581</f>
        <v/>
      </c>
      <c r="H711" s="44">
        <f>Source!AW582</f>
        <v>1</v>
      </c>
      <c r="I711" s="45">
        <f>Source!P581</f>
        <v>69.94</v>
      </c>
      <c r="J711" s="44">
        <f>IF(Source!BC582&lt;&gt; 0, Source!BC582, 1)</f>
        <v>18.72</v>
      </c>
      <c r="K711" s="45">
        <f>Source!P582</f>
        <v>1309.28</v>
      </c>
      <c r="Q711">
        <f>Source!X581</f>
        <v>0</v>
      </c>
      <c r="R711">
        <f>Source!X582</f>
        <v>0</v>
      </c>
      <c r="S711">
        <f>Source!Y581</f>
        <v>0</v>
      </c>
      <c r="T711">
        <f>Source!Y582</f>
        <v>0</v>
      </c>
      <c r="U711">
        <f>ROUND((175/100)*ROUND(Source!R581, 2), 2)</f>
        <v>0</v>
      </c>
      <c r="V711">
        <f>ROUND((0/100)*ROUND(Source!R582, 2), 2)</f>
        <v>0</v>
      </c>
      <c r="AC711">
        <v>3</v>
      </c>
    </row>
    <row r="712" spans="1:29" ht="15" x14ac:dyDescent="0.2">
      <c r="C712" s="47" t="s">
        <v>1106</v>
      </c>
      <c r="H712" s="48">
        <f>I711+0</f>
        <v>69.94</v>
      </c>
      <c r="I712" s="48"/>
      <c r="J712" s="48">
        <f>K711+0</f>
        <v>1309.28</v>
      </c>
      <c r="K712" s="48"/>
      <c r="O712" s="49">
        <f>I711+0</f>
        <v>69.94</v>
      </c>
      <c r="P712" s="49">
        <f>K711+0</f>
        <v>1309.28</v>
      </c>
    </row>
    <row r="714" spans="1:29" ht="78" x14ac:dyDescent="0.2">
      <c r="A714" s="34">
        <v>62</v>
      </c>
      <c r="B714" s="34" t="s">
        <v>1122</v>
      </c>
      <c r="C714" s="34" t="s">
        <v>253</v>
      </c>
      <c r="D714" s="36" t="str">
        <f>Source!H587</f>
        <v>1 фильтр</v>
      </c>
      <c r="E714" s="35">
        <f>Source!I587</f>
        <v>2</v>
      </c>
      <c r="F714" s="38"/>
      <c r="G714" s="37"/>
      <c r="H714" s="35"/>
      <c r="I714" s="38"/>
      <c r="J714" s="35"/>
      <c r="K714" s="38"/>
      <c r="Q714">
        <f>Source!X587</f>
        <v>28.56</v>
      </c>
      <c r="R714">
        <f>Source!X588</f>
        <v>1570.41</v>
      </c>
      <c r="S714">
        <f>Source!Y587</f>
        <v>15.98</v>
      </c>
      <c r="T714">
        <f>Source!Y588</f>
        <v>878.85</v>
      </c>
      <c r="U714">
        <f>ROUND((175/100)*ROUND(Source!R587, 2), 2)</f>
        <v>2.15</v>
      </c>
      <c r="V714">
        <f>ROUND((0/100)*ROUND(Source!R588, 2), 2)</f>
        <v>0</v>
      </c>
      <c r="AC714">
        <v>0</v>
      </c>
    </row>
    <row r="715" spans="1:29" ht="28.5" x14ac:dyDescent="0.2">
      <c r="A715" s="34"/>
      <c r="B715" s="34"/>
      <c r="C715" s="34" t="s">
        <v>1097</v>
      </c>
      <c r="D715" s="36"/>
      <c r="E715" s="35"/>
      <c r="F715" s="38">
        <f>Source!AO587</f>
        <v>9.25</v>
      </c>
      <c r="G715" s="37" t="str">
        <f>Source!DG587</f>
        <v>*1,15)*1,1</v>
      </c>
      <c r="H715" s="35">
        <f>Source!AV588</f>
        <v>1.0669999999999999</v>
      </c>
      <c r="I715" s="38">
        <f>Source!S587</f>
        <v>24.97</v>
      </c>
      <c r="J715" s="35">
        <f>IF(Source!BA588&lt;&gt; 0, Source!BA588, 1)</f>
        <v>54.99</v>
      </c>
      <c r="K715" s="38">
        <f>Source!S588</f>
        <v>1373.1</v>
      </c>
    </row>
    <row r="716" spans="1:29" ht="28.5" x14ac:dyDescent="0.2">
      <c r="A716" s="34"/>
      <c r="B716" s="34"/>
      <c r="C716" s="34" t="s">
        <v>1098</v>
      </c>
      <c r="D716" s="36"/>
      <c r="E716" s="35"/>
      <c r="F716" s="38">
        <f>Source!AM587</f>
        <v>4.54</v>
      </c>
      <c r="G716" s="37" t="str">
        <f>Source!DE587</f>
        <v>*1,25)*1,1</v>
      </c>
      <c r="H716" s="35">
        <f>Source!AV588</f>
        <v>1.0669999999999999</v>
      </c>
      <c r="I716" s="38">
        <f>Source!Q587</f>
        <v>13.32</v>
      </c>
      <c r="J716" s="35">
        <f>IF(Source!BB588&lt;&gt; 0, Source!BB588, 1)</f>
        <v>14.42</v>
      </c>
      <c r="K716" s="38">
        <f>Source!Q588</f>
        <v>192.07</v>
      </c>
    </row>
    <row r="717" spans="1:29" ht="28.5" x14ac:dyDescent="0.2">
      <c r="A717" s="34"/>
      <c r="B717" s="34"/>
      <c r="C717" s="34" t="s">
        <v>1099</v>
      </c>
      <c r="D717" s="36"/>
      <c r="E717" s="35"/>
      <c r="F717" s="38">
        <f>Source!AN587</f>
        <v>0.42</v>
      </c>
      <c r="G717" s="37" t="str">
        <f>Source!DF587</f>
        <v>*1,25)*1,1</v>
      </c>
      <c r="H717" s="35">
        <f>Source!AV588</f>
        <v>1.0669999999999999</v>
      </c>
      <c r="I717" s="40">
        <f>Source!R587</f>
        <v>1.23</v>
      </c>
      <c r="J717" s="35">
        <f>IF(Source!BS588&lt;&gt; 0, Source!BS588, 1)</f>
        <v>54.99</v>
      </c>
      <c r="K717" s="40">
        <f>Source!R588</f>
        <v>67.64</v>
      </c>
    </row>
    <row r="718" spans="1:29" ht="14.25" x14ac:dyDescent="0.2">
      <c r="A718" s="34"/>
      <c r="B718" s="34"/>
      <c r="C718" s="34" t="s">
        <v>1100</v>
      </c>
      <c r="D718" s="36"/>
      <c r="E718" s="35"/>
      <c r="F718" s="38">
        <f>Source!AL587</f>
        <v>0.5</v>
      </c>
      <c r="G718" s="37" t="str">
        <f>Source!DD587</f>
        <v/>
      </c>
      <c r="H718" s="35">
        <f>Source!AW588</f>
        <v>1</v>
      </c>
      <c r="I718" s="38">
        <f>Source!P587</f>
        <v>1</v>
      </c>
      <c r="J718" s="35">
        <f>IF(Source!BC588&lt;&gt; 0, Source!BC588, 1)</f>
        <v>13.1</v>
      </c>
      <c r="K718" s="38">
        <f>Source!P588</f>
        <v>13.1</v>
      </c>
    </row>
    <row r="719" spans="1:29" ht="71.25" x14ac:dyDescent="0.2">
      <c r="A719" s="34" t="s">
        <v>591</v>
      </c>
      <c r="B719" s="34" t="str">
        <f>Source!F589</f>
        <v>1.18-7-41</v>
      </c>
      <c r="C719" s="34" t="s">
        <v>260</v>
      </c>
      <c r="D719" s="36" t="str">
        <f>Source!H589</f>
        <v>шт.</v>
      </c>
      <c r="E719" s="35">
        <f>Source!I589</f>
        <v>2</v>
      </c>
      <c r="F719" s="38">
        <f>Source!AK589</f>
        <v>239.46</v>
      </c>
      <c r="G719" s="41" t="s">
        <v>3</v>
      </c>
      <c r="H719" s="35">
        <f>Source!AW590</f>
        <v>1</v>
      </c>
      <c r="I719" s="38">
        <f>Source!O589</f>
        <v>478.92</v>
      </c>
      <c r="J719" s="35">
        <f>IF(Source!BC590&lt;&gt; 0, Source!BC590, 1)</f>
        <v>0.83</v>
      </c>
      <c r="K719" s="38">
        <f>Source!O590</f>
        <v>397.5</v>
      </c>
      <c r="Q719">
        <f>Source!X589</f>
        <v>0</v>
      </c>
      <c r="R719">
        <f>Source!X590</f>
        <v>0</v>
      </c>
      <c r="S719">
        <f>Source!Y589</f>
        <v>0</v>
      </c>
      <c r="T719">
        <f>Source!Y590</f>
        <v>0</v>
      </c>
      <c r="U719">
        <f>ROUND((175/100)*ROUND(Source!R589, 2), 2)</f>
        <v>0</v>
      </c>
      <c r="V719">
        <f>ROUND((0/100)*ROUND(Source!R590, 2), 2)</f>
        <v>0</v>
      </c>
      <c r="AC719">
        <v>3</v>
      </c>
    </row>
    <row r="720" spans="1:29" ht="14.25" x14ac:dyDescent="0.2">
      <c r="A720" s="34"/>
      <c r="B720" s="34"/>
      <c r="C720" s="34" t="s">
        <v>1101</v>
      </c>
      <c r="D720" s="36" t="s">
        <v>1102</v>
      </c>
      <c r="E720" s="35">
        <f>Source!BZ588</f>
        <v>109</v>
      </c>
      <c r="F720" s="38"/>
      <c r="G720" s="37"/>
      <c r="H720" s="35"/>
      <c r="I720" s="38">
        <f>SUM(Q714:Q719)</f>
        <v>28.56</v>
      </c>
      <c r="J720" s="35">
        <f>Source!AT588</f>
        <v>109</v>
      </c>
      <c r="K720" s="38">
        <f>SUM(R714:R719)</f>
        <v>1570.41</v>
      </c>
    </row>
    <row r="721" spans="1:29" ht="14.25" x14ac:dyDescent="0.2">
      <c r="A721" s="34"/>
      <c r="B721" s="34"/>
      <c r="C721" s="34" t="s">
        <v>1103</v>
      </c>
      <c r="D721" s="36" t="s">
        <v>1102</v>
      </c>
      <c r="E721" s="35">
        <f>Source!CA588</f>
        <v>61</v>
      </c>
      <c r="F721" s="38"/>
      <c r="G721" s="37"/>
      <c r="H721" s="35"/>
      <c r="I721" s="38">
        <f>SUM(S714:S720)</f>
        <v>15.98</v>
      </c>
      <c r="J721" s="35">
        <f>Source!AU588</f>
        <v>61</v>
      </c>
      <c r="K721" s="38">
        <f>SUM(T714:T720)</f>
        <v>878.85</v>
      </c>
    </row>
    <row r="722" spans="1:29" ht="28.5" x14ac:dyDescent="0.2">
      <c r="A722" s="42"/>
      <c r="B722" s="42"/>
      <c r="C722" s="42" t="s">
        <v>1104</v>
      </c>
      <c r="D722" s="43" t="s">
        <v>1105</v>
      </c>
      <c r="E722" s="44">
        <f>Source!AQ587</f>
        <v>0.75</v>
      </c>
      <c r="F722" s="45"/>
      <c r="G722" s="46" t="str">
        <f>Source!DI587</f>
        <v>*1,15)*1,1</v>
      </c>
      <c r="H722" s="44">
        <f>Source!AV588</f>
        <v>1.0669999999999999</v>
      </c>
      <c r="I722" s="45">
        <f>Source!U587</f>
        <v>2.0246325000000001</v>
      </c>
      <c r="J722" s="44"/>
      <c r="K722" s="45"/>
    </row>
    <row r="723" spans="1:29" ht="15" x14ac:dyDescent="0.2">
      <c r="C723" s="47" t="s">
        <v>1106</v>
      </c>
      <c r="H723" s="48">
        <f>I715+I716+I718+I720+I721+SUM(I719:I719)</f>
        <v>562.75</v>
      </c>
      <c r="I723" s="48"/>
      <c r="J723" s="48">
        <f>K715+K716+K718+K720+K721+SUM(K719:K719)</f>
        <v>4425.03</v>
      </c>
      <c r="K723" s="48"/>
      <c r="O723" s="49">
        <f>I715+I716+I718+I720+I721+SUM(I719:I719)</f>
        <v>562.75</v>
      </c>
      <c r="P723" s="49">
        <f>K715+K716+K718+K720+K721+SUM(K719:K719)</f>
        <v>4425.03</v>
      </c>
    </row>
    <row r="725" spans="1:29" ht="78" x14ac:dyDescent="0.2">
      <c r="A725" s="34">
        <v>63</v>
      </c>
      <c r="B725" s="34" t="s">
        <v>1123</v>
      </c>
      <c r="C725" s="34" t="s">
        <v>264</v>
      </c>
      <c r="D725" s="36" t="str">
        <f>Source!H591</f>
        <v>1  ШТ.</v>
      </c>
      <c r="E725" s="35">
        <f>Source!I591</f>
        <v>2</v>
      </c>
      <c r="F725" s="38"/>
      <c r="G725" s="37"/>
      <c r="H725" s="35"/>
      <c r="I725" s="38"/>
      <c r="J725" s="35"/>
      <c r="K725" s="38"/>
      <c r="Q725">
        <f>Source!X591</f>
        <v>8.08</v>
      </c>
      <c r="R725">
        <f>Source!X592</f>
        <v>444.43</v>
      </c>
      <c r="S725">
        <f>Source!Y591</f>
        <v>4.13</v>
      </c>
      <c r="T725">
        <f>Source!Y592</f>
        <v>227.15</v>
      </c>
      <c r="U725">
        <f>ROUND((175/100)*ROUND(Source!R591, 2), 2)</f>
        <v>0</v>
      </c>
      <c r="V725">
        <f>ROUND((0/100)*ROUND(Source!R592, 2), 2)</f>
        <v>0</v>
      </c>
      <c r="AC725">
        <v>0</v>
      </c>
    </row>
    <row r="726" spans="1:29" ht="14.25" x14ac:dyDescent="0.2">
      <c r="A726" s="34"/>
      <c r="B726" s="34"/>
      <c r="C726" s="34" t="s">
        <v>1097</v>
      </c>
      <c r="D726" s="36"/>
      <c r="E726" s="35"/>
      <c r="F726" s="38">
        <f>Source!AO591</f>
        <v>3.9</v>
      </c>
      <c r="G726" s="37" t="str">
        <f>Source!DG591</f>
        <v>*1,1</v>
      </c>
      <c r="H726" s="35">
        <f>Source!AV592</f>
        <v>1.0469999999999999</v>
      </c>
      <c r="I726" s="38">
        <f>Source!S591</f>
        <v>8.98</v>
      </c>
      <c r="J726" s="35">
        <f>IF(Source!BA592&lt;&gt; 0, Source!BA592, 1)</f>
        <v>54.99</v>
      </c>
      <c r="K726" s="38">
        <f>Source!S592</f>
        <v>493.81</v>
      </c>
    </row>
    <row r="727" spans="1:29" ht="14.25" x14ac:dyDescent="0.2">
      <c r="A727" s="34"/>
      <c r="B727" s="34"/>
      <c r="C727" s="34" t="s">
        <v>1100</v>
      </c>
      <c r="D727" s="36"/>
      <c r="E727" s="35"/>
      <c r="F727" s="38">
        <f>Source!AL591</f>
        <v>0.81</v>
      </c>
      <c r="G727" s="37" t="str">
        <f>Source!DD591</f>
        <v>*1</v>
      </c>
      <c r="H727" s="35">
        <f>Source!AW592</f>
        <v>1</v>
      </c>
      <c r="I727" s="38">
        <f>Source!P591</f>
        <v>1.62</v>
      </c>
      <c r="J727" s="35">
        <f>IF(Source!BC592&lt;&gt; 0, Source!BC592, 1)</f>
        <v>8.8000000000000007</v>
      </c>
      <c r="K727" s="38">
        <f>Source!P592</f>
        <v>14.26</v>
      </c>
    </row>
    <row r="728" spans="1:29" ht="41.25" x14ac:dyDescent="0.2">
      <c r="A728" s="34" t="s">
        <v>593</v>
      </c>
      <c r="B728" s="34" t="str">
        <f>Source!F593</f>
        <v>КА 8</v>
      </c>
      <c r="C728" s="34" t="s">
        <v>1124</v>
      </c>
      <c r="D728" s="36" t="str">
        <f>Source!H593</f>
        <v>шт.</v>
      </c>
      <c r="E728" s="35">
        <f>Source!I593</f>
        <v>2</v>
      </c>
      <c r="F728" s="38">
        <f>Source!AK593</f>
        <v>74.77</v>
      </c>
      <c r="G728" s="41" t="s">
        <v>3</v>
      </c>
      <c r="H728" s="35">
        <f>Source!AW594</f>
        <v>1</v>
      </c>
      <c r="I728" s="38">
        <f>Source!O593</f>
        <v>149.54</v>
      </c>
      <c r="J728" s="35">
        <f>IF(Source!BC594&lt;&gt; 0, Source!BC594, 1)</f>
        <v>9.8800000000000008</v>
      </c>
      <c r="K728" s="38">
        <f>Source!O594</f>
        <v>1477.46</v>
      </c>
      <c r="Q728">
        <f>Source!X593</f>
        <v>0</v>
      </c>
      <c r="R728">
        <f>Source!X594</f>
        <v>0</v>
      </c>
      <c r="S728">
        <f>Source!Y593</f>
        <v>0</v>
      </c>
      <c r="T728">
        <f>Source!Y594</f>
        <v>0</v>
      </c>
      <c r="U728">
        <f>ROUND((175/100)*ROUND(Source!R593, 2), 2)</f>
        <v>0</v>
      </c>
      <c r="V728">
        <f>ROUND((0/100)*ROUND(Source!R594, 2), 2)</f>
        <v>0</v>
      </c>
      <c r="AC728">
        <v>3</v>
      </c>
    </row>
    <row r="729" spans="1:29" ht="14.25" x14ac:dyDescent="0.2">
      <c r="A729" s="34"/>
      <c r="B729" s="34"/>
      <c r="C729" s="34" t="s">
        <v>1101</v>
      </c>
      <c r="D729" s="36" t="s">
        <v>1102</v>
      </c>
      <c r="E729" s="35">
        <f>Source!BZ592</f>
        <v>90</v>
      </c>
      <c r="F729" s="38"/>
      <c r="G729" s="37"/>
      <c r="H729" s="35"/>
      <c r="I729" s="38">
        <f>SUM(Q725:Q728)</f>
        <v>8.08</v>
      </c>
      <c r="J729" s="35">
        <f>Source!AT592</f>
        <v>90</v>
      </c>
      <c r="K729" s="38">
        <f>SUM(R725:R728)</f>
        <v>444.43</v>
      </c>
    </row>
    <row r="730" spans="1:29" ht="14.25" x14ac:dyDescent="0.2">
      <c r="A730" s="34"/>
      <c r="B730" s="34"/>
      <c r="C730" s="34" t="s">
        <v>1103</v>
      </c>
      <c r="D730" s="36" t="s">
        <v>1102</v>
      </c>
      <c r="E730" s="35">
        <f>Source!CA592</f>
        <v>46</v>
      </c>
      <c r="F730" s="38"/>
      <c r="G730" s="37"/>
      <c r="H730" s="35"/>
      <c r="I730" s="38">
        <f>SUM(S725:S729)</f>
        <v>4.13</v>
      </c>
      <c r="J730" s="35">
        <f>Source!AU592</f>
        <v>46</v>
      </c>
      <c r="K730" s="38">
        <f>SUM(T725:T729)</f>
        <v>227.15</v>
      </c>
    </row>
    <row r="731" spans="1:29" ht="14.25" x14ac:dyDescent="0.2">
      <c r="A731" s="42"/>
      <c r="B731" s="42"/>
      <c r="C731" s="42" t="s">
        <v>1104</v>
      </c>
      <c r="D731" s="43" t="s">
        <v>1105</v>
      </c>
      <c r="E731" s="44">
        <f>Source!AQ591</f>
        <v>0.3</v>
      </c>
      <c r="F731" s="45"/>
      <c r="G731" s="46" t="str">
        <f>Source!DI591</f>
        <v>*1,1</v>
      </c>
      <c r="H731" s="44">
        <f>Source!AV592</f>
        <v>1.0469999999999999</v>
      </c>
      <c r="I731" s="45">
        <f>Source!U591</f>
        <v>0.69101999999999997</v>
      </c>
      <c r="J731" s="44"/>
      <c r="K731" s="45"/>
    </row>
    <row r="732" spans="1:29" ht="15" x14ac:dyDescent="0.2">
      <c r="C732" s="47" t="s">
        <v>1106</v>
      </c>
      <c r="H732" s="48">
        <f>I726+I727+I729+I730+SUM(I728:I728)</f>
        <v>172.35</v>
      </c>
      <c r="I732" s="48"/>
      <c r="J732" s="48">
        <f>K726+K727+K729+K730+SUM(K728:K728)</f>
        <v>2657.11</v>
      </c>
      <c r="K732" s="48"/>
      <c r="O732" s="49">
        <f>I726+I727+I729+I730+SUM(I728:I728)</f>
        <v>172.35</v>
      </c>
      <c r="P732" s="49">
        <f>K726+K727+K729+K730+SUM(K728:K728)</f>
        <v>2657.11</v>
      </c>
    </row>
    <row r="734" spans="1:29" ht="78" x14ac:dyDescent="0.2">
      <c r="A734" s="34">
        <v>64</v>
      </c>
      <c r="B734" s="34" t="s">
        <v>1140</v>
      </c>
      <c r="C734" s="34" t="s">
        <v>264</v>
      </c>
      <c r="D734" s="36" t="str">
        <f>Source!H595</f>
        <v>1  ШТ.</v>
      </c>
      <c r="E734" s="35">
        <f>Source!I595</f>
        <v>24</v>
      </c>
      <c r="F734" s="38"/>
      <c r="G734" s="37"/>
      <c r="H734" s="35"/>
      <c r="I734" s="38"/>
      <c r="J734" s="35"/>
      <c r="K734" s="38"/>
      <c r="Q734">
        <f>Source!X595</f>
        <v>111.57</v>
      </c>
      <c r="R734">
        <f>Source!X596</f>
        <v>6135.4</v>
      </c>
      <c r="S734">
        <f>Source!Y595</f>
        <v>57.03</v>
      </c>
      <c r="T734">
        <f>Source!Y596</f>
        <v>3135.87</v>
      </c>
      <c r="U734">
        <f>ROUND((175/100)*ROUND(Source!R595, 2), 2)</f>
        <v>0</v>
      </c>
      <c r="V734">
        <f>ROUND((0/100)*ROUND(Source!R596, 2), 2)</f>
        <v>0</v>
      </c>
      <c r="AC734">
        <v>0</v>
      </c>
    </row>
    <row r="735" spans="1:29" ht="28.5" x14ac:dyDescent="0.2">
      <c r="A735" s="34"/>
      <c r="B735" s="34"/>
      <c r="C735" s="34" t="s">
        <v>1097</v>
      </c>
      <c r="D735" s="36"/>
      <c r="E735" s="35"/>
      <c r="F735" s="38">
        <f>Source!AO595</f>
        <v>3.9</v>
      </c>
      <c r="G735" s="37" t="str">
        <f>Source!DG595</f>
        <v>*1,15)*1,1</v>
      </c>
      <c r="H735" s="35">
        <f>Source!AV596</f>
        <v>1.0469999999999999</v>
      </c>
      <c r="I735" s="38">
        <f>Source!S595</f>
        <v>123.97</v>
      </c>
      <c r="J735" s="35">
        <f>IF(Source!BA596&lt;&gt; 0, Source!BA596, 1)</f>
        <v>54.99</v>
      </c>
      <c r="K735" s="38">
        <f>Source!S596</f>
        <v>6817.11</v>
      </c>
    </row>
    <row r="736" spans="1:29" ht="14.25" x14ac:dyDescent="0.2">
      <c r="A736" s="34"/>
      <c r="B736" s="34"/>
      <c r="C736" s="34" t="s">
        <v>1100</v>
      </c>
      <c r="D736" s="36"/>
      <c r="E736" s="35"/>
      <c r="F736" s="38">
        <f>Source!AL595</f>
        <v>0.81</v>
      </c>
      <c r="G736" s="37" t="str">
        <f>Source!DD595</f>
        <v/>
      </c>
      <c r="H736" s="35">
        <f>Source!AW596</f>
        <v>1</v>
      </c>
      <c r="I736" s="38">
        <f>Source!P595</f>
        <v>19.440000000000001</v>
      </c>
      <c r="J736" s="35">
        <f>IF(Source!BC596&lt;&gt; 0, Source!BC596, 1)</f>
        <v>8.8000000000000007</v>
      </c>
      <c r="K736" s="38">
        <f>Source!P596</f>
        <v>171.07</v>
      </c>
    </row>
    <row r="737" spans="1:29" ht="114" x14ac:dyDescent="0.2">
      <c r="A737" s="34" t="s">
        <v>595</v>
      </c>
      <c r="B737" s="34" t="str">
        <f>Source!F597</f>
        <v>1.13-3-186</v>
      </c>
      <c r="C737" s="34" t="s">
        <v>597</v>
      </c>
      <c r="D737" s="36" t="str">
        <f>Source!H597</f>
        <v>шт.</v>
      </c>
      <c r="E737" s="35">
        <f>Source!I597</f>
        <v>24</v>
      </c>
      <c r="F737" s="38">
        <f>Source!AK597</f>
        <v>510.16</v>
      </c>
      <c r="G737" s="41" t="s">
        <v>3</v>
      </c>
      <c r="H737" s="35">
        <f>Source!AW598</f>
        <v>1</v>
      </c>
      <c r="I737" s="38">
        <f>Source!O597</f>
        <v>12243.84</v>
      </c>
      <c r="J737" s="35">
        <f>IF(Source!BC598&lt;&gt; 0, Source!BC598, 1)</f>
        <v>9.56</v>
      </c>
      <c r="K737" s="38">
        <f>Source!O598</f>
        <v>117051.11</v>
      </c>
      <c r="Q737">
        <f>Source!X597</f>
        <v>0</v>
      </c>
      <c r="R737">
        <f>Source!X598</f>
        <v>0</v>
      </c>
      <c r="S737">
        <f>Source!Y597</f>
        <v>0</v>
      </c>
      <c r="T737">
        <f>Source!Y598</f>
        <v>0</v>
      </c>
      <c r="U737">
        <f>ROUND((175/100)*ROUND(Source!R597, 2), 2)</f>
        <v>0</v>
      </c>
      <c r="V737">
        <f>ROUND((0/100)*ROUND(Source!R598, 2), 2)</f>
        <v>0</v>
      </c>
      <c r="AC737">
        <v>3</v>
      </c>
    </row>
    <row r="738" spans="1:29" ht="14.25" x14ac:dyDescent="0.2">
      <c r="A738" s="34"/>
      <c r="B738" s="34"/>
      <c r="C738" s="34" t="s">
        <v>1101</v>
      </c>
      <c r="D738" s="36" t="s">
        <v>1102</v>
      </c>
      <c r="E738" s="35">
        <f>Source!BZ596</f>
        <v>90</v>
      </c>
      <c r="F738" s="38"/>
      <c r="G738" s="37"/>
      <c r="H738" s="35"/>
      <c r="I738" s="38">
        <f>SUM(Q734:Q737)</f>
        <v>111.57</v>
      </c>
      <c r="J738" s="35">
        <f>Source!AT596</f>
        <v>90</v>
      </c>
      <c r="K738" s="38">
        <f>SUM(R734:R737)</f>
        <v>6135.4</v>
      </c>
    </row>
    <row r="739" spans="1:29" ht="14.25" x14ac:dyDescent="0.2">
      <c r="A739" s="34"/>
      <c r="B739" s="34"/>
      <c r="C739" s="34" t="s">
        <v>1103</v>
      </c>
      <c r="D739" s="36" t="s">
        <v>1102</v>
      </c>
      <c r="E739" s="35">
        <f>Source!CA596</f>
        <v>46</v>
      </c>
      <c r="F739" s="38"/>
      <c r="G739" s="37"/>
      <c r="H739" s="35"/>
      <c r="I739" s="38">
        <f>SUM(S734:S738)</f>
        <v>57.03</v>
      </c>
      <c r="J739" s="35">
        <f>Source!AU596</f>
        <v>46</v>
      </c>
      <c r="K739" s="38">
        <f>SUM(T734:T738)</f>
        <v>3135.87</v>
      </c>
    </row>
    <row r="740" spans="1:29" ht="28.5" x14ac:dyDescent="0.2">
      <c r="A740" s="42"/>
      <c r="B740" s="42"/>
      <c r="C740" s="42" t="s">
        <v>1104</v>
      </c>
      <c r="D740" s="43" t="s">
        <v>1105</v>
      </c>
      <c r="E740" s="44">
        <f>Source!AQ595</f>
        <v>0.3</v>
      </c>
      <c r="F740" s="45"/>
      <c r="G740" s="46" t="str">
        <f>Source!DI595</f>
        <v>*1,15)*1,1</v>
      </c>
      <c r="H740" s="44">
        <f>Source!AV596</f>
        <v>1.0469999999999999</v>
      </c>
      <c r="I740" s="45">
        <f>Source!U595</f>
        <v>9.5360759999999996</v>
      </c>
      <c r="J740" s="44"/>
      <c r="K740" s="45"/>
    </row>
    <row r="741" spans="1:29" ht="15" x14ac:dyDescent="0.2">
      <c r="C741" s="47" t="s">
        <v>1106</v>
      </c>
      <c r="H741" s="48">
        <f>I735+I736+I738+I739+SUM(I737:I737)</f>
        <v>12555.85</v>
      </c>
      <c r="I741" s="48"/>
      <c r="J741" s="48">
        <f>K735+K736+K738+K739+SUM(K737:K737)</f>
        <v>133310.56</v>
      </c>
      <c r="K741" s="48"/>
      <c r="O741" s="49">
        <f>I735+I736+I738+I739+SUM(I737:I737)</f>
        <v>12555.85</v>
      </c>
      <c r="P741" s="49">
        <f>K735+K736+K738+K739+SUM(K737:K737)</f>
        <v>133310.56</v>
      </c>
    </row>
    <row r="743" spans="1:29" ht="78" x14ac:dyDescent="0.2">
      <c r="A743" s="34">
        <v>65</v>
      </c>
      <c r="B743" s="34" t="s">
        <v>1140</v>
      </c>
      <c r="C743" s="34" t="s">
        <v>264</v>
      </c>
      <c r="D743" s="36" t="str">
        <f>Source!H603</f>
        <v>1  ШТ.</v>
      </c>
      <c r="E743" s="35">
        <f>Source!I603</f>
        <v>1</v>
      </c>
      <c r="F743" s="38"/>
      <c r="G743" s="37"/>
      <c r="H743" s="35"/>
      <c r="I743" s="38"/>
      <c r="J743" s="35"/>
      <c r="K743" s="38"/>
      <c r="Q743">
        <f>Source!X603</f>
        <v>4.6500000000000004</v>
      </c>
      <c r="R743">
        <f>Source!X604</f>
        <v>255.87</v>
      </c>
      <c r="S743">
        <f>Source!Y603</f>
        <v>2.38</v>
      </c>
      <c r="T743">
        <f>Source!Y604</f>
        <v>130.78</v>
      </c>
      <c r="U743">
        <f>ROUND((175/100)*ROUND(Source!R603, 2), 2)</f>
        <v>0</v>
      </c>
      <c r="V743">
        <f>ROUND((0/100)*ROUND(Source!R604, 2), 2)</f>
        <v>0</v>
      </c>
      <c r="AC743">
        <v>0</v>
      </c>
    </row>
    <row r="744" spans="1:29" ht="28.5" x14ac:dyDescent="0.2">
      <c r="A744" s="34"/>
      <c r="B744" s="34"/>
      <c r="C744" s="34" t="s">
        <v>1097</v>
      </c>
      <c r="D744" s="36"/>
      <c r="E744" s="35"/>
      <c r="F744" s="38">
        <f>Source!AO603</f>
        <v>3.9</v>
      </c>
      <c r="G744" s="37" t="str">
        <f>Source!DG603</f>
        <v>*1,15)*1,1</v>
      </c>
      <c r="H744" s="35">
        <f>Source!AV604</f>
        <v>1.0469999999999999</v>
      </c>
      <c r="I744" s="38">
        <f>Source!S603</f>
        <v>5.17</v>
      </c>
      <c r="J744" s="35">
        <f>IF(Source!BA604&lt;&gt; 0, Source!BA604, 1)</f>
        <v>54.99</v>
      </c>
      <c r="K744" s="38">
        <f>Source!S604</f>
        <v>284.3</v>
      </c>
    </row>
    <row r="745" spans="1:29" ht="14.25" x14ac:dyDescent="0.2">
      <c r="A745" s="34"/>
      <c r="B745" s="34"/>
      <c r="C745" s="34" t="s">
        <v>1100</v>
      </c>
      <c r="D745" s="36"/>
      <c r="E745" s="35"/>
      <c r="F745" s="38">
        <f>Source!AL603</f>
        <v>0.81</v>
      </c>
      <c r="G745" s="37" t="str">
        <f>Source!DD603</f>
        <v/>
      </c>
      <c r="H745" s="35">
        <f>Source!AW604</f>
        <v>1</v>
      </c>
      <c r="I745" s="38">
        <f>Source!P603</f>
        <v>0.81</v>
      </c>
      <c r="J745" s="35">
        <f>IF(Source!BC604&lt;&gt; 0, Source!BC604, 1)</f>
        <v>8.8000000000000007</v>
      </c>
      <c r="K745" s="38">
        <f>Source!P604</f>
        <v>7.13</v>
      </c>
    </row>
    <row r="746" spans="1:29" ht="114" x14ac:dyDescent="0.2">
      <c r="A746" s="34" t="s">
        <v>600</v>
      </c>
      <c r="B746" s="34" t="str">
        <f>Source!F605</f>
        <v>1.13-3-188</v>
      </c>
      <c r="C746" s="34" t="s">
        <v>602</v>
      </c>
      <c r="D746" s="36" t="str">
        <f>Source!H605</f>
        <v>шт.</v>
      </c>
      <c r="E746" s="35">
        <f>Source!I605</f>
        <v>1</v>
      </c>
      <c r="F746" s="38">
        <f>Source!AK605</f>
        <v>985.5</v>
      </c>
      <c r="G746" s="41" t="s">
        <v>3</v>
      </c>
      <c r="H746" s="35">
        <f>Source!AW606</f>
        <v>1</v>
      </c>
      <c r="I746" s="38">
        <f>Source!O605</f>
        <v>985.5</v>
      </c>
      <c r="J746" s="35">
        <f>IF(Source!BC606&lt;&gt; 0, Source!BC606, 1)</f>
        <v>9.7200000000000006</v>
      </c>
      <c r="K746" s="38">
        <f>Source!O606</f>
        <v>9579.06</v>
      </c>
      <c r="Q746">
        <f>Source!X605</f>
        <v>0</v>
      </c>
      <c r="R746">
        <f>Source!X606</f>
        <v>0</v>
      </c>
      <c r="S746">
        <f>Source!Y605</f>
        <v>0</v>
      </c>
      <c r="T746">
        <f>Source!Y606</f>
        <v>0</v>
      </c>
      <c r="U746">
        <f>ROUND((175/100)*ROUND(Source!R605, 2), 2)</f>
        <v>0</v>
      </c>
      <c r="V746">
        <f>ROUND((0/100)*ROUND(Source!R606, 2), 2)</f>
        <v>0</v>
      </c>
      <c r="AC746">
        <v>3</v>
      </c>
    </row>
    <row r="747" spans="1:29" ht="14.25" x14ac:dyDescent="0.2">
      <c r="A747" s="34"/>
      <c r="B747" s="34"/>
      <c r="C747" s="34" t="s">
        <v>1101</v>
      </c>
      <c r="D747" s="36" t="s">
        <v>1102</v>
      </c>
      <c r="E747" s="35">
        <f>Source!BZ604</f>
        <v>90</v>
      </c>
      <c r="F747" s="38"/>
      <c r="G747" s="37"/>
      <c r="H747" s="35"/>
      <c r="I747" s="38">
        <f>SUM(Q743:Q746)</f>
        <v>4.6500000000000004</v>
      </c>
      <c r="J747" s="35">
        <f>Source!AT604</f>
        <v>90</v>
      </c>
      <c r="K747" s="38">
        <f>SUM(R743:R746)</f>
        <v>255.87</v>
      </c>
    </row>
    <row r="748" spans="1:29" ht="14.25" x14ac:dyDescent="0.2">
      <c r="A748" s="34"/>
      <c r="B748" s="34"/>
      <c r="C748" s="34" t="s">
        <v>1103</v>
      </c>
      <c r="D748" s="36" t="s">
        <v>1102</v>
      </c>
      <c r="E748" s="35">
        <f>Source!CA604</f>
        <v>46</v>
      </c>
      <c r="F748" s="38"/>
      <c r="G748" s="37"/>
      <c r="H748" s="35"/>
      <c r="I748" s="38">
        <f>SUM(S743:S747)</f>
        <v>2.38</v>
      </c>
      <c r="J748" s="35">
        <f>Source!AU604</f>
        <v>46</v>
      </c>
      <c r="K748" s="38">
        <f>SUM(T743:T747)</f>
        <v>130.78</v>
      </c>
    </row>
    <row r="749" spans="1:29" ht="28.5" x14ac:dyDescent="0.2">
      <c r="A749" s="42"/>
      <c r="B749" s="42"/>
      <c r="C749" s="42" t="s">
        <v>1104</v>
      </c>
      <c r="D749" s="43" t="s">
        <v>1105</v>
      </c>
      <c r="E749" s="44">
        <f>Source!AQ603</f>
        <v>0.3</v>
      </c>
      <c r="F749" s="45"/>
      <c r="G749" s="46" t="str">
        <f>Source!DI603</f>
        <v>*1,15)*1,1</v>
      </c>
      <c r="H749" s="44">
        <f>Source!AV604</f>
        <v>1.0469999999999999</v>
      </c>
      <c r="I749" s="45">
        <f>Source!U603</f>
        <v>0.39733649999999998</v>
      </c>
      <c r="J749" s="44"/>
      <c r="K749" s="45"/>
    </row>
    <row r="750" spans="1:29" ht="15" x14ac:dyDescent="0.2">
      <c r="C750" s="47" t="s">
        <v>1106</v>
      </c>
      <c r="H750" s="48">
        <f>I744+I745+I747+I748+SUM(I746:I746)</f>
        <v>998.51</v>
      </c>
      <c r="I750" s="48"/>
      <c r="J750" s="48">
        <f>K744+K745+K747+K748+SUM(K746:K746)</f>
        <v>10257.14</v>
      </c>
      <c r="K750" s="48"/>
      <c r="O750" s="49">
        <f>I744+I745+I747+I748+SUM(I746:I746)</f>
        <v>998.51</v>
      </c>
      <c r="P750" s="49">
        <f>K744+K745+K747+K748+SUM(K746:K746)</f>
        <v>10257.14</v>
      </c>
    </row>
    <row r="752" spans="1:29" ht="78" x14ac:dyDescent="0.2">
      <c r="A752" s="34">
        <v>66</v>
      </c>
      <c r="B752" s="34" t="s">
        <v>1126</v>
      </c>
      <c r="C752" s="34" t="s">
        <v>301</v>
      </c>
      <c r="D752" s="36" t="str">
        <f>Source!H611</f>
        <v>10 м изоляции</v>
      </c>
      <c r="E752" s="35">
        <f>Source!I611</f>
        <v>64</v>
      </c>
      <c r="F752" s="38"/>
      <c r="G752" s="37"/>
      <c r="H752" s="35"/>
      <c r="I752" s="38"/>
      <c r="J752" s="35"/>
      <c r="K752" s="38"/>
      <c r="Q752">
        <f>Source!X611</f>
        <v>2117.94</v>
      </c>
      <c r="R752">
        <f>Source!X612</f>
        <v>116465.34</v>
      </c>
      <c r="S752">
        <f>Source!Y611</f>
        <v>1144.17</v>
      </c>
      <c r="T752">
        <f>Source!Y612</f>
        <v>62918.06</v>
      </c>
      <c r="U752">
        <f>ROUND((175/100)*ROUND(Source!R611, 2), 2)</f>
        <v>17.73</v>
      </c>
      <c r="V752">
        <f>ROUND((0/100)*ROUND(Source!R612, 2), 2)</f>
        <v>0</v>
      </c>
      <c r="AC752">
        <v>0</v>
      </c>
    </row>
    <row r="753" spans="1:29" x14ac:dyDescent="0.2">
      <c r="C753" s="39" t="str">
        <f>"Объем: "&amp;Source!I611&amp;"=(45+"&amp;"190+"&amp;"110+"&amp;"80+"&amp;"105+"&amp;"70+"&amp;"40)/"&amp;"10"</f>
        <v>Объем: 64=(45+190+110+80+105+70+40)/10</v>
      </c>
    </row>
    <row r="754" spans="1:29" ht="28.5" x14ac:dyDescent="0.2">
      <c r="A754" s="34"/>
      <c r="B754" s="34"/>
      <c r="C754" s="34" t="s">
        <v>1097</v>
      </c>
      <c r="D754" s="36"/>
      <c r="E754" s="35"/>
      <c r="F754" s="38">
        <f>Source!AO611</f>
        <v>28.6</v>
      </c>
      <c r="G754" s="37" t="str">
        <f>Source!DG611</f>
        <v>*1,15)*1,1</v>
      </c>
      <c r="H754" s="35">
        <f>Source!AV612</f>
        <v>1.0469999999999999</v>
      </c>
      <c r="I754" s="38">
        <f>Source!S611</f>
        <v>2424.2800000000002</v>
      </c>
      <c r="J754" s="35">
        <f>IF(Source!BA612&lt;&gt; 0, Source!BA612, 1)</f>
        <v>54.99</v>
      </c>
      <c r="K754" s="38">
        <f>Source!S612</f>
        <v>133311.16</v>
      </c>
    </row>
    <row r="755" spans="1:29" ht="28.5" x14ac:dyDescent="0.2">
      <c r="A755" s="34"/>
      <c r="B755" s="34"/>
      <c r="C755" s="34" t="s">
        <v>1098</v>
      </c>
      <c r="D755" s="36"/>
      <c r="E755" s="35"/>
      <c r="F755" s="38">
        <f>Source!AM611</f>
        <v>0.75</v>
      </c>
      <c r="G755" s="37" t="str">
        <f>Source!DE611</f>
        <v>*1,25)*1,1</v>
      </c>
      <c r="H755" s="35">
        <f>Source!AV612</f>
        <v>1.0469999999999999</v>
      </c>
      <c r="I755" s="38">
        <f>Source!Q611</f>
        <v>69.099999999999994</v>
      </c>
      <c r="J755" s="35">
        <f>IF(Source!BB612&lt;&gt; 0, Source!BB612, 1)</f>
        <v>16.25</v>
      </c>
      <c r="K755" s="38">
        <f>Source!Q612</f>
        <v>1122.8800000000001</v>
      </c>
    </row>
    <row r="756" spans="1:29" ht="28.5" x14ac:dyDescent="0.2">
      <c r="A756" s="34"/>
      <c r="B756" s="34"/>
      <c r="C756" s="34" t="s">
        <v>1099</v>
      </c>
      <c r="D756" s="36"/>
      <c r="E756" s="35"/>
      <c r="F756" s="38">
        <f>Source!AN611</f>
        <v>0.11</v>
      </c>
      <c r="G756" s="37" t="str">
        <f>Source!DF611</f>
        <v>*1,25)*1,1</v>
      </c>
      <c r="H756" s="35">
        <f>Source!AV612</f>
        <v>1.0469999999999999</v>
      </c>
      <c r="I756" s="40">
        <f>Source!R611</f>
        <v>10.130000000000001</v>
      </c>
      <c r="J756" s="35">
        <f>IF(Source!BS612&lt;&gt; 0, Source!BS612, 1)</f>
        <v>54.99</v>
      </c>
      <c r="K756" s="40">
        <f>Source!R612</f>
        <v>557.04999999999995</v>
      </c>
    </row>
    <row r="757" spans="1:29" ht="14.25" x14ac:dyDescent="0.2">
      <c r="A757" s="34"/>
      <c r="B757" s="34"/>
      <c r="C757" s="34" t="s">
        <v>1100</v>
      </c>
      <c r="D757" s="36"/>
      <c r="E757" s="35"/>
      <c r="F757" s="38">
        <f>Source!AL611</f>
        <v>55.68</v>
      </c>
      <c r="G757" s="37" t="str">
        <f>Source!DD611</f>
        <v/>
      </c>
      <c r="H757" s="35">
        <f>Source!AW612</f>
        <v>1.0189999999999999</v>
      </c>
      <c r="I757" s="38">
        <f>Source!P611</f>
        <v>3631.23</v>
      </c>
      <c r="J757" s="35">
        <f>IF(Source!BC612&lt;&gt; 0, Source!BC612, 1)</f>
        <v>19.48</v>
      </c>
      <c r="K757" s="38">
        <f>Source!P612</f>
        <v>70736.36</v>
      </c>
    </row>
    <row r="758" spans="1:29" ht="142.5" x14ac:dyDescent="0.2">
      <c r="A758" s="34" t="s">
        <v>608</v>
      </c>
      <c r="B758" s="34" t="str">
        <f>Source!F613</f>
        <v>1.1-1-3136</v>
      </c>
      <c r="C758" s="34" t="s">
        <v>1062</v>
      </c>
      <c r="D758" s="36" t="str">
        <f>Source!H613</f>
        <v>м</v>
      </c>
      <c r="E758" s="35">
        <f>Source!I613</f>
        <v>47.25</v>
      </c>
      <c r="F758" s="38">
        <f>Source!AK613</f>
        <v>7.48</v>
      </c>
      <c r="G758" s="41" t="s">
        <v>3</v>
      </c>
      <c r="H758" s="35">
        <f>Source!AW614</f>
        <v>1.0189999999999999</v>
      </c>
      <c r="I758" s="38">
        <f>Source!O613</f>
        <v>360.15</v>
      </c>
      <c r="J758" s="35">
        <f>IF(Source!BC614&lt;&gt; 0, Source!BC614, 1)</f>
        <v>6.27</v>
      </c>
      <c r="K758" s="38">
        <f>Source!O614</f>
        <v>2258.14</v>
      </c>
      <c r="Q758">
        <f>Source!X613</f>
        <v>0</v>
      </c>
      <c r="R758">
        <f>Source!X614</f>
        <v>0</v>
      </c>
      <c r="S758">
        <f>Source!Y613</f>
        <v>0</v>
      </c>
      <c r="T758">
        <f>Source!Y614</f>
        <v>0</v>
      </c>
      <c r="U758">
        <f>ROUND((175/100)*ROUND(Source!R613, 2), 2)</f>
        <v>0</v>
      </c>
      <c r="V758">
        <f>ROUND((0/100)*ROUND(Source!R614, 2), 2)</f>
        <v>0</v>
      </c>
      <c r="AC758">
        <v>3</v>
      </c>
    </row>
    <row r="759" spans="1:29" ht="142.5" x14ac:dyDescent="0.2">
      <c r="A759" s="34" t="s">
        <v>611</v>
      </c>
      <c r="B759" s="34" t="str">
        <f>Source!F615</f>
        <v>1.1-1-3136</v>
      </c>
      <c r="C759" s="34" t="s">
        <v>1063</v>
      </c>
      <c r="D759" s="36" t="str">
        <f>Source!H615</f>
        <v>м</v>
      </c>
      <c r="E759" s="35">
        <f>Source!I615</f>
        <v>199.5</v>
      </c>
      <c r="F759" s="38">
        <f>Source!AK615</f>
        <v>7.48</v>
      </c>
      <c r="G759" s="41" t="s">
        <v>3</v>
      </c>
      <c r="H759" s="35">
        <f>Source!AW616</f>
        <v>1.0189999999999999</v>
      </c>
      <c r="I759" s="38">
        <f>Source!O615</f>
        <v>1520.61</v>
      </c>
      <c r="J759" s="35">
        <f>IF(Source!BC616&lt;&gt; 0, Source!BC616, 1)</f>
        <v>6.27</v>
      </c>
      <c r="K759" s="38">
        <f>Source!O616</f>
        <v>9534.2199999999993</v>
      </c>
      <c r="Q759">
        <f>Source!X615</f>
        <v>0</v>
      </c>
      <c r="R759">
        <f>Source!X616</f>
        <v>0</v>
      </c>
      <c r="S759">
        <f>Source!Y615</f>
        <v>0</v>
      </c>
      <c r="T759">
        <f>Source!Y616</f>
        <v>0</v>
      </c>
      <c r="U759">
        <f>ROUND((175/100)*ROUND(Source!R615, 2), 2)</f>
        <v>0</v>
      </c>
      <c r="V759">
        <f>ROUND((0/100)*ROUND(Source!R616, 2), 2)</f>
        <v>0</v>
      </c>
      <c r="AC759">
        <v>3</v>
      </c>
    </row>
    <row r="760" spans="1:29" ht="142.5" x14ac:dyDescent="0.2">
      <c r="A760" s="34" t="s">
        <v>612</v>
      </c>
      <c r="B760" s="34" t="str">
        <f>Source!F617</f>
        <v>1.1-1-2533</v>
      </c>
      <c r="C760" s="34" t="s">
        <v>1059</v>
      </c>
      <c r="D760" s="36" t="str">
        <f>Source!H617</f>
        <v>м</v>
      </c>
      <c r="E760" s="35">
        <f>Source!I617</f>
        <v>115.5</v>
      </c>
      <c r="F760" s="38">
        <f>Source!AK617</f>
        <v>7.8</v>
      </c>
      <c r="G760" s="41" t="s">
        <v>3</v>
      </c>
      <c r="H760" s="35">
        <f>Source!AW618</f>
        <v>1.0189999999999999</v>
      </c>
      <c r="I760" s="38">
        <f>Source!O617</f>
        <v>918.02</v>
      </c>
      <c r="J760" s="35">
        <f>IF(Source!BC618&lt;&gt; 0, Source!BC618, 1)</f>
        <v>6.78</v>
      </c>
      <c r="K760" s="38">
        <f>Source!O618</f>
        <v>6224.18</v>
      </c>
      <c r="Q760">
        <f>Source!X617</f>
        <v>0</v>
      </c>
      <c r="R760">
        <f>Source!X618</f>
        <v>0</v>
      </c>
      <c r="S760">
        <f>Source!Y617</f>
        <v>0</v>
      </c>
      <c r="T760">
        <f>Source!Y618</f>
        <v>0</v>
      </c>
      <c r="U760">
        <f>ROUND((175/100)*ROUND(Source!R617, 2), 2)</f>
        <v>0</v>
      </c>
      <c r="V760">
        <f>ROUND((0/100)*ROUND(Source!R618, 2), 2)</f>
        <v>0</v>
      </c>
      <c r="AC760">
        <v>3</v>
      </c>
    </row>
    <row r="761" spans="1:29" ht="142.5" x14ac:dyDescent="0.2">
      <c r="A761" s="34" t="s">
        <v>615</v>
      </c>
      <c r="B761" s="34" t="str">
        <f>Source!F619</f>
        <v>1.1-1-2534</v>
      </c>
      <c r="C761" s="34" t="s">
        <v>1060</v>
      </c>
      <c r="D761" s="36" t="str">
        <f>Source!H619</f>
        <v>м</v>
      </c>
      <c r="E761" s="35">
        <f>Source!I619</f>
        <v>84</v>
      </c>
      <c r="F761" s="38">
        <f>Source!AK619</f>
        <v>9.44</v>
      </c>
      <c r="G761" s="41" t="s">
        <v>3</v>
      </c>
      <c r="H761" s="35">
        <f>Source!AW620</f>
        <v>1.0189999999999999</v>
      </c>
      <c r="I761" s="38">
        <f>Source!O619</f>
        <v>808.03</v>
      </c>
      <c r="J761" s="35">
        <f>IF(Source!BC620&lt;&gt; 0, Source!BC620, 1)</f>
        <v>6.78</v>
      </c>
      <c r="K761" s="38">
        <f>Source!O620</f>
        <v>5478.44</v>
      </c>
      <c r="Q761">
        <f>Source!X619</f>
        <v>0</v>
      </c>
      <c r="R761">
        <f>Source!X620</f>
        <v>0</v>
      </c>
      <c r="S761">
        <f>Source!Y619</f>
        <v>0</v>
      </c>
      <c r="T761">
        <f>Source!Y620</f>
        <v>0</v>
      </c>
      <c r="U761">
        <f>ROUND((175/100)*ROUND(Source!R619, 2), 2)</f>
        <v>0</v>
      </c>
      <c r="V761">
        <f>ROUND((0/100)*ROUND(Source!R620, 2), 2)</f>
        <v>0</v>
      </c>
      <c r="AC761">
        <v>3</v>
      </c>
    </row>
    <row r="762" spans="1:29" ht="142.5" x14ac:dyDescent="0.2">
      <c r="A762" s="34" t="s">
        <v>618</v>
      </c>
      <c r="B762" s="34" t="str">
        <f>Source!F621</f>
        <v>1.1-1-3137</v>
      </c>
      <c r="C762" s="34" t="s">
        <v>1064</v>
      </c>
      <c r="D762" s="36" t="str">
        <f>Source!H621</f>
        <v>м</v>
      </c>
      <c r="E762" s="35">
        <f>Source!I621</f>
        <v>110.25</v>
      </c>
      <c r="F762" s="38">
        <f>Source!AK621</f>
        <v>15.78</v>
      </c>
      <c r="G762" s="41" t="s">
        <v>3</v>
      </c>
      <c r="H762" s="35">
        <f>Source!AW622</f>
        <v>1.0189999999999999</v>
      </c>
      <c r="I762" s="38">
        <f>Source!O621</f>
        <v>1772.8</v>
      </c>
      <c r="J762" s="35">
        <f>IF(Source!BC622&lt;&gt; 0, Source!BC622, 1)</f>
        <v>6.27</v>
      </c>
      <c r="K762" s="38">
        <f>Source!O622</f>
        <v>11115.46</v>
      </c>
      <c r="Q762">
        <f>Source!X621</f>
        <v>0</v>
      </c>
      <c r="R762">
        <f>Source!X622</f>
        <v>0</v>
      </c>
      <c r="S762">
        <f>Source!Y621</f>
        <v>0</v>
      </c>
      <c r="T762">
        <f>Source!Y622</f>
        <v>0</v>
      </c>
      <c r="U762">
        <f>ROUND((175/100)*ROUND(Source!R621, 2), 2)</f>
        <v>0</v>
      </c>
      <c r="V762">
        <f>ROUND((0/100)*ROUND(Source!R622, 2), 2)</f>
        <v>0</v>
      </c>
      <c r="AC762">
        <v>3</v>
      </c>
    </row>
    <row r="763" spans="1:29" ht="142.5" x14ac:dyDescent="0.2">
      <c r="A763" s="34" t="s">
        <v>621</v>
      </c>
      <c r="B763" s="34" t="str">
        <f>Source!F623</f>
        <v>1.1-1-3138</v>
      </c>
      <c r="C763" s="34" t="s">
        <v>1065</v>
      </c>
      <c r="D763" s="36" t="str">
        <f>Source!H623</f>
        <v>м</v>
      </c>
      <c r="E763" s="35">
        <f>Source!I623</f>
        <v>71.400000000000006</v>
      </c>
      <c r="F763" s="38">
        <f>Source!AK623</f>
        <v>20.13</v>
      </c>
      <c r="G763" s="41" t="s">
        <v>3</v>
      </c>
      <c r="H763" s="35">
        <f>Source!AW624</f>
        <v>1.0189999999999999</v>
      </c>
      <c r="I763" s="38">
        <f>Source!O623</f>
        <v>1464.59</v>
      </c>
      <c r="J763" s="35">
        <f>IF(Source!BC624&lt;&gt; 0, Source!BC624, 1)</f>
        <v>6.27</v>
      </c>
      <c r="K763" s="38">
        <f>Source!O624</f>
        <v>9182.98</v>
      </c>
      <c r="Q763">
        <f>Source!X623</f>
        <v>0</v>
      </c>
      <c r="R763">
        <f>Source!X624</f>
        <v>0</v>
      </c>
      <c r="S763">
        <f>Source!Y623</f>
        <v>0</v>
      </c>
      <c r="T763">
        <f>Source!Y624</f>
        <v>0</v>
      </c>
      <c r="U763">
        <f>ROUND((175/100)*ROUND(Source!R623, 2), 2)</f>
        <v>0</v>
      </c>
      <c r="V763">
        <f>ROUND((0/100)*ROUND(Source!R624, 2), 2)</f>
        <v>0</v>
      </c>
      <c r="AC763">
        <v>3</v>
      </c>
    </row>
    <row r="764" spans="1:29" ht="142.5" x14ac:dyDescent="0.2">
      <c r="A764" s="34" t="s">
        <v>624</v>
      </c>
      <c r="B764" s="34" t="str">
        <f>Source!F625</f>
        <v>1.1-1-2536</v>
      </c>
      <c r="C764" s="34" t="s">
        <v>1061</v>
      </c>
      <c r="D764" s="36" t="str">
        <f>Source!H625</f>
        <v>м</v>
      </c>
      <c r="E764" s="35">
        <f>Source!I625</f>
        <v>42</v>
      </c>
      <c r="F764" s="38">
        <f>Source!AK625</f>
        <v>23.88</v>
      </c>
      <c r="G764" s="41" t="s">
        <v>3</v>
      </c>
      <c r="H764" s="35">
        <f>Source!AW626</f>
        <v>1.0189999999999999</v>
      </c>
      <c r="I764" s="38">
        <f>Source!O625</f>
        <v>1022.02</v>
      </c>
      <c r="J764" s="35">
        <f>IF(Source!BC626&lt;&gt; 0, Source!BC626, 1)</f>
        <v>7.05</v>
      </c>
      <c r="K764" s="38">
        <f>Source!O626</f>
        <v>7205.24</v>
      </c>
      <c r="Q764">
        <f>Source!X625</f>
        <v>0</v>
      </c>
      <c r="R764">
        <f>Source!X626</f>
        <v>0</v>
      </c>
      <c r="S764">
        <f>Source!Y625</f>
        <v>0</v>
      </c>
      <c r="T764">
        <f>Source!Y626</f>
        <v>0</v>
      </c>
      <c r="U764">
        <f>ROUND((175/100)*ROUND(Source!R625, 2), 2)</f>
        <v>0</v>
      </c>
      <c r="V764">
        <f>ROUND((0/100)*ROUND(Source!R626, 2), 2)</f>
        <v>0</v>
      </c>
      <c r="AC764">
        <v>3</v>
      </c>
    </row>
    <row r="765" spans="1:29" ht="14.25" x14ac:dyDescent="0.2">
      <c r="A765" s="34"/>
      <c r="B765" s="34"/>
      <c r="C765" s="34" t="s">
        <v>1101</v>
      </c>
      <c r="D765" s="36" t="s">
        <v>1102</v>
      </c>
      <c r="E765" s="35">
        <f>Source!BZ612</f>
        <v>87</v>
      </c>
      <c r="F765" s="38"/>
      <c r="G765" s="37"/>
      <c r="H765" s="35"/>
      <c r="I765" s="38">
        <f>SUM(Q752:Q764)</f>
        <v>2117.94</v>
      </c>
      <c r="J765" s="35">
        <f>Source!AT612</f>
        <v>87</v>
      </c>
      <c r="K765" s="38">
        <f>SUM(R752:R764)</f>
        <v>116465.34</v>
      </c>
    </row>
    <row r="766" spans="1:29" ht="14.25" x14ac:dyDescent="0.2">
      <c r="A766" s="34"/>
      <c r="B766" s="34"/>
      <c r="C766" s="34" t="s">
        <v>1103</v>
      </c>
      <c r="D766" s="36" t="s">
        <v>1102</v>
      </c>
      <c r="E766" s="35">
        <f>Source!CA612</f>
        <v>47</v>
      </c>
      <c r="F766" s="38"/>
      <c r="G766" s="37"/>
      <c r="H766" s="35"/>
      <c r="I766" s="38">
        <f>SUM(S752:S765)</f>
        <v>1144.17</v>
      </c>
      <c r="J766" s="35">
        <f>Source!AU612</f>
        <v>47</v>
      </c>
      <c r="K766" s="38">
        <f>SUM(T752:T765)</f>
        <v>62918.06</v>
      </c>
    </row>
    <row r="767" spans="1:29" ht="28.5" x14ac:dyDescent="0.2">
      <c r="A767" s="42"/>
      <c r="B767" s="42"/>
      <c r="C767" s="42" t="s">
        <v>1104</v>
      </c>
      <c r="D767" s="43" t="s">
        <v>1105</v>
      </c>
      <c r="E767" s="44">
        <f>Source!AQ611</f>
        <v>2.2000000000000002</v>
      </c>
      <c r="F767" s="45"/>
      <c r="G767" s="46" t="str">
        <f>Source!DI611</f>
        <v>*1,15)*1,1</v>
      </c>
      <c r="H767" s="44">
        <f>Source!AV612</f>
        <v>1.0469999999999999</v>
      </c>
      <c r="I767" s="45">
        <f>Source!U611</f>
        <v>186.48326399999999</v>
      </c>
      <c r="J767" s="44"/>
      <c r="K767" s="45"/>
    </row>
    <row r="768" spans="1:29" ht="15" x14ac:dyDescent="0.2">
      <c r="C768" s="47" t="s">
        <v>1106</v>
      </c>
      <c r="H768" s="48">
        <f>I754+I755+I757+I765+I766+SUM(I758:I764)</f>
        <v>17252.940000000002</v>
      </c>
      <c r="I768" s="48"/>
      <c r="J768" s="48">
        <f>K754+K755+K757+K765+K766+SUM(K758:K764)</f>
        <v>435552.45999999996</v>
      </c>
      <c r="K768" s="48"/>
      <c r="O768" s="49">
        <f>I754+I755+I757+I765+I766+SUM(I758:I764)</f>
        <v>17252.940000000002</v>
      </c>
      <c r="P768" s="49">
        <f>K754+K755+K757+K765+K766+SUM(K758:K764)</f>
        <v>435552.45999999996</v>
      </c>
    </row>
    <row r="771" spans="1:43" ht="15" x14ac:dyDescent="0.25">
      <c r="A771" s="54" t="str">
        <f>CONCATENATE("Итого по разделу: ",IF(Source!G628&lt;&gt;"Новый раздел", Source!G628, ""))</f>
        <v>Итого по разделу: Горячее водоснабжение (Т3,Т4) (Подземная часть)</v>
      </c>
      <c r="B771" s="54"/>
      <c r="C771" s="54"/>
      <c r="D771" s="54"/>
      <c r="E771" s="54"/>
      <c r="F771" s="54"/>
      <c r="G771" s="54"/>
      <c r="H771" s="53">
        <f>SUM(O534:O770)</f>
        <v>80338.929999999993</v>
      </c>
      <c r="I771" s="52"/>
      <c r="J771" s="53">
        <f>SUM(P534:P770)</f>
        <v>1613750.6199999999</v>
      </c>
      <c r="K771" s="52"/>
      <c r="AQ771" s="55" t="str">
        <f>CONCATENATE("Итого по разделу: ",IF(Source!G628&lt;&gt;"Новый раздел", Source!G628, ""))</f>
        <v>Итого по разделу: Горячее водоснабжение (Т3,Т4) (Подземная часть)</v>
      </c>
    </row>
    <row r="772" spans="1:43" hidden="1" x14ac:dyDescent="0.2">
      <c r="A772" t="s">
        <v>1127</v>
      </c>
      <c r="I772">
        <f>SUM(W534:W771)</f>
        <v>0</v>
      </c>
      <c r="J772">
        <f>SUM(X534:X771)</f>
        <v>0</v>
      </c>
    </row>
    <row r="773" spans="1:43" hidden="1" x14ac:dyDescent="0.2">
      <c r="A773" t="s">
        <v>1128</v>
      </c>
      <c r="I773">
        <f>SUM(Y534:Y772)</f>
        <v>0</v>
      </c>
      <c r="J773">
        <f>SUM(Z534:Z772)</f>
        <v>0</v>
      </c>
    </row>
    <row r="775" spans="1:43" ht="16.5" x14ac:dyDescent="0.2">
      <c r="A775" s="33" t="str">
        <f>CONCATENATE("Раздел: ",IF(Source!G658&lt;&gt;"Новый раздел", Source!G658, ""))</f>
        <v>Раздел: Горячее водоснабжение (Т3,Т4) (Надземная часть)</v>
      </c>
      <c r="B775" s="33"/>
      <c r="C775" s="33"/>
      <c r="D775" s="33"/>
      <c r="E775" s="33"/>
      <c r="F775" s="33"/>
      <c r="G775" s="33"/>
      <c r="H775" s="33"/>
      <c r="I775" s="33"/>
      <c r="J775" s="33"/>
      <c r="K775" s="33"/>
    </row>
    <row r="776" spans="1:43" ht="141.75" x14ac:dyDescent="0.2">
      <c r="A776" s="34">
        <v>67</v>
      </c>
      <c r="B776" s="34" t="s">
        <v>1129</v>
      </c>
      <c r="C776" s="34" t="s">
        <v>22</v>
      </c>
      <c r="D776" s="36" t="str">
        <f>Source!H662</f>
        <v>100 м</v>
      </c>
      <c r="E776" s="35">
        <f>Source!I662</f>
        <v>0.2</v>
      </c>
      <c r="F776" s="38"/>
      <c r="G776" s="37"/>
      <c r="H776" s="35"/>
      <c r="I776" s="38"/>
      <c r="J776" s="35"/>
      <c r="K776" s="38"/>
      <c r="Q776">
        <f>Source!X662</f>
        <v>69.78</v>
      </c>
      <c r="R776">
        <f>Source!X663</f>
        <v>3837.3</v>
      </c>
      <c r="S776">
        <f>Source!Y662</f>
        <v>39.049999999999997</v>
      </c>
      <c r="T776">
        <f>Source!Y663</f>
        <v>2147.48</v>
      </c>
      <c r="U776">
        <f>ROUND((175/100)*ROUND(Source!R662, 2), 2)</f>
        <v>0.16</v>
      </c>
      <c r="V776">
        <f>ROUND((0/100)*ROUND(Source!R663, 2), 2)</f>
        <v>0</v>
      </c>
      <c r="AC776">
        <v>0</v>
      </c>
    </row>
    <row r="777" spans="1:43" x14ac:dyDescent="0.2">
      <c r="C777" s="39" t="str">
        <f>"Объем: "&amp;Source!I662&amp;"=20/"&amp;"100"</f>
        <v>Объем: 0,2=20/100</v>
      </c>
    </row>
    <row r="778" spans="1:43" ht="28.5" x14ac:dyDescent="0.2">
      <c r="A778" s="34"/>
      <c r="B778" s="34"/>
      <c r="C778" s="34" t="s">
        <v>1097</v>
      </c>
      <c r="D778" s="36"/>
      <c r="E778" s="35"/>
      <c r="F778" s="38">
        <f>Source!AO662</f>
        <v>236.83</v>
      </c>
      <c r="G778" s="37" t="str">
        <f>Source!DG662</f>
        <v>*1,15)*1,1</v>
      </c>
      <c r="H778" s="35">
        <f>Source!AV663</f>
        <v>1.0669999999999999</v>
      </c>
      <c r="I778" s="38">
        <f>Source!S662</f>
        <v>63.93</v>
      </c>
      <c r="J778" s="35">
        <f>IF(Source!BA663&lt;&gt; 0, Source!BA663, 1)</f>
        <v>54.99</v>
      </c>
      <c r="K778" s="38">
        <f>Source!S663</f>
        <v>3515.51</v>
      </c>
    </row>
    <row r="779" spans="1:43" ht="28.5" x14ac:dyDescent="0.2">
      <c r="A779" s="34"/>
      <c r="B779" s="34"/>
      <c r="C779" s="34" t="s">
        <v>1098</v>
      </c>
      <c r="D779" s="36"/>
      <c r="E779" s="35"/>
      <c r="F779" s="38">
        <f>Source!AM662</f>
        <v>4.07</v>
      </c>
      <c r="G779" s="37" t="str">
        <f>Source!DE662</f>
        <v>*1,25)*1,1</v>
      </c>
      <c r="H779" s="35">
        <f>Source!AV663</f>
        <v>1.0669999999999999</v>
      </c>
      <c r="I779" s="38">
        <f>Source!Q662</f>
        <v>1.19</v>
      </c>
      <c r="J779" s="35">
        <f>IF(Source!BB663&lt;&gt; 0, Source!BB663, 1)</f>
        <v>12.44</v>
      </c>
      <c r="K779" s="38">
        <f>Source!Q663</f>
        <v>14.8</v>
      </c>
    </row>
    <row r="780" spans="1:43" ht="28.5" x14ac:dyDescent="0.2">
      <c r="A780" s="34"/>
      <c r="B780" s="34"/>
      <c r="C780" s="34" t="s">
        <v>1099</v>
      </c>
      <c r="D780" s="36"/>
      <c r="E780" s="35"/>
      <c r="F780" s="38">
        <f>Source!AN662</f>
        <v>0.3</v>
      </c>
      <c r="G780" s="37" t="str">
        <f>Source!DF662</f>
        <v>*1,25)*1,1</v>
      </c>
      <c r="H780" s="35">
        <f>Source!AV663</f>
        <v>1.0669999999999999</v>
      </c>
      <c r="I780" s="40">
        <f>Source!R662</f>
        <v>0.09</v>
      </c>
      <c r="J780" s="35">
        <f>IF(Source!BS663&lt;&gt; 0, Source!BS663, 1)</f>
        <v>54.99</v>
      </c>
      <c r="K780" s="40">
        <f>Source!R663</f>
        <v>4.95</v>
      </c>
    </row>
    <row r="781" spans="1:43" ht="14.25" x14ac:dyDescent="0.2">
      <c r="A781" s="34"/>
      <c r="B781" s="34"/>
      <c r="C781" s="34" t="s">
        <v>1100</v>
      </c>
      <c r="D781" s="36"/>
      <c r="E781" s="35"/>
      <c r="F781" s="38">
        <f>Source!AL662</f>
        <v>30.04</v>
      </c>
      <c r="G781" s="37" t="str">
        <f>Source!DD662</f>
        <v/>
      </c>
      <c r="H781" s="35">
        <f>Source!AW663</f>
        <v>1</v>
      </c>
      <c r="I781" s="38">
        <f>Source!P662</f>
        <v>6.01</v>
      </c>
      <c r="J781" s="35">
        <f>IF(Source!BC663&lt;&gt; 0, Source!BC663, 1)</f>
        <v>1.79</v>
      </c>
      <c r="K781" s="38">
        <f>Source!P663</f>
        <v>10.76</v>
      </c>
    </row>
    <row r="782" spans="1:43" ht="141.75" x14ac:dyDescent="0.2">
      <c r="A782" s="34" t="s">
        <v>629</v>
      </c>
      <c r="B782" s="34" t="s">
        <v>1130</v>
      </c>
      <c r="C782" s="34" t="s">
        <v>33</v>
      </c>
      <c r="D782" s="36" t="str">
        <f>Source!H664</f>
        <v>м</v>
      </c>
      <c r="E782" s="35">
        <f>Source!I664</f>
        <v>20</v>
      </c>
      <c r="F782" s="38">
        <f>Source!AK664</f>
        <v>28.1</v>
      </c>
      <c r="G782" s="41" t="s">
        <v>3</v>
      </c>
      <c r="H782" s="35">
        <f>Source!AW665</f>
        <v>1</v>
      </c>
      <c r="I782" s="38">
        <f>Source!O664</f>
        <v>562</v>
      </c>
      <c r="J782" s="35">
        <f>IF(Source!BC665&lt;&gt; 0, Source!BC665, 1)</f>
        <v>18.63</v>
      </c>
      <c r="K782" s="38">
        <f>Source!O665</f>
        <v>10470.06</v>
      </c>
      <c r="Q782">
        <f>Source!X664</f>
        <v>0</v>
      </c>
      <c r="R782">
        <f>Source!X665</f>
        <v>0</v>
      </c>
      <c r="S782">
        <f>Source!Y664</f>
        <v>0</v>
      </c>
      <c r="T782">
        <f>Source!Y665</f>
        <v>0</v>
      </c>
      <c r="U782">
        <f>ROUND((175/100)*ROUND(Source!R664, 2), 2)</f>
        <v>0</v>
      </c>
      <c r="V782">
        <f>ROUND((0/100)*ROUND(Source!R665, 2), 2)</f>
        <v>0</v>
      </c>
      <c r="AC782">
        <v>3</v>
      </c>
    </row>
    <row r="783" spans="1:43" ht="156" x14ac:dyDescent="0.2">
      <c r="A783" s="34" t="s">
        <v>630</v>
      </c>
      <c r="B783" s="34" t="s">
        <v>1131</v>
      </c>
      <c r="C783" s="34" t="s">
        <v>47</v>
      </c>
      <c r="D783" s="36" t="str">
        <f>Source!H666</f>
        <v>100 шт.</v>
      </c>
      <c r="E783" s="35">
        <f>Source!I666</f>
        <v>0.13</v>
      </c>
      <c r="F783" s="38">
        <f>Source!AK666</f>
        <v>526.22</v>
      </c>
      <c r="G783" s="41" t="s">
        <v>3</v>
      </c>
      <c r="H783" s="35">
        <f>Source!AW667</f>
        <v>1</v>
      </c>
      <c r="I783" s="38">
        <f>Source!O666</f>
        <v>68.41</v>
      </c>
      <c r="J783" s="35">
        <f>IF(Source!BC667&lt;&gt; 0, Source!BC667, 1)</f>
        <v>2.79</v>
      </c>
      <c r="K783" s="38">
        <f>Source!O667</f>
        <v>190.86</v>
      </c>
      <c r="Q783">
        <f>Source!X666</f>
        <v>0</v>
      </c>
      <c r="R783">
        <f>Source!X667</f>
        <v>0</v>
      </c>
      <c r="S783">
        <f>Source!Y666</f>
        <v>0</v>
      </c>
      <c r="T783">
        <f>Source!Y667</f>
        <v>0</v>
      </c>
      <c r="U783">
        <f>ROUND((175/100)*ROUND(Source!R666, 2), 2)</f>
        <v>0</v>
      </c>
      <c r="V783">
        <f>ROUND((0/100)*ROUND(Source!R667, 2), 2)</f>
        <v>0</v>
      </c>
      <c r="AC783">
        <v>3</v>
      </c>
    </row>
    <row r="784" spans="1:43" ht="14.25" x14ac:dyDescent="0.2">
      <c r="A784" s="34"/>
      <c r="B784" s="34"/>
      <c r="C784" s="34" t="s">
        <v>1101</v>
      </c>
      <c r="D784" s="36" t="s">
        <v>1102</v>
      </c>
      <c r="E784" s="35">
        <f>Source!BZ663</f>
        <v>109</v>
      </c>
      <c r="F784" s="38"/>
      <c r="G784" s="37"/>
      <c r="H784" s="35"/>
      <c r="I784" s="38">
        <f>SUM(Q776:Q783)</f>
        <v>69.78</v>
      </c>
      <c r="J784" s="35">
        <f>Source!AT663</f>
        <v>109</v>
      </c>
      <c r="K784" s="38">
        <f>SUM(R776:R783)</f>
        <v>3837.3</v>
      </c>
    </row>
    <row r="785" spans="1:29" ht="14.25" x14ac:dyDescent="0.2">
      <c r="A785" s="34"/>
      <c r="B785" s="34"/>
      <c r="C785" s="34" t="s">
        <v>1103</v>
      </c>
      <c r="D785" s="36" t="s">
        <v>1102</v>
      </c>
      <c r="E785" s="35">
        <f>Source!CA663</f>
        <v>61</v>
      </c>
      <c r="F785" s="38"/>
      <c r="G785" s="37"/>
      <c r="H785" s="35"/>
      <c r="I785" s="38">
        <f>SUM(S776:S784)</f>
        <v>39.049999999999997</v>
      </c>
      <c r="J785" s="35">
        <f>Source!AU663</f>
        <v>61</v>
      </c>
      <c r="K785" s="38">
        <f>SUM(T776:T784)</f>
        <v>2147.48</v>
      </c>
    </row>
    <row r="786" spans="1:29" ht="28.5" x14ac:dyDescent="0.2">
      <c r="A786" s="42"/>
      <c r="B786" s="42"/>
      <c r="C786" s="42" t="s">
        <v>1104</v>
      </c>
      <c r="D786" s="43" t="s">
        <v>1105</v>
      </c>
      <c r="E786" s="44">
        <f>Source!AQ662</f>
        <v>19.12</v>
      </c>
      <c r="F786" s="45"/>
      <c r="G786" s="46" t="str">
        <f>Source!DI662</f>
        <v>*1,15)*1,1</v>
      </c>
      <c r="H786" s="44">
        <f>Source!AV663</f>
        <v>1.0669999999999999</v>
      </c>
      <c r="I786" s="45">
        <f>Source!U662</f>
        <v>5.1614631200000005</v>
      </c>
      <c r="J786" s="44"/>
      <c r="K786" s="45"/>
    </row>
    <row r="787" spans="1:29" ht="15" x14ac:dyDescent="0.2">
      <c r="C787" s="47" t="s">
        <v>1106</v>
      </c>
      <c r="H787" s="48">
        <f>I778+I779+I781+I784+I785+SUM(I782:I783)</f>
        <v>810.37</v>
      </c>
      <c r="I787" s="48"/>
      <c r="J787" s="48">
        <f>K778+K779+K781+K784+K785+SUM(K782:K783)</f>
        <v>20186.77</v>
      </c>
      <c r="K787" s="48"/>
      <c r="O787" s="49">
        <f>I778+I779+I781+I784+I785+SUM(I782:I783)</f>
        <v>810.37</v>
      </c>
      <c r="P787" s="49">
        <f>K778+K779+K781+K784+K785+SUM(K782:K783)</f>
        <v>20186.77</v>
      </c>
    </row>
    <row r="789" spans="1:29" ht="141.75" x14ac:dyDescent="0.2">
      <c r="A789" s="34">
        <v>68</v>
      </c>
      <c r="B789" s="34" t="s">
        <v>1129</v>
      </c>
      <c r="C789" s="34" t="s">
        <v>22</v>
      </c>
      <c r="D789" s="36" t="str">
        <f>Source!H668</f>
        <v>100 м</v>
      </c>
      <c r="E789" s="35">
        <f>Source!I668</f>
        <v>3.25</v>
      </c>
      <c r="F789" s="38"/>
      <c r="G789" s="37"/>
      <c r="H789" s="35"/>
      <c r="I789" s="38"/>
      <c r="J789" s="35"/>
      <c r="K789" s="38"/>
      <c r="Q789">
        <f>Source!X668</f>
        <v>1133.96</v>
      </c>
      <c r="R789">
        <f>Source!X669</f>
        <v>62356.45</v>
      </c>
      <c r="S789">
        <f>Source!Y668</f>
        <v>634.6</v>
      </c>
      <c r="T789">
        <f>Source!Y669</f>
        <v>34896.730000000003</v>
      </c>
      <c r="U789">
        <f>ROUND((175/100)*ROUND(Source!R668, 2), 2)</f>
        <v>2.5</v>
      </c>
      <c r="V789">
        <f>ROUND((0/100)*ROUND(Source!R669, 2), 2)</f>
        <v>0</v>
      </c>
      <c r="AC789">
        <v>0</v>
      </c>
    </row>
    <row r="790" spans="1:29" x14ac:dyDescent="0.2">
      <c r="C790" s="39" t="str">
        <f>"Объем: "&amp;Source!I668&amp;"=325/"&amp;"100"</f>
        <v>Объем: 3,25=325/100</v>
      </c>
    </row>
    <row r="791" spans="1:29" ht="28.5" x14ac:dyDescent="0.2">
      <c r="A791" s="34"/>
      <c r="B791" s="34"/>
      <c r="C791" s="34" t="s">
        <v>1097</v>
      </c>
      <c r="D791" s="36"/>
      <c r="E791" s="35"/>
      <c r="F791" s="38">
        <f>Source!AO668</f>
        <v>236.83</v>
      </c>
      <c r="G791" s="37" t="str">
        <f>Source!DG668</f>
        <v>*1,15)*1,1</v>
      </c>
      <c r="H791" s="35">
        <f>Source!AV669</f>
        <v>1.0669999999999999</v>
      </c>
      <c r="I791" s="38">
        <f>Source!S668</f>
        <v>1038.9000000000001</v>
      </c>
      <c r="J791" s="35">
        <f>IF(Source!BA669&lt;&gt; 0, Source!BA669, 1)</f>
        <v>54.99</v>
      </c>
      <c r="K791" s="38">
        <f>Source!S669</f>
        <v>57129.11</v>
      </c>
    </row>
    <row r="792" spans="1:29" ht="28.5" x14ac:dyDescent="0.2">
      <c r="A792" s="34"/>
      <c r="B792" s="34"/>
      <c r="C792" s="34" t="s">
        <v>1098</v>
      </c>
      <c r="D792" s="36"/>
      <c r="E792" s="35"/>
      <c r="F792" s="38">
        <f>Source!AM668</f>
        <v>4.07</v>
      </c>
      <c r="G792" s="37" t="str">
        <f>Source!DE668</f>
        <v>*1,25)*1,1</v>
      </c>
      <c r="H792" s="35">
        <f>Source!AV669</f>
        <v>1.0669999999999999</v>
      </c>
      <c r="I792" s="38">
        <f>Source!Q668</f>
        <v>19.41</v>
      </c>
      <c r="J792" s="35">
        <f>IF(Source!BB669&lt;&gt; 0, Source!BB669, 1)</f>
        <v>12.44</v>
      </c>
      <c r="K792" s="38">
        <f>Source!Q669</f>
        <v>241.46</v>
      </c>
    </row>
    <row r="793" spans="1:29" ht="28.5" x14ac:dyDescent="0.2">
      <c r="A793" s="34"/>
      <c r="B793" s="34"/>
      <c r="C793" s="34" t="s">
        <v>1099</v>
      </c>
      <c r="D793" s="36"/>
      <c r="E793" s="35"/>
      <c r="F793" s="38">
        <f>Source!AN668</f>
        <v>0.3</v>
      </c>
      <c r="G793" s="37" t="str">
        <f>Source!DF668</f>
        <v>*1,25)*1,1</v>
      </c>
      <c r="H793" s="35">
        <f>Source!AV669</f>
        <v>1.0669999999999999</v>
      </c>
      <c r="I793" s="40">
        <f>Source!R668</f>
        <v>1.43</v>
      </c>
      <c r="J793" s="35">
        <f>IF(Source!BS669&lt;&gt; 0, Source!BS669, 1)</f>
        <v>54.99</v>
      </c>
      <c r="K793" s="40">
        <f>Source!R669</f>
        <v>78.64</v>
      </c>
    </row>
    <row r="794" spans="1:29" ht="14.25" x14ac:dyDescent="0.2">
      <c r="A794" s="34"/>
      <c r="B794" s="34"/>
      <c r="C794" s="34" t="s">
        <v>1100</v>
      </c>
      <c r="D794" s="36"/>
      <c r="E794" s="35"/>
      <c r="F794" s="38">
        <f>Source!AL668</f>
        <v>30.04</v>
      </c>
      <c r="G794" s="37" t="str">
        <f>Source!DD668</f>
        <v/>
      </c>
      <c r="H794" s="35">
        <f>Source!AW669</f>
        <v>1</v>
      </c>
      <c r="I794" s="38">
        <f>Source!P668</f>
        <v>97.63</v>
      </c>
      <c r="J794" s="35">
        <f>IF(Source!BC669&lt;&gt; 0, Source!BC669, 1)</f>
        <v>1.79</v>
      </c>
      <c r="K794" s="38">
        <f>Source!P669</f>
        <v>174.76</v>
      </c>
    </row>
    <row r="795" spans="1:29" ht="141.75" x14ac:dyDescent="0.2">
      <c r="A795" s="34" t="s">
        <v>632</v>
      </c>
      <c r="B795" s="34" t="s">
        <v>1132</v>
      </c>
      <c r="C795" s="34" t="s">
        <v>57</v>
      </c>
      <c r="D795" s="36" t="str">
        <f>Source!H670</f>
        <v>м</v>
      </c>
      <c r="E795" s="35">
        <f>Source!I670</f>
        <v>325</v>
      </c>
      <c r="F795" s="38">
        <f>Source!AK670</f>
        <v>31.41</v>
      </c>
      <c r="G795" s="41" t="s">
        <v>3</v>
      </c>
      <c r="H795" s="35">
        <f>Source!AW671</f>
        <v>1</v>
      </c>
      <c r="I795" s="38">
        <f>Source!O670</f>
        <v>10208.25</v>
      </c>
      <c r="J795" s="35">
        <f>IF(Source!BC671&lt;&gt; 0, Source!BC671, 1)</f>
        <v>18.510000000000002</v>
      </c>
      <c r="K795" s="38">
        <f>Source!O671</f>
        <v>188954.71</v>
      </c>
      <c r="Q795">
        <f>Source!X670</f>
        <v>0</v>
      </c>
      <c r="R795">
        <f>Source!X671</f>
        <v>0</v>
      </c>
      <c r="S795">
        <f>Source!Y670</f>
        <v>0</v>
      </c>
      <c r="T795">
        <f>Source!Y671</f>
        <v>0</v>
      </c>
      <c r="U795">
        <f>ROUND((175/100)*ROUND(Source!R670, 2), 2)</f>
        <v>0</v>
      </c>
      <c r="V795">
        <f>ROUND((0/100)*ROUND(Source!R671, 2), 2)</f>
        <v>0</v>
      </c>
      <c r="AC795">
        <v>3</v>
      </c>
    </row>
    <row r="796" spans="1:29" ht="156" x14ac:dyDescent="0.2">
      <c r="A796" s="34" t="s">
        <v>633</v>
      </c>
      <c r="B796" s="34" t="s">
        <v>1131</v>
      </c>
      <c r="C796" s="34" t="s">
        <v>47</v>
      </c>
      <c r="D796" s="36" t="str">
        <f>Source!H672</f>
        <v>100 шт.</v>
      </c>
      <c r="E796" s="35">
        <f>Source!I672</f>
        <v>1.08</v>
      </c>
      <c r="F796" s="38">
        <f>Source!AK672</f>
        <v>526.22</v>
      </c>
      <c r="G796" s="41" t="s">
        <v>3</v>
      </c>
      <c r="H796" s="35">
        <f>Source!AW673</f>
        <v>1</v>
      </c>
      <c r="I796" s="38">
        <f>Source!O672</f>
        <v>568.32000000000005</v>
      </c>
      <c r="J796" s="35">
        <f>IF(Source!BC673&lt;&gt; 0, Source!BC673, 1)</f>
        <v>2.79</v>
      </c>
      <c r="K796" s="38">
        <f>Source!O673</f>
        <v>1585.61</v>
      </c>
      <c r="Q796">
        <f>Source!X672</f>
        <v>0</v>
      </c>
      <c r="R796">
        <f>Source!X673</f>
        <v>0</v>
      </c>
      <c r="S796">
        <f>Source!Y672</f>
        <v>0</v>
      </c>
      <c r="T796">
        <f>Source!Y673</f>
        <v>0</v>
      </c>
      <c r="U796">
        <f>ROUND((175/100)*ROUND(Source!R672, 2), 2)</f>
        <v>0</v>
      </c>
      <c r="V796">
        <f>ROUND((0/100)*ROUND(Source!R673, 2), 2)</f>
        <v>0</v>
      </c>
      <c r="AC796">
        <v>3</v>
      </c>
    </row>
    <row r="797" spans="1:29" ht="14.25" x14ac:dyDescent="0.2">
      <c r="A797" s="34"/>
      <c r="B797" s="34"/>
      <c r="C797" s="34" t="s">
        <v>1101</v>
      </c>
      <c r="D797" s="36" t="s">
        <v>1102</v>
      </c>
      <c r="E797" s="35">
        <f>Source!BZ669</f>
        <v>109</v>
      </c>
      <c r="F797" s="38"/>
      <c r="G797" s="37"/>
      <c r="H797" s="35"/>
      <c r="I797" s="38">
        <f>SUM(Q789:Q796)</f>
        <v>1133.96</v>
      </c>
      <c r="J797" s="35">
        <f>Source!AT669</f>
        <v>109</v>
      </c>
      <c r="K797" s="38">
        <f>SUM(R789:R796)</f>
        <v>62356.45</v>
      </c>
    </row>
    <row r="798" spans="1:29" ht="14.25" x14ac:dyDescent="0.2">
      <c r="A798" s="34"/>
      <c r="B798" s="34"/>
      <c r="C798" s="34" t="s">
        <v>1103</v>
      </c>
      <c r="D798" s="36" t="s">
        <v>1102</v>
      </c>
      <c r="E798" s="35">
        <f>Source!CA669</f>
        <v>61</v>
      </c>
      <c r="F798" s="38"/>
      <c r="G798" s="37"/>
      <c r="H798" s="35"/>
      <c r="I798" s="38">
        <f>SUM(S789:S797)</f>
        <v>634.6</v>
      </c>
      <c r="J798" s="35">
        <f>Source!AU669</f>
        <v>61</v>
      </c>
      <c r="K798" s="38">
        <f>SUM(T789:T797)</f>
        <v>34896.730000000003</v>
      </c>
    </row>
    <row r="799" spans="1:29" ht="28.5" x14ac:dyDescent="0.2">
      <c r="A799" s="42"/>
      <c r="B799" s="42"/>
      <c r="C799" s="42" t="s">
        <v>1104</v>
      </c>
      <c r="D799" s="43" t="s">
        <v>1105</v>
      </c>
      <c r="E799" s="44">
        <f>Source!AQ668</f>
        <v>19.12</v>
      </c>
      <c r="F799" s="45"/>
      <c r="G799" s="46" t="str">
        <f>Source!DI668</f>
        <v>*1,15)*1,1</v>
      </c>
      <c r="H799" s="44">
        <f>Source!AV669</f>
        <v>1.0669999999999999</v>
      </c>
      <c r="I799" s="45">
        <f>Source!U668</f>
        <v>83.873775699999996</v>
      </c>
      <c r="J799" s="44"/>
      <c r="K799" s="45"/>
    </row>
    <row r="800" spans="1:29" ht="15" x14ac:dyDescent="0.2">
      <c r="C800" s="47" t="s">
        <v>1106</v>
      </c>
      <c r="H800" s="48">
        <f>I791+I792+I794+I797+I798+SUM(I795:I796)</f>
        <v>13701.07</v>
      </c>
      <c r="I800" s="48"/>
      <c r="J800" s="48">
        <f>K791+K792+K794+K797+K798+SUM(K795:K796)</f>
        <v>345338.82999999996</v>
      </c>
      <c r="K800" s="48"/>
      <c r="O800" s="49">
        <f>I791+I792+I794+I797+I798+SUM(I795:I796)</f>
        <v>13701.07</v>
      </c>
      <c r="P800" s="49">
        <f>K791+K792+K794+K797+K798+SUM(K795:K796)</f>
        <v>345338.82999999996</v>
      </c>
    </row>
    <row r="802" spans="1:29" ht="141.75" x14ac:dyDescent="0.2">
      <c r="A802" s="34">
        <v>69</v>
      </c>
      <c r="B802" s="34" t="s">
        <v>1129</v>
      </c>
      <c r="C802" s="34" t="s">
        <v>22</v>
      </c>
      <c r="D802" s="36" t="str">
        <f>Source!H674</f>
        <v>100 м</v>
      </c>
      <c r="E802" s="35">
        <f>Source!I674</f>
        <v>0.65</v>
      </c>
      <c r="F802" s="38"/>
      <c r="G802" s="37"/>
      <c r="H802" s="35"/>
      <c r="I802" s="38"/>
      <c r="J802" s="35"/>
      <c r="K802" s="38"/>
      <c r="Q802">
        <f>Source!X674</f>
        <v>226.8</v>
      </c>
      <c r="R802">
        <f>Source!X675</f>
        <v>12471.53</v>
      </c>
      <c r="S802">
        <f>Source!Y674</f>
        <v>126.92</v>
      </c>
      <c r="T802">
        <f>Source!Y675</f>
        <v>6979.48</v>
      </c>
      <c r="U802">
        <f>ROUND((175/100)*ROUND(Source!R674, 2), 2)</f>
        <v>0.51</v>
      </c>
      <c r="V802">
        <f>ROUND((0/100)*ROUND(Source!R675, 2), 2)</f>
        <v>0</v>
      </c>
      <c r="AC802">
        <v>0</v>
      </c>
    </row>
    <row r="803" spans="1:29" x14ac:dyDescent="0.2">
      <c r="C803" s="39" t="str">
        <f>"Объем: "&amp;Source!I674&amp;"=65/"&amp;"100"</f>
        <v>Объем: 0,65=65/100</v>
      </c>
    </row>
    <row r="804" spans="1:29" ht="28.5" x14ac:dyDescent="0.2">
      <c r="A804" s="34"/>
      <c r="B804" s="34"/>
      <c r="C804" s="34" t="s">
        <v>1097</v>
      </c>
      <c r="D804" s="36"/>
      <c r="E804" s="35"/>
      <c r="F804" s="38">
        <f>Source!AO674</f>
        <v>236.83</v>
      </c>
      <c r="G804" s="37" t="str">
        <f>Source!DG674</f>
        <v>*1,15)*1,1</v>
      </c>
      <c r="H804" s="35">
        <f>Source!AV675</f>
        <v>1.0669999999999999</v>
      </c>
      <c r="I804" s="38">
        <f>Source!S674</f>
        <v>207.78</v>
      </c>
      <c r="J804" s="35">
        <f>IF(Source!BA675&lt;&gt; 0, Source!BA675, 1)</f>
        <v>54.99</v>
      </c>
      <c r="K804" s="38">
        <f>Source!S675</f>
        <v>11425.82</v>
      </c>
    </row>
    <row r="805" spans="1:29" ht="28.5" x14ac:dyDescent="0.2">
      <c r="A805" s="34"/>
      <c r="B805" s="34"/>
      <c r="C805" s="34" t="s">
        <v>1098</v>
      </c>
      <c r="D805" s="36"/>
      <c r="E805" s="35"/>
      <c r="F805" s="38">
        <f>Source!AM674</f>
        <v>4.07</v>
      </c>
      <c r="G805" s="37" t="str">
        <f>Source!DE674</f>
        <v>*1,25)*1,1</v>
      </c>
      <c r="H805" s="35">
        <f>Source!AV675</f>
        <v>1.0669999999999999</v>
      </c>
      <c r="I805" s="38">
        <f>Source!Q674</f>
        <v>3.88</v>
      </c>
      <c r="J805" s="35">
        <f>IF(Source!BB675&lt;&gt; 0, Source!BB675, 1)</f>
        <v>12.44</v>
      </c>
      <c r="K805" s="38">
        <f>Source!Q675</f>
        <v>48.27</v>
      </c>
    </row>
    <row r="806" spans="1:29" ht="28.5" x14ac:dyDescent="0.2">
      <c r="A806" s="34"/>
      <c r="B806" s="34"/>
      <c r="C806" s="34" t="s">
        <v>1099</v>
      </c>
      <c r="D806" s="36"/>
      <c r="E806" s="35"/>
      <c r="F806" s="38">
        <f>Source!AN674</f>
        <v>0.3</v>
      </c>
      <c r="G806" s="37" t="str">
        <f>Source!DF674</f>
        <v>*1,25)*1,1</v>
      </c>
      <c r="H806" s="35">
        <f>Source!AV675</f>
        <v>1.0669999999999999</v>
      </c>
      <c r="I806" s="40">
        <f>Source!R674</f>
        <v>0.28999999999999998</v>
      </c>
      <c r="J806" s="35">
        <f>IF(Source!BS675&lt;&gt; 0, Source!BS675, 1)</f>
        <v>54.99</v>
      </c>
      <c r="K806" s="40">
        <f>Source!R675</f>
        <v>15.95</v>
      </c>
    </row>
    <row r="807" spans="1:29" ht="14.25" x14ac:dyDescent="0.2">
      <c r="A807" s="34"/>
      <c r="B807" s="34"/>
      <c r="C807" s="34" t="s">
        <v>1100</v>
      </c>
      <c r="D807" s="36"/>
      <c r="E807" s="35"/>
      <c r="F807" s="38">
        <f>Source!AL674</f>
        <v>30.04</v>
      </c>
      <c r="G807" s="37" t="str">
        <f>Source!DD674</f>
        <v/>
      </c>
      <c r="H807" s="35">
        <f>Source!AW675</f>
        <v>1</v>
      </c>
      <c r="I807" s="38">
        <f>Source!P674</f>
        <v>19.53</v>
      </c>
      <c r="J807" s="35">
        <f>IF(Source!BC675&lt;&gt; 0, Source!BC675, 1)</f>
        <v>1.79</v>
      </c>
      <c r="K807" s="38">
        <f>Source!P675</f>
        <v>34.96</v>
      </c>
    </row>
    <row r="808" spans="1:29" ht="141.75" x14ac:dyDescent="0.2">
      <c r="A808" s="34" t="s">
        <v>635</v>
      </c>
      <c r="B808" s="34" t="s">
        <v>1148</v>
      </c>
      <c r="C808" s="34" t="s">
        <v>77</v>
      </c>
      <c r="D808" s="36" t="str">
        <f>Source!H676</f>
        <v>м</v>
      </c>
      <c r="E808" s="35">
        <f>Source!I676</f>
        <v>65</v>
      </c>
      <c r="F808" s="38">
        <f>Source!AK676</f>
        <v>41.57</v>
      </c>
      <c r="G808" s="41" t="s">
        <v>3</v>
      </c>
      <c r="H808" s="35">
        <f>Source!AW677</f>
        <v>1</v>
      </c>
      <c r="I808" s="38">
        <f>Source!O676</f>
        <v>2702.05</v>
      </c>
      <c r="J808" s="35">
        <f>IF(Source!BC677&lt;&gt; 0, Source!BC677, 1)</f>
        <v>16.55</v>
      </c>
      <c r="K808" s="38">
        <f>Source!O677</f>
        <v>44718.93</v>
      </c>
      <c r="Q808">
        <f>Source!X676</f>
        <v>0</v>
      </c>
      <c r="R808">
        <f>Source!X677</f>
        <v>0</v>
      </c>
      <c r="S808">
        <f>Source!Y676</f>
        <v>0</v>
      </c>
      <c r="T808">
        <f>Source!Y677</f>
        <v>0</v>
      </c>
      <c r="U808">
        <f>ROUND((175/100)*ROUND(Source!R676, 2), 2)</f>
        <v>0</v>
      </c>
      <c r="V808">
        <f>ROUND((0/100)*ROUND(Source!R677, 2), 2)</f>
        <v>0</v>
      </c>
      <c r="AC808">
        <v>3</v>
      </c>
    </row>
    <row r="809" spans="1:29" ht="28.5" x14ac:dyDescent="0.2">
      <c r="A809" s="34" t="s">
        <v>636</v>
      </c>
      <c r="B809" s="34" t="str">
        <f>Source!F678</f>
        <v>1.12-10-139</v>
      </c>
      <c r="C809" s="34" t="s">
        <v>88</v>
      </c>
      <c r="D809" s="36" t="str">
        <f>Source!H678</f>
        <v>шт.</v>
      </c>
      <c r="E809" s="35">
        <f>Source!I678</f>
        <v>22</v>
      </c>
      <c r="F809" s="38">
        <f>Source!AK678</f>
        <v>22.71</v>
      </c>
      <c r="G809" s="41" t="s">
        <v>3</v>
      </c>
      <c r="H809" s="35">
        <f>Source!AW679</f>
        <v>1</v>
      </c>
      <c r="I809" s="38">
        <f>Source!O678</f>
        <v>499.62</v>
      </c>
      <c r="J809" s="35">
        <f>IF(Source!BC679&lt;&gt; 0, Source!BC679, 1)</f>
        <v>2.93</v>
      </c>
      <c r="K809" s="38">
        <f>Source!O679</f>
        <v>1463.89</v>
      </c>
      <c r="Q809">
        <f>Source!X678</f>
        <v>0</v>
      </c>
      <c r="R809">
        <f>Source!X679</f>
        <v>0</v>
      </c>
      <c r="S809">
        <f>Source!Y678</f>
        <v>0</v>
      </c>
      <c r="T809">
        <f>Source!Y679</f>
        <v>0</v>
      </c>
      <c r="U809">
        <f>ROUND((175/100)*ROUND(Source!R678, 2), 2)</f>
        <v>0</v>
      </c>
      <c r="V809">
        <f>ROUND((0/100)*ROUND(Source!R679, 2), 2)</f>
        <v>0</v>
      </c>
      <c r="AC809">
        <v>3</v>
      </c>
    </row>
    <row r="810" spans="1:29" ht="14.25" x14ac:dyDescent="0.2">
      <c r="A810" s="34"/>
      <c r="B810" s="34"/>
      <c r="C810" s="34" t="s">
        <v>1101</v>
      </c>
      <c r="D810" s="36" t="s">
        <v>1102</v>
      </c>
      <c r="E810" s="35">
        <f>Source!BZ675</f>
        <v>109</v>
      </c>
      <c r="F810" s="38"/>
      <c r="G810" s="37"/>
      <c r="H810" s="35"/>
      <c r="I810" s="38">
        <f>SUM(Q802:Q809)</f>
        <v>226.8</v>
      </c>
      <c r="J810" s="35">
        <f>Source!AT675</f>
        <v>109</v>
      </c>
      <c r="K810" s="38">
        <f>SUM(R802:R809)</f>
        <v>12471.53</v>
      </c>
    </row>
    <row r="811" spans="1:29" ht="14.25" x14ac:dyDescent="0.2">
      <c r="A811" s="34"/>
      <c r="B811" s="34"/>
      <c r="C811" s="34" t="s">
        <v>1103</v>
      </c>
      <c r="D811" s="36" t="s">
        <v>1102</v>
      </c>
      <c r="E811" s="35">
        <f>Source!CA675</f>
        <v>61</v>
      </c>
      <c r="F811" s="38"/>
      <c r="G811" s="37"/>
      <c r="H811" s="35"/>
      <c r="I811" s="38">
        <f>SUM(S802:S810)</f>
        <v>126.92</v>
      </c>
      <c r="J811" s="35">
        <f>Source!AU675</f>
        <v>61</v>
      </c>
      <c r="K811" s="38">
        <f>SUM(T802:T810)</f>
        <v>6979.48</v>
      </c>
    </row>
    <row r="812" spans="1:29" ht="28.5" x14ac:dyDescent="0.2">
      <c r="A812" s="42"/>
      <c r="B812" s="42"/>
      <c r="C812" s="42" t="s">
        <v>1104</v>
      </c>
      <c r="D812" s="43" t="s">
        <v>1105</v>
      </c>
      <c r="E812" s="44">
        <f>Source!AQ674</f>
        <v>19.12</v>
      </c>
      <c r="F812" s="45"/>
      <c r="G812" s="46" t="str">
        <f>Source!DI674</f>
        <v>*1,15)*1,1</v>
      </c>
      <c r="H812" s="44">
        <f>Source!AV675</f>
        <v>1.0669999999999999</v>
      </c>
      <c r="I812" s="45">
        <f>Source!U674</f>
        <v>16.77475514</v>
      </c>
      <c r="J812" s="44"/>
      <c r="K812" s="45"/>
    </row>
    <row r="813" spans="1:29" ht="15" x14ac:dyDescent="0.2">
      <c r="C813" s="47" t="s">
        <v>1106</v>
      </c>
      <c r="H813" s="48">
        <f>I804+I805+I807+I810+I811+SUM(I808:I809)</f>
        <v>3786.58</v>
      </c>
      <c r="I813" s="48"/>
      <c r="J813" s="48">
        <f>K804+K805+K807+K810+K811+SUM(K808:K809)</f>
        <v>77142.880000000005</v>
      </c>
      <c r="K813" s="48"/>
      <c r="O813" s="49">
        <f>I804+I805+I807+I810+I811+SUM(I808:I809)</f>
        <v>3786.58</v>
      </c>
      <c r="P813" s="49">
        <f>K804+K805+K807+K810+K811+SUM(K808:K809)</f>
        <v>77142.880000000005</v>
      </c>
    </row>
    <row r="815" spans="1:29" ht="78" x14ac:dyDescent="0.2">
      <c r="A815" s="34">
        <v>70</v>
      </c>
      <c r="B815" s="34" t="s">
        <v>1117</v>
      </c>
      <c r="C815" s="34" t="s">
        <v>188</v>
      </c>
      <c r="D815" s="36" t="str">
        <f>Source!H680</f>
        <v>100 м трубопровода</v>
      </c>
      <c r="E815" s="35">
        <f>Source!I680</f>
        <v>4.0999999999999996</v>
      </c>
      <c r="F815" s="38"/>
      <c r="G815" s="37"/>
      <c r="H815" s="35"/>
      <c r="I815" s="38"/>
      <c r="J815" s="35"/>
      <c r="K815" s="38"/>
      <c r="Q815">
        <f>Source!X680</f>
        <v>461.15</v>
      </c>
      <c r="R815">
        <f>Source!X681</f>
        <v>25358.44</v>
      </c>
      <c r="S815">
        <f>Source!Y680</f>
        <v>258.07</v>
      </c>
      <c r="T815">
        <f>Source!Y681</f>
        <v>14191.42</v>
      </c>
      <c r="U815">
        <f>ROUND((175/100)*ROUND(Source!R680, 2), 2)</f>
        <v>0</v>
      </c>
      <c r="V815">
        <f>ROUND((0/100)*ROUND(Source!R681, 2), 2)</f>
        <v>0</v>
      </c>
      <c r="AC815">
        <v>0</v>
      </c>
    </row>
    <row r="816" spans="1:29" x14ac:dyDescent="0.2">
      <c r="C816" s="39" t="str">
        <f>"Объем: "&amp;Source!I680&amp;"=(20+"&amp;"325+"&amp;"65)/"&amp;"100"</f>
        <v>Объем: 4,1=(20+325+65)/100</v>
      </c>
    </row>
    <row r="817" spans="1:29" ht="28.5" x14ac:dyDescent="0.2">
      <c r="A817" s="34"/>
      <c r="B817" s="34"/>
      <c r="C817" s="34" t="s">
        <v>1097</v>
      </c>
      <c r="D817" s="36"/>
      <c r="E817" s="35"/>
      <c r="F817" s="38">
        <f>Source!AO680</f>
        <v>76.45</v>
      </c>
      <c r="G817" s="37" t="str">
        <f>Source!DG680</f>
        <v>*1,15)*1,1</v>
      </c>
      <c r="H817" s="35">
        <f>Source!AV681</f>
        <v>1.0669999999999999</v>
      </c>
      <c r="I817" s="38">
        <f>Source!S680</f>
        <v>423.07</v>
      </c>
      <c r="J817" s="35">
        <f>IF(Source!BA681&lt;&gt; 0, Source!BA681, 1)</f>
        <v>54.99</v>
      </c>
      <c r="K817" s="38">
        <f>Source!S681</f>
        <v>23264.62</v>
      </c>
    </row>
    <row r="818" spans="1:29" ht="14.25" x14ac:dyDescent="0.2">
      <c r="A818" s="34"/>
      <c r="B818" s="34"/>
      <c r="C818" s="34" t="s">
        <v>1100</v>
      </c>
      <c r="D818" s="36"/>
      <c r="E818" s="35"/>
      <c r="F818" s="38">
        <f>Source!AL680</f>
        <v>9.0399999999999991</v>
      </c>
      <c r="G818" s="37" t="str">
        <f>Source!DD680</f>
        <v/>
      </c>
      <c r="H818" s="35">
        <f>Source!AW681</f>
        <v>1</v>
      </c>
      <c r="I818" s="38">
        <f>Source!P680</f>
        <v>37.06</v>
      </c>
      <c r="J818" s="35">
        <f>IF(Source!BC681&lt;&gt; 0, Source!BC681, 1)</f>
        <v>7.16</v>
      </c>
      <c r="K818" s="38">
        <f>Source!P681</f>
        <v>265.35000000000002</v>
      </c>
    </row>
    <row r="819" spans="1:29" ht="14.25" x14ac:dyDescent="0.2">
      <c r="A819" s="34"/>
      <c r="B819" s="34"/>
      <c r="C819" s="34" t="s">
        <v>1101</v>
      </c>
      <c r="D819" s="36" t="s">
        <v>1102</v>
      </c>
      <c r="E819" s="35">
        <f>Source!BZ681</f>
        <v>109</v>
      </c>
      <c r="F819" s="38"/>
      <c r="G819" s="37"/>
      <c r="H819" s="35"/>
      <c r="I819" s="38">
        <f>SUM(Q815:Q818)</f>
        <v>461.15</v>
      </c>
      <c r="J819" s="35">
        <f>Source!AT681</f>
        <v>109</v>
      </c>
      <c r="K819" s="38">
        <f>SUM(R815:R818)</f>
        <v>25358.44</v>
      </c>
    </row>
    <row r="820" spans="1:29" ht="14.25" x14ac:dyDescent="0.2">
      <c r="A820" s="34"/>
      <c r="B820" s="34"/>
      <c r="C820" s="34" t="s">
        <v>1103</v>
      </c>
      <c r="D820" s="36" t="s">
        <v>1102</v>
      </c>
      <c r="E820" s="35">
        <f>Source!CA681</f>
        <v>61</v>
      </c>
      <c r="F820" s="38"/>
      <c r="G820" s="37"/>
      <c r="H820" s="35"/>
      <c r="I820" s="38">
        <f>SUM(S815:S819)</f>
        <v>258.07</v>
      </c>
      <c r="J820" s="35">
        <f>Source!AU681</f>
        <v>61</v>
      </c>
      <c r="K820" s="38">
        <f>SUM(T815:T819)</f>
        <v>14191.42</v>
      </c>
    </row>
    <row r="821" spans="1:29" ht="28.5" x14ac:dyDescent="0.2">
      <c r="A821" s="42"/>
      <c r="B821" s="42"/>
      <c r="C821" s="42" t="s">
        <v>1104</v>
      </c>
      <c r="D821" s="43" t="s">
        <v>1105</v>
      </c>
      <c r="E821" s="44">
        <f>Source!AQ680</f>
        <v>5.01</v>
      </c>
      <c r="F821" s="45"/>
      <c r="G821" s="46" t="str">
        <f>Source!DI680</f>
        <v>*1,15)*1,1</v>
      </c>
      <c r="H821" s="44">
        <f>Source!AV681</f>
        <v>1.0669999999999999</v>
      </c>
      <c r="I821" s="45">
        <f>Source!U680</f>
        <v>27.725317454999992</v>
      </c>
      <c r="J821" s="44"/>
      <c r="K821" s="45"/>
    </row>
    <row r="822" spans="1:29" ht="15" x14ac:dyDescent="0.2">
      <c r="C822" s="47" t="s">
        <v>1106</v>
      </c>
      <c r="H822" s="48">
        <f>I817+I818+I819+I820+0</f>
        <v>1179.3499999999999</v>
      </c>
      <c r="I822" s="48"/>
      <c r="J822" s="48">
        <f>K817+K818+K819+K820+0</f>
        <v>63079.829999999994</v>
      </c>
      <c r="K822" s="48"/>
      <c r="O822" s="49">
        <f>I817+I818+I819+I820+0</f>
        <v>1179.3499999999999</v>
      </c>
      <c r="P822" s="49">
        <f>K817+K818+K819+K820+0</f>
        <v>63079.829999999994</v>
      </c>
    </row>
    <row r="824" spans="1:29" ht="85.5" x14ac:dyDescent="0.2">
      <c r="A824" s="34">
        <v>71</v>
      </c>
      <c r="B824" s="34" t="s">
        <v>1119</v>
      </c>
      <c r="C824" s="34" t="s">
        <v>196</v>
      </c>
      <c r="D824" s="36" t="str">
        <f>Source!H682</f>
        <v>100 м</v>
      </c>
      <c r="E824" s="35">
        <f>Source!I682</f>
        <v>3.1</v>
      </c>
      <c r="F824" s="38"/>
      <c r="G824" s="37"/>
      <c r="H824" s="35"/>
      <c r="I824" s="38"/>
      <c r="J824" s="35"/>
      <c r="K824" s="38"/>
      <c r="Q824">
        <f>Source!X682</f>
        <v>824.84</v>
      </c>
      <c r="R824">
        <f>Source!X683</f>
        <v>45357.72</v>
      </c>
      <c r="S824">
        <f>Source!Y682</f>
        <v>461.61</v>
      </c>
      <c r="T824">
        <f>Source!Y683</f>
        <v>25383.68</v>
      </c>
      <c r="U824">
        <f>ROUND((175/100)*ROUND(Source!R682, 2), 2)</f>
        <v>3.97</v>
      </c>
      <c r="V824">
        <f>ROUND((0/100)*ROUND(Source!R683, 2), 2)</f>
        <v>0</v>
      </c>
      <c r="AC824">
        <v>0</v>
      </c>
    </row>
    <row r="825" spans="1:29" x14ac:dyDescent="0.2">
      <c r="C825" s="39" t="str">
        <f>"Объем: "&amp;Source!I682&amp;"=310/"&amp;"100"</f>
        <v>Объем: 3,1=310/100</v>
      </c>
    </row>
    <row r="826" spans="1:29" ht="28.5" x14ac:dyDescent="0.2">
      <c r="A826" s="34"/>
      <c r="B826" s="34"/>
      <c r="C826" s="34" t="s">
        <v>1097</v>
      </c>
      <c r="D826" s="36"/>
      <c r="E826" s="35"/>
      <c r="F826" s="38">
        <f>Source!AO682</f>
        <v>180.31</v>
      </c>
      <c r="G826" s="37" t="str">
        <f>Source!DG682</f>
        <v>*1,15)*1,1</v>
      </c>
      <c r="H826" s="35">
        <f>Source!AV683</f>
        <v>1.0669999999999999</v>
      </c>
      <c r="I826" s="38">
        <f>Source!S682</f>
        <v>754.46</v>
      </c>
      <c r="J826" s="35">
        <f>IF(Source!BA683&lt;&gt; 0, Source!BA683, 1)</f>
        <v>54.99</v>
      </c>
      <c r="K826" s="38">
        <f>Source!S683</f>
        <v>41487.760000000002</v>
      </c>
    </row>
    <row r="827" spans="1:29" ht="28.5" x14ac:dyDescent="0.2">
      <c r="A827" s="34"/>
      <c r="B827" s="34"/>
      <c r="C827" s="34" t="s">
        <v>1098</v>
      </c>
      <c r="D827" s="36"/>
      <c r="E827" s="35"/>
      <c r="F827" s="38">
        <f>Source!AM682</f>
        <v>18.38</v>
      </c>
      <c r="G827" s="37" t="str">
        <f>Source!DE682</f>
        <v>*1,25)*1,1</v>
      </c>
      <c r="H827" s="35">
        <f>Source!AV683</f>
        <v>1.0669999999999999</v>
      </c>
      <c r="I827" s="38">
        <f>Source!Q682</f>
        <v>83.59</v>
      </c>
      <c r="J827" s="35">
        <f>IF(Source!BB683&lt;&gt; 0, Source!BB683, 1)</f>
        <v>11.03</v>
      </c>
      <c r="K827" s="38">
        <f>Source!Q683</f>
        <v>922</v>
      </c>
    </row>
    <row r="828" spans="1:29" ht="28.5" x14ac:dyDescent="0.2">
      <c r="A828" s="34"/>
      <c r="B828" s="34"/>
      <c r="C828" s="34" t="s">
        <v>1099</v>
      </c>
      <c r="D828" s="36"/>
      <c r="E828" s="35"/>
      <c r="F828" s="38">
        <f>Source!AN682</f>
        <v>0.5</v>
      </c>
      <c r="G828" s="37" t="str">
        <f>Source!DF682</f>
        <v>*1,25)*1,1</v>
      </c>
      <c r="H828" s="35">
        <f>Source!AV683</f>
        <v>1.0669999999999999</v>
      </c>
      <c r="I828" s="40">
        <f>Source!R682</f>
        <v>2.27</v>
      </c>
      <c r="J828" s="35">
        <f>IF(Source!BS683&lt;&gt; 0, Source!BS683, 1)</f>
        <v>54.99</v>
      </c>
      <c r="K828" s="40">
        <f>Source!R683</f>
        <v>124.83</v>
      </c>
    </row>
    <row r="829" spans="1:29" ht="14.25" x14ac:dyDescent="0.2">
      <c r="A829" s="34"/>
      <c r="B829" s="34"/>
      <c r="C829" s="34" t="s">
        <v>1100</v>
      </c>
      <c r="D829" s="36"/>
      <c r="E829" s="35"/>
      <c r="F829" s="38">
        <f>Source!AL682</f>
        <v>153.1</v>
      </c>
      <c r="G829" s="37" t="str">
        <f>Source!DD682</f>
        <v/>
      </c>
      <c r="H829" s="35">
        <f>Source!AW683</f>
        <v>1</v>
      </c>
      <c r="I829" s="38">
        <f>Source!P682</f>
        <v>474.61</v>
      </c>
      <c r="J829" s="35">
        <f>IF(Source!BC683&lt;&gt; 0, Source!BC683, 1)</f>
        <v>2.37</v>
      </c>
      <c r="K829" s="38">
        <f>Source!P683</f>
        <v>1124.83</v>
      </c>
    </row>
    <row r="830" spans="1:29" ht="71.25" x14ac:dyDescent="0.2">
      <c r="A830" s="34" t="s">
        <v>639</v>
      </c>
      <c r="B830" s="34" t="str">
        <f>Source!F684</f>
        <v>1.12-10-146</v>
      </c>
      <c r="C830" s="34" t="s">
        <v>47</v>
      </c>
      <c r="D830" s="36" t="str">
        <f>Source!H684</f>
        <v>100 шт.</v>
      </c>
      <c r="E830" s="35">
        <f>Source!I684</f>
        <v>2.48</v>
      </c>
      <c r="F830" s="38">
        <f>Source!AK684</f>
        <v>526.22</v>
      </c>
      <c r="G830" s="41" t="s">
        <v>3</v>
      </c>
      <c r="H830" s="35">
        <f>Source!AW685</f>
        <v>1</v>
      </c>
      <c r="I830" s="38">
        <f>Source!O684</f>
        <v>1305.03</v>
      </c>
      <c r="J830" s="35">
        <f>IF(Source!BC685&lt;&gt; 0, Source!BC685, 1)</f>
        <v>2.79</v>
      </c>
      <c r="K830" s="38">
        <f>Source!O685</f>
        <v>3641.03</v>
      </c>
      <c r="Q830">
        <f>Source!X684</f>
        <v>0</v>
      </c>
      <c r="R830">
        <f>Source!X685</f>
        <v>0</v>
      </c>
      <c r="S830">
        <f>Source!Y684</f>
        <v>0</v>
      </c>
      <c r="T830">
        <f>Source!Y685</f>
        <v>0</v>
      </c>
      <c r="U830">
        <f>ROUND((175/100)*ROUND(Source!R684, 2), 2)</f>
        <v>0</v>
      </c>
      <c r="V830">
        <f>ROUND((0/100)*ROUND(Source!R685, 2), 2)</f>
        <v>0</v>
      </c>
      <c r="AC830">
        <v>3</v>
      </c>
    </row>
    <row r="831" spans="1:29" ht="85.5" x14ac:dyDescent="0.2">
      <c r="A831" s="34" t="s">
        <v>640</v>
      </c>
      <c r="B831" s="34" t="str">
        <f>Source!F686</f>
        <v>1.12-5-573</v>
      </c>
      <c r="C831" s="34" t="s">
        <v>201</v>
      </c>
      <c r="D831" s="36" t="str">
        <f>Source!H686</f>
        <v>м</v>
      </c>
      <c r="E831" s="35">
        <f>Source!I686</f>
        <v>317.75</v>
      </c>
      <c r="F831" s="38">
        <f>Source!AK686</f>
        <v>16.100000000000001</v>
      </c>
      <c r="G831" s="41" t="s">
        <v>3</v>
      </c>
      <c r="H831" s="35">
        <f>Source!AW687</f>
        <v>1</v>
      </c>
      <c r="I831" s="38">
        <f>Source!O686</f>
        <v>5115.78</v>
      </c>
      <c r="J831" s="35">
        <f>IF(Source!BC687&lt;&gt; 0, Source!BC687, 1)</f>
        <v>2.86</v>
      </c>
      <c r="K831" s="38">
        <f>Source!O687</f>
        <v>14631.13</v>
      </c>
      <c r="Q831">
        <f>Source!X686</f>
        <v>0</v>
      </c>
      <c r="R831">
        <f>Source!X687</f>
        <v>0</v>
      </c>
      <c r="S831">
        <f>Source!Y686</f>
        <v>0</v>
      </c>
      <c r="T831">
        <f>Source!Y687</f>
        <v>0</v>
      </c>
      <c r="U831">
        <f>ROUND((175/100)*ROUND(Source!R686, 2), 2)</f>
        <v>0</v>
      </c>
      <c r="V831">
        <f>ROUND((0/100)*ROUND(Source!R687, 2), 2)</f>
        <v>0</v>
      </c>
      <c r="AC831">
        <v>3</v>
      </c>
    </row>
    <row r="832" spans="1:29" ht="71.25" x14ac:dyDescent="0.2">
      <c r="A832" s="34" t="s">
        <v>641</v>
      </c>
      <c r="B832" s="34" t="str">
        <f>Source!F688</f>
        <v>1.12-5-198</v>
      </c>
      <c r="C832" s="34" t="s">
        <v>205</v>
      </c>
      <c r="D832" s="36" t="str">
        <f>Source!H688</f>
        <v>шт.</v>
      </c>
      <c r="E832" s="35">
        <f>Source!I688</f>
        <v>419.99999999999994</v>
      </c>
      <c r="F832" s="38">
        <f>Source!AK688</f>
        <v>64.94</v>
      </c>
      <c r="G832" s="41" t="s">
        <v>3</v>
      </c>
      <c r="H832" s="35">
        <f>Source!AW689</f>
        <v>1</v>
      </c>
      <c r="I832" s="38">
        <f>Source!O688</f>
        <v>27274.799999999999</v>
      </c>
      <c r="J832" s="35">
        <f>IF(Source!BC689&lt;&gt; 0, Source!BC689, 1)</f>
        <v>1.77</v>
      </c>
      <c r="K832" s="38">
        <f>Source!O689</f>
        <v>48276.4</v>
      </c>
      <c r="Q832">
        <f>Source!X688</f>
        <v>0</v>
      </c>
      <c r="R832">
        <f>Source!X689</f>
        <v>0</v>
      </c>
      <c r="S832">
        <f>Source!Y688</f>
        <v>0</v>
      </c>
      <c r="T832">
        <f>Source!Y689</f>
        <v>0</v>
      </c>
      <c r="U832">
        <f>ROUND((175/100)*ROUND(Source!R688, 2), 2)</f>
        <v>0</v>
      </c>
      <c r="V832">
        <f>ROUND((0/100)*ROUND(Source!R689, 2), 2)</f>
        <v>0</v>
      </c>
      <c r="AC832">
        <v>3</v>
      </c>
    </row>
    <row r="833" spans="1:29" ht="57" x14ac:dyDescent="0.2">
      <c r="A833" s="34" t="s">
        <v>642</v>
      </c>
      <c r="B833" s="34" t="str">
        <f>Source!F690</f>
        <v>1.12-5-198</v>
      </c>
      <c r="C833" s="34" t="s">
        <v>443</v>
      </c>
      <c r="D833" s="36" t="str">
        <f>Source!H690</f>
        <v>шт.</v>
      </c>
      <c r="E833" s="35">
        <f>Source!I690</f>
        <v>30</v>
      </c>
      <c r="F833" s="38">
        <f>Source!AK690</f>
        <v>64.94</v>
      </c>
      <c r="G833" s="41" t="s">
        <v>3</v>
      </c>
      <c r="H833" s="35">
        <f>Source!AW691</f>
        <v>1</v>
      </c>
      <c r="I833" s="38">
        <f>Source!O690</f>
        <v>1948.2</v>
      </c>
      <c r="J833" s="35">
        <f>IF(Source!BC691&lt;&gt; 0, Source!BC691, 1)</f>
        <v>1.77</v>
      </c>
      <c r="K833" s="38">
        <f>Source!O691</f>
        <v>3448.31</v>
      </c>
      <c r="Q833">
        <f>Source!X690</f>
        <v>0</v>
      </c>
      <c r="R833">
        <f>Source!X691</f>
        <v>0</v>
      </c>
      <c r="S833">
        <f>Source!Y690</f>
        <v>0</v>
      </c>
      <c r="T833">
        <f>Source!Y691</f>
        <v>0</v>
      </c>
      <c r="U833">
        <f>ROUND((175/100)*ROUND(Source!R690, 2), 2)</f>
        <v>0</v>
      </c>
      <c r="V833">
        <f>ROUND((0/100)*ROUND(Source!R691, 2), 2)</f>
        <v>0</v>
      </c>
      <c r="AC833">
        <v>3</v>
      </c>
    </row>
    <row r="834" spans="1:29" ht="57" x14ac:dyDescent="0.2">
      <c r="A834" s="34" t="s">
        <v>643</v>
      </c>
      <c r="B834" s="34" t="str">
        <f>Source!F692</f>
        <v>1.12-5-904</v>
      </c>
      <c r="C834" s="34" t="s">
        <v>406</v>
      </c>
      <c r="D834" s="36" t="str">
        <f>Source!H692</f>
        <v>шт.</v>
      </c>
      <c r="E834" s="35">
        <f>Source!I692</f>
        <v>53.000000000000007</v>
      </c>
      <c r="F834" s="38">
        <f>Source!AK692</f>
        <v>3.87</v>
      </c>
      <c r="G834" s="41" t="s">
        <v>3</v>
      </c>
      <c r="H834" s="35">
        <f>Source!AW693</f>
        <v>1</v>
      </c>
      <c r="I834" s="38">
        <f>Source!O692</f>
        <v>205.11</v>
      </c>
      <c r="J834" s="35">
        <f>IF(Source!BC693&lt;&gt; 0, Source!BC693, 1)</f>
        <v>3.74</v>
      </c>
      <c r="K834" s="38">
        <f>Source!O693</f>
        <v>767.11</v>
      </c>
      <c r="Q834">
        <f>Source!X692</f>
        <v>0</v>
      </c>
      <c r="R834">
        <f>Source!X693</f>
        <v>0</v>
      </c>
      <c r="S834">
        <f>Source!Y692</f>
        <v>0</v>
      </c>
      <c r="T834">
        <f>Source!Y693</f>
        <v>0</v>
      </c>
      <c r="U834">
        <f>ROUND((175/100)*ROUND(Source!R692, 2), 2)</f>
        <v>0</v>
      </c>
      <c r="V834">
        <f>ROUND((0/100)*ROUND(Source!R693, 2), 2)</f>
        <v>0</v>
      </c>
      <c r="AC834">
        <v>3</v>
      </c>
    </row>
    <row r="835" spans="1:29" ht="71.25" x14ac:dyDescent="0.2">
      <c r="A835" s="34" t="s">
        <v>644</v>
      </c>
      <c r="B835" s="34" t="str">
        <f>Source!F694</f>
        <v>1.12-5-887</v>
      </c>
      <c r="C835" s="34" t="s">
        <v>209</v>
      </c>
      <c r="D835" s="36" t="str">
        <f>Source!H694</f>
        <v>шт.</v>
      </c>
      <c r="E835" s="35">
        <f>Source!I694</f>
        <v>65</v>
      </c>
      <c r="F835" s="38">
        <f>Source!AK694</f>
        <v>5.41</v>
      </c>
      <c r="G835" s="41" t="s">
        <v>3</v>
      </c>
      <c r="H835" s="35">
        <f>Source!AW695</f>
        <v>1</v>
      </c>
      <c r="I835" s="38">
        <f>Source!O694</f>
        <v>351.65</v>
      </c>
      <c r="J835" s="35">
        <f>IF(Source!BC695&lt;&gt; 0, Source!BC695, 1)</f>
        <v>4.25</v>
      </c>
      <c r="K835" s="38">
        <f>Source!O695</f>
        <v>1494.51</v>
      </c>
      <c r="Q835">
        <f>Source!X694</f>
        <v>0</v>
      </c>
      <c r="R835">
        <f>Source!X695</f>
        <v>0</v>
      </c>
      <c r="S835">
        <f>Source!Y694</f>
        <v>0</v>
      </c>
      <c r="T835">
        <f>Source!Y695</f>
        <v>0</v>
      </c>
      <c r="U835">
        <f>ROUND((175/100)*ROUND(Source!R694, 2), 2)</f>
        <v>0</v>
      </c>
      <c r="V835">
        <f>ROUND((0/100)*ROUND(Source!R695, 2), 2)</f>
        <v>0</v>
      </c>
      <c r="AC835">
        <v>3</v>
      </c>
    </row>
    <row r="836" spans="1:29" ht="57" x14ac:dyDescent="0.2">
      <c r="A836" s="34" t="s">
        <v>645</v>
      </c>
      <c r="B836" s="34" t="str">
        <f>Source!F696</f>
        <v>1.12-5-206</v>
      </c>
      <c r="C836" s="34" t="s">
        <v>411</v>
      </c>
      <c r="D836" s="36" t="str">
        <f>Source!H696</f>
        <v>шт.</v>
      </c>
      <c r="E836" s="35">
        <f>Source!I696</f>
        <v>5</v>
      </c>
      <c r="F836" s="38">
        <f>Source!AK696</f>
        <v>7.01</v>
      </c>
      <c r="G836" s="41" t="s">
        <v>3</v>
      </c>
      <c r="H836" s="35">
        <f>Source!AW697</f>
        <v>1</v>
      </c>
      <c r="I836" s="38">
        <f>Source!O696</f>
        <v>35.049999999999997</v>
      </c>
      <c r="J836" s="35">
        <f>IF(Source!BC697&lt;&gt; 0, Source!BC697, 1)</f>
        <v>1.96</v>
      </c>
      <c r="K836" s="38">
        <f>Source!O697</f>
        <v>68.7</v>
      </c>
      <c r="Q836">
        <f>Source!X696</f>
        <v>0</v>
      </c>
      <c r="R836">
        <f>Source!X697</f>
        <v>0</v>
      </c>
      <c r="S836">
        <f>Source!Y696</f>
        <v>0</v>
      </c>
      <c r="T836">
        <f>Source!Y697</f>
        <v>0</v>
      </c>
      <c r="U836">
        <f>ROUND((175/100)*ROUND(Source!R696, 2), 2)</f>
        <v>0</v>
      </c>
      <c r="V836">
        <f>ROUND((0/100)*ROUND(Source!R697, 2), 2)</f>
        <v>0</v>
      </c>
      <c r="AC836">
        <v>3</v>
      </c>
    </row>
    <row r="837" spans="1:29" ht="71.25" x14ac:dyDescent="0.2">
      <c r="A837" s="34" t="s">
        <v>646</v>
      </c>
      <c r="B837" s="34" t="str">
        <f>Source!F698</f>
        <v>1.12-5-887</v>
      </c>
      <c r="C837" s="34" t="s">
        <v>414</v>
      </c>
      <c r="D837" s="36" t="str">
        <f>Source!H698</f>
        <v>шт.</v>
      </c>
      <c r="E837" s="35">
        <f>Source!I698</f>
        <v>27</v>
      </c>
      <c r="F837" s="38">
        <f>Source!AK698</f>
        <v>5.41</v>
      </c>
      <c r="G837" s="41" t="s">
        <v>3</v>
      </c>
      <c r="H837" s="35">
        <f>Source!AW699</f>
        <v>1</v>
      </c>
      <c r="I837" s="38">
        <f>Source!O698</f>
        <v>146.07</v>
      </c>
      <c r="J837" s="35">
        <f>IF(Source!BC699&lt;&gt; 0, Source!BC699, 1)</f>
        <v>4.25</v>
      </c>
      <c r="K837" s="38">
        <f>Source!O699</f>
        <v>620.79999999999995</v>
      </c>
      <c r="Q837">
        <f>Source!X698</f>
        <v>0</v>
      </c>
      <c r="R837">
        <f>Source!X699</f>
        <v>0</v>
      </c>
      <c r="S837">
        <f>Source!Y698</f>
        <v>0</v>
      </c>
      <c r="T837">
        <f>Source!Y699</f>
        <v>0</v>
      </c>
      <c r="U837">
        <f>ROUND((175/100)*ROUND(Source!R698, 2), 2)</f>
        <v>0</v>
      </c>
      <c r="V837">
        <f>ROUND((0/100)*ROUND(Source!R699, 2), 2)</f>
        <v>0</v>
      </c>
      <c r="AC837">
        <v>3</v>
      </c>
    </row>
    <row r="838" spans="1:29" ht="42.75" x14ac:dyDescent="0.2">
      <c r="A838" s="34" t="s">
        <v>647</v>
      </c>
      <c r="B838" s="34" t="str">
        <f>Source!F700</f>
        <v>1.12-5-204</v>
      </c>
      <c r="C838" s="34" t="s">
        <v>417</v>
      </c>
      <c r="D838" s="36" t="str">
        <f>Source!H700</f>
        <v>шт.</v>
      </c>
      <c r="E838" s="35">
        <f>Source!I700</f>
        <v>57</v>
      </c>
      <c r="F838" s="38">
        <f>Source!AK700</f>
        <v>5.33</v>
      </c>
      <c r="G838" s="41" t="s">
        <v>3</v>
      </c>
      <c r="H838" s="35">
        <f>Source!AW701</f>
        <v>1</v>
      </c>
      <c r="I838" s="38">
        <f>Source!O700</f>
        <v>303.81</v>
      </c>
      <c r="J838" s="35">
        <f>IF(Source!BC701&lt;&gt; 0, Source!BC701, 1)</f>
        <v>6.86</v>
      </c>
      <c r="K838" s="38">
        <f>Source!O701</f>
        <v>2084.14</v>
      </c>
      <c r="Q838">
        <f>Source!X700</f>
        <v>0</v>
      </c>
      <c r="R838">
        <f>Source!X701</f>
        <v>0</v>
      </c>
      <c r="S838">
        <f>Source!Y700</f>
        <v>0</v>
      </c>
      <c r="T838">
        <f>Source!Y701</f>
        <v>0</v>
      </c>
      <c r="U838">
        <f>ROUND((175/100)*ROUND(Source!R700, 2), 2)</f>
        <v>0</v>
      </c>
      <c r="V838">
        <f>ROUND((0/100)*ROUND(Source!R701, 2), 2)</f>
        <v>0</v>
      </c>
      <c r="AC838">
        <v>3</v>
      </c>
    </row>
    <row r="839" spans="1:29" ht="42.75" x14ac:dyDescent="0.2">
      <c r="A839" s="34" t="s">
        <v>648</v>
      </c>
      <c r="B839" s="34" t="str">
        <f>Source!F702</f>
        <v>1.12-5-177</v>
      </c>
      <c r="C839" s="34" t="s">
        <v>213</v>
      </c>
      <c r="D839" s="36" t="str">
        <f>Source!H702</f>
        <v>шт.</v>
      </c>
      <c r="E839" s="35">
        <f>Source!I702</f>
        <v>310</v>
      </c>
      <c r="F839" s="38">
        <f>Source!AK702</f>
        <v>1.66</v>
      </c>
      <c r="G839" s="41" t="s">
        <v>3</v>
      </c>
      <c r="H839" s="35">
        <f>Source!AW703</f>
        <v>1</v>
      </c>
      <c r="I839" s="38">
        <f>Source!O702</f>
        <v>514.6</v>
      </c>
      <c r="J839" s="35">
        <f>IF(Source!BC703&lt;&gt; 0, Source!BC703, 1)</f>
        <v>5.64</v>
      </c>
      <c r="K839" s="38">
        <f>Source!O703</f>
        <v>2902.34</v>
      </c>
      <c r="Q839">
        <f>Source!X702</f>
        <v>0</v>
      </c>
      <c r="R839">
        <f>Source!X703</f>
        <v>0</v>
      </c>
      <c r="S839">
        <f>Source!Y702</f>
        <v>0</v>
      </c>
      <c r="T839">
        <f>Source!Y703</f>
        <v>0</v>
      </c>
      <c r="U839">
        <f>ROUND((175/100)*ROUND(Source!R702, 2), 2)</f>
        <v>0</v>
      </c>
      <c r="V839">
        <f>ROUND((0/100)*ROUND(Source!R703, 2), 2)</f>
        <v>0</v>
      </c>
      <c r="AC839">
        <v>3</v>
      </c>
    </row>
    <row r="840" spans="1:29" ht="42.75" x14ac:dyDescent="0.2">
      <c r="A840" s="34" t="s">
        <v>649</v>
      </c>
      <c r="B840" s="34" t="str">
        <f>Source!F704</f>
        <v>1.12-5-178</v>
      </c>
      <c r="C840" s="34" t="s">
        <v>422</v>
      </c>
      <c r="D840" s="36" t="str">
        <f>Source!H704</f>
        <v>шт.</v>
      </c>
      <c r="E840" s="35">
        <f>Source!I704</f>
        <v>30</v>
      </c>
      <c r="F840" s="38">
        <f>Source!AK704</f>
        <v>1.9</v>
      </c>
      <c r="G840" s="41" t="s">
        <v>3</v>
      </c>
      <c r="H840" s="35">
        <f>Source!AW705</f>
        <v>1</v>
      </c>
      <c r="I840" s="38">
        <f>Source!O704</f>
        <v>57</v>
      </c>
      <c r="J840" s="35">
        <f>IF(Source!BC705&lt;&gt; 0, Source!BC705, 1)</f>
        <v>2.69</v>
      </c>
      <c r="K840" s="38">
        <f>Source!O705</f>
        <v>153.33000000000001</v>
      </c>
      <c r="Q840">
        <f>Source!X704</f>
        <v>0</v>
      </c>
      <c r="R840">
        <f>Source!X705</f>
        <v>0</v>
      </c>
      <c r="S840">
        <f>Source!Y704</f>
        <v>0</v>
      </c>
      <c r="T840">
        <f>Source!Y705</f>
        <v>0</v>
      </c>
      <c r="U840">
        <f>ROUND((175/100)*ROUND(Source!R704, 2), 2)</f>
        <v>0</v>
      </c>
      <c r="V840">
        <f>ROUND((0/100)*ROUND(Source!R705, 2), 2)</f>
        <v>0</v>
      </c>
      <c r="AC840">
        <v>3</v>
      </c>
    </row>
    <row r="841" spans="1:29" ht="57" x14ac:dyDescent="0.2">
      <c r="A841" s="34" t="s">
        <v>650</v>
      </c>
      <c r="B841" s="34" t="str">
        <f>Source!F706</f>
        <v>1.12-5-186</v>
      </c>
      <c r="C841" s="34" t="s">
        <v>426</v>
      </c>
      <c r="D841" s="36" t="str">
        <f>Source!H706</f>
        <v>шт.</v>
      </c>
      <c r="E841" s="35">
        <f>Source!I706</f>
        <v>5</v>
      </c>
      <c r="F841" s="38">
        <f>Source!AK706</f>
        <v>9.58</v>
      </c>
      <c r="G841" s="41" t="s">
        <v>3</v>
      </c>
      <c r="H841" s="35">
        <f>Source!AW707</f>
        <v>1</v>
      </c>
      <c r="I841" s="38">
        <f>Source!O706</f>
        <v>47.9</v>
      </c>
      <c r="J841" s="35">
        <f>IF(Source!BC707&lt;&gt; 0, Source!BC707, 1)</f>
        <v>5.78</v>
      </c>
      <c r="K841" s="38">
        <f>Source!O707</f>
        <v>276.86</v>
      </c>
      <c r="Q841">
        <f>Source!X706</f>
        <v>0</v>
      </c>
      <c r="R841">
        <f>Source!X707</f>
        <v>0</v>
      </c>
      <c r="S841">
        <f>Source!Y706</f>
        <v>0</v>
      </c>
      <c r="T841">
        <f>Source!Y707</f>
        <v>0</v>
      </c>
      <c r="U841">
        <f>ROUND((175/100)*ROUND(Source!R706, 2), 2)</f>
        <v>0</v>
      </c>
      <c r="V841">
        <f>ROUND((0/100)*ROUND(Source!R707, 2), 2)</f>
        <v>0</v>
      </c>
      <c r="AC841">
        <v>3</v>
      </c>
    </row>
    <row r="842" spans="1:29" ht="57" x14ac:dyDescent="0.2">
      <c r="A842" s="34" t="s">
        <v>651</v>
      </c>
      <c r="B842" s="34" t="str">
        <f>Source!F708</f>
        <v>1.12-5-186</v>
      </c>
      <c r="C842" s="34" t="s">
        <v>429</v>
      </c>
      <c r="D842" s="36" t="str">
        <f>Source!H708</f>
        <v>шт.</v>
      </c>
      <c r="E842" s="35">
        <f>Source!I708</f>
        <v>5</v>
      </c>
      <c r="F842" s="38">
        <f>Source!AK708</f>
        <v>9.58</v>
      </c>
      <c r="G842" s="41" t="s">
        <v>3</v>
      </c>
      <c r="H842" s="35">
        <f>Source!AW709</f>
        <v>1</v>
      </c>
      <c r="I842" s="38">
        <f>Source!O708</f>
        <v>47.9</v>
      </c>
      <c r="J842" s="35">
        <f>IF(Source!BC709&lt;&gt; 0, Source!BC709, 1)</f>
        <v>5.78</v>
      </c>
      <c r="K842" s="38">
        <f>Source!O709</f>
        <v>276.86</v>
      </c>
      <c r="Q842">
        <f>Source!X708</f>
        <v>0</v>
      </c>
      <c r="R842">
        <f>Source!X709</f>
        <v>0</v>
      </c>
      <c r="S842">
        <f>Source!Y708</f>
        <v>0</v>
      </c>
      <c r="T842">
        <f>Source!Y709</f>
        <v>0</v>
      </c>
      <c r="U842">
        <f>ROUND((175/100)*ROUND(Source!R708, 2), 2)</f>
        <v>0</v>
      </c>
      <c r="V842">
        <f>ROUND((0/100)*ROUND(Source!R709, 2), 2)</f>
        <v>0</v>
      </c>
      <c r="AC842">
        <v>3</v>
      </c>
    </row>
    <row r="843" spans="1:29" ht="71.25" x14ac:dyDescent="0.2">
      <c r="A843" s="34" t="s">
        <v>652</v>
      </c>
      <c r="B843" s="34" t="str">
        <f>Source!F710</f>
        <v>1.12-5-204</v>
      </c>
      <c r="C843" s="34" t="s">
        <v>431</v>
      </c>
      <c r="D843" s="36" t="str">
        <f>Source!H710</f>
        <v>шт.</v>
      </c>
      <c r="E843" s="35">
        <f>Source!I710</f>
        <v>5</v>
      </c>
      <c r="F843" s="38">
        <f>Source!AK710</f>
        <v>5.33</v>
      </c>
      <c r="G843" s="41" t="s">
        <v>3</v>
      </c>
      <c r="H843" s="35">
        <f>Source!AW711</f>
        <v>1</v>
      </c>
      <c r="I843" s="38">
        <f>Source!O710</f>
        <v>26.65</v>
      </c>
      <c r="J843" s="35">
        <f>IF(Source!BC711&lt;&gt; 0, Source!BC711, 1)</f>
        <v>6.86</v>
      </c>
      <c r="K843" s="38">
        <f>Source!O711</f>
        <v>182.82</v>
      </c>
      <c r="Q843">
        <f>Source!X710</f>
        <v>0</v>
      </c>
      <c r="R843">
        <f>Source!X711</f>
        <v>0</v>
      </c>
      <c r="S843">
        <f>Source!Y710</f>
        <v>0</v>
      </c>
      <c r="T843">
        <f>Source!Y711</f>
        <v>0</v>
      </c>
      <c r="U843">
        <f>ROUND((175/100)*ROUND(Source!R710, 2), 2)</f>
        <v>0</v>
      </c>
      <c r="V843">
        <f>ROUND((0/100)*ROUND(Source!R711, 2), 2)</f>
        <v>0</v>
      </c>
      <c r="AC843">
        <v>3</v>
      </c>
    </row>
    <row r="844" spans="1:29" ht="71.25" x14ac:dyDescent="0.2">
      <c r="A844" s="34" t="s">
        <v>653</v>
      </c>
      <c r="B844" s="34" t="str">
        <f>Source!F712</f>
        <v>1.13-3-37</v>
      </c>
      <c r="C844" s="34" t="s">
        <v>654</v>
      </c>
      <c r="D844" s="36" t="str">
        <f>Source!H712</f>
        <v>шт.</v>
      </c>
      <c r="E844" s="35">
        <f>Source!I712</f>
        <v>10</v>
      </c>
      <c r="F844" s="38">
        <f>Source!AK712</f>
        <v>124.29</v>
      </c>
      <c r="G844" s="41" t="s">
        <v>3</v>
      </c>
      <c r="H844" s="35">
        <f>Source!AW713</f>
        <v>1</v>
      </c>
      <c r="I844" s="38">
        <f>Source!O712</f>
        <v>1242.9000000000001</v>
      </c>
      <c r="J844" s="35">
        <f>IF(Source!BC713&lt;&gt; 0, Source!BC713, 1)</f>
        <v>5</v>
      </c>
      <c r="K844" s="38">
        <f>Source!O713</f>
        <v>6214.5</v>
      </c>
      <c r="Q844">
        <f>Source!X712</f>
        <v>0</v>
      </c>
      <c r="R844">
        <f>Source!X713</f>
        <v>0</v>
      </c>
      <c r="S844">
        <f>Source!Y712</f>
        <v>0</v>
      </c>
      <c r="T844">
        <f>Source!Y713</f>
        <v>0</v>
      </c>
      <c r="U844">
        <f>ROUND((175/100)*ROUND(Source!R712, 2), 2)</f>
        <v>0</v>
      </c>
      <c r="V844">
        <f>ROUND((0/100)*ROUND(Source!R713, 2), 2)</f>
        <v>0</v>
      </c>
      <c r="AC844">
        <v>3</v>
      </c>
    </row>
    <row r="845" spans="1:29" ht="28.5" x14ac:dyDescent="0.2">
      <c r="A845" s="34" t="s">
        <v>655</v>
      </c>
      <c r="B845" s="34" t="str">
        <f>Source!F714</f>
        <v>1.7-3-8</v>
      </c>
      <c r="C845" s="34" t="s">
        <v>217</v>
      </c>
      <c r="D845" s="36" t="str">
        <f>Source!H714</f>
        <v>шт.</v>
      </c>
      <c r="E845" s="35">
        <f>Source!I714</f>
        <v>3.2550000000000003</v>
      </c>
      <c r="F845" s="38">
        <f>Source!AK714</f>
        <v>11.82</v>
      </c>
      <c r="G845" s="41" t="s">
        <v>3</v>
      </c>
      <c r="H845" s="35">
        <f>Source!AW715</f>
        <v>1</v>
      </c>
      <c r="I845" s="38">
        <f>Source!O714</f>
        <v>38.47</v>
      </c>
      <c r="J845" s="35">
        <f>IF(Source!BC715&lt;&gt; 0, Source!BC715, 1)</f>
        <v>6.98</v>
      </c>
      <c r="K845" s="38">
        <f>Source!O715</f>
        <v>268.52</v>
      </c>
      <c r="Q845">
        <f>Source!X714</f>
        <v>0</v>
      </c>
      <c r="R845">
        <f>Source!X715</f>
        <v>0</v>
      </c>
      <c r="S845">
        <f>Source!Y714</f>
        <v>0</v>
      </c>
      <c r="T845">
        <f>Source!Y715</f>
        <v>0</v>
      </c>
      <c r="U845">
        <f>ROUND((175/100)*ROUND(Source!R714, 2), 2)</f>
        <v>0</v>
      </c>
      <c r="V845">
        <f>ROUND((0/100)*ROUND(Source!R715, 2), 2)</f>
        <v>0</v>
      </c>
      <c r="AC845">
        <v>3</v>
      </c>
    </row>
    <row r="846" spans="1:29" ht="14.25" x14ac:dyDescent="0.2">
      <c r="A846" s="34"/>
      <c r="B846" s="34"/>
      <c r="C846" s="34" t="s">
        <v>1101</v>
      </c>
      <c r="D846" s="36" t="s">
        <v>1102</v>
      </c>
      <c r="E846" s="35">
        <f>Source!BZ683</f>
        <v>109</v>
      </c>
      <c r="F846" s="38"/>
      <c r="G846" s="37"/>
      <c r="H846" s="35"/>
      <c r="I846" s="38">
        <f>SUM(Q824:Q845)</f>
        <v>824.84</v>
      </c>
      <c r="J846" s="35">
        <f>Source!AT683</f>
        <v>109</v>
      </c>
      <c r="K846" s="38">
        <f>SUM(R824:R845)</f>
        <v>45357.72</v>
      </c>
    </row>
    <row r="847" spans="1:29" ht="14.25" x14ac:dyDescent="0.2">
      <c r="A847" s="34"/>
      <c r="B847" s="34"/>
      <c r="C847" s="34" t="s">
        <v>1103</v>
      </c>
      <c r="D847" s="36" t="s">
        <v>1102</v>
      </c>
      <c r="E847" s="35">
        <f>Source!CA683</f>
        <v>61</v>
      </c>
      <c r="F847" s="38"/>
      <c r="G847" s="37"/>
      <c r="H847" s="35"/>
      <c r="I847" s="38">
        <f>SUM(S824:S846)</f>
        <v>461.61</v>
      </c>
      <c r="J847" s="35">
        <f>Source!AU683</f>
        <v>61</v>
      </c>
      <c r="K847" s="38">
        <f>SUM(T824:T846)</f>
        <v>25383.68</v>
      </c>
    </row>
    <row r="848" spans="1:29" ht="28.5" x14ac:dyDescent="0.2">
      <c r="A848" s="42"/>
      <c r="B848" s="42"/>
      <c r="C848" s="42" t="s">
        <v>1104</v>
      </c>
      <c r="D848" s="43" t="s">
        <v>1105</v>
      </c>
      <c r="E848" s="44">
        <f>Source!AQ682</f>
        <v>14.56</v>
      </c>
      <c r="F848" s="45"/>
      <c r="G848" s="46" t="str">
        <f>Source!DI682</f>
        <v>*1,15)*1,1</v>
      </c>
      <c r="H848" s="44">
        <f>Source!AV683</f>
        <v>1.0669999999999999</v>
      </c>
      <c r="I848" s="45">
        <f>Source!U682</f>
        <v>60.922541680000002</v>
      </c>
      <c r="J848" s="44"/>
      <c r="K848" s="45"/>
    </row>
    <row r="849" spans="1:29" ht="15" x14ac:dyDescent="0.2">
      <c r="C849" s="47" t="s">
        <v>1106</v>
      </c>
      <c r="H849" s="48">
        <f>I826+I827+I829+I846+I847+SUM(I830:I845)</f>
        <v>41260.030000000006</v>
      </c>
      <c r="I849" s="48"/>
      <c r="J849" s="48">
        <f>K826+K827+K829+K846+K847+SUM(K830:K845)</f>
        <v>199583.34999999998</v>
      </c>
      <c r="K849" s="48"/>
      <c r="O849" s="49">
        <f>I826+I827+I829+I846+I847+SUM(I830:I845)</f>
        <v>41260.030000000006</v>
      </c>
      <c r="P849" s="49">
        <f>K826+K827+K829+K846+K847+SUM(K830:K845)</f>
        <v>199583.34999999998</v>
      </c>
    </row>
    <row r="851" spans="1:29" ht="85.5" x14ac:dyDescent="0.2">
      <c r="A851" s="34">
        <v>72</v>
      </c>
      <c r="B851" s="34" t="s">
        <v>1135</v>
      </c>
      <c r="C851" s="34" t="s">
        <v>435</v>
      </c>
      <c r="D851" s="36" t="str">
        <f>Source!H716</f>
        <v>100 м</v>
      </c>
      <c r="E851" s="35">
        <f>Source!I716</f>
        <v>0.4</v>
      </c>
      <c r="F851" s="38"/>
      <c r="G851" s="37"/>
      <c r="H851" s="35"/>
      <c r="I851" s="38"/>
      <c r="J851" s="35"/>
      <c r="K851" s="38"/>
      <c r="Q851">
        <f>Source!X716</f>
        <v>102.93</v>
      </c>
      <c r="R851">
        <f>Source!X717</f>
        <v>5660.05</v>
      </c>
      <c r="S851">
        <f>Source!Y716</f>
        <v>57.6</v>
      </c>
      <c r="T851">
        <f>Source!Y717</f>
        <v>3167.55</v>
      </c>
      <c r="U851">
        <f>ROUND((175/100)*ROUND(Source!R716, 2), 2)</f>
        <v>0.79</v>
      </c>
      <c r="V851">
        <f>ROUND((0/100)*ROUND(Source!R717, 2), 2)</f>
        <v>0</v>
      </c>
      <c r="AC851">
        <v>0</v>
      </c>
    </row>
    <row r="852" spans="1:29" x14ac:dyDescent="0.2">
      <c r="C852" s="39" t="str">
        <f>"Объем: "&amp;Source!I716&amp;"=40/"&amp;"100"</f>
        <v>Объем: 0,4=40/100</v>
      </c>
    </row>
    <row r="853" spans="1:29" ht="28.5" x14ac:dyDescent="0.2">
      <c r="A853" s="34"/>
      <c r="B853" s="34"/>
      <c r="C853" s="34" t="s">
        <v>1097</v>
      </c>
      <c r="D853" s="36"/>
      <c r="E853" s="35"/>
      <c r="F853" s="38">
        <f>Source!AO716</f>
        <v>174.07</v>
      </c>
      <c r="G853" s="37" t="str">
        <f>Source!DG716</f>
        <v>*1,15)*1,1</v>
      </c>
      <c r="H853" s="35">
        <f>Source!AV717</f>
        <v>1.0669999999999999</v>
      </c>
      <c r="I853" s="38">
        <f>Source!S716</f>
        <v>93.98</v>
      </c>
      <c r="J853" s="35">
        <f>IF(Source!BA717&lt;&gt; 0, Source!BA717, 1)</f>
        <v>54.99</v>
      </c>
      <c r="K853" s="38">
        <f>Source!S717</f>
        <v>5167.96</v>
      </c>
    </row>
    <row r="854" spans="1:29" ht="28.5" x14ac:dyDescent="0.2">
      <c r="A854" s="34"/>
      <c r="B854" s="34"/>
      <c r="C854" s="34" t="s">
        <v>1098</v>
      </c>
      <c r="D854" s="36"/>
      <c r="E854" s="35"/>
      <c r="F854" s="38">
        <f>Source!AM716</f>
        <v>19.670000000000002</v>
      </c>
      <c r="G854" s="37" t="str">
        <f>Source!DE716</f>
        <v>*1,25)*1,1</v>
      </c>
      <c r="H854" s="35">
        <f>Source!AV717</f>
        <v>1.0669999999999999</v>
      </c>
      <c r="I854" s="38">
        <f>Source!Q716</f>
        <v>11.54</v>
      </c>
      <c r="J854" s="35">
        <f>IF(Source!BB717&lt;&gt; 0, Source!BB717, 1)</f>
        <v>11.52</v>
      </c>
      <c r="K854" s="38">
        <f>Source!Q717</f>
        <v>132.94</v>
      </c>
    </row>
    <row r="855" spans="1:29" ht="28.5" x14ac:dyDescent="0.2">
      <c r="A855" s="34"/>
      <c r="B855" s="34"/>
      <c r="C855" s="34" t="s">
        <v>1099</v>
      </c>
      <c r="D855" s="36"/>
      <c r="E855" s="35"/>
      <c r="F855" s="38">
        <f>Source!AN716</f>
        <v>0.76</v>
      </c>
      <c r="G855" s="37" t="str">
        <f>Source!DF716</f>
        <v>*1,25)*1,1</v>
      </c>
      <c r="H855" s="35">
        <f>Source!AV717</f>
        <v>1.0669999999999999</v>
      </c>
      <c r="I855" s="40">
        <f>Source!R716</f>
        <v>0.45</v>
      </c>
      <c r="J855" s="35">
        <f>IF(Source!BS717&lt;&gt; 0, Source!BS717, 1)</f>
        <v>54.99</v>
      </c>
      <c r="K855" s="40">
        <f>Source!R717</f>
        <v>24.75</v>
      </c>
    </row>
    <row r="856" spans="1:29" ht="14.25" x14ac:dyDescent="0.2">
      <c r="A856" s="34"/>
      <c r="B856" s="34"/>
      <c r="C856" s="34" t="s">
        <v>1100</v>
      </c>
      <c r="D856" s="36"/>
      <c r="E856" s="35"/>
      <c r="F856" s="38">
        <f>Source!AL716</f>
        <v>134.69999999999999</v>
      </c>
      <c r="G856" s="37" t="str">
        <f>Source!DD716</f>
        <v/>
      </c>
      <c r="H856" s="35">
        <f>Source!AW717</f>
        <v>1</v>
      </c>
      <c r="I856" s="38">
        <f>Source!P716</f>
        <v>53.88</v>
      </c>
      <c r="J856" s="35">
        <f>IF(Source!BC717&lt;&gt; 0, Source!BC717, 1)</f>
        <v>2.52</v>
      </c>
      <c r="K856" s="38">
        <f>Source!P717</f>
        <v>135.78</v>
      </c>
    </row>
    <row r="857" spans="1:29" ht="71.25" x14ac:dyDescent="0.2">
      <c r="A857" s="34" t="s">
        <v>657</v>
      </c>
      <c r="B857" s="34" t="str">
        <f>Source!F718</f>
        <v>1.12-10-146</v>
      </c>
      <c r="C857" s="34" t="s">
        <v>47</v>
      </c>
      <c r="D857" s="36" t="str">
        <f>Source!H718</f>
        <v>100 шт.</v>
      </c>
      <c r="E857" s="35">
        <f>Source!I718</f>
        <v>0.32</v>
      </c>
      <c r="F857" s="38">
        <f>Source!AK718</f>
        <v>526.22</v>
      </c>
      <c r="G857" s="41" t="s">
        <v>3</v>
      </c>
      <c r="H857" s="35">
        <f>Source!AW719</f>
        <v>1</v>
      </c>
      <c r="I857" s="38">
        <f>Source!O718</f>
        <v>168.39</v>
      </c>
      <c r="J857" s="35">
        <f>IF(Source!BC719&lt;&gt; 0, Source!BC719, 1)</f>
        <v>2.79</v>
      </c>
      <c r="K857" s="38">
        <f>Source!O719</f>
        <v>469.81</v>
      </c>
      <c r="Q857">
        <f>Source!X718</f>
        <v>0</v>
      </c>
      <c r="R857">
        <f>Source!X719</f>
        <v>0</v>
      </c>
      <c r="S857">
        <f>Source!Y718</f>
        <v>0</v>
      </c>
      <c r="T857">
        <f>Source!Y719</f>
        <v>0</v>
      </c>
      <c r="U857">
        <f>ROUND((175/100)*ROUND(Source!R718, 2), 2)</f>
        <v>0</v>
      </c>
      <c r="V857">
        <f>ROUND((0/100)*ROUND(Source!R719, 2), 2)</f>
        <v>0</v>
      </c>
      <c r="AC857">
        <v>3</v>
      </c>
    </row>
    <row r="858" spans="1:29" ht="85.5" x14ac:dyDescent="0.2">
      <c r="A858" s="34" t="s">
        <v>658</v>
      </c>
      <c r="B858" s="34" t="str">
        <f>Source!F720</f>
        <v>1.12-5-574</v>
      </c>
      <c r="C858" s="34" t="s">
        <v>440</v>
      </c>
      <c r="D858" s="36" t="str">
        <f>Source!H720</f>
        <v>м</v>
      </c>
      <c r="E858" s="35">
        <f>Source!I720</f>
        <v>41</v>
      </c>
      <c r="F858" s="38">
        <f>Source!AK720</f>
        <v>25.04</v>
      </c>
      <c r="G858" s="41" t="s">
        <v>3</v>
      </c>
      <c r="H858" s="35">
        <f>Source!AW721</f>
        <v>1</v>
      </c>
      <c r="I858" s="38">
        <f>Source!O720</f>
        <v>1026.6400000000001</v>
      </c>
      <c r="J858" s="35">
        <f>IF(Source!BC721&lt;&gt; 0, Source!BC721, 1)</f>
        <v>2.64</v>
      </c>
      <c r="K858" s="38">
        <f>Source!O721</f>
        <v>2710.33</v>
      </c>
      <c r="Q858">
        <f>Source!X720</f>
        <v>0</v>
      </c>
      <c r="R858">
        <f>Source!X721</f>
        <v>0</v>
      </c>
      <c r="S858">
        <f>Source!Y720</f>
        <v>0</v>
      </c>
      <c r="T858">
        <f>Source!Y721</f>
        <v>0</v>
      </c>
      <c r="U858">
        <f>ROUND((175/100)*ROUND(Source!R720, 2), 2)</f>
        <v>0</v>
      </c>
      <c r="V858">
        <f>ROUND((0/100)*ROUND(Source!R721, 2), 2)</f>
        <v>0</v>
      </c>
      <c r="AC858">
        <v>3</v>
      </c>
    </row>
    <row r="859" spans="1:29" ht="71.25" x14ac:dyDescent="0.2">
      <c r="A859" s="34" t="s">
        <v>659</v>
      </c>
      <c r="B859" s="34" t="str">
        <f>Source!F722</f>
        <v>1.12-5-198</v>
      </c>
      <c r="C859" s="34" t="s">
        <v>660</v>
      </c>
      <c r="D859" s="36" t="str">
        <f>Source!H722</f>
        <v>шт.</v>
      </c>
      <c r="E859" s="35">
        <f>Source!I722</f>
        <v>6</v>
      </c>
      <c r="F859" s="38">
        <f>Source!AK722</f>
        <v>64.94</v>
      </c>
      <c r="G859" s="41" t="s">
        <v>3</v>
      </c>
      <c r="H859" s="35">
        <f>Source!AW723</f>
        <v>1</v>
      </c>
      <c r="I859" s="38">
        <f>Source!O722</f>
        <v>389.64</v>
      </c>
      <c r="J859" s="35">
        <f>IF(Source!BC723&lt;&gt; 0, Source!BC723, 1)</f>
        <v>1.77</v>
      </c>
      <c r="K859" s="38">
        <f>Source!O723</f>
        <v>689.66</v>
      </c>
      <c r="Q859">
        <f>Source!X722</f>
        <v>0</v>
      </c>
      <c r="R859">
        <f>Source!X723</f>
        <v>0</v>
      </c>
      <c r="S859">
        <f>Source!Y722</f>
        <v>0</v>
      </c>
      <c r="T859">
        <f>Source!Y723</f>
        <v>0</v>
      </c>
      <c r="U859">
        <f>ROUND((175/100)*ROUND(Source!R722, 2), 2)</f>
        <v>0</v>
      </c>
      <c r="V859">
        <f>ROUND((0/100)*ROUND(Source!R723, 2), 2)</f>
        <v>0</v>
      </c>
      <c r="AC859">
        <v>3</v>
      </c>
    </row>
    <row r="860" spans="1:29" ht="57" x14ac:dyDescent="0.2">
      <c r="A860" s="34" t="s">
        <v>661</v>
      </c>
      <c r="B860" s="34" t="str">
        <f>Source!F724</f>
        <v>1.12-5-904</v>
      </c>
      <c r="C860" s="34" t="s">
        <v>445</v>
      </c>
      <c r="D860" s="36" t="str">
        <f>Source!H724</f>
        <v>шт.</v>
      </c>
      <c r="E860" s="35">
        <f>Source!I724</f>
        <v>8</v>
      </c>
      <c r="F860" s="38">
        <f>Source!AK724</f>
        <v>3.87</v>
      </c>
      <c r="G860" s="41" t="s">
        <v>3</v>
      </c>
      <c r="H860" s="35">
        <f>Source!AW725</f>
        <v>1</v>
      </c>
      <c r="I860" s="38">
        <f>Source!O724</f>
        <v>30.96</v>
      </c>
      <c r="J860" s="35">
        <f>IF(Source!BC725&lt;&gt; 0, Source!BC725, 1)</f>
        <v>3.74</v>
      </c>
      <c r="K860" s="38">
        <f>Source!O725</f>
        <v>115.79</v>
      </c>
      <c r="Q860">
        <f>Source!X724</f>
        <v>0</v>
      </c>
      <c r="R860">
        <f>Source!X725</f>
        <v>0</v>
      </c>
      <c r="S860">
        <f>Source!Y724</f>
        <v>0</v>
      </c>
      <c r="T860">
        <f>Source!Y725</f>
        <v>0</v>
      </c>
      <c r="U860">
        <f>ROUND((175/100)*ROUND(Source!R724, 2), 2)</f>
        <v>0</v>
      </c>
      <c r="V860">
        <f>ROUND((0/100)*ROUND(Source!R725, 2), 2)</f>
        <v>0</v>
      </c>
      <c r="AC860">
        <v>3</v>
      </c>
    </row>
    <row r="861" spans="1:29" ht="42.75" x14ac:dyDescent="0.2">
      <c r="A861" s="34" t="s">
        <v>662</v>
      </c>
      <c r="B861" s="34" t="str">
        <f>Source!F726</f>
        <v>1.12-5-179</v>
      </c>
      <c r="C861" s="34" t="s">
        <v>448</v>
      </c>
      <c r="D861" s="36" t="str">
        <f>Source!H726</f>
        <v>шт.</v>
      </c>
      <c r="E861" s="35">
        <f>Source!I726</f>
        <v>5</v>
      </c>
      <c r="F861" s="38">
        <f>Source!AK726</f>
        <v>2.76</v>
      </c>
      <c r="G861" s="41" t="s">
        <v>3</v>
      </c>
      <c r="H861" s="35">
        <f>Source!AW727</f>
        <v>1</v>
      </c>
      <c r="I861" s="38">
        <f>Source!O726</f>
        <v>13.8</v>
      </c>
      <c r="J861" s="35">
        <f>IF(Source!BC727&lt;&gt; 0, Source!BC727, 1)</f>
        <v>3.09</v>
      </c>
      <c r="K861" s="38">
        <f>Source!O727</f>
        <v>42.64</v>
      </c>
      <c r="Q861">
        <f>Source!X726</f>
        <v>0</v>
      </c>
      <c r="R861">
        <f>Source!X727</f>
        <v>0</v>
      </c>
      <c r="S861">
        <f>Source!Y726</f>
        <v>0</v>
      </c>
      <c r="T861">
        <f>Source!Y727</f>
        <v>0</v>
      </c>
      <c r="U861">
        <f>ROUND((175/100)*ROUND(Source!R726, 2), 2)</f>
        <v>0</v>
      </c>
      <c r="V861">
        <f>ROUND((0/100)*ROUND(Source!R727, 2), 2)</f>
        <v>0</v>
      </c>
      <c r="AC861">
        <v>3</v>
      </c>
    </row>
    <row r="862" spans="1:29" ht="57" x14ac:dyDescent="0.2">
      <c r="A862" s="34" t="s">
        <v>663</v>
      </c>
      <c r="B862" s="34" t="str">
        <f>Source!F728</f>
        <v>1.12-5-205</v>
      </c>
      <c r="C862" s="34" t="s">
        <v>665</v>
      </c>
      <c r="D862" s="36" t="str">
        <f>Source!H728</f>
        <v>шт.</v>
      </c>
      <c r="E862" s="35">
        <f>Source!I728</f>
        <v>5</v>
      </c>
      <c r="F862" s="38">
        <f>Source!AK728</f>
        <v>6.46</v>
      </c>
      <c r="G862" s="41" t="s">
        <v>3</v>
      </c>
      <c r="H862" s="35">
        <f>Source!AW729</f>
        <v>1</v>
      </c>
      <c r="I862" s="38">
        <f>Source!O728</f>
        <v>32.299999999999997</v>
      </c>
      <c r="J862" s="35">
        <f>IF(Source!BC729&lt;&gt; 0, Source!BC729, 1)</f>
        <v>2.12</v>
      </c>
      <c r="K862" s="38">
        <f>Source!O729</f>
        <v>68.48</v>
      </c>
      <c r="Q862">
        <f>Source!X728</f>
        <v>0</v>
      </c>
      <c r="R862">
        <f>Source!X729</f>
        <v>0</v>
      </c>
      <c r="S862">
        <f>Source!Y728</f>
        <v>0</v>
      </c>
      <c r="T862">
        <f>Source!Y729</f>
        <v>0</v>
      </c>
      <c r="U862">
        <f>ROUND((175/100)*ROUND(Source!R728, 2), 2)</f>
        <v>0</v>
      </c>
      <c r="V862">
        <f>ROUND((0/100)*ROUND(Source!R729, 2), 2)</f>
        <v>0</v>
      </c>
      <c r="AC862">
        <v>3</v>
      </c>
    </row>
    <row r="863" spans="1:29" ht="71.25" x14ac:dyDescent="0.2">
      <c r="A863" s="34" t="s">
        <v>667</v>
      </c>
      <c r="B863" s="34" t="str">
        <f>Source!F730</f>
        <v>1.13-3-38</v>
      </c>
      <c r="C863" s="34" t="s">
        <v>492</v>
      </c>
      <c r="D863" s="36" t="str">
        <f>Source!H730</f>
        <v>шт.</v>
      </c>
      <c r="E863" s="35">
        <f>Source!I730</f>
        <v>2</v>
      </c>
      <c r="F863" s="38">
        <f>Source!AK730</f>
        <v>151.24</v>
      </c>
      <c r="G863" s="41" t="s">
        <v>3</v>
      </c>
      <c r="H863" s="35">
        <f>Source!AW731</f>
        <v>1</v>
      </c>
      <c r="I863" s="38">
        <f>Source!O730</f>
        <v>302.48</v>
      </c>
      <c r="J863" s="35">
        <f>IF(Source!BC731&lt;&gt; 0, Source!BC731, 1)</f>
        <v>5.75</v>
      </c>
      <c r="K863" s="38">
        <f>Source!O731</f>
        <v>1739.26</v>
      </c>
      <c r="Q863">
        <f>Source!X730</f>
        <v>0</v>
      </c>
      <c r="R863">
        <f>Source!X731</f>
        <v>0</v>
      </c>
      <c r="S863">
        <f>Source!Y730</f>
        <v>0</v>
      </c>
      <c r="T863">
        <f>Source!Y731</f>
        <v>0</v>
      </c>
      <c r="U863">
        <f>ROUND((175/100)*ROUND(Source!R730, 2), 2)</f>
        <v>0</v>
      </c>
      <c r="V863">
        <f>ROUND((0/100)*ROUND(Source!R731, 2), 2)</f>
        <v>0</v>
      </c>
      <c r="AC863">
        <v>3</v>
      </c>
    </row>
    <row r="864" spans="1:29" ht="28.5" x14ac:dyDescent="0.2">
      <c r="A864" s="34" t="s">
        <v>668</v>
      </c>
      <c r="B864" s="34" t="str">
        <f>Source!F732</f>
        <v>1.7-3-8</v>
      </c>
      <c r="C864" s="34" t="s">
        <v>217</v>
      </c>
      <c r="D864" s="36" t="str">
        <f>Source!H732</f>
        <v>шт.</v>
      </c>
      <c r="E864" s="35">
        <f>Source!I732</f>
        <v>0.36</v>
      </c>
      <c r="F864" s="38">
        <f>Source!AK732</f>
        <v>11.82</v>
      </c>
      <c r="G864" s="41" t="s">
        <v>3</v>
      </c>
      <c r="H864" s="35">
        <f>Source!AW733</f>
        <v>1</v>
      </c>
      <c r="I864" s="38">
        <f>Source!O732</f>
        <v>4.26</v>
      </c>
      <c r="J864" s="35">
        <f>IF(Source!BC733&lt;&gt; 0, Source!BC733, 1)</f>
        <v>6.98</v>
      </c>
      <c r="K864" s="38">
        <f>Source!O733</f>
        <v>29.73</v>
      </c>
      <c r="Q864">
        <f>Source!X732</f>
        <v>0</v>
      </c>
      <c r="R864">
        <f>Source!X733</f>
        <v>0</v>
      </c>
      <c r="S864">
        <f>Source!Y732</f>
        <v>0</v>
      </c>
      <c r="T864">
        <f>Source!Y733</f>
        <v>0</v>
      </c>
      <c r="U864">
        <f>ROUND((175/100)*ROUND(Source!R732, 2), 2)</f>
        <v>0</v>
      </c>
      <c r="V864">
        <f>ROUND((0/100)*ROUND(Source!R733, 2), 2)</f>
        <v>0</v>
      </c>
      <c r="AC864">
        <v>3</v>
      </c>
    </row>
    <row r="865" spans="1:29" ht="14.25" x14ac:dyDescent="0.2">
      <c r="A865" s="34"/>
      <c r="B865" s="34"/>
      <c r="C865" s="34" t="s">
        <v>1101</v>
      </c>
      <c r="D865" s="36" t="s">
        <v>1102</v>
      </c>
      <c r="E865" s="35">
        <f>Source!BZ717</f>
        <v>109</v>
      </c>
      <c r="F865" s="38"/>
      <c r="G865" s="37"/>
      <c r="H865" s="35"/>
      <c r="I865" s="38">
        <f>SUM(Q851:Q864)</f>
        <v>102.93</v>
      </c>
      <c r="J865" s="35">
        <f>Source!AT717</f>
        <v>109</v>
      </c>
      <c r="K865" s="38">
        <f>SUM(R851:R864)</f>
        <v>5660.05</v>
      </c>
    </row>
    <row r="866" spans="1:29" ht="14.25" x14ac:dyDescent="0.2">
      <c r="A866" s="34"/>
      <c r="B866" s="34"/>
      <c r="C866" s="34" t="s">
        <v>1103</v>
      </c>
      <c r="D866" s="36" t="s">
        <v>1102</v>
      </c>
      <c r="E866" s="35">
        <f>Source!CA717</f>
        <v>61</v>
      </c>
      <c r="F866" s="38"/>
      <c r="G866" s="37"/>
      <c r="H866" s="35"/>
      <c r="I866" s="38">
        <f>SUM(S851:S865)</f>
        <v>57.6</v>
      </c>
      <c r="J866" s="35">
        <f>Source!AU717</f>
        <v>61</v>
      </c>
      <c r="K866" s="38">
        <f>SUM(T851:T865)</f>
        <v>3167.55</v>
      </c>
    </row>
    <row r="867" spans="1:29" ht="28.5" x14ac:dyDescent="0.2">
      <c r="A867" s="42"/>
      <c r="B867" s="42"/>
      <c r="C867" s="42" t="s">
        <v>1104</v>
      </c>
      <c r="D867" s="43" t="s">
        <v>1105</v>
      </c>
      <c r="E867" s="44">
        <f>Source!AQ716</f>
        <v>14.08</v>
      </c>
      <c r="F867" s="45"/>
      <c r="G867" s="46" t="str">
        <f>Source!DI716</f>
        <v>*1,15)*1,1</v>
      </c>
      <c r="H867" s="44">
        <f>Source!AV717</f>
        <v>1.0669999999999999</v>
      </c>
      <c r="I867" s="45">
        <f>Source!U716</f>
        <v>7.6018201600000017</v>
      </c>
      <c r="J867" s="44"/>
      <c r="K867" s="45"/>
    </row>
    <row r="868" spans="1:29" ht="15" x14ac:dyDescent="0.2">
      <c r="C868" s="47" t="s">
        <v>1106</v>
      </c>
      <c r="H868" s="48">
        <f>I853+I854+I856+I865+I866+SUM(I857:I864)</f>
        <v>2288.4</v>
      </c>
      <c r="I868" s="48"/>
      <c r="J868" s="48">
        <f>K853+K854+K856+K865+K866+SUM(K857:K864)</f>
        <v>20129.979999999996</v>
      </c>
      <c r="K868" s="48"/>
      <c r="O868" s="49">
        <f>I853+I854+I856+I865+I866+SUM(I857:I864)</f>
        <v>2288.4</v>
      </c>
      <c r="P868" s="49">
        <f>K853+K854+K856+K865+K866+SUM(K857:K864)</f>
        <v>20129.979999999996</v>
      </c>
    </row>
    <row r="870" spans="1:29" ht="85.5" x14ac:dyDescent="0.2">
      <c r="A870" s="34">
        <v>73</v>
      </c>
      <c r="B870" s="34" t="s">
        <v>1136</v>
      </c>
      <c r="C870" s="34" t="s">
        <v>453</v>
      </c>
      <c r="D870" s="36" t="str">
        <f>Source!H734</f>
        <v>100 м</v>
      </c>
      <c r="E870" s="35">
        <f>Source!I734</f>
        <v>0.05</v>
      </c>
      <c r="F870" s="38"/>
      <c r="G870" s="37"/>
      <c r="H870" s="35"/>
      <c r="I870" s="38"/>
      <c r="J870" s="35"/>
      <c r="K870" s="38"/>
      <c r="Q870">
        <f>Source!X734</f>
        <v>12.55</v>
      </c>
      <c r="R870">
        <f>Source!X735</f>
        <v>689.9</v>
      </c>
      <c r="S870">
        <f>Source!Y734</f>
        <v>7.02</v>
      </c>
      <c r="T870">
        <f>Source!Y735</f>
        <v>386.09</v>
      </c>
      <c r="U870">
        <f>ROUND((175/100)*ROUND(Source!R734, 2), 2)</f>
        <v>0.12</v>
      </c>
      <c r="V870">
        <f>ROUND((0/100)*ROUND(Source!R735, 2), 2)</f>
        <v>0</v>
      </c>
      <c r="AC870">
        <v>0</v>
      </c>
    </row>
    <row r="871" spans="1:29" x14ac:dyDescent="0.2">
      <c r="C871" s="39" t="str">
        <f>"Объем: "&amp;Source!I734&amp;"=5/"&amp;"100"</f>
        <v>Объем: 0,05=5/100</v>
      </c>
    </row>
    <row r="872" spans="1:29" ht="28.5" x14ac:dyDescent="0.2">
      <c r="A872" s="34"/>
      <c r="B872" s="34"/>
      <c r="C872" s="34" t="s">
        <v>1097</v>
      </c>
      <c r="D872" s="36"/>
      <c r="E872" s="35"/>
      <c r="F872" s="38">
        <f>Source!AO734</f>
        <v>169.54</v>
      </c>
      <c r="G872" s="37" t="str">
        <f>Source!DG734</f>
        <v>*1,15)*1,1</v>
      </c>
      <c r="H872" s="35">
        <f>Source!AV735</f>
        <v>1.0669999999999999</v>
      </c>
      <c r="I872" s="38">
        <f>Source!S734</f>
        <v>11.44</v>
      </c>
      <c r="J872" s="35">
        <f>IF(Source!BA735&lt;&gt; 0, Source!BA735, 1)</f>
        <v>54.99</v>
      </c>
      <c r="K872" s="38">
        <f>Source!S735</f>
        <v>629.09</v>
      </c>
    </row>
    <row r="873" spans="1:29" ht="28.5" x14ac:dyDescent="0.2">
      <c r="A873" s="34"/>
      <c r="B873" s="34"/>
      <c r="C873" s="34" t="s">
        <v>1098</v>
      </c>
      <c r="D873" s="36"/>
      <c r="E873" s="35"/>
      <c r="F873" s="38">
        <f>Source!AM734</f>
        <v>21.06</v>
      </c>
      <c r="G873" s="37" t="str">
        <f>Source!DE734</f>
        <v>*1,25)*1,1</v>
      </c>
      <c r="H873" s="35">
        <f>Source!AV735</f>
        <v>1.0669999999999999</v>
      </c>
      <c r="I873" s="38">
        <f>Source!Q734</f>
        <v>1.54</v>
      </c>
      <c r="J873" s="35">
        <f>IF(Source!BB735&lt;&gt; 0, Source!BB735, 1)</f>
        <v>11.94</v>
      </c>
      <c r="K873" s="38">
        <f>Source!Q735</f>
        <v>18.39</v>
      </c>
    </row>
    <row r="874" spans="1:29" ht="28.5" x14ac:dyDescent="0.2">
      <c r="A874" s="34"/>
      <c r="B874" s="34"/>
      <c r="C874" s="34" t="s">
        <v>1099</v>
      </c>
      <c r="D874" s="36"/>
      <c r="E874" s="35"/>
      <c r="F874" s="38">
        <f>Source!AN734</f>
        <v>1.01</v>
      </c>
      <c r="G874" s="37" t="str">
        <f>Source!DF734</f>
        <v>*1,25)*1,1</v>
      </c>
      <c r="H874" s="35">
        <f>Source!AV735</f>
        <v>1.0669999999999999</v>
      </c>
      <c r="I874" s="40">
        <f>Source!R734</f>
        <v>7.0000000000000007E-2</v>
      </c>
      <c r="J874" s="35">
        <f>IF(Source!BS735&lt;&gt; 0, Source!BS735, 1)</f>
        <v>54.99</v>
      </c>
      <c r="K874" s="40">
        <f>Source!R735</f>
        <v>3.85</v>
      </c>
    </row>
    <row r="875" spans="1:29" ht="14.25" x14ac:dyDescent="0.2">
      <c r="A875" s="34"/>
      <c r="B875" s="34"/>
      <c r="C875" s="34" t="s">
        <v>1100</v>
      </c>
      <c r="D875" s="36"/>
      <c r="E875" s="35"/>
      <c r="F875" s="38">
        <f>Source!AL734</f>
        <v>125.9</v>
      </c>
      <c r="G875" s="37" t="str">
        <f>Source!DD734</f>
        <v/>
      </c>
      <c r="H875" s="35">
        <f>Source!AW735</f>
        <v>1</v>
      </c>
      <c r="I875" s="38">
        <f>Source!P734</f>
        <v>6.3</v>
      </c>
      <c r="J875" s="35">
        <f>IF(Source!BC735&lt;&gt; 0, Source!BC735, 1)</f>
        <v>2.86</v>
      </c>
      <c r="K875" s="38">
        <f>Source!P735</f>
        <v>18.02</v>
      </c>
    </row>
    <row r="876" spans="1:29" ht="71.25" x14ac:dyDescent="0.2">
      <c r="A876" s="34" t="s">
        <v>670</v>
      </c>
      <c r="B876" s="34" t="str">
        <f>Source!F736</f>
        <v>1.12-10-146</v>
      </c>
      <c r="C876" s="34" t="s">
        <v>47</v>
      </c>
      <c r="D876" s="36" t="str">
        <f>Source!H736</f>
        <v>100 шт.</v>
      </c>
      <c r="E876" s="35">
        <f>Source!I736</f>
        <v>0.04</v>
      </c>
      <c r="F876" s="38">
        <f>Source!AK736</f>
        <v>526.22</v>
      </c>
      <c r="G876" s="41" t="s">
        <v>3</v>
      </c>
      <c r="H876" s="35">
        <f>Source!AW737</f>
        <v>1</v>
      </c>
      <c r="I876" s="38">
        <f>Source!O736</f>
        <v>21.05</v>
      </c>
      <c r="J876" s="35">
        <f>IF(Source!BC737&lt;&gt; 0, Source!BC737, 1)</f>
        <v>2.79</v>
      </c>
      <c r="K876" s="38">
        <f>Source!O737</f>
        <v>58.73</v>
      </c>
      <c r="Q876">
        <f>Source!X736</f>
        <v>0</v>
      </c>
      <c r="R876">
        <f>Source!X737</f>
        <v>0</v>
      </c>
      <c r="S876">
        <f>Source!Y736</f>
        <v>0</v>
      </c>
      <c r="T876">
        <f>Source!Y737</f>
        <v>0</v>
      </c>
      <c r="U876">
        <f>ROUND((175/100)*ROUND(Source!R736, 2), 2)</f>
        <v>0</v>
      </c>
      <c r="V876">
        <f>ROUND((0/100)*ROUND(Source!R737, 2), 2)</f>
        <v>0</v>
      </c>
      <c r="AC876">
        <v>3</v>
      </c>
    </row>
    <row r="877" spans="1:29" ht="142.5" x14ac:dyDescent="0.2">
      <c r="A877" s="34" t="s">
        <v>671</v>
      </c>
      <c r="B877" s="34" t="str">
        <f>Source!F738</f>
        <v>1.12-5-989</v>
      </c>
      <c r="C877" s="34" t="s">
        <v>1058</v>
      </c>
      <c r="D877" s="36" t="str">
        <f>Source!H738</f>
        <v>м</v>
      </c>
      <c r="E877" s="35">
        <f>Source!I738</f>
        <v>5.125</v>
      </c>
      <c r="F877" s="38">
        <f>Source!AK738</f>
        <v>64.55</v>
      </c>
      <c r="G877" s="41" t="s">
        <v>3</v>
      </c>
      <c r="H877" s="35">
        <f>Source!AW739</f>
        <v>1</v>
      </c>
      <c r="I877" s="38">
        <f>Source!O738</f>
        <v>330.82</v>
      </c>
      <c r="J877" s="35">
        <f>IF(Source!BC739&lt;&gt; 0, Source!BC739, 1)</f>
        <v>8.01</v>
      </c>
      <c r="K877" s="38">
        <f>Source!O739</f>
        <v>2649.87</v>
      </c>
      <c r="Q877">
        <f>Source!X738</f>
        <v>0</v>
      </c>
      <c r="R877">
        <f>Source!X739</f>
        <v>0</v>
      </c>
      <c r="S877">
        <f>Source!Y738</f>
        <v>0</v>
      </c>
      <c r="T877">
        <f>Source!Y739</f>
        <v>0</v>
      </c>
      <c r="U877">
        <f>ROUND((175/100)*ROUND(Source!R738, 2), 2)</f>
        <v>0</v>
      </c>
      <c r="V877">
        <f>ROUND((0/100)*ROUND(Source!R739, 2), 2)</f>
        <v>0</v>
      </c>
      <c r="AC877">
        <v>3</v>
      </c>
    </row>
    <row r="878" spans="1:29" ht="28.5" x14ac:dyDescent="0.2">
      <c r="A878" s="34" t="s">
        <v>672</v>
      </c>
      <c r="B878" s="34" t="str">
        <f>Source!F740</f>
        <v>1.7-3-8</v>
      </c>
      <c r="C878" s="34" t="s">
        <v>217</v>
      </c>
      <c r="D878" s="36" t="str">
        <f>Source!H740</f>
        <v>шт.</v>
      </c>
      <c r="E878" s="35">
        <f>Source!I740</f>
        <v>3.95E-2</v>
      </c>
      <c r="F878" s="38">
        <f>Source!AK740</f>
        <v>11.82</v>
      </c>
      <c r="G878" s="41" t="s">
        <v>3</v>
      </c>
      <c r="H878" s="35">
        <f>Source!AW741</f>
        <v>1</v>
      </c>
      <c r="I878" s="38">
        <f>Source!O740</f>
        <v>0.47</v>
      </c>
      <c r="J878" s="35">
        <f>IF(Source!BC741&lt;&gt; 0, Source!BC741, 1)</f>
        <v>6.98</v>
      </c>
      <c r="K878" s="38">
        <f>Source!O741</f>
        <v>3.28</v>
      </c>
      <c r="Q878">
        <f>Source!X740</f>
        <v>0</v>
      </c>
      <c r="R878">
        <f>Source!X741</f>
        <v>0</v>
      </c>
      <c r="S878">
        <f>Source!Y740</f>
        <v>0</v>
      </c>
      <c r="T878">
        <f>Source!Y741</f>
        <v>0</v>
      </c>
      <c r="U878">
        <f>ROUND((175/100)*ROUND(Source!R740, 2), 2)</f>
        <v>0</v>
      </c>
      <c r="V878">
        <f>ROUND((0/100)*ROUND(Source!R741, 2), 2)</f>
        <v>0</v>
      </c>
      <c r="AC878">
        <v>3</v>
      </c>
    </row>
    <row r="879" spans="1:29" ht="14.25" x14ac:dyDescent="0.2">
      <c r="A879" s="34"/>
      <c r="B879" s="34"/>
      <c r="C879" s="34" t="s">
        <v>1101</v>
      </c>
      <c r="D879" s="36" t="s">
        <v>1102</v>
      </c>
      <c r="E879" s="35">
        <f>Source!BZ735</f>
        <v>109</v>
      </c>
      <c r="F879" s="38"/>
      <c r="G879" s="37"/>
      <c r="H879" s="35"/>
      <c r="I879" s="38">
        <f>SUM(Q870:Q878)</f>
        <v>12.55</v>
      </c>
      <c r="J879" s="35">
        <f>Source!AT735</f>
        <v>109</v>
      </c>
      <c r="K879" s="38">
        <f>SUM(R870:R878)</f>
        <v>689.9</v>
      </c>
    </row>
    <row r="880" spans="1:29" ht="14.25" x14ac:dyDescent="0.2">
      <c r="A880" s="34"/>
      <c r="B880" s="34"/>
      <c r="C880" s="34" t="s">
        <v>1103</v>
      </c>
      <c r="D880" s="36" t="s">
        <v>1102</v>
      </c>
      <c r="E880" s="35">
        <f>Source!CA735</f>
        <v>61</v>
      </c>
      <c r="F880" s="38"/>
      <c r="G880" s="37"/>
      <c r="H880" s="35"/>
      <c r="I880" s="38">
        <f>SUM(S870:S879)</f>
        <v>7.02</v>
      </c>
      <c r="J880" s="35">
        <f>Source!AU735</f>
        <v>61</v>
      </c>
      <c r="K880" s="38">
        <f>SUM(T870:T879)</f>
        <v>386.09</v>
      </c>
    </row>
    <row r="881" spans="1:29" ht="28.5" x14ac:dyDescent="0.2">
      <c r="A881" s="42"/>
      <c r="B881" s="42"/>
      <c r="C881" s="42" t="s">
        <v>1104</v>
      </c>
      <c r="D881" s="43" t="s">
        <v>1105</v>
      </c>
      <c r="E881" s="44">
        <f>Source!AQ734</f>
        <v>13.73</v>
      </c>
      <c r="F881" s="45"/>
      <c r="G881" s="46" t="str">
        <f>Source!DI734</f>
        <v>*1,15)*1,1</v>
      </c>
      <c r="H881" s="44">
        <f>Source!AV735</f>
        <v>1.0669999999999999</v>
      </c>
      <c r="I881" s="45">
        <f>Source!U734</f>
        <v>0.92660680750000002</v>
      </c>
      <c r="J881" s="44"/>
      <c r="K881" s="45"/>
    </row>
    <row r="882" spans="1:29" ht="15" x14ac:dyDescent="0.2">
      <c r="C882" s="47" t="s">
        <v>1106</v>
      </c>
      <c r="H882" s="48">
        <f>I872+I873+I875+I879+I880+SUM(I876:I878)</f>
        <v>391.19000000000005</v>
      </c>
      <c r="I882" s="48"/>
      <c r="J882" s="48">
        <f>K872+K873+K875+K879+K880+SUM(K876:K878)</f>
        <v>4453.37</v>
      </c>
      <c r="K882" s="48"/>
      <c r="O882" s="49">
        <f>I872+I873+I875+I879+I880+SUM(I876:I878)</f>
        <v>391.19000000000005</v>
      </c>
      <c r="P882" s="49">
        <f>K872+K873+K875+K879+K880+SUM(K876:K878)</f>
        <v>4453.37</v>
      </c>
    </row>
    <row r="884" spans="1:29" ht="85.5" x14ac:dyDescent="0.2">
      <c r="A884" s="34">
        <v>74</v>
      </c>
      <c r="B884" s="34" t="s">
        <v>1120</v>
      </c>
      <c r="C884" s="34" t="s">
        <v>221</v>
      </c>
      <c r="D884" s="36" t="str">
        <f>Source!H742</f>
        <v>100 сварных соединений</v>
      </c>
      <c r="E884" s="35">
        <f>Source!I742</f>
        <v>21.83</v>
      </c>
      <c r="F884" s="38"/>
      <c r="G884" s="37"/>
      <c r="H884" s="35"/>
      <c r="I884" s="38"/>
      <c r="J884" s="35"/>
      <c r="K884" s="38"/>
      <c r="Q884">
        <f>Source!X742</f>
        <v>674.78</v>
      </c>
      <c r="R884">
        <f>Source!X743</f>
        <v>37105.9</v>
      </c>
      <c r="S884">
        <f>Source!Y742</f>
        <v>377.63</v>
      </c>
      <c r="T884">
        <f>Source!Y743</f>
        <v>20765.689999999999</v>
      </c>
      <c r="U884">
        <f>ROUND((175/100)*ROUND(Source!R742, 2), 2)</f>
        <v>0</v>
      </c>
      <c r="V884">
        <f>ROUND((0/100)*ROUND(Source!R743, 2), 2)</f>
        <v>0</v>
      </c>
      <c r="AC884">
        <v>0</v>
      </c>
    </row>
    <row r="885" spans="1:29" ht="38.25" x14ac:dyDescent="0.2">
      <c r="C885" s="39" t="str">
        <f>"Объем: "&amp;Source!I742&amp;"=(2*"&amp;"420+"&amp;"2*"&amp;"30+"&amp;"3*"&amp;"65+"&amp;"3*"&amp;"5+"&amp;"3*"&amp;"27+"&amp;"3*"&amp;"57+"&amp;"2*"&amp;"53+"&amp;"2*"&amp;"310+"&amp;"2*"&amp;"30+"&amp;"2*"&amp;"5+"&amp;"2*"&amp;"5+"&amp;"3*"&amp;"5)/"&amp;"100"</f>
        <v>Объем: 21,83=(2*420+2*30+3*65+3*5+3*27+3*57+2*53+2*310+2*30+2*5+2*5+3*5)/100</v>
      </c>
    </row>
    <row r="886" spans="1:29" ht="28.5" x14ac:dyDescent="0.2">
      <c r="A886" s="34"/>
      <c r="B886" s="34"/>
      <c r="C886" s="34" t="s">
        <v>1097</v>
      </c>
      <c r="D886" s="36"/>
      <c r="E886" s="35"/>
      <c r="F886" s="38">
        <f>Source!AO742</f>
        <v>21.01</v>
      </c>
      <c r="G886" s="37" t="str">
        <f>Source!DG742</f>
        <v>*1,15)*1,1</v>
      </c>
      <c r="H886" s="35">
        <f>Source!AV743</f>
        <v>1.0669999999999999</v>
      </c>
      <c r="I886" s="38">
        <f>Source!S742</f>
        <v>619.05999999999995</v>
      </c>
      <c r="J886" s="35">
        <f>IF(Source!BA743&lt;&gt; 0, Source!BA743, 1)</f>
        <v>54.99</v>
      </c>
      <c r="K886" s="38">
        <f>Source!S743</f>
        <v>34042.11</v>
      </c>
    </row>
    <row r="887" spans="1:29" ht="28.5" x14ac:dyDescent="0.2">
      <c r="A887" s="34"/>
      <c r="B887" s="34"/>
      <c r="C887" s="34" t="s">
        <v>1098</v>
      </c>
      <c r="D887" s="36"/>
      <c r="E887" s="35"/>
      <c r="F887" s="38">
        <f>Source!AM742</f>
        <v>1.1000000000000001</v>
      </c>
      <c r="G887" s="37" t="str">
        <f>Source!DE742</f>
        <v>*1,25)*1,1</v>
      </c>
      <c r="H887" s="35">
        <f>Source!AV743</f>
        <v>1.0669999999999999</v>
      </c>
      <c r="I887" s="38">
        <f>Source!Q742</f>
        <v>35.229999999999997</v>
      </c>
      <c r="J887" s="35">
        <f>IF(Source!BB743&lt;&gt; 0, Source!BB743, 1)</f>
        <v>10.84</v>
      </c>
      <c r="K887" s="38">
        <f>Source!Q743</f>
        <v>381.89</v>
      </c>
    </row>
    <row r="888" spans="1:29" ht="14.25" x14ac:dyDescent="0.2">
      <c r="A888" s="34"/>
      <c r="B888" s="34"/>
      <c r="C888" s="34" t="s">
        <v>1101</v>
      </c>
      <c r="D888" s="36" t="s">
        <v>1102</v>
      </c>
      <c r="E888" s="35">
        <f>Source!BZ743</f>
        <v>109</v>
      </c>
      <c r="F888" s="38"/>
      <c r="G888" s="37"/>
      <c r="H888" s="35"/>
      <c r="I888" s="38">
        <f>SUM(Q884:Q887)</f>
        <v>674.78</v>
      </c>
      <c r="J888" s="35">
        <f>Source!AT743</f>
        <v>109</v>
      </c>
      <c r="K888" s="38">
        <f>SUM(R884:R887)</f>
        <v>37105.9</v>
      </c>
    </row>
    <row r="889" spans="1:29" ht="14.25" x14ac:dyDescent="0.2">
      <c r="A889" s="34"/>
      <c r="B889" s="34"/>
      <c r="C889" s="34" t="s">
        <v>1103</v>
      </c>
      <c r="D889" s="36" t="s">
        <v>1102</v>
      </c>
      <c r="E889" s="35">
        <f>Source!CA743</f>
        <v>61</v>
      </c>
      <c r="F889" s="38"/>
      <c r="G889" s="37"/>
      <c r="H889" s="35"/>
      <c r="I889" s="38">
        <f>SUM(S884:S888)</f>
        <v>377.63</v>
      </c>
      <c r="J889" s="35">
        <f>Source!AU743</f>
        <v>61</v>
      </c>
      <c r="K889" s="38">
        <f>SUM(T884:T888)</f>
        <v>20765.689999999999</v>
      </c>
    </row>
    <row r="890" spans="1:29" ht="28.5" x14ac:dyDescent="0.2">
      <c r="A890" s="42"/>
      <c r="B890" s="42"/>
      <c r="C890" s="42" t="s">
        <v>1104</v>
      </c>
      <c r="D890" s="43" t="s">
        <v>1105</v>
      </c>
      <c r="E890" s="44">
        <f>Source!AQ742</f>
        <v>1.56</v>
      </c>
      <c r="F890" s="45"/>
      <c r="G890" s="46" t="str">
        <f>Source!DI742</f>
        <v>*1,15)*1,1</v>
      </c>
      <c r="H890" s="44">
        <f>Source!AV743</f>
        <v>1.0669999999999999</v>
      </c>
      <c r="I890" s="45">
        <f>Source!U742</f>
        <v>45.965636574000001</v>
      </c>
      <c r="J890" s="44"/>
      <c r="K890" s="45"/>
    </row>
    <row r="891" spans="1:29" ht="15" x14ac:dyDescent="0.2">
      <c r="C891" s="47" t="s">
        <v>1106</v>
      </c>
      <c r="H891" s="48">
        <f>I886+I887+I888+I889+0</f>
        <v>1706.6999999999998</v>
      </c>
      <c r="I891" s="48"/>
      <c r="J891" s="48">
        <f>K886+K887+K888+K889+0</f>
        <v>92295.59</v>
      </c>
      <c r="K891" s="48"/>
      <c r="O891" s="49">
        <f>I886+I887+I888+I889+0</f>
        <v>1706.6999999999998</v>
      </c>
      <c r="P891" s="49">
        <f>K886+K887+K888+K889+0</f>
        <v>92295.59</v>
      </c>
    </row>
    <row r="893" spans="1:29" ht="85.5" x14ac:dyDescent="0.2">
      <c r="A893" s="34">
        <v>75</v>
      </c>
      <c r="B893" s="34" t="s">
        <v>1137</v>
      </c>
      <c r="C893" s="34" t="s">
        <v>471</v>
      </c>
      <c r="D893" s="36" t="str">
        <f>Source!H744</f>
        <v>100 сварных соединений</v>
      </c>
      <c r="E893" s="35">
        <f>Source!I744</f>
        <v>0.53</v>
      </c>
      <c r="F893" s="38"/>
      <c r="G893" s="37"/>
      <c r="H893" s="35"/>
      <c r="I893" s="38"/>
      <c r="J893" s="35"/>
      <c r="K893" s="38"/>
      <c r="Q893">
        <f>Source!X744</f>
        <v>24.56</v>
      </c>
      <c r="R893">
        <f>Source!X745</f>
        <v>1350.42</v>
      </c>
      <c r="S893">
        <f>Source!Y744</f>
        <v>13.74</v>
      </c>
      <c r="T893">
        <f>Source!Y745</f>
        <v>755.74</v>
      </c>
      <c r="U893">
        <f>ROUND((175/100)*ROUND(Source!R744, 2), 2)</f>
        <v>0</v>
      </c>
      <c r="V893">
        <f>ROUND((0/100)*ROUND(Source!R745, 2), 2)</f>
        <v>0</v>
      </c>
      <c r="AC893">
        <v>0</v>
      </c>
    </row>
    <row r="894" spans="1:29" x14ac:dyDescent="0.2">
      <c r="C894" s="39" t="str">
        <f>"Объем: "&amp;Source!I744&amp;"=(2*"&amp;"8+"&amp;"3*"&amp;"5+"&amp;"2*"&amp;"6+"&amp;"2*"&amp;"5)/"&amp;"100"</f>
        <v>Объем: 0,53=(2*8+3*5+2*6+2*5)/100</v>
      </c>
    </row>
    <row r="895" spans="1:29" ht="28.5" x14ac:dyDescent="0.2">
      <c r="A895" s="34"/>
      <c r="B895" s="34"/>
      <c r="C895" s="34" t="s">
        <v>1097</v>
      </c>
      <c r="D895" s="36"/>
      <c r="E895" s="35"/>
      <c r="F895" s="38">
        <f>Source!AO744</f>
        <v>31.49</v>
      </c>
      <c r="G895" s="37" t="str">
        <f>Source!DG744</f>
        <v>*1,15)*1,1</v>
      </c>
      <c r="H895" s="35">
        <f>Source!AV745</f>
        <v>1.0669999999999999</v>
      </c>
      <c r="I895" s="38">
        <f>Source!S744</f>
        <v>22.53</v>
      </c>
      <c r="J895" s="35">
        <f>IF(Source!BA745&lt;&gt; 0, Source!BA745, 1)</f>
        <v>54.99</v>
      </c>
      <c r="K895" s="38">
        <f>Source!S745</f>
        <v>1238.92</v>
      </c>
    </row>
    <row r="896" spans="1:29" ht="28.5" x14ac:dyDescent="0.2">
      <c r="A896" s="34"/>
      <c r="B896" s="34"/>
      <c r="C896" s="34" t="s">
        <v>1098</v>
      </c>
      <c r="D896" s="36"/>
      <c r="E896" s="35"/>
      <c r="F896" s="38">
        <f>Source!AM744</f>
        <v>1.57</v>
      </c>
      <c r="G896" s="37" t="str">
        <f>Source!DE744</f>
        <v>*1,25)*1,1</v>
      </c>
      <c r="H896" s="35">
        <f>Source!AV745</f>
        <v>1.0669999999999999</v>
      </c>
      <c r="I896" s="38">
        <f>Source!Q744</f>
        <v>1.22</v>
      </c>
      <c r="J896" s="35">
        <f>IF(Source!BB745&lt;&gt; 0, Source!BB745, 1)</f>
        <v>10.85</v>
      </c>
      <c r="K896" s="38">
        <f>Source!Q745</f>
        <v>13.24</v>
      </c>
    </row>
    <row r="897" spans="1:29" ht="14.25" x14ac:dyDescent="0.2">
      <c r="A897" s="34"/>
      <c r="B897" s="34"/>
      <c r="C897" s="34" t="s">
        <v>1101</v>
      </c>
      <c r="D897" s="36" t="s">
        <v>1102</v>
      </c>
      <c r="E897" s="35">
        <f>Source!BZ745</f>
        <v>109</v>
      </c>
      <c r="F897" s="38"/>
      <c r="G897" s="37"/>
      <c r="H897" s="35"/>
      <c r="I897" s="38">
        <f>SUM(Q893:Q896)</f>
        <v>24.56</v>
      </c>
      <c r="J897" s="35">
        <f>Source!AT745</f>
        <v>109</v>
      </c>
      <c r="K897" s="38">
        <f>SUM(R893:R896)</f>
        <v>1350.42</v>
      </c>
    </row>
    <row r="898" spans="1:29" ht="14.25" x14ac:dyDescent="0.2">
      <c r="A898" s="34"/>
      <c r="B898" s="34"/>
      <c r="C898" s="34" t="s">
        <v>1103</v>
      </c>
      <c r="D898" s="36" t="s">
        <v>1102</v>
      </c>
      <c r="E898" s="35">
        <f>Source!CA745</f>
        <v>61</v>
      </c>
      <c r="F898" s="38"/>
      <c r="G898" s="37"/>
      <c r="H898" s="35"/>
      <c r="I898" s="38">
        <f>SUM(S893:S897)</f>
        <v>13.74</v>
      </c>
      <c r="J898" s="35">
        <f>Source!AU745</f>
        <v>61</v>
      </c>
      <c r="K898" s="38">
        <f>SUM(T893:T897)</f>
        <v>755.74</v>
      </c>
    </row>
    <row r="899" spans="1:29" ht="28.5" x14ac:dyDescent="0.2">
      <c r="A899" s="42"/>
      <c r="B899" s="42"/>
      <c r="C899" s="42" t="s">
        <v>1104</v>
      </c>
      <c r="D899" s="43" t="s">
        <v>1105</v>
      </c>
      <c r="E899" s="44">
        <f>Source!AQ744</f>
        <v>2.34</v>
      </c>
      <c r="F899" s="45"/>
      <c r="G899" s="46" t="str">
        <f>Source!DI744</f>
        <v>*1,15)*1,1</v>
      </c>
      <c r="H899" s="44">
        <f>Source!AV745</f>
        <v>1.0669999999999999</v>
      </c>
      <c r="I899" s="45">
        <f>Source!U744</f>
        <v>1.6739661510000001</v>
      </c>
      <c r="J899" s="44"/>
      <c r="K899" s="45"/>
    </row>
    <row r="900" spans="1:29" ht="15" x14ac:dyDescent="0.2">
      <c r="C900" s="47" t="s">
        <v>1106</v>
      </c>
      <c r="H900" s="48">
        <f>I895+I896+I897+I898+0</f>
        <v>62.050000000000004</v>
      </c>
      <c r="I900" s="48"/>
      <c r="J900" s="48">
        <f>K895+K896+K897+K898+0</f>
        <v>3358.3199999999997</v>
      </c>
      <c r="K900" s="48"/>
      <c r="O900" s="49">
        <f>I895+I896+I897+I898+0</f>
        <v>62.050000000000004</v>
      </c>
      <c r="P900" s="49">
        <f>K895+K896+K897+K898+0</f>
        <v>3358.3199999999997</v>
      </c>
    </row>
    <row r="902" spans="1:29" ht="14.25" x14ac:dyDescent="0.2">
      <c r="C902" s="50" t="str">
        <f>Source!G746</f>
        <v>Водоразборный узел ГВС</v>
      </c>
    </row>
    <row r="903" spans="1:29" ht="85.5" x14ac:dyDescent="0.2">
      <c r="A903" s="42">
        <v>76</v>
      </c>
      <c r="B903" s="42" t="str">
        <f>Source!F747</f>
        <v>1.13-4-61</v>
      </c>
      <c r="C903" s="42" t="s">
        <v>38</v>
      </c>
      <c r="D903" s="43" t="str">
        <f>Source!H747</f>
        <v>шт.</v>
      </c>
      <c r="E903" s="44">
        <f>Source!I747</f>
        <v>65</v>
      </c>
      <c r="F903" s="45">
        <f>Source!AL747</f>
        <v>34.97</v>
      </c>
      <c r="G903" s="46" t="str">
        <f>Source!DD747</f>
        <v/>
      </c>
      <c r="H903" s="44">
        <f>Source!AW748</f>
        <v>1</v>
      </c>
      <c r="I903" s="45">
        <f>Source!P747</f>
        <v>2273.0500000000002</v>
      </c>
      <c r="J903" s="44">
        <f>IF(Source!BC748&lt;&gt; 0, Source!BC748, 1)</f>
        <v>18.72</v>
      </c>
      <c r="K903" s="45">
        <f>Source!P748</f>
        <v>42551.5</v>
      </c>
      <c r="Q903">
        <f>Source!X747</f>
        <v>0</v>
      </c>
      <c r="R903">
        <f>Source!X748</f>
        <v>0</v>
      </c>
      <c r="S903">
        <f>Source!Y747</f>
        <v>0</v>
      </c>
      <c r="T903">
        <f>Source!Y748</f>
        <v>0</v>
      </c>
      <c r="U903">
        <f>ROUND((175/100)*ROUND(Source!R747, 2), 2)</f>
        <v>0</v>
      </c>
      <c r="V903">
        <f>ROUND((0/100)*ROUND(Source!R748, 2), 2)</f>
        <v>0</v>
      </c>
      <c r="AC903">
        <v>3</v>
      </c>
    </row>
    <row r="904" spans="1:29" ht="15" x14ac:dyDescent="0.2">
      <c r="C904" s="47" t="s">
        <v>1106</v>
      </c>
      <c r="H904" s="48">
        <f>I903+0</f>
        <v>2273.0500000000002</v>
      </c>
      <c r="I904" s="48"/>
      <c r="J904" s="48">
        <f>K903+0</f>
        <v>42551.5</v>
      </c>
      <c r="K904" s="48"/>
      <c r="O904" s="49">
        <f>I903+0</f>
        <v>2273.0500000000002</v>
      </c>
      <c r="P904" s="49">
        <f>K903+0</f>
        <v>42551.5</v>
      </c>
    </row>
    <row r="906" spans="1:29" ht="78" x14ac:dyDescent="0.2">
      <c r="A906" s="34">
        <v>77</v>
      </c>
      <c r="B906" s="34" t="s">
        <v>1122</v>
      </c>
      <c r="C906" s="34" t="s">
        <v>253</v>
      </c>
      <c r="D906" s="36" t="str">
        <f>Source!H753</f>
        <v>1 фильтр</v>
      </c>
      <c r="E906" s="35">
        <f>Source!I753</f>
        <v>47</v>
      </c>
      <c r="F906" s="38"/>
      <c r="G906" s="37"/>
      <c r="H906" s="35"/>
      <c r="I906" s="38"/>
      <c r="J906" s="35"/>
      <c r="K906" s="38"/>
      <c r="Q906">
        <f>Source!X753</f>
        <v>671.19</v>
      </c>
      <c r="R906">
        <f>Source!X754</f>
        <v>36908.699999999997</v>
      </c>
      <c r="S906">
        <f>Source!Y753</f>
        <v>375.62</v>
      </c>
      <c r="T906">
        <f>Source!Y754</f>
        <v>20655.330000000002</v>
      </c>
      <c r="U906">
        <f>ROUND((175/100)*ROUND(Source!R753, 2), 2)</f>
        <v>50.68</v>
      </c>
      <c r="V906">
        <f>ROUND((0/100)*ROUND(Source!R754, 2), 2)</f>
        <v>0</v>
      </c>
      <c r="AC906">
        <v>0</v>
      </c>
    </row>
    <row r="907" spans="1:29" ht="28.5" x14ac:dyDescent="0.2">
      <c r="A907" s="34"/>
      <c r="B907" s="34"/>
      <c r="C907" s="34" t="s">
        <v>1097</v>
      </c>
      <c r="D907" s="36"/>
      <c r="E907" s="35"/>
      <c r="F907" s="38">
        <f>Source!AO753</f>
        <v>9.25</v>
      </c>
      <c r="G907" s="37" t="str">
        <f>Source!DG753</f>
        <v>*1,15)*1,1</v>
      </c>
      <c r="H907" s="35">
        <f>Source!AV754</f>
        <v>1.0669999999999999</v>
      </c>
      <c r="I907" s="38">
        <f>Source!S753</f>
        <v>586.80999999999995</v>
      </c>
      <c r="J907" s="35">
        <f>IF(Source!BA754&lt;&gt; 0, Source!BA754, 1)</f>
        <v>54.99</v>
      </c>
      <c r="K907" s="38">
        <f>Source!S754</f>
        <v>32268.68</v>
      </c>
    </row>
    <row r="908" spans="1:29" ht="28.5" x14ac:dyDescent="0.2">
      <c r="A908" s="34"/>
      <c r="B908" s="34"/>
      <c r="C908" s="34" t="s">
        <v>1098</v>
      </c>
      <c r="D908" s="36"/>
      <c r="E908" s="35"/>
      <c r="F908" s="38">
        <f>Source!AM753</f>
        <v>4.54</v>
      </c>
      <c r="G908" s="37" t="str">
        <f>Source!DE753</f>
        <v>*1,25)*1,1</v>
      </c>
      <c r="H908" s="35">
        <f>Source!AV754</f>
        <v>1.0669999999999999</v>
      </c>
      <c r="I908" s="38">
        <f>Source!Q753</f>
        <v>313.06</v>
      </c>
      <c r="J908" s="35">
        <f>IF(Source!BB754&lt;&gt; 0, Source!BB754, 1)</f>
        <v>14.42</v>
      </c>
      <c r="K908" s="38">
        <f>Source!Q754</f>
        <v>4514.33</v>
      </c>
    </row>
    <row r="909" spans="1:29" ht="28.5" x14ac:dyDescent="0.2">
      <c r="A909" s="34"/>
      <c r="B909" s="34"/>
      <c r="C909" s="34" t="s">
        <v>1099</v>
      </c>
      <c r="D909" s="36"/>
      <c r="E909" s="35"/>
      <c r="F909" s="38">
        <f>Source!AN753</f>
        <v>0.42</v>
      </c>
      <c r="G909" s="37" t="str">
        <f>Source!DF753</f>
        <v>*1,25)*1,1</v>
      </c>
      <c r="H909" s="35">
        <f>Source!AV754</f>
        <v>1.0669999999999999</v>
      </c>
      <c r="I909" s="40">
        <f>Source!R753</f>
        <v>28.96</v>
      </c>
      <c r="J909" s="35">
        <f>IF(Source!BS754&lt;&gt; 0, Source!BS754, 1)</f>
        <v>54.99</v>
      </c>
      <c r="K909" s="40">
        <f>Source!R754</f>
        <v>1592.51</v>
      </c>
    </row>
    <row r="910" spans="1:29" ht="14.25" x14ac:dyDescent="0.2">
      <c r="A910" s="34"/>
      <c r="B910" s="34"/>
      <c r="C910" s="34" t="s">
        <v>1100</v>
      </c>
      <c r="D910" s="36"/>
      <c r="E910" s="35"/>
      <c r="F910" s="38">
        <f>Source!AL753</f>
        <v>0.5</v>
      </c>
      <c r="G910" s="37" t="str">
        <f>Source!DD753</f>
        <v/>
      </c>
      <c r="H910" s="35">
        <f>Source!AW754</f>
        <v>1</v>
      </c>
      <c r="I910" s="38">
        <f>Source!P753</f>
        <v>23.5</v>
      </c>
      <c r="J910" s="35">
        <f>IF(Source!BC754&lt;&gt; 0, Source!BC754, 1)</f>
        <v>13.1</v>
      </c>
      <c r="K910" s="38">
        <f>Source!P754</f>
        <v>307.85000000000002</v>
      </c>
    </row>
    <row r="911" spans="1:29" ht="71.25" x14ac:dyDescent="0.2">
      <c r="A911" s="34" t="s">
        <v>678</v>
      </c>
      <c r="B911" s="34" t="str">
        <f>Source!F755</f>
        <v>1.18-7-41</v>
      </c>
      <c r="C911" s="34" t="s">
        <v>260</v>
      </c>
      <c r="D911" s="36" t="str">
        <f>Source!H755</f>
        <v>шт.</v>
      </c>
      <c r="E911" s="35">
        <f>Source!I755</f>
        <v>47</v>
      </c>
      <c r="F911" s="38">
        <f>Source!AK755</f>
        <v>239.46</v>
      </c>
      <c r="G911" s="41" t="s">
        <v>3</v>
      </c>
      <c r="H911" s="35">
        <f>Source!AW756</f>
        <v>1</v>
      </c>
      <c r="I911" s="38">
        <f>Source!O755</f>
        <v>11254.62</v>
      </c>
      <c r="J911" s="35">
        <f>IF(Source!BC756&lt;&gt; 0, Source!BC756, 1)</f>
        <v>0.83</v>
      </c>
      <c r="K911" s="38">
        <f>Source!O756</f>
        <v>9341.33</v>
      </c>
      <c r="Q911">
        <f>Source!X755</f>
        <v>0</v>
      </c>
      <c r="R911">
        <f>Source!X756</f>
        <v>0</v>
      </c>
      <c r="S911">
        <f>Source!Y755</f>
        <v>0</v>
      </c>
      <c r="T911">
        <f>Source!Y756</f>
        <v>0</v>
      </c>
      <c r="U911">
        <f>ROUND((175/100)*ROUND(Source!R755, 2), 2)</f>
        <v>0</v>
      </c>
      <c r="V911">
        <f>ROUND((0/100)*ROUND(Source!R756, 2), 2)</f>
        <v>0</v>
      </c>
      <c r="AC911">
        <v>3</v>
      </c>
    </row>
    <row r="912" spans="1:29" ht="14.25" x14ac:dyDescent="0.2">
      <c r="A912" s="34"/>
      <c r="B912" s="34"/>
      <c r="C912" s="34" t="s">
        <v>1101</v>
      </c>
      <c r="D912" s="36" t="s">
        <v>1102</v>
      </c>
      <c r="E912" s="35">
        <f>Source!BZ754</f>
        <v>109</v>
      </c>
      <c r="F912" s="38"/>
      <c r="G912" s="37"/>
      <c r="H912" s="35"/>
      <c r="I912" s="38">
        <f>SUM(Q906:Q911)</f>
        <v>671.19</v>
      </c>
      <c r="J912" s="35">
        <f>Source!AT754</f>
        <v>109</v>
      </c>
      <c r="K912" s="38">
        <f>SUM(R906:R911)</f>
        <v>36908.699999999997</v>
      </c>
    </row>
    <row r="913" spans="1:29" ht="14.25" x14ac:dyDescent="0.2">
      <c r="A913" s="34"/>
      <c r="B913" s="34"/>
      <c r="C913" s="34" t="s">
        <v>1103</v>
      </c>
      <c r="D913" s="36" t="s">
        <v>1102</v>
      </c>
      <c r="E913" s="35">
        <f>Source!CA754</f>
        <v>61</v>
      </c>
      <c r="F913" s="38"/>
      <c r="G913" s="37"/>
      <c r="H913" s="35"/>
      <c r="I913" s="38">
        <f>SUM(S906:S912)</f>
        <v>375.62</v>
      </c>
      <c r="J913" s="35">
        <f>Source!AU754</f>
        <v>61</v>
      </c>
      <c r="K913" s="38">
        <f>SUM(T906:T912)</f>
        <v>20655.330000000002</v>
      </c>
    </row>
    <row r="914" spans="1:29" ht="28.5" x14ac:dyDescent="0.2">
      <c r="A914" s="42"/>
      <c r="B914" s="42"/>
      <c r="C914" s="42" t="s">
        <v>1104</v>
      </c>
      <c r="D914" s="43" t="s">
        <v>1105</v>
      </c>
      <c r="E914" s="44">
        <f>Source!AQ753</f>
        <v>0.75</v>
      </c>
      <c r="F914" s="45"/>
      <c r="G914" s="46" t="str">
        <f>Source!DI753</f>
        <v>*1,15)*1,1</v>
      </c>
      <c r="H914" s="44">
        <f>Source!AV754</f>
        <v>1.0669999999999999</v>
      </c>
      <c r="I914" s="45">
        <f>Source!U753</f>
        <v>47.578863750000004</v>
      </c>
      <c r="J914" s="44"/>
      <c r="K914" s="45"/>
    </row>
    <row r="915" spans="1:29" ht="15" x14ac:dyDescent="0.2">
      <c r="C915" s="47" t="s">
        <v>1106</v>
      </c>
      <c r="H915" s="48">
        <f>I907+I908+I910+I912+I913+SUM(I911:I911)</f>
        <v>13224.800000000001</v>
      </c>
      <c r="I915" s="48"/>
      <c r="J915" s="48">
        <f>K907+K908+K910+K912+K913+SUM(K911:K911)</f>
        <v>103996.22</v>
      </c>
      <c r="K915" s="48"/>
      <c r="O915" s="49">
        <f>I907+I908+I910+I912+I913+SUM(I911:I911)</f>
        <v>13224.800000000001</v>
      </c>
      <c r="P915" s="49">
        <f>K907+K908+K910+K912+K913+SUM(K911:K911)</f>
        <v>103996.22</v>
      </c>
    </row>
    <row r="917" spans="1:29" ht="28.5" x14ac:dyDescent="0.2">
      <c r="A917" s="34">
        <v>78</v>
      </c>
      <c r="B917" s="34" t="str">
        <f>Source!F757</f>
        <v>4.11-2-1</v>
      </c>
      <c r="C917" s="34" t="s">
        <v>264</v>
      </c>
      <c r="D917" s="36" t="str">
        <f>Source!H757</f>
        <v>1  ШТ.</v>
      </c>
      <c r="E917" s="35">
        <f>Source!I757</f>
        <v>47</v>
      </c>
      <c r="F917" s="38"/>
      <c r="G917" s="37"/>
      <c r="H917" s="35"/>
      <c r="I917" s="38"/>
      <c r="J917" s="35"/>
      <c r="K917" s="38"/>
      <c r="Q917">
        <f>Source!X757</f>
        <v>172.73</v>
      </c>
      <c r="R917">
        <f>Source!X758</f>
        <v>9498.31</v>
      </c>
      <c r="S917">
        <f>Source!Y757</f>
        <v>88.28</v>
      </c>
      <c r="T917">
        <f>Source!Y758</f>
        <v>4854.6899999999996</v>
      </c>
      <c r="U917">
        <f>ROUND((175/100)*ROUND(Source!R757, 2), 2)</f>
        <v>0</v>
      </c>
      <c r="V917">
        <f>ROUND((0/100)*ROUND(Source!R758, 2), 2)</f>
        <v>0</v>
      </c>
      <c r="AC917">
        <v>0</v>
      </c>
    </row>
    <row r="918" spans="1:29" ht="14.25" x14ac:dyDescent="0.2">
      <c r="A918" s="34"/>
      <c r="B918" s="34"/>
      <c r="C918" s="34" t="s">
        <v>1097</v>
      </c>
      <c r="D918" s="36"/>
      <c r="E918" s="35"/>
      <c r="F918" s="38">
        <f>Source!AO757</f>
        <v>3.9</v>
      </c>
      <c r="G918" s="37" t="str">
        <f>Source!DG757</f>
        <v/>
      </c>
      <c r="H918" s="35">
        <f>Source!AV758</f>
        <v>1.0469999999999999</v>
      </c>
      <c r="I918" s="38">
        <f>Source!S757</f>
        <v>191.92</v>
      </c>
      <c r="J918" s="35">
        <f>IF(Source!BA758&lt;&gt; 0, Source!BA758, 1)</f>
        <v>54.99</v>
      </c>
      <c r="K918" s="38">
        <f>Source!S758</f>
        <v>10553.68</v>
      </c>
    </row>
    <row r="919" spans="1:29" ht="14.25" x14ac:dyDescent="0.2">
      <c r="A919" s="34"/>
      <c r="B919" s="34"/>
      <c r="C919" s="34" t="s">
        <v>1100</v>
      </c>
      <c r="D919" s="36"/>
      <c r="E919" s="35"/>
      <c r="F919" s="38">
        <f>Source!AL757</f>
        <v>0.81</v>
      </c>
      <c r="G919" s="37" t="str">
        <f>Source!DD757</f>
        <v/>
      </c>
      <c r="H919" s="35">
        <f>Source!AW758</f>
        <v>1</v>
      </c>
      <c r="I919" s="38">
        <f>Source!P757</f>
        <v>38.07</v>
      </c>
      <c r="J919" s="35">
        <f>IF(Source!BC758&lt;&gt; 0, Source!BC758, 1)</f>
        <v>8.8000000000000007</v>
      </c>
      <c r="K919" s="38">
        <f>Source!P758</f>
        <v>335.02</v>
      </c>
    </row>
    <row r="920" spans="1:29" ht="41.25" x14ac:dyDescent="0.2">
      <c r="A920" s="34" t="s">
        <v>680</v>
      </c>
      <c r="B920" s="34" t="str">
        <f>Source!F759</f>
        <v>КА 8</v>
      </c>
      <c r="C920" s="34" t="s">
        <v>1124</v>
      </c>
      <c r="D920" s="36" t="str">
        <f>Source!H759</f>
        <v>шт.</v>
      </c>
      <c r="E920" s="35">
        <f>Source!I759</f>
        <v>47</v>
      </c>
      <c r="F920" s="38">
        <f>Source!AK759</f>
        <v>74.77</v>
      </c>
      <c r="G920" s="41" t="s">
        <v>3</v>
      </c>
      <c r="H920" s="35">
        <f>Source!AW760</f>
        <v>1</v>
      </c>
      <c r="I920" s="38">
        <f>Source!O759</f>
        <v>3514.19</v>
      </c>
      <c r="J920" s="35">
        <f>IF(Source!BC760&lt;&gt; 0, Source!BC760, 1)</f>
        <v>9.8800000000000008</v>
      </c>
      <c r="K920" s="38">
        <f>Source!O760</f>
        <v>34720.199999999997</v>
      </c>
      <c r="Q920">
        <f>Source!X759</f>
        <v>0</v>
      </c>
      <c r="R920">
        <f>Source!X760</f>
        <v>0</v>
      </c>
      <c r="S920">
        <f>Source!Y759</f>
        <v>0</v>
      </c>
      <c r="T920">
        <f>Source!Y760</f>
        <v>0</v>
      </c>
      <c r="U920">
        <f>ROUND((175/100)*ROUND(Source!R759, 2), 2)</f>
        <v>0</v>
      </c>
      <c r="V920">
        <f>ROUND((0/100)*ROUND(Source!R760, 2), 2)</f>
        <v>0</v>
      </c>
      <c r="AC920">
        <v>3</v>
      </c>
    </row>
    <row r="921" spans="1:29" ht="14.25" x14ac:dyDescent="0.2">
      <c r="A921" s="34"/>
      <c r="B921" s="34"/>
      <c r="C921" s="34" t="s">
        <v>1101</v>
      </c>
      <c r="D921" s="36" t="s">
        <v>1102</v>
      </c>
      <c r="E921" s="35">
        <f>Source!BZ758</f>
        <v>90</v>
      </c>
      <c r="F921" s="38"/>
      <c r="G921" s="37"/>
      <c r="H921" s="35"/>
      <c r="I921" s="38">
        <f>SUM(Q917:Q920)</f>
        <v>172.73</v>
      </c>
      <c r="J921" s="35">
        <f>Source!AT758</f>
        <v>90</v>
      </c>
      <c r="K921" s="38">
        <f>SUM(R917:R920)</f>
        <v>9498.31</v>
      </c>
    </row>
    <row r="922" spans="1:29" ht="14.25" x14ac:dyDescent="0.2">
      <c r="A922" s="34"/>
      <c r="B922" s="34"/>
      <c r="C922" s="34" t="s">
        <v>1103</v>
      </c>
      <c r="D922" s="36" t="s">
        <v>1102</v>
      </c>
      <c r="E922" s="35">
        <f>Source!CA758</f>
        <v>46</v>
      </c>
      <c r="F922" s="38"/>
      <c r="G922" s="37"/>
      <c r="H922" s="35"/>
      <c r="I922" s="38">
        <f>SUM(S917:S921)</f>
        <v>88.28</v>
      </c>
      <c r="J922" s="35">
        <f>Source!AU758</f>
        <v>46</v>
      </c>
      <c r="K922" s="38">
        <f>SUM(T917:T921)</f>
        <v>4854.6899999999996</v>
      </c>
    </row>
    <row r="923" spans="1:29" ht="14.25" x14ac:dyDescent="0.2">
      <c r="A923" s="42"/>
      <c r="B923" s="42"/>
      <c r="C923" s="42" t="s">
        <v>1104</v>
      </c>
      <c r="D923" s="43" t="s">
        <v>1105</v>
      </c>
      <c r="E923" s="44">
        <f>Source!AQ757</f>
        <v>0.3</v>
      </c>
      <c r="F923" s="45"/>
      <c r="G923" s="46" t="str">
        <f>Source!DI757</f>
        <v/>
      </c>
      <c r="H923" s="44">
        <f>Source!AV758</f>
        <v>1.0469999999999999</v>
      </c>
      <c r="I923" s="45">
        <f>Source!U757</f>
        <v>14.762699999999999</v>
      </c>
      <c r="J923" s="44"/>
      <c r="K923" s="45"/>
    </row>
    <row r="924" spans="1:29" ht="15" x14ac:dyDescent="0.2">
      <c r="C924" s="47" t="s">
        <v>1106</v>
      </c>
      <c r="H924" s="48">
        <f>I918+I919+I921+I922+SUM(I920:I920)</f>
        <v>4005.19</v>
      </c>
      <c r="I924" s="48"/>
      <c r="J924" s="48">
        <f>K918+K919+K921+K922+SUM(K920:K920)</f>
        <v>59961.899999999994</v>
      </c>
      <c r="K924" s="48"/>
      <c r="O924" s="49">
        <f>I918+I919+I921+I922+SUM(I920:I920)</f>
        <v>4005.19</v>
      </c>
      <c r="P924" s="49">
        <f>K918+K919+K921+K922+SUM(K920:K920)</f>
        <v>59961.899999999994</v>
      </c>
    </row>
    <row r="926" spans="1:29" ht="71.25" x14ac:dyDescent="0.2">
      <c r="A926" s="42">
        <v>79</v>
      </c>
      <c r="B926" s="42" t="str">
        <f>Source!F761</f>
        <v>1.13-3-37</v>
      </c>
      <c r="C926" s="42" t="s">
        <v>277</v>
      </c>
      <c r="D926" s="43" t="str">
        <f>Source!H761</f>
        <v>шт.</v>
      </c>
      <c r="E926" s="44">
        <f>Source!I761</f>
        <v>47</v>
      </c>
      <c r="F926" s="45">
        <f>Source!AL761</f>
        <v>124.29</v>
      </c>
      <c r="G926" s="46" t="str">
        <f>Source!DD761</f>
        <v/>
      </c>
      <c r="H926" s="44">
        <f>Source!AW762</f>
        <v>1</v>
      </c>
      <c r="I926" s="45">
        <f>Source!P761</f>
        <v>5841.63</v>
      </c>
      <c r="J926" s="44">
        <f>IF(Source!BC762&lt;&gt; 0, Source!BC762, 1)</f>
        <v>5</v>
      </c>
      <c r="K926" s="45">
        <f>Source!P762</f>
        <v>29208.15</v>
      </c>
      <c r="Q926">
        <f>Source!X761</f>
        <v>0</v>
      </c>
      <c r="R926">
        <f>Source!X762</f>
        <v>0</v>
      </c>
      <c r="S926">
        <f>Source!Y761</f>
        <v>0</v>
      </c>
      <c r="T926">
        <f>Source!Y762</f>
        <v>0</v>
      </c>
      <c r="U926">
        <f>ROUND((175/100)*ROUND(Source!R761, 2), 2)</f>
        <v>0</v>
      </c>
      <c r="V926">
        <f>ROUND((0/100)*ROUND(Source!R762, 2), 2)</f>
        <v>0</v>
      </c>
      <c r="AC926">
        <v>3</v>
      </c>
    </row>
    <row r="927" spans="1:29" ht="15" x14ac:dyDescent="0.2">
      <c r="C927" s="47" t="s">
        <v>1106</v>
      </c>
      <c r="H927" s="48">
        <f>I926+0</f>
        <v>5841.63</v>
      </c>
      <c r="I927" s="48"/>
      <c r="J927" s="48">
        <f>K926+0</f>
        <v>29208.15</v>
      </c>
      <c r="K927" s="48"/>
      <c r="O927" s="49">
        <f>I926+0</f>
        <v>5841.63</v>
      </c>
      <c r="P927" s="49">
        <f>K926+0</f>
        <v>29208.15</v>
      </c>
    </row>
    <row r="929" spans="1:29" ht="85.5" x14ac:dyDescent="0.2">
      <c r="A929" s="42">
        <v>80</v>
      </c>
      <c r="B929" s="42" t="str">
        <f>Source!F763</f>
        <v>1.13-4-62</v>
      </c>
      <c r="C929" s="42" t="s">
        <v>61</v>
      </c>
      <c r="D929" s="43" t="str">
        <f>Source!H763</f>
        <v>шт.</v>
      </c>
      <c r="E929" s="44">
        <f>Source!I763</f>
        <v>20</v>
      </c>
      <c r="F929" s="45">
        <f>Source!AL763</f>
        <v>47.24</v>
      </c>
      <c r="G929" s="46" t="str">
        <f>Source!DD763</f>
        <v/>
      </c>
      <c r="H929" s="44">
        <f>Source!AW764</f>
        <v>1</v>
      </c>
      <c r="I929" s="45">
        <f>Source!P763</f>
        <v>944.8</v>
      </c>
      <c r="J929" s="44">
        <f>IF(Source!BC764&lt;&gt; 0, Source!BC764, 1)</f>
        <v>20.7</v>
      </c>
      <c r="K929" s="45">
        <f>Source!P764</f>
        <v>19557.36</v>
      </c>
      <c r="Q929">
        <f>Source!X763</f>
        <v>0</v>
      </c>
      <c r="R929">
        <f>Source!X764</f>
        <v>0</v>
      </c>
      <c r="S929">
        <f>Source!Y763</f>
        <v>0</v>
      </c>
      <c r="T929">
        <f>Source!Y764</f>
        <v>0</v>
      </c>
      <c r="U929">
        <f>ROUND((175/100)*ROUND(Source!R763, 2), 2)</f>
        <v>0</v>
      </c>
      <c r="V929">
        <f>ROUND((0/100)*ROUND(Source!R764, 2), 2)</f>
        <v>0</v>
      </c>
      <c r="AC929">
        <v>3</v>
      </c>
    </row>
    <row r="930" spans="1:29" ht="15" x14ac:dyDescent="0.2">
      <c r="C930" s="47" t="s">
        <v>1106</v>
      </c>
      <c r="H930" s="48">
        <f>I929+0</f>
        <v>944.8</v>
      </c>
      <c r="I930" s="48"/>
      <c r="J930" s="48">
        <f>K929+0</f>
        <v>19557.36</v>
      </c>
      <c r="K930" s="48"/>
      <c r="O930" s="49">
        <f>I929+0</f>
        <v>944.8</v>
      </c>
      <c r="P930" s="49">
        <f>K929+0</f>
        <v>19557.36</v>
      </c>
    </row>
    <row r="932" spans="1:29" ht="78" x14ac:dyDescent="0.2">
      <c r="A932" s="34">
        <v>81</v>
      </c>
      <c r="B932" s="34" t="s">
        <v>1122</v>
      </c>
      <c r="C932" s="34" t="s">
        <v>253</v>
      </c>
      <c r="D932" s="36" t="str">
        <f>Source!H769</f>
        <v>1 фильтр</v>
      </c>
      <c r="E932" s="35">
        <f>Source!I769</f>
        <v>20</v>
      </c>
      <c r="F932" s="38"/>
      <c r="G932" s="37"/>
      <c r="H932" s="35"/>
      <c r="I932" s="38"/>
      <c r="J932" s="35"/>
      <c r="K932" s="38"/>
      <c r="Q932">
        <f>Source!X769</f>
        <v>285.60000000000002</v>
      </c>
      <c r="R932">
        <f>Source!X770</f>
        <v>15705.24</v>
      </c>
      <c r="S932">
        <f>Source!Y769</f>
        <v>159.83000000000001</v>
      </c>
      <c r="T932">
        <f>Source!Y770</f>
        <v>8789.17</v>
      </c>
      <c r="U932">
        <f>ROUND((175/100)*ROUND(Source!R769, 2), 2)</f>
        <v>21.56</v>
      </c>
      <c r="V932">
        <f>ROUND((0/100)*ROUND(Source!R770, 2), 2)</f>
        <v>0</v>
      </c>
      <c r="AC932">
        <v>0</v>
      </c>
    </row>
    <row r="933" spans="1:29" ht="28.5" x14ac:dyDescent="0.2">
      <c r="A933" s="34"/>
      <c r="B933" s="34"/>
      <c r="C933" s="34" t="s">
        <v>1097</v>
      </c>
      <c r="D933" s="36"/>
      <c r="E933" s="35"/>
      <c r="F933" s="38">
        <f>Source!AO769</f>
        <v>9.25</v>
      </c>
      <c r="G933" s="37" t="str">
        <f>Source!DG769</f>
        <v>*1,15)*1,1</v>
      </c>
      <c r="H933" s="35">
        <f>Source!AV770</f>
        <v>1.0669999999999999</v>
      </c>
      <c r="I933" s="38">
        <f>Source!S769</f>
        <v>249.7</v>
      </c>
      <c r="J933" s="35">
        <f>IF(Source!BA770&lt;&gt; 0, Source!BA770, 1)</f>
        <v>54.99</v>
      </c>
      <c r="K933" s="38">
        <f>Source!S770</f>
        <v>13731</v>
      </c>
    </row>
    <row r="934" spans="1:29" ht="28.5" x14ac:dyDescent="0.2">
      <c r="A934" s="34"/>
      <c r="B934" s="34"/>
      <c r="C934" s="34" t="s">
        <v>1098</v>
      </c>
      <c r="D934" s="36"/>
      <c r="E934" s="35"/>
      <c r="F934" s="38">
        <f>Source!AM769</f>
        <v>4.54</v>
      </c>
      <c r="G934" s="37" t="str">
        <f>Source!DE769</f>
        <v>*1,25)*1,1</v>
      </c>
      <c r="H934" s="35">
        <f>Source!AV770</f>
        <v>1.0669999999999999</v>
      </c>
      <c r="I934" s="38">
        <f>Source!Q769</f>
        <v>133.21</v>
      </c>
      <c r="J934" s="35">
        <f>IF(Source!BB770&lt;&gt; 0, Source!BB770, 1)</f>
        <v>14.42</v>
      </c>
      <c r="K934" s="38">
        <f>Source!Q770</f>
        <v>1920.89</v>
      </c>
    </row>
    <row r="935" spans="1:29" ht="28.5" x14ac:dyDescent="0.2">
      <c r="A935" s="34"/>
      <c r="B935" s="34"/>
      <c r="C935" s="34" t="s">
        <v>1099</v>
      </c>
      <c r="D935" s="36"/>
      <c r="E935" s="35"/>
      <c r="F935" s="38">
        <f>Source!AN769</f>
        <v>0.42</v>
      </c>
      <c r="G935" s="37" t="str">
        <f>Source!DF769</f>
        <v>*1,25)*1,1</v>
      </c>
      <c r="H935" s="35">
        <f>Source!AV770</f>
        <v>1.0669999999999999</v>
      </c>
      <c r="I935" s="40">
        <f>Source!R769</f>
        <v>12.32</v>
      </c>
      <c r="J935" s="35">
        <f>IF(Source!BS770&lt;&gt; 0, Source!BS770, 1)</f>
        <v>54.99</v>
      </c>
      <c r="K935" s="40">
        <f>Source!R770</f>
        <v>677.48</v>
      </c>
    </row>
    <row r="936" spans="1:29" ht="14.25" x14ac:dyDescent="0.2">
      <c r="A936" s="34"/>
      <c r="B936" s="34"/>
      <c r="C936" s="34" t="s">
        <v>1100</v>
      </c>
      <c r="D936" s="36"/>
      <c r="E936" s="35"/>
      <c r="F936" s="38">
        <f>Source!AL769</f>
        <v>0.5</v>
      </c>
      <c r="G936" s="37" t="str">
        <f>Source!DD769</f>
        <v/>
      </c>
      <c r="H936" s="35">
        <f>Source!AW770</f>
        <v>1</v>
      </c>
      <c r="I936" s="38">
        <f>Source!P769</f>
        <v>10</v>
      </c>
      <c r="J936" s="35">
        <f>IF(Source!BC770&lt;&gt; 0, Source!BC770, 1)</f>
        <v>13.1</v>
      </c>
      <c r="K936" s="38">
        <f>Source!P770</f>
        <v>131</v>
      </c>
    </row>
    <row r="937" spans="1:29" ht="71.25" x14ac:dyDescent="0.2">
      <c r="A937" s="34" t="s">
        <v>684</v>
      </c>
      <c r="B937" s="34" t="str">
        <f>Source!F771</f>
        <v>1.18-7-42</v>
      </c>
      <c r="C937" s="34" t="s">
        <v>483</v>
      </c>
      <c r="D937" s="36" t="str">
        <f>Source!H771</f>
        <v>шт.</v>
      </c>
      <c r="E937" s="35">
        <f>Source!I771</f>
        <v>20</v>
      </c>
      <c r="F937" s="38">
        <f>Source!AK771</f>
        <v>239.45</v>
      </c>
      <c r="G937" s="41" t="s">
        <v>3</v>
      </c>
      <c r="H937" s="35">
        <f>Source!AW772</f>
        <v>1</v>
      </c>
      <c r="I937" s="38">
        <f>Source!O771</f>
        <v>4789</v>
      </c>
      <c r="J937" s="35">
        <f>IF(Source!BC772&lt;&gt; 0, Source!BC772, 1)</f>
        <v>1.07</v>
      </c>
      <c r="K937" s="38">
        <f>Source!O772</f>
        <v>5124.2299999999996</v>
      </c>
      <c r="Q937">
        <f>Source!X771</f>
        <v>0</v>
      </c>
      <c r="R937">
        <f>Source!X772</f>
        <v>0</v>
      </c>
      <c r="S937">
        <f>Source!Y771</f>
        <v>0</v>
      </c>
      <c r="T937">
        <f>Source!Y772</f>
        <v>0</v>
      </c>
      <c r="U937">
        <f>ROUND((175/100)*ROUND(Source!R771, 2), 2)</f>
        <v>0</v>
      </c>
      <c r="V937">
        <f>ROUND((0/100)*ROUND(Source!R772, 2), 2)</f>
        <v>0</v>
      </c>
      <c r="AC937">
        <v>3</v>
      </c>
    </row>
    <row r="938" spans="1:29" ht="14.25" x14ac:dyDescent="0.2">
      <c r="A938" s="34"/>
      <c r="B938" s="34"/>
      <c r="C938" s="34" t="s">
        <v>1101</v>
      </c>
      <c r="D938" s="36" t="s">
        <v>1102</v>
      </c>
      <c r="E938" s="35">
        <f>Source!BZ770</f>
        <v>109</v>
      </c>
      <c r="F938" s="38"/>
      <c r="G938" s="37"/>
      <c r="H938" s="35"/>
      <c r="I938" s="38">
        <f>SUM(Q932:Q937)</f>
        <v>285.60000000000002</v>
      </c>
      <c r="J938" s="35">
        <f>Source!AT770</f>
        <v>109</v>
      </c>
      <c r="K938" s="38">
        <f>SUM(R932:R937)</f>
        <v>15705.24</v>
      </c>
    </row>
    <row r="939" spans="1:29" ht="14.25" x14ac:dyDescent="0.2">
      <c r="A939" s="34"/>
      <c r="B939" s="34"/>
      <c r="C939" s="34" t="s">
        <v>1103</v>
      </c>
      <c r="D939" s="36" t="s">
        <v>1102</v>
      </c>
      <c r="E939" s="35">
        <f>Source!CA770</f>
        <v>61</v>
      </c>
      <c r="F939" s="38"/>
      <c r="G939" s="37"/>
      <c r="H939" s="35"/>
      <c r="I939" s="38">
        <f>SUM(S932:S938)</f>
        <v>159.83000000000001</v>
      </c>
      <c r="J939" s="35">
        <f>Source!AU770</f>
        <v>61</v>
      </c>
      <c r="K939" s="38">
        <f>SUM(T932:T938)</f>
        <v>8789.17</v>
      </c>
    </row>
    <row r="940" spans="1:29" ht="28.5" x14ac:dyDescent="0.2">
      <c r="A940" s="42"/>
      <c r="B940" s="42"/>
      <c r="C940" s="42" t="s">
        <v>1104</v>
      </c>
      <c r="D940" s="43" t="s">
        <v>1105</v>
      </c>
      <c r="E940" s="44">
        <f>Source!AQ769</f>
        <v>0.75</v>
      </c>
      <c r="F940" s="45"/>
      <c r="G940" s="46" t="str">
        <f>Source!DI769</f>
        <v>*1,15)*1,1</v>
      </c>
      <c r="H940" s="44">
        <f>Source!AV770</f>
        <v>1.0669999999999999</v>
      </c>
      <c r="I940" s="45">
        <f>Source!U769</f>
        <v>20.246324999999999</v>
      </c>
      <c r="J940" s="44"/>
      <c r="K940" s="45"/>
    </row>
    <row r="941" spans="1:29" ht="15" x14ac:dyDescent="0.2">
      <c r="C941" s="47" t="s">
        <v>1106</v>
      </c>
      <c r="H941" s="48">
        <f>I933+I934+I936+I938+I939+SUM(I937:I937)</f>
        <v>5627.34</v>
      </c>
      <c r="I941" s="48"/>
      <c r="J941" s="48">
        <f>K933+K934+K936+K938+K939+SUM(K937:K937)</f>
        <v>45401.53</v>
      </c>
      <c r="K941" s="48"/>
      <c r="O941" s="49">
        <f>I933+I934+I936+I938+I939+SUM(I937:I937)</f>
        <v>5627.34</v>
      </c>
      <c r="P941" s="49">
        <f>K933+K934+K936+K938+K939+SUM(K937:K937)</f>
        <v>45401.53</v>
      </c>
    </row>
    <row r="943" spans="1:29" ht="78" x14ac:dyDescent="0.2">
      <c r="A943" s="34">
        <v>82</v>
      </c>
      <c r="B943" s="34" t="s">
        <v>1123</v>
      </c>
      <c r="C943" s="34" t="s">
        <v>264</v>
      </c>
      <c r="D943" s="36" t="str">
        <f>Source!H773</f>
        <v>1  ШТ.</v>
      </c>
      <c r="E943" s="35">
        <f>Source!I773</f>
        <v>20</v>
      </c>
      <c r="F943" s="38"/>
      <c r="G943" s="37"/>
      <c r="H943" s="35"/>
      <c r="I943" s="38"/>
      <c r="J943" s="35"/>
      <c r="K943" s="38"/>
      <c r="Q943">
        <f>Source!X773</f>
        <v>80.849999999999994</v>
      </c>
      <c r="R943">
        <f>Source!X774</f>
        <v>4445.78</v>
      </c>
      <c r="S943">
        <f>Source!Y773</f>
        <v>41.32</v>
      </c>
      <c r="T943">
        <f>Source!Y774</f>
        <v>2272.29</v>
      </c>
      <c r="U943">
        <f>ROUND((175/100)*ROUND(Source!R773, 2), 2)</f>
        <v>0</v>
      </c>
      <c r="V943">
        <f>ROUND((0/100)*ROUND(Source!R774, 2), 2)</f>
        <v>0</v>
      </c>
      <c r="AC943">
        <v>0</v>
      </c>
    </row>
    <row r="944" spans="1:29" ht="14.25" x14ac:dyDescent="0.2">
      <c r="A944" s="34"/>
      <c r="B944" s="34"/>
      <c r="C944" s="34" t="s">
        <v>1097</v>
      </c>
      <c r="D944" s="36"/>
      <c r="E944" s="35"/>
      <c r="F944" s="38">
        <f>Source!AO773</f>
        <v>3.9</v>
      </c>
      <c r="G944" s="37" t="str">
        <f>Source!DG773</f>
        <v>*1,1</v>
      </c>
      <c r="H944" s="35">
        <f>Source!AV774</f>
        <v>1.0469999999999999</v>
      </c>
      <c r="I944" s="38">
        <f>Source!S773</f>
        <v>89.83</v>
      </c>
      <c r="J944" s="35">
        <f>IF(Source!BA774&lt;&gt; 0, Source!BA774, 1)</f>
        <v>54.99</v>
      </c>
      <c r="K944" s="38">
        <f>Source!S774</f>
        <v>4939.75</v>
      </c>
    </row>
    <row r="945" spans="1:29" ht="14.25" x14ac:dyDescent="0.2">
      <c r="A945" s="34"/>
      <c r="B945" s="34"/>
      <c r="C945" s="34" t="s">
        <v>1100</v>
      </c>
      <c r="D945" s="36"/>
      <c r="E945" s="35"/>
      <c r="F945" s="38">
        <f>Source!AL773</f>
        <v>0.81</v>
      </c>
      <c r="G945" s="37" t="str">
        <f>Source!DD773</f>
        <v>*1</v>
      </c>
      <c r="H945" s="35">
        <f>Source!AW774</f>
        <v>1</v>
      </c>
      <c r="I945" s="38">
        <f>Source!P773</f>
        <v>16.2</v>
      </c>
      <c r="J945" s="35">
        <f>IF(Source!BC774&lt;&gt; 0, Source!BC774, 1)</f>
        <v>8.8000000000000007</v>
      </c>
      <c r="K945" s="38">
        <f>Source!P774</f>
        <v>142.56</v>
      </c>
    </row>
    <row r="946" spans="1:29" ht="41.25" x14ac:dyDescent="0.2">
      <c r="A946" s="34" t="s">
        <v>686</v>
      </c>
      <c r="B946" s="34" t="str">
        <f>Source!F775</f>
        <v>КА 9</v>
      </c>
      <c r="C946" s="34" t="s">
        <v>1138</v>
      </c>
      <c r="D946" s="36" t="str">
        <f>Source!H775</f>
        <v>шт.</v>
      </c>
      <c r="E946" s="35">
        <f>Source!I775</f>
        <v>20</v>
      </c>
      <c r="F946" s="38">
        <f>Source!AK775</f>
        <v>188.41</v>
      </c>
      <c r="G946" s="41" t="s">
        <v>3</v>
      </c>
      <c r="H946" s="35">
        <f>Source!AW776</f>
        <v>1</v>
      </c>
      <c r="I946" s="38">
        <f>Source!O775</f>
        <v>3768.2</v>
      </c>
      <c r="J946" s="35">
        <f>IF(Source!BC776&lt;&gt; 0, Source!BC776, 1)</f>
        <v>9.8800000000000008</v>
      </c>
      <c r="K946" s="38">
        <f>Source!O776</f>
        <v>37229.82</v>
      </c>
      <c r="Q946">
        <f>Source!X775</f>
        <v>0</v>
      </c>
      <c r="R946">
        <f>Source!X776</f>
        <v>0</v>
      </c>
      <c r="S946">
        <f>Source!Y775</f>
        <v>0</v>
      </c>
      <c r="T946">
        <f>Source!Y776</f>
        <v>0</v>
      </c>
      <c r="U946">
        <f>ROUND((175/100)*ROUND(Source!R775, 2), 2)</f>
        <v>0</v>
      </c>
      <c r="V946">
        <f>ROUND((0/100)*ROUND(Source!R776, 2), 2)</f>
        <v>0</v>
      </c>
      <c r="AC946">
        <v>3</v>
      </c>
    </row>
    <row r="947" spans="1:29" ht="14.25" x14ac:dyDescent="0.2">
      <c r="A947" s="34"/>
      <c r="B947" s="34"/>
      <c r="C947" s="34" t="s">
        <v>1101</v>
      </c>
      <c r="D947" s="36" t="s">
        <v>1102</v>
      </c>
      <c r="E947" s="35">
        <f>Source!BZ774</f>
        <v>90</v>
      </c>
      <c r="F947" s="38"/>
      <c r="G947" s="37"/>
      <c r="H947" s="35"/>
      <c r="I947" s="38">
        <f>SUM(Q943:Q946)</f>
        <v>80.849999999999994</v>
      </c>
      <c r="J947" s="35">
        <f>Source!AT774</f>
        <v>90</v>
      </c>
      <c r="K947" s="38">
        <f>SUM(R943:R946)</f>
        <v>4445.78</v>
      </c>
    </row>
    <row r="948" spans="1:29" ht="14.25" x14ac:dyDescent="0.2">
      <c r="A948" s="34"/>
      <c r="B948" s="34"/>
      <c r="C948" s="34" t="s">
        <v>1103</v>
      </c>
      <c r="D948" s="36" t="s">
        <v>1102</v>
      </c>
      <c r="E948" s="35">
        <f>Source!CA774</f>
        <v>46</v>
      </c>
      <c r="F948" s="38"/>
      <c r="G948" s="37"/>
      <c r="H948" s="35"/>
      <c r="I948" s="38">
        <f>SUM(S943:S947)</f>
        <v>41.32</v>
      </c>
      <c r="J948" s="35">
        <f>Source!AU774</f>
        <v>46</v>
      </c>
      <c r="K948" s="38">
        <f>SUM(T943:T947)</f>
        <v>2272.29</v>
      </c>
    </row>
    <row r="949" spans="1:29" ht="14.25" x14ac:dyDescent="0.2">
      <c r="A949" s="42"/>
      <c r="B949" s="42"/>
      <c r="C949" s="42" t="s">
        <v>1104</v>
      </c>
      <c r="D949" s="43" t="s">
        <v>1105</v>
      </c>
      <c r="E949" s="44">
        <f>Source!AQ773</f>
        <v>0.3</v>
      </c>
      <c r="F949" s="45"/>
      <c r="G949" s="46" t="str">
        <f>Source!DI773</f>
        <v>*1,1</v>
      </c>
      <c r="H949" s="44">
        <f>Source!AV774</f>
        <v>1.0469999999999999</v>
      </c>
      <c r="I949" s="45">
        <f>Source!U773</f>
        <v>6.9101999999999997</v>
      </c>
      <c r="J949" s="44"/>
      <c r="K949" s="45"/>
    </row>
    <row r="950" spans="1:29" ht="15" x14ac:dyDescent="0.2">
      <c r="C950" s="47" t="s">
        <v>1106</v>
      </c>
      <c r="H950" s="48">
        <f>I944+I945+I947+I948+SUM(I946:I946)</f>
        <v>3996.3999999999996</v>
      </c>
      <c r="I950" s="48"/>
      <c r="J950" s="48">
        <f>K944+K945+K947+K948+SUM(K946:K946)</f>
        <v>49030.2</v>
      </c>
      <c r="K950" s="48"/>
      <c r="O950" s="49">
        <f>I944+I945+I947+I948+SUM(I946:I946)</f>
        <v>3996.3999999999996</v>
      </c>
      <c r="P950" s="49">
        <f>K944+K945+K947+K948+SUM(K946:K946)</f>
        <v>49030.2</v>
      </c>
    </row>
    <row r="952" spans="1:29" ht="71.25" x14ac:dyDescent="0.2">
      <c r="A952" s="42">
        <v>83</v>
      </c>
      <c r="B952" s="42" t="str">
        <f>Source!F777</f>
        <v>1.13-3-38</v>
      </c>
      <c r="C952" s="42" t="s">
        <v>492</v>
      </c>
      <c r="D952" s="43" t="str">
        <f>Source!H777</f>
        <v>шт.</v>
      </c>
      <c r="E952" s="44">
        <f>Source!I777</f>
        <v>43</v>
      </c>
      <c r="F952" s="45">
        <f>Source!AL777</f>
        <v>151.24</v>
      </c>
      <c r="G952" s="46" t="str">
        <f>Source!DD777</f>
        <v/>
      </c>
      <c r="H952" s="44">
        <f>Source!AW778</f>
        <v>1</v>
      </c>
      <c r="I952" s="45">
        <f>Source!P777</f>
        <v>6503.32</v>
      </c>
      <c r="J952" s="44">
        <f>IF(Source!BC778&lt;&gt; 0, Source!BC778, 1)</f>
        <v>5.75</v>
      </c>
      <c r="K952" s="45">
        <f>Source!P778</f>
        <v>37394.089999999997</v>
      </c>
      <c r="Q952">
        <f>Source!X777</f>
        <v>0</v>
      </c>
      <c r="R952">
        <f>Source!X778</f>
        <v>0</v>
      </c>
      <c r="S952">
        <f>Source!Y777</f>
        <v>0</v>
      </c>
      <c r="T952">
        <f>Source!Y778</f>
        <v>0</v>
      </c>
      <c r="U952">
        <f>ROUND((175/100)*ROUND(Source!R777, 2), 2)</f>
        <v>0</v>
      </c>
      <c r="V952">
        <f>ROUND((0/100)*ROUND(Source!R778, 2), 2)</f>
        <v>0</v>
      </c>
      <c r="AC952">
        <v>3</v>
      </c>
    </row>
    <row r="953" spans="1:29" ht="15" x14ac:dyDescent="0.2">
      <c r="C953" s="47" t="s">
        <v>1106</v>
      </c>
      <c r="H953" s="48">
        <f>I952+0</f>
        <v>6503.32</v>
      </c>
      <c r="I953" s="48"/>
      <c r="J953" s="48">
        <f>K952+0</f>
        <v>37394.089999999997</v>
      </c>
      <c r="K953" s="48"/>
      <c r="O953" s="49">
        <f>I952+0</f>
        <v>6503.32</v>
      </c>
      <c r="P953" s="49">
        <f>K952+0</f>
        <v>37394.089999999997</v>
      </c>
    </row>
    <row r="955" spans="1:29" ht="85.5" x14ac:dyDescent="0.2">
      <c r="A955" s="42">
        <v>84</v>
      </c>
      <c r="B955" s="42" t="str">
        <f>Source!F783</f>
        <v>1.13-4-63</v>
      </c>
      <c r="C955" s="42" t="s">
        <v>82</v>
      </c>
      <c r="D955" s="43" t="str">
        <f>Source!H783</f>
        <v>шт.</v>
      </c>
      <c r="E955" s="44">
        <f>Source!I783</f>
        <v>2</v>
      </c>
      <c r="F955" s="45">
        <f>Source!AL783</f>
        <v>74.36</v>
      </c>
      <c r="G955" s="46" t="str">
        <f>Source!DD783</f>
        <v/>
      </c>
      <c r="H955" s="44">
        <f>Source!AW784</f>
        <v>1</v>
      </c>
      <c r="I955" s="45">
        <f>Source!P783</f>
        <v>148.72</v>
      </c>
      <c r="J955" s="44">
        <f>IF(Source!BC784&lt;&gt; 0, Source!BC784, 1)</f>
        <v>18.87</v>
      </c>
      <c r="K955" s="45">
        <f>Source!P784</f>
        <v>2806.35</v>
      </c>
      <c r="Q955">
        <f>Source!X783</f>
        <v>0</v>
      </c>
      <c r="R955">
        <f>Source!X784</f>
        <v>0</v>
      </c>
      <c r="S955">
        <f>Source!Y783</f>
        <v>0</v>
      </c>
      <c r="T955">
        <f>Source!Y784</f>
        <v>0</v>
      </c>
      <c r="U955">
        <f>ROUND((175/100)*ROUND(Source!R783, 2), 2)</f>
        <v>0</v>
      </c>
      <c r="V955">
        <f>ROUND((0/100)*ROUND(Source!R784, 2), 2)</f>
        <v>0</v>
      </c>
      <c r="AC955">
        <v>3</v>
      </c>
    </row>
    <row r="956" spans="1:29" ht="15" x14ac:dyDescent="0.2">
      <c r="C956" s="47" t="s">
        <v>1106</v>
      </c>
      <c r="H956" s="48">
        <f>I955+0</f>
        <v>148.72</v>
      </c>
      <c r="I956" s="48"/>
      <c r="J956" s="48">
        <f>K955+0</f>
        <v>2806.35</v>
      </c>
      <c r="K956" s="48"/>
      <c r="O956" s="49">
        <f>I955+0</f>
        <v>148.72</v>
      </c>
      <c r="P956" s="49">
        <f>K955+0</f>
        <v>2806.35</v>
      </c>
    </row>
    <row r="958" spans="1:29" ht="78" x14ac:dyDescent="0.2">
      <c r="A958" s="34">
        <v>85</v>
      </c>
      <c r="B958" s="34" t="s">
        <v>1122</v>
      </c>
      <c r="C958" s="34" t="s">
        <v>253</v>
      </c>
      <c r="D958" s="36" t="str">
        <f>Source!H789</f>
        <v>1 фильтр</v>
      </c>
      <c r="E958" s="35">
        <f>Source!I789</f>
        <v>2</v>
      </c>
      <c r="F958" s="38"/>
      <c r="G958" s="37"/>
      <c r="H958" s="35"/>
      <c r="I958" s="38"/>
      <c r="J958" s="35"/>
      <c r="K958" s="38"/>
      <c r="Q958">
        <f>Source!X789</f>
        <v>28.56</v>
      </c>
      <c r="R958">
        <f>Source!X790</f>
        <v>1570.41</v>
      </c>
      <c r="S958">
        <f>Source!Y789</f>
        <v>15.98</v>
      </c>
      <c r="T958">
        <f>Source!Y790</f>
        <v>878.85</v>
      </c>
      <c r="U958">
        <f>ROUND((175/100)*ROUND(Source!R789, 2), 2)</f>
        <v>2.15</v>
      </c>
      <c r="V958">
        <f>ROUND((0/100)*ROUND(Source!R790, 2), 2)</f>
        <v>0</v>
      </c>
      <c r="AC958">
        <v>0</v>
      </c>
    </row>
    <row r="959" spans="1:29" ht="28.5" x14ac:dyDescent="0.2">
      <c r="A959" s="34"/>
      <c r="B959" s="34"/>
      <c r="C959" s="34" t="s">
        <v>1097</v>
      </c>
      <c r="D959" s="36"/>
      <c r="E959" s="35"/>
      <c r="F959" s="38">
        <f>Source!AO789</f>
        <v>9.25</v>
      </c>
      <c r="G959" s="37" t="str">
        <f>Source!DG789</f>
        <v>*1,15)*1,1</v>
      </c>
      <c r="H959" s="35">
        <f>Source!AV790</f>
        <v>1.0669999999999999</v>
      </c>
      <c r="I959" s="38">
        <f>Source!S789</f>
        <v>24.97</v>
      </c>
      <c r="J959" s="35">
        <f>IF(Source!BA790&lt;&gt; 0, Source!BA790, 1)</f>
        <v>54.99</v>
      </c>
      <c r="K959" s="38">
        <f>Source!S790</f>
        <v>1373.1</v>
      </c>
    </row>
    <row r="960" spans="1:29" ht="28.5" x14ac:dyDescent="0.2">
      <c r="A960" s="34"/>
      <c r="B960" s="34"/>
      <c r="C960" s="34" t="s">
        <v>1098</v>
      </c>
      <c r="D960" s="36"/>
      <c r="E960" s="35"/>
      <c r="F960" s="38">
        <f>Source!AM789</f>
        <v>4.54</v>
      </c>
      <c r="G960" s="37" t="str">
        <f>Source!DE789</f>
        <v>*1,25)*1,1</v>
      </c>
      <c r="H960" s="35">
        <f>Source!AV790</f>
        <v>1.0669999999999999</v>
      </c>
      <c r="I960" s="38">
        <f>Source!Q789</f>
        <v>13.32</v>
      </c>
      <c r="J960" s="35">
        <f>IF(Source!BB790&lt;&gt; 0, Source!BB790, 1)</f>
        <v>14.42</v>
      </c>
      <c r="K960" s="38">
        <f>Source!Q790</f>
        <v>192.07</v>
      </c>
    </row>
    <row r="961" spans="1:29" ht="28.5" x14ac:dyDescent="0.2">
      <c r="A961" s="34"/>
      <c r="B961" s="34"/>
      <c r="C961" s="34" t="s">
        <v>1099</v>
      </c>
      <c r="D961" s="36"/>
      <c r="E961" s="35"/>
      <c r="F961" s="38">
        <f>Source!AN789</f>
        <v>0.42</v>
      </c>
      <c r="G961" s="37" t="str">
        <f>Source!DF789</f>
        <v>*1,25)*1,1</v>
      </c>
      <c r="H961" s="35">
        <f>Source!AV790</f>
        <v>1.0669999999999999</v>
      </c>
      <c r="I961" s="40">
        <f>Source!R789</f>
        <v>1.23</v>
      </c>
      <c r="J961" s="35">
        <f>IF(Source!BS790&lt;&gt; 0, Source!BS790, 1)</f>
        <v>54.99</v>
      </c>
      <c r="K961" s="40">
        <f>Source!R790</f>
        <v>67.64</v>
      </c>
    </row>
    <row r="962" spans="1:29" ht="14.25" x14ac:dyDescent="0.2">
      <c r="A962" s="34"/>
      <c r="B962" s="34"/>
      <c r="C962" s="34" t="s">
        <v>1100</v>
      </c>
      <c r="D962" s="36"/>
      <c r="E962" s="35"/>
      <c r="F962" s="38">
        <f>Source!AL789</f>
        <v>0.5</v>
      </c>
      <c r="G962" s="37" t="str">
        <f>Source!DD789</f>
        <v/>
      </c>
      <c r="H962" s="35">
        <f>Source!AW790</f>
        <v>1</v>
      </c>
      <c r="I962" s="38">
        <f>Source!P789</f>
        <v>1</v>
      </c>
      <c r="J962" s="35">
        <f>IF(Source!BC790&lt;&gt; 0, Source!BC790, 1)</f>
        <v>13.1</v>
      </c>
      <c r="K962" s="38">
        <f>Source!P790</f>
        <v>13.1</v>
      </c>
    </row>
    <row r="963" spans="1:29" ht="71.25" x14ac:dyDescent="0.2">
      <c r="A963" s="34" t="s">
        <v>690</v>
      </c>
      <c r="B963" s="34" t="str">
        <f>Source!F791</f>
        <v>1.18-7-43</v>
      </c>
      <c r="C963" s="34" t="s">
        <v>501</v>
      </c>
      <c r="D963" s="36" t="str">
        <f>Source!H791</f>
        <v>шт.</v>
      </c>
      <c r="E963" s="35">
        <f>Source!I791</f>
        <v>2</v>
      </c>
      <c r="F963" s="38">
        <f>Source!AK791</f>
        <v>329.92</v>
      </c>
      <c r="G963" s="41" t="s">
        <v>3</v>
      </c>
      <c r="H963" s="35">
        <f>Source!AW792</f>
        <v>1</v>
      </c>
      <c r="I963" s="38">
        <f>Source!O791</f>
        <v>659.84</v>
      </c>
      <c r="J963" s="35">
        <f>IF(Source!BC792&lt;&gt; 0, Source!BC792, 1)</f>
        <v>1.1499999999999999</v>
      </c>
      <c r="K963" s="38">
        <f>Source!O792</f>
        <v>758.82</v>
      </c>
      <c r="Q963">
        <f>Source!X791</f>
        <v>0</v>
      </c>
      <c r="R963">
        <f>Source!X792</f>
        <v>0</v>
      </c>
      <c r="S963">
        <f>Source!Y791</f>
        <v>0</v>
      </c>
      <c r="T963">
        <f>Source!Y792</f>
        <v>0</v>
      </c>
      <c r="U963">
        <f>ROUND((175/100)*ROUND(Source!R791, 2), 2)</f>
        <v>0</v>
      </c>
      <c r="V963">
        <f>ROUND((0/100)*ROUND(Source!R792, 2), 2)</f>
        <v>0</v>
      </c>
      <c r="AC963">
        <v>3</v>
      </c>
    </row>
    <row r="964" spans="1:29" ht="14.25" x14ac:dyDescent="0.2">
      <c r="A964" s="34"/>
      <c r="B964" s="34"/>
      <c r="C964" s="34" t="s">
        <v>1101</v>
      </c>
      <c r="D964" s="36" t="s">
        <v>1102</v>
      </c>
      <c r="E964" s="35">
        <f>Source!BZ790</f>
        <v>109</v>
      </c>
      <c r="F964" s="38"/>
      <c r="G964" s="37"/>
      <c r="H964" s="35"/>
      <c r="I964" s="38">
        <f>SUM(Q958:Q963)</f>
        <v>28.56</v>
      </c>
      <c r="J964" s="35">
        <f>Source!AT790</f>
        <v>109</v>
      </c>
      <c r="K964" s="38">
        <f>SUM(R958:R963)</f>
        <v>1570.41</v>
      </c>
    </row>
    <row r="965" spans="1:29" ht="14.25" x14ac:dyDescent="0.2">
      <c r="A965" s="34"/>
      <c r="B965" s="34"/>
      <c r="C965" s="34" t="s">
        <v>1103</v>
      </c>
      <c r="D965" s="36" t="s">
        <v>1102</v>
      </c>
      <c r="E965" s="35">
        <f>Source!CA790</f>
        <v>61</v>
      </c>
      <c r="F965" s="38"/>
      <c r="G965" s="37"/>
      <c r="H965" s="35"/>
      <c r="I965" s="38">
        <f>SUM(S958:S964)</f>
        <v>15.98</v>
      </c>
      <c r="J965" s="35">
        <f>Source!AU790</f>
        <v>61</v>
      </c>
      <c r="K965" s="38">
        <f>SUM(T958:T964)</f>
        <v>878.85</v>
      </c>
    </row>
    <row r="966" spans="1:29" ht="28.5" x14ac:dyDescent="0.2">
      <c r="A966" s="42"/>
      <c r="B966" s="42"/>
      <c r="C966" s="42" t="s">
        <v>1104</v>
      </c>
      <c r="D966" s="43" t="s">
        <v>1105</v>
      </c>
      <c r="E966" s="44">
        <f>Source!AQ789</f>
        <v>0.75</v>
      </c>
      <c r="F966" s="45"/>
      <c r="G966" s="46" t="str">
        <f>Source!DI789</f>
        <v>*1,15)*1,1</v>
      </c>
      <c r="H966" s="44">
        <f>Source!AV790</f>
        <v>1.0669999999999999</v>
      </c>
      <c r="I966" s="45">
        <f>Source!U789</f>
        <v>2.0246325000000001</v>
      </c>
      <c r="J966" s="44"/>
      <c r="K966" s="45"/>
    </row>
    <row r="967" spans="1:29" ht="15" x14ac:dyDescent="0.2">
      <c r="C967" s="47" t="s">
        <v>1106</v>
      </c>
      <c r="H967" s="48">
        <f>I959+I960+I962+I964+I965+SUM(I963:I963)</f>
        <v>743.67000000000007</v>
      </c>
      <c r="I967" s="48"/>
      <c r="J967" s="48">
        <f>K959+K960+K962+K964+K965+SUM(K963:K963)</f>
        <v>4786.3499999999995</v>
      </c>
      <c r="K967" s="48"/>
      <c r="O967" s="49">
        <f>I959+I960+I962+I964+I965+SUM(I963:I963)</f>
        <v>743.67000000000007</v>
      </c>
      <c r="P967" s="49">
        <f>K959+K960+K962+K964+K965+SUM(K963:K963)</f>
        <v>4786.3499999999995</v>
      </c>
    </row>
    <row r="969" spans="1:29" ht="78" x14ac:dyDescent="0.2">
      <c r="A969" s="34">
        <v>86</v>
      </c>
      <c r="B969" s="34" t="s">
        <v>1123</v>
      </c>
      <c r="C969" s="34" t="s">
        <v>264</v>
      </c>
      <c r="D969" s="36" t="str">
        <f>Source!H793</f>
        <v>1  ШТ.</v>
      </c>
      <c r="E969" s="35">
        <f>Source!I793</f>
        <v>2</v>
      </c>
      <c r="F969" s="38"/>
      <c r="G969" s="37"/>
      <c r="H969" s="35"/>
      <c r="I969" s="38"/>
      <c r="J969" s="35"/>
      <c r="K969" s="38"/>
      <c r="Q969">
        <f>Source!X793</f>
        <v>8.08</v>
      </c>
      <c r="R969">
        <f>Source!X794</f>
        <v>444.43</v>
      </c>
      <c r="S969">
        <f>Source!Y793</f>
        <v>4.13</v>
      </c>
      <c r="T969">
        <f>Source!Y794</f>
        <v>227.15</v>
      </c>
      <c r="U969">
        <f>ROUND((175/100)*ROUND(Source!R793, 2), 2)</f>
        <v>0</v>
      </c>
      <c r="V969">
        <f>ROUND((0/100)*ROUND(Source!R794, 2), 2)</f>
        <v>0</v>
      </c>
      <c r="AC969">
        <v>0</v>
      </c>
    </row>
    <row r="970" spans="1:29" ht="14.25" x14ac:dyDescent="0.2">
      <c r="A970" s="34"/>
      <c r="B970" s="34"/>
      <c r="C970" s="34" t="s">
        <v>1097</v>
      </c>
      <c r="D970" s="36"/>
      <c r="E970" s="35"/>
      <c r="F970" s="38">
        <f>Source!AO793</f>
        <v>3.9</v>
      </c>
      <c r="G970" s="37" t="str">
        <f>Source!DG793</f>
        <v>*1,1</v>
      </c>
      <c r="H970" s="35">
        <f>Source!AV794</f>
        <v>1.0469999999999999</v>
      </c>
      <c r="I970" s="38">
        <f>Source!S793</f>
        <v>8.98</v>
      </c>
      <c r="J970" s="35">
        <f>IF(Source!BA794&lt;&gt; 0, Source!BA794, 1)</f>
        <v>54.99</v>
      </c>
      <c r="K970" s="38">
        <f>Source!S794</f>
        <v>493.81</v>
      </c>
    </row>
    <row r="971" spans="1:29" ht="14.25" x14ac:dyDescent="0.2">
      <c r="A971" s="34"/>
      <c r="B971" s="34"/>
      <c r="C971" s="34" t="s">
        <v>1100</v>
      </c>
      <c r="D971" s="36"/>
      <c r="E971" s="35"/>
      <c r="F971" s="38">
        <f>Source!AL793</f>
        <v>0.81</v>
      </c>
      <c r="G971" s="37" t="str">
        <f>Source!DD793</f>
        <v>*1</v>
      </c>
      <c r="H971" s="35">
        <f>Source!AW794</f>
        <v>1</v>
      </c>
      <c r="I971" s="38">
        <f>Source!P793</f>
        <v>1.62</v>
      </c>
      <c r="J971" s="35">
        <f>IF(Source!BC794&lt;&gt; 0, Source!BC794, 1)</f>
        <v>8.8000000000000007</v>
      </c>
      <c r="K971" s="38">
        <f>Source!P794</f>
        <v>14.26</v>
      </c>
    </row>
    <row r="972" spans="1:29" ht="41.25" x14ac:dyDescent="0.2">
      <c r="A972" s="34" t="s">
        <v>692</v>
      </c>
      <c r="B972" s="34" t="str">
        <f>Source!F795</f>
        <v>КА 10</v>
      </c>
      <c r="C972" s="34" t="s">
        <v>1139</v>
      </c>
      <c r="D972" s="36" t="str">
        <f>Source!H795</f>
        <v>шт.</v>
      </c>
      <c r="E972" s="35">
        <f>Source!I795</f>
        <v>2</v>
      </c>
      <c r="F972" s="38">
        <f>Source!AK795</f>
        <v>205.62</v>
      </c>
      <c r="G972" s="41" t="s">
        <v>3</v>
      </c>
      <c r="H972" s="35">
        <f>Source!AW796</f>
        <v>1</v>
      </c>
      <c r="I972" s="38">
        <f>Source!O795</f>
        <v>411.24</v>
      </c>
      <c r="J972" s="35">
        <f>IF(Source!BC796&lt;&gt; 0, Source!BC796, 1)</f>
        <v>9.8800000000000008</v>
      </c>
      <c r="K972" s="38">
        <f>Source!O796</f>
        <v>4063.05</v>
      </c>
      <c r="Q972">
        <f>Source!X795</f>
        <v>0</v>
      </c>
      <c r="R972">
        <f>Source!X796</f>
        <v>0</v>
      </c>
      <c r="S972">
        <f>Source!Y795</f>
        <v>0</v>
      </c>
      <c r="T972">
        <f>Source!Y796</f>
        <v>0</v>
      </c>
      <c r="U972">
        <f>ROUND((175/100)*ROUND(Source!R795, 2), 2)</f>
        <v>0</v>
      </c>
      <c r="V972">
        <f>ROUND((0/100)*ROUND(Source!R796, 2), 2)</f>
        <v>0</v>
      </c>
      <c r="AC972">
        <v>3</v>
      </c>
    </row>
    <row r="973" spans="1:29" ht="14.25" x14ac:dyDescent="0.2">
      <c r="A973" s="34"/>
      <c r="B973" s="34"/>
      <c r="C973" s="34" t="s">
        <v>1101</v>
      </c>
      <c r="D973" s="36" t="s">
        <v>1102</v>
      </c>
      <c r="E973" s="35">
        <f>Source!BZ794</f>
        <v>90</v>
      </c>
      <c r="F973" s="38"/>
      <c r="G973" s="37"/>
      <c r="H973" s="35"/>
      <c r="I973" s="38">
        <f>SUM(Q969:Q972)</f>
        <v>8.08</v>
      </c>
      <c r="J973" s="35">
        <f>Source!AT794</f>
        <v>90</v>
      </c>
      <c r="K973" s="38">
        <f>SUM(R969:R972)</f>
        <v>444.43</v>
      </c>
    </row>
    <row r="974" spans="1:29" ht="14.25" x14ac:dyDescent="0.2">
      <c r="A974" s="34"/>
      <c r="B974" s="34"/>
      <c r="C974" s="34" t="s">
        <v>1103</v>
      </c>
      <c r="D974" s="36" t="s">
        <v>1102</v>
      </c>
      <c r="E974" s="35">
        <f>Source!CA794</f>
        <v>46</v>
      </c>
      <c r="F974" s="38"/>
      <c r="G974" s="37"/>
      <c r="H974" s="35"/>
      <c r="I974" s="38">
        <f>SUM(S969:S973)</f>
        <v>4.13</v>
      </c>
      <c r="J974" s="35">
        <f>Source!AU794</f>
        <v>46</v>
      </c>
      <c r="K974" s="38">
        <f>SUM(T969:T973)</f>
        <v>227.15</v>
      </c>
    </row>
    <row r="975" spans="1:29" ht="14.25" x14ac:dyDescent="0.2">
      <c r="A975" s="42"/>
      <c r="B975" s="42"/>
      <c r="C975" s="42" t="s">
        <v>1104</v>
      </c>
      <c r="D975" s="43" t="s">
        <v>1105</v>
      </c>
      <c r="E975" s="44">
        <f>Source!AQ793</f>
        <v>0.3</v>
      </c>
      <c r="F975" s="45"/>
      <c r="G975" s="46" t="str">
        <f>Source!DI793</f>
        <v>*1,1</v>
      </c>
      <c r="H975" s="44">
        <f>Source!AV794</f>
        <v>1.0469999999999999</v>
      </c>
      <c r="I975" s="45">
        <f>Source!U793</f>
        <v>0.69101999999999997</v>
      </c>
      <c r="J975" s="44"/>
      <c r="K975" s="45"/>
    </row>
    <row r="976" spans="1:29" ht="15" x14ac:dyDescent="0.2">
      <c r="C976" s="47" t="s">
        <v>1106</v>
      </c>
      <c r="H976" s="48">
        <f>I970+I971+I973+I974+SUM(I972:I972)</f>
        <v>434.05</v>
      </c>
      <c r="I976" s="48"/>
      <c r="J976" s="48">
        <f>K970+K971+K973+K974+SUM(K972:K972)</f>
        <v>5242.7000000000007</v>
      </c>
      <c r="K976" s="48"/>
      <c r="O976" s="49">
        <f>I970+I971+I973+I974+SUM(I972:I972)</f>
        <v>434.05</v>
      </c>
      <c r="P976" s="49">
        <f>K970+K971+K973+K974+SUM(K972:K972)</f>
        <v>5242.7000000000007</v>
      </c>
    </row>
    <row r="978" spans="1:29" ht="71.25" x14ac:dyDescent="0.2">
      <c r="A978" s="42">
        <v>87</v>
      </c>
      <c r="B978" s="42" t="str">
        <f>Source!F797</f>
        <v>1.13-3-39</v>
      </c>
      <c r="C978" s="42" t="s">
        <v>294</v>
      </c>
      <c r="D978" s="43" t="str">
        <f>Source!H797</f>
        <v>шт.</v>
      </c>
      <c r="E978" s="44">
        <f>Source!I797</f>
        <v>4</v>
      </c>
      <c r="F978" s="45">
        <f>Source!AL797</f>
        <v>190.59</v>
      </c>
      <c r="G978" s="46" t="str">
        <f>Source!DD797</f>
        <v/>
      </c>
      <c r="H978" s="44">
        <f>Source!AW798</f>
        <v>1</v>
      </c>
      <c r="I978" s="45">
        <f>Source!P797</f>
        <v>762.36</v>
      </c>
      <c r="J978" s="44">
        <f>IF(Source!BC798&lt;&gt; 0, Source!BC798, 1)</f>
        <v>6</v>
      </c>
      <c r="K978" s="45">
        <f>Source!P798</f>
        <v>4574.16</v>
      </c>
      <c r="Q978">
        <f>Source!X797</f>
        <v>0</v>
      </c>
      <c r="R978">
        <f>Source!X798</f>
        <v>0</v>
      </c>
      <c r="S978">
        <f>Source!Y797</f>
        <v>0</v>
      </c>
      <c r="T978">
        <f>Source!Y798</f>
        <v>0</v>
      </c>
      <c r="U978">
        <f>ROUND((175/100)*ROUND(Source!R797, 2), 2)</f>
        <v>0</v>
      </c>
      <c r="V978">
        <f>ROUND((0/100)*ROUND(Source!R798, 2), 2)</f>
        <v>0</v>
      </c>
      <c r="AC978">
        <v>3</v>
      </c>
    </row>
    <row r="979" spans="1:29" ht="15" x14ac:dyDescent="0.2">
      <c r="C979" s="47" t="s">
        <v>1106</v>
      </c>
      <c r="H979" s="48">
        <f>I978+0</f>
        <v>762.36</v>
      </c>
      <c r="I979" s="48"/>
      <c r="J979" s="48">
        <f>K978+0</f>
        <v>4574.16</v>
      </c>
      <c r="K979" s="48"/>
      <c r="O979" s="49">
        <f>I978+0</f>
        <v>762.36</v>
      </c>
      <c r="P979" s="49">
        <f>K978+0</f>
        <v>4574.16</v>
      </c>
    </row>
    <row r="981" spans="1:29" ht="78" x14ac:dyDescent="0.2">
      <c r="A981" s="34">
        <v>88</v>
      </c>
      <c r="B981" s="34" t="s">
        <v>1149</v>
      </c>
      <c r="C981" s="34" t="s">
        <v>696</v>
      </c>
      <c r="D981" s="36" t="str">
        <f>Source!H799</f>
        <v>1  ШТ.</v>
      </c>
      <c r="E981" s="35">
        <f>Source!I799</f>
        <v>8</v>
      </c>
      <c r="F981" s="38"/>
      <c r="G981" s="37"/>
      <c r="H981" s="35"/>
      <c r="I981" s="38"/>
      <c r="J981" s="35"/>
      <c r="K981" s="38"/>
      <c r="Q981">
        <f>Source!X799</f>
        <v>120.75</v>
      </c>
      <c r="R981">
        <f>Source!X800</f>
        <v>6639.81</v>
      </c>
      <c r="S981">
        <f>Source!Y799</f>
        <v>63.48</v>
      </c>
      <c r="T981">
        <f>Source!Y800</f>
        <v>3491.03</v>
      </c>
      <c r="U981">
        <f>ROUND((175/100)*ROUND(Source!R799, 2), 2)</f>
        <v>2.1</v>
      </c>
      <c r="V981">
        <f>ROUND((0/100)*ROUND(Source!R800, 2), 2)</f>
        <v>0</v>
      </c>
      <c r="AC981">
        <v>0</v>
      </c>
    </row>
    <row r="982" spans="1:29" ht="14.25" x14ac:dyDescent="0.2">
      <c r="A982" s="34"/>
      <c r="B982" s="34"/>
      <c r="C982" s="34" t="s">
        <v>1097</v>
      </c>
      <c r="D982" s="36"/>
      <c r="E982" s="35"/>
      <c r="F982" s="38">
        <f>Source!AO799</f>
        <v>13.38</v>
      </c>
      <c r="G982" s="37" t="str">
        <f>Source!DG799</f>
        <v>*1,1</v>
      </c>
      <c r="H982" s="35">
        <f>Source!AV800</f>
        <v>1.0469999999999999</v>
      </c>
      <c r="I982" s="38">
        <f>Source!S799</f>
        <v>123.28</v>
      </c>
      <c r="J982" s="35">
        <f>IF(Source!BA800&lt;&gt; 0, Source!BA800, 1)</f>
        <v>54.99</v>
      </c>
      <c r="K982" s="38">
        <f>Source!S800</f>
        <v>6779.17</v>
      </c>
    </row>
    <row r="983" spans="1:29" ht="14.25" x14ac:dyDescent="0.2">
      <c r="A983" s="34"/>
      <c r="B983" s="34"/>
      <c r="C983" s="34" t="s">
        <v>1098</v>
      </c>
      <c r="D983" s="36"/>
      <c r="E983" s="35"/>
      <c r="F983" s="38">
        <f>Source!AM799</f>
        <v>0.91</v>
      </c>
      <c r="G983" s="37" t="str">
        <f>Source!DE799</f>
        <v>*1,1</v>
      </c>
      <c r="H983" s="35">
        <f>Source!AV800</f>
        <v>1.0469999999999999</v>
      </c>
      <c r="I983" s="38">
        <f>Source!Q799</f>
        <v>8.3800000000000008</v>
      </c>
      <c r="J983" s="35">
        <f>IF(Source!BB800&lt;&gt; 0, Source!BB800, 1)</f>
        <v>15.59</v>
      </c>
      <c r="K983" s="38">
        <f>Source!Q800</f>
        <v>130.63999999999999</v>
      </c>
    </row>
    <row r="984" spans="1:29" ht="14.25" x14ac:dyDescent="0.2">
      <c r="A984" s="34"/>
      <c r="B984" s="34"/>
      <c r="C984" s="34" t="s">
        <v>1099</v>
      </c>
      <c r="D984" s="36"/>
      <c r="E984" s="35"/>
      <c r="F984" s="38">
        <f>Source!AN799</f>
        <v>0.13</v>
      </c>
      <c r="G984" s="37" t="str">
        <f>Source!DF799</f>
        <v>*1,1</v>
      </c>
      <c r="H984" s="35">
        <f>Source!AV800</f>
        <v>1.0469999999999999</v>
      </c>
      <c r="I984" s="40">
        <f>Source!R799</f>
        <v>1.2</v>
      </c>
      <c r="J984" s="35">
        <f>IF(Source!BS800&lt;&gt; 0, Source!BS800, 1)</f>
        <v>54.99</v>
      </c>
      <c r="K984" s="40">
        <f>Source!R800</f>
        <v>65.989999999999995</v>
      </c>
    </row>
    <row r="985" spans="1:29" ht="14.25" x14ac:dyDescent="0.2">
      <c r="A985" s="34"/>
      <c r="B985" s="34"/>
      <c r="C985" s="34" t="s">
        <v>1100</v>
      </c>
      <c r="D985" s="36"/>
      <c r="E985" s="35"/>
      <c r="F985" s="38">
        <f>Source!AL799</f>
        <v>0.41</v>
      </c>
      <c r="G985" s="37" t="str">
        <f>Source!DD799</f>
        <v>*1</v>
      </c>
      <c r="H985" s="35">
        <f>Source!AW800</f>
        <v>1</v>
      </c>
      <c r="I985" s="38">
        <f>Source!P799</f>
        <v>3.28</v>
      </c>
      <c r="J985" s="35">
        <f>IF(Source!BC800&lt;&gt; 0, Source!BC800, 1)</f>
        <v>3.95</v>
      </c>
      <c r="K985" s="38">
        <f>Source!P800</f>
        <v>12.96</v>
      </c>
    </row>
    <row r="986" spans="1:29" ht="82.5" x14ac:dyDescent="0.2">
      <c r="A986" s="56" t="s">
        <v>700</v>
      </c>
      <c r="B986" s="56" t="str">
        <f>Source!F801</f>
        <v>КА 1</v>
      </c>
      <c r="C986" s="56" t="s">
        <v>1150</v>
      </c>
      <c r="D986" s="57" t="str">
        <f>Source!H801</f>
        <v>шт.</v>
      </c>
      <c r="E986" s="58">
        <f>Source!I801</f>
        <v>8</v>
      </c>
      <c r="F986" s="59">
        <f>Source!AK801</f>
        <v>1672.63</v>
      </c>
      <c r="G986" s="60" t="s">
        <v>3</v>
      </c>
      <c r="H986" s="58">
        <f>Source!AW802</f>
        <v>1</v>
      </c>
      <c r="I986" s="59">
        <f>Source!O801</f>
        <v>13381.04</v>
      </c>
      <c r="J986" s="58">
        <f>IF(Source!BC802&lt;&gt; 0, Source!BC802, 1)</f>
        <v>7.66</v>
      </c>
      <c r="K986" s="59">
        <f>Source!O802</f>
        <v>102498.77</v>
      </c>
      <c r="Q986">
        <f>Source!X801</f>
        <v>0</v>
      </c>
      <c r="R986">
        <f>Source!X802</f>
        <v>0</v>
      </c>
      <c r="S986">
        <f>Source!Y801</f>
        <v>0</v>
      </c>
      <c r="T986">
        <f>Source!Y802</f>
        <v>0</v>
      </c>
      <c r="U986">
        <f>ROUND((175/100)*ROUND(Source!R801, 2), 2)</f>
        <v>0</v>
      </c>
      <c r="V986">
        <f>ROUND((0/100)*ROUND(Source!R802, 2), 2)</f>
        <v>0</v>
      </c>
      <c r="AC986">
        <v>5</v>
      </c>
    </row>
    <row r="987" spans="1:29" ht="14.25" x14ac:dyDescent="0.2">
      <c r="A987" s="34"/>
      <c r="B987" s="34"/>
      <c r="C987" s="34" t="s">
        <v>1101</v>
      </c>
      <c r="D987" s="36" t="s">
        <v>1102</v>
      </c>
      <c r="E987" s="35">
        <f>Source!BZ800</f>
        <v>97</v>
      </c>
      <c r="F987" s="38"/>
      <c r="G987" s="37"/>
      <c r="H987" s="35"/>
      <c r="I987" s="38">
        <f>SUM(Q981:Q986)</f>
        <v>120.75</v>
      </c>
      <c r="J987" s="35">
        <f>Source!AT800</f>
        <v>97</v>
      </c>
      <c r="K987" s="38">
        <f>SUM(R981:R986)</f>
        <v>6639.81</v>
      </c>
    </row>
    <row r="988" spans="1:29" ht="14.25" x14ac:dyDescent="0.2">
      <c r="A988" s="34"/>
      <c r="B988" s="34"/>
      <c r="C988" s="34" t="s">
        <v>1103</v>
      </c>
      <c r="D988" s="36" t="s">
        <v>1102</v>
      </c>
      <c r="E988" s="35">
        <f>Source!CA800</f>
        <v>51</v>
      </c>
      <c r="F988" s="38"/>
      <c r="G988" s="37"/>
      <c r="H988" s="35"/>
      <c r="I988" s="38">
        <f>SUM(S981:S987)</f>
        <v>63.48</v>
      </c>
      <c r="J988" s="35">
        <f>Source!AU800</f>
        <v>51</v>
      </c>
      <c r="K988" s="38">
        <f>SUM(T981:T987)</f>
        <v>3491.03</v>
      </c>
    </row>
    <row r="989" spans="1:29" ht="14.25" x14ac:dyDescent="0.2">
      <c r="A989" s="42"/>
      <c r="B989" s="42"/>
      <c r="C989" s="42" t="s">
        <v>1104</v>
      </c>
      <c r="D989" s="43" t="s">
        <v>1105</v>
      </c>
      <c r="E989" s="44">
        <f>Source!AQ799</f>
        <v>1.03</v>
      </c>
      <c r="F989" s="45"/>
      <c r="G989" s="46" t="str">
        <f>Source!DI799</f>
        <v>*1,1</v>
      </c>
      <c r="H989" s="44">
        <f>Source!AV800</f>
        <v>1.0469999999999999</v>
      </c>
      <c r="I989" s="45">
        <f>Source!U799</f>
        <v>9.4900080000000013</v>
      </c>
      <c r="J989" s="44"/>
      <c r="K989" s="45"/>
    </row>
    <row r="990" spans="1:29" ht="15" x14ac:dyDescent="0.2">
      <c r="C990" s="47" t="s">
        <v>1106</v>
      </c>
      <c r="H990" s="48">
        <f>I982+I983+I985+I987+I988+SUM(I986:I986)</f>
        <v>13700.210000000001</v>
      </c>
      <c r="I990" s="48"/>
      <c r="J990" s="48">
        <f>K982+K983+K985+K987+K988+SUM(K986:K986)</f>
        <v>119552.38</v>
      </c>
      <c r="K990" s="48"/>
      <c r="O990" s="49">
        <f>I982+I983+I985+I987+I988+SUM(I986:I986)</f>
        <v>13700.210000000001</v>
      </c>
      <c r="P990" s="49">
        <f>K982+K983+K985+K987+K988+SUM(K986:K986)</f>
        <v>119552.38</v>
      </c>
    </row>
    <row r="992" spans="1:29" ht="52.5" x14ac:dyDescent="0.2">
      <c r="A992" s="34">
        <v>89</v>
      </c>
      <c r="B992" s="34" t="s">
        <v>1151</v>
      </c>
      <c r="C992" s="34" t="s">
        <v>264</v>
      </c>
      <c r="D992" s="36" t="str">
        <f>Source!H803</f>
        <v>1  ШТ.</v>
      </c>
      <c r="E992" s="35">
        <f>Source!I803</f>
        <v>27</v>
      </c>
      <c r="F992" s="38"/>
      <c r="G992" s="37"/>
      <c r="H992" s="35"/>
      <c r="I992" s="38"/>
      <c r="J992" s="35"/>
      <c r="K992" s="38"/>
      <c r="Q992">
        <f>Source!X803</f>
        <v>109.14</v>
      </c>
      <c r="R992">
        <f>Source!X804</f>
        <v>6001.78</v>
      </c>
      <c r="S992">
        <f>Source!Y803</f>
        <v>55.78</v>
      </c>
      <c r="T992">
        <f>Source!Y804</f>
        <v>3067.57</v>
      </c>
      <c r="U992">
        <f>ROUND((175/100)*ROUND(Source!R803, 2), 2)</f>
        <v>0</v>
      </c>
      <c r="V992">
        <f>ROUND((0/100)*ROUND(Source!R804, 2), 2)</f>
        <v>0</v>
      </c>
      <c r="AC992">
        <v>0</v>
      </c>
    </row>
    <row r="993" spans="1:29" ht="14.25" x14ac:dyDescent="0.2">
      <c r="A993" s="34"/>
      <c r="B993" s="34"/>
      <c r="C993" s="34" t="s">
        <v>1097</v>
      </c>
      <c r="D993" s="36"/>
      <c r="E993" s="35"/>
      <c r="F993" s="38">
        <f>Source!AO803</f>
        <v>3.9</v>
      </c>
      <c r="G993" s="37" t="str">
        <f>Source!DG803</f>
        <v>*1,1</v>
      </c>
      <c r="H993" s="35">
        <f>Source!AV804</f>
        <v>1.0469999999999999</v>
      </c>
      <c r="I993" s="38">
        <f>Source!S803</f>
        <v>121.27</v>
      </c>
      <c r="J993" s="35">
        <f>IF(Source!BA804&lt;&gt; 0, Source!BA804, 1)</f>
        <v>54.99</v>
      </c>
      <c r="K993" s="38">
        <f>Source!S804</f>
        <v>6668.64</v>
      </c>
    </row>
    <row r="994" spans="1:29" ht="14.25" x14ac:dyDescent="0.2">
      <c r="A994" s="34"/>
      <c r="B994" s="34"/>
      <c r="C994" s="34" t="s">
        <v>1100</v>
      </c>
      <c r="D994" s="36"/>
      <c r="E994" s="35"/>
      <c r="F994" s="38">
        <f>Source!AL803</f>
        <v>0.81</v>
      </c>
      <c r="G994" s="37" t="str">
        <f>Source!DD803</f>
        <v/>
      </c>
      <c r="H994" s="35">
        <f>Source!AW804</f>
        <v>1</v>
      </c>
      <c r="I994" s="38">
        <f>Source!P803</f>
        <v>21.87</v>
      </c>
      <c r="J994" s="35">
        <f>IF(Source!BC804&lt;&gt; 0, Source!BC804, 1)</f>
        <v>8.8000000000000007</v>
      </c>
      <c r="K994" s="38">
        <f>Source!P804</f>
        <v>192.46</v>
      </c>
    </row>
    <row r="995" spans="1:29" ht="85.5" x14ac:dyDescent="0.2">
      <c r="A995" s="34" t="s">
        <v>709</v>
      </c>
      <c r="B995" s="34" t="str">
        <f>Source!F805</f>
        <v>1.18-6-143</v>
      </c>
      <c r="C995" s="34" t="s">
        <v>512</v>
      </c>
      <c r="D995" s="36" t="str">
        <f>Source!H805</f>
        <v>шт.</v>
      </c>
      <c r="E995" s="35">
        <f>Source!I805</f>
        <v>27</v>
      </c>
      <c r="F995" s="38">
        <f>Source!AK805</f>
        <v>132.38</v>
      </c>
      <c r="G995" s="41" t="s">
        <v>3</v>
      </c>
      <c r="H995" s="35">
        <f>Source!AW806</f>
        <v>1</v>
      </c>
      <c r="I995" s="38">
        <f>Source!O805</f>
        <v>3574.26</v>
      </c>
      <c r="J995" s="35">
        <f>IF(Source!BC806&lt;&gt; 0, Source!BC806, 1)</f>
        <v>6.32</v>
      </c>
      <c r="K995" s="38">
        <f>Source!O806</f>
        <v>22589.32</v>
      </c>
      <c r="Q995">
        <f>Source!X805</f>
        <v>0</v>
      </c>
      <c r="R995">
        <f>Source!X806</f>
        <v>0</v>
      </c>
      <c r="S995">
        <f>Source!Y805</f>
        <v>0</v>
      </c>
      <c r="T995">
        <f>Source!Y806</f>
        <v>0</v>
      </c>
      <c r="U995">
        <f>ROUND((175/100)*ROUND(Source!R805, 2), 2)</f>
        <v>0</v>
      </c>
      <c r="V995">
        <f>ROUND((0/100)*ROUND(Source!R806, 2), 2)</f>
        <v>0</v>
      </c>
      <c r="AC995">
        <v>3</v>
      </c>
    </row>
    <row r="996" spans="1:29" ht="14.25" x14ac:dyDescent="0.2">
      <c r="A996" s="34"/>
      <c r="B996" s="34"/>
      <c r="C996" s="34" t="s">
        <v>1101</v>
      </c>
      <c r="D996" s="36" t="s">
        <v>1102</v>
      </c>
      <c r="E996" s="35">
        <f>Source!BZ804</f>
        <v>90</v>
      </c>
      <c r="F996" s="38"/>
      <c r="G996" s="37"/>
      <c r="H996" s="35"/>
      <c r="I996" s="38">
        <f>SUM(Q992:Q995)</f>
        <v>109.14</v>
      </c>
      <c r="J996" s="35">
        <f>Source!AT804</f>
        <v>90</v>
      </c>
      <c r="K996" s="38">
        <f>SUM(R992:R995)</f>
        <v>6001.78</v>
      </c>
    </row>
    <row r="997" spans="1:29" ht="14.25" x14ac:dyDescent="0.2">
      <c r="A997" s="34"/>
      <c r="B997" s="34"/>
      <c r="C997" s="34" t="s">
        <v>1103</v>
      </c>
      <c r="D997" s="36" t="s">
        <v>1102</v>
      </c>
      <c r="E997" s="35">
        <f>Source!CA804</f>
        <v>46</v>
      </c>
      <c r="F997" s="38"/>
      <c r="G997" s="37"/>
      <c r="H997" s="35"/>
      <c r="I997" s="38">
        <f>SUM(S992:S996)</f>
        <v>55.78</v>
      </c>
      <c r="J997" s="35">
        <f>Source!AU804</f>
        <v>46</v>
      </c>
      <c r="K997" s="38">
        <f>SUM(T992:T996)</f>
        <v>3067.57</v>
      </c>
    </row>
    <row r="998" spans="1:29" ht="14.25" x14ac:dyDescent="0.2">
      <c r="A998" s="42"/>
      <c r="B998" s="42"/>
      <c r="C998" s="42" t="s">
        <v>1104</v>
      </c>
      <c r="D998" s="43" t="s">
        <v>1105</v>
      </c>
      <c r="E998" s="44">
        <f>Source!AQ803</f>
        <v>0.3</v>
      </c>
      <c r="F998" s="45"/>
      <c r="G998" s="46" t="str">
        <f>Source!DI803</f>
        <v>*1,1</v>
      </c>
      <c r="H998" s="44">
        <f>Source!AV804</f>
        <v>1.0469999999999999</v>
      </c>
      <c r="I998" s="45">
        <f>Source!U803</f>
        <v>9.3287699999999987</v>
      </c>
      <c r="J998" s="44"/>
      <c r="K998" s="45"/>
    </row>
    <row r="999" spans="1:29" ht="15" x14ac:dyDescent="0.2">
      <c r="C999" s="47" t="s">
        <v>1106</v>
      </c>
      <c r="H999" s="48">
        <f>I993+I994+I996+I997+SUM(I995:I995)</f>
        <v>3882.32</v>
      </c>
      <c r="I999" s="48"/>
      <c r="J999" s="48">
        <f>K993+K994+K996+K997+SUM(K995:K995)</f>
        <v>38519.770000000004</v>
      </c>
      <c r="K999" s="48"/>
      <c r="O999" s="49">
        <f>I993+I994+I996+I997+SUM(I995:I995)</f>
        <v>3882.32</v>
      </c>
      <c r="P999" s="49">
        <f>K993+K994+K996+K997+SUM(K995:K995)</f>
        <v>38519.770000000004</v>
      </c>
    </row>
    <row r="1001" spans="1:29" ht="78" x14ac:dyDescent="0.2">
      <c r="A1001" s="34">
        <v>90</v>
      </c>
      <c r="B1001" s="34" t="s">
        <v>1126</v>
      </c>
      <c r="C1001" s="34" t="s">
        <v>301</v>
      </c>
      <c r="D1001" s="36" t="str">
        <f>Source!H807</f>
        <v>10 м изоляции</v>
      </c>
      <c r="E1001" s="35">
        <f>Source!I807</f>
        <v>41</v>
      </c>
      <c r="F1001" s="38"/>
      <c r="G1001" s="37"/>
      <c r="H1001" s="35"/>
      <c r="I1001" s="38"/>
      <c r="J1001" s="35"/>
      <c r="K1001" s="38"/>
      <c r="Q1001">
        <f>Source!X807</f>
        <v>1356.81</v>
      </c>
      <c r="R1001">
        <f>Source!X808</f>
        <v>74610.899999999994</v>
      </c>
      <c r="S1001">
        <f>Source!Y807</f>
        <v>732.99</v>
      </c>
      <c r="T1001">
        <f>Source!Y808</f>
        <v>40307.040000000001</v>
      </c>
      <c r="U1001">
        <f>ROUND((175/100)*ROUND(Source!R807, 2), 2)</f>
        <v>11.36</v>
      </c>
      <c r="V1001">
        <f>ROUND((0/100)*ROUND(Source!R808, 2), 2)</f>
        <v>0</v>
      </c>
      <c r="AC1001">
        <v>0</v>
      </c>
    </row>
    <row r="1002" spans="1:29" x14ac:dyDescent="0.2">
      <c r="C1002" s="39" t="str">
        <f>"Объем: "&amp;Source!I807&amp;"=(20+"&amp;"325+"&amp;"65)/"&amp;"10"</f>
        <v>Объем: 41=(20+325+65)/10</v>
      </c>
    </row>
    <row r="1003" spans="1:29" ht="28.5" x14ac:dyDescent="0.2">
      <c r="A1003" s="34"/>
      <c r="B1003" s="34"/>
      <c r="C1003" s="34" t="s">
        <v>1097</v>
      </c>
      <c r="D1003" s="36"/>
      <c r="E1003" s="35"/>
      <c r="F1003" s="38">
        <f>Source!AO807</f>
        <v>28.6</v>
      </c>
      <c r="G1003" s="37" t="str">
        <f>Source!DG807</f>
        <v>*1,15)*1,1</v>
      </c>
      <c r="H1003" s="35">
        <f>Source!AV808</f>
        <v>1.0469999999999999</v>
      </c>
      <c r="I1003" s="38">
        <f>Source!S807</f>
        <v>1553.06</v>
      </c>
      <c r="J1003" s="35">
        <f>IF(Source!BA808&lt;&gt; 0, Source!BA808, 1)</f>
        <v>54.99</v>
      </c>
      <c r="K1003" s="38">
        <f>Source!S808</f>
        <v>85402.77</v>
      </c>
    </row>
    <row r="1004" spans="1:29" ht="28.5" x14ac:dyDescent="0.2">
      <c r="A1004" s="34"/>
      <c r="B1004" s="34"/>
      <c r="C1004" s="34" t="s">
        <v>1098</v>
      </c>
      <c r="D1004" s="36"/>
      <c r="E1004" s="35"/>
      <c r="F1004" s="38">
        <f>Source!AM807</f>
        <v>0.75</v>
      </c>
      <c r="G1004" s="37" t="str">
        <f>Source!DE807</f>
        <v>*1,25)*1,1</v>
      </c>
      <c r="H1004" s="35">
        <f>Source!AV808</f>
        <v>1.0469999999999999</v>
      </c>
      <c r="I1004" s="38">
        <f>Source!Q807</f>
        <v>44.27</v>
      </c>
      <c r="J1004" s="35">
        <f>IF(Source!BB808&lt;&gt; 0, Source!BB808, 1)</f>
        <v>16.25</v>
      </c>
      <c r="K1004" s="38">
        <f>Source!Q808</f>
        <v>719.39</v>
      </c>
    </row>
    <row r="1005" spans="1:29" ht="28.5" x14ac:dyDescent="0.2">
      <c r="A1005" s="34"/>
      <c r="B1005" s="34"/>
      <c r="C1005" s="34" t="s">
        <v>1099</v>
      </c>
      <c r="D1005" s="36"/>
      <c r="E1005" s="35"/>
      <c r="F1005" s="38">
        <f>Source!AN807</f>
        <v>0.11</v>
      </c>
      <c r="G1005" s="37" t="str">
        <f>Source!DF807</f>
        <v>*1,25)*1,1</v>
      </c>
      <c r="H1005" s="35">
        <f>Source!AV808</f>
        <v>1.0469999999999999</v>
      </c>
      <c r="I1005" s="40">
        <f>Source!R807</f>
        <v>6.49</v>
      </c>
      <c r="J1005" s="35">
        <f>IF(Source!BS808&lt;&gt; 0, Source!BS808, 1)</f>
        <v>54.99</v>
      </c>
      <c r="K1005" s="40">
        <f>Source!R808</f>
        <v>356.89</v>
      </c>
    </row>
    <row r="1006" spans="1:29" ht="14.25" x14ac:dyDescent="0.2">
      <c r="A1006" s="34"/>
      <c r="B1006" s="34"/>
      <c r="C1006" s="34" t="s">
        <v>1100</v>
      </c>
      <c r="D1006" s="36"/>
      <c r="E1006" s="35"/>
      <c r="F1006" s="38">
        <f>Source!AL807</f>
        <v>55.68</v>
      </c>
      <c r="G1006" s="37" t="str">
        <f>Source!DD807</f>
        <v/>
      </c>
      <c r="H1006" s="35">
        <f>Source!AW808</f>
        <v>1.0189999999999999</v>
      </c>
      <c r="I1006" s="38">
        <f>Source!P807</f>
        <v>2326.25</v>
      </c>
      <c r="J1006" s="35">
        <f>IF(Source!BC808&lt;&gt; 0, Source!BC808, 1)</f>
        <v>19.48</v>
      </c>
      <c r="K1006" s="38">
        <f>Source!P808</f>
        <v>45315.35</v>
      </c>
    </row>
    <row r="1007" spans="1:29" ht="142.5" x14ac:dyDescent="0.2">
      <c r="A1007" s="34" t="s">
        <v>711</v>
      </c>
      <c r="B1007" s="34" t="str">
        <f>Source!F809</f>
        <v>1.1-1-3136</v>
      </c>
      <c r="C1007" s="34" t="s">
        <v>1062</v>
      </c>
      <c r="D1007" s="36" t="str">
        <f>Source!H809</f>
        <v>м</v>
      </c>
      <c r="E1007" s="35">
        <f>Source!I809</f>
        <v>21</v>
      </c>
      <c r="F1007" s="38">
        <f>Source!AK809</f>
        <v>7.48</v>
      </c>
      <c r="G1007" s="41" t="s">
        <v>3</v>
      </c>
      <c r="H1007" s="35">
        <f>Source!AW810</f>
        <v>1.0189999999999999</v>
      </c>
      <c r="I1007" s="38">
        <f>Source!O809</f>
        <v>160.06</v>
      </c>
      <c r="J1007" s="35">
        <f>IF(Source!BC810&lt;&gt; 0, Source!BC810, 1)</f>
        <v>6.27</v>
      </c>
      <c r="K1007" s="38">
        <f>Source!O810</f>
        <v>1003.58</v>
      </c>
      <c r="Q1007">
        <f>Source!X809</f>
        <v>0</v>
      </c>
      <c r="R1007">
        <f>Source!X810</f>
        <v>0</v>
      </c>
      <c r="S1007">
        <f>Source!Y809</f>
        <v>0</v>
      </c>
      <c r="T1007">
        <f>Source!Y810</f>
        <v>0</v>
      </c>
      <c r="U1007">
        <f>ROUND((175/100)*ROUND(Source!R809, 2), 2)</f>
        <v>0</v>
      </c>
      <c r="V1007">
        <f>ROUND((0/100)*ROUND(Source!R810, 2), 2)</f>
        <v>0</v>
      </c>
      <c r="AC1007">
        <v>3</v>
      </c>
    </row>
    <row r="1008" spans="1:29" ht="142.5" x14ac:dyDescent="0.2">
      <c r="A1008" s="34" t="s">
        <v>712</v>
      </c>
      <c r="B1008" s="34" t="str">
        <f>Source!F811</f>
        <v>1.1-1-3136</v>
      </c>
      <c r="C1008" s="34" t="s">
        <v>1063</v>
      </c>
      <c r="D1008" s="36" t="str">
        <f>Source!H811</f>
        <v>м</v>
      </c>
      <c r="E1008" s="35">
        <f>Source!I811</f>
        <v>341.24999999999994</v>
      </c>
      <c r="F1008" s="38">
        <f>Source!AK811</f>
        <v>7.48</v>
      </c>
      <c r="G1008" s="41" t="s">
        <v>3</v>
      </c>
      <c r="H1008" s="35">
        <f>Source!AW812</f>
        <v>1.0189999999999999</v>
      </c>
      <c r="I1008" s="38">
        <f>Source!O811</f>
        <v>2601.0500000000002</v>
      </c>
      <c r="J1008" s="35">
        <f>IF(Source!BC812&lt;&gt; 0, Source!BC812, 1)</f>
        <v>6.27</v>
      </c>
      <c r="K1008" s="38">
        <f>Source!O812</f>
        <v>16308.58</v>
      </c>
      <c r="Q1008">
        <f>Source!X811</f>
        <v>0</v>
      </c>
      <c r="R1008">
        <f>Source!X812</f>
        <v>0</v>
      </c>
      <c r="S1008">
        <f>Source!Y811</f>
        <v>0</v>
      </c>
      <c r="T1008">
        <f>Source!Y812</f>
        <v>0</v>
      </c>
      <c r="U1008">
        <f>ROUND((175/100)*ROUND(Source!R811, 2), 2)</f>
        <v>0</v>
      </c>
      <c r="V1008">
        <f>ROUND((0/100)*ROUND(Source!R812, 2), 2)</f>
        <v>0</v>
      </c>
      <c r="AC1008">
        <v>3</v>
      </c>
    </row>
    <row r="1009" spans="1:43" ht="142.5" x14ac:dyDescent="0.2">
      <c r="A1009" s="34" t="s">
        <v>713</v>
      </c>
      <c r="B1009" s="34" t="str">
        <f>Source!F813</f>
        <v>1.1-1-2533</v>
      </c>
      <c r="C1009" s="34" t="s">
        <v>1059</v>
      </c>
      <c r="D1009" s="36" t="str">
        <f>Source!H813</f>
        <v>м</v>
      </c>
      <c r="E1009" s="35">
        <f>Source!I813</f>
        <v>68.25</v>
      </c>
      <c r="F1009" s="38">
        <f>Source!AK813</f>
        <v>7.8</v>
      </c>
      <c r="G1009" s="41" t="s">
        <v>3</v>
      </c>
      <c r="H1009" s="35">
        <f>Source!AW814</f>
        <v>1.0189999999999999</v>
      </c>
      <c r="I1009" s="38">
        <f>Source!O813</f>
        <v>542.46</v>
      </c>
      <c r="J1009" s="35">
        <f>IF(Source!BC814&lt;&gt; 0, Source!BC814, 1)</f>
        <v>6.78</v>
      </c>
      <c r="K1009" s="38">
        <f>Source!O814</f>
        <v>3677.88</v>
      </c>
      <c r="Q1009">
        <f>Source!X813</f>
        <v>0</v>
      </c>
      <c r="R1009">
        <f>Source!X814</f>
        <v>0</v>
      </c>
      <c r="S1009">
        <f>Source!Y813</f>
        <v>0</v>
      </c>
      <c r="T1009">
        <f>Source!Y814</f>
        <v>0</v>
      </c>
      <c r="U1009">
        <f>ROUND((175/100)*ROUND(Source!R813, 2), 2)</f>
        <v>0</v>
      </c>
      <c r="V1009">
        <f>ROUND((0/100)*ROUND(Source!R814, 2), 2)</f>
        <v>0</v>
      </c>
      <c r="AC1009">
        <v>3</v>
      </c>
    </row>
    <row r="1010" spans="1:43" ht="85.5" x14ac:dyDescent="0.2">
      <c r="A1010" s="34" t="s">
        <v>714</v>
      </c>
      <c r="B1010" s="34" t="str">
        <f>Source!F815</f>
        <v>1.1-1-2544</v>
      </c>
      <c r="C1010" s="34" t="s">
        <v>716</v>
      </c>
      <c r="D1010" s="36" t="str">
        <f>Source!H815</f>
        <v>л</v>
      </c>
      <c r="E1010" s="35">
        <f>Source!I815</f>
        <v>6.806</v>
      </c>
      <c r="F1010" s="38">
        <f>Source!AK815</f>
        <v>231.63</v>
      </c>
      <c r="G1010" s="41" t="s">
        <v>3</v>
      </c>
      <c r="H1010" s="35">
        <f>Source!AW816</f>
        <v>1.0189999999999999</v>
      </c>
      <c r="I1010" s="38">
        <f>Source!O815</f>
        <v>1606.43</v>
      </c>
      <c r="J1010" s="35">
        <f>IF(Source!BC816&lt;&gt; 0, Source!BC816, 1)</f>
        <v>5.29</v>
      </c>
      <c r="K1010" s="38">
        <f>Source!O816</f>
        <v>8498.01</v>
      </c>
      <c r="Q1010">
        <f>Source!X815</f>
        <v>0</v>
      </c>
      <c r="R1010">
        <f>Source!X816</f>
        <v>0</v>
      </c>
      <c r="S1010">
        <f>Source!Y815</f>
        <v>0</v>
      </c>
      <c r="T1010">
        <f>Source!Y816</f>
        <v>0</v>
      </c>
      <c r="U1010">
        <f>ROUND((175/100)*ROUND(Source!R815, 2), 2)</f>
        <v>0</v>
      </c>
      <c r="V1010">
        <f>ROUND((0/100)*ROUND(Source!R816, 2), 2)</f>
        <v>0</v>
      </c>
      <c r="AC1010">
        <v>3</v>
      </c>
    </row>
    <row r="1011" spans="1:43" ht="14.25" x14ac:dyDescent="0.2">
      <c r="A1011" s="34"/>
      <c r="B1011" s="34"/>
      <c r="C1011" s="34" t="s">
        <v>1101</v>
      </c>
      <c r="D1011" s="36" t="s">
        <v>1102</v>
      </c>
      <c r="E1011" s="35">
        <f>Source!BZ808</f>
        <v>87</v>
      </c>
      <c r="F1011" s="38"/>
      <c r="G1011" s="37"/>
      <c r="H1011" s="35"/>
      <c r="I1011" s="38">
        <f>SUM(Q1001:Q1010)</f>
        <v>1356.81</v>
      </c>
      <c r="J1011" s="35">
        <f>Source!AT808</f>
        <v>87</v>
      </c>
      <c r="K1011" s="38">
        <f>SUM(R1001:R1010)</f>
        <v>74610.899999999994</v>
      </c>
    </row>
    <row r="1012" spans="1:43" ht="14.25" x14ac:dyDescent="0.2">
      <c r="A1012" s="34"/>
      <c r="B1012" s="34"/>
      <c r="C1012" s="34" t="s">
        <v>1103</v>
      </c>
      <c r="D1012" s="36" t="s">
        <v>1102</v>
      </c>
      <c r="E1012" s="35">
        <f>Source!CA808</f>
        <v>47</v>
      </c>
      <c r="F1012" s="38"/>
      <c r="G1012" s="37"/>
      <c r="H1012" s="35"/>
      <c r="I1012" s="38">
        <f>SUM(S1001:S1011)</f>
        <v>732.99</v>
      </c>
      <c r="J1012" s="35">
        <f>Source!AU808</f>
        <v>47</v>
      </c>
      <c r="K1012" s="38">
        <f>SUM(T1001:T1011)</f>
        <v>40307.040000000001</v>
      </c>
    </row>
    <row r="1013" spans="1:43" ht="28.5" x14ac:dyDescent="0.2">
      <c r="A1013" s="42"/>
      <c r="B1013" s="42"/>
      <c r="C1013" s="42" t="s">
        <v>1104</v>
      </c>
      <c r="D1013" s="43" t="s">
        <v>1105</v>
      </c>
      <c r="E1013" s="44">
        <f>Source!AQ807</f>
        <v>2.2000000000000002</v>
      </c>
      <c r="F1013" s="45"/>
      <c r="G1013" s="46" t="str">
        <f>Source!DI807</f>
        <v>*1,15)*1,1</v>
      </c>
      <c r="H1013" s="44">
        <f>Source!AV808</f>
        <v>1.0469999999999999</v>
      </c>
      <c r="I1013" s="45">
        <f>Source!U807</f>
        <v>119.465841</v>
      </c>
      <c r="J1013" s="44"/>
      <c r="K1013" s="45"/>
    </row>
    <row r="1014" spans="1:43" ht="15" x14ac:dyDescent="0.2">
      <c r="C1014" s="47" t="s">
        <v>1106</v>
      </c>
      <c r="H1014" s="48">
        <f>I1003+I1004+I1006+I1011+I1012+SUM(I1007:I1010)</f>
        <v>10923.38</v>
      </c>
      <c r="I1014" s="48"/>
      <c r="J1014" s="48">
        <f>K1003+K1004+K1006+K1011+K1012+SUM(K1007:K1010)</f>
        <v>275843.5</v>
      </c>
      <c r="K1014" s="48"/>
      <c r="O1014" s="49">
        <f>I1003+I1004+I1006+I1011+I1012+SUM(I1007:I1010)</f>
        <v>10923.38</v>
      </c>
      <c r="P1014" s="49">
        <f>K1003+K1004+K1006+K1011+K1012+SUM(K1007:K1010)</f>
        <v>275843.5</v>
      </c>
    </row>
    <row r="1017" spans="1:43" ht="15" x14ac:dyDescent="0.25">
      <c r="A1017" s="54" t="str">
        <f>CONCATENATE("Итого по разделу: ",IF(Source!G818&lt;&gt;"Новый раздел", Source!G818, ""))</f>
        <v>Итого по разделу: Горячее водоснабжение (Т3,Т4) (Надземная часть)</v>
      </c>
      <c r="B1017" s="54"/>
      <c r="C1017" s="54"/>
      <c r="D1017" s="54"/>
      <c r="E1017" s="54"/>
      <c r="F1017" s="54"/>
      <c r="G1017" s="54"/>
      <c r="H1017" s="53">
        <f>SUM(O775:O1016)</f>
        <v>138196.98000000004</v>
      </c>
      <c r="I1017" s="52"/>
      <c r="J1017" s="53">
        <f>SUM(P775:P1016)</f>
        <v>1663995.08</v>
      </c>
      <c r="K1017" s="52"/>
      <c r="AQ1017" s="55" t="str">
        <f>CONCATENATE("Итого по разделу: ",IF(Source!G818&lt;&gt;"Новый раздел", Source!G818, ""))</f>
        <v>Итого по разделу: Горячее водоснабжение (Т3,Т4) (Надземная часть)</v>
      </c>
    </row>
    <row r="1018" spans="1:43" hidden="1" x14ac:dyDescent="0.2">
      <c r="A1018" t="s">
        <v>1127</v>
      </c>
      <c r="I1018">
        <f>SUM(W775:W1017)</f>
        <v>0</v>
      </c>
      <c r="J1018">
        <f>SUM(X775:X1017)</f>
        <v>0</v>
      </c>
    </row>
    <row r="1019" spans="1:43" hidden="1" x14ac:dyDescent="0.2">
      <c r="A1019" t="s">
        <v>1128</v>
      </c>
      <c r="I1019">
        <f>SUM(Y775:Y1018)</f>
        <v>0</v>
      </c>
      <c r="J1019">
        <f>SUM(Z775:Z1018)</f>
        <v>0</v>
      </c>
    </row>
    <row r="1021" spans="1:43" ht="16.5" x14ac:dyDescent="0.2">
      <c r="A1021" s="33" t="str">
        <f>CONCATENATE("Раздел: ",IF(Source!G848&lt;&gt;"Новый раздел", Source!G848, ""))</f>
        <v>Раздел: Смесители</v>
      </c>
      <c r="B1021" s="33"/>
      <c r="C1021" s="33"/>
      <c r="D1021" s="33"/>
      <c r="E1021" s="33"/>
      <c r="F1021" s="33"/>
      <c r="G1021" s="33"/>
      <c r="H1021" s="33"/>
      <c r="I1021" s="33"/>
      <c r="J1021" s="33"/>
      <c r="K1021" s="33"/>
    </row>
    <row r="1022" spans="1:43" ht="141.75" x14ac:dyDescent="0.2">
      <c r="A1022" s="34">
        <v>91</v>
      </c>
      <c r="B1022" s="34" t="s">
        <v>1152</v>
      </c>
      <c r="C1022" s="34" t="s">
        <v>722</v>
      </c>
      <c r="D1022" s="36" t="str">
        <f>Source!H852</f>
        <v>100 шт.</v>
      </c>
      <c r="E1022" s="35">
        <f>Source!I852</f>
        <v>0.38</v>
      </c>
      <c r="F1022" s="38"/>
      <c r="G1022" s="37"/>
      <c r="H1022" s="35"/>
      <c r="I1022" s="38"/>
      <c r="J1022" s="35"/>
      <c r="K1022" s="38"/>
      <c r="Q1022">
        <f>Source!X852</f>
        <v>117.5</v>
      </c>
      <c r="R1022">
        <f>Source!X853</f>
        <v>6461.43</v>
      </c>
      <c r="S1022">
        <f>Source!Y852</f>
        <v>65.760000000000005</v>
      </c>
      <c r="T1022">
        <f>Source!Y853</f>
        <v>3616.03</v>
      </c>
      <c r="U1022">
        <f>ROUND((175/100)*ROUND(Source!R852, 2), 2)</f>
        <v>2.71</v>
      </c>
      <c r="V1022">
        <f>ROUND((0/100)*ROUND(Source!R853, 2), 2)</f>
        <v>0</v>
      </c>
      <c r="AC1022">
        <v>0</v>
      </c>
    </row>
    <row r="1023" spans="1:43" x14ac:dyDescent="0.2">
      <c r="C1023" s="39" t="str">
        <f>"Объем: "&amp;Source!I852&amp;"=(23+"&amp;"13+"&amp;"2)/"&amp;"100"</f>
        <v>Объем: 0,38=(23+13+2)/100</v>
      </c>
    </row>
    <row r="1024" spans="1:43" ht="28.5" x14ac:dyDescent="0.2">
      <c r="A1024" s="34"/>
      <c r="B1024" s="34"/>
      <c r="C1024" s="34" t="s">
        <v>1097</v>
      </c>
      <c r="D1024" s="36"/>
      <c r="E1024" s="35"/>
      <c r="F1024" s="38">
        <f>Source!AO852</f>
        <v>207.15</v>
      </c>
      <c r="G1024" s="37" t="str">
        <f>Source!DG852</f>
        <v>*1,15)*1,1</v>
      </c>
      <c r="H1024" s="35">
        <f>Source!AV853</f>
        <v>1.0669999999999999</v>
      </c>
      <c r="I1024" s="38">
        <f>Source!S852</f>
        <v>106.25</v>
      </c>
      <c r="J1024" s="35">
        <f>IF(Source!BA853&lt;&gt; 0, Source!BA853, 1)</f>
        <v>54.99</v>
      </c>
      <c r="K1024" s="38">
        <f>Source!S853</f>
        <v>5842.69</v>
      </c>
    </row>
    <row r="1025" spans="1:29" ht="28.5" x14ac:dyDescent="0.2">
      <c r="A1025" s="34"/>
      <c r="B1025" s="34"/>
      <c r="C1025" s="34" t="s">
        <v>1098</v>
      </c>
      <c r="D1025" s="36"/>
      <c r="E1025" s="35"/>
      <c r="F1025" s="38">
        <f>Source!AM852</f>
        <v>18.28</v>
      </c>
      <c r="G1025" s="37" t="str">
        <f>Source!DE852</f>
        <v>*1,25)*1,1</v>
      </c>
      <c r="H1025" s="35">
        <f>Source!AV853</f>
        <v>1.0669999999999999</v>
      </c>
      <c r="I1025" s="38">
        <f>Source!Q852</f>
        <v>10.19</v>
      </c>
      <c r="J1025" s="35">
        <f>IF(Source!BB853&lt;&gt; 0, Source!BB853, 1)</f>
        <v>16.3</v>
      </c>
      <c r="K1025" s="38">
        <f>Source!Q853</f>
        <v>166.1</v>
      </c>
    </row>
    <row r="1026" spans="1:29" ht="28.5" x14ac:dyDescent="0.2">
      <c r="A1026" s="34"/>
      <c r="B1026" s="34"/>
      <c r="C1026" s="34" t="s">
        <v>1099</v>
      </c>
      <c r="D1026" s="36"/>
      <c r="E1026" s="35"/>
      <c r="F1026" s="38">
        <f>Source!AN852</f>
        <v>2.78</v>
      </c>
      <c r="G1026" s="37" t="str">
        <f>Source!DF852</f>
        <v>*1,25)*1,1</v>
      </c>
      <c r="H1026" s="35">
        <f>Source!AV853</f>
        <v>1.0669999999999999</v>
      </c>
      <c r="I1026" s="40">
        <f>Source!R852</f>
        <v>1.55</v>
      </c>
      <c r="J1026" s="35">
        <f>IF(Source!BS853&lt;&gt; 0, Source!BS853, 1)</f>
        <v>54.99</v>
      </c>
      <c r="K1026" s="40">
        <f>Source!R853</f>
        <v>85.23</v>
      </c>
    </row>
    <row r="1027" spans="1:29" ht="141.75" x14ac:dyDescent="0.2">
      <c r="A1027" s="34" t="s">
        <v>726</v>
      </c>
      <c r="B1027" s="34" t="s">
        <v>1154</v>
      </c>
      <c r="C1027" s="34" t="s">
        <v>1153</v>
      </c>
      <c r="D1027" s="36" t="str">
        <f>Source!H854</f>
        <v>шт.</v>
      </c>
      <c r="E1027" s="35">
        <f>Source!I854</f>
        <v>23</v>
      </c>
      <c r="F1027" s="38">
        <f>Source!AK854</f>
        <v>1160.92</v>
      </c>
      <c r="G1027" s="41" t="s">
        <v>3</v>
      </c>
      <c r="H1027" s="35">
        <f>Source!AW855</f>
        <v>1</v>
      </c>
      <c r="I1027" s="38">
        <f>Source!O854</f>
        <v>26701.16</v>
      </c>
      <c r="J1027" s="35">
        <f>IF(Source!BC855&lt;&gt; 0, Source!BC855, 1)</f>
        <v>9.8800000000000008</v>
      </c>
      <c r="K1027" s="38">
        <f>Source!O855</f>
        <v>263807.46000000002</v>
      </c>
      <c r="Q1027">
        <f>Source!X854</f>
        <v>0</v>
      </c>
      <c r="R1027">
        <f>Source!X855</f>
        <v>0</v>
      </c>
      <c r="S1027">
        <f>Source!Y854</f>
        <v>0</v>
      </c>
      <c r="T1027">
        <f>Source!Y855</f>
        <v>0</v>
      </c>
      <c r="U1027">
        <f>ROUND((175/100)*ROUND(Source!R854, 2), 2)</f>
        <v>0</v>
      </c>
      <c r="V1027">
        <f>ROUND((0/100)*ROUND(Source!R855, 2), 2)</f>
        <v>0</v>
      </c>
      <c r="AC1027">
        <v>3</v>
      </c>
    </row>
    <row r="1028" spans="1:29" ht="141.75" x14ac:dyDescent="0.2">
      <c r="A1028" s="34" t="s">
        <v>730</v>
      </c>
      <c r="B1028" s="34" t="s">
        <v>1156</v>
      </c>
      <c r="C1028" s="34" t="s">
        <v>1155</v>
      </c>
      <c r="D1028" s="36" t="str">
        <f>Source!H856</f>
        <v>шт.</v>
      </c>
      <c r="E1028" s="35">
        <f>Source!I856</f>
        <v>13</v>
      </c>
      <c r="F1028" s="38">
        <f>Source!AK856</f>
        <v>1057.94</v>
      </c>
      <c r="G1028" s="41" t="s">
        <v>3</v>
      </c>
      <c r="H1028" s="35">
        <f>Source!AW857</f>
        <v>1</v>
      </c>
      <c r="I1028" s="38">
        <f>Source!O856</f>
        <v>13753.22</v>
      </c>
      <c r="J1028" s="35">
        <f>IF(Source!BC857&lt;&gt; 0, Source!BC857, 1)</f>
        <v>9.8800000000000008</v>
      </c>
      <c r="K1028" s="38">
        <f>Source!O857</f>
        <v>135881.81</v>
      </c>
      <c r="Q1028">
        <f>Source!X856</f>
        <v>0</v>
      </c>
      <c r="R1028">
        <f>Source!X857</f>
        <v>0</v>
      </c>
      <c r="S1028">
        <f>Source!Y856</f>
        <v>0</v>
      </c>
      <c r="T1028">
        <f>Source!Y857</f>
        <v>0</v>
      </c>
      <c r="U1028">
        <f>ROUND((175/100)*ROUND(Source!R856, 2), 2)</f>
        <v>0</v>
      </c>
      <c r="V1028">
        <f>ROUND((0/100)*ROUND(Source!R857, 2), 2)</f>
        <v>0</v>
      </c>
      <c r="AC1028">
        <v>3</v>
      </c>
    </row>
    <row r="1029" spans="1:29" ht="141.75" x14ac:dyDescent="0.2">
      <c r="A1029" s="34" t="s">
        <v>734</v>
      </c>
      <c r="B1029" s="34" t="s">
        <v>1158</v>
      </c>
      <c r="C1029" s="34" t="s">
        <v>1157</v>
      </c>
      <c r="D1029" s="36" t="str">
        <f>Source!H858</f>
        <v>шт.</v>
      </c>
      <c r="E1029" s="35">
        <f>Source!I858</f>
        <v>2</v>
      </c>
      <c r="F1029" s="38">
        <f>Source!AK858</f>
        <v>1341.25</v>
      </c>
      <c r="G1029" s="41" t="s">
        <v>3</v>
      </c>
      <c r="H1029" s="35">
        <f>Source!AW859</f>
        <v>1</v>
      </c>
      <c r="I1029" s="38">
        <f>Source!O858</f>
        <v>2682.5</v>
      </c>
      <c r="J1029" s="35">
        <f>IF(Source!BC859&lt;&gt; 0, Source!BC859, 1)</f>
        <v>9.8800000000000008</v>
      </c>
      <c r="K1029" s="38">
        <f>Source!O859</f>
        <v>26503.1</v>
      </c>
      <c r="Q1029">
        <f>Source!X858</f>
        <v>0</v>
      </c>
      <c r="R1029">
        <f>Source!X859</f>
        <v>0</v>
      </c>
      <c r="S1029">
        <f>Source!Y858</f>
        <v>0</v>
      </c>
      <c r="T1029">
        <f>Source!Y859</f>
        <v>0</v>
      </c>
      <c r="U1029">
        <f>ROUND((175/100)*ROUND(Source!R858, 2), 2)</f>
        <v>0</v>
      </c>
      <c r="V1029">
        <f>ROUND((0/100)*ROUND(Source!R859, 2), 2)</f>
        <v>0</v>
      </c>
      <c r="AC1029">
        <v>3</v>
      </c>
    </row>
    <row r="1030" spans="1:29" ht="14.25" x14ac:dyDescent="0.2">
      <c r="A1030" s="34"/>
      <c r="B1030" s="34"/>
      <c r="C1030" s="34" t="s">
        <v>1101</v>
      </c>
      <c r="D1030" s="36" t="s">
        <v>1102</v>
      </c>
      <c r="E1030" s="35">
        <f>Source!BZ853</f>
        <v>109</v>
      </c>
      <c r="F1030" s="38"/>
      <c r="G1030" s="37"/>
      <c r="H1030" s="35"/>
      <c r="I1030" s="38">
        <f>SUM(Q1022:Q1029)</f>
        <v>117.5</v>
      </c>
      <c r="J1030" s="35">
        <f>Source!AT853</f>
        <v>109</v>
      </c>
      <c r="K1030" s="38">
        <f>SUM(R1022:R1029)</f>
        <v>6461.43</v>
      </c>
    </row>
    <row r="1031" spans="1:29" ht="14.25" x14ac:dyDescent="0.2">
      <c r="A1031" s="34"/>
      <c r="B1031" s="34"/>
      <c r="C1031" s="34" t="s">
        <v>1103</v>
      </c>
      <c r="D1031" s="36" t="s">
        <v>1102</v>
      </c>
      <c r="E1031" s="35">
        <f>Source!CA853</f>
        <v>61</v>
      </c>
      <c r="F1031" s="38"/>
      <c r="G1031" s="37"/>
      <c r="H1031" s="35"/>
      <c r="I1031" s="38">
        <f>SUM(S1022:S1030)</f>
        <v>65.760000000000005</v>
      </c>
      <c r="J1031" s="35">
        <f>Source!AU853</f>
        <v>61</v>
      </c>
      <c r="K1031" s="38">
        <f>SUM(T1022:T1030)</f>
        <v>3616.03</v>
      </c>
    </row>
    <row r="1032" spans="1:29" ht="28.5" x14ac:dyDescent="0.2">
      <c r="A1032" s="42"/>
      <c r="B1032" s="42"/>
      <c r="C1032" s="42" t="s">
        <v>1104</v>
      </c>
      <c r="D1032" s="43" t="s">
        <v>1105</v>
      </c>
      <c r="E1032" s="44">
        <f>Source!AQ852</f>
        <v>16.59</v>
      </c>
      <c r="F1032" s="45"/>
      <c r="G1032" s="46" t="str">
        <f>Source!DI852</f>
        <v>*1,15)*1,1</v>
      </c>
      <c r="H1032" s="44">
        <f>Source!AV853</f>
        <v>1.0669999999999999</v>
      </c>
      <c r="I1032" s="45">
        <f>Source!U852</f>
        <v>8.5091254709999991</v>
      </c>
      <c r="J1032" s="44"/>
      <c r="K1032" s="45"/>
    </row>
    <row r="1033" spans="1:29" ht="15" x14ac:dyDescent="0.2">
      <c r="C1033" s="47" t="s">
        <v>1106</v>
      </c>
      <c r="H1033" s="48">
        <f>I1024+I1025+I1030+I1031+SUM(I1027:I1029)</f>
        <v>43436.579999999994</v>
      </c>
      <c r="I1033" s="48"/>
      <c r="J1033" s="48">
        <f>K1024+K1025+K1030+K1031+SUM(K1027:K1029)</f>
        <v>442278.62</v>
      </c>
      <c r="K1033" s="48"/>
      <c r="O1033" s="49">
        <f>I1024+I1025+I1030+I1031+SUM(I1027:I1029)</f>
        <v>43436.579999999994</v>
      </c>
      <c r="P1033" s="49">
        <f>K1024+K1025+K1030+K1031+SUM(K1027:K1029)</f>
        <v>442278.62</v>
      </c>
    </row>
    <row r="1035" spans="1:29" ht="78" x14ac:dyDescent="0.2">
      <c r="A1035" s="34">
        <v>92</v>
      </c>
      <c r="B1035" s="34" t="s">
        <v>1159</v>
      </c>
      <c r="C1035" s="34" t="s">
        <v>740</v>
      </c>
      <c r="D1035" s="36" t="str">
        <f>Source!H860</f>
        <v>100 шт.</v>
      </c>
      <c r="E1035" s="35">
        <f>Source!I860</f>
        <v>0.06</v>
      </c>
      <c r="F1035" s="38"/>
      <c r="G1035" s="37"/>
      <c r="H1035" s="35"/>
      <c r="I1035" s="38"/>
      <c r="J1035" s="35"/>
      <c r="K1035" s="38"/>
      <c r="Q1035">
        <f>Source!X860</f>
        <v>16.88</v>
      </c>
      <c r="R1035">
        <f>Source!X861</f>
        <v>928.46</v>
      </c>
      <c r="S1035">
        <f>Source!Y860</f>
        <v>9.4499999999999993</v>
      </c>
      <c r="T1035">
        <f>Source!Y861</f>
        <v>519.6</v>
      </c>
      <c r="U1035">
        <f>ROUND((175/100)*ROUND(Source!R860, 2), 2)</f>
        <v>0.32</v>
      </c>
      <c r="V1035">
        <f>ROUND((0/100)*ROUND(Source!R861, 2), 2)</f>
        <v>0</v>
      </c>
      <c r="AC1035">
        <v>0</v>
      </c>
    </row>
    <row r="1036" spans="1:29" x14ac:dyDescent="0.2">
      <c r="C1036" s="39" t="str">
        <f>"Объем: "&amp;Source!I860&amp;"=6/"&amp;"100"</f>
        <v>Объем: 0,06=6/100</v>
      </c>
    </row>
    <row r="1037" spans="1:29" ht="28.5" x14ac:dyDescent="0.2">
      <c r="A1037" s="34"/>
      <c r="B1037" s="34"/>
      <c r="C1037" s="34" t="s">
        <v>1097</v>
      </c>
      <c r="D1037" s="36"/>
      <c r="E1037" s="35"/>
      <c r="F1037" s="38">
        <f>Source!AO860</f>
        <v>189.03</v>
      </c>
      <c r="G1037" s="37" t="str">
        <f>Source!DG860</f>
        <v>*1,15)*1,1</v>
      </c>
      <c r="H1037" s="35">
        <f>Source!AV861</f>
        <v>1.0669999999999999</v>
      </c>
      <c r="I1037" s="38">
        <f>Source!S860</f>
        <v>15.31</v>
      </c>
      <c r="J1037" s="35">
        <f>IF(Source!BA861&lt;&gt; 0, Source!BA861, 1)</f>
        <v>54.99</v>
      </c>
      <c r="K1037" s="38">
        <f>Source!S861</f>
        <v>841.9</v>
      </c>
    </row>
    <row r="1038" spans="1:29" ht="28.5" x14ac:dyDescent="0.2">
      <c r="A1038" s="34"/>
      <c r="B1038" s="34"/>
      <c r="C1038" s="34" t="s">
        <v>1098</v>
      </c>
      <c r="D1038" s="36"/>
      <c r="E1038" s="35"/>
      <c r="F1038" s="38">
        <f>Source!AM860</f>
        <v>13.3</v>
      </c>
      <c r="G1038" s="37" t="str">
        <f>Source!DE860</f>
        <v>*1,25)*1,1</v>
      </c>
      <c r="H1038" s="35">
        <f>Source!AV861</f>
        <v>1.0669999999999999</v>
      </c>
      <c r="I1038" s="38">
        <f>Source!Q860</f>
        <v>1.17</v>
      </c>
      <c r="J1038" s="35">
        <f>IF(Source!BB861&lt;&gt; 0, Source!BB861, 1)</f>
        <v>16.29</v>
      </c>
      <c r="K1038" s="38">
        <f>Source!Q861</f>
        <v>19.059999999999999</v>
      </c>
    </row>
    <row r="1039" spans="1:29" ht="28.5" x14ac:dyDescent="0.2">
      <c r="A1039" s="34"/>
      <c r="B1039" s="34"/>
      <c r="C1039" s="34" t="s">
        <v>1099</v>
      </c>
      <c r="D1039" s="36"/>
      <c r="E1039" s="35"/>
      <c r="F1039" s="38">
        <f>Source!AN860</f>
        <v>2.02</v>
      </c>
      <c r="G1039" s="37" t="str">
        <f>Source!DF860</f>
        <v>*1,25)*1,1</v>
      </c>
      <c r="H1039" s="35">
        <f>Source!AV861</f>
        <v>1.0669999999999999</v>
      </c>
      <c r="I1039" s="40">
        <f>Source!R860</f>
        <v>0.18</v>
      </c>
      <c r="J1039" s="35">
        <f>IF(Source!BS861&lt;&gt; 0, Source!BS861, 1)</f>
        <v>54.99</v>
      </c>
      <c r="K1039" s="40">
        <f>Source!R861</f>
        <v>9.9</v>
      </c>
    </row>
    <row r="1040" spans="1:29" ht="14.25" x14ac:dyDescent="0.2">
      <c r="A1040" s="34"/>
      <c r="B1040" s="34"/>
      <c r="C1040" s="34" t="s">
        <v>1100</v>
      </c>
      <c r="D1040" s="36"/>
      <c r="E1040" s="35"/>
      <c r="F1040" s="38">
        <f>Source!AL860</f>
        <v>118.25</v>
      </c>
      <c r="G1040" s="37" t="str">
        <f>Source!DD860</f>
        <v/>
      </c>
      <c r="H1040" s="35">
        <f>Source!AW861</f>
        <v>1</v>
      </c>
      <c r="I1040" s="38">
        <f>Source!P860</f>
        <v>7.1</v>
      </c>
      <c r="J1040" s="35">
        <f>IF(Source!BC861&lt;&gt; 0, Source!BC861, 1)</f>
        <v>8.33</v>
      </c>
      <c r="K1040" s="38">
        <f>Source!P861</f>
        <v>59.14</v>
      </c>
    </row>
    <row r="1041" spans="1:29" ht="126.75" x14ac:dyDescent="0.2">
      <c r="A1041" s="34" t="s">
        <v>742</v>
      </c>
      <c r="B1041" s="34" t="str">
        <f>Source!F862</f>
        <v>КА 2</v>
      </c>
      <c r="C1041" s="34" t="s">
        <v>1160</v>
      </c>
      <c r="D1041" s="36" t="str">
        <f>Source!H862</f>
        <v>шт.</v>
      </c>
      <c r="E1041" s="35">
        <f>Source!I862</f>
        <v>6</v>
      </c>
      <c r="F1041" s="38">
        <f>Source!AK862</f>
        <v>931.73</v>
      </c>
      <c r="G1041" s="41" t="s">
        <v>3</v>
      </c>
      <c r="H1041" s="35">
        <f>Source!AW863</f>
        <v>1</v>
      </c>
      <c r="I1041" s="38">
        <f>Source!O862</f>
        <v>5590.38</v>
      </c>
      <c r="J1041" s="35">
        <f>IF(Source!BC863&lt;&gt; 0, Source!BC863, 1)</f>
        <v>9.8800000000000008</v>
      </c>
      <c r="K1041" s="38">
        <f>Source!O863</f>
        <v>55232.95</v>
      </c>
      <c r="Q1041">
        <f>Source!X862</f>
        <v>0</v>
      </c>
      <c r="R1041">
        <f>Source!X863</f>
        <v>0</v>
      </c>
      <c r="S1041">
        <f>Source!Y862</f>
        <v>0</v>
      </c>
      <c r="T1041">
        <f>Source!Y863</f>
        <v>0</v>
      </c>
      <c r="U1041">
        <f>ROUND((175/100)*ROUND(Source!R862, 2), 2)</f>
        <v>0</v>
      </c>
      <c r="V1041">
        <f>ROUND((0/100)*ROUND(Source!R863, 2), 2)</f>
        <v>0</v>
      </c>
      <c r="AC1041">
        <v>3</v>
      </c>
    </row>
    <row r="1042" spans="1:29" ht="14.25" x14ac:dyDescent="0.2">
      <c r="A1042" s="34"/>
      <c r="B1042" s="34"/>
      <c r="C1042" s="34" t="s">
        <v>1101</v>
      </c>
      <c r="D1042" s="36" t="s">
        <v>1102</v>
      </c>
      <c r="E1042" s="35">
        <f>Source!BZ861</f>
        <v>109</v>
      </c>
      <c r="F1042" s="38"/>
      <c r="G1042" s="37"/>
      <c r="H1042" s="35"/>
      <c r="I1042" s="38">
        <f>SUM(Q1035:Q1041)</f>
        <v>16.88</v>
      </c>
      <c r="J1042" s="35">
        <f>Source!AT861</f>
        <v>109</v>
      </c>
      <c r="K1042" s="38">
        <f>SUM(R1035:R1041)</f>
        <v>928.46</v>
      </c>
    </row>
    <row r="1043" spans="1:29" ht="14.25" x14ac:dyDescent="0.2">
      <c r="A1043" s="34"/>
      <c r="B1043" s="34"/>
      <c r="C1043" s="34" t="s">
        <v>1103</v>
      </c>
      <c r="D1043" s="36" t="s">
        <v>1102</v>
      </c>
      <c r="E1043" s="35">
        <f>Source!CA861</f>
        <v>61</v>
      </c>
      <c r="F1043" s="38"/>
      <c r="G1043" s="37"/>
      <c r="H1043" s="35"/>
      <c r="I1043" s="38">
        <f>SUM(S1035:S1042)</f>
        <v>9.4499999999999993</v>
      </c>
      <c r="J1043" s="35">
        <f>Source!AU861</f>
        <v>61</v>
      </c>
      <c r="K1043" s="38">
        <f>SUM(T1035:T1042)</f>
        <v>519.6</v>
      </c>
    </row>
    <row r="1044" spans="1:29" ht="28.5" x14ac:dyDescent="0.2">
      <c r="A1044" s="42"/>
      <c r="B1044" s="42"/>
      <c r="C1044" s="42" t="s">
        <v>1104</v>
      </c>
      <c r="D1044" s="43" t="s">
        <v>1105</v>
      </c>
      <c r="E1044" s="44">
        <f>Source!AQ860</f>
        <v>15.11</v>
      </c>
      <c r="F1044" s="45"/>
      <c r="G1044" s="46" t="str">
        <f>Source!DI860</f>
        <v>*1,15)*1,1</v>
      </c>
      <c r="H1044" s="44">
        <f>Source!AV861</f>
        <v>1.0669999999999999</v>
      </c>
      <c r="I1044" s="45">
        <f>Source!U860</f>
        <v>1.223687883</v>
      </c>
      <c r="J1044" s="44"/>
      <c r="K1044" s="45"/>
    </row>
    <row r="1045" spans="1:29" ht="15" x14ac:dyDescent="0.2">
      <c r="C1045" s="47" t="s">
        <v>1106</v>
      </c>
      <c r="H1045" s="48">
        <f>I1037+I1038+I1040+I1042+I1043+SUM(I1041:I1041)</f>
        <v>5640.29</v>
      </c>
      <c r="I1045" s="48"/>
      <c r="J1045" s="48">
        <f>K1037+K1038+K1040+K1042+K1043+SUM(K1041:K1041)</f>
        <v>57601.11</v>
      </c>
      <c r="K1045" s="48"/>
      <c r="O1045" s="49">
        <f>I1037+I1038+I1040+I1042+I1043+SUM(I1041:I1041)</f>
        <v>5640.29</v>
      </c>
      <c r="P1045" s="49">
        <f>K1037+K1038+K1040+K1042+K1043+SUM(K1041:K1041)</f>
        <v>57601.11</v>
      </c>
    </row>
    <row r="1047" spans="1:29" ht="78" x14ac:dyDescent="0.2">
      <c r="A1047" s="34">
        <v>93</v>
      </c>
      <c r="B1047" s="34" t="s">
        <v>1161</v>
      </c>
      <c r="C1047" s="34" t="s">
        <v>748</v>
      </c>
      <c r="D1047" s="36" t="str">
        <f>Source!H864</f>
        <v>100 шт.</v>
      </c>
      <c r="E1047" s="35">
        <f>Source!I864</f>
        <v>7.0000000000000007E-2</v>
      </c>
      <c r="F1047" s="38"/>
      <c r="G1047" s="37"/>
      <c r="H1047" s="35"/>
      <c r="I1047" s="38"/>
      <c r="J1047" s="35"/>
      <c r="K1047" s="38"/>
      <c r="Q1047">
        <f>Source!X864</f>
        <v>19.54</v>
      </c>
      <c r="R1047">
        <f>Source!X865</f>
        <v>1074.71</v>
      </c>
      <c r="S1047">
        <f>Source!Y864</f>
        <v>10.94</v>
      </c>
      <c r="T1047">
        <f>Source!Y865</f>
        <v>601.44000000000005</v>
      </c>
      <c r="U1047">
        <f>ROUND((175/100)*ROUND(Source!R864, 2), 2)</f>
        <v>0.33</v>
      </c>
      <c r="V1047">
        <f>ROUND((0/100)*ROUND(Source!R865, 2), 2)</f>
        <v>0</v>
      </c>
      <c r="AC1047">
        <v>0</v>
      </c>
    </row>
    <row r="1048" spans="1:29" x14ac:dyDescent="0.2">
      <c r="C1048" s="39" t="str">
        <f>"Объем: "&amp;Source!I864&amp;"=7/"&amp;"100"</f>
        <v>Объем: 0,07=7/100</v>
      </c>
    </row>
    <row r="1049" spans="1:29" ht="28.5" x14ac:dyDescent="0.2">
      <c r="A1049" s="34"/>
      <c r="B1049" s="34"/>
      <c r="C1049" s="34" t="s">
        <v>1097</v>
      </c>
      <c r="D1049" s="36"/>
      <c r="E1049" s="35"/>
      <c r="F1049" s="38">
        <f>Source!AO864</f>
        <v>187.75</v>
      </c>
      <c r="G1049" s="37" t="str">
        <f>Source!DG864</f>
        <v>*1,15)*1,1</v>
      </c>
      <c r="H1049" s="35">
        <f>Source!AV865</f>
        <v>1.0669999999999999</v>
      </c>
      <c r="I1049" s="38">
        <f>Source!S864</f>
        <v>17.739999999999998</v>
      </c>
      <c r="J1049" s="35">
        <f>IF(Source!BA865&lt;&gt; 0, Source!BA865, 1)</f>
        <v>54.99</v>
      </c>
      <c r="K1049" s="38">
        <f>Source!S865</f>
        <v>975.52</v>
      </c>
    </row>
    <row r="1050" spans="1:29" ht="28.5" x14ac:dyDescent="0.2">
      <c r="A1050" s="34"/>
      <c r="B1050" s="34"/>
      <c r="C1050" s="34" t="s">
        <v>1098</v>
      </c>
      <c r="D1050" s="36"/>
      <c r="E1050" s="35"/>
      <c r="F1050" s="38">
        <f>Source!AM864</f>
        <v>12.47</v>
      </c>
      <c r="G1050" s="37" t="str">
        <f>Source!DE864</f>
        <v>*1,25)*1,1</v>
      </c>
      <c r="H1050" s="35">
        <f>Source!AV865</f>
        <v>1.0669999999999999</v>
      </c>
      <c r="I1050" s="38">
        <f>Source!Q864</f>
        <v>1.28</v>
      </c>
      <c r="J1050" s="35">
        <f>IF(Source!BB865&lt;&gt; 0, Source!BB865, 1)</f>
        <v>16.29</v>
      </c>
      <c r="K1050" s="38">
        <f>Source!Q865</f>
        <v>20.85</v>
      </c>
    </row>
    <row r="1051" spans="1:29" ht="28.5" x14ac:dyDescent="0.2">
      <c r="A1051" s="34"/>
      <c r="B1051" s="34"/>
      <c r="C1051" s="34" t="s">
        <v>1099</v>
      </c>
      <c r="D1051" s="36"/>
      <c r="E1051" s="35"/>
      <c r="F1051" s="38">
        <f>Source!AN864</f>
        <v>1.89</v>
      </c>
      <c r="G1051" s="37" t="str">
        <f>Source!DF864</f>
        <v>*1,25)*1,1</v>
      </c>
      <c r="H1051" s="35">
        <f>Source!AV865</f>
        <v>1.0669999999999999</v>
      </c>
      <c r="I1051" s="40">
        <f>Source!R864</f>
        <v>0.19</v>
      </c>
      <c r="J1051" s="35">
        <f>IF(Source!BS865&lt;&gt; 0, Source!BS865, 1)</f>
        <v>54.99</v>
      </c>
      <c r="K1051" s="40">
        <f>Source!R865</f>
        <v>10.45</v>
      </c>
    </row>
    <row r="1052" spans="1:29" ht="85.5" x14ac:dyDescent="0.2">
      <c r="A1052" s="34" t="s">
        <v>750</v>
      </c>
      <c r="B1052" s="34" t="str">
        <f>Source!F866</f>
        <v>1.17-2-59</v>
      </c>
      <c r="C1052" s="34" t="s">
        <v>752</v>
      </c>
      <c r="D1052" s="36" t="str">
        <f>Source!H866</f>
        <v>КОМПЛЕКТ</v>
      </c>
      <c r="E1052" s="35">
        <f>Source!I866</f>
        <v>7</v>
      </c>
      <c r="F1052" s="38">
        <f>Source!AK866</f>
        <v>319.77999999999997</v>
      </c>
      <c r="G1052" s="41" t="s">
        <v>3</v>
      </c>
      <c r="H1052" s="35">
        <f>Source!AW867</f>
        <v>1</v>
      </c>
      <c r="I1052" s="38">
        <f>Source!O866</f>
        <v>2238.46</v>
      </c>
      <c r="J1052" s="35">
        <f>IF(Source!BC867&lt;&gt; 0, Source!BC867, 1)</f>
        <v>5.0199999999999996</v>
      </c>
      <c r="K1052" s="38">
        <f>Source!O867</f>
        <v>11237.07</v>
      </c>
      <c r="Q1052">
        <f>Source!X866</f>
        <v>0</v>
      </c>
      <c r="R1052">
        <f>Source!X867</f>
        <v>0</v>
      </c>
      <c r="S1052">
        <f>Source!Y866</f>
        <v>0</v>
      </c>
      <c r="T1052">
        <f>Source!Y867</f>
        <v>0</v>
      </c>
      <c r="U1052">
        <f>ROUND((175/100)*ROUND(Source!R866, 2), 2)</f>
        <v>0</v>
      </c>
      <c r="V1052">
        <f>ROUND((0/100)*ROUND(Source!R867, 2), 2)</f>
        <v>0</v>
      </c>
      <c r="AC1052">
        <v>3</v>
      </c>
    </row>
    <row r="1053" spans="1:29" ht="14.25" x14ac:dyDescent="0.2">
      <c r="A1053" s="34"/>
      <c r="B1053" s="34"/>
      <c r="C1053" s="34" t="s">
        <v>1101</v>
      </c>
      <c r="D1053" s="36" t="s">
        <v>1102</v>
      </c>
      <c r="E1053" s="35">
        <f>Source!BZ865</f>
        <v>109</v>
      </c>
      <c r="F1053" s="38"/>
      <c r="G1053" s="37"/>
      <c r="H1053" s="35"/>
      <c r="I1053" s="38">
        <f>SUM(Q1047:Q1052)</f>
        <v>19.54</v>
      </c>
      <c r="J1053" s="35">
        <f>Source!AT865</f>
        <v>109</v>
      </c>
      <c r="K1053" s="38">
        <f>SUM(R1047:R1052)</f>
        <v>1074.71</v>
      </c>
    </row>
    <row r="1054" spans="1:29" ht="14.25" x14ac:dyDescent="0.2">
      <c r="A1054" s="34"/>
      <c r="B1054" s="34"/>
      <c r="C1054" s="34" t="s">
        <v>1103</v>
      </c>
      <c r="D1054" s="36" t="s">
        <v>1102</v>
      </c>
      <c r="E1054" s="35">
        <f>Source!CA865</f>
        <v>61</v>
      </c>
      <c r="F1054" s="38"/>
      <c r="G1054" s="37"/>
      <c r="H1054" s="35"/>
      <c r="I1054" s="38">
        <f>SUM(S1047:S1053)</f>
        <v>10.94</v>
      </c>
      <c r="J1054" s="35">
        <f>Source!AU865</f>
        <v>61</v>
      </c>
      <c r="K1054" s="38">
        <f>SUM(T1047:T1053)</f>
        <v>601.44000000000005</v>
      </c>
    </row>
    <row r="1055" spans="1:29" ht="28.5" x14ac:dyDescent="0.2">
      <c r="A1055" s="42"/>
      <c r="B1055" s="42"/>
      <c r="C1055" s="42" t="s">
        <v>1104</v>
      </c>
      <c r="D1055" s="43" t="s">
        <v>1105</v>
      </c>
      <c r="E1055" s="44">
        <f>Source!AQ864</f>
        <v>15</v>
      </c>
      <c r="F1055" s="45"/>
      <c r="G1055" s="46" t="str">
        <f>Source!DI864</f>
        <v>*1,15)*1,1</v>
      </c>
      <c r="H1055" s="44">
        <f>Source!AV865</f>
        <v>1.0669999999999999</v>
      </c>
      <c r="I1055" s="45">
        <f>Source!U864</f>
        <v>1.41724275</v>
      </c>
      <c r="J1055" s="44"/>
      <c r="K1055" s="45"/>
    </row>
    <row r="1056" spans="1:29" ht="15" x14ac:dyDescent="0.2">
      <c r="C1056" s="47" t="s">
        <v>1106</v>
      </c>
      <c r="H1056" s="48">
        <f>I1049+I1050+I1053+I1054+SUM(I1052:I1052)</f>
        <v>2287.96</v>
      </c>
      <c r="I1056" s="48"/>
      <c r="J1056" s="48">
        <f>K1049+K1050+K1053+K1054+SUM(K1052:K1052)</f>
        <v>13909.59</v>
      </c>
      <c r="K1056" s="48"/>
      <c r="O1056" s="49">
        <f>I1049+I1050+I1053+I1054+SUM(I1052:I1052)</f>
        <v>2287.96</v>
      </c>
      <c r="P1056" s="49">
        <f>K1049+K1050+K1053+K1054+SUM(K1052:K1052)</f>
        <v>13909.59</v>
      </c>
    </row>
    <row r="1058" spans="1:29" ht="78" x14ac:dyDescent="0.2">
      <c r="A1058" s="34">
        <v>94</v>
      </c>
      <c r="B1058" s="34" t="s">
        <v>1162</v>
      </c>
      <c r="C1058" s="34" t="s">
        <v>757</v>
      </c>
      <c r="D1058" s="36" t="str">
        <f>Source!H868</f>
        <v>100 м подводок</v>
      </c>
      <c r="E1058" s="35">
        <f>Source!I868</f>
        <v>0.37</v>
      </c>
      <c r="F1058" s="38"/>
      <c r="G1058" s="37"/>
      <c r="H1058" s="35"/>
      <c r="I1058" s="38"/>
      <c r="J1058" s="35"/>
      <c r="K1058" s="38"/>
      <c r="Q1058">
        <f>Source!X868</f>
        <v>231.51</v>
      </c>
      <c r="R1058">
        <f>Source!X869</f>
        <v>12730.47</v>
      </c>
      <c r="S1058">
        <f>Source!Y868</f>
        <v>129.56</v>
      </c>
      <c r="T1058">
        <f>Source!Y869</f>
        <v>7124.39</v>
      </c>
      <c r="U1058">
        <f>ROUND((175/100)*ROUND(Source!R868, 2), 2)</f>
        <v>0</v>
      </c>
      <c r="V1058">
        <f>ROUND((0/100)*ROUND(Source!R869, 2), 2)</f>
        <v>0</v>
      </c>
      <c r="AC1058">
        <v>0</v>
      </c>
    </row>
    <row r="1059" spans="1:29" x14ac:dyDescent="0.2">
      <c r="C1059" s="39" t="str">
        <f>"Объем: "&amp;Source!I868&amp;"=37/"&amp;"100"</f>
        <v>Объем: 0,37=37/100</v>
      </c>
    </row>
    <row r="1060" spans="1:29" ht="28.5" x14ac:dyDescent="0.2">
      <c r="A1060" s="34"/>
      <c r="B1060" s="34"/>
      <c r="C1060" s="34" t="s">
        <v>1097</v>
      </c>
      <c r="D1060" s="36"/>
      <c r="E1060" s="35"/>
      <c r="F1060" s="38">
        <f>Source!AO868</f>
        <v>425.29</v>
      </c>
      <c r="G1060" s="37" t="str">
        <f>Source!DG868</f>
        <v>*1,15)*1,1</v>
      </c>
      <c r="H1060" s="35">
        <f>Source!AV869</f>
        <v>1.0669999999999999</v>
      </c>
      <c r="I1060" s="38">
        <f>Source!S868</f>
        <v>212.39</v>
      </c>
      <c r="J1060" s="35">
        <f>IF(Source!BA869&lt;&gt; 0, Source!BA869, 1)</f>
        <v>54.99</v>
      </c>
      <c r="K1060" s="38">
        <f>Source!S869</f>
        <v>11679.33</v>
      </c>
    </row>
    <row r="1061" spans="1:29" ht="42.75" x14ac:dyDescent="0.2">
      <c r="A1061" s="34" t="s">
        <v>760</v>
      </c>
      <c r="B1061" s="34" t="str">
        <f>Source!F870</f>
        <v>1.12-5-1</v>
      </c>
      <c r="C1061" s="34" t="s">
        <v>762</v>
      </c>
      <c r="D1061" s="36" t="str">
        <f>Source!H870</f>
        <v>КОМПЛЕКТ</v>
      </c>
      <c r="E1061" s="35">
        <f>Source!I870</f>
        <v>37</v>
      </c>
      <c r="F1061" s="38">
        <f>Source!AK870</f>
        <v>15.74</v>
      </c>
      <c r="G1061" s="41" t="s">
        <v>3</v>
      </c>
      <c r="H1061" s="35">
        <f>Source!AW871</f>
        <v>1</v>
      </c>
      <c r="I1061" s="38">
        <f>Source!O870</f>
        <v>582.38</v>
      </c>
      <c r="J1061" s="35">
        <f>IF(Source!BC871&lt;&gt; 0, Source!BC871, 1)</f>
        <v>5.16</v>
      </c>
      <c r="K1061" s="38">
        <f>Source!O871</f>
        <v>3005.08</v>
      </c>
      <c r="Q1061">
        <f>Source!X870</f>
        <v>0</v>
      </c>
      <c r="R1061">
        <f>Source!X871</f>
        <v>0</v>
      </c>
      <c r="S1061">
        <f>Source!Y870</f>
        <v>0</v>
      </c>
      <c r="T1061">
        <f>Source!Y871</f>
        <v>0</v>
      </c>
      <c r="U1061">
        <f>ROUND((175/100)*ROUND(Source!R870, 2), 2)</f>
        <v>0</v>
      </c>
      <c r="V1061">
        <f>ROUND((0/100)*ROUND(Source!R871, 2), 2)</f>
        <v>0</v>
      </c>
      <c r="AC1061">
        <v>3</v>
      </c>
    </row>
    <row r="1062" spans="1:29" ht="14.25" x14ac:dyDescent="0.2">
      <c r="A1062" s="34"/>
      <c r="B1062" s="34"/>
      <c r="C1062" s="34" t="s">
        <v>1101</v>
      </c>
      <c r="D1062" s="36" t="s">
        <v>1102</v>
      </c>
      <c r="E1062" s="35">
        <f>Source!BZ869</f>
        <v>109</v>
      </c>
      <c r="F1062" s="38"/>
      <c r="G1062" s="37"/>
      <c r="H1062" s="35"/>
      <c r="I1062" s="38">
        <f>SUM(Q1058:Q1061)</f>
        <v>231.51</v>
      </c>
      <c r="J1062" s="35">
        <f>Source!AT869</f>
        <v>109</v>
      </c>
      <c r="K1062" s="38">
        <f>SUM(R1058:R1061)</f>
        <v>12730.47</v>
      </c>
    </row>
    <row r="1063" spans="1:29" ht="14.25" x14ac:dyDescent="0.2">
      <c r="A1063" s="34"/>
      <c r="B1063" s="34"/>
      <c r="C1063" s="34" t="s">
        <v>1103</v>
      </c>
      <c r="D1063" s="36" t="s">
        <v>1102</v>
      </c>
      <c r="E1063" s="35">
        <f>Source!CA869</f>
        <v>61</v>
      </c>
      <c r="F1063" s="38"/>
      <c r="G1063" s="37"/>
      <c r="H1063" s="35"/>
      <c r="I1063" s="38">
        <f>SUM(S1058:S1062)</f>
        <v>129.56</v>
      </c>
      <c r="J1063" s="35">
        <f>Source!AU869</f>
        <v>61</v>
      </c>
      <c r="K1063" s="38">
        <f>SUM(T1058:T1062)</f>
        <v>7124.39</v>
      </c>
    </row>
    <row r="1064" spans="1:29" ht="28.5" x14ac:dyDescent="0.2">
      <c r="A1064" s="42"/>
      <c r="B1064" s="42"/>
      <c r="C1064" s="42" t="s">
        <v>1104</v>
      </c>
      <c r="D1064" s="43" t="s">
        <v>1105</v>
      </c>
      <c r="E1064" s="44">
        <f>Source!AQ868</f>
        <v>33.700000000000003</v>
      </c>
      <c r="F1064" s="45"/>
      <c r="G1064" s="46" t="str">
        <f>Source!DI868</f>
        <v>*1,15)*1,1</v>
      </c>
      <c r="H1064" s="44">
        <f>Source!AV869</f>
        <v>1.0669999999999999</v>
      </c>
      <c r="I1064" s="45">
        <f>Source!U868</f>
        <v>16.830095095000001</v>
      </c>
      <c r="J1064" s="44"/>
      <c r="K1064" s="45"/>
    </row>
    <row r="1065" spans="1:29" ht="15" x14ac:dyDescent="0.2">
      <c r="C1065" s="47" t="s">
        <v>1106</v>
      </c>
      <c r="H1065" s="48">
        <f>I1060+I1062+I1063+SUM(I1061:I1061)</f>
        <v>1155.8400000000001</v>
      </c>
      <c r="I1065" s="48"/>
      <c r="J1065" s="48">
        <f>K1060+K1062+K1063+SUM(K1061:K1061)</f>
        <v>34539.269999999997</v>
      </c>
      <c r="K1065" s="48"/>
      <c r="O1065" s="49">
        <f>I1060+I1062+I1063+SUM(I1061:I1061)</f>
        <v>1155.8400000000001</v>
      </c>
      <c r="P1065" s="49">
        <f>K1060+K1062+K1063+SUM(K1061:K1061)</f>
        <v>34539.269999999997</v>
      </c>
    </row>
    <row r="1067" spans="1:29" ht="28.5" x14ac:dyDescent="0.2">
      <c r="A1067" s="42">
        <v>95</v>
      </c>
      <c r="B1067" s="42" t="str">
        <f>Source!F872</f>
        <v>1.17-3-3</v>
      </c>
      <c r="C1067" s="42" t="s">
        <v>766</v>
      </c>
      <c r="D1067" s="43" t="str">
        <f>Source!H872</f>
        <v>шт.</v>
      </c>
      <c r="E1067" s="44">
        <f>Source!I872</f>
        <v>37</v>
      </c>
      <c r="F1067" s="45">
        <f>Source!AL872</f>
        <v>20.6</v>
      </c>
      <c r="G1067" s="46" t="str">
        <f>Source!DD872</f>
        <v/>
      </c>
      <c r="H1067" s="44">
        <f>Source!AW873</f>
        <v>1</v>
      </c>
      <c r="I1067" s="45">
        <f>Source!P872</f>
        <v>762.2</v>
      </c>
      <c r="J1067" s="44">
        <f>IF(Source!BC873&lt;&gt; 0, Source!BC873, 1)</f>
        <v>4</v>
      </c>
      <c r="K1067" s="45">
        <f>Source!P873</f>
        <v>3048.8</v>
      </c>
      <c r="Q1067">
        <f>Source!X872</f>
        <v>0</v>
      </c>
      <c r="R1067">
        <f>Source!X873</f>
        <v>0</v>
      </c>
      <c r="S1067">
        <f>Source!Y872</f>
        <v>0</v>
      </c>
      <c r="T1067">
        <f>Source!Y873</f>
        <v>0</v>
      </c>
      <c r="U1067">
        <f>ROUND((175/100)*ROUND(Source!R872, 2), 2)</f>
        <v>0</v>
      </c>
      <c r="V1067">
        <f>ROUND((0/100)*ROUND(Source!R873, 2), 2)</f>
        <v>0</v>
      </c>
      <c r="AC1067">
        <v>3</v>
      </c>
    </row>
    <row r="1068" spans="1:29" ht="15" x14ac:dyDescent="0.2">
      <c r="C1068" s="47" t="s">
        <v>1106</v>
      </c>
      <c r="H1068" s="48">
        <f>I1067+0</f>
        <v>762.2</v>
      </c>
      <c r="I1068" s="48"/>
      <c r="J1068" s="48">
        <f>K1067+0</f>
        <v>3048.8</v>
      </c>
      <c r="K1068" s="48"/>
      <c r="O1068" s="49">
        <f>I1067+0</f>
        <v>762.2</v>
      </c>
      <c r="P1068" s="49">
        <f>K1067+0</f>
        <v>3048.8</v>
      </c>
    </row>
    <row r="1070" spans="1:29" ht="78" x14ac:dyDescent="0.2">
      <c r="A1070" s="34">
        <v>96</v>
      </c>
      <c r="B1070" s="34" t="s">
        <v>1161</v>
      </c>
      <c r="C1070" s="34" t="s">
        <v>748</v>
      </c>
      <c r="D1070" s="36" t="str">
        <f>Source!H874</f>
        <v>100 шт.</v>
      </c>
      <c r="E1070" s="35">
        <f>Source!I874</f>
        <v>0.83</v>
      </c>
      <c r="F1070" s="38"/>
      <c r="G1070" s="37"/>
      <c r="H1070" s="35"/>
      <c r="I1070" s="38"/>
      <c r="J1070" s="35"/>
      <c r="K1070" s="38"/>
      <c r="Q1070">
        <f>Source!X874</f>
        <v>231.78</v>
      </c>
      <c r="R1070">
        <f>Source!X875</f>
        <v>12745.46</v>
      </c>
      <c r="S1070">
        <f>Source!Y874</f>
        <v>129.71</v>
      </c>
      <c r="T1070">
        <f>Source!Y875</f>
        <v>7132.78</v>
      </c>
      <c r="U1070">
        <f>ROUND((175/100)*ROUND(Source!R874, 2), 2)</f>
        <v>4.03</v>
      </c>
      <c r="V1070">
        <f>ROUND((0/100)*ROUND(Source!R875, 2), 2)</f>
        <v>0</v>
      </c>
      <c r="AC1070">
        <v>0</v>
      </c>
    </row>
    <row r="1071" spans="1:29" x14ac:dyDescent="0.2">
      <c r="C1071" s="39" t="str">
        <f>"Объем: "&amp;Source!I874&amp;"=83/"&amp;"100"</f>
        <v>Объем: 0,83=83/100</v>
      </c>
    </row>
    <row r="1072" spans="1:29" ht="28.5" x14ac:dyDescent="0.2">
      <c r="A1072" s="34"/>
      <c r="B1072" s="34"/>
      <c r="C1072" s="34" t="s">
        <v>1097</v>
      </c>
      <c r="D1072" s="36"/>
      <c r="E1072" s="35"/>
      <c r="F1072" s="38">
        <f>Source!AO874</f>
        <v>187.75</v>
      </c>
      <c r="G1072" s="37" t="str">
        <f>Source!DG874</f>
        <v>*1,15)*1,1</v>
      </c>
      <c r="H1072" s="35">
        <f>Source!AV875</f>
        <v>1.0669999999999999</v>
      </c>
      <c r="I1072" s="38">
        <f>Source!S874</f>
        <v>210.34</v>
      </c>
      <c r="J1072" s="35">
        <f>IF(Source!BA875&lt;&gt; 0, Source!BA875, 1)</f>
        <v>54.99</v>
      </c>
      <c r="K1072" s="38">
        <f>Source!S875</f>
        <v>11566.6</v>
      </c>
    </row>
    <row r="1073" spans="1:29" ht="28.5" x14ac:dyDescent="0.2">
      <c r="A1073" s="34"/>
      <c r="B1073" s="34"/>
      <c r="C1073" s="34" t="s">
        <v>1098</v>
      </c>
      <c r="D1073" s="36"/>
      <c r="E1073" s="35"/>
      <c r="F1073" s="38">
        <f>Source!AM874</f>
        <v>12.47</v>
      </c>
      <c r="G1073" s="37" t="str">
        <f>Source!DE874</f>
        <v>*1,25)*1,1</v>
      </c>
      <c r="H1073" s="35">
        <f>Source!AV875</f>
        <v>1.0669999999999999</v>
      </c>
      <c r="I1073" s="38">
        <f>Source!Q874</f>
        <v>15.18</v>
      </c>
      <c r="J1073" s="35">
        <f>IF(Source!BB875&lt;&gt; 0, Source!BB875, 1)</f>
        <v>16.29</v>
      </c>
      <c r="K1073" s="38">
        <f>Source!Q875</f>
        <v>247.28</v>
      </c>
    </row>
    <row r="1074" spans="1:29" ht="28.5" x14ac:dyDescent="0.2">
      <c r="A1074" s="34"/>
      <c r="B1074" s="34"/>
      <c r="C1074" s="34" t="s">
        <v>1099</v>
      </c>
      <c r="D1074" s="36"/>
      <c r="E1074" s="35"/>
      <c r="F1074" s="38">
        <f>Source!AN874</f>
        <v>1.89</v>
      </c>
      <c r="G1074" s="37" t="str">
        <f>Source!DF874</f>
        <v>*1,25)*1,1</v>
      </c>
      <c r="H1074" s="35">
        <f>Source!AV875</f>
        <v>1.0669999999999999</v>
      </c>
      <c r="I1074" s="40">
        <f>Source!R874</f>
        <v>2.2999999999999998</v>
      </c>
      <c r="J1074" s="35">
        <f>IF(Source!BS875&lt;&gt; 0, Source!BS875, 1)</f>
        <v>54.99</v>
      </c>
      <c r="K1074" s="40">
        <f>Source!R875</f>
        <v>126.48</v>
      </c>
    </row>
    <row r="1075" spans="1:29" ht="42.75" x14ac:dyDescent="0.2">
      <c r="A1075" s="34" t="s">
        <v>769</v>
      </c>
      <c r="B1075" s="34" t="str">
        <f>Source!F876</f>
        <v>1.17-2-17</v>
      </c>
      <c r="C1075" s="34" t="s">
        <v>771</v>
      </c>
      <c r="D1075" s="36" t="str">
        <f>Source!H876</f>
        <v>КОМПЛЕКТ</v>
      </c>
      <c r="E1075" s="35">
        <f>Source!I876</f>
        <v>83</v>
      </c>
      <c r="F1075" s="38">
        <f>Source!AK876</f>
        <v>370.66</v>
      </c>
      <c r="G1075" s="41" t="s">
        <v>3</v>
      </c>
      <c r="H1075" s="35">
        <f>Source!AW877</f>
        <v>1</v>
      </c>
      <c r="I1075" s="38">
        <f>Source!O876</f>
        <v>30764.78</v>
      </c>
      <c r="J1075" s="35">
        <f>IF(Source!BC877&lt;&gt; 0, Source!BC877, 1)</f>
        <v>10.3</v>
      </c>
      <c r="K1075" s="38">
        <f>Source!O877</f>
        <v>316877.23</v>
      </c>
      <c r="Q1075">
        <f>Source!X876</f>
        <v>0</v>
      </c>
      <c r="R1075">
        <f>Source!X877</f>
        <v>0</v>
      </c>
      <c r="S1075">
        <f>Source!Y876</f>
        <v>0</v>
      </c>
      <c r="T1075">
        <f>Source!Y877</f>
        <v>0</v>
      </c>
      <c r="U1075">
        <f>ROUND((175/100)*ROUND(Source!R876, 2), 2)</f>
        <v>0</v>
      </c>
      <c r="V1075">
        <f>ROUND((0/100)*ROUND(Source!R877, 2), 2)</f>
        <v>0</v>
      </c>
      <c r="AC1075">
        <v>3</v>
      </c>
    </row>
    <row r="1076" spans="1:29" ht="14.25" x14ac:dyDescent="0.2">
      <c r="A1076" s="34"/>
      <c r="B1076" s="34"/>
      <c r="C1076" s="34" t="s">
        <v>1101</v>
      </c>
      <c r="D1076" s="36" t="s">
        <v>1102</v>
      </c>
      <c r="E1076" s="35">
        <f>Source!BZ875</f>
        <v>109</v>
      </c>
      <c r="F1076" s="38"/>
      <c r="G1076" s="37"/>
      <c r="H1076" s="35"/>
      <c r="I1076" s="38">
        <f>SUM(Q1070:Q1075)</f>
        <v>231.78</v>
      </c>
      <c r="J1076" s="35">
        <f>Source!AT875</f>
        <v>109</v>
      </c>
      <c r="K1076" s="38">
        <f>SUM(R1070:R1075)</f>
        <v>12745.46</v>
      </c>
    </row>
    <row r="1077" spans="1:29" ht="14.25" x14ac:dyDescent="0.2">
      <c r="A1077" s="34"/>
      <c r="B1077" s="34"/>
      <c r="C1077" s="34" t="s">
        <v>1103</v>
      </c>
      <c r="D1077" s="36" t="s">
        <v>1102</v>
      </c>
      <c r="E1077" s="35">
        <f>Source!CA875</f>
        <v>61</v>
      </c>
      <c r="F1077" s="38"/>
      <c r="G1077" s="37"/>
      <c r="H1077" s="35"/>
      <c r="I1077" s="38">
        <f>SUM(S1070:S1076)</f>
        <v>129.71</v>
      </c>
      <c r="J1077" s="35">
        <f>Source!AU875</f>
        <v>61</v>
      </c>
      <c r="K1077" s="38">
        <f>SUM(T1070:T1076)</f>
        <v>7132.78</v>
      </c>
    </row>
    <row r="1078" spans="1:29" ht="28.5" x14ac:dyDescent="0.2">
      <c r="A1078" s="42"/>
      <c r="B1078" s="42"/>
      <c r="C1078" s="42" t="s">
        <v>1104</v>
      </c>
      <c r="D1078" s="43" t="s">
        <v>1105</v>
      </c>
      <c r="E1078" s="44">
        <f>Source!AQ874</f>
        <v>15</v>
      </c>
      <c r="F1078" s="45"/>
      <c r="G1078" s="46" t="str">
        <f>Source!DI874</f>
        <v>*1,15)*1,1</v>
      </c>
      <c r="H1078" s="44">
        <f>Source!AV875</f>
        <v>1.0669999999999999</v>
      </c>
      <c r="I1078" s="45">
        <f>Source!U874</f>
        <v>16.80444975</v>
      </c>
      <c r="J1078" s="44"/>
      <c r="K1078" s="45"/>
    </row>
    <row r="1079" spans="1:29" ht="15" x14ac:dyDescent="0.2">
      <c r="C1079" s="47" t="s">
        <v>1106</v>
      </c>
      <c r="H1079" s="48">
        <f>I1072+I1073+I1076+I1077+SUM(I1075:I1075)</f>
        <v>31351.789999999997</v>
      </c>
      <c r="I1079" s="48"/>
      <c r="J1079" s="48">
        <f>K1072+K1073+K1076+K1077+SUM(K1075:K1075)</f>
        <v>348569.35</v>
      </c>
      <c r="K1079" s="48"/>
      <c r="O1079" s="49">
        <f>I1072+I1073+I1076+I1077+SUM(I1075:I1075)</f>
        <v>31351.789999999997</v>
      </c>
      <c r="P1079" s="49">
        <f>K1072+K1073+K1076+K1077+SUM(K1075:K1075)</f>
        <v>348569.35</v>
      </c>
    </row>
    <row r="1081" spans="1:29" ht="78" x14ac:dyDescent="0.2">
      <c r="A1081" s="34">
        <v>97</v>
      </c>
      <c r="B1081" s="34" t="s">
        <v>1161</v>
      </c>
      <c r="C1081" s="34" t="s">
        <v>748</v>
      </c>
      <c r="D1081" s="36" t="str">
        <f>Source!H878</f>
        <v>100 шт.</v>
      </c>
      <c r="E1081" s="35">
        <f>Source!I878</f>
        <v>0.04</v>
      </c>
      <c r="F1081" s="38"/>
      <c r="G1081" s="37"/>
      <c r="H1081" s="35"/>
      <c r="I1081" s="38"/>
      <c r="J1081" s="35"/>
      <c r="K1081" s="38"/>
      <c r="Q1081">
        <f>Source!X878</f>
        <v>11.17</v>
      </c>
      <c r="R1081">
        <f>Source!X879</f>
        <v>614.38</v>
      </c>
      <c r="S1081">
        <f>Source!Y878</f>
        <v>6.25</v>
      </c>
      <c r="T1081">
        <f>Source!Y879</f>
        <v>343.83</v>
      </c>
      <c r="U1081">
        <f>ROUND((175/100)*ROUND(Source!R878, 2), 2)</f>
        <v>0.19</v>
      </c>
      <c r="V1081">
        <f>ROUND((0/100)*ROUND(Source!R879, 2), 2)</f>
        <v>0</v>
      </c>
      <c r="AC1081">
        <v>0</v>
      </c>
    </row>
    <row r="1082" spans="1:29" x14ac:dyDescent="0.2">
      <c r="C1082" s="39" t="str">
        <f>"Объем: "&amp;Source!I878&amp;"=4/"&amp;"100"</f>
        <v>Объем: 0,04=4/100</v>
      </c>
    </row>
    <row r="1083" spans="1:29" ht="28.5" x14ac:dyDescent="0.2">
      <c r="A1083" s="34"/>
      <c r="B1083" s="34"/>
      <c r="C1083" s="34" t="s">
        <v>1097</v>
      </c>
      <c r="D1083" s="36"/>
      <c r="E1083" s="35"/>
      <c r="F1083" s="38">
        <f>Source!AO878</f>
        <v>187.75</v>
      </c>
      <c r="G1083" s="37" t="str">
        <f>Source!DG878</f>
        <v>*1,15)*1,1</v>
      </c>
      <c r="H1083" s="35">
        <f>Source!AV879</f>
        <v>1.0669999999999999</v>
      </c>
      <c r="I1083" s="38">
        <f>Source!S878</f>
        <v>10.14</v>
      </c>
      <c r="J1083" s="35">
        <f>IF(Source!BA879&lt;&gt; 0, Source!BA879, 1)</f>
        <v>54.99</v>
      </c>
      <c r="K1083" s="38">
        <f>Source!S879</f>
        <v>557.6</v>
      </c>
    </row>
    <row r="1084" spans="1:29" ht="28.5" x14ac:dyDescent="0.2">
      <c r="A1084" s="34"/>
      <c r="B1084" s="34"/>
      <c r="C1084" s="34" t="s">
        <v>1098</v>
      </c>
      <c r="D1084" s="36"/>
      <c r="E1084" s="35"/>
      <c r="F1084" s="38">
        <f>Source!AM878</f>
        <v>12.47</v>
      </c>
      <c r="G1084" s="37" t="str">
        <f>Source!DE878</f>
        <v>*1,25)*1,1</v>
      </c>
      <c r="H1084" s="35">
        <f>Source!AV879</f>
        <v>1.0669999999999999</v>
      </c>
      <c r="I1084" s="38">
        <f>Source!Q878</f>
        <v>0.73</v>
      </c>
      <c r="J1084" s="35">
        <f>IF(Source!BB879&lt;&gt; 0, Source!BB879, 1)</f>
        <v>16.29</v>
      </c>
      <c r="K1084" s="38">
        <f>Source!Q879</f>
        <v>11.89</v>
      </c>
    </row>
    <row r="1085" spans="1:29" ht="28.5" x14ac:dyDescent="0.2">
      <c r="A1085" s="34"/>
      <c r="B1085" s="34"/>
      <c r="C1085" s="34" t="s">
        <v>1099</v>
      </c>
      <c r="D1085" s="36"/>
      <c r="E1085" s="35"/>
      <c r="F1085" s="38">
        <f>Source!AN878</f>
        <v>1.89</v>
      </c>
      <c r="G1085" s="37" t="str">
        <f>Source!DF878</f>
        <v>*1,25)*1,1</v>
      </c>
      <c r="H1085" s="35">
        <f>Source!AV879</f>
        <v>1.0669999999999999</v>
      </c>
      <c r="I1085" s="40">
        <f>Source!R878</f>
        <v>0.11</v>
      </c>
      <c r="J1085" s="35">
        <f>IF(Source!BS879&lt;&gt; 0, Source!BS879, 1)</f>
        <v>54.99</v>
      </c>
      <c r="K1085" s="40">
        <f>Source!R879</f>
        <v>6.05</v>
      </c>
    </row>
    <row r="1086" spans="1:29" ht="28.5" x14ac:dyDescent="0.2">
      <c r="A1086" s="34" t="s">
        <v>774</v>
      </c>
      <c r="B1086" s="34" t="str">
        <f>Source!F880</f>
        <v>1.17-2-22</v>
      </c>
      <c r="C1086" s="34" t="s">
        <v>776</v>
      </c>
      <c r="D1086" s="36" t="str">
        <f>Source!H880</f>
        <v>КОМПЛЕКТ</v>
      </c>
      <c r="E1086" s="35">
        <f>Source!I880</f>
        <v>4</v>
      </c>
      <c r="F1086" s="38">
        <f>Source!AK880</f>
        <v>220.9</v>
      </c>
      <c r="G1086" s="41" t="s">
        <v>3</v>
      </c>
      <c r="H1086" s="35">
        <f>Source!AW881</f>
        <v>1</v>
      </c>
      <c r="I1086" s="38">
        <f>Source!O880</f>
        <v>883.6</v>
      </c>
      <c r="J1086" s="35">
        <f>IF(Source!BC881&lt;&gt; 0, Source!BC881, 1)</f>
        <v>6.13</v>
      </c>
      <c r="K1086" s="38">
        <f>Source!O881</f>
        <v>5416.47</v>
      </c>
      <c r="Q1086">
        <f>Source!X880</f>
        <v>0</v>
      </c>
      <c r="R1086">
        <f>Source!X881</f>
        <v>0</v>
      </c>
      <c r="S1086">
        <f>Source!Y880</f>
        <v>0</v>
      </c>
      <c r="T1086">
        <f>Source!Y881</f>
        <v>0</v>
      </c>
      <c r="U1086">
        <f>ROUND((175/100)*ROUND(Source!R880, 2), 2)</f>
        <v>0</v>
      </c>
      <c r="V1086">
        <f>ROUND((0/100)*ROUND(Source!R881, 2), 2)</f>
        <v>0</v>
      </c>
      <c r="AC1086">
        <v>3</v>
      </c>
    </row>
    <row r="1087" spans="1:29" ht="42.75" x14ac:dyDescent="0.2">
      <c r="A1087" s="34" t="s">
        <v>778</v>
      </c>
      <c r="B1087" s="34" t="str">
        <f>Source!F882</f>
        <v>1.12-5-1</v>
      </c>
      <c r="C1087" s="34" t="s">
        <v>762</v>
      </c>
      <c r="D1087" s="36" t="str">
        <f>Source!H882</f>
        <v>КОМПЛЕКТ</v>
      </c>
      <c r="E1087" s="35">
        <f>Source!I882</f>
        <v>4</v>
      </c>
      <c r="F1087" s="38">
        <f>Source!AK882</f>
        <v>15.74</v>
      </c>
      <c r="G1087" s="41" t="s">
        <v>3</v>
      </c>
      <c r="H1087" s="35">
        <f>Source!AW883</f>
        <v>1</v>
      </c>
      <c r="I1087" s="38">
        <f>Source!O882</f>
        <v>62.96</v>
      </c>
      <c r="J1087" s="35">
        <f>IF(Source!BC883&lt;&gt; 0, Source!BC883, 1)</f>
        <v>5.16</v>
      </c>
      <c r="K1087" s="38">
        <f>Source!O883</f>
        <v>324.87</v>
      </c>
      <c r="Q1087">
        <f>Source!X882</f>
        <v>0</v>
      </c>
      <c r="R1087">
        <f>Source!X883</f>
        <v>0</v>
      </c>
      <c r="S1087">
        <f>Source!Y882</f>
        <v>0</v>
      </c>
      <c r="T1087">
        <f>Source!Y883</f>
        <v>0</v>
      </c>
      <c r="U1087">
        <f>ROUND((175/100)*ROUND(Source!R882, 2), 2)</f>
        <v>0</v>
      </c>
      <c r="V1087">
        <f>ROUND((0/100)*ROUND(Source!R883, 2), 2)</f>
        <v>0</v>
      </c>
      <c r="AC1087">
        <v>3</v>
      </c>
    </row>
    <row r="1088" spans="1:29" ht="14.25" x14ac:dyDescent="0.2">
      <c r="A1088" s="34"/>
      <c r="B1088" s="34"/>
      <c r="C1088" s="34" t="s">
        <v>1101</v>
      </c>
      <c r="D1088" s="36" t="s">
        <v>1102</v>
      </c>
      <c r="E1088" s="35">
        <f>Source!BZ879</f>
        <v>109</v>
      </c>
      <c r="F1088" s="38"/>
      <c r="G1088" s="37"/>
      <c r="H1088" s="35"/>
      <c r="I1088" s="38">
        <f>SUM(Q1081:Q1087)</f>
        <v>11.17</v>
      </c>
      <c r="J1088" s="35">
        <f>Source!AT879</f>
        <v>109</v>
      </c>
      <c r="K1088" s="38">
        <f>SUM(R1081:R1087)</f>
        <v>614.38</v>
      </c>
    </row>
    <row r="1089" spans="1:29" ht="14.25" x14ac:dyDescent="0.2">
      <c r="A1089" s="34"/>
      <c r="B1089" s="34"/>
      <c r="C1089" s="34" t="s">
        <v>1103</v>
      </c>
      <c r="D1089" s="36" t="s">
        <v>1102</v>
      </c>
      <c r="E1089" s="35">
        <f>Source!CA879</f>
        <v>61</v>
      </c>
      <c r="F1089" s="38"/>
      <c r="G1089" s="37"/>
      <c r="H1089" s="35"/>
      <c r="I1089" s="38">
        <f>SUM(S1081:S1088)</f>
        <v>6.25</v>
      </c>
      <c r="J1089" s="35">
        <f>Source!AU879</f>
        <v>61</v>
      </c>
      <c r="K1089" s="38">
        <f>SUM(T1081:T1088)</f>
        <v>343.83</v>
      </c>
    </row>
    <row r="1090" spans="1:29" ht="28.5" x14ac:dyDescent="0.2">
      <c r="A1090" s="42"/>
      <c r="B1090" s="42"/>
      <c r="C1090" s="42" t="s">
        <v>1104</v>
      </c>
      <c r="D1090" s="43" t="s">
        <v>1105</v>
      </c>
      <c r="E1090" s="44">
        <f>Source!AQ878</f>
        <v>15</v>
      </c>
      <c r="F1090" s="45"/>
      <c r="G1090" s="46" t="str">
        <f>Source!DI878</f>
        <v>*1,15)*1,1</v>
      </c>
      <c r="H1090" s="44">
        <f>Source!AV879</f>
        <v>1.0669999999999999</v>
      </c>
      <c r="I1090" s="45">
        <f>Source!U878</f>
        <v>0.80985299999999993</v>
      </c>
      <c r="J1090" s="44"/>
      <c r="K1090" s="45"/>
    </row>
    <row r="1091" spans="1:29" ht="15" x14ac:dyDescent="0.2">
      <c r="C1091" s="47" t="s">
        <v>1106</v>
      </c>
      <c r="H1091" s="48">
        <f>I1083+I1084+I1088+I1089+SUM(I1086:I1087)</f>
        <v>974.85</v>
      </c>
      <c r="I1091" s="48"/>
      <c r="J1091" s="48">
        <f>K1083+K1084+K1088+K1089+SUM(K1086:K1087)</f>
        <v>7269.04</v>
      </c>
      <c r="K1091" s="48"/>
      <c r="O1091" s="49">
        <f>I1083+I1084+I1088+I1089+SUM(I1086:I1087)</f>
        <v>974.85</v>
      </c>
      <c r="P1091" s="49">
        <f>K1083+K1084+K1088+K1089+SUM(K1086:K1087)</f>
        <v>7269.04</v>
      </c>
    </row>
    <row r="1093" spans="1:29" ht="78" x14ac:dyDescent="0.2">
      <c r="A1093" s="34">
        <v>98</v>
      </c>
      <c r="B1093" s="34" t="s">
        <v>1161</v>
      </c>
      <c r="C1093" s="34" t="s">
        <v>780</v>
      </c>
      <c r="D1093" s="36" t="str">
        <f>Source!H884</f>
        <v>100 шт.</v>
      </c>
      <c r="E1093" s="35">
        <f>Source!I884</f>
        <v>0.02</v>
      </c>
      <c r="F1093" s="38"/>
      <c r="G1093" s="37"/>
      <c r="H1093" s="35"/>
      <c r="I1093" s="38"/>
      <c r="J1093" s="35"/>
      <c r="K1093" s="38"/>
      <c r="Q1093">
        <f>Source!X884</f>
        <v>5.59</v>
      </c>
      <c r="R1093">
        <f>Source!X885</f>
        <v>307.49</v>
      </c>
      <c r="S1093">
        <f>Source!Y884</f>
        <v>3.13</v>
      </c>
      <c r="T1093">
        <f>Source!Y885</f>
        <v>172.08</v>
      </c>
      <c r="U1093">
        <f>ROUND((175/100)*ROUND(Source!R884, 2), 2)</f>
        <v>0.11</v>
      </c>
      <c r="V1093">
        <f>ROUND((0/100)*ROUND(Source!R885, 2), 2)</f>
        <v>0</v>
      </c>
      <c r="AC1093">
        <v>0</v>
      </c>
    </row>
    <row r="1094" spans="1:29" x14ac:dyDescent="0.2">
      <c r="C1094" s="39" t="str">
        <f>"Объем: "&amp;Source!I884&amp;"=2/"&amp;"100"</f>
        <v>Объем: 0,02=2/100</v>
      </c>
    </row>
    <row r="1095" spans="1:29" ht="28.5" x14ac:dyDescent="0.2">
      <c r="A1095" s="34"/>
      <c r="B1095" s="34"/>
      <c r="C1095" s="34" t="s">
        <v>1097</v>
      </c>
      <c r="D1095" s="36"/>
      <c r="E1095" s="35"/>
      <c r="F1095" s="38">
        <f>Source!AO884</f>
        <v>187.75</v>
      </c>
      <c r="G1095" s="37" t="str">
        <f>Source!DG884</f>
        <v>*1,15)*1,1</v>
      </c>
      <c r="H1095" s="35">
        <f>Source!AV885</f>
        <v>1.0669999999999999</v>
      </c>
      <c r="I1095" s="38">
        <f>Source!S884</f>
        <v>5.07</v>
      </c>
      <c r="J1095" s="35">
        <f>IF(Source!BA885&lt;&gt; 0, Source!BA885, 1)</f>
        <v>54.99</v>
      </c>
      <c r="K1095" s="38">
        <f>Source!S885</f>
        <v>278.8</v>
      </c>
    </row>
    <row r="1096" spans="1:29" ht="28.5" x14ac:dyDescent="0.2">
      <c r="A1096" s="34"/>
      <c r="B1096" s="34"/>
      <c r="C1096" s="34" t="s">
        <v>1098</v>
      </c>
      <c r="D1096" s="36"/>
      <c r="E1096" s="35"/>
      <c r="F1096" s="38">
        <f>Source!AM884</f>
        <v>12.47</v>
      </c>
      <c r="G1096" s="37" t="str">
        <f>Source!DE884</f>
        <v>*1,25)*1,1</v>
      </c>
      <c r="H1096" s="35">
        <f>Source!AV885</f>
        <v>1.0669999999999999</v>
      </c>
      <c r="I1096" s="38">
        <f>Source!Q884</f>
        <v>0.37</v>
      </c>
      <c r="J1096" s="35">
        <f>IF(Source!BB885&lt;&gt; 0, Source!BB885, 1)</f>
        <v>16.29</v>
      </c>
      <c r="K1096" s="38">
        <f>Source!Q885</f>
        <v>6.03</v>
      </c>
    </row>
    <row r="1097" spans="1:29" ht="28.5" x14ac:dyDescent="0.2">
      <c r="A1097" s="34"/>
      <c r="B1097" s="34"/>
      <c r="C1097" s="34" t="s">
        <v>1099</v>
      </c>
      <c r="D1097" s="36"/>
      <c r="E1097" s="35"/>
      <c r="F1097" s="38">
        <f>Source!AN884</f>
        <v>1.89</v>
      </c>
      <c r="G1097" s="37" t="str">
        <f>Source!DF884</f>
        <v>*1,25)*1,1</v>
      </c>
      <c r="H1097" s="35">
        <f>Source!AV885</f>
        <v>1.0669999999999999</v>
      </c>
      <c r="I1097" s="40">
        <f>Source!R884</f>
        <v>0.06</v>
      </c>
      <c r="J1097" s="35">
        <f>IF(Source!BS885&lt;&gt; 0, Source!BS885, 1)</f>
        <v>54.99</v>
      </c>
      <c r="K1097" s="40">
        <f>Source!R885</f>
        <v>3.3</v>
      </c>
    </row>
    <row r="1098" spans="1:29" ht="42.75" x14ac:dyDescent="0.2">
      <c r="A1098" s="34" t="s">
        <v>781</v>
      </c>
      <c r="B1098" s="34" t="str">
        <f>Source!F886</f>
        <v>1.17-2-17</v>
      </c>
      <c r="C1098" s="34" t="s">
        <v>771</v>
      </c>
      <c r="D1098" s="36" t="str">
        <f>Source!H886</f>
        <v>КОМПЛЕКТ</v>
      </c>
      <c r="E1098" s="35">
        <f>Source!I886</f>
        <v>2</v>
      </c>
      <c r="F1098" s="38">
        <f>Source!AK886</f>
        <v>370.66</v>
      </c>
      <c r="G1098" s="41" t="s">
        <v>3</v>
      </c>
      <c r="H1098" s="35">
        <f>Source!AW887</f>
        <v>1</v>
      </c>
      <c r="I1098" s="38">
        <f>Source!O886</f>
        <v>741.32</v>
      </c>
      <c r="J1098" s="35">
        <f>IF(Source!BC887&lt;&gt; 0, Source!BC887, 1)</f>
        <v>10.3</v>
      </c>
      <c r="K1098" s="38">
        <f>Source!O887</f>
        <v>7635.6</v>
      </c>
      <c r="Q1098">
        <f>Source!X886</f>
        <v>0</v>
      </c>
      <c r="R1098">
        <f>Source!X887</f>
        <v>0</v>
      </c>
      <c r="S1098">
        <f>Source!Y886</f>
        <v>0</v>
      </c>
      <c r="T1098">
        <f>Source!Y887</f>
        <v>0</v>
      </c>
      <c r="U1098">
        <f>ROUND((175/100)*ROUND(Source!R886, 2), 2)</f>
        <v>0</v>
      </c>
      <c r="V1098">
        <f>ROUND((0/100)*ROUND(Source!R887, 2), 2)</f>
        <v>0</v>
      </c>
      <c r="AC1098">
        <v>3</v>
      </c>
    </row>
    <row r="1099" spans="1:29" ht="14.25" x14ac:dyDescent="0.2">
      <c r="A1099" s="34"/>
      <c r="B1099" s="34"/>
      <c r="C1099" s="34" t="s">
        <v>1101</v>
      </c>
      <c r="D1099" s="36" t="s">
        <v>1102</v>
      </c>
      <c r="E1099" s="35">
        <f>Source!BZ885</f>
        <v>109</v>
      </c>
      <c r="F1099" s="38"/>
      <c r="G1099" s="37"/>
      <c r="H1099" s="35"/>
      <c r="I1099" s="38">
        <f>SUM(Q1093:Q1098)</f>
        <v>5.59</v>
      </c>
      <c r="J1099" s="35">
        <f>Source!AT885</f>
        <v>109</v>
      </c>
      <c r="K1099" s="38">
        <f>SUM(R1093:R1098)</f>
        <v>307.49</v>
      </c>
    </row>
    <row r="1100" spans="1:29" ht="14.25" x14ac:dyDescent="0.2">
      <c r="A1100" s="34"/>
      <c r="B1100" s="34"/>
      <c r="C1100" s="34" t="s">
        <v>1103</v>
      </c>
      <c r="D1100" s="36" t="s">
        <v>1102</v>
      </c>
      <c r="E1100" s="35">
        <f>Source!CA885</f>
        <v>61</v>
      </c>
      <c r="F1100" s="38"/>
      <c r="G1100" s="37"/>
      <c r="H1100" s="35"/>
      <c r="I1100" s="38">
        <f>SUM(S1093:S1099)</f>
        <v>3.13</v>
      </c>
      <c r="J1100" s="35">
        <f>Source!AU885</f>
        <v>61</v>
      </c>
      <c r="K1100" s="38">
        <f>SUM(T1093:T1099)</f>
        <v>172.08</v>
      </c>
    </row>
    <row r="1101" spans="1:29" ht="28.5" x14ac:dyDescent="0.2">
      <c r="A1101" s="42"/>
      <c r="B1101" s="42"/>
      <c r="C1101" s="42" t="s">
        <v>1104</v>
      </c>
      <c r="D1101" s="43" t="s">
        <v>1105</v>
      </c>
      <c r="E1101" s="44">
        <f>Source!AQ884</f>
        <v>15</v>
      </c>
      <c r="F1101" s="45"/>
      <c r="G1101" s="46" t="str">
        <f>Source!DI884</f>
        <v>*1,15)*1,1</v>
      </c>
      <c r="H1101" s="44">
        <f>Source!AV885</f>
        <v>1.0669999999999999</v>
      </c>
      <c r="I1101" s="45">
        <f>Source!U884</f>
        <v>0.40492649999999997</v>
      </c>
      <c r="J1101" s="44"/>
      <c r="K1101" s="45"/>
    </row>
    <row r="1102" spans="1:29" ht="15" x14ac:dyDescent="0.2">
      <c r="C1102" s="47" t="s">
        <v>1106</v>
      </c>
      <c r="H1102" s="48">
        <f>I1095+I1096+I1099+I1100+SUM(I1098:I1098)</f>
        <v>755.48</v>
      </c>
      <c r="I1102" s="48"/>
      <c r="J1102" s="48">
        <f>K1095+K1096+K1099+K1100+SUM(K1098:K1098)</f>
        <v>8400</v>
      </c>
      <c r="K1102" s="48"/>
      <c r="O1102" s="49">
        <f>I1095+I1096+I1099+I1100+SUM(I1098:I1098)</f>
        <v>755.48</v>
      </c>
      <c r="P1102" s="49">
        <f>K1095+K1096+K1099+K1100+SUM(K1098:K1098)</f>
        <v>8400</v>
      </c>
    </row>
    <row r="1104" spans="1:29" ht="78" x14ac:dyDescent="0.2">
      <c r="A1104" s="34">
        <v>99</v>
      </c>
      <c r="B1104" s="34" t="s">
        <v>1161</v>
      </c>
      <c r="C1104" s="34" t="s">
        <v>783</v>
      </c>
      <c r="D1104" s="36" t="str">
        <f>Source!H888</f>
        <v>100 шт.</v>
      </c>
      <c r="E1104" s="35">
        <f>Source!I888</f>
        <v>0.11</v>
      </c>
      <c r="F1104" s="38"/>
      <c r="G1104" s="37"/>
      <c r="H1104" s="35"/>
      <c r="I1104" s="38"/>
      <c r="J1104" s="35"/>
      <c r="K1104" s="38"/>
      <c r="Q1104">
        <f>Source!X888</f>
        <v>30.73</v>
      </c>
      <c r="R1104">
        <f>Source!X889</f>
        <v>1689.69</v>
      </c>
      <c r="S1104">
        <f>Source!Y888</f>
        <v>17.2</v>
      </c>
      <c r="T1104">
        <f>Source!Y889</f>
        <v>945.6</v>
      </c>
      <c r="U1104">
        <f>ROUND((175/100)*ROUND(Source!R888, 2), 2)</f>
        <v>0.54</v>
      </c>
      <c r="V1104">
        <f>ROUND((0/100)*ROUND(Source!R889, 2), 2)</f>
        <v>0</v>
      </c>
      <c r="AC1104">
        <v>0</v>
      </c>
    </row>
    <row r="1105" spans="1:29" x14ac:dyDescent="0.2">
      <c r="C1105" s="39" t="str">
        <f>"Объем: "&amp;Source!I888&amp;"=11/"&amp;"100"</f>
        <v>Объем: 0,11=11/100</v>
      </c>
    </row>
    <row r="1106" spans="1:29" ht="28.5" x14ac:dyDescent="0.2">
      <c r="A1106" s="34"/>
      <c r="B1106" s="34"/>
      <c r="C1106" s="34" t="s">
        <v>1097</v>
      </c>
      <c r="D1106" s="36"/>
      <c r="E1106" s="35"/>
      <c r="F1106" s="38">
        <f>Source!AO888</f>
        <v>187.75</v>
      </c>
      <c r="G1106" s="37" t="str">
        <f>Source!DG888</f>
        <v>*1,15)*1,1</v>
      </c>
      <c r="H1106" s="35">
        <f>Source!AV889</f>
        <v>1.0669999999999999</v>
      </c>
      <c r="I1106" s="38">
        <f>Source!S888</f>
        <v>27.88</v>
      </c>
      <c r="J1106" s="35">
        <f>IF(Source!BA889&lt;&gt; 0, Source!BA889, 1)</f>
        <v>54.99</v>
      </c>
      <c r="K1106" s="38">
        <f>Source!S889</f>
        <v>1533.12</v>
      </c>
    </row>
    <row r="1107" spans="1:29" ht="28.5" x14ac:dyDescent="0.2">
      <c r="A1107" s="34"/>
      <c r="B1107" s="34"/>
      <c r="C1107" s="34" t="s">
        <v>1098</v>
      </c>
      <c r="D1107" s="36"/>
      <c r="E1107" s="35"/>
      <c r="F1107" s="38">
        <f>Source!AM888</f>
        <v>12.47</v>
      </c>
      <c r="G1107" s="37" t="str">
        <f>Source!DE888</f>
        <v>*1,25)*1,1</v>
      </c>
      <c r="H1107" s="35">
        <f>Source!AV889</f>
        <v>1.0669999999999999</v>
      </c>
      <c r="I1107" s="38">
        <f>Source!Q888</f>
        <v>2.0099999999999998</v>
      </c>
      <c r="J1107" s="35">
        <f>IF(Source!BB889&lt;&gt; 0, Source!BB889, 1)</f>
        <v>16.29</v>
      </c>
      <c r="K1107" s="38">
        <f>Source!Q889</f>
        <v>32.74</v>
      </c>
    </row>
    <row r="1108" spans="1:29" ht="28.5" x14ac:dyDescent="0.2">
      <c r="A1108" s="34"/>
      <c r="B1108" s="34"/>
      <c r="C1108" s="34" t="s">
        <v>1099</v>
      </c>
      <c r="D1108" s="36"/>
      <c r="E1108" s="35"/>
      <c r="F1108" s="38">
        <f>Source!AN888</f>
        <v>1.89</v>
      </c>
      <c r="G1108" s="37" t="str">
        <f>Source!DF888</f>
        <v>*1,25)*1,1</v>
      </c>
      <c r="H1108" s="35">
        <f>Source!AV889</f>
        <v>1.0669999999999999</v>
      </c>
      <c r="I1108" s="40">
        <f>Source!R888</f>
        <v>0.31</v>
      </c>
      <c r="J1108" s="35">
        <f>IF(Source!BS889&lt;&gt; 0, Source!BS889, 1)</f>
        <v>54.99</v>
      </c>
      <c r="K1108" s="40">
        <f>Source!R889</f>
        <v>17.05</v>
      </c>
    </row>
    <row r="1109" spans="1:29" ht="99.75" x14ac:dyDescent="0.2">
      <c r="A1109" s="34" t="s">
        <v>784</v>
      </c>
      <c r="B1109" s="34" t="str">
        <f>Source!F890</f>
        <v>1.17-2-60</v>
      </c>
      <c r="C1109" s="34" t="s">
        <v>786</v>
      </c>
      <c r="D1109" s="36" t="str">
        <f>Source!H890</f>
        <v>КОМПЛЕКТ</v>
      </c>
      <c r="E1109" s="35">
        <f>Source!I890</f>
        <v>11</v>
      </c>
      <c r="F1109" s="38">
        <f>Source!AK890</f>
        <v>344.15</v>
      </c>
      <c r="G1109" s="41" t="s">
        <v>3</v>
      </c>
      <c r="H1109" s="35">
        <f>Source!AW891</f>
        <v>1</v>
      </c>
      <c r="I1109" s="38">
        <f>Source!O890</f>
        <v>3785.65</v>
      </c>
      <c r="J1109" s="35">
        <f>IF(Source!BC891&lt;&gt; 0, Source!BC891, 1)</f>
        <v>6.97</v>
      </c>
      <c r="K1109" s="38">
        <f>Source!O891</f>
        <v>26385.98</v>
      </c>
      <c r="Q1109">
        <f>Source!X890</f>
        <v>0</v>
      </c>
      <c r="R1109">
        <f>Source!X891</f>
        <v>0</v>
      </c>
      <c r="S1109">
        <f>Source!Y890</f>
        <v>0</v>
      </c>
      <c r="T1109">
        <f>Source!Y891</f>
        <v>0</v>
      </c>
      <c r="U1109">
        <f>ROUND((175/100)*ROUND(Source!R890, 2), 2)</f>
        <v>0</v>
      </c>
      <c r="V1109">
        <f>ROUND((0/100)*ROUND(Source!R891, 2), 2)</f>
        <v>0</v>
      </c>
      <c r="AC1109">
        <v>3</v>
      </c>
    </row>
    <row r="1110" spans="1:29" ht="14.25" x14ac:dyDescent="0.2">
      <c r="A1110" s="34"/>
      <c r="B1110" s="34"/>
      <c r="C1110" s="34" t="s">
        <v>1101</v>
      </c>
      <c r="D1110" s="36" t="s">
        <v>1102</v>
      </c>
      <c r="E1110" s="35">
        <f>Source!BZ889</f>
        <v>109</v>
      </c>
      <c r="F1110" s="38"/>
      <c r="G1110" s="37"/>
      <c r="H1110" s="35"/>
      <c r="I1110" s="38">
        <f>SUM(Q1104:Q1109)</f>
        <v>30.73</v>
      </c>
      <c r="J1110" s="35">
        <f>Source!AT889</f>
        <v>109</v>
      </c>
      <c r="K1110" s="38">
        <f>SUM(R1104:R1109)</f>
        <v>1689.69</v>
      </c>
    </row>
    <row r="1111" spans="1:29" ht="14.25" x14ac:dyDescent="0.2">
      <c r="A1111" s="34"/>
      <c r="B1111" s="34"/>
      <c r="C1111" s="34" t="s">
        <v>1103</v>
      </c>
      <c r="D1111" s="36" t="s">
        <v>1102</v>
      </c>
      <c r="E1111" s="35">
        <f>Source!CA889</f>
        <v>61</v>
      </c>
      <c r="F1111" s="38"/>
      <c r="G1111" s="37"/>
      <c r="H1111" s="35"/>
      <c r="I1111" s="38">
        <f>SUM(S1104:S1110)</f>
        <v>17.2</v>
      </c>
      <c r="J1111" s="35">
        <f>Source!AU889</f>
        <v>61</v>
      </c>
      <c r="K1111" s="38">
        <f>SUM(T1104:T1110)</f>
        <v>945.6</v>
      </c>
    </row>
    <row r="1112" spans="1:29" ht="28.5" x14ac:dyDescent="0.2">
      <c r="A1112" s="42"/>
      <c r="B1112" s="42"/>
      <c r="C1112" s="42" t="s">
        <v>1104</v>
      </c>
      <c r="D1112" s="43" t="s">
        <v>1105</v>
      </c>
      <c r="E1112" s="44">
        <f>Source!AQ888</f>
        <v>15</v>
      </c>
      <c r="F1112" s="45"/>
      <c r="G1112" s="46" t="str">
        <f>Source!DI888</f>
        <v>*1,15)*1,1</v>
      </c>
      <c r="H1112" s="44">
        <f>Source!AV889</f>
        <v>1.0669999999999999</v>
      </c>
      <c r="I1112" s="45">
        <f>Source!U888</f>
        <v>2.2270957499999997</v>
      </c>
      <c r="J1112" s="44"/>
      <c r="K1112" s="45"/>
    </row>
    <row r="1113" spans="1:29" ht="15" x14ac:dyDescent="0.2">
      <c r="C1113" s="47" t="s">
        <v>1106</v>
      </c>
      <c r="H1113" s="48">
        <f>I1106+I1107+I1110+I1111+SUM(I1109:I1109)</f>
        <v>3863.4700000000003</v>
      </c>
      <c r="I1113" s="48"/>
      <c r="J1113" s="48">
        <f>K1106+K1107+K1110+K1111+SUM(K1109:K1109)</f>
        <v>30587.13</v>
      </c>
      <c r="K1113" s="48"/>
      <c r="O1113" s="49">
        <f>I1106+I1107+I1110+I1111+SUM(I1109:I1109)</f>
        <v>3863.4700000000003</v>
      </c>
      <c r="P1113" s="49">
        <f>K1106+K1107+K1110+K1111+SUM(K1109:K1109)</f>
        <v>30587.13</v>
      </c>
    </row>
    <row r="1115" spans="1:29" ht="78" x14ac:dyDescent="0.2">
      <c r="A1115" s="34">
        <v>100</v>
      </c>
      <c r="B1115" s="34" t="s">
        <v>1159</v>
      </c>
      <c r="C1115" s="34" t="s">
        <v>789</v>
      </c>
      <c r="D1115" s="36" t="str">
        <f>Source!H892</f>
        <v>100 шт.</v>
      </c>
      <c r="E1115" s="35">
        <f>Source!I892</f>
        <v>0.03</v>
      </c>
      <c r="F1115" s="38"/>
      <c r="G1115" s="37"/>
      <c r="H1115" s="35"/>
      <c r="I1115" s="38"/>
      <c r="J1115" s="35"/>
      <c r="K1115" s="38"/>
      <c r="Q1115">
        <f>Source!X892</f>
        <v>8.44</v>
      </c>
      <c r="R1115">
        <f>Source!X893</f>
        <v>463.93</v>
      </c>
      <c r="S1115">
        <f>Source!Y892</f>
        <v>4.72</v>
      </c>
      <c r="T1115">
        <f>Source!Y893</f>
        <v>259.63</v>
      </c>
      <c r="U1115">
        <f>ROUND((175/100)*ROUND(Source!R892, 2), 2)</f>
        <v>0.16</v>
      </c>
      <c r="V1115">
        <f>ROUND((0/100)*ROUND(Source!R893, 2), 2)</f>
        <v>0</v>
      </c>
      <c r="AC1115">
        <v>0</v>
      </c>
    </row>
    <row r="1116" spans="1:29" x14ac:dyDescent="0.2">
      <c r="C1116" s="39" t="str">
        <f>"Объем: "&amp;Source!I892&amp;"=3/"&amp;"100"</f>
        <v>Объем: 0,03=3/100</v>
      </c>
    </row>
    <row r="1117" spans="1:29" ht="28.5" x14ac:dyDescent="0.2">
      <c r="A1117" s="34"/>
      <c r="B1117" s="34"/>
      <c r="C1117" s="34" t="s">
        <v>1097</v>
      </c>
      <c r="D1117" s="36"/>
      <c r="E1117" s="35"/>
      <c r="F1117" s="38">
        <f>Source!AO892</f>
        <v>189.03</v>
      </c>
      <c r="G1117" s="37" t="str">
        <f>Source!DG892</f>
        <v>*1,15)*1,1</v>
      </c>
      <c r="H1117" s="35">
        <f>Source!AV893</f>
        <v>1.0669999999999999</v>
      </c>
      <c r="I1117" s="38">
        <f>Source!S892</f>
        <v>7.65</v>
      </c>
      <c r="J1117" s="35">
        <f>IF(Source!BA893&lt;&gt; 0, Source!BA893, 1)</f>
        <v>54.99</v>
      </c>
      <c r="K1117" s="38">
        <f>Source!S893</f>
        <v>420.67</v>
      </c>
    </row>
    <row r="1118" spans="1:29" ht="28.5" x14ac:dyDescent="0.2">
      <c r="A1118" s="34"/>
      <c r="B1118" s="34"/>
      <c r="C1118" s="34" t="s">
        <v>1098</v>
      </c>
      <c r="D1118" s="36"/>
      <c r="E1118" s="35"/>
      <c r="F1118" s="38">
        <f>Source!AM892</f>
        <v>13.3</v>
      </c>
      <c r="G1118" s="37" t="str">
        <f>Source!DE892</f>
        <v>*1,25)*1,1</v>
      </c>
      <c r="H1118" s="35">
        <f>Source!AV893</f>
        <v>1.0669999999999999</v>
      </c>
      <c r="I1118" s="38">
        <f>Source!Q892</f>
        <v>0.59</v>
      </c>
      <c r="J1118" s="35">
        <f>IF(Source!BB893&lt;&gt; 0, Source!BB893, 1)</f>
        <v>16.29</v>
      </c>
      <c r="K1118" s="38">
        <f>Source!Q893</f>
        <v>9.61</v>
      </c>
    </row>
    <row r="1119" spans="1:29" ht="28.5" x14ac:dyDescent="0.2">
      <c r="A1119" s="34"/>
      <c r="B1119" s="34"/>
      <c r="C1119" s="34" t="s">
        <v>1099</v>
      </c>
      <c r="D1119" s="36"/>
      <c r="E1119" s="35"/>
      <c r="F1119" s="38">
        <f>Source!AN892</f>
        <v>2.02</v>
      </c>
      <c r="G1119" s="37" t="str">
        <f>Source!DF892</f>
        <v>*1,25)*1,1</v>
      </c>
      <c r="H1119" s="35">
        <f>Source!AV893</f>
        <v>1.0669999999999999</v>
      </c>
      <c r="I1119" s="40">
        <f>Source!R892</f>
        <v>0.09</v>
      </c>
      <c r="J1119" s="35">
        <f>IF(Source!BS893&lt;&gt; 0, Source!BS893, 1)</f>
        <v>54.99</v>
      </c>
      <c r="K1119" s="40">
        <f>Source!R893</f>
        <v>4.95</v>
      </c>
    </row>
    <row r="1120" spans="1:29" ht="14.25" x14ac:dyDescent="0.2">
      <c r="A1120" s="34"/>
      <c r="B1120" s="34"/>
      <c r="C1120" s="34" t="s">
        <v>1100</v>
      </c>
      <c r="D1120" s="36"/>
      <c r="E1120" s="35"/>
      <c r="F1120" s="38">
        <f>Source!AL892</f>
        <v>118.25</v>
      </c>
      <c r="G1120" s="37" t="str">
        <f>Source!DD892</f>
        <v/>
      </c>
      <c r="H1120" s="35">
        <f>Source!AW893</f>
        <v>1</v>
      </c>
      <c r="I1120" s="38">
        <f>Source!P892</f>
        <v>3.55</v>
      </c>
      <c r="J1120" s="35">
        <f>IF(Source!BC893&lt;&gt; 0, Source!BC893, 1)</f>
        <v>8.33</v>
      </c>
      <c r="K1120" s="38">
        <f>Source!P893</f>
        <v>29.57</v>
      </c>
    </row>
    <row r="1121" spans="1:29" ht="28.5" x14ac:dyDescent="0.2">
      <c r="A1121" s="34" t="s">
        <v>790</v>
      </c>
      <c r="B1121" s="34" t="str">
        <f>Source!F894</f>
        <v>КА 14</v>
      </c>
      <c r="C1121" s="34" t="s">
        <v>1163</v>
      </c>
      <c r="D1121" s="36" t="str">
        <f>Source!H894</f>
        <v>шт.</v>
      </c>
      <c r="E1121" s="35">
        <f>Source!I894</f>
        <v>3</v>
      </c>
      <c r="F1121" s="38">
        <f>Source!AK894</f>
        <v>981.88</v>
      </c>
      <c r="G1121" s="41" t="s">
        <v>3</v>
      </c>
      <c r="H1121" s="35">
        <f>Source!AW895</f>
        <v>1</v>
      </c>
      <c r="I1121" s="38">
        <f>Source!O894</f>
        <v>2945.64</v>
      </c>
      <c r="J1121" s="35">
        <f>IF(Source!BC895&lt;&gt; 0, Source!BC895, 1)</f>
        <v>9.8800000000000008</v>
      </c>
      <c r="K1121" s="38">
        <f>Source!O895</f>
        <v>29102.92</v>
      </c>
      <c r="Q1121">
        <f>Source!X894</f>
        <v>0</v>
      </c>
      <c r="R1121">
        <f>Source!X895</f>
        <v>0</v>
      </c>
      <c r="S1121">
        <f>Source!Y894</f>
        <v>0</v>
      </c>
      <c r="T1121">
        <f>Source!Y895</f>
        <v>0</v>
      </c>
      <c r="U1121">
        <f>ROUND((175/100)*ROUND(Source!R894, 2), 2)</f>
        <v>0</v>
      </c>
      <c r="V1121">
        <f>ROUND((0/100)*ROUND(Source!R895, 2), 2)</f>
        <v>0</v>
      </c>
      <c r="AC1121">
        <v>3</v>
      </c>
    </row>
    <row r="1122" spans="1:29" ht="14.25" x14ac:dyDescent="0.2">
      <c r="A1122" s="34"/>
      <c r="B1122" s="34"/>
      <c r="C1122" s="34" t="s">
        <v>1101</v>
      </c>
      <c r="D1122" s="36" t="s">
        <v>1102</v>
      </c>
      <c r="E1122" s="35">
        <f>Source!BZ893</f>
        <v>109</v>
      </c>
      <c r="F1122" s="38"/>
      <c r="G1122" s="37"/>
      <c r="H1122" s="35"/>
      <c r="I1122" s="38">
        <f>SUM(Q1115:Q1121)</f>
        <v>8.44</v>
      </c>
      <c r="J1122" s="35">
        <f>Source!AT893</f>
        <v>109</v>
      </c>
      <c r="K1122" s="38">
        <f>SUM(R1115:R1121)</f>
        <v>463.93</v>
      </c>
    </row>
    <row r="1123" spans="1:29" ht="14.25" x14ac:dyDescent="0.2">
      <c r="A1123" s="34"/>
      <c r="B1123" s="34"/>
      <c r="C1123" s="34" t="s">
        <v>1103</v>
      </c>
      <c r="D1123" s="36" t="s">
        <v>1102</v>
      </c>
      <c r="E1123" s="35">
        <f>Source!CA893</f>
        <v>61</v>
      </c>
      <c r="F1123" s="38"/>
      <c r="G1123" s="37"/>
      <c r="H1123" s="35"/>
      <c r="I1123" s="38">
        <f>SUM(S1115:S1122)</f>
        <v>4.72</v>
      </c>
      <c r="J1123" s="35">
        <f>Source!AU893</f>
        <v>61</v>
      </c>
      <c r="K1123" s="38">
        <f>SUM(T1115:T1122)</f>
        <v>259.63</v>
      </c>
    </row>
    <row r="1124" spans="1:29" ht="28.5" x14ac:dyDescent="0.2">
      <c r="A1124" s="42"/>
      <c r="B1124" s="42"/>
      <c r="C1124" s="42" t="s">
        <v>1104</v>
      </c>
      <c r="D1124" s="43" t="s">
        <v>1105</v>
      </c>
      <c r="E1124" s="44">
        <f>Source!AQ892</f>
        <v>15.11</v>
      </c>
      <c r="F1124" s="45"/>
      <c r="G1124" s="46" t="str">
        <f>Source!DI892</f>
        <v>*1,15)*1,1</v>
      </c>
      <c r="H1124" s="44">
        <f>Source!AV893</f>
        <v>1.0669999999999999</v>
      </c>
      <c r="I1124" s="45">
        <f>Source!U892</f>
        <v>0.61184394149999999</v>
      </c>
      <c r="J1124" s="44"/>
      <c r="K1124" s="45"/>
    </row>
    <row r="1125" spans="1:29" ht="15" x14ac:dyDescent="0.2">
      <c r="C1125" s="47" t="s">
        <v>1106</v>
      </c>
      <c r="H1125" s="48">
        <f>I1117+I1118+I1120+I1122+I1123+SUM(I1121:I1121)</f>
        <v>2970.5899999999997</v>
      </c>
      <c r="I1125" s="48"/>
      <c r="J1125" s="48">
        <f>K1117+K1118+K1120+K1122+K1123+SUM(K1121:K1121)</f>
        <v>30286.329999999998</v>
      </c>
      <c r="K1125" s="48"/>
      <c r="O1125" s="49">
        <f>I1117+I1118+I1120+I1122+I1123+SUM(I1121:I1121)</f>
        <v>2970.5899999999997</v>
      </c>
      <c r="P1125" s="49">
        <f>K1117+K1118+K1120+K1122+K1123+SUM(K1121:K1121)</f>
        <v>30286.329999999998</v>
      </c>
    </row>
    <row r="1127" spans="1:29" ht="92.25" x14ac:dyDescent="0.2">
      <c r="A1127" s="34">
        <v>101</v>
      </c>
      <c r="B1127" s="34" t="s">
        <v>1164</v>
      </c>
      <c r="C1127" s="34" t="s">
        <v>740</v>
      </c>
      <c r="D1127" s="36" t="str">
        <f>Source!H896</f>
        <v>100 шт.</v>
      </c>
      <c r="E1127" s="35">
        <f>Source!I896</f>
        <v>0.12</v>
      </c>
      <c r="F1127" s="38"/>
      <c r="G1127" s="37"/>
      <c r="H1127" s="35"/>
      <c r="I1127" s="38"/>
      <c r="J1127" s="35"/>
      <c r="K1127" s="38"/>
      <c r="Q1127">
        <f>Source!X896</f>
        <v>33.770000000000003</v>
      </c>
      <c r="R1127">
        <f>Source!X897</f>
        <v>1856.91</v>
      </c>
      <c r="S1127">
        <f>Source!Y896</f>
        <v>18.899999999999999</v>
      </c>
      <c r="T1127">
        <f>Source!Y897</f>
        <v>1039.19</v>
      </c>
      <c r="U1127">
        <f>ROUND((175/100)*ROUND(Source!R896, 2), 2)</f>
        <v>0.63</v>
      </c>
      <c r="V1127">
        <f>ROUND((0/100)*ROUND(Source!R897, 2), 2)</f>
        <v>0</v>
      </c>
      <c r="AC1127">
        <v>0</v>
      </c>
    </row>
    <row r="1128" spans="1:29" x14ac:dyDescent="0.2">
      <c r="C1128" s="39" t="str">
        <f>"Объем: "&amp;Source!I896&amp;"=12/"&amp;"100"</f>
        <v>Объем: 0,12=12/100</v>
      </c>
    </row>
    <row r="1129" spans="1:29" ht="28.5" x14ac:dyDescent="0.2">
      <c r="A1129" s="34"/>
      <c r="B1129" s="34"/>
      <c r="C1129" s="34" t="s">
        <v>1097</v>
      </c>
      <c r="D1129" s="36"/>
      <c r="E1129" s="35"/>
      <c r="F1129" s="38">
        <f>Source!AO896</f>
        <v>189.03</v>
      </c>
      <c r="G1129" s="37" t="str">
        <f>Source!DG896</f>
        <v>*1,15)*1,1</v>
      </c>
      <c r="H1129" s="35">
        <f>Source!AV897</f>
        <v>1.0669999999999999</v>
      </c>
      <c r="I1129" s="38">
        <f>Source!S896</f>
        <v>30.62</v>
      </c>
      <c r="J1129" s="35">
        <f>IF(Source!BA897&lt;&gt; 0, Source!BA897, 1)</f>
        <v>54.99</v>
      </c>
      <c r="K1129" s="38">
        <f>Source!S897</f>
        <v>1683.79</v>
      </c>
    </row>
    <row r="1130" spans="1:29" ht="28.5" x14ac:dyDescent="0.2">
      <c r="A1130" s="34"/>
      <c r="B1130" s="34"/>
      <c r="C1130" s="34" t="s">
        <v>1098</v>
      </c>
      <c r="D1130" s="36"/>
      <c r="E1130" s="35"/>
      <c r="F1130" s="38">
        <f>Source!AM896</f>
        <v>13.3</v>
      </c>
      <c r="G1130" s="37" t="str">
        <f>Source!DE896</f>
        <v>*1,25)*1,1</v>
      </c>
      <c r="H1130" s="35">
        <f>Source!AV897</f>
        <v>1.0669999999999999</v>
      </c>
      <c r="I1130" s="38">
        <f>Source!Q896</f>
        <v>2.34</v>
      </c>
      <c r="J1130" s="35">
        <f>IF(Source!BB897&lt;&gt; 0, Source!BB897, 1)</f>
        <v>16.29</v>
      </c>
      <c r="K1130" s="38">
        <f>Source!Q897</f>
        <v>38.119999999999997</v>
      </c>
    </row>
    <row r="1131" spans="1:29" ht="28.5" x14ac:dyDescent="0.2">
      <c r="A1131" s="34"/>
      <c r="B1131" s="34"/>
      <c r="C1131" s="34" t="s">
        <v>1099</v>
      </c>
      <c r="D1131" s="36"/>
      <c r="E1131" s="35"/>
      <c r="F1131" s="38">
        <f>Source!AN896</f>
        <v>2.02</v>
      </c>
      <c r="G1131" s="37" t="str">
        <f>Source!DF896</f>
        <v>*1,25)*1,1</v>
      </c>
      <c r="H1131" s="35">
        <f>Source!AV897</f>
        <v>1.0669999999999999</v>
      </c>
      <c r="I1131" s="40">
        <f>Source!R896</f>
        <v>0.36</v>
      </c>
      <c r="J1131" s="35">
        <f>IF(Source!BS897&lt;&gt; 0, Source!BS897, 1)</f>
        <v>54.99</v>
      </c>
      <c r="K1131" s="40">
        <f>Source!R897</f>
        <v>19.8</v>
      </c>
    </row>
    <row r="1132" spans="1:29" ht="14.25" x14ac:dyDescent="0.2">
      <c r="A1132" s="34"/>
      <c r="B1132" s="34"/>
      <c r="C1132" s="34" t="s">
        <v>1100</v>
      </c>
      <c r="D1132" s="36"/>
      <c r="E1132" s="35"/>
      <c r="F1132" s="38">
        <f>Source!AL896</f>
        <v>118.25</v>
      </c>
      <c r="G1132" s="37" t="str">
        <f>Source!DD896</f>
        <v/>
      </c>
      <c r="H1132" s="35">
        <f>Source!AW897</f>
        <v>1</v>
      </c>
      <c r="I1132" s="38">
        <f>Source!P896</f>
        <v>14.19</v>
      </c>
      <c r="J1132" s="35">
        <f>IF(Source!BC897&lt;&gt; 0, Source!BC897, 1)</f>
        <v>8.33</v>
      </c>
      <c r="K1132" s="38">
        <f>Source!P897</f>
        <v>118.2</v>
      </c>
    </row>
    <row r="1133" spans="1:29" ht="69.75" x14ac:dyDescent="0.2">
      <c r="A1133" s="34" t="s">
        <v>795</v>
      </c>
      <c r="B1133" s="34" t="str">
        <f>Source!F898</f>
        <v>КА 3</v>
      </c>
      <c r="C1133" s="34" t="s">
        <v>1165</v>
      </c>
      <c r="D1133" s="36" t="str">
        <f>Source!H898</f>
        <v>шт.</v>
      </c>
      <c r="E1133" s="35">
        <f>Source!I898</f>
        <v>12</v>
      </c>
      <c r="F1133" s="38">
        <f>Source!AK898</f>
        <v>372.35</v>
      </c>
      <c r="G1133" s="41" t="s">
        <v>3</v>
      </c>
      <c r="H1133" s="35">
        <f>Source!AW899</f>
        <v>1</v>
      </c>
      <c r="I1133" s="38">
        <f>Source!O898</f>
        <v>4468.2</v>
      </c>
      <c r="J1133" s="35">
        <f>IF(Source!BC899&lt;&gt; 0, Source!BC899, 1)</f>
        <v>9.8800000000000008</v>
      </c>
      <c r="K1133" s="38">
        <f>Source!O899</f>
        <v>44145.82</v>
      </c>
      <c r="Q1133">
        <f>Source!X898</f>
        <v>0</v>
      </c>
      <c r="R1133">
        <f>Source!X899</f>
        <v>0</v>
      </c>
      <c r="S1133">
        <f>Source!Y898</f>
        <v>0</v>
      </c>
      <c r="T1133">
        <f>Source!Y899</f>
        <v>0</v>
      </c>
      <c r="U1133">
        <f>ROUND((175/100)*ROUND(Source!R898, 2), 2)</f>
        <v>0</v>
      </c>
      <c r="V1133">
        <f>ROUND((0/100)*ROUND(Source!R899, 2), 2)</f>
        <v>0</v>
      </c>
      <c r="AC1133">
        <v>3</v>
      </c>
    </row>
    <row r="1134" spans="1:29" ht="14.25" x14ac:dyDescent="0.2">
      <c r="A1134" s="34"/>
      <c r="B1134" s="34"/>
      <c r="C1134" s="34" t="s">
        <v>1101</v>
      </c>
      <c r="D1134" s="36" t="s">
        <v>1102</v>
      </c>
      <c r="E1134" s="35">
        <f>Source!BZ897</f>
        <v>109</v>
      </c>
      <c r="F1134" s="38"/>
      <c r="G1134" s="37"/>
      <c r="H1134" s="35"/>
      <c r="I1134" s="38">
        <f>SUM(Q1127:Q1133)</f>
        <v>33.770000000000003</v>
      </c>
      <c r="J1134" s="35">
        <f>Source!AT897</f>
        <v>109</v>
      </c>
      <c r="K1134" s="38">
        <f>SUM(R1127:R1133)</f>
        <v>1856.91</v>
      </c>
    </row>
    <row r="1135" spans="1:29" ht="14.25" x14ac:dyDescent="0.2">
      <c r="A1135" s="34"/>
      <c r="B1135" s="34"/>
      <c r="C1135" s="34" t="s">
        <v>1103</v>
      </c>
      <c r="D1135" s="36" t="s">
        <v>1102</v>
      </c>
      <c r="E1135" s="35">
        <f>Source!CA897</f>
        <v>61</v>
      </c>
      <c r="F1135" s="38"/>
      <c r="G1135" s="37"/>
      <c r="H1135" s="35"/>
      <c r="I1135" s="38">
        <f>SUM(S1127:S1134)</f>
        <v>18.899999999999999</v>
      </c>
      <c r="J1135" s="35">
        <f>Source!AU897</f>
        <v>61</v>
      </c>
      <c r="K1135" s="38">
        <f>SUM(T1127:T1134)</f>
        <v>1039.19</v>
      </c>
    </row>
    <row r="1136" spans="1:29" ht="28.5" x14ac:dyDescent="0.2">
      <c r="A1136" s="42"/>
      <c r="B1136" s="42"/>
      <c r="C1136" s="42" t="s">
        <v>1104</v>
      </c>
      <c r="D1136" s="43" t="s">
        <v>1105</v>
      </c>
      <c r="E1136" s="44">
        <f>Source!AQ896</f>
        <v>15.11</v>
      </c>
      <c r="F1136" s="45"/>
      <c r="G1136" s="46" t="str">
        <f>Source!DI896</f>
        <v>*1,15)*1,1</v>
      </c>
      <c r="H1136" s="44">
        <f>Source!AV897</f>
        <v>1.0669999999999999</v>
      </c>
      <c r="I1136" s="45">
        <f>Source!U896</f>
        <v>2.447375766</v>
      </c>
      <c r="J1136" s="44"/>
      <c r="K1136" s="45"/>
    </row>
    <row r="1137" spans="1:29" ht="15" x14ac:dyDescent="0.2">
      <c r="C1137" s="47" t="s">
        <v>1106</v>
      </c>
      <c r="H1137" s="48">
        <f>I1129+I1130+I1132+I1134+I1135+SUM(I1133:I1133)</f>
        <v>4568.0199999999995</v>
      </c>
      <c r="I1137" s="48"/>
      <c r="J1137" s="48">
        <f>K1129+K1130+K1132+K1134+K1135+SUM(K1133:K1133)</f>
        <v>48882.03</v>
      </c>
      <c r="K1137" s="48"/>
      <c r="O1137" s="49">
        <f>I1129+I1130+I1132+I1134+I1135+SUM(I1133:I1133)</f>
        <v>4568.0199999999995</v>
      </c>
      <c r="P1137" s="49">
        <f>K1129+K1130+K1132+K1134+K1135+SUM(K1133:K1133)</f>
        <v>48882.03</v>
      </c>
    </row>
    <row r="1139" spans="1:29" ht="78" x14ac:dyDescent="0.2">
      <c r="A1139" s="34">
        <v>102</v>
      </c>
      <c r="B1139" s="34" t="s">
        <v>1166</v>
      </c>
      <c r="C1139" s="34" t="s">
        <v>801</v>
      </c>
      <c r="D1139" s="36" t="str">
        <f>Source!H900</f>
        <v>1 комплект</v>
      </c>
      <c r="E1139" s="35">
        <f>Source!I900</f>
        <v>8</v>
      </c>
      <c r="F1139" s="38"/>
      <c r="G1139" s="37"/>
      <c r="H1139" s="35"/>
      <c r="I1139" s="38"/>
      <c r="J1139" s="35"/>
      <c r="K1139" s="38"/>
      <c r="Q1139">
        <f>Source!X900</f>
        <v>302.31</v>
      </c>
      <c r="R1139">
        <f>Source!X901</f>
        <v>16624.11</v>
      </c>
      <c r="S1139">
        <f>Source!Y900</f>
        <v>169.18</v>
      </c>
      <c r="T1139">
        <f>Source!Y901</f>
        <v>9303.4</v>
      </c>
      <c r="U1139">
        <f>ROUND((175/100)*ROUND(Source!R900, 2), 2)</f>
        <v>5.95</v>
      </c>
      <c r="V1139">
        <f>ROUND((0/100)*ROUND(Source!R901, 2), 2)</f>
        <v>0</v>
      </c>
      <c r="AC1139">
        <v>0</v>
      </c>
    </row>
    <row r="1140" spans="1:29" ht="28.5" x14ac:dyDescent="0.2">
      <c r="A1140" s="34"/>
      <c r="B1140" s="34"/>
      <c r="C1140" s="34" t="s">
        <v>1097</v>
      </c>
      <c r="D1140" s="36"/>
      <c r="E1140" s="35"/>
      <c r="F1140" s="38">
        <f>Source!AO900</f>
        <v>25.37</v>
      </c>
      <c r="G1140" s="37" t="str">
        <f>Source!DG900</f>
        <v>*1,15)*1,1</v>
      </c>
      <c r="H1140" s="35">
        <f>Source!AV901</f>
        <v>1.0669999999999999</v>
      </c>
      <c r="I1140" s="38">
        <f>Source!S900</f>
        <v>273.95</v>
      </c>
      <c r="J1140" s="35">
        <f>IF(Source!BA901&lt;&gt; 0, Source!BA901, 1)</f>
        <v>54.99</v>
      </c>
      <c r="K1140" s="38">
        <f>Source!S901</f>
        <v>15064.51</v>
      </c>
    </row>
    <row r="1141" spans="1:29" ht="28.5" x14ac:dyDescent="0.2">
      <c r="A1141" s="34"/>
      <c r="B1141" s="34"/>
      <c r="C1141" s="34" t="s">
        <v>1098</v>
      </c>
      <c r="D1141" s="36"/>
      <c r="E1141" s="35"/>
      <c r="F1141" s="38">
        <f>Source!AM900</f>
        <v>2.54</v>
      </c>
      <c r="G1141" s="37" t="str">
        <f>Source!DE900</f>
        <v>*1,25)*1,1</v>
      </c>
      <c r="H1141" s="35">
        <f>Source!AV901</f>
        <v>1.0669999999999999</v>
      </c>
      <c r="I1141" s="38">
        <f>Source!Q900</f>
        <v>29.81</v>
      </c>
      <c r="J1141" s="35">
        <f>IF(Source!BB901&lt;&gt; 0, Source!BB901, 1)</f>
        <v>14.65</v>
      </c>
      <c r="K1141" s="38">
        <f>Source!Q901</f>
        <v>436.72</v>
      </c>
    </row>
    <row r="1142" spans="1:29" ht="28.5" x14ac:dyDescent="0.2">
      <c r="A1142" s="34"/>
      <c r="B1142" s="34"/>
      <c r="C1142" s="34" t="s">
        <v>1099</v>
      </c>
      <c r="D1142" s="36"/>
      <c r="E1142" s="35"/>
      <c r="F1142" s="38">
        <f>Source!AN900</f>
        <v>0.28999999999999998</v>
      </c>
      <c r="G1142" s="37" t="str">
        <f>Source!DF900</f>
        <v>*1,25)*1,1</v>
      </c>
      <c r="H1142" s="35">
        <f>Source!AV901</f>
        <v>1.0669999999999999</v>
      </c>
      <c r="I1142" s="40">
        <f>Source!R900</f>
        <v>3.4</v>
      </c>
      <c r="J1142" s="35">
        <f>IF(Source!BS901&lt;&gt; 0, Source!BS901, 1)</f>
        <v>54.99</v>
      </c>
      <c r="K1142" s="40">
        <f>Source!R901</f>
        <v>186.97</v>
      </c>
    </row>
    <row r="1143" spans="1:29" ht="14.25" x14ac:dyDescent="0.2">
      <c r="A1143" s="34"/>
      <c r="B1143" s="34"/>
      <c r="C1143" s="34" t="s">
        <v>1100</v>
      </c>
      <c r="D1143" s="36"/>
      <c r="E1143" s="35"/>
      <c r="F1143" s="38">
        <f>Source!AL900</f>
        <v>31.01</v>
      </c>
      <c r="G1143" s="37" t="str">
        <f>Source!DD900</f>
        <v/>
      </c>
      <c r="H1143" s="35">
        <f>Source!AW901</f>
        <v>1</v>
      </c>
      <c r="I1143" s="38">
        <f>Source!P900</f>
        <v>248.08</v>
      </c>
      <c r="J1143" s="35">
        <f>IF(Source!BC901&lt;&gt; 0, Source!BC901, 1)</f>
        <v>8.9</v>
      </c>
      <c r="K1143" s="38">
        <f>Source!P901</f>
        <v>2207.91</v>
      </c>
    </row>
    <row r="1144" spans="1:29" ht="57" x14ac:dyDescent="0.2">
      <c r="A1144" s="34" t="s">
        <v>804</v>
      </c>
      <c r="B1144" s="34" t="str">
        <f>Source!F902</f>
        <v>1.17-1-53</v>
      </c>
      <c r="C1144" s="34" t="s">
        <v>806</v>
      </c>
      <c r="D1144" s="36" t="str">
        <f>Source!H902</f>
        <v>КОМПЛЕКТ</v>
      </c>
      <c r="E1144" s="35">
        <f>Source!I902</f>
        <v>8</v>
      </c>
      <c r="F1144" s="38">
        <f>Source!AK902</f>
        <v>2409.77</v>
      </c>
      <c r="G1144" s="41" t="s">
        <v>3</v>
      </c>
      <c r="H1144" s="35">
        <f>Source!AW903</f>
        <v>1</v>
      </c>
      <c r="I1144" s="38">
        <f>Source!O902</f>
        <v>19278.16</v>
      </c>
      <c r="J1144" s="35">
        <f>IF(Source!BC903&lt;&gt; 0, Source!BC903, 1)</f>
        <v>4.87</v>
      </c>
      <c r="K1144" s="38">
        <f>Source!O903</f>
        <v>93884.64</v>
      </c>
      <c r="Q1144">
        <f>Source!X902</f>
        <v>0</v>
      </c>
      <c r="R1144">
        <f>Source!X903</f>
        <v>0</v>
      </c>
      <c r="S1144">
        <f>Source!Y902</f>
        <v>0</v>
      </c>
      <c r="T1144">
        <f>Source!Y903</f>
        <v>0</v>
      </c>
      <c r="U1144">
        <f>ROUND((175/100)*ROUND(Source!R902, 2), 2)</f>
        <v>0</v>
      </c>
      <c r="V1144">
        <f>ROUND((0/100)*ROUND(Source!R903, 2), 2)</f>
        <v>0</v>
      </c>
      <c r="AC1144">
        <v>3</v>
      </c>
    </row>
    <row r="1145" spans="1:29" ht="14.25" x14ac:dyDescent="0.2">
      <c r="A1145" s="34"/>
      <c r="B1145" s="34"/>
      <c r="C1145" s="34" t="s">
        <v>1101</v>
      </c>
      <c r="D1145" s="36" t="s">
        <v>1102</v>
      </c>
      <c r="E1145" s="35">
        <f>Source!BZ901</f>
        <v>109</v>
      </c>
      <c r="F1145" s="38"/>
      <c r="G1145" s="37"/>
      <c r="H1145" s="35"/>
      <c r="I1145" s="38">
        <f>SUM(Q1139:Q1144)</f>
        <v>302.31</v>
      </c>
      <c r="J1145" s="35">
        <f>Source!AT901</f>
        <v>109</v>
      </c>
      <c r="K1145" s="38">
        <f>SUM(R1139:R1144)</f>
        <v>16624.11</v>
      </c>
    </row>
    <row r="1146" spans="1:29" ht="14.25" x14ac:dyDescent="0.2">
      <c r="A1146" s="34"/>
      <c r="B1146" s="34"/>
      <c r="C1146" s="34" t="s">
        <v>1103</v>
      </c>
      <c r="D1146" s="36" t="s">
        <v>1102</v>
      </c>
      <c r="E1146" s="35">
        <f>Source!CA901</f>
        <v>61</v>
      </c>
      <c r="F1146" s="38"/>
      <c r="G1146" s="37"/>
      <c r="H1146" s="35"/>
      <c r="I1146" s="38">
        <f>SUM(S1139:S1145)</f>
        <v>169.18</v>
      </c>
      <c r="J1146" s="35">
        <f>Source!AU901</f>
        <v>61</v>
      </c>
      <c r="K1146" s="38">
        <f>SUM(T1139:T1145)</f>
        <v>9303.4</v>
      </c>
    </row>
    <row r="1147" spans="1:29" ht="28.5" x14ac:dyDescent="0.2">
      <c r="A1147" s="42"/>
      <c r="B1147" s="42"/>
      <c r="C1147" s="42" t="s">
        <v>1104</v>
      </c>
      <c r="D1147" s="43" t="s">
        <v>1105</v>
      </c>
      <c r="E1147" s="44">
        <f>Source!AQ900</f>
        <v>2.0099999999999998</v>
      </c>
      <c r="F1147" s="45"/>
      <c r="G1147" s="46" t="str">
        <f>Source!DI900</f>
        <v>*1,15)*1,1</v>
      </c>
      <c r="H1147" s="44">
        <f>Source!AV901</f>
        <v>1.0669999999999999</v>
      </c>
      <c r="I1147" s="45">
        <f>Source!U900</f>
        <v>21.704060399999996</v>
      </c>
      <c r="J1147" s="44"/>
      <c r="K1147" s="45"/>
    </row>
    <row r="1148" spans="1:29" ht="15" x14ac:dyDescent="0.2">
      <c r="C1148" s="47" t="s">
        <v>1106</v>
      </c>
      <c r="H1148" s="48">
        <f>I1140+I1141+I1143+I1145+I1146+SUM(I1144:I1144)</f>
        <v>20301.490000000002</v>
      </c>
      <c r="I1148" s="48"/>
      <c r="J1148" s="48">
        <f>K1140+K1141+K1143+K1145+K1146+SUM(K1144:K1144)</f>
        <v>137521.29</v>
      </c>
      <c r="K1148" s="48"/>
      <c r="O1148" s="49">
        <f>I1140+I1141+I1143+I1145+I1146+SUM(I1144:I1144)</f>
        <v>20301.490000000002</v>
      </c>
      <c r="P1148" s="49">
        <f>K1140+K1141+K1143+K1145+K1146+SUM(K1144:K1144)</f>
        <v>137521.29</v>
      </c>
    </row>
    <row r="1150" spans="1:29" ht="78" x14ac:dyDescent="0.2">
      <c r="A1150" s="34">
        <v>103</v>
      </c>
      <c r="B1150" s="34" t="s">
        <v>1161</v>
      </c>
      <c r="C1150" s="34" t="s">
        <v>748</v>
      </c>
      <c r="D1150" s="36" t="str">
        <f>Source!H904</f>
        <v>100 шт.</v>
      </c>
      <c r="E1150" s="35">
        <f>Source!I904</f>
        <v>0.14000000000000001</v>
      </c>
      <c r="F1150" s="38"/>
      <c r="G1150" s="37"/>
      <c r="H1150" s="35"/>
      <c r="I1150" s="38"/>
      <c r="J1150" s="35"/>
      <c r="K1150" s="38"/>
      <c r="Q1150">
        <f>Source!X904</f>
        <v>39.1</v>
      </c>
      <c r="R1150">
        <f>Source!X905</f>
        <v>2150.0300000000002</v>
      </c>
      <c r="S1150">
        <f>Source!Y904</f>
        <v>21.88</v>
      </c>
      <c r="T1150">
        <f>Source!Y905</f>
        <v>1203.23</v>
      </c>
      <c r="U1150">
        <f>ROUND((175/100)*ROUND(Source!R904, 2), 2)</f>
        <v>0.68</v>
      </c>
      <c r="V1150">
        <f>ROUND((0/100)*ROUND(Source!R905, 2), 2)</f>
        <v>0</v>
      </c>
      <c r="AC1150">
        <v>0</v>
      </c>
    </row>
    <row r="1151" spans="1:29" x14ac:dyDescent="0.2">
      <c r="C1151" s="39" t="str">
        <f>"Объем: "&amp;Source!I904&amp;"=14/"&amp;"100"</f>
        <v>Объем: 0,14=14/100</v>
      </c>
    </row>
    <row r="1152" spans="1:29" ht="28.5" x14ac:dyDescent="0.2">
      <c r="A1152" s="34"/>
      <c r="B1152" s="34"/>
      <c r="C1152" s="34" t="s">
        <v>1097</v>
      </c>
      <c r="D1152" s="36"/>
      <c r="E1152" s="35"/>
      <c r="F1152" s="38">
        <f>Source!AO904</f>
        <v>187.75</v>
      </c>
      <c r="G1152" s="37" t="str">
        <f>Source!DG904</f>
        <v>*1,15)*1,1</v>
      </c>
      <c r="H1152" s="35">
        <f>Source!AV905</f>
        <v>1.0669999999999999</v>
      </c>
      <c r="I1152" s="38">
        <f>Source!S904</f>
        <v>35.479999999999997</v>
      </c>
      <c r="J1152" s="35">
        <f>IF(Source!BA905&lt;&gt; 0, Source!BA905, 1)</f>
        <v>54.99</v>
      </c>
      <c r="K1152" s="38">
        <f>Source!S905</f>
        <v>1951.05</v>
      </c>
    </row>
    <row r="1153" spans="1:29" ht="28.5" x14ac:dyDescent="0.2">
      <c r="A1153" s="34"/>
      <c r="B1153" s="34"/>
      <c r="C1153" s="34" t="s">
        <v>1098</v>
      </c>
      <c r="D1153" s="36"/>
      <c r="E1153" s="35"/>
      <c r="F1153" s="38">
        <f>Source!AM904</f>
        <v>12.47</v>
      </c>
      <c r="G1153" s="37" t="str">
        <f>Source!DE904</f>
        <v>*1,25)*1,1</v>
      </c>
      <c r="H1153" s="35">
        <f>Source!AV905</f>
        <v>1.0669999999999999</v>
      </c>
      <c r="I1153" s="38">
        <f>Source!Q904</f>
        <v>2.56</v>
      </c>
      <c r="J1153" s="35">
        <f>IF(Source!BB905&lt;&gt; 0, Source!BB905, 1)</f>
        <v>16.29</v>
      </c>
      <c r="K1153" s="38">
        <f>Source!Q905</f>
        <v>41.7</v>
      </c>
    </row>
    <row r="1154" spans="1:29" ht="28.5" x14ac:dyDescent="0.2">
      <c r="A1154" s="34"/>
      <c r="B1154" s="34"/>
      <c r="C1154" s="34" t="s">
        <v>1099</v>
      </c>
      <c r="D1154" s="36"/>
      <c r="E1154" s="35"/>
      <c r="F1154" s="38">
        <f>Source!AN904</f>
        <v>1.89</v>
      </c>
      <c r="G1154" s="37" t="str">
        <f>Source!DF904</f>
        <v>*1,25)*1,1</v>
      </c>
      <c r="H1154" s="35">
        <f>Source!AV905</f>
        <v>1.0669999999999999</v>
      </c>
      <c r="I1154" s="40">
        <f>Source!R904</f>
        <v>0.39</v>
      </c>
      <c r="J1154" s="35">
        <f>IF(Source!BS905&lt;&gt; 0, Source!BS905, 1)</f>
        <v>54.99</v>
      </c>
      <c r="K1154" s="40">
        <f>Source!R905</f>
        <v>21.45</v>
      </c>
    </row>
    <row r="1155" spans="1:29" ht="28.5" x14ac:dyDescent="0.2">
      <c r="A1155" s="34" t="s">
        <v>809</v>
      </c>
      <c r="B1155" s="34" t="str">
        <f>Source!F906</f>
        <v>1.17-2-16</v>
      </c>
      <c r="C1155" s="34" t="s">
        <v>811</v>
      </c>
      <c r="D1155" s="36" t="str">
        <f>Source!H906</f>
        <v>КОМПЛЕКТ</v>
      </c>
      <c r="E1155" s="35">
        <f>Source!I906</f>
        <v>14</v>
      </c>
      <c r="F1155" s="38">
        <f>Source!AK906</f>
        <v>93.6</v>
      </c>
      <c r="G1155" s="41" t="s">
        <v>3</v>
      </c>
      <c r="H1155" s="35">
        <f>Source!AW907</f>
        <v>1</v>
      </c>
      <c r="I1155" s="38">
        <f>Source!O906</f>
        <v>1310.4000000000001</v>
      </c>
      <c r="J1155" s="35">
        <f>IF(Source!BC907&lt;&gt; 0, Source!BC907, 1)</f>
        <v>4.95</v>
      </c>
      <c r="K1155" s="38">
        <f>Source!O907</f>
        <v>6486.48</v>
      </c>
      <c r="Q1155">
        <f>Source!X906</f>
        <v>0</v>
      </c>
      <c r="R1155">
        <f>Source!X907</f>
        <v>0</v>
      </c>
      <c r="S1155">
        <f>Source!Y906</f>
        <v>0</v>
      </c>
      <c r="T1155">
        <f>Source!Y907</f>
        <v>0</v>
      </c>
      <c r="U1155">
        <f>ROUND((175/100)*ROUND(Source!R906, 2), 2)</f>
        <v>0</v>
      </c>
      <c r="V1155">
        <f>ROUND((0/100)*ROUND(Source!R907, 2), 2)</f>
        <v>0</v>
      </c>
      <c r="AC1155">
        <v>3</v>
      </c>
    </row>
    <row r="1156" spans="1:29" ht="57" x14ac:dyDescent="0.2">
      <c r="A1156" s="34" t="s">
        <v>813</v>
      </c>
      <c r="B1156" s="34" t="str">
        <f>Source!F908</f>
        <v>1.17-7-37</v>
      </c>
      <c r="C1156" s="34" t="s">
        <v>290</v>
      </c>
      <c r="D1156" s="36" t="str">
        <f>Source!H908</f>
        <v>м</v>
      </c>
      <c r="E1156" s="35">
        <f>Source!I908</f>
        <v>70</v>
      </c>
      <c r="F1156" s="38">
        <f>Source!AK908</f>
        <v>17.5</v>
      </c>
      <c r="G1156" s="41" t="s">
        <v>3</v>
      </c>
      <c r="H1156" s="35">
        <f>Source!AW909</f>
        <v>1</v>
      </c>
      <c r="I1156" s="38">
        <f>Source!O908</f>
        <v>1225</v>
      </c>
      <c r="J1156" s="35">
        <f>IF(Source!BC909&lt;&gt; 0, Source!BC909, 1)</f>
        <v>16.54</v>
      </c>
      <c r="K1156" s="38">
        <f>Source!O909</f>
        <v>20261.5</v>
      </c>
      <c r="Q1156">
        <f>Source!X908</f>
        <v>0</v>
      </c>
      <c r="R1156">
        <f>Source!X909</f>
        <v>0</v>
      </c>
      <c r="S1156">
        <f>Source!Y908</f>
        <v>0</v>
      </c>
      <c r="T1156">
        <f>Source!Y909</f>
        <v>0</v>
      </c>
      <c r="U1156">
        <f>ROUND((175/100)*ROUND(Source!R908, 2), 2)</f>
        <v>0</v>
      </c>
      <c r="V1156">
        <f>ROUND((0/100)*ROUND(Source!R909, 2), 2)</f>
        <v>0</v>
      </c>
      <c r="AC1156">
        <v>3</v>
      </c>
    </row>
    <row r="1157" spans="1:29" ht="14.25" x14ac:dyDescent="0.2">
      <c r="A1157" s="34"/>
      <c r="B1157" s="34"/>
      <c r="C1157" s="34" t="s">
        <v>1101</v>
      </c>
      <c r="D1157" s="36" t="s">
        <v>1102</v>
      </c>
      <c r="E1157" s="35">
        <f>Source!BZ905</f>
        <v>109</v>
      </c>
      <c r="F1157" s="38"/>
      <c r="G1157" s="37"/>
      <c r="H1157" s="35"/>
      <c r="I1157" s="38">
        <f>SUM(Q1150:Q1156)</f>
        <v>39.1</v>
      </c>
      <c r="J1157" s="35">
        <f>Source!AT905</f>
        <v>109</v>
      </c>
      <c r="K1157" s="38">
        <f>SUM(R1150:R1156)</f>
        <v>2150.0300000000002</v>
      </c>
    </row>
    <row r="1158" spans="1:29" ht="14.25" x14ac:dyDescent="0.2">
      <c r="A1158" s="34"/>
      <c r="B1158" s="34"/>
      <c r="C1158" s="34" t="s">
        <v>1103</v>
      </c>
      <c r="D1158" s="36" t="s">
        <v>1102</v>
      </c>
      <c r="E1158" s="35">
        <f>Source!CA905</f>
        <v>61</v>
      </c>
      <c r="F1158" s="38"/>
      <c r="G1158" s="37"/>
      <c r="H1158" s="35"/>
      <c r="I1158" s="38">
        <f>SUM(S1150:S1157)</f>
        <v>21.88</v>
      </c>
      <c r="J1158" s="35">
        <f>Source!AU905</f>
        <v>61</v>
      </c>
      <c r="K1158" s="38">
        <f>SUM(T1150:T1157)</f>
        <v>1203.23</v>
      </c>
    </row>
    <row r="1159" spans="1:29" ht="28.5" x14ac:dyDescent="0.2">
      <c r="A1159" s="42"/>
      <c r="B1159" s="42"/>
      <c r="C1159" s="42" t="s">
        <v>1104</v>
      </c>
      <c r="D1159" s="43" t="s">
        <v>1105</v>
      </c>
      <c r="E1159" s="44">
        <f>Source!AQ904</f>
        <v>15</v>
      </c>
      <c r="F1159" s="45"/>
      <c r="G1159" s="46" t="str">
        <f>Source!DI904</f>
        <v>*1,15)*1,1</v>
      </c>
      <c r="H1159" s="44">
        <f>Source!AV905</f>
        <v>1.0669999999999999</v>
      </c>
      <c r="I1159" s="45">
        <f>Source!U904</f>
        <v>2.8344855</v>
      </c>
      <c r="J1159" s="44"/>
      <c r="K1159" s="45"/>
    </row>
    <row r="1160" spans="1:29" ht="15" x14ac:dyDescent="0.2">
      <c r="C1160" s="47" t="s">
        <v>1106</v>
      </c>
      <c r="H1160" s="48">
        <f>I1152+I1153+I1157+I1158+SUM(I1155:I1156)</f>
        <v>2634.42</v>
      </c>
      <c r="I1160" s="48"/>
      <c r="J1160" s="48">
        <f>K1152+K1153+K1157+K1158+SUM(K1155:K1156)</f>
        <v>32093.989999999998</v>
      </c>
      <c r="K1160" s="48"/>
      <c r="O1160" s="49">
        <f>I1152+I1153+I1157+I1158+SUM(I1155:I1156)</f>
        <v>2634.42</v>
      </c>
      <c r="P1160" s="49">
        <f>K1152+K1153+K1157+K1158+SUM(K1155:K1156)</f>
        <v>32093.989999999998</v>
      </c>
    </row>
    <row r="1162" spans="1:29" ht="78" x14ac:dyDescent="0.2">
      <c r="A1162" s="34">
        <v>104</v>
      </c>
      <c r="B1162" s="34" t="s">
        <v>1159</v>
      </c>
      <c r="C1162" s="34" t="s">
        <v>740</v>
      </c>
      <c r="D1162" s="36" t="str">
        <f>Source!H910</f>
        <v>100 шт.</v>
      </c>
      <c r="E1162" s="35">
        <f>Source!I910</f>
        <v>0.15</v>
      </c>
      <c r="F1162" s="38"/>
      <c r="G1162" s="37"/>
      <c r="H1162" s="35"/>
      <c r="I1162" s="38"/>
      <c r="J1162" s="35"/>
      <c r="K1162" s="38"/>
      <c r="Q1162">
        <f>Source!X910</f>
        <v>42.19</v>
      </c>
      <c r="R1162">
        <f>Source!X911</f>
        <v>2320.25</v>
      </c>
      <c r="S1162">
        <f>Source!Y910</f>
        <v>23.61</v>
      </c>
      <c r="T1162">
        <f>Source!Y911</f>
        <v>1298.49</v>
      </c>
      <c r="U1162">
        <f>ROUND((175/100)*ROUND(Source!R910, 2), 2)</f>
        <v>0.77</v>
      </c>
      <c r="V1162">
        <f>ROUND((0/100)*ROUND(Source!R911, 2), 2)</f>
        <v>0</v>
      </c>
      <c r="AC1162">
        <v>0</v>
      </c>
    </row>
    <row r="1163" spans="1:29" x14ac:dyDescent="0.2">
      <c r="C1163" s="39" t="str">
        <f>"Объем: "&amp;Source!I910&amp;"=15/"&amp;"100"</f>
        <v>Объем: 0,15=15/100</v>
      </c>
    </row>
    <row r="1164" spans="1:29" ht="28.5" x14ac:dyDescent="0.2">
      <c r="A1164" s="34"/>
      <c r="B1164" s="34"/>
      <c r="C1164" s="34" t="s">
        <v>1097</v>
      </c>
      <c r="D1164" s="36"/>
      <c r="E1164" s="35"/>
      <c r="F1164" s="38">
        <f>Source!AO910</f>
        <v>189.03</v>
      </c>
      <c r="G1164" s="37" t="str">
        <f>Source!DG910</f>
        <v>*1,15)*1,1</v>
      </c>
      <c r="H1164" s="35">
        <f>Source!AV911</f>
        <v>1.0669999999999999</v>
      </c>
      <c r="I1164" s="38">
        <f>Source!S910</f>
        <v>38.270000000000003</v>
      </c>
      <c r="J1164" s="35">
        <f>IF(Source!BA911&lt;&gt; 0, Source!BA911, 1)</f>
        <v>54.99</v>
      </c>
      <c r="K1164" s="38">
        <f>Source!S911</f>
        <v>2104.4699999999998</v>
      </c>
    </row>
    <row r="1165" spans="1:29" ht="28.5" x14ac:dyDescent="0.2">
      <c r="A1165" s="34"/>
      <c r="B1165" s="34"/>
      <c r="C1165" s="34" t="s">
        <v>1098</v>
      </c>
      <c r="D1165" s="36"/>
      <c r="E1165" s="35"/>
      <c r="F1165" s="38">
        <f>Source!AM910</f>
        <v>13.3</v>
      </c>
      <c r="G1165" s="37" t="str">
        <f>Source!DE910</f>
        <v>*1,25)*1,1</v>
      </c>
      <c r="H1165" s="35">
        <f>Source!AV911</f>
        <v>1.0669999999999999</v>
      </c>
      <c r="I1165" s="38">
        <f>Source!Q910</f>
        <v>2.93</v>
      </c>
      <c r="J1165" s="35">
        <f>IF(Source!BB911&lt;&gt; 0, Source!BB911, 1)</f>
        <v>16.29</v>
      </c>
      <c r="K1165" s="38">
        <f>Source!Q911</f>
        <v>47.73</v>
      </c>
    </row>
    <row r="1166" spans="1:29" ht="28.5" x14ac:dyDescent="0.2">
      <c r="A1166" s="34"/>
      <c r="B1166" s="34"/>
      <c r="C1166" s="34" t="s">
        <v>1099</v>
      </c>
      <c r="D1166" s="36"/>
      <c r="E1166" s="35"/>
      <c r="F1166" s="38">
        <f>Source!AN910</f>
        <v>2.02</v>
      </c>
      <c r="G1166" s="37" t="str">
        <f>Source!DF910</f>
        <v>*1,25)*1,1</v>
      </c>
      <c r="H1166" s="35">
        <f>Source!AV911</f>
        <v>1.0669999999999999</v>
      </c>
      <c r="I1166" s="40">
        <f>Source!R910</f>
        <v>0.44</v>
      </c>
      <c r="J1166" s="35">
        <f>IF(Source!BS911&lt;&gt; 0, Source!BS911, 1)</f>
        <v>54.99</v>
      </c>
      <c r="K1166" s="40">
        <f>Source!R911</f>
        <v>24.2</v>
      </c>
    </row>
    <row r="1167" spans="1:29" ht="14.25" x14ac:dyDescent="0.2">
      <c r="A1167" s="34"/>
      <c r="B1167" s="34"/>
      <c r="C1167" s="34" t="s">
        <v>1100</v>
      </c>
      <c r="D1167" s="36"/>
      <c r="E1167" s="35"/>
      <c r="F1167" s="38">
        <f>Source!AL910</f>
        <v>118.25</v>
      </c>
      <c r="G1167" s="37" t="str">
        <f>Source!DD910</f>
        <v/>
      </c>
      <c r="H1167" s="35">
        <f>Source!AW911</f>
        <v>1</v>
      </c>
      <c r="I1167" s="38">
        <f>Source!P910</f>
        <v>17.739999999999998</v>
      </c>
      <c r="J1167" s="35">
        <f>IF(Source!BC911&lt;&gt; 0, Source!BC911, 1)</f>
        <v>8.33</v>
      </c>
      <c r="K1167" s="38">
        <f>Source!P911</f>
        <v>147.77000000000001</v>
      </c>
    </row>
    <row r="1168" spans="1:29" ht="82.5" x14ac:dyDescent="0.2">
      <c r="A1168" s="34" t="s">
        <v>815</v>
      </c>
      <c r="B1168" s="34" t="str">
        <f>Source!F912</f>
        <v>КА 4</v>
      </c>
      <c r="C1168" s="34" t="s">
        <v>1167</v>
      </c>
      <c r="D1168" s="36" t="str">
        <f>Source!H912</f>
        <v>шт.</v>
      </c>
      <c r="E1168" s="35">
        <f>Source!I912</f>
        <v>15</v>
      </c>
      <c r="F1168" s="38">
        <f>Source!AK912</f>
        <v>2415.11</v>
      </c>
      <c r="G1168" s="41" t="s">
        <v>3</v>
      </c>
      <c r="H1168" s="35">
        <f>Source!AW913</f>
        <v>1</v>
      </c>
      <c r="I1168" s="38">
        <f>Source!O912</f>
        <v>36226.65</v>
      </c>
      <c r="J1168" s="35">
        <f>IF(Source!BC913&lt;&gt; 0, Source!BC913, 1)</f>
        <v>9.8800000000000008</v>
      </c>
      <c r="K1168" s="38">
        <f>Source!O913</f>
        <v>357919.3</v>
      </c>
      <c r="Q1168">
        <f>Source!X912</f>
        <v>0</v>
      </c>
      <c r="R1168">
        <f>Source!X913</f>
        <v>0</v>
      </c>
      <c r="S1168">
        <f>Source!Y912</f>
        <v>0</v>
      </c>
      <c r="T1168">
        <f>Source!Y913</f>
        <v>0</v>
      </c>
      <c r="U1168">
        <f>ROUND((175/100)*ROUND(Source!R912, 2), 2)</f>
        <v>0</v>
      </c>
      <c r="V1168">
        <f>ROUND((0/100)*ROUND(Source!R913, 2), 2)</f>
        <v>0</v>
      </c>
      <c r="AC1168">
        <v>3</v>
      </c>
    </row>
    <row r="1169" spans="1:29" ht="14.25" x14ac:dyDescent="0.2">
      <c r="A1169" s="34"/>
      <c r="B1169" s="34"/>
      <c r="C1169" s="34" t="s">
        <v>1101</v>
      </c>
      <c r="D1169" s="36" t="s">
        <v>1102</v>
      </c>
      <c r="E1169" s="35">
        <f>Source!BZ911</f>
        <v>109</v>
      </c>
      <c r="F1169" s="38"/>
      <c r="G1169" s="37"/>
      <c r="H1169" s="35"/>
      <c r="I1169" s="38">
        <f>SUM(Q1162:Q1168)</f>
        <v>42.19</v>
      </c>
      <c r="J1169" s="35">
        <f>Source!AT911</f>
        <v>109</v>
      </c>
      <c r="K1169" s="38">
        <f>SUM(R1162:R1168)</f>
        <v>2320.25</v>
      </c>
    </row>
    <row r="1170" spans="1:29" ht="14.25" x14ac:dyDescent="0.2">
      <c r="A1170" s="34"/>
      <c r="B1170" s="34"/>
      <c r="C1170" s="34" t="s">
        <v>1103</v>
      </c>
      <c r="D1170" s="36" t="s">
        <v>1102</v>
      </c>
      <c r="E1170" s="35">
        <f>Source!CA911</f>
        <v>61</v>
      </c>
      <c r="F1170" s="38"/>
      <c r="G1170" s="37"/>
      <c r="H1170" s="35"/>
      <c r="I1170" s="38">
        <f>SUM(S1162:S1169)</f>
        <v>23.61</v>
      </c>
      <c r="J1170" s="35">
        <f>Source!AU911</f>
        <v>61</v>
      </c>
      <c r="K1170" s="38">
        <f>SUM(T1162:T1169)</f>
        <v>1298.49</v>
      </c>
    </row>
    <row r="1171" spans="1:29" ht="28.5" x14ac:dyDescent="0.2">
      <c r="A1171" s="42"/>
      <c r="B1171" s="42"/>
      <c r="C1171" s="42" t="s">
        <v>1104</v>
      </c>
      <c r="D1171" s="43" t="s">
        <v>1105</v>
      </c>
      <c r="E1171" s="44">
        <f>Source!AQ910</f>
        <v>15.11</v>
      </c>
      <c r="F1171" s="45"/>
      <c r="G1171" s="46" t="str">
        <f>Source!DI910</f>
        <v>*1,15)*1,1</v>
      </c>
      <c r="H1171" s="44">
        <f>Source!AV911</f>
        <v>1.0669999999999999</v>
      </c>
      <c r="I1171" s="45">
        <f>Source!U910</f>
        <v>3.0592197074999996</v>
      </c>
      <c r="J1171" s="44"/>
      <c r="K1171" s="45"/>
    </row>
    <row r="1172" spans="1:29" ht="15" x14ac:dyDescent="0.2">
      <c r="C1172" s="47" t="s">
        <v>1106</v>
      </c>
      <c r="H1172" s="48">
        <f>I1164+I1165+I1167+I1169+I1170+SUM(I1168:I1168)</f>
        <v>36351.39</v>
      </c>
      <c r="I1172" s="48"/>
      <c r="J1172" s="48">
        <f>K1164+K1165+K1167+K1169+K1170+SUM(K1168:K1168)</f>
        <v>363838.01</v>
      </c>
      <c r="K1172" s="48"/>
      <c r="O1172" s="49">
        <f>I1164+I1165+I1167+I1169+I1170+SUM(I1168:I1168)</f>
        <v>36351.39</v>
      </c>
      <c r="P1172" s="49">
        <f>K1164+K1165+K1167+K1169+K1170+SUM(K1168:K1168)</f>
        <v>363838.01</v>
      </c>
    </row>
    <row r="1174" spans="1:29" ht="141.75" x14ac:dyDescent="0.2">
      <c r="A1174" s="34">
        <v>105</v>
      </c>
      <c r="B1174" s="34" t="s">
        <v>1168</v>
      </c>
      <c r="C1174" s="34" t="s">
        <v>821</v>
      </c>
      <c r="D1174" s="36" t="str">
        <f>Source!H914</f>
        <v>1 комплект</v>
      </c>
      <c r="E1174" s="35">
        <f>Source!I914</f>
        <v>2</v>
      </c>
      <c r="F1174" s="38"/>
      <c r="G1174" s="37"/>
      <c r="H1174" s="35"/>
      <c r="I1174" s="38"/>
      <c r="J1174" s="35"/>
      <c r="K1174" s="38"/>
      <c r="Q1174">
        <f>Source!X914</f>
        <v>289.57</v>
      </c>
      <c r="R1174">
        <f>Source!X915</f>
        <v>15923.42</v>
      </c>
      <c r="S1174">
        <f>Source!Y914</f>
        <v>162.05000000000001</v>
      </c>
      <c r="T1174">
        <f>Source!Y915</f>
        <v>8911.27</v>
      </c>
      <c r="U1174">
        <f>ROUND((175/100)*ROUND(Source!R914, 2), 2)</f>
        <v>6.48</v>
      </c>
      <c r="V1174">
        <f>ROUND((0/100)*ROUND(Source!R915, 2), 2)</f>
        <v>0</v>
      </c>
      <c r="AC1174">
        <v>0</v>
      </c>
    </row>
    <row r="1175" spans="1:29" ht="28.5" x14ac:dyDescent="0.2">
      <c r="A1175" s="34"/>
      <c r="B1175" s="34"/>
      <c r="C1175" s="34" t="s">
        <v>1097</v>
      </c>
      <c r="D1175" s="36"/>
      <c r="E1175" s="35"/>
      <c r="F1175" s="38">
        <f>Source!AO914</f>
        <v>97.04</v>
      </c>
      <c r="G1175" s="37" t="str">
        <f>Source!DG914</f>
        <v>*1,15)*1,1</v>
      </c>
      <c r="H1175" s="35">
        <f>Source!AV915</f>
        <v>1.0669999999999999</v>
      </c>
      <c r="I1175" s="38">
        <f>Source!S914</f>
        <v>261.95999999999998</v>
      </c>
      <c r="J1175" s="35">
        <f>IF(Source!BA915&lt;&gt; 0, Source!BA915, 1)</f>
        <v>54.99</v>
      </c>
      <c r="K1175" s="38">
        <f>Source!S915</f>
        <v>14405.18</v>
      </c>
    </row>
    <row r="1176" spans="1:29" ht="28.5" x14ac:dyDescent="0.2">
      <c r="A1176" s="34"/>
      <c r="B1176" s="34"/>
      <c r="C1176" s="34" t="s">
        <v>1098</v>
      </c>
      <c r="D1176" s="36"/>
      <c r="E1176" s="35"/>
      <c r="F1176" s="38">
        <f>Source!AM914</f>
        <v>10.68</v>
      </c>
      <c r="G1176" s="37" t="str">
        <f>Source!DE914</f>
        <v>*1,25)*1,1</v>
      </c>
      <c r="H1176" s="35">
        <f>Source!AV915</f>
        <v>1.0669999999999999</v>
      </c>
      <c r="I1176" s="38">
        <f>Source!Q914</f>
        <v>31.34</v>
      </c>
      <c r="J1176" s="35">
        <f>IF(Source!BB915&lt;&gt; 0, Source!BB915, 1)</f>
        <v>14.8</v>
      </c>
      <c r="K1176" s="38">
        <f>Source!Q915</f>
        <v>463.83</v>
      </c>
    </row>
    <row r="1177" spans="1:29" ht="28.5" x14ac:dyDescent="0.2">
      <c r="A1177" s="34"/>
      <c r="B1177" s="34"/>
      <c r="C1177" s="34" t="s">
        <v>1099</v>
      </c>
      <c r="D1177" s="36"/>
      <c r="E1177" s="35"/>
      <c r="F1177" s="38">
        <f>Source!AN914</f>
        <v>1.26</v>
      </c>
      <c r="G1177" s="37" t="str">
        <f>Source!DF914</f>
        <v>*1,25)*1,1</v>
      </c>
      <c r="H1177" s="35">
        <f>Source!AV915</f>
        <v>1.0669999999999999</v>
      </c>
      <c r="I1177" s="40">
        <f>Source!R914</f>
        <v>3.7</v>
      </c>
      <c r="J1177" s="35">
        <f>IF(Source!BS915&lt;&gt; 0, Source!BS915, 1)</f>
        <v>54.99</v>
      </c>
      <c r="K1177" s="40">
        <f>Source!R915</f>
        <v>203.46</v>
      </c>
    </row>
    <row r="1178" spans="1:29" ht="14.25" x14ac:dyDescent="0.2">
      <c r="A1178" s="34"/>
      <c r="B1178" s="34"/>
      <c r="C1178" s="34" t="s">
        <v>1100</v>
      </c>
      <c r="D1178" s="36"/>
      <c r="E1178" s="35"/>
      <c r="F1178" s="38">
        <f>Source!AL914</f>
        <v>1.89</v>
      </c>
      <c r="G1178" s="37" t="str">
        <f>Source!DD914</f>
        <v/>
      </c>
      <c r="H1178" s="35">
        <f>Source!AW915</f>
        <v>1</v>
      </c>
      <c r="I1178" s="38">
        <f>Source!P914</f>
        <v>3.78</v>
      </c>
      <c r="J1178" s="35">
        <f>IF(Source!BC915&lt;&gt; 0, Source!BC915, 1)</f>
        <v>8.06</v>
      </c>
      <c r="K1178" s="38">
        <f>Source!P915</f>
        <v>30.47</v>
      </c>
    </row>
    <row r="1179" spans="1:29" ht="196.5" x14ac:dyDescent="0.2">
      <c r="A1179" s="56" t="s">
        <v>823</v>
      </c>
      <c r="B1179" s="56" t="s">
        <v>1170</v>
      </c>
      <c r="C1179" s="56" t="s">
        <v>1169</v>
      </c>
      <c r="D1179" s="57" t="str">
        <f>Source!H916</f>
        <v>шт.</v>
      </c>
      <c r="E1179" s="58">
        <f>Source!I916</f>
        <v>2</v>
      </c>
      <c r="F1179" s="59">
        <f>Source!AK916</f>
        <v>774.63</v>
      </c>
      <c r="G1179" s="60" t="s">
        <v>3</v>
      </c>
      <c r="H1179" s="58">
        <f>Source!AW917</f>
        <v>1</v>
      </c>
      <c r="I1179" s="59">
        <f>Source!O916</f>
        <v>1549.26</v>
      </c>
      <c r="J1179" s="58">
        <f>IF(Source!BC917&lt;&gt; 0, Source!BC917, 1)</f>
        <v>7.66</v>
      </c>
      <c r="K1179" s="59">
        <f>Source!O917</f>
        <v>11867.33</v>
      </c>
      <c r="Q1179">
        <f>Source!X916</f>
        <v>0</v>
      </c>
      <c r="R1179">
        <f>Source!X917</f>
        <v>0</v>
      </c>
      <c r="S1179">
        <f>Source!Y916</f>
        <v>0</v>
      </c>
      <c r="T1179">
        <f>Source!Y917</f>
        <v>0</v>
      </c>
      <c r="U1179">
        <f>ROUND((175/100)*ROUND(Source!R916, 2), 2)</f>
        <v>0</v>
      </c>
      <c r="V1179">
        <f>ROUND((0/100)*ROUND(Source!R917, 2), 2)</f>
        <v>0</v>
      </c>
      <c r="AC1179">
        <v>5</v>
      </c>
    </row>
    <row r="1180" spans="1:29" ht="14.25" x14ac:dyDescent="0.2">
      <c r="A1180" s="34"/>
      <c r="B1180" s="34"/>
      <c r="C1180" s="34" t="s">
        <v>1101</v>
      </c>
      <c r="D1180" s="36" t="s">
        <v>1102</v>
      </c>
      <c r="E1180" s="35">
        <f>Source!BZ915</f>
        <v>109</v>
      </c>
      <c r="F1180" s="38"/>
      <c r="G1180" s="37"/>
      <c r="H1180" s="35"/>
      <c r="I1180" s="38">
        <f>SUM(Q1174:Q1179)</f>
        <v>289.57</v>
      </c>
      <c r="J1180" s="35">
        <f>Source!AT915</f>
        <v>109</v>
      </c>
      <c r="K1180" s="38">
        <f>SUM(R1174:R1179)</f>
        <v>15923.42</v>
      </c>
    </row>
    <row r="1181" spans="1:29" ht="14.25" x14ac:dyDescent="0.2">
      <c r="A1181" s="34"/>
      <c r="B1181" s="34"/>
      <c r="C1181" s="34" t="s">
        <v>1103</v>
      </c>
      <c r="D1181" s="36" t="s">
        <v>1102</v>
      </c>
      <c r="E1181" s="35">
        <f>Source!CA915</f>
        <v>61</v>
      </c>
      <c r="F1181" s="38"/>
      <c r="G1181" s="37"/>
      <c r="H1181" s="35"/>
      <c r="I1181" s="38">
        <f>SUM(S1174:S1180)</f>
        <v>162.05000000000001</v>
      </c>
      <c r="J1181" s="35">
        <f>Source!AU915</f>
        <v>61</v>
      </c>
      <c r="K1181" s="38">
        <f>SUM(T1174:T1180)</f>
        <v>8911.27</v>
      </c>
    </row>
    <row r="1182" spans="1:29" ht="28.5" x14ac:dyDescent="0.2">
      <c r="A1182" s="42"/>
      <c r="B1182" s="42"/>
      <c r="C1182" s="42" t="s">
        <v>1104</v>
      </c>
      <c r="D1182" s="43" t="s">
        <v>1105</v>
      </c>
      <c r="E1182" s="44">
        <f>Source!AQ914</f>
        <v>7.87</v>
      </c>
      <c r="F1182" s="45"/>
      <c r="G1182" s="46" t="str">
        <f>Source!DI914</f>
        <v>*1,15)*1,1</v>
      </c>
      <c r="H1182" s="44">
        <f>Source!AV915</f>
        <v>1.0669999999999999</v>
      </c>
      <c r="I1182" s="45">
        <f>Source!U914</f>
        <v>21.2451437</v>
      </c>
      <c r="J1182" s="44"/>
      <c r="K1182" s="45"/>
    </row>
    <row r="1183" spans="1:29" ht="15" x14ac:dyDescent="0.2">
      <c r="C1183" s="47" t="s">
        <v>1106</v>
      </c>
      <c r="H1183" s="48">
        <f>I1175+I1176+I1178+I1180+I1181+SUM(I1179:I1179)</f>
        <v>2297.96</v>
      </c>
      <c r="I1183" s="48"/>
      <c r="J1183" s="48">
        <f>K1175+K1176+K1178+K1180+K1181+SUM(K1179:K1179)</f>
        <v>51601.5</v>
      </c>
      <c r="K1183" s="48"/>
      <c r="O1183" s="49">
        <f>I1175+I1176+I1178+I1180+I1181+SUM(I1179:I1179)</f>
        <v>2297.96</v>
      </c>
      <c r="P1183" s="49">
        <f>K1175+K1176+K1178+K1180+K1181+SUM(K1179:K1179)</f>
        <v>51601.5</v>
      </c>
    </row>
    <row r="1185" spans="1:29" ht="78" x14ac:dyDescent="0.2">
      <c r="A1185" s="34">
        <v>106</v>
      </c>
      <c r="B1185" s="34" t="s">
        <v>1171</v>
      </c>
      <c r="C1185" s="34" t="s">
        <v>828</v>
      </c>
      <c r="D1185" s="36" t="str">
        <f>Source!H918</f>
        <v>1  ШТ.</v>
      </c>
      <c r="E1185" s="35">
        <f>Source!I918</f>
        <v>2</v>
      </c>
      <c r="F1185" s="38"/>
      <c r="G1185" s="37"/>
      <c r="H1185" s="35"/>
      <c r="I1185" s="38"/>
      <c r="J1185" s="35"/>
      <c r="K1185" s="38"/>
      <c r="Q1185">
        <f>Source!X918</f>
        <v>18.59</v>
      </c>
      <c r="R1185">
        <f>Source!X919</f>
        <v>1022.49</v>
      </c>
      <c r="S1185">
        <f>Source!Y918</f>
        <v>9.5</v>
      </c>
      <c r="T1185">
        <f>Source!Y919</f>
        <v>522.61</v>
      </c>
      <c r="U1185">
        <f>ROUND((175/100)*ROUND(Source!R918, 2), 2)</f>
        <v>12.74</v>
      </c>
      <c r="V1185">
        <f>ROUND((0/100)*ROUND(Source!R919, 2), 2)</f>
        <v>0</v>
      </c>
      <c r="AC1185">
        <v>0</v>
      </c>
    </row>
    <row r="1186" spans="1:29" ht="14.25" x14ac:dyDescent="0.2">
      <c r="A1186" s="34"/>
      <c r="B1186" s="34"/>
      <c r="C1186" s="34" t="s">
        <v>1097</v>
      </c>
      <c r="D1186" s="36"/>
      <c r="E1186" s="35"/>
      <c r="F1186" s="38">
        <f>Source!AO918</f>
        <v>5.81</v>
      </c>
      <c r="G1186" s="37" t="str">
        <f>Source!DG918</f>
        <v>*1,1</v>
      </c>
      <c r="H1186" s="35">
        <f>Source!AV919</f>
        <v>1.0469999999999999</v>
      </c>
      <c r="I1186" s="38">
        <f>Source!S918</f>
        <v>13.38</v>
      </c>
      <c r="J1186" s="35">
        <f>IF(Source!BA919&lt;&gt; 0, Source!BA919, 1)</f>
        <v>54.99</v>
      </c>
      <c r="K1186" s="38">
        <f>Source!S919</f>
        <v>735.77</v>
      </c>
    </row>
    <row r="1187" spans="1:29" ht="14.25" x14ac:dyDescent="0.2">
      <c r="A1187" s="34"/>
      <c r="B1187" s="34"/>
      <c r="C1187" s="34" t="s">
        <v>1098</v>
      </c>
      <c r="D1187" s="36"/>
      <c r="E1187" s="35"/>
      <c r="F1187" s="38">
        <f>Source!AM918</f>
        <v>28.19</v>
      </c>
      <c r="G1187" s="37" t="str">
        <f>Source!DE918</f>
        <v>*1,1</v>
      </c>
      <c r="H1187" s="35">
        <f>Source!AV919</f>
        <v>1.0469999999999999</v>
      </c>
      <c r="I1187" s="38">
        <f>Source!Q918</f>
        <v>64.930000000000007</v>
      </c>
      <c r="J1187" s="35">
        <f>IF(Source!BB919&lt;&gt; 0, Source!BB919, 1)</f>
        <v>14.78</v>
      </c>
      <c r="K1187" s="38">
        <f>Source!Q919</f>
        <v>959.67</v>
      </c>
    </row>
    <row r="1188" spans="1:29" ht="14.25" x14ac:dyDescent="0.2">
      <c r="A1188" s="34"/>
      <c r="B1188" s="34"/>
      <c r="C1188" s="34" t="s">
        <v>1099</v>
      </c>
      <c r="D1188" s="36"/>
      <c r="E1188" s="35"/>
      <c r="F1188" s="38">
        <f>Source!AN918</f>
        <v>3.16</v>
      </c>
      <c r="G1188" s="37" t="str">
        <f>Source!DF918</f>
        <v>*1,1</v>
      </c>
      <c r="H1188" s="35">
        <f>Source!AV919</f>
        <v>1.0469999999999999</v>
      </c>
      <c r="I1188" s="40">
        <f>Source!R918</f>
        <v>7.28</v>
      </c>
      <c r="J1188" s="35">
        <f>IF(Source!BS919&lt;&gt; 0, Source!BS919, 1)</f>
        <v>54.99</v>
      </c>
      <c r="K1188" s="40">
        <f>Source!R919</f>
        <v>400.33</v>
      </c>
    </row>
    <row r="1189" spans="1:29" ht="196.5" x14ac:dyDescent="0.2">
      <c r="A1189" s="56" t="s">
        <v>830</v>
      </c>
      <c r="B1189" s="56" t="str">
        <f>Source!F920</f>
        <v>КА 6</v>
      </c>
      <c r="C1189" s="56" t="s">
        <v>1172</v>
      </c>
      <c r="D1189" s="57" t="str">
        <f>Source!H920</f>
        <v>шт.</v>
      </c>
      <c r="E1189" s="58">
        <f>Source!I920</f>
        <v>2</v>
      </c>
      <c r="F1189" s="59">
        <f>Source!AK920</f>
        <v>1247.3800000000001</v>
      </c>
      <c r="G1189" s="60" t="s">
        <v>3</v>
      </c>
      <c r="H1189" s="58">
        <f>Source!AW921</f>
        <v>1</v>
      </c>
      <c r="I1189" s="59">
        <f>Source!O920</f>
        <v>2494.7600000000002</v>
      </c>
      <c r="J1189" s="58">
        <f>IF(Source!BC921&lt;&gt; 0, Source!BC921, 1)</f>
        <v>7.66</v>
      </c>
      <c r="K1189" s="59">
        <f>Source!O921</f>
        <v>19109.86</v>
      </c>
      <c r="Q1189">
        <f>Source!X920</f>
        <v>0</v>
      </c>
      <c r="R1189">
        <f>Source!X921</f>
        <v>0</v>
      </c>
      <c r="S1189">
        <f>Source!Y920</f>
        <v>0</v>
      </c>
      <c r="T1189">
        <f>Source!Y921</f>
        <v>0</v>
      </c>
      <c r="U1189">
        <f>ROUND((175/100)*ROUND(Source!R920, 2), 2)</f>
        <v>0</v>
      </c>
      <c r="V1189">
        <f>ROUND((0/100)*ROUND(Source!R921, 2), 2)</f>
        <v>0</v>
      </c>
      <c r="AC1189">
        <v>5</v>
      </c>
    </row>
    <row r="1190" spans="1:29" ht="14.25" x14ac:dyDescent="0.2">
      <c r="A1190" s="34"/>
      <c r="B1190" s="34"/>
      <c r="C1190" s="34" t="s">
        <v>1101</v>
      </c>
      <c r="D1190" s="36" t="s">
        <v>1102</v>
      </c>
      <c r="E1190" s="35">
        <f>Source!BZ919</f>
        <v>90</v>
      </c>
      <c r="F1190" s="38"/>
      <c r="G1190" s="37"/>
      <c r="H1190" s="35"/>
      <c r="I1190" s="38">
        <f>SUM(Q1185:Q1189)</f>
        <v>18.59</v>
      </c>
      <c r="J1190" s="35">
        <f>Source!AT919</f>
        <v>90</v>
      </c>
      <c r="K1190" s="38">
        <f>SUM(R1185:R1189)</f>
        <v>1022.49</v>
      </c>
    </row>
    <row r="1191" spans="1:29" ht="14.25" x14ac:dyDescent="0.2">
      <c r="A1191" s="34"/>
      <c r="B1191" s="34"/>
      <c r="C1191" s="34" t="s">
        <v>1103</v>
      </c>
      <c r="D1191" s="36" t="s">
        <v>1102</v>
      </c>
      <c r="E1191" s="35">
        <f>Source!CA919</f>
        <v>46</v>
      </c>
      <c r="F1191" s="38"/>
      <c r="G1191" s="37"/>
      <c r="H1191" s="35"/>
      <c r="I1191" s="38">
        <f>SUM(S1185:S1190)</f>
        <v>9.5</v>
      </c>
      <c r="J1191" s="35">
        <f>Source!AU919</f>
        <v>46</v>
      </c>
      <c r="K1191" s="38">
        <f>SUM(T1185:T1190)</f>
        <v>522.61</v>
      </c>
    </row>
    <row r="1192" spans="1:29" ht="14.25" x14ac:dyDescent="0.2">
      <c r="A1192" s="42"/>
      <c r="B1192" s="42"/>
      <c r="C1192" s="42" t="s">
        <v>1104</v>
      </c>
      <c r="D1192" s="43" t="s">
        <v>1105</v>
      </c>
      <c r="E1192" s="44">
        <f>Source!AQ918</f>
        <v>0.52</v>
      </c>
      <c r="F1192" s="45"/>
      <c r="G1192" s="46" t="str">
        <f>Source!DI918</f>
        <v>*1,1</v>
      </c>
      <c r="H1192" s="44">
        <f>Source!AV919</f>
        <v>1.0469999999999999</v>
      </c>
      <c r="I1192" s="45">
        <f>Source!U918</f>
        <v>1.1977679999999999</v>
      </c>
      <c r="J1192" s="44"/>
      <c r="K1192" s="45"/>
    </row>
    <row r="1193" spans="1:29" ht="15" x14ac:dyDescent="0.2">
      <c r="C1193" s="47" t="s">
        <v>1106</v>
      </c>
      <c r="H1193" s="48">
        <f>I1186+I1187+I1190+I1191+SUM(I1189:I1189)</f>
        <v>2601.1600000000003</v>
      </c>
      <c r="I1193" s="48"/>
      <c r="J1193" s="48">
        <f>K1186+K1187+K1190+K1191+SUM(K1189:K1189)</f>
        <v>22350.400000000001</v>
      </c>
      <c r="K1193" s="48"/>
      <c r="O1193" s="49">
        <f>I1186+I1187+I1190+I1191+SUM(I1189:I1189)</f>
        <v>2601.1600000000003</v>
      </c>
      <c r="P1193" s="49">
        <f>K1186+K1187+K1190+K1191+SUM(K1189:K1189)</f>
        <v>22350.400000000001</v>
      </c>
    </row>
    <row r="1195" spans="1:29" ht="141.75" x14ac:dyDescent="0.2">
      <c r="A1195" s="34">
        <v>107</v>
      </c>
      <c r="B1195" s="34" t="s">
        <v>1168</v>
      </c>
      <c r="C1195" s="34" t="s">
        <v>821</v>
      </c>
      <c r="D1195" s="36" t="str">
        <f>Source!H922</f>
        <v>1 комплект</v>
      </c>
      <c r="E1195" s="35">
        <f>Source!I922</f>
        <v>7</v>
      </c>
      <c r="F1195" s="38"/>
      <c r="G1195" s="37"/>
      <c r="H1195" s="35"/>
      <c r="I1195" s="38"/>
      <c r="J1195" s="35"/>
      <c r="K1195" s="38"/>
      <c r="Q1195">
        <f>Source!X922</f>
        <v>1013.48</v>
      </c>
      <c r="R1195">
        <f>Source!X923</f>
        <v>55731.37</v>
      </c>
      <c r="S1195">
        <f>Source!Y922</f>
        <v>567.17999999999995</v>
      </c>
      <c r="T1195">
        <f>Source!Y923</f>
        <v>31189.119999999999</v>
      </c>
      <c r="U1195">
        <f>ROUND((175/100)*ROUND(Source!R922, 2), 2)</f>
        <v>22.65</v>
      </c>
      <c r="V1195">
        <f>ROUND((0/100)*ROUND(Source!R923, 2), 2)</f>
        <v>0</v>
      </c>
      <c r="AC1195">
        <v>0</v>
      </c>
    </row>
    <row r="1196" spans="1:29" ht="28.5" x14ac:dyDescent="0.2">
      <c r="A1196" s="34"/>
      <c r="B1196" s="34"/>
      <c r="C1196" s="34" t="s">
        <v>1097</v>
      </c>
      <c r="D1196" s="36"/>
      <c r="E1196" s="35"/>
      <c r="F1196" s="38">
        <f>Source!AO922</f>
        <v>97.04</v>
      </c>
      <c r="G1196" s="37" t="str">
        <f>Source!DG922</f>
        <v>*1,15)*1,1</v>
      </c>
      <c r="H1196" s="35">
        <f>Source!AV923</f>
        <v>1.0669999999999999</v>
      </c>
      <c r="I1196" s="38">
        <f>Source!S922</f>
        <v>916.86</v>
      </c>
      <c r="J1196" s="35">
        <f>IF(Source!BA923&lt;&gt; 0, Source!BA923, 1)</f>
        <v>54.99</v>
      </c>
      <c r="K1196" s="38">
        <f>Source!S923</f>
        <v>50418.13</v>
      </c>
    </row>
    <row r="1197" spans="1:29" ht="28.5" x14ac:dyDescent="0.2">
      <c r="A1197" s="34"/>
      <c r="B1197" s="34"/>
      <c r="C1197" s="34" t="s">
        <v>1098</v>
      </c>
      <c r="D1197" s="36"/>
      <c r="E1197" s="35"/>
      <c r="F1197" s="38">
        <f>Source!AM922</f>
        <v>10.68</v>
      </c>
      <c r="G1197" s="37" t="str">
        <f>Source!DE922</f>
        <v>*1,25)*1,1</v>
      </c>
      <c r="H1197" s="35">
        <f>Source!AV923</f>
        <v>1.0669999999999999</v>
      </c>
      <c r="I1197" s="38">
        <f>Source!Q922</f>
        <v>109.68</v>
      </c>
      <c r="J1197" s="35">
        <f>IF(Source!BB923&lt;&gt; 0, Source!BB923, 1)</f>
        <v>14.8</v>
      </c>
      <c r="K1197" s="38">
        <f>Source!Q923</f>
        <v>1623.26</v>
      </c>
    </row>
    <row r="1198" spans="1:29" ht="28.5" x14ac:dyDescent="0.2">
      <c r="A1198" s="34"/>
      <c r="B1198" s="34"/>
      <c r="C1198" s="34" t="s">
        <v>1099</v>
      </c>
      <c r="D1198" s="36"/>
      <c r="E1198" s="35"/>
      <c r="F1198" s="38">
        <f>Source!AN922</f>
        <v>1.26</v>
      </c>
      <c r="G1198" s="37" t="str">
        <f>Source!DF922</f>
        <v>*1,25)*1,1</v>
      </c>
      <c r="H1198" s="35">
        <f>Source!AV923</f>
        <v>1.0669999999999999</v>
      </c>
      <c r="I1198" s="40">
        <f>Source!R922</f>
        <v>12.94</v>
      </c>
      <c r="J1198" s="35">
        <f>IF(Source!BS923&lt;&gt; 0, Source!BS923, 1)</f>
        <v>54.99</v>
      </c>
      <c r="K1198" s="40">
        <f>Source!R923</f>
        <v>711.57</v>
      </c>
    </row>
    <row r="1199" spans="1:29" ht="14.25" x14ac:dyDescent="0.2">
      <c r="A1199" s="34"/>
      <c r="B1199" s="34"/>
      <c r="C1199" s="34" t="s">
        <v>1100</v>
      </c>
      <c r="D1199" s="36"/>
      <c r="E1199" s="35"/>
      <c r="F1199" s="38">
        <f>Source!AL922</f>
        <v>1.89</v>
      </c>
      <c r="G1199" s="37" t="str">
        <f>Source!DD922</f>
        <v/>
      </c>
      <c r="H1199" s="35">
        <f>Source!AW923</f>
        <v>1</v>
      </c>
      <c r="I1199" s="38">
        <f>Source!P922</f>
        <v>13.23</v>
      </c>
      <c r="J1199" s="35">
        <f>IF(Source!BC923&lt;&gt; 0, Source!BC923, 1)</f>
        <v>8.06</v>
      </c>
      <c r="K1199" s="38">
        <f>Source!P923</f>
        <v>106.63</v>
      </c>
    </row>
    <row r="1200" spans="1:29" ht="210.75" x14ac:dyDescent="0.2">
      <c r="A1200" s="56" t="s">
        <v>834</v>
      </c>
      <c r="B1200" s="56" t="str">
        <f>Source!F924</f>
        <v>КА 7</v>
      </c>
      <c r="C1200" s="56" t="s">
        <v>1173</v>
      </c>
      <c r="D1200" s="57" t="str">
        <f>Source!H924</f>
        <v>шт.</v>
      </c>
      <c r="E1200" s="58">
        <f>Source!I924</f>
        <v>7</v>
      </c>
      <c r="F1200" s="59">
        <f>Source!AK924</f>
        <v>1282.19</v>
      </c>
      <c r="G1200" s="60" t="s">
        <v>3</v>
      </c>
      <c r="H1200" s="58">
        <f>Source!AW925</f>
        <v>1</v>
      </c>
      <c r="I1200" s="59">
        <f>Source!O924</f>
        <v>8975.33</v>
      </c>
      <c r="J1200" s="58">
        <f>IF(Source!BC925&lt;&gt; 0, Source!BC925, 1)</f>
        <v>7.66</v>
      </c>
      <c r="K1200" s="59">
        <f>Source!O925</f>
        <v>68751.03</v>
      </c>
      <c r="Q1200">
        <f>Source!X924</f>
        <v>0</v>
      </c>
      <c r="R1200">
        <f>Source!X925</f>
        <v>0</v>
      </c>
      <c r="S1200">
        <f>Source!Y924</f>
        <v>0</v>
      </c>
      <c r="T1200">
        <f>Source!Y925</f>
        <v>0</v>
      </c>
      <c r="U1200">
        <f>ROUND((175/100)*ROUND(Source!R924, 2), 2)</f>
        <v>0</v>
      </c>
      <c r="V1200">
        <f>ROUND((0/100)*ROUND(Source!R925, 2), 2)</f>
        <v>0</v>
      </c>
      <c r="AC1200">
        <v>5</v>
      </c>
    </row>
    <row r="1201" spans="1:16" ht="14.25" x14ac:dyDescent="0.2">
      <c r="A1201" s="34"/>
      <c r="B1201" s="34"/>
      <c r="C1201" s="34" t="s">
        <v>1101</v>
      </c>
      <c r="D1201" s="36" t="s">
        <v>1102</v>
      </c>
      <c r="E1201" s="35">
        <f>Source!BZ923</f>
        <v>109</v>
      </c>
      <c r="F1201" s="38"/>
      <c r="G1201" s="37"/>
      <c r="H1201" s="35"/>
      <c r="I1201" s="38">
        <f>SUM(Q1195:Q1200)</f>
        <v>1013.48</v>
      </c>
      <c r="J1201" s="35">
        <f>Source!AT923</f>
        <v>109</v>
      </c>
      <c r="K1201" s="38">
        <f>SUM(R1195:R1200)</f>
        <v>55731.37</v>
      </c>
    </row>
    <row r="1202" spans="1:16" ht="14.25" x14ac:dyDescent="0.2">
      <c r="A1202" s="34"/>
      <c r="B1202" s="34"/>
      <c r="C1202" s="34" t="s">
        <v>1103</v>
      </c>
      <c r="D1202" s="36" t="s">
        <v>1102</v>
      </c>
      <c r="E1202" s="35">
        <f>Source!CA923</f>
        <v>61</v>
      </c>
      <c r="F1202" s="38"/>
      <c r="G1202" s="37"/>
      <c r="H1202" s="35"/>
      <c r="I1202" s="38">
        <f>SUM(S1195:S1201)</f>
        <v>567.17999999999995</v>
      </c>
      <c r="J1202" s="35">
        <f>Source!AU923</f>
        <v>61</v>
      </c>
      <c r="K1202" s="38">
        <f>SUM(T1195:T1201)</f>
        <v>31189.119999999999</v>
      </c>
    </row>
    <row r="1203" spans="1:16" ht="28.5" x14ac:dyDescent="0.2">
      <c r="A1203" s="42"/>
      <c r="B1203" s="42"/>
      <c r="C1203" s="42" t="s">
        <v>1104</v>
      </c>
      <c r="D1203" s="43" t="s">
        <v>1105</v>
      </c>
      <c r="E1203" s="44">
        <f>Source!AQ922</f>
        <v>7.87</v>
      </c>
      <c r="F1203" s="45"/>
      <c r="G1203" s="46" t="str">
        <f>Source!DI922</f>
        <v>*1,15)*1,1</v>
      </c>
      <c r="H1203" s="44">
        <f>Source!AV923</f>
        <v>1.0669999999999999</v>
      </c>
      <c r="I1203" s="45">
        <f>Source!U922</f>
        <v>74.358002949999999</v>
      </c>
      <c r="J1203" s="44"/>
      <c r="K1203" s="45"/>
    </row>
    <row r="1204" spans="1:16" ht="15" x14ac:dyDescent="0.2">
      <c r="C1204" s="47" t="s">
        <v>1106</v>
      </c>
      <c r="H1204" s="48">
        <f>I1196+I1197+I1199+I1201+I1202+SUM(I1200:I1200)</f>
        <v>11595.76</v>
      </c>
      <c r="I1204" s="48"/>
      <c r="J1204" s="48">
        <f>K1196+K1197+K1199+K1201+K1202+SUM(K1200:K1200)</f>
        <v>207819.54</v>
      </c>
      <c r="K1204" s="48"/>
      <c r="O1204" s="49">
        <f>I1196+I1197+I1199+I1201+I1202+SUM(I1200:I1200)</f>
        <v>11595.76</v>
      </c>
      <c r="P1204" s="49">
        <f>K1196+K1197+K1199+K1201+K1202+SUM(K1200:K1200)</f>
        <v>207819.54</v>
      </c>
    </row>
    <row r="1207" spans="1:16" ht="15" x14ac:dyDescent="0.25">
      <c r="A1207" s="54" t="str">
        <f>CONCATENATE("Итого по разделу: ",IF(Source!G927&lt;&gt;"Новый раздел", Source!G927, ""))</f>
        <v>Итого по разделу: Смесители</v>
      </c>
      <c r="B1207" s="54"/>
      <c r="C1207" s="54"/>
      <c r="D1207" s="54"/>
      <c r="E1207" s="54"/>
      <c r="F1207" s="54"/>
      <c r="G1207" s="54"/>
      <c r="H1207" s="53">
        <f>SUM(O1021:O1206)</f>
        <v>173549.25</v>
      </c>
      <c r="I1207" s="52"/>
      <c r="J1207" s="53">
        <f>SUM(P1021:P1206)</f>
        <v>1840596</v>
      </c>
      <c r="K1207" s="52"/>
    </row>
    <row r="1208" spans="1:16" hidden="1" x14ac:dyDescent="0.2">
      <c r="A1208" t="s">
        <v>1127</v>
      </c>
      <c r="I1208">
        <f>SUM(W1021:W1207)</f>
        <v>0</v>
      </c>
      <c r="J1208">
        <f>SUM(X1021:X1207)</f>
        <v>0</v>
      </c>
    </row>
    <row r="1209" spans="1:16" hidden="1" x14ac:dyDescent="0.2">
      <c r="A1209" t="s">
        <v>1128</v>
      </c>
      <c r="I1209">
        <f>SUM(Y1021:Y1208)</f>
        <v>0</v>
      </c>
      <c r="J1209">
        <f>SUM(Z1021:Z1208)</f>
        <v>0</v>
      </c>
    </row>
    <row r="1211" spans="1:16" ht="15" x14ac:dyDescent="0.25">
      <c r="A1211" s="54" t="str">
        <f>CONCATENATE("Итого по локальной смете: ",IF(Source!G957&lt;&gt;"Новая локальная смета", Source!G957, ""))</f>
        <v>Итого по локальной смете: Система водоснабжения</v>
      </c>
      <c r="B1211" s="54"/>
      <c r="C1211" s="54"/>
      <c r="D1211" s="54"/>
      <c r="E1211" s="54"/>
      <c r="F1211" s="54"/>
      <c r="G1211" s="54"/>
      <c r="H1211" s="53">
        <f>SUM(O28:O1210)</f>
        <v>587472.69000000006</v>
      </c>
      <c r="I1211" s="52"/>
      <c r="J1211" s="53">
        <f>SUM(P28:P1210)</f>
        <v>7939143.8000000007</v>
      </c>
      <c r="K1211" s="52"/>
    </row>
    <row r="1212" spans="1:16" hidden="1" x14ac:dyDescent="0.2">
      <c r="A1212" t="s">
        <v>1127</v>
      </c>
      <c r="I1212">
        <f>SUM(W28:W1211)</f>
        <v>0</v>
      </c>
      <c r="J1212">
        <f>SUM(X28:X1211)</f>
        <v>0</v>
      </c>
    </row>
    <row r="1213" spans="1:16" hidden="1" x14ac:dyDescent="0.2">
      <c r="A1213" t="s">
        <v>1128</v>
      </c>
      <c r="I1213">
        <f>SUM(Y28:Y1212)</f>
        <v>0</v>
      </c>
      <c r="J1213">
        <f>SUM(Z28:Z1212)</f>
        <v>0</v>
      </c>
    </row>
    <row r="1216" spans="1:16" ht="14.25" x14ac:dyDescent="0.2">
      <c r="A1216" s="61" t="s">
        <v>1175</v>
      </c>
      <c r="B1216" s="61"/>
      <c r="C1216" s="62" t="str">
        <f>IF(Source!AC12&lt;&gt;"", Source!AC12," ")</f>
        <v xml:space="preserve"> </v>
      </c>
      <c r="D1216" s="62"/>
      <c r="E1216" s="62"/>
      <c r="F1216" s="62"/>
      <c r="G1216" s="62"/>
      <c r="H1216" s="24" t="str">
        <f>IF(Source!AB12&lt;&gt;"", Source!AB12," ")</f>
        <v>Кузнецова Е.А.</v>
      </c>
      <c r="I1216" s="24"/>
      <c r="J1216" s="24"/>
      <c r="K1216" s="24"/>
    </row>
    <row r="1217" spans="1:11" ht="14.25" x14ac:dyDescent="0.2">
      <c r="A1217" s="11"/>
      <c r="B1217" s="11"/>
      <c r="C1217" s="13" t="s">
        <v>1176</v>
      </c>
      <c r="D1217" s="13"/>
      <c r="E1217" s="13"/>
      <c r="F1217" s="13"/>
      <c r="G1217" s="13"/>
      <c r="H1217" s="11"/>
      <c r="I1217" s="11"/>
      <c r="J1217" s="11"/>
      <c r="K1217" s="11"/>
    </row>
    <row r="1218" spans="1:11" ht="14.25" x14ac:dyDescent="0.2">
      <c r="A1218" s="11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</row>
    <row r="1219" spans="1:11" ht="14.25" x14ac:dyDescent="0.2">
      <c r="A1219" s="61" t="s">
        <v>1177</v>
      </c>
      <c r="B1219" s="61"/>
      <c r="C1219" s="62" t="str">
        <f>IF(Source!AE12&lt;&gt;"", Source!AE12," ")</f>
        <v xml:space="preserve"> </v>
      </c>
      <c r="D1219" s="62"/>
      <c r="E1219" s="62"/>
      <c r="F1219" s="62"/>
      <c r="G1219" s="62"/>
      <c r="H1219" s="24" t="str">
        <f>IF(Source!AD12&lt;&gt;"", Source!AD12," ")</f>
        <v xml:space="preserve"> </v>
      </c>
      <c r="I1219" s="24"/>
      <c r="J1219" s="24"/>
      <c r="K1219" s="24"/>
    </row>
    <row r="1220" spans="1:11" ht="14.25" x14ac:dyDescent="0.2">
      <c r="A1220" s="11"/>
      <c r="B1220" s="11"/>
      <c r="C1220" s="13" t="s">
        <v>1176</v>
      </c>
      <c r="D1220" s="13"/>
      <c r="E1220" s="13"/>
      <c r="F1220" s="13"/>
      <c r="G1220" s="13"/>
      <c r="H1220" s="11"/>
      <c r="I1220" s="11"/>
      <c r="J1220" s="11"/>
      <c r="K1220" s="11"/>
    </row>
  </sheetData>
  <mergeCells count="260">
    <mergeCell ref="A1216:B1216"/>
    <mergeCell ref="H1216:K1216"/>
    <mergeCell ref="C1217:G1217"/>
    <mergeCell ref="A1219:B1219"/>
    <mergeCell ref="H1219:K1219"/>
    <mergeCell ref="C1220:G1220"/>
    <mergeCell ref="H1204:I1204"/>
    <mergeCell ref="J1204:K1204"/>
    <mergeCell ref="J1207:K1207"/>
    <mergeCell ref="H1207:I1207"/>
    <mergeCell ref="A1207:G1207"/>
    <mergeCell ref="J1211:K1211"/>
    <mergeCell ref="H1211:I1211"/>
    <mergeCell ref="A1211:G1211"/>
    <mergeCell ref="H1172:I1172"/>
    <mergeCell ref="J1172:K1172"/>
    <mergeCell ref="H1183:I1183"/>
    <mergeCell ref="J1183:K1183"/>
    <mergeCell ref="H1193:I1193"/>
    <mergeCell ref="J1193:K1193"/>
    <mergeCell ref="H1137:I1137"/>
    <mergeCell ref="J1137:K1137"/>
    <mergeCell ref="H1148:I1148"/>
    <mergeCell ref="J1148:K1148"/>
    <mergeCell ref="H1160:I1160"/>
    <mergeCell ref="J1160:K1160"/>
    <mergeCell ref="H1102:I1102"/>
    <mergeCell ref="J1102:K1102"/>
    <mergeCell ref="H1113:I1113"/>
    <mergeCell ref="J1113:K1113"/>
    <mergeCell ref="H1125:I1125"/>
    <mergeCell ref="J1125:K1125"/>
    <mergeCell ref="H1068:I1068"/>
    <mergeCell ref="J1068:K1068"/>
    <mergeCell ref="H1079:I1079"/>
    <mergeCell ref="J1079:K1079"/>
    <mergeCell ref="H1091:I1091"/>
    <mergeCell ref="J1091:K1091"/>
    <mergeCell ref="H1045:I1045"/>
    <mergeCell ref="J1045:K1045"/>
    <mergeCell ref="H1056:I1056"/>
    <mergeCell ref="J1056:K1056"/>
    <mergeCell ref="H1065:I1065"/>
    <mergeCell ref="J1065:K1065"/>
    <mergeCell ref="J1017:K1017"/>
    <mergeCell ref="H1017:I1017"/>
    <mergeCell ref="A1017:G1017"/>
    <mergeCell ref="A1021:K1021"/>
    <mergeCell ref="H1033:I1033"/>
    <mergeCell ref="J1033:K1033"/>
    <mergeCell ref="H990:I990"/>
    <mergeCell ref="J990:K990"/>
    <mergeCell ref="H999:I999"/>
    <mergeCell ref="J999:K999"/>
    <mergeCell ref="H1014:I1014"/>
    <mergeCell ref="J1014:K1014"/>
    <mergeCell ref="H967:I967"/>
    <mergeCell ref="J967:K967"/>
    <mergeCell ref="H976:I976"/>
    <mergeCell ref="J976:K976"/>
    <mergeCell ref="H979:I979"/>
    <mergeCell ref="J979:K979"/>
    <mergeCell ref="H950:I950"/>
    <mergeCell ref="J950:K950"/>
    <mergeCell ref="H953:I953"/>
    <mergeCell ref="J953:K953"/>
    <mergeCell ref="H956:I956"/>
    <mergeCell ref="J956:K956"/>
    <mergeCell ref="H927:I927"/>
    <mergeCell ref="J927:K927"/>
    <mergeCell ref="H930:I930"/>
    <mergeCell ref="J930:K930"/>
    <mergeCell ref="H941:I941"/>
    <mergeCell ref="J941:K941"/>
    <mergeCell ref="H904:I904"/>
    <mergeCell ref="J904:K904"/>
    <mergeCell ref="H915:I915"/>
    <mergeCell ref="J915:K915"/>
    <mergeCell ref="H924:I924"/>
    <mergeCell ref="J924:K924"/>
    <mergeCell ref="H882:I882"/>
    <mergeCell ref="J882:K882"/>
    <mergeCell ref="H891:I891"/>
    <mergeCell ref="J891:K891"/>
    <mergeCell ref="H900:I900"/>
    <mergeCell ref="J900:K900"/>
    <mergeCell ref="H822:I822"/>
    <mergeCell ref="J822:K822"/>
    <mergeCell ref="H849:I849"/>
    <mergeCell ref="J849:K849"/>
    <mergeCell ref="H868:I868"/>
    <mergeCell ref="J868:K868"/>
    <mergeCell ref="H787:I787"/>
    <mergeCell ref="J787:K787"/>
    <mergeCell ref="H800:I800"/>
    <mergeCell ref="J800:K800"/>
    <mergeCell ref="H813:I813"/>
    <mergeCell ref="J813:K813"/>
    <mergeCell ref="H768:I768"/>
    <mergeCell ref="J768:K768"/>
    <mergeCell ref="J771:K771"/>
    <mergeCell ref="H771:I771"/>
    <mergeCell ref="A771:G771"/>
    <mergeCell ref="A775:K775"/>
    <mergeCell ref="H732:I732"/>
    <mergeCell ref="J732:K732"/>
    <mergeCell ref="H741:I741"/>
    <mergeCell ref="J741:K741"/>
    <mergeCell ref="H750:I750"/>
    <mergeCell ref="J750:K750"/>
    <mergeCell ref="H708:I708"/>
    <mergeCell ref="J708:K708"/>
    <mergeCell ref="H712:I712"/>
    <mergeCell ref="J712:K712"/>
    <mergeCell ref="H723:I723"/>
    <mergeCell ref="J723:K723"/>
    <mergeCell ref="H672:I672"/>
    <mergeCell ref="J672:K672"/>
    <mergeCell ref="H684:I684"/>
    <mergeCell ref="J684:K684"/>
    <mergeCell ref="H696:I696"/>
    <mergeCell ref="J696:K696"/>
    <mergeCell ref="H637:I637"/>
    <mergeCell ref="J637:K637"/>
    <mergeCell ref="H646:I646"/>
    <mergeCell ref="J646:K646"/>
    <mergeCell ref="H663:I663"/>
    <mergeCell ref="J663:K663"/>
    <mergeCell ref="H602:I602"/>
    <mergeCell ref="J602:K602"/>
    <mergeCell ref="H615:I615"/>
    <mergeCell ref="J615:K615"/>
    <mergeCell ref="H628:I628"/>
    <mergeCell ref="J628:K628"/>
    <mergeCell ref="H562:I562"/>
    <mergeCell ref="J562:K562"/>
    <mergeCell ref="H576:I576"/>
    <mergeCell ref="J576:K576"/>
    <mergeCell ref="H589:I589"/>
    <mergeCell ref="J589:K589"/>
    <mergeCell ref="J530:K530"/>
    <mergeCell ref="H530:I530"/>
    <mergeCell ref="A530:G530"/>
    <mergeCell ref="A534:K534"/>
    <mergeCell ref="H548:I548"/>
    <mergeCell ref="J548:K548"/>
    <mergeCell ref="H503:I503"/>
    <mergeCell ref="J503:K503"/>
    <mergeCell ref="H512:I512"/>
    <mergeCell ref="J512:K512"/>
    <mergeCell ref="H527:I527"/>
    <mergeCell ref="J527:K527"/>
    <mergeCell ref="H480:I480"/>
    <mergeCell ref="J480:K480"/>
    <mergeCell ref="H491:I491"/>
    <mergeCell ref="J491:K491"/>
    <mergeCell ref="H500:I500"/>
    <mergeCell ref="J500:K500"/>
    <mergeCell ref="H465:I465"/>
    <mergeCell ref="J465:K465"/>
    <mergeCell ref="H474:I474"/>
    <mergeCell ref="J474:K474"/>
    <mergeCell ref="H477:I477"/>
    <mergeCell ref="J477:K477"/>
    <mergeCell ref="H448:I448"/>
    <mergeCell ref="J448:K448"/>
    <mergeCell ref="H451:I451"/>
    <mergeCell ref="J451:K451"/>
    <mergeCell ref="H454:I454"/>
    <mergeCell ref="J454:K454"/>
    <mergeCell ref="H424:I424"/>
    <mergeCell ref="J424:K424"/>
    <mergeCell ref="H428:I428"/>
    <mergeCell ref="J428:K428"/>
    <mergeCell ref="H439:I439"/>
    <mergeCell ref="J439:K439"/>
    <mergeCell ref="H390:I390"/>
    <mergeCell ref="J390:K390"/>
    <mergeCell ref="H406:I406"/>
    <mergeCell ref="J406:K406"/>
    <mergeCell ref="H415:I415"/>
    <mergeCell ref="J415:K415"/>
    <mergeCell ref="H339:I339"/>
    <mergeCell ref="J339:K339"/>
    <mergeCell ref="H348:I348"/>
    <mergeCell ref="J348:K348"/>
    <mergeCell ref="H373:I373"/>
    <mergeCell ref="J373:K373"/>
    <mergeCell ref="H300:I300"/>
    <mergeCell ref="J300:K300"/>
    <mergeCell ref="H313:I313"/>
    <mergeCell ref="J313:K313"/>
    <mergeCell ref="H326:I326"/>
    <mergeCell ref="J326:K326"/>
    <mergeCell ref="H281:I281"/>
    <mergeCell ref="J281:K281"/>
    <mergeCell ref="J284:K284"/>
    <mergeCell ref="H284:I284"/>
    <mergeCell ref="A284:G284"/>
    <mergeCell ref="A288:K288"/>
    <mergeCell ref="H245:I245"/>
    <mergeCell ref="J245:K245"/>
    <mergeCell ref="H258:I258"/>
    <mergeCell ref="J258:K258"/>
    <mergeCell ref="H261:I261"/>
    <mergeCell ref="J261:K261"/>
    <mergeCell ref="H222:I222"/>
    <mergeCell ref="J222:K222"/>
    <mergeCell ref="H233:I233"/>
    <mergeCell ref="J233:K233"/>
    <mergeCell ref="H242:I242"/>
    <mergeCell ref="J242:K242"/>
    <mergeCell ref="H194:I194"/>
    <mergeCell ref="J194:K194"/>
    <mergeCell ref="H207:I207"/>
    <mergeCell ref="J207:K207"/>
    <mergeCell ref="H219:I219"/>
    <mergeCell ref="J219:K219"/>
    <mergeCell ref="H159:I159"/>
    <mergeCell ref="J159:K159"/>
    <mergeCell ref="H168:I168"/>
    <mergeCell ref="J168:K168"/>
    <mergeCell ref="H185:I185"/>
    <mergeCell ref="J185:K185"/>
    <mergeCell ref="H124:I124"/>
    <mergeCell ref="J124:K124"/>
    <mergeCell ref="H137:I137"/>
    <mergeCell ref="J137:K137"/>
    <mergeCell ref="H150:I150"/>
    <mergeCell ref="J150:K150"/>
    <mergeCell ref="H85:I85"/>
    <mergeCell ref="J85:K85"/>
    <mergeCell ref="H98:I98"/>
    <mergeCell ref="J98:K98"/>
    <mergeCell ref="H111:I111"/>
    <mergeCell ref="J111:K111"/>
    <mergeCell ref="H43:I43"/>
    <mergeCell ref="J43:K43"/>
    <mergeCell ref="H57:I57"/>
    <mergeCell ref="J57:K57"/>
    <mergeCell ref="H71:I71"/>
    <mergeCell ref="J71:K71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3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4250-4ECE-4AFF-9DF2-16AD8C4E87DC}">
  <sheetPr>
    <pageSetUpPr fitToPage="1"/>
  </sheetPr>
  <dimension ref="A1:H331"/>
  <sheetViews>
    <sheetView zoomScaleNormal="100" workbookViewId="0"/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2" width="0" hidden="1" customWidth="1"/>
  </cols>
  <sheetData>
    <row r="1" spans="1:8" x14ac:dyDescent="0.2">
      <c r="A1" s="10" t="str">
        <f>Source!B1</f>
        <v>Smeta.RU  (495) 974-1589</v>
      </c>
    </row>
    <row r="2" spans="1:8" ht="14.25" x14ac:dyDescent="0.2">
      <c r="D2" s="11"/>
      <c r="E2" s="11"/>
    </row>
    <row r="3" spans="1:8" ht="15" x14ac:dyDescent="0.25">
      <c r="D3" s="11"/>
      <c r="E3" s="51" t="s">
        <v>1178</v>
      </c>
    </row>
    <row r="4" spans="1:8" ht="15" x14ac:dyDescent="0.25">
      <c r="D4" s="51"/>
      <c r="E4" s="51"/>
    </row>
    <row r="5" spans="1:8" ht="15" x14ac:dyDescent="0.25">
      <c r="D5" s="63" t="s">
        <v>1179</v>
      </c>
      <c r="E5" s="63"/>
    </row>
    <row r="6" spans="1:8" ht="15" x14ac:dyDescent="0.25">
      <c r="D6" s="51"/>
      <c r="E6" s="51"/>
    </row>
    <row r="7" spans="1:8" ht="15" x14ac:dyDescent="0.25">
      <c r="D7" s="63" t="s">
        <v>1179</v>
      </c>
      <c r="E7" s="63"/>
    </row>
    <row r="8" spans="1:8" ht="15" x14ac:dyDescent="0.25">
      <c r="D8" s="51"/>
      <c r="E8" s="51"/>
    </row>
    <row r="9" spans="1:8" ht="15" x14ac:dyDescent="0.25">
      <c r="D9" s="51" t="s">
        <v>1180</v>
      </c>
      <c r="E9" s="11"/>
    </row>
    <row r="10" spans="1:8" ht="14.25" x14ac:dyDescent="0.2">
      <c r="D10" s="11"/>
      <c r="E10" s="11"/>
    </row>
    <row r="12" spans="1:8" ht="15.75" x14ac:dyDescent="0.2">
      <c r="B12" s="64" t="str">
        <f>CONCATENATE("Ведомость объемов работ ", IF(Source!AN15&lt;&gt;"", Source!AN15," "))</f>
        <v xml:space="preserve">Ведомость объемов работ  </v>
      </c>
      <c r="C12" s="64"/>
      <c r="D12" s="64"/>
      <c r="E12" s="64"/>
    </row>
    <row r="13" spans="1:8" ht="15" x14ac:dyDescent="0.2">
      <c r="B13" s="65" t="str">
        <f>CONCATENATE(Source!F12, " ", Source!G12)</f>
        <v>Новый объект (ТСН-2001 (Мосгосэкспертиза)) 02-01-04 Система водоснабжения</v>
      </c>
      <c r="C13" s="65"/>
      <c r="D13" s="65"/>
      <c r="E13" s="65"/>
    </row>
    <row r="14" spans="1:8" hidden="1" x14ac:dyDescent="0.2"/>
    <row r="16" spans="1:8" ht="99.75" x14ac:dyDescent="0.2">
      <c r="A16" s="29" t="s">
        <v>1081</v>
      </c>
      <c r="B16" s="29" t="s">
        <v>1181</v>
      </c>
      <c r="C16" s="29" t="s">
        <v>1083</v>
      </c>
      <c r="D16" s="29" t="s">
        <v>1182</v>
      </c>
      <c r="E16" s="29" t="s">
        <v>1183</v>
      </c>
      <c r="F16" s="29" t="s">
        <v>1184</v>
      </c>
      <c r="G16" s="29" t="s">
        <v>1185</v>
      </c>
      <c r="H16" s="29" t="s">
        <v>1186</v>
      </c>
    </row>
    <row r="17" spans="1:8" ht="14.25" x14ac:dyDescent="0.2">
      <c r="A17" s="29">
        <v>1</v>
      </c>
      <c r="B17" s="29">
        <v>2</v>
      </c>
      <c r="C17" s="29">
        <v>3</v>
      </c>
      <c r="D17" s="29">
        <v>4</v>
      </c>
      <c r="E17" s="29">
        <v>5</v>
      </c>
      <c r="F17" s="29">
        <v>6</v>
      </c>
      <c r="G17" s="29">
        <v>7</v>
      </c>
      <c r="H17" s="29">
        <v>8</v>
      </c>
    </row>
    <row r="18" spans="1:8" ht="16.5" x14ac:dyDescent="0.25">
      <c r="A18" s="66" t="str">
        <f>CONCATENATE("Локальная смета: ", Source!G20)</f>
        <v>Локальная смета: Система водоснабжения</v>
      </c>
      <c r="B18" s="66"/>
      <c r="C18" s="66"/>
      <c r="D18" s="66"/>
      <c r="E18" s="66"/>
      <c r="F18" s="66"/>
      <c r="G18" s="66"/>
      <c r="H18" s="66"/>
    </row>
    <row r="19" spans="1:8" ht="16.5" x14ac:dyDescent="0.25">
      <c r="A19" s="66" t="str">
        <f>CONCATENATE("Раздел: ", Source!G24)</f>
        <v>Раздел: Водопровод хозяйственно-питьевой В1 (Подземная часть)</v>
      </c>
      <c r="B19" s="66"/>
      <c r="C19" s="66"/>
      <c r="D19" s="66"/>
      <c r="E19" s="66"/>
      <c r="F19" s="66"/>
      <c r="G19" s="66"/>
      <c r="H19" s="66"/>
    </row>
    <row r="20" spans="1:8" ht="28.5" x14ac:dyDescent="0.2">
      <c r="A20" s="29">
        <v>1</v>
      </c>
      <c r="B20" s="29" t="str">
        <f>Source!E28</f>
        <v>1</v>
      </c>
      <c r="C20" s="69" t="str">
        <f>Source!G28</f>
        <v>Прокладка трубопроводов из стальных труб на бессварных разъемных муфтовых соединениях диаметром до 25 мм</v>
      </c>
      <c r="D20" s="29" t="s">
        <v>23</v>
      </c>
      <c r="E20" s="70">
        <f>Source!I28</f>
        <v>0.18</v>
      </c>
      <c r="F20" s="29" t="str">
        <f>Source!U24</f>
        <v/>
      </c>
      <c r="G20" s="29" t="str">
        <f>"=18/"&amp;"100"</f>
        <v>=18/100</v>
      </c>
      <c r="H20" s="69"/>
    </row>
    <row r="21" spans="1:8" ht="28.5" x14ac:dyDescent="0.2">
      <c r="A21" s="29">
        <v>1.1000000000000001</v>
      </c>
      <c r="B21" s="29" t="str">
        <f>Source!E30</f>
        <v>1,1</v>
      </c>
      <c r="C21" s="69" t="str">
        <f>Source!G30</f>
        <v>Узел трубопровода из стальных водогазопроводных оцинкованных труб, с гильзами, для водоснабжения, диаметр условного прохода 15 мм</v>
      </c>
      <c r="D21" s="29" t="s">
        <v>34</v>
      </c>
      <c r="E21" s="70">
        <f>Source!I30</f>
        <v>18</v>
      </c>
      <c r="F21" s="29" t="str">
        <f>Source!U24</f>
        <v/>
      </c>
      <c r="G21" s="29"/>
      <c r="H21" s="69"/>
    </row>
    <row r="22" spans="1:8" ht="57" x14ac:dyDescent="0.2">
      <c r="A22" s="29">
        <v>1.2</v>
      </c>
      <c r="B22" s="29" t="str">
        <f>Source!E32</f>
        <v>1,2</v>
      </c>
      <c r="C22" s="69" t="str">
        <f>Source!G32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15 мм</v>
      </c>
      <c r="D22" s="29" t="s">
        <v>39</v>
      </c>
      <c r="E22" s="70">
        <f>Source!I32</f>
        <v>6</v>
      </c>
      <c r="F22" s="29" t="str">
        <f>Source!U24</f>
        <v/>
      </c>
      <c r="G22" s="29"/>
      <c r="H22" s="69"/>
    </row>
    <row r="23" spans="1:8" ht="57" x14ac:dyDescent="0.2">
      <c r="A23" s="29">
        <v>1.3</v>
      </c>
      <c r="B23" s="29" t="str">
        <f>Source!E34</f>
        <v>1,3</v>
      </c>
      <c r="C23" s="69" t="str">
        <f>Source!G34</f>
        <v>Кран шаровой, латунный, никелированный, спускной, с наружной резьбой, с насадкой для шланга, с алюминиевой рукояткой, температура рабочей среды от -15 до +90°С, пропускная способность 1,9 м3/ч, номинальное давление PN 1,0 МПа, номинальный диаметр DN 15 мм</v>
      </c>
      <c r="D23" s="29" t="s">
        <v>39</v>
      </c>
      <c r="E23" s="70">
        <f>Source!I34</f>
        <v>44</v>
      </c>
      <c r="F23" s="29" t="str">
        <f>Source!U24</f>
        <v/>
      </c>
      <c r="G23" s="29"/>
      <c r="H23" s="69"/>
    </row>
    <row r="24" spans="1:8" ht="42.75" x14ac:dyDescent="0.2">
      <c r="A24" s="29">
        <v>1.4</v>
      </c>
      <c r="B24" s="29" t="str">
        <f>Source!E36</f>
        <v>1,4</v>
      </c>
      <c r="C24" s="69" t="str">
        <f>Source!G36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24" s="29" t="s">
        <v>48</v>
      </c>
      <c r="E24" s="70">
        <f>Source!I36</f>
        <v>0.12</v>
      </c>
      <c r="F24" s="29" t="str">
        <f>Source!U24</f>
        <v/>
      </c>
      <c r="G24" s="29"/>
      <c r="H24" s="69"/>
    </row>
    <row r="25" spans="1:8" ht="28.5" x14ac:dyDescent="0.2">
      <c r="A25" s="29">
        <v>2</v>
      </c>
      <c r="B25" s="29" t="str">
        <f>Source!E48</f>
        <v>2</v>
      </c>
      <c r="C25" s="69" t="str">
        <f>Source!G48</f>
        <v>Прокладка трубопроводов из стальных труб на бессварных разъемных муфтовых соединениях диаметром до 25 мм</v>
      </c>
      <c r="D25" s="29" t="s">
        <v>23</v>
      </c>
      <c r="E25" s="70">
        <f>Source!I48</f>
        <v>1.1000000000000001</v>
      </c>
      <c r="F25" s="29" t="str">
        <f>Source!U24</f>
        <v/>
      </c>
      <c r="G25" s="29" t="str">
        <f>"=110/"&amp;"100"</f>
        <v>=110/100</v>
      </c>
      <c r="H25" s="69"/>
    </row>
    <row r="26" spans="1:8" ht="28.5" x14ac:dyDescent="0.2">
      <c r="A26" s="29">
        <v>2.1</v>
      </c>
      <c r="B26" s="29" t="str">
        <f>Source!E50</f>
        <v>2,1</v>
      </c>
      <c r="C26" s="69" t="str">
        <f>Source!G50</f>
        <v>Узел трубопровода из стальных водогазопроводных оцинкованных труб, с гильзами, для водоснабжения, диаметр условного прохода 20 мм</v>
      </c>
      <c r="D26" s="29" t="s">
        <v>34</v>
      </c>
      <c r="E26" s="70">
        <f>Source!I50</f>
        <v>110</v>
      </c>
      <c r="F26" s="29" t="str">
        <f>Source!U24</f>
        <v/>
      </c>
      <c r="G26" s="29"/>
      <c r="H26" s="69"/>
    </row>
    <row r="27" spans="1:8" ht="57" x14ac:dyDescent="0.2">
      <c r="A27" s="29">
        <v>2.2000000000000002</v>
      </c>
      <c r="B27" s="29" t="str">
        <f>Source!E52</f>
        <v>2,2</v>
      </c>
      <c r="C27" s="69" t="str">
        <f>Source!G52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20 мм</v>
      </c>
      <c r="D27" s="29" t="s">
        <v>39</v>
      </c>
      <c r="E27" s="70">
        <f>Source!I52</f>
        <v>24</v>
      </c>
      <c r="F27" s="29" t="str">
        <f>Source!U24</f>
        <v/>
      </c>
      <c r="G27" s="29"/>
      <c r="H27" s="69"/>
    </row>
    <row r="28" spans="1:8" ht="42.75" x14ac:dyDescent="0.2">
      <c r="A28" s="29">
        <v>2.2999999999999998</v>
      </c>
      <c r="B28" s="29" t="str">
        <f>Source!E54</f>
        <v>2,3</v>
      </c>
      <c r="C28" s="69" t="str">
        <f>Source!G54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28" s="29" t="s">
        <v>48</v>
      </c>
      <c r="E28" s="70">
        <f>Source!I54</f>
        <v>0.55000000000000004</v>
      </c>
      <c r="F28" s="29" t="str">
        <f>Source!U24</f>
        <v/>
      </c>
      <c r="G28" s="29"/>
      <c r="H28" s="69"/>
    </row>
    <row r="29" spans="1:8" ht="28.5" x14ac:dyDescent="0.2">
      <c r="A29" s="29">
        <v>3</v>
      </c>
      <c r="B29" s="29" t="str">
        <f>Source!E64</f>
        <v>3</v>
      </c>
      <c r="C29" s="69" t="str">
        <f>Source!G64</f>
        <v>Прокладка трубопроводов из стальных труб на бессварных разъемных муфтовых соединениях диаметром до 25 мм</v>
      </c>
      <c r="D29" s="29" t="s">
        <v>23</v>
      </c>
      <c r="E29" s="70">
        <f>Source!I64</f>
        <v>1.75</v>
      </c>
      <c r="F29" s="29" t="str">
        <f>Source!U24</f>
        <v/>
      </c>
      <c r="G29" s="29" t="str">
        <f>"=175/"&amp;"100"</f>
        <v>=175/100</v>
      </c>
      <c r="H29" s="69"/>
    </row>
    <row r="30" spans="1:8" ht="28.5" x14ac:dyDescent="0.2">
      <c r="A30" s="29">
        <v>3.1</v>
      </c>
      <c r="B30" s="29" t="str">
        <f>Source!E66</f>
        <v>3,1</v>
      </c>
      <c r="C30" s="69" t="str">
        <f>Source!G66</f>
        <v>Узел трубопровода из стальных водогазопроводных оцинкованных труб, с гильзами, для водоснабжения, диаметр условного прохода 25 мм</v>
      </c>
      <c r="D30" s="29" t="s">
        <v>34</v>
      </c>
      <c r="E30" s="70">
        <f>Source!I66</f>
        <v>175</v>
      </c>
      <c r="F30" s="29" t="str">
        <f>Source!U24</f>
        <v/>
      </c>
      <c r="G30" s="29"/>
      <c r="H30" s="69"/>
    </row>
    <row r="31" spans="1:8" ht="42.75" x14ac:dyDescent="0.2">
      <c r="A31" s="29">
        <v>3.2</v>
      </c>
      <c r="B31" s="29" t="str">
        <f>Source!E68</f>
        <v>3,2</v>
      </c>
      <c r="C31" s="69" t="str">
        <f>Source!G68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31" s="29" t="s">
        <v>48</v>
      </c>
      <c r="E31" s="70">
        <f>Source!I68</f>
        <v>0.87</v>
      </c>
      <c r="F31" s="29" t="str">
        <f>Source!U24</f>
        <v/>
      </c>
      <c r="G31" s="29"/>
      <c r="H31" s="69"/>
    </row>
    <row r="32" spans="1:8" ht="57" x14ac:dyDescent="0.2">
      <c r="A32" s="29">
        <v>3.3</v>
      </c>
      <c r="B32" s="29" t="str">
        <f>Source!E70</f>
        <v>3,3</v>
      </c>
      <c r="C32" s="69" t="str">
        <f>Source!G70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25 мм</v>
      </c>
      <c r="D32" s="29" t="s">
        <v>39</v>
      </c>
      <c r="E32" s="70">
        <f>Source!I70</f>
        <v>14</v>
      </c>
      <c r="F32" s="29" t="str">
        <f>Source!U24</f>
        <v/>
      </c>
      <c r="G32" s="29"/>
      <c r="H32" s="69"/>
    </row>
    <row r="33" spans="1:8" ht="28.5" x14ac:dyDescent="0.2">
      <c r="A33" s="29">
        <v>4</v>
      </c>
      <c r="B33" s="29" t="str">
        <f>Source!E80</f>
        <v>4</v>
      </c>
      <c r="C33" s="69" t="str">
        <f>Source!G80</f>
        <v>Прокладка трубопроводов из стальных труб на бессварных разъемных муфтовых соединениях диаметром 32 мм</v>
      </c>
      <c r="D33" s="29" t="s">
        <v>23</v>
      </c>
      <c r="E33" s="70">
        <f>Source!I80</f>
        <v>0.4</v>
      </c>
      <c r="F33" s="29" t="str">
        <f>Source!U24</f>
        <v/>
      </c>
      <c r="G33" s="29" t="str">
        <f>"=40/"&amp;"100"</f>
        <v>=40/100</v>
      </c>
      <c r="H33" s="69"/>
    </row>
    <row r="34" spans="1:8" ht="28.5" x14ac:dyDescent="0.2">
      <c r="A34" s="29">
        <v>4.0999999999999996</v>
      </c>
      <c r="B34" s="29" t="str">
        <f>Source!E82</f>
        <v>4,1</v>
      </c>
      <c r="C34" s="69" t="str">
        <f>Source!G82</f>
        <v>Узел трубопровода из стальных водогазопроводных оцинкованных труб, с гильзами, для водоснабжения, диаметр условного прохода 32 мм</v>
      </c>
      <c r="D34" s="29" t="s">
        <v>34</v>
      </c>
      <c r="E34" s="70">
        <f>Source!I82</f>
        <v>40</v>
      </c>
      <c r="F34" s="29" t="str">
        <f>Source!U24</f>
        <v/>
      </c>
      <c r="G34" s="29"/>
      <c r="H34" s="69"/>
    </row>
    <row r="35" spans="1:8" ht="57" x14ac:dyDescent="0.2">
      <c r="A35" s="29">
        <v>4.2</v>
      </c>
      <c r="B35" s="29" t="str">
        <f>Source!E84</f>
        <v>4,2</v>
      </c>
      <c r="C35" s="69" t="str">
        <f>Source!G84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32 мм</v>
      </c>
      <c r="D35" s="29" t="s">
        <v>39</v>
      </c>
      <c r="E35" s="70">
        <f>Source!I84</f>
        <v>2</v>
      </c>
      <c r="F35" s="29" t="str">
        <f>Source!U24</f>
        <v/>
      </c>
      <c r="G35" s="29"/>
      <c r="H35" s="69"/>
    </row>
    <row r="36" spans="1:8" ht="42.75" x14ac:dyDescent="0.2">
      <c r="A36" s="29">
        <v>4.3</v>
      </c>
      <c r="B36" s="29" t="str">
        <f>Source!E86</f>
        <v>4,3</v>
      </c>
      <c r="C36" s="69" t="str">
        <f>Source!G86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36" s="29" t="s">
        <v>48</v>
      </c>
      <c r="E36" s="70">
        <f>Source!I86</f>
        <v>0.16</v>
      </c>
      <c r="F36" s="29" t="str">
        <f>Source!U24</f>
        <v/>
      </c>
      <c r="G36" s="29"/>
      <c r="H36" s="69"/>
    </row>
    <row r="37" spans="1:8" ht="28.5" x14ac:dyDescent="0.2">
      <c r="A37" s="29">
        <v>5</v>
      </c>
      <c r="B37" s="29" t="str">
        <f>Source!E96</f>
        <v>5</v>
      </c>
      <c r="C37" s="69" t="str">
        <f>Source!G96</f>
        <v>Прокладка трубопроводов из стальных труб на бессварных разъемных муфтовых соединениях диаметром 40 мм</v>
      </c>
      <c r="D37" s="29" t="s">
        <v>23</v>
      </c>
      <c r="E37" s="70">
        <f>Source!I96</f>
        <v>0.37</v>
      </c>
      <c r="F37" s="29" t="str">
        <f>Source!U24</f>
        <v/>
      </c>
      <c r="G37" s="29" t="str">
        <f>"=37/"&amp;"100"</f>
        <v>=37/100</v>
      </c>
      <c r="H37" s="69"/>
    </row>
    <row r="38" spans="1:8" ht="28.5" x14ac:dyDescent="0.2">
      <c r="A38" s="29">
        <v>5.0999999999999996</v>
      </c>
      <c r="B38" s="29" t="str">
        <f>Source!E98</f>
        <v>5,1</v>
      </c>
      <c r="C38" s="69" t="str">
        <f>Source!G98</f>
        <v>Узел трубопровода из стальных водогазопроводных оцинкованных труб, с гильзами, для водоснабжения, диаметр условного прохода 40 мм</v>
      </c>
      <c r="D38" s="29" t="s">
        <v>34</v>
      </c>
      <c r="E38" s="70">
        <f>Source!I98</f>
        <v>37</v>
      </c>
      <c r="F38" s="29" t="str">
        <f>Source!U24</f>
        <v/>
      </c>
      <c r="G38" s="29"/>
      <c r="H38" s="69"/>
    </row>
    <row r="39" spans="1:8" ht="42.75" x14ac:dyDescent="0.2">
      <c r="A39" s="29">
        <v>5.2</v>
      </c>
      <c r="B39" s="29" t="str">
        <f>Source!E100</f>
        <v>5,2</v>
      </c>
      <c r="C39" s="69" t="str">
        <f>Source!G100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39" s="29" t="s">
        <v>48</v>
      </c>
      <c r="E39" s="70">
        <f>Source!I100</f>
        <v>0.12000000000000001</v>
      </c>
      <c r="F39" s="29" t="str">
        <f>Source!U24</f>
        <v/>
      </c>
      <c r="G39" s="29"/>
      <c r="H39" s="69"/>
    </row>
    <row r="40" spans="1:8" ht="28.5" x14ac:dyDescent="0.2">
      <c r="A40" s="29">
        <v>6</v>
      </c>
      <c r="B40" s="29" t="str">
        <f>Source!E108</f>
        <v>6</v>
      </c>
      <c r="C40" s="69" t="str">
        <f>Source!G108</f>
        <v>Прокладка трубопроводов из стальных труб на бессварных разъемных муфтовых соединениях диаметром 50 мм</v>
      </c>
      <c r="D40" s="29" t="s">
        <v>23</v>
      </c>
      <c r="E40" s="70">
        <f>Source!I108</f>
        <v>0.35</v>
      </c>
      <c r="F40" s="29" t="str">
        <f>Source!U24</f>
        <v/>
      </c>
      <c r="G40" s="29" t="str">
        <f>"=35/"&amp;"100"</f>
        <v>=35/100</v>
      </c>
      <c r="H40" s="69"/>
    </row>
    <row r="41" spans="1:8" ht="42.75" x14ac:dyDescent="0.2">
      <c r="A41" s="29">
        <v>6.1</v>
      </c>
      <c r="B41" s="29" t="str">
        <f>Source!E110</f>
        <v>6,1</v>
      </c>
      <c r="C41" s="69" t="str">
        <f>Source!G110</f>
        <v>Трубы стальные сварные водогазопроводные, оцинкованные, обыкновенные, ГОСТ 3262-75, диаметр условного прохода 50 мм, толщина стенки 3,5 мм</v>
      </c>
      <c r="D41" s="29" t="s">
        <v>34</v>
      </c>
      <c r="E41" s="70">
        <f>Source!I110</f>
        <v>35</v>
      </c>
      <c r="F41" s="29" t="str">
        <f>Source!U24</f>
        <v/>
      </c>
      <c r="G41" s="29"/>
      <c r="H41" s="69"/>
    </row>
    <row r="42" spans="1:8" ht="42.75" x14ac:dyDescent="0.2">
      <c r="A42" s="29">
        <v>6.2</v>
      </c>
      <c r="B42" s="29" t="str">
        <f>Source!E112</f>
        <v>6,2</v>
      </c>
      <c r="C42" s="69" t="str">
        <f>Source!G112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42" s="29" t="s">
        <v>48</v>
      </c>
      <c r="E42" s="70">
        <f>Source!I112</f>
        <v>0.11000000000000001</v>
      </c>
      <c r="F42" s="29" t="str">
        <f>Source!U24</f>
        <v/>
      </c>
      <c r="G42" s="29"/>
      <c r="H42" s="69"/>
    </row>
    <row r="43" spans="1:8" ht="28.5" x14ac:dyDescent="0.2">
      <c r="A43" s="29">
        <v>7</v>
      </c>
      <c r="B43" s="29" t="str">
        <f>Source!E120</f>
        <v>7</v>
      </c>
      <c r="C43" s="69" t="str">
        <f>Source!G120</f>
        <v>Прокладка трубопроводов из стальных труб на бессварных разъемных муфтовых соединениях диаметром 65 мм</v>
      </c>
      <c r="D43" s="29" t="s">
        <v>23</v>
      </c>
      <c r="E43" s="70">
        <f>Source!I120</f>
        <v>0.5</v>
      </c>
      <c r="F43" s="29" t="str">
        <f>Source!U24</f>
        <v/>
      </c>
      <c r="G43" s="29" t="str">
        <f>"=50/"&amp;"100"</f>
        <v>=50/100</v>
      </c>
      <c r="H43" s="69"/>
    </row>
    <row r="44" spans="1:8" ht="42.75" x14ac:dyDescent="0.2">
      <c r="A44" s="29">
        <v>7.1</v>
      </c>
      <c r="B44" s="29" t="str">
        <f>Source!E122</f>
        <v>7,1</v>
      </c>
      <c r="C44" s="69" t="str">
        <f>Source!G122</f>
        <v>Трубы стальные сварные водогазопроводные, оцинкованные, обыкновенные, ГОСТ 3262-75, диаметр условного прохода 65 мм, толщина стенки 4 мм</v>
      </c>
      <c r="D44" s="29" t="s">
        <v>34</v>
      </c>
      <c r="E44" s="70">
        <f>Source!I122</f>
        <v>50</v>
      </c>
      <c r="F44" s="29" t="str">
        <f>Source!U24</f>
        <v/>
      </c>
      <c r="G44" s="29"/>
      <c r="H44" s="69"/>
    </row>
    <row r="45" spans="1:8" ht="14.25" x14ac:dyDescent="0.2">
      <c r="A45" s="29">
        <v>7.2</v>
      </c>
      <c r="B45" s="29" t="str">
        <f>Source!E124</f>
        <v>7,2</v>
      </c>
      <c r="C45" s="69" t="str">
        <f>Source!G124</f>
        <v>Хомут металлический для труб, диаметр от 104 до 112 мм</v>
      </c>
      <c r="D45" s="29" t="s">
        <v>39</v>
      </c>
      <c r="E45" s="70">
        <f>Source!I124</f>
        <v>25</v>
      </c>
      <c r="F45" s="29" t="str">
        <f>Source!U24</f>
        <v/>
      </c>
      <c r="G45" s="29"/>
      <c r="H45" s="69"/>
    </row>
    <row r="46" spans="1:8" ht="28.5" x14ac:dyDescent="0.2">
      <c r="A46" s="29">
        <v>8</v>
      </c>
      <c r="B46" s="29" t="str">
        <f>Source!E132</f>
        <v>8</v>
      </c>
      <c r="C46" s="69" t="str">
        <f>Source!G132</f>
        <v>Прокладка трубопроводов из стальных труб на бессварных разъемных муфтовых соединениях диаметром 80 мм</v>
      </c>
      <c r="D46" s="29" t="s">
        <v>23</v>
      </c>
      <c r="E46" s="70">
        <f>Source!I132</f>
        <v>0.4</v>
      </c>
      <c r="F46" s="29" t="str">
        <f>Source!U24</f>
        <v/>
      </c>
      <c r="G46" s="29" t="str">
        <f>"=40/"&amp;"100"</f>
        <v>=40/100</v>
      </c>
      <c r="H46" s="69"/>
    </row>
    <row r="47" spans="1:8" ht="42.75" x14ac:dyDescent="0.2">
      <c r="A47" s="29">
        <v>8.1</v>
      </c>
      <c r="B47" s="29" t="str">
        <f>Source!E134</f>
        <v>8,1</v>
      </c>
      <c r="C47" s="69" t="str">
        <f>Source!G134</f>
        <v>Трубы стальные сварные водогазопроводные, оцинкованные, обыкновенные, ГОСТ 3262-75, диаметр условного прохода 80 мм, толщина стенки 4 мм</v>
      </c>
      <c r="D47" s="29" t="s">
        <v>34</v>
      </c>
      <c r="E47" s="70">
        <f>Source!I134</f>
        <v>40</v>
      </c>
      <c r="F47" s="29" t="str">
        <f>Source!U24</f>
        <v/>
      </c>
      <c r="G47" s="29"/>
      <c r="H47" s="69"/>
    </row>
    <row r="48" spans="1:8" ht="14.25" x14ac:dyDescent="0.2">
      <c r="A48" s="29">
        <v>8.1999999999999993</v>
      </c>
      <c r="B48" s="29" t="str">
        <f>Source!E136</f>
        <v>8,2</v>
      </c>
      <c r="C48" s="69" t="str">
        <f>Source!G136</f>
        <v>Хомут металлический для труб, диаметр от 104 до 112 мм</v>
      </c>
      <c r="D48" s="29" t="s">
        <v>39</v>
      </c>
      <c r="E48" s="70">
        <f>Source!I136</f>
        <v>25</v>
      </c>
      <c r="F48" s="29" t="str">
        <f>Source!U24</f>
        <v/>
      </c>
      <c r="G48" s="29"/>
      <c r="H48" s="69"/>
    </row>
    <row r="49" spans="1:8" ht="28.5" x14ac:dyDescent="0.2">
      <c r="A49" s="29">
        <v>9</v>
      </c>
      <c r="B49" s="29" t="str">
        <f>Source!E144</f>
        <v>9</v>
      </c>
      <c r="C49" s="69" t="str">
        <f>Source!G144</f>
        <v>Прокладка трубопроводов из стальных труб на бессварных разъемных муфтовых соединениях диаметром 100 мм</v>
      </c>
      <c r="D49" s="29" t="s">
        <v>23</v>
      </c>
      <c r="E49" s="70">
        <f>Source!I144</f>
        <v>0.05</v>
      </c>
      <c r="F49" s="29" t="str">
        <f>Source!U24</f>
        <v/>
      </c>
      <c r="G49" s="29" t="str">
        <f>"=5/"&amp;"100"</f>
        <v>=5/100</v>
      </c>
      <c r="H49" s="69"/>
    </row>
    <row r="50" spans="1:8" ht="42.75" x14ac:dyDescent="0.2">
      <c r="A50" s="29">
        <v>9.1</v>
      </c>
      <c r="B50" s="29" t="str">
        <f>Source!E146</f>
        <v>9,1</v>
      </c>
      <c r="C50" s="69" t="str">
        <f>Source!G146</f>
        <v>Трубы стальные сварные водогазопроводные, оцинкованные, обыкновенные, ГОСТ 3262-75, диаметр условного прохода 90 мм, толщина стенки 4 мм</v>
      </c>
      <c r="D50" s="29" t="s">
        <v>34</v>
      </c>
      <c r="E50" s="70">
        <f>Source!I146</f>
        <v>5</v>
      </c>
      <c r="F50" s="29" t="str">
        <f>Source!U24</f>
        <v/>
      </c>
      <c r="G50" s="29"/>
      <c r="H50" s="69"/>
    </row>
    <row r="51" spans="1:8" ht="14.25" x14ac:dyDescent="0.2">
      <c r="A51" s="29">
        <v>9.1999999999999993</v>
      </c>
      <c r="B51" s="29" t="str">
        <f>Source!E148</f>
        <v>9,2</v>
      </c>
      <c r="C51" s="69" t="str">
        <f>Source!G148</f>
        <v>Хомут металлический для труб, диаметр от 104 до 112 мм</v>
      </c>
      <c r="D51" s="29" t="s">
        <v>39</v>
      </c>
      <c r="E51" s="70">
        <f>Source!I148</f>
        <v>2</v>
      </c>
      <c r="F51" s="29" t="str">
        <f>Source!U24</f>
        <v/>
      </c>
      <c r="G51" s="29"/>
      <c r="H51" s="69"/>
    </row>
    <row r="52" spans="1:8" ht="42.75" x14ac:dyDescent="0.2">
      <c r="A52" s="29">
        <v>10</v>
      </c>
      <c r="B52" s="29" t="str">
        <f>Source!E156</f>
        <v>10</v>
      </c>
      <c r="C52" s="69" t="str">
        <f>Source!G156</f>
        <v>Гидравлическое испытание трубопроводов систем отопления, водопровода и горячего водоснабжения диаметром до 50 мм</v>
      </c>
      <c r="D52" s="29" t="s">
        <v>52</v>
      </c>
      <c r="E52" s="70">
        <f>Source!I156</f>
        <v>4.1500000000000004</v>
      </c>
      <c r="F52" s="29" t="str">
        <f>Source!U24</f>
        <v/>
      </c>
      <c r="G52" s="29" t="str">
        <f>"=(18+"&amp;"110+"&amp;"175+"&amp;"40+"&amp;"37+"&amp;"35)/"&amp;"100"</f>
        <v>=(18+110+175+40+37+35)/100</v>
      </c>
      <c r="H52" s="69"/>
    </row>
    <row r="53" spans="1:8" ht="28.5" x14ac:dyDescent="0.2">
      <c r="A53" s="29">
        <v>11</v>
      </c>
      <c r="B53" s="29" t="str">
        <f>Source!E158</f>
        <v>11</v>
      </c>
      <c r="C53" s="69" t="str">
        <f>Source!G158</f>
        <v>Гидравлическое испытание трубопроводов систем отопления, водопровода и горячего водоснабжения диаметром до 100 мм</v>
      </c>
      <c r="D53" s="29" t="s">
        <v>52</v>
      </c>
      <c r="E53" s="70">
        <f>Source!I158</f>
        <v>0.95</v>
      </c>
      <c r="F53" s="29" t="str">
        <f>Source!U24</f>
        <v/>
      </c>
      <c r="G53" s="29" t="str">
        <f>"=(50+"&amp;"40+"&amp;"5)/"&amp;"100"</f>
        <v>=(50+40+5)/100</v>
      </c>
      <c r="H53" s="69"/>
    </row>
    <row r="54" spans="1:8" ht="42.75" x14ac:dyDescent="0.2">
      <c r="A54" s="29">
        <v>12</v>
      </c>
      <c r="B54" s="29" t="str">
        <f>Source!E160</f>
        <v>12</v>
      </c>
      <c r="C54" s="69" t="str">
        <f>Source!G160</f>
        <v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20 мм</v>
      </c>
      <c r="D54" s="29" t="s">
        <v>23</v>
      </c>
      <c r="E54" s="70">
        <f>Source!I160</f>
        <v>0.35</v>
      </c>
      <c r="F54" s="29" t="str">
        <f>Source!U24</f>
        <v/>
      </c>
      <c r="G54" s="29" t="str">
        <f>"=35/"&amp;"100"</f>
        <v>=35/100</v>
      </c>
      <c r="H54" s="69"/>
    </row>
    <row r="55" spans="1:8" ht="42.75" x14ac:dyDescent="0.2">
      <c r="A55" s="29">
        <v>12.1</v>
      </c>
      <c r="B55" s="29" t="str">
        <f>Source!E162</f>
        <v>12,1</v>
      </c>
      <c r="C55" s="69" t="str">
        <f>Source!G162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55" s="29" t="s">
        <v>48</v>
      </c>
      <c r="E55" s="70">
        <f>Source!I162</f>
        <v>0.15</v>
      </c>
      <c r="F55" s="29" t="str">
        <f>Source!U24</f>
        <v/>
      </c>
      <c r="G55" s="29"/>
      <c r="H55" s="69"/>
    </row>
    <row r="56" spans="1:8" ht="42.75" x14ac:dyDescent="0.2">
      <c r="A56" s="29">
        <v>12.2</v>
      </c>
      <c r="B56" s="29" t="str">
        <f>Source!E164</f>
        <v>12,2</v>
      </c>
      <c r="C56" s="69" t="str">
        <f>Source!G164</f>
        <v>Трубы напорные многослойные, армированные стекловолокном из полипропилена PPR100/PPRGF/PPR100, ГОСТ 32415-2013, диаметр 20 мм, толщина стенки 2,8 мм</v>
      </c>
      <c r="D56" s="29" t="s">
        <v>34</v>
      </c>
      <c r="E56" s="70">
        <f>Source!I164</f>
        <v>35.875</v>
      </c>
      <c r="F56" s="29" t="str">
        <f>Source!U24</f>
        <v/>
      </c>
      <c r="G56" s="29"/>
      <c r="H56" s="69"/>
    </row>
    <row r="57" spans="1:8" ht="42.75" x14ac:dyDescent="0.2">
      <c r="A57" s="29">
        <v>12.3</v>
      </c>
      <c r="B57" s="29" t="str">
        <f>Source!E166</f>
        <v>12,3</v>
      </c>
      <c r="C57" s="69" t="str">
        <f>Source!G166</f>
        <v>Муфта из полипропилена PP-R тип 3 (PRC-R), ГОСТ 32415-2013, комбинированная разъемная, наружная резьба, диаметр 20-20 мм/Ду=15мм</v>
      </c>
      <c r="D57" s="29" t="s">
        <v>39</v>
      </c>
      <c r="E57" s="70">
        <f>Source!I166</f>
        <v>15</v>
      </c>
      <c r="F57" s="29" t="str">
        <f>Source!U24</f>
        <v/>
      </c>
      <c r="G57" s="29"/>
      <c r="H57" s="69"/>
    </row>
    <row r="58" spans="1:8" ht="28.5" x14ac:dyDescent="0.2">
      <c r="A58" s="29">
        <v>12.4</v>
      </c>
      <c r="B58" s="29" t="str">
        <f>Source!E168</f>
        <v>12,4</v>
      </c>
      <c r="C58" s="69" t="str">
        <f>Source!G168</f>
        <v>Тройник из полипропилена PP-R, ГОСТ 32415-2013, равнопроходной, номинальное давление PN 25, номинальный диаметр DN 20 мм /Ду=15мм</v>
      </c>
      <c r="D58" s="29" t="s">
        <v>39</v>
      </c>
      <c r="E58" s="70">
        <f>Source!I168</f>
        <v>11.999999999999998</v>
      </c>
      <c r="F58" s="29" t="str">
        <f>Source!U24</f>
        <v/>
      </c>
      <c r="G58" s="29"/>
      <c r="H58" s="69"/>
    </row>
    <row r="59" spans="1:8" ht="28.5" x14ac:dyDescent="0.2">
      <c r="A59" s="29">
        <v>12.5</v>
      </c>
      <c r="B59" s="29" t="str">
        <f>Source!E170</f>
        <v>12,5</v>
      </c>
      <c r="C59" s="69" t="str">
        <f>Source!G170</f>
        <v>Уголок 90° из полипропилена PP-R тип 3 (PRC-R), ГОСТ 32415-2013, наружный диаметр 16 мм</v>
      </c>
      <c r="D59" s="29" t="s">
        <v>39</v>
      </c>
      <c r="E59" s="70">
        <f>Source!I170</f>
        <v>20</v>
      </c>
      <c r="F59" s="29" t="str">
        <f>Source!U24</f>
        <v/>
      </c>
      <c r="G59" s="29"/>
      <c r="H59" s="69"/>
    </row>
    <row r="60" spans="1:8" ht="14.25" x14ac:dyDescent="0.2">
      <c r="A60" s="29">
        <v>12.6</v>
      </c>
      <c r="B60" s="29" t="str">
        <f>Source!E172</f>
        <v>12,6</v>
      </c>
      <c r="C60" s="69" t="str">
        <f>Source!G172</f>
        <v>Сверло победитовое, диаметр 8 мм, длина 80 мм</v>
      </c>
      <c r="D60" s="29" t="s">
        <v>39</v>
      </c>
      <c r="E60" s="70">
        <f>Source!I172</f>
        <v>0.36749999999999999</v>
      </c>
      <c r="F60" s="29" t="str">
        <f>Source!U24</f>
        <v/>
      </c>
      <c r="G60" s="29"/>
      <c r="H60" s="69"/>
    </row>
    <row r="61" spans="1:8" ht="42.75" x14ac:dyDescent="0.2">
      <c r="A61" s="29">
        <v>13</v>
      </c>
      <c r="B61" s="29" t="str">
        <f>Source!E174</f>
        <v>13</v>
      </c>
      <c r="C61" s="69" t="str">
        <f>Source!G174</f>
        <v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20 мм</v>
      </c>
      <c r="D61" s="29" t="s">
        <v>222</v>
      </c>
      <c r="E61" s="70">
        <f>Source!I174</f>
        <v>1.06</v>
      </c>
      <c r="F61" s="29" t="str">
        <f>Source!U24</f>
        <v/>
      </c>
      <c r="G61" s="29" t="str">
        <f>"=(2*"&amp;"15+"&amp;"3*"&amp;"12+"&amp;"2*"&amp;"20)/"&amp;"100"</f>
        <v>=(2*15+3*12+2*20)/100</v>
      </c>
      <c r="H61" s="69"/>
    </row>
    <row r="62" spans="1:8" ht="28.5" x14ac:dyDescent="0.2">
      <c r="A62" s="29">
        <v>14</v>
      </c>
      <c r="B62" s="29" t="str">
        <f>Source!E177</f>
        <v>14</v>
      </c>
      <c r="C62" s="69" t="str">
        <f>Source!G177</f>
        <v>Установка вентилей, задвижек, затворов, клапанов обратных, кранов проходных на трубопроводах из стальных труб диаметром до 100 мм</v>
      </c>
      <c r="D62" s="29" t="s">
        <v>228</v>
      </c>
      <c r="E62" s="70">
        <f>Source!I177</f>
        <v>1</v>
      </c>
      <c r="F62" s="29" t="str">
        <f>Source!U24</f>
        <v/>
      </c>
      <c r="G62" s="29">
        <f>Source!I177</f>
        <v>1</v>
      </c>
      <c r="H62" s="69"/>
    </row>
    <row r="63" spans="1:8" ht="42.75" x14ac:dyDescent="0.2">
      <c r="A63" s="29">
        <v>14.1</v>
      </c>
      <c r="B63" s="29" t="str">
        <f>Source!E179</f>
        <v>14,1</v>
      </c>
      <c r="C63" s="69" t="str">
        <f>Source!G179</f>
        <v>Фланец стальной плоский приварной с соединительным выступом, ГОСТ 33259-2015, из стали Ст3сп, номинальное давление PN 1,6 МПа, номинальный диаметр DN 100 мм</v>
      </c>
      <c r="D63" s="29" t="s">
        <v>39</v>
      </c>
      <c r="E63" s="70">
        <f>Source!I179</f>
        <v>2</v>
      </c>
      <c r="F63" s="29" t="str">
        <f>Source!U24</f>
        <v/>
      </c>
      <c r="G63" s="29"/>
      <c r="H63" s="69"/>
    </row>
    <row r="64" spans="1:8" ht="42.75" x14ac:dyDescent="0.2">
      <c r="A64" s="29">
        <v>14.2</v>
      </c>
      <c r="B64" s="29" t="str">
        <f>Source!E181</f>
        <v>14,2</v>
      </c>
      <c r="C64" s="69" t="str">
        <f>Source!G181</f>
        <v>Задвижка с обрезиненным клином, чугунная, с невыдвижным шпинделем, фланцевая, с ручным приводом, МЗВ (30ч39р), номинальное давление PN 1,6 МПа, номинальный диаметр DN 100 мм</v>
      </c>
      <c r="D64" s="29" t="s">
        <v>39</v>
      </c>
      <c r="E64" s="70">
        <f>Source!I181</f>
        <v>1</v>
      </c>
      <c r="F64" s="29" t="str">
        <f>Source!U24</f>
        <v/>
      </c>
      <c r="G64" s="29"/>
      <c r="H64" s="69"/>
    </row>
    <row r="65" spans="1:8" ht="28.5" x14ac:dyDescent="0.2">
      <c r="A65" s="29">
        <v>15</v>
      </c>
      <c r="B65" s="29" t="str">
        <f>Source!E183</f>
        <v>15</v>
      </c>
      <c r="C65" s="69" t="str">
        <f>Source!G183</f>
        <v>Установка вентилей, задвижек, затворов, клапанов обратных, кранов проходных на трубопроводах из стальных труб диаметром до 100 мм</v>
      </c>
      <c r="D65" s="29" t="s">
        <v>228</v>
      </c>
      <c r="E65" s="70">
        <f>Source!I183</f>
        <v>1</v>
      </c>
      <c r="F65" s="29" t="str">
        <f>Source!U24</f>
        <v/>
      </c>
      <c r="G65" s="29">
        <f>Source!I183</f>
        <v>1</v>
      </c>
      <c r="H65" s="69"/>
    </row>
    <row r="66" spans="1:8" ht="42.75" x14ac:dyDescent="0.2">
      <c r="A66" s="29">
        <v>15.1</v>
      </c>
      <c r="B66" s="29" t="str">
        <f>Source!E185</f>
        <v>15,1</v>
      </c>
      <c r="C66" s="69" t="str">
        <f>Source!G185</f>
        <v>Фланец стальной плоский приварной с соединительным выступом, ГОСТ 33259-2015, из стали Ст3сп, номинальное давление PN 1,6 МПа, номинальный диаметр DN 100 мм</v>
      </c>
      <c r="D66" s="29" t="s">
        <v>39</v>
      </c>
      <c r="E66" s="70">
        <f>Source!I185</f>
        <v>2</v>
      </c>
      <c r="F66" s="29" t="str">
        <f>Source!U24</f>
        <v/>
      </c>
      <c r="G66" s="29"/>
      <c r="H66" s="69"/>
    </row>
    <row r="67" spans="1:8" ht="42.75" x14ac:dyDescent="0.2">
      <c r="A67" s="29">
        <v>15.2</v>
      </c>
      <c r="B67" s="29" t="str">
        <f>Source!E187</f>
        <v>15,2</v>
      </c>
      <c r="C67" s="69" t="str">
        <f>Source!G187</f>
        <v>Клапан обратный, чугунный, фланцевый, температура рабочей среды от -10 до +100°С, условная пропускная способность 396 м3/ч, номинальное давление РN 1,6 МПа, номинальный диаметр DN 100 мм</v>
      </c>
      <c r="D67" s="29" t="s">
        <v>39</v>
      </c>
      <c r="E67" s="70">
        <f>Source!I187</f>
        <v>1</v>
      </c>
      <c r="F67" s="29" t="str">
        <f>Source!U24</f>
        <v/>
      </c>
      <c r="G67" s="29"/>
      <c r="H67" s="69"/>
    </row>
    <row r="68" spans="1:8" ht="57" x14ac:dyDescent="0.2">
      <c r="A68" s="29">
        <v>16</v>
      </c>
      <c r="B68" s="29" t="str">
        <f>Source!E189</f>
        <v>16</v>
      </c>
      <c r="C68" s="69" t="str">
        <f>Source!G189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15 мм</v>
      </c>
      <c r="D68" s="29" t="s">
        <v>39</v>
      </c>
      <c r="E68" s="70">
        <f>Source!I189</f>
        <v>2</v>
      </c>
      <c r="F68" s="29" t="str">
        <f>Source!U24</f>
        <v/>
      </c>
      <c r="G68" s="29">
        <f>Source!I189</f>
        <v>2</v>
      </c>
      <c r="H68" s="69"/>
    </row>
    <row r="69" spans="1:8" ht="14.25" x14ac:dyDescent="0.2">
      <c r="A69" s="29">
        <v>17</v>
      </c>
      <c r="B69" s="29" t="str">
        <f>Source!E195</f>
        <v>17</v>
      </c>
      <c r="C69" s="69" t="str">
        <f>Source!G195</f>
        <v>Установка фильтров диаметром до 25 мм</v>
      </c>
      <c r="D69" s="29" t="s">
        <v>254</v>
      </c>
      <c r="E69" s="70">
        <f>Source!I195</f>
        <v>2</v>
      </c>
      <c r="F69" s="29" t="str">
        <f>Source!U24</f>
        <v/>
      </c>
      <c r="G69" s="29">
        <f>Source!I195</f>
        <v>2</v>
      </c>
      <c r="H69" s="69"/>
    </row>
    <row r="70" spans="1:8" ht="42.75" x14ac:dyDescent="0.2">
      <c r="A70" s="29">
        <v>17.100000000000001</v>
      </c>
      <c r="B70" s="29" t="str">
        <f>Source!E197</f>
        <v>17,1</v>
      </c>
      <c r="C70" s="69" t="str">
        <f>Source!G197</f>
        <v>Фильтр сетчатый, латунный, муфтовый, со сливной пробкой, температура рабочей среды до +110°С, номинальное давление PN 1,6 МПа, номинальный диаметр DN 15 мм</v>
      </c>
      <c r="D70" s="29" t="s">
        <v>39</v>
      </c>
      <c r="E70" s="70">
        <f>Source!I197</f>
        <v>2</v>
      </c>
      <c r="F70" s="29" t="str">
        <f>Source!U24</f>
        <v/>
      </c>
      <c r="G70" s="29"/>
      <c r="H70" s="69"/>
    </row>
    <row r="71" spans="1:8" ht="14.25" x14ac:dyDescent="0.2">
      <c r="A71" s="29">
        <v>18</v>
      </c>
      <c r="B71" s="29" t="str">
        <f>Source!E199</f>
        <v>18</v>
      </c>
      <c r="C71" s="69" t="str">
        <f>Source!G199</f>
        <v>Установка прибора на резьбовых соединениях</v>
      </c>
      <c r="D71" s="29" t="s">
        <v>228</v>
      </c>
      <c r="E71" s="70">
        <f>Source!I199</f>
        <v>2</v>
      </c>
      <c r="F71" s="29" t="str">
        <f>Source!U24</f>
        <v/>
      </c>
      <c r="G71" s="29">
        <f>Source!I199</f>
        <v>2</v>
      </c>
      <c r="H71" s="69"/>
    </row>
    <row r="72" spans="1:8" ht="14.25" x14ac:dyDescent="0.2">
      <c r="A72" s="29">
        <v>18.100000000000001</v>
      </c>
      <c r="B72" s="29" t="str">
        <f>Source!E201</f>
        <v>18,1</v>
      </c>
      <c r="C72" s="69" t="str">
        <f>Source!G201</f>
        <v>Редуктор давления "после себя" муфтовый ф15</v>
      </c>
      <c r="D72" s="29" t="s">
        <v>39</v>
      </c>
      <c r="E72" s="70">
        <f>Source!I201</f>
        <v>2</v>
      </c>
      <c r="F72" s="29" t="str">
        <f>Source!U24</f>
        <v/>
      </c>
      <c r="G72" s="29"/>
      <c r="H72" s="69"/>
    </row>
    <row r="73" spans="1:8" ht="42.75" x14ac:dyDescent="0.2">
      <c r="A73" s="29">
        <v>19</v>
      </c>
      <c r="B73" s="29" t="str">
        <f>Source!E203</f>
        <v>19</v>
      </c>
      <c r="C73" s="69" t="str">
        <f>Source!G203</f>
        <v>Клапан обратный общего назначения, латунный, с внутренней резьбой, температура до +100°С, номинальное давление PN 1,2 МПа, номинальный диаметр DN 15 мм</v>
      </c>
      <c r="D73" s="29" t="s">
        <v>39</v>
      </c>
      <c r="E73" s="70">
        <f>Source!I203</f>
        <v>2</v>
      </c>
      <c r="F73" s="29" t="str">
        <f>Source!U24</f>
        <v/>
      </c>
      <c r="G73" s="29">
        <f>Source!I203</f>
        <v>2</v>
      </c>
      <c r="H73" s="69"/>
    </row>
    <row r="74" spans="1:8" ht="14.25" x14ac:dyDescent="0.2">
      <c r="A74" s="29">
        <v>20</v>
      </c>
      <c r="B74" s="29" t="str">
        <f>Source!E209</f>
        <v>20</v>
      </c>
      <c r="C74" s="69" t="str">
        <f>Source!G209</f>
        <v>Установка кранов поливочных, диаметром 25 мм</v>
      </c>
      <c r="D74" s="29" t="s">
        <v>285</v>
      </c>
      <c r="E74" s="70">
        <f>Source!I209</f>
        <v>7</v>
      </c>
      <c r="F74" s="29" t="str">
        <f>Source!U24</f>
        <v/>
      </c>
      <c r="G74" s="29" t="str">
        <f>"=1*"&amp;"7"</f>
        <v>=1*7</v>
      </c>
      <c r="H74" s="69"/>
    </row>
    <row r="75" spans="1:8" ht="57" x14ac:dyDescent="0.2">
      <c r="A75" s="29">
        <v>20.100000000000001</v>
      </c>
      <c r="B75" s="29" t="str">
        <f>Source!E211</f>
        <v>20,1</v>
      </c>
      <c r="C75" s="69" t="str">
        <f>Source!G211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25 мм</v>
      </c>
      <c r="D75" s="29" t="s">
        <v>39</v>
      </c>
      <c r="E75" s="70">
        <f>Source!I211</f>
        <v>7</v>
      </c>
      <c r="F75" s="29" t="str">
        <f>Source!U24</f>
        <v/>
      </c>
      <c r="G75" s="29"/>
      <c r="H75" s="69"/>
    </row>
    <row r="76" spans="1:8" ht="28.5" x14ac:dyDescent="0.2">
      <c r="A76" s="29">
        <v>20.2</v>
      </c>
      <c r="B76" s="29" t="str">
        <f>Source!E213</f>
        <v>20,2</v>
      </c>
      <c r="C76" s="69" t="str">
        <f>Source!G213</f>
        <v>Рукав резиновый, напорный, с текстильным каркасом, для воды, рабочее давление 1,0 МПа, внутренний диаметр 25 мм</v>
      </c>
      <c r="D76" s="29" t="s">
        <v>34</v>
      </c>
      <c r="E76" s="70">
        <f>Source!I213</f>
        <v>245</v>
      </c>
      <c r="F76" s="29" t="str">
        <f>Source!U24</f>
        <v/>
      </c>
      <c r="G76" s="29"/>
      <c r="H76" s="69"/>
    </row>
    <row r="77" spans="1:8" ht="42.75" x14ac:dyDescent="0.2">
      <c r="A77" s="29">
        <v>21</v>
      </c>
      <c r="B77" s="29" t="str">
        <f>Source!E215</f>
        <v>21</v>
      </c>
      <c r="C77" s="69" t="str">
        <f>Source!G215</f>
        <v>Клапан обратный общего назначения, латунный, с внутренней резьбой, температура до +100°С, номинальное давление PN 1,2 МПа, номинальный диаметр DN 25 мм</v>
      </c>
      <c r="D77" s="29" t="s">
        <v>39</v>
      </c>
      <c r="E77" s="70">
        <f>Source!I215</f>
        <v>7</v>
      </c>
      <c r="F77" s="29" t="str">
        <f>Source!U24</f>
        <v/>
      </c>
      <c r="G77" s="29">
        <f>Source!I215</f>
        <v>7</v>
      </c>
      <c r="H77" s="69"/>
    </row>
    <row r="78" spans="1:8" ht="42.75" x14ac:dyDescent="0.2">
      <c r="A78" s="29">
        <v>22</v>
      </c>
      <c r="B78" s="29" t="str">
        <f>Source!E221</f>
        <v>22</v>
      </c>
      <c r="C78" s="69" t="str">
        <f>Source!G221</f>
        <v>Изоляция трубопроводов изделиями из вспененного каучука, вспененного полиэтилена, трубками</v>
      </c>
      <c r="D78" s="29" t="s">
        <v>302</v>
      </c>
      <c r="E78" s="70">
        <f>Source!I221</f>
        <v>51</v>
      </c>
      <c r="F78" s="29" t="str">
        <f>Source!U24</f>
        <v/>
      </c>
      <c r="G78" s="29" t="str">
        <f>"=(18+"&amp;"110+"&amp;"175+"&amp;"40+"&amp;"37+"&amp;"35+"&amp;"50+"&amp;"40+"&amp;"5)/"&amp;"10"</f>
        <v>=(18+110+175+40+37+35+50+40+5)/10</v>
      </c>
      <c r="H78" s="69"/>
    </row>
    <row r="79" spans="1:8" ht="71.25" x14ac:dyDescent="0.2">
      <c r="A79" s="29">
        <v>22.1</v>
      </c>
      <c r="B79" s="29" t="str">
        <f>Source!E223</f>
        <v>22,1</v>
      </c>
      <c r="C79" s="69" t="str">
        <f>Source!G223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9 мм_ф15мм</v>
      </c>
      <c r="D79" s="29" t="s">
        <v>34</v>
      </c>
      <c r="E79" s="70">
        <f>Source!I223</f>
        <v>18.899999999999999</v>
      </c>
      <c r="F79" s="29" t="str">
        <f>Source!U24</f>
        <v/>
      </c>
      <c r="G79" s="29"/>
      <c r="H79" s="69"/>
    </row>
    <row r="80" spans="1:8" ht="71.25" x14ac:dyDescent="0.2">
      <c r="A80" s="29">
        <v>22.2</v>
      </c>
      <c r="B80" s="29" t="str">
        <f>Source!E225</f>
        <v>22,2</v>
      </c>
      <c r="C80" s="69" t="str">
        <f>Source!G225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9 мм</v>
      </c>
      <c r="D80" s="29" t="s">
        <v>34</v>
      </c>
      <c r="E80" s="70">
        <f>Source!I225</f>
        <v>115.5</v>
      </c>
      <c r="F80" s="29" t="str">
        <f>Source!U24</f>
        <v/>
      </c>
      <c r="G80" s="29"/>
      <c r="H80" s="69"/>
    </row>
    <row r="81" spans="1:8" ht="71.25" x14ac:dyDescent="0.2">
      <c r="A81" s="29">
        <v>22.3</v>
      </c>
      <c r="B81" s="29" t="str">
        <f>Source!E227</f>
        <v>22,3</v>
      </c>
      <c r="C81" s="69" t="str">
        <f>Source!G227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28 мм, толщина 9 мм</v>
      </c>
      <c r="D81" s="29" t="s">
        <v>34</v>
      </c>
      <c r="E81" s="70">
        <f>Source!I227</f>
        <v>183.75</v>
      </c>
      <c r="F81" s="29" t="str">
        <f>Source!U24</f>
        <v/>
      </c>
      <c r="G81" s="29"/>
      <c r="H81" s="69"/>
    </row>
    <row r="82" spans="1:8" ht="71.25" x14ac:dyDescent="0.2">
      <c r="A82" s="29">
        <v>22.4</v>
      </c>
      <c r="B82" s="29" t="str">
        <f>Source!E229</f>
        <v>22,4</v>
      </c>
      <c r="C82" s="69" t="str">
        <f>Source!G229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35 мм, толщина 9 мм</v>
      </c>
      <c r="D82" s="29" t="s">
        <v>34</v>
      </c>
      <c r="E82" s="70">
        <f>Source!I229</f>
        <v>42</v>
      </c>
      <c r="F82" s="29" t="str">
        <f>Source!U24</f>
        <v/>
      </c>
      <c r="G82" s="29"/>
      <c r="H82" s="69"/>
    </row>
    <row r="83" spans="1:8" ht="71.25" x14ac:dyDescent="0.2">
      <c r="A83" s="29">
        <v>22.5</v>
      </c>
      <c r="B83" s="29" t="str">
        <f>Source!E231</f>
        <v>22,5</v>
      </c>
      <c r="C83" s="69" t="str">
        <f>Source!G231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42 мм, толщина 9 мм</v>
      </c>
      <c r="D83" s="29" t="s">
        <v>34</v>
      </c>
      <c r="E83" s="70">
        <f>Source!I231</f>
        <v>38.85</v>
      </c>
      <c r="F83" s="29" t="str">
        <f>Source!U24</f>
        <v/>
      </c>
      <c r="G83" s="29"/>
      <c r="H83" s="69"/>
    </row>
    <row r="84" spans="1:8" ht="71.25" x14ac:dyDescent="0.2">
      <c r="A84" s="29">
        <v>22.6</v>
      </c>
      <c r="B84" s="29" t="str">
        <f>Source!E233</f>
        <v>22,6</v>
      </c>
      <c r="C84" s="69" t="str">
        <f>Source!G233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60 мм, толщина 9 мм</v>
      </c>
      <c r="D84" s="29" t="s">
        <v>34</v>
      </c>
      <c r="E84" s="70">
        <f>Source!I233</f>
        <v>36.75</v>
      </c>
      <c r="F84" s="29" t="str">
        <f>Source!U24</f>
        <v/>
      </c>
      <c r="G84" s="29"/>
      <c r="H84" s="69"/>
    </row>
    <row r="85" spans="1:8" ht="71.25" x14ac:dyDescent="0.2">
      <c r="A85" s="29">
        <v>22.7</v>
      </c>
      <c r="B85" s="29" t="str">
        <f>Source!E235</f>
        <v>22,7</v>
      </c>
      <c r="C85" s="69" t="str">
        <f>Source!G235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76 мм, толщина 9 мм</v>
      </c>
      <c r="D85" s="29" t="s">
        <v>34</v>
      </c>
      <c r="E85" s="70">
        <f>Source!I235</f>
        <v>52.499999999999993</v>
      </c>
      <c r="F85" s="29" t="str">
        <f>Source!U24</f>
        <v/>
      </c>
      <c r="G85" s="29"/>
      <c r="H85" s="69"/>
    </row>
    <row r="86" spans="1:8" ht="71.25" x14ac:dyDescent="0.2">
      <c r="A86" s="29">
        <v>22.8</v>
      </c>
      <c r="B86" s="29" t="str">
        <f>Source!E237</f>
        <v>22,8</v>
      </c>
      <c r="C86" s="69" t="str">
        <f>Source!G237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89 мм, толщина 9 мм</v>
      </c>
      <c r="D86" s="29" t="s">
        <v>34</v>
      </c>
      <c r="E86" s="70">
        <f>Source!I237</f>
        <v>42</v>
      </c>
      <c r="F86" s="29" t="str">
        <f>Source!U24</f>
        <v/>
      </c>
      <c r="G86" s="29"/>
      <c r="H86" s="69"/>
    </row>
    <row r="87" spans="1:8" ht="71.25" x14ac:dyDescent="0.2">
      <c r="A87" s="29">
        <v>22.9</v>
      </c>
      <c r="B87" s="29" t="str">
        <f>Source!E239</f>
        <v>22,9</v>
      </c>
      <c r="C87" s="69" t="str">
        <f>Source!G239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114 мм, толщина 9 мм</v>
      </c>
      <c r="D87" s="29" t="s">
        <v>34</v>
      </c>
      <c r="E87" s="70">
        <f>Source!I239</f>
        <v>5.25</v>
      </c>
      <c r="F87" s="29" t="str">
        <f>Source!U24</f>
        <v/>
      </c>
      <c r="G87" s="29"/>
      <c r="H87" s="69"/>
    </row>
    <row r="88" spans="1:8" ht="16.5" x14ac:dyDescent="0.25">
      <c r="A88" s="66" t="str">
        <f>CONCATENATE("Раздел: ", Source!G272)</f>
        <v>Раздел: Водопровод хозяйственно-питьевой В1 (Надземная часть)</v>
      </c>
      <c r="B88" s="66"/>
      <c r="C88" s="66"/>
      <c r="D88" s="66"/>
      <c r="E88" s="66"/>
      <c r="F88" s="66"/>
      <c r="G88" s="66"/>
      <c r="H88" s="66"/>
    </row>
    <row r="89" spans="1:8" ht="28.5" x14ac:dyDescent="0.2">
      <c r="A89" s="29">
        <v>23</v>
      </c>
      <c r="B89" s="29" t="str">
        <f>Source!E276</f>
        <v>23</v>
      </c>
      <c r="C89" s="69" t="str">
        <f>Source!G276</f>
        <v>Прокладка трубопроводов из стальных труб на бессварных разъемных муфтовых соединениях диаметром до 25 мм</v>
      </c>
      <c r="D89" s="29" t="s">
        <v>23</v>
      </c>
      <c r="E89" s="70">
        <f>Source!I276</f>
        <v>0.1</v>
      </c>
      <c r="F89" s="29" t="str">
        <f>Source!U272</f>
        <v/>
      </c>
      <c r="G89" s="29" t="str">
        <f>"=10/"&amp;"100"</f>
        <v>=10/100</v>
      </c>
      <c r="H89" s="69"/>
    </row>
    <row r="90" spans="1:8" ht="28.5" x14ac:dyDescent="0.2">
      <c r="A90" s="29">
        <v>23.1</v>
      </c>
      <c r="B90" s="29" t="str">
        <f>Source!E278</f>
        <v>23,1</v>
      </c>
      <c r="C90" s="69" t="str">
        <f>Source!G278</f>
        <v>Узел трубопровода из стальных водогазопроводных оцинкованных труб, с гильзами, для водоснабжения, диаметр условного прохода 15 мм</v>
      </c>
      <c r="D90" s="29" t="s">
        <v>34</v>
      </c>
      <c r="E90" s="70">
        <f>Source!I278</f>
        <v>10</v>
      </c>
      <c r="F90" s="29" t="str">
        <f>Source!U272</f>
        <v/>
      </c>
      <c r="G90" s="29"/>
      <c r="H90" s="69"/>
    </row>
    <row r="91" spans="1:8" ht="42.75" x14ac:dyDescent="0.2">
      <c r="A91" s="29">
        <v>23.2</v>
      </c>
      <c r="B91" s="29" t="str">
        <f>Source!E280</f>
        <v>23,2</v>
      </c>
      <c r="C91" s="69" t="str">
        <f>Source!G280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91" s="29" t="s">
        <v>48</v>
      </c>
      <c r="E91" s="70">
        <f>Source!I280</f>
        <v>7.0000000000000007E-2</v>
      </c>
      <c r="F91" s="29" t="str">
        <f>Source!U272</f>
        <v/>
      </c>
      <c r="G91" s="29"/>
      <c r="H91" s="69"/>
    </row>
    <row r="92" spans="1:8" ht="28.5" x14ac:dyDescent="0.2">
      <c r="A92" s="29">
        <v>24</v>
      </c>
      <c r="B92" s="29" t="str">
        <f>Source!E288</f>
        <v>24</v>
      </c>
      <c r="C92" s="69" t="str">
        <f>Source!G288</f>
        <v>Прокладка трубопроводов из стальных труб на бессварных разъемных муфтовых соединениях диаметром до 25 мм</v>
      </c>
      <c r="D92" s="29" t="s">
        <v>23</v>
      </c>
      <c r="E92" s="70">
        <f>Source!I288</f>
        <v>1.6</v>
      </c>
      <c r="F92" s="29" t="str">
        <f>Source!U272</f>
        <v/>
      </c>
      <c r="G92" s="29" t="str">
        <f>"=160/"&amp;"100"</f>
        <v>=160/100</v>
      </c>
      <c r="H92" s="69"/>
    </row>
    <row r="93" spans="1:8" ht="28.5" x14ac:dyDescent="0.2">
      <c r="A93" s="29">
        <v>24.1</v>
      </c>
      <c r="B93" s="29" t="str">
        <f>Source!E290</f>
        <v>24,1</v>
      </c>
      <c r="C93" s="69" t="str">
        <f>Source!G290</f>
        <v>Узел трубопровода из стальных водогазопроводных оцинкованных труб, с гильзами, для водоснабжения, диаметр условного прохода 20 мм</v>
      </c>
      <c r="D93" s="29" t="s">
        <v>34</v>
      </c>
      <c r="E93" s="70">
        <f>Source!I290</f>
        <v>160</v>
      </c>
      <c r="F93" s="29" t="str">
        <f>Source!U272</f>
        <v/>
      </c>
      <c r="G93" s="29"/>
      <c r="H93" s="69"/>
    </row>
    <row r="94" spans="1:8" ht="42.75" x14ac:dyDescent="0.2">
      <c r="A94" s="29">
        <v>24.2</v>
      </c>
      <c r="B94" s="29" t="str">
        <f>Source!E292</f>
        <v>24,2</v>
      </c>
      <c r="C94" s="69" t="str">
        <f>Source!G292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94" s="29" t="s">
        <v>48</v>
      </c>
      <c r="E94" s="70">
        <f>Source!I292</f>
        <v>0.54</v>
      </c>
      <c r="F94" s="29" t="str">
        <f>Source!U272</f>
        <v/>
      </c>
      <c r="G94" s="29"/>
      <c r="H94" s="69"/>
    </row>
    <row r="95" spans="1:8" ht="28.5" x14ac:dyDescent="0.2">
      <c r="A95" s="29">
        <v>25</v>
      </c>
      <c r="B95" s="29" t="str">
        <f>Source!E294</f>
        <v>25</v>
      </c>
      <c r="C95" s="69" t="str">
        <f>Source!G294</f>
        <v>Прокладка трубопроводов из стальных труб на бессварных разъемных муфтовых соединениях диаметром до 25 мм</v>
      </c>
      <c r="D95" s="29" t="s">
        <v>23</v>
      </c>
      <c r="E95" s="70">
        <f>Source!I294</f>
        <v>0.95</v>
      </c>
      <c r="F95" s="29" t="str">
        <f>Source!U272</f>
        <v/>
      </c>
      <c r="G95" s="29" t="str">
        <f>"=95/"&amp;"100"</f>
        <v>=95/100</v>
      </c>
      <c r="H95" s="69"/>
    </row>
    <row r="96" spans="1:8" ht="28.5" x14ac:dyDescent="0.2">
      <c r="A96" s="29">
        <v>25.1</v>
      </c>
      <c r="B96" s="29" t="str">
        <f>Source!E296</f>
        <v>25,1</v>
      </c>
      <c r="C96" s="69" t="str">
        <f>Source!G296</f>
        <v>Узел трубопровода из стальных водогазопроводных оцинкованных труб, с гильзами, для водоснабжения, диаметр условного прохода 20 мм</v>
      </c>
      <c r="D96" s="29" t="s">
        <v>34</v>
      </c>
      <c r="E96" s="70">
        <f>Source!I296</f>
        <v>95</v>
      </c>
      <c r="F96" s="29" t="str">
        <f>Source!U272</f>
        <v/>
      </c>
      <c r="G96" s="29"/>
      <c r="H96" s="69"/>
    </row>
    <row r="97" spans="1:8" ht="42.75" x14ac:dyDescent="0.2">
      <c r="A97" s="29">
        <v>25.2</v>
      </c>
      <c r="B97" s="29" t="str">
        <f>Source!E298</f>
        <v>25,2</v>
      </c>
      <c r="C97" s="69" t="str">
        <f>Source!G298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97" s="29" t="s">
        <v>48</v>
      </c>
      <c r="E97" s="70">
        <f>Source!I298</f>
        <v>0.32</v>
      </c>
      <c r="F97" s="29" t="str">
        <f>Source!U272</f>
        <v/>
      </c>
      <c r="G97" s="29"/>
      <c r="H97" s="69"/>
    </row>
    <row r="98" spans="1:8" ht="28.5" x14ac:dyDescent="0.2">
      <c r="A98" s="29">
        <v>26</v>
      </c>
      <c r="B98" s="29" t="str">
        <f>Source!E300</f>
        <v>26</v>
      </c>
      <c r="C98" s="69" t="str">
        <f>Source!G300</f>
        <v>Прокладка трубопроводов из стальных труб на бессварных разъемных муфтовых соединениях диаметром 32 мм</v>
      </c>
      <c r="D98" s="29" t="s">
        <v>23</v>
      </c>
      <c r="E98" s="70">
        <f>Source!I300</f>
        <v>0.55000000000000004</v>
      </c>
      <c r="F98" s="29" t="str">
        <f>Source!U272</f>
        <v/>
      </c>
      <c r="G98" s="29" t="str">
        <f>"=55/"&amp;"100"</f>
        <v>=55/100</v>
      </c>
      <c r="H98" s="69"/>
    </row>
    <row r="99" spans="1:8" ht="28.5" x14ac:dyDescent="0.2">
      <c r="A99" s="29">
        <v>26.1</v>
      </c>
      <c r="B99" s="29" t="str">
        <f>Source!E302</f>
        <v>26,1</v>
      </c>
      <c r="C99" s="69" t="str">
        <f>Source!G302</f>
        <v>Узел трубопровода из стальных водогазопроводных оцинкованных труб, с гильзами, для водоснабжения, диаметр условного прохода 32 мм</v>
      </c>
      <c r="D99" s="29" t="s">
        <v>34</v>
      </c>
      <c r="E99" s="70">
        <f>Source!I302</f>
        <v>55</v>
      </c>
      <c r="F99" s="29" t="str">
        <f>Source!U272</f>
        <v/>
      </c>
      <c r="G99" s="29"/>
      <c r="H99" s="69"/>
    </row>
    <row r="100" spans="1:8" ht="42.75" x14ac:dyDescent="0.2">
      <c r="A100" s="29">
        <v>26.2</v>
      </c>
      <c r="B100" s="29" t="str">
        <f>Source!E304</f>
        <v>26,2</v>
      </c>
      <c r="C100" s="69" t="str">
        <f>Source!G304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100" s="29" t="s">
        <v>48</v>
      </c>
      <c r="E100" s="70">
        <f>Source!I304</f>
        <v>0.18999999999999997</v>
      </c>
      <c r="F100" s="29" t="str">
        <f>Source!U272</f>
        <v/>
      </c>
      <c r="G100" s="29"/>
      <c r="H100" s="69"/>
    </row>
    <row r="101" spans="1:8" ht="28.5" x14ac:dyDescent="0.2">
      <c r="A101" s="29">
        <v>27</v>
      </c>
      <c r="B101" s="29" t="str">
        <f>Source!E306</f>
        <v>27</v>
      </c>
      <c r="C101" s="69" t="str">
        <f>Source!G306</f>
        <v>Гидравлическое испытание трубопроводов систем отопления, водопровода и горячего водоснабжения диаметром до 50 мм</v>
      </c>
      <c r="D101" s="29" t="s">
        <v>52</v>
      </c>
      <c r="E101" s="70">
        <f>Source!I306</f>
        <v>3.2</v>
      </c>
      <c r="F101" s="29" t="str">
        <f>Source!U272</f>
        <v/>
      </c>
      <c r="G101" s="29" t="str">
        <f>"=(10+"&amp;"160+"&amp;"95+"&amp;"55)/"&amp;"100"</f>
        <v>=(10+160+95+55)/100</v>
      </c>
      <c r="H101" s="69"/>
    </row>
    <row r="102" spans="1:8" ht="42.75" x14ac:dyDescent="0.2">
      <c r="A102" s="29">
        <v>28</v>
      </c>
      <c r="B102" s="29" t="str">
        <f>Source!E308</f>
        <v>28</v>
      </c>
      <c r="C102" s="69" t="str">
        <f>Source!G308</f>
        <v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20 мм</v>
      </c>
      <c r="D102" s="29" t="s">
        <v>23</v>
      </c>
      <c r="E102" s="70">
        <f>Source!I308</f>
        <v>4.0999999999999996</v>
      </c>
      <c r="F102" s="29" t="str">
        <f>Source!U272</f>
        <v/>
      </c>
      <c r="G102" s="29" t="str">
        <f>"=410/"&amp;"100"</f>
        <v>=410/100</v>
      </c>
      <c r="H102" s="69"/>
    </row>
    <row r="103" spans="1:8" ht="42.75" x14ac:dyDescent="0.2">
      <c r="A103" s="29">
        <v>28.1</v>
      </c>
      <c r="B103" s="29" t="str">
        <f>Source!E310</f>
        <v>28,1</v>
      </c>
      <c r="C103" s="69" t="str">
        <f>Source!G310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103" s="29" t="s">
        <v>48</v>
      </c>
      <c r="E103" s="70">
        <f>Source!I310</f>
        <v>3.28</v>
      </c>
      <c r="F103" s="29" t="str">
        <f>Source!U272</f>
        <v/>
      </c>
      <c r="G103" s="29"/>
      <c r="H103" s="69"/>
    </row>
    <row r="104" spans="1:8" ht="42.75" x14ac:dyDescent="0.2">
      <c r="A104" s="29">
        <v>28.2</v>
      </c>
      <c r="B104" s="29" t="str">
        <f>Source!E312</f>
        <v>28,2</v>
      </c>
      <c r="C104" s="69" t="str">
        <f>Source!G312</f>
        <v>Трубы напорные многослойные, армированные стекловолокном из полипропилена PPR100/PPRGF/PPR100, ГОСТ 32415-2013, диаметр 20 мм, толщина стенки 2,8 мм</v>
      </c>
      <c r="D104" s="29" t="s">
        <v>34</v>
      </c>
      <c r="E104" s="70">
        <f>Source!I312</f>
        <v>420.25</v>
      </c>
      <c r="F104" s="29" t="str">
        <f>Source!U272</f>
        <v/>
      </c>
      <c r="G104" s="29"/>
      <c r="H104" s="69"/>
    </row>
    <row r="105" spans="1:8" ht="42.75" x14ac:dyDescent="0.2">
      <c r="A105" s="29">
        <v>28.3</v>
      </c>
      <c r="B105" s="29" t="str">
        <f>Source!E314</f>
        <v>28,3</v>
      </c>
      <c r="C105" s="69" t="str">
        <f>Source!G314</f>
        <v>Муфта из полипропилена PP-R тип 3 (PRC-R), ГОСТ 32415-2013, комбинированная разъемная, наружная резьба, диаметр 20-20 мм/Ду=15мм</v>
      </c>
      <c r="D105" s="29" t="s">
        <v>39</v>
      </c>
      <c r="E105" s="70">
        <f>Source!I314</f>
        <v>430</v>
      </c>
      <c r="F105" s="29" t="str">
        <f>Source!U272</f>
        <v/>
      </c>
      <c r="G105" s="29"/>
      <c r="H105" s="69"/>
    </row>
    <row r="106" spans="1:8" ht="42.75" x14ac:dyDescent="0.2">
      <c r="A106" s="29">
        <v>28.4</v>
      </c>
      <c r="B106" s="29" t="str">
        <f>Source!E316</f>
        <v>28,4</v>
      </c>
      <c r="C106" s="69" t="str">
        <f>Source!G316</f>
        <v>Муфта из полипропилена PP-R, ГОСТ 32415-2013, переходная, номинальное давление PN 25, номинальный диаметр DN 25х20 мм /Ду20х15</v>
      </c>
      <c r="D106" s="29" t="s">
        <v>39</v>
      </c>
      <c r="E106" s="70">
        <f>Source!I316</f>
        <v>60</v>
      </c>
      <c r="F106" s="29" t="str">
        <f>Source!U272</f>
        <v/>
      </c>
      <c r="G106" s="29"/>
      <c r="H106" s="69"/>
    </row>
    <row r="107" spans="1:8" ht="28.5" x14ac:dyDescent="0.2">
      <c r="A107" s="29">
        <v>28.5</v>
      </c>
      <c r="B107" s="29" t="str">
        <f>Source!E318</f>
        <v>28,5</v>
      </c>
      <c r="C107" s="69" t="str">
        <f>Source!G318</f>
        <v>Тройник из полипропилена PP-R, ГОСТ 32415-2013, равнопроходной, номинальное давление PN 25, номинальный диаметр DN 20 мм /Ду=15мм</v>
      </c>
      <c r="D107" s="29" t="s">
        <v>39</v>
      </c>
      <c r="E107" s="70">
        <f>Source!I318</f>
        <v>70</v>
      </c>
      <c r="F107" s="29" t="str">
        <f>Source!U272</f>
        <v/>
      </c>
      <c r="G107" s="29"/>
      <c r="H107" s="69"/>
    </row>
    <row r="108" spans="1:8" ht="28.5" x14ac:dyDescent="0.2">
      <c r="A108" s="29">
        <v>28.6</v>
      </c>
      <c r="B108" s="29" t="str">
        <f>Source!E320</f>
        <v>28,6</v>
      </c>
      <c r="C108" s="69" t="str">
        <f>Source!G320</f>
        <v>Тройник из полипропилена PP-R тип 3 (PRC-R), ГОСТ 32415-2013, переходной, диаметр 25-20-20 мм /Ду20х25х20</v>
      </c>
      <c r="D108" s="29" t="s">
        <v>39</v>
      </c>
      <c r="E108" s="70">
        <f>Source!I320</f>
        <v>10</v>
      </c>
      <c r="F108" s="29" t="str">
        <f>Source!U272</f>
        <v/>
      </c>
      <c r="G108" s="29"/>
      <c r="H108" s="69"/>
    </row>
    <row r="109" spans="1:8" ht="42.75" x14ac:dyDescent="0.2">
      <c r="A109" s="29">
        <v>28.7</v>
      </c>
      <c r="B109" s="29" t="str">
        <f>Source!E322</f>
        <v>28,7</v>
      </c>
      <c r="C109" s="69" t="str">
        <f>Source!G322</f>
        <v>Тройник из полипропилена PP-R, ГОСТ 32415-2013, равнопроходной, номинальное давление PN 25, номинальный диаметр DN 20 мм /Ду20х20х20</v>
      </c>
      <c r="D109" s="29" t="s">
        <v>39</v>
      </c>
      <c r="E109" s="70">
        <f>Source!I322</f>
        <v>37</v>
      </c>
      <c r="F109" s="29" t="str">
        <f>Source!U272</f>
        <v/>
      </c>
      <c r="G109" s="29"/>
      <c r="H109" s="69"/>
    </row>
    <row r="110" spans="1:8" ht="28.5" x14ac:dyDescent="0.2">
      <c r="A110" s="29">
        <v>28.8</v>
      </c>
      <c r="B110" s="29" t="str">
        <f>Source!E324</f>
        <v>28,8</v>
      </c>
      <c r="C110" s="69" t="str">
        <f>Source!G324</f>
        <v>Тройник из полипропилена PP-R тип 3 (PRC-R), ГОСТ 32415-2013, переходной, диаметр 20-16-20 мм</v>
      </c>
      <c r="D110" s="29" t="s">
        <v>39</v>
      </c>
      <c r="E110" s="70">
        <f>Source!I324</f>
        <v>67</v>
      </c>
      <c r="F110" s="29" t="str">
        <f>Source!U272</f>
        <v/>
      </c>
      <c r="G110" s="29"/>
      <c r="H110" s="69"/>
    </row>
    <row r="111" spans="1:8" ht="28.5" x14ac:dyDescent="0.2">
      <c r="A111" s="29">
        <v>28.9</v>
      </c>
      <c r="B111" s="29" t="str">
        <f>Source!E326</f>
        <v>28,9</v>
      </c>
      <c r="C111" s="69" t="str">
        <f>Source!G326</f>
        <v>Уголок 90° из полипропилена PP-R тип 3 (PRC-R), ГОСТ 32415-2013, наружный диаметр 16 мм</v>
      </c>
      <c r="D111" s="29" t="s">
        <v>39</v>
      </c>
      <c r="E111" s="70">
        <f>Source!I326</f>
        <v>350</v>
      </c>
      <c r="F111" s="29" t="str">
        <f>Source!U272</f>
        <v/>
      </c>
      <c r="G111" s="29"/>
      <c r="H111" s="69"/>
    </row>
    <row r="112" spans="1:8" ht="28.5" x14ac:dyDescent="0.2">
      <c r="A112" s="29">
        <v>28.1</v>
      </c>
      <c r="B112" s="29" t="str">
        <f>Source!E328</f>
        <v>28,10</v>
      </c>
      <c r="C112" s="69" t="str">
        <f>Source!G328</f>
        <v>Уголок 90° из полипропилена PP-R тип 3 (PRC-R), ГОСТ 32415-2013, наружный диаметр 20 мм</v>
      </c>
      <c r="D112" s="29" t="s">
        <v>39</v>
      </c>
      <c r="E112" s="70">
        <f>Source!I328</f>
        <v>30</v>
      </c>
      <c r="F112" s="29" t="str">
        <f>Source!U272</f>
        <v/>
      </c>
      <c r="G112" s="29"/>
      <c r="H112" s="69"/>
    </row>
    <row r="113" spans="1:8" ht="28.5" x14ac:dyDescent="0.2">
      <c r="A113" s="29">
        <v>28.11</v>
      </c>
      <c r="B113" s="29" t="str">
        <f>Source!E330</f>
        <v>28,11</v>
      </c>
      <c r="C113" s="69" t="str">
        <f>Source!G330</f>
        <v>Уголок 90° из полипропилена PP-R тип 3 (PRC-R), ГОСТ 32415-2013, комбинированный, наружная резьба, диаметр 20-20 мм /Ду15мм</v>
      </c>
      <c r="D113" s="29" t="s">
        <v>39</v>
      </c>
      <c r="E113" s="70">
        <f>Source!I330</f>
        <v>15</v>
      </c>
      <c r="F113" s="29" t="str">
        <f>Source!U272</f>
        <v/>
      </c>
      <c r="G113" s="29"/>
      <c r="H113" s="69"/>
    </row>
    <row r="114" spans="1:8" ht="28.5" x14ac:dyDescent="0.2">
      <c r="A114" s="29">
        <v>28.12</v>
      </c>
      <c r="B114" s="29" t="str">
        <f>Source!E332</f>
        <v>28,12</v>
      </c>
      <c r="C114" s="69" t="str">
        <f>Source!G332</f>
        <v>Уголок 90° из полипропилена PP-R тип 3 (PRC-R), ГОСТ 32415-2013, комбинированный, наружная резьба, диаметр 20-20 мм</v>
      </c>
      <c r="D114" s="29" t="s">
        <v>39</v>
      </c>
      <c r="E114" s="70">
        <f>Source!I332</f>
        <v>18</v>
      </c>
      <c r="F114" s="29" t="str">
        <f>Source!U272</f>
        <v/>
      </c>
      <c r="G114" s="29"/>
      <c r="H114" s="69"/>
    </row>
    <row r="115" spans="1:8" ht="42.75" x14ac:dyDescent="0.2">
      <c r="A115" s="29">
        <v>28.13</v>
      </c>
      <c r="B115" s="29" t="str">
        <f>Source!E334</f>
        <v>28,13</v>
      </c>
      <c r="C115" s="69" t="str">
        <f>Source!G334</f>
        <v>Тройник из полипропилена PP-R тип 3 (PRC-R), ГОСТ 32415-2013, переходной, диаметр 20-16-20 мм /Тройник Ду20х15х20 комбинированный</v>
      </c>
      <c r="D115" s="29" t="s">
        <v>39</v>
      </c>
      <c r="E115" s="70">
        <f>Source!I334</f>
        <v>18</v>
      </c>
      <c r="F115" s="29" t="str">
        <f>Source!U272</f>
        <v/>
      </c>
      <c r="G115" s="29"/>
      <c r="H115" s="69"/>
    </row>
    <row r="116" spans="1:8" ht="14.25" x14ac:dyDescent="0.2">
      <c r="A116" s="29">
        <v>28.14</v>
      </c>
      <c r="B116" s="29" t="str">
        <f>Source!E336</f>
        <v>28,14</v>
      </c>
      <c r="C116" s="69" t="str">
        <f>Source!G336</f>
        <v>Сверло победитовое, диаметр 8 мм, длина 80 мм</v>
      </c>
      <c r="D116" s="29" t="s">
        <v>39</v>
      </c>
      <c r="E116" s="70">
        <f>Source!I336</f>
        <v>4.3049999999999997</v>
      </c>
      <c r="F116" s="29" t="str">
        <f>Source!U272</f>
        <v/>
      </c>
      <c r="G116" s="29"/>
      <c r="H116" s="69"/>
    </row>
    <row r="117" spans="1:8" ht="42.75" x14ac:dyDescent="0.2">
      <c r="A117" s="29">
        <v>29</v>
      </c>
      <c r="B117" s="29" t="str">
        <f>Source!E338</f>
        <v>29</v>
      </c>
      <c r="C117" s="69" t="str">
        <f>Source!G338</f>
        <v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25 мм</v>
      </c>
      <c r="D117" s="29" t="s">
        <v>23</v>
      </c>
      <c r="E117" s="70">
        <f>Source!I338</f>
        <v>1.1000000000000001</v>
      </c>
      <c r="F117" s="29" t="str">
        <f>Source!U272</f>
        <v/>
      </c>
      <c r="G117" s="29" t="str">
        <f>"=110/"&amp;"100"</f>
        <v>=110/100</v>
      </c>
      <c r="H117" s="69"/>
    </row>
    <row r="118" spans="1:8" ht="42.75" x14ac:dyDescent="0.2">
      <c r="A118" s="29">
        <v>29.1</v>
      </c>
      <c r="B118" s="29" t="str">
        <f>Source!E340</f>
        <v>29,1</v>
      </c>
      <c r="C118" s="69" t="str">
        <f>Source!G340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118" s="29" t="s">
        <v>48</v>
      </c>
      <c r="E118" s="70">
        <f>Source!I340</f>
        <v>0.88</v>
      </c>
      <c r="F118" s="29" t="str">
        <f>Source!U272</f>
        <v/>
      </c>
      <c r="G118" s="29"/>
      <c r="H118" s="69"/>
    </row>
    <row r="119" spans="1:8" ht="42.75" x14ac:dyDescent="0.2">
      <c r="A119" s="29">
        <v>29.2</v>
      </c>
      <c r="B119" s="29" t="str">
        <f>Source!E342</f>
        <v>29,2</v>
      </c>
      <c r="C119" s="69" t="str">
        <f>Source!G342</f>
        <v>Трубы напорные многослойные, армированные стекловолокном из полипропилена PPR100/PPRGF/PPR100, ГОСТ 32415-2013, диаметр 25 мм, толщина стенки 3,5 мм</v>
      </c>
      <c r="D119" s="29" t="s">
        <v>34</v>
      </c>
      <c r="E119" s="70">
        <f>Source!I342</f>
        <v>112.75</v>
      </c>
      <c r="F119" s="29" t="str">
        <f>Source!U272</f>
        <v/>
      </c>
      <c r="G119" s="29"/>
      <c r="H119" s="69"/>
    </row>
    <row r="120" spans="1:8" ht="28.5" x14ac:dyDescent="0.2">
      <c r="A120" s="29">
        <v>29.3</v>
      </c>
      <c r="B120" s="29" t="str">
        <f>Source!E344</f>
        <v>29,3</v>
      </c>
      <c r="C120" s="69" t="str">
        <f>Source!G344</f>
        <v>Муфта из полипропилена PP-R тип 3 (PRC-R), ГОСТ 32415-2013, комбинированная разъемная, наружная резьба, диаметр 20-20 мм</v>
      </c>
      <c r="D120" s="29" t="s">
        <v>39</v>
      </c>
      <c r="E120" s="70">
        <f>Source!I344</f>
        <v>45</v>
      </c>
      <c r="F120" s="29" t="str">
        <f>Source!U272</f>
        <v/>
      </c>
      <c r="G120" s="29"/>
      <c r="H120" s="69"/>
    </row>
    <row r="121" spans="1:8" ht="42.75" x14ac:dyDescent="0.2">
      <c r="A121" s="29">
        <v>29.4</v>
      </c>
      <c r="B121" s="29" t="str">
        <f>Source!E346</f>
        <v>29,4</v>
      </c>
      <c r="C121" s="69" t="str">
        <f>Source!G346</f>
        <v>Муфта из полипропилена PP-R, ГОСТ 32415-2013, переходная, номинальное давление PN 25, номинальный диаметр DN 25х20 мм /Ду25х20</v>
      </c>
      <c r="D121" s="29" t="s">
        <v>39</v>
      </c>
      <c r="E121" s="70">
        <f>Source!I346</f>
        <v>10</v>
      </c>
      <c r="F121" s="29" t="str">
        <f>Source!U272</f>
        <v/>
      </c>
      <c r="G121" s="29"/>
      <c r="H121" s="69"/>
    </row>
    <row r="122" spans="1:8" ht="28.5" x14ac:dyDescent="0.2">
      <c r="A122" s="29">
        <v>29.5</v>
      </c>
      <c r="B122" s="29" t="str">
        <f>Source!E348</f>
        <v>29,5</v>
      </c>
      <c r="C122" s="69" t="str">
        <f>Source!G348</f>
        <v>Уголок 90° из полипропилена PP-R тип 3 (PRC-R), ГОСТ 32415-2013, наружный диаметр 25 мм</v>
      </c>
      <c r="D122" s="29" t="s">
        <v>39</v>
      </c>
      <c r="E122" s="70">
        <f>Source!I348</f>
        <v>10</v>
      </c>
      <c r="F122" s="29" t="str">
        <f>Source!U272</f>
        <v/>
      </c>
      <c r="G122" s="29"/>
      <c r="H122" s="69"/>
    </row>
    <row r="123" spans="1:8" ht="14.25" x14ac:dyDescent="0.2">
      <c r="A123" s="29">
        <v>29.6</v>
      </c>
      <c r="B123" s="29" t="str">
        <f>Source!E350</f>
        <v>29,6</v>
      </c>
      <c r="C123" s="69" t="str">
        <f>Source!G350</f>
        <v>Сверло победитовое, диаметр 8 мм, длина 80 мм</v>
      </c>
      <c r="D123" s="29" t="s">
        <v>39</v>
      </c>
      <c r="E123" s="70">
        <f>Source!I350</f>
        <v>0.99</v>
      </c>
      <c r="F123" s="29" t="str">
        <f>Source!U272</f>
        <v/>
      </c>
      <c r="G123" s="29"/>
      <c r="H123" s="69"/>
    </row>
    <row r="124" spans="1:8" ht="42.75" x14ac:dyDescent="0.2">
      <c r="A124" s="29">
        <v>30</v>
      </c>
      <c r="B124" s="29" t="str">
        <f>Source!E352</f>
        <v>30</v>
      </c>
      <c r="C124" s="69" t="str">
        <f>Source!G352</f>
        <v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32 мм</v>
      </c>
      <c r="D124" s="29" t="s">
        <v>23</v>
      </c>
      <c r="E124" s="70">
        <f>Source!I352</f>
        <v>0.35</v>
      </c>
      <c r="F124" s="29" t="str">
        <f>Source!U272</f>
        <v/>
      </c>
      <c r="G124" s="29" t="str">
        <f>"=35/"&amp;"100"</f>
        <v>=35/100</v>
      </c>
      <c r="H124" s="69"/>
    </row>
    <row r="125" spans="1:8" ht="42.75" x14ac:dyDescent="0.2">
      <c r="A125" s="29">
        <v>30.1</v>
      </c>
      <c r="B125" s="29" t="str">
        <f>Source!E354</f>
        <v>30,1</v>
      </c>
      <c r="C125" s="69" t="str">
        <f>Source!G354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125" s="29" t="s">
        <v>48</v>
      </c>
      <c r="E125" s="70">
        <f>Source!I354</f>
        <v>0.28000000000000003</v>
      </c>
      <c r="F125" s="29" t="str">
        <f>Source!U272</f>
        <v/>
      </c>
      <c r="G125" s="29"/>
      <c r="H125" s="69"/>
    </row>
    <row r="126" spans="1:8" ht="71.25" x14ac:dyDescent="0.2">
      <c r="A126" s="29">
        <v>30.2</v>
      </c>
      <c r="B126" s="29" t="str">
        <f>Source!E356</f>
        <v>30,2</v>
      </c>
      <c r="C126" s="69" t="str">
        <f>Source!G356</f>
        <v>Труба напорная из термостабилизированного полипропилена PPRT, ГОСТ 32415-2013, ГОСТ Р 53630-2015, армированная стекловолокном, для холодного, горячего водоснабжения и отопления, температура рабочей среды до +80°С, SDR 9, номинальное давление PN 2,5 МПа, номинальный диаметр DN 32 мм, стенка 3,6 мм</v>
      </c>
      <c r="D126" s="29" t="s">
        <v>34</v>
      </c>
      <c r="E126" s="70">
        <f>Source!I356</f>
        <v>35.875</v>
      </c>
      <c r="F126" s="29" t="str">
        <f>Source!U272</f>
        <v/>
      </c>
      <c r="G126" s="29"/>
      <c r="H126" s="69"/>
    </row>
    <row r="127" spans="1:8" ht="28.5" x14ac:dyDescent="0.2">
      <c r="A127" s="29">
        <v>30.3</v>
      </c>
      <c r="B127" s="29" t="str">
        <f>Source!E358</f>
        <v>30,3</v>
      </c>
      <c r="C127" s="69" t="str">
        <f>Source!G358</f>
        <v>Муфта из полипропилена PP-R тип 3 (PRC-R), ГОСТ 32415-2013, комбинированная разъемная, наружная резьба, диаметр 25-25 мм</v>
      </c>
      <c r="D127" s="29" t="s">
        <v>39</v>
      </c>
      <c r="E127" s="70">
        <f>Source!I358</f>
        <v>11.999999999999998</v>
      </c>
      <c r="F127" s="29" t="str">
        <f>Source!U272</f>
        <v/>
      </c>
      <c r="G127" s="29"/>
      <c r="H127" s="69"/>
    </row>
    <row r="128" spans="1:8" ht="28.5" x14ac:dyDescent="0.2">
      <c r="A128" s="29">
        <v>30.4</v>
      </c>
      <c r="B128" s="29" t="str">
        <f>Source!E360</f>
        <v>30,4</v>
      </c>
      <c r="C128" s="69" t="str">
        <f>Source!G360</f>
        <v>Тройник из полипропилена PP-R, ГОСТ 32415-2013, равнопроходной, номинальное давление PN 25, номинальный диаметр DN 25 мм</v>
      </c>
      <c r="D128" s="29" t="s">
        <v>39</v>
      </c>
      <c r="E128" s="70">
        <f>Source!I360</f>
        <v>10</v>
      </c>
      <c r="F128" s="29" t="str">
        <f>Source!U272</f>
        <v/>
      </c>
      <c r="G128" s="29"/>
      <c r="H128" s="69"/>
    </row>
    <row r="129" spans="1:8" ht="14.25" x14ac:dyDescent="0.2">
      <c r="A129" s="29">
        <v>30.5</v>
      </c>
      <c r="B129" s="29" t="str">
        <f>Source!E362</f>
        <v>30,5</v>
      </c>
      <c r="C129" s="69" t="str">
        <f>Source!G362</f>
        <v>Сверло победитовое, диаметр 8 мм, длина 80 мм</v>
      </c>
      <c r="D129" s="29" t="s">
        <v>39</v>
      </c>
      <c r="E129" s="70">
        <f>Source!I362</f>
        <v>0.27650000000000002</v>
      </c>
      <c r="F129" s="29" t="str">
        <f>Source!U272</f>
        <v/>
      </c>
      <c r="G129" s="29"/>
      <c r="H129" s="69"/>
    </row>
    <row r="130" spans="1:8" ht="85.5" x14ac:dyDescent="0.2">
      <c r="A130" s="29">
        <v>31</v>
      </c>
      <c r="B130" s="29" t="str">
        <f>Source!E364</f>
        <v>31</v>
      </c>
      <c r="C130" s="69" t="str">
        <f>Source!G364</f>
        <v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20 мм</v>
      </c>
      <c r="D130" s="29" t="s">
        <v>222</v>
      </c>
      <c r="E130" s="70">
        <f>Source!I364</f>
        <v>25.02</v>
      </c>
      <c r="F130" s="29" t="str">
        <f>Source!U272</f>
        <v/>
      </c>
      <c r="G130" s="29" t="str">
        <f>"=(2*"&amp;"430+"&amp;"2*"&amp;"45+"&amp;"3*"&amp;"70+"&amp;"3*"&amp;"10+"&amp;"3*"&amp;"37+"&amp;"3*"&amp;"67+"&amp;"2*"&amp;"60+"&amp;"2*"&amp;"350+"&amp;"2*"&amp;"30+"&amp;"2*"&amp;"15+"&amp;"2*"&amp;"18+"&amp;"3*"&amp;"18)/"&amp;"100"</f>
        <v>=(2*430+2*45+3*70+3*10+3*37+3*67+2*60+2*350+2*30+2*15+2*18+3*18)/100</v>
      </c>
      <c r="H130" s="69"/>
    </row>
    <row r="131" spans="1:8" ht="42.75" x14ac:dyDescent="0.2">
      <c r="A131" s="29">
        <v>32</v>
      </c>
      <c r="B131" s="29" t="str">
        <f>Source!E366</f>
        <v>32</v>
      </c>
      <c r="C131" s="69" t="str">
        <f>Source!G366</f>
        <v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25 мм</v>
      </c>
      <c r="D131" s="29" t="s">
        <v>222</v>
      </c>
      <c r="E131" s="70">
        <f>Source!I366</f>
        <v>0.94</v>
      </c>
      <c r="F131" s="29" t="str">
        <f>Source!U272</f>
        <v/>
      </c>
      <c r="G131" s="29" t="str">
        <f>"=(2*"&amp;"12+"&amp;"3*"&amp;"10+"&amp;"2*"&amp;"10+"&amp;"2*"&amp;"10)/"&amp;"100"</f>
        <v>=(2*12+3*10+2*10+2*10)/100</v>
      </c>
      <c r="H131" s="69"/>
    </row>
    <row r="132" spans="1:8" ht="57" x14ac:dyDescent="0.2">
      <c r="A132" s="29">
        <v>33</v>
      </c>
      <c r="B132" s="29" t="str">
        <f>Source!E369</f>
        <v>33</v>
      </c>
      <c r="C132" s="69" t="str">
        <f>Source!G369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15 мм</v>
      </c>
      <c r="D132" s="29" t="s">
        <v>39</v>
      </c>
      <c r="E132" s="70">
        <f>Source!I369</f>
        <v>65</v>
      </c>
      <c r="F132" s="29" t="str">
        <f>Source!U272</f>
        <v/>
      </c>
      <c r="G132" s="29">
        <f>Source!I369</f>
        <v>65</v>
      </c>
      <c r="H132" s="69"/>
    </row>
    <row r="133" spans="1:8" ht="14.25" x14ac:dyDescent="0.2">
      <c r="A133" s="29">
        <v>34</v>
      </c>
      <c r="B133" s="29" t="str">
        <f>Source!E375</f>
        <v>34</v>
      </c>
      <c r="C133" s="69" t="str">
        <f>Source!G375</f>
        <v>Установка фильтров диаметром до 25 мм</v>
      </c>
      <c r="D133" s="29" t="s">
        <v>254</v>
      </c>
      <c r="E133" s="70">
        <f>Source!I375</f>
        <v>47</v>
      </c>
      <c r="F133" s="29" t="str">
        <f>Source!U272</f>
        <v/>
      </c>
      <c r="G133" s="29">
        <f>Source!I375</f>
        <v>47</v>
      </c>
      <c r="H133" s="69"/>
    </row>
    <row r="134" spans="1:8" ht="42.75" x14ac:dyDescent="0.2">
      <c r="A134" s="29">
        <v>34.1</v>
      </c>
      <c r="B134" s="29" t="str">
        <f>Source!E377</f>
        <v>34,1</v>
      </c>
      <c r="C134" s="69" t="str">
        <f>Source!G377</f>
        <v>Фильтр сетчатый, латунный, муфтовый, со сливной пробкой, температура рабочей среды до +110°С, номинальное давление PN 1,6 МПа, номинальный диаметр DN 15 мм</v>
      </c>
      <c r="D134" s="29" t="s">
        <v>39</v>
      </c>
      <c r="E134" s="70">
        <f>Source!I377</f>
        <v>47</v>
      </c>
      <c r="F134" s="29" t="str">
        <f>Source!U272</f>
        <v/>
      </c>
      <c r="G134" s="29"/>
      <c r="H134" s="69"/>
    </row>
    <row r="135" spans="1:8" ht="14.25" x14ac:dyDescent="0.2">
      <c r="A135" s="29">
        <v>35</v>
      </c>
      <c r="B135" s="29" t="str">
        <f>Source!E379</f>
        <v>35</v>
      </c>
      <c r="C135" s="69" t="str">
        <f>Source!G379</f>
        <v>Установка прибора на резьбовых соединениях</v>
      </c>
      <c r="D135" s="29" t="s">
        <v>228</v>
      </c>
      <c r="E135" s="70">
        <f>Source!I379</f>
        <v>47</v>
      </c>
      <c r="F135" s="29" t="str">
        <f>Source!U272</f>
        <v/>
      </c>
      <c r="G135" s="29">
        <f>Source!I379</f>
        <v>47</v>
      </c>
      <c r="H135" s="69"/>
    </row>
    <row r="136" spans="1:8" ht="14.25" x14ac:dyDescent="0.2">
      <c r="A136" s="29">
        <v>35.1</v>
      </c>
      <c r="B136" s="29" t="str">
        <f>Source!E381</f>
        <v>35,1</v>
      </c>
      <c r="C136" s="69" t="str">
        <f>Source!G381</f>
        <v>Редуктор давления "после себя" муфтовый ф15</v>
      </c>
      <c r="D136" s="29" t="s">
        <v>39</v>
      </c>
      <c r="E136" s="70">
        <f>Source!I381</f>
        <v>47</v>
      </c>
      <c r="F136" s="29" t="str">
        <f>Source!U272</f>
        <v/>
      </c>
      <c r="G136" s="29"/>
      <c r="H136" s="69"/>
    </row>
    <row r="137" spans="1:8" ht="42.75" x14ac:dyDescent="0.2">
      <c r="A137" s="29">
        <v>36</v>
      </c>
      <c r="B137" s="29" t="str">
        <f>Source!E383</f>
        <v>36</v>
      </c>
      <c r="C137" s="69" t="str">
        <f>Source!G383</f>
        <v>Клапан обратный общего назначения, латунный, с внутренней резьбой, температура до +100°С, номинальное давление PN 1,2 МПа, номинальный диаметр DN 15 мм</v>
      </c>
      <c r="D137" s="29" t="s">
        <v>39</v>
      </c>
      <c r="E137" s="70">
        <f>Source!I383</f>
        <v>47</v>
      </c>
      <c r="F137" s="29" t="str">
        <f>Source!U272</f>
        <v/>
      </c>
      <c r="G137" s="29">
        <f>Source!I383</f>
        <v>47</v>
      </c>
      <c r="H137" s="69"/>
    </row>
    <row r="138" spans="1:8" ht="57" x14ac:dyDescent="0.2">
      <c r="A138" s="29">
        <v>37</v>
      </c>
      <c r="B138" s="29" t="str">
        <f>Source!E389</f>
        <v>37</v>
      </c>
      <c r="C138" s="69" t="str">
        <f>Source!G389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20 мм</v>
      </c>
      <c r="D138" s="29" t="s">
        <v>39</v>
      </c>
      <c r="E138" s="70">
        <f>Source!I389</f>
        <v>28</v>
      </c>
      <c r="F138" s="29" t="str">
        <f>Source!U272</f>
        <v/>
      </c>
      <c r="G138" s="29">
        <f>Source!I389</f>
        <v>28</v>
      </c>
      <c r="H138" s="69"/>
    </row>
    <row r="139" spans="1:8" ht="14.25" x14ac:dyDescent="0.2">
      <c r="A139" s="29">
        <v>38</v>
      </c>
      <c r="B139" s="29" t="str">
        <f>Source!E395</f>
        <v>38</v>
      </c>
      <c r="C139" s="69" t="str">
        <f>Source!G395</f>
        <v>Установка фильтров диаметром до 25 мм</v>
      </c>
      <c r="D139" s="29" t="s">
        <v>254</v>
      </c>
      <c r="E139" s="70">
        <f>Source!I395</f>
        <v>18</v>
      </c>
      <c r="F139" s="29" t="str">
        <f>Source!U272</f>
        <v/>
      </c>
      <c r="G139" s="29">
        <f>Source!I395</f>
        <v>18</v>
      </c>
      <c r="H139" s="69"/>
    </row>
    <row r="140" spans="1:8" ht="42.75" x14ac:dyDescent="0.2">
      <c r="A140" s="29">
        <v>38.1</v>
      </c>
      <c r="B140" s="29" t="str">
        <f>Source!E397</f>
        <v>38,1</v>
      </c>
      <c r="C140" s="69" t="str">
        <f>Source!G397</f>
        <v>Фильтр сетчатый, латунный, муфтовый, со сливной пробкой, температура рабочей среды до +110°С, номинальное давление PN 1,6 МПа, номинальный диаметр DN 20 мм</v>
      </c>
      <c r="D140" s="29" t="s">
        <v>39</v>
      </c>
      <c r="E140" s="70">
        <f>Source!I397</f>
        <v>18</v>
      </c>
      <c r="F140" s="29" t="str">
        <f>Source!U272</f>
        <v/>
      </c>
      <c r="G140" s="29"/>
      <c r="H140" s="69"/>
    </row>
    <row r="141" spans="1:8" ht="14.25" x14ac:dyDescent="0.2">
      <c r="A141" s="29">
        <v>39</v>
      </c>
      <c r="B141" s="29" t="str">
        <f>Source!E399</f>
        <v>39</v>
      </c>
      <c r="C141" s="69" t="str">
        <f>Source!G399</f>
        <v>Установка прибора на резьбовых соединениях</v>
      </c>
      <c r="D141" s="29" t="s">
        <v>228</v>
      </c>
      <c r="E141" s="70">
        <f>Source!I399</f>
        <v>18</v>
      </c>
      <c r="F141" s="29" t="str">
        <f>Source!U272</f>
        <v/>
      </c>
      <c r="G141" s="29">
        <f>Source!I399</f>
        <v>18</v>
      </c>
      <c r="H141" s="69"/>
    </row>
    <row r="142" spans="1:8" ht="14.25" x14ac:dyDescent="0.2">
      <c r="A142" s="29">
        <v>39.1</v>
      </c>
      <c r="B142" s="29" t="str">
        <f>Source!E401</f>
        <v>39,1</v>
      </c>
      <c r="C142" s="69" t="str">
        <f>Source!G401</f>
        <v>Редуктор давления "после себя" муфтовый ф20</v>
      </c>
      <c r="D142" s="29" t="s">
        <v>39</v>
      </c>
      <c r="E142" s="70">
        <f>Source!I401</f>
        <v>18</v>
      </c>
      <c r="F142" s="29" t="str">
        <f>Source!U272</f>
        <v/>
      </c>
      <c r="G142" s="29"/>
      <c r="H142" s="69"/>
    </row>
    <row r="143" spans="1:8" ht="42.75" x14ac:dyDescent="0.2">
      <c r="A143" s="29">
        <v>40</v>
      </c>
      <c r="B143" s="29" t="str">
        <f>Source!E403</f>
        <v>40</v>
      </c>
      <c r="C143" s="69" t="str">
        <f>Source!G403</f>
        <v>Клапан обратный общего назначения, латунный, с внутренней резьбой, температура до +100°С, номинальное давление PN 1,2 МПа, номинальный диаметр DN 20 мм</v>
      </c>
      <c r="D143" s="29" t="s">
        <v>39</v>
      </c>
      <c r="E143" s="70">
        <f>Source!I403</f>
        <v>31</v>
      </c>
      <c r="F143" s="29" t="str">
        <f>Source!U272</f>
        <v/>
      </c>
      <c r="G143" s="29">
        <f>Source!I403</f>
        <v>31</v>
      </c>
      <c r="H143" s="69"/>
    </row>
    <row r="144" spans="1:8" ht="57" x14ac:dyDescent="0.2">
      <c r="A144" s="29">
        <v>41</v>
      </c>
      <c r="B144" s="29" t="str">
        <f>Source!E409</f>
        <v>41</v>
      </c>
      <c r="C144" s="69" t="str">
        <f>Source!G409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25 мм</v>
      </c>
      <c r="D144" s="29" t="s">
        <v>39</v>
      </c>
      <c r="E144" s="70">
        <f>Source!I409</f>
        <v>11</v>
      </c>
      <c r="F144" s="29" t="str">
        <f>Source!U272</f>
        <v/>
      </c>
      <c r="G144" s="29">
        <f>Source!I409</f>
        <v>11</v>
      </c>
      <c r="H144" s="69"/>
    </row>
    <row r="145" spans="1:8" ht="14.25" x14ac:dyDescent="0.2">
      <c r="A145" s="29">
        <v>42</v>
      </c>
      <c r="B145" s="29" t="str">
        <f>Source!E415</f>
        <v>42</v>
      </c>
      <c r="C145" s="69" t="str">
        <f>Source!G415</f>
        <v>Установка фильтров диаметром до 25 мм</v>
      </c>
      <c r="D145" s="29" t="s">
        <v>254</v>
      </c>
      <c r="E145" s="70">
        <f>Source!I415</f>
        <v>8</v>
      </c>
      <c r="F145" s="29" t="str">
        <f>Source!U272</f>
        <v/>
      </c>
      <c r="G145" s="29">
        <f>Source!I415</f>
        <v>8</v>
      </c>
      <c r="H145" s="69"/>
    </row>
    <row r="146" spans="1:8" ht="42.75" x14ac:dyDescent="0.2">
      <c r="A146" s="29">
        <v>42.1</v>
      </c>
      <c r="B146" s="29" t="str">
        <f>Source!E417</f>
        <v>42,1</v>
      </c>
      <c r="C146" s="69" t="str">
        <f>Source!G417</f>
        <v>Фильтр сетчатый, латунный, муфтовый, со сливной пробкой, температура рабочей среды до +110°С, номинальное давление PN 1,6 МПа, номинальный диаметр DN 25 мм</v>
      </c>
      <c r="D146" s="29" t="s">
        <v>39</v>
      </c>
      <c r="E146" s="70">
        <f>Source!I417</f>
        <v>8</v>
      </c>
      <c r="F146" s="29" t="str">
        <f>Source!U272</f>
        <v/>
      </c>
      <c r="G146" s="29"/>
      <c r="H146" s="69"/>
    </row>
    <row r="147" spans="1:8" ht="14.25" x14ac:dyDescent="0.2">
      <c r="A147" s="29">
        <v>43</v>
      </c>
      <c r="B147" s="29" t="str">
        <f>Source!E419</f>
        <v>43</v>
      </c>
      <c r="C147" s="69" t="str">
        <f>Source!G419</f>
        <v>Установка прибора на резьбовых соединениях</v>
      </c>
      <c r="D147" s="29" t="s">
        <v>228</v>
      </c>
      <c r="E147" s="70">
        <f>Source!I419</f>
        <v>8</v>
      </c>
      <c r="F147" s="29" t="str">
        <f>Source!U272</f>
        <v/>
      </c>
      <c r="G147" s="29">
        <f>Source!I419</f>
        <v>8</v>
      </c>
      <c r="H147" s="69"/>
    </row>
    <row r="148" spans="1:8" ht="14.25" x14ac:dyDescent="0.2">
      <c r="A148" s="29">
        <v>43.1</v>
      </c>
      <c r="B148" s="29" t="str">
        <f>Source!E421</f>
        <v>43,1</v>
      </c>
      <c r="C148" s="69" t="str">
        <f>Source!G421</f>
        <v>Редуктор давления "после себя" муфтовый ф25</v>
      </c>
      <c r="D148" s="29" t="s">
        <v>39</v>
      </c>
      <c r="E148" s="70">
        <f>Source!I421</f>
        <v>8</v>
      </c>
      <c r="F148" s="29" t="str">
        <f>Source!U272</f>
        <v/>
      </c>
      <c r="G148" s="29"/>
      <c r="H148" s="69"/>
    </row>
    <row r="149" spans="1:8" ht="42.75" x14ac:dyDescent="0.2">
      <c r="A149" s="29">
        <v>44</v>
      </c>
      <c r="B149" s="29" t="str">
        <f>Source!E423</f>
        <v>44</v>
      </c>
      <c r="C149" s="69" t="str">
        <f>Source!G423</f>
        <v>Клапан обратный общего назначения, латунный, с внутренней резьбой, температура до +100°С, номинальное давление PN 1,2 МПа, номинальный диаметр DN 25 мм</v>
      </c>
      <c r="D149" s="29" t="s">
        <v>39</v>
      </c>
      <c r="E149" s="70">
        <f>Source!I423</f>
        <v>10</v>
      </c>
      <c r="F149" s="29" t="str">
        <f>Source!U272</f>
        <v/>
      </c>
      <c r="G149" s="29">
        <f>Source!I423</f>
        <v>10</v>
      </c>
      <c r="H149" s="69"/>
    </row>
    <row r="150" spans="1:8" ht="14.25" x14ac:dyDescent="0.2">
      <c r="A150" s="29">
        <v>45</v>
      </c>
      <c r="B150" s="29" t="str">
        <f>Source!E429</f>
        <v>45</v>
      </c>
      <c r="C150" s="69" t="str">
        <f>Source!G429</f>
        <v>Установка прибора на резьбовых соединениях</v>
      </c>
      <c r="D150" s="29" t="s">
        <v>228</v>
      </c>
      <c r="E150" s="70">
        <f>Source!I429</f>
        <v>27</v>
      </c>
      <c r="F150" s="29" t="str">
        <f>Source!U272</f>
        <v/>
      </c>
      <c r="G150" s="29">
        <f>Source!I429</f>
        <v>27</v>
      </c>
      <c r="H150" s="69"/>
    </row>
    <row r="151" spans="1:8" ht="42.75" x14ac:dyDescent="0.2">
      <c r="A151" s="29">
        <v>45.1</v>
      </c>
      <c r="B151" s="29" t="str">
        <f>Source!E431</f>
        <v>45,1</v>
      </c>
      <c r="C151" s="69" t="str">
        <f>Source!G431</f>
        <v>Воздухоотводчик автоматический, латунный, с наружным резьбовым присоединением, температура рабочей среды до +110°С, номинальное давление PN 1,0 МПа, номинальный диаметр DN 10 мм</v>
      </c>
      <c r="D151" s="29" t="s">
        <v>39</v>
      </c>
      <c r="E151" s="70">
        <f>Source!I431</f>
        <v>27</v>
      </c>
      <c r="F151" s="29" t="str">
        <f>Source!U272</f>
        <v/>
      </c>
      <c r="G151" s="29"/>
      <c r="H151" s="69"/>
    </row>
    <row r="152" spans="1:8" ht="28.5" x14ac:dyDescent="0.2">
      <c r="A152" s="29">
        <v>46</v>
      </c>
      <c r="B152" s="29" t="str">
        <f>Source!E437</f>
        <v>46</v>
      </c>
      <c r="C152" s="69" t="str">
        <f>Source!G437</f>
        <v>Изоляция трубопроводов изделиями из вспененного каучука, вспененного полиэтилена, трубками</v>
      </c>
      <c r="D152" s="29" t="s">
        <v>302</v>
      </c>
      <c r="E152" s="70">
        <f>Source!I437</f>
        <v>32</v>
      </c>
      <c r="F152" s="29" t="str">
        <f>Source!U272</f>
        <v/>
      </c>
      <c r="G152" s="29" t="str">
        <f>"=(10+"&amp;"160+"&amp;"95+"&amp;"55)/"&amp;"10"</f>
        <v>=(10+160+95+55)/10</v>
      </c>
      <c r="H152" s="69"/>
    </row>
    <row r="153" spans="1:8" ht="71.25" x14ac:dyDescent="0.2">
      <c r="A153" s="29">
        <v>46.1</v>
      </c>
      <c r="B153" s="29" t="str">
        <f>Source!E439</f>
        <v>46,1</v>
      </c>
      <c r="C153" s="69" t="str">
        <f>Source!G439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9 мм_ф15мм</v>
      </c>
      <c r="D153" s="29" t="s">
        <v>34</v>
      </c>
      <c r="E153" s="70">
        <f>Source!I439</f>
        <v>10.5</v>
      </c>
      <c r="F153" s="29" t="str">
        <f>Source!U272</f>
        <v/>
      </c>
      <c r="G153" s="29"/>
      <c r="H153" s="69"/>
    </row>
    <row r="154" spans="1:8" ht="71.25" x14ac:dyDescent="0.2">
      <c r="A154" s="29">
        <v>46.2</v>
      </c>
      <c r="B154" s="29" t="str">
        <f>Source!E441</f>
        <v>46,2</v>
      </c>
      <c r="C154" s="69" t="str">
        <f>Source!G441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9 мм</v>
      </c>
      <c r="D154" s="29" t="s">
        <v>34</v>
      </c>
      <c r="E154" s="70">
        <f>Source!I441</f>
        <v>168</v>
      </c>
      <c r="F154" s="29" t="str">
        <f>Source!U272</f>
        <v/>
      </c>
      <c r="G154" s="29"/>
      <c r="H154" s="69"/>
    </row>
    <row r="155" spans="1:8" ht="71.25" x14ac:dyDescent="0.2">
      <c r="A155" s="29">
        <v>46.3</v>
      </c>
      <c r="B155" s="29" t="str">
        <f>Source!E443</f>
        <v>46,3</v>
      </c>
      <c r="C155" s="69" t="str">
        <f>Source!G443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28 мм, толщина 9 мм</v>
      </c>
      <c r="D155" s="29" t="s">
        <v>34</v>
      </c>
      <c r="E155" s="70">
        <f>Source!I443</f>
        <v>99.75</v>
      </c>
      <c r="F155" s="29" t="str">
        <f>Source!U272</f>
        <v/>
      </c>
      <c r="G155" s="29"/>
      <c r="H155" s="69"/>
    </row>
    <row r="156" spans="1:8" ht="71.25" x14ac:dyDescent="0.2">
      <c r="A156" s="29">
        <v>46.4</v>
      </c>
      <c r="B156" s="29" t="str">
        <f>Source!E445</f>
        <v>46,4</v>
      </c>
      <c r="C156" s="69" t="str">
        <f>Source!G445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35 мм, толщина 9 мм</v>
      </c>
      <c r="D156" s="29" t="s">
        <v>34</v>
      </c>
      <c r="E156" s="70">
        <f>Source!I445</f>
        <v>57.75</v>
      </c>
      <c r="F156" s="29" t="str">
        <f>Source!U272</f>
        <v/>
      </c>
      <c r="G156" s="29"/>
      <c r="H156" s="69"/>
    </row>
    <row r="157" spans="1:8" ht="16.5" x14ac:dyDescent="0.25">
      <c r="A157" s="66" t="str">
        <f>CONCATENATE("Раздел: ", Source!G478)</f>
        <v>Раздел: Горячее водоснабжение (Т3,Т4) (Подземная часть)</v>
      </c>
      <c r="B157" s="66"/>
      <c r="C157" s="66"/>
      <c r="D157" s="66"/>
      <c r="E157" s="66"/>
      <c r="F157" s="66"/>
      <c r="G157" s="66"/>
      <c r="H157" s="66"/>
    </row>
    <row r="158" spans="1:8" ht="28.5" x14ac:dyDescent="0.2">
      <c r="A158" s="29">
        <v>47</v>
      </c>
      <c r="B158" s="29" t="str">
        <f>Source!E482</f>
        <v>47</v>
      </c>
      <c r="C158" s="69" t="str">
        <f>Source!G482</f>
        <v>Прокладка трубопроводов из стальных труб на бессварных разъемных муфтовых соединениях диаметром до 25 мм</v>
      </c>
      <c r="D158" s="29" t="s">
        <v>23</v>
      </c>
      <c r="E158" s="70">
        <f>Source!I482</f>
        <v>0.45</v>
      </c>
      <c r="F158" s="29" t="str">
        <f>Source!U478</f>
        <v/>
      </c>
      <c r="G158" s="29" t="str">
        <f>"=45/"&amp;"100"</f>
        <v>=45/100</v>
      </c>
      <c r="H158" s="69"/>
    </row>
    <row r="159" spans="1:8" ht="28.5" x14ac:dyDescent="0.2">
      <c r="A159" s="29">
        <v>47.1</v>
      </c>
      <c r="B159" s="29" t="str">
        <f>Source!E484</f>
        <v>47,1</v>
      </c>
      <c r="C159" s="69" t="str">
        <f>Source!G484</f>
        <v>Узел трубопровода из стальных водогазопроводных оцинкованных труб, с гильзами, для водоснабжения, диаметр условного прохода 15 мм</v>
      </c>
      <c r="D159" s="29" t="s">
        <v>34</v>
      </c>
      <c r="E159" s="70">
        <f>Source!I484</f>
        <v>45</v>
      </c>
      <c r="F159" s="29" t="str">
        <f>Source!U478</f>
        <v/>
      </c>
      <c r="G159" s="29"/>
      <c r="H159" s="69"/>
    </row>
    <row r="160" spans="1:8" ht="57" x14ac:dyDescent="0.2">
      <c r="A160" s="29">
        <v>47.2</v>
      </c>
      <c r="B160" s="29" t="str">
        <f>Source!E486</f>
        <v>47,2</v>
      </c>
      <c r="C160" s="69" t="str">
        <f>Source!G486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15 мм</v>
      </c>
      <c r="D160" s="29" t="s">
        <v>39</v>
      </c>
      <c r="E160" s="70">
        <f>Source!I486</f>
        <v>12</v>
      </c>
      <c r="F160" s="29" t="str">
        <f>Source!U478</f>
        <v/>
      </c>
      <c r="G160" s="29"/>
      <c r="H160" s="69"/>
    </row>
    <row r="161" spans="1:8" ht="57" x14ac:dyDescent="0.2">
      <c r="A161" s="29">
        <v>47.3</v>
      </c>
      <c r="B161" s="29" t="str">
        <f>Source!E488</f>
        <v>47,3</v>
      </c>
      <c r="C161" s="69" t="str">
        <f>Source!G488</f>
        <v>Кран шаровой, латунный, никелированный, спускной, с наружной резьбой, с насадкой для шланга, с алюминиевой рукояткой, температура рабочей среды от -15 до +90°С, пропускная способность 1,9 м3/ч, номинальное давление PN 1,0 МПа, номинальный диаметр DN 15 мм</v>
      </c>
      <c r="D161" s="29" t="s">
        <v>39</v>
      </c>
      <c r="E161" s="70">
        <f>Source!I488</f>
        <v>55</v>
      </c>
      <c r="F161" s="29" t="str">
        <f>Source!U478</f>
        <v/>
      </c>
      <c r="G161" s="29"/>
      <c r="H161" s="69"/>
    </row>
    <row r="162" spans="1:8" ht="42.75" x14ac:dyDescent="0.2">
      <c r="A162" s="29">
        <v>47.4</v>
      </c>
      <c r="B162" s="29" t="str">
        <f>Source!E490</f>
        <v>47,4</v>
      </c>
      <c r="C162" s="69" t="str">
        <f>Source!G490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162" s="29" t="s">
        <v>48</v>
      </c>
      <c r="E162" s="70">
        <f>Source!I490</f>
        <v>0.3</v>
      </c>
      <c r="F162" s="29" t="str">
        <f>Source!U478</f>
        <v/>
      </c>
      <c r="G162" s="29"/>
      <c r="H162" s="69"/>
    </row>
    <row r="163" spans="1:8" ht="28.5" x14ac:dyDescent="0.2">
      <c r="A163" s="29">
        <v>48</v>
      </c>
      <c r="B163" s="29" t="str">
        <f>Source!E502</f>
        <v>48</v>
      </c>
      <c r="C163" s="69" t="str">
        <f>Source!G502</f>
        <v>Прокладка трубопроводов из стальных труб на бессварных разъемных муфтовых соединениях диаметром до 25 мм</v>
      </c>
      <c r="D163" s="29" t="s">
        <v>23</v>
      </c>
      <c r="E163" s="70">
        <f>Source!I502</f>
        <v>1.9</v>
      </c>
      <c r="F163" s="29" t="str">
        <f>Source!U478</f>
        <v/>
      </c>
      <c r="G163" s="29" t="str">
        <f>"=190/"&amp;"100"</f>
        <v>=190/100</v>
      </c>
      <c r="H163" s="69"/>
    </row>
    <row r="164" spans="1:8" ht="28.5" x14ac:dyDescent="0.2">
      <c r="A164" s="29">
        <v>48.1</v>
      </c>
      <c r="B164" s="29" t="str">
        <f>Source!E504</f>
        <v>48,1</v>
      </c>
      <c r="C164" s="69" t="str">
        <f>Source!G504</f>
        <v>Узел трубопровода из стальных водогазопроводных оцинкованных труб, с гильзами, для водоснабжения, диаметр условного прохода 20 мм</v>
      </c>
      <c r="D164" s="29" t="s">
        <v>34</v>
      </c>
      <c r="E164" s="70">
        <f>Source!I504</f>
        <v>190</v>
      </c>
      <c r="F164" s="29" t="str">
        <f>Source!U478</f>
        <v/>
      </c>
      <c r="G164" s="29"/>
      <c r="H164" s="69"/>
    </row>
    <row r="165" spans="1:8" ht="57" x14ac:dyDescent="0.2">
      <c r="A165" s="29">
        <v>48.2</v>
      </c>
      <c r="B165" s="29" t="str">
        <f>Source!E506</f>
        <v>48,2</v>
      </c>
      <c r="C165" s="69" t="str">
        <f>Source!G506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20 мм</v>
      </c>
      <c r="D165" s="29" t="s">
        <v>39</v>
      </c>
      <c r="E165" s="70">
        <f>Source!I506</f>
        <v>44</v>
      </c>
      <c r="F165" s="29" t="str">
        <f>Source!U478</f>
        <v/>
      </c>
      <c r="G165" s="29"/>
      <c r="H165" s="69"/>
    </row>
    <row r="166" spans="1:8" ht="42.75" x14ac:dyDescent="0.2">
      <c r="A166" s="29">
        <v>48.3</v>
      </c>
      <c r="B166" s="29" t="str">
        <f>Source!E508</f>
        <v>48,3</v>
      </c>
      <c r="C166" s="69" t="str">
        <f>Source!G508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166" s="29" t="s">
        <v>48</v>
      </c>
      <c r="E166" s="70">
        <f>Source!I508</f>
        <v>0.95</v>
      </c>
      <c r="F166" s="29" t="str">
        <f>Source!U478</f>
        <v/>
      </c>
      <c r="G166" s="29"/>
      <c r="H166" s="69"/>
    </row>
    <row r="167" spans="1:8" ht="28.5" x14ac:dyDescent="0.2">
      <c r="A167" s="29">
        <v>49</v>
      </c>
      <c r="B167" s="29" t="str">
        <f>Source!E510</f>
        <v>49</v>
      </c>
      <c r="C167" s="69" t="str">
        <f>Source!G510</f>
        <v>Прокладка трубопроводов из стальных труб на бессварных разъемных муфтовых соединениях диаметром до 25 мм</v>
      </c>
      <c r="D167" s="29" t="s">
        <v>23</v>
      </c>
      <c r="E167" s="70">
        <f>Source!I510</f>
        <v>1.1000000000000001</v>
      </c>
      <c r="F167" s="29" t="str">
        <f>Source!U478</f>
        <v/>
      </c>
      <c r="G167" s="29" t="str">
        <f>"=110/"&amp;"100"</f>
        <v>=110/100</v>
      </c>
      <c r="H167" s="69"/>
    </row>
    <row r="168" spans="1:8" ht="28.5" x14ac:dyDescent="0.2">
      <c r="A168" s="29">
        <v>49.1</v>
      </c>
      <c r="B168" s="29" t="str">
        <f>Source!E512</f>
        <v>49,1</v>
      </c>
      <c r="C168" s="69" t="str">
        <f>Source!G512</f>
        <v>Узел трубопровода из стальных водогазопроводных оцинкованных труб, с гильзами, для водоснабжения, диаметр условного прохода 25 мм</v>
      </c>
      <c r="D168" s="29" t="s">
        <v>34</v>
      </c>
      <c r="E168" s="70">
        <f>Source!I512</f>
        <v>110</v>
      </c>
      <c r="F168" s="29" t="str">
        <f>Source!U478</f>
        <v/>
      </c>
      <c r="G168" s="29"/>
      <c r="H168" s="69"/>
    </row>
    <row r="169" spans="1:8" ht="57" x14ac:dyDescent="0.2">
      <c r="A169" s="29">
        <v>49.2</v>
      </c>
      <c r="B169" s="29" t="str">
        <f>Source!E514</f>
        <v>49,2</v>
      </c>
      <c r="C169" s="69" t="str">
        <f>Source!G514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25 мм</v>
      </c>
      <c r="D169" s="29" t="s">
        <v>39</v>
      </c>
      <c r="E169" s="70">
        <f>Source!I514</f>
        <v>10</v>
      </c>
      <c r="F169" s="29" t="str">
        <f>Source!U478</f>
        <v/>
      </c>
      <c r="G169" s="29"/>
      <c r="H169" s="69"/>
    </row>
    <row r="170" spans="1:8" ht="42.75" x14ac:dyDescent="0.2">
      <c r="A170" s="29">
        <v>49.3</v>
      </c>
      <c r="B170" s="29" t="str">
        <f>Source!E516</f>
        <v>49,3</v>
      </c>
      <c r="C170" s="69" t="str">
        <f>Source!G516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170" s="29" t="s">
        <v>48</v>
      </c>
      <c r="E170" s="70">
        <f>Source!I516</f>
        <v>0.55000000000000004</v>
      </c>
      <c r="F170" s="29" t="str">
        <f>Source!U478</f>
        <v/>
      </c>
      <c r="G170" s="29"/>
      <c r="H170" s="69"/>
    </row>
    <row r="171" spans="1:8" ht="28.5" x14ac:dyDescent="0.2">
      <c r="A171" s="29">
        <v>50</v>
      </c>
      <c r="B171" s="29" t="str">
        <f>Source!E518</f>
        <v>50</v>
      </c>
      <c r="C171" s="69" t="str">
        <f>Source!G518</f>
        <v>Прокладка трубопроводов из стальных труб на бессварных разъемных муфтовых соединениях диаметром 32 мм</v>
      </c>
      <c r="D171" s="29" t="s">
        <v>23</v>
      </c>
      <c r="E171" s="70">
        <f>Source!I518</f>
        <v>0.8</v>
      </c>
      <c r="F171" s="29" t="str">
        <f>Source!U478</f>
        <v/>
      </c>
      <c r="G171" s="29" t="str">
        <f>"=80/"&amp;"100"</f>
        <v>=80/100</v>
      </c>
      <c r="H171" s="69"/>
    </row>
    <row r="172" spans="1:8" ht="28.5" x14ac:dyDescent="0.2">
      <c r="A172" s="29">
        <v>50.1</v>
      </c>
      <c r="B172" s="29" t="str">
        <f>Source!E520</f>
        <v>50,1</v>
      </c>
      <c r="C172" s="69" t="str">
        <f>Source!G520</f>
        <v>Узел трубопровода из стальных водогазопроводных оцинкованных труб, с гильзами, для водоснабжения, диаметр условного прохода 32 мм</v>
      </c>
      <c r="D172" s="29" t="s">
        <v>34</v>
      </c>
      <c r="E172" s="70">
        <f>Source!I520</f>
        <v>80</v>
      </c>
      <c r="F172" s="29" t="str">
        <f>Source!U478</f>
        <v/>
      </c>
      <c r="G172" s="29"/>
      <c r="H172" s="69"/>
    </row>
    <row r="173" spans="1:8" ht="42.75" x14ac:dyDescent="0.2">
      <c r="A173" s="29">
        <v>50.2</v>
      </c>
      <c r="B173" s="29" t="str">
        <f>Source!E522</f>
        <v>50,2</v>
      </c>
      <c r="C173" s="69" t="str">
        <f>Source!G522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173" s="29" t="s">
        <v>48</v>
      </c>
      <c r="E173" s="70">
        <f>Source!I522</f>
        <v>0.32</v>
      </c>
      <c r="F173" s="29" t="str">
        <f>Source!U478</f>
        <v/>
      </c>
      <c r="G173" s="29"/>
      <c r="H173" s="69"/>
    </row>
    <row r="174" spans="1:8" ht="28.5" x14ac:dyDescent="0.2">
      <c r="A174" s="29">
        <v>51</v>
      </c>
      <c r="B174" s="29" t="str">
        <f>Source!E524</f>
        <v>51</v>
      </c>
      <c r="C174" s="69" t="str">
        <f>Source!G524</f>
        <v>Прокладка трубопроводов из стальных труб на бессварных разъемных муфтовых соединениях диаметром 40 мм</v>
      </c>
      <c r="D174" s="29" t="s">
        <v>23</v>
      </c>
      <c r="E174" s="70">
        <f>Source!I524</f>
        <v>1.05</v>
      </c>
      <c r="F174" s="29" t="str">
        <f>Source!U478</f>
        <v/>
      </c>
      <c r="G174" s="29" t="str">
        <f>"=105/"&amp;"100"</f>
        <v>=105/100</v>
      </c>
      <c r="H174" s="69"/>
    </row>
    <row r="175" spans="1:8" ht="28.5" x14ac:dyDescent="0.2">
      <c r="A175" s="29">
        <v>51.1</v>
      </c>
      <c r="B175" s="29" t="str">
        <f>Source!E526</f>
        <v>51,1</v>
      </c>
      <c r="C175" s="69" t="str">
        <f>Source!G526</f>
        <v>Узел трубопровода из стальных водогазопроводных оцинкованных труб, с гильзами, для водоснабжения, диаметр условного прохода 40 мм</v>
      </c>
      <c r="D175" s="29" t="s">
        <v>34</v>
      </c>
      <c r="E175" s="70">
        <f>Source!I526</f>
        <v>105</v>
      </c>
      <c r="F175" s="29" t="str">
        <f>Source!U478</f>
        <v/>
      </c>
      <c r="G175" s="29"/>
      <c r="H175" s="69"/>
    </row>
    <row r="176" spans="1:8" ht="42.75" x14ac:dyDescent="0.2">
      <c r="A176" s="29">
        <v>51.2</v>
      </c>
      <c r="B176" s="29" t="str">
        <f>Source!E528</f>
        <v>51,2</v>
      </c>
      <c r="C176" s="69" t="str">
        <f>Source!G528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176" s="29" t="s">
        <v>48</v>
      </c>
      <c r="E176" s="70">
        <f>Source!I528</f>
        <v>0.35</v>
      </c>
      <c r="F176" s="29" t="str">
        <f>Source!U478</f>
        <v/>
      </c>
      <c r="G176" s="29"/>
      <c r="H176" s="69"/>
    </row>
    <row r="177" spans="1:8" ht="28.5" x14ac:dyDescent="0.2">
      <c r="A177" s="29">
        <v>52</v>
      </c>
      <c r="B177" s="29" t="str">
        <f>Source!E530</f>
        <v>52</v>
      </c>
      <c r="C177" s="69" t="str">
        <f>Source!G530</f>
        <v>Прокладка трубопроводов из стальных труб на бессварных разъемных муфтовых соединениях диаметром 50 мм</v>
      </c>
      <c r="D177" s="29" t="s">
        <v>23</v>
      </c>
      <c r="E177" s="70">
        <f>Source!I530</f>
        <v>0.7</v>
      </c>
      <c r="F177" s="29" t="str">
        <f>Source!U478</f>
        <v/>
      </c>
      <c r="G177" s="29" t="str">
        <f>"=70/"&amp;"100"</f>
        <v>=70/100</v>
      </c>
      <c r="H177" s="69"/>
    </row>
    <row r="178" spans="1:8" ht="42.75" x14ac:dyDescent="0.2">
      <c r="A178" s="29">
        <v>52.1</v>
      </c>
      <c r="B178" s="29" t="str">
        <f>Source!E532</f>
        <v>52,1</v>
      </c>
      <c r="C178" s="69" t="str">
        <f>Source!G532</f>
        <v>Трубы стальные сварные водогазопроводные, оцинкованные, обыкновенные, ГОСТ 3262-75, диаметр условного прохода 50 мм, толщина стенки 3,5 мм</v>
      </c>
      <c r="D178" s="29" t="s">
        <v>34</v>
      </c>
      <c r="E178" s="70">
        <f>Source!I532</f>
        <v>70</v>
      </c>
      <c r="F178" s="29" t="str">
        <f>Source!U478</f>
        <v/>
      </c>
      <c r="G178" s="29"/>
      <c r="H178" s="69"/>
    </row>
    <row r="179" spans="1:8" ht="42.75" x14ac:dyDescent="0.2">
      <c r="A179" s="29">
        <v>52.2</v>
      </c>
      <c r="B179" s="29" t="str">
        <f>Source!E534</f>
        <v>52,2</v>
      </c>
      <c r="C179" s="69" t="str">
        <f>Source!G534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179" s="29" t="s">
        <v>48</v>
      </c>
      <c r="E179" s="70">
        <f>Source!I534</f>
        <v>0.23</v>
      </c>
      <c r="F179" s="29" t="str">
        <f>Source!U478</f>
        <v/>
      </c>
      <c r="G179" s="29"/>
      <c r="H179" s="69"/>
    </row>
    <row r="180" spans="1:8" ht="28.5" x14ac:dyDescent="0.2">
      <c r="A180" s="29">
        <v>53</v>
      </c>
      <c r="B180" s="29" t="str">
        <f>Source!E536</f>
        <v>53</v>
      </c>
      <c r="C180" s="69" t="str">
        <f>Source!G536</f>
        <v>Прокладка трубопроводов из стальных труб на бессварных разъемных муфтовых соединениях диаметром 65 мм</v>
      </c>
      <c r="D180" s="29" t="s">
        <v>23</v>
      </c>
      <c r="E180" s="70">
        <f>Source!I536</f>
        <v>0.4</v>
      </c>
      <c r="F180" s="29" t="str">
        <f>Source!U478</f>
        <v/>
      </c>
      <c r="G180" s="29" t="str">
        <f>"=40/"&amp;"100"</f>
        <v>=40/100</v>
      </c>
      <c r="H180" s="69"/>
    </row>
    <row r="181" spans="1:8" ht="42.75" x14ac:dyDescent="0.2">
      <c r="A181" s="29">
        <v>53.1</v>
      </c>
      <c r="B181" s="29" t="str">
        <f>Source!E538</f>
        <v>53,1</v>
      </c>
      <c r="C181" s="69" t="str">
        <f>Source!G538</f>
        <v>Трубы стальные сварные водогазопроводные, оцинкованные, обыкновенные, ГОСТ 3262-75, диаметр условного прохода 65 мм, толщина стенки 4 мм</v>
      </c>
      <c r="D181" s="29" t="s">
        <v>34</v>
      </c>
      <c r="E181" s="70">
        <f>Source!I538</f>
        <v>40</v>
      </c>
      <c r="F181" s="29" t="str">
        <f>Source!U478</f>
        <v/>
      </c>
      <c r="G181" s="29"/>
      <c r="H181" s="69"/>
    </row>
    <row r="182" spans="1:8" ht="42.75" x14ac:dyDescent="0.2">
      <c r="A182" s="29">
        <v>53.2</v>
      </c>
      <c r="B182" s="29" t="str">
        <f>Source!E540</f>
        <v>53,2</v>
      </c>
      <c r="C182" s="69" t="str">
        <f>Source!G540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182" s="29" t="s">
        <v>48</v>
      </c>
      <c r="E182" s="70">
        <f>Source!I540</f>
        <v>0.1</v>
      </c>
      <c r="F182" s="29" t="str">
        <f>Source!U478</f>
        <v/>
      </c>
      <c r="G182" s="29"/>
      <c r="H182" s="69"/>
    </row>
    <row r="183" spans="1:8" ht="42.75" x14ac:dyDescent="0.2">
      <c r="A183" s="29">
        <v>54</v>
      </c>
      <c r="B183" s="29" t="str">
        <f>Source!E542</f>
        <v>54</v>
      </c>
      <c r="C183" s="69" t="str">
        <f>Source!G542</f>
        <v>Гидравлическое испытание трубопроводов систем отопления, водопровода и горячего водоснабжения диаметром до 50 мм</v>
      </c>
      <c r="D183" s="29" t="s">
        <v>52</v>
      </c>
      <c r="E183" s="70">
        <f>Source!I542</f>
        <v>7</v>
      </c>
      <c r="F183" s="29" t="str">
        <f>Source!U478</f>
        <v/>
      </c>
      <c r="G183" s="29" t="str">
        <f>"=(145+"&amp;"190+"&amp;"110+"&amp;"80+"&amp;"105+"&amp;"70)/"&amp;"100"</f>
        <v>=(145+190+110+80+105+70)/100</v>
      </c>
      <c r="H183" s="69"/>
    </row>
    <row r="184" spans="1:8" ht="28.5" x14ac:dyDescent="0.2">
      <c r="A184" s="29">
        <v>55</v>
      </c>
      <c r="B184" s="29" t="str">
        <f>Source!E544</f>
        <v>55</v>
      </c>
      <c r="C184" s="69" t="str">
        <f>Source!G544</f>
        <v>Гидравлическое испытание трубопроводов систем отопления, водопровода и горячего водоснабжения диаметром до 100 мм</v>
      </c>
      <c r="D184" s="29" t="s">
        <v>52</v>
      </c>
      <c r="E184" s="70">
        <f>Source!I544</f>
        <v>0.4</v>
      </c>
      <c r="F184" s="29" t="str">
        <f>Source!U478</f>
        <v/>
      </c>
      <c r="G184" s="29" t="str">
        <f>"=40/"&amp;"100"</f>
        <v>=40/100</v>
      </c>
      <c r="H184" s="69"/>
    </row>
    <row r="185" spans="1:8" ht="42.75" x14ac:dyDescent="0.2">
      <c r="A185" s="29">
        <v>56</v>
      </c>
      <c r="B185" s="29" t="str">
        <f>Source!E546</f>
        <v>56</v>
      </c>
      <c r="C185" s="69" t="str">
        <f>Source!G546</f>
        <v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20 мм</v>
      </c>
      <c r="D185" s="29" t="s">
        <v>23</v>
      </c>
      <c r="E185" s="70">
        <f>Source!I546</f>
        <v>0.28000000000000003</v>
      </c>
      <c r="F185" s="29" t="str">
        <f>Source!U478</f>
        <v/>
      </c>
      <c r="G185" s="29" t="str">
        <f>"=28/"&amp;"100"</f>
        <v>=28/100</v>
      </c>
      <c r="H185" s="69"/>
    </row>
    <row r="186" spans="1:8" ht="42.75" x14ac:dyDescent="0.2">
      <c r="A186" s="29">
        <v>56.1</v>
      </c>
      <c r="B186" s="29" t="str">
        <f>Source!E548</f>
        <v>56,1</v>
      </c>
      <c r="C186" s="69" t="str">
        <f>Source!G548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186" s="29" t="s">
        <v>48</v>
      </c>
      <c r="E186" s="70">
        <f>Source!I548</f>
        <v>0.22000000000000003</v>
      </c>
      <c r="F186" s="29" t="str">
        <f>Source!U478</f>
        <v/>
      </c>
      <c r="G186" s="29"/>
      <c r="H186" s="69"/>
    </row>
    <row r="187" spans="1:8" ht="42.75" x14ac:dyDescent="0.2">
      <c r="A187" s="29">
        <v>56.2</v>
      </c>
      <c r="B187" s="29" t="str">
        <f>Source!E550</f>
        <v>56,2</v>
      </c>
      <c r="C187" s="69" t="str">
        <f>Source!G550</f>
        <v>Трубы напорные многослойные, армированные стекловолокном из полипропилена PPR100/PPRGF/PPR100, ГОСТ 32415-2013, диаметр 20 мм, толщина стенки 2,8 мм</v>
      </c>
      <c r="D187" s="29" t="s">
        <v>34</v>
      </c>
      <c r="E187" s="70">
        <f>Source!I550</f>
        <v>28.7</v>
      </c>
      <c r="F187" s="29" t="str">
        <f>Source!U478</f>
        <v/>
      </c>
      <c r="G187" s="29"/>
      <c r="H187" s="69"/>
    </row>
    <row r="188" spans="1:8" ht="42.75" x14ac:dyDescent="0.2">
      <c r="A188" s="29">
        <v>56.3</v>
      </c>
      <c r="B188" s="29" t="str">
        <f>Source!E552</f>
        <v>56,3</v>
      </c>
      <c r="C188" s="69" t="str">
        <f>Source!G552</f>
        <v>Муфта из полипропилена PP-R тип 3 (PRC-R), ГОСТ 32415-2013, комбинированная разъемная, наружная резьба, диаметр 20-20 мм/Ду=15мм</v>
      </c>
      <c r="D188" s="29" t="s">
        <v>39</v>
      </c>
      <c r="E188" s="70">
        <f>Source!I552</f>
        <v>13</v>
      </c>
      <c r="F188" s="29" t="str">
        <f>Source!U478</f>
        <v/>
      </c>
      <c r="G188" s="29"/>
      <c r="H188" s="69"/>
    </row>
    <row r="189" spans="1:8" ht="28.5" x14ac:dyDescent="0.2">
      <c r="A189" s="29">
        <v>56.4</v>
      </c>
      <c r="B189" s="29" t="str">
        <f>Source!E554</f>
        <v>56,4</v>
      </c>
      <c r="C189" s="69" t="str">
        <f>Source!G554</f>
        <v>Тройник из полипропилена PP-R, ГОСТ 32415-2013, равнопроходной, номинальное давление PN 25, номинальный диаметр DN 20 мм /Ду=15мм</v>
      </c>
      <c r="D189" s="29" t="s">
        <v>39</v>
      </c>
      <c r="E189" s="70">
        <f>Source!I554</f>
        <v>10</v>
      </c>
      <c r="F189" s="29" t="str">
        <f>Source!U478</f>
        <v/>
      </c>
      <c r="G189" s="29"/>
      <c r="H189" s="69"/>
    </row>
    <row r="190" spans="1:8" ht="28.5" x14ac:dyDescent="0.2">
      <c r="A190" s="29">
        <v>56.5</v>
      </c>
      <c r="B190" s="29" t="str">
        <f>Source!E556</f>
        <v>56,5</v>
      </c>
      <c r="C190" s="69" t="str">
        <f>Source!G556</f>
        <v>Уголок 90° из полипропилена PP-R тип 3 (PRC-R), ГОСТ 32415-2013, наружный диаметр 16 мм</v>
      </c>
      <c r="D190" s="29" t="s">
        <v>39</v>
      </c>
      <c r="E190" s="70">
        <f>Source!I556</f>
        <v>18</v>
      </c>
      <c r="F190" s="29" t="str">
        <f>Source!U478</f>
        <v/>
      </c>
      <c r="G190" s="29"/>
      <c r="H190" s="69"/>
    </row>
    <row r="191" spans="1:8" ht="14.25" x14ac:dyDescent="0.2">
      <c r="A191" s="29">
        <v>56.6</v>
      </c>
      <c r="B191" s="29" t="str">
        <f>Source!E558</f>
        <v>56,6</v>
      </c>
      <c r="C191" s="69" t="str">
        <f>Source!G558</f>
        <v>Сверло победитовое, диаметр 8 мм, длина 80 мм</v>
      </c>
      <c r="D191" s="29" t="s">
        <v>39</v>
      </c>
      <c r="E191" s="70">
        <f>Source!I558</f>
        <v>0.29399999999999998</v>
      </c>
      <c r="F191" s="29" t="str">
        <f>Source!U478</f>
        <v/>
      </c>
      <c r="G191" s="29"/>
      <c r="H191" s="69"/>
    </row>
    <row r="192" spans="1:8" ht="42.75" x14ac:dyDescent="0.2">
      <c r="A192" s="29">
        <v>57</v>
      </c>
      <c r="B192" s="29" t="str">
        <f>Source!E560</f>
        <v>57</v>
      </c>
      <c r="C192" s="69" t="str">
        <f>Source!G560</f>
        <v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20 мм</v>
      </c>
      <c r="D192" s="29" t="s">
        <v>222</v>
      </c>
      <c r="E192" s="70">
        <f>Source!I560</f>
        <v>0.92</v>
      </c>
      <c r="F192" s="29" t="str">
        <f>Source!U478</f>
        <v/>
      </c>
      <c r="G192" s="29" t="str">
        <f>"=(2*"&amp;"13+"&amp;"3*"&amp;"10+"&amp;"2*"&amp;"18)/"&amp;"100"</f>
        <v>=(2*13+3*10+2*18)/100</v>
      </c>
      <c r="H192" s="69"/>
    </row>
    <row r="193" spans="1:8" ht="28.5" x14ac:dyDescent="0.2">
      <c r="A193" s="29">
        <v>58</v>
      </c>
      <c r="B193" s="29" t="str">
        <f>Source!E562</f>
        <v>58</v>
      </c>
      <c r="C193" s="69" t="str">
        <f>Source!G562</f>
        <v>Установка вентилей, задвижек, затворов, клапанов обратных, кранов проходных на трубопроводах из стальных труб диаметром до 100 мм</v>
      </c>
      <c r="D193" s="29" t="s">
        <v>228</v>
      </c>
      <c r="E193" s="70">
        <f>Source!I562</f>
        <v>1</v>
      </c>
      <c r="F193" s="29" t="str">
        <f>Source!U478</f>
        <v/>
      </c>
      <c r="G193" s="29">
        <f>Source!I562</f>
        <v>1</v>
      </c>
      <c r="H193" s="69"/>
    </row>
    <row r="194" spans="1:8" ht="42.75" x14ac:dyDescent="0.2">
      <c r="A194" s="29">
        <v>58.1</v>
      </c>
      <c r="B194" s="29" t="str">
        <f>Source!E564</f>
        <v>58,1</v>
      </c>
      <c r="C194" s="69" t="str">
        <f>Source!G564</f>
        <v>Фланец стальной плоский приварной с соединительным выступом, ГОСТ 33259-2015, из стали Ст3сп, номинальное давление PN 1,6 МПа, номинальный диаметр DN 65 мм</v>
      </c>
      <c r="D194" s="29" t="s">
        <v>39</v>
      </c>
      <c r="E194" s="70">
        <f>Source!I564</f>
        <v>2</v>
      </c>
      <c r="F194" s="29" t="str">
        <f>Source!U478</f>
        <v/>
      </c>
      <c r="G194" s="29"/>
      <c r="H194" s="69"/>
    </row>
    <row r="195" spans="1:8" ht="42.75" x14ac:dyDescent="0.2">
      <c r="A195" s="29">
        <v>58.2</v>
      </c>
      <c r="B195" s="29" t="str">
        <f>Source!E566</f>
        <v>58,2</v>
      </c>
      <c r="C195" s="69" t="str">
        <f>Source!G566</f>
        <v>Задвижка с обрезиненным клином, чугунная, с невыдвижным шпинделем, фланцевая, с ручным приводом, МЗВ (30ч39р), номинальное давление PN 1,6 МПа, номинальный диаметр DN 80 мм /65мм</v>
      </c>
      <c r="D195" s="29" t="s">
        <v>39</v>
      </c>
      <c r="E195" s="70">
        <f>Source!I566</f>
        <v>1</v>
      </c>
      <c r="F195" s="29" t="str">
        <f>Source!U478</f>
        <v/>
      </c>
      <c r="G195" s="29"/>
      <c r="H195" s="69"/>
    </row>
    <row r="196" spans="1:8" ht="28.5" x14ac:dyDescent="0.2">
      <c r="A196" s="29">
        <v>59</v>
      </c>
      <c r="B196" s="29" t="str">
        <f>Source!E568</f>
        <v>59</v>
      </c>
      <c r="C196" s="69" t="str">
        <f>Source!G568</f>
        <v>Установка вентилей, задвижек, затворов, клапанов обратных, кранов проходных на трубопроводах из стальных труб диаметром до 50 мм</v>
      </c>
      <c r="D196" s="29" t="s">
        <v>228</v>
      </c>
      <c r="E196" s="70">
        <f>Source!I568</f>
        <v>1</v>
      </c>
      <c r="F196" s="29" t="str">
        <f>Source!U478</f>
        <v/>
      </c>
      <c r="G196" s="29">
        <f>Source!I568</f>
        <v>1</v>
      </c>
      <c r="H196" s="69"/>
    </row>
    <row r="197" spans="1:8" ht="42.75" x14ac:dyDescent="0.2">
      <c r="A197" s="29">
        <v>59.1</v>
      </c>
      <c r="B197" s="29" t="str">
        <f>Source!E570</f>
        <v>59,1</v>
      </c>
      <c r="C197" s="69" t="str">
        <f>Source!G570</f>
        <v>Фланец стальной плоский приварной с соединительным выступом, ГОСТ 33259-2015, из стали Ст3сп, номинальное давление PN 1,6 МПа, номинальный диаметр DN 50 мм</v>
      </c>
      <c r="D197" s="29" t="s">
        <v>39</v>
      </c>
      <c r="E197" s="70">
        <f>Source!I570</f>
        <v>2</v>
      </c>
      <c r="F197" s="29" t="str">
        <f>Source!U478</f>
        <v/>
      </c>
      <c r="G197" s="29"/>
      <c r="H197" s="69"/>
    </row>
    <row r="198" spans="1:8" ht="42.75" x14ac:dyDescent="0.2">
      <c r="A198" s="29">
        <v>59.2</v>
      </c>
      <c r="B198" s="29" t="str">
        <f>Source!E572</f>
        <v>59,2</v>
      </c>
      <c r="C198" s="69" t="str">
        <f>Source!G572</f>
        <v>Задвижка с обрезиненным клином, чугунная, с невыдвижным шпинделем, фланцевая, с ручным приводом, МЗВ (30ч39р), номинальное давление PN 1,6 МПа, номинальный диаметр DN 50 мм</v>
      </c>
      <c r="D198" s="29" t="s">
        <v>39</v>
      </c>
      <c r="E198" s="70">
        <f>Source!I572</f>
        <v>1</v>
      </c>
      <c r="F198" s="29" t="str">
        <f>Source!U478</f>
        <v/>
      </c>
      <c r="G198" s="29"/>
      <c r="H198" s="69"/>
    </row>
    <row r="199" spans="1:8" ht="28.5" x14ac:dyDescent="0.2">
      <c r="A199" s="29">
        <v>60</v>
      </c>
      <c r="B199" s="29" t="str">
        <f>Source!E574</f>
        <v>60</v>
      </c>
      <c r="C199" s="69" t="str">
        <f>Source!G574</f>
        <v>Установка вентилей, задвижек, затворов, клапанов обратных, кранов проходных на трубопроводах из стальных труб диаметром до 50 мм</v>
      </c>
      <c r="D199" s="29" t="s">
        <v>228</v>
      </c>
      <c r="E199" s="70">
        <f>Source!I574</f>
        <v>1</v>
      </c>
      <c r="F199" s="29" t="str">
        <f>Source!U478</f>
        <v/>
      </c>
      <c r="G199" s="29">
        <f>Source!I574</f>
        <v>1</v>
      </c>
      <c r="H199" s="69"/>
    </row>
    <row r="200" spans="1:8" ht="42.75" x14ac:dyDescent="0.2">
      <c r="A200" s="29">
        <v>60.1</v>
      </c>
      <c r="B200" s="29" t="str">
        <f>Source!E576</f>
        <v>60,1</v>
      </c>
      <c r="C200" s="69" t="str">
        <f>Source!G576</f>
        <v>Фланец стальной плоский приварной с соединительным выступом, ГОСТ 33259-2015, из стали Ст3сп, номинальное давление PN 1,0 МПа, номинальный диаметр DN 50 мм</v>
      </c>
      <c r="D200" s="29" t="s">
        <v>39</v>
      </c>
      <c r="E200" s="70">
        <f>Source!I576</f>
        <v>2</v>
      </c>
      <c r="F200" s="29" t="str">
        <f>Source!U478</f>
        <v/>
      </c>
      <c r="G200" s="29"/>
      <c r="H200" s="69"/>
    </row>
    <row r="201" spans="1:8" ht="42.75" x14ac:dyDescent="0.2">
      <c r="A201" s="29">
        <v>60.2</v>
      </c>
      <c r="B201" s="29" t="str">
        <f>Source!E578</f>
        <v>60,2</v>
      </c>
      <c r="C201" s="69" t="str">
        <f>Source!G578</f>
        <v>Клапан обратный, чугунный, фланцевый, температура рабочей среды от -10 до +100°С, условная пропускная способность 99 м3/ч, номинальное давление РN 1,6 МПа, номинальный диаметр DN 50 мм</v>
      </c>
      <c r="D201" s="29" t="s">
        <v>39</v>
      </c>
      <c r="E201" s="70">
        <f>Source!I578</f>
        <v>1</v>
      </c>
      <c r="F201" s="29" t="str">
        <f>Source!U478</f>
        <v/>
      </c>
      <c r="G201" s="29"/>
      <c r="H201" s="69"/>
    </row>
    <row r="202" spans="1:8" ht="57" x14ac:dyDescent="0.2">
      <c r="A202" s="29">
        <v>61</v>
      </c>
      <c r="B202" s="29" t="str">
        <f>Source!E581</f>
        <v>61</v>
      </c>
      <c r="C202" s="69" t="str">
        <f>Source!G581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15 мм</v>
      </c>
      <c r="D202" s="29" t="s">
        <v>39</v>
      </c>
      <c r="E202" s="70">
        <f>Source!I581</f>
        <v>2</v>
      </c>
      <c r="F202" s="29" t="str">
        <f>Source!U478</f>
        <v/>
      </c>
      <c r="G202" s="29">
        <f>Source!I581</f>
        <v>2</v>
      </c>
      <c r="H202" s="69"/>
    </row>
    <row r="203" spans="1:8" ht="14.25" x14ac:dyDescent="0.2">
      <c r="A203" s="29">
        <v>62</v>
      </c>
      <c r="B203" s="29" t="str">
        <f>Source!E587</f>
        <v>62</v>
      </c>
      <c r="C203" s="69" t="str">
        <f>Source!G587</f>
        <v>Установка фильтров диаметром до 25 мм</v>
      </c>
      <c r="D203" s="29" t="s">
        <v>254</v>
      </c>
      <c r="E203" s="70">
        <f>Source!I587</f>
        <v>2</v>
      </c>
      <c r="F203" s="29" t="str">
        <f>Source!U478</f>
        <v/>
      </c>
      <c r="G203" s="29">
        <f>Source!I587</f>
        <v>2</v>
      </c>
      <c r="H203" s="69"/>
    </row>
    <row r="204" spans="1:8" ht="42.75" x14ac:dyDescent="0.2">
      <c r="A204" s="29">
        <v>62.1</v>
      </c>
      <c r="B204" s="29" t="str">
        <f>Source!E589</f>
        <v>62,1</v>
      </c>
      <c r="C204" s="69" t="str">
        <f>Source!G589</f>
        <v>Фильтр сетчатый, латунный, муфтовый, со сливной пробкой, температура рабочей среды до +110°С, номинальное давление PN 1,6 МПа, номинальный диаметр DN 15 мм</v>
      </c>
      <c r="D204" s="29" t="s">
        <v>39</v>
      </c>
      <c r="E204" s="70">
        <f>Source!I589</f>
        <v>2</v>
      </c>
      <c r="F204" s="29" t="str">
        <f>Source!U478</f>
        <v/>
      </c>
      <c r="G204" s="29"/>
      <c r="H204" s="69"/>
    </row>
    <row r="205" spans="1:8" ht="14.25" x14ac:dyDescent="0.2">
      <c r="A205" s="29">
        <v>63</v>
      </c>
      <c r="B205" s="29" t="str">
        <f>Source!E591</f>
        <v>63</v>
      </c>
      <c r="C205" s="69" t="str">
        <f>Source!G591</f>
        <v>Установка прибора на резьбовых соединениях</v>
      </c>
      <c r="D205" s="29" t="s">
        <v>228</v>
      </c>
      <c r="E205" s="70">
        <f>Source!I591</f>
        <v>2</v>
      </c>
      <c r="F205" s="29" t="str">
        <f>Source!U478</f>
        <v/>
      </c>
      <c r="G205" s="29">
        <f>Source!I591</f>
        <v>2</v>
      </c>
      <c r="H205" s="69"/>
    </row>
    <row r="206" spans="1:8" ht="14.25" x14ac:dyDescent="0.2">
      <c r="A206" s="29">
        <v>63.1</v>
      </c>
      <c r="B206" s="29" t="str">
        <f>Source!E593</f>
        <v>63,1</v>
      </c>
      <c r="C206" s="69" t="str">
        <f>Source!G593</f>
        <v>Редуктор давления "после себя" муфтовый ф15</v>
      </c>
      <c r="D206" s="29" t="s">
        <v>39</v>
      </c>
      <c r="E206" s="70">
        <f>Source!I593</f>
        <v>2</v>
      </c>
      <c r="F206" s="29" t="str">
        <f>Source!U478</f>
        <v/>
      </c>
      <c r="G206" s="29"/>
      <c r="H206" s="69"/>
    </row>
    <row r="207" spans="1:8" ht="14.25" x14ac:dyDescent="0.2">
      <c r="A207" s="29">
        <v>64</v>
      </c>
      <c r="B207" s="29" t="str">
        <f>Source!E595</f>
        <v>64</v>
      </c>
      <c r="C207" s="69" t="str">
        <f>Source!G595</f>
        <v>Установка прибора на резьбовых соединениях</v>
      </c>
      <c r="D207" s="29" t="s">
        <v>228</v>
      </c>
      <c r="E207" s="70">
        <f>Source!I595</f>
        <v>24</v>
      </c>
      <c r="F207" s="29" t="str">
        <f>Source!U478</f>
        <v/>
      </c>
      <c r="G207" s="29">
        <f>Source!I595</f>
        <v>24</v>
      </c>
      <c r="H207" s="69"/>
    </row>
    <row r="208" spans="1:8" ht="57" x14ac:dyDescent="0.2">
      <c r="A208" s="29">
        <v>64.099999999999994</v>
      </c>
      <c r="B208" s="29" t="str">
        <f>Source!E597</f>
        <v>64,1</v>
      </c>
      <c r="C208" s="69" t="str">
        <f>Source!G597</f>
        <v>Клапан запорно-балансировочный, латунный, муфтовый, ручной, с измерительным ниппелем и дренажным краном, максимальная температура +120°С, пропускная способность 2,5 м3/ч, номинальное давление PN 1,6 МПа, номинальный диаметр DN 20 мм</v>
      </c>
      <c r="D208" s="29" t="s">
        <v>39</v>
      </c>
      <c r="E208" s="70">
        <f>Source!I597</f>
        <v>24</v>
      </c>
      <c r="F208" s="29" t="str">
        <f>Source!U478</f>
        <v/>
      </c>
      <c r="G208" s="29"/>
      <c r="H208" s="69"/>
    </row>
    <row r="209" spans="1:8" ht="14.25" x14ac:dyDescent="0.2">
      <c r="A209" s="29">
        <v>65</v>
      </c>
      <c r="B209" s="29" t="str">
        <f>Source!E603</f>
        <v>65</v>
      </c>
      <c r="C209" s="69" t="str">
        <f>Source!G603</f>
        <v>Установка прибора на резьбовых соединениях</v>
      </c>
      <c r="D209" s="29" t="s">
        <v>228</v>
      </c>
      <c r="E209" s="70">
        <f>Source!I603</f>
        <v>1</v>
      </c>
      <c r="F209" s="29" t="str">
        <f>Source!U478</f>
        <v/>
      </c>
      <c r="G209" s="29">
        <f>Source!I603</f>
        <v>1</v>
      </c>
      <c r="H209" s="69"/>
    </row>
    <row r="210" spans="1:8" ht="57" x14ac:dyDescent="0.2">
      <c r="A210" s="29">
        <v>65.099999999999994</v>
      </c>
      <c r="B210" s="29" t="str">
        <f>Source!E605</f>
        <v>65,1</v>
      </c>
      <c r="C210" s="69" t="str">
        <f>Source!G605</f>
        <v>Клапан запорно-балансировочный, латунный, муфтовый, ручной, с измерительным ниппелем и дренажным краном, максимальная температура +120°С, пропускная способность 6,3 м3/ч, номинальное давление PN 1,6 МПа, номинальный диаметр DN 32 мм</v>
      </c>
      <c r="D210" s="29" t="s">
        <v>39</v>
      </c>
      <c r="E210" s="70">
        <f>Source!I605</f>
        <v>1</v>
      </c>
      <c r="F210" s="29" t="str">
        <f>Source!U478</f>
        <v/>
      </c>
      <c r="G210" s="29"/>
      <c r="H210" s="69"/>
    </row>
    <row r="211" spans="1:8" ht="42.75" x14ac:dyDescent="0.2">
      <c r="A211" s="29">
        <v>66</v>
      </c>
      <c r="B211" s="29" t="str">
        <f>Source!E611</f>
        <v>66</v>
      </c>
      <c r="C211" s="69" t="str">
        <f>Source!G611</f>
        <v>Изоляция трубопроводов изделиями из вспененного каучука, вспененного полиэтилена, трубками</v>
      </c>
      <c r="D211" s="29" t="s">
        <v>302</v>
      </c>
      <c r="E211" s="70">
        <f>Source!I611</f>
        <v>64</v>
      </c>
      <c r="F211" s="29" t="str">
        <f>Source!U478</f>
        <v/>
      </c>
      <c r="G211" s="29" t="str">
        <f>"=(45+"&amp;"190+"&amp;"110+"&amp;"80+"&amp;"105+"&amp;"70+"&amp;"40)/"&amp;"10"</f>
        <v>=(45+190+110+80+105+70+40)/10</v>
      </c>
      <c r="H211" s="69"/>
    </row>
    <row r="212" spans="1:8" ht="71.25" x14ac:dyDescent="0.2">
      <c r="A212" s="29">
        <v>66.099999999999994</v>
      </c>
      <c r="B212" s="29" t="str">
        <f>Source!E613</f>
        <v>66,1</v>
      </c>
      <c r="C212" s="69" t="str">
        <f>Source!G613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13 мм /ф15 мм</v>
      </c>
      <c r="D212" s="29" t="s">
        <v>34</v>
      </c>
      <c r="E212" s="70">
        <f>Source!I613</f>
        <v>47.25</v>
      </c>
      <c r="F212" s="29" t="str">
        <f>Source!U478</f>
        <v/>
      </c>
      <c r="G212" s="29"/>
      <c r="H212" s="69"/>
    </row>
    <row r="213" spans="1:8" ht="71.25" x14ac:dyDescent="0.2">
      <c r="A213" s="29">
        <v>66.2</v>
      </c>
      <c r="B213" s="29" t="str">
        <f>Source!E615</f>
        <v>66,2</v>
      </c>
      <c r="C213" s="69" t="str">
        <f>Source!G615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13 мм</v>
      </c>
      <c r="D213" s="29" t="s">
        <v>34</v>
      </c>
      <c r="E213" s="70">
        <f>Source!I615</f>
        <v>199.5</v>
      </c>
      <c r="F213" s="29" t="str">
        <f>Source!U478</f>
        <v/>
      </c>
      <c r="G213" s="29"/>
      <c r="H213" s="69"/>
    </row>
    <row r="214" spans="1:8" ht="71.25" x14ac:dyDescent="0.2">
      <c r="A214" s="29">
        <v>66.3</v>
      </c>
      <c r="B214" s="29" t="str">
        <f>Source!E617</f>
        <v>66,3</v>
      </c>
      <c r="C214" s="69" t="str">
        <f>Source!G617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28 мм, толщина 13 мм</v>
      </c>
      <c r="D214" s="29" t="s">
        <v>34</v>
      </c>
      <c r="E214" s="70">
        <f>Source!I617</f>
        <v>115.5</v>
      </c>
      <c r="F214" s="29" t="str">
        <f>Source!U478</f>
        <v/>
      </c>
      <c r="G214" s="29"/>
      <c r="H214" s="69"/>
    </row>
    <row r="215" spans="1:8" ht="71.25" x14ac:dyDescent="0.2">
      <c r="A215" s="29">
        <v>66.400000000000006</v>
      </c>
      <c r="B215" s="29" t="str">
        <f>Source!E619</f>
        <v>66,4</v>
      </c>
      <c r="C215" s="69" t="str">
        <f>Source!G619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35 мм, толщина 13 мм</v>
      </c>
      <c r="D215" s="29" t="s">
        <v>34</v>
      </c>
      <c r="E215" s="70">
        <f>Source!I619</f>
        <v>84</v>
      </c>
      <c r="F215" s="29" t="str">
        <f>Source!U478</f>
        <v/>
      </c>
      <c r="G215" s="29"/>
      <c r="H215" s="69"/>
    </row>
    <row r="216" spans="1:8" ht="71.25" x14ac:dyDescent="0.2">
      <c r="A216" s="29">
        <v>66.5</v>
      </c>
      <c r="B216" s="29" t="str">
        <f>Source!E621</f>
        <v>66,5</v>
      </c>
      <c r="C216" s="69" t="str">
        <f>Source!G621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48 мм, толщина 13 мм</v>
      </c>
      <c r="D216" s="29" t="s">
        <v>34</v>
      </c>
      <c r="E216" s="70">
        <f>Source!I621</f>
        <v>110.25</v>
      </c>
      <c r="F216" s="29" t="str">
        <f>Source!U478</f>
        <v/>
      </c>
      <c r="G216" s="29"/>
      <c r="H216" s="69"/>
    </row>
    <row r="217" spans="1:8" ht="71.25" x14ac:dyDescent="0.2">
      <c r="A217" s="29">
        <v>66.599999999999994</v>
      </c>
      <c r="B217" s="29" t="str">
        <f>Source!E623</f>
        <v>66,6</v>
      </c>
      <c r="C217" s="69" t="str">
        <f>Source!G623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60 мм, толщина 13 мм /ф50мм</v>
      </c>
      <c r="D217" s="29" t="s">
        <v>34</v>
      </c>
      <c r="E217" s="70">
        <f>Source!I623</f>
        <v>71.400000000000006</v>
      </c>
      <c r="F217" s="29" t="str">
        <f>Source!U478</f>
        <v/>
      </c>
      <c r="G217" s="29"/>
      <c r="H217" s="69"/>
    </row>
    <row r="218" spans="1:8" ht="71.25" x14ac:dyDescent="0.2">
      <c r="A218" s="29">
        <v>66.7</v>
      </c>
      <c r="B218" s="29" t="str">
        <f>Source!E625</f>
        <v>66,7</v>
      </c>
      <c r="C218" s="69" t="str">
        <f>Source!G625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76 мм, толщина 13 мм</v>
      </c>
      <c r="D218" s="29" t="s">
        <v>34</v>
      </c>
      <c r="E218" s="70">
        <f>Source!I625</f>
        <v>42</v>
      </c>
      <c r="F218" s="29" t="str">
        <f>Source!U478</f>
        <v/>
      </c>
      <c r="G218" s="29"/>
      <c r="H218" s="69"/>
    </row>
    <row r="219" spans="1:8" ht="16.5" x14ac:dyDescent="0.25">
      <c r="A219" s="66" t="str">
        <f>CONCATENATE("Раздел: ", Source!G658)</f>
        <v>Раздел: Горячее водоснабжение (Т3,Т4) (Надземная часть)</v>
      </c>
      <c r="B219" s="66"/>
      <c r="C219" s="66"/>
      <c r="D219" s="66"/>
      <c r="E219" s="66"/>
      <c r="F219" s="66"/>
      <c r="G219" s="66"/>
      <c r="H219" s="66"/>
    </row>
    <row r="220" spans="1:8" ht="28.5" x14ac:dyDescent="0.2">
      <c r="A220" s="29">
        <v>67</v>
      </c>
      <c r="B220" s="29" t="str">
        <f>Source!E662</f>
        <v>67</v>
      </c>
      <c r="C220" s="69" t="str">
        <f>Source!G662</f>
        <v>Прокладка трубопроводов из стальных труб на бессварных разъемных муфтовых соединениях диаметром до 25 мм</v>
      </c>
      <c r="D220" s="29" t="s">
        <v>23</v>
      </c>
      <c r="E220" s="70">
        <f>Source!I662</f>
        <v>0.2</v>
      </c>
      <c r="F220" s="29" t="str">
        <f>Source!U658</f>
        <v/>
      </c>
      <c r="G220" s="29" t="str">
        <f>"=20/"&amp;"100"</f>
        <v>=20/100</v>
      </c>
      <c r="H220" s="69"/>
    </row>
    <row r="221" spans="1:8" ht="28.5" x14ac:dyDescent="0.2">
      <c r="A221" s="29">
        <v>67.099999999999994</v>
      </c>
      <c r="B221" s="29" t="str">
        <f>Source!E664</f>
        <v>67,1</v>
      </c>
      <c r="C221" s="69" t="str">
        <f>Source!G664</f>
        <v>Узел трубопровода из стальных водогазопроводных оцинкованных труб, с гильзами, для водоснабжения, диаметр условного прохода 15 мм</v>
      </c>
      <c r="D221" s="29" t="s">
        <v>34</v>
      </c>
      <c r="E221" s="70">
        <f>Source!I664</f>
        <v>20</v>
      </c>
      <c r="F221" s="29" t="str">
        <f>Source!U658</f>
        <v/>
      </c>
      <c r="G221" s="29"/>
      <c r="H221" s="69"/>
    </row>
    <row r="222" spans="1:8" ht="42.75" x14ac:dyDescent="0.2">
      <c r="A222" s="29">
        <v>67.2</v>
      </c>
      <c r="B222" s="29" t="str">
        <f>Source!E666</f>
        <v>67,2</v>
      </c>
      <c r="C222" s="69" t="str">
        <f>Source!G666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222" s="29" t="s">
        <v>48</v>
      </c>
      <c r="E222" s="70">
        <f>Source!I666</f>
        <v>0.13</v>
      </c>
      <c r="F222" s="29" t="str">
        <f>Source!U658</f>
        <v/>
      </c>
      <c r="G222" s="29"/>
      <c r="H222" s="69"/>
    </row>
    <row r="223" spans="1:8" ht="28.5" x14ac:dyDescent="0.2">
      <c r="A223" s="29">
        <v>68</v>
      </c>
      <c r="B223" s="29" t="str">
        <f>Source!E668</f>
        <v>68</v>
      </c>
      <c r="C223" s="69" t="str">
        <f>Source!G668</f>
        <v>Прокладка трубопроводов из стальных труб на бессварных разъемных муфтовых соединениях диаметром до 25 мм</v>
      </c>
      <c r="D223" s="29" t="s">
        <v>23</v>
      </c>
      <c r="E223" s="70">
        <f>Source!I668</f>
        <v>3.25</v>
      </c>
      <c r="F223" s="29" t="str">
        <f>Source!U658</f>
        <v/>
      </c>
      <c r="G223" s="29" t="str">
        <f>"=325/"&amp;"100"</f>
        <v>=325/100</v>
      </c>
      <c r="H223" s="69"/>
    </row>
    <row r="224" spans="1:8" ht="28.5" x14ac:dyDescent="0.2">
      <c r="A224" s="29">
        <v>68.099999999999994</v>
      </c>
      <c r="B224" s="29" t="str">
        <f>Source!E670</f>
        <v>68,1</v>
      </c>
      <c r="C224" s="69" t="str">
        <f>Source!G670</f>
        <v>Узел трубопровода из стальных водогазопроводных оцинкованных труб, с гильзами, для водоснабжения, диаметр условного прохода 20 мм</v>
      </c>
      <c r="D224" s="29" t="s">
        <v>34</v>
      </c>
      <c r="E224" s="70">
        <f>Source!I670</f>
        <v>325</v>
      </c>
      <c r="F224" s="29" t="str">
        <f>Source!U658</f>
        <v/>
      </c>
      <c r="G224" s="29"/>
      <c r="H224" s="69"/>
    </row>
    <row r="225" spans="1:8" ht="42.75" x14ac:dyDescent="0.2">
      <c r="A225" s="29">
        <v>68.2</v>
      </c>
      <c r="B225" s="29" t="str">
        <f>Source!E672</f>
        <v>68,2</v>
      </c>
      <c r="C225" s="69" t="str">
        <f>Source!G672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225" s="29" t="s">
        <v>48</v>
      </c>
      <c r="E225" s="70">
        <f>Source!I672</f>
        <v>1.08</v>
      </c>
      <c r="F225" s="29" t="str">
        <f>Source!U658</f>
        <v/>
      </c>
      <c r="G225" s="29"/>
      <c r="H225" s="69"/>
    </row>
    <row r="226" spans="1:8" ht="28.5" x14ac:dyDescent="0.2">
      <c r="A226" s="29">
        <v>69</v>
      </c>
      <c r="B226" s="29" t="str">
        <f>Source!E674</f>
        <v>69</v>
      </c>
      <c r="C226" s="69" t="str">
        <f>Source!G674</f>
        <v>Прокладка трубопроводов из стальных труб на бессварных разъемных муфтовых соединениях диаметром до 25 мм</v>
      </c>
      <c r="D226" s="29" t="s">
        <v>23</v>
      </c>
      <c r="E226" s="70">
        <f>Source!I674</f>
        <v>0.65</v>
      </c>
      <c r="F226" s="29" t="str">
        <f>Source!U658</f>
        <v/>
      </c>
      <c r="G226" s="29" t="str">
        <f>"=65/"&amp;"100"</f>
        <v>=65/100</v>
      </c>
      <c r="H226" s="69"/>
    </row>
    <row r="227" spans="1:8" ht="28.5" x14ac:dyDescent="0.2">
      <c r="A227" s="29">
        <v>69.099999999999994</v>
      </c>
      <c r="B227" s="29" t="str">
        <f>Source!E676</f>
        <v>69,1</v>
      </c>
      <c r="C227" s="69" t="str">
        <f>Source!G676</f>
        <v>Узел трубопровода из стальных водогазопроводных оцинкованных труб, с гильзами, для водоснабжения, диаметр условного прохода 25 мм</v>
      </c>
      <c r="D227" s="29" t="s">
        <v>34</v>
      </c>
      <c r="E227" s="70">
        <f>Source!I676</f>
        <v>65</v>
      </c>
      <c r="F227" s="29" t="str">
        <f>Source!U658</f>
        <v/>
      </c>
      <c r="G227" s="29"/>
      <c r="H227" s="69"/>
    </row>
    <row r="228" spans="1:8" ht="14.25" x14ac:dyDescent="0.2">
      <c r="A228" s="29">
        <v>69.2</v>
      </c>
      <c r="B228" s="29" t="str">
        <f>Source!E678</f>
        <v>69,2</v>
      </c>
      <c r="C228" s="69" t="str">
        <f>Source!G678</f>
        <v>Хомут металлический для труб, диаметр от 104 до 112 мм /ф25</v>
      </c>
      <c r="D228" s="29" t="s">
        <v>39</v>
      </c>
      <c r="E228" s="70">
        <f>Source!I678</f>
        <v>22</v>
      </c>
      <c r="F228" s="29" t="str">
        <f>Source!U658</f>
        <v/>
      </c>
      <c r="G228" s="29"/>
      <c r="H228" s="69"/>
    </row>
    <row r="229" spans="1:8" ht="28.5" x14ac:dyDescent="0.2">
      <c r="A229" s="29">
        <v>70</v>
      </c>
      <c r="B229" s="29" t="str">
        <f>Source!E680</f>
        <v>70</v>
      </c>
      <c r="C229" s="69" t="str">
        <f>Source!G680</f>
        <v>Гидравлическое испытание трубопроводов систем отопления, водопровода и горячего водоснабжения диаметром до 50 мм</v>
      </c>
      <c r="D229" s="29" t="s">
        <v>52</v>
      </c>
      <c r="E229" s="70">
        <f>Source!I680</f>
        <v>4.0999999999999996</v>
      </c>
      <c r="F229" s="29" t="str">
        <f>Source!U658</f>
        <v/>
      </c>
      <c r="G229" s="29" t="str">
        <f>"=(20+"&amp;"325+"&amp;"65)/"&amp;"100"</f>
        <v>=(20+325+65)/100</v>
      </c>
      <c r="H229" s="69"/>
    </row>
    <row r="230" spans="1:8" ht="42.75" x14ac:dyDescent="0.2">
      <c r="A230" s="29">
        <v>71</v>
      </c>
      <c r="B230" s="29" t="str">
        <f>Source!E682</f>
        <v>71</v>
      </c>
      <c r="C230" s="69" t="str">
        <f>Source!G682</f>
        <v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20 мм</v>
      </c>
      <c r="D230" s="29" t="s">
        <v>23</v>
      </c>
      <c r="E230" s="70">
        <f>Source!I682</f>
        <v>3.1</v>
      </c>
      <c r="F230" s="29" t="str">
        <f>Source!U658</f>
        <v/>
      </c>
      <c r="G230" s="29" t="str">
        <f>"=310/"&amp;"100"</f>
        <v>=310/100</v>
      </c>
      <c r="H230" s="69"/>
    </row>
    <row r="231" spans="1:8" ht="42.75" x14ac:dyDescent="0.2">
      <c r="A231" s="29">
        <v>71.099999999999994</v>
      </c>
      <c r="B231" s="29" t="str">
        <f>Source!E684</f>
        <v>71,1</v>
      </c>
      <c r="C231" s="69" t="str">
        <f>Source!G684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231" s="29" t="s">
        <v>48</v>
      </c>
      <c r="E231" s="70">
        <f>Source!I684</f>
        <v>2.48</v>
      </c>
      <c r="F231" s="29" t="str">
        <f>Source!U658</f>
        <v/>
      </c>
      <c r="G231" s="29"/>
      <c r="H231" s="69"/>
    </row>
    <row r="232" spans="1:8" ht="42.75" x14ac:dyDescent="0.2">
      <c r="A232" s="29">
        <v>71.2</v>
      </c>
      <c r="B232" s="29" t="str">
        <f>Source!E686</f>
        <v>71,2</v>
      </c>
      <c r="C232" s="69" t="str">
        <f>Source!G686</f>
        <v>Трубы напорные многослойные, армированные стекловолокном из полипропилена PPR100/PPRGF/PPR100, ГОСТ 32415-2013, диаметр 20 мм, толщина стенки 2,8 мм</v>
      </c>
      <c r="D232" s="29" t="s">
        <v>34</v>
      </c>
      <c r="E232" s="70">
        <f>Source!I686</f>
        <v>317.75</v>
      </c>
      <c r="F232" s="29" t="str">
        <f>Source!U658</f>
        <v/>
      </c>
      <c r="G232" s="29"/>
      <c r="H232" s="69"/>
    </row>
    <row r="233" spans="1:8" ht="42.75" x14ac:dyDescent="0.2">
      <c r="A233" s="29">
        <v>71.3</v>
      </c>
      <c r="B233" s="29" t="str">
        <f>Source!E688</f>
        <v>71,3</v>
      </c>
      <c r="C233" s="69" t="str">
        <f>Source!G688</f>
        <v>Муфта из полипропилена PP-R тип 3 (PRC-R), ГОСТ 32415-2013, комбинированная разъемная, наружная резьба, диаметр 20-20 мм/Ду=15мм</v>
      </c>
      <c r="D233" s="29" t="s">
        <v>39</v>
      </c>
      <c r="E233" s="70">
        <f>Source!I688</f>
        <v>419.99999999999994</v>
      </c>
      <c r="F233" s="29" t="str">
        <f>Source!U658</f>
        <v/>
      </c>
      <c r="G233" s="29"/>
      <c r="H233" s="69"/>
    </row>
    <row r="234" spans="1:8" ht="28.5" x14ac:dyDescent="0.2">
      <c r="A234" s="29">
        <v>71.400000000000006</v>
      </c>
      <c r="B234" s="29" t="str">
        <f>Source!E690</f>
        <v>71,4</v>
      </c>
      <c r="C234" s="69" t="str">
        <f>Source!G690</f>
        <v>Муфта из полипропилена PP-R тип 3 (PRC-R), ГОСТ 32415-2013, комбинированная разъемная, наружная резьба, диаметр 20-20 мм</v>
      </c>
      <c r="D234" s="29" t="s">
        <v>39</v>
      </c>
      <c r="E234" s="70">
        <f>Source!I690</f>
        <v>30</v>
      </c>
      <c r="F234" s="29" t="str">
        <f>Source!U658</f>
        <v/>
      </c>
      <c r="G234" s="29"/>
      <c r="H234" s="69"/>
    </row>
    <row r="235" spans="1:8" ht="42.75" x14ac:dyDescent="0.2">
      <c r="A235" s="29">
        <v>71.5</v>
      </c>
      <c r="B235" s="29" t="str">
        <f>Source!E692</f>
        <v>71,5</v>
      </c>
      <c r="C235" s="69" t="str">
        <f>Source!G692</f>
        <v>Муфта из полипропилена PP-R, ГОСТ 32415-2013, переходная, номинальное давление PN 25, номинальный диаметр DN 25х20 мм /Ду20х15</v>
      </c>
      <c r="D235" s="29" t="s">
        <v>39</v>
      </c>
      <c r="E235" s="70">
        <f>Source!I692</f>
        <v>53.000000000000007</v>
      </c>
      <c r="F235" s="29" t="str">
        <f>Source!U658</f>
        <v/>
      </c>
      <c r="G235" s="29"/>
      <c r="H235" s="69"/>
    </row>
    <row r="236" spans="1:8" ht="28.5" x14ac:dyDescent="0.2">
      <c r="A236" s="29">
        <v>71.599999999999994</v>
      </c>
      <c r="B236" s="29" t="str">
        <f>Source!E694</f>
        <v>71,6</v>
      </c>
      <c r="C236" s="69" t="str">
        <f>Source!G694</f>
        <v>Тройник из полипропилена PP-R, ГОСТ 32415-2013, равнопроходной, номинальное давление PN 25, номинальный диаметр DN 20 мм /Ду=15мм</v>
      </c>
      <c r="D236" s="29" t="s">
        <v>39</v>
      </c>
      <c r="E236" s="70">
        <f>Source!I694</f>
        <v>65</v>
      </c>
      <c r="F236" s="29" t="str">
        <f>Source!U658</f>
        <v/>
      </c>
      <c r="G236" s="29"/>
      <c r="H236" s="69"/>
    </row>
    <row r="237" spans="1:8" ht="28.5" x14ac:dyDescent="0.2">
      <c r="A237" s="29">
        <v>71.7</v>
      </c>
      <c r="B237" s="29" t="str">
        <f>Source!E696</f>
        <v>71,7</v>
      </c>
      <c r="C237" s="69" t="str">
        <f>Source!G696</f>
        <v>Тройник из полипропилена PP-R тип 3 (PRC-R), ГОСТ 32415-2013, переходной, диаметр 25-20-20 мм /Ду20х25х20</v>
      </c>
      <c r="D237" s="29" t="s">
        <v>39</v>
      </c>
      <c r="E237" s="70">
        <f>Source!I696</f>
        <v>5</v>
      </c>
      <c r="F237" s="29" t="str">
        <f>Source!U658</f>
        <v/>
      </c>
      <c r="G237" s="29"/>
      <c r="H237" s="69"/>
    </row>
    <row r="238" spans="1:8" ht="42.75" x14ac:dyDescent="0.2">
      <c r="A238" s="29">
        <v>71.8</v>
      </c>
      <c r="B238" s="29" t="str">
        <f>Source!E698</f>
        <v>71,8</v>
      </c>
      <c r="C238" s="69" t="str">
        <f>Source!G698</f>
        <v>Тройник из полипропилена PP-R, ГОСТ 32415-2013, равнопроходной, номинальное давление PN 25, номинальный диаметр DN 20 мм /Ду20х20х20</v>
      </c>
      <c r="D238" s="29" t="s">
        <v>39</v>
      </c>
      <c r="E238" s="70">
        <f>Source!I698</f>
        <v>27</v>
      </c>
      <c r="F238" s="29" t="str">
        <f>Source!U658</f>
        <v/>
      </c>
      <c r="G238" s="29"/>
      <c r="H238" s="69"/>
    </row>
    <row r="239" spans="1:8" ht="28.5" x14ac:dyDescent="0.2">
      <c r="A239" s="29">
        <v>71.900000000000006</v>
      </c>
      <c r="B239" s="29" t="str">
        <f>Source!E700</f>
        <v>71,9</v>
      </c>
      <c r="C239" s="69" t="str">
        <f>Source!G700</f>
        <v>Тройник из полипропилена PP-R тип 3 (PRC-R), ГОСТ 32415-2013, переходной, диаметр 20-16-20 мм</v>
      </c>
      <c r="D239" s="29" t="s">
        <v>39</v>
      </c>
      <c r="E239" s="70">
        <f>Source!I700</f>
        <v>57</v>
      </c>
      <c r="F239" s="29" t="str">
        <f>Source!U658</f>
        <v/>
      </c>
      <c r="G239" s="29"/>
      <c r="H239" s="69"/>
    </row>
    <row r="240" spans="1:8" ht="28.5" x14ac:dyDescent="0.2">
      <c r="A240" s="29">
        <v>71.099999999999994</v>
      </c>
      <c r="B240" s="29" t="str">
        <f>Source!E702</f>
        <v>71,10</v>
      </c>
      <c r="C240" s="69" t="str">
        <f>Source!G702</f>
        <v>Уголок 90° из полипропилена PP-R тип 3 (PRC-R), ГОСТ 32415-2013, наружный диаметр 16 мм</v>
      </c>
      <c r="D240" s="29" t="s">
        <v>39</v>
      </c>
      <c r="E240" s="70">
        <f>Source!I702</f>
        <v>310</v>
      </c>
      <c r="F240" s="29" t="str">
        <f>Source!U658</f>
        <v/>
      </c>
      <c r="G240" s="29"/>
      <c r="H240" s="69"/>
    </row>
    <row r="241" spans="1:8" ht="28.5" x14ac:dyDescent="0.2">
      <c r="A241" s="29">
        <v>71.11</v>
      </c>
      <c r="B241" s="29" t="str">
        <f>Source!E704</f>
        <v>71,11</v>
      </c>
      <c r="C241" s="69" t="str">
        <f>Source!G704</f>
        <v>Уголок 90° из полипропилена PP-R тип 3 (PRC-R), ГОСТ 32415-2013, наружный диаметр 20 мм</v>
      </c>
      <c r="D241" s="29" t="s">
        <v>39</v>
      </c>
      <c r="E241" s="70">
        <f>Source!I704</f>
        <v>30</v>
      </c>
      <c r="F241" s="29" t="str">
        <f>Source!U658</f>
        <v/>
      </c>
      <c r="G241" s="29"/>
      <c r="H241" s="69"/>
    </row>
    <row r="242" spans="1:8" ht="28.5" x14ac:dyDescent="0.2">
      <c r="A242" s="29">
        <v>71.12</v>
      </c>
      <c r="B242" s="29" t="str">
        <f>Source!E706</f>
        <v>71,12</v>
      </c>
      <c r="C242" s="69" t="str">
        <f>Source!G706</f>
        <v>Уголок 90° из полипропилена PP-R тип 3 (PRC-R), ГОСТ 32415-2013, комбинированный, наружная резьба, диаметр 20-20 мм /Ду15мм</v>
      </c>
      <c r="D242" s="29" t="s">
        <v>39</v>
      </c>
      <c r="E242" s="70">
        <f>Source!I706</f>
        <v>5</v>
      </c>
      <c r="F242" s="29" t="str">
        <f>Source!U658</f>
        <v/>
      </c>
      <c r="G242" s="29"/>
      <c r="H242" s="69"/>
    </row>
    <row r="243" spans="1:8" ht="28.5" x14ac:dyDescent="0.2">
      <c r="A243" s="29">
        <v>71.13</v>
      </c>
      <c r="B243" s="29" t="str">
        <f>Source!E708</f>
        <v>71,13</v>
      </c>
      <c r="C243" s="69" t="str">
        <f>Source!G708</f>
        <v>Уголок 90° из полипропилена PP-R тип 3 (PRC-R), ГОСТ 32415-2013, комбинированный, наружная резьба, диаметр 20-20 мм</v>
      </c>
      <c r="D243" s="29" t="s">
        <v>39</v>
      </c>
      <c r="E243" s="70">
        <f>Source!I708</f>
        <v>5</v>
      </c>
      <c r="F243" s="29" t="str">
        <f>Source!U658</f>
        <v/>
      </c>
      <c r="G243" s="29"/>
      <c r="H243" s="69"/>
    </row>
    <row r="244" spans="1:8" ht="42.75" x14ac:dyDescent="0.2">
      <c r="A244" s="29">
        <v>71.14</v>
      </c>
      <c r="B244" s="29" t="str">
        <f>Source!E710</f>
        <v>71,14</v>
      </c>
      <c r="C244" s="69" t="str">
        <f>Source!G710</f>
        <v>Тройник из полипропилена PP-R тип 3 (PRC-R), ГОСТ 32415-2013, переходной, диаметр 20-16-20 мм /Тройник Ду20х15х20 комбинированный</v>
      </c>
      <c r="D244" s="29" t="s">
        <v>39</v>
      </c>
      <c r="E244" s="70">
        <f>Source!I710</f>
        <v>5</v>
      </c>
      <c r="F244" s="29" t="str">
        <f>Source!U658</f>
        <v/>
      </c>
      <c r="G244" s="29"/>
      <c r="H244" s="69"/>
    </row>
    <row r="245" spans="1:8" ht="42.75" x14ac:dyDescent="0.2">
      <c r="A245" s="29">
        <v>71.150000000000006</v>
      </c>
      <c r="B245" s="29" t="str">
        <f>Source!E712</f>
        <v>71,15</v>
      </c>
      <c r="C245" s="69" t="str">
        <f>Source!G712</f>
        <v>Клапан обратный общего назначения, латунный, с внутренней резьбой, температура до +100°С, номинальное давление PN 1,2 МПа, номинальный диаметр DN 15 мм/ у водонагреват.</v>
      </c>
      <c r="D245" s="29" t="s">
        <v>39</v>
      </c>
      <c r="E245" s="70">
        <f>Source!I712</f>
        <v>10</v>
      </c>
      <c r="F245" s="29" t="str">
        <f>Source!U658</f>
        <v/>
      </c>
      <c r="G245" s="29"/>
      <c r="H245" s="69"/>
    </row>
    <row r="246" spans="1:8" ht="14.25" x14ac:dyDescent="0.2">
      <c r="A246" s="29">
        <v>71.16</v>
      </c>
      <c r="B246" s="29" t="str">
        <f>Source!E714</f>
        <v>71,16</v>
      </c>
      <c r="C246" s="69" t="str">
        <f>Source!G714</f>
        <v>Сверло победитовое, диаметр 8 мм, длина 80 мм</v>
      </c>
      <c r="D246" s="29" t="s">
        <v>39</v>
      </c>
      <c r="E246" s="70">
        <f>Source!I714</f>
        <v>3.2550000000000003</v>
      </c>
      <c r="F246" s="29" t="str">
        <f>Source!U658</f>
        <v/>
      </c>
      <c r="G246" s="29"/>
      <c r="H246" s="69"/>
    </row>
    <row r="247" spans="1:8" ht="42.75" x14ac:dyDescent="0.2">
      <c r="A247" s="29">
        <v>72</v>
      </c>
      <c r="B247" s="29" t="str">
        <f>Source!E716</f>
        <v>72</v>
      </c>
      <c r="C247" s="69" t="str">
        <f>Source!G716</f>
        <v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25 мм</v>
      </c>
      <c r="D247" s="29" t="s">
        <v>23</v>
      </c>
      <c r="E247" s="70">
        <f>Source!I716</f>
        <v>0.4</v>
      </c>
      <c r="F247" s="29" t="str">
        <f>Source!U658</f>
        <v/>
      </c>
      <c r="G247" s="29" t="str">
        <f>"=40/"&amp;"100"</f>
        <v>=40/100</v>
      </c>
      <c r="H247" s="69"/>
    </row>
    <row r="248" spans="1:8" ht="42.75" x14ac:dyDescent="0.2">
      <c r="A248" s="29">
        <v>72.099999999999994</v>
      </c>
      <c r="B248" s="29" t="str">
        <f>Source!E718</f>
        <v>72,1</v>
      </c>
      <c r="C248" s="69" t="str">
        <f>Source!G718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248" s="29" t="s">
        <v>48</v>
      </c>
      <c r="E248" s="70">
        <f>Source!I718</f>
        <v>0.32</v>
      </c>
      <c r="F248" s="29" t="str">
        <f>Source!U658</f>
        <v/>
      </c>
      <c r="G248" s="29"/>
      <c r="H248" s="69"/>
    </row>
    <row r="249" spans="1:8" ht="42.75" x14ac:dyDescent="0.2">
      <c r="A249" s="29">
        <v>72.2</v>
      </c>
      <c r="B249" s="29" t="str">
        <f>Source!E720</f>
        <v>72,2</v>
      </c>
      <c r="C249" s="69" t="str">
        <f>Source!G720</f>
        <v>Трубы напорные многослойные, армированные стекловолокном из полипропилена PPR100/PPRGF/PPR100, ГОСТ 32415-2013, диаметр 25 мм, толщина стенки 3,5 мм</v>
      </c>
      <c r="D249" s="29" t="s">
        <v>34</v>
      </c>
      <c r="E249" s="70">
        <f>Source!I720</f>
        <v>41</v>
      </c>
      <c r="F249" s="29" t="str">
        <f>Source!U658</f>
        <v/>
      </c>
      <c r="G249" s="29"/>
      <c r="H249" s="69"/>
    </row>
    <row r="250" spans="1:8" ht="42.75" x14ac:dyDescent="0.2">
      <c r="A250" s="29">
        <v>72.3</v>
      </c>
      <c r="B250" s="29" t="str">
        <f>Source!E722</f>
        <v>72,3</v>
      </c>
      <c r="C250" s="69" t="str">
        <f>Source!G722</f>
        <v>Муфта из полипропилена PP-R тип 3 (PRC-R), ГОСТ 32415-2013, комбинированная разъемная, наружная резьба, диаметр 20-20 мм /Ду25х20</v>
      </c>
      <c r="D250" s="29" t="s">
        <v>39</v>
      </c>
      <c r="E250" s="70">
        <f>Source!I722</f>
        <v>6</v>
      </c>
      <c r="F250" s="29" t="str">
        <f>Source!U658</f>
        <v/>
      </c>
      <c r="G250" s="29"/>
      <c r="H250" s="69"/>
    </row>
    <row r="251" spans="1:8" ht="42.75" x14ac:dyDescent="0.2">
      <c r="A251" s="29">
        <v>72.400000000000006</v>
      </c>
      <c r="B251" s="29" t="str">
        <f>Source!E724</f>
        <v>72,4</v>
      </c>
      <c r="C251" s="69" t="str">
        <f>Source!G724</f>
        <v>Муфта из полипропилена PP-R, ГОСТ 32415-2013, переходная, номинальное давление PN 25, номинальный диаметр DN 25х20 мм /Ду25х20</v>
      </c>
      <c r="D251" s="29" t="s">
        <v>39</v>
      </c>
      <c r="E251" s="70">
        <f>Source!I724</f>
        <v>8</v>
      </c>
      <c r="F251" s="29" t="str">
        <f>Source!U658</f>
        <v/>
      </c>
      <c r="G251" s="29"/>
      <c r="H251" s="69"/>
    </row>
    <row r="252" spans="1:8" ht="28.5" x14ac:dyDescent="0.2">
      <c r="A252" s="29">
        <v>72.5</v>
      </c>
      <c r="B252" s="29" t="str">
        <f>Source!E726</f>
        <v>72,5</v>
      </c>
      <c r="C252" s="69" t="str">
        <f>Source!G726</f>
        <v>Уголок 90° из полипропилена PP-R тип 3 (PRC-R), ГОСТ 32415-2013, наружный диаметр 25 мм</v>
      </c>
      <c r="D252" s="29" t="s">
        <v>39</v>
      </c>
      <c r="E252" s="70">
        <f>Source!I726</f>
        <v>5</v>
      </c>
      <c r="F252" s="29" t="str">
        <f>Source!U658</f>
        <v/>
      </c>
      <c r="G252" s="29"/>
      <c r="H252" s="69"/>
    </row>
    <row r="253" spans="1:8" ht="28.5" x14ac:dyDescent="0.2">
      <c r="A253" s="29">
        <v>72.599999999999994</v>
      </c>
      <c r="B253" s="29" t="str">
        <f>Source!E728</f>
        <v>72,6</v>
      </c>
      <c r="C253" s="69" t="str">
        <f>Source!G728</f>
        <v>Тройник из полипропилена PP-R тип 3 (PRC-R), ГОСТ 32415-2013, переходной, диаметр 25-20-25 мм /Ду25х25х25мм</v>
      </c>
      <c r="D253" s="29" t="s">
        <v>39</v>
      </c>
      <c r="E253" s="70">
        <f>Source!I728</f>
        <v>5</v>
      </c>
      <c r="F253" s="29" t="str">
        <f>Source!U658</f>
        <v/>
      </c>
      <c r="G253" s="29"/>
      <c r="H253" s="69"/>
    </row>
    <row r="254" spans="1:8" ht="42.75" x14ac:dyDescent="0.2">
      <c r="A254" s="29">
        <v>72.7</v>
      </c>
      <c r="B254" s="29" t="str">
        <f>Source!E730</f>
        <v>72,7</v>
      </c>
      <c r="C254" s="69" t="str">
        <f>Source!G730</f>
        <v>Клапан обратный общего назначения, латунный, с внутренней резьбой, температура до +100°С, номинальное давление PN 1,2 МПа, номинальный диаметр DN 20 мм</v>
      </c>
      <c r="D254" s="29" t="s">
        <v>39</v>
      </c>
      <c r="E254" s="70">
        <f>Source!I730</f>
        <v>2</v>
      </c>
      <c r="F254" s="29" t="str">
        <f>Source!U658</f>
        <v/>
      </c>
      <c r="G254" s="29"/>
      <c r="H254" s="69"/>
    </row>
    <row r="255" spans="1:8" ht="14.25" x14ac:dyDescent="0.2">
      <c r="A255" s="29">
        <v>72.8</v>
      </c>
      <c r="B255" s="29" t="str">
        <f>Source!E732</f>
        <v>72,8</v>
      </c>
      <c r="C255" s="69" t="str">
        <f>Source!G732</f>
        <v>Сверло победитовое, диаметр 8 мм, длина 80 мм</v>
      </c>
      <c r="D255" s="29" t="s">
        <v>39</v>
      </c>
      <c r="E255" s="70">
        <f>Source!I732</f>
        <v>0.36</v>
      </c>
      <c r="F255" s="29" t="str">
        <f>Source!U658</f>
        <v/>
      </c>
      <c r="G255" s="29"/>
      <c r="H255" s="69"/>
    </row>
    <row r="256" spans="1:8" ht="42.75" x14ac:dyDescent="0.2">
      <c r="A256" s="29">
        <v>73</v>
      </c>
      <c r="B256" s="29" t="str">
        <f>Source!E734</f>
        <v>73</v>
      </c>
      <c r="C256" s="69" t="str">
        <f>Source!G734</f>
        <v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32 мм</v>
      </c>
      <c r="D256" s="29" t="s">
        <v>23</v>
      </c>
      <c r="E256" s="70">
        <f>Source!I734</f>
        <v>0.05</v>
      </c>
      <c r="F256" s="29" t="str">
        <f>Source!U658</f>
        <v/>
      </c>
      <c r="G256" s="29" t="str">
        <f>"=5/"&amp;"100"</f>
        <v>=5/100</v>
      </c>
      <c r="H256" s="69"/>
    </row>
    <row r="257" spans="1:8" ht="42.75" x14ac:dyDescent="0.2">
      <c r="A257" s="29">
        <v>73.099999999999994</v>
      </c>
      <c r="B257" s="29" t="str">
        <f>Source!E736</f>
        <v>73,1</v>
      </c>
      <c r="C257" s="69" t="str">
        <f>Source!G736</f>
        <v>Хомут стальной, оцинкованный, двухболтовой, с поворотным механизмом, каучуковой прокладкой, для крепления труб диаметром от 16 до 20 мм, резьба М8/М10</v>
      </c>
      <c r="D257" s="29" t="s">
        <v>48</v>
      </c>
      <c r="E257" s="70">
        <f>Source!I736</f>
        <v>0.04</v>
      </c>
      <c r="F257" s="29" t="str">
        <f>Source!U658</f>
        <v/>
      </c>
      <c r="G257" s="29"/>
      <c r="H257" s="69"/>
    </row>
    <row r="258" spans="1:8" ht="71.25" x14ac:dyDescent="0.2">
      <c r="A258" s="29">
        <v>73.2</v>
      </c>
      <c r="B258" s="29" t="str">
        <f>Source!E738</f>
        <v>73,2</v>
      </c>
      <c r="C258" s="69" t="str">
        <f>Source!G738</f>
        <v>Труба напорная из термостабилизированного полипропилена PPRT, ГОСТ 32415-2013, ГОСТ Р 53630-2015, армированная стекловолокном, для холодного, горячего водоснабжения и отопления, температура рабочей среды до +80°С, SDR 9, номинальное давление PN 2,5 МПа, номинальный диаметр DN 32 мм, стенка 3,6 мм</v>
      </c>
      <c r="D258" s="29" t="s">
        <v>34</v>
      </c>
      <c r="E258" s="70">
        <f>Source!I738</f>
        <v>5.125</v>
      </c>
      <c r="F258" s="29" t="str">
        <f>Source!U658</f>
        <v/>
      </c>
      <c r="G258" s="29"/>
      <c r="H258" s="69"/>
    </row>
    <row r="259" spans="1:8" ht="14.25" x14ac:dyDescent="0.2">
      <c r="A259" s="29">
        <v>73.3</v>
      </c>
      <c r="B259" s="29" t="str">
        <f>Source!E740</f>
        <v>73,3</v>
      </c>
      <c r="C259" s="69" t="str">
        <f>Source!G740</f>
        <v>Сверло победитовое, диаметр 8 мм, длина 80 мм</v>
      </c>
      <c r="D259" s="29" t="s">
        <v>39</v>
      </c>
      <c r="E259" s="70">
        <f>Source!I740</f>
        <v>3.95E-2</v>
      </c>
      <c r="F259" s="29" t="str">
        <f>Source!U658</f>
        <v/>
      </c>
      <c r="G259" s="29"/>
      <c r="H259" s="69"/>
    </row>
    <row r="260" spans="1:8" ht="71.25" x14ac:dyDescent="0.2">
      <c r="A260" s="29">
        <v>74</v>
      </c>
      <c r="B260" s="29" t="str">
        <f>Source!E742</f>
        <v>74</v>
      </c>
      <c r="C260" s="69" t="str">
        <f>Source!G742</f>
        <v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20 мм</v>
      </c>
      <c r="D260" s="29" t="s">
        <v>222</v>
      </c>
      <c r="E260" s="70">
        <f>Source!I742</f>
        <v>21.83</v>
      </c>
      <c r="F260" s="29" t="str">
        <f>Source!U658</f>
        <v/>
      </c>
      <c r="G260" s="29" t="str">
        <f>"=(2*"&amp;"420+"&amp;"2*"&amp;"30+"&amp;"3*"&amp;"65+"&amp;"3*"&amp;"5+"&amp;"3*"&amp;"27+"&amp;"3*"&amp;"57+"&amp;"2*"&amp;"53+"&amp;"2*"&amp;"310+"&amp;"2*"&amp;"30+"&amp;"2*"&amp;"5+"&amp;"2*"&amp;"5+"&amp;"3*"&amp;"5)/"&amp;"100"</f>
        <v>=(2*420+2*30+3*65+3*5+3*27+3*57+2*53+2*310+2*30+2*5+2*5+3*5)/100</v>
      </c>
      <c r="H260" s="69"/>
    </row>
    <row r="261" spans="1:8" ht="42.75" x14ac:dyDescent="0.2">
      <c r="A261" s="29">
        <v>75</v>
      </c>
      <c r="B261" s="29" t="str">
        <f>Source!E744</f>
        <v>75</v>
      </c>
      <c r="C261" s="69" t="str">
        <f>Source!G744</f>
        <v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25 мм</v>
      </c>
      <c r="D261" s="29" t="s">
        <v>222</v>
      </c>
      <c r="E261" s="70">
        <f>Source!I744</f>
        <v>0.53</v>
      </c>
      <c r="F261" s="29" t="str">
        <f>Source!U658</f>
        <v/>
      </c>
      <c r="G261" s="29" t="str">
        <f>"=(2*"&amp;"8+"&amp;"3*"&amp;"5+"&amp;"2*"&amp;"6+"&amp;"2*"&amp;"5)/"&amp;"100"</f>
        <v>=(2*8+3*5+2*6+2*5)/100</v>
      </c>
      <c r="H261" s="69"/>
    </row>
    <row r="262" spans="1:8" ht="57" x14ac:dyDescent="0.2">
      <c r="A262" s="29">
        <v>76</v>
      </c>
      <c r="B262" s="29" t="str">
        <f>Source!E747</f>
        <v>76</v>
      </c>
      <c r="C262" s="69" t="str">
        <f>Source!G747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15 мм</v>
      </c>
      <c r="D262" s="29" t="s">
        <v>39</v>
      </c>
      <c r="E262" s="70">
        <f>Source!I747</f>
        <v>65</v>
      </c>
      <c r="F262" s="29" t="str">
        <f>Source!U658</f>
        <v/>
      </c>
      <c r="G262" s="29">
        <f>Source!I747</f>
        <v>65</v>
      </c>
      <c r="H262" s="69"/>
    </row>
    <row r="263" spans="1:8" ht="14.25" x14ac:dyDescent="0.2">
      <c r="A263" s="29">
        <v>77</v>
      </c>
      <c r="B263" s="29" t="str">
        <f>Source!E753</f>
        <v>77</v>
      </c>
      <c r="C263" s="69" t="str">
        <f>Source!G753</f>
        <v>Установка фильтров диаметром до 25 мм</v>
      </c>
      <c r="D263" s="29" t="s">
        <v>254</v>
      </c>
      <c r="E263" s="70">
        <f>Source!I753</f>
        <v>47</v>
      </c>
      <c r="F263" s="29" t="str">
        <f>Source!U658</f>
        <v/>
      </c>
      <c r="G263" s="29">
        <f>Source!I753</f>
        <v>47</v>
      </c>
      <c r="H263" s="69"/>
    </row>
    <row r="264" spans="1:8" ht="42.75" x14ac:dyDescent="0.2">
      <c r="A264" s="29">
        <v>77.099999999999994</v>
      </c>
      <c r="B264" s="29" t="str">
        <f>Source!E755</f>
        <v>77,1</v>
      </c>
      <c r="C264" s="69" t="str">
        <f>Source!G755</f>
        <v>Фильтр сетчатый, латунный, муфтовый, со сливной пробкой, температура рабочей среды до +110°С, номинальное давление PN 1,6 МПа, номинальный диаметр DN 15 мм</v>
      </c>
      <c r="D264" s="29" t="s">
        <v>39</v>
      </c>
      <c r="E264" s="70">
        <f>Source!I755</f>
        <v>47</v>
      </c>
      <c r="F264" s="29" t="str">
        <f>Source!U658</f>
        <v/>
      </c>
      <c r="G264" s="29"/>
      <c r="H264" s="69"/>
    </row>
    <row r="265" spans="1:8" ht="14.25" x14ac:dyDescent="0.2">
      <c r="A265" s="29">
        <v>78</v>
      </c>
      <c r="B265" s="29" t="str">
        <f>Source!E757</f>
        <v>78</v>
      </c>
      <c r="C265" s="69" t="str">
        <f>Source!G757</f>
        <v>Установка прибора на резьбовых соединениях</v>
      </c>
      <c r="D265" s="29" t="s">
        <v>228</v>
      </c>
      <c r="E265" s="70">
        <f>Source!I757</f>
        <v>47</v>
      </c>
      <c r="F265" s="29" t="str">
        <f>Source!U658</f>
        <v/>
      </c>
      <c r="G265" s="29">
        <f>Source!I757</f>
        <v>47</v>
      </c>
      <c r="H265" s="69"/>
    </row>
    <row r="266" spans="1:8" ht="14.25" x14ac:dyDescent="0.2">
      <c r="A266" s="29">
        <v>78.099999999999994</v>
      </c>
      <c r="B266" s="29" t="str">
        <f>Source!E759</f>
        <v>78,1</v>
      </c>
      <c r="C266" s="69" t="str">
        <f>Source!G759</f>
        <v>Редуктор давления "после себя" муфтовый ф15</v>
      </c>
      <c r="D266" s="29" t="s">
        <v>39</v>
      </c>
      <c r="E266" s="70">
        <f>Source!I759</f>
        <v>47</v>
      </c>
      <c r="F266" s="29" t="str">
        <f>Source!U658</f>
        <v/>
      </c>
      <c r="G266" s="29"/>
      <c r="H266" s="69"/>
    </row>
    <row r="267" spans="1:8" ht="42.75" x14ac:dyDescent="0.2">
      <c r="A267" s="29">
        <v>79</v>
      </c>
      <c r="B267" s="29" t="str">
        <f>Source!E761</f>
        <v>79</v>
      </c>
      <c r="C267" s="69" t="str">
        <f>Source!G761</f>
        <v>Клапан обратный общего назначения, латунный, с внутренней резьбой, температура до +100°С, номинальное давление PN 1,2 МПа, номинальный диаметр DN 15 мм</v>
      </c>
      <c r="D267" s="29" t="s">
        <v>39</v>
      </c>
      <c r="E267" s="70">
        <f>Source!I761</f>
        <v>47</v>
      </c>
      <c r="F267" s="29" t="str">
        <f>Source!U658</f>
        <v/>
      </c>
      <c r="G267" s="29">
        <f>Source!I761</f>
        <v>47</v>
      </c>
      <c r="H267" s="69"/>
    </row>
    <row r="268" spans="1:8" ht="57" x14ac:dyDescent="0.2">
      <c r="A268" s="29">
        <v>80</v>
      </c>
      <c r="B268" s="29" t="str">
        <f>Source!E763</f>
        <v>80</v>
      </c>
      <c r="C268" s="69" t="str">
        <f>Source!G763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20 мм</v>
      </c>
      <c r="D268" s="29" t="s">
        <v>39</v>
      </c>
      <c r="E268" s="70">
        <f>Source!I763</f>
        <v>20</v>
      </c>
      <c r="F268" s="29" t="str">
        <f>Source!U658</f>
        <v/>
      </c>
      <c r="G268" s="29">
        <f>Source!I763</f>
        <v>20</v>
      </c>
      <c r="H268" s="69"/>
    </row>
    <row r="269" spans="1:8" ht="14.25" x14ac:dyDescent="0.2">
      <c r="A269" s="29">
        <v>81</v>
      </c>
      <c r="B269" s="29" t="str">
        <f>Source!E769</f>
        <v>81</v>
      </c>
      <c r="C269" s="69" t="str">
        <f>Source!G769</f>
        <v>Установка фильтров диаметром до 25 мм</v>
      </c>
      <c r="D269" s="29" t="s">
        <v>254</v>
      </c>
      <c r="E269" s="70">
        <f>Source!I769</f>
        <v>20</v>
      </c>
      <c r="F269" s="29" t="str">
        <f>Source!U658</f>
        <v/>
      </c>
      <c r="G269" s="29">
        <f>Source!I769</f>
        <v>20</v>
      </c>
      <c r="H269" s="69"/>
    </row>
    <row r="270" spans="1:8" ht="42.75" x14ac:dyDescent="0.2">
      <c r="A270" s="29">
        <v>81.099999999999994</v>
      </c>
      <c r="B270" s="29" t="str">
        <f>Source!E771</f>
        <v>81,1</v>
      </c>
      <c r="C270" s="69" t="str">
        <f>Source!G771</f>
        <v>Фильтр сетчатый, латунный, муфтовый, со сливной пробкой, температура рабочей среды до +110°С, номинальное давление PN 1,6 МПа, номинальный диаметр DN 20 мм</v>
      </c>
      <c r="D270" s="29" t="s">
        <v>39</v>
      </c>
      <c r="E270" s="70">
        <f>Source!I771</f>
        <v>20</v>
      </c>
      <c r="F270" s="29" t="str">
        <f>Source!U658</f>
        <v/>
      </c>
      <c r="G270" s="29"/>
      <c r="H270" s="69"/>
    </row>
    <row r="271" spans="1:8" ht="14.25" x14ac:dyDescent="0.2">
      <c r="A271" s="29">
        <v>82</v>
      </c>
      <c r="B271" s="29" t="str">
        <f>Source!E773</f>
        <v>82</v>
      </c>
      <c r="C271" s="69" t="str">
        <f>Source!G773</f>
        <v>Установка прибора на резьбовых соединениях</v>
      </c>
      <c r="D271" s="29" t="s">
        <v>228</v>
      </c>
      <c r="E271" s="70">
        <f>Source!I773</f>
        <v>20</v>
      </c>
      <c r="F271" s="29" t="str">
        <f>Source!U658</f>
        <v/>
      </c>
      <c r="G271" s="29">
        <f>Source!I773</f>
        <v>20</v>
      </c>
      <c r="H271" s="69"/>
    </row>
    <row r="272" spans="1:8" ht="14.25" x14ac:dyDescent="0.2">
      <c r="A272" s="29">
        <v>82.1</v>
      </c>
      <c r="B272" s="29" t="str">
        <f>Source!E775</f>
        <v>82,1</v>
      </c>
      <c r="C272" s="69" t="str">
        <f>Source!G775</f>
        <v>Редуктор давления "после себя" муфтовый ф20</v>
      </c>
      <c r="D272" s="29" t="s">
        <v>39</v>
      </c>
      <c r="E272" s="70">
        <f>Source!I775</f>
        <v>20</v>
      </c>
      <c r="F272" s="29" t="str">
        <f>Source!U658</f>
        <v/>
      </c>
      <c r="G272" s="29"/>
      <c r="H272" s="69"/>
    </row>
    <row r="273" spans="1:8" ht="42.75" x14ac:dyDescent="0.2">
      <c r="A273" s="29">
        <v>83</v>
      </c>
      <c r="B273" s="29" t="str">
        <f>Source!E777</f>
        <v>83</v>
      </c>
      <c r="C273" s="69" t="str">
        <f>Source!G777</f>
        <v>Клапан обратный общего назначения, латунный, с внутренней резьбой, температура до +100°С, номинальное давление PN 1,2 МПа, номинальный диаметр DN 20 мм</v>
      </c>
      <c r="D273" s="29" t="s">
        <v>39</v>
      </c>
      <c r="E273" s="70">
        <f>Source!I777</f>
        <v>43</v>
      </c>
      <c r="F273" s="29" t="str">
        <f>Source!U658</f>
        <v/>
      </c>
      <c r="G273" s="29">
        <f>Source!I777</f>
        <v>43</v>
      </c>
      <c r="H273" s="69"/>
    </row>
    <row r="274" spans="1:8" ht="57" x14ac:dyDescent="0.2">
      <c r="A274" s="29">
        <v>84</v>
      </c>
      <c r="B274" s="29" t="str">
        <f>Source!E783</f>
        <v>84</v>
      </c>
      <c r="C274" s="69" t="str">
        <f>Source!G783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25 мм</v>
      </c>
      <c r="D274" s="29" t="s">
        <v>39</v>
      </c>
      <c r="E274" s="70">
        <f>Source!I783</f>
        <v>2</v>
      </c>
      <c r="F274" s="29" t="str">
        <f>Source!U658</f>
        <v/>
      </c>
      <c r="G274" s="29">
        <f>Source!I783</f>
        <v>2</v>
      </c>
      <c r="H274" s="69"/>
    </row>
    <row r="275" spans="1:8" ht="14.25" x14ac:dyDescent="0.2">
      <c r="A275" s="29">
        <v>85</v>
      </c>
      <c r="B275" s="29" t="str">
        <f>Source!E789</f>
        <v>85</v>
      </c>
      <c r="C275" s="69" t="str">
        <f>Source!G789</f>
        <v>Установка фильтров диаметром до 25 мм</v>
      </c>
      <c r="D275" s="29" t="s">
        <v>254</v>
      </c>
      <c r="E275" s="70">
        <f>Source!I789</f>
        <v>2</v>
      </c>
      <c r="F275" s="29" t="str">
        <f>Source!U658</f>
        <v/>
      </c>
      <c r="G275" s="29">
        <f>Source!I789</f>
        <v>2</v>
      </c>
      <c r="H275" s="69"/>
    </row>
    <row r="276" spans="1:8" ht="42.75" x14ac:dyDescent="0.2">
      <c r="A276" s="29">
        <v>85.1</v>
      </c>
      <c r="B276" s="29" t="str">
        <f>Source!E791</f>
        <v>85,1</v>
      </c>
      <c r="C276" s="69" t="str">
        <f>Source!G791</f>
        <v>Фильтр сетчатый, латунный, муфтовый, со сливной пробкой, температура рабочей среды до +110°С, номинальное давление PN 1,6 МПа, номинальный диаметр DN 25 мм</v>
      </c>
      <c r="D276" s="29" t="s">
        <v>39</v>
      </c>
      <c r="E276" s="70">
        <f>Source!I791</f>
        <v>2</v>
      </c>
      <c r="F276" s="29" t="str">
        <f>Source!U658</f>
        <v/>
      </c>
      <c r="G276" s="29"/>
      <c r="H276" s="69"/>
    </row>
    <row r="277" spans="1:8" ht="14.25" x14ac:dyDescent="0.2">
      <c r="A277" s="29">
        <v>86</v>
      </c>
      <c r="B277" s="29" t="str">
        <f>Source!E793</f>
        <v>86</v>
      </c>
      <c r="C277" s="69" t="str">
        <f>Source!G793</f>
        <v>Установка прибора на резьбовых соединениях</v>
      </c>
      <c r="D277" s="29" t="s">
        <v>228</v>
      </c>
      <c r="E277" s="70">
        <f>Source!I793</f>
        <v>2</v>
      </c>
      <c r="F277" s="29" t="str">
        <f>Source!U658</f>
        <v/>
      </c>
      <c r="G277" s="29">
        <f>Source!I793</f>
        <v>2</v>
      </c>
      <c r="H277" s="69"/>
    </row>
    <row r="278" spans="1:8" ht="14.25" x14ac:dyDescent="0.2">
      <c r="A278" s="29">
        <v>86.1</v>
      </c>
      <c r="B278" s="29" t="str">
        <f>Source!E795</f>
        <v>86,1</v>
      </c>
      <c r="C278" s="69" t="str">
        <f>Source!G795</f>
        <v>Редуктор давления "после себя" муфтовый ф25</v>
      </c>
      <c r="D278" s="29" t="s">
        <v>39</v>
      </c>
      <c r="E278" s="70">
        <f>Source!I795</f>
        <v>2</v>
      </c>
      <c r="F278" s="29" t="str">
        <f>Source!U658</f>
        <v/>
      </c>
      <c r="G278" s="29"/>
      <c r="H278" s="69"/>
    </row>
    <row r="279" spans="1:8" ht="42.75" x14ac:dyDescent="0.2">
      <c r="A279" s="29">
        <v>87</v>
      </c>
      <c r="B279" s="29" t="str">
        <f>Source!E797</f>
        <v>87</v>
      </c>
      <c r="C279" s="69" t="str">
        <f>Source!G797</f>
        <v>Клапан обратный общего назначения, латунный, с внутренней резьбой, температура до +100°С, номинальное давление PN 1,2 МПа, номинальный диаметр DN 25 мм</v>
      </c>
      <c r="D279" s="29" t="s">
        <v>39</v>
      </c>
      <c r="E279" s="70">
        <f>Source!I797</f>
        <v>4</v>
      </c>
      <c r="F279" s="29" t="str">
        <f>Source!U658</f>
        <v/>
      </c>
      <c r="G279" s="29">
        <f>Source!I797</f>
        <v>4</v>
      </c>
      <c r="H279" s="69"/>
    </row>
    <row r="280" spans="1:8" ht="14.25" x14ac:dyDescent="0.2">
      <c r="A280" s="29">
        <v>88</v>
      </c>
      <c r="B280" s="29" t="str">
        <f>Source!E799</f>
        <v>88</v>
      </c>
      <c r="C280" s="69" t="str">
        <f>Source!G799</f>
        <v>Монтаж приборов нагревательных, электрополотенце</v>
      </c>
      <c r="D280" s="29" t="s">
        <v>228</v>
      </c>
      <c r="E280" s="70">
        <f>Source!I799</f>
        <v>8</v>
      </c>
      <c r="F280" s="29" t="str">
        <f>Source!U658</f>
        <v/>
      </c>
      <c r="G280" s="29">
        <f>Source!I799</f>
        <v>8</v>
      </c>
      <c r="H280" s="69"/>
    </row>
    <row r="281" spans="1:8" ht="28.5" x14ac:dyDescent="0.2">
      <c r="A281" s="29">
        <v>88.1</v>
      </c>
      <c r="B281" s="29" t="str">
        <f>Source!E801</f>
        <v>88,1</v>
      </c>
      <c r="C281" s="69" t="str">
        <f>Source!G801</f>
        <v>Электрический полотенцесушитель по типу ZIGZAG Модель Е, Стилье Версия-Б2</v>
      </c>
      <c r="D281" s="29" t="s">
        <v>39</v>
      </c>
      <c r="E281" s="70">
        <f>Source!I801</f>
        <v>8</v>
      </c>
      <c r="F281" s="29" t="str">
        <f>Source!U658</f>
        <v/>
      </c>
      <c r="G281" s="29"/>
      <c r="H281" s="69"/>
    </row>
    <row r="282" spans="1:8" ht="14.25" x14ac:dyDescent="0.2">
      <c r="A282" s="29">
        <v>89</v>
      </c>
      <c r="B282" s="29" t="str">
        <f>Source!E803</f>
        <v>89</v>
      </c>
      <c r="C282" s="69" t="str">
        <f>Source!G803</f>
        <v>Установка прибора на резьбовых соединениях</v>
      </c>
      <c r="D282" s="29" t="s">
        <v>228</v>
      </c>
      <c r="E282" s="70">
        <f>Source!I803</f>
        <v>27</v>
      </c>
      <c r="F282" s="29" t="str">
        <f>Source!U658</f>
        <v/>
      </c>
      <c r="G282" s="29">
        <f>Source!I803</f>
        <v>27</v>
      </c>
      <c r="H282" s="69"/>
    </row>
    <row r="283" spans="1:8" ht="42.75" x14ac:dyDescent="0.2">
      <c r="A283" s="29">
        <v>89.1</v>
      </c>
      <c r="B283" s="29" t="str">
        <f>Source!E805</f>
        <v>89,1</v>
      </c>
      <c r="C283" s="69" t="str">
        <f>Source!G805</f>
        <v>Воздухоотводчик автоматический, латунный, с наружным резьбовым присоединением, температура рабочей среды до +110°С, номинальное давление PN 1,0 МПа, номинальный диаметр DN 10 мм</v>
      </c>
      <c r="D283" s="29" t="s">
        <v>39</v>
      </c>
      <c r="E283" s="70">
        <f>Source!I805</f>
        <v>27</v>
      </c>
      <c r="F283" s="29" t="str">
        <f>Source!U658</f>
        <v/>
      </c>
      <c r="G283" s="29"/>
      <c r="H283" s="69"/>
    </row>
    <row r="284" spans="1:8" ht="28.5" x14ac:dyDescent="0.2">
      <c r="A284" s="29">
        <v>90</v>
      </c>
      <c r="B284" s="29" t="str">
        <f>Source!E807</f>
        <v>90</v>
      </c>
      <c r="C284" s="69" t="str">
        <f>Source!G807</f>
        <v>Изоляция трубопроводов изделиями из вспененного каучука, вспененного полиэтилена, трубками</v>
      </c>
      <c r="D284" s="29" t="s">
        <v>302</v>
      </c>
      <c r="E284" s="70">
        <f>Source!I807</f>
        <v>41</v>
      </c>
      <c r="F284" s="29" t="str">
        <f>Source!U658</f>
        <v/>
      </c>
      <c r="G284" s="29" t="str">
        <f>"=(20+"&amp;"325+"&amp;"65)/"&amp;"10"</f>
        <v>=(20+325+65)/10</v>
      </c>
      <c r="H284" s="69"/>
    </row>
    <row r="285" spans="1:8" ht="71.25" x14ac:dyDescent="0.2">
      <c r="A285" s="29">
        <v>90.1</v>
      </c>
      <c r="B285" s="29" t="str">
        <f>Source!E809</f>
        <v>90,1</v>
      </c>
      <c r="C285" s="69" t="str">
        <f>Source!G809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13 мм /ф15 мм</v>
      </c>
      <c r="D285" s="29" t="s">
        <v>34</v>
      </c>
      <c r="E285" s="70">
        <f>Source!I809</f>
        <v>21</v>
      </c>
      <c r="F285" s="29" t="str">
        <f>Source!U658</f>
        <v/>
      </c>
      <c r="G285" s="29"/>
      <c r="H285" s="69"/>
    </row>
    <row r="286" spans="1:8" ht="71.25" x14ac:dyDescent="0.2">
      <c r="A286" s="29">
        <v>90.2</v>
      </c>
      <c r="B286" s="29" t="str">
        <f>Source!E811</f>
        <v>90,2</v>
      </c>
      <c r="C286" s="69" t="str">
        <f>Source!G811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13 мм</v>
      </c>
      <c r="D286" s="29" t="s">
        <v>34</v>
      </c>
      <c r="E286" s="70">
        <f>Source!I811</f>
        <v>341.24999999999994</v>
      </c>
      <c r="F286" s="29" t="str">
        <f>Source!U658</f>
        <v/>
      </c>
      <c r="G286" s="29"/>
      <c r="H286" s="69"/>
    </row>
    <row r="287" spans="1:8" ht="71.25" x14ac:dyDescent="0.2">
      <c r="A287" s="29">
        <v>90.3</v>
      </c>
      <c r="B287" s="29" t="str">
        <f>Source!E813</f>
        <v>90,3</v>
      </c>
      <c r="C287" s="69" t="str">
        <f>Source!G813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28 мм, толщина 13 мм</v>
      </c>
      <c r="D287" s="29" t="s">
        <v>34</v>
      </c>
      <c r="E287" s="70">
        <f>Source!I813</f>
        <v>68.25</v>
      </c>
      <c r="F287" s="29" t="str">
        <f>Source!U658</f>
        <v/>
      </c>
      <c r="G287" s="29"/>
      <c r="H287" s="69"/>
    </row>
    <row r="288" spans="1:8" ht="42.75" x14ac:dyDescent="0.2">
      <c r="A288" s="29">
        <v>90.4</v>
      </c>
      <c r="B288" s="29" t="str">
        <f>Source!E815</f>
        <v>90,4</v>
      </c>
      <c r="C288" s="69" t="str">
        <f>Source!G815</f>
        <v>Клей контактный, на основе полихлоропренового каучука, температура эксплуатации от -40 до +105°С, для приклеивания листовых и трубчатых каучуковых теплоизоляционных материалов</v>
      </c>
      <c r="D288" s="29" t="s">
        <v>717</v>
      </c>
      <c r="E288" s="70">
        <f>Source!I815</f>
        <v>6.806</v>
      </c>
      <c r="F288" s="29" t="str">
        <f>Source!U658</f>
        <v/>
      </c>
      <c r="G288" s="29"/>
      <c r="H288" s="69"/>
    </row>
    <row r="289" spans="1:8" ht="16.5" x14ac:dyDescent="0.25">
      <c r="A289" s="66" t="str">
        <f>CONCATENATE("Раздел: ", Source!G848)</f>
        <v>Раздел: Смесители</v>
      </c>
      <c r="B289" s="66"/>
      <c r="C289" s="66"/>
      <c r="D289" s="66"/>
      <c r="E289" s="66"/>
      <c r="F289" s="66"/>
      <c r="G289" s="66"/>
      <c r="H289" s="66"/>
    </row>
    <row r="290" spans="1:8" ht="28.5" x14ac:dyDescent="0.2">
      <c r="A290" s="29">
        <v>91</v>
      </c>
      <c r="B290" s="29" t="str">
        <f>Source!E852</f>
        <v>91</v>
      </c>
      <c r="C290" s="69" t="str">
        <f>Source!G852</f>
        <v>Установка смесителей: набортных сенсорных</v>
      </c>
      <c r="D290" s="29" t="s">
        <v>48</v>
      </c>
      <c r="E290" s="70">
        <f>Source!I852</f>
        <v>0.38</v>
      </c>
      <c r="F290" s="29" t="str">
        <f>Source!U848</f>
        <v/>
      </c>
      <c r="G290" s="29" t="str">
        <f>"=(23+"&amp;"13+"&amp;"2)/"&amp;"100"</f>
        <v>=(23+13+2)/100</v>
      </c>
      <c r="H290" s="69"/>
    </row>
    <row r="291" spans="1:8" ht="14.25" x14ac:dyDescent="0.2">
      <c r="A291" s="29">
        <v>91.1</v>
      </c>
      <c r="B291" s="29" t="str">
        <f>Source!E854</f>
        <v>91,1</v>
      </c>
      <c r="C291" s="69" t="str">
        <f>Source!G854</f>
        <v>Термостатический смеситель латунный 1/2"</v>
      </c>
      <c r="D291" s="29" t="s">
        <v>39</v>
      </c>
      <c r="E291" s="70">
        <f>Source!I854</f>
        <v>23</v>
      </c>
      <c r="F291" s="29" t="str">
        <f>Source!U848</f>
        <v/>
      </c>
      <c r="G291" s="29"/>
      <c r="H291" s="69"/>
    </row>
    <row r="292" spans="1:8" ht="14.25" x14ac:dyDescent="0.2">
      <c r="A292" s="29">
        <v>91.2</v>
      </c>
      <c r="B292" s="29" t="str">
        <f>Source!E856</f>
        <v>91,2</v>
      </c>
      <c r="C292" s="69" t="str">
        <f>Source!G856</f>
        <v>Термостатический смеситель латунный 3/4"</v>
      </c>
      <c r="D292" s="29" t="s">
        <v>39</v>
      </c>
      <c r="E292" s="70">
        <f>Source!I856</f>
        <v>13</v>
      </c>
      <c r="F292" s="29" t="str">
        <f>Source!U848</f>
        <v/>
      </c>
      <c r="G292" s="29"/>
      <c r="H292" s="69"/>
    </row>
    <row r="293" spans="1:8" ht="14.25" x14ac:dyDescent="0.2">
      <c r="A293" s="29">
        <v>91.3</v>
      </c>
      <c r="B293" s="29" t="str">
        <f>Source!E858</f>
        <v>91,3</v>
      </c>
      <c r="C293" s="69" t="str">
        <f>Source!G858</f>
        <v>Термостатический смеситель латунный 1"</v>
      </c>
      <c r="D293" s="29" t="s">
        <v>39</v>
      </c>
      <c r="E293" s="70">
        <f>Source!I858</f>
        <v>2</v>
      </c>
      <c r="F293" s="29" t="str">
        <f>Source!U848</f>
        <v/>
      </c>
      <c r="G293" s="29"/>
      <c r="H293" s="69"/>
    </row>
    <row r="294" spans="1:8" ht="14.25" x14ac:dyDescent="0.2">
      <c r="A294" s="29">
        <v>92</v>
      </c>
      <c r="B294" s="29" t="str">
        <f>Source!E860</f>
        <v>92</v>
      </c>
      <c r="C294" s="69" t="str">
        <f>Source!G860</f>
        <v>Установка смесителей: настенных</v>
      </c>
      <c r="D294" s="29" t="s">
        <v>48</v>
      </c>
      <c r="E294" s="70">
        <f>Source!I860</f>
        <v>0.06</v>
      </c>
      <c r="F294" s="29" t="str">
        <f>Source!U848</f>
        <v/>
      </c>
      <c r="G294" s="29" t="str">
        <f>"=6/"&amp;"100"</f>
        <v>=6/100</v>
      </c>
      <c r="H294" s="69"/>
    </row>
    <row r="295" spans="1:8" ht="57" x14ac:dyDescent="0.2">
      <c r="A295" s="29">
        <v>92.1</v>
      </c>
      <c r="B295" s="29" t="str">
        <f>Source!E862</f>
        <v>92,1</v>
      </c>
      <c r="C295" s="69" t="str">
        <f>Source!G862</f>
        <v>Душевая стойка без выхода для подачи воды, хром ,глянец, с монтажной частью для душевого гарнитура (хром) и встроенный однорычажный смеситель для душа с переключением на два потока, внешняя и внутренняя части, хром глянец</v>
      </c>
      <c r="D295" s="29" t="s">
        <v>39</v>
      </c>
      <c r="E295" s="70">
        <f>Source!I862</f>
        <v>6</v>
      </c>
      <c r="F295" s="29" t="str">
        <f>Source!U848</f>
        <v/>
      </c>
      <c r="G295" s="29"/>
      <c r="H295" s="69"/>
    </row>
    <row r="296" spans="1:8" ht="14.25" x14ac:dyDescent="0.2">
      <c r="A296" s="29">
        <v>93</v>
      </c>
      <c r="B296" s="29" t="str">
        <f>Source!E864</f>
        <v>93</v>
      </c>
      <c r="C296" s="69" t="str">
        <f>Source!G864</f>
        <v>Установка смесителей: набортных</v>
      </c>
      <c r="D296" s="29" t="s">
        <v>48</v>
      </c>
      <c r="E296" s="70">
        <f>Source!I864</f>
        <v>7.0000000000000007E-2</v>
      </c>
      <c r="F296" s="29" t="str">
        <f>Source!U848</f>
        <v/>
      </c>
      <c r="G296" s="29" t="str">
        <f>"=7/"&amp;"100"</f>
        <v>=7/100</v>
      </c>
      <c r="H296" s="69"/>
    </row>
    <row r="297" spans="1:8" ht="42.75" x14ac:dyDescent="0.2">
      <c r="A297" s="29">
        <v>93.1</v>
      </c>
      <c r="B297" s="29" t="str">
        <f>Source!E866</f>
        <v>93,1</v>
      </c>
      <c r="C297" s="69" t="str">
        <f>Source!G866</f>
        <v>Смеситель для мойки центральный, хромированный, однорукояточный, набортный, излив поворотный, вылет излива до 300 мм, картридж с керамическими запорными элементами, две гибкие подводки</v>
      </c>
      <c r="D297" s="29" t="s">
        <v>753</v>
      </c>
      <c r="E297" s="70">
        <f>Source!I866</f>
        <v>7</v>
      </c>
      <c r="F297" s="29" t="str">
        <f>Source!U848</f>
        <v/>
      </c>
      <c r="G297" s="29"/>
      <c r="H297" s="69"/>
    </row>
    <row r="298" spans="1:8" ht="28.5" x14ac:dyDescent="0.2">
      <c r="A298" s="29">
        <v>94</v>
      </c>
      <c r="B298" s="29" t="str">
        <f>Source!E868</f>
        <v>94</v>
      </c>
      <c r="C298" s="69" t="str">
        <f>Source!G868</f>
        <v>Монтаж гибких подводок к водогазоразборной арматуре /к унитазам</v>
      </c>
      <c r="D298" s="29" t="s">
        <v>758</v>
      </c>
      <c r="E298" s="70">
        <f>Source!I868</f>
        <v>0.37</v>
      </c>
      <c r="F298" s="29" t="str">
        <f>Source!U848</f>
        <v/>
      </c>
      <c r="G298" s="29" t="str">
        <f>"=37/"&amp;"100"</f>
        <v>=37/100</v>
      </c>
      <c r="H298" s="69"/>
    </row>
    <row r="299" spans="1:8" ht="28.5" x14ac:dyDescent="0.2">
      <c r="A299" s="29">
        <v>94.1</v>
      </c>
      <c r="B299" s="29" t="str">
        <f>Source!E870</f>
        <v>94,1</v>
      </c>
      <c r="C299" s="69" t="str">
        <f>Source!G870</f>
        <v>Подводка к водоразборной арматуре, с двумя латунными накидными гайками, длина 500 мм</v>
      </c>
      <c r="D299" s="29" t="s">
        <v>753</v>
      </c>
      <c r="E299" s="70">
        <f>Source!I870</f>
        <v>37</v>
      </c>
      <c r="F299" s="29" t="str">
        <f>Source!U848</f>
        <v/>
      </c>
      <c r="G299" s="29"/>
      <c r="H299" s="69"/>
    </row>
    <row r="300" spans="1:8" ht="14.25" x14ac:dyDescent="0.2">
      <c r="A300" s="29">
        <v>95</v>
      </c>
      <c r="B300" s="29" t="str">
        <f>Source!E872</f>
        <v>95</v>
      </c>
      <c r="C300" s="69" t="str">
        <f>Source!G872</f>
        <v>Головка вентильная к смесителям для умывальников</v>
      </c>
      <c r="D300" s="29" t="s">
        <v>39</v>
      </c>
      <c r="E300" s="70">
        <f>Source!I872</f>
        <v>37</v>
      </c>
      <c r="F300" s="29" t="str">
        <f>Source!U848</f>
        <v/>
      </c>
      <c r="G300" s="29">
        <f>Source!I872</f>
        <v>37</v>
      </c>
      <c r="H300" s="69"/>
    </row>
    <row r="301" spans="1:8" ht="14.25" x14ac:dyDescent="0.2">
      <c r="A301" s="29">
        <v>96</v>
      </c>
      <c r="B301" s="29" t="str">
        <f>Source!E874</f>
        <v>96</v>
      </c>
      <c r="C301" s="69" t="str">
        <f>Source!G874</f>
        <v>Установка смесителей: набортных</v>
      </c>
      <c r="D301" s="29" t="s">
        <v>48</v>
      </c>
      <c r="E301" s="70">
        <f>Source!I874</f>
        <v>0.83</v>
      </c>
      <c r="F301" s="29" t="str">
        <f>Source!U848</f>
        <v/>
      </c>
      <c r="G301" s="29" t="str">
        <f>"=83/"&amp;"100"</f>
        <v>=83/100</v>
      </c>
      <c r="H301" s="69"/>
    </row>
    <row r="302" spans="1:8" ht="28.5" x14ac:dyDescent="0.2">
      <c r="A302" s="29">
        <v>96.1</v>
      </c>
      <c r="B302" s="29" t="str">
        <f>Source!E876</f>
        <v>96,1</v>
      </c>
      <c r="C302" s="69" t="str">
        <f>Source!G876</f>
        <v>Смеситель водоразборный, для умывальника, с керамическим затвором и гибкой подводкой</v>
      </c>
      <c r="D302" s="29" t="s">
        <v>753</v>
      </c>
      <c r="E302" s="70">
        <f>Source!I876</f>
        <v>83</v>
      </c>
      <c r="F302" s="29" t="str">
        <f>Source!U848</f>
        <v/>
      </c>
      <c r="G302" s="29"/>
      <c r="H302" s="69"/>
    </row>
    <row r="303" spans="1:8" ht="14.25" x14ac:dyDescent="0.2">
      <c r="A303" s="29">
        <v>97</v>
      </c>
      <c r="B303" s="29" t="str">
        <f>Source!E878</f>
        <v>97</v>
      </c>
      <c r="C303" s="69" t="str">
        <f>Source!G878</f>
        <v>Установка смесителей: набортных</v>
      </c>
      <c r="D303" s="29" t="s">
        <v>48</v>
      </c>
      <c r="E303" s="70">
        <f>Source!I878</f>
        <v>0.04</v>
      </c>
      <c r="F303" s="29" t="str">
        <f>Source!U848</f>
        <v/>
      </c>
      <c r="G303" s="29" t="str">
        <f>"=4/"&amp;"100"</f>
        <v>=4/100</v>
      </c>
      <c r="H303" s="69"/>
    </row>
    <row r="304" spans="1:8" ht="14.25" x14ac:dyDescent="0.2">
      <c r="A304" s="29">
        <v>97.1</v>
      </c>
      <c r="B304" s="29" t="str">
        <f>Source!E880</f>
        <v>97,1</v>
      </c>
      <c r="C304" s="69" t="str">
        <f>Source!G880</f>
        <v>Смеситель для хирургического умывальника, локтевой</v>
      </c>
      <c r="D304" s="29" t="s">
        <v>753</v>
      </c>
      <c r="E304" s="70">
        <f>Source!I880</f>
        <v>4</v>
      </c>
      <c r="F304" s="29" t="str">
        <f>Source!U848</f>
        <v/>
      </c>
      <c r="G304" s="29"/>
      <c r="H304" s="69"/>
    </row>
    <row r="305" spans="1:8" ht="28.5" x14ac:dyDescent="0.2">
      <c r="A305" s="29">
        <v>97.2</v>
      </c>
      <c r="B305" s="29" t="str">
        <f>Source!E882</f>
        <v>97,2</v>
      </c>
      <c r="C305" s="69" t="str">
        <f>Source!G882</f>
        <v>Подводка к водоразборной арматуре, с двумя латунными накидными гайками, длина 500 мм</v>
      </c>
      <c r="D305" s="29" t="s">
        <v>753</v>
      </c>
      <c r="E305" s="70">
        <f>Source!I882</f>
        <v>4</v>
      </c>
      <c r="F305" s="29" t="str">
        <f>Source!U848</f>
        <v/>
      </c>
      <c r="G305" s="29"/>
      <c r="H305" s="69"/>
    </row>
    <row r="306" spans="1:8" ht="14.25" x14ac:dyDescent="0.2">
      <c r="A306" s="29">
        <v>98</v>
      </c>
      <c r="B306" s="29" t="str">
        <f>Source!E884</f>
        <v>98</v>
      </c>
      <c r="C306" s="69" t="str">
        <f>Source!G884</f>
        <v>Установка смесителей: набортных/для мойки</v>
      </c>
      <c r="D306" s="29" t="s">
        <v>48</v>
      </c>
      <c r="E306" s="70">
        <f>Source!I884</f>
        <v>0.02</v>
      </c>
      <c r="F306" s="29" t="str">
        <f>Source!U848</f>
        <v/>
      </c>
      <c r="G306" s="29" t="str">
        <f>"=2/"&amp;"100"</f>
        <v>=2/100</v>
      </c>
      <c r="H306" s="69"/>
    </row>
    <row r="307" spans="1:8" ht="28.5" x14ac:dyDescent="0.2">
      <c r="A307" s="29">
        <v>98.1</v>
      </c>
      <c r="B307" s="29" t="str">
        <f>Source!E886</f>
        <v>98,1</v>
      </c>
      <c r="C307" s="69" t="str">
        <f>Source!G886</f>
        <v>Смеситель водоразборный, для умывальника, с керамическим затвором и гибкой подводкой</v>
      </c>
      <c r="D307" s="29" t="s">
        <v>753</v>
      </c>
      <c r="E307" s="70">
        <f>Source!I886</f>
        <v>2</v>
      </c>
      <c r="F307" s="29" t="str">
        <f>Source!U848</f>
        <v/>
      </c>
      <c r="G307" s="29"/>
      <c r="H307" s="69"/>
    </row>
    <row r="308" spans="1:8" ht="14.25" x14ac:dyDescent="0.2">
      <c r="A308" s="29">
        <v>99</v>
      </c>
      <c r="B308" s="29" t="str">
        <f>Source!E888</f>
        <v>99</v>
      </c>
      <c r="C308" s="69" t="str">
        <f>Source!G888</f>
        <v>Установка смесителей: набортных / для рукомойника</v>
      </c>
      <c r="D308" s="29" t="s">
        <v>48</v>
      </c>
      <c r="E308" s="70">
        <f>Source!I888</f>
        <v>0.11</v>
      </c>
      <c r="F308" s="29" t="str">
        <f>Source!U848</f>
        <v/>
      </c>
      <c r="G308" s="29" t="str">
        <f>"=11/"&amp;"100"</f>
        <v>=11/100</v>
      </c>
      <c r="H308" s="69"/>
    </row>
    <row r="309" spans="1:8" ht="57" x14ac:dyDescent="0.2">
      <c r="A309" s="29">
        <v>99.1</v>
      </c>
      <c r="B309" s="29" t="str">
        <f>Source!E890</f>
        <v>99,1</v>
      </c>
      <c r="C309" s="69" t="str">
        <f>Source!G890</f>
        <v>Смеситель для умывальника, центральный, хромированный, однорукояточный, набортный, излив неповоротный, вылет излива до 110 мм, картридж с керамическими запорными элементами, две гибкие подводки</v>
      </c>
      <c r="D309" s="29" t="s">
        <v>753</v>
      </c>
      <c r="E309" s="70">
        <f>Source!I890</f>
        <v>11</v>
      </c>
      <c r="F309" s="29" t="str">
        <f>Source!U848</f>
        <v/>
      </c>
      <c r="G309" s="29"/>
      <c r="H309" s="69"/>
    </row>
    <row r="310" spans="1:8" ht="14.25" x14ac:dyDescent="0.2">
      <c r="A310" s="29">
        <v>100</v>
      </c>
      <c r="B310" s="29" t="str">
        <f>Source!E892</f>
        <v>100</v>
      </c>
      <c r="C310" s="69" t="str">
        <f>Source!G892</f>
        <v>Установка смесителей: настенных / гигиенический душ</v>
      </c>
      <c r="D310" s="29" t="s">
        <v>48</v>
      </c>
      <c r="E310" s="70">
        <f>Source!I892</f>
        <v>0.03</v>
      </c>
      <c r="F310" s="29" t="str">
        <f>Source!U848</f>
        <v/>
      </c>
      <c r="G310" s="29" t="str">
        <f>"=3/"&amp;"100"</f>
        <v>=3/100</v>
      </c>
      <c r="H310" s="69"/>
    </row>
    <row r="311" spans="1:8" ht="14.25" x14ac:dyDescent="0.2">
      <c r="A311" s="29">
        <v>100.1</v>
      </c>
      <c r="B311" s="29" t="str">
        <f>Source!E894</f>
        <v>100,1</v>
      </c>
      <c r="C311" s="69" t="str">
        <f>Source!G894</f>
        <v>Гигиенический душ</v>
      </c>
      <c r="D311" s="29" t="s">
        <v>39</v>
      </c>
      <c r="E311" s="70">
        <f>Source!I894</f>
        <v>3</v>
      </c>
      <c r="F311" s="29" t="str">
        <f>Source!U848</f>
        <v/>
      </c>
      <c r="G311" s="29"/>
      <c r="H311" s="69"/>
    </row>
    <row r="312" spans="1:8" ht="14.25" x14ac:dyDescent="0.2">
      <c r="A312" s="29">
        <v>101</v>
      </c>
      <c r="B312" s="29" t="str">
        <f>Source!E896</f>
        <v>101</v>
      </c>
      <c r="C312" s="69" t="str">
        <f>Source!G896</f>
        <v>Установка смесителей: настенных</v>
      </c>
      <c r="D312" s="29" t="s">
        <v>48</v>
      </c>
      <c r="E312" s="70">
        <f>Source!I896</f>
        <v>0.12</v>
      </c>
      <c r="F312" s="29" t="str">
        <f>Source!U848</f>
        <v/>
      </c>
      <c r="G312" s="29" t="str">
        <f>"=12/"&amp;"100"</f>
        <v>=12/100</v>
      </c>
      <c r="H312" s="69"/>
    </row>
    <row r="313" spans="1:8" ht="28.5" x14ac:dyDescent="0.2">
      <c r="A313" s="29">
        <v>101.1</v>
      </c>
      <c r="B313" s="29" t="str">
        <f>Source!E898</f>
        <v>101,1</v>
      </c>
      <c r="C313" s="69" t="str">
        <f>Source!G898</f>
        <v>Водоразборный кран для писуара сенсорный бесконтактный с инфракр. датчиком (сенсорное упр.) (работа от электросети, без батареек)</v>
      </c>
      <c r="D313" s="29" t="s">
        <v>39</v>
      </c>
      <c r="E313" s="70">
        <f>Source!I898</f>
        <v>12</v>
      </c>
      <c r="F313" s="29" t="str">
        <f>Source!U848</f>
        <v/>
      </c>
      <c r="G313" s="29"/>
      <c r="H313" s="69"/>
    </row>
    <row r="314" spans="1:8" ht="14.25" x14ac:dyDescent="0.2">
      <c r="A314" s="29">
        <v>102</v>
      </c>
      <c r="B314" s="29" t="str">
        <f>Source!E900</f>
        <v>102</v>
      </c>
      <c r="C314" s="69" t="str">
        <f>Source!G900</f>
        <v>Установка фонтанчиков питьевых напольных с педальным пуском</v>
      </c>
      <c r="D314" s="29" t="s">
        <v>802</v>
      </c>
      <c r="E314" s="70">
        <f>Source!I900</f>
        <v>8</v>
      </c>
      <c r="F314" s="29" t="str">
        <f>Source!U848</f>
        <v/>
      </c>
      <c r="G314" s="29">
        <f>Source!I900</f>
        <v>8</v>
      </c>
      <c r="H314" s="69"/>
    </row>
    <row r="315" spans="1:8" ht="28.5" x14ac:dyDescent="0.2">
      <c r="A315" s="29">
        <v>102.1</v>
      </c>
      <c r="B315" s="29" t="str">
        <f>Source!E902</f>
        <v>102,1</v>
      </c>
      <c r="C315" s="69" t="str">
        <f>Source!G902</f>
        <v>Фонтанчик питьевой напольный с педальным пуском и изливом для воды, в комплекте с сифоном бутылочным и выпуском</v>
      </c>
      <c r="D315" s="29" t="s">
        <v>753</v>
      </c>
      <c r="E315" s="70">
        <f>Source!I902</f>
        <v>8</v>
      </c>
      <c r="F315" s="29" t="str">
        <f>Source!U848</f>
        <v/>
      </c>
      <c r="G315" s="29"/>
      <c r="H315" s="69"/>
    </row>
    <row r="316" spans="1:8" ht="14.25" x14ac:dyDescent="0.2">
      <c r="A316" s="29">
        <v>103</v>
      </c>
      <c r="B316" s="29" t="str">
        <f>Source!E904</f>
        <v>103</v>
      </c>
      <c r="C316" s="69" t="str">
        <f>Source!G904</f>
        <v>Установка смесителей: набортных</v>
      </c>
      <c r="D316" s="29" t="s">
        <v>48</v>
      </c>
      <c r="E316" s="70">
        <f>Source!I904</f>
        <v>0.14000000000000001</v>
      </c>
      <c r="F316" s="29" t="str">
        <f>Source!U848</f>
        <v/>
      </c>
      <c r="G316" s="29" t="str">
        <f>"=14/"&amp;"100"</f>
        <v>=14/100</v>
      </c>
      <c r="H316" s="69"/>
    </row>
    <row r="317" spans="1:8" ht="14.25" x14ac:dyDescent="0.2">
      <c r="A317" s="29">
        <v>103.1</v>
      </c>
      <c r="B317" s="29" t="str">
        <f>Source!E906</f>
        <v>103,1</v>
      </c>
      <c r="C317" s="69" t="str">
        <f>Source!G906</f>
        <v>Смеситель водоразборный, для мойки, с пластмассовыми маховиками</v>
      </c>
      <c r="D317" s="29" t="s">
        <v>753</v>
      </c>
      <c r="E317" s="70">
        <f>Source!I906</f>
        <v>14</v>
      </c>
      <c r="F317" s="29" t="str">
        <f>Source!U848</f>
        <v/>
      </c>
      <c r="G317" s="29"/>
      <c r="H317" s="69"/>
    </row>
    <row r="318" spans="1:8" ht="28.5" x14ac:dyDescent="0.2">
      <c r="A318" s="29">
        <v>103.2</v>
      </c>
      <c r="B318" s="29" t="str">
        <f>Source!E908</f>
        <v>103,2</v>
      </c>
      <c r="C318" s="69" t="str">
        <f>Source!G908</f>
        <v>Рукав резиновый, напорный, с текстильным каркасом, для воды, рабочее давление 1,0 МПа, внутренний диаметр 25 мм</v>
      </c>
      <c r="D318" s="29" t="s">
        <v>34</v>
      </c>
      <c r="E318" s="70">
        <f>Source!I908</f>
        <v>70</v>
      </c>
      <c r="F318" s="29" t="str">
        <f>Source!U848</f>
        <v/>
      </c>
      <c r="G318" s="29"/>
      <c r="H318" s="69"/>
    </row>
    <row r="319" spans="1:8" ht="14.25" x14ac:dyDescent="0.2">
      <c r="A319" s="29">
        <v>104</v>
      </c>
      <c r="B319" s="29" t="str">
        <f>Source!E910</f>
        <v>104</v>
      </c>
      <c r="C319" s="69" t="str">
        <f>Source!G910</f>
        <v>Установка смесителей: настенных</v>
      </c>
      <c r="D319" s="29" t="s">
        <v>48</v>
      </c>
      <c r="E319" s="70">
        <f>Source!I910</f>
        <v>0.15</v>
      </c>
      <c r="F319" s="29" t="str">
        <f>Source!U848</f>
        <v/>
      </c>
      <c r="G319" s="29" t="str">
        <f>"=15/"&amp;"100"</f>
        <v>=15/100</v>
      </c>
      <c r="H319" s="69"/>
    </row>
    <row r="320" spans="1:8" ht="28.5" x14ac:dyDescent="0.2">
      <c r="A320" s="29">
        <v>104.1</v>
      </c>
      <c r="B320" s="29" t="str">
        <f>Source!E912</f>
        <v>104,1</v>
      </c>
      <c r="C320" s="69" t="str">
        <f>Source!G912</f>
        <v>Душирующее устройство со встроенным локтевым смесителем, длина излива не менее 255мм, крепление к стене</v>
      </c>
      <c r="D320" s="29" t="s">
        <v>39</v>
      </c>
      <c r="E320" s="70">
        <f>Source!I912</f>
        <v>15</v>
      </c>
      <c r="F320" s="29" t="str">
        <f>Source!U848</f>
        <v/>
      </c>
      <c r="G320" s="29"/>
      <c r="H320" s="69"/>
    </row>
    <row r="321" spans="1:8" ht="14.25" x14ac:dyDescent="0.2">
      <c r="A321" s="29">
        <v>105</v>
      </c>
      <c r="B321" s="29" t="str">
        <f>Source!E914</f>
        <v>105</v>
      </c>
      <c r="C321" s="69" t="str">
        <f>Source!G914</f>
        <v>Установка нагревателей индивидуальных водоводяных</v>
      </c>
      <c r="D321" s="29" t="s">
        <v>802</v>
      </c>
      <c r="E321" s="70">
        <f>Source!I914</f>
        <v>2</v>
      </c>
      <c r="F321" s="29" t="str">
        <f>Source!U848</f>
        <v/>
      </c>
      <c r="G321" s="29">
        <f>Source!I914</f>
        <v>2</v>
      </c>
      <c r="H321" s="69"/>
    </row>
    <row r="322" spans="1:8" ht="85.5" x14ac:dyDescent="0.2">
      <c r="A322" s="29">
        <v>105.1</v>
      </c>
      <c r="B322" s="29" t="str">
        <f>Source!E916</f>
        <v>105,1</v>
      </c>
      <c r="C322" s="69" t="str">
        <f>Source!G916</f>
        <v>Водонагреватель THERMEX TitaniumHeat 30 V. Тип работы: накопительный. Тип монтажа: настенный. Способ подачи воды: напорный. Напряжение: Э1ф 220В. Мощность:1,5кВт. Производительность  30 л/час. Максимальная температура нагрева не ниже 70°C. Степень защиты от воды не менее 4 в соответствии с ГОСТ 14254-2015 "Степени защиты, обеспечиваемые оболочками (Код IP)".</v>
      </c>
      <c r="D322" s="29" t="s">
        <v>39</v>
      </c>
      <c r="E322" s="70">
        <f>Source!I916</f>
        <v>2</v>
      </c>
      <c r="F322" s="29" t="str">
        <f>Source!U848</f>
        <v/>
      </c>
      <c r="G322" s="29"/>
      <c r="H322" s="69"/>
    </row>
    <row r="323" spans="1:8" ht="14.25" x14ac:dyDescent="0.2">
      <c r="A323" s="29">
        <v>106</v>
      </c>
      <c r="B323" s="29" t="str">
        <f>Source!E918</f>
        <v>106</v>
      </c>
      <c r="C323" s="69" t="str">
        <f>Source!G918</f>
        <v>Монтаж механизма исполнительного массой до 20 кг</v>
      </c>
      <c r="D323" s="29" t="s">
        <v>228</v>
      </c>
      <c r="E323" s="70">
        <f>Source!I918</f>
        <v>2</v>
      </c>
      <c r="F323" s="29" t="str">
        <f>Source!U848</f>
        <v/>
      </c>
      <c r="G323" s="29">
        <f>Source!I918</f>
        <v>2</v>
      </c>
      <c r="H323" s="69"/>
    </row>
    <row r="324" spans="1:8" ht="85.5" x14ac:dyDescent="0.2">
      <c r="A324" s="29">
        <v>106.1</v>
      </c>
      <c r="B324" s="29" t="str">
        <f>Source!E920</f>
        <v>106,1</v>
      </c>
      <c r="C324" s="69" t="str">
        <f>Source!G920</f>
        <v>Водонагреватель Thermex Topflow 1500. Тип работы: проточный. Тип монтажа: настенный. Способ подачи воды: напорный. Напряжение: 3ф; 380В. Мощность: 15 кВт. Производительность  100 л/час. Максимальная температура нагрева не ниже 70°C. Степень защиты от воды не менее 4 в соответствии с ГОСТ 14254-2015 "Степени защиты, обеспечиваемые оболочками (Код IP)".</v>
      </c>
      <c r="D324" s="29" t="s">
        <v>39</v>
      </c>
      <c r="E324" s="70">
        <f>Source!I920</f>
        <v>2</v>
      </c>
      <c r="F324" s="29" t="str">
        <f>Source!U848</f>
        <v/>
      </c>
      <c r="G324" s="29"/>
      <c r="H324" s="69"/>
    </row>
    <row r="325" spans="1:8" ht="14.25" x14ac:dyDescent="0.2">
      <c r="A325" s="29">
        <v>107</v>
      </c>
      <c r="B325" s="29" t="str">
        <f>Source!E922</f>
        <v>107</v>
      </c>
      <c r="C325" s="69" t="str">
        <f>Source!G922</f>
        <v>Установка нагревателей индивидуальных водоводяных</v>
      </c>
      <c r="D325" s="29" t="s">
        <v>802</v>
      </c>
      <c r="E325" s="70">
        <f>Source!I922</f>
        <v>7</v>
      </c>
      <c r="F325" s="29" t="str">
        <f>Source!U848</f>
        <v/>
      </c>
      <c r="G325" s="29">
        <f>Source!I922</f>
        <v>7</v>
      </c>
      <c r="H325" s="69"/>
    </row>
    <row r="326" spans="1:8" ht="99.75" x14ac:dyDescent="0.2">
      <c r="A326" s="28">
        <v>107.1</v>
      </c>
      <c r="B326" s="28" t="str">
        <f>Source!E924</f>
        <v>107,1</v>
      </c>
      <c r="C326" s="67" t="str">
        <f>Source!G924</f>
        <v>Водонагреватель  THERMEX TitaniumHeat 100 V. Тип работы: накопительный. Тип монтажа: настенный. Способ подачи воды: напорный. Напряжение: Э1ф 220В. Мощность:1,5кВт. Производительность 100 л/час. Максимальная температура нагрева не ниже 70°C. Степень защиты от воды не менее 4 в соответствии с ГОСТ 14254-2015 "Степени защиты, обеспечиваемые оболочками (Код IP)".THERMEX TitaniumHeat 100 V</v>
      </c>
      <c r="D326" s="28" t="s">
        <v>39</v>
      </c>
      <c r="E326" s="68">
        <f>Source!I924</f>
        <v>7</v>
      </c>
      <c r="F326" s="28" t="str">
        <f>Source!U848</f>
        <v/>
      </c>
      <c r="G326" s="28"/>
      <c r="H326" s="67"/>
    </row>
    <row r="329" spans="1:8" ht="15" x14ac:dyDescent="0.25">
      <c r="C329" s="71" t="s">
        <v>1187</v>
      </c>
      <c r="D329" s="71" t="str">
        <f>IF(Source!X12&lt;&gt;"", Source!X12," ")</f>
        <v xml:space="preserve"> </v>
      </c>
      <c r="E329" s="23"/>
    </row>
    <row r="330" spans="1:8" ht="15" x14ac:dyDescent="0.25">
      <c r="C330" s="11"/>
      <c r="D330" s="23"/>
      <c r="E330" s="23"/>
    </row>
    <row r="331" spans="1:8" ht="15" x14ac:dyDescent="0.25">
      <c r="C331" s="71" t="s">
        <v>1188</v>
      </c>
      <c r="D331" s="71" t="str">
        <f>IF(Source!AB12&lt;&gt;"", Source!AB12," ")</f>
        <v>Кузнецова Е.А.</v>
      </c>
      <c r="E331" s="23"/>
    </row>
  </sheetData>
  <mergeCells count="10">
    <mergeCell ref="A88:H88"/>
    <mergeCell ref="A157:H157"/>
    <mergeCell ref="A219:H219"/>
    <mergeCell ref="A289:H289"/>
    <mergeCell ref="D5:E5"/>
    <mergeCell ref="D7:E7"/>
    <mergeCell ref="B12:E12"/>
    <mergeCell ref="B13:E13"/>
    <mergeCell ref="A18:H18"/>
    <mergeCell ref="A19:H19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1036"/>
  <sheetViews>
    <sheetView workbookViewId="0">
      <selection activeCell="A1032" sqref="A1032:AX1032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74402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1028</v>
      </c>
      <c r="C12" s="1">
        <v>0</v>
      </c>
      <c r="D12" s="1">
        <f>ROW(A987)</f>
        <v>987</v>
      </c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1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327688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B987</f>
        <v>1028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Новый объект (ТСН-2001 (Мосгосэкспертиза))</v>
      </c>
      <c r="G18" s="3" t="str">
        <f t="shared" si="0"/>
        <v>02-01-04 Система водоснабжения</v>
      </c>
      <c r="H18" s="3"/>
      <c r="I18" s="3"/>
      <c r="J18" s="3"/>
      <c r="K18" s="3"/>
      <c r="L18" s="3"/>
      <c r="M18" s="3"/>
      <c r="N18" s="3"/>
      <c r="O18" s="3">
        <f t="shared" ref="O18:AT18" si="1">O987</f>
        <v>548525.22</v>
      </c>
      <c r="P18" s="3">
        <f t="shared" si="1"/>
        <v>522059.51</v>
      </c>
      <c r="Q18" s="3">
        <f t="shared" si="1"/>
        <v>1991.9</v>
      </c>
      <c r="R18" s="3">
        <f t="shared" si="1"/>
        <v>176.35</v>
      </c>
      <c r="S18" s="3">
        <f t="shared" si="1"/>
        <v>24473.81</v>
      </c>
      <c r="T18" s="3">
        <f t="shared" si="1"/>
        <v>0</v>
      </c>
      <c r="U18" s="3">
        <f t="shared" si="1"/>
        <v>1905.8810222635</v>
      </c>
      <c r="V18" s="3">
        <f t="shared" si="1"/>
        <v>0</v>
      </c>
      <c r="W18" s="3">
        <f t="shared" si="1"/>
        <v>0</v>
      </c>
      <c r="X18" s="3">
        <f t="shared" si="1"/>
        <v>25081.57</v>
      </c>
      <c r="Y18" s="3">
        <f t="shared" si="1"/>
        <v>13865.9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26400.39</v>
      </c>
      <c r="AQ18" s="3">
        <f t="shared" si="1"/>
        <v>0</v>
      </c>
      <c r="AR18" s="3">
        <f t="shared" si="1"/>
        <v>587472.68999999994</v>
      </c>
      <c r="AS18" s="3">
        <f t="shared" si="1"/>
        <v>521120.94</v>
      </c>
      <c r="AT18" s="3">
        <f t="shared" si="1"/>
        <v>39951.360000000001</v>
      </c>
      <c r="AU18" s="3">
        <f t="shared" ref="AU18:BZ18" si="2">AU987</f>
        <v>0</v>
      </c>
      <c r="AV18" s="3">
        <f t="shared" si="2"/>
        <v>522059.51</v>
      </c>
      <c r="AW18" s="3">
        <f t="shared" si="2"/>
        <v>495659.12</v>
      </c>
      <c r="AX18" s="3">
        <f t="shared" si="2"/>
        <v>0</v>
      </c>
      <c r="AY18" s="3">
        <f t="shared" si="2"/>
        <v>495659.12</v>
      </c>
      <c r="AZ18" s="3">
        <f t="shared" si="2"/>
        <v>26400.39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CA987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DG987</f>
        <v>5797422.2400000002</v>
      </c>
      <c r="DH18" s="4">
        <f t="shared" si="4"/>
        <v>4423770.76</v>
      </c>
      <c r="DI18" s="4">
        <f t="shared" si="4"/>
        <v>27836.65</v>
      </c>
      <c r="DJ18" s="4">
        <f t="shared" si="4"/>
        <v>9697.58</v>
      </c>
      <c r="DK18" s="4">
        <f t="shared" si="4"/>
        <v>1345814.83</v>
      </c>
      <c r="DL18" s="4">
        <f t="shared" si="4"/>
        <v>0</v>
      </c>
      <c r="DM18" s="4">
        <f t="shared" si="4"/>
        <v>1905.8810222635</v>
      </c>
      <c r="DN18" s="4">
        <f t="shared" si="4"/>
        <v>0</v>
      </c>
      <c r="DO18" s="4">
        <f t="shared" si="4"/>
        <v>0</v>
      </c>
      <c r="DP18" s="4">
        <f t="shared" si="4"/>
        <v>1379234.15</v>
      </c>
      <c r="DQ18" s="4">
        <f t="shared" si="4"/>
        <v>762487.41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202226.99</v>
      </c>
      <c r="EI18" s="4">
        <f t="shared" si="4"/>
        <v>0</v>
      </c>
      <c r="EJ18" s="4">
        <f t="shared" si="4"/>
        <v>7939143.7999999998</v>
      </c>
      <c r="EK18" s="4">
        <f t="shared" si="4"/>
        <v>7246552.5199999996</v>
      </c>
      <c r="EL18" s="4">
        <f t="shared" si="4"/>
        <v>490364.29</v>
      </c>
      <c r="EM18" s="4">
        <f t="shared" ref="EM18:FR18" si="5">EM987</f>
        <v>0</v>
      </c>
      <c r="EN18" s="4">
        <f t="shared" si="5"/>
        <v>4423770.76</v>
      </c>
      <c r="EO18" s="4">
        <f t="shared" si="5"/>
        <v>4221543.7699999996</v>
      </c>
      <c r="EP18" s="4">
        <f t="shared" si="5"/>
        <v>0</v>
      </c>
      <c r="EQ18" s="4">
        <f t="shared" si="5"/>
        <v>4221543.7699999996</v>
      </c>
      <c r="ER18" s="4">
        <f t="shared" si="5"/>
        <v>202226.99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FS987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ROW(A957)</f>
        <v>957</v>
      </c>
      <c r="E20" s="1"/>
      <c r="F20" s="1" t="s">
        <v>15</v>
      </c>
      <c r="G20" s="1" t="s">
        <v>16</v>
      </c>
      <c r="H20" s="1" t="s">
        <v>3</v>
      </c>
      <c r="I20" s="1">
        <v>0</v>
      </c>
      <c r="J20" s="1" t="s">
        <v>17</v>
      </c>
      <c r="K20" s="1">
        <v>-1</v>
      </c>
      <c r="L20" s="1" t="s">
        <v>15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B957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02-01-04</v>
      </c>
      <c r="G22" s="3" t="str">
        <f t="shared" si="7"/>
        <v>Система водоснабжения</v>
      </c>
      <c r="H22" s="3"/>
      <c r="I22" s="3"/>
      <c r="J22" s="3"/>
      <c r="K22" s="3"/>
      <c r="L22" s="3"/>
      <c r="M22" s="3"/>
      <c r="N22" s="3"/>
      <c r="O22" s="3">
        <f t="shared" ref="O22:AT22" si="8">O957</f>
        <v>548525.22</v>
      </c>
      <c r="P22" s="3">
        <f t="shared" si="8"/>
        <v>522059.51</v>
      </c>
      <c r="Q22" s="3">
        <f t="shared" si="8"/>
        <v>1991.9</v>
      </c>
      <c r="R22" s="3">
        <f t="shared" si="8"/>
        <v>176.35</v>
      </c>
      <c r="S22" s="3">
        <f t="shared" si="8"/>
        <v>24473.81</v>
      </c>
      <c r="T22" s="3">
        <f t="shared" si="8"/>
        <v>0</v>
      </c>
      <c r="U22" s="3">
        <f t="shared" si="8"/>
        <v>1905.8810222635</v>
      </c>
      <c r="V22" s="3">
        <f t="shared" si="8"/>
        <v>0</v>
      </c>
      <c r="W22" s="3">
        <f t="shared" si="8"/>
        <v>0</v>
      </c>
      <c r="X22" s="3">
        <f t="shared" si="8"/>
        <v>25081.57</v>
      </c>
      <c r="Y22" s="3">
        <f t="shared" si="8"/>
        <v>13865.9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26400.39</v>
      </c>
      <c r="AQ22" s="3">
        <f t="shared" si="8"/>
        <v>0</v>
      </c>
      <c r="AR22" s="3">
        <f t="shared" si="8"/>
        <v>587472.68999999994</v>
      </c>
      <c r="AS22" s="3">
        <f t="shared" si="8"/>
        <v>521120.94</v>
      </c>
      <c r="AT22" s="3">
        <f t="shared" si="8"/>
        <v>39951.360000000001</v>
      </c>
      <c r="AU22" s="3">
        <f t="shared" ref="AU22:BZ22" si="9">AU957</f>
        <v>0</v>
      </c>
      <c r="AV22" s="3">
        <f t="shared" si="9"/>
        <v>522059.51</v>
      </c>
      <c r="AW22" s="3">
        <f t="shared" si="9"/>
        <v>495659.12</v>
      </c>
      <c r="AX22" s="3">
        <f t="shared" si="9"/>
        <v>0</v>
      </c>
      <c r="AY22" s="3">
        <f t="shared" si="9"/>
        <v>495659.12</v>
      </c>
      <c r="AZ22" s="3">
        <f t="shared" si="9"/>
        <v>26400.39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CA957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DG957</f>
        <v>5797422.2400000002</v>
      </c>
      <c r="DH22" s="4">
        <f t="shared" si="11"/>
        <v>4423770.76</v>
      </c>
      <c r="DI22" s="4">
        <f t="shared" si="11"/>
        <v>27836.65</v>
      </c>
      <c r="DJ22" s="4">
        <f t="shared" si="11"/>
        <v>9697.58</v>
      </c>
      <c r="DK22" s="4">
        <f t="shared" si="11"/>
        <v>1345814.83</v>
      </c>
      <c r="DL22" s="4">
        <f t="shared" si="11"/>
        <v>0</v>
      </c>
      <c r="DM22" s="4">
        <f t="shared" si="11"/>
        <v>1905.8810222635</v>
      </c>
      <c r="DN22" s="4">
        <f t="shared" si="11"/>
        <v>0</v>
      </c>
      <c r="DO22" s="4">
        <f t="shared" si="11"/>
        <v>0</v>
      </c>
      <c r="DP22" s="4">
        <f t="shared" si="11"/>
        <v>1379234.15</v>
      </c>
      <c r="DQ22" s="4">
        <f t="shared" si="11"/>
        <v>762487.41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202226.99</v>
      </c>
      <c r="EI22" s="4">
        <f t="shared" si="11"/>
        <v>0</v>
      </c>
      <c r="EJ22" s="4">
        <f t="shared" si="11"/>
        <v>7939143.7999999998</v>
      </c>
      <c r="EK22" s="4">
        <f t="shared" si="11"/>
        <v>7246552.5199999996</v>
      </c>
      <c r="EL22" s="4">
        <f t="shared" si="11"/>
        <v>490364.29</v>
      </c>
      <c r="EM22" s="4">
        <f t="shared" ref="EM22:FR22" si="12">EM957</f>
        <v>0</v>
      </c>
      <c r="EN22" s="4">
        <f t="shared" si="12"/>
        <v>4423770.76</v>
      </c>
      <c r="EO22" s="4">
        <f t="shared" si="12"/>
        <v>4221543.7699999996</v>
      </c>
      <c r="EP22" s="4">
        <f t="shared" si="12"/>
        <v>0</v>
      </c>
      <c r="EQ22" s="4">
        <f t="shared" si="12"/>
        <v>4221543.7699999996</v>
      </c>
      <c r="ER22" s="4">
        <f t="shared" si="12"/>
        <v>202226.99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FS957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ROW(A242)</f>
        <v>242</v>
      </c>
      <c r="E24" s="1"/>
      <c r="F24" s="1" t="s">
        <v>18</v>
      </c>
      <c r="G24" s="1" t="s">
        <v>19</v>
      </c>
      <c r="H24" s="1" t="s">
        <v>3</v>
      </c>
      <c r="I24" s="1">
        <v>0</v>
      </c>
      <c r="J24" s="1"/>
      <c r="K24" s="1">
        <v>0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B242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>Новый раздел</v>
      </c>
      <c r="G26" s="3" t="str">
        <f t="shared" si="14"/>
        <v>Водопровод хозяйственно-питьевой В1 (Подземная часть)</v>
      </c>
      <c r="H26" s="3"/>
      <c r="I26" s="3"/>
      <c r="J26" s="3"/>
      <c r="K26" s="3"/>
      <c r="L26" s="3"/>
      <c r="M26" s="3"/>
      <c r="N26" s="3"/>
      <c r="O26" s="3">
        <f t="shared" ref="O26:AT26" si="15">O242</f>
        <v>59830.96</v>
      </c>
      <c r="P26" s="3">
        <f t="shared" si="15"/>
        <v>55248.57</v>
      </c>
      <c r="Q26" s="3">
        <f t="shared" si="15"/>
        <v>147.9</v>
      </c>
      <c r="R26" s="3">
        <f t="shared" si="15"/>
        <v>15.15</v>
      </c>
      <c r="S26" s="3">
        <f t="shared" si="15"/>
        <v>4434.49</v>
      </c>
      <c r="T26" s="3">
        <f t="shared" si="15"/>
        <v>0</v>
      </c>
      <c r="U26" s="3">
        <f t="shared" si="15"/>
        <v>343.43591205550001</v>
      </c>
      <c r="V26" s="3">
        <f t="shared" si="15"/>
        <v>0</v>
      </c>
      <c r="W26" s="3">
        <f t="shared" si="15"/>
        <v>0</v>
      </c>
      <c r="X26" s="3">
        <f t="shared" si="15"/>
        <v>4421.62</v>
      </c>
      <c r="Y26" s="3">
        <f t="shared" si="15"/>
        <v>2441.35</v>
      </c>
      <c r="Z26" s="3">
        <f t="shared" si="15"/>
        <v>0</v>
      </c>
      <c r="AA26" s="3">
        <f t="shared" si="15"/>
        <v>0</v>
      </c>
      <c r="AB26" s="3">
        <f t="shared" si="15"/>
        <v>59830.96</v>
      </c>
      <c r="AC26" s="3">
        <f t="shared" si="15"/>
        <v>55248.57</v>
      </c>
      <c r="AD26" s="3">
        <f t="shared" si="15"/>
        <v>147.9</v>
      </c>
      <c r="AE26" s="3">
        <f t="shared" si="15"/>
        <v>15.15</v>
      </c>
      <c r="AF26" s="3">
        <f t="shared" si="15"/>
        <v>4434.49</v>
      </c>
      <c r="AG26" s="3">
        <f t="shared" si="15"/>
        <v>0</v>
      </c>
      <c r="AH26" s="3">
        <f t="shared" si="15"/>
        <v>343.43591205550001</v>
      </c>
      <c r="AI26" s="3">
        <f t="shared" si="15"/>
        <v>0</v>
      </c>
      <c r="AJ26" s="3">
        <f t="shared" si="15"/>
        <v>0</v>
      </c>
      <c r="AK26" s="3">
        <f t="shared" si="15"/>
        <v>4421.62</v>
      </c>
      <c r="AL26" s="3">
        <f t="shared" si="15"/>
        <v>2441.35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0</v>
      </c>
      <c r="AQ26" s="3">
        <f t="shared" si="15"/>
        <v>0</v>
      </c>
      <c r="AR26" s="3">
        <f t="shared" si="15"/>
        <v>66693.929999999993</v>
      </c>
      <c r="AS26" s="3">
        <f t="shared" si="15"/>
        <v>66521.58</v>
      </c>
      <c r="AT26" s="3">
        <f t="shared" si="15"/>
        <v>172.35</v>
      </c>
      <c r="AU26" s="3">
        <f t="shared" ref="AU26:BZ26" si="16">AU242</f>
        <v>0</v>
      </c>
      <c r="AV26" s="3">
        <f t="shared" si="16"/>
        <v>55248.57</v>
      </c>
      <c r="AW26" s="3">
        <f t="shared" si="16"/>
        <v>55248.57</v>
      </c>
      <c r="AX26" s="3">
        <f t="shared" si="16"/>
        <v>0</v>
      </c>
      <c r="AY26" s="3">
        <f t="shared" si="16"/>
        <v>55248.57</v>
      </c>
      <c r="AZ26" s="3">
        <f t="shared" si="16"/>
        <v>0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0</v>
      </c>
      <c r="BZ26" s="3">
        <f t="shared" si="16"/>
        <v>0</v>
      </c>
      <c r="CA26" s="3">
        <f t="shared" ref="CA26:DF26" si="17">CA242</f>
        <v>66693.929999999993</v>
      </c>
      <c r="CB26" s="3">
        <f t="shared" si="17"/>
        <v>66521.58</v>
      </c>
      <c r="CC26" s="3">
        <f t="shared" si="17"/>
        <v>172.35</v>
      </c>
      <c r="CD26" s="3">
        <f t="shared" si="17"/>
        <v>0</v>
      </c>
      <c r="CE26" s="3">
        <f t="shared" si="17"/>
        <v>55248.57</v>
      </c>
      <c r="CF26" s="3">
        <f t="shared" si="17"/>
        <v>55248.57</v>
      </c>
      <c r="CG26" s="3">
        <f t="shared" si="17"/>
        <v>0</v>
      </c>
      <c r="CH26" s="3">
        <f t="shared" si="17"/>
        <v>55248.57</v>
      </c>
      <c r="CI26" s="3">
        <f t="shared" si="17"/>
        <v>0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DG242</f>
        <v>905861.71</v>
      </c>
      <c r="DH26" s="4">
        <f t="shared" si="18"/>
        <v>659885.81999999995</v>
      </c>
      <c r="DI26" s="4">
        <f t="shared" si="18"/>
        <v>2123.29</v>
      </c>
      <c r="DJ26" s="4">
        <f t="shared" si="18"/>
        <v>833.12</v>
      </c>
      <c r="DK26" s="4">
        <f t="shared" si="18"/>
        <v>243852.6</v>
      </c>
      <c r="DL26" s="4">
        <f t="shared" si="18"/>
        <v>0</v>
      </c>
      <c r="DM26" s="4">
        <f t="shared" si="18"/>
        <v>343.43591205550001</v>
      </c>
      <c r="DN26" s="4">
        <f t="shared" si="18"/>
        <v>0</v>
      </c>
      <c r="DO26" s="4">
        <f t="shared" si="18"/>
        <v>0</v>
      </c>
      <c r="DP26" s="4">
        <f t="shared" si="18"/>
        <v>243144.75</v>
      </c>
      <c r="DQ26" s="4">
        <f t="shared" si="18"/>
        <v>134249.47</v>
      </c>
      <c r="DR26" s="4">
        <f t="shared" si="18"/>
        <v>0</v>
      </c>
      <c r="DS26" s="4">
        <f t="shared" si="18"/>
        <v>0</v>
      </c>
      <c r="DT26" s="4">
        <f t="shared" si="18"/>
        <v>905861.71</v>
      </c>
      <c r="DU26" s="4">
        <f t="shared" si="18"/>
        <v>659885.81999999995</v>
      </c>
      <c r="DV26" s="4">
        <f t="shared" si="18"/>
        <v>2123.29</v>
      </c>
      <c r="DW26" s="4">
        <f t="shared" si="18"/>
        <v>833.12</v>
      </c>
      <c r="DX26" s="4">
        <f t="shared" si="18"/>
        <v>243852.6</v>
      </c>
      <c r="DY26" s="4">
        <f t="shared" si="18"/>
        <v>0</v>
      </c>
      <c r="DZ26" s="4">
        <f t="shared" si="18"/>
        <v>343.43591205550001</v>
      </c>
      <c r="EA26" s="4">
        <f t="shared" si="18"/>
        <v>0</v>
      </c>
      <c r="EB26" s="4">
        <f t="shared" si="18"/>
        <v>0</v>
      </c>
      <c r="EC26" s="4">
        <f t="shared" si="18"/>
        <v>243144.75</v>
      </c>
      <c r="ED26" s="4">
        <f t="shared" si="18"/>
        <v>134249.47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0</v>
      </c>
      <c r="EI26" s="4">
        <f t="shared" si="18"/>
        <v>0</v>
      </c>
      <c r="EJ26" s="4">
        <f t="shared" si="18"/>
        <v>1283255.93</v>
      </c>
      <c r="EK26" s="4">
        <f t="shared" si="18"/>
        <v>1280598.82</v>
      </c>
      <c r="EL26" s="4">
        <f t="shared" si="18"/>
        <v>2657.11</v>
      </c>
      <c r="EM26" s="4">
        <f t="shared" ref="EM26:FR26" si="19">EM242</f>
        <v>0</v>
      </c>
      <c r="EN26" s="4">
        <f t="shared" si="19"/>
        <v>659885.81999999995</v>
      </c>
      <c r="EO26" s="4">
        <f t="shared" si="19"/>
        <v>659885.81999999995</v>
      </c>
      <c r="EP26" s="4">
        <f t="shared" si="19"/>
        <v>0</v>
      </c>
      <c r="EQ26" s="4">
        <f t="shared" si="19"/>
        <v>659885.81999999995</v>
      </c>
      <c r="ER26" s="4">
        <f t="shared" si="19"/>
        <v>0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0</v>
      </c>
      <c r="FR26" s="4">
        <f t="shared" si="19"/>
        <v>0</v>
      </c>
      <c r="FS26" s="4">
        <f t="shared" ref="FS26:GX26" si="20">FS242</f>
        <v>1283255.93</v>
      </c>
      <c r="FT26" s="4">
        <f t="shared" si="20"/>
        <v>1280598.82</v>
      </c>
      <c r="FU26" s="4">
        <f t="shared" si="20"/>
        <v>2657.11</v>
      </c>
      <c r="FV26" s="4">
        <f t="shared" si="20"/>
        <v>0</v>
      </c>
      <c r="FW26" s="4">
        <f t="shared" si="20"/>
        <v>659885.81999999995</v>
      </c>
      <c r="FX26" s="4">
        <f t="shared" si="20"/>
        <v>659885.81999999995</v>
      </c>
      <c r="FY26" s="4">
        <f t="shared" si="20"/>
        <v>0</v>
      </c>
      <c r="FZ26" s="4">
        <f t="shared" si="20"/>
        <v>659885.81999999995</v>
      </c>
      <c r="GA26" s="4">
        <f t="shared" si="20"/>
        <v>0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17</v>
      </c>
      <c r="B28" s="2">
        <v>1</v>
      </c>
      <c r="C28" s="2">
        <f>ROW(SmtRes!A12)</f>
        <v>12</v>
      </c>
      <c r="D28" s="2">
        <f>ROW(EtalonRes!A11)</f>
        <v>11</v>
      </c>
      <c r="E28" s="2" t="s">
        <v>20</v>
      </c>
      <c r="F28" s="2" t="s">
        <v>21</v>
      </c>
      <c r="G28" s="2" t="s">
        <v>22</v>
      </c>
      <c r="H28" s="2" t="s">
        <v>23</v>
      </c>
      <c r="I28" s="2">
        <f>ROUND(ROUND(18/100,4),9)</f>
        <v>0.18</v>
      </c>
      <c r="J28" s="2">
        <v>0</v>
      </c>
      <c r="K28" s="2">
        <f>ROUND(ROUND(18/100,4),9)</f>
        <v>0.18</v>
      </c>
      <c r="L28" s="2"/>
      <c r="M28" s="2"/>
      <c r="N28" s="2"/>
      <c r="O28" s="2">
        <f t="shared" ref="O28:O59" si="21">ROUND(CP28,2)</f>
        <v>64.02</v>
      </c>
      <c r="P28" s="2">
        <f t="shared" ref="P28:P59" si="22">ROUND((ROUND((AC28*AW28*I28),2)*BC28),2)</f>
        <v>5.41</v>
      </c>
      <c r="Q28" s="2">
        <f>(ROUND((ROUND(((((ET28*1.25)*1.1))*AV28*I28),2)*BB28),2)+ROUND((ROUND(((AE28-(((EU28*1.25)*1.1)))*AV28*I28),2)*BS28),2))</f>
        <v>1.07</v>
      </c>
      <c r="R28" s="2">
        <f t="shared" ref="R28:R59" si="23">ROUND((ROUND((AE28*AV28*I28),2)*BS28),2)</f>
        <v>0.08</v>
      </c>
      <c r="S28" s="2">
        <f t="shared" ref="S28:S59" si="24">ROUND((ROUND((AF28*AV28*I28),2)*BA28),2)</f>
        <v>57.54</v>
      </c>
      <c r="T28" s="2">
        <f t="shared" ref="T28:T59" si="25">ROUND(CU28*I28,2)</f>
        <v>0</v>
      </c>
      <c r="U28" s="2">
        <f t="shared" ref="U28:U59" si="26">CV28*I28</f>
        <v>4.6453168079999996</v>
      </c>
      <c r="V28" s="2">
        <f t="shared" ref="V28:V59" si="27">CW28*I28</f>
        <v>0</v>
      </c>
      <c r="W28" s="2">
        <f t="shared" ref="W28:W59" si="28">ROUND(CX28*I28,2)</f>
        <v>0</v>
      </c>
      <c r="X28" s="2">
        <f t="shared" ref="X28:X59" si="29">ROUND(CY28,2)</f>
        <v>62.81</v>
      </c>
      <c r="Y28" s="2">
        <f t="shared" ref="Y28:Y59" si="30">ROUND(CZ28,2)</f>
        <v>35.15</v>
      </c>
      <c r="Z28" s="2"/>
      <c r="AA28" s="2">
        <v>59204062</v>
      </c>
      <c r="AB28" s="2">
        <f t="shared" ref="AB28:AB59" si="31">ROUND((AC28+AD28+AF28),6)</f>
        <v>335.22620000000001</v>
      </c>
      <c r="AC28" s="2">
        <f t="shared" ref="AC28:AC59" si="32">ROUND((ES28),6)</f>
        <v>30.04</v>
      </c>
      <c r="AD28" s="2">
        <f>ROUND((((((ET28*1.25)*1.1))-(((EU28*1.25)*1.1)))+AE28),6)</f>
        <v>5.5962500000000004</v>
      </c>
      <c r="AE28" s="2">
        <f>ROUND((((EU28*1.25)*1.1)),6)</f>
        <v>0.41249999999999998</v>
      </c>
      <c r="AF28" s="2">
        <f>ROUND((((EV28*1.15)*1.1)),6)</f>
        <v>299.58994999999999</v>
      </c>
      <c r="AG28" s="2">
        <f t="shared" ref="AG28:AG59" si="33">ROUND((AP28),6)</f>
        <v>0</v>
      </c>
      <c r="AH28" s="2">
        <f>(((EW28*1.15)*1.1))</f>
        <v>24.186800000000002</v>
      </c>
      <c r="AI28" s="2">
        <f>(((EX28*1.25)*1.1))</f>
        <v>0</v>
      </c>
      <c r="AJ28" s="2">
        <f t="shared" ref="AJ28:AJ59" si="34">(AS28)</f>
        <v>0</v>
      </c>
      <c r="AK28" s="2">
        <v>270.94</v>
      </c>
      <c r="AL28" s="2">
        <v>30.04</v>
      </c>
      <c r="AM28" s="2">
        <v>4.07</v>
      </c>
      <c r="AN28" s="2">
        <v>0.3</v>
      </c>
      <c r="AO28" s="2">
        <v>236.83</v>
      </c>
      <c r="AP28" s="2">
        <v>0</v>
      </c>
      <c r="AQ28" s="2">
        <v>19.12</v>
      </c>
      <c r="AR28" s="2">
        <v>0</v>
      </c>
      <c r="AS28" s="2">
        <v>0</v>
      </c>
      <c r="AT28" s="2">
        <v>109</v>
      </c>
      <c r="AU28" s="2">
        <v>61</v>
      </c>
      <c r="AV28" s="2">
        <v>1.0669999999999999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24</v>
      </c>
      <c r="BK28" s="2"/>
      <c r="BL28" s="2"/>
      <c r="BM28" s="2">
        <v>21</v>
      </c>
      <c r="BN28" s="2">
        <v>0</v>
      </c>
      <c r="BO28" s="2" t="s">
        <v>21</v>
      </c>
      <c r="BP28" s="2">
        <v>1</v>
      </c>
      <c r="BQ28" s="2">
        <v>30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109</v>
      </c>
      <c r="CA28" s="2">
        <v>61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1044</v>
      </c>
      <c r="CO28" s="2">
        <v>0</v>
      </c>
      <c r="CP28" s="2">
        <f t="shared" ref="CP28:CP59" si="35">(P28+Q28+S28)</f>
        <v>64.02</v>
      </c>
      <c r="CQ28" s="2">
        <f t="shared" ref="CQ28:CQ59" si="36">ROUND((ROUND((AC28*AW28*1),2)*BC28),2)</f>
        <v>30.04</v>
      </c>
      <c r="CR28" s="2">
        <f>(ROUND((ROUND(((((ET28*1.25)*1.1))*AV28*1),2)*BB28),2)+ROUND((ROUND(((AE28-(((EU28*1.25)*1.1)))*AV28*1),2)*BS28),2))</f>
        <v>5.97</v>
      </c>
      <c r="CS28" s="2">
        <f t="shared" ref="CS28:CS59" si="37">ROUND((ROUND((AE28*AV28*1),2)*BS28),2)</f>
        <v>0.44</v>
      </c>
      <c r="CT28" s="2">
        <f t="shared" ref="CT28:CT59" si="38">ROUND((ROUND((AF28*AV28*1),2)*BA28),2)</f>
        <v>319.66000000000003</v>
      </c>
      <c r="CU28" s="2">
        <f t="shared" ref="CU28:CU59" si="39">AG28</f>
        <v>0</v>
      </c>
      <c r="CV28" s="2">
        <f t="shared" ref="CV28:CV59" si="40">(AH28*AV28)</f>
        <v>25.807315599999999</v>
      </c>
      <c r="CW28" s="2">
        <f t="shared" ref="CW28:CW59" si="41">AI28</f>
        <v>0</v>
      </c>
      <c r="CX28" s="2">
        <f t="shared" ref="CX28:CX59" si="42">AJ28</f>
        <v>0</v>
      </c>
      <c r="CY28" s="2">
        <f t="shared" ref="CY28:CY59" si="43">(((S28+R28)*AT28)/100)</f>
        <v>62.805799999999998</v>
      </c>
      <c r="CZ28" s="2">
        <f t="shared" ref="CZ28:CZ59" si="44">(((S28+R28)*AU28)/100)</f>
        <v>35.148199999999996</v>
      </c>
      <c r="DA28" s="2"/>
      <c r="DB28" s="2">
        <v>1</v>
      </c>
      <c r="DC28" s="2" t="s">
        <v>3</v>
      </c>
      <c r="DD28" s="2" t="s">
        <v>3</v>
      </c>
      <c r="DE28" s="2" t="s">
        <v>25</v>
      </c>
      <c r="DF28" s="2" t="s">
        <v>25</v>
      </c>
      <c r="DG28" s="2" t="s">
        <v>26</v>
      </c>
      <c r="DH28" s="2" t="s">
        <v>3</v>
      </c>
      <c r="DI28" s="2" t="s">
        <v>26</v>
      </c>
      <c r="DJ28" s="2" t="s">
        <v>25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1003</v>
      </c>
      <c r="DV28" s="2" t="s">
        <v>23</v>
      </c>
      <c r="DW28" s="2" t="s">
        <v>23</v>
      </c>
      <c r="DX28" s="2">
        <v>100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58807897</v>
      </c>
      <c r="EF28" s="2">
        <v>30</v>
      </c>
      <c r="EG28" s="2" t="s">
        <v>27</v>
      </c>
      <c r="EH28" s="2">
        <v>0</v>
      </c>
      <c r="EI28" s="2" t="s">
        <v>3</v>
      </c>
      <c r="EJ28" s="2">
        <v>1</v>
      </c>
      <c r="EK28" s="2">
        <v>21</v>
      </c>
      <c r="EL28" s="2" t="s">
        <v>28</v>
      </c>
      <c r="EM28" s="2" t="s">
        <v>29</v>
      </c>
      <c r="EN28" s="2"/>
      <c r="EO28" s="2" t="s">
        <v>30</v>
      </c>
      <c r="EP28" s="2"/>
      <c r="EQ28" s="2">
        <v>0</v>
      </c>
      <c r="ER28" s="2">
        <v>270.94</v>
      </c>
      <c r="ES28" s="2">
        <v>30.04</v>
      </c>
      <c r="ET28" s="2">
        <v>4.07</v>
      </c>
      <c r="EU28" s="2">
        <v>0.3</v>
      </c>
      <c r="EV28" s="2">
        <v>236.83</v>
      </c>
      <c r="EW28" s="2">
        <v>19.12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109</v>
      </c>
      <c r="FY28" s="2">
        <v>61</v>
      </c>
      <c r="FZ28" s="2"/>
      <c r="GA28" s="2" t="s">
        <v>3</v>
      </c>
      <c r="GB28" s="2"/>
      <c r="GC28" s="2"/>
      <c r="GD28" s="2">
        <v>1</v>
      </c>
      <c r="GE28" s="2"/>
      <c r="GF28" s="2">
        <v>-367569951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9" si="45">ROUND(IF(AND(BH28=3,BI28=3,FS28&lt;&gt;0),P28,0),2)</f>
        <v>0</v>
      </c>
      <c r="GM28" s="2">
        <f t="shared" ref="GM28:GM59" si="46">ROUND(O28+X28+Y28,2)+GX28</f>
        <v>161.97999999999999</v>
      </c>
      <c r="GN28" s="2">
        <f t="shared" ref="GN28:GN59" si="47">IF(OR(BI28=0,BI28=1),GM28-GX28,0)</f>
        <v>161.97999999999999</v>
      </c>
      <c r="GO28" s="2">
        <f t="shared" ref="GO28:GO59" si="48">IF(BI28=2,GM28-GX28,0)</f>
        <v>0</v>
      </c>
      <c r="GP28" s="2">
        <f t="shared" ref="GP28:GP59" si="49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9" si="50">ROUND((GT28),6)</f>
        <v>0</v>
      </c>
      <c r="GW28" s="2">
        <v>1</v>
      </c>
      <c r="GX28" s="2">
        <f t="shared" ref="GX28:GX59" si="51">ROUND(HC28*I28,2)</f>
        <v>0</v>
      </c>
      <c r="GY28" s="2"/>
      <c r="GZ28" s="2"/>
      <c r="HA28" s="2">
        <v>0</v>
      </c>
      <c r="HB28" s="2">
        <v>0</v>
      </c>
      <c r="HC28" s="2">
        <f t="shared" ref="HC28:HC59" si="52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>
        <v>17</v>
      </c>
      <c r="B29">
        <v>1</v>
      </c>
      <c r="C29">
        <f>ROW(SmtRes!A24)</f>
        <v>24</v>
      </c>
      <c r="D29">
        <f>ROW(EtalonRes!A22)</f>
        <v>22</v>
      </c>
      <c r="E29" t="s">
        <v>20</v>
      </c>
      <c r="F29" t="s">
        <v>21</v>
      </c>
      <c r="G29" t="s">
        <v>22</v>
      </c>
      <c r="H29" t="s">
        <v>23</v>
      </c>
      <c r="I29">
        <f>ROUND(ROUND(18/100,4),9)</f>
        <v>0.18</v>
      </c>
      <c r="J29">
        <v>0</v>
      </c>
      <c r="K29">
        <f>ROUND(ROUND(18/100,4),9)</f>
        <v>0.18</v>
      </c>
      <c r="O29">
        <f t="shared" si="21"/>
        <v>3187.11</v>
      </c>
      <c r="P29">
        <f t="shared" si="22"/>
        <v>9.68</v>
      </c>
      <c r="Q29">
        <f>(ROUND((ROUND(((((ET29*1.25)*1.1))*AV29*I29),2)*BB29),2)+ROUND((ROUND(((AE29-(((EU29*1.25)*1.1)))*AV29*I29),2)*BS29),2))</f>
        <v>13.31</v>
      </c>
      <c r="R29">
        <f t="shared" si="23"/>
        <v>4.4000000000000004</v>
      </c>
      <c r="S29">
        <f t="shared" si="24"/>
        <v>3164.12</v>
      </c>
      <c r="T29">
        <f t="shared" si="25"/>
        <v>0</v>
      </c>
      <c r="U29">
        <f t="shared" si="26"/>
        <v>4.6453168079999996</v>
      </c>
      <c r="V29">
        <f t="shared" si="27"/>
        <v>0</v>
      </c>
      <c r="W29">
        <f t="shared" si="28"/>
        <v>0</v>
      </c>
      <c r="X29">
        <f t="shared" si="29"/>
        <v>3453.69</v>
      </c>
      <c r="Y29">
        <f t="shared" si="30"/>
        <v>1932.8</v>
      </c>
      <c r="AA29">
        <v>59204059</v>
      </c>
      <c r="AB29">
        <f t="shared" si="31"/>
        <v>335.22620000000001</v>
      </c>
      <c r="AC29">
        <f t="shared" si="32"/>
        <v>30.04</v>
      </c>
      <c r="AD29">
        <f>ROUND((((((ET29*1.25)*1.1))-(((EU29*1.25)*1.1)))+AE29),6)</f>
        <v>5.5962500000000004</v>
      </c>
      <c r="AE29">
        <f>ROUND((((EU29*1.25)*1.1)),6)</f>
        <v>0.41249999999999998</v>
      </c>
      <c r="AF29">
        <f>ROUND((((EV29*1.15)*1.1)),6)</f>
        <v>299.58994999999999</v>
      </c>
      <c r="AG29">
        <f t="shared" si="33"/>
        <v>0</v>
      </c>
      <c r="AH29">
        <f>(((EW29*1.15)*1.1))</f>
        <v>24.186800000000002</v>
      </c>
      <c r="AI29">
        <f>(((EX29*1.25)*1.1))</f>
        <v>0</v>
      </c>
      <c r="AJ29">
        <f t="shared" si="34"/>
        <v>0</v>
      </c>
      <c r="AK29">
        <v>270.94</v>
      </c>
      <c r="AL29">
        <v>30.04</v>
      </c>
      <c r="AM29">
        <v>4.07</v>
      </c>
      <c r="AN29">
        <v>0.3</v>
      </c>
      <c r="AO29">
        <v>236.83</v>
      </c>
      <c r="AP29">
        <v>0</v>
      </c>
      <c r="AQ29">
        <v>19.12</v>
      </c>
      <c r="AR29">
        <v>0</v>
      </c>
      <c r="AS29">
        <v>0</v>
      </c>
      <c r="AT29">
        <v>109</v>
      </c>
      <c r="AU29">
        <v>61</v>
      </c>
      <c r="AV29">
        <v>1.0669999999999999</v>
      </c>
      <c r="AW29">
        <v>1</v>
      </c>
      <c r="AZ29">
        <v>1</v>
      </c>
      <c r="BA29">
        <v>54.99</v>
      </c>
      <c r="BB29">
        <v>12.44</v>
      </c>
      <c r="BC29">
        <v>1.79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1</v>
      </c>
      <c r="BJ29" t="s">
        <v>24</v>
      </c>
      <c r="BM29">
        <v>21</v>
      </c>
      <c r="BN29">
        <v>0</v>
      </c>
      <c r="BO29" t="s">
        <v>21</v>
      </c>
      <c r="BP29">
        <v>1</v>
      </c>
      <c r="BQ29">
        <v>30</v>
      </c>
      <c r="BR29">
        <v>0</v>
      </c>
      <c r="BS29">
        <v>54.99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109</v>
      </c>
      <c r="CA29">
        <v>61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1044</v>
      </c>
      <c r="CO29">
        <v>0</v>
      </c>
      <c r="CP29">
        <f t="shared" si="35"/>
        <v>3187.1099999999997</v>
      </c>
      <c r="CQ29">
        <f t="shared" si="36"/>
        <v>53.77</v>
      </c>
      <c r="CR29">
        <f>(ROUND((ROUND(((((ET29*1.25)*1.1))*AV29*1),2)*BB29),2)+ROUND((ROUND(((AE29-(((EU29*1.25)*1.1)))*AV29*1),2)*BS29),2))</f>
        <v>74.27</v>
      </c>
      <c r="CS29">
        <f t="shared" si="37"/>
        <v>24.2</v>
      </c>
      <c r="CT29">
        <f t="shared" si="38"/>
        <v>17578.099999999999</v>
      </c>
      <c r="CU29">
        <f t="shared" si="39"/>
        <v>0</v>
      </c>
      <c r="CV29">
        <f t="shared" si="40"/>
        <v>25.807315599999999</v>
      </c>
      <c r="CW29">
        <f t="shared" si="41"/>
        <v>0</v>
      </c>
      <c r="CX29">
        <f t="shared" si="42"/>
        <v>0</v>
      </c>
      <c r="CY29">
        <f t="shared" si="43"/>
        <v>3453.6867999999999</v>
      </c>
      <c r="CZ29">
        <f t="shared" si="44"/>
        <v>1932.7972</v>
      </c>
      <c r="DB29">
        <v>3</v>
      </c>
      <c r="DC29" t="s">
        <v>3</v>
      </c>
      <c r="DD29" t="s">
        <v>3</v>
      </c>
      <c r="DE29" t="s">
        <v>25</v>
      </c>
      <c r="DF29" t="s">
        <v>25</v>
      </c>
      <c r="DG29" t="s">
        <v>26</v>
      </c>
      <c r="DH29" t="s">
        <v>3</v>
      </c>
      <c r="DI29" t="s">
        <v>26</v>
      </c>
      <c r="DJ29" t="s">
        <v>25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1003</v>
      </c>
      <c r="DV29" t="s">
        <v>23</v>
      </c>
      <c r="DW29" t="s">
        <v>23</v>
      </c>
      <c r="DX29">
        <v>100</v>
      </c>
      <c r="DZ29" t="s">
        <v>3</v>
      </c>
      <c r="EA29" t="s">
        <v>3</v>
      </c>
      <c r="EB29" t="s">
        <v>3</v>
      </c>
      <c r="EC29" t="s">
        <v>3</v>
      </c>
      <c r="EE29">
        <v>58807897</v>
      </c>
      <c r="EF29">
        <v>30</v>
      </c>
      <c r="EG29" t="s">
        <v>27</v>
      </c>
      <c r="EH29">
        <v>0</v>
      </c>
      <c r="EI29" t="s">
        <v>3</v>
      </c>
      <c r="EJ29">
        <v>1</v>
      </c>
      <c r="EK29">
        <v>21</v>
      </c>
      <c r="EL29" t="s">
        <v>28</v>
      </c>
      <c r="EM29" t="s">
        <v>29</v>
      </c>
      <c r="EO29" t="s">
        <v>30</v>
      </c>
      <c r="EQ29">
        <v>0</v>
      </c>
      <c r="ER29">
        <v>270.94</v>
      </c>
      <c r="ES29">
        <v>30.04</v>
      </c>
      <c r="ET29">
        <v>4.07</v>
      </c>
      <c r="EU29">
        <v>0.3</v>
      </c>
      <c r="EV29">
        <v>236.83</v>
      </c>
      <c r="EW29">
        <v>19.12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109</v>
      </c>
      <c r="FY29">
        <v>61</v>
      </c>
      <c r="GA29" t="s">
        <v>3</v>
      </c>
      <c r="GD29">
        <v>1</v>
      </c>
      <c r="GF29">
        <v>-367569951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 t="shared" si="45"/>
        <v>0</v>
      </c>
      <c r="GM29">
        <f t="shared" si="46"/>
        <v>8573.6</v>
      </c>
      <c r="GN29">
        <f t="shared" si="47"/>
        <v>8573.6</v>
      </c>
      <c r="GO29">
        <f t="shared" si="48"/>
        <v>0</v>
      </c>
      <c r="GP29">
        <f t="shared" si="49"/>
        <v>0</v>
      </c>
      <c r="GR29">
        <v>0</v>
      </c>
      <c r="GS29">
        <v>3</v>
      </c>
      <c r="GT29">
        <v>0</v>
      </c>
      <c r="GU29" t="s">
        <v>3</v>
      </c>
      <c r="GV29">
        <f t="shared" si="50"/>
        <v>0</v>
      </c>
      <c r="GW29">
        <v>1</v>
      </c>
      <c r="GX29">
        <f t="shared" si="51"/>
        <v>0</v>
      </c>
      <c r="HA29">
        <v>0</v>
      </c>
      <c r="HB29">
        <v>0</v>
      </c>
      <c r="HC29">
        <f t="shared" si="52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">
      <c r="A30" s="2">
        <v>18</v>
      </c>
      <c r="B30" s="2">
        <v>1</v>
      </c>
      <c r="C30" s="2">
        <v>10</v>
      </c>
      <c r="D30" s="2"/>
      <c r="E30" s="2" t="s">
        <v>31</v>
      </c>
      <c r="F30" s="2" t="s">
        <v>32</v>
      </c>
      <c r="G30" s="2" t="s">
        <v>33</v>
      </c>
      <c r="H30" s="2" t="s">
        <v>34</v>
      </c>
      <c r="I30" s="2">
        <f>I28*J30</f>
        <v>18</v>
      </c>
      <c r="J30" s="2">
        <v>100</v>
      </c>
      <c r="K30" s="2">
        <v>100</v>
      </c>
      <c r="L30" s="2"/>
      <c r="M30" s="2"/>
      <c r="N30" s="2"/>
      <c r="O30" s="2">
        <f t="shared" si="21"/>
        <v>505.8</v>
      </c>
      <c r="P30" s="2">
        <f t="shared" si="22"/>
        <v>505.8</v>
      </c>
      <c r="Q30" s="2">
        <f t="shared" ref="Q30:Q37" si="53">(ROUND((ROUND(((ET30)*AV30*I30),2)*BB30),2)+ROUND((ROUND(((AE30-(EU30))*AV30*I30),2)*BS30),2))</f>
        <v>0</v>
      </c>
      <c r="R30" s="2">
        <f t="shared" si="23"/>
        <v>0</v>
      </c>
      <c r="S30" s="2">
        <f t="shared" si="24"/>
        <v>0</v>
      </c>
      <c r="T30" s="2">
        <f t="shared" si="25"/>
        <v>0</v>
      </c>
      <c r="U30" s="2">
        <f t="shared" si="26"/>
        <v>0</v>
      </c>
      <c r="V30" s="2">
        <f t="shared" si="27"/>
        <v>0</v>
      </c>
      <c r="W30" s="2">
        <f t="shared" si="28"/>
        <v>0</v>
      </c>
      <c r="X30" s="2">
        <f t="shared" si="29"/>
        <v>0</v>
      </c>
      <c r="Y30" s="2">
        <f t="shared" si="30"/>
        <v>0</v>
      </c>
      <c r="Z30" s="2"/>
      <c r="AA30" s="2">
        <v>59204062</v>
      </c>
      <c r="AB30" s="2">
        <f t="shared" si="31"/>
        <v>28.1</v>
      </c>
      <c r="AC30" s="2">
        <f t="shared" si="32"/>
        <v>28.1</v>
      </c>
      <c r="AD30" s="2">
        <f t="shared" ref="AD30:AD37" si="54">ROUND((((ET30)-(EU30))+AE30),6)</f>
        <v>0</v>
      </c>
      <c r="AE30" s="2">
        <f t="shared" ref="AE30:AF37" si="55">ROUND((EU30),6)</f>
        <v>0</v>
      </c>
      <c r="AF30" s="2">
        <f t="shared" si="55"/>
        <v>0</v>
      </c>
      <c r="AG30" s="2">
        <f t="shared" si="33"/>
        <v>0</v>
      </c>
      <c r="AH30" s="2">
        <f t="shared" ref="AH30:AI37" si="56">(EW30)</f>
        <v>0</v>
      </c>
      <c r="AI30" s="2">
        <f t="shared" si="56"/>
        <v>0</v>
      </c>
      <c r="AJ30" s="2">
        <f t="shared" si="34"/>
        <v>0</v>
      </c>
      <c r="AK30" s="2">
        <v>28.1</v>
      </c>
      <c r="AL30" s="2">
        <v>28.1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109</v>
      </c>
      <c r="AU30" s="2">
        <v>61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1</v>
      </c>
      <c r="BJ30" s="2" t="s">
        <v>35</v>
      </c>
      <c r="BK30" s="2"/>
      <c r="BL30" s="2"/>
      <c r="BM30" s="2">
        <v>21</v>
      </c>
      <c r="BN30" s="2">
        <v>0</v>
      </c>
      <c r="BO30" s="2" t="s">
        <v>3</v>
      </c>
      <c r="BP30" s="2">
        <v>0</v>
      </c>
      <c r="BQ30" s="2">
        <v>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109</v>
      </c>
      <c r="CA30" s="2">
        <v>61</v>
      </c>
      <c r="CB30" s="2" t="s">
        <v>3</v>
      </c>
      <c r="CC30" s="2"/>
      <c r="CD30" s="2"/>
      <c r="CE30" s="2">
        <v>30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5"/>
        <v>505.8</v>
      </c>
      <c r="CQ30" s="2">
        <f t="shared" si="36"/>
        <v>28.1</v>
      </c>
      <c r="CR30" s="2">
        <f t="shared" ref="CR30:CR37" si="57">(ROUND((ROUND(((ET30)*AV30*1),2)*BB30),2)+ROUND((ROUND(((AE30-(EU30))*AV30*1),2)*BS30),2))</f>
        <v>0</v>
      </c>
      <c r="CS30" s="2">
        <f t="shared" si="37"/>
        <v>0</v>
      </c>
      <c r="CT30" s="2">
        <f t="shared" si="38"/>
        <v>0</v>
      </c>
      <c r="CU30" s="2">
        <f t="shared" si="39"/>
        <v>0</v>
      </c>
      <c r="CV30" s="2">
        <f t="shared" si="40"/>
        <v>0</v>
      </c>
      <c r="CW30" s="2">
        <f t="shared" si="41"/>
        <v>0</v>
      </c>
      <c r="CX30" s="2">
        <f t="shared" si="42"/>
        <v>0</v>
      </c>
      <c r="CY30" s="2">
        <f t="shared" si="43"/>
        <v>0</v>
      </c>
      <c r="CZ30" s="2">
        <f t="shared" si="44"/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1003</v>
      </c>
      <c r="DV30" s="2" t="s">
        <v>34</v>
      </c>
      <c r="DW30" s="2" t="s">
        <v>34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58807897</v>
      </c>
      <c r="EF30" s="2">
        <v>30</v>
      </c>
      <c r="EG30" s="2" t="s">
        <v>27</v>
      </c>
      <c r="EH30" s="2">
        <v>0</v>
      </c>
      <c r="EI30" s="2" t="s">
        <v>3</v>
      </c>
      <c r="EJ30" s="2">
        <v>1</v>
      </c>
      <c r="EK30" s="2">
        <v>21</v>
      </c>
      <c r="EL30" s="2" t="s">
        <v>28</v>
      </c>
      <c r="EM30" s="2" t="s">
        <v>29</v>
      </c>
      <c r="EN30" s="2"/>
      <c r="EO30" s="2" t="s">
        <v>3</v>
      </c>
      <c r="EP30" s="2"/>
      <c r="EQ30" s="2">
        <v>0</v>
      </c>
      <c r="ER30" s="2">
        <v>28.1</v>
      </c>
      <c r="ES30" s="2">
        <v>28.1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109</v>
      </c>
      <c r="FY30" s="2">
        <v>61</v>
      </c>
      <c r="FZ30" s="2"/>
      <c r="GA30" s="2" t="s">
        <v>3</v>
      </c>
      <c r="GB30" s="2"/>
      <c r="GC30" s="2"/>
      <c r="GD30" s="2">
        <v>1</v>
      </c>
      <c r="GE30" s="2"/>
      <c r="GF30" s="2">
        <v>949658601</v>
      </c>
      <c r="GG30" s="2">
        <v>2</v>
      </c>
      <c r="GH30" s="2">
        <v>1</v>
      </c>
      <c r="GI30" s="2">
        <v>-2</v>
      </c>
      <c r="GJ30" s="2">
        <v>0</v>
      </c>
      <c r="GK30" s="2">
        <v>0</v>
      </c>
      <c r="GL30" s="2">
        <f t="shared" si="45"/>
        <v>0</v>
      </c>
      <c r="GM30" s="2">
        <f t="shared" si="46"/>
        <v>505.8</v>
      </c>
      <c r="GN30" s="2">
        <f t="shared" si="47"/>
        <v>505.8</v>
      </c>
      <c r="GO30" s="2">
        <f t="shared" si="48"/>
        <v>0</v>
      </c>
      <c r="GP30" s="2">
        <f t="shared" si="49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0"/>
        <v>0</v>
      </c>
      <c r="GW30" s="2">
        <v>1</v>
      </c>
      <c r="GX30" s="2">
        <f t="shared" si="51"/>
        <v>0</v>
      </c>
      <c r="GY30" s="2"/>
      <c r="GZ30" s="2"/>
      <c r="HA30" s="2">
        <v>0</v>
      </c>
      <c r="HB30" s="2">
        <v>0</v>
      </c>
      <c r="HC30" s="2">
        <f t="shared" si="52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>
        <v>18</v>
      </c>
      <c r="B31">
        <v>1</v>
      </c>
      <c r="C31">
        <v>22</v>
      </c>
      <c r="E31" t="s">
        <v>31</v>
      </c>
      <c r="F31" t="s">
        <v>32</v>
      </c>
      <c r="G31" t="s">
        <v>33</v>
      </c>
      <c r="H31" t="s">
        <v>34</v>
      </c>
      <c r="I31">
        <f>I29*J31</f>
        <v>18</v>
      </c>
      <c r="J31">
        <v>100</v>
      </c>
      <c r="K31">
        <v>100</v>
      </c>
      <c r="O31">
        <f t="shared" si="21"/>
        <v>9423.0499999999993</v>
      </c>
      <c r="P31">
        <f t="shared" si="22"/>
        <v>9423.0499999999993</v>
      </c>
      <c r="Q31">
        <f t="shared" si="53"/>
        <v>0</v>
      </c>
      <c r="R31">
        <f t="shared" si="23"/>
        <v>0</v>
      </c>
      <c r="S31">
        <f t="shared" si="24"/>
        <v>0</v>
      </c>
      <c r="T31">
        <f t="shared" si="25"/>
        <v>0</v>
      </c>
      <c r="U31">
        <f t="shared" si="26"/>
        <v>0</v>
      </c>
      <c r="V31">
        <f t="shared" si="27"/>
        <v>0</v>
      </c>
      <c r="W31">
        <f t="shared" si="28"/>
        <v>0</v>
      </c>
      <c r="X31">
        <f t="shared" si="29"/>
        <v>0</v>
      </c>
      <c r="Y31">
        <f t="shared" si="30"/>
        <v>0</v>
      </c>
      <c r="AA31">
        <v>59204059</v>
      </c>
      <c r="AB31">
        <f t="shared" si="31"/>
        <v>28.1</v>
      </c>
      <c r="AC31">
        <f t="shared" si="32"/>
        <v>28.1</v>
      </c>
      <c r="AD31">
        <f t="shared" si="54"/>
        <v>0</v>
      </c>
      <c r="AE31">
        <f t="shared" si="55"/>
        <v>0</v>
      </c>
      <c r="AF31">
        <f t="shared" si="55"/>
        <v>0</v>
      </c>
      <c r="AG31">
        <f t="shared" si="33"/>
        <v>0</v>
      </c>
      <c r="AH31">
        <f t="shared" si="56"/>
        <v>0</v>
      </c>
      <c r="AI31">
        <f t="shared" si="56"/>
        <v>0</v>
      </c>
      <c r="AJ31">
        <f t="shared" si="34"/>
        <v>0</v>
      </c>
      <c r="AK31">
        <v>28.1</v>
      </c>
      <c r="AL31">
        <v>28.1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109</v>
      </c>
      <c r="AU31">
        <v>61</v>
      </c>
      <c r="AV31">
        <v>1</v>
      </c>
      <c r="AW31">
        <v>1</v>
      </c>
      <c r="AZ31">
        <v>1</v>
      </c>
      <c r="BA31">
        <v>1</v>
      </c>
      <c r="BB31">
        <v>1</v>
      </c>
      <c r="BC31">
        <v>18.63</v>
      </c>
      <c r="BD31" t="s">
        <v>3</v>
      </c>
      <c r="BE31" t="s">
        <v>3</v>
      </c>
      <c r="BF31" t="s">
        <v>3</v>
      </c>
      <c r="BG31" t="s">
        <v>3</v>
      </c>
      <c r="BH31">
        <v>3</v>
      </c>
      <c r="BI31">
        <v>1</v>
      </c>
      <c r="BJ31" t="s">
        <v>35</v>
      </c>
      <c r="BM31">
        <v>21</v>
      </c>
      <c r="BN31">
        <v>0</v>
      </c>
      <c r="BO31" t="s">
        <v>32</v>
      </c>
      <c r="BP31">
        <v>1</v>
      </c>
      <c r="BQ31">
        <v>30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109</v>
      </c>
      <c r="CA31">
        <v>61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3</v>
      </c>
      <c r="CO31">
        <v>0</v>
      </c>
      <c r="CP31">
        <f t="shared" si="35"/>
        <v>9423.0499999999993</v>
      </c>
      <c r="CQ31">
        <f t="shared" si="36"/>
        <v>523.5</v>
      </c>
      <c r="CR31">
        <f t="shared" si="57"/>
        <v>0</v>
      </c>
      <c r="CS31">
        <f t="shared" si="37"/>
        <v>0</v>
      </c>
      <c r="CT31">
        <f t="shared" si="38"/>
        <v>0</v>
      </c>
      <c r="CU31">
        <f t="shared" si="39"/>
        <v>0</v>
      </c>
      <c r="CV31">
        <f t="shared" si="40"/>
        <v>0</v>
      </c>
      <c r="CW31">
        <f t="shared" si="41"/>
        <v>0</v>
      </c>
      <c r="CX31">
        <f t="shared" si="42"/>
        <v>0</v>
      </c>
      <c r="CY31">
        <f t="shared" si="43"/>
        <v>0</v>
      </c>
      <c r="CZ31">
        <f t="shared" si="44"/>
        <v>0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>
        <v>0</v>
      </c>
      <c r="DO31">
        <v>0</v>
      </c>
      <c r="DP31">
        <v>1</v>
      </c>
      <c r="DQ31">
        <v>1</v>
      </c>
      <c r="DU31">
        <v>1003</v>
      </c>
      <c r="DV31" t="s">
        <v>34</v>
      </c>
      <c r="DW31" t="s">
        <v>34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58807897</v>
      </c>
      <c r="EF31">
        <v>30</v>
      </c>
      <c r="EG31" t="s">
        <v>27</v>
      </c>
      <c r="EH31">
        <v>0</v>
      </c>
      <c r="EI31" t="s">
        <v>3</v>
      </c>
      <c r="EJ31">
        <v>1</v>
      </c>
      <c r="EK31">
        <v>21</v>
      </c>
      <c r="EL31" t="s">
        <v>28</v>
      </c>
      <c r="EM31" t="s">
        <v>29</v>
      </c>
      <c r="EO31" t="s">
        <v>3</v>
      </c>
      <c r="EQ31">
        <v>0</v>
      </c>
      <c r="ER31">
        <v>28.1</v>
      </c>
      <c r="ES31">
        <v>28.1</v>
      </c>
      <c r="ET31">
        <v>0</v>
      </c>
      <c r="EU31">
        <v>0</v>
      </c>
      <c r="EV31">
        <v>0</v>
      </c>
      <c r="EW31">
        <v>0</v>
      </c>
      <c r="EX31">
        <v>0</v>
      </c>
      <c r="FQ31">
        <v>0</v>
      </c>
      <c r="FR31">
        <v>0</v>
      </c>
      <c r="FS31">
        <v>0</v>
      </c>
      <c r="FX31">
        <v>109</v>
      </c>
      <c r="FY31">
        <v>61</v>
      </c>
      <c r="GA31" t="s">
        <v>3</v>
      </c>
      <c r="GD31">
        <v>1</v>
      </c>
      <c r="GF31">
        <v>949658601</v>
      </c>
      <c r="GG31">
        <v>2</v>
      </c>
      <c r="GH31">
        <v>1</v>
      </c>
      <c r="GI31">
        <v>2</v>
      </c>
      <c r="GJ31">
        <v>0</v>
      </c>
      <c r="GK31">
        <v>0</v>
      </c>
      <c r="GL31">
        <f t="shared" si="45"/>
        <v>0</v>
      </c>
      <c r="GM31">
        <f t="shared" si="46"/>
        <v>9423.0499999999993</v>
      </c>
      <c r="GN31">
        <f t="shared" si="47"/>
        <v>9423.0499999999993</v>
      </c>
      <c r="GO31">
        <f t="shared" si="48"/>
        <v>0</v>
      </c>
      <c r="GP31">
        <f t="shared" si="49"/>
        <v>0</v>
      </c>
      <c r="GR31">
        <v>0</v>
      </c>
      <c r="GS31">
        <v>3</v>
      </c>
      <c r="GT31">
        <v>0</v>
      </c>
      <c r="GU31" t="s">
        <v>3</v>
      </c>
      <c r="GV31">
        <f t="shared" si="50"/>
        <v>0</v>
      </c>
      <c r="GW31">
        <v>1</v>
      </c>
      <c r="GX31">
        <f t="shared" si="51"/>
        <v>0</v>
      </c>
      <c r="HA31">
        <v>0</v>
      </c>
      <c r="HB31">
        <v>0</v>
      </c>
      <c r="HC31">
        <f t="shared" si="52"/>
        <v>0</v>
      </c>
      <c r="HE31" t="s">
        <v>3</v>
      </c>
      <c r="HF31" t="s">
        <v>3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">
      <c r="A32" s="2">
        <v>18</v>
      </c>
      <c r="B32" s="2">
        <v>1</v>
      </c>
      <c r="C32" s="2">
        <v>12</v>
      </c>
      <c r="D32" s="2"/>
      <c r="E32" s="2" t="s">
        <v>36</v>
      </c>
      <c r="F32" s="2" t="s">
        <v>37</v>
      </c>
      <c r="G32" s="2" t="s">
        <v>38</v>
      </c>
      <c r="H32" s="2" t="s">
        <v>39</v>
      </c>
      <c r="I32" s="2">
        <f>I28*J32</f>
        <v>6</v>
      </c>
      <c r="J32" s="2">
        <v>33.333333333333336</v>
      </c>
      <c r="K32" s="2">
        <v>33.333333000000003</v>
      </c>
      <c r="L32" s="2"/>
      <c r="M32" s="2"/>
      <c r="N32" s="2"/>
      <c r="O32" s="2">
        <f t="shared" si="21"/>
        <v>209.82</v>
      </c>
      <c r="P32" s="2">
        <f t="shared" si="22"/>
        <v>209.82</v>
      </c>
      <c r="Q32" s="2">
        <f t="shared" si="53"/>
        <v>0</v>
      </c>
      <c r="R32" s="2">
        <f t="shared" si="23"/>
        <v>0</v>
      </c>
      <c r="S32" s="2">
        <f t="shared" si="24"/>
        <v>0</v>
      </c>
      <c r="T32" s="2">
        <f t="shared" si="25"/>
        <v>0</v>
      </c>
      <c r="U32" s="2">
        <f t="shared" si="26"/>
        <v>0</v>
      </c>
      <c r="V32" s="2">
        <f t="shared" si="27"/>
        <v>0</v>
      </c>
      <c r="W32" s="2">
        <f t="shared" si="28"/>
        <v>0</v>
      </c>
      <c r="X32" s="2">
        <f t="shared" si="29"/>
        <v>0</v>
      </c>
      <c r="Y32" s="2">
        <f t="shared" si="30"/>
        <v>0</v>
      </c>
      <c r="Z32" s="2"/>
      <c r="AA32" s="2">
        <v>59204062</v>
      </c>
      <c r="AB32" s="2">
        <f t="shared" si="31"/>
        <v>34.97</v>
      </c>
      <c r="AC32" s="2">
        <f t="shared" si="32"/>
        <v>34.97</v>
      </c>
      <c r="AD32" s="2">
        <f t="shared" si="54"/>
        <v>0</v>
      </c>
      <c r="AE32" s="2">
        <f t="shared" si="55"/>
        <v>0</v>
      </c>
      <c r="AF32" s="2">
        <f t="shared" si="55"/>
        <v>0</v>
      </c>
      <c r="AG32" s="2">
        <f t="shared" si="33"/>
        <v>0</v>
      </c>
      <c r="AH32" s="2">
        <f t="shared" si="56"/>
        <v>0</v>
      </c>
      <c r="AI32" s="2">
        <f t="shared" si="56"/>
        <v>0</v>
      </c>
      <c r="AJ32" s="2">
        <f t="shared" si="34"/>
        <v>0</v>
      </c>
      <c r="AK32" s="2">
        <v>34.97</v>
      </c>
      <c r="AL32" s="2">
        <v>34.97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109</v>
      </c>
      <c r="AU32" s="2">
        <v>61</v>
      </c>
      <c r="AV32" s="2">
        <v>1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3</v>
      </c>
      <c r="BI32" s="2">
        <v>1</v>
      </c>
      <c r="BJ32" s="2" t="s">
        <v>40</v>
      </c>
      <c r="BK32" s="2"/>
      <c r="BL32" s="2"/>
      <c r="BM32" s="2">
        <v>21</v>
      </c>
      <c r="BN32" s="2">
        <v>0</v>
      </c>
      <c r="BO32" s="2" t="s">
        <v>3</v>
      </c>
      <c r="BP32" s="2">
        <v>0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109</v>
      </c>
      <c r="CA32" s="2">
        <v>61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 t="shared" si="35"/>
        <v>209.82</v>
      </c>
      <c r="CQ32" s="2">
        <f t="shared" si="36"/>
        <v>34.97</v>
      </c>
      <c r="CR32" s="2">
        <f t="shared" si="57"/>
        <v>0</v>
      </c>
      <c r="CS32" s="2">
        <f t="shared" si="37"/>
        <v>0</v>
      </c>
      <c r="CT32" s="2">
        <f t="shared" si="38"/>
        <v>0</v>
      </c>
      <c r="CU32" s="2">
        <f t="shared" si="39"/>
        <v>0</v>
      </c>
      <c r="CV32" s="2">
        <f t="shared" si="40"/>
        <v>0</v>
      </c>
      <c r="CW32" s="2">
        <f t="shared" si="41"/>
        <v>0</v>
      </c>
      <c r="CX32" s="2">
        <f t="shared" si="42"/>
        <v>0</v>
      </c>
      <c r="CY32" s="2">
        <f t="shared" si="43"/>
        <v>0</v>
      </c>
      <c r="CZ32" s="2">
        <f t="shared" si="44"/>
        <v>0</v>
      </c>
      <c r="DA32" s="2"/>
      <c r="DB32" s="2"/>
      <c r="DC32" s="2" t="s">
        <v>3</v>
      </c>
      <c r="DD32" s="2" t="s">
        <v>3</v>
      </c>
      <c r="DE32" s="2" t="s">
        <v>3</v>
      </c>
      <c r="DF32" s="2" t="s">
        <v>3</v>
      </c>
      <c r="DG32" s="2" t="s">
        <v>3</v>
      </c>
      <c r="DH32" s="2" t="s">
        <v>3</v>
      </c>
      <c r="DI32" s="2" t="s">
        <v>3</v>
      </c>
      <c r="DJ32" s="2" t="s">
        <v>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1010</v>
      </c>
      <c r="DV32" s="2" t="s">
        <v>39</v>
      </c>
      <c r="DW32" s="2" t="s">
        <v>39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58807897</v>
      </c>
      <c r="EF32" s="2">
        <v>30</v>
      </c>
      <c r="EG32" s="2" t="s">
        <v>27</v>
      </c>
      <c r="EH32" s="2">
        <v>0</v>
      </c>
      <c r="EI32" s="2" t="s">
        <v>3</v>
      </c>
      <c r="EJ32" s="2">
        <v>1</v>
      </c>
      <c r="EK32" s="2">
        <v>21</v>
      </c>
      <c r="EL32" s="2" t="s">
        <v>28</v>
      </c>
      <c r="EM32" s="2" t="s">
        <v>29</v>
      </c>
      <c r="EN32" s="2"/>
      <c r="EO32" s="2" t="s">
        <v>3</v>
      </c>
      <c r="EP32" s="2"/>
      <c r="EQ32" s="2">
        <v>0</v>
      </c>
      <c r="ER32" s="2">
        <v>34.97</v>
      </c>
      <c r="ES32" s="2">
        <v>34.97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109</v>
      </c>
      <c r="FY32" s="2">
        <v>61</v>
      </c>
      <c r="FZ32" s="2"/>
      <c r="GA32" s="2" t="s">
        <v>3</v>
      </c>
      <c r="GB32" s="2"/>
      <c r="GC32" s="2"/>
      <c r="GD32" s="2">
        <v>1</v>
      </c>
      <c r="GE32" s="2"/>
      <c r="GF32" s="2">
        <v>-1914030801</v>
      </c>
      <c r="GG32" s="2">
        <v>2</v>
      </c>
      <c r="GH32" s="2">
        <v>1</v>
      </c>
      <c r="GI32" s="2">
        <v>-2</v>
      </c>
      <c r="GJ32" s="2">
        <v>0</v>
      </c>
      <c r="GK32" s="2">
        <v>0</v>
      </c>
      <c r="GL32" s="2">
        <f t="shared" si="45"/>
        <v>0</v>
      </c>
      <c r="GM32" s="2">
        <f t="shared" si="46"/>
        <v>209.82</v>
      </c>
      <c r="GN32" s="2">
        <f t="shared" si="47"/>
        <v>209.82</v>
      </c>
      <c r="GO32" s="2">
        <f t="shared" si="48"/>
        <v>0</v>
      </c>
      <c r="GP32" s="2">
        <f t="shared" si="49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0"/>
        <v>0</v>
      </c>
      <c r="GW32" s="2">
        <v>1</v>
      </c>
      <c r="GX32" s="2">
        <f t="shared" si="51"/>
        <v>0</v>
      </c>
      <c r="GY32" s="2"/>
      <c r="GZ32" s="2"/>
      <c r="HA32" s="2">
        <v>0</v>
      </c>
      <c r="HB32" s="2">
        <v>0</v>
      </c>
      <c r="HC32" s="2">
        <f t="shared" si="52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>
        <v>18</v>
      </c>
      <c r="B33">
        <v>1</v>
      </c>
      <c r="C33">
        <v>24</v>
      </c>
      <c r="E33" t="s">
        <v>36</v>
      </c>
      <c r="F33" t="s">
        <v>37</v>
      </c>
      <c r="G33" t="s">
        <v>38</v>
      </c>
      <c r="H33" t="s">
        <v>39</v>
      </c>
      <c r="I33">
        <f>I29*J33</f>
        <v>6</v>
      </c>
      <c r="J33">
        <v>33.333333333333336</v>
      </c>
      <c r="K33">
        <v>33.333333000000003</v>
      </c>
      <c r="O33">
        <f t="shared" si="21"/>
        <v>3927.83</v>
      </c>
      <c r="P33">
        <f t="shared" si="22"/>
        <v>3927.83</v>
      </c>
      <c r="Q33">
        <f t="shared" si="53"/>
        <v>0</v>
      </c>
      <c r="R33">
        <f t="shared" si="23"/>
        <v>0</v>
      </c>
      <c r="S33">
        <f t="shared" si="24"/>
        <v>0</v>
      </c>
      <c r="T33">
        <f t="shared" si="25"/>
        <v>0</v>
      </c>
      <c r="U33">
        <f t="shared" si="26"/>
        <v>0</v>
      </c>
      <c r="V33">
        <f t="shared" si="27"/>
        <v>0</v>
      </c>
      <c r="W33">
        <f t="shared" si="28"/>
        <v>0</v>
      </c>
      <c r="X33">
        <f t="shared" si="29"/>
        <v>0</v>
      </c>
      <c r="Y33">
        <f t="shared" si="30"/>
        <v>0</v>
      </c>
      <c r="AA33">
        <v>59204059</v>
      </c>
      <c r="AB33">
        <f t="shared" si="31"/>
        <v>34.97</v>
      </c>
      <c r="AC33">
        <f t="shared" si="32"/>
        <v>34.97</v>
      </c>
      <c r="AD33">
        <f t="shared" si="54"/>
        <v>0</v>
      </c>
      <c r="AE33">
        <f t="shared" si="55"/>
        <v>0</v>
      </c>
      <c r="AF33">
        <f t="shared" si="55"/>
        <v>0</v>
      </c>
      <c r="AG33">
        <f t="shared" si="33"/>
        <v>0</v>
      </c>
      <c r="AH33">
        <f t="shared" si="56"/>
        <v>0</v>
      </c>
      <c r="AI33">
        <f t="shared" si="56"/>
        <v>0</v>
      </c>
      <c r="AJ33">
        <f t="shared" si="34"/>
        <v>0</v>
      </c>
      <c r="AK33">
        <v>34.97</v>
      </c>
      <c r="AL33">
        <v>34.97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109</v>
      </c>
      <c r="AU33">
        <v>61</v>
      </c>
      <c r="AV33">
        <v>1</v>
      </c>
      <c r="AW33">
        <v>1</v>
      </c>
      <c r="AZ33">
        <v>1</v>
      </c>
      <c r="BA33">
        <v>1</v>
      </c>
      <c r="BB33">
        <v>1</v>
      </c>
      <c r="BC33">
        <v>18.72</v>
      </c>
      <c r="BD33" t="s">
        <v>3</v>
      </c>
      <c r="BE33" t="s">
        <v>3</v>
      </c>
      <c r="BF33" t="s">
        <v>3</v>
      </c>
      <c r="BG33" t="s">
        <v>3</v>
      </c>
      <c r="BH33">
        <v>3</v>
      </c>
      <c r="BI33">
        <v>1</v>
      </c>
      <c r="BJ33" t="s">
        <v>40</v>
      </c>
      <c r="BM33">
        <v>21</v>
      </c>
      <c r="BN33">
        <v>0</v>
      </c>
      <c r="BO33" t="s">
        <v>37</v>
      </c>
      <c r="BP33">
        <v>1</v>
      </c>
      <c r="BQ33">
        <v>30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109</v>
      </c>
      <c r="CA33">
        <v>61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3</v>
      </c>
      <c r="CO33">
        <v>0</v>
      </c>
      <c r="CP33">
        <f t="shared" si="35"/>
        <v>3927.83</v>
      </c>
      <c r="CQ33">
        <f t="shared" si="36"/>
        <v>654.64</v>
      </c>
      <c r="CR33">
        <f t="shared" si="57"/>
        <v>0</v>
      </c>
      <c r="CS33">
        <f t="shared" si="37"/>
        <v>0</v>
      </c>
      <c r="CT33">
        <f t="shared" si="38"/>
        <v>0</v>
      </c>
      <c r="CU33">
        <f t="shared" si="39"/>
        <v>0</v>
      </c>
      <c r="CV33">
        <f t="shared" si="40"/>
        <v>0</v>
      </c>
      <c r="CW33">
        <f t="shared" si="41"/>
        <v>0</v>
      </c>
      <c r="CX33">
        <f t="shared" si="42"/>
        <v>0</v>
      </c>
      <c r="CY33">
        <f t="shared" si="43"/>
        <v>0</v>
      </c>
      <c r="CZ33">
        <f t="shared" si="44"/>
        <v>0</v>
      </c>
      <c r="DC33" t="s">
        <v>3</v>
      </c>
      <c r="DD33" t="s">
        <v>3</v>
      </c>
      <c r="DE33" t="s">
        <v>3</v>
      </c>
      <c r="DF33" t="s">
        <v>3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1010</v>
      </c>
      <c r="DV33" t="s">
        <v>39</v>
      </c>
      <c r="DW33" t="s">
        <v>39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58807897</v>
      </c>
      <c r="EF33">
        <v>30</v>
      </c>
      <c r="EG33" t="s">
        <v>27</v>
      </c>
      <c r="EH33">
        <v>0</v>
      </c>
      <c r="EI33" t="s">
        <v>3</v>
      </c>
      <c r="EJ33">
        <v>1</v>
      </c>
      <c r="EK33">
        <v>21</v>
      </c>
      <c r="EL33" t="s">
        <v>28</v>
      </c>
      <c r="EM33" t="s">
        <v>29</v>
      </c>
      <c r="EO33" t="s">
        <v>3</v>
      </c>
      <c r="EQ33">
        <v>0</v>
      </c>
      <c r="ER33">
        <v>34.97</v>
      </c>
      <c r="ES33">
        <v>34.97</v>
      </c>
      <c r="ET33">
        <v>0</v>
      </c>
      <c r="EU33">
        <v>0</v>
      </c>
      <c r="EV33">
        <v>0</v>
      </c>
      <c r="EW33">
        <v>0</v>
      </c>
      <c r="EX33">
        <v>0</v>
      </c>
      <c r="FQ33">
        <v>0</v>
      </c>
      <c r="FR33">
        <v>0</v>
      </c>
      <c r="FS33">
        <v>0</v>
      </c>
      <c r="FX33">
        <v>109</v>
      </c>
      <c r="FY33">
        <v>61</v>
      </c>
      <c r="GA33" t="s">
        <v>3</v>
      </c>
      <c r="GD33">
        <v>1</v>
      </c>
      <c r="GF33">
        <v>-1914030801</v>
      </c>
      <c r="GG33">
        <v>2</v>
      </c>
      <c r="GH33">
        <v>1</v>
      </c>
      <c r="GI33">
        <v>2</v>
      </c>
      <c r="GJ33">
        <v>0</v>
      </c>
      <c r="GK33">
        <v>0</v>
      </c>
      <c r="GL33">
        <f t="shared" si="45"/>
        <v>0</v>
      </c>
      <c r="GM33">
        <f t="shared" si="46"/>
        <v>3927.83</v>
      </c>
      <c r="GN33">
        <f t="shared" si="47"/>
        <v>3927.83</v>
      </c>
      <c r="GO33">
        <f t="shared" si="48"/>
        <v>0</v>
      </c>
      <c r="GP33">
        <f t="shared" si="49"/>
        <v>0</v>
      </c>
      <c r="GR33">
        <v>0</v>
      </c>
      <c r="GS33">
        <v>3</v>
      </c>
      <c r="GT33">
        <v>0</v>
      </c>
      <c r="GU33" t="s">
        <v>3</v>
      </c>
      <c r="GV33">
        <f t="shared" si="50"/>
        <v>0</v>
      </c>
      <c r="GW33">
        <v>1</v>
      </c>
      <c r="GX33">
        <f t="shared" si="51"/>
        <v>0</v>
      </c>
      <c r="HA33">
        <v>0</v>
      </c>
      <c r="HB33">
        <v>0</v>
      </c>
      <c r="HC33">
        <f t="shared" si="52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">
      <c r="A34" s="2">
        <v>18</v>
      </c>
      <c r="B34" s="2">
        <v>1</v>
      </c>
      <c r="C34" s="2">
        <v>11</v>
      </c>
      <c r="D34" s="2"/>
      <c r="E34" s="2" t="s">
        <v>41</v>
      </c>
      <c r="F34" s="2" t="s">
        <v>42</v>
      </c>
      <c r="G34" s="2" t="s">
        <v>43</v>
      </c>
      <c r="H34" s="2" t="s">
        <v>39</v>
      </c>
      <c r="I34" s="2">
        <f>I28*J34</f>
        <v>44</v>
      </c>
      <c r="J34" s="2">
        <v>244.44444444444446</v>
      </c>
      <c r="K34" s="2">
        <v>244.444444</v>
      </c>
      <c r="L34" s="2"/>
      <c r="M34" s="2"/>
      <c r="N34" s="2"/>
      <c r="O34" s="2">
        <f t="shared" si="21"/>
        <v>1082.8399999999999</v>
      </c>
      <c r="P34" s="2">
        <f t="shared" si="22"/>
        <v>1082.8399999999999</v>
      </c>
      <c r="Q34" s="2">
        <f t="shared" si="53"/>
        <v>0</v>
      </c>
      <c r="R34" s="2">
        <f t="shared" si="23"/>
        <v>0</v>
      </c>
      <c r="S34" s="2">
        <f t="shared" si="24"/>
        <v>0</v>
      </c>
      <c r="T34" s="2">
        <f t="shared" si="25"/>
        <v>0</v>
      </c>
      <c r="U34" s="2">
        <f t="shared" si="26"/>
        <v>0</v>
      </c>
      <c r="V34" s="2">
        <f t="shared" si="27"/>
        <v>0</v>
      </c>
      <c r="W34" s="2">
        <f t="shared" si="28"/>
        <v>0</v>
      </c>
      <c r="X34" s="2">
        <f t="shared" si="29"/>
        <v>0</v>
      </c>
      <c r="Y34" s="2">
        <f t="shared" si="30"/>
        <v>0</v>
      </c>
      <c r="Z34" s="2"/>
      <c r="AA34" s="2">
        <v>59204062</v>
      </c>
      <c r="AB34" s="2">
        <f t="shared" si="31"/>
        <v>24.61</v>
      </c>
      <c r="AC34" s="2">
        <f t="shared" si="32"/>
        <v>24.61</v>
      </c>
      <c r="AD34" s="2">
        <f t="shared" si="54"/>
        <v>0</v>
      </c>
      <c r="AE34" s="2">
        <f t="shared" si="55"/>
        <v>0</v>
      </c>
      <c r="AF34" s="2">
        <f t="shared" si="55"/>
        <v>0</v>
      </c>
      <c r="AG34" s="2">
        <f t="shared" si="33"/>
        <v>0</v>
      </c>
      <c r="AH34" s="2">
        <f t="shared" si="56"/>
        <v>0</v>
      </c>
      <c r="AI34" s="2">
        <f t="shared" si="56"/>
        <v>0</v>
      </c>
      <c r="AJ34" s="2">
        <f t="shared" si="34"/>
        <v>0</v>
      </c>
      <c r="AK34" s="2">
        <v>24.61</v>
      </c>
      <c r="AL34" s="2">
        <v>24.61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109</v>
      </c>
      <c r="AU34" s="2">
        <v>61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1</v>
      </c>
      <c r="BJ34" s="2" t="s">
        <v>44</v>
      </c>
      <c r="BK34" s="2"/>
      <c r="BL34" s="2"/>
      <c r="BM34" s="2">
        <v>21</v>
      </c>
      <c r="BN34" s="2">
        <v>0</v>
      </c>
      <c r="BO34" s="2" t="s">
        <v>3</v>
      </c>
      <c r="BP34" s="2">
        <v>0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109</v>
      </c>
      <c r="CA34" s="2">
        <v>61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5"/>
        <v>1082.8399999999999</v>
      </c>
      <c r="CQ34" s="2">
        <f t="shared" si="36"/>
        <v>24.61</v>
      </c>
      <c r="CR34" s="2">
        <f t="shared" si="57"/>
        <v>0</v>
      </c>
      <c r="CS34" s="2">
        <f t="shared" si="37"/>
        <v>0</v>
      </c>
      <c r="CT34" s="2">
        <f t="shared" si="38"/>
        <v>0</v>
      </c>
      <c r="CU34" s="2">
        <f t="shared" si="39"/>
        <v>0</v>
      </c>
      <c r="CV34" s="2">
        <f t="shared" si="40"/>
        <v>0</v>
      </c>
      <c r="CW34" s="2">
        <f t="shared" si="41"/>
        <v>0</v>
      </c>
      <c r="CX34" s="2">
        <f t="shared" si="42"/>
        <v>0</v>
      </c>
      <c r="CY34" s="2">
        <f t="shared" si="43"/>
        <v>0</v>
      </c>
      <c r="CZ34" s="2">
        <f t="shared" si="44"/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1010</v>
      </c>
      <c r="DV34" s="2" t="s">
        <v>39</v>
      </c>
      <c r="DW34" s="2" t="s">
        <v>39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58807897</v>
      </c>
      <c r="EF34" s="2">
        <v>30</v>
      </c>
      <c r="EG34" s="2" t="s">
        <v>27</v>
      </c>
      <c r="EH34" s="2">
        <v>0</v>
      </c>
      <c r="EI34" s="2" t="s">
        <v>3</v>
      </c>
      <c r="EJ34" s="2">
        <v>1</v>
      </c>
      <c r="EK34" s="2">
        <v>21</v>
      </c>
      <c r="EL34" s="2" t="s">
        <v>28</v>
      </c>
      <c r="EM34" s="2" t="s">
        <v>29</v>
      </c>
      <c r="EN34" s="2"/>
      <c r="EO34" s="2" t="s">
        <v>3</v>
      </c>
      <c r="EP34" s="2"/>
      <c r="EQ34" s="2">
        <v>0</v>
      </c>
      <c r="ER34" s="2">
        <v>24.61</v>
      </c>
      <c r="ES34" s="2">
        <v>24.61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109</v>
      </c>
      <c r="FY34" s="2">
        <v>61</v>
      </c>
      <c r="FZ34" s="2"/>
      <c r="GA34" s="2" t="s">
        <v>3</v>
      </c>
      <c r="GB34" s="2"/>
      <c r="GC34" s="2"/>
      <c r="GD34" s="2">
        <v>1</v>
      </c>
      <c r="GE34" s="2"/>
      <c r="GF34" s="2">
        <v>-877742701</v>
      </c>
      <c r="GG34" s="2">
        <v>2</v>
      </c>
      <c r="GH34" s="2">
        <v>1</v>
      </c>
      <c r="GI34" s="2">
        <v>-2</v>
      </c>
      <c r="GJ34" s="2">
        <v>0</v>
      </c>
      <c r="GK34" s="2">
        <v>0</v>
      </c>
      <c r="GL34" s="2">
        <f t="shared" si="45"/>
        <v>0</v>
      </c>
      <c r="GM34" s="2">
        <f t="shared" si="46"/>
        <v>1082.8399999999999</v>
      </c>
      <c r="GN34" s="2">
        <f t="shared" si="47"/>
        <v>1082.8399999999999</v>
      </c>
      <c r="GO34" s="2">
        <f t="shared" si="48"/>
        <v>0</v>
      </c>
      <c r="GP34" s="2">
        <f t="shared" si="49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0"/>
        <v>0</v>
      </c>
      <c r="GW34" s="2">
        <v>1</v>
      </c>
      <c r="GX34" s="2">
        <f t="shared" si="51"/>
        <v>0</v>
      </c>
      <c r="GY34" s="2"/>
      <c r="GZ34" s="2"/>
      <c r="HA34" s="2">
        <v>0</v>
      </c>
      <c r="HB34" s="2">
        <v>0</v>
      </c>
      <c r="HC34" s="2">
        <f t="shared" si="52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>
        <v>18</v>
      </c>
      <c r="B35">
        <v>1</v>
      </c>
      <c r="C35">
        <v>23</v>
      </c>
      <c r="E35" t="s">
        <v>41</v>
      </c>
      <c r="F35" t="s">
        <v>42</v>
      </c>
      <c r="G35" t="s">
        <v>43</v>
      </c>
      <c r="H35" t="s">
        <v>39</v>
      </c>
      <c r="I35">
        <f>I29*J35</f>
        <v>44</v>
      </c>
      <c r="J35">
        <v>244.44444444444446</v>
      </c>
      <c r="K35">
        <v>244.444444</v>
      </c>
      <c r="O35">
        <f t="shared" si="21"/>
        <v>38527.449999999997</v>
      </c>
      <c r="P35">
        <f t="shared" si="22"/>
        <v>38527.449999999997</v>
      </c>
      <c r="Q35">
        <f t="shared" si="53"/>
        <v>0</v>
      </c>
      <c r="R35">
        <f t="shared" si="23"/>
        <v>0</v>
      </c>
      <c r="S35">
        <f t="shared" si="24"/>
        <v>0</v>
      </c>
      <c r="T35">
        <f t="shared" si="25"/>
        <v>0</v>
      </c>
      <c r="U35">
        <f t="shared" si="26"/>
        <v>0</v>
      </c>
      <c r="V35">
        <f t="shared" si="27"/>
        <v>0</v>
      </c>
      <c r="W35">
        <f t="shared" si="28"/>
        <v>0</v>
      </c>
      <c r="X35">
        <f t="shared" si="29"/>
        <v>0</v>
      </c>
      <c r="Y35">
        <f t="shared" si="30"/>
        <v>0</v>
      </c>
      <c r="AA35">
        <v>59204059</v>
      </c>
      <c r="AB35">
        <f t="shared" si="31"/>
        <v>24.61</v>
      </c>
      <c r="AC35">
        <f t="shared" si="32"/>
        <v>24.61</v>
      </c>
      <c r="AD35">
        <f t="shared" si="54"/>
        <v>0</v>
      </c>
      <c r="AE35">
        <f t="shared" si="55"/>
        <v>0</v>
      </c>
      <c r="AF35">
        <f t="shared" si="55"/>
        <v>0</v>
      </c>
      <c r="AG35">
        <f t="shared" si="33"/>
        <v>0</v>
      </c>
      <c r="AH35">
        <f t="shared" si="56"/>
        <v>0</v>
      </c>
      <c r="AI35">
        <f t="shared" si="56"/>
        <v>0</v>
      </c>
      <c r="AJ35">
        <f t="shared" si="34"/>
        <v>0</v>
      </c>
      <c r="AK35">
        <v>24.61</v>
      </c>
      <c r="AL35">
        <v>24.61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109</v>
      </c>
      <c r="AU35">
        <v>61</v>
      </c>
      <c r="AV35">
        <v>1</v>
      </c>
      <c r="AW35">
        <v>1</v>
      </c>
      <c r="AZ35">
        <v>1</v>
      </c>
      <c r="BA35">
        <v>1</v>
      </c>
      <c r="BB35">
        <v>1</v>
      </c>
      <c r="BC35">
        <v>35.58</v>
      </c>
      <c r="BD35" t="s">
        <v>3</v>
      </c>
      <c r="BE35" t="s">
        <v>3</v>
      </c>
      <c r="BF35" t="s">
        <v>3</v>
      </c>
      <c r="BG35" t="s">
        <v>3</v>
      </c>
      <c r="BH35">
        <v>3</v>
      </c>
      <c r="BI35">
        <v>1</v>
      </c>
      <c r="BJ35" t="s">
        <v>44</v>
      </c>
      <c r="BM35">
        <v>21</v>
      </c>
      <c r="BN35">
        <v>0</v>
      </c>
      <c r="BO35" t="s">
        <v>42</v>
      </c>
      <c r="BP35">
        <v>1</v>
      </c>
      <c r="BQ35">
        <v>30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109</v>
      </c>
      <c r="CA35">
        <v>61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3</v>
      </c>
      <c r="CO35">
        <v>0</v>
      </c>
      <c r="CP35">
        <f t="shared" si="35"/>
        <v>38527.449999999997</v>
      </c>
      <c r="CQ35">
        <f t="shared" si="36"/>
        <v>875.62</v>
      </c>
      <c r="CR35">
        <f t="shared" si="57"/>
        <v>0</v>
      </c>
      <c r="CS35">
        <f t="shared" si="37"/>
        <v>0</v>
      </c>
      <c r="CT35">
        <f t="shared" si="38"/>
        <v>0</v>
      </c>
      <c r="CU35">
        <f t="shared" si="39"/>
        <v>0</v>
      </c>
      <c r="CV35">
        <f t="shared" si="40"/>
        <v>0</v>
      </c>
      <c r="CW35">
        <f t="shared" si="41"/>
        <v>0</v>
      </c>
      <c r="CX35">
        <f t="shared" si="42"/>
        <v>0</v>
      </c>
      <c r="CY35">
        <f t="shared" si="43"/>
        <v>0</v>
      </c>
      <c r="CZ35">
        <f t="shared" si="44"/>
        <v>0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1010</v>
      </c>
      <c r="DV35" t="s">
        <v>39</v>
      </c>
      <c r="DW35" t="s">
        <v>39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58807897</v>
      </c>
      <c r="EF35">
        <v>30</v>
      </c>
      <c r="EG35" t="s">
        <v>27</v>
      </c>
      <c r="EH35">
        <v>0</v>
      </c>
      <c r="EI35" t="s">
        <v>3</v>
      </c>
      <c r="EJ35">
        <v>1</v>
      </c>
      <c r="EK35">
        <v>21</v>
      </c>
      <c r="EL35" t="s">
        <v>28</v>
      </c>
      <c r="EM35" t="s">
        <v>29</v>
      </c>
      <c r="EO35" t="s">
        <v>3</v>
      </c>
      <c r="EQ35">
        <v>0</v>
      </c>
      <c r="ER35">
        <v>24.61</v>
      </c>
      <c r="ES35">
        <v>24.61</v>
      </c>
      <c r="ET35">
        <v>0</v>
      </c>
      <c r="EU35">
        <v>0</v>
      </c>
      <c r="EV35">
        <v>0</v>
      </c>
      <c r="EW35">
        <v>0</v>
      </c>
      <c r="EX35">
        <v>0</v>
      </c>
      <c r="FQ35">
        <v>0</v>
      </c>
      <c r="FR35">
        <v>0</v>
      </c>
      <c r="FS35">
        <v>0</v>
      </c>
      <c r="FX35">
        <v>109</v>
      </c>
      <c r="FY35">
        <v>61</v>
      </c>
      <c r="GA35" t="s">
        <v>3</v>
      </c>
      <c r="GD35">
        <v>1</v>
      </c>
      <c r="GF35">
        <v>-877742701</v>
      </c>
      <c r="GG35">
        <v>2</v>
      </c>
      <c r="GH35">
        <v>1</v>
      </c>
      <c r="GI35">
        <v>2</v>
      </c>
      <c r="GJ35">
        <v>0</v>
      </c>
      <c r="GK35">
        <v>0</v>
      </c>
      <c r="GL35">
        <f t="shared" si="45"/>
        <v>0</v>
      </c>
      <c r="GM35">
        <f t="shared" si="46"/>
        <v>38527.449999999997</v>
      </c>
      <c r="GN35">
        <f t="shared" si="47"/>
        <v>38527.449999999997</v>
      </c>
      <c r="GO35">
        <f t="shared" si="48"/>
        <v>0</v>
      </c>
      <c r="GP35">
        <f t="shared" si="49"/>
        <v>0</v>
      </c>
      <c r="GR35">
        <v>0</v>
      </c>
      <c r="GS35">
        <v>3</v>
      </c>
      <c r="GT35">
        <v>0</v>
      </c>
      <c r="GU35" t="s">
        <v>3</v>
      </c>
      <c r="GV35">
        <f t="shared" si="50"/>
        <v>0</v>
      </c>
      <c r="GW35">
        <v>1</v>
      </c>
      <c r="GX35">
        <f t="shared" si="51"/>
        <v>0</v>
      </c>
      <c r="HA35">
        <v>0</v>
      </c>
      <c r="HB35">
        <v>0</v>
      </c>
      <c r="HC35">
        <f t="shared" si="52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">
      <c r="A36" s="2">
        <v>18</v>
      </c>
      <c r="B36" s="2">
        <v>1</v>
      </c>
      <c r="C36" s="2">
        <v>9</v>
      </c>
      <c r="D36" s="2"/>
      <c r="E36" s="2" t="s">
        <v>45</v>
      </c>
      <c r="F36" s="2" t="s">
        <v>46</v>
      </c>
      <c r="G36" s="2" t="s">
        <v>47</v>
      </c>
      <c r="H36" s="2" t="s">
        <v>48</v>
      </c>
      <c r="I36" s="2">
        <f>I28*J36</f>
        <v>0.12</v>
      </c>
      <c r="J36" s="2">
        <v>0.66666666666666663</v>
      </c>
      <c r="K36" s="2">
        <v>0.66666700000000001</v>
      </c>
      <c r="L36" s="2"/>
      <c r="M36" s="2"/>
      <c r="N36" s="2"/>
      <c r="O36" s="2">
        <f t="shared" si="21"/>
        <v>63.15</v>
      </c>
      <c r="P36" s="2">
        <f t="shared" si="22"/>
        <v>63.15</v>
      </c>
      <c r="Q36" s="2">
        <f t="shared" si="53"/>
        <v>0</v>
      </c>
      <c r="R36" s="2">
        <f t="shared" si="23"/>
        <v>0</v>
      </c>
      <c r="S36" s="2">
        <f t="shared" si="24"/>
        <v>0</v>
      </c>
      <c r="T36" s="2">
        <f t="shared" si="25"/>
        <v>0</v>
      </c>
      <c r="U36" s="2">
        <f t="shared" si="26"/>
        <v>0</v>
      </c>
      <c r="V36" s="2">
        <f t="shared" si="27"/>
        <v>0</v>
      </c>
      <c r="W36" s="2">
        <f t="shared" si="28"/>
        <v>0</v>
      </c>
      <c r="X36" s="2">
        <f t="shared" si="29"/>
        <v>0</v>
      </c>
      <c r="Y36" s="2">
        <f t="shared" si="30"/>
        <v>0</v>
      </c>
      <c r="Z36" s="2"/>
      <c r="AA36" s="2">
        <v>59204062</v>
      </c>
      <c r="AB36" s="2">
        <f t="shared" si="31"/>
        <v>526.22</v>
      </c>
      <c r="AC36" s="2">
        <f t="shared" si="32"/>
        <v>526.22</v>
      </c>
      <c r="AD36" s="2">
        <f t="shared" si="54"/>
        <v>0</v>
      </c>
      <c r="AE36" s="2">
        <f t="shared" si="55"/>
        <v>0</v>
      </c>
      <c r="AF36" s="2">
        <f t="shared" si="55"/>
        <v>0</v>
      </c>
      <c r="AG36" s="2">
        <f t="shared" si="33"/>
        <v>0</v>
      </c>
      <c r="AH36" s="2">
        <f t="shared" si="56"/>
        <v>0</v>
      </c>
      <c r="AI36" s="2">
        <f t="shared" si="56"/>
        <v>0</v>
      </c>
      <c r="AJ36" s="2">
        <f t="shared" si="34"/>
        <v>0</v>
      </c>
      <c r="AK36" s="2">
        <v>526.22</v>
      </c>
      <c r="AL36" s="2">
        <v>526.22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109</v>
      </c>
      <c r="AU36" s="2">
        <v>61</v>
      </c>
      <c r="AV36" s="2">
        <v>1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3</v>
      </c>
      <c r="BI36" s="2">
        <v>1</v>
      </c>
      <c r="BJ36" s="2" t="s">
        <v>49</v>
      </c>
      <c r="BK36" s="2"/>
      <c r="BL36" s="2"/>
      <c r="BM36" s="2">
        <v>21</v>
      </c>
      <c r="BN36" s="2">
        <v>0</v>
      </c>
      <c r="BO36" s="2" t="s">
        <v>3</v>
      </c>
      <c r="BP36" s="2">
        <v>0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109</v>
      </c>
      <c r="CA36" s="2">
        <v>61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</v>
      </c>
      <c r="CO36" s="2">
        <v>0</v>
      </c>
      <c r="CP36" s="2">
        <f t="shared" si="35"/>
        <v>63.15</v>
      </c>
      <c r="CQ36" s="2">
        <f t="shared" si="36"/>
        <v>526.22</v>
      </c>
      <c r="CR36" s="2">
        <f t="shared" si="57"/>
        <v>0</v>
      </c>
      <c r="CS36" s="2">
        <f t="shared" si="37"/>
        <v>0</v>
      </c>
      <c r="CT36" s="2">
        <f t="shared" si="38"/>
        <v>0</v>
      </c>
      <c r="CU36" s="2">
        <f t="shared" si="39"/>
        <v>0</v>
      </c>
      <c r="CV36" s="2">
        <f t="shared" si="40"/>
        <v>0</v>
      </c>
      <c r="CW36" s="2">
        <f t="shared" si="41"/>
        <v>0</v>
      </c>
      <c r="CX36" s="2">
        <f t="shared" si="42"/>
        <v>0</v>
      </c>
      <c r="CY36" s="2">
        <f t="shared" si="43"/>
        <v>0</v>
      </c>
      <c r="CZ36" s="2">
        <f t="shared" si="44"/>
        <v>0</v>
      </c>
      <c r="DA36" s="2"/>
      <c r="DB36" s="2"/>
      <c r="DC36" s="2" t="s">
        <v>3</v>
      </c>
      <c r="DD36" s="2" t="s">
        <v>3</v>
      </c>
      <c r="DE36" s="2" t="s">
        <v>3</v>
      </c>
      <c r="DF36" s="2" t="s">
        <v>3</v>
      </c>
      <c r="DG36" s="2" t="s">
        <v>3</v>
      </c>
      <c r="DH36" s="2" t="s">
        <v>3</v>
      </c>
      <c r="DI36" s="2" t="s">
        <v>3</v>
      </c>
      <c r="DJ36" s="2" t="s">
        <v>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1010</v>
      </c>
      <c r="DV36" s="2" t="s">
        <v>48</v>
      </c>
      <c r="DW36" s="2" t="s">
        <v>48</v>
      </c>
      <c r="DX36" s="2">
        <v>100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58807897</v>
      </c>
      <c r="EF36" s="2">
        <v>30</v>
      </c>
      <c r="EG36" s="2" t="s">
        <v>27</v>
      </c>
      <c r="EH36" s="2">
        <v>0</v>
      </c>
      <c r="EI36" s="2" t="s">
        <v>3</v>
      </c>
      <c r="EJ36" s="2">
        <v>1</v>
      </c>
      <c r="EK36" s="2">
        <v>21</v>
      </c>
      <c r="EL36" s="2" t="s">
        <v>28</v>
      </c>
      <c r="EM36" s="2" t="s">
        <v>29</v>
      </c>
      <c r="EN36" s="2"/>
      <c r="EO36" s="2" t="s">
        <v>3</v>
      </c>
      <c r="EP36" s="2"/>
      <c r="EQ36" s="2">
        <v>0</v>
      </c>
      <c r="ER36" s="2">
        <v>526.22</v>
      </c>
      <c r="ES36" s="2">
        <v>526.22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109</v>
      </c>
      <c r="FY36" s="2">
        <v>61</v>
      </c>
      <c r="FZ36" s="2"/>
      <c r="GA36" s="2" t="s">
        <v>3</v>
      </c>
      <c r="GB36" s="2"/>
      <c r="GC36" s="2"/>
      <c r="GD36" s="2">
        <v>1</v>
      </c>
      <c r="GE36" s="2"/>
      <c r="GF36" s="2">
        <v>1873919888</v>
      </c>
      <c r="GG36" s="2">
        <v>2</v>
      </c>
      <c r="GH36" s="2">
        <v>1</v>
      </c>
      <c r="GI36" s="2">
        <v>-2</v>
      </c>
      <c r="GJ36" s="2">
        <v>0</v>
      </c>
      <c r="GK36" s="2">
        <v>0</v>
      </c>
      <c r="GL36" s="2">
        <f t="shared" si="45"/>
        <v>0</v>
      </c>
      <c r="GM36" s="2">
        <f t="shared" si="46"/>
        <v>63.15</v>
      </c>
      <c r="GN36" s="2">
        <f t="shared" si="47"/>
        <v>63.15</v>
      </c>
      <c r="GO36" s="2">
        <f t="shared" si="48"/>
        <v>0</v>
      </c>
      <c r="GP36" s="2">
        <f t="shared" si="49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0"/>
        <v>0</v>
      </c>
      <c r="GW36" s="2">
        <v>1</v>
      </c>
      <c r="GX36" s="2">
        <f t="shared" si="51"/>
        <v>0</v>
      </c>
      <c r="GY36" s="2"/>
      <c r="GZ36" s="2"/>
      <c r="HA36" s="2">
        <v>0</v>
      </c>
      <c r="HB36" s="2">
        <v>0</v>
      </c>
      <c r="HC36" s="2">
        <f t="shared" si="52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>
        <v>18</v>
      </c>
      <c r="B37">
        <v>1</v>
      </c>
      <c r="C37">
        <v>21</v>
      </c>
      <c r="E37" t="s">
        <v>45</v>
      </c>
      <c r="F37" t="s">
        <v>46</v>
      </c>
      <c r="G37" t="s">
        <v>47</v>
      </c>
      <c r="H37" t="s">
        <v>48</v>
      </c>
      <c r="I37">
        <f>I29*J37</f>
        <v>0.12</v>
      </c>
      <c r="J37">
        <v>0.66666666666666663</v>
      </c>
      <c r="K37">
        <v>0.66666700000000001</v>
      </c>
      <c r="O37">
        <f t="shared" si="21"/>
        <v>176.19</v>
      </c>
      <c r="P37">
        <f t="shared" si="22"/>
        <v>176.19</v>
      </c>
      <c r="Q37">
        <f t="shared" si="53"/>
        <v>0</v>
      </c>
      <c r="R37">
        <f t="shared" si="23"/>
        <v>0</v>
      </c>
      <c r="S37">
        <f t="shared" si="24"/>
        <v>0</v>
      </c>
      <c r="T37">
        <f t="shared" si="25"/>
        <v>0</v>
      </c>
      <c r="U37">
        <f t="shared" si="26"/>
        <v>0</v>
      </c>
      <c r="V37">
        <f t="shared" si="27"/>
        <v>0</v>
      </c>
      <c r="W37">
        <f t="shared" si="28"/>
        <v>0</v>
      </c>
      <c r="X37">
        <f t="shared" si="29"/>
        <v>0</v>
      </c>
      <c r="Y37">
        <f t="shared" si="30"/>
        <v>0</v>
      </c>
      <c r="AA37">
        <v>59204059</v>
      </c>
      <c r="AB37">
        <f t="shared" si="31"/>
        <v>526.22</v>
      </c>
      <c r="AC37">
        <f t="shared" si="32"/>
        <v>526.22</v>
      </c>
      <c r="AD37">
        <f t="shared" si="54"/>
        <v>0</v>
      </c>
      <c r="AE37">
        <f t="shared" si="55"/>
        <v>0</v>
      </c>
      <c r="AF37">
        <f t="shared" si="55"/>
        <v>0</v>
      </c>
      <c r="AG37">
        <f t="shared" si="33"/>
        <v>0</v>
      </c>
      <c r="AH37">
        <f t="shared" si="56"/>
        <v>0</v>
      </c>
      <c r="AI37">
        <f t="shared" si="56"/>
        <v>0</v>
      </c>
      <c r="AJ37">
        <f t="shared" si="34"/>
        <v>0</v>
      </c>
      <c r="AK37">
        <v>526.22</v>
      </c>
      <c r="AL37">
        <v>526.22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109</v>
      </c>
      <c r="AU37">
        <v>61</v>
      </c>
      <c r="AV37">
        <v>1</v>
      </c>
      <c r="AW37">
        <v>1</v>
      </c>
      <c r="AZ37">
        <v>1</v>
      </c>
      <c r="BA37">
        <v>1</v>
      </c>
      <c r="BB37">
        <v>1</v>
      </c>
      <c r="BC37">
        <v>2.79</v>
      </c>
      <c r="BD37" t="s">
        <v>3</v>
      </c>
      <c r="BE37" t="s">
        <v>3</v>
      </c>
      <c r="BF37" t="s">
        <v>3</v>
      </c>
      <c r="BG37" t="s">
        <v>3</v>
      </c>
      <c r="BH37">
        <v>3</v>
      </c>
      <c r="BI37">
        <v>1</v>
      </c>
      <c r="BJ37" t="s">
        <v>49</v>
      </c>
      <c r="BM37">
        <v>21</v>
      </c>
      <c r="BN37">
        <v>0</v>
      </c>
      <c r="BO37" t="s">
        <v>46</v>
      </c>
      <c r="BP37">
        <v>1</v>
      </c>
      <c r="BQ37">
        <v>30</v>
      </c>
      <c r="BR37">
        <v>0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109</v>
      </c>
      <c r="CA37">
        <v>61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3</v>
      </c>
      <c r="CO37">
        <v>0</v>
      </c>
      <c r="CP37">
        <f t="shared" si="35"/>
        <v>176.19</v>
      </c>
      <c r="CQ37">
        <f t="shared" si="36"/>
        <v>1468.15</v>
      </c>
      <c r="CR37">
        <f t="shared" si="57"/>
        <v>0</v>
      </c>
      <c r="CS37">
        <f t="shared" si="37"/>
        <v>0</v>
      </c>
      <c r="CT37">
        <f t="shared" si="38"/>
        <v>0</v>
      </c>
      <c r="CU37">
        <f t="shared" si="39"/>
        <v>0</v>
      </c>
      <c r="CV37">
        <f t="shared" si="40"/>
        <v>0</v>
      </c>
      <c r="CW37">
        <f t="shared" si="41"/>
        <v>0</v>
      </c>
      <c r="CX37">
        <f t="shared" si="42"/>
        <v>0</v>
      </c>
      <c r="CY37">
        <f t="shared" si="43"/>
        <v>0</v>
      </c>
      <c r="CZ37">
        <f t="shared" si="44"/>
        <v>0</v>
      </c>
      <c r="DC37" t="s">
        <v>3</v>
      </c>
      <c r="DD37" t="s">
        <v>3</v>
      </c>
      <c r="DE37" t="s">
        <v>3</v>
      </c>
      <c r="DF37" t="s">
        <v>3</v>
      </c>
      <c r="DG37" t="s">
        <v>3</v>
      </c>
      <c r="DH37" t="s">
        <v>3</v>
      </c>
      <c r="DI37" t="s">
        <v>3</v>
      </c>
      <c r="DJ37" t="s">
        <v>3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1010</v>
      </c>
      <c r="DV37" t="s">
        <v>48</v>
      </c>
      <c r="DW37" t="s">
        <v>48</v>
      </c>
      <c r="DX37">
        <v>100</v>
      </c>
      <c r="DZ37" t="s">
        <v>3</v>
      </c>
      <c r="EA37" t="s">
        <v>3</v>
      </c>
      <c r="EB37" t="s">
        <v>3</v>
      </c>
      <c r="EC37" t="s">
        <v>3</v>
      </c>
      <c r="EE37">
        <v>58807897</v>
      </c>
      <c r="EF37">
        <v>30</v>
      </c>
      <c r="EG37" t="s">
        <v>27</v>
      </c>
      <c r="EH37">
        <v>0</v>
      </c>
      <c r="EI37" t="s">
        <v>3</v>
      </c>
      <c r="EJ37">
        <v>1</v>
      </c>
      <c r="EK37">
        <v>21</v>
      </c>
      <c r="EL37" t="s">
        <v>28</v>
      </c>
      <c r="EM37" t="s">
        <v>29</v>
      </c>
      <c r="EO37" t="s">
        <v>3</v>
      </c>
      <c r="EQ37">
        <v>0</v>
      </c>
      <c r="ER37">
        <v>526.22</v>
      </c>
      <c r="ES37">
        <v>526.22</v>
      </c>
      <c r="ET37">
        <v>0</v>
      </c>
      <c r="EU37">
        <v>0</v>
      </c>
      <c r="EV37">
        <v>0</v>
      </c>
      <c r="EW37">
        <v>0</v>
      </c>
      <c r="EX37">
        <v>0</v>
      </c>
      <c r="FQ37">
        <v>0</v>
      </c>
      <c r="FR37">
        <v>0</v>
      </c>
      <c r="FS37">
        <v>0</v>
      </c>
      <c r="FX37">
        <v>109</v>
      </c>
      <c r="FY37">
        <v>61</v>
      </c>
      <c r="GA37" t="s">
        <v>3</v>
      </c>
      <c r="GD37">
        <v>1</v>
      </c>
      <c r="GF37">
        <v>1873919888</v>
      </c>
      <c r="GG37">
        <v>2</v>
      </c>
      <c r="GH37">
        <v>1</v>
      </c>
      <c r="GI37">
        <v>2</v>
      </c>
      <c r="GJ37">
        <v>0</v>
      </c>
      <c r="GK37">
        <v>0</v>
      </c>
      <c r="GL37">
        <f t="shared" si="45"/>
        <v>0</v>
      </c>
      <c r="GM37">
        <f t="shared" si="46"/>
        <v>176.19</v>
      </c>
      <c r="GN37">
        <f t="shared" si="47"/>
        <v>176.19</v>
      </c>
      <c r="GO37">
        <f t="shared" si="48"/>
        <v>0</v>
      </c>
      <c r="GP37">
        <f t="shared" si="49"/>
        <v>0</v>
      </c>
      <c r="GR37">
        <v>0</v>
      </c>
      <c r="GS37">
        <v>3</v>
      </c>
      <c r="GT37">
        <v>0</v>
      </c>
      <c r="GU37" t="s">
        <v>3</v>
      </c>
      <c r="GV37">
        <f t="shared" si="50"/>
        <v>0</v>
      </c>
      <c r="GW37">
        <v>1</v>
      </c>
      <c r="GX37">
        <f t="shared" si="51"/>
        <v>0</v>
      </c>
      <c r="HA37">
        <v>0</v>
      </c>
      <c r="HB37">
        <v>0</v>
      </c>
      <c r="HC37">
        <f t="shared" si="52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2">
      <c r="A38" s="2">
        <v>17</v>
      </c>
      <c r="B38" s="2">
        <v>1</v>
      </c>
      <c r="C38" s="2">
        <f>ROW(SmtRes!A40)</f>
        <v>40</v>
      </c>
      <c r="D38" s="2">
        <f>ROW(EtalonRes!A37)</f>
        <v>37</v>
      </c>
      <c r="E38" s="2" t="s">
        <v>3</v>
      </c>
      <c r="F38" s="2" t="s">
        <v>50</v>
      </c>
      <c r="G38" s="2" t="s">
        <v>51</v>
      </c>
      <c r="H38" s="2" t="s">
        <v>52</v>
      </c>
      <c r="I38" s="2">
        <f>ROUND(ROUND(18/100,4)*0,9)</f>
        <v>0</v>
      </c>
      <c r="J38" s="2">
        <v>0</v>
      </c>
      <c r="K38" s="2">
        <f>ROUND(ROUND(18/100,4)*0,9)</f>
        <v>0</v>
      </c>
      <c r="L38" s="2"/>
      <c r="M38" s="2"/>
      <c r="N38" s="2"/>
      <c r="O38" s="2">
        <f t="shared" si="21"/>
        <v>0</v>
      </c>
      <c r="P38" s="2">
        <f t="shared" si="22"/>
        <v>0</v>
      </c>
      <c r="Q38" s="2">
        <f>(ROUND((ROUND(((((ET38*1.25)*1.1))*AV38*I38),2)*BB38),2)+ROUND((ROUND(((AE38-(((EU38*1.25)*1.1)))*AV38*I38),2)*BS38),2))</f>
        <v>0</v>
      </c>
      <c r="R38" s="2">
        <f t="shared" si="23"/>
        <v>0</v>
      </c>
      <c r="S38" s="2">
        <f t="shared" si="24"/>
        <v>0</v>
      </c>
      <c r="T38" s="2">
        <f t="shared" si="25"/>
        <v>0</v>
      </c>
      <c r="U38" s="2">
        <f t="shared" si="26"/>
        <v>0</v>
      </c>
      <c r="V38" s="2">
        <f t="shared" si="27"/>
        <v>0</v>
      </c>
      <c r="W38" s="2">
        <f t="shared" si="28"/>
        <v>0</v>
      </c>
      <c r="X38" s="2">
        <f t="shared" si="29"/>
        <v>0</v>
      </c>
      <c r="Y38" s="2">
        <f t="shared" si="30"/>
        <v>0</v>
      </c>
      <c r="Z38" s="2"/>
      <c r="AA38" s="2">
        <v>-1</v>
      </c>
      <c r="AB38" s="2">
        <f t="shared" si="31"/>
        <v>648.25559999999996</v>
      </c>
      <c r="AC38" s="2">
        <f t="shared" si="32"/>
        <v>44.58</v>
      </c>
      <c r="AD38" s="2">
        <f>ROUND((((((ET38*1.25)*1.1))-(((EU38*1.25)*1.1)))+AE38),6)</f>
        <v>65.683750000000003</v>
      </c>
      <c r="AE38" s="2">
        <f>ROUND((((EU38*1.25)*1.1)),6)</f>
        <v>8.3324999999999996</v>
      </c>
      <c r="AF38" s="2">
        <f>ROUND((((EV38*1.15)*1.1)),6)</f>
        <v>537.99185</v>
      </c>
      <c r="AG38" s="2">
        <f t="shared" si="33"/>
        <v>0</v>
      </c>
      <c r="AH38" s="2">
        <f>(((EW38*1.15)*1.1))</f>
        <v>42.630500000000005</v>
      </c>
      <c r="AI38" s="2">
        <f>(((EX38*1.25)*1.1))</f>
        <v>0</v>
      </c>
      <c r="AJ38" s="2">
        <f t="shared" si="34"/>
        <v>0</v>
      </c>
      <c r="AK38" s="2">
        <v>517.64</v>
      </c>
      <c r="AL38" s="2">
        <v>44.58</v>
      </c>
      <c r="AM38" s="2">
        <v>47.77</v>
      </c>
      <c r="AN38" s="2">
        <v>6.06</v>
      </c>
      <c r="AO38" s="2">
        <v>425.29</v>
      </c>
      <c r="AP38" s="2">
        <v>0</v>
      </c>
      <c r="AQ38" s="2">
        <v>33.700000000000003</v>
      </c>
      <c r="AR38" s="2">
        <v>0</v>
      </c>
      <c r="AS38" s="2">
        <v>0</v>
      </c>
      <c r="AT38" s="2">
        <v>109</v>
      </c>
      <c r="AU38" s="2">
        <v>61</v>
      </c>
      <c r="AV38" s="2">
        <v>1.0669999999999999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1</v>
      </c>
      <c r="BJ38" s="2" t="s">
        <v>53</v>
      </c>
      <c r="BK38" s="2"/>
      <c r="BL38" s="2"/>
      <c r="BM38" s="2">
        <v>21</v>
      </c>
      <c r="BN38" s="2">
        <v>0</v>
      </c>
      <c r="BO38" s="2" t="s">
        <v>50</v>
      </c>
      <c r="BP38" s="2">
        <v>1</v>
      </c>
      <c r="BQ38" s="2">
        <v>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109</v>
      </c>
      <c r="CA38" s="2">
        <v>61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1044</v>
      </c>
      <c r="CO38" s="2">
        <v>0</v>
      </c>
      <c r="CP38" s="2">
        <f t="shared" si="35"/>
        <v>0</v>
      </c>
      <c r="CQ38" s="2">
        <f t="shared" si="36"/>
        <v>44.58</v>
      </c>
      <c r="CR38" s="2">
        <f>(ROUND((ROUND(((((ET38*1.25)*1.1))*AV38*1),2)*BB38),2)+ROUND((ROUND(((AE38-(((EU38*1.25)*1.1)))*AV38*1),2)*BS38),2))</f>
        <v>70.08</v>
      </c>
      <c r="CS38" s="2">
        <f t="shared" si="37"/>
        <v>8.89</v>
      </c>
      <c r="CT38" s="2">
        <f t="shared" si="38"/>
        <v>574.04</v>
      </c>
      <c r="CU38" s="2">
        <f t="shared" si="39"/>
        <v>0</v>
      </c>
      <c r="CV38" s="2">
        <f t="shared" si="40"/>
        <v>45.486743500000003</v>
      </c>
      <c r="CW38" s="2">
        <f t="shared" si="41"/>
        <v>0</v>
      </c>
      <c r="CX38" s="2">
        <f t="shared" si="42"/>
        <v>0</v>
      </c>
      <c r="CY38" s="2">
        <f t="shared" si="43"/>
        <v>0</v>
      </c>
      <c r="CZ38" s="2">
        <f t="shared" si="44"/>
        <v>0</v>
      </c>
      <c r="DA38" s="2"/>
      <c r="DB38" s="2">
        <v>5</v>
      </c>
      <c r="DC38" s="2" t="s">
        <v>3</v>
      </c>
      <c r="DD38" s="2" t="s">
        <v>3</v>
      </c>
      <c r="DE38" s="2" t="s">
        <v>25</v>
      </c>
      <c r="DF38" s="2" t="s">
        <v>25</v>
      </c>
      <c r="DG38" s="2" t="s">
        <v>26</v>
      </c>
      <c r="DH38" s="2" t="s">
        <v>3</v>
      </c>
      <c r="DI38" s="2" t="s">
        <v>26</v>
      </c>
      <c r="DJ38" s="2" t="s">
        <v>25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52</v>
      </c>
      <c r="DW38" s="2" t="s">
        <v>52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58807897</v>
      </c>
      <c r="EF38" s="2">
        <v>30</v>
      </c>
      <c r="EG38" s="2" t="s">
        <v>27</v>
      </c>
      <c r="EH38" s="2">
        <v>0</v>
      </c>
      <c r="EI38" s="2" t="s">
        <v>3</v>
      </c>
      <c r="EJ38" s="2">
        <v>1</v>
      </c>
      <c r="EK38" s="2">
        <v>21</v>
      </c>
      <c r="EL38" s="2" t="s">
        <v>28</v>
      </c>
      <c r="EM38" s="2" t="s">
        <v>29</v>
      </c>
      <c r="EN38" s="2"/>
      <c r="EO38" s="2" t="s">
        <v>30</v>
      </c>
      <c r="EP38" s="2"/>
      <c r="EQ38" s="2">
        <v>1024</v>
      </c>
      <c r="ER38" s="2">
        <v>517.64</v>
      </c>
      <c r="ES38" s="2">
        <v>44.58</v>
      </c>
      <c r="ET38" s="2">
        <v>47.77</v>
      </c>
      <c r="EU38" s="2">
        <v>6.06</v>
      </c>
      <c r="EV38" s="2">
        <v>425.29</v>
      </c>
      <c r="EW38" s="2">
        <v>33.700000000000003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109</v>
      </c>
      <c r="FY38" s="2">
        <v>61</v>
      </c>
      <c r="FZ38" s="2"/>
      <c r="GA38" s="2" t="s">
        <v>3</v>
      </c>
      <c r="GB38" s="2"/>
      <c r="GC38" s="2"/>
      <c r="GD38" s="2">
        <v>1</v>
      </c>
      <c r="GE38" s="2"/>
      <c r="GF38" s="2">
        <v>568000979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45"/>
        <v>0</v>
      </c>
      <c r="GM38" s="2">
        <f t="shared" si="46"/>
        <v>0</v>
      </c>
      <c r="GN38" s="2">
        <f t="shared" si="47"/>
        <v>0</v>
      </c>
      <c r="GO38" s="2">
        <f t="shared" si="48"/>
        <v>0</v>
      </c>
      <c r="GP38" s="2">
        <f t="shared" si="49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0"/>
        <v>0</v>
      </c>
      <c r="GW38" s="2">
        <v>1</v>
      </c>
      <c r="GX38" s="2">
        <f t="shared" si="51"/>
        <v>0</v>
      </c>
      <c r="GY38" s="2"/>
      <c r="GZ38" s="2"/>
      <c r="HA38" s="2">
        <v>0</v>
      </c>
      <c r="HB38" s="2">
        <v>0</v>
      </c>
      <c r="HC38" s="2">
        <f t="shared" si="52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>
        <v>17</v>
      </c>
      <c r="B39">
        <v>1</v>
      </c>
      <c r="C39">
        <f>ROW(SmtRes!A56)</f>
        <v>56</v>
      </c>
      <c r="D39">
        <f>ROW(EtalonRes!A52)</f>
        <v>52</v>
      </c>
      <c r="E39" t="s">
        <v>3</v>
      </c>
      <c r="F39" t="s">
        <v>50</v>
      </c>
      <c r="G39" t="s">
        <v>51</v>
      </c>
      <c r="H39" t="s">
        <v>52</v>
      </c>
      <c r="I39">
        <f>ROUND(ROUND(18/100,4)*0,9)</f>
        <v>0</v>
      </c>
      <c r="J39">
        <v>0</v>
      </c>
      <c r="K39">
        <f>ROUND(ROUND(18/100,4)*0,9)</f>
        <v>0</v>
      </c>
      <c r="O39">
        <f t="shared" si="21"/>
        <v>0</v>
      </c>
      <c r="P39">
        <f t="shared" si="22"/>
        <v>0</v>
      </c>
      <c r="Q39">
        <f>(ROUND((ROUND(((((ET39*1.25)*1.1))*AV39*I39),2)*BB39),2)+ROUND((ROUND(((AE39-(((EU39*1.25)*1.1)))*AV39*I39),2)*BS39),2))</f>
        <v>0</v>
      </c>
      <c r="R39">
        <f t="shared" si="23"/>
        <v>0</v>
      </c>
      <c r="S39">
        <f t="shared" si="24"/>
        <v>0</v>
      </c>
      <c r="T39">
        <f t="shared" si="25"/>
        <v>0</v>
      </c>
      <c r="U39">
        <f t="shared" si="26"/>
        <v>0</v>
      </c>
      <c r="V39">
        <f t="shared" si="27"/>
        <v>0</v>
      </c>
      <c r="W39">
        <f t="shared" si="28"/>
        <v>0</v>
      </c>
      <c r="X39">
        <f t="shared" si="29"/>
        <v>0</v>
      </c>
      <c r="Y39">
        <f t="shared" si="30"/>
        <v>0</v>
      </c>
      <c r="AA39">
        <v>-1</v>
      </c>
      <c r="AB39">
        <f t="shared" si="31"/>
        <v>648.25559999999996</v>
      </c>
      <c r="AC39">
        <f t="shared" si="32"/>
        <v>44.58</v>
      </c>
      <c r="AD39">
        <f>ROUND((((((ET39*1.25)*1.1))-(((EU39*1.25)*1.1)))+AE39),6)</f>
        <v>65.683750000000003</v>
      </c>
      <c r="AE39">
        <f>ROUND((((EU39*1.25)*1.1)),6)</f>
        <v>8.3324999999999996</v>
      </c>
      <c r="AF39">
        <f>ROUND((((EV39*1.15)*1.1)),6)</f>
        <v>537.99185</v>
      </c>
      <c r="AG39">
        <f t="shared" si="33"/>
        <v>0</v>
      </c>
      <c r="AH39">
        <f>(((EW39*1.15)*1.1))</f>
        <v>42.630500000000005</v>
      </c>
      <c r="AI39">
        <f>(((EX39*1.25)*1.1))</f>
        <v>0</v>
      </c>
      <c r="AJ39">
        <f t="shared" si="34"/>
        <v>0</v>
      </c>
      <c r="AK39">
        <v>517.64</v>
      </c>
      <c r="AL39">
        <v>44.58</v>
      </c>
      <c r="AM39">
        <v>47.77</v>
      </c>
      <c r="AN39">
        <v>6.06</v>
      </c>
      <c r="AO39">
        <v>425.29</v>
      </c>
      <c r="AP39">
        <v>0</v>
      </c>
      <c r="AQ39">
        <v>33.700000000000003</v>
      </c>
      <c r="AR39">
        <v>0</v>
      </c>
      <c r="AS39">
        <v>0</v>
      </c>
      <c r="AT39">
        <v>109</v>
      </c>
      <c r="AU39">
        <v>61</v>
      </c>
      <c r="AV39">
        <v>1.0669999999999999</v>
      </c>
      <c r="AW39">
        <v>1</v>
      </c>
      <c r="AZ39">
        <v>1</v>
      </c>
      <c r="BA39">
        <v>54.99</v>
      </c>
      <c r="BB39">
        <v>15.37</v>
      </c>
      <c r="BC39">
        <v>6.15</v>
      </c>
      <c r="BD39" t="s">
        <v>3</v>
      </c>
      <c r="BE39" t="s">
        <v>3</v>
      </c>
      <c r="BF39" t="s">
        <v>3</v>
      </c>
      <c r="BG39" t="s">
        <v>3</v>
      </c>
      <c r="BH39">
        <v>0</v>
      </c>
      <c r="BI39">
        <v>1</v>
      </c>
      <c r="BJ39" t="s">
        <v>53</v>
      </c>
      <c r="BM39">
        <v>21</v>
      </c>
      <c r="BN39">
        <v>0</v>
      </c>
      <c r="BO39" t="s">
        <v>50</v>
      </c>
      <c r="BP39">
        <v>1</v>
      </c>
      <c r="BQ39">
        <v>30</v>
      </c>
      <c r="BR39">
        <v>0</v>
      </c>
      <c r="BS39">
        <v>54.99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109</v>
      </c>
      <c r="CA39">
        <v>61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1044</v>
      </c>
      <c r="CO39">
        <v>0</v>
      </c>
      <c r="CP39">
        <f t="shared" si="35"/>
        <v>0</v>
      </c>
      <c r="CQ39">
        <f t="shared" si="36"/>
        <v>274.17</v>
      </c>
      <c r="CR39">
        <f>(ROUND((ROUND(((((ET39*1.25)*1.1))*AV39*1),2)*BB39),2)+ROUND((ROUND(((AE39-(((EU39*1.25)*1.1)))*AV39*1),2)*BS39),2))</f>
        <v>1077.1300000000001</v>
      </c>
      <c r="CS39">
        <f t="shared" si="37"/>
        <v>488.86</v>
      </c>
      <c r="CT39">
        <f t="shared" si="38"/>
        <v>31566.46</v>
      </c>
      <c r="CU39">
        <f t="shared" si="39"/>
        <v>0</v>
      </c>
      <c r="CV39">
        <f t="shared" si="40"/>
        <v>45.486743500000003</v>
      </c>
      <c r="CW39">
        <f t="shared" si="41"/>
        <v>0</v>
      </c>
      <c r="CX39">
        <f t="shared" si="42"/>
        <v>0</v>
      </c>
      <c r="CY39">
        <f t="shared" si="43"/>
        <v>0</v>
      </c>
      <c r="CZ39">
        <f t="shared" si="44"/>
        <v>0</v>
      </c>
      <c r="DB39">
        <v>7</v>
      </c>
      <c r="DC39" t="s">
        <v>3</v>
      </c>
      <c r="DD39" t="s">
        <v>3</v>
      </c>
      <c r="DE39" t="s">
        <v>25</v>
      </c>
      <c r="DF39" t="s">
        <v>25</v>
      </c>
      <c r="DG39" t="s">
        <v>26</v>
      </c>
      <c r="DH39" t="s">
        <v>3</v>
      </c>
      <c r="DI39" t="s">
        <v>26</v>
      </c>
      <c r="DJ39" t="s">
        <v>25</v>
      </c>
      <c r="DK39" t="s">
        <v>3</v>
      </c>
      <c r="DL39" t="s">
        <v>3</v>
      </c>
      <c r="DM39" t="s">
        <v>3</v>
      </c>
      <c r="DN39">
        <v>0</v>
      </c>
      <c r="DO39">
        <v>0</v>
      </c>
      <c r="DP39">
        <v>1</v>
      </c>
      <c r="DQ39">
        <v>1</v>
      </c>
      <c r="DU39">
        <v>1013</v>
      </c>
      <c r="DV39" t="s">
        <v>52</v>
      </c>
      <c r="DW39" t="s">
        <v>52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58807897</v>
      </c>
      <c r="EF39">
        <v>30</v>
      </c>
      <c r="EG39" t="s">
        <v>27</v>
      </c>
      <c r="EH39">
        <v>0</v>
      </c>
      <c r="EI39" t="s">
        <v>3</v>
      </c>
      <c r="EJ39">
        <v>1</v>
      </c>
      <c r="EK39">
        <v>21</v>
      </c>
      <c r="EL39" t="s">
        <v>28</v>
      </c>
      <c r="EM39" t="s">
        <v>29</v>
      </c>
      <c r="EO39" t="s">
        <v>30</v>
      </c>
      <c r="EQ39">
        <v>1024</v>
      </c>
      <c r="ER39">
        <v>517.64</v>
      </c>
      <c r="ES39">
        <v>44.58</v>
      </c>
      <c r="ET39">
        <v>47.77</v>
      </c>
      <c r="EU39">
        <v>6.06</v>
      </c>
      <c r="EV39">
        <v>425.29</v>
      </c>
      <c r="EW39">
        <v>33.700000000000003</v>
      </c>
      <c r="EX39">
        <v>0</v>
      </c>
      <c r="EY39">
        <v>0</v>
      </c>
      <c r="FQ39">
        <v>0</v>
      </c>
      <c r="FR39">
        <v>0</v>
      </c>
      <c r="FS39">
        <v>0</v>
      </c>
      <c r="FX39">
        <v>109</v>
      </c>
      <c r="FY39">
        <v>61</v>
      </c>
      <c r="GA39" t="s">
        <v>3</v>
      </c>
      <c r="GD39">
        <v>1</v>
      </c>
      <c r="GF39">
        <v>568000979</v>
      </c>
      <c r="GG39">
        <v>2</v>
      </c>
      <c r="GH39">
        <v>1</v>
      </c>
      <c r="GI39">
        <v>2</v>
      </c>
      <c r="GJ39">
        <v>0</v>
      </c>
      <c r="GK39">
        <v>0</v>
      </c>
      <c r="GL39">
        <f t="shared" si="45"/>
        <v>0</v>
      </c>
      <c r="GM39">
        <f t="shared" si="46"/>
        <v>0</v>
      </c>
      <c r="GN39">
        <f t="shared" si="47"/>
        <v>0</v>
      </c>
      <c r="GO39">
        <f t="shared" si="48"/>
        <v>0</v>
      </c>
      <c r="GP39">
        <f t="shared" si="49"/>
        <v>0</v>
      </c>
      <c r="GR39">
        <v>0</v>
      </c>
      <c r="GS39">
        <v>3</v>
      </c>
      <c r="GT39">
        <v>0</v>
      </c>
      <c r="GU39" t="s">
        <v>3</v>
      </c>
      <c r="GV39">
        <f t="shared" si="50"/>
        <v>0</v>
      </c>
      <c r="GW39">
        <v>1</v>
      </c>
      <c r="GX39">
        <f t="shared" si="51"/>
        <v>0</v>
      </c>
      <c r="HA39">
        <v>0</v>
      </c>
      <c r="HB39">
        <v>0</v>
      </c>
      <c r="HC39">
        <f t="shared" si="52"/>
        <v>0</v>
      </c>
      <c r="HE39" t="s">
        <v>3</v>
      </c>
      <c r="HF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2">
      <c r="A40" s="2">
        <v>18</v>
      </c>
      <c r="B40" s="2">
        <v>1</v>
      </c>
      <c r="C40" s="2">
        <v>37</v>
      </c>
      <c r="D40" s="2"/>
      <c r="E40" s="2" t="s">
        <v>3</v>
      </c>
      <c r="F40" s="2" t="s">
        <v>46</v>
      </c>
      <c r="G40" s="2" t="s">
        <v>47</v>
      </c>
      <c r="H40" s="2" t="s">
        <v>48</v>
      </c>
      <c r="I40" s="2">
        <f>I38*J40</f>
        <v>0</v>
      </c>
      <c r="J40" s="2">
        <v>0.66666700000000001</v>
      </c>
      <c r="K40" s="2">
        <v>0.66666700000000001</v>
      </c>
      <c r="L40" s="2"/>
      <c r="M40" s="2"/>
      <c r="N40" s="2"/>
      <c r="O40" s="2">
        <f t="shared" si="21"/>
        <v>0</v>
      </c>
      <c r="P40" s="2">
        <f t="shared" si="22"/>
        <v>0</v>
      </c>
      <c r="Q40" s="2">
        <f t="shared" ref="Q40:Q47" si="58">(ROUND((ROUND(((ET40)*AV40*I40),2)*BB40),2)+ROUND((ROUND(((AE40-(EU40))*AV40*I40),2)*BS40),2))</f>
        <v>0</v>
      </c>
      <c r="R40" s="2">
        <f t="shared" si="23"/>
        <v>0</v>
      </c>
      <c r="S40" s="2">
        <f t="shared" si="24"/>
        <v>0</v>
      </c>
      <c r="T40" s="2">
        <f t="shared" si="25"/>
        <v>0</v>
      </c>
      <c r="U40" s="2">
        <f t="shared" si="26"/>
        <v>0</v>
      </c>
      <c r="V40" s="2">
        <f t="shared" si="27"/>
        <v>0</v>
      </c>
      <c r="W40" s="2">
        <f t="shared" si="28"/>
        <v>0</v>
      </c>
      <c r="X40" s="2">
        <f t="shared" si="29"/>
        <v>0</v>
      </c>
      <c r="Y40" s="2">
        <f t="shared" si="30"/>
        <v>0</v>
      </c>
      <c r="Z40" s="2"/>
      <c r="AA40" s="2">
        <v>-1</v>
      </c>
      <c r="AB40" s="2">
        <f t="shared" si="31"/>
        <v>526.22</v>
      </c>
      <c r="AC40" s="2">
        <f t="shared" si="32"/>
        <v>526.22</v>
      </c>
      <c r="AD40" s="2">
        <f t="shared" ref="AD40:AD47" si="59">ROUND((((ET40)-(EU40))+AE40),6)</f>
        <v>0</v>
      </c>
      <c r="AE40" s="2">
        <f t="shared" ref="AE40:AF47" si="60">ROUND((EU40),6)</f>
        <v>0</v>
      </c>
      <c r="AF40" s="2">
        <f t="shared" si="60"/>
        <v>0</v>
      </c>
      <c r="AG40" s="2">
        <f t="shared" si="33"/>
        <v>0</v>
      </c>
      <c r="AH40" s="2">
        <f t="shared" ref="AH40:AI47" si="61">(EW40)</f>
        <v>0</v>
      </c>
      <c r="AI40" s="2">
        <f t="shared" si="61"/>
        <v>0</v>
      </c>
      <c r="AJ40" s="2">
        <f t="shared" si="34"/>
        <v>0</v>
      </c>
      <c r="AK40" s="2">
        <v>526.22</v>
      </c>
      <c r="AL40" s="2">
        <v>526.22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109</v>
      </c>
      <c r="AU40" s="2">
        <v>61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1</v>
      </c>
      <c r="BJ40" s="2" t="s">
        <v>49</v>
      </c>
      <c r="BK40" s="2"/>
      <c r="BL40" s="2"/>
      <c r="BM40" s="2">
        <v>21</v>
      </c>
      <c r="BN40" s="2">
        <v>0</v>
      </c>
      <c r="BO40" s="2" t="s">
        <v>3</v>
      </c>
      <c r="BP40" s="2">
        <v>0</v>
      </c>
      <c r="BQ40" s="2">
        <v>30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109</v>
      </c>
      <c r="CA40" s="2">
        <v>61</v>
      </c>
      <c r="CB40" s="2" t="s">
        <v>3</v>
      </c>
      <c r="CC40" s="2"/>
      <c r="CD40" s="2"/>
      <c r="CE40" s="2">
        <v>30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</v>
      </c>
      <c r="CO40" s="2">
        <v>0</v>
      </c>
      <c r="CP40" s="2">
        <f t="shared" si="35"/>
        <v>0</v>
      </c>
      <c r="CQ40" s="2">
        <f t="shared" si="36"/>
        <v>526.22</v>
      </c>
      <c r="CR40" s="2">
        <f t="shared" ref="CR40:CR47" si="62">(ROUND((ROUND(((ET40)*AV40*1),2)*BB40),2)+ROUND((ROUND(((AE40-(EU40))*AV40*1),2)*BS40),2))</f>
        <v>0</v>
      </c>
      <c r="CS40" s="2">
        <f t="shared" si="37"/>
        <v>0</v>
      </c>
      <c r="CT40" s="2">
        <f t="shared" si="38"/>
        <v>0</v>
      </c>
      <c r="CU40" s="2">
        <f t="shared" si="39"/>
        <v>0</v>
      </c>
      <c r="CV40" s="2">
        <f t="shared" si="40"/>
        <v>0</v>
      </c>
      <c r="CW40" s="2">
        <f t="shared" si="41"/>
        <v>0</v>
      </c>
      <c r="CX40" s="2">
        <f t="shared" si="42"/>
        <v>0</v>
      </c>
      <c r="CY40" s="2">
        <f t="shared" si="43"/>
        <v>0</v>
      </c>
      <c r="CZ40" s="2">
        <f t="shared" si="44"/>
        <v>0</v>
      </c>
      <c r="DA40" s="2"/>
      <c r="DB40" s="2"/>
      <c r="DC40" s="2" t="s">
        <v>3</v>
      </c>
      <c r="DD40" s="2" t="s">
        <v>3</v>
      </c>
      <c r="DE40" s="2" t="s">
        <v>3</v>
      </c>
      <c r="DF40" s="2" t="s">
        <v>3</v>
      </c>
      <c r="DG40" s="2" t="s">
        <v>3</v>
      </c>
      <c r="DH40" s="2" t="s">
        <v>3</v>
      </c>
      <c r="DI40" s="2" t="s">
        <v>3</v>
      </c>
      <c r="DJ40" s="2" t="s">
        <v>3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1010</v>
      </c>
      <c r="DV40" s="2" t="s">
        <v>48</v>
      </c>
      <c r="DW40" s="2" t="s">
        <v>48</v>
      </c>
      <c r="DX40" s="2">
        <v>100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58807897</v>
      </c>
      <c r="EF40" s="2">
        <v>30</v>
      </c>
      <c r="EG40" s="2" t="s">
        <v>27</v>
      </c>
      <c r="EH40" s="2">
        <v>0</v>
      </c>
      <c r="EI40" s="2" t="s">
        <v>3</v>
      </c>
      <c r="EJ40" s="2">
        <v>1</v>
      </c>
      <c r="EK40" s="2">
        <v>21</v>
      </c>
      <c r="EL40" s="2" t="s">
        <v>28</v>
      </c>
      <c r="EM40" s="2" t="s">
        <v>29</v>
      </c>
      <c r="EN40" s="2"/>
      <c r="EO40" s="2" t="s">
        <v>3</v>
      </c>
      <c r="EP40" s="2"/>
      <c r="EQ40" s="2">
        <v>1024</v>
      </c>
      <c r="ER40" s="2">
        <v>526.22</v>
      </c>
      <c r="ES40" s="2">
        <v>526.22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109</v>
      </c>
      <c r="FY40" s="2">
        <v>61</v>
      </c>
      <c r="FZ40" s="2"/>
      <c r="GA40" s="2" t="s">
        <v>3</v>
      </c>
      <c r="GB40" s="2"/>
      <c r="GC40" s="2"/>
      <c r="GD40" s="2">
        <v>1</v>
      </c>
      <c r="GE40" s="2"/>
      <c r="GF40" s="2">
        <v>1873919888</v>
      </c>
      <c r="GG40" s="2">
        <v>2</v>
      </c>
      <c r="GH40" s="2">
        <v>1</v>
      </c>
      <c r="GI40" s="2">
        <v>-2</v>
      </c>
      <c r="GJ40" s="2">
        <v>0</v>
      </c>
      <c r="GK40" s="2">
        <v>0</v>
      </c>
      <c r="GL40" s="2">
        <f t="shared" si="45"/>
        <v>0</v>
      </c>
      <c r="GM40" s="2">
        <f t="shared" si="46"/>
        <v>0</v>
      </c>
      <c r="GN40" s="2">
        <f t="shared" si="47"/>
        <v>0</v>
      </c>
      <c r="GO40" s="2">
        <f t="shared" si="48"/>
        <v>0</v>
      </c>
      <c r="GP40" s="2">
        <f t="shared" si="49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0"/>
        <v>0</v>
      </c>
      <c r="GW40" s="2">
        <v>1</v>
      </c>
      <c r="GX40" s="2">
        <f t="shared" si="51"/>
        <v>0</v>
      </c>
      <c r="GY40" s="2"/>
      <c r="GZ40" s="2"/>
      <c r="HA40" s="2">
        <v>0</v>
      </c>
      <c r="HB40" s="2">
        <v>0</v>
      </c>
      <c r="HC40" s="2">
        <f t="shared" si="52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>
        <v>18</v>
      </c>
      <c r="B41">
        <v>1</v>
      </c>
      <c r="C41">
        <v>53</v>
      </c>
      <c r="E41" t="s">
        <v>3</v>
      </c>
      <c r="F41" t="s">
        <v>46</v>
      </c>
      <c r="G41" t="s">
        <v>47</v>
      </c>
      <c r="H41" t="s">
        <v>48</v>
      </c>
      <c r="I41">
        <f>I39*J41</f>
        <v>0</v>
      </c>
      <c r="J41">
        <v>0.66666700000000001</v>
      </c>
      <c r="K41">
        <v>0.66666700000000001</v>
      </c>
      <c r="O41">
        <f t="shared" si="21"/>
        <v>0</v>
      </c>
      <c r="P41">
        <f t="shared" si="22"/>
        <v>0</v>
      </c>
      <c r="Q41">
        <f t="shared" si="58"/>
        <v>0</v>
      </c>
      <c r="R41">
        <f t="shared" si="23"/>
        <v>0</v>
      </c>
      <c r="S41">
        <f t="shared" si="24"/>
        <v>0</v>
      </c>
      <c r="T41">
        <f t="shared" si="25"/>
        <v>0</v>
      </c>
      <c r="U41">
        <f t="shared" si="26"/>
        <v>0</v>
      </c>
      <c r="V41">
        <f t="shared" si="27"/>
        <v>0</v>
      </c>
      <c r="W41">
        <f t="shared" si="28"/>
        <v>0</v>
      </c>
      <c r="X41">
        <f t="shared" si="29"/>
        <v>0</v>
      </c>
      <c r="Y41">
        <f t="shared" si="30"/>
        <v>0</v>
      </c>
      <c r="AA41">
        <v>-1</v>
      </c>
      <c r="AB41">
        <f t="shared" si="31"/>
        <v>526.22</v>
      </c>
      <c r="AC41">
        <f t="shared" si="32"/>
        <v>526.22</v>
      </c>
      <c r="AD41">
        <f t="shared" si="59"/>
        <v>0</v>
      </c>
      <c r="AE41">
        <f t="shared" si="60"/>
        <v>0</v>
      </c>
      <c r="AF41">
        <f t="shared" si="60"/>
        <v>0</v>
      </c>
      <c r="AG41">
        <f t="shared" si="33"/>
        <v>0</v>
      </c>
      <c r="AH41">
        <f t="shared" si="61"/>
        <v>0</v>
      </c>
      <c r="AI41">
        <f t="shared" si="61"/>
        <v>0</v>
      </c>
      <c r="AJ41">
        <f t="shared" si="34"/>
        <v>0</v>
      </c>
      <c r="AK41">
        <v>526.22</v>
      </c>
      <c r="AL41">
        <v>526.22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109</v>
      </c>
      <c r="AU41">
        <v>61</v>
      </c>
      <c r="AV41">
        <v>1</v>
      </c>
      <c r="AW41">
        <v>1</v>
      </c>
      <c r="AZ41">
        <v>1</v>
      </c>
      <c r="BA41">
        <v>1</v>
      </c>
      <c r="BB41">
        <v>1</v>
      </c>
      <c r="BC41">
        <v>2.79</v>
      </c>
      <c r="BD41" t="s">
        <v>3</v>
      </c>
      <c r="BE41" t="s">
        <v>3</v>
      </c>
      <c r="BF41" t="s">
        <v>3</v>
      </c>
      <c r="BG41" t="s">
        <v>3</v>
      </c>
      <c r="BH41">
        <v>3</v>
      </c>
      <c r="BI41">
        <v>1</v>
      </c>
      <c r="BJ41" t="s">
        <v>49</v>
      </c>
      <c r="BM41">
        <v>21</v>
      </c>
      <c r="BN41">
        <v>0</v>
      </c>
      <c r="BO41" t="s">
        <v>46</v>
      </c>
      <c r="BP41">
        <v>1</v>
      </c>
      <c r="BQ41">
        <v>30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109</v>
      </c>
      <c r="CA41">
        <v>61</v>
      </c>
      <c r="CB41" t="s">
        <v>3</v>
      </c>
      <c r="CE41">
        <v>30</v>
      </c>
      <c r="CF41">
        <v>0</v>
      </c>
      <c r="CG41">
        <v>0</v>
      </c>
      <c r="CM41">
        <v>0</v>
      </c>
      <c r="CN41" t="s">
        <v>3</v>
      </c>
      <c r="CO41">
        <v>0</v>
      </c>
      <c r="CP41">
        <f t="shared" si="35"/>
        <v>0</v>
      </c>
      <c r="CQ41">
        <f t="shared" si="36"/>
        <v>1468.15</v>
      </c>
      <c r="CR41">
        <f t="shared" si="62"/>
        <v>0</v>
      </c>
      <c r="CS41">
        <f t="shared" si="37"/>
        <v>0</v>
      </c>
      <c r="CT41">
        <f t="shared" si="38"/>
        <v>0</v>
      </c>
      <c r="CU41">
        <f t="shared" si="39"/>
        <v>0</v>
      </c>
      <c r="CV41">
        <f t="shared" si="40"/>
        <v>0</v>
      </c>
      <c r="CW41">
        <f t="shared" si="41"/>
        <v>0</v>
      </c>
      <c r="CX41">
        <f t="shared" si="42"/>
        <v>0</v>
      </c>
      <c r="CY41">
        <f t="shared" si="43"/>
        <v>0</v>
      </c>
      <c r="CZ41">
        <f t="shared" si="44"/>
        <v>0</v>
      </c>
      <c r="DC41" t="s">
        <v>3</v>
      </c>
      <c r="DD41" t="s">
        <v>3</v>
      </c>
      <c r="DE41" t="s">
        <v>3</v>
      </c>
      <c r="DF41" t="s">
        <v>3</v>
      </c>
      <c r="DG41" t="s">
        <v>3</v>
      </c>
      <c r="DH41" t="s">
        <v>3</v>
      </c>
      <c r="DI41" t="s">
        <v>3</v>
      </c>
      <c r="DJ41" t="s">
        <v>3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1010</v>
      </c>
      <c r="DV41" t="s">
        <v>48</v>
      </c>
      <c r="DW41" t="s">
        <v>48</v>
      </c>
      <c r="DX41">
        <v>100</v>
      </c>
      <c r="DZ41" t="s">
        <v>3</v>
      </c>
      <c r="EA41" t="s">
        <v>3</v>
      </c>
      <c r="EB41" t="s">
        <v>3</v>
      </c>
      <c r="EC41" t="s">
        <v>3</v>
      </c>
      <c r="EE41">
        <v>58807897</v>
      </c>
      <c r="EF41">
        <v>30</v>
      </c>
      <c r="EG41" t="s">
        <v>27</v>
      </c>
      <c r="EH41">
        <v>0</v>
      </c>
      <c r="EI41" t="s">
        <v>3</v>
      </c>
      <c r="EJ41">
        <v>1</v>
      </c>
      <c r="EK41">
        <v>21</v>
      </c>
      <c r="EL41" t="s">
        <v>28</v>
      </c>
      <c r="EM41" t="s">
        <v>29</v>
      </c>
      <c r="EO41" t="s">
        <v>3</v>
      </c>
      <c r="EQ41">
        <v>1024</v>
      </c>
      <c r="ER41">
        <v>526.22</v>
      </c>
      <c r="ES41">
        <v>526.22</v>
      </c>
      <c r="ET41">
        <v>0</v>
      </c>
      <c r="EU41">
        <v>0</v>
      </c>
      <c r="EV41">
        <v>0</v>
      </c>
      <c r="EW41">
        <v>0</v>
      </c>
      <c r="EX41">
        <v>0</v>
      </c>
      <c r="FQ41">
        <v>0</v>
      </c>
      <c r="FR41">
        <v>0</v>
      </c>
      <c r="FS41">
        <v>0</v>
      </c>
      <c r="FX41">
        <v>109</v>
      </c>
      <c r="FY41">
        <v>61</v>
      </c>
      <c r="GA41" t="s">
        <v>3</v>
      </c>
      <c r="GD41">
        <v>1</v>
      </c>
      <c r="GF41">
        <v>1873919888</v>
      </c>
      <c r="GG41">
        <v>2</v>
      </c>
      <c r="GH41">
        <v>1</v>
      </c>
      <c r="GI41">
        <v>2</v>
      </c>
      <c r="GJ41">
        <v>0</v>
      </c>
      <c r="GK41">
        <v>0</v>
      </c>
      <c r="GL41">
        <f t="shared" si="45"/>
        <v>0</v>
      </c>
      <c r="GM41">
        <f t="shared" si="46"/>
        <v>0</v>
      </c>
      <c r="GN41">
        <f t="shared" si="47"/>
        <v>0</v>
      </c>
      <c r="GO41">
        <f t="shared" si="48"/>
        <v>0</v>
      </c>
      <c r="GP41">
        <f t="shared" si="49"/>
        <v>0</v>
      </c>
      <c r="GR41">
        <v>0</v>
      </c>
      <c r="GS41">
        <v>3</v>
      </c>
      <c r="GT41">
        <v>0</v>
      </c>
      <c r="GU41" t="s">
        <v>3</v>
      </c>
      <c r="GV41">
        <f t="shared" si="50"/>
        <v>0</v>
      </c>
      <c r="GW41">
        <v>1</v>
      </c>
      <c r="GX41">
        <f t="shared" si="51"/>
        <v>0</v>
      </c>
      <c r="HA41">
        <v>0</v>
      </c>
      <c r="HB41">
        <v>0</v>
      </c>
      <c r="HC41">
        <f t="shared" si="52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2">
      <c r="A42" s="2">
        <v>18</v>
      </c>
      <c r="B42" s="2">
        <v>1</v>
      </c>
      <c r="C42" s="2">
        <v>40</v>
      </c>
      <c r="D42" s="2"/>
      <c r="E42" s="2" t="s">
        <v>3</v>
      </c>
      <c r="F42" s="2" t="s">
        <v>37</v>
      </c>
      <c r="G42" s="2" t="s">
        <v>38</v>
      </c>
      <c r="H42" s="2" t="s">
        <v>39</v>
      </c>
      <c r="I42" s="2">
        <f>I38*J42</f>
        <v>0</v>
      </c>
      <c r="J42" s="2">
        <v>33.333333000000003</v>
      </c>
      <c r="K42" s="2">
        <v>33.333333000000003</v>
      </c>
      <c r="L42" s="2"/>
      <c r="M42" s="2"/>
      <c r="N42" s="2"/>
      <c r="O42" s="2">
        <f t="shared" si="21"/>
        <v>0</v>
      </c>
      <c r="P42" s="2">
        <f t="shared" si="22"/>
        <v>0</v>
      </c>
      <c r="Q42" s="2">
        <f t="shared" si="58"/>
        <v>0</v>
      </c>
      <c r="R42" s="2">
        <f t="shared" si="23"/>
        <v>0</v>
      </c>
      <c r="S42" s="2">
        <f t="shared" si="24"/>
        <v>0</v>
      </c>
      <c r="T42" s="2">
        <f t="shared" si="25"/>
        <v>0</v>
      </c>
      <c r="U42" s="2">
        <f t="shared" si="26"/>
        <v>0</v>
      </c>
      <c r="V42" s="2">
        <f t="shared" si="27"/>
        <v>0</v>
      </c>
      <c r="W42" s="2">
        <f t="shared" si="28"/>
        <v>0</v>
      </c>
      <c r="X42" s="2">
        <f t="shared" si="29"/>
        <v>0</v>
      </c>
      <c r="Y42" s="2">
        <f t="shared" si="30"/>
        <v>0</v>
      </c>
      <c r="Z42" s="2"/>
      <c r="AA42" s="2">
        <v>-1</v>
      </c>
      <c r="AB42" s="2">
        <f t="shared" si="31"/>
        <v>34.97</v>
      </c>
      <c r="AC42" s="2">
        <f t="shared" si="32"/>
        <v>34.97</v>
      </c>
      <c r="AD42" s="2">
        <f t="shared" si="59"/>
        <v>0</v>
      </c>
      <c r="AE42" s="2">
        <f t="shared" si="60"/>
        <v>0</v>
      </c>
      <c r="AF42" s="2">
        <f t="shared" si="60"/>
        <v>0</v>
      </c>
      <c r="AG42" s="2">
        <f t="shared" si="33"/>
        <v>0</v>
      </c>
      <c r="AH42" s="2">
        <f t="shared" si="61"/>
        <v>0</v>
      </c>
      <c r="AI42" s="2">
        <f t="shared" si="61"/>
        <v>0</v>
      </c>
      <c r="AJ42" s="2">
        <f t="shared" si="34"/>
        <v>0</v>
      </c>
      <c r="AK42" s="2">
        <v>34.97</v>
      </c>
      <c r="AL42" s="2">
        <v>34.97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109</v>
      </c>
      <c r="AU42" s="2">
        <v>61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1</v>
      </c>
      <c r="BJ42" s="2" t="s">
        <v>40</v>
      </c>
      <c r="BK42" s="2"/>
      <c r="BL42" s="2"/>
      <c r="BM42" s="2">
        <v>21</v>
      </c>
      <c r="BN42" s="2">
        <v>0</v>
      </c>
      <c r="BO42" s="2" t="s">
        <v>3</v>
      </c>
      <c r="BP42" s="2">
        <v>0</v>
      </c>
      <c r="BQ42" s="2">
        <v>30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109</v>
      </c>
      <c r="CA42" s="2">
        <v>61</v>
      </c>
      <c r="CB42" s="2" t="s">
        <v>3</v>
      </c>
      <c r="CC42" s="2"/>
      <c r="CD42" s="2"/>
      <c r="CE42" s="2">
        <v>30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35"/>
        <v>0</v>
      </c>
      <c r="CQ42" s="2">
        <f t="shared" si="36"/>
        <v>34.97</v>
      </c>
      <c r="CR42" s="2">
        <f t="shared" si="62"/>
        <v>0</v>
      </c>
      <c r="CS42" s="2">
        <f t="shared" si="37"/>
        <v>0</v>
      </c>
      <c r="CT42" s="2">
        <f t="shared" si="38"/>
        <v>0</v>
      </c>
      <c r="CU42" s="2">
        <f t="shared" si="39"/>
        <v>0</v>
      </c>
      <c r="CV42" s="2">
        <f t="shared" si="40"/>
        <v>0</v>
      </c>
      <c r="CW42" s="2">
        <f t="shared" si="41"/>
        <v>0</v>
      </c>
      <c r="CX42" s="2">
        <f t="shared" si="42"/>
        <v>0</v>
      </c>
      <c r="CY42" s="2">
        <f t="shared" si="43"/>
        <v>0</v>
      </c>
      <c r="CZ42" s="2">
        <f t="shared" si="44"/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39</v>
      </c>
      <c r="DW42" s="2" t="s">
        <v>39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58807897</v>
      </c>
      <c r="EF42" s="2">
        <v>30</v>
      </c>
      <c r="EG42" s="2" t="s">
        <v>27</v>
      </c>
      <c r="EH42" s="2">
        <v>0</v>
      </c>
      <c r="EI42" s="2" t="s">
        <v>3</v>
      </c>
      <c r="EJ42" s="2">
        <v>1</v>
      </c>
      <c r="EK42" s="2">
        <v>21</v>
      </c>
      <c r="EL42" s="2" t="s">
        <v>28</v>
      </c>
      <c r="EM42" s="2" t="s">
        <v>29</v>
      </c>
      <c r="EN42" s="2"/>
      <c r="EO42" s="2" t="s">
        <v>3</v>
      </c>
      <c r="EP42" s="2"/>
      <c r="EQ42" s="2">
        <v>1024</v>
      </c>
      <c r="ER42" s="2">
        <v>34.97</v>
      </c>
      <c r="ES42" s="2">
        <v>34.97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109</v>
      </c>
      <c r="FY42" s="2">
        <v>61</v>
      </c>
      <c r="FZ42" s="2"/>
      <c r="GA42" s="2" t="s">
        <v>3</v>
      </c>
      <c r="GB42" s="2"/>
      <c r="GC42" s="2"/>
      <c r="GD42" s="2">
        <v>1</v>
      </c>
      <c r="GE42" s="2"/>
      <c r="GF42" s="2">
        <v>-1914030801</v>
      </c>
      <c r="GG42" s="2">
        <v>2</v>
      </c>
      <c r="GH42" s="2">
        <v>1</v>
      </c>
      <c r="GI42" s="2">
        <v>-2</v>
      </c>
      <c r="GJ42" s="2">
        <v>0</v>
      </c>
      <c r="GK42" s="2">
        <v>0</v>
      </c>
      <c r="GL42" s="2">
        <f t="shared" si="45"/>
        <v>0</v>
      </c>
      <c r="GM42" s="2">
        <f t="shared" si="46"/>
        <v>0</v>
      </c>
      <c r="GN42" s="2">
        <f t="shared" si="47"/>
        <v>0</v>
      </c>
      <c r="GO42" s="2">
        <f t="shared" si="48"/>
        <v>0</v>
      </c>
      <c r="GP42" s="2">
        <f t="shared" si="49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0"/>
        <v>0</v>
      </c>
      <c r="GW42" s="2">
        <v>1</v>
      </c>
      <c r="GX42" s="2">
        <f t="shared" si="51"/>
        <v>0</v>
      </c>
      <c r="GY42" s="2"/>
      <c r="GZ42" s="2"/>
      <c r="HA42" s="2">
        <v>0</v>
      </c>
      <c r="HB42" s="2">
        <v>0</v>
      </c>
      <c r="HC42" s="2">
        <f t="shared" si="52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>
        <v>18</v>
      </c>
      <c r="B43">
        <v>1</v>
      </c>
      <c r="C43">
        <v>56</v>
      </c>
      <c r="E43" t="s">
        <v>3</v>
      </c>
      <c r="F43" t="s">
        <v>37</v>
      </c>
      <c r="G43" t="s">
        <v>38</v>
      </c>
      <c r="H43" t="s">
        <v>39</v>
      </c>
      <c r="I43">
        <f>I39*J43</f>
        <v>0</v>
      </c>
      <c r="J43">
        <v>33.333333000000003</v>
      </c>
      <c r="K43">
        <v>33.333333000000003</v>
      </c>
      <c r="O43">
        <f t="shared" si="21"/>
        <v>0</v>
      </c>
      <c r="P43">
        <f t="shared" si="22"/>
        <v>0</v>
      </c>
      <c r="Q43">
        <f t="shared" si="58"/>
        <v>0</v>
      </c>
      <c r="R43">
        <f t="shared" si="23"/>
        <v>0</v>
      </c>
      <c r="S43">
        <f t="shared" si="24"/>
        <v>0</v>
      </c>
      <c r="T43">
        <f t="shared" si="25"/>
        <v>0</v>
      </c>
      <c r="U43">
        <f t="shared" si="26"/>
        <v>0</v>
      </c>
      <c r="V43">
        <f t="shared" si="27"/>
        <v>0</v>
      </c>
      <c r="W43">
        <f t="shared" si="28"/>
        <v>0</v>
      </c>
      <c r="X43">
        <f t="shared" si="29"/>
        <v>0</v>
      </c>
      <c r="Y43">
        <f t="shared" si="30"/>
        <v>0</v>
      </c>
      <c r="AA43">
        <v>-1</v>
      </c>
      <c r="AB43">
        <f t="shared" si="31"/>
        <v>34.97</v>
      </c>
      <c r="AC43">
        <f t="shared" si="32"/>
        <v>34.97</v>
      </c>
      <c r="AD43">
        <f t="shared" si="59"/>
        <v>0</v>
      </c>
      <c r="AE43">
        <f t="shared" si="60"/>
        <v>0</v>
      </c>
      <c r="AF43">
        <f t="shared" si="60"/>
        <v>0</v>
      </c>
      <c r="AG43">
        <f t="shared" si="33"/>
        <v>0</v>
      </c>
      <c r="AH43">
        <f t="shared" si="61"/>
        <v>0</v>
      </c>
      <c r="AI43">
        <f t="shared" si="61"/>
        <v>0</v>
      </c>
      <c r="AJ43">
        <f t="shared" si="34"/>
        <v>0</v>
      </c>
      <c r="AK43">
        <v>34.97</v>
      </c>
      <c r="AL43">
        <v>34.97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109</v>
      </c>
      <c r="AU43">
        <v>61</v>
      </c>
      <c r="AV43">
        <v>1</v>
      </c>
      <c r="AW43">
        <v>1</v>
      </c>
      <c r="AZ43">
        <v>1</v>
      </c>
      <c r="BA43">
        <v>1</v>
      </c>
      <c r="BB43">
        <v>1</v>
      </c>
      <c r="BC43">
        <v>18.72</v>
      </c>
      <c r="BD43" t="s">
        <v>3</v>
      </c>
      <c r="BE43" t="s">
        <v>3</v>
      </c>
      <c r="BF43" t="s">
        <v>3</v>
      </c>
      <c r="BG43" t="s">
        <v>3</v>
      </c>
      <c r="BH43">
        <v>3</v>
      </c>
      <c r="BI43">
        <v>1</v>
      </c>
      <c r="BJ43" t="s">
        <v>40</v>
      </c>
      <c r="BM43">
        <v>21</v>
      </c>
      <c r="BN43">
        <v>0</v>
      </c>
      <c r="BO43" t="s">
        <v>37</v>
      </c>
      <c r="BP43">
        <v>1</v>
      </c>
      <c r="BQ43">
        <v>30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 t="s">
        <v>3</v>
      </c>
      <c r="BZ43">
        <v>109</v>
      </c>
      <c r="CA43">
        <v>61</v>
      </c>
      <c r="CB43" t="s">
        <v>3</v>
      </c>
      <c r="CE43">
        <v>30</v>
      </c>
      <c r="CF43">
        <v>0</v>
      </c>
      <c r="CG43">
        <v>0</v>
      </c>
      <c r="CM43">
        <v>0</v>
      </c>
      <c r="CN43" t="s">
        <v>3</v>
      </c>
      <c r="CO43">
        <v>0</v>
      </c>
      <c r="CP43">
        <f t="shared" si="35"/>
        <v>0</v>
      </c>
      <c r="CQ43">
        <f t="shared" si="36"/>
        <v>654.64</v>
      </c>
      <c r="CR43">
        <f t="shared" si="62"/>
        <v>0</v>
      </c>
      <c r="CS43">
        <f t="shared" si="37"/>
        <v>0</v>
      </c>
      <c r="CT43">
        <f t="shared" si="38"/>
        <v>0</v>
      </c>
      <c r="CU43">
        <f t="shared" si="39"/>
        <v>0</v>
      </c>
      <c r="CV43">
        <f t="shared" si="40"/>
        <v>0</v>
      </c>
      <c r="CW43">
        <f t="shared" si="41"/>
        <v>0</v>
      </c>
      <c r="CX43">
        <f t="shared" si="42"/>
        <v>0</v>
      </c>
      <c r="CY43">
        <f t="shared" si="43"/>
        <v>0</v>
      </c>
      <c r="CZ43">
        <f t="shared" si="44"/>
        <v>0</v>
      </c>
      <c r="DC43" t="s">
        <v>3</v>
      </c>
      <c r="DD43" t="s">
        <v>3</v>
      </c>
      <c r="DE43" t="s">
        <v>3</v>
      </c>
      <c r="DF43" t="s">
        <v>3</v>
      </c>
      <c r="DG43" t="s">
        <v>3</v>
      </c>
      <c r="DH43" t="s">
        <v>3</v>
      </c>
      <c r="DI43" t="s">
        <v>3</v>
      </c>
      <c r="DJ43" t="s">
        <v>3</v>
      </c>
      <c r="DK43" t="s">
        <v>3</v>
      </c>
      <c r="DL43" t="s">
        <v>3</v>
      </c>
      <c r="DM43" t="s">
        <v>3</v>
      </c>
      <c r="DN43">
        <v>0</v>
      </c>
      <c r="DO43">
        <v>0</v>
      </c>
      <c r="DP43">
        <v>1</v>
      </c>
      <c r="DQ43">
        <v>1</v>
      </c>
      <c r="DU43">
        <v>1010</v>
      </c>
      <c r="DV43" t="s">
        <v>39</v>
      </c>
      <c r="DW43" t="s">
        <v>39</v>
      </c>
      <c r="DX43">
        <v>1</v>
      </c>
      <c r="DZ43" t="s">
        <v>3</v>
      </c>
      <c r="EA43" t="s">
        <v>3</v>
      </c>
      <c r="EB43" t="s">
        <v>3</v>
      </c>
      <c r="EC43" t="s">
        <v>3</v>
      </c>
      <c r="EE43">
        <v>58807897</v>
      </c>
      <c r="EF43">
        <v>30</v>
      </c>
      <c r="EG43" t="s">
        <v>27</v>
      </c>
      <c r="EH43">
        <v>0</v>
      </c>
      <c r="EI43" t="s">
        <v>3</v>
      </c>
      <c r="EJ43">
        <v>1</v>
      </c>
      <c r="EK43">
        <v>21</v>
      </c>
      <c r="EL43" t="s">
        <v>28</v>
      </c>
      <c r="EM43" t="s">
        <v>29</v>
      </c>
      <c r="EO43" t="s">
        <v>3</v>
      </c>
      <c r="EQ43">
        <v>1024</v>
      </c>
      <c r="ER43">
        <v>34.97</v>
      </c>
      <c r="ES43">
        <v>34.97</v>
      </c>
      <c r="ET43">
        <v>0</v>
      </c>
      <c r="EU43">
        <v>0</v>
      </c>
      <c r="EV43">
        <v>0</v>
      </c>
      <c r="EW43">
        <v>0</v>
      </c>
      <c r="EX43">
        <v>0</v>
      </c>
      <c r="FQ43">
        <v>0</v>
      </c>
      <c r="FR43">
        <v>0</v>
      </c>
      <c r="FS43">
        <v>0</v>
      </c>
      <c r="FX43">
        <v>109</v>
      </c>
      <c r="FY43">
        <v>61</v>
      </c>
      <c r="GA43" t="s">
        <v>3</v>
      </c>
      <c r="GD43">
        <v>1</v>
      </c>
      <c r="GF43">
        <v>-1914030801</v>
      </c>
      <c r="GG43">
        <v>2</v>
      </c>
      <c r="GH43">
        <v>1</v>
      </c>
      <c r="GI43">
        <v>2</v>
      </c>
      <c r="GJ43">
        <v>0</v>
      </c>
      <c r="GK43">
        <v>0</v>
      </c>
      <c r="GL43">
        <f t="shared" si="45"/>
        <v>0</v>
      </c>
      <c r="GM43">
        <f t="shared" si="46"/>
        <v>0</v>
      </c>
      <c r="GN43">
        <f t="shared" si="47"/>
        <v>0</v>
      </c>
      <c r="GO43">
        <f t="shared" si="48"/>
        <v>0</v>
      </c>
      <c r="GP43">
        <f t="shared" si="49"/>
        <v>0</v>
      </c>
      <c r="GR43">
        <v>0</v>
      </c>
      <c r="GS43">
        <v>3</v>
      </c>
      <c r="GT43">
        <v>0</v>
      </c>
      <c r="GU43" t="s">
        <v>3</v>
      </c>
      <c r="GV43">
        <f t="shared" si="50"/>
        <v>0</v>
      </c>
      <c r="GW43">
        <v>1</v>
      </c>
      <c r="GX43">
        <f t="shared" si="51"/>
        <v>0</v>
      </c>
      <c r="HA43">
        <v>0</v>
      </c>
      <c r="HB43">
        <v>0</v>
      </c>
      <c r="HC43">
        <f t="shared" si="52"/>
        <v>0</v>
      </c>
      <c r="HE43" t="s">
        <v>3</v>
      </c>
      <c r="HF43" t="s">
        <v>3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S43">
        <v>0</v>
      </c>
      <c r="IK43">
        <v>0</v>
      </c>
    </row>
    <row r="44" spans="1:255" x14ac:dyDescent="0.2">
      <c r="A44" s="2">
        <v>18</v>
      </c>
      <c r="B44" s="2">
        <v>1</v>
      </c>
      <c r="C44" s="2">
        <v>39</v>
      </c>
      <c r="D44" s="2"/>
      <c r="E44" s="2" t="s">
        <v>3</v>
      </c>
      <c r="F44" s="2" t="s">
        <v>42</v>
      </c>
      <c r="G44" s="2" t="s">
        <v>43</v>
      </c>
      <c r="H44" s="2" t="s">
        <v>39</v>
      </c>
      <c r="I44" s="2">
        <f>I38*J44</f>
        <v>0</v>
      </c>
      <c r="J44" s="2">
        <v>244.444444</v>
      </c>
      <c r="K44" s="2">
        <v>244.444444</v>
      </c>
      <c r="L44" s="2"/>
      <c r="M44" s="2"/>
      <c r="N44" s="2"/>
      <c r="O44" s="2">
        <f t="shared" si="21"/>
        <v>0</v>
      </c>
      <c r="P44" s="2">
        <f t="shared" si="22"/>
        <v>0</v>
      </c>
      <c r="Q44" s="2">
        <f t="shared" si="58"/>
        <v>0</v>
      </c>
      <c r="R44" s="2">
        <f t="shared" si="23"/>
        <v>0</v>
      </c>
      <c r="S44" s="2">
        <f t="shared" si="24"/>
        <v>0</v>
      </c>
      <c r="T44" s="2">
        <f t="shared" si="25"/>
        <v>0</v>
      </c>
      <c r="U44" s="2">
        <f t="shared" si="26"/>
        <v>0</v>
      </c>
      <c r="V44" s="2">
        <f t="shared" si="27"/>
        <v>0</v>
      </c>
      <c r="W44" s="2">
        <f t="shared" si="28"/>
        <v>0</v>
      </c>
      <c r="X44" s="2">
        <f t="shared" si="29"/>
        <v>0</v>
      </c>
      <c r="Y44" s="2">
        <f t="shared" si="30"/>
        <v>0</v>
      </c>
      <c r="Z44" s="2"/>
      <c r="AA44" s="2">
        <v>-1</v>
      </c>
      <c r="AB44" s="2">
        <f t="shared" si="31"/>
        <v>24.61</v>
      </c>
      <c r="AC44" s="2">
        <f t="shared" si="32"/>
        <v>24.61</v>
      </c>
      <c r="AD44" s="2">
        <f t="shared" si="59"/>
        <v>0</v>
      </c>
      <c r="AE44" s="2">
        <f t="shared" si="60"/>
        <v>0</v>
      </c>
      <c r="AF44" s="2">
        <f t="shared" si="60"/>
        <v>0</v>
      </c>
      <c r="AG44" s="2">
        <f t="shared" si="33"/>
        <v>0</v>
      </c>
      <c r="AH44" s="2">
        <f t="shared" si="61"/>
        <v>0</v>
      </c>
      <c r="AI44" s="2">
        <f t="shared" si="61"/>
        <v>0</v>
      </c>
      <c r="AJ44" s="2">
        <f t="shared" si="34"/>
        <v>0</v>
      </c>
      <c r="AK44" s="2">
        <v>24.61</v>
      </c>
      <c r="AL44" s="2">
        <v>24.61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109</v>
      </c>
      <c r="AU44" s="2">
        <v>61</v>
      </c>
      <c r="AV44" s="2">
        <v>1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3</v>
      </c>
      <c r="BI44" s="2">
        <v>1</v>
      </c>
      <c r="BJ44" s="2" t="s">
        <v>44</v>
      </c>
      <c r="BK44" s="2"/>
      <c r="BL44" s="2"/>
      <c r="BM44" s="2">
        <v>21</v>
      </c>
      <c r="BN44" s="2">
        <v>0</v>
      </c>
      <c r="BO44" s="2" t="s">
        <v>3</v>
      </c>
      <c r="BP44" s="2">
        <v>0</v>
      </c>
      <c r="BQ44" s="2">
        <v>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109</v>
      </c>
      <c r="CA44" s="2">
        <v>61</v>
      </c>
      <c r="CB44" s="2" t="s">
        <v>3</v>
      </c>
      <c r="CC44" s="2"/>
      <c r="CD44" s="2"/>
      <c r="CE44" s="2">
        <v>30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</v>
      </c>
      <c r="CO44" s="2">
        <v>0</v>
      </c>
      <c r="CP44" s="2">
        <f t="shared" si="35"/>
        <v>0</v>
      </c>
      <c r="CQ44" s="2">
        <f t="shared" si="36"/>
        <v>24.61</v>
      </c>
      <c r="CR44" s="2">
        <f t="shared" si="62"/>
        <v>0</v>
      </c>
      <c r="CS44" s="2">
        <f t="shared" si="37"/>
        <v>0</v>
      </c>
      <c r="CT44" s="2">
        <f t="shared" si="38"/>
        <v>0</v>
      </c>
      <c r="CU44" s="2">
        <f t="shared" si="39"/>
        <v>0</v>
      </c>
      <c r="CV44" s="2">
        <f t="shared" si="40"/>
        <v>0</v>
      </c>
      <c r="CW44" s="2">
        <f t="shared" si="41"/>
        <v>0</v>
      </c>
      <c r="CX44" s="2">
        <f t="shared" si="42"/>
        <v>0</v>
      </c>
      <c r="CY44" s="2">
        <f t="shared" si="43"/>
        <v>0</v>
      </c>
      <c r="CZ44" s="2">
        <f t="shared" si="44"/>
        <v>0</v>
      </c>
      <c r="DA44" s="2"/>
      <c r="DB44" s="2"/>
      <c r="DC44" s="2" t="s">
        <v>3</v>
      </c>
      <c r="DD44" s="2" t="s">
        <v>3</v>
      </c>
      <c r="DE44" s="2" t="s">
        <v>3</v>
      </c>
      <c r="DF44" s="2" t="s">
        <v>3</v>
      </c>
      <c r="DG44" s="2" t="s">
        <v>3</v>
      </c>
      <c r="DH44" s="2" t="s">
        <v>3</v>
      </c>
      <c r="DI44" s="2" t="s">
        <v>3</v>
      </c>
      <c r="DJ44" s="2" t="s">
        <v>3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1010</v>
      </c>
      <c r="DV44" s="2" t="s">
        <v>39</v>
      </c>
      <c r="DW44" s="2" t="s">
        <v>39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58807897</v>
      </c>
      <c r="EF44" s="2">
        <v>30</v>
      </c>
      <c r="EG44" s="2" t="s">
        <v>27</v>
      </c>
      <c r="EH44" s="2">
        <v>0</v>
      </c>
      <c r="EI44" s="2" t="s">
        <v>3</v>
      </c>
      <c r="EJ44" s="2">
        <v>1</v>
      </c>
      <c r="EK44" s="2">
        <v>21</v>
      </c>
      <c r="EL44" s="2" t="s">
        <v>28</v>
      </c>
      <c r="EM44" s="2" t="s">
        <v>29</v>
      </c>
      <c r="EN44" s="2"/>
      <c r="EO44" s="2" t="s">
        <v>3</v>
      </c>
      <c r="EP44" s="2"/>
      <c r="EQ44" s="2">
        <v>1024</v>
      </c>
      <c r="ER44" s="2">
        <v>24.61</v>
      </c>
      <c r="ES44" s="2">
        <v>24.61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109</v>
      </c>
      <c r="FY44" s="2">
        <v>61</v>
      </c>
      <c r="FZ44" s="2"/>
      <c r="GA44" s="2" t="s">
        <v>3</v>
      </c>
      <c r="GB44" s="2"/>
      <c r="GC44" s="2"/>
      <c r="GD44" s="2">
        <v>1</v>
      </c>
      <c r="GE44" s="2"/>
      <c r="GF44" s="2">
        <v>-877742701</v>
      </c>
      <c r="GG44" s="2">
        <v>2</v>
      </c>
      <c r="GH44" s="2">
        <v>1</v>
      </c>
      <c r="GI44" s="2">
        <v>-2</v>
      </c>
      <c r="GJ44" s="2">
        <v>0</v>
      </c>
      <c r="GK44" s="2">
        <v>0</v>
      </c>
      <c r="GL44" s="2">
        <f t="shared" si="45"/>
        <v>0</v>
      </c>
      <c r="GM44" s="2">
        <f t="shared" si="46"/>
        <v>0</v>
      </c>
      <c r="GN44" s="2">
        <f t="shared" si="47"/>
        <v>0</v>
      </c>
      <c r="GO44" s="2">
        <f t="shared" si="48"/>
        <v>0</v>
      </c>
      <c r="GP44" s="2">
        <f t="shared" si="49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0"/>
        <v>0</v>
      </c>
      <c r="GW44" s="2">
        <v>1</v>
      </c>
      <c r="GX44" s="2">
        <f t="shared" si="51"/>
        <v>0</v>
      </c>
      <c r="GY44" s="2"/>
      <c r="GZ44" s="2"/>
      <c r="HA44" s="2">
        <v>0</v>
      </c>
      <c r="HB44" s="2">
        <v>0</v>
      </c>
      <c r="HC44" s="2">
        <f t="shared" si="52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>
        <v>18</v>
      </c>
      <c r="B45">
        <v>1</v>
      </c>
      <c r="C45">
        <v>55</v>
      </c>
      <c r="E45" t="s">
        <v>3</v>
      </c>
      <c r="F45" t="s">
        <v>42</v>
      </c>
      <c r="G45" t="s">
        <v>43</v>
      </c>
      <c r="H45" t="s">
        <v>39</v>
      </c>
      <c r="I45">
        <f>I39*J45</f>
        <v>0</v>
      </c>
      <c r="J45">
        <v>244.444444</v>
      </c>
      <c r="K45">
        <v>244.444444</v>
      </c>
      <c r="O45">
        <f t="shared" si="21"/>
        <v>0</v>
      </c>
      <c r="P45">
        <f t="shared" si="22"/>
        <v>0</v>
      </c>
      <c r="Q45">
        <f t="shared" si="58"/>
        <v>0</v>
      </c>
      <c r="R45">
        <f t="shared" si="23"/>
        <v>0</v>
      </c>
      <c r="S45">
        <f t="shared" si="24"/>
        <v>0</v>
      </c>
      <c r="T45">
        <f t="shared" si="25"/>
        <v>0</v>
      </c>
      <c r="U45">
        <f t="shared" si="26"/>
        <v>0</v>
      </c>
      <c r="V45">
        <f t="shared" si="27"/>
        <v>0</v>
      </c>
      <c r="W45">
        <f t="shared" si="28"/>
        <v>0</v>
      </c>
      <c r="X45">
        <f t="shared" si="29"/>
        <v>0</v>
      </c>
      <c r="Y45">
        <f t="shared" si="30"/>
        <v>0</v>
      </c>
      <c r="AA45">
        <v>-1</v>
      </c>
      <c r="AB45">
        <f t="shared" si="31"/>
        <v>24.61</v>
      </c>
      <c r="AC45">
        <f t="shared" si="32"/>
        <v>24.61</v>
      </c>
      <c r="AD45">
        <f t="shared" si="59"/>
        <v>0</v>
      </c>
      <c r="AE45">
        <f t="shared" si="60"/>
        <v>0</v>
      </c>
      <c r="AF45">
        <f t="shared" si="60"/>
        <v>0</v>
      </c>
      <c r="AG45">
        <f t="shared" si="33"/>
        <v>0</v>
      </c>
      <c r="AH45">
        <f t="shared" si="61"/>
        <v>0</v>
      </c>
      <c r="AI45">
        <f t="shared" si="61"/>
        <v>0</v>
      </c>
      <c r="AJ45">
        <f t="shared" si="34"/>
        <v>0</v>
      </c>
      <c r="AK45">
        <v>24.61</v>
      </c>
      <c r="AL45">
        <v>24.61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109</v>
      </c>
      <c r="AU45">
        <v>61</v>
      </c>
      <c r="AV45">
        <v>1</v>
      </c>
      <c r="AW45">
        <v>1</v>
      </c>
      <c r="AZ45">
        <v>1</v>
      </c>
      <c r="BA45">
        <v>1</v>
      </c>
      <c r="BB45">
        <v>1</v>
      </c>
      <c r="BC45">
        <v>35.58</v>
      </c>
      <c r="BD45" t="s">
        <v>3</v>
      </c>
      <c r="BE45" t="s">
        <v>3</v>
      </c>
      <c r="BF45" t="s">
        <v>3</v>
      </c>
      <c r="BG45" t="s">
        <v>3</v>
      </c>
      <c r="BH45">
        <v>3</v>
      </c>
      <c r="BI45">
        <v>1</v>
      </c>
      <c r="BJ45" t="s">
        <v>44</v>
      </c>
      <c r="BM45">
        <v>21</v>
      </c>
      <c r="BN45">
        <v>0</v>
      </c>
      <c r="BO45" t="s">
        <v>42</v>
      </c>
      <c r="BP45">
        <v>1</v>
      </c>
      <c r="BQ45">
        <v>30</v>
      </c>
      <c r="BR45">
        <v>0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 t="s">
        <v>3</v>
      </c>
      <c r="BZ45">
        <v>109</v>
      </c>
      <c r="CA45">
        <v>61</v>
      </c>
      <c r="CB45" t="s">
        <v>3</v>
      </c>
      <c r="CE45">
        <v>30</v>
      </c>
      <c r="CF45">
        <v>0</v>
      </c>
      <c r="CG45">
        <v>0</v>
      </c>
      <c r="CM45">
        <v>0</v>
      </c>
      <c r="CN45" t="s">
        <v>3</v>
      </c>
      <c r="CO45">
        <v>0</v>
      </c>
      <c r="CP45">
        <f t="shared" si="35"/>
        <v>0</v>
      </c>
      <c r="CQ45">
        <f t="shared" si="36"/>
        <v>875.62</v>
      </c>
      <c r="CR45">
        <f t="shared" si="62"/>
        <v>0</v>
      </c>
      <c r="CS45">
        <f t="shared" si="37"/>
        <v>0</v>
      </c>
      <c r="CT45">
        <f t="shared" si="38"/>
        <v>0</v>
      </c>
      <c r="CU45">
        <f t="shared" si="39"/>
        <v>0</v>
      </c>
      <c r="CV45">
        <f t="shared" si="40"/>
        <v>0</v>
      </c>
      <c r="CW45">
        <f t="shared" si="41"/>
        <v>0</v>
      </c>
      <c r="CX45">
        <f t="shared" si="42"/>
        <v>0</v>
      </c>
      <c r="CY45">
        <f t="shared" si="43"/>
        <v>0</v>
      </c>
      <c r="CZ45">
        <f t="shared" si="44"/>
        <v>0</v>
      </c>
      <c r="DC45" t="s">
        <v>3</v>
      </c>
      <c r="DD45" t="s">
        <v>3</v>
      </c>
      <c r="DE45" t="s">
        <v>3</v>
      </c>
      <c r="DF45" t="s">
        <v>3</v>
      </c>
      <c r="DG45" t="s">
        <v>3</v>
      </c>
      <c r="DH45" t="s">
        <v>3</v>
      </c>
      <c r="DI45" t="s">
        <v>3</v>
      </c>
      <c r="DJ45" t="s">
        <v>3</v>
      </c>
      <c r="DK45" t="s">
        <v>3</v>
      </c>
      <c r="DL45" t="s">
        <v>3</v>
      </c>
      <c r="DM45" t="s">
        <v>3</v>
      </c>
      <c r="DN45">
        <v>0</v>
      </c>
      <c r="DO45">
        <v>0</v>
      </c>
      <c r="DP45">
        <v>1</v>
      </c>
      <c r="DQ45">
        <v>1</v>
      </c>
      <c r="DU45">
        <v>1010</v>
      </c>
      <c r="DV45" t="s">
        <v>39</v>
      </c>
      <c r="DW45" t="s">
        <v>39</v>
      </c>
      <c r="DX45">
        <v>1</v>
      </c>
      <c r="DZ45" t="s">
        <v>3</v>
      </c>
      <c r="EA45" t="s">
        <v>3</v>
      </c>
      <c r="EB45" t="s">
        <v>3</v>
      </c>
      <c r="EC45" t="s">
        <v>3</v>
      </c>
      <c r="EE45">
        <v>58807897</v>
      </c>
      <c r="EF45">
        <v>30</v>
      </c>
      <c r="EG45" t="s">
        <v>27</v>
      </c>
      <c r="EH45">
        <v>0</v>
      </c>
      <c r="EI45" t="s">
        <v>3</v>
      </c>
      <c r="EJ45">
        <v>1</v>
      </c>
      <c r="EK45">
        <v>21</v>
      </c>
      <c r="EL45" t="s">
        <v>28</v>
      </c>
      <c r="EM45" t="s">
        <v>29</v>
      </c>
      <c r="EO45" t="s">
        <v>3</v>
      </c>
      <c r="EQ45">
        <v>1024</v>
      </c>
      <c r="ER45">
        <v>24.61</v>
      </c>
      <c r="ES45">
        <v>24.61</v>
      </c>
      <c r="ET45">
        <v>0</v>
      </c>
      <c r="EU45">
        <v>0</v>
      </c>
      <c r="EV45">
        <v>0</v>
      </c>
      <c r="EW45">
        <v>0</v>
      </c>
      <c r="EX45">
        <v>0</v>
      </c>
      <c r="FQ45">
        <v>0</v>
      </c>
      <c r="FR45">
        <v>0</v>
      </c>
      <c r="FS45">
        <v>0</v>
      </c>
      <c r="FX45">
        <v>109</v>
      </c>
      <c r="FY45">
        <v>61</v>
      </c>
      <c r="GA45" t="s">
        <v>3</v>
      </c>
      <c r="GD45">
        <v>1</v>
      </c>
      <c r="GF45">
        <v>-877742701</v>
      </c>
      <c r="GG45">
        <v>2</v>
      </c>
      <c r="GH45">
        <v>1</v>
      </c>
      <c r="GI45">
        <v>2</v>
      </c>
      <c r="GJ45">
        <v>0</v>
      </c>
      <c r="GK45">
        <v>0</v>
      </c>
      <c r="GL45">
        <f t="shared" si="45"/>
        <v>0</v>
      </c>
      <c r="GM45">
        <f t="shared" si="46"/>
        <v>0</v>
      </c>
      <c r="GN45">
        <f t="shared" si="47"/>
        <v>0</v>
      </c>
      <c r="GO45">
        <f t="shared" si="48"/>
        <v>0</v>
      </c>
      <c r="GP45">
        <f t="shared" si="49"/>
        <v>0</v>
      </c>
      <c r="GR45">
        <v>0</v>
      </c>
      <c r="GS45">
        <v>3</v>
      </c>
      <c r="GT45">
        <v>0</v>
      </c>
      <c r="GU45" t="s">
        <v>3</v>
      </c>
      <c r="GV45">
        <f t="shared" si="50"/>
        <v>0</v>
      </c>
      <c r="GW45">
        <v>1</v>
      </c>
      <c r="GX45">
        <f t="shared" si="51"/>
        <v>0</v>
      </c>
      <c r="HA45">
        <v>0</v>
      </c>
      <c r="HB45">
        <v>0</v>
      </c>
      <c r="HC45">
        <f t="shared" si="52"/>
        <v>0</v>
      </c>
      <c r="HE45" t="s">
        <v>3</v>
      </c>
      <c r="HF45" t="s">
        <v>3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S45">
        <v>0</v>
      </c>
      <c r="IK45">
        <v>0</v>
      </c>
    </row>
    <row r="46" spans="1:255" x14ac:dyDescent="0.2">
      <c r="A46" s="2">
        <v>18</v>
      </c>
      <c r="B46" s="2">
        <v>1</v>
      </c>
      <c r="C46" s="2">
        <v>38</v>
      </c>
      <c r="D46" s="2"/>
      <c r="E46" s="2" t="s">
        <v>3</v>
      </c>
      <c r="F46" s="2" t="s">
        <v>32</v>
      </c>
      <c r="G46" s="2" t="s">
        <v>33</v>
      </c>
      <c r="H46" s="2" t="s">
        <v>34</v>
      </c>
      <c r="I46" s="2">
        <f>I38*J46</f>
        <v>0</v>
      </c>
      <c r="J46" s="2">
        <v>100</v>
      </c>
      <c r="K46" s="2">
        <v>100</v>
      </c>
      <c r="L46" s="2"/>
      <c r="M46" s="2"/>
      <c r="N46" s="2"/>
      <c r="O46" s="2">
        <f t="shared" si="21"/>
        <v>0</v>
      </c>
      <c r="P46" s="2">
        <f t="shared" si="22"/>
        <v>0</v>
      </c>
      <c r="Q46" s="2">
        <f t="shared" si="58"/>
        <v>0</v>
      </c>
      <c r="R46" s="2">
        <f t="shared" si="23"/>
        <v>0</v>
      </c>
      <c r="S46" s="2">
        <f t="shared" si="24"/>
        <v>0</v>
      </c>
      <c r="T46" s="2">
        <f t="shared" si="25"/>
        <v>0</v>
      </c>
      <c r="U46" s="2">
        <f t="shared" si="26"/>
        <v>0</v>
      </c>
      <c r="V46" s="2">
        <f t="shared" si="27"/>
        <v>0</v>
      </c>
      <c r="W46" s="2">
        <f t="shared" si="28"/>
        <v>0</v>
      </c>
      <c r="X46" s="2">
        <f t="shared" si="29"/>
        <v>0</v>
      </c>
      <c r="Y46" s="2">
        <f t="shared" si="30"/>
        <v>0</v>
      </c>
      <c r="Z46" s="2"/>
      <c r="AA46" s="2">
        <v>-1</v>
      </c>
      <c r="AB46" s="2">
        <f t="shared" si="31"/>
        <v>28.1</v>
      </c>
      <c r="AC46" s="2">
        <f t="shared" si="32"/>
        <v>28.1</v>
      </c>
      <c r="AD46" s="2">
        <f t="shared" si="59"/>
        <v>0</v>
      </c>
      <c r="AE46" s="2">
        <f t="shared" si="60"/>
        <v>0</v>
      </c>
      <c r="AF46" s="2">
        <f t="shared" si="60"/>
        <v>0</v>
      </c>
      <c r="AG46" s="2">
        <f t="shared" si="33"/>
        <v>0</v>
      </c>
      <c r="AH46" s="2">
        <f t="shared" si="61"/>
        <v>0</v>
      </c>
      <c r="AI46" s="2">
        <f t="shared" si="61"/>
        <v>0</v>
      </c>
      <c r="AJ46" s="2">
        <f t="shared" si="34"/>
        <v>0</v>
      </c>
      <c r="AK46" s="2">
        <v>28.1</v>
      </c>
      <c r="AL46" s="2">
        <v>28.1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109</v>
      </c>
      <c r="AU46" s="2">
        <v>61</v>
      </c>
      <c r="AV46" s="2">
        <v>1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3</v>
      </c>
      <c r="BI46" s="2">
        <v>1</v>
      </c>
      <c r="BJ46" s="2" t="s">
        <v>35</v>
      </c>
      <c r="BK46" s="2"/>
      <c r="BL46" s="2"/>
      <c r="BM46" s="2">
        <v>21</v>
      </c>
      <c r="BN46" s="2">
        <v>0</v>
      </c>
      <c r="BO46" s="2" t="s">
        <v>3</v>
      </c>
      <c r="BP46" s="2">
        <v>0</v>
      </c>
      <c r="BQ46" s="2">
        <v>30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109</v>
      </c>
      <c r="CA46" s="2">
        <v>61</v>
      </c>
      <c r="CB46" s="2" t="s">
        <v>3</v>
      </c>
      <c r="CC46" s="2"/>
      <c r="CD46" s="2"/>
      <c r="CE46" s="2">
        <v>30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</v>
      </c>
      <c r="CO46" s="2">
        <v>0</v>
      </c>
      <c r="CP46" s="2">
        <f t="shared" si="35"/>
        <v>0</v>
      </c>
      <c r="CQ46" s="2">
        <f t="shared" si="36"/>
        <v>28.1</v>
      </c>
      <c r="CR46" s="2">
        <f t="shared" si="62"/>
        <v>0</v>
      </c>
      <c r="CS46" s="2">
        <f t="shared" si="37"/>
        <v>0</v>
      </c>
      <c r="CT46" s="2">
        <f t="shared" si="38"/>
        <v>0</v>
      </c>
      <c r="CU46" s="2">
        <f t="shared" si="39"/>
        <v>0</v>
      </c>
      <c r="CV46" s="2">
        <f t="shared" si="40"/>
        <v>0</v>
      </c>
      <c r="CW46" s="2">
        <f t="shared" si="41"/>
        <v>0</v>
      </c>
      <c r="CX46" s="2">
        <f t="shared" si="42"/>
        <v>0</v>
      </c>
      <c r="CY46" s="2">
        <f t="shared" si="43"/>
        <v>0</v>
      </c>
      <c r="CZ46" s="2">
        <f t="shared" si="44"/>
        <v>0</v>
      </c>
      <c r="DA46" s="2"/>
      <c r="DB46" s="2"/>
      <c r="DC46" s="2" t="s">
        <v>3</v>
      </c>
      <c r="DD46" s="2" t="s">
        <v>3</v>
      </c>
      <c r="DE46" s="2" t="s">
        <v>3</v>
      </c>
      <c r="DF46" s="2" t="s">
        <v>3</v>
      </c>
      <c r="DG46" s="2" t="s">
        <v>3</v>
      </c>
      <c r="DH46" s="2" t="s">
        <v>3</v>
      </c>
      <c r="DI46" s="2" t="s">
        <v>3</v>
      </c>
      <c r="DJ46" s="2" t="s">
        <v>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1003</v>
      </c>
      <c r="DV46" s="2" t="s">
        <v>34</v>
      </c>
      <c r="DW46" s="2" t="s">
        <v>34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58807897</v>
      </c>
      <c r="EF46" s="2">
        <v>30</v>
      </c>
      <c r="EG46" s="2" t="s">
        <v>27</v>
      </c>
      <c r="EH46" s="2">
        <v>0</v>
      </c>
      <c r="EI46" s="2" t="s">
        <v>3</v>
      </c>
      <c r="EJ46" s="2">
        <v>1</v>
      </c>
      <c r="EK46" s="2">
        <v>21</v>
      </c>
      <c r="EL46" s="2" t="s">
        <v>28</v>
      </c>
      <c r="EM46" s="2" t="s">
        <v>29</v>
      </c>
      <c r="EN46" s="2"/>
      <c r="EO46" s="2" t="s">
        <v>3</v>
      </c>
      <c r="EP46" s="2"/>
      <c r="EQ46" s="2">
        <v>1024</v>
      </c>
      <c r="ER46" s="2">
        <v>28.1</v>
      </c>
      <c r="ES46" s="2">
        <v>28.1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109</v>
      </c>
      <c r="FY46" s="2">
        <v>61</v>
      </c>
      <c r="FZ46" s="2"/>
      <c r="GA46" s="2" t="s">
        <v>3</v>
      </c>
      <c r="GB46" s="2"/>
      <c r="GC46" s="2"/>
      <c r="GD46" s="2">
        <v>1</v>
      </c>
      <c r="GE46" s="2"/>
      <c r="GF46" s="2">
        <v>949658601</v>
      </c>
      <c r="GG46" s="2">
        <v>2</v>
      </c>
      <c r="GH46" s="2">
        <v>1</v>
      </c>
      <c r="GI46" s="2">
        <v>-2</v>
      </c>
      <c r="GJ46" s="2">
        <v>0</v>
      </c>
      <c r="GK46" s="2">
        <v>0</v>
      </c>
      <c r="GL46" s="2">
        <f t="shared" si="45"/>
        <v>0</v>
      </c>
      <c r="GM46" s="2">
        <f t="shared" si="46"/>
        <v>0</v>
      </c>
      <c r="GN46" s="2">
        <f t="shared" si="47"/>
        <v>0</v>
      </c>
      <c r="GO46" s="2">
        <f t="shared" si="48"/>
        <v>0</v>
      </c>
      <c r="GP46" s="2">
        <f t="shared" si="49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0"/>
        <v>0</v>
      </c>
      <c r="GW46" s="2">
        <v>1</v>
      </c>
      <c r="GX46" s="2">
        <f t="shared" si="51"/>
        <v>0</v>
      </c>
      <c r="GY46" s="2"/>
      <c r="GZ46" s="2"/>
      <c r="HA46" s="2">
        <v>0</v>
      </c>
      <c r="HB46" s="2">
        <v>0</v>
      </c>
      <c r="HC46" s="2">
        <f t="shared" si="52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>
        <v>18</v>
      </c>
      <c r="B47">
        <v>1</v>
      </c>
      <c r="C47">
        <v>54</v>
      </c>
      <c r="E47" t="s">
        <v>3</v>
      </c>
      <c r="F47" t="s">
        <v>32</v>
      </c>
      <c r="G47" t="s">
        <v>33</v>
      </c>
      <c r="H47" t="s">
        <v>34</v>
      </c>
      <c r="I47">
        <f>I39*J47</f>
        <v>0</v>
      </c>
      <c r="J47">
        <v>100</v>
      </c>
      <c r="K47">
        <v>100</v>
      </c>
      <c r="O47">
        <f t="shared" si="21"/>
        <v>0</v>
      </c>
      <c r="P47">
        <f t="shared" si="22"/>
        <v>0</v>
      </c>
      <c r="Q47">
        <f t="shared" si="58"/>
        <v>0</v>
      </c>
      <c r="R47">
        <f t="shared" si="23"/>
        <v>0</v>
      </c>
      <c r="S47">
        <f t="shared" si="24"/>
        <v>0</v>
      </c>
      <c r="T47">
        <f t="shared" si="25"/>
        <v>0</v>
      </c>
      <c r="U47">
        <f t="shared" si="26"/>
        <v>0</v>
      </c>
      <c r="V47">
        <f t="shared" si="27"/>
        <v>0</v>
      </c>
      <c r="W47">
        <f t="shared" si="28"/>
        <v>0</v>
      </c>
      <c r="X47">
        <f t="shared" si="29"/>
        <v>0</v>
      </c>
      <c r="Y47">
        <f t="shared" si="30"/>
        <v>0</v>
      </c>
      <c r="AA47">
        <v>-1</v>
      </c>
      <c r="AB47">
        <f t="shared" si="31"/>
        <v>28.1</v>
      </c>
      <c r="AC47">
        <f t="shared" si="32"/>
        <v>28.1</v>
      </c>
      <c r="AD47">
        <f t="shared" si="59"/>
        <v>0</v>
      </c>
      <c r="AE47">
        <f t="shared" si="60"/>
        <v>0</v>
      </c>
      <c r="AF47">
        <f t="shared" si="60"/>
        <v>0</v>
      </c>
      <c r="AG47">
        <f t="shared" si="33"/>
        <v>0</v>
      </c>
      <c r="AH47">
        <f t="shared" si="61"/>
        <v>0</v>
      </c>
      <c r="AI47">
        <f t="shared" si="61"/>
        <v>0</v>
      </c>
      <c r="AJ47">
        <f t="shared" si="34"/>
        <v>0</v>
      </c>
      <c r="AK47">
        <v>28.1</v>
      </c>
      <c r="AL47">
        <v>28.1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109</v>
      </c>
      <c r="AU47">
        <v>61</v>
      </c>
      <c r="AV47">
        <v>1</v>
      </c>
      <c r="AW47">
        <v>1</v>
      </c>
      <c r="AZ47">
        <v>1</v>
      </c>
      <c r="BA47">
        <v>1</v>
      </c>
      <c r="BB47">
        <v>1</v>
      </c>
      <c r="BC47">
        <v>18.63</v>
      </c>
      <c r="BD47" t="s">
        <v>3</v>
      </c>
      <c r="BE47" t="s">
        <v>3</v>
      </c>
      <c r="BF47" t="s">
        <v>3</v>
      </c>
      <c r="BG47" t="s">
        <v>3</v>
      </c>
      <c r="BH47">
        <v>3</v>
      </c>
      <c r="BI47">
        <v>1</v>
      </c>
      <c r="BJ47" t="s">
        <v>35</v>
      </c>
      <c r="BM47">
        <v>21</v>
      </c>
      <c r="BN47">
        <v>0</v>
      </c>
      <c r="BO47" t="s">
        <v>32</v>
      </c>
      <c r="BP47">
        <v>1</v>
      </c>
      <c r="BQ47">
        <v>30</v>
      </c>
      <c r="BR47">
        <v>0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 t="s">
        <v>3</v>
      </c>
      <c r="BZ47">
        <v>109</v>
      </c>
      <c r="CA47">
        <v>61</v>
      </c>
      <c r="CB47" t="s">
        <v>3</v>
      </c>
      <c r="CE47">
        <v>30</v>
      </c>
      <c r="CF47">
        <v>0</v>
      </c>
      <c r="CG47">
        <v>0</v>
      </c>
      <c r="CM47">
        <v>0</v>
      </c>
      <c r="CN47" t="s">
        <v>3</v>
      </c>
      <c r="CO47">
        <v>0</v>
      </c>
      <c r="CP47">
        <f t="shared" si="35"/>
        <v>0</v>
      </c>
      <c r="CQ47">
        <f t="shared" si="36"/>
        <v>523.5</v>
      </c>
      <c r="CR47">
        <f t="shared" si="62"/>
        <v>0</v>
      </c>
      <c r="CS47">
        <f t="shared" si="37"/>
        <v>0</v>
      </c>
      <c r="CT47">
        <f t="shared" si="38"/>
        <v>0</v>
      </c>
      <c r="CU47">
        <f t="shared" si="39"/>
        <v>0</v>
      </c>
      <c r="CV47">
        <f t="shared" si="40"/>
        <v>0</v>
      </c>
      <c r="CW47">
        <f t="shared" si="41"/>
        <v>0</v>
      </c>
      <c r="CX47">
        <f t="shared" si="42"/>
        <v>0</v>
      </c>
      <c r="CY47">
        <f t="shared" si="43"/>
        <v>0</v>
      </c>
      <c r="CZ47">
        <f t="shared" si="44"/>
        <v>0</v>
      </c>
      <c r="DC47" t="s">
        <v>3</v>
      </c>
      <c r="DD47" t="s">
        <v>3</v>
      </c>
      <c r="DE47" t="s">
        <v>3</v>
      </c>
      <c r="DF47" t="s">
        <v>3</v>
      </c>
      <c r="DG47" t="s">
        <v>3</v>
      </c>
      <c r="DH47" t="s">
        <v>3</v>
      </c>
      <c r="DI47" t="s">
        <v>3</v>
      </c>
      <c r="DJ47" t="s">
        <v>3</v>
      </c>
      <c r="DK47" t="s">
        <v>3</v>
      </c>
      <c r="DL47" t="s">
        <v>3</v>
      </c>
      <c r="DM47" t="s">
        <v>3</v>
      </c>
      <c r="DN47">
        <v>0</v>
      </c>
      <c r="DO47">
        <v>0</v>
      </c>
      <c r="DP47">
        <v>1</v>
      </c>
      <c r="DQ47">
        <v>1</v>
      </c>
      <c r="DU47">
        <v>1003</v>
      </c>
      <c r="DV47" t="s">
        <v>34</v>
      </c>
      <c r="DW47" t="s">
        <v>34</v>
      </c>
      <c r="DX47">
        <v>1</v>
      </c>
      <c r="DZ47" t="s">
        <v>3</v>
      </c>
      <c r="EA47" t="s">
        <v>3</v>
      </c>
      <c r="EB47" t="s">
        <v>3</v>
      </c>
      <c r="EC47" t="s">
        <v>3</v>
      </c>
      <c r="EE47">
        <v>58807897</v>
      </c>
      <c r="EF47">
        <v>30</v>
      </c>
      <c r="EG47" t="s">
        <v>27</v>
      </c>
      <c r="EH47">
        <v>0</v>
      </c>
      <c r="EI47" t="s">
        <v>3</v>
      </c>
      <c r="EJ47">
        <v>1</v>
      </c>
      <c r="EK47">
        <v>21</v>
      </c>
      <c r="EL47" t="s">
        <v>28</v>
      </c>
      <c r="EM47" t="s">
        <v>29</v>
      </c>
      <c r="EO47" t="s">
        <v>3</v>
      </c>
      <c r="EQ47">
        <v>1024</v>
      </c>
      <c r="ER47">
        <v>28.1</v>
      </c>
      <c r="ES47">
        <v>28.1</v>
      </c>
      <c r="ET47">
        <v>0</v>
      </c>
      <c r="EU47">
        <v>0</v>
      </c>
      <c r="EV47">
        <v>0</v>
      </c>
      <c r="EW47">
        <v>0</v>
      </c>
      <c r="EX47">
        <v>0</v>
      </c>
      <c r="FQ47">
        <v>0</v>
      </c>
      <c r="FR47">
        <v>0</v>
      </c>
      <c r="FS47">
        <v>0</v>
      </c>
      <c r="FX47">
        <v>109</v>
      </c>
      <c r="FY47">
        <v>61</v>
      </c>
      <c r="GA47" t="s">
        <v>3</v>
      </c>
      <c r="GD47">
        <v>1</v>
      </c>
      <c r="GF47">
        <v>949658601</v>
      </c>
      <c r="GG47">
        <v>2</v>
      </c>
      <c r="GH47">
        <v>1</v>
      </c>
      <c r="GI47">
        <v>2</v>
      </c>
      <c r="GJ47">
        <v>0</v>
      </c>
      <c r="GK47">
        <v>0</v>
      </c>
      <c r="GL47">
        <f t="shared" si="45"/>
        <v>0</v>
      </c>
      <c r="GM47">
        <f t="shared" si="46"/>
        <v>0</v>
      </c>
      <c r="GN47">
        <f t="shared" si="47"/>
        <v>0</v>
      </c>
      <c r="GO47">
        <f t="shared" si="48"/>
        <v>0</v>
      </c>
      <c r="GP47">
        <f t="shared" si="49"/>
        <v>0</v>
      </c>
      <c r="GR47">
        <v>0</v>
      </c>
      <c r="GS47">
        <v>3</v>
      </c>
      <c r="GT47">
        <v>0</v>
      </c>
      <c r="GU47" t="s">
        <v>3</v>
      </c>
      <c r="GV47">
        <f t="shared" si="50"/>
        <v>0</v>
      </c>
      <c r="GW47">
        <v>1</v>
      </c>
      <c r="GX47">
        <f t="shared" si="51"/>
        <v>0</v>
      </c>
      <c r="HA47">
        <v>0</v>
      </c>
      <c r="HB47">
        <v>0</v>
      </c>
      <c r="HC47">
        <f t="shared" si="52"/>
        <v>0</v>
      </c>
      <c r="HE47" t="s">
        <v>3</v>
      </c>
      <c r="HF47" t="s">
        <v>3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S47">
        <v>0</v>
      </c>
      <c r="IK47">
        <v>0</v>
      </c>
    </row>
    <row r="48" spans="1:255" x14ac:dyDescent="0.2">
      <c r="A48" s="2">
        <v>17</v>
      </c>
      <c r="B48" s="2">
        <v>1</v>
      </c>
      <c r="C48" s="2">
        <f>ROW(SmtRes!A67)</f>
        <v>67</v>
      </c>
      <c r="D48" s="2">
        <f>ROW(EtalonRes!A63)</f>
        <v>63</v>
      </c>
      <c r="E48" s="2" t="s">
        <v>54</v>
      </c>
      <c r="F48" s="2" t="s">
        <v>21</v>
      </c>
      <c r="G48" s="2" t="s">
        <v>22</v>
      </c>
      <c r="H48" s="2" t="s">
        <v>23</v>
      </c>
      <c r="I48" s="2">
        <f>ROUND(ROUND(110/100,4),9)</f>
        <v>1.1000000000000001</v>
      </c>
      <c r="J48" s="2">
        <v>0</v>
      </c>
      <c r="K48" s="2">
        <f>ROUND(ROUND(110/100,4),9)</f>
        <v>1.1000000000000001</v>
      </c>
      <c r="L48" s="2"/>
      <c r="M48" s="2"/>
      <c r="N48" s="2"/>
      <c r="O48" s="2">
        <f t="shared" si="21"/>
        <v>391.24</v>
      </c>
      <c r="P48" s="2">
        <f t="shared" si="22"/>
        <v>33.04</v>
      </c>
      <c r="Q48" s="2">
        <f>(ROUND((ROUND(((((ET48*1.25)*1.1))*AV48*I48),2)*BB48),2)+ROUND((ROUND(((AE48-(((EU48*1.25)*1.1)))*AV48*I48),2)*BS48),2))</f>
        <v>6.57</v>
      </c>
      <c r="R48" s="2">
        <f t="shared" si="23"/>
        <v>0.48</v>
      </c>
      <c r="S48" s="2">
        <f t="shared" si="24"/>
        <v>351.63</v>
      </c>
      <c r="T48" s="2">
        <f t="shared" si="25"/>
        <v>0</v>
      </c>
      <c r="U48" s="2">
        <f t="shared" si="26"/>
        <v>28.388047160000003</v>
      </c>
      <c r="V48" s="2">
        <f t="shared" si="27"/>
        <v>0</v>
      </c>
      <c r="W48" s="2">
        <f t="shared" si="28"/>
        <v>0</v>
      </c>
      <c r="X48" s="2">
        <f t="shared" si="29"/>
        <v>383.8</v>
      </c>
      <c r="Y48" s="2">
        <f t="shared" si="30"/>
        <v>214.79</v>
      </c>
      <c r="Z48" s="2"/>
      <c r="AA48" s="2">
        <v>59204062</v>
      </c>
      <c r="AB48" s="2">
        <f t="shared" si="31"/>
        <v>335.22620000000001</v>
      </c>
      <c r="AC48" s="2">
        <f t="shared" si="32"/>
        <v>30.04</v>
      </c>
      <c r="AD48" s="2">
        <f>ROUND((((((ET48*1.25)*1.1))-(((EU48*1.25)*1.1)))+AE48),6)</f>
        <v>5.5962500000000004</v>
      </c>
      <c r="AE48" s="2">
        <f>ROUND((((EU48*1.25)*1.1)),6)</f>
        <v>0.41249999999999998</v>
      </c>
      <c r="AF48" s="2">
        <f>ROUND((((EV48*1.15)*1.1)),6)</f>
        <v>299.58994999999999</v>
      </c>
      <c r="AG48" s="2">
        <f t="shared" si="33"/>
        <v>0</v>
      </c>
      <c r="AH48" s="2">
        <f>(((EW48*1.15)*1.1))</f>
        <v>24.186800000000002</v>
      </c>
      <c r="AI48" s="2">
        <f>(((EX48*1.25)*1.1))</f>
        <v>0</v>
      </c>
      <c r="AJ48" s="2">
        <f t="shared" si="34"/>
        <v>0</v>
      </c>
      <c r="AK48" s="2">
        <v>270.94</v>
      </c>
      <c r="AL48" s="2">
        <v>30.04</v>
      </c>
      <c r="AM48" s="2">
        <v>4.07</v>
      </c>
      <c r="AN48" s="2">
        <v>0.3</v>
      </c>
      <c r="AO48" s="2">
        <v>236.83</v>
      </c>
      <c r="AP48" s="2">
        <v>0</v>
      </c>
      <c r="AQ48" s="2">
        <v>19.12</v>
      </c>
      <c r="AR48" s="2">
        <v>0</v>
      </c>
      <c r="AS48" s="2">
        <v>0</v>
      </c>
      <c r="AT48" s="2">
        <v>109</v>
      </c>
      <c r="AU48" s="2">
        <v>61</v>
      </c>
      <c r="AV48" s="2">
        <v>1.0669999999999999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1</v>
      </c>
      <c r="BJ48" s="2" t="s">
        <v>24</v>
      </c>
      <c r="BK48" s="2"/>
      <c r="BL48" s="2"/>
      <c r="BM48" s="2">
        <v>21</v>
      </c>
      <c r="BN48" s="2">
        <v>0</v>
      </c>
      <c r="BO48" s="2" t="s">
        <v>21</v>
      </c>
      <c r="BP48" s="2">
        <v>1</v>
      </c>
      <c r="BQ48" s="2">
        <v>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109</v>
      </c>
      <c r="CA48" s="2">
        <v>61</v>
      </c>
      <c r="CB48" s="2" t="s">
        <v>3</v>
      </c>
      <c r="CC48" s="2"/>
      <c r="CD48" s="2"/>
      <c r="CE48" s="2">
        <v>30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1044</v>
      </c>
      <c r="CO48" s="2">
        <v>0</v>
      </c>
      <c r="CP48" s="2">
        <f t="shared" si="35"/>
        <v>391.24</v>
      </c>
      <c r="CQ48" s="2">
        <f t="shared" si="36"/>
        <v>30.04</v>
      </c>
      <c r="CR48" s="2">
        <f>(ROUND((ROUND(((((ET48*1.25)*1.1))*AV48*1),2)*BB48),2)+ROUND((ROUND(((AE48-(((EU48*1.25)*1.1)))*AV48*1),2)*BS48),2))</f>
        <v>5.97</v>
      </c>
      <c r="CS48" s="2">
        <f t="shared" si="37"/>
        <v>0.44</v>
      </c>
      <c r="CT48" s="2">
        <f t="shared" si="38"/>
        <v>319.66000000000003</v>
      </c>
      <c r="CU48" s="2">
        <f t="shared" si="39"/>
        <v>0</v>
      </c>
      <c r="CV48" s="2">
        <f t="shared" si="40"/>
        <v>25.807315599999999</v>
      </c>
      <c r="CW48" s="2">
        <f t="shared" si="41"/>
        <v>0</v>
      </c>
      <c r="CX48" s="2">
        <f t="shared" si="42"/>
        <v>0</v>
      </c>
      <c r="CY48" s="2">
        <f t="shared" si="43"/>
        <v>383.79989999999998</v>
      </c>
      <c r="CZ48" s="2">
        <f t="shared" si="44"/>
        <v>214.78709999999998</v>
      </c>
      <c r="DA48" s="2"/>
      <c r="DB48" s="2">
        <v>9</v>
      </c>
      <c r="DC48" s="2" t="s">
        <v>3</v>
      </c>
      <c r="DD48" s="2" t="s">
        <v>3</v>
      </c>
      <c r="DE48" s="2" t="s">
        <v>25</v>
      </c>
      <c r="DF48" s="2" t="s">
        <v>25</v>
      </c>
      <c r="DG48" s="2" t="s">
        <v>26</v>
      </c>
      <c r="DH48" s="2" t="s">
        <v>3</v>
      </c>
      <c r="DI48" s="2" t="s">
        <v>26</v>
      </c>
      <c r="DJ48" s="2" t="s">
        <v>25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1003</v>
      </c>
      <c r="DV48" s="2" t="s">
        <v>23</v>
      </c>
      <c r="DW48" s="2" t="s">
        <v>23</v>
      </c>
      <c r="DX48" s="2">
        <v>100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58807897</v>
      </c>
      <c r="EF48" s="2">
        <v>30</v>
      </c>
      <c r="EG48" s="2" t="s">
        <v>27</v>
      </c>
      <c r="EH48" s="2">
        <v>0</v>
      </c>
      <c r="EI48" s="2" t="s">
        <v>3</v>
      </c>
      <c r="EJ48" s="2">
        <v>1</v>
      </c>
      <c r="EK48" s="2">
        <v>21</v>
      </c>
      <c r="EL48" s="2" t="s">
        <v>28</v>
      </c>
      <c r="EM48" s="2" t="s">
        <v>29</v>
      </c>
      <c r="EN48" s="2"/>
      <c r="EO48" s="2" t="s">
        <v>30</v>
      </c>
      <c r="EP48" s="2"/>
      <c r="EQ48" s="2">
        <v>0</v>
      </c>
      <c r="ER48" s="2">
        <v>270.94</v>
      </c>
      <c r="ES48" s="2">
        <v>30.04</v>
      </c>
      <c r="ET48" s="2">
        <v>4.07</v>
      </c>
      <c r="EU48" s="2">
        <v>0.3</v>
      </c>
      <c r="EV48" s="2">
        <v>236.83</v>
      </c>
      <c r="EW48" s="2">
        <v>19.12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109</v>
      </c>
      <c r="FY48" s="2">
        <v>61</v>
      </c>
      <c r="FZ48" s="2"/>
      <c r="GA48" s="2" t="s">
        <v>3</v>
      </c>
      <c r="GB48" s="2"/>
      <c r="GC48" s="2"/>
      <c r="GD48" s="2">
        <v>1</v>
      </c>
      <c r="GE48" s="2"/>
      <c r="GF48" s="2">
        <v>-367569951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45"/>
        <v>0</v>
      </c>
      <c r="GM48" s="2">
        <f t="shared" si="46"/>
        <v>989.83</v>
      </c>
      <c r="GN48" s="2">
        <f t="shared" si="47"/>
        <v>989.83</v>
      </c>
      <c r="GO48" s="2">
        <f t="shared" si="48"/>
        <v>0</v>
      </c>
      <c r="GP48" s="2">
        <f t="shared" si="49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0"/>
        <v>0</v>
      </c>
      <c r="GW48" s="2">
        <v>1</v>
      </c>
      <c r="GX48" s="2">
        <f t="shared" si="51"/>
        <v>0</v>
      </c>
      <c r="GY48" s="2"/>
      <c r="GZ48" s="2"/>
      <c r="HA48" s="2">
        <v>0</v>
      </c>
      <c r="HB48" s="2">
        <v>0</v>
      </c>
      <c r="HC48" s="2">
        <f t="shared" si="52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>
        <v>17</v>
      </c>
      <c r="B49">
        <v>1</v>
      </c>
      <c r="C49">
        <f>ROW(SmtRes!A78)</f>
        <v>78</v>
      </c>
      <c r="D49">
        <f>ROW(EtalonRes!A74)</f>
        <v>74</v>
      </c>
      <c r="E49" t="s">
        <v>54</v>
      </c>
      <c r="F49" t="s">
        <v>21</v>
      </c>
      <c r="G49" t="s">
        <v>22</v>
      </c>
      <c r="H49" t="s">
        <v>23</v>
      </c>
      <c r="I49">
        <f>ROUND(ROUND(110/100,4),9)</f>
        <v>1.1000000000000001</v>
      </c>
      <c r="J49">
        <v>0</v>
      </c>
      <c r="K49">
        <f>ROUND(ROUND(110/100,4),9)</f>
        <v>1.1000000000000001</v>
      </c>
      <c r="O49">
        <f t="shared" si="21"/>
        <v>19477</v>
      </c>
      <c r="P49">
        <f t="shared" si="22"/>
        <v>59.14</v>
      </c>
      <c r="Q49">
        <f>(ROUND((ROUND(((((ET49*1.25)*1.1))*AV49*I49),2)*BB49),2)+ROUND((ROUND(((AE49-(((EU49*1.25)*1.1)))*AV49*I49),2)*BS49),2))</f>
        <v>81.73</v>
      </c>
      <c r="R49">
        <f t="shared" si="23"/>
        <v>26.4</v>
      </c>
      <c r="S49">
        <f t="shared" si="24"/>
        <v>19336.13</v>
      </c>
      <c r="T49">
        <f t="shared" si="25"/>
        <v>0</v>
      </c>
      <c r="U49">
        <f t="shared" si="26"/>
        <v>28.388047160000003</v>
      </c>
      <c r="V49">
        <f t="shared" si="27"/>
        <v>0</v>
      </c>
      <c r="W49">
        <f t="shared" si="28"/>
        <v>0</v>
      </c>
      <c r="X49">
        <f t="shared" si="29"/>
        <v>21105.16</v>
      </c>
      <c r="Y49">
        <f t="shared" si="30"/>
        <v>11811.14</v>
      </c>
      <c r="AA49">
        <v>59204059</v>
      </c>
      <c r="AB49">
        <f t="shared" si="31"/>
        <v>335.22620000000001</v>
      </c>
      <c r="AC49">
        <f t="shared" si="32"/>
        <v>30.04</v>
      </c>
      <c r="AD49">
        <f>ROUND((((((ET49*1.25)*1.1))-(((EU49*1.25)*1.1)))+AE49),6)</f>
        <v>5.5962500000000004</v>
      </c>
      <c r="AE49">
        <f>ROUND((((EU49*1.25)*1.1)),6)</f>
        <v>0.41249999999999998</v>
      </c>
      <c r="AF49">
        <f>ROUND((((EV49*1.15)*1.1)),6)</f>
        <v>299.58994999999999</v>
      </c>
      <c r="AG49">
        <f t="shared" si="33"/>
        <v>0</v>
      </c>
      <c r="AH49">
        <f>(((EW49*1.15)*1.1))</f>
        <v>24.186800000000002</v>
      </c>
      <c r="AI49">
        <f>(((EX49*1.25)*1.1))</f>
        <v>0</v>
      </c>
      <c r="AJ49">
        <f t="shared" si="34"/>
        <v>0</v>
      </c>
      <c r="AK49">
        <v>270.94</v>
      </c>
      <c r="AL49">
        <v>30.04</v>
      </c>
      <c r="AM49">
        <v>4.07</v>
      </c>
      <c r="AN49">
        <v>0.3</v>
      </c>
      <c r="AO49">
        <v>236.83</v>
      </c>
      <c r="AP49">
        <v>0</v>
      </c>
      <c r="AQ49">
        <v>19.12</v>
      </c>
      <c r="AR49">
        <v>0</v>
      </c>
      <c r="AS49">
        <v>0</v>
      </c>
      <c r="AT49">
        <v>109</v>
      </c>
      <c r="AU49">
        <v>61</v>
      </c>
      <c r="AV49">
        <v>1.0669999999999999</v>
      </c>
      <c r="AW49">
        <v>1</v>
      </c>
      <c r="AZ49">
        <v>1</v>
      </c>
      <c r="BA49">
        <v>54.99</v>
      </c>
      <c r="BB49">
        <v>12.44</v>
      </c>
      <c r="BC49">
        <v>1.79</v>
      </c>
      <c r="BD49" t="s">
        <v>3</v>
      </c>
      <c r="BE49" t="s">
        <v>3</v>
      </c>
      <c r="BF49" t="s">
        <v>3</v>
      </c>
      <c r="BG49" t="s">
        <v>3</v>
      </c>
      <c r="BH49">
        <v>0</v>
      </c>
      <c r="BI49">
        <v>1</v>
      </c>
      <c r="BJ49" t="s">
        <v>24</v>
      </c>
      <c r="BM49">
        <v>21</v>
      </c>
      <c r="BN49">
        <v>0</v>
      </c>
      <c r="BO49" t="s">
        <v>21</v>
      </c>
      <c r="BP49">
        <v>1</v>
      </c>
      <c r="BQ49">
        <v>30</v>
      </c>
      <c r="BR49">
        <v>0</v>
      </c>
      <c r="BS49">
        <v>54.99</v>
      </c>
      <c r="BT49">
        <v>1</v>
      </c>
      <c r="BU49">
        <v>1</v>
      </c>
      <c r="BV49">
        <v>1</v>
      </c>
      <c r="BW49">
        <v>1</v>
      </c>
      <c r="BX49">
        <v>1</v>
      </c>
      <c r="BY49" t="s">
        <v>3</v>
      </c>
      <c r="BZ49">
        <v>109</v>
      </c>
      <c r="CA49">
        <v>61</v>
      </c>
      <c r="CB49" t="s">
        <v>3</v>
      </c>
      <c r="CE49">
        <v>30</v>
      </c>
      <c r="CF49">
        <v>0</v>
      </c>
      <c r="CG49">
        <v>0</v>
      </c>
      <c r="CM49">
        <v>0</v>
      </c>
      <c r="CN49" t="s">
        <v>1044</v>
      </c>
      <c r="CO49">
        <v>0</v>
      </c>
      <c r="CP49">
        <f t="shared" si="35"/>
        <v>19477</v>
      </c>
      <c r="CQ49">
        <f t="shared" si="36"/>
        <v>53.77</v>
      </c>
      <c r="CR49">
        <f>(ROUND((ROUND(((((ET49*1.25)*1.1))*AV49*1),2)*BB49),2)+ROUND((ROUND(((AE49-(((EU49*1.25)*1.1)))*AV49*1),2)*BS49),2))</f>
        <v>74.27</v>
      </c>
      <c r="CS49">
        <f t="shared" si="37"/>
        <v>24.2</v>
      </c>
      <c r="CT49">
        <f t="shared" si="38"/>
        <v>17578.099999999999</v>
      </c>
      <c r="CU49">
        <f t="shared" si="39"/>
        <v>0</v>
      </c>
      <c r="CV49">
        <f t="shared" si="40"/>
        <v>25.807315599999999</v>
      </c>
      <c r="CW49">
        <f t="shared" si="41"/>
        <v>0</v>
      </c>
      <c r="CX49">
        <f t="shared" si="42"/>
        <v>0</v>
      </c>
      <c r="CY49">
        <f t="shared" si="43"/>
        <v>21105.157700000003</v>
      </c>
      <c r="CZ49">
        <f t="shared" si="44"/>
        <v>11811.143300000002</v>
      </c>
      <c r="DB49">
        <v>11</v>
      </c>
      <c r="DC49" t="s">
        <v>3</v>
      </c>
      <c r="DD49" t="s">
        <v>3</v>
      </c>
      <c r="DE49" t="s">
        <v>25</v>
      </c>
      <c r="DF49" t="s">
        <v>25</v>
      </c>
      <c r="DG49" t="s">
        <v>26</v>
      </c>
      <c r="DH49" t="s">
        <v>3</v>
      </c>
      <c r="DI49" t="s">
        <v>26</v>
      </c>
      <c r="DJ49" t="s">
        <v>25</v>
      </c>
      <c r="DK49" t="s">
        <v>3</v>
      </c>
      <c r="DL49" t="s">
        <v>3</v>
      </c>
      <c r="DM49" t="s">
        <v>3</v>
      </c>
      <c r="DN49">
        <v>0</v>
      </c>
      <c r="DO49">
        <v>0</v>
      </c>
      <c r="DP49">
        <v>1</v>
      </c>
      <c r="DQ49">
        <v>1</v>
      </c>
      <c r="DU49">
        <v>1003</v>
      </c>
      <c r="DV49" t="s">
        <v>23</v>
      </c>
      <c r="DW49" t="s">
        <v>23</v>
      </c>
      <c r="DX49">
        <v>100</v>
      </c>
      <c r="DZ49" t="s">
        <v>3</v>
      </c>
      <c r="EA49" t="s">
        <v>3</v>
      </c>
      <c r="EB49" t="s">
        <v>3</v>
      </c>
      <c r="EC49" t="s">
        <v>3</v>
      </c>
      <c r="EE49">
        <v>58807897</v>
      </c>
      <c r="EF49">
        <v>30</v>
      </c>
      <c r="EG49" t="s">
        <v>27</v>
      </c>
      <c r="EH49">
        <v>0</v>
      </c>
      <c r="EI49" t="s">
        <v>3</v>
      </c>
      <c r="EJ49">
        <v>1</v>
      </c>
      <c r="EK49">
        <v>21</v>
      </c>
      <c r="EL49" t="s">
        <v>28</v>
      </c>
      <c r="EM49" t="s">
        <v>29</v>
      </c>
      <c r="EO49" t="s">
        <v>30</v>
      </c>
      <c r="EQ49">
        <v>0</v>
      </c>
      <c r="ER49">
        <v>270.94</v>
      </c>
      <c r="ES49">
        <v>30.04</v>
      </c>
      <c r="ET49">
        <v>4.07</v>
      </c>
      <c r="EU49">
        <v>0.3</v>
      </c>
      <c r="EV49">
        <v>236.83</v>
      </c>
      <c r="EW49">
        <v>19.12</v>
      </c>
      <c r="EX49">
        <v>0</v>
      </c>
      <c r="EY49">
        <v>0</v>
      </c>
      <c r="FQ49">
        <v>0</v>
      </c>
      <c r="FR49">
        <v>0</v>
      </c>
      <c r="FS49">
        <v>0</v>
      </c>
      <c r="FX49">
        <v>109</v>
      </c>
      <c r="FY49">
        <v>61</v>
      </c>
      <c r="GA49" t="s">
        <v>3</v>
      </c>
      <c r="GD49">
        <v>1</v>
      </c>
      <c r="GF49">
        <v>-367569951</v>
      </c>
      <c r="GG49">
        <v>2</v>
      </c>
      <c r="GH49">
        <v>1</v>
      </c>
      <c r="GI49">
        <v>2</v>
      </c>
      <c r="GJ49">
        <v>0</v>
      </c>
      <c r="GK49">
        <v>0</v>
      </c>
      <c r="GL49">
        <f t="shared" si="45"/>
        <v>0</v>
      </c>
      <c r="GM49">
        <f t="shared" si="46"/>
        <v>52393.3</v>
      </c>
      <c r="GN49">
        <f t="shared" si="47"/>
        <v>52393.3</v>
      </c>
      <c r="GO49">
        <f t="shared" si="48"/>
        <v>0</v>
      </c>
      <c r="GP49">
        <f t="shared" si="49"/>
        <v>0</v>
      </c>
      <c r="GR49">
        <v>0</v>
      </c>
      <c r="GS49">
        <v>3</v>
      </c>
      <c r="GT49">
        <v>0</v>
      </c>
      <c r="GU49" t="s">
        <v>3</v>
      </c>
      <c r="GV49">
        <f t="shared" si="50"/>
        <v>0</v>
      </c>
      <c r="GW49">
        <v>1</v>
      </c>
      <c r="GX49">
        <f t="shared" si="51"/>
        <v>0</v>
      </c>
      <c r="HA49">
        <v>0</v>
      </c>
      <c r="HB49">
        <v>0</v>
      </c>
      <c r="HC49">
        <f t="shared" si="52"/>
        <v>0</v>
      </c>
      <c r="HE49" t="s">
        <v>3</v>
      </c>
      <c r="HF49" t="s">
        <v>3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S49">
        <v>0</v>
      </c>
      <c r="IK49">
        <v>0</v>
      </c>
    </row>
    <row r="50" spans="1:255" x14ac:dyDescent="0.2">
      <c r="A50" s="2">
        <v>18</v>
      </c>
      <c r="B50" s="2">
        <v>1</v>
      </c>
      <c r="C50" s="2">
        <v>66</v>
      </c>
      <c r="D50" s="2"/>
      <c r="E50" s="2" t="s">
        <v>55</v>
      </c>
      <c r="F50" s="2" t="s">
        <v>56</v>
      </c>
      <c r="G50" s="2" t="s">
        <v>57</v>
      </c>
      <c r="H50" s="2" t="s">
        <v>34</v>
      </c>
      <c r="I50" s="2">
        <f>I48*J50</f>
        <v>110</v>
      </c>
      <c r="J50" s="2">
        <v>99.999999999999986</v>
      </c>
      <c r="K50" s="2">
        <v>100</v>
      </c>
      <c r="L50" s="2"/>
      <c r="M50" s="2"/>
      <c r="N50" s="2"/>
      <c r="O50" s="2">
        <f t="shared" si="21"/>
        <v>3455.1</v>
      </c>
      <c r="P50" s="2">
        <f t="shared" si="22"/>
        <v>3455.1</v>
      </c>
      <c r="Q50" s="2">
        <f t="shared" ref="Q50:Q55" si="63">(ROUND((ROUND(((ET50)*AV50*I50),2)*BB50),2)+ROUND((ROUND(((AE50-(EU50))*AV50*I50),2)*BS50),2))</f>
        <v>0</v>
      </c>
      <c r="R50" s="2">
        <f t="shared" si="23"/>
        <v>0</v>
      </c>
      <c r="S50" s="2">
        <f t="shared" si="24"/>
        <v>0</v>
      </c>
      <c r="T50" s="2">
        <f t="shared" si="25"/>
        <v>0</v>
      </c>
      <c r="U50" s="2">
        <f t="shared" si="26"/>
        <v>0</v>
      </c>
      <c r="V50" s="2">
        <f t="shared" si="27"/>
        <v>0</v>
      </c>
      <c r="W50" s="2">
        <f t="shared" si="28"/>
        <v>0</v>
      </c>
      <c r="X50" s="2">
        <f t="shared" si="29"/>
        <v>0</v>
      </c>
      <c r="Y50" s="2">
        <f t="shared" si="30"/>
        <v>0</v>
      </c>
      <c r="Z50" s="2"/>
      <c r="AA50" s="2">
        <v>59204062</v>
      </c>
      <c r="AB50" s="2">
        <f t="shared" si="31"/>
        <v>31.41</v>
      </c>
      <c r="AC50" s="2">
        <f t="shared" si="32"/>
        <v>31.41</v>
      </c>
      <c r="AD50" s="2">
        <f t="shared" ref="AD50:AD55" si="64">ROUND((((ET50)-(EU50))+AE50),6)</f>
        <v>0</v>
      </c>
      <c r="AE50" s="2">
        <f t="shared" ref="AE50:AF55" si="65">ROUND((EU50),6)</f>
        <v>0</v>
      </c>
      <c r="AF50" s="2">
        <f t="shared" si="65"/>
        <v>0</v>
      </c>
      <c r="AG50" s="2">
        <f t="shared" si="33"/>
        <v>0</v>
      </c>
      <c r="AH50" s="2">
        <f t="shared" ref="AH50:AI55" si="66">(EW50)</f>
        <v>0</v>
      </c>
      <c r="AI50" s="2">
        <f t="shared" si="66"/>
        <v>0</v>
      </c>
      <c r="AJ50" s="2">
        <f t="shared" si="34"/>
        <v>0</v>
      </c>
      <c r="AK50" s="2">
        <v>31.41</v>
      </c>
      <c r="AL50" s="2">
        <v>31.41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109</v>
      </c>
      <c r="AU50" s="2">
        <v>61</v>
      </c>
      <c r="AV50" s="2">
        <v>1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3</v>
      </c>
      <c r="BI50" s="2">
        <v>1</v>
      </c>
      <c r="BJ50" s="2" t="s">
        <v>58</v>
      </c>
      <c r="BK50" s="2"/>
      <c r="BL50" s="2"/>
      <c r="BM50" s="2">
        <v>21</v>
      </c>
      <c r="BN50" s="2">
        <v>0</v>
      </c>
      <c r="BO50" s="2" t="s">
        <v>3</v>
      </c>
      <c r="BP50" s="2">
        <v>0</v>
      </c>
      <c r="BQ50" s="2">
        <v>30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109</v>
      </c>
      <c r="CA50" s="2">
        <v>61</v>
      </c>
      <c r="CB50" s="2" t="s">
        <v>3</v>
      </c>
      <c r="CC50" s="2"/>
      <c r="CD50" s="2"/>
      <c r="CE50" s="2">
        <v>30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3</v>
      </c>
      <c r="CO50" s="2">
        <v>0</v>
      </c>
      <c r="CP50" s="2">
        <f t="shared" si="35"/>
        <v>3455.1</v>
      </c>
      <c r="CQ50" s="2">
        <f t="shared" si="36"/>
        <v>31.41</v>
      </c>
      <c r="CR50" s="2">
        <f t="shared" ref="CR50:CR55" si="67">(ROUND((ROUND(((ET50)*AV50*1),2)*BB50),2)+ROUND((ROUND(((AE50-(EU50))*AV50*1),2)*BS50),2))</f>
        <v>0</v>
      </c>
      <c r="CS50" s="2">
        <f t="shared" si="37"/>
        <v>0</v>
      </c>
      <c r="CT50" s="2">
        <f t="shared" si="38"/>
        <v>0</v>
      </c>
      <c r="CU50" s="2">
        <f t="shared" si="39"/>
        <v>0</v>
      </c>
      <c r="CV50" s="2">
        <f t="shared" si="40"/>
        <v>0</v>
      </c>
      <c r="CW50" s="2">
        <f t="shared" si="41"/>
        <v>0</v>
      </c>
      <c r="CX50" s="2">
        <f t="shared" si="42"/>
        <v>0</v>
      </c>
      <c r="CY50" s="2">
        <f t="shared" si="43"/>
        <v>0</v>
      </c>
      <c r="CZ50" s="2">
        <f t="shared" si="44"/>
        <v>0</v>
      </c>
      <c r="DA50" s="2"/>
      <c r="DB50" s="2"/>
      <c r="DC50" s="2" t="s">
        <v>3</v>
      </c>
      <c r="DD50" s="2" t="s">
        <v>3</v>
      </c>
      <c r="DE50" s="2" t="s">
        <v>3</v>
      </c>
      <c r="DF50" s="2" t="s">
        <v>3</v>
      </c>
      <c r="DG50" s="2" t="s">
        <v>3</v>
      </c>
      <c r="DH50" s="2" t="s">
        <v>3</v>
      </c>
      <c r="DI50" s="2" t="s">
        <v>3</v>
      </c>
      <c r="DJ50" s="2" t="s">
        <v>3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1003</v>
      </c>
      <c r="DV50" s="2" t="s">
        <v>34</v>
      </c>
      <c r="DW50" s="2" t="s">
        <v>34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58807897</v>
      </c>
      <c r="EF50" s="2">
        <v>30</v>
      </c>
      <c r="EG50" s="2" t="s">
        <v>27</v>
      </c>
      <c r="EH50" s="2">
        <v>0</v>
      </c>
      <c r="EI50" s="2" t="s">
        <v>3</v>
      </c>
      <c r="EJ50" s="2">
        <v>1</v>
      </c>
      <c r="EK50" s="2">
        <v>21</v>
      </c>
      <c r="EL50" s="2" t="s">
        <v>28</v>
      </c>
      <c r="EM50" s="2" t="s">
        <v>29</v>
      </c>
      <c r="EN50" s="2"/>
      <c r="EO50" s="2" t="s">
        <v>3</v>
      </c>
      <c r="EP50" s="2"/>
      <c r="EQ50" s="2">
        <v>0</v>
      </c>
      <c r="ER50" s="2">
        <v>31.41</v>
      </c>
      <c r="ES50" s="2">
        <v>31.41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109</v>
      </c>
      <c r="FY50" s="2">
        <v>61</v>
      </c>
      <c r="FZ50" s="2"/>
      <c r="GA50" s="2" t="s">
        <v>3</v>
      </c>
      <c r="GB50" s="2"/>
      <c r="GC50" s="2"/>
      <c r="GD50" s="2">
        <v>1</v>
      </c>
      <c r="GE50" s="2"/>
      <c r="GF50" s="2">
        <v>-1171880344</v>
      </c>
      <c r="GG50" s="2">
        <v>2</v>
      </c>
      <c r="GH50" s="2">
        <v>1</v>
      </c>
      <c r="GI50" s="2">
        <v>-2</v>
      </c>
      <c r="GJ50" s="2">
        <v>0</v>
      </c>
      <c r="GK50" s="2">
        <v>0</v>
      </c>
      <c r="GL50" s="2">
        <f t="shared" si="45"/>
        <v>0</v>
      </c>
      <c r="GM50" s="2">
        <f t="shared" si="46"/>
        <v>3455.1</v>
      </c>
      <c r="GN50" s="2">
        <f t="shared" si="47"/>
        <v>3455.1</v>
      </c>
      <c r="GO50" s="2">
        <f t="shared" si="48"/>
        <v>0</v>
      </c>
      <c r="GP50" s="2">
        <f t="shared" si="49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0"/>
        <v>0</v>
      </c>
      <c r="GW50" s="2">
        <v>1</v>
      </c>
      <c r="GX50" s="2">
        <f t="shared" si="51"/>
        <v>0</v>
      </c>
      <c r="GY50" s="2"/>
      <c r="GZ50" s="2"/>
      <c r="HA50" s="2">
        <v>0</v>
      </c>
      <c r="HB50" s="2">
        <v>0</v>
      </c>
      <c r="HC50" s="2">
        <f t="shared" si="52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>
        <v>18</v>
      </c>
      <c r="B51">
        <v>1</v>
      </c>
      <c r="C51">
        <v>77</v>
      </c>
      <c r="E51" t="s">
        <v>55</v>
      </c>
      <c r="F51" t="s">
        <v>56</v>
      </c>
      <c r="G51" t="s">
        <v>57</v>
      </c>
      <c r="H51" t="s">
        <v>34</v>
      </c>
      <c r="I51">
        <f>I49*J51</f>
        <v>110</v>
      </c>
      <c r="J51">
        <v>99.999999999999986</v>
      </c>
      <c r="K51">
        <v>100</v>
      </c>
      <c r="O51">
        <f t="shared" si="21"/>
        <v>63953.9</v>
      </c>
      <c r="P51">
        <f t="shared" si="22"/>
        <v>63953.9</v>
      </c>
      <c r="Q51">
        <f t="shared" si="63"/>
        <v>0</v>
      </c>
      <c r="R51">
        <f t="shared" si="23"/>
        <v>0</v>
      </c>
      <c r="S51">
        <f t="shared" si="24"/>
        <v>0</v>
      </c>
      <c r="T51">
        <f t="shared" si="25"/>
        <v>0</v>
      </c>
      <c r="U51">
        <f t="shared" si="26"/>
        <v>0</v>
      </c>
      <c r="V51">
        <f t="shared" si="27"/>
        <v>0</v>
      </c>
      <c r="W51">
        <f t="shared" si="28"/>
        <v>0</v>
      </c>
      <c r="X51">
        <f t="shared" si="29"/>
        <v>0</v>
      </c>
      <c r="Y51">
        <f t="shared" si="30"/>
        <v>0</v>
      </c>
      <c r="AA51">
        <v>59204059</v>
      </c>
      <c r="AB51">
        <f t="shared" si="31"/>
        <v>31.41</v>
      </c>
      <c r="AC51">
        <f t="shared" si="32"/>
        <v>31.41</v>
      </c>
      <c r="AD51">
        <f t="shared" si="64"/>
        <v>0</v>
      </c>
      <c r="AE51">
        <f t="shared" si="65"/>
        <v>0</v>
      </c>
      <c r="AF51">
        <f t="shared" si="65"/>
        <v>0</v>
      </c>
      <c r="AG51">
        <f t="shared" si="33"/>
        <v>0</v>
      </c>
      <c r="AH51">
        <f t="shared" si="66"/>
        <v>0</v>
      </c>
      <c r="AI51">
        <f t="shared" si="66"/>
        <v>0</v>
      </c>
      <c r="AJ51">
        <f t="shared" si="34"/>
        <v>0</v>
      </c>
      <c r="AK51">
        <v>31.41</v>
      </c>
      <c r="AL51">
        <v>31.41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109</v>
      </c>
      <c r="AU51">
        <v>61</v>
      </c>
      <c r="AV51">
        <v>1</v>
      </c>
      <c r="AW51">
        <v>1</v>
      </c>
      <c r="AZ51">
        <v>1</v>
      </c>
      <c r="BA51">
        <v>1</v>
      </c>
      <c r="BB51">
        <v>1</v>
      </c>
      <c r="BC51">
        <v>18.510000000000002</v>
      </c>
      <c r="BD51" t="s">
        <v>3</v>
      </c>
      <c r="BE51" t="s">
        <v>3</v>
      </c>
      <c r="BF51" t="s">
        <v>3</v>
      </c>
      <c r="BG51" t="s">
        <v>3</v>
      </c>
      <c r="BH51">
        <v>3</v>
      </c>
      <c r="BI51">
        <v>1</v>
      </c>
      <c r="BJ51" t="s">
        <v>58</v>
      </c>
      <c r="BM51">
        <v>21</v>
      </c>
      <c r="BN51">
        <v>0</v>
      </c>
      <c r="BO51" t="s">
        <v>56</v>
      </c>
      <c r="BP51">
        <v>1</v>
      </c>
      <c r="BQ51">
        <v>30</v>
      </c>
      <c r="BR51">
        <v>0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 t="s">
        <v>3</v>
      </c>
      <c r="BZ51">
        <v>109</v>
      </c>
      <c r="CA51">
        <v>61</v>
      </c>
      <c r="CB51" t="s">
        <v>3</v>
      </c>
      <c r="CE51">
        <v>30</v>
      </c>
      <c r="CF51">
        <v>0</v>
      </c>
      <c r="CG51">
        <v>0</v>
      </c>
      <c r="CM51">
        <v>0</v>
      </c>
      <c r="CN51" t="s">
        <v>3</v>
      </c>
      <c r="CO51">
        <v>0</v>
      </c>
      <c r="CP51">
        <f t="shared" si="35"/>
        <v>63953.9</v>
      </c>
      <c r="CQ51">
        <f t="shared" si="36"/>
        <v>581.4</v>
      </c>
      <c r="CR51">
        <f t="shared" si="67"/>
        <v>0</v>
      </c>
      <c r="CS51">
        <f t="shared" si="37"/>
        <v>0</v>
      </c>
      <c r="CT51">
        <f t="shared" si="38"/>
        <v>0</v>
      </c>
      <c r="CU51">
        <f t="shared" si="39"/>
        <v>0</v>
      </c>
      <c r="CV51">
        <f t="shared" si="40"/>
        <v>0</v>
      </c>
      <c r="CW51">
        <f t="shared" si="41"/>
        <v>0</v>
      </c>
      <c r="CX51">
        <f t="shared" si="42"/>
        <v>0</v>
      </c>
      <c r="CY51">
        <f t="shared" si="43"/>
        <v>0</v>
      </c>
      <c r="CZ51">
        <f t="shared" si="44"/>
        <v>0</v>
      </c>
      <c r="DC51" t="s">
        <v>3</v>
      </c>
      <c r="DD51" t="s">
        <v>3</v>
      </c>
      <c r="DE51" t="s">
        <v>3</v>
      </c>
      <c r="DF51" t="s">
        <v>3</v>
      </c>
      <c r="DG51" t="s">
        <v>3</v>
      </c>
      <c r="DH51" t="s">
        <v>3</v>
      </c>
      <c r="DI51" t="s">
        <v>3</v>
      </c>
      <c r="DJ51" t="s">
        <v>3</v>
      </c>
      <c r="DK51" t="s">
        <v>3</v>
      </c>
      <c r="DL51" t="s">
        <v>3</v>
      </c>
      <c r="DM51" t="s">
        <v>3</v>
      </c>
      <c r="DN51">
        <v>0</v>
      </c>
      <c r="DO51">
        <v>0</v>
      </c>
      <c r="DP51">
        <v>1</v>
      </c>
      <c r="DQ51">
        <v>1</v>
      </c>
      <c r="DU51">
        <v>1003</v>
      </c>
      <c r="DV51" t="s">
        <v>34</v>
      </c>
      <c r="DW51" t="s">
        <v>34</v>
      </c>
      <c r="DX51">
        <v>1</v>
      </c>
      <c r="DZ51" t="s">
        <v>3</v>
      </c>
      <c r="EA51" t="s">
        <v>3</v>
      </c>
      <c r="EB51" t="s">
        <v>3</v>
      </c>
      <c r="EC51" t="s">
        <v>3</v>
      </c>
      <c r="EE51">
        <v>58807897</v>
      </c>
      <c r="EF51">
        <v>30</v>
      </c>
      <c r="EG51" t="s">
        <v>27</v>
      </c>
      <c r="EH51">
        <v>0</v>
      </c>
      <c r="EI51" t="s">
        <v>3</v>
      </c>
      <c r="EJ51">
        <v>1</v>
      </c>
      <c r="EK51">
        <v>21</v>
      </c>
      <c r="EL51" t="s">
        <v>28</v>
      </c>
      <c r="EM51" t="s">
        <v>29</v>
      </c>
      <c r="EO51" t="s">
        <v>3</v>
      </c>
      <c r="EQ51">
        <v>0</v>
      </c>
      <c r="ER51">
        <v>31.41</v>
      </c>
      <c r="ES51">
        <v>31.41</v>
      </c>
      <c r="ET51">
        <v>0</v>
      </c>
      <c r="EU51">
        <v>0</v>
      </c>
      <c r="EV51">
        <v>0</v>
      </c>
      <c r="EW51">
        <v>0</v>
      </c>
      <c r="EX51">
        <v>0</v>
      </c>
      <c r="FQ51">
        <v>0</v>
      </c>
      <c r="FR51">
        <v>0</v>
      </c>
      <c r="FS51">
        <v>0</v>
      </c>
      <c r="FX51">
        <v>109</v>
      </c>
      <c r="FY51">
        <v>61</v>
      </c>
      <c r="GA51" t="s">
        <v>3</v>
      </c>
      <c r="GD51">
        <v>1</v>
      </c>
      <c r="GF51">
        <v>-1171880344</v>
      </c>
      <c r="GG51">
        <v>2</v>
      </c>
      <c r="GH51">
        <v>1</v>
      </c>
      <c r="GI51">
        <v>2</v>
      </c>
      <c r="GJ51">
        <v>0</v>
      </c>
      <c r="GK51">
        <v>0</v>
      </c>
      <c r="GL51">
        <f t="shared" si="45"/>
        <v>0</v>
      </c>
      <c r="GM51">
        <f t="shared" si="46"/>
        <v>63953.9</v>
      </c>
      <c r="GN51">
        <f t="shared" si="47"/>
        <v>63953.9</v>
      </c>
      <c r="GO51">
        <f t="shared" si="48"/>
        <v>0</v>
      </c>
      <c r="GP51">
        <f t="shared" si="49"/>
        <v>0</v>
      </c>
      <c r="GR51">
        <v>0</v>
      </c>
      <c r="GS51">
        <v>3</v>
      </c>
      <c r="GT51">
        <v>0</v>
      </c>
      <c r="GU51" t="s">
        <v>3</v>
      </c>
      <c r="GV51">
        <f t="shared" si="50"/>
        <v>0</v>
      </c>
      <c r="GW51">
        <v>1</v>
      </c>
      <c r="GX51">
        <f t="shared" si="51"/>
        <v>0</v>
      </c>
      <c r="HA51">
        <v>0</v>
      </c>
      <c r="HB51">
        <v>0</v>
      </c>
      <c r="HC51">
        <f t="shared" si="52"/>
        <v>0</v>
      </c>
      <c r="HE51" t="s">
        <v>3</v>
      </c>
      <c r="HF51" t="s">
        <v>3</v>
      </c>
      <c r="HM51" t="s">
        <v>3</v>
      </c>
      <c r="HN51" t="s">
        <v>3</v>
      </c>
      <c r="HO51" t="s">
        <v>3</v>
      </c>
      <c r="HP51" t="s">
        <v>3</v>
      </c>
      <c r="HQ51" t="s">
        <v>3</v>
      </c>
      <c r="HS51">
        <v>0</v>
      </c>
      <c r="IK51">
        <v>0</v>
      </c>
    </row>
    <row r="52" spans="1:255" x14ac:dyDescent="0.2">
      <c r="A52" s="2">
        <v>18</v>
      </c>
      <c r="B52" s="2">
        <v>1</v>
      </c>
      <c r="C52" s="2">
        <v>67</v>
      </c>
      <c r="D52" s="2"/>
      <c r="E52" s="2" t="s">
        <v>59</v>
      </c>
      <c r="F52" s="2" t="s">
        <v>60</v>
      </c>
      <c r="G52" s="2" t="s">
        <v>61</v>
      </c>
      <c r="H52" s="2" t="s">
        <v>39</v>
      </c>
      <c r="I52" s="2">
        <f>I48*J52</f>
        <v>24</v>
      </c>
      <c r="J52" s="2">
        <v>21.818181818181817</v>
      </c>
      <c r="K52" s="2">
        <v>21.818182</v>
      </c>
      <c r="L52" s="2"/>
      <c r="M52" s="2"/>
      <c r="N52" s="2"/>
      <c r="O52" s="2">
        <f t="shared" si="21"/>
        <v>1133.76</v>
      </c>
      <c r="P52" s="2">
        <f t="shared" si="22"/>
        <v>1133.76</v>
      </c>
      <c r="Q52" s="2">
        <f t="shared" si="63"/>
        <v>0</v>
      </c>
      <c r="R52" s="2">
        <f t="shared" si="23"/>
        <v>0</v>
      </c>
      <c r="S52" s="2">
        <f t="shared" si="24"/>
        <v>0</v>
      </c>
      <c r="T52" s="2">
        <f t="shared" si="25"/>
        <v>0</v>
      </c>
      <c r="U52" s="2">
        <f t="shared" si="26"/>
        <v>0</v>
      </c>
      <c r="V52" s="2">
        <f t="shared" si="27"/>
        <v>0</v>
      </c>
      <c r="W52" s="2">
        <f t="shared" si="28"/>
        <v>0</v>
      </c>
      <c r="X52" s="2">
        <f t="shared" si="29"/>
        <v>0</v>
      </c>
      <c r="Y52" s="2">
        <f t="shared" si="30"/>
        <v>0</v>
      </c>
      <c r="Z52" s="2"/>
      <c r="AA52" s="2">
        <v>59204062</v>
      </c>
      <c r="AB52" s="2">
        <f t="shared" si="31"/>
        <v>47.24</v>
      </c>
      <c r="AC52" s="2">
        <f t="shared" si="32"/>
        <v>47.24</v>
      </c>
      <c r="AD52" s="2">
        <f t="shared" si="64"/>
        <v>0</v>
      </c>
      <c r="AE52" s="2">
        <f t="shared" si="65"/>
        <v>0</v>
      </c>
      <c r="AF52" s="2">
        <f t="shared" si="65"/>
        <v>0</v>
      </c>
      <c r="AG52" s="2">
        <f t="shared" si="33"/>
        <v>0</v>
      </c>
      <c r="AH52" s="2">
        <f t="shared" si="66"/>
        <v>0</v>
      </c>
      <c r="AI52" s="2">
        <f t="shared" si="66"/>
        <v>0</v>
      </c>
      <c r="AJ52" s="2">
        <f t="shared" si="34"/>
        <v>0</v>
      </c>
      <c r="AK52" s="2">
        <v>47.24</v>
      </c>
      <c r="AL52" s="2">
        <v>47.24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109</v>
      </c>
      <c r="AU52" s="2">
        <v>61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1</v>
      </c>
      <c r="BJ52" s="2" t="s">
        <v>62</v>
      </c>
      <c r="BK52" s="2"/>
      <c r="BL52" s="2"/>
      <c r="BM52" s="2">
        <v>21</v>
      </c>
      <c r="BN52" s="2">
        <v>0</v>
      </c>
      <c r="BO52" s="2" t="s">
        <v>3</v>
      </c>
      <c r="BP52" s="2">
        <v>0</v>
      </c>
      <c r="BQ52" s="2">
        <v>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109</v>
      </c>
      <c r="CA52" s="2">
        <v>61</v>
      </c>
      <c r="CB52" s="2" t="s">
        <v>3</v>
      </c>
      <c r="CC52" s="2"/>
      <c r="CD52" s="2"/>
      <c r="CE52" s="2">
        <v>30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3</v>
      </c>
      <c r="CO52" s="2">
        <v>0</v>
      </c>
      <c r="CP52" s="2">
        <f t="shared" si="35"/>
        <v>1133.76</v>
      </c>
      <c r="CQ52" s="2">
        <f t="shared" si="36"/>
        <v>47.24</v>
      </c>
      <c r="CR52" s="2">
        <f t="shared" si="67"/>
        <v>0</v>
      </c>
      <c r="CS52" s="2">
        <f t="shared" si="37"/>
        <v>0</v>
      </c>
      <c r="CT52" s="2">
        <f t="shared" si="38"/>
        <v>0</v>
      </c>
      <c r="CU52" s="2">
        <f t="shared" si="39"/>
        <v>0</v>
      </c>
      <c r="CV52" s="2">
        <f t="shared" si="40"/>
        <v>0</v>
      </c>
      <c r="CW52" s="2">
        <f t="shared" si="41"/>
        <v>0</v>
      </c>
      <c r="CX52" s="2">
        <f t="shared" si="42"/>
        <v>0</v>
      </c>
      <c r="CY52" s="2">
        <f t="shared" si="43"/>
        <v>0</v>
      </c>
      <c r="CZ52" s="2">
        <f t="shared" si="44"/>
        <v>0</v>
      </c>
      <c r="DA52" s="2"/>
      <c r="DB52" s="2"/>
      <c r="DC52" s="2" t="s">
        <v>3</v>
      </c>
      <c r="DD52" s="2" t="s">
        <v>3</v>
      </c>
      <c r="DE52" s="2" t="s">
        <v>3</v>
      </c>
      <c r="DF52" s="2" t="s">
        <v>3</v>
      </c>
      <c r="DG52" s="2" t="s">
        <v>3</v>
      </c>
      <c r="DH52" s="2" t="s">
        <v>3</v>
      </c>
      <c r="DI52" s="2" t="s">
        <v>3</v>
      </c>
      <c r="DJ52" s="2" t="s">
        <v>3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1010</v>
      </c>
      <c r="DV52" s="2" t="s">
        <v>39</v>
      </c>
      <c r="DW52" s="2" t="s">
        <v>39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58807897</v>
      </c>
      <c r="EF52" s="2">
        <v>30</v>
      </c>
      <c r="EG52" s="2" t="s">
        <v>27</v>
      </c>
      <c r="EH52" s="2">
        <v>0</v>
      </c>
      <c r="EI52" s="2" t="s">
        <v>3</v>
      </c>
      <c r="EJ52" s="2">
        <v>1</v>
      </c>
      <c r="EK52" s="2">
        <v>21</v>
      </c>
      <c r="EL52" s="2" t="s">
        <v>28</v>
      </c>
      <c r="EM52" s="2" t="s">
        <v>29</v>
      </c>
      <c r="EN52" s="2"/>
      <c r="EO52" s="2" t="s">
        <v>3</v>
      </c>
      <c r="EP52" s="2"/>
      <c r="EQ52" s="2">
        <v>0</v>
      </c>
      <c r="ER52" s="2">
        <v>47.24</v>
      </c>
      <c r="ES52" s="2">
        <v>47.24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109</v>
      </c>
      <c r="FY52" s="2">
        <v>61</v>
      </c>
      <c r="FZ52" s="2"/>
      <c r="GA52" s="2" t="s">
        <v>3</v>
      </c>
      <c r="GB52" s="2"/>
      <c r="GC52" s="2"/>
      <c r="GD52" s="2">
        <v>1</v>
      </c>
      <c r="GE52" s="2"/>
      <c r="GF52" s="2">
        <v>-146904554</v>
      </c>
      <c r="GG52" s="2">
        <v>2</v>
      </c>
      <c r="GH52" s="2">
        <v>1</v>
      </c>
      <c r="GI52" s="2">
        <v>-2</v>
      </c>
      <c r="GJ52" s="2">
        <v>0</v>
      </c>
      <c r="GK52" s="2">
        <v>0</v>
      </c>
      <c r="GL52" s="2">
        <f t="shared" si="45"/>
        <v>0</v>
      </c>
      <c r="GM52" s="2">
        <f t="shared" si="46"/>
        <v>1133.76</v>
      </c>
      <c r="GN52" s="2">
        <f t="shared" si="47"/>
        <v>1133.76</v>
      </c>
      <c r="GO52" s="2">
        <f t="shared" si="48"/>
        <v>0</v>
      </c>
      <c r="GP52" s="2">
        <f t="shared" si="49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0"/>
        <v>0</v>
      </c>
      <c r="GW52" s="2">
        <v>1</v>
      </c>
      <c r="GX52" s="2">
        <f t="shared" si="51"/>
        <v>0</v>
      </c>
      <c r="GY52" s="2"/>
      <c r="GZ52" s="2"/>
      <c r="HA52" s="2">
        <v>0</v>
      </c>
      <c r="HB52" s="2">
        <v>0</v>
      </c>
      <c r="HC52" s="2">
        <f t="shared" si="52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>
        <v>18</v>
      </c>
      <c r="B53">
        <v>1</v>
      </c>
      <c r="C53">
        <v>78</v>
      </c>
      <c r="E53" t="s">
        <v>59</v>
      </c>
      <c r="F53" t="s">
        <v>60</v>
      </c>
      <c r="G53" t="s">
        <v>61</v>
      </c>
      <c r="H53" t="s">
        <v>39</v>
      </c>
      <c r="I53">
        <f>I49*J53</f>
        <v>24</v>
      </c>
      <c r="J53">
        <v>21.818181818181817</v>
      </c>
      <c r="K53">
        <v>21.818182</v>
      </c>
      <c r="O53">
        <f t="shared" si="21"/>
        <v>23468.83</v>
      </c>
      <c r="P53">
        <f t="shared" si="22"/>
        <v>23468.83</v>
      </c>
      <c r="Q53">
        <f t="shared" si="63"/>
        <v>0</v>
      </c>
      <c r="R53">
        <f t="shared" si="23"/>
        <v>0</v>
      </c>
      <c r="S53">
        <f t="shared" si="24"/>
        <v>0</v>
      </c>
      <c r="T53">
        <f t="shared" si="25"/>
        <v>0</v>
      </c>
      <c r="U53">
        <f t="shared" si="26"/>
        <v>0</v>
      </c>
      <c r="V53">
        <f t="shared" si="27"/>
        <v>0</v>
      </c>
      <c r="W53">
        <f t="shared" si="28"/>
        <v>0</v>
      </c>
      <c r="X53">
        <f t="shared" si="29"/>
        <v>0</v>
      </c>
      <c r="Y53">
        <f t="shared" si="30"/>
        <v>0</v>
      </c>
      <c r="AA53">
        <v>59204059</v>
      </c>
      <c r="AB53">
        <f t="shared" si="31"/>
        <v>47.24</v>
      </c>
      <c r="AC53">
        <f t="shared" si="32"/>
        <v>47.24</v>
      </c>
      <c r="AD53">
        <f t="shared" si="64"/>
        <v>0</v>
      </c>
      <c r="AE53">
        <f t="shared" si="65"/>
        <v>0</v>
      </c>
      <c r="AF53">
        <f t="shared" si="65"/>
        <v>0</v>
      </c>
      <c r="AG53">
        <f t="shared" si="33"/>
        <v>0</v>
      </c>
      <c r="AH53">
        <f t="shared" si="66"/>
        <v>0</v>
      </c>
      <c r="AI53">
        <f t="shared" si="66"/>
        <v>0</v>
      </c>
      <c r="AJ53">
        <f t="shared" si="34"/>
        <v>0</v>
      </c>
      <c r="AK53">
        <v>47.24</v>
      </c>
      <c r="AL53">
        <v>47.24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109</v>
      </c>
      <c r="AU53">
        <v>61</v>
      </c>
      <c r="AV53">
        <v>1</v>
      </c>
      <c r="AW53">
        <v>1</v>
      </c>
      <c r="AZ53">
        <v>1</v>
      </c>
      <c r="BA53">
        <v>1</v>
      </c>
      <c r="BB53">
        <v>1</v>
      </c>
      <c r="BC53">
        <v>20.7</v>
      </c>
      <c r="BD53" t="s">
        <v>3</v>
      </c>
      <c r="BE53" t="s">
        <v>3</v>
      </c>
      <c r="BF53" t="s">
        <v>3</v>
      </c>
      <c r="BG53" t="s">
        <v>3</v>
      </c>
      <c r="BH53">
        <v>3</v>
      </c>
      <c r="BI53">
        <v>1</v>
      </c>
      <c r="BJ53" t="s">
        <v>62</v>
      </c>
      <c r="BM53">
        <v>21</v>
      </c>
      <c r="BN53">
        <v>0</v>
      </c>
      <c r="BO53" t="s">
        <v>60</v>
      </c>
      <c r="BP53">
        <v>1</v>
      </c>
      <c r="BQ53">
        <v>30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 t="s">
        <v>3</v>
      </c>
      <c r="BZ53">
        <v>109</v>
      </c>
      <c r="CA53">
        <v>61</v>
      </c>
      <c r="CB53" t="s">
        <v>3</v>
      </c>
      <c r="CE53">
        <v>30</v>
      </c>
      <c r="CF53">
        <v>0</v>
      </c>
      <c r="CG53">
        <v>0</v>
      </c>
      <c r="CM53">
        <v>0</v>
      </c>
      <c r="CN53" t="s">
        <v>3</v>
      </c>
      <c r="CO53">
        <v>0</v>
      </c>
      <c r="CP53">
        <f t="shared" si="35"/>
        <v>23468.83</v>
      </c>
      <c r="CQ53">
        <f t="shared" si="36"/>
        <v>977.87</v>
      </c>
      <c r="CR53">
        <f t="shared" si="67"/>
        <v>0</v>
      </c>
      <c r="CS53">
        <f t="shared" si="37"/>
        <v>0</v>
      </c>
      <c r="CT53">
        <f t="shared" si="38"/>
        <v>0</v>
      </c>
      <c r="CU53">
        <f t="shared" si="39"/>
        <v>0</v>
      </c>
      <c r="CV53">
        <f t="shared" si="40"/>
        <v>0</v>
      </c>
      <c r="CW53">
        <f t="shared" si="41"/>
        <v>0</v>
      </c>
      <c r="CX53">
        <f t="shared" si="42"/>
        <v>0</v>
      </c>
      <c r="CY53">
        <f t="shared" si="43"/>
        <v>0</v>
      </c>
      <c r="CZ53">
        <f t="shared" si="44"/>
        <v>0</v>
      </c>
      <c r="DC53" t="s">
        <v>3</v>
      </c>
      <c r="DD53" t="s">
        <v>3</v>
      </c>
      <c r="DE53" t="s">
        <v>3</v>
      </c>
      <c r="DF53" t="s">
        <v>3</v>
      </c>
      <c r="DG53" t="s">
        <v>3</v>
      </c>
      <c r="DH53" t="s">
        <v>3</v>
      </c>
      <c r="DI53" t="s">
        <v>3</v>
      </c>
      <c r="DJ53" t="s">
        <v>3</v>
      </c>
      <c r="DK53" t="s">
        <v>3</v>
      </c>
      <c r="DL53" t="s">
        <v>3</v>
      </c>
      <c r="DM53" t="s">
        <v>3</v>
      </c>
      <c r="DN53">
        <v>0</v>
      </c>
      <c r="DO53">
        <v>0</v>
      </c>
      <c r="DP53">
        <v>1</v>
      </c>
      <c r="DQ53">
        <v>1</v>
      </c>
      <c r="DU53">
        <v>1010</v>
      </c>
      <c r="DV53" t="s">
        <v>39</v>
      </c>
      <c r="DW53" t="s">
        <v>39</v>
      </c>
      <c r="DX53">
        <v>1</v>
      </c>
      <c r="DZ53" t="s">
        <v>3</v>
      </c>
      <c r="EA53" t="s">
        <v>3</v>
      </c>
      <c r="EB53" t="s">
        <v>3</v>
      </c>
      <c r="EC53" t="s">
        <v>3</v>
      </c>
      <c r="EE53">
        <v>58807897</v>
      </c>
      <c r="EF53">
        <v>30</v>
      </c>
      <c r="EG53" t="s">
        <v>27</v>
      </c>
      <c r="EH53">
        <v>0</v>
      </c>
      <c r="EI53" t="s">
        <v>3</v>
      </c>
      <c r="EJ53">
        <v>1</v>
      </c>
      <c r="EK53">
        <v>21</v>
      </c>
      <c r="EL53" t="s">
        <v>28</v>
      </c>
      <c r="EM53" t="s">
        <v>29</v>
      </c>
      <c r="EO53" t="s">
        <v>3</v>
      </c>
      <c r="EQ53">
        <v>0</v>
      </c>
      <c r="ER53">
        <v>47.24</v>
      </c>
      <c r="ES53">
        <v>47.24</v>
      </c>
      <c r="ET53">
        <v>0</v>
      </c>
      <c r="EU53">
        <v>0</v>
      </c>
      <c r="EV53">
        <v>0</v>
      </c>
      <c r="EW53">
        <v>0</v>
      </c>
      <c r="EX53">
        <v>0</v>
      </c>
      <c r="FQ53">
        <v>0</v>
      </c>
      <c r="FR53">
        <v>0</v>
      </c>
      <c r="FS53">
        <v>0</v>
      </c>
      <c r="FX53">
        <v>109</v>
      </c>
      <c r="FY53">
        <v>61</v>
      </c>
      <c r="GA53" t="s">
        <v>3</v>
      </c>
      <c r="GD53">
        <v>1</v>
      </c>
      <c r="GF53">
        <v>-146904554</v>
      </c>
      <c r="GG53">
        <v>2</v>
      </c>
      <c r="GH53">
        <v>1</v>
      </c>
      <c r="GI53">
        <v>2</v>
      </c>
      <c r="GJ53">
        <v>0</v>
      </c>
      <c r="GK53">
        <v>0</v>
      </c>
      <c r="GL53">
        <f t="shared" si="45"/>
        <v>0</v>
      </c>
      <c r="GM53">
        <f t="shared" si="46"/>
        <v>23468.83</v>
      </c>
      <c r="GN53">
        <f t="shared" si="47"/>
        <v>23468.83</v>
      </c>
      <c r="GO53">
        <f t="shared" si="48"/>
        <v>0</v>
      </c>
      <c r="GP53">
        <f t="shared" si="49"/>
        <v>0</v>
      </c>
      <c r="GR53">
        <v>0</v>
      </c>
      <c r="GS53">
        <v>3</v>
      </c>
      <c r="GT53">
        <v>0</v>
      </c>
      <c r="GU53" t="s">
        <v>3</v>
      </c>
      <c r="GV53">
        <f t="shared" si="50"/>
        <v>0</v>
      </c>
      <c r="GW53">
        <v>1</v>
      </c>
      <c r="GX53">
        <f t="shared" si="51"/>
        <v>0</v>
      </c>
      <c r="HA53">
        <v>0</v>
      </c>
      <c r="HB53">
        <v>0</v>
      </c>
      <c r="HC53">
        <f t="shared" si="52"/>
        <v>0</v>
      </c>
      <c r="HE53" t="s">
        <v>3</v>
      </c>
      <c r="HF53" t="s">
        <v>3</v>
      </c>
      <c r="HM53" t="s">
        <v>3</v>
      </c>
      <c r="HN53" t="s">
        <v>3</v>
      </c>
      <c r="HO53" t="s">
        <v>3</v>
      </c>
      <c r="HP53" t="s">
        <v>3</v>
      </c>
      <c r="HQ53" t="s">
        <v>3</v>
      </c>
      <c r="HS53">
        <v>0</v>
      </c>
      <c r="IK53">
        <v>0</v>
      </c>
    </row>
    <row r="54" spans="1:255" x14ac:dyDescent="0.2">
      <c r="A54" s="2">
        <v>18</v>
      </c>
      <c r="B54" s="2">
        <v>1</v>
      </c>
      <c r="C54" s="2">
        <v>65</v>
      </c>
      <c r="D54" s="2"/>
      <c r="E54" s="2" t="s">
        <v>63</v>
      </c>
      <c r="F54" s="2" t="s">
        <v>46</v>
      </c>
      <c r="G54" s="2" t="s">
        <v>47</v>
      </c>
      <c r="H54" s="2" t="s">
        <v>48</v>
      </c>
      <c r="I54" s="2">
        <f>I48*J54</f>
        <v>0.55000000000000004</v>
      </c>
      <c r="J54" s="2">
        <v>0.5</v>
      </c>
      <c r="K54" s="2">
        <v>0.5</v>
      </c>
      <c r="L54" s="2"/>
      <c r="M54" s="2"/>
      <c r="N54" s="2"/>
      <c r="O54" s="2">
        <f t="shared" si="21"/>
        <v>289.42</v>
      </c>
      <c r="P54" s="2">
        <f t="shared" si="22"/>
        <v>289.42</v>
      </c>
      <c r="Q54" s="2">
        <f t="shared" si="63"/>
        <v>0</v>
      </c>
      <c r="R54" s="2">
        <f t="shared" si="23"/>
        <v>0</v>
      </c>
      <c r="S54" s="2">
        <f t="shared" si="24"/>
        <v>0</v>
      </c>
      <c r="T54" s="2">
        <f t="shared" si="25"/>
        <v>0</v>
      </c>
      <c r="U54" s="2">
        <f t="shared" si="26"/>
        <v>0</v>
      </c>
      <c r="V54" s="2">
        <f t="shared" si="27"/>
        <v>0</v>
      </c>
      <c r="W54" s="2">
        <f t="shared" si="28"/>
        <v>0</v>
      </c>
      <c r="X54" s="2">
        <f t="shared" si="29"/>
        <v>0</v>
      </c>
      <c r="Y54" s="2">
        <f t="shared" si="30"/>
        <v>0</v>
      </c>
      <c r="Z54" s="2"/>
      <c r="AA54" s="2">
        <v>59204062</v>
      </c>
      <c r="AB54" s="2">
        <f t="shared" si="31"/>
        <v>526.22</v>
      </c>
      <c r="AC54" s="2">
        <f t="shared" si="32"/>
        <v>526.22</v>
      </c>
      <c r="AD54" s="2">
        <f t="shared" si="64"/>
        <v>0</v>
      </c>
      <c r="AE54" s="2">
        <f t="shared" si="65"/>
        <v>0</v>
      </c>
      <c r="AF54" s="2">
        <f t="shared" si="65"/>
        <v>0</v>
      </c>
      <c r="AG54" s="2">
        <f t="shared" si="33"/>
        <v>0</v>
      </c>
      <c r="AH54" s="2">
        <f t="shared" si="66"/>
        <v>0</v>
      </c>
      <c r="AI54" s="2">
        <f t="shared" si="66"/>
        <v>0</v>
      </c>
      <c r="AJ54" s="2">
        <f t="shared" si="34"/>
        <v>0</v>
      </c>
      <c r="AK54" s="2">
        <v>526.22</v>
      </c>
      <c r="AL54" s="2">
        <v>526.22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109</v>
      </c>
      <c r="AU54" s="2">
        <v>61</v>
      </c>
      <c r="AV54" s="2">
        <v>1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3</v>
      </c>
      <c r="BI54" s="2">
        <v>1</v>
      </c>
      <c r="BJ54" s="2" t="s">
        <v>49</v>
      </c>
      <c r="BK54" s="2"/>
      <c r="BL54" s="2"/>
      <c r="BM54" s="2">
        <v>21</v>
      </c>
      <c r="BN54" s="2">
        <v>0</v>
      </c>
      <c r="BO54" s="2" t="s">
        <v>3</v>
      </c>
      <c r="BP54" s="2">
        <v>0</v>
      </c>
      <c r="BQ54" s="2">
        <v>30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109</v>
      </c>
      <c r="CA54" s="2">
        <v>61</v>
      </c>
      <c r="CB54" s="2" t="s">
        <v>3</v>
      </c>
      <c r="CC54" s="2"/>
      <c r="CD54" s="2"/>
      <c r="CE54" s="2">
        <v>30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3</v>
      </c>
      <c r="CO54" s="2">
        <v>0</v>
      </c>
      <c r="CP54" s="2">
        <f t="shared" si="35"/>
        <v>289.42</v>
      </c>
      <c r="CQ54" s="2">
        <f t="shared" si="36"/>
        <v>526.22</v>
      </c>
      <c r="CR54" s="2">
        <f t="shared" si="67"/>
        <v>0</v>
      </c>
      <c r="CS54" s="2">
        <f t="shared" si="37"/>
        <v>0</v>
      </c>
      <c r="CT54" s="2">
        <f t="shared" si="38"/>
        <v>0</v>
      </c>
      <c r="CU54" s="2">
        <f t="shared" si="39"/>
        <v>0</v>
      </c>
      <c r="CV54" s="2">
        <f t="shared" si="40"/>
        <v>0</v>
      </c>
      <c r="CW54" s="2">
        <f t="shared" si="41"/>
        <v>0</v>
      </c>
      <c r="CX54" s="2">
        <f t="shared" si="42"/>
        <v>0</v>
      </c>
      <c r="CY54" s="2">
        <f t="shared" si="43"/>
        <v>0</v>
      </c>
      <c r="CZ54" s="2">
        <f t="shared" si="44"/>
        <v>0</v>
      </c>
      <c r="DA54" s="2"/>
      <c r="DB54" s="2"/>
      <c r="DC54" s="2" t="s">
        <v>3</v>
      </c>
      <c r="DD54" s="2" t="s">
        <v>3</v>
      </c>
      <c r="DE54" s="2" t="s">
        <v>3</v>
      </c>
      <c r="DF54" s="2" t="s">
        <v>3</v>
      </c>
      <c r="DG54" s="2" t="s">
        <v>3</v>
      </c>
      <c r="DH54" s="2" t="s">
        <v>3</v>
      </c>
      <c r="DI54" s="2" t="s">
        <v>3</v>
      </c>
      <c r="DJ54" s="2" t="s">
        <v>3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1010</v>
      </c>
      <c r="DV54" s="2" t="s">
        <v>48</v>
      </c>
      <c r="DW54" s="2" t="s">
        <v>48</v>
      </c>
      <c r="DX54" s="2">
        <v>100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58807897</v>
      </c>
      <c r="EF54" s="2">
        <v>30</v>
      </c>
      <c r="EG54" s="2" t="s">
        <v>27</v>
      </c>
      <c r="EH54" s="2">
        <v>0</v>
      </c>
      <c r="EI54" s="2" t="s">
        <v>3</v>
      </c>
      <c r="EJ54" s="2">
        <v>1</v>
      </c>
      <c r="EK54" s="2">
        <v>21</v>
      </c>
      <c r="EL54" s="2" t="s">
        <v>28</v>
      </c>
      <c r="EM54" s="2" t="s">
        <v>29</v>
      </c>
      <c r="EN54" s="2"/>
      <c r="EO54" s="2" t="s">
        <v>3</v>
      </c>
      <c r="EP54" s="2"/>
      <c r="EQ54" s="2">
        <v>0</v>
      </c>
      <c r="ER54" s="2">
        <v>526.22</v>
      </c>
      <c r="ES54" s="2">
        <v>526.22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109</v>
      </c>
      <c r="FY54" s="2">
        <v>61</v>
      </c>
      <c r="FZ54" s="2"/>
      <c r="GA54" s="2" t="s">
        <v>3</v>
      </c>
      <c r="GB54" s="2"/>
      <c r="GC54" s="2"/>
      <c r="GD54" s="2">
        <v>1</v>
      </c>
      <c r="GE54" s="2"/>
      <c r="GF54" s="2">
        <v>1873919888</v>
      </c>
      <c r="GG54" s="2">
        <v>2</v>
      </c>
      <c r="GH54" s="2">
        <v>1</v>
      </c>
      <c r="GI54" s="2">
        <v>-2</v>
      </c>
      <c r="GJ54" s="2">
        <v>0</v>
      </c>
      <c r="GK54" s="2">
        <v>0</v>
      </c>
      <c r="GL54" s="2">
        <f t="shared" si="45"/>
        <v>0</v>
      </c>
      <c r="GM54" s="2">
        <f t="shared" si="46"/>
        <v>289.42</v>
      </c>
      <c r="GN54" s="2">
        <f t="shared" si="47"/>
        <v>289.42</v>
      </c>
      <c r="GO54" s="2">
        <f t="shared" si="48"/>
        <v>0</v>
      </c>
      <c r="GP54" s="2">
        <f t="shared" si="49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50"/>
        <v>0</v>
      </c>
      <c r="GW54" s="2">
        <v>1</v>
      </c>
      <c r="GX54" s="2">
        <f t="shared" si="51"/>
        <v>0</v>
      </c>
      <c r="GY54" s="2"/>
      <c r="GZ54" s="2"/>
      <c r="HA54" s="2">
        <v>0</v>
      </c>
      <c r="HB54" s="2">
        <v>0</v>
      </c>
      <c r="HC54" s="2">
        <f t="shared" si="52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>
        <v>18</v>
      </c>
      <c r="B55">
        <v>1</v>
      </c>
      <c r="C55">
        <v>76</v>
      </c>
      <c r="E55" t="s">
        <v>63</v>
      </c>
      <c r="F55" t="s">
        <v>46</v>
      </c>
      <c r="G55" t="s">
        <v>47</v>
      </c>
      <c r="H55" t="s">
        <v>48</v>
      </c>
      <c r="I55">
        <f>I49*J55</f>
        <v>0.55000000000000004</v>
      </c>
      <c r="J55">
        <v>0.5</v>
      </c>
      <c r="K55">
        <v>0.5</v>
      </c>
      <c r="O55">
        <f t="shared" si="21"/>
        <v>807.48</v>
      </c>
      <c r="P55">
        <f t="shared" si="22"/>
        <v>807.48</v>
      </c>
      <c r="Q55">
        <f t="shared" si="63"/>
        <v>0</v>
      </c>
      <c r="R55">
        <f t="shared" si="23"/>
        <v>0</v>
      </c>
      <c r="S55">
        <f t="shared" si="24"/>
        <v>0</v>
      </c>
      <c r="T55">
        <f t="shared" si="25"/>
        <v>0</v>
      </c>
      <c r="U55">
        <f t="shared" si="26"/>
        <v>0</v>
      </c>
      <c r="V55">
        <f t="shared" si="27"/>
        <v>0</v>
      </c>
      <c r="W55">
        <f t="shared" si="28"/>
        <v>0</v>
      </c>
      <c r="X55">
        <f t="shared" si="29"/>
        <v>0</v>
      </c>
      <c r="Y55">
        <f t="shared" si="30"/>
        <v>0</v>
      </c>
      <c r="AA55">
        <v>59204059</v>
      </c>
      <c r="AB55">
        <f t="shared" si="31"/>
        <v>526.22</v>
      </c>
      <c r="AC55">
        <f t="shared" si="32"/>
        <v>526.22</v>
      </c>
      <c r="AD55">
        <f t="shared" si="64"/>
        <v>0</v>
      </c>
      <c r="AE55">
        <f t="shared" si="65"/>
        <v>0</v>
      </c>
      <c r="AF55">
        <f t="shared" si="65"/>
        <v>0</v>
      </c>
      <c r="AG55">
        <f t="shared" si="33"/>
        <v>0</v>
      </c>
      <c r="AH55">
        <f t="shared" si="66"/>
        <v>0</v>
      </c>
      <c r="AI55">
        <f t="shared" si="66"/>
        <v>0</v>
      </c>
      <c r="AJ55">
        <f t="shared" si="34"/>
        <v>0</v>
      </c>
      <c r="AK55">
        <v>526.22</v>
      </c>
      <c r="AL55">
        <v>526.22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109</v>
      </c>
      <c r="AU55">
        <v>61</v>
      </c>
      <c r="AV55">
        <v>1</v>
      </c>
      <c r="AW55">
        <v>1</v>
      </c>
      <c r="AZ55">
        <v>1</v>
      </c>
      <c r="BA55">
        <v>1</v>
      </c>
      <c r="BB55">
        <v>1</v>
      </c>
      <c r="BC55">
        <v>2.79</v>
      </c>
      <c r="BD55" t="s">
        <v>3</v>
      </c>
      <c r="BE55" t="s">
        <v>3</v>
      </c>
      <c r="BF55" t="s">
        <v>3</v>
      </c>
      <c r="BG55" t="s">
        <v>3</v>
      </c>
      <c r="BH55">
        <v>3</v>
      </c>
      <c r="BI55">
        <v>1</v>
      </c>
      <c r="BJ55" t="s">
        <v>49</v>
      </c>
      <c r="BM55">
        <v>21</v>
      </c>
      <c r="BN55">
        <v>0</v>
      </c>
      <c r="BO55" t="s">
        <v>46</v>
      </c>
      <c r="BP55">
        <v>1</v>
      </c>
      <c r="BQ55">
        <v>30</v>
      </c>
      <c r="BR55">
        <v>0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 t="s">
        <v>3</v>
      </c>
      <c r="BZ55">
        <v>109</v>
      </c>
      <c r="CA55">
        <v>61</v>
      </c>
      <c r="CB55" t="s">
        <v>3</v>
      </c>
      <c r="CE55">
        <v>30</v>
      </c>
      <c r="CF55">
        <v>0</v>
      </c>
      <c r="CG55">
        <v>0</v>
      </c>
      <c r="CM55">
        <v>0</v>
      </c>
      <c r="CN55" t="s">
        <v>3</v>
      </c>
      <c r="CO55">
        <v>0</v>
      </c>
      <c r="CP55">
        <f t="shared" si="35"/>
        <v>807.48</v>
      </c>
      <c r="CQ55">
        <f t="shared" si="36"/>
        <v>1468.15</v>
      </c>
      <c r="CR55">
        <f t="shared" si="67"/>
        <v>0</v>
      </c>
      <c r="CS55">
        <f t="shared" si="37"/>
        <v>0</v>
      </c>
      <c r="CT55">
        <f t="shared" si="38"/>
        <v>0</v>
      </c>
      <c r="CU55">
        <f t="shared" si="39"/>
        <v>0</v>
      </c>
      <c r="CV55">
        <f t="shared" si="40"/>
        <v>0</v>
      </c>
      <c r="CW55">
        <f t="shared" si="41"/>
        <v>0</v>
      </c>
      <c r="CX55">
        <f t="shared" si="42"/>
        <v>0</v>
      </c>
      <c r="CY55">
        <f t="shared" si="43"/>
        <v>0</v>
      </c>
      <c r="CZ55">
        <f t="shared" si="44"/>
        <v>0</v>
      </c>
      <c r="DC55" t="s">
        <v>3</v>
      </c>
      <c r="DD55" t="s">
        <v>3</v>
      </c>
      <c r="DE55" t="s">
        <v>3</v>
      </c>
      <c r="DF55" t="s">
        <v>3</v>
      </c>
      <c r="DG55" t="s">
        <v>3</v>
      </c>
      <c r="DH55" t="s">
        <v>3</v>
      </c>
      <c r="DI55" t="s">
        <v>3</v>
      </c>
      <c r="DJ55" t="s">
        <v>3</v>
      </c>
      <c r="DK55" t="s">
        <v>3</v>
      </c>
      <c r="DL55" t="s">
        <v>3</v>
      </c>
      <c r="DM55" t="s">
        <v>3</v>
      </c>
      <c r="DN55">
        <v>0</v>
      </c>
      <c r="DO55">
        <v>0</v>
      </c>
      <c r="DP55">
        <v>1</v>
      </c>
      <c r="DQ55">
        <v>1</v>
      </c>
      <c r="DU55">
        <v>1010</v>
      </c>
      <c r="DV55" t="s">
        <v>48</v>
      </c>
      <c r="DW55" t="s">
        <v>48</v>
      </c>
      <c r="DX55">
        <v>100</v>
      </c>
      <c r="DZ55" t="s">
        <v>3</v>
      </c>
      <c r="EA55" t="s">
        <v>3</v>
      </c>
      <c r="EB55" t="s">
        <v>3</v>
      </c>
      <c r="EC55" t="s">
        <v>3</v>
      </c>
      <c r="EE55">
        <v>58807897</v>
      </c>
      <c r="EF55">
        <v>30</v>
      </c>
      <c r="EG55" t="s">
        <v>27</v>
      </c>
      <c r="EH55">
        <v>0</v>
      </c>
      <c r="EI55" t="s">
        <v>3</v>
      </c>
      <c r="EJ55">
        <v>1</v>
      </c>
      <c r="EK55">
        <v>21</v>
      </c>
      <c r="EL55" t="s">
        <v>28</v>
      </c>
      <c r="EM55" t="s">
        <v>29</v>
      </c>
      <c r="EO55" t="s">
        <v>3</v>
      </c>
      <c r="EQ55">
        <v>0</v>
      </c>
      <c r="ER55">
        <v>526.22</v>
      </c>
      <c r="ES55">
        <v>526.22</v>
      </c>
      <c r="ET55">
        <v>0</v>
      </c>
      <c r="EU55">
        <v>0</v>
      </c>
      <c r="EV55">
        <v>0</v>
      </c>
      <c r="EW55">
        <v>0</v>
      </c>
      <c r="EX55">
        <v>0</v>
      </c>
      <c r="FQ55">
        <v>0</v>
      </c>
      <c r="FR55">
        <v>0</v>
      </c>
      <c r="FS55">
        <v>0</v>
      </c>
      <c r="FX55">
        <v>109</v>
      </c>
      <c r="FY55">
        <v>61</v>
      </c>
      <c r="GA55" t="s">
        <v>3</v>
      </c>
      <c r="GD55">
        <v>1</v>
      </c>
      <c r="GF55">
        <v>1873919888</v>
      </c>
      <c r="GG55">
        <v>2</v>
      </c>
      <c r="GH55">
        <v>1</v>
      </c>
      <c r="GI55">
        <v>2</v>
      </c>
      <c r="GJ55">
        <v>0</v>
      </c>
      <c r="GK55">
        <v>0</v>
      </c>
      <c r="GL55">
        <f t="shared" si="45"/>
        <v>0</v>
      </c>
      <c r="GM55">
        <f t="shared" si="46"/>
        <v>807.48</v>
      </c>
      <c r="GN55">
        <f t="shared" si="47"/>
        <v>807.48</v>
      </c>
      <c r="GO55">
        <f t="shared" si="48"/>
        <v>0</v>
      </c>
      <c r="GP55">
        <f t="shared" si="49"/>
        <v>0</v>
      </c>
      <c r="GR55">
        <v>0</v>
      </c>
      <c r="GS55">
        <v>3</v>
      </c>
      <c r="GT55">
        <v>0</v>
      </c>
      <c r="GU55" t="s">
        <v>3</v>
      </c>
      <c r="GV55">
        <f t="shared" si="50"/>
        <v>0</v>
      </c>
      <c r="GW55">
        <v>1</v>
      </c>
      <c r="GX55">
        <f t="shared" si="51"/>
        <v>0</v>
      </c>
      <c r="HA55">
        <v>0</v>
      </c>
      <c r="HB55">
        <v>0</v>
      </c>
      <c r="HC55">
        <f t="shared" si="52"/>
        <v>0</v>
      </c>
      <c r="HE55" t="s">
        <v>3</v>
      </c>
      <c r="HF55" t="s">
        <v>3</v>
      </c>
      <c r="HM55" t="s">
        <v>3</v>
      </c>
      <c r="HN55" t="s">
        <v>3</v>
      </c>
      <c r="HO55" t="s">
        <v>3</v>
      </c>
      <c r="HP55" t="s">
        <v>3</v>
      </c>
      <c r="HQ55" t="s">
        <v>3</v>
      </c>
      <c r="HS55">
        <v>0</v>
      </c>
      <c r="IK55">
        <v>0</v>
      </c>
    </row>
    <row r="56" spans="1:255" x14ac:dyDescent="0.2">
      <c r="A56" s="2">
        <v>17</v>
      </c>
      <c r="B56" s="2">
        <v>1</v>
      </c>
      <c r="C56" s="2">
        <f>ROW(SmtRes!A93)</f>
        <v>93</v>
      </c>
      <c r="D56" s="2">
        <f>ROW(EtalonRes!A89)</f>
        <v>89</v>
      </c>
      <c r="E56" s="2" t="s">
        <v>3</v>
      </c>
      <c r="F56" s="2" t="s">
        <v>64</v>
      </c>
      <c r="G56" s="2" t="s">
        <v>65</v>
      </c>
      <c r="H56" s="2" t="s">
        <v>52</v>
      </c>
      <c r="I56" s="2">
        <f>ROUND(ROUND(110/100,4)*0,9)</f>
        <v>0</v>
      </c>
      <c r="J56" s="2">
        <v>0</v>
      </c>
      <c r="K56" s="2">
        <f>ROUND(ROUND(110/100,4)*0,9)</f>
        <v>0</v>
      </c>
      <c r="L56" s="2"/>
      <c r="M56" s="2"/>
      <c r="N56" s="2"/>
      <c r="O56" s="2">
        <f t="shared" si="21"/>
        <v>0</v>
      </c>
      <c r="P56" s="2">
        <f t="shared" si="22"/>
        <v>0</v>
      </c>
      <c r="Q56" s="2">
        <f>(ROUND((ROUND(((((ET56*1.25)*1.1))*AV56*I56),2)*BB56),2)+ROUND((ROUND(((AE56-(((EU56*1.25)*1.1)))*AV56*I56),2)*BS56),2))</f>
        <v>0</v>
      </c>
      <c r="R56" s="2">
        <f t="shared" si="23"/>
        <v>0</v>
      </c>
      <c r="S56" s="2">
        <f t="shared" si="24"/>
        <v>0</v>
      </c>
      <c r="T56" s="2">
        <f t="shared" si="25"/>
        <v>0</v>
      </c>
      <c r="U56" s="2">
        <f t="shared" si="26"/>
        <v>0</v>
      </c>
      <c r="V56" s="2">
        <f t="shared" si="27"/>
        <v>0</v>
      </c>
      <c r="W56" s="2">
        <f t="shared" si="28"/>
        <v>0</v>
      </c>
      <c r="X56" s="2">
        <f t="shared" si="29"/>
        <v>0</v>
      </c>
      <c r="Y56" s="2">
        <f t="shared" si="30"/>
        <v>0</v>
      </c>
      <c r="Z56" s="2"/>
      <c r="AA56" s="2">
        <v>-1</v>
      </c>
      <c r="AB56" s="2">
        <f t="shared" si="31"/>
        <v>648.43560000000002</v>
      </c>
      <c r="AC56" s="2">
        <f t="shared" si="32"/>
        <v>44.76</v>
      </c>
      <c r="AD56" s="2">
        <f>ROUND((((((ET56*1.25)*1.1))-(((EU56*1.25)*1.1)))+AE56),6)</f>
        <v>65.683750000000003</v>
      </c>
      <c r="AE56" s="2">
        <f>ROUND((((EU56*1.25)*1.1)),6)</f>
        <v>8.3324999999999996</v>
      </c>
      <c r="AF56" s="2">
        <f>ROUND((((EV56*1.15)*1.1)),6)</f>
        <v>537.99185</v>
      </c>
      <c r="AG56" s="2">
        <f t="shared" si="33"/>
        <v>0</v>
      </c>
      <c r="AH56" s="2">
        <f>(((EW56*1.15)*1.1))</f>
        <v>42.630500000000005</v>
      </c>
      <c r="AI56" s="2">
        <f>(((EX56*1.25)*1.1))</f>
        <v>0</v>
      </c>
      <c r="AJ56" s="2">
        <f t="shared" si="34"/>
        <v>0</v>
      </c>
      <c r="AK56" s="2">
        <v>517.82000000000005</v>
      </c>
      <c r="AL56" s="2">
        <v>44.76</v>
      </c>
      <c r="AM56" s="2">
        <v>47.77</v>
      </c>
      <c r="AN56" s="2">
        <v>6.06</v>
      </c>
      <c r="AO56" s="2">
        <v>425.29</v>
      </c>
      <c r="AP56" s="2">
        <v>0</v>
      </c>
      <c r="AQ56" s="2">
        <v>33.700000000000003</v>
      </c>
      <c r="AR56" s="2">
        <v>0</v>
      </c>
      <c r="AS56" s="2">
        <v>0</v>
      </c>
      <c r="AT56" s="2">
        <v>109</v>
      </c>
      <c r="AU56" s="2">
        <v>61</v>
      </c>
      <c r="AV56" s="2">
        <v>1.0669999999999999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1</v>
      </c>
      <c r="BJ56" s="2" t="s">
        <v>66</v>
      </c>
      <c r="BK56" s="2"/>
      <c r="BL56" s="2"/>
      <c r="BM56" s="2">
        <v>21</v>
      </c>
      <c r="BN56" s="2">
        <v>0</v>
      </c>
      <c r="BO56" s="2" t="s">
        <v>64</v>
      </c>
      <c r="BP56" s="2">
        <v>1</v>
      </c>
      <c r="BQ56" s="2">
        <v>30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109</v>
      </c>
      <c r="CA56" s="2">
        <v>61</v>
      </c>
      <c r="CB56" s="2" t="s">
        <v>3</v>
      </c>
      <c r="CC56" s="2"/>
      <c r="CD56" s="2"/>
      <c r="CE56" s="2">
        <v>30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1044</v>
      </c>
      <c r="CO56" s="2">
        <v>0</v>
      </c>
      <c r="CP56" s="2">
        <f t="shared" si="35"/>
        <v>0</v>
      </c>
      <c r="CQ56" s="2">
        <f t="shared" si="36"/>
        <v>44.76</v>
      </c>
      <c r="CR56" s="2">
        <f>(ROUND((ROUND(((((ET56*1.25)*1.1))*AV56*1),2)*BB56),2)+ROUND((ROUND(((AE56-(((EU56*1.25)*1.1)))*AV56*1),2)*BS56),2))</f>
        <v>70.08</v>
      </c>
      <c r="CS56" s="2">
        <f t="shared" si="37"/>
        <v>8.89</v>
      </c>
      <c r="CT56" s="2">
        <f t="shared" si="38"/>
        <v>574.04</v>
      </c>
      <c r="CU56" s="2">
        <f t="shared" si="39"/>
        <v>0</v>
      </c>
      <c r="CV56" s="2">
        <f t="shared" si="40"/>
        <v>45.486743500000003</v>
      </c>
      <c r="CW56" s="2">
        <f t="shared" si="41"/>
        <v>0</v>
      </c>
      <c r="CX56" s="2">
        <f t="shared" si="42"/>
        <v>0</v>
      </c>
      <c r="CY56" s="2">
        <f t="shared" si="43"/>
        <v>0</v>
      </c>
      <c r="CZ56" s="2">
        <f t="shared" si="44"/>
        <v>0</v>
      </c>
      <c r="DA56" s="2"/>
      <c r="DB56" s="2">
        <v>13</v>
      </c>
      <c r="DC56" s="2" t="s">
        <v>3</v>
      </c>
      <c r="DD56" s="2" t="s">
        <v>3</v>
      </c>
      <c r="DE56" s="2" t="s">
        <v>25</v>
      </c>
      <c r="DF56" s="2" t="s">
        <v>25</v>
      </c>
      <c r="DG56" s="2" t="s">
        <v>26</v>
      </c>
      <c r="DH56" s="2" t="s">
        <v>3</v>
      </c>
      <c r="DI56" s="2" t="s">
        <v>26</v>
      </c>
      <c r="DJ56" s="2" t="s">
        <v>25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1013</v>
      </c>
      <c r="DV56" s="2" t="s">
        <v>52</v>
      </c>
      <c r="DW56" s="2" t="s">
        <v>52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58807897</v>
      </c>
      <c r="EF56" s="2">
        <v>30</v>
      </c>
      <c r="EG56" s="2" t="s">
        <v>27</v>
      </c>
      <c r="EH56" s="2">
        <v>0</v>
      </c>
      <c r="EI56" s="2" t="s">
        <v>3</v>
      </c>
      <c r="EJ56" s="2">
        <v>1</v>
      </c>
      <c r="EK56" s="2">
        <v>21</v>
      </c>
      <c r="EL56" s="2" t="s">
        <v>28</v>
      </c>
      <c r="EM56" s="2" t="s">
        <v>29</v>
      </c>
      <c r="EN56" s="2"/>
      <c r="EO56" s="2" t="s">
        <v>30</v>
      </c>
      <c r="EP56" s="2"/>
      <c r="EQ56" s="2">
        <v>1024</v>
      </c>
      <c r="ER56" s="2">
        <v>517.82000000000005</v>
      </c>
      <c r="ES56" s="2">
        <v>44.76</v>
      </c>
      <c r="ET56" s="2">
        <v>47.77</v>
      </c>
      <c r="EU56" s="2">
        <v>6.06</v>
      </c>
      <c r="EV56" s="2">
        <v>425.29</v>
      </c>
      <c r="EW56" s="2">
        <v>33.700000000000003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109</v>
      </c>
      <c r="FY56" s="2">
        <v>61</v>
      </c>
      <c r="FZ56" s="2"/>
      <c r="GA56" s="2" t="s">
        <v>3</v>
      </c>
      <c r="GB56" s="2"/>
      <c r="GC56" s="2"/>
      <c r="GD56" s="2">
        <v>1</v>
      </c>
      <c r="GE56" s="2"/>
      <c r="GF56" s="2">
        <v>-1092919114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45"/>
        <v>0</v>
      </c>
      <c r="GM56" s="2">
        <f t="shared" si="46"/>
        <v>0</v>
      </c>
      <c r="GN56" s="2">
        <f t="shared" si="47"/>
        <v>0</v>
      </c>
      <c r="GO56" s="2">
        <f t="shared" si="48"/>
        <v>0</v>
      </c>
      <c r="GP56" s="2">
        <f t="shared" si="49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50"/>
        <v>0</v>
      </c>
      <c r="GW56" s="2">
        <v>1</v>
      </c>
      <c r="GX56" s="2">
        <f t="shared" si="51"/>
        <v>0</v>
      </c>
      <c r="GY56" s="2"/>
      <c r="GZ56" s="2"/>
      <c r="HA56" s="2">
        <v>0</v>
      </c>
      <c r="HB56" s="2">
        <v>0</v>
      </c>
      <c r="HC56" s="2">
        <f t="shared" si="52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>
        <v>17</v>
      </c>
      <c r="B57">
        <v>1</v>
      </c>
      <c r="C57">
        <f>ROW(SmtRes!A108)</f>
        <v>108</v>
      </c>
      <c r="D57">
        <f>ROW(EtalonRes!A104)</f>
        <v>104</v>
      </c>
      <c r="E57" t="s">
        <v>3</v>
      </c>
      <c r="F57" t="s">
        <v>64</v>
      </c>
      <c r="G57" t="s">
        <v>65</v>
      </c>
      <c r="H57" t="s">
        <v>52</v>
      </c>
      <c r="I57">
        <f>ROUND(ROUND(110/100,4)*0,9)</f>
        <v>0</v>
      </c>
      <c r="J57">
        <v>0</v>
      </c>
      <c r="K57">
        <f>ROUND(ROUND(110/100,4)*0,9)</f>
        <v>0</v>
      </c>
      <c r="O57">
        <f t="shared" si="21"/>
        <v>0</v>
      </c>
      <c r="P57">
        <f t="shared" si="22"/>
        <v>0</v>
      </c>
      <c r="Q57">
        <f>(ROUND((ROUND(((((ET57*1.25)*1.1))*AV57*I57),2)*BB57),2)+ROUND((ROUND(((AE57-(((EU57*1.25)*1.1)))*AV57*I57),2)*BS57),2))</f>
        <v>0</v>
      </c>
      <c r="R57">
        <f t="shared" si="23"/>
        <v>0</v>
      </c>
      <c r="S57">
        <f t="shared" si="24"/>
        <v>0</v>
      </c>
      <c r="T57">
        <f t="shared" si="25"/>
        <v>0</v>
      </c>
      <c r="U57">
        <f t="shared" si="26"/>
        <v>0</v>
      </c>
      <c r="V57">
        <f t="shared" si="27"/>
        <v>0</v>
      </c>
      <c r="W57">
        <f t="shared" si="28"/>
        <v>0</v>
      </c>
      <c r="X57">
        <f t="shared" si="29"/>
        <v>0</v>
      </c>
      <c r="Y57">
        <f t="shared" si="30"/>
        <v>0</v>
      </c>
      <c r="AA57">
        <v>-1</v>
      </c>
      <c r="AB57">
        <f t="shared" si="31"/>
        <v>648.43560000000002</v>
      </c>
      <c r="AC57">
        <f t="shared" si="32"/>
        <v>44.76</v>
      </c>
      <c r="AD57">
        <f>ROUND((((((ET57*1.25)*1.1))-(((EU57*1.25)*1.1)))+AE57),6)</f>
        <v>65.683750000000003</v>
      </c>
      <c r="AE57">
        <f>ROUND((((EU57*1.25)*1.1)),6)</f>
        <v>8.3324999999999996</v>
      </c>
      <c r="AF57">
        <f>ROUND((((EV57*1.15)*1.1)),6)</f>
        <v>537.99185</v>
      </c>
      <c r="AG57">
        <f t="shared" si="33"/>
        <v>0</v>
      </c>
      <c r="AH57">
        <f>(((EW57*1.15)*1.1))</f>
        <v>42.630500000000005</v>
      </c>
      <c r="AI57">
        <f>(((EX57*1.25)*1.1))</f>
        <v>0</v>
      </c>
      <c r="AJ57">
        <f t="shared" si="34"/>
        <v>0</v>
      </c>
      <c r="AK57">
        <v>517.82000000000005</v>
      </c>
      <c r="AL57">
        <v>44.76</v>
      </c>
      <c r="AM57">
        <v>47.77</v>
      </c>
      <c r="AN57">
        <v>6.06</v>
      </c>
      <c r="AO57">
        <v>425.29</v>
      </c>
      <c r="AP57">
        <v>0</v>
      </c>
      <c r="AQ57">
        <v>33.700000000000003</v>
      </c>
      <c r="AR57">
        <v>0</v>
      </c>
      <c r="AS57">
        <v>0</v>
      </c>
      <c r="AT57">
        <v>109</v>
      </c>
      <c r="AU57">
        <v>61</v>
      </c>
      <c r="AV57">
        <v>1.0669999999999999</v>
      </c>
      <c r="AW57">
        <v>1</v>
      </c>
      <c r="AZ57">
        <v>1</v>
      </c>
      <c r="BA57">
        <v>54.99</v>
      </c>
      <c r="BB57">
        <v>15.37</v>
      </c>
      <c r="BC57">
        <v>6.16</v>
      </c>
      <c r="BD57" t="s">
        <v>3</v>
      </c>
      <c r="BE57" t="s">
        <v>3</v>
      </c>
      <c r="BF57" t="s">
        <v>3</v>
      </c>
      <c r="BG57" t="s">
        <v>3</v>
      </c>
      <c r="BH57">
        <v>0</v>
      </c>
      <c r="BI57">
        <v>1</v>
      </c>
      <c r="BJ57" t="s">
        <v>66</v>
      </c>
      <c r="BM57">
        <v>21</v>
      </c>
      <c r="BN57">
        <v>0</v>
      </c>
      <c r="BO57" t="s">
        <v>64</v>
      </c>
      <c r="BP57">
        <v>1</v>
      </c>
      <c r="BQ57">
        <v>30</v>
      </c>
      <c r="BR57">
        <v>0</v>
      </c>
      <c r="BS57">
        <v>54.99</v>
      </c>
      <c r="BT57">
        <v>1</v>
      </c>
      <c r="BU57">
        <v>1</v>
      </c>
      <c r="BV57">
        <v>1</v>
      </c>
      <c r="BW57">
        <v>1</v>
      </c>
      <c r="BX57">
        <v>1</v>
      </c>
      <c r="BY57" t="s">
        <v>3</v>
      </c>
      <c r="BZ57">
        <v>109</v>
      </c>
      <c r="CA57">
        <v>61</v>
      </c>
      <c r="CB57" t="s">
        <v>3</v>
      </c>
      <c r="CE57">
        <v>30</v>
      </c>
      <c r="CF57">
        <v>0</v>
      </c>
      <c r="CG57">
        <v>0</v>
      </c>
      <c r="CM57">
        <v>0</v>
      </c>
      <c r="CN57" t="s">
        <v>1044</v>
      </c>
      <c r="CO57">
        <v>0</v>
      </c>
      <c r="CP57">
        <f t="shared" si="35"/>
        <v>0</v>
      </c>
      <c r="CQ57">
        <f t="shared" si="36"/>
        <v>275.72000000000003</v>
      </c>
      <c r="CR57">
        <f>(ROUND((ROUND(((((ET57*1.25)*1.1))*AV57*1),2)*BB57),2)+ROUND((ROUND(((AE57-(((EU57*1.25)*1.1)))*AV57*1),2)*BS57),2))</f>
        <v>1077.1300000000001</v>
      </c>
      <c r="CS57">
        <f t="shared" si="37"/>
        <v>488.86</v>
      </c>
      <c r="CT57">
        <f t="shared" si="38"/>
        <v>31566.46</v>
      </c>
      <c r="CU57">
        <f t="shared" si="39"/>
        <v>0</v>
      </c>
      <c r="CV57">
        <f t="shared" si="40"/>
        <v>45.486743500000003</v>
      </c>
      <c r="CW57">
        <f t="shared" si="41"/>
        <v>0</v>
      </c>
      <c r="CX57">
        <f t="shared" si="42"/>
        <v>0</v>
      </c>
      <c r="CY57">
        <f t="shared" si="43"/>
        <v>0</v>
      </c>
      <c r="CZ57">
        <f t="shared" si="44"/>
        <v>0</v>
      </c>
      <c r="DB57">
        <v>15</v>
      </c>
      <c r="DC57" t="s">
        <v>3</v>
      </c>
      <c r="DD57" t="s">
        <v>3</v>
      </c>
      <c r="DE57" t="s">
        <v>25</v>
      </c>
      <c r="DF57" t="s">
        <v>25</v>
      </c>
      <c r="DG57" t="s">
        <v>26</v>
      </c>
      <c r="DH57" t="s">
        <v>3</v>
      </c>
      <c r="DI57" t="s">
        <v>26</v>
      </c>
      <c r="DJ57" t="s">
        <v>25</v>
      </c>
      <c r="DK57" t="s">
        <v>3</v>
      </c>
      <c r="DL57" t="s">
        <v>3</v>
      </c>
      <c r="DM57" t="s">
        <v>3</v>
      </c>
      <c r="DN57">
        <v>0</v>
      </c>
      <c r="DO57">
        <v>0</v>
      </c>
      <c r="DP57">
        <v>1</v>
      </c>
      <c r="DQ57">
        <v>1</v>
      </c>
      <c r="DU57">
        <v>1013</v>
      </c>
      <c r="DV57" t="s">
        <v>52</v>
      </c>
      <c r="DW57" t="s">
        <v>52</v>
      </c>
      <c r="DX57">
        <v>1</v>
      </c>
      <c r="DZ57" t="s">
        <v>3</v>
      </c>
      <c r="EA57" t="s">
        <v>3</v>
      </c>
      <c r="EB57" t="s">
        <v>3</v>
      </c>
      <c r="EC57" t="s">
        <v>3</v>
      </c>
      <c r="EE57">
        <v>58807897</v>
      </c>
      <c r="EF57">
        <v>30</v>
      </c>
      <c r="EG57" t="s">
        <v>27</v>
      </c>
      <c r="EH57">
        <v>0</v>
      </c>
      <c r="EI57" t="s">
        <v>3</v>
      </c>
      <c r="EJ57">
        <v>1</v>
      </c>
      <c r="EK57">
        <v>21</v>
      </c>
      <c r="EL57" t="s">
        <v>28</v>
      </c>
      <c r="EM57" t="s">
        <v>29</v>
      </c>
      <c r="EO57" t="s">
        <v>30</v>
      </c>
      <c r="EQ57">
        <v>1024</v>
      </c>
      <c r="ER57">
        <v>517.82000000000005</v>
      </c>
      <c r="ES57">
        <v>44.76</v>
      </c>
      <c r="ET57">
        <v>47.77</v>
      </c>
      <c r="EU57">
        <v>6.06</v>
      </c>
      <c r="EV57">
        <v>425.29</v>
      </c>
      <c r="EW57">
        <v>33.700000000000003</v>
      </c>
      <c r="EX57">
        <v>0</v>
      </c>
      <c r="EY57">
        <v>0</v>
      </c>
      <c r="FQ57">
        <v>0</v>
      </c>
      <c r="FR57">
        <v>0</v>
      </c>
      <c r="FS57">
        <v>0</v>
      </c>
      <c r="FX57">
        <v>109</v>
      </c>
      <c r="FY57">
        <v>61</v>
      </c>
      <c r="GA57" t="s">
        <v>3</v>
      </c>
      <c r="GD57">
        <v>1</v>
      </c>
      <c r="GF57">
        <v>-1092919114</v>
      </c>
      <c r="GG57">
        <v>2</v>
      </c>
      <c r="GH57">
        <v>1</v>
      </c>
      <c r="GI57">
        <v>2</v>
      </c>
      <c r="GJ57">
        <v>0</v>
      </c>
      <c r="GK57">
        <v>0</v>
      </c>
      <c r="GL57">
        <f t="shared" si="45"/>
        <v>0</v>
      </c>
      <c r="GM57">
        <f t="shared" si="46"/>
        <v>0</v>
      </c>
      <c r="GN57">
        <f t="shared" si="47"/>
        <v>0</v>
      </c>
      <c r="GO57">
        <f t="shared" si="48"/>
        <v>0</v>
      </c>
      <c r="GP57">
        <f t="shared" si="49"/>
        <v>0</v>
      </c>
      <c r="GR57">
        <v>0</v>
      </c>
      <c r="GS57">
        <v>3</v>
      </c>
      <c r="GT57">
        <v>0</v>
      </c>
      <c r="GU57" t="s">
        <v>3</v>
      </c>
      <c r="GV57">
        <f t="shared" si="50"/>
        <v>0</v>
      </c>
      <c r="GW57">
        <v>1</v>
      </c>
      <c r="GX57">
        <f t="shared" si="51"/>
        <v>0</v>
      </c>
      <c r="HA57">
        <v>0</v>
      </c>
      <c r="HB57">
        <v>0</v>
      </c>
      <c r="HC57">
        <f t="shared" si="52"/>
        <v>0</v>
      </c>
      <c r="HE57" t="s">
        <v>3</v>
      </c>
      <c r="HF57" t="s">
        <v>3</v>
      </c>
      <c r="HM57" t="s">
        <v>3</v>
      </c>
      <c r="HN57" t="s">
        <v>3</v>
      </c>
      <c r="HO57" t="s">
        <v>3</v>
      </c>
      <c r="HP57" t="s">
        <v>3</v>
      </c>
      <c r="HQ57" t="s">
        <v>3</v>
      </c>
      <c r="HS57">
        <v>0</v>
      </c>
      <c r="IK57">
        <v>0</v>
      </c>
    </row>
    <row r="58" spans="1:255" x14ac:dyDescent="0.2">
      <c r="A58" s="2">
        <v>18</v>
      </c>
      <c r="B58" s="2">
        <v>1</v>
      </c>
      <c r="C58" s="2">
        <v>91</v>
      </c>
      <c r="D58" s="2"/>
      <c r="E58" s="2" t="s">
        <v>3</v>
      </c>
      <c r="F58" s="2" t="s">
        <v>46</v>
      </c>
      <c r="G58" s="2" t="s">
        <v>47</v>
      </c>
      <c r="H58" s="2" t="s">
        <v>48</v>
      </c>
      <c r="I58" s="2">
        <f>I56*J58</f>
        <v>0</v>
      </c>
      <c r="J58" s="2">
        <v>0.5</v>
      </c>
      <c r="K58" s="2">
        <v>0.5</v>
      </c>
      <c r="L58" s="2"/>
      <c r="M58" s="2"/>
      <c r="N58" s="2"/>
      <c r="O58" s="2">
        <f t="shared" si="21"/>
        <v>0</v>
      </c>
      <c r="P58" s="2">
        <f t="shared" si="22"/>
        <v>0</v>
      </c>
      <c r="Q58" s="2">
        <f t="shared" ref="Q58:Q63" si="68">(ROUND((ROUND(((ET58)*AV58*I58),2)*BB58),2)+ROUND((ROUND(((AE58-(EU58))*AV58*I58),2)*BS58),2))</f>
        <v>0</v>
      </c>
      <c r="R58" s="2">
        <f t="shared" si="23"/>
        <v>0</v>
      </c>
      <c r="S58" s="2">
        <f t="shared" si="24"/>
        <v>0</v>
      </c>
      <c r="T58" s="2">
        <f t="shared" si="25"/>
        <v>0</v>
      </c>
      <c r="U58" s="2">
        <f t="shared" si="26"/>
        <v>0</v>
      </c>
      <c r="V58" s="2">
        <f t="shared" si="27"/>
        <v>0</v>
      </c>
      <c r="W58" s="2">
        <f t="shared" si="28"/>
        <v>0</v>
      </c>
      <c r="X58" s="2">
        <f t="shared" si="29"/>
        <v>0</v>
      </c>
      <c r="Y58" s="2">
        <f t="shared" si="30"/>
        <v>0</v>
      </c>
      <c r="Z58" s="2"/>
      <c r="AA58" s="2">
        <v>-1</v>
      </c>
      <c r="AB58" s="2">
        <f t="shared" si="31"/>
        <v>526.22</v>
      </c>
      <c r="AC58" s="2">
        <f t="shared" si="32"/>
        <v>526.22</v>
      </c>
      <c r="AD58" s="2">
        <f t="shared" ref="AD58:AD63" si="69">ROUND((((ET58)-(EU58))+AE58),6)</f>
        <v>0</v>
      </c>
      <c r="AE58" s="2">
        <f t="shared" ref="AE58:AF63" si="70">ROUND((EU58),6)</f>
        <v>0</v>
      </c>
      <c r="AF58" s="2">
        <f t="shared" si="70"/>
        <v>0</v>
      </c>
      <c r="AG58" s="2">
        <f t="shared" si="33"/>
        <v>0</v>
      </c>
      <c r="AH58" s="2">
        <f t="shared" ref="AH58:AI63" si="71">(EW58)</f>
        <v>0</v>
      </c>
      <c r="AI58" s="2">
        <f t="shared" si="71"/>
        <v>0</v>
      </c>
      <c r="AJ58" s="2">
        <f t="shared" si="34"/>
        <v>0</v>
      </c>
      <c r="AK58" s="2">
        <v>526.22</v>
      </c>
      <c r="AL58" s="2">
        <v>526.22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109</v>
      </c>
      <c r="AU58" s="2">
        <v>61</v>
      </c>
      <c r="AV58" s="2">
        <v>1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3</v>
      </c>
      <c r="BI58" s="2">
        <v>1</v>
      </c>
      <c r="BJ58" s="2" t="s">
        <v>49</v>
      </c>
      <c r="BK58" s="2"/>
      <c r="BL58" s="2"/>
      <c r="BM58" s="2">
        <v>21</v>
      </c>
      <c r="BN58" s="2">
        <v>0</v>
      </c>
      <c r="BO58" s="2" t="s">
        <v>3</v>
      </c>
      <c r="BP58" s="2">
        <v>0</v>
      </c>
      <c r="BQ58" s="2">
        <v>30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109</v>
      </c>
      <c r="CA58" s="2">
        <v>61</v>
      </c>
      <c r="CB58" s="2" t="s">
        <v>3</v>
      </c>
      <c r="CC58" s="2"/>
      <c r="CD58" s="2"/>
      <c r="CE58" s="2">
        <v>30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3</v>
      </c>
      <c r="CO58" s="2">
        <v>0</v>
      </c>
      <c r="CP58" s="2">
        <f t="shared" si="35"/>
        <v>0</v>
      </c>
      <c r="CQ58" s="2">
        <f t="shared" si="36"/>
        <v>526.22</v>
      </c>
      <c r="CR58" s="2">
        <f t="shared" ref="CR58:CR63" si="72">(ROUND((ROUND(((ET58)*AV58*1),2)*BB58),2)+ROUND((ROUND(((AE58-(EU58))*AV58*1),2)*BS58),2))</f>
        <v>0</v>
      </c>
      <c r="CS58" s="2">
        <f t="shared" si="37"/>
        <v>0</v>
      </c>
      <c r="CT58" s="2">
        <f t="shared" si="38"/>
        <v>0</v>
      </c>
      <c r="CU58" s="2">
        <f t="shared" si="39"/>
        <v>0</v>
      </c>
      <c r="CV58" s="2">
        <f t="shared" si="40"/>
        <v>0</v>
      </c>
      <c r="CW58" s="2">
        <f t="shared" si="41"/>
        <v>0</v>
      </c>
      <c r="CX58" s="2">
        <f t="shared" si="42"/>
        <v>0</v>
      </c>
      <c r="CY58" s="2">
        <f t="shared" si="43"/>
        <v>0</v>
      </c>
      <c r="CZ58" s="2">
        <f t="shared" si="44"/>
        <v>0</v>
      </c>
      <c r="DA58" s="2"/>
      <c r="DB58" s="2"/>
      <c r="DC58" s="2" t="s">
        <v>3</v>
      </c>
      <c r="DD58" s="2" t="s">
        <v>3</v>
      </c>
      <c r="DE58" s="2" t="s">
        <v>3</v>
      </c>
      <c r="DF58" s="2" t="s">
        <v>3</v>
      </c>
      <c r="DG58" s="2" t="s">
        <v>3</v>
      </c>
      <c r="DH58" s="2" t="s">
        <v>3</v>
      </c>
      <c r="DI58" s="2" t="s">
        <v>3</v>
      </c>
      <c r="DJ58" s="2" t="s">
        <v>3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1010</v>
      </c>
      <c r="DV58" s="2" t="s">
        <v>48</v>
      </c>
      <c r="DW58" s="2" t="s">
        <v>48</v>
      </c>
      <c r="DX58" s="2">
        <v>100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58807897</v>
      </c>
      <c r="EF58" s="2">
        <v>30</v>
      </c>
      <c r="EG58" s="2" t="s">
        <v>27</v>
      </c>
      <c r="EH58" s="2">
        <v>0</v>
      </c>
      <c r="EI58" s="2" t="s">
        <v>3</v>
      </c>
      <c r="EJ58" s="2">
        <v>1</v>
      </c>
      <c r="EK58" s="2">
        <v>21</v>
      </c>
      <c r="EL58" s="2" t="s">
        <v>28</v>
      </c>
      <c r="EM58" s="2" t="s">
        <v>29</v>
      </c>
      <c r="EN58" s="2"/>
      <c r="EO58" s="2" t="s">
        <v>3</v>
      </c>
      <c r="EP58" s="2"/>
      <c r="EQ58" s="2">
        <v>1024</v>
      </c>
      <c r="ER58" s="2">
        <v>526.22</v>
      </c>
      <c r="ES58" s="2">
        <v>526.22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109</v>
      </c>
      <c r="FY58" s="2">
        <v>61</v>
      </c>
      <c r="FZ58" s="2"/>
      <c r="GA58" s="2" t="s">
        <v>3</v>
      </c>
      <c r="GB58" s="2"/>
      <c r="GC58" s="2"/>
      <c r="GD58" s="2">
        <v>1</v>
      </c>
      <c r="GE58" s="2"/>
      <c r="GF58" s="2">
        <v>1873919888</v>
      </c>
      <c r="GG58" s="2">
        <v>2</v>
      </c>
      <c r="GH58" s="2">
        <v>1</v>
      </c>
      <c r="GI58" s="2">
        <v>-2</v>
      </c>
      <c r="GJ58" s="2">
        <v>0</v>
      </c>
      <c r="GK58" s="2">
        <v>0</v>
      </c>
      <c r="GL58" s="2">
        <f t="shared" si="45"/>
        <v>0</v>
      </c>
      <c r="GM58" s="2">
        <f t="shared" si="46"/>
        <v>0</v>
      </c>
      <c r="GN58" s="2">
        <f t="shared" si="47"/>
        <v>0</v>
      </c>
      <c r="GO58" s="2">
        <f t="shared" si="48"/>
        <v>0</v>
      </c>
      <c r="GP58" s="2">
        <f t="shared" si="49"/>
        <v>0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50"/>
        <v>0</v>
      </c>
      <c r="GW58" s="2">
        <v>1</v>
      </c>
      <c r="GX58" s="2">
        <f t="shared" si="51"/>
        <v>0</v>
      </c>
      <c r="GY58" s="2"/>
      <c r="GZ58" s="2"/>
      <c r="HA58" s="2">
        <v>0</v>
      </c>
      <c r="HB58" s="2">
        <v>0</v>
      </c>
      <c r="HC58" s="2">
        <f t="shared" si="52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>
        <v>18</v>
      </c>
      <c r="B59">
        <v>1</v>
      </c>
      <c r="C59">
        <v>106</v>
      </c>
      <c r="E59" t="s">
        <v>3</v>
      </c>
      <c r="F59" t="s">
        <v>46</v>
      </c>
      <c r="G59" t="s">
        <v>47</v>
      </c>
      <c r="H59" t="s">
        <v>48</v>
      </c>
      <c r="I59">
        <f>I57*J59</f>
        <v>0</v>
      </c>
      <c r="J59">
        <v>0.5</v>
      </c>
      <c r="K59">
        <v>0.5</v>
      </c>
      <c r="O59">
        <f t="shared" si="21"/>
        <v>0</v>
      </c>
      <c r="P59">
        <f t="shared" si="22"/>
        <v>0</v>
      </c>
      <c r="Q59">
        <f t="shared" si="68"/>
        <v>0</v>
      </c>
      <c r="R59">
        <f t="shared" si="23"/>
        <v>0</v>
      </c>
      <c r="S59">
        <f t="shared" si="24"/>
        <v>0</v>
      </c>
      <c r="T59">
        <f t="shared" si="25"/>
        <v>0</v>
      </c>
      <c r="U59">
        <f t="shared" si="26"/>
        <v>0</v>
      </c>
      <c r="V59">
        <f t="shared" si="27"/>
        <v>0</v>
      </c>
      <c r="W59">
        <f t="shared" si="28"/>
        <v>0</v>
      </c>
      <c r="X59">
        <f t="shared" si="29"/>
        <v>0</v>
      </c>
      <c r="Y59">
        <f t="shared" si="30"/>
        <v>0</v>
      </c>
      <c r="AA59">
        <v>-1</v>
      </c>
      <c r="AB59">
        <f t="shared" si="31"/>
        <v>526.22</v>
      </c>
      <c r="AC59">
        <f t="shared" si="32"/>
        <v>526.22</v>
      </c>
      <c r="AD59">
        <f t="shared" si="69"/>
        <v>0</v>
      </c>
      <c r="AE59">
        <f t="shared" si="70"/>
        <v>0</v>
      </c>
      <c r="AF59">
        <f t="shared" si="70"/>
        <v>0</v>
      </c>
      <c r="AG59">
        <f t="shared" si="33"/>
        <v>0</v>
      </c>
      <c r="AH59">
        <f t="shared" si="71"/>
        <v>0</v>
      </c>
      <c r="AI59">
        <f t="shared" si="71"/>
        <v>0</v>
      </c>
      <c r="AJ59">
        <f t="shared" si="34"/>
        <v>0</v>
      </c>
      <c r="AK59">
        <v>526.22</v>
      </c>
      <c r="AL59">
        <v>526.22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109</v>
      </c>
      <c r="AU59">
        <v>61</v>
      </c>
      <c r="AV59">
        <v>1</v>
      </c>
      <c r="AW59">
        <v>1</v>
      </c>
      <c r="AZ59">
        <v>1</v>
      </c>
      <c r="BA59">
        <v>1</v>
      </c>
      <c r="BB59">
        <v>1</v>
      </c>
      <c r="BC59">
        <v>2.79</v>
      </c>
      <c r="BD59" t="s">
        <v>3</v>
      </c>
      <c r="BE59" t="s">
        <v>3</v>
      </c>
      <c r="BF59" t="s">
        <v>3</v>
      </c>
      <c r="BG59" t="s">
        <v>3</v>
      </c>
      <c r="BH59">
        <v>3</v>
      </c>
      <c r="BI59">
        <v>1</v>
      </c>
      <c r="BJ59" t="s">
        <v>49</v>
      </c>
      <c r="BM59">
        <v>21</v>
      </c>
      <c r="BN59">
        <v>0</v>
      </c>
      <c r="BO59" t="s">
        <v>46</v>
      </c>
      <c r="BP59">
        <v>1</v>
      </c>
      <c r="BQ59">
        <v>30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 t="s">
        <v>3</v>
      </c>
      <c r="BZ59">
        <v>109</v>
      </c>
      <c r="CA59">
        <v>61</v>
      </c>
      <c r="CB59" t="s">
        <v>3</v>
      </c>
      <c r="CE59">
        <v>30</v>
      </c>
      <c r="CF59">
        <v>0</v>
      </c>
      <c r="CG59">
        <v>0</v>
      </c>
      <c r="CM59">
        <v>0</v>
      </c>
      <c r="CN59" t="s">
        <v>3</v>
      </c>
      <c r="CO59">
        <v>0</v>
      </c>
      <c r="CP59">
        <f t="shared" si="35"/>
        <v>0</v>
      </c>
      <c r="CQ59">
        <f t="shared" si="36"/>
        <v>1468.15</v>
      </c>
      <c r="CR59">
        <f t="shared" si="72"/>
        <v>0</v>
      </c>
      <c r="CS59">
        <f t="shared" si="37"/>
        <v>0</v>
      </c>
      <c r="CT59">
        <f t="shared" si="38"/>
        <v>0</v>
      </c>
      <c r="CU59">
        <f t="shared" si="39"/>
        <v>0</v>
      </c>
      <c r="CV59">
        <f t="shared" si="40"/>
        <v>0</v>
      </c>
      <c r="CW59">
        <f t="shared" si="41"/>
        <v>0</v>
      </c>
      <c r="CX59">
        <f t="shared" si="42"/>
        <v>0</v>
      </c>
      <c r="CY59">
        <f t="shared" si="43"/>
        <v>0</v>
      </c>
      <c r="CZ59">
        <f t="shared" si="44"/>
        <v>0</v>
      </c>
      <c r="DC59" t="s">
        <v>3</v>
      </c>
      <c r="DD59" t="s">
        <v>3</v>
      </c>
      <c r="DE59" t="s">
        <v>3</v>
      </c>
      <c r="DF59" t="s">
        <v>3</v>
      </c>
      <c r="DG59" t="s">
        <v>3</v>
      </c>
      <c r="DH59" t="s">
        <v>3</v>
      </c>
      <c r="DI59" t="s">
        <v>3</v>
      </c>
      <c r="DJ59" t="s">
        <v>3</v>
      </c>
      <c r="DK59" t="s">
        <v>3</v>
      </c>
      <c r="DL59" t="s">
        <v>3</v>
      </c>
      <c r="DM59" t="s">
        <v>3</v>
      </c>
      <c r="DN59">
        <v>0</v>
      </c>
      <c r="DO59">
        <v>0</v>
      </c>
      <c r="DP59">
        <v>1</v>
      </c>
      <c r="DQ59">
        <v>1</v>
      </c>
      <c r="DU59">
        <v>1010</v>
      </c>
      <c r="DV59" t="s">
        <v>48</v>
      </c>
      <c r="DW59" t="s">
        <v>48</v>
      </c>
      <c r="DX59">
        <v>100</v>
      </c>
      <c r="DZ59" t="s">
        <v>3</v>
      </c>
      <c r="EA59" t="s">
        <v>3</v>
      </c>
      <c r="EB59" t="s">
        <v>3</v>
      </c>
      <c r="EC59" t="s">
        <v>3</v>
      </c>
      <c r="EE59">
        <v>58807897</v>
      </c>
      <c r="EF59">
        <v>30</v>
      </c>
      <c r="EG59" t="s">
        <v>27</v>
      </c>
      <c r="EH59">
        <v>0</v>
      </c>
      <c r="EI59" t="s">
        <v>3</v>
      </c>
      <c r="EJ59">
        <v>1</v>
      </c>
      <c r="EK59">
        <v>21</v>
      </c>
      <c r="EL59" t="s">
        <v>28</v>
      </c>
      <c r="EM59" t="s">
        <v>29</v>
      </c>
      <c r="EO59" t="s">
        <v>3</v>
      </c>
      <c r="EQ59">
        <v>1024</v>
      </c>
      <c r="ER59">
        <v>526.22</v>
      </c>
      <c r="ES59">
        <v>526.22</v>
      </c>
      <c r="ET59">
        <v>0</v>
      </c>
      <c r="EU59">
        <v>0</v>
      </c>
      <c r="EV59">
        <v>0</v>
      </c>
      <c r="EW59">
        <v>0</v>
      </c>
      <c r="EX59">
        <v>0</v>
      </c>
      <c r="FQ59">
        <v>0</v>
      </c>
      <c r="FR59">
        <v>0</v>
      </c>
      <c r="FS59">
        <v>0</v>
      </c>
      <c r="FX59">
        <v>109</v>
      </c>
      <c r="FY59">
        <v>61</v>
      </c>
      <c r="GA59" t="s">
        <v>3</v>
      </c>
      <c r="GD59">
        <v>1</v>
      </c>
      <c r="GF59">
        <v>1873919888</v>
      </c>
      <c r="GG59">
        <v>2</v>
      </c>
      <c r="GH59">
        <v>1</v>
      </c>
      <c r="GI59">
        <v>2</v>
      </c>
      <c r="GJ59">
        <v>0</v>
      </c>
      <c r="GK59">
        <v>0</v>
      </c>
      <c r="GL59">
        <f t="shared" si="45"/>
        <v>0</v>
      </c>
      <c r="GM59">
        <f t="shared" si="46"/>
        <v>0</v>
      </c>
      <c r="GN59">
        <f t="shared" si="47"/>
        <v>0</v>
      </c>
      <c r="GO59">
        <f t="shared" si="48"/>
        <v>0</v>
      </c>
      <c r="GP59">
        <f t="shared" si="49"/>
        <v>0</v>
      </c>
      <c r="GR59">
        <v>0</v>
      </c>
      <c r="GS59">
        <v>3</v>
      </c>
      <c r="GT59">
        <v>0</v>
      </c>
      <c r="GU59" t="s">
        <v>3</v>
      </c>
      <c r="GV59">
        <f t="shared" si="50"/>
        <v>0</v>
      </c>
      <c r="GW59">
        <v>1</v>
      </c>
      <c r="GX59">
        <f t="shared" si="51"/>
        <v>0</v>
      </c>
      <c r="HA59">
        <v>0</v>
      </c>
      <c r="HB59">
        <v>0</v>
      </c>
      <c r="HC59">
        <f t="shared" si="52"/>
        <v>0</v>
      </c>
      <c r="HE59" t="s">
        <v>3</v>
      </c>
      <c r="HF59" t="s">
        <v>3</v>
      </c>
      <c r="HM59" t="s">
        <v>3</v>
      </c>
      <c r="HN59" t="s">
        <v>3</v>
      </c>
      <c r="HO59" t="s">
        <v>3</v>
      </c>
      <c r="HP59" t="s">
        <v>3</v>
      </c>
      <c r="HQ59" t="s">
        <v>3</v>
      </c>
      <c r="HS59">
        <v>0</v>
      </c>
      <c r="IK59">
        <v>0</v>
      </c>
    </row>
    <row r="60" spans="1:255" x14ac:dyDescent="0.2">
      <c r="A60" s="2">
        <v>18</v>
      </c>
      <c r="B60" s="2">
        <v>1</v>
      </c>
      <c r="C60" s="2">
        <v>93</v>
      </c>
      <c r="D60" s="2"/>
      <c r="E60" s="2" t="s">
        <v>3</v>
      </c>
      <c r="F60" s="2" t="s">
        <v>60</v>
      </c>
      <c r="G60" s="2" t="s">
        <v>61</v>
      </c>
      <c r="H60" s="2" t="s">
        <v>39</v>
      </c>
      <c r="I60" s="2">
        <f>I56*J60</f>
        <v>0</v>
      </c>
      <c r="J60" s="2">
        <v>21.818182</v>
      </c>
      <c r="K60" s="2">
        <v>21.818182</v>
      </c>
      <c r="L60" s="2"/>
      <c r="M60" s="2"/>
      <c r="N60" s="2"/>
      <c r="O60" s="2">
        <f t="shared" ref="O60:O91" si="73">ROUND(CP60,2)</f>
        <v>0</v>
      </c>
      <c r="P60" s="2">
        <f t="shared" ref="P60:P91" si="74">ROUND((ROUND((AC60*AW60*I60),2)*BC60),2)</f>
        <v>0</v>
      </c>
      <c r="Q60" s="2">
        <f t="shared" si="68"/>
        <v>0</v>
      </c>
      <c r="R60" s="2">
        <f t="shared" ref="R60:R91" si="75">ROUND((ROUND((AE60*AV60*I60),2)*BS60),2)</f>
        <v>0</v>
      </c>
      <c r="S60" s="2">
        <f t="shared" ref="S60:S91" si="76">ROUND((ROUND((AF60*AV60*I60),2)*BA60),2)</f>
        <v>0</v>
      </c>
      <c r="T60" s="2">
        <f t="shared" ref="T60:T91" si="77">ROUND(CU60*I60,2)</f>
        <v>0</v>
      </c>
      <c r="U60" s="2">
        <f t="shared" ref="U60:U91" si="78">CV60*I60</f>
        <v>0</v>
      </c>
      <c r="V60" s="2">
        <f t="shared" ref="V60:V91" si="79">CW60*I60</f>
        <v>0</v>
      </c>
      <c r="W60" s="2">
        <f t="shared" ref="W60:W91" si="80">ROUND(CX60*I60,2)</f>
        <v>0</v>
      </c>
      <c r="X60" s="2">
        <f t="shared" ref="X60:X91" si="81">ROUND(CY60,2)</f>
        <v>0</v>
      </c>
      <c r="Y60" s="2">
        <f t="shared" ref="Y60:Y91" si="82">ROUND(CZ60,2)</f>
        <v>0</v>
      </c>
      <c r="Z60" s="2"/>
      <c r="AA60" s="2">
        <v>-1</v>
      </c>
      <c r="AB60" s="2">
        <f t="shared" ref="AB60:AB91" si="83">ROUND((AC60+AD60+AF60),6)</f>
        <v>47.24</v>
      </c>
      <c r="AC60" s="2">
        <f t="shared" ref="AC60:AC91" si="84">ROUND((ES60),6)</f>
        <v>47.24</v>
      </c>
      <c r="AD60" s="2">
        <f t="shared" si="69"/>
        <v>0</v>
      </c>
      <c r="AE60" s="2">
        <f t="shared" si="70"/>
        <v>0</v>
      </c>
      <c r="AF60" s="2">
        <f t="shared" si="70"/>
        <v>0</v>
      </c>
      <c r="AG60" s="2">
        <f t="shared" ref="AG60:AG91" si="85">ROUND((AP60),6)</f>
        <v>0</v>
      </c>
      <c r="AH60" s="2">
        <f t="shared" si="71"/>
        <v>0</v>
      </c>
      <c r="AI60" s="2">
        <f t="shared" si="71"/>
        <v>0</v>
      </c>
      <c r="AJ60" s="2">
        <f t="shared" ref="AJ60:AJ91" si="86">(AS60)</f>
        <v>0</v>
      </c>
      <c r="AK60" s="2">
        <v>47.24</v>
      </c>
      <c r="AL60" s="2">
        <v>47.24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109</v>
      </c>
      <c r="AU60" s="2">
        <v>61</v>
      </c>
      <c r="AV60" s="2">
        <v>1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3</v>
      </c>
      <c r="BI60" s="2">
        <v>1</v>
      </c>
      <c r="BJ60" s="2" t="s">
        <v>62</v>
      </c>
      <c r="BK60" s="2"/>
      <c r="BL60" s="2"/>
      <c r="BM60" s="2">
        <v>21</v>
      </c>
      <c r="BN60" s="2">
        <v>0</v>
      </c>
      <c r="BO60" s="2" t="s">
        <v>3</v>
      </c>
      <c r="BP60" s="2">
        <v>0</v>
      </c>
      <c r="BQ60" s="2">
        <v>30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109</v>
      </c>
      <c r="CA60" s="2">
        <v>61</v>
      </c>
      <c r="CB60" s="2" t="s">
        <v>3</v>
      </c>
      <c r="CC60" s="2"/>
      <c r="CD60" s="2"/>
      <c r="CE60" s="2">
        <v>30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3</v>
      </c>
      <c r="CO60" s="2">
        <v>0</v>
      </c>
      <c r="CP60" s="2">
        <f t="shared" ref="CP60:CP91" si="87">(P60+Q60+S60)</f>
        <v>0</v>
      </c>
      <c r="CQ60" s="2">
        <f t="shared" ref="CQ60:CQ91" si="88">ROUND((ROUND((AC60*AW60*1),2)*BC60),2)</f>
        <v>47.24</v>
      </c>
      <c r="CR60" s="2">
        <f t="shared" si="72"/>
        <v>0</v>
      </c>
      <c r="CS60" s="2">
        <f t="shared" ref="CS60:CS91" si="89">ROUND((ROUND((AE60*AV60*1),2)*BS60),2)</f>
        <v>0</v>
      </c>
      <c r="CT60" s="2">
        <f t="shared" ref="CT60:CT91" si="90">ROUND((ROUND((AF60*AV60*1),2)*BA60),2)</f>
        <v>0</v>
      </c>
      <c r="CU60" s="2">
        <f t="shared" ref="CU60:CU91" si="91">AG60</f>
        <v>0</v>
      </c>
      <c r="CV60" s="2">
        <f t="shared" ref="CV60:CV91" si="92">(AH60*AV60)</f>
        <v>0</v>
      </c>
      <c r="CW60" s="2">
        <f t="shared" ref="CW60:CW91" si="93">AI60</f>
        <v>0</v>
      </c>
      <c r="CX60" s="2">
        <f t="shared" ref="CX60:CX91" si="94">AJ60</f>
        <v>0</v>
      </c>
      <c r="CY60" s="2">
        <f t="shared" ref="CY60:CY91" si="95">(((S60+R60)*AT60)/100)</f>
        <v>0</v>
      </c>
      <c r="CZ60" s="2">
        <f t="shared" ref="CZ60:CZ91" si="96">(((S60+R60)*AU60)/100)</f>
        <v>0</v>
      </c>
      <c r="DA60" s="2"/>
      <c r="DB60" s="2"/>
      <c r="DC60" s="2" t="s">
        <v>3</v>
      </c>
      <c r="DD60" s="2" t="s">
        <v>3</v>
      </c>
      <c r="DE60" s="2" t="s">
        <v>3</v>
      </c>
      <c r="DF60" s="2" t="s">
        <v>3</v>
      </c>
      <c r="DG60" s="2" t="s">
        <v>3</v>
      </c>
      <c r="DH60" s="2" t="s">
        <v>3</v>
      </c>
      <c r="DI60" s="2" t="s">
        <v>3</v>
      </c>
      <c r="DJ60" s="2" t="s">
        <v>3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1010</v>
      </c>
      <c r="DV60" s="2" t="s">
        <v>39</v>
      </c>
      <c r="DW60" s="2" t="s">
        <v>39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58807897</v>
      </c>
      <c r="EF60" s="2">
        <v>30</v>
      </c>
      <c r="EG60" s="2" t="s">
        <v>27</v>
      </c>
      <c r="EH60" s="2">
        <v>0</v>
      </c>
      <c r="EI60" s="2" t="s">
        <v>3</v>
      </c>
      <c r="EJ60" s="2">
        <v>1</v>
      </c>
      <c r="EK60" s="2">
        <v>21</v>
      </c>
      <c r="EL60" s="2" t="s">
        <v>28</v>
      </c>
      <c r="EM60" s="2" t="s">
        <v>29</v>
      </c>
      <c r="EN60" s="2"/>
      <c r="EO60" s="2" t="s">
        <v>3</v>
      </c>
      <c r="EP60" s="2"/>
      <c r="EQ60" s="2">
        <v>1024</v>
      </c>
      <c r="ER60" s="2">
        <v>47.24</v>
      </c>
      <c r="ES60" s="2">
        <v>47.24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109</v>
      </c>
      <c r="FY60" s="2">
        <v>61</v>
      </c>
      <c r="FZ60" s="2"/>
      <c r="GA60" s="2" t="s">
        <v>3</v>
      </c>
      <c r="GB60" s="2"/>
      <c r="GC60" s="2"/>
      <c r="GD60" s="2">
        <v>1</v>
      </c>
      <c r="GE60" s="2"/>
      <c r="GF60" s="2">
        <v>-146904554</v>
      </c>
      <c r="GG60" s="2">
        <v>2</v>
      </c>
      <c r="GH60" s="2">
        <v>1</v>
      </c>
      <c r="GI60" s="2">
        <v>-2</v>
      </c>
      <c r="GJ60" s="2">
        <v>0</v>
      </c>
      <c r="GK60" s="2">
        <v>0</v>
      </c>
      <c r="GL60" s="2">
        <f t="shared" ref="GL60:GL91" si="97">ROUND(IF(AND(BH60=3,BI60=3,FS60&lt;&gt;0),P60,0),2)</f>
        <v>0</v>
      </c>
      <c r="GM60" s="2">
        <f t="shared" ref="GM60:GM91" si="98">ROUND(O60+X60+Y60,2)+GX60</f>
        <v>0</v>
      </c>
      <c r="GN60" s="2">
        <f t="shared" ref="GN60:GN91" si="99">IF(OR(BI60=0,BI60=1),GM60-GX60,0)</f>
        <v>0</v>
      </c>
      <c r="GO60" s="2">
        <f t="shared" ref="GO60:GO91" si="100">IF(BI60=2,GM60-GX60,0)</f>
        <v>0</v>
      </c>
      <c r="GP60" s="2">
        <f t="shared" ref="GP60:GP91" si="101">IF(BI60=4,GM60-GX60,0)</f>
        <v>0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ref="GV60:GV91" si="102">ROUND((GT60),6)</f>
        <v>0</v>
      </c>
      <c r="GW60" s="2">
        <v>1</v>
      </c>
      <c r="GX60" s="2">
        <f t="shared" ref="GX60:GX91" si="103">ROUND(HC60*I60,2)</f>
        <v>0</v>
      </c>
      <c r="GY60" s="2"/>
      <c r="GZ60" s="2"/>
      <c r="HA60" s="2">
        <v>0</v>
      </c>
      <c r="HB60" s="2">
        <v>0</v>
      </c>
      <c r="HC60" s="2">
        <f t="shared" ref="HC60:HC91" si="104">GV60*GW60</f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>
        <v>18</v>
      </c>
      <c r="B61">
        <v>1</v>
      </c>
      <c r="C61">
        <v>108</v>
      </c>
      <c r="E61" t="s">
        <v>3</v>
      </c>
      <c r="F61" t="s">
        <v>60</v>
      </c>
      <c r="G61" t="s">
        <v>61</v>
      </c>
      <c r="H61" t="s">
        <v>39</v>
      </c>
      <c r="I61">
        <f>I57*J61</f>
        <v>0</v>
      </c>
      <c r="J61">
        <v>21.818182</v>
      </c>
      <c r="K61">
        <v>21.818182</v>
      </c>
      <c r="O61">
        <f t="shared" si="73"/>
        <v>0</v>
      </c>
      <c r="P61">
        <f t="shared" si="74"/>
        <v>0</v>
      </c>
      <c r="Q61">
        <f t="shared" si="68"/>
        <v>0</v>
      </c>
      <c r="R61">
        <f t="shared" si="75"/>
        <v>0</v>
      </c>
      <c r="S61">
        <f t="shared" si="76"/>
        <v>0</v>
      </c>
      <c r="T61">
        <f t="shared" si="77"/>
        <v>0</v>
      </c>
      <c r="U61">
        <f t="shared" si="78"/>
        <v>0</v>
      </c>
      <c r="V61">
        <f t="shared" si="79"/>
        <v>0</v>
      </c>
      <c r="W61">
        <f t="shared" si="80"/>
        <v>0</v>
      </c>
      <c r="X61">
        <f t="shared" si="81"/>
        <v>0</v>
      </c>
      <c r="Y61">
        <f t="shared" si="82"/>
        <v>0</v>
      </c>
      <c r="AA61">
        <v>-1</v>
      </c>
      <c r="AB61">
        <f t="shared" si="83"/>
        <v>47.24</v>
      </c>
      <c r="AC61">
        <f t="shared" si="84"/>
        <v>47.24</v>
      </c>
      <c r="AD61">
        <f t="shared" si="69"/>
        <v>0</v>
      </c>
      <c r="AE61">
        <f t="shared" si="70"/>
        <v>0</v>
      </c>
      <c r="AF61">
        <f t="shared" si="70"/>
        <v>0</v>
      </c>
      <c r="AG61">
        <f t="shared" si="85"/>
        <v>0</v>
      </c>
      <c r="AH61">
        <f t="shared" si="71"/>
        <v>0</v>
      </c>
      <c r="AI61">
        <f t="shared" si="71"/>
        <v>0</v>
      </c>
      <c r="AJ61">
        <f t="shared" si="86"/>
        <v>0</v>
      </c>
      <c r="AK61">
        <v>47.24</v>
      </c>
      <c r="AL61">
        <v>47.24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109</v>
      </c>
      <c r="AU61">
        <v>61</v>
      </c>
      <c r="AV61">
        <v>1</v>
      </c>
      <c r="AW61">
        <v>1</v>
      </c>
      <c r="AZ61">
        <v>1</v>
      </c>
      <c r="BA61">
        <v>1</v>
      </c>
      <c r="BB61">
        <v>1</v>
      </c>
      <c r="BC61">
        <v>20.7</v>
      </c>
      <c r="BD61" t="s">
        <v>3</v>
      </c>
      <c r="BE61" t="s">
        <v>3</v>
      </c>
      <c r="BF61" t="s">
        <v>3</v>
      </c>
      <c r="BG61" t="s">
        <v>3</v>
      </c>
      <c r="BH61">
        <v>3</v>
      </c>
      <c r="BI61">
        <v>1</v>
      </c>
      <c r="BJ61" t="s">
        <v>62</v>
      </c>
      <c r="BM61">
        <v>21</v>
      </c>
      <c r="BN61">
        <v>0</v>
      </c>
      <c r="BO61" t="s">
        <v>60</v>
      </c>
      <c r="BP61">
        <v>1</v>
      </c>
      <c r="BQ61">
        <v>30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 t="s">
        <v>3</v>
      </c>
      <c r="BZ61">
        <v>109</v>
      </c>
      <c r="CA61">
        <v>61</v>
      </c>
      <c r="CB61" t="s">
        <v>3</v>
      </c>
      <c r="CE61">
        <v>30</v>
      </c>
      <c r="CF61">
        <v>0</v>
      </c>
      <c r="CG61">
        <v>0</v>
      </c>
      <c r="CM61">
        <v>0</v>
      </c>
      <c r="CN61" t="s">
        <v>3</v>
      </c>
      <c r="CO61">
        <v>0</v>
      </c>
      <c r="CP61">
        <f t="shared" si="87"/>
        <v>0</v>
      </c>
      <c r="CQ61">
        <f t="shared" si="88"/>
        <v>977.87</v>
      </c>
      <c r="CR61">
        <f t="shared" si="72"/>
        <v>0</v>
      </c>
      <c r="CS61">
        <f t="shared" si="89"/>
        <v>0</v>
      </c>
      <c r="CT61">
        <f t="shared" si="90"/>
        <v>0</v>
      </c>
      <c r="CU61">
        <f t="shared" si="91"/>
        <v>0</v>
      </c>
      <c r="CV61">
        <f t="shared" si="92"/>
        <v>0</v>
      </c>
      <c r="CW61">
        <f t="shared" si="93"/>
        <v>0</v>
      </c>
      <c r="CX61">
        <f t="shared" si="94"/>
        <v>0</v>
      </c>
      <c r="CY61">
        <f t="shared" si="95"/>
        <v>0</v>
      </c>
      <c r="CZ61">
        <f t="shared" si="96"/>
        <v>0</v>
      </c>
      <c r="DC61" t="s">
        <v>3</v>
      </c>
      <c r="DD61" t="s">
        <v>3</v>
      </c>
      <c r="DE61" t="s">
        <v>3</v>
      </c>
      <c r="DF61" t="s">
        <v>3</v>
      </c>
      <c r="DG61" t="s">
        <v>3</v>
      </c>
      <c r="DH61" t="s">
        <v>3</v>
      </c>
      <c r="DI61" t="s">
        <v>3</v>
      </c>
      <c r="DJ61" t="s">
        <v>3</v>
      </c>
      <c r="DK61" t="s">
        <v>3</v>
      </c>
      <c r="DL61" t="s">
        <v>3</v>
      </c>
      <c r="DM61" t="s">
        <v>3</v>
      </c>
      <c r="DN61">
        <v>0</v>
      </c>
      <c r="DO61">
        <v>0</v>
      </c>
      <c r="DP61">
        <v>1</v>
      </c>
      <c r="DQ61">
        <v>1</v>
      </c>
      <c r="DU61">
        <v>1010</v>
      </c>
      <c r="DV61" t="s">
        <v>39</v>
      </c>
      <c r="DW61" t="s">
        <v>39</v>
      </c>
      <c r="DX61">
        <v>1</v>
      </c>
      <c r="DZ61" t="s">
        <v>3</v>
      </c>
      <c r="EA61" t="s">
        <v>3</v>
      </c>
      <c r="EB61" t="s">
        <v>3</v>
      </c>
      <c r="EC61" t="s">
        <v>3</v>
      </c>
      <c r="EE61">
        <v>58807897</v>
      </c>
      <c r="EF61">
        <v>30</v>
      </c>
      <c r="EG61" t="s">
        <v>27</v>
      </c>
      <c r="EH61">
        <v>0</v>
      </c>
      <c r="EI61" t="s">
        <v>3</v>
      </c>
      <c r="EJ61">
        <v>1</v>
      </c>
      <c r="EK61">
        <v>21</v>
      </c>
      <c r="EL61" t="s">
        <v>28</v>
      </c>
      <c r="EM61" t="s">
        <v>29</v>
      </c>
      <c r="EO61" t="s">
        <v>3</v>
      </c>
      <c r="EQ61">
        <v>1024</v>
      </c>
      <c r="ER61">
        <v>47.24</v>
      </c>
      <c r="ES61">
        <v>47.24</v>
      </c>
      <c r="ET61">
        <v>0</v>
      </c>
      <c r="EU61">
        <v>0</v>
      </c>
      <c r="EV61">
        <v>0</v>
      </c>
      <c r="EW61">
        <v>0</v>
      </c>
      <c r="EX61">
        <v>0</v>
      </c>
      <c r="FQ61">
        <v>0</v>
      </c>
      <c r="FR61">
        <v>0</v>
      </c>
      <c r="FS61">
        <v>0</v>
      </c>
      <c r="FX61">
        <v>109</v>
      </c>
      <c r="FY61">
        <v>61</v>
      </c>
      <c r="GA61" t="s">
        <v>3</v>
      </c>
      <c r="GD61">
        <v>1</v>
      </c>
      <c r="GF61">
        <v>-146904554</v>
      </c>
      <c r="GG61">
        <v>2</v>
      </c>
      <c r="GH61">
        <v>1</v>
      </c>
      <c r="GI61">
        <v>2</v>
      </c>
      <c r="GJ61">
        <v>0</v>
      </c>
      <c r="GK61">
        <v>0</v>
      </c>
      <c r="GL61">
        <f t="shared" si="97"/>
        <v>0</v>
      </c>
      <c r="GM61">
        <f t="shared" si="98"/>
        <v>0</v>
      </c>
      <c r="GN61">
        <f t="shared" si="99"/>
        <v>0</v>
      </c>
      <c r="GO61">
        <f t="shared" si="100"/>
        <v>0</v>
      </c>
      <c r="GP61">
        <f t="shared" si="101"/>
        <v>0</v>
      </c>
      <c r="GR61">
        <v>0</v>
      </c>
      <c r="GS61">
        <v>3</v>
      </c>
      <c r="GT61">
        <v>0</v>
      </c>
      <c r="GU61" t="s">
        <v>3</v>
      </c>
      <c r="GV61">
        <f t="shared" si="102"/>
        <v>0</v>
      </c>
      <c r="GW61">
        <v>1</v>
      </c>
      <c r="GX61">
        <f t="shared" si="103"/>
        <v>0</v>
      </c>
      <c r="HA61">
        <v>0</v>
      </c>
      <c r="HB61">
        <v>0</v>
      </c>
      <c r="HC61">
        <f t="shared" si="104"/>
        <v>0</v>
      </c>
      <c r="HE61" t="s">
        <v>3</v>
      </c>
      <c r="HF61" t="s">
        <v>3</v>
      </c>
      <c r="HM61" t="s">
        <v>3</v>
      </c>
      <c r="HN61" t="s">
        <v>3</v>
      </c>
      <c r="HO61" t="s">
        <v>3</v>
      </c>
      <c r="HP61" t="s">
        <v>3</v>
      </c>
      <c r="HQ61" t="s">
        <v>3</v>
      </c>
      <c r="HS61">
        <v>0</v>
      </c>
      <c r="IK61">
        <v>0</v>
      </c>
    </row>
    <row r="62" spans="1:255" x14ac:dyDescent="0.2">
      <c r="A62" s="2">
        <v>18</v>
      </c>
      <c r="B62" s="2">
        <v>1</v>
      </c>
      <c r="C62" s="2">
        <v>92</v>
      </c>
      <c r="D62" s="2"/>
      <c r="E62" s="2" t="s">
        <v>3</v>
      </c>
      <c r="F62" s="2" t="s">
        <v>67</v>
      </c>
      <c r="G62" s="2" t="s">
        <v>68</v>
      </c>
      <c r="H62" s="2" t="s">
        <v>34</v>
      </c>
      <c r="I62" s="2">
        <f>I56*J62</f>
        <v>0</v>
      </c>
      <c r="J62" s="2">
        <v>100</v>
      </c>
      <c r="K62" s="2">
        <v>100</v>
      </c>
      <c r="L62" s="2"/>
      <c r="M62" s="2"/>
      <c r="N62" s="2"/>
      <c r="O62" s="2">
        <f t="shared" si="73"/>
        <v>0</v>
      </c>
      <c r="P62" s="2">
        <f t="shared" si="74"/>
        <v>0</v>
      </c>
      <c r="Q62" s="2">
        <f t="shared" si="68"/>
        <v>0</v>
      </c>
      <c r="R62" s="2">
        <f t="shared" si="75"/>
        <v>0</v>
      </c>
      <c r="S62" s="2">
        <f t="shared" si="76"/>
        <v>0</v>
      </c>
      <c r="T62" s="2">
        <f t="shared" si="77"/>
        <v>0</v>
      </c>
      <c r="U62" s="2">
        <f t="shared" si="78"/>
        <v>0</v>
      </c>
      <c r="V62" s="2">
        <f t="shared" si="79"/>
        <v>0</v>
      </c>
      <c r="W62" s="2">
        <f t="shared" si="80"/>
        <v>0</v>
      </c>
      <c r="X62" s="2">
        <f t="shared" si="81"/>
        <v>0</v>
      </c>
      <c r="Y62" s="2">
        <f t="shared" si="82"/>
        <v>0</v>
      </c>
      <c r="Z62" s="2"/>
      <c r="AA62" s="2">
        <v>-1</v>
      </c>
      <c r="AB62" s="2">
        <f t="shared" si="83"/>
        <v>14.97</v>
      </c>
      <c r="AC62" s="2">
        <f t="shared" si="84"/>
        <v>14.97</v>
      </c>
      <c r="AD62" s="2">
        <f t="shared" si="69"/>
        <v>0</v>
      </c>
      <c r="AE62" s="2">
        <f t="shared" si="70"/>
        <v>0</v>
      </c>
      <c r="AF62" s="2">
        <f t="shared" si="70"/>
        <v>0</v>
      </c>
      <c r="AG62" s="2">
        <f t="shared" si="85"/>
        <v>0</v>
      </c>
      <c r="AH62" s="2">
        <f t="shared" si="71"/>
        <v>0</v>
      </c>
      <c r="AI62" s="2">
        <f t="shared" si="71"/>
        <v>0</v>
      </c>
      <c r="AJ62" s="2">
        <f t="shared" si="86"/>
        <v>0</v>
      </c>
      <c r="AK62" s="2">
        <v>14.97</v>
      </c>
      <c r="AL62" s="2">
        <v>14.97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109</v>
      </c>
      <c r="AU62" s="2">
        <v>61</v>
      </c>
      <c r="AV62" s="2">
        <v>1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3</v>
      </c>
      <c r="BI62" s="2">
        <v>1</v>
      </c>
      <c r="BJ62" s="2" t="s">
        <v>69</v>
      </c>
      <c r="BK62" s="2"/>
      <c r="BL62" s="2"/>
      <c r="BM62" s="2">
        <v>21</v>
      </c>
      <c r="BN62" s="2">
        <v>0</v>
      </c>
      <c r="BO62" s="2" t="s">
        <v>3</v>
      </c>
      <c r="BP62" s="2">
        <v>0</v>
      </c>
      <c r="BQ62" s="2">
        <v>30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109</v>
      </c>
      <c r="CA62" s="2">
        <v>61</v>
      </c>
      <c r="CB62" s="2" t="s">
        <v>3</v>
      </c>
      <c r="CC62" s="2"/>
      <c r="CD62" s="2"/>
      <c r="CE62" s="2">
        <v>30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3</v>
      </c>
      <c r="CO62" s="2">
        <v>0</v>
      </c>
      <c r="CP62" s="2">
        <f t="shared" si="87"/>
        <v>0</v>
      </c>
      <c r="CQ62" s="2">
        <f t="shared" si="88"/>
        <v>14.97</v>
      </c>
      <c r="CR62" s="2">
        <f t="shared" si="72"/>
        <v>0</v>
      </c>
      <c r="CS62" s="2">
        <f t="shared" si="89"/>
        <v>0</v>
      </c>
      <c r="CT62" s="2">
        <f t="shared" si="90"/>
        <v>0</v>
      </c>
      <c r="CU62" s="2">
        <f t="shared" si="91"/>
        <v>0</v>
      </c>
      <c r="CV62" s="2">
        <f t="shared" si="92"/>
        <v>0</v>
      </c>
      <c r="CW62" s="2">
        <f t="shared" si="93"/>
        <v>0</v>
      </c>
      <c r="CX62" s="2">
        <f t="shared" si="94"/>
        <v>0</v>
      </c>
      <c r="CY62" s="2">
        <f t="shared" si="95"/>
        <v>0</v>
      </c>
      <c r="CZ62" s="2">
        <f t="shared" si="96"/>
        <v>0</v>
      </c>
      <c r="DA62" s="2"/>
      <c r="DB62" s="2"/>
      <c r="DC62" s="2" t="s">
        <v>3</v>
      </c>
      <c r="DD62" s="2" t="s">
        <v>3</v>
      </c>
      <c r="DE62" s="2" t="s">
        <v>3</v>
      </c>
      <c r="DF62" s="2" t="s">
        <v>3</v>
      </c>
      <c r="DG62" s="2" t="s">
        <v>3</v>
      </c>
      <c r="DH62" s="2" t="s">
        <v>3</v>
      </c>
      <c r="DI62" s="2" t="s">
        <v>3</v>
      </c>
      <c r="DJ62" s="2" t="s">
        <v>3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1003</v>
      </c>
      <c r="DV62" s="2" t="s">
        <v>34</v>
      </c>
      <c r="DW62" s="2" t="s">
        <v>34</v>
      </c>
      <c r="DX62" s="2">
        <v>1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58807897</v>
      </c>
      <c r="EF62" s="2">
        <v>30</v>
      </c>
      <c r="EG62" s="2" t="s">
        <v>27</v>
      </c>
      <c r="EH62" s="2">
        <v>0</v>
      </c>
      <c r="EI62" s="2" t="s">
        <v>3</v>
      </c>
      <c r="EJ62" s="2">
        <v>1</v>
      </c>
      <c r="EK62" s="2">
        <v>21</v>
      </c>
      <c r="EL62" s="2" t="s">
        <v>28</v>
      </c>
      <c r="EM62" s="2" t="s">
        <v>29</v>
      </c>
      <c r="EN62" s="2"/>
      <c r="EO62" s="2" t="s">
        <v>3</v>
      </c>
      <c r="EP62" s="2"/>
      <c r="EQ62" s="2">
        <v>1024</v>
      </c>
      <c r="ER62" s="2">
        <v>14.97</v>
      </c>
      <c r="ES62" s="2">
        <v>14.97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109</v>
      </c>
      <c r="FY62" s="2">
        <v>61</v>
      </c>
      <c r="FZ62" s="2"/>
      <c r="GA62" s="2" t="s">
        <v>3</v>
      </c>
      <c r="GB62" s="2"/>
      <c r="GC62" s="2"/>
      <c r="GD62" s="2">
        <v>1</v>
      </c>
      <c r="GE62" s="2"/>
      <c r="GF62" s="2">
        <v>2049272964</v>
      </c>
      <c r="GG62" s="2">
        <v>2</v>
      </c>
      <c r="GH62" s="2">
        <v>1</v>
      </c>
      <c r="GI62" s="2">
        <v>-2</v>
      </c>
      <c r="GJ62" s="2">
        <v>0</v>
      </c>
      <c r="GK62" s="2">
        <v>0</v>
      </c>
      <c r="GL62" s="2">
        <f t="shared" si="97"/>
        <v>0</v>
      </c>
      <c r="GM62" s="2">
        <f t="shared" si="98"/>
        <v>0</v>
      </c>
      <c r="GN62" s="2">
        <f t="shared" si="99"/>
        <v>0</v>
      </c>
      <c r="GO62" s="2">
        <f t="shared" si="100"/>
        <v>0</v>
      </c>
      <c r="GP62" s="2">
        <f t="shared" si="101"/>
        <v>0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102"/>
        <v>0</v>
      </c>
      <c r="GW62" s="2">
        <v>1</v>
      </c>
      <c r="GX62" s="2">
        <f t="shared" si="103"/>
        <v>0</v>
      </c>
      <c r="GY62" s="2"/>
      <c r="GZ62" s="2"/>
      <c r="HA62" s="2">
        <v>0</v>
      </c>
      <c r="HB62" s="2">
        <v>0</v>
      </c>
      <c r="HC62" s="2">
        <f t="shared" si="104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">
      <c r="A63">
        <v>18</v>
      </c>
      <c r="B63">
        <v>1</v>
      </c>
      <c r="C63">
        <v>107</v>
      </c>
      <c r="E63" t="s">
        <v>3</v>
      </c>
      <c r="F63" t="s">
        <v>67</v>
      </c>
      <c r="G63" t="s">
        <v>68</v>
      </c>
      <c r="H63" t="s">
        <v>34</v>
      </c>
      <c r="I63">
        <f>I57*J63</f>
        <v>0</v>
      </c>
      <c r="J63">
        <v>100</v>
      </c>
      <c r="K63">
        <v>100</v>
      </c>
      <c r="O63">
        <f t="shared" si="73"/>
        <v>0</v>
      </c>
      <c r="P63">
        <f t="shared" si="74"/>
        <v>0</v>
      </c>
      <c r="Q63">
        <f t="shared" si="68"/>
        <v>0</v>
      </c>
      <c r="R63">
        <f t="shared" si="75"/>
        <v>0</v>
      </c>
      <c r="S63">
        <f t="shared" si="76"/>
        <v>0</v>
      </c>
      <c r="T63">
        <f t="shared" si="77"/>
        <v>0</v>
      </c>
      <c r="U63">
        <f t="shared" si="78"/>
        <v>0</v>
      </c>
      <c r="V63">
        <f t="shared" si="79"/>
        <v>0</v>
      </c>
      <c r="W63">
        <f t="shared" si="80"/>
        <v>0</v>
      </c>
      <c r="X63">
        <f t="shared" si="81"/>
        <v>0</v>
      </c>
      <c r="Y63">
        <f t="shared" si="82"/>
        <v>0</v>
      </c>
      <c r="AA63">
        <v>-1</v>
      </c>
      <c r="AB63">
        <f t="shared" si="83"/>
        <v>14.97</v>
      </c>
      <c r="AC63">
        <f t="shared" si="84"/>
        <v>14.97</v>
      </c>
      <c r="AD63">
        <f t="shared" si="69"/>
        <v>0</v>
      </c>
      <c r="AE63">
        <f t="shared" si="70"/>
        <v>0</v>
      </c>
      <c r="AF63">
        <f t="shared" si="70"/>
        <v>0</v>
      </c>
      <c r="AG63">
        <f t="shared" si="85"/>
        <v>0</v>
      </c>
      <c r="AH63">
        <f t="shared" si="71"/>
        <v>0</v>
      </c>
      <c r="AI63">
        <f t="shared" si="71"/>
        <v>0</v>
      </c>
      <c r="AJ63">
        <f t="shared" si="86"/>
        <v>0</v>
      </c>
      <c r="AK63">
        <v>14.97</v>
      </c>
      <c r="AL63">
        <v>14.97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109</v>
      </c>
      <c r="AU63">
        <v>61</v>
      </c>
      <c r="AV63">
        <v>1</v>
      </c>
      <c r="AW63">
        <v>1</v>
      </c>
      <c r="AZ63">
        <v>1</v>
      </c>
      <c r="BA63">
        <v>1</v>
      </c>
      <c r="BB63">
        <v>1</v>
      </c>
      <c r="BC63">
        <v>4.17</v>
      </c>
      <c r="BD63" t="s">
        <v>3</v>
      </c>
      <c r="BE63" t="s">
        <v>3</v>
      </c>
      <c r="BF63" t="s">
        <v>3</v>
      </c>
      <c r="BG63" t="s">
        <v>3</v>
      </c>
      <c r="BH63">
        <v>3</v>
      </c>
      <c r="BI63">
        <v>1</v>
      </c>
      <c r="BJ63" t="s">
        <v>69</v>
      </c>
      <c r="BM63">
        <v>21</v>
      </c>
      <c r="BN63">
        <v>0</v>
      </c>
      <c r="BO63" t="s">
        <v>67</v>
      </c>
      <c r="BP63">
        <v>1</v>
      </c>
      <c r="BQ63">
        <v>30</v>
      </c>
      <c r="BR63">
        <v>0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 t="s">
        <v>3</v>
      </c>
      <c r="BZ63">
        <v>109</v>
      </c>
      <c r="CA63">
        <v>61</v>
      </c>
      <c r="CB63" t="s">
        <v>3</v>
      </c>
      <c r="CE63">
        <v>30</v>
      </c>
      <c r="CF63">
        <v>0</v>
      </c>
      <c r="CG63">
        <v>0</v>
      </c>
      <c r="CM63">
        <v>0</v>
      </c>
      <c r="CN63" t="s">
        <v>3</v>
      </c>
      <c r="CO63">
        <v>0</v>
      </c>
      <c r="CP63">
        <f t="shared" si="87"/>
        <v>0</v>
      </c>
      <c r="CQ63">
        <f t="shared" si="88"/>
        <v>62.42</v>
      </c>
      <c r="CR63">
        <f t="shared" si="72"/>
        <v>0</v>
      </c>
      <c r="CS63">
        <f t="shared" si="89"/>
        <v>0</v>
      </c>
      <c r="CT63">
        <f t="shared" si="90"/>
        <v>0</v>
      </c>
      <c r="CU63">
        <f t="shared" si="91"/>
        <v>0</v>
      </c>
      <c r="CV63">
        <f t="shared" si="92"/>
        <v>0</v>
      </c>
      <c r="CW63">
        <f t="shared" si="93"/>
        <v>0</v>
      </c>
      <c r="CX63">
        <f t="shared" si="94"/>
        <v>0</v>
      </c>
      <c r="CY63">
        <f t="shared" si="95"/>
        <v>0</v>
      </c>
      <c r="CZ63">
        <f t="shared" si="96"/>
        <v>0</v>
      </c>
      <c r="DC63" t="s">
        <v>3</v>
      </c>
      <c r="DD63" t="s">
        <v>3</v>
      </c>
      <c r="DE63" t="s">
        <v>3</v>
      </c>
      <c r="DF63" t="s">
        <v>3</v>
      </c>
      <c r="DG63" t="s">
        <v>3</v>
      </c>
      <c r="DH63" t="s">
        <v>3</v>
      </c>
      <c r="DI63" t="s">
        <v>3</v>
      </c>
      <c r="DJ63" t="s">
        <v>3</v>
      </c>
      <c r="DK63" t="s">
        <v>3</v>
      </c>
      <c r="DL63" t="s">
        <v>3</v>
      </c>
      <c r="DM63" t="s">
        <v>3</v>
      </c>
      <c r="DN63">
        <v>0</v>
      </c>
      <c r="DO63">
        <v>0</v>
      </c>
      <c r="DP63">
        <v>1</v>
      </c>
      <c r="DQ63">
        <v>1</v>
      </c>
      <c r="DU63">
        <v>1003</v>
      </c>
      <c r="DV63" t="s">
        <v>34</v>
      </c>
      <c r="DW63" t="s">
        <v>34</v>
      </c>
      <c r="DX63">
        <v>1</v>
      </c>
      <c r="DZ63" t="s">
        <v>3</v>
      </c>
      <c r="EA63" t="s">
        <v>3</v>
      </c>
      <c r="EB63" t="s">
        <v>3</v>
      </c>
      <c r="EC63" t="s">
        <v>3</v>
      </c>
      <c r="EE63">
        <v>58807897</v>
      </c>
      <c r="EF63">
        <v>30</v>
      </c>
      <c r="EG63" t="s">
        <v>27</v>
      </c>
      <c r="EH63">
        <v>0</v>
      </c>
      <c r="EI63" t="s">
        <v>3</v>
      </c>
      <c r="EJ63">
        <v>1</v>
      </c>
      <c r="EK63">
        <v>21</v>
      </c>
      <c r="EL63" t="s">
        <v>28</v>
      </c>
      <c r="EM63" t="s">
        <v>29</v>
      </c>
      <c r="EO63" t="s">
        <v>3</v>
      </c>
      <c r="EQ63">
        <v>1024</v>
      </c>
      <c r="ER63">
        <v>14.97</v>
      </c>
      <c r="ES63">
        <v>14.97</v>
      </c>
      <c r="ET63">
        <v>0</v>
      </c>
      <c r="EU63">
        <v>0</v>
      </c>
      <c r="EV63">
        <v>0</v>
      </c>
      <c r="EW63">
        <v>0</v>
      </c>
      <c r="EX63">
        <v>0</v>
      </c>
      <c r="FQ63">
        <v>0</v>
      </c>
      <c r="FR63">
        <v>0</v>
      </c>
      <c r="FS63">
        <v>0</v>
      </c>
      <c r="FX63">
        <v>109</v>
      </c>
      <c r="FY63">
        <v>61</v>
      </c>
      <c r="GA63" t="s">
        <v>3</v>
      </c>
      <c r="GD63">
        <v>1</v>
      </c>
      <c r="GF63">
        <v>2049272964</v>
      </c>
      <c r="GG63">
        <v>2</v>
      </c>
      <c r="GH63">
        <v>1</v>
      </c>
      <c r="GI63">
        <v>2</v>
      </c>
      <c r="GJ63">
        <v>0</v>
      </c>
      <c r="GK63">
        <v>0</v>
      </c>
      <c r="GL63">
        <f t="shared" si="97"/>
        <v>0</v>
      </c>
      <c r="GM63">
        <f t="shared" si="98"/>
        <v>0</v>
      </c>
      <c r="GN63">
        <f t="shared" si="99"/>
        <v>0</v>
      </c>
      <c r="GO63">
        <f t="shared" si="100"/>
        <v>0</v>
      </c>
      <c r="GP63">
        <f t="shared" si="101"/>
        <v>0</v>
      </c>
      <c r="GR63">
        <v>0</v>
      </c>
      <c r="GS63">
        <v>3</v>
      </c>
      <c r="GT63">
        <v>0</v>
      </c>
      <c r="GU63" t="s">
        <v>3</v>
      </c>
      <c r="GV63">
        <f t="shared" si="102"/>
        <v>0</v>
      </c>
      <c r="GW63">
        <v>1</v>
      </c>
      <c r="GX63">
        <f t="shared" si="103"/>
        <v>0</v>
      </c>
      <c r="HA63">
        <v>0</v>
      </c>
      <c r="HB63">
        <v>0</v>
      </c>
      <c r="HC63">
        <f t="shared" si="104"/>
        <v>0</v>
      </c>
      <c r="HE63" t="s">
        <v>3</v>
      </c>
      <c r="HF63" t="s">
        <v>3</v>
      </c>
      <c r="HM63" t="s">
        <v>3</v>
      </c>
      <c r="HN63" t="s">
        <v>3</v>
      </c>
      <c r="HO63" t="s">
        <v>3</v>
      </c>
      <c r="HP63" t="s">
        <v>3</v>
      </c>
      <c r="HQ63" t="s">
        <v>3</v>
      </c>
      <c r="HS63">
        <v>0</v>
      </c>
      <c r="IK63">
        <v>0</v>
      </c>
    </row>
    <row r="64" spans="1:255" x14ac:dyDescent="0.2">
      <c r="A64" s="2">
        <v>17</v>
      </c>
      <c r="B64" s="2">
        <v>1</v>
      </c>
      <c r="C64" s="2">
        <f>ROW(SmtRes!A119)</f>
        <v>119</v>
      </c>
      <c r="D64" s="2">
        <f>ROW(EtalonRes!A115)</f>
        <v>115</v>
      </c>
      <c r="E64" s="2" t="s">
        <v>70</v>
      </c>
      <c r="F64" s="2" t="s">
        <v>21</v>
      </c>
      <c r="G64" s="2" t="s">
        <v>22</v>
      </c>
      <c r="H64" s="2" t="s">
        <v>23</v>
      </c>
      <c r="I64" s="2">
        <f>ROUND(ROUND(175/100,4),9)</f>
        <v>1.75</v>
      </c>
      <c r="J64" s="2">
        <v>0</v>
      </c>
      <c r="K64" s="2">
        <f>ROUND(ROUND(175/100,4),9)</f>
        <v>1.75</v>
      </c>
      <c r="L64" s="2"/>
      <c r="M64" s="2"/>
      <c r="N64" s="2"/>
      <c r="O64" s="2">
        <f t="shared" si="73"/>
        <v>570.62</v>
      </c>
      <c r="P64" s="2">
        <f t="shared" si="74"/>
        <v>52.57</v>
      </c>
      <c r="Q64" s="2">
        <f>(ROUND((ROUND((((ET64*1.25))*AV64*I64),2)*BB64),2)+ROUND((ROUND(((AE64-((EU64*1.25)))*AV64*I64),2)*BS64),2))</f>
        <v>9.5</v>
      </c>
      <c r="R64" s="2">
        <f t="shared" si="75"/>
        <v>0.7</v>
      </c>
      <c r="S64" s="2">
        <f t="shared" si="76"/>
        <v>508.55</v>
      </c>
      <c r="T64" s="2">
        <f t="shared" si="77"/>
        <v>0</v>
      </c>
      <c r="U64" s="2">
        <f t="shared" si="78"/>
        <v>41.057092999999995</v>
      </c>
      <c r="V64" s="2">
        <f t="shared" si="79"/>
        <v>0</v>
      </c>
      <c r="W64" s="2">
        <f t="shared" si="80"/>
        <v>0</v>
      </c>
      <c r="X64" s="2">
        <f t="shared" si="81"/>
        <v>555.08000000000004</v>
      </c>
      <c r="Y64" s="2">
        <f t="shared" si="82"/>
        <v>310.64</v>
      </c>
      <c r="Z64" s="2"/>
      <c r="AA64" s="2">
        <v>59204062</v>
      </c>
      <c r="AB64" s="2">
        <f t="shared" si="83"/>
        <v>307.48200000000003</v>
      </c>
      <c r="AC64" s="2">
        <f t="shared" si="84"/>
        <v>30.04</v>
      </c>
      <c r="AD64" s="2">
        <f>ROUND(((((ET64*1.25))-((EU64*1.25)))+AE64),6)</f>
        <v>5.0875000000000004</v>
      </c>
      <c r="AE64" s="2">
        <f>ROUND(((EU64*1.25)),6)</f>
        <v>0.375</v>
      </c>
      <c r="AF64" s="2">
        <f>ROUND(((EV64*1.15)),6)</f>
        <v>272.35449999999997</v>
      </c>
      <c r="AG64" s="2">
        <f t="shared" si="85"/>
        <v>0</v>
      </c>
      <c r="AH64" s="2">
        <f>((EW64*1.15))</f>
        <v>21.988</v>
      </c>
      <c r="AI64" s="2">
        <f>((EX64*1.25))</f>
        <v>0</v>
      </c>
      <c r="AJ64" s="2">
        <f t="shared" si="86"/>
        <v>0</v>
      </c>
      <c r="AK64" s="2">
        <v>270.94</v>
      </c>
      <c r="AL64" s="2">
        <v>30.04</v>
      </c>
      <c r="AM64" s="2">
        <v>4.07</v>
      </c>
      <c r="AN64" s="2">
        <v>0.3</v>
      </c>
      <c r="AO64" s="2">
        <v>236.83</v>
      </c>
      <c r="AP64" s="2">
        <v>0</v>
      </c>
      <c r="AQ64" s="2">
        <v>19.12</v>
      </c>
      <c r="AR64" s="2">
        <v>0</v>
      </c>
      <c r="AS64" s="2">
        <v>0</v>
      </c>
      <c r="AT64" s="2">
        <v>109</v>
      </c>
      <c r="AU64" s="2">
        <v>61</v>
      </c>
      <c r="AV64" s="2">
        <v>1.0669999999999999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0</v>
      </c>
      <c r="BI64" s="2">
        <v>1</v>
      </c>
      <c r="BJ64" s="2" t="s">
        <v>24</v>
      </c>
      <c r="BK64" s="2"/>
      <c r="BL64" s="2"/>
      <c r="BM64" s="2">
        <v>21</v>
      </c>
      <c r="BN64" s="2">
        <v>0</v>
      </c>
      <c r="BO64" s="2" t="s">
        <v>21</v>
      </c>
      <c r="BP64" s="2">
        <v>1</v>
      </c>
      <c r="BQ64" s="2">
        <v>30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109</v>
      </c>
      <c r="CA64" s="2">
        <v>61</v>
      </c>
      <c r="CB64" s="2" t="s">
        <v>3</v>
      </c>
      <c r="CC64" s="2"/>
      <c r="CD64" s="2"/>
      <c r="CE64" s="2">
        <v>30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71</v>
      </c>
      <c r="CO64" s="2">
        <v>0</v>
      </c>
      <c r="CP64" s="2">
        <f t="shared" si="87"/>
        <v>570.62</v>
      </c>
      <c r="CQ64" s="2">
        <f t="shared" si="88"/>
        <v>30.04</v>
      </c>
      <c r="CR64" s="2">
        <f>(ROUND((ROUND((((ET64*1.25))*AV64*1),2)*BB64),2)+ROUND((ROUND(((AE64-((EU64*1.25)))*AV64*1),2)*BS64),2))</f>
        <v>5.43</v>
      </c>
      <c r="CS64" s="2">
        <f t="shared" si="89"/>
        <v>0.4</v>
      </c>
      <c r="CT64" s="2">
        <f t="shared" si="90"/>
        <v>290.60000000000002</v>
      </c>
      <c r="CU64" s="2">
        <f t="shared" si="91"/>
        <v>0</v>
      </c>
      <c r="CV64" s="2">
        <f t="shared" si="92"/>
        <v>23.461195999999997</v>
      </c>
      <c r="CW64" s="2">
        <f t="shared" si="93"/>
        <v>0</v>
      </c>
      <c r="CX64" s="2">
        <f t="shared" si="94"/>
        <v>0</v>
      </c>
      <c r="CY64" s="2">
        <f t="shared" si="95"/>
        <v>555.08249999999998</v>
      </c>
      <c r="CZ64" s="2">
        <f t="shared" si="96"/>
        <v>310.64249999999998</v>
      </c>
      <c r="DA64" s="2"/>
      <c r="DB64" s="2">
        <v>17</v>
      </c>
      <c r="DC64" s="2" t="s">
        <v>3</v>
      </c>
      <c r="DD64" s="2" t="s">
        <v>3</v>
      </c>
      <c r="DE64" s="2" t="s">
        <v>72</v>
      </c>
      <c r="DF64" s="2" t="s">
        <v>72</v>
      </c>
      <c r="DG64" s="2" t="s">
        <v>73</v>
      </c>
      <c r="DH64" s="2" t="s">
        <v>3</v>
      </c>
      <c r="DI64" s="2" t="s">
        <v>73</v>
      </c>
      <c r="DJ64" s="2" t="s">
        <v>72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>
        <v>1003</v>
      </c>
      <c r="DV64" s="2" t="s">
        <v>23</v>
      </c>
      <c r="DW64" s="2" t="s">
        <v>23</v>
      </c>
      <c r="DX64" s="2">
        <v>100</v>
      </c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58807897</v>
      </c>
      <c r="EF64" s="2">
        <v>30</v>
      </c>
      <c r="EG64" s="2" t="s">
        <v>27</v>
      </c>
      <c r="EH64" s="2">
        <v>0</v>
      </c>
      <c r="EI64" s="2" t="s">
        <v>3</v>
      </c>
      <c r="EJ64" s="2">
        <v>1</v>
      </c>
      <c r="EK64" s="2">
        <v>21</v>
      </c>
      <c r="EL64" s="2" t="s">
        <v>28</v>
      </c>
      <c r="EM64" s="2" t="s">
        <v>29</v>
      </c>
      <c r="EN64" s="2"/>
      <c r="EO64" s="2" t="s">
        <v>74</v>
      </c>
      <c r="EP64" s="2"/>
      <c r="EQ64" s="2">
        <v>1310720</v>
      </c>
      <c r="ER64" s="2">
        <v>270.94</v>
      </c>
      <c r="ES64" s="2">
        <v>30.04</v>
      </c>
      <c r="ET64" s="2">
        <v>4.07</v>
      </c>
      <c r="EU64" s="2">
        <v>0.3</v>
      </c>
      <c r="EV64" s="2">
        <v>236.83</v>
      </c>
      <c r="EW64" s="2">
        <v>19.12</v>
      </c>
      <c r="EX64" s="2">
        <v>0</v>
      </c>
      <c r="EY64" s="2">
        <v>0</v>
      </c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v>0</v>
      </c>
      <c r="FS64" s="2">
        <v>0</v>
      </c>
      <c r="FT64" s="2"/>
      <c r="FU64" s="2"/>
      <c r="FV64" s="2"/>
      <c r="FW64" s="2"/>
      <c r="FX64" s="2">
        <v>109</v>
      </c>
      <c r="FY64" s="2">
        <v>61</v>
      </c>
      <c r="FZ64" s="2"/>
      <c r="GA64" s="2" t="s">
        <v>3</v>
      </c>
      <c r="GB64" s="2"/>
      <c r="GC64" s="2"/>
      <c r="GD64" s="2">
        <v>1</v>
      </c>
      <c r="GE64" s="2"/>
      <c r="GF64" s="2">
        <v>-367569951</v>
      </c>
      <c r="GG64" s="2">
        <v>2</v>
      </c>
      <c r="GH64" s="2">
        <v>1</v>
      </c>
      <c r="GI64" s="2">
        <v>2</v>
      </c>
      <c r="GJ64" s="2">
        <v>0</v>
      </c>
      <c r="GK64" s="2">
        <v>0</v>
      </c>
      <c r="GL64" s="2">
        <f t="shared" si="97"/>
        <v>0</v>
      </c>
      <c r="GM64" s="2">
        <f t="shared" si="98"/>
        <v>1436.34</v>
      </c>
      <c r="GN64" s="2">
        <f t="shared" si="99"/>
        <v>1436.34</v>
      </c>
      <c r="GO64" s="2">
        <f t="shared" si="100"/>
        <v>0</v>
      </c>
      <c r="GP64" s="2">
        <f t="shared" si="101"/>
        <v>0</v>
      </c>
      <c r="GQ64" s="2"/>
      <c r="GR64" s="2">
        <v>0</v>
      </c>
      <c r="GS64" s="2">
        <v>3</v>
      </c>
      <c r="GT64" s="2">
        <v>0</v>
      </c>
      <c r="GU64" s="2" t="s">
        <v>3</v>
      </c>
      <c r="GV64" s="2">
        <f t="shared" si="102"/>
        <v>0</v>
      </c>
      <c r="GW64" s="2">
        <v>1</v>
      </c>
      <c r="GX64" s="2">
        <f t="shared" si="103"/>
        <v>0</v>
      </c>
      <c r="GY64" s="2"/>
      <c r="GZ64" s="2"/>
      <c r="HA64" s="2">
        <v>0</v>
      </c>
      <c r="HB64" s="2">
        <v>0</v>
      </c>
      <c r="HC64" s="2">
        <f t="shared" si="104"/>
        <v>0</v>
      </c>
      <c r="HD64" s="2"/>
      <c r="HE64" s="2" t="s">
        <v>3</v>
      </c>
      <c r="HF64" s="2" t="s">
        <v>3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">
      <c r="A65">
        <v>17</v>
      </c>
      <c r="B65">
        <v>1</v>
      </c>
      <c r="C65">
        <f>ROW(SmtRes!A130)</f>
        <v>130</v>
      </c>
      <c r="D65">
        <f>ROW(EtalonRes!A126)</f>
        <v>126</v>
      </c>
      <c r="E65" t="s">
        <v>70</v>
      </c>
      <c r="F65" t="s">
        <v>21</v>
      </c>
      <c r="G65" t="s">
        <v>22</v>
      </c>
      <c r="H65" t="s">
        <v>23</v>
      </c>
      <c r="I65">
        <f>ROUND(ROUND(175/100,4),9)</f>
        <v>1.75</v>
      </c>
      <c r="J65">
        <v>0</v>
      </c>
      <c r="K65">
        <f>ROUND(ROUND(175/100,4),9)</f>
        <v>1.75</v>
      </c>
      <c r="O65">
        <f t="shared" si="73"/>
        <v>28177.439999999999</v>
      </c>
      <c r="P65">
        <f t="shared" si="74"/>
        <v>94.1</v>
      </c>
      <c r="Q65">
        <f>(ROUND((ROUND((((ET65*1.25))*AV65*I65),2)*BB65),2)+ROUND((ROUND(((AE65-((EU65*1.25)))*AV65*I65),2)*BS65),2))</f>
        <v>118.18</v>
      </c>
      <c r="R65">
        <f t="shared" si="75"/>
        <v>38.49</v>
      </c>
      <c r="S65">
        <f t="shared" si="76"/>
        <v>27965.16</v>
      </c>
      <c r="T65">
        <f t="shared" si="77"/>
        <v>0</v>
      </c>
      <c r="U65">
        <f t="shared" si="78"/>
        <v>41.057092999999995</v>
      </c>
      <c r="V65">
        <f t="shared" si="79"/>
        <v>0</v>
      </c>
      <c r="W65">
        <f t="shared" si="80"/>
        <v>0</v>
      </c>
      <c r="X65">
        <f t="shared" si="81"/>
        <v>30523.98</v>
      </c>
      <c r="Y65">
        <f t="shared" si="82"/>
        <v>17082.23</v>
      </c>
      <c r="AA65">
        <v>59204059</v>
      </c>
      <c r="AB65">
        <f t="shared" si="83"/>
        <v>307.48200000000003</v>
      </c>
      <c r="AC65">
        <f t="shared" si="84"/>
        <v>30.04</v>
      </c>
      <c r="AD65">
        <f>ROUND(((((ET65*1.25))-((EU65*1.25)))+AE65),6)</f>
        <v>5.0875000000000004</v>
      </c>
      <c r="AE65">
        <f>ROUND(((EU65*1.25)),6)</f>
        <v>0.375</v>
      </c>
      <c r="AF65">
        <f>ROUND(((EV65*1.15)),6)</f>
        <v>272.35449999999997</v>
      </c>
      <c r="AG65">
        <f t="shared" si="85"/>
        <v>0</v>
      </c>
      <c r="AH65">
        <f>((EW65*1.15))</f>
        <v>21.988</v>
      </c>
      <c r="AI65">
        <f>((EX65*1.25))</f>
        <v>0</v>
      </c>
      <c r="AJ65">
        <f t="shared" si="86"/>
        <v>0</v>
      </c>
      <c r="AK65">
        <v>270.94</v>
      </c>
      <c r="AL65">
        <v>30.04</v>
      </c>
      <c r="AM65">
        <v>4.07</v>
      </c>
      <c r="AN65">
        <v>0.3</v>
      </c>
      <c r="AO65">
        <v>236.83</v>
      </c>
      <c r="AP65">
        <v>0</v>
      </c>
      <c r="AQ65">
        <v>19.12</v>
      </c>
      <c r="AR65">
        <v>0</v>
      </c>
      <c r="AS65">
        <v>0</v>
      </c>
      <c r="AT65">
        <v>109</v>
      </c>
      <c r="AU65">
        <v>61</v>
      </c>
      <c r="AV65">
        <v>1.0669999999999999</v>
      </c>
      <c r="AW65">
        <v>1</v>
      </c>
      <c r="AZ65">
        <v>1</v>
      </c>
      <c r="BA65">
        <v>54.99</v>
      </c>
      <c r="BB65">
        <v>12.44</v>
      </c>
      <c r="BC65">
        <v>1.79</v>
      </c>
      <c r="BD65" t="s">
        <v>3</v>
      </c>
      <c r="BE65" t="s">
        <v>3</v>
      </c>
      <c r="BF65" t="s">
        <v>3</v>
      </c>
      <c r="BG65" t="s">
        <v>3</v>
      </c>
      <c r="BH65">
        <v>0</v>
      </c>
      <c r="BI65">
        <v>1</v>
      </c>
      <c r="BJ65" t="s">
        <v>24</v>
      </c>
      <c r="BM65">
        <v>21</v>
      </c>
      <c r="BN65">
        <v>0</v>
      </c>
      <c r="BO65" t="s">
        <v>21</v>
      </c>
      <c r="BP65">
        <v>1</v>
      </c>
      <c r="BQ65">
        <v>30</v>
      </c>
      <c r="BR65">
        <v>0</v>
      </c>
      <c r="BS65">
        <v>54.99</v>
      </c>
      <c r="BT65">
        <v>1</v>
      </c>
      <c r="BU65">
        <v>1</v>
      </c>
      <c r="BV65">
        <v>1</v>
      </c>
      <c r="BW65">
        <v>1</v>
      </c>
      <c r="BX65">
        <v>1</v>
      </c>
      <c r="BY65" t="s">
        <v>3</v>
      </c>
      <c r="BZ65">
        <v>109</v>
      </c>
      <c r="CA65">
        <v>61</v>
      </c>
      <c r="CB65" t="s">
        <v>3</v>
      </c>
      <c r="CE65">
        <v>30</v>
      </c>
      <c r="CF65">
        <v>0</v>
      </c>
      <c r="CG65">
        <v>0</v>
      </c>
      <c r="CM65">
        <v>0</v>
      </c>
      <c r="CN65" t="s">
        <v>71</v>
      </c>
      <c r="CO65">
        <v>0</v>
      </c>
      <c r="CP65">
        <f t="shared" si="87"/>
        <v>28177.439999999999</v>
      </c>
      <c r="CQ65">
        <f t="shared" si="88"/>
        <v>53.77</v>
      </c>
      <c r="CR65">
        <f>(ROUND((ROUND((((ET65*1.25))*AV65*1),2)*BB65),2)+ROUND((ROUND(((AE65-((EU65*1.25)))*AV65*1),2)*BS65),2))</f>
        <v>67.55</v>
      </c>
      <c r="CS65">
        <f t="shared" si="89"/>
        <v>22</v>
      </c>
      <c r="CT65">
        <f t="shared" si="90"/>
        <v>15980.09</v>
      </c>
      <c r="CU65">
        <f t="shared" si="91"/>
        <v>0</v>
      </c>
      <c r="CV65">
        <f t="shared" si="92"/>
        <v>23.461195999999997</v>
      </c>
      <c r="CW65">
        <f t="shared" si="93"/>
        <v>0</v>
      </c>
      <c r="CX65">
        <f t="shared" si="94"/>
        <v>0</v>
      </c>
      <c r="CY65">
        <f t="shared" si="95"/>
        <v>30523.978500000001</v>
      </c>
      <c r="CZ65">
        <f t="shared" si="96"/>
        <v>17082.226500000001</v>
      </c>
      <c r="DB65">
        <v>18</v>
      </c>
      <c r="DC65" t="s">
        <v>3</v>
      </c>
      <c r="DD65" t="s">
        <v>3</v>
      </c>
      <c r="DE65" t="s">
        <v>72</v>
      </c>
      <c r="DF65" t="s">
        <v>72</v>
      </c>
      <c r="DG65" t="s">
        <v>73</v>
      </c>
      <c r="DH65" t="s">
        <v>3</v>
      </c>
      <c r="DI65" t="s">
        <v>73</v>
      </c>
      <c r="DJ65" t="s">
        <v>72</v>
      </c>
      <c r="DK65" t="s">
        <v>3</v>
      </c>
      <c r="DL65" t="s">
        <v>3</v>
      </c>
      <c r="DM65" t="s">
        <v>3</v>
      </c>
      <c r="DN65">
        <v>0</v>
      </c>
      <c r="DO65">
        <v>0</v>
      </c>
      <c r="DP65">
        <v>1</v>
      </c>
      <c r="DQ65">
        <v>1</v>
      </c>
      <c r="DU65">
        <v>1003</v>
      </c>
      <c r="DV65" t="s">
        <v>23</v>
      </c>
      <c r="DW65" t="s">
        <v>23</v>
      </c>
      <c r="DX65">
        <v>100</v>
      </c>
      <c r="DZ65" t="s">
        <v>3</v>
      </c>
      <c r="EA65" t="s">
        <v>3</v>
      </c>
      <c r="EB65" t="s">
        <v>3</v>
      </c>
      <c r="EC65" t="s">
        <v>3</v>
      </c>
      <c r="EE65">
        <v>58807897</v>
      </c>
      <c r="EF65">
        <v>30</v>
      </c>
      <c r="EG65" t="s">
        <v>27</v>
      </c>
      <c r="EH65">
        <v>0</v>
      </c>
      <c r="EI65" t="s">
        <v>3</v>
      </c>
      <c r="EJ65">
        <v>1</v>
      </c>
      <c r="EK65">
        <v>21</v>
      </c>
      <c r="EL65" t="s">
        <v>28</v>
      </c>
      <c r="EM65" t="s">
        <v>29</v>
      </c>
      <c r="EO65" t="s">
        <v>74</v>
      </c>
      <c r="EQ65">
        <v>1310720</v>
      </c>
      <c r="ER65">
        <v>270.94</v>
      </c>
      <c r="ES65">
        <v>30.04</v>
      </c>
      <c r="ET65">
        <v>4.07</v>
      </c>
      <c r="EU65">
        <v>0.3</v>
      </c>
      <c r="EV65">
        <v>236.83</v>
      </c>
      <c r="EW65">
        <v>19.12</v>
      </c>
      <c r="EX65">
        <v>0</v>
      </c>
      <c r="EY65">
        <v>0</v>
      </c>
      <c r="FQ65">
        <v>0</v>
      </c>
      <c r="FR65">
        <v>0</v>
      </c>
      <c r="FS65">
        <v>0</v>
      </c>
      <c r="FX65">
        <v>109</v>
      </c>
      <c r="FY65">
        <v>61</v>
      </c>
      <c r="GA65" t="s">
        <v>3</v>
      </c>
      <c r="GD65">
        <v>1</v>
      </c>
      <c r="GF65">
        <v>-367569951</v>
      </c>
      <c r="GG65">
        <v>2</v>
      </c>
      <c r="GH65">
        <v>1</v>
      </c>
      <c r="GI65">
        <v>2</v>
      </c>
      <c r="GJ65">
        <v>0</v>
      </c>
      <c r="GK65">
        <v>0</v>
      </c>
      <c r="GL65">
        <f t="shared" si="97"/>
        <v>0</v>
      </c>
      <c r="GM65">
        <f t="shared" si="98"/>
        <v>75783.649999999994</v>
      </c>
      <c r="GN65">
        <f t="shared" si="99"/>
        <v>75783.649999999994</v>
      </c>
      <c r="GO65">
        <f t="shared" si="100"/>
        <v>0</v>
      </c>
      <c r="GP65">
        <f t="shared" si="101"/>
        <v>0</v>
      </c>
      <c r="GR65">
        <v>0</v>
      </c>
      <c r="GS65">
        <v>3</v>
      </c>
      <c r="GT65">
        <v>0</v>
      </c>
      <c r="GU65" t="s">
        <v>3</v>
      </c>
      <c r="GV65">
        <f t="shared" si="102"/>
        <v>0</v>
      </c>
      <c r="GW65">
        <v>1</v>
      </c>
      <c r="GX65">
        <f t="shared" si="103"/>
        <v>0</v>
      </c>
      <c r="HA65">
        <v>0</v>
      </c>
      <c r="HB65">
        <v>0</v>
      </c>
      <c r="HC65">
        <f t="shared" si="104"/>
        <v>0</v>
      </c>
      <c r="HE65" t="s">
        <v>3</v>
      </c>
      <c r="HF65" t="s">
        <v>3</v>
      </c>
      <c r="HM65" t="s">
        <v>3</v>
      </c>
      <c r="HN65" t="s">
        <v>3</v>
      </c>
      <c r="HO65" t="s">
        <v>3</v>
      </c>
      <c r="HP65" t="s">
        <v>3</v>
      </c>
      <c r="HQ65" t="s">
        <v>3</v>
      </c>
      <c r="HS65">
        <v>0</v>
      </c>
      <c r="IK65">
        <v>0</v>
      </c>
    </row>
    <row r="66" spans="1:255" x14ac:dyDescent="0.2">
      <c r="A66" s="2">
        <v>18</v>
      </c>
      <c r="B66" s="2">
        <v>1</v>
      </c>
      <c r="C66" s="2">
        <v>118</v>
      </c>
      <c r="D66" s="2"/>
      <c r="E66" s="2" t="s">
        <v>75</v>
      </c>
      <c r="F66" s="2" t="s">
        <v>76</v>
      </c>
      <c r="G66" s="2" t="s">
        <v>77</v>
      </c>
      <c r="H66" s="2" t="s">
        <v>34</v>
      </c>
      <c r="I66" s="2">
        <f>I64*J66</f>
        <v>175</v>
      </c>
      <c r="J66" s="2">
        <v>100</v>
      </c>
      <c r="K66" s="2">
        <v>100</v>
      </c>
      <c r="L66" s="2"/>
      <c r="M66" s="2"/>
      <c r="N66" s="2"/>
      <c r="O66" s="2">
        <f t="shared" si="73"/>
        <v>7274.75</v>
      </c>
      <c r="P66" s="2">
        <f t="shared" si="74"/>
        <v>7274.75</v>
      </c>
      <c r="Q66" s="2">
        <f t="shared" ref="Q66:Q71" si="105">(ROUND((ROUND(((ET66)*AV66*I66),2)*BB66),2)+ROUND((ROUND(((AE66-(EU66))*AV66*I66),2)*BS66),2))</f>
        <v>0</v>
      </c>
      <c r="R66" s="2">
        <f t="shared" si="75"/>
        <v>0</v>
      </c>
      <c r="S66" s="2">
        <f t="shared" si="76"/>
        <v>0</v>
      </c>
      <c r="T66" s="2">
        <f t="shared" si="77"/>
        <v>0</v>
      </c>
      <c r="U66" s="2">
        <f t="shared" si="78"/>
        <v>0</v>
      </c>
      <c r="V66" s="2">
        <f t="shared" si="79"/>
        <v>0</v>
      </c>
      <c r="W66" s="2">
        <f t="shared" si="80"/>
        <v>0</v>
      </c>
      <c r="X66" s="2">
        <f t="shared" si="81"/>
        <v>0</v>
      </c>
      <c r="Y66" s="2">
        <f t="shared" si="82"/>
        <v>0</v>
      </c>
      <c r="Z66" s="2"/>
      <c r="AA66" s="2">
        <v>59204062</v>
      </c>
      <c r="AB66" s="2">
        <f t="shared" si="83"/>
        <v>41.57</v>
      </c>
      <c r="AC66" s="2">
        <f t="shared" si="84"/>
        <v>41.57</v>
      </c>
      <c r="AD66" s="2">
        <f t="shared" ref="AD66:AD71" si="106">ROUND((((ET66)-(EU66))+AE66),6)</f>
        <v>0</v>
      </c>
      <c r="AE66" s="2">
        <f t="shared" ref="AE66:AF71" si="107">ROUND((EU66),6)</f>
        <v>0</v>
      </c>
      <c r="AF66" s="2">
        <f t="shared" si="107"/>
        <v>0</v>
      </c>
      <c r="AG66" s="2">
        <f t="shared" si="85"/>
        <v>0</v>
      </c>
      <c r="AH66" s="2">
        <f t="shared" ref="AH66:AI71" si="108">(EW66)</f>
        <v>0</v>
      </c>
      <c r="AI66" s="2">
        <f t="shared" si="108"/>
        <v>0</v>
      </c>
      <c r="AJ66" s="2">
        <f t="shared" si="86"/>
        <v>0</v>
      </c>
      <c r="AK66" s="2">
        <v>41.57</v>
      </c>
      <c r="AL66" s="2">
        <v>41.57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109</v>
      </c>
      <c r="AU66" s="2">
        <v>61</v>
      </c>
      <c r="AV66" s="2">
        <v>1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3</v>
      </c>
      <c r="BI66" s="2">
        <v>1</v>
      </c>
      <c r="BJ66" s="2" t="s">
        <v>78</v>
      </c>
      <c r="BK66" s="2"/>
      <c r="BL66" s="2"/>
      <c r="BM66" s="2">
        <v>21</v>
      </c>
      <c r="BN66" s="2">
        <v>0</v>
      </c>
      <c r="BO66" s="2" t="s">
        <v>3</v>
      </c>
      <c r="BP66" s="2">
        <v>0</v>
      </c>
      <c r="BQ66" s="2">
        <v>30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109</v>
      </c>
      <c r="CA66" s="2">
        <v>61</v>
      </c>
      <c r="CB66" s="2" t="s">
        <v>3</v>
      </c>
      <c r="CC66" s="2"/>
      <c r="CD66" s="2"/>
      <c r="CE66" s="2">
        <v>30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3</v>
      </c>
      <c r="CO66" s="2">
        <v>0</v>
      </c>
      <c r="CP66" s="2">
        <f t="shared" si="87"/>
        <v>7274.75</v>
      </c>
      <c r="CQ66" s="2">
        <f t="shared" si="88"/>
        <v>41.57</v>
      </c>
      <c r="CR66" s="2">
        <f t="shared" ref="CR66:CR71" si="109">(ROUND((ROUND(((ET66)*AV66*1),2)*BB66),2)+ROUND((ROUND(((AE66-(EU66))*AV66*1),2)*BS66),2))</f>
        <v>0</v>
      </c>
      <c r="CS66" s="2">
        <f t="shared" si="89"/>
        <v>0</v>
      </c>
      <c r="CT66" s="2">
        <f t="shared" si="90"/>
        <v>0</v>
      </c>
      <c r="CU66" s="2">
        <f t="shared" si="91"/>
        <v>0</v>
      </c>
      <c r="CV66" s="2">
        <f t="shared" si="92"/>
        <v>0</v>
      </c>
      <c r="CW66" s="2">
        <f t="shared" si="93"/>
        <v>0</v>
      </c>
      <c r="CX66" s="2">
        <f t="shared" si="94"/>
        <v>0</v>
      </c>
      <c r="CY66" s="2">
        <f t="shared" si="95"/>
        <v>0</v>
      </c>
      <c r="CZ66" s="2">
        <f t="shared" si="96"/>
        <v>0</v>
      </c>
      <c r="DA66" s="2"/>
      <c r="DB66" s="2"/>
      <c r="DC66" s="2" t="s">
        <v>3</v>
      </c>
      <c r="DD66" s="2" t="s">
        <v>3</v>
      </c>
      <c r="DE66" s="2" t="s">
        <v>3</v>
      </c>
      <c r="DF66" s="2" t="s">
        <v>3</v>
      </c>
      <c r="DG66" s="2" t="s">
        <v>3</v>
      </c>
      <c r="DH66" s="2" t="s">
        <v>3</v>
      </c>
      <c r="DI66" s="2" t="s">
        <v>3</v>
      </c>
      <c r="DJ66" s="2" t="s">
        <v>3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>
        <v>1003</v>
      </c>
      <c r="DV66" s="2" t="s">
        <v>34</v>
      </c>
      <c r="DW66" s="2" t="s">
        <v>34</v>
      </c>
      <c r="DX66" s="2">
        <v>1</v>
      </c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58807897</v>
      </c>
      <c r="EF66" s="2">
        <v>30</v>
      </c>
      <c r="EG66" s="2" t="s">
        <v>27</v>
      </c>
      <c r="EH66" s="2">
        <v>0</v>
      </c>
      <c r="EI66" s="2" t="s">
        <v>3</v>
      </c>
      <c r="EJ66" s="2">
        <v>1</v>
      </c>
      <c r="EK66" s="2">
        <v>21</v>
      </c>
      <c r="EL66" s="2" t="s">
        <v>28</v>
      </c>
      <c r="EM66" s="2" t="s">
        <v>29</v>
      </c>
      <c r="EN66" s="2"/>
      <c r="EO66" s="2" t="s">
        <v>3</v>
      </c>
      <c r="EP66" s="2"/>
      <c r="EQ66" s="2">
        <v>0</v>
      </c>
      <c r="ER66" s="2">
        <v>41.57</v>
      </c>
      <c r="ES66" s="2">
        <v>41.57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v>0</v>
      </c>
      <c r="FS66" s="2">
        <v>0</v>
      </c>
      <c r="FT66" s="2"/>
      <c r="FU66" s="2"/>
      <c r="FV66" s="2"/>
      <c r="FW66" s="2"/>
      <c r="FX66" s="2">
        <v>109</v>
      </c>
      <c r="FY66" s="2">
        <v>61</v>
      </c>
      <c r="FZ66" s="2"/>
      <c r="GA66" s="2" t="s">
        <v>3</v>
      </c>
      <c r="GB66" s="2"/>
      <c r="GC66" s="2"/>
      <c r="GD66" s="2">
        <v>1</v>
      </c>
      <c r="GE66" s="2"/>
      <c r="GF66" s="2">
        <v>1800542993</v>
      </c>
      <c r="GG66" s="2">
        <v>2</v>
      </c>
      <c r="GH66" s="2">
        <v>1</v>
      </c>
      <c r="GI66" s="2">
        <v>-2</v>
      </c>
      <c r="GJ66" s="2">
        <v>0</v>
      </c>
      <c r="GK66" s="2">
        <v>0</v>
      </c>
      <c r="GL66" s="2">
        <f t="shared" si="97"/>
        <v>0</v>
      </c>
      <c r="GM66" s="2">
        <f t="shared" si="98"/>
        <v>7274.75</v>
      </c>
      <c r="GN66" s="2">
        <f t="shared" si="99"/>
        <v>7274.75</v>
      </c>
      <c r="GO66" s="2">
        <f t="shared" si="100"/>
        <v>0</v>
      </c>
      <c r="GP66" s="2">
        <f t="shared" si="101"/>
        <v>0</v>
      </c>
      <c r="GQ66" s="2"/>
      <c r="GR66" s="2">
        <v>0</v>
      </c>
      <c r="GS66" s="2">
        <v>3</v>
      </c>
      <c r="GT66" s="2">
        <v>0</v>
      </c>
      <c r="GU66" s="2" t="s">
        <v>3</v>
      </c>
      <c r="GV66" s="2">
        <f t="shared" si="102"/>
        <v>0</v>
      </c>
      <c r="GW66" s="2">
        <v>1</v>
      </c>
      <c r="GX66" s="2">
        <f t="shared" si="103"/>
        <v>0</v>
      </c>
      <c r="GY66" s="2"/>
      <c r="GZ66" s="2"/>
      <c r="HA66" s="2">
        <v>0</v>
      </c>
      <c r="HB66" s="2">
        <v>0</v>
      </c>
      <c r="HC66" s="2">
        <f t="shared" si="104"/>
        <v>0</v>
      </c>
      <c r="HD66" s="2"/>
      <c r="HE66" s="2" t="s">
        <v>3</v>
      </c>
      <c r="HF66" s="2" t="s">
        <v>3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">
      <c r="A67">
        <v>18</v>
      </c>
      <c r="B67">
        <v>1</v>
      </c>
      <c r="C67">
        <v>129</v>
      </c>
      <c r="E67" t="s">
        <v>75</v>
      </c>
      <c r="F67" t="s">
        <v>76</v>
      </c>
      <c r="G67" t="s">
        <v>77</v>
      </c>
      <c r="H67" t="s">
        <v>34</v>
      </c>
      <c r="I67">
        <f>I65*J67</f>
        <v>175</v>
      </c>
      <c r="J67">
        <v>100</v>
      </c>
      <c r="K67">
        <v>100</v>
      </c>
      <c r="O67">
        <f t="shared" si="73"/>
        <v>120397.11</v>
      </c>
      <c r="P67">
        <f t="shared" si="74"/>
        <v>120397.11</v>
      </c>
      <c r="Q67">
        <f t="shared" si="105"/>
        <v>0</v>
      </c>
      <c r="R67">
        <f t="shared" si="75"/>
        <v>0</v>
      </c>
      <c r="S67">
        <f t="shared" si="76"/>
        <v>0</v>
      </c>
      <c r="T67">
        <f t="shared" si="77"/>
        <v>0</v>
      </c>
      <c r="U67">
        <f t="shared" si="78"/>
        <v>0</v>
      </c>
      <c r="V67">
        <f t="shared" si="79"/>
        <v>0</v>
      </c>
      <c r="W67">
        <f t="shared" si="80"/>
        <v>0</v>
      </c>
      <c r="X67">
        <f t="shared" si="81"/>
        <v>0</v>
      </c>
      <c r="Y67">
        <f t="shared" si="82"/>
        <v>0</v>
      </c>
      <c r="AA67">
        <v>59204059</v>
      </c>
      <c r="AB67">
        <f t="shared" si="83"/>
        <v>41.57</v>
      </c>
      <c r="AC67">
        <f t="shared" si="84"/>
        <v>41.57</v>
      </c>
      <c r="AD67">
        <f t="shared" si="106"/>
        <v>0</v>
      </c>
      <c r="AE67">
        <f t="shared" si="107"/>
        <v>0</v>
      </c>
      <c r="AF67">
        <f t="shared" si="107"/>
        <v>0</v>
      </c>
      <c r="AG67">
        <f t="shared" si="85"/>
        <v>0</v>
      </c>
      <c r="AH67">
        <f t="shared" si="108"/>
        <v>0</v>
      </c>
      <c r="AI67">
        <f t="shared" si="108"/>
        <v>0</v>
      </c>
      <c r="AJ67">
        <f t="shared" si="86"/>
        <v>0</v>
      </c>
      <c r="AK67">
        <v>41.57</v>
      </c>
      <c r="AL67">
        <v>41.57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109</v>
      </c>
      <c r="AU67">
        <v>61</v>
      </c>
      <c r="AV67">
        <v>1</v>
      </c>
      <c r="AW67">
        <v>1</v>
      </c>
      <c r="AZ67">
        <v>1</v>
      </c>
      <c r="BA67">
        <v>1</v>
      </c>
      <c r="BB67">
        <v>1</v>
      </c>
      <c r="BC67">
        <v>16.55</v>
      </c>
      <c r="BD67" t="s">
        <v>3</v>
      </c>
      <c r="BE67" t="s">
        <v>3</v>
      </c>
      <c r="BF67" t="s">
        <v>3</v>
      </c>
      <c r="BG67" t="s">
        <v>3</v>
      </c>
      <c r="BH67">
        <v>3</v>
      </c>
      <c r="BI67">
        <v>1</v>
      </c>
      <c r="BJ67" t="s">
        <v>78</v>
      </c>
      <c r="BM67">
        <v>21</v>
      </c>
      <c r="BN67">
        <v>0</v>
      </c>
      <c r="BO67" t="s">
        <v>76</v>
      </c>
      <c r="BP67">
        <v>1</v>
      </c>
      <c r="BQ67">
        <v>30</v>
      </c>
      <c r="BR67">
        <v>0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 t="s">
        <v>3</v>
      </c>
      <c r="BZ67">
        <v>109</v>
      </c>
      <c r="CA67">
        <v>61</v>
      </c>
      <c r="CB67" t="s">
        <v>3</v>
      </c>
      <c r="CE67">
        <v>30</v>
      </c>
      <c r="CF67">
        <v>0</v>
      </c>
      <c r="CG67">
        <v>0</v>
      </c>
      <c r="CM67">
        <v>0</v>
      </c>
      <c r="CN67" t="s">
        <v>3</v>
      </c>
      <c r="CO67">
        <v>0</v>
      </c>
      <c r="CP67">
        <f t="shared" si="87"/>
        <v>120397.11</v>
      </c>
      <c r="CQ67">
        <f t="shared" si="88"/>
        <v>687.98</v>
      </c>
      <c r="CR67">
        <f t="shared" si="109"/>
        <v>0</v>
      </c>
      <c r="CS67">
        <f t="shared" si="89"/>
        <v>0</v>
      </c>
      <c r="CT67">
        <f t="shared" si="90"/>
        <v>0</v>
      </c>
      <c r="CU67">
        <f t="shared" si="91"/>
        <v>0</v>
      </c>
      <c r="CV67">
        <f t="shared" si="92"/>
        <v>0</v>
      </c>
      <c r="CW67">
        <f t="shared" si="93"/>
        <v>0</v>
      </c>
      <c r="CX67">
        <f t="shared" si="94"/>
        <v>0</v>
      </c>
      <c r="CY67">
        <f t="shared" si="95"/>
        <v>0</v>
      </c>
      <c r="CZ67">
        <f t="shared" si="96"/>
        <v>0</v>
      </c>
      <c r="DC67" t="s">
        <v>3</v>
      </c>
      <c r="DD67" t="s">
        <v>3</v>
      </c>
      <c r="DE67" t="s">
        <v>3</v>
      </c>
      <c r="DF67" t="s">
        <v>3</v>
      </c>
      <c r="DG67" t="s">
        <v>3</v>
      </c>
      <c r="DH67" t="s">
        <v>3</v>
      </c>
      <c r="DI67" t="s">
        <v>3</v>
      </c>
      <c r="DJ67" t="s">
        <v>3</v>
      </c>
      <c r="DK67" t="s">
        <v>3</v>
      </c>
      <c r="DL67" t="s">
        <v>3</v>
      </c>
      <c r="DM67" t="s">
        <v>3</v>
      </c>
      <c r="DN67">
        <v>0</v>
      </c>
      <c r="DO67">
        <v>0</v>
      </c>
      <c r="DP67">
        <v>1</v>
      </c>
      <c r="DQ67">
        <v>1</v>
      </c>
      <c r="DU67">
        <v>1003</v>
      </c>
      <c r="DV67" t="s">
        <v>34</v>
      </c>
      <c r="DW67" t="s">
        <v>34</v>
      </c>
      <c r="DX67">
        <v>1</v>
      </c>
      <c r="DZ67" t="s">
        <v>3</v>
      </c>
      <c r="EA67" t="s">
        <v>3</v>
      </c>
      <c r="EB67" t="s">
        <v>3</v>
      </c>
      <c r="EC67" t="s">
        <v>3</v>
      </c>
      <c r="EE67">
        <v>58807897</v>
      </c>
      <c r="EF67">
        <v>30</v>
      </c>
      <c r="EG67" t="s">
        <v>27</v>
      </c>
      <c r="EH67">
        <v>0</v>
      </c>
      <c r="EI67" t="s">
        <v>3</v>
      </c>
      <c r="EJ67">
        <v>1</v>
      </c>
      <c r="EK67">
        <v>21</v>
      </c>
      <c r="EL67" t="s">
        <v>28</v>
      </c>
      <c r="EM67" t="s">
        <v>29</v>
      </c>
      <c r="EO67" t="s">
        <v>3</v>
      </c>
      <c r="EQ67">
        <v>0</v>
      </c>
      <c r="ER67">
        <v>41.57</v>
      </c>
      <c r="ES67">
        <v>41.57</v>
      </c>
      <c r="ET67">
        <v>0</v>
      </c>
      <c r="EU67">
        <v>0</v>
      </c>
      <c r="EV67">
        <v>0</v>
      </c>
      <c r="EW67">
        <v>0</v>
      </c>
      <c r="EX67">
        <v>0</v>
      </c>
      <c r="FQ67">
        <v>0</v>
      </c>
      <c r="FR67">
        <v>0</v>
      </c>
      <c r="FS67">
        <v>0</v>
      </c>
      <c r="FX67">
        <v>109</v>
      </c>
      <c r="FY67">
        <v>61</v>
      </c>
      <c r="GA67" t="s">
        <v>3</v>
      </c>
      <c r="GD67">
        <v>1</v>
      </c>
      <c r="GF67">
        <v>1800542993</v>
      </c>
      <c r="GG67">
        <v>2</v>
      </c>
      <c r="GH67">
        <v>1</v>
      </c>
      <c r="GI67">
        <v>2</v>
      </c>
      <c r="GJ67">
        <v>0</v>
      </c>
      <c r="GK67">
        <v>0</v>
      </c>
      <c r="GL67">
        <f t="shared" si="97"/>
        <v>0</v>
      </c>
      <c r="GM67">
        <f t="shared" si="98"/>
        <v>120397.11</v>
      </c>
      <c r="GN67">
        <f t="shared" si="99"/>
        <v>120397.11</v>
      </c>
      <c r="GO67">
        <f t="shared" si="100"/>
        <v>0</v>
      </c>
      <c r="GP67">
        <f t="shared" si="101"/>
        <v>0</v>
      </c>
      <c r="GR67">
        <v>0</v>
      </c>
      <c r="GS67">
        <v>3</v>
      </c>
      <c r="GT67">
        <v>0</v>
      </c>
      <c r="GU67" t="s">
        <v>3</v>
      </c>
      <c r="GV67">
        <f t="shared" si="102"/>
        <v>0</v>
      </c>
      <c r="GW67">
        <v>1</v>
      </c>
      <c r="GX67">
        <f t="shared" si="103"/>
        <v>0</v>
      </c>
      <c r="HA67">
        <v>0</v>
      </c>
      <c r="HB67">
        <v>0</v>
      </c>
      <c r="HC67">
        <f t="shared" si="104"/>
        <v>0</v>
      </c>
      <c r="HE67" t="s">
        <v>3</v>
      </c>
      <c r="HF67" t="s">
        <v>3</v>
      </c>
      <c r="HM67" t="s">
        <v>3</v>
      </c>
      <c r="HN67" t="s">
        <v>3</v>
      </c>
      <c r="HO67" t="s">
        <v>3</v>
      </c>
      <c r="HP67" t="s">
        <v>3</v>
      </c>
      <c r="HQ67" t="s">
        <v>3</v>
      </c>
      <c r="HS67">
        <v>0</v>
      </c>
      <c r="IK67">
        <v>0</v>
      </c>
    </row>
    <row r="68" spans="1:255" x14ac:dyDescent="0.2">
      <c r="A68" s="2">
        <v>18</v>
      </c>
      <c r="B68" s="2">
        <v>1</v>
      </c>
      <c r="C68" s="2">
        <v>117</v>
      </c>
      <c r="D68" s="2"/>
      <c r="E68" s="2" t="s">
        <v>79</v>
      </c>
      <c r="F68" s="2" t="s">
        <v>46</v>
      </c>
      <c r="G68" s="2" t="s">
        <v>47</v>
      </c>
      <c r="H68" s="2" t="s">
        <v>48</v>
      </c>
      <c r="I68" s="2">
        <f>I64*J68</f>
        <v>0.87</v>
      </c>
      <c r="J68" s="2">
        <v>0.49714285714285716</v>
      </c>
      <c r="K68" s="2">
        <v>0.497143</v>
      </c>
      <c r="L68" s="2"/>
      <c r="M68" s="2"/>
      <c r="N68" s="2"/>
      <c r="O68" s="2">
        <f t="shared" si="73"/>
        <v>457.81</v>
      </c>
      <c r="P68" s="2">
        <f t="shared" si="74"/>
        <v>457.81</v>
      </c>
      <c r="Q68" s="2">
        <f t="shared" si="105"/>
        <v>0</v>
      </c>
      <c r="R68" s="2">
        <f t="shared" si="75"/>
        <v>0</v>
      </c>
      <c r="S68" s="2">
        <f t="shared" si="76"/>
        <v>0</v>
      </c>
      <c r="T68" s="2">
        <f t="shared" si="77"/>
        <v>0</v>
      </c>
      <c r="U68" s="2">
        <f t="shared" si="78"/>
        <v>0</v>
      </c>
      <c r="V68" s="2">
        <f t="shared" si="79"/>
        <v>0</v>
      </c>
      <c r="W68" s="2">
        <f t="shared" si="80"/>
        <v>0</v>
      </c>
      <c r="X68" s="2">
        <f t="shared" si="81"/>
        <v>0</v>
      </c>
      <c r="Y68" s="2">
        <f t="shared" si="82"/>
        <v>0</v>
      </c>
      <c r="Z68" s="2"/>
      <c r="AA68" s="2">
        <v>59204062</v>
      </c>
      <c r="AB68" s="2">
        <f t="shared" si="83"/>
        <v>526.22</v>
      </c>
      <c r="AC68" s="2">
        <f t="shared" si="84"/>
        <v>526.22</v>
      </c>
      <c r="AD68" s="2">
        <f t="shared" si="106"/>
        <v>0</v>
      </c>
      <c r="AE68" s="2">
        <f t="shared" si="107"/>
        <v>0</v>
      </c>
      <c r="AF68" s="2">
        <f t="shared" si="107"/>
        <v>0</v>
      </c>
      <c r="AG68" s="2">
        <f t="shared" si="85"/>
        <v>0</v>
      </c>
      <c r="AH68" s="2">
        <f t="shared" si="108"/>
        <v>0</v>
      </c>
      <c r="AI68" s="2">
        <f t="shared" si="108"/>
        <v>0</v>
      </c>
      <c r="AJ68" s="2">
        <f t="shared" si="86"/>
        <v>0</v>
      </c>
      <c r="AK68" s="2">
        <v>526.22</v>
      </c>
      <c r="AL68" s="2">
        <v>526.22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109</v>
      </c>
      <c r="AU68" s="2">
        <v>61</v>
      </c>
      <c r="AV68" s="2">
        <v>1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3</v>
      </c>
      <c r="BI68" s="2">
        <v>1</v>
      </c>
      <c r="BJ68" s="2" t="s">
        <v>49</v>
      </c>
      <c r="BK68" s="2"/>
      <c r="BL68" s="2"/>
      <c r="BM68" s="2">
        <v>21</v>
      </c>
      <c r="BN68" s="2">
        <v>0</v>
      </c>
      <c r="BO68" s="2" t="s">
        <v>3</v>
      </c>
      <c r="BP68" s="2">
        <v>0</v>
      </c>
      <c r="BQ68" s="2">
        <v>30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109</v>
      </c>
      <c r="CA68" s="2">
        <v>61</v>
      </c>
      <c r="CB68" s="2" t="s">
        <v>3</v>
      </c>
      <c r="CC68" s="2"/>
      <c r="CD68" s="2"/>
      <c r="CE68" s="2">
        <v>30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3</v>
      </c>
      <c r="CO68" s="2">
        <v>0</v>
      </c>
      <c r="CP68" s="2">
        <f t="shared" si="87"/>
        <v>457.81</v>
      </c>
      <c r="CQ68" s="2">
        <f t="shared" si="88"/>
        <v>526.22</v>
      </c>
      <c r="CR68" s="2">
        <f t="shared" si="109"/>
        <v>0</v>
      </c>
      <c r="CS68" s="2">
        <f t="shared" si="89"/>
        <v>0</v>
      </c>
      <c r="CT68" s="2">
        <f t="shared" si="90"/>
        <v>0</v>
      </c>
      <c r="CU68" s="2">
        <f t="shared" si="91"/>
        <v>0</v>
      </c>
      <c r="CV68" s="2">
        <f t="shared" si="92"/>
        <v>0</v>
      </c>
      <c r="CW68" s="2">
        <f t="shared" si="93"/>
        <v>0</v>
      </c>
      <c r="CX68" s="2">
        <f t="shared" si="94"/>
        <v>0</v>
      </c>
      <c r="CY68" s="2">
        <f t="shared" si="95"/>
        <v>0</v>
      </c>
      <c r="CZ68" s="2">
        <f t="shared" si="96"/>
        <v>0</v>
      </c>
      <c r="DA68" s="2"/>
      <c r="DB68" s="2"/>
      <c r="DC68" s="2" t="s">
        <v>3</v>
      </c>
      <c r="DD68" s="2" t="s">
        <v>3</v>
      </c>
      <c r="DE68" s="2" t="s">
        <v>3</v>
      </c>
      <c r="DF68" s="2" t="s">
        <v>3</v>
      </c>
      <c r="DG68" s="2" t="s">
        <v>3</v>
      </c>
      <c r="DH68" s="2" t="s">
        <v>3</v>
      </c>
      <c r="DI68" s="2" t="s">
        <v>3</v>
      </c>
      <c r="DJ68" s="2" t="s">
        <v>3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>
        <v>1010</v>
      </c>
      <c r="DV68" s="2" t="s">
        <v>48</v>
      </c>
      <c r="DW68" s="2" t="s">
        <v>48</v>
      </c>
      <c r="DX68" s="2">
        <v>100</v>
      </c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58807897</v>
      </c>
      <c r="EF68" s="2">
        <v>30</v>
      </c>
      <c r="EG68" s="2" t="s">
        <v>27</v>
      </c>
      <c r="EH68" s="2">
        <v>0</v>
      </c>
      <c r="EI68" s="2" t="s">
        <v>3</v>
      </c>
      <c r="EJ68" s="2">
        <v>1</v>
      </c>
      <c r="EK68" s="2">
        <v>21</v>
      </c>
      <c r="EL68" s="2" t="s">
        <v>28</v>
      </c>
      <c r="EM68" s="2" t="s">
        <v>29</v>
      </c>
      <c r="EN68" s="2"/>
      <c r="EO68" s="2" t="s">
        <v>3</v>
      </c>
      <c r="EP68" s="2"/>
      <c r="EQ68" s="2">
        <v>0</v>
      </c>
      <c r="ER68" s="2">
        <v>526.22</v>
      </c>
      <c r="ES68" s="2">
        <v>526.22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v>0</v>
      </c>
      <c r="FS68" s="2">
        <v>0</v>
      </c>
      <c r="FT68" s="2"/>
      <c r="FU68" s="2"/>
      <c r="FV68" s="2"/>
      <c r="FW68" s="2"/>
      <c r="FX68" s="2">
        <v>109</v>
      </c>
      <c r="FY68" s="2">
        <v>61</v>
      </c>
      <c r="FZ68" s="2"/>
      <c r="GA68" s="2" t="s">
        <v>3</v>
      </c>
      <c r="GB68" s="2"/>
      <c r="GC68" s="2"/>
      <c r="GD68" s="2">
        <v>1</v>
      </c>
      <c r="GE68" s="2"/>
      <c r="GF68" s="2">
        <v>1873919888</v>
      </c>
      <c r="GG68" s="2">
        <v>2</v>
      </c>
      <c r="GH68" s="2">
        <v>1</v>
      </c>
      <c r="GI68" s="2">
        <v>-2</v>
      </c>
      <c r="GJ68" s="2">
        <v>0</v>
      </c>
      <c r="GK68" s="2">
        <v>0</v>
      </c>
      <c r="GL68" s="2">
        <f t="shared" si="97"/>
        <v>0</v>
      </c>
      <c r="GM68" s="2">
        <f t="shared" si="98"/>
        <v>457.81</v>
      </c>
      <c r="GN68" s="2">
        <f t="shared" si="99"/>
        <v>457.81</v>
      </c>
      <c r="GO68" s="2">
        <f t="shared" si="100"/>
        <v>0</v>
      </c>
      <c r="GP68" s="2">
        <f t="shared" si="101"/>
        <v>0</v>
      </c>
      <c r="GQ68" s="2"/>
      <c r="GR68" s="2">
        <v>0</v>
      </c>
      <c r="GS68" s="2">
        <v>3</v>
      </c>
      <c r="GT68" s="2">
        <v>0</v>
      </c>
      <c r="GU68" s="2" t="s">
        <v>3</v>
      </c>
      <c r="GV68" s="2">
        <f t="shared" si="102"/>
        <v>0</v>
      </c>
      <c r="GW68" s="2">
        <v>1</v>
      </c>
      <c r="GX68" s="2">
        <f t="shared" si="103"/>
        <v>0</v>
      </c>
      <c r="GY68" s="2"/>
      <c r="GZ68" s="2"/>
      <c r="HA68" s="2">
        <v>0</v>
      </c>
      <c r="HB68" s="2">
        <v>0</v>
      </c>
      <c r="HC68" s="2">
        <f t="shared" si="104"/>
        <v>0</v>
      </c>
      <c r="HD68" s="2"/>
      <c r="HE68" s="2" t="s">
        <v>3</v>
      </c>
      <c r="HF68" s="2" t="s">
        <v>3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">
      <c r="A69">
        <v>18</v>
      </c>
      <c r="B69">
        <v>1</v>
      </c>
      <c r="C69">
        <v>128</v>
      </c>
      <c r="E69" t="s">
        <v>79</v>
      </c>
      <c r="F69" t="s">
        <v>46</v>
      </c>
      <c r="G69" t="s">
        <v>47</v>
      </c>
      <c r="H69" t="s">
        <v>48</v>
      </c>
      <c r="I69">
        <f>I65*J69</f>
        <v>0.87</v>
      </c>
      <c r="J69">
        <v>0.49714285714285716</v>
      </c>
      <c r="K69">
        <v>0.497143</v>
      </c>
      <c r="O69">
        <f t="shared" si="73"/>
        <v>1277.29</v>
      </c>
      <c r="P69">
        <f t="shared" si="74"/>
        <v>1277.29</v>
      </c>
      <c r="Q69">
        <f t="shared" si="105"/>
        <v>0</v>
      </c>
      <c r="R69">
        <f t="shared" si="75"/>
        <v>0</v>
      </c>
      <c r="S69">
        <f t="shared" si="76"/>
        <v>0</v>
      </c>
      <c r="T69">
        <f t="shared" si="77"/>
        <v>0</v>
      </c>
      <c r="U69">
        <f t="shared" si="78"/>
        <v>0</v>
      </c>
      <c r="V69">
        <f t="shared" si="79"/>
        <v>0</v>
      </c>
      <c r="W69">
        <f t="shared" si="80"/>
        <v>0</v>
      </c>
      <c r="X69">
        <f t="shared" si="81"/>
        <v>0</v>
      </c>
      <c r="Y69">
        <f t="shared" si="82"/>
        <v>0</v>
      </c>
      <c r="AA69">
        <v>59204059</v>
      </c>
      <c r="AB69">
        <f t="shared" si="83"/>
        <v>526.22</v>
      </c>
      <c r="AC69">
        <f t="shared" si="84"/>
        <v>526.22</v>
      </c>
      <c r="AD69">
        <f t="shared" si="106"/>
        <v>0</v>
      </c>
      <c r="AE69">
        <f t="shared" si="107"/>
        <v>0</v>
      </c>
      <c r="AF69">
        <f t="shared" si="107"/>
        <v>0</v>
      </c>
      <c r="AG69">
        <f t="shared" si="85"/>
        <v>0</v>
      </c>
      <c r="AH69">
        <f t="shared" si="108"/>
        <v>0</v>
      </c>
      <c r="AI69">
        <f t="shared" si="108"/>
        <v>0</v>
      </c>
      <c r="AJ69">
        <f t="shared" si="86"/>
        <v>0</v>
      </c>
      <c r="AK69">
        <v>526.22</v>
      </c>
      <c r="AL69">
        <v>526.22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109</v>
      </c>
      <c r="AU69">
        <v>61</v>
      </c>
      <c r="AV69">
        <v>1</v>
      </c>
      <c r="AW69">
        <v>1</v>
      </c>
      <c r="AZ69">
        <v>1</v>
      </c>
      <c r="BA69">
        <v>1</v>
      </c>
      <c r="BB69">
        <v>1</v>
      </c>
      <c r="BC69">
        <v>2.79</v>
      </c>
      <c r="BD69" t="s">
        <v>3</v>
      </c>
      <c r="BE69" t="s">
        <v>3</v>
      </c>
      <c r="BF69" t="s">
        <v>3</v>
      </c>
      <c r="BG69" t="s">
        <v>3</v>
      </c>
      <c r="BH69">
        <v>3</v>
      </c>
      <c r="BI69">
        <v>1</v>
      </c>
      <c r="BJ69" t="s">
        <v>49</v>
      </c>
      <c r="BM69">
        <v>21</v>
      </c>
      <c r="BN69">
        <v>0</v>
      </c>
      <c r="BO69" t="s">
        <v>46</v>
      </c>
      <c r="BP69">
        <v>1</v>
      </c>
      <c r="BQ69">
        <v>30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 t="s">
        <v>3</v>
      </c>
      <c r="BZ69">
        <v>109</v>
      </c>
      <c r="CA69">
        <v>61</v>
      </c>
      <c r="CB69" t="s">
        <v>3</v>
      </c>
      <c r="CE69">
        <v>30</v>
      </c>
      <c r="CF69">
        <v>0</v>
      </c>
      <c r="CG69">
        <v>0</v>
      </c>
      <c r="CM69">
        <v>0</v>
      </c>
      <c r="CN69" t="s">
        <v>3</v>
      </c>
      <c r="CO69">
        <v>0</v>
      </c>
      <c r="CP69">
        <f t="shared" si="87"/>
        <v>1277.29</v>
      </c>
      <c r="CQ69">
        <f t="shared" si="88"/>
        <v>1468.15</v>
      </c>
      <c r="CR69">
        <f t="shared" si="109"/>
        <v>0</v>
      </c>
      <c r="CS69">
        <f t="shared" si="89"/>
        <v>0</v>
      </c>
      <c r="CT69">
        <f t="shared" si="90"/>
        <v>0</v>
      </c>
      <c r="CU69">
        <f t="shared" si="91"/>
        <v>0</v>
      </c>
      <c r="CV69">
        <f t="shared" si="92"/>
        <v>0</v>
      </c>
      <c r="CW69">
        <f t="shared" si="93"/>
        <v>0</v>
      </c>
      <c r="CX69">
        <f t="shared" si="94"/>
        <v>0</v>
      </c>
      <c r="CY69">
        <f t="shared" si="95"/>
        <v>0</v>
      </c>
      <c r="CZ69">
        <f t="shared" si="96"/>
        <v>0</v>
      </c>
      <c r="DC69" t="s">
        <v>3</v>
      </c>
      <c r="DD69" t="s">
        <v>3</v>
      </c>
      <c r="DE69" t="s">
        <v>3</v>
      </c>
      <c r="DF69" t="s">
        <v>3</v>
      </c>
      <c r="DG69" t="s">
        <v>3</v>
      </c>
      <c r="DH69" t="s">
        <v>3</v>
      </c>
      <c r="DI69" t="s">
        <v>3</v>
      </c>
      <c r="DJ69" t="s">
        <v>3</v>
      </c>
      <c r="DK69" t="s">
        <v>3</v>
      </c>
      <c r="DL69" t="s">
        <v>3</v>
      </c>
      <c r="DM69" t="s">
        <v>3</v>
      </c>
      <c r="DN69">
        <v>0</v>
      </c>
      <c r="DO69">
        <v>0</v>
      </c>
      <c r="DP69">
        <v>1</v>
      </c>
      <c r="DQ69">
        <v>1</v>
      </c>
      <c r="DU69">
        <v>1010</v>
      </c>
      <c r="DV69" t="s">
        <v>48</v>
      </c>
      <c r="DW69" t="s">
        <v>48</v>
      </c>
      <c r="DX69">
        <v>100</v>
      </c>
      <c r="DZ69" t="s">
        <v>3</v>
      </c>
      <c r="EA69" t="s">
        <v>3</v>
      </c>
      <c r="EB69" t="s">
        <v>3</v>
      </c>
      <c r="EC69" t="s">
        <v>3</v>
      </c>
      <c r="EE69">
        <v>58807897</v>
      </c>
      <c r="EF69">
        <v>30</v>
      </c>
      <c r="EG69" t="s">
        <v>27</v>
      </c>
      <c r="EH69">
        <v>0</v>
      </c>
      <c r="EI69" t="s">
        <v>3</v>
      </c>
      <c r="EJ69">
        <v>1</v>
      </c>
      <c r="EK69">
        <v>21</v>
      </c>
      <c r="EL69" t="s">
        <v>28</v>
      </c>
      <c r="EM69" t="s">
        <v>29</v>
      </c>
      <c r="EO69" t="s">
        <v>3</v>
      </c>
      <c r="EQ69">
        <v>0</v>
      </c>
      <c r="ER69">
        <v>526.22</v>
      </c>
      <c r="ES69">
        <v>526.22</v>
      </c>
      <c r="ET69">
        <v>0</v>
      </c>
      <c r="EU69">
        <v>0</v>
      </c>
      <c r="EV69">
        <v>0</v>
      </c>
      <c r="EW69">
        <v>0</v>
      </c>
      <c r="EX69">
        <v>0</v>
      </c>
      <c r="FQ69">
        <v>0</v>
      </c>
      <c r="FR69">
        <v>0</v>
      </c>
      <c r="FS69">
        <v>0</v>
      </c>
      <c r="FX69">
        <v>109</v>
      </c>
      <c r="FY69">
        <v>61</v>
      </c>
      <c r="GA69" t="s">
        <v>3</v>
      </c>
      <c r="GD69">
        <v>1</v>
      </c>
      <c r="GF69">
        <v>1873919888</v>
      </c>
      <c r="GG69">
        <v>2</v>
      </c>
      <c r="GH69">
        <v>1</v>
      </c>
      <c r="GI69">
        <v>2</v>
      </c>
      <c r="GJ69">
        <v>0</v>
      </c>
      <c r="GK69">
        <v>0</v>
      </c>
      <c r="GL69">
        <f t="shared" si="97"/>
        <v>0</v>
      </c>
      <c r="GM69">
        <f t="shared" si="98"/>
        <v>1277.29</v>
      </c>
      <c r="GN69">
        <f t="shared" si="99"/>
        <v>1277.29</v>
      </c>
      <c r="GO69">
        <f t="shared" si="100"/>
        <v>0</v>
      </c>
      <c r="GP69">
        <f t="shared" si="101"/>
        <v>0</v>
      </c>
      <c r="GR69">
        <v>0</v>
      </c>
      <c r="GS69">
        <v>3</v>
      </c>
      <c r="GT69">
        <v>0</v>
      </c>
      <c r="GU69" t="s">
        <v>3</v>
      </c>
      <c r="GV69">
        <f t="shared" si="102"/>
        <v>0</v>
      </c>
      <c r="GW69">
        <v>1</v>
      </c>
      <c r="GX69">
        <f t="shared" si="103"/>
        <v>0</v>
      </c>
      <c r="HA69">
        <v>0</v>
      </c>
      <c r="HB69">
        <v>0</v>
      </c>
      <c r="HC69">
        <f t="shared" si="104"/>
        <v>0</v>
      </c>
      <c r="HE69" t="s">
        <v>3</v>
      </c>
      <c r="HF69" t="s">
        <v>3</v>
      </c>
      <c r="HM69" t="s">
        <v>3</v>
      </c>
      <c r="HN69" t="s">
        <v>3</v>
      </c>
      <c r="HO69" t="s">
        <v>3</v>
      </c>
      <c r="HP69" t="s">
        <v>3</v>
      </c>
      <c r="HQ69" t="s">
        <v>3</v>
      </c>
      <c r="HS69">
        <v>0</v>
      </c>
      <c r="IK69">
        <v>0</v>
      </c>
    </row>
    <row r="70" spans="1:255" x14ac:dyDescent="0.2">
      <c r="A70" s="2">
        <v>18</v>
      </c>
      <c r="B70" s="2">
        <v>1</v>
      </c>
      <c r="C70" s="2">
        <v>119</v>
      </c>
      <c r="D70" s="2"/>
      <c r="E70" s="2" t="s">
        <v>80</v>
      </c>
      <c r="F70" s="2" t="s">
        <v>81</v>
      </c>
      <c r="G70" s="2" t="s">
        <v>82</v>
      </c>
      <c r="H70" s="2" t="s">
        <v>39</v>
      </c>
      <c r="I70" s="2">
        <f>I64*J70</f>
        <v>14</v>
      </c>
      <c r="J70" s="2">
        <v>8</v>
      </c>
      <c r="K70" s="2">
        <v>8</v>
      </c>
      <c r="L70" s="2"/>
      <c r="M70" s="2"/>
      <c r="N70" s="2"/>
      <c r="O70" s="2">
        <f t="shared" si="73"/>
        <v>1041.04</v>
      </c>
      <c r="P70" s="2">
        <f t="shared" si="74"/>
        <v>1041.04</v>
      </c>
      <c r="Q70" s="2">
        <f t="shared" si="105"/>
        <v>0</v>
      </c>
      <c r="R70" s="2">
        <f t="shared" si="75"/>
        <v>0</v>
      </c>
      <c r="S70" s="2">
        <f t="shared" si="76"/>
        <v>0</v>
      </c>
      <c r="T70" s="2">
        <f t="shared" si="77"/>
        <v>0</v>
      </c>
      <c r="U70" s="2">
        <f t="shared" si="78"/>
        <v>0</v>
      </c>
      <c r="V70" s="2">
        <f t="shared" si="79"/>
        <v>0</v>
      </c>
      <c r="W70" s="2">
        <f t="shared" si="80"/>
        <v>0</v>
      </c>
      <c r="X70" s="2">
        <f t="shared" si="81"/>
        <v>0</v>
      </c>
      <c r="Y70" s="2">
        <f t="shared" si="82"/>
        <v>0</v>
      </c>
      <c r="Z70" s="2"/>
      <c r="AA70" s="2">
        <v>59204062</v>
      </c>
      <c r="AB70" s="2">
        <f t="shared" si="83"/>
        <v>74.36</v>
      </c>
      <c r="AC70" s="2">
        <f t="shared" si="84"/>
        <v>74.36</v>
      </c>
      <c r="AD70" s="2">
        <f t="shared" si="106"/>
        <v>0</v>
      </c>
      <c r="AE70" s="2">
        <f t="shared" si="107"/>
        <v>0</v>
      </c>
      <c r="AF70" s="2">
        <f t="shared" si="107"/>
        <v>0</v>
      </c>
      <c r="AG70" s="2">
        <f t="shared" si="85"/>
        <v>0</v>
      </c>
      <c r="AH70" s="2">
        <f t="shared" si="108"/>
        <v>0</v>
      </c>
      <c r="AI70" s="2">
        <f t="shared" si="108"/>
        <v>0</v>
      </c>
      <c r="AJ70" s="2">
        <f t="shared" si="86"/>
        <v>0</v>
      </c>
      <c r="AK70" s="2">
        <v>74.36</v>
      </c>
      <c r="AL70" s="2">
        <v>74.36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109</v>
      </c>
      <c r="AU70" s="2">
        <v>61</v>
      </c>
      <c r="AV70" s="2">
        <v>1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3</v>
      </c>
      <c r="BI70" s="2">
        <v>1</v>
      </c>
      <c r="BJ70" s="2" t="s">
        <v>83</v>
      </c>
      <c r="BK70" s="2"/>
      <c r="BL70" s="2"/>
      <c r="BM70" s="2">
        <v>21</v>
      </c>
      <c r="BN70" s="2">
        <v>0</v>
      </c>
      <c r="BO70" s="2" t="s">
        <v>3</v>
      </c>
      <c r="BP70" s="2">
        <v>0</v>
      </c>
      <c r="BQ70" s="2">
        <v>30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109</v>
      </c>
      <c r="CA70" s="2">
        <v>61</v>
      </c>
      <c r="CB70" s="2" t="s">
        <v>3</v>
      </c>
      <c r="CC70" s="2"/>
      <c r="CD70" s="2"/>
      <c r="CE70" s="2">
        <v>30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3</v>
      </c>
      <c r="CO70" s="2">
        <v>0</v>
      </c>
      <c r="CP70" s="2">
        <f t="shared" si="87"/>
        <v>1041.04</v>
      </c>
      <c r="CQ70" s="2">
        <f t="shared" si="88"/>
        <v>74.36</v>
      </c>
      <c r="CR70" s="2">
        <f t="shared" si="109"/>
        <v>0</v>
      </c>
      <c r="CS70" s="2">
        <f t="shared" si="89"/>
        <v>0</v>
      </c>
      <c r="CT70" s="2">
        <f t="shared" si="90"/>
        <v>0</v>
      </c>
      <c r="CU70" s="2">
        <f t="shared" si="91"/>
        <v>0</v>
      </c>
      <c r="CV70" s="2">
        <f t="shared" si="92"/>
        <v>0</v>
      </c>
      <c r="CW70" s="2">
        <f t="shared" si="93"/>
        <v>0</v>
      </c>
      <c r="CX70" s="2">
        <f t="shared" si="94"/>
        <v>0</v>
      </c>
      <c r="CY70" s="2">
        <f t="shared" si="95"/>
        <v>0</v>
      </c>
      <c r="CZ70" s="2">
        <f t="shared" si="96"/>
        <v>0</v>
      </c>
      <c r="DA70" s="2"/>
      <c r="DB70" s="2"/>
      <c r="DC70" s="2" t="s">
        <v>3</v>
      </c>
      <c r="DD70" s="2" t="s">
        <v>3</v>
      </c>
      <c r="DE70" s="2" t="s">
        <v>3</v>
      </c>
      <c r="DF70" s="2" t="s">
        <v>3</v>
      </c>
      <c r="DG70" s="2" t="s">
        <v>3</v>
      </c>
      <c r="DH70" s="2" t="s">
        <v>3</v>
      </c>
      <c r="DI70" s="2" t="s">
        <v>3</v>
      </c>
      <c r="DJ70" s="2" t="s">
        <v>3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>
        <v>1010</v>
      </c>
      <c r="DV70" s="2" t="s">
        <v>39</v>
      </c>
      <c r="DW70" s="2" t="s">
        <v>39</v>
      </c>
      <c r="DX70" s="2">
        <v>1</v>
      </c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58807897</v>
      </c>
      <c r="EF70" s="2">
        <v>30</v>
      </c>
      <c r="EG70" s="2" t="s">
        <v>27</v>
      </c>
      <c r="EH70" s="2">
        <v>0</v>
      </c>
      <c r="EI70" s="2" t="s">
        <v>3</v>
      </c>
      <c r="EJ70" s="2">
        <v>1</v>
      </c>
      <c r="EK70" s="2">
        <v>21</v>
      </c>
      <c r="EL70" s="2" t="s">
        <v>28</v>
      </c>
      <c r="EM70" s="2" t="s">
        <v>29</v>
      </c>
      <c r="EN70" s="2"/>
      <c r="EO70" s="2" t="s">
        <v>3</v>
      </c>
      <c r="EP70" s="2"/>
      <c r="EQ70" s="2">
        <v>0</v>
      </c>
      <c r="ER70" s="2">
        <v>74.36</v>
      </c>
      <c r="ES70" s="2">
        <v>74.36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v>0</v>
      </c>
      <c r="FS70" s="2">
        <v>0</v>
      </c>
      <c r="FT70" s="2"/>
      <c r="FU70" s="2"/>
      <c r="FV70" s="2"/>
      <c r="FW70" s="2"/>
      <c r="FX70" s="2">
        <v>109</v>
      </c>
      <c r="FY70" s="2">
        <v>61</v>
      </c>
      <c r="FZ70" s="2"/>
      <c r="GA70" s="2" t="s">
        <v>3</v>
      </c>
      <c r="GB70" s="2"/>
      <c r="GC70" s="2"/>
      <c r="GD70" s="2">
        <v>1</v>
      </c>
      <c r="GE70" s="2"/>
      <c r="GF70" s="2">
        <v>-754980731</v>
      </c>
      <c r="GG70" s="2">
        <v>2</v>
      </c>
      <c r="GH70" s="2">
        <v>1</v>
      </c>
      <c r="GI70" s="2">
        <v>-2</v>
      </c>
      <c r="GJ70" s="2">
        <v>0</v>
      </c>
      <c r="GK70" s="2">
        <v>0</v>
      </c>
      <c r="GL70" s="2">
        <f t="shared" si="97"/>
        <v>0</v>
      </c>
      <c r="GM70" s="2">
        <f t="shared" si="98"/>
        <v>1041.04</v>
      </c>
      <c r="GN70" s="2">
        <f t="shared" si="99"/>
        <v>1041.04</v>
      </c>
      <c r="GO70" s="2">
        <f t="shared" si="100"/>
        <v>0</v>
      </c>
      <c r="GP70" s="2">
        <f t="shared" si="101"/>
        <v>0</v>
      </c>
      <c r="GQ70" s="2"/>
      <c r="GR70" s="2">
        <v>0</v>
      </c>
      <c r="GS70" s="2">
        <v>3</v>
      </c>
      <c r="GT70" s="2">
        <v>0</v>
      </c>
      <c r="GU70" s="2" t="s">
        <v>3</v>
      </c>
      <c r="GV70" s="2">
        <f t="shared" si="102"/>
        <v>0</v>
      </c>
      <c r="GW70" s="2">
        <v>1</v>
      </c>
      <c r="GX70" s="2">
        <f t="shared" si="103"/>
        <v>0</v>
      </c>
      <c r="GY70" s="2"/>
      <c r="GZ70" s="2"/>
      <c r="HA70" s="2">
        <v>0</v>
      </c>
      <c r="HB70" s="2">
        <v>0</v>
      </c>
      <c r="HC70" s="2">
        <f t="shared" si="104"/>
        <v>0</v>
      </c>
      <c r="HD70" s="2"/>
      <c r="HE70" s="2" t="s">
        <v>3</v>
      </c>
      <c r="HF70" s="2" t="s">
        <v>3</v>
      </c>
      <c r="HG70" s="2"/>
      <c r="HH70" s="2"/>
      <c r="HI70" s="2"/>
      <c r="HJ70" s="2"/>
      <c r="HK70" s="2"/>
      <c r="HL70" s="2"/>
      <c r="HM70" s="2" t="s">
        <v>3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2">
      <c r="A71">
        <v>18</v>
      </c>
      <c r="B71">
        <v>1</v>
      </c>
      <c r="C71">
        <v>130</v>
      </c>
      <c r="E71" t="s">
        <v>80</v>
      </c>
      <c r="F71" t="s">
        <v>81</v>
      </c>
      <c r="G71" t="s">
        <v>82</v>
      </c>
      <c r="H71" t="s">
        <v>39</v>
      </c>
      <c r="I71">
        <f>I65*J71</f>
        <v>14</v>
      </c>
      <c r="J71">
        <v>8</v>
      </c>
      <c r="K71">
        <v>8</v>
      </c>
      <c r="O71">
        <f t="shared" si="73"/>
        <v>19644.419999999998</v>
      </c>
      <c r="P71">
        <f t="shared" si="74"/>
        <v>19644.419999999998</v>
      </c>
      <c r="Q71">
        <f t="shared" si="105"/>
        <v>0</v>
      </c>
      <c r="R71">
        <f t="shared" si="75"/>
        <v>0</v>
      </c>
      <c r="S71">
        <f t="shared" si="76"/>
        <v>0</v>
      </c>
      <c r="T71">
        <f t="shared" si="77"/>
        <v>0</v>
      </c>
      <c r="U71">
        <f t="shared" si="78"/>
        <v>0</v>
      </c>
      <c r="V71">
        <f t="shared" si="79"/>
        <v>0</v>
      </c>
      <c r="W71">
        <f t="shared" si="80"/>
        <v>0</v>
      </c>
      <c r="X71">
        <f t="shared" si="81"/>
        <v>0</v>
      </c>
      <c r="Y71">
        <f t="shared" si="82"/>
        <v>0</v>
      </c>
      <c r="AA71">
        <v>59204059</v>
      </c>
      <c r="AB71">
        <f t="shared" si="83"/>
        <v>74.36</v>
      </c>
      <c r="AC71">
        <f t="shared" si="84"/>
        <v>74.36</v>
      </c>
      <c r="AD71">
        <f t="shared" si="106"/>
        <v>0</v>
      </c>
      <c r="AE71">
        <f t="shared" si="107"/>
        <v>0</v>
      </c>
      <c r="AF71">
        <f t="shared" si="107"/>
        <v>0</v>
      </c>
      <c r="AG71">
        <f t="shared" si="85"/>
        <v>0</v>
      </c>
      <c r="AH71">
        <f t="shared" si="108"/>
        <v>0</v>
      </c>
      <c r="AI71">
        <f t="shared" si="108"/>
        <v>0</v>
      </c>
      <c r="AJ71">
        <f t="shared" si="86"/>
        <v>0</v>
      </c>
      <c r="AK71">
        <v>74.36</v>
      </c>
      <c r="AL71">
        <v>74.36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109</v>
      </c>
      <c r="AU71">
        <v>61</v>
      </c>
      <c r="AV71">
        <v>1</v>
      </c>
      <c r="AW71">
        <v>1</v>
      </c>
      <c r="AZ71">
        <v>1</v>
      </c>
      <c r="BA71">
        <v>1</v>
      </c>
      <c r="BB71">
        <v>1</v>
      </c>
      <c r="BC71">
        <v>18.87</v>
      </c>
      <c r="BD71" t="s">
        <v>3</v>
      </c>
      <c r="BE71" t="s">
        <v>3</v>
      </c>
      <c r="BF71" t="s">
        <v>3</v>
      </c>
      <c r="BG71" t="s">
        <v>3</v>
      </c>
      <c r="BH71">
        <v>3</v>
      </c>
      <c r="BI71">
        <v>1</v>
      </c>
      <c r="BJ71" t="s">
        <v>83</v>
      </c>
      <c r="BM71">
        <v>21</v>
      </c>
      <c r="BN71">
        <v>0</v>
      </c>
      <c r="BO71" t="s">
        <v>81</v>
      </c>
      <c r="BP71">
        <v>1</v>
      </c>
      <c r="BQ71">
        <v>30</v>
      </c>
      <c r="BR71">
        <v>0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 t="s">
        <v>3</v>
      </c>
      <c r="BZ71">
        <v>109</v>
      </c>
      <c r="CA71">
        <v>61</v>
      </c>
      <c r="CB71" t="s">
        <v>3</v>
      </c>
      <c r="CE71">
        <v>30</v>
      </c>
      <c r="CF71">
        <v>0</v>
      </c>
      <c r="CG71">
        <v>0</v>
      </c>
      <c r="CM71">
        <v>0</v>
      </c>
      <c r="CN71" t="s">
        <v>3</v>
      </c>
      <c r="CO71">
        <v>0</v>
      </c>
      <c r="CP71">
        <f t="shared" si="87"/>
        <v>19644.419999999998</v>
      </c>
      <c r="CQ71">
        <f t="shared" si="88"/>
        <v>1403.17</v>
      </c>
      <c r="CR71">
        <f t="shared" si="109"/>
        <v>0</v>
      </c>
      <c r="CS71">
        <f t="shared" si="89"/>
        <v>0</v>
      </c>
      <c r="CT71">
        <f t="shared" si="90"/>
        <v>0</v>
      </c>
      <c r="CU71">
        <f t="shared" si="91"/>
        <v>0</v>
      </c>
      <c r="CV71">
        <f t="shared" si="92"/>
        <v>0</v>
      </c>
      <c r="CW71">
        <f t="shared" si="93"/>
        <v>0</v>
      </c>
      <c r="CX71">
        <f t="shared" si="94"/>
        <v>0</v>
      </c>
      <c r="CY71">
        <f t="shared" si="95"/>
        <v>0</v>
      </c>
      <c r="CZ71">
        <f t="shared" si="96"/>
        <v>0</v>
      </c>
      <c r="DC71" t="s">
        <v>3</v>
      </c>
      <c r="DD71" t="s">
        <v>3</v>
      </c>
      <c r="DE71" t="s">
        <v>3</v>
      </c>
      <c r="DF71" t="s">
        <v>3</v>
      </c>
      <c r="DG71" t="s">
        <v>3</v>
      </c>
      <c r="DH71" t="s">
        <v>3</v>
      </c>
      <c r="DI71" t="s">
        <v>3</v>
      </c>
      <c r="DJ71" t="s">
        <v>3</v>
      </c>
      <c r="DK71" t="s">
        <v>3</v>
      </c>
      <c r="DL71" t="s">
        <v>3</v>
      </c>
      <c r="DM71" t="s">
        <v>3</v>
      </c>
      <c r="DN71">
        <v>0</v>
      </c>
      <c r="DO71">
        <v>0</v>
      </c>
      <c r="DP71">
        <v>1</v>
      </c>
      <c r="DQ71">
        <v>1</v>
      </c>
      <c r="DU71">
        <v>1010</v>
      </c>
      <c r="DV71" t="s">
        <v>39</v>
      </c>
      <c r="DW71" t="s">
        <v>39</v>
      </c>
      <c r="DX71">
        <v>1</v>
      </c>
      <c r="DZ71" t="s">
        <v>3</v>
      </c>
      <c r="EA71" t="s">
        <v>3</v>
      </c>
      <c r="EB71" t="s">
        <v>3</v>
      </c>
      <c r="EC71" t="s">
        <v>3</v>
      </c>
      <c r="EE71">
        <v>58807897</v>
      </c>
      <c r="EF71">
        <v>30</v>
      </c>
      <c r="EG71" t="s">
        <v>27</v>
      </c>
      <c r="EH71">
        <v>0</v>
      </c>
      <c r="EI71" t="s">
        <v>3</v>
      </c>
      <c r="EJ71">
        <v>1</v>
      </c>
      <c r="EK71">
        <v>21</v>
      </c>
      <c r="EL71" t="s">
        <v>28</v>
      </c>
      <c r="EM71" t="s">
        <v>29</v>
      </c>
      <c r="EO71" t="s">
        <v>3</v>
      </c>
      <c r="EQ71">
        <v>0</v>
      </c>
      <c r="ER71">
        <v>74.36</v>
      </c>
      <c r="ES71">
        <v>74.36</v>
      </c>
      <c r="ET71">
        <v>0</v>
      </c>
      <c r="EU71">
        <v>0</v>
      </c>
      <c r="EV71">
        <v>0</v>
      </c>
      <c r="EW71">
        <v>0</v>
      </c>
      <c r="EX71">
        <v>0</v>
      </c>
      <c r="FQ71">
        <v>0</v>
      </c>
      <c r="FR71">
        <v>0</v>
      </c>
      <c r="FS71">
        <v>0</v>
      </c>
      <c r="FX71">
        <v>109</v>
      </c>
      <c r="FY71">
        <v>61</v>
      </c>
      <c r="GA71" t="s">
        <v>3</v>
      </c>
      <c r="GD71">
        <v>1</v>
      </c>
      <c r="GF71">
        <v>-754980731</v>
      </c>
      <c r="GG71">
        <v>2</v>
      </c>
      <c r="GH71">
        <v>1</v>
      </c>
      <c r="GI71">
        <v>2</v>
      </c>
      <c r="GJ71">
        <v>0</v>
      </c>
      <c r="GK71">
        <v>0</v>
      </c>
      <c r="GL71">
        <f t="shared" si="97"/>
        <v>0</v>
      </c>
      <c r="GM71">
        <f t="shared" si="98"/>
        <v>19644.419999999998</v>
      </c>
      <c r="GN71">
        <f t="shared" si="99"/>
        <v>19644.419999999998</v>
      </c>
      <c r="GO71">
        <f t="shared" si="100"/>
        <v>0</v>
      </c>
      <c r="GP71">
        <f t="shared" si="101"/>
        <v>0</v>
      </c>
      <c r="GR71">
        <v>0</v>
      </c>
      <c r="GS71">
        <v>3</v>
      </c>
      <c r="GT71">
        <v>0</v>
      </c>
      <c r="GU71" t="s">
        <v>3</v>
      </c>
      <c r="GV71">
        <f t="shared" si="102"/>
        <v>0</v>
      </c>
      <c r="GW71">
        <v>1</v>
      </c>
      <c r="GX71">
        <f t="shared" si="103"/>
        <v>0</v>
      </c>
      <c r="HA71">
        <v>0</v>
      </c>
      <c r="HB71">
        <v>0</v>
      </c>
      <c r="HC71">
        <f t="shared" si="104"/>
        <v>0</v>
      </c>
      <c r="HE71" t="s">
        <v>3</v>
      </c>
      <c r="HF71" t="s">
        <v>3</v>
      </c>
      <c r="HM71" t="s">
        <v>3</v>
      </c>
      <c r="HN71" t="s">
        <v>3</v>
      </c>
      <c r="HO71" t="s">
        <v>3</v>
      </c>
      <c r="HP71" t="s">
        <v>3</v>
      </c>
      <c r="HQ71" t="s">
        <v>3</v>
      </c>
      <c r="HS71">
        <v>0</v>
      </c>
      <c r="IK71">
        <v>0</v>
      </c>
    </row>
    <row r="72" spans="1:255" x14ac:dyDescent="0.2">
      <c r="A72" s="2">
        <v>17</v>
      </c>
      <c r="B72" s="2">
        <v>1</v>
      </c>
      <c r="C72" s="2">
        <f>ROW(SmtRes!A145)</f>
        <v>145</v>
      </c>
      <c r="D72" s="2">
        <f>ROW(EtalonRes!A141)</f>
        <v>141</v>
      </c>
      <c r="E72" s="2" t="s">
        <v>3</v>
      </c>
      <c r="F72" s="2" t="s">
        <v>84</v>
      </c>
      <c r="G72" s="2" t="s">
        <v>85</v>
      </c>
      <c r="H72" s="2" t="s">
        <v>52</v>
      </c>
      <c r="I72" s="2">
        <f>ROUND(ROUND(175/100,4)*0,9)</f>
        <v>0</v>
      </c>
      <c r="J72" s="2">
        <v>0</v>
      </c>
      <c r="K72" s="2">
        <f>ROUND(ROUND(175/100,4)*0,9)</f>
        <v>0</v>
      </c>
      <c r="L72" s="2"/>
      <c r="M72" s="2"/>
      <c r="N72" s="2"/>
      <c r="O72" s="2">
        <f t="shared" si="73"/>
        <v>0</v>
      </c>
      <c r="P72" s="2">
        <f t="shared" si="74"/>
        <v>0</v>
      </c>
      <c r="Q72" s="2">
        <f>(ROUND((ROUND(((((ET72*1.25)*1.1))*AV72*I72),2)*BB72),2)+ROUND((ROUND(((AE72-(((EU72*1.25)*1.1)))*AV72*I72),2)*BS72),2))</f>
        <v>0</v>
      </c>
      <c r="R72" s="2">
        <f t="shared" si="75"/>
        <v>0</v>
      </c>
      <c r="S72" s="2">
        <f t="shared" si="76"/>
        <v>0</v>
      </c>
      <c r="T72" s="2">
        <f t="shared" si="77"/>
        <v>0</v>
      </c>
      <c r="U72" s="2">
        <f t="shared" si="78"/>
        <v>0</v>
      </c>
      <c r="V72" s="2">
        <f t="shared" si="79"/>
        <v>0</v>
      </c>
      <c r="W72" s="2">
        <f t="shared" si="80"/>
        <v>0</v>
      </c>
      <c r="X72" s="2">
        <f t="shared" si="81"/>
        <v>0</v>
      </c>
      <c r="Y72" s="2">
        <f t="shared" si="82"/>
        <v>0</v>
      </c>
      <c r="Z72" s="2"/>
      <c r="AA72" s="2">
        <v>-1</v>
      </c>
      <c r="AB72" s="2">
        <f t="shared" si="83"/>
        <v>648.67560000000003</v>
      </c>
      <c r="AC72" s="2">
        <f t="shared" si="84"/>
        <v>45</v>
      </c>
      <c r="AD72" s="2">
        <f>ROUND((((((ET72*1.25)*1.1))-(((EU72*1.25)*1.1)))+AE72),6)</f>
        <v>65.683750000000003</v>
      </c>
      <c r="AE72" s="2">
        <f>ROUND((((EU72*1.25)*1.1)),6)</f>
        <v>8.3324999999999996</v>
      </c>
      <c r="AF72" s="2">
        <f>ROUND((((EV72*1.15)*1.1)),6)</f>
        <v>537.99185</v>
      </c>
      <c r="AG72" s="2">
        <f t="shared" si="85"/>
        <v>0</v>
      </c>
      <c r="AH72" s="2">
        <f>(((EW72*1.15)*1.1))</f>
        <v>42.630500000000005</v>
      </c>
      <c r="AI72" s="2">
        <f>(((EX72*1.25)*1.1))</f>
        <v>0</v>
      </c>
      <c r="AJ72" s="2">
        <f t="shared" si="86"/>
        <v>0</v>
      </c>
      <c r="AK72" s="2">
        <v>518.05999999999995</v>
      </c>
      <c r="AL72" s="2">
        <v>45</v>
      </c>
      <c r="AM72" s="2">
        <v>47.77</v>
      </c>
      <c r="AN72" s="2">
        <v>6.06</v>
      </c>
      <c r="AO72" s="2">
        <v>425.29</v>
      </c>
      <c r="AP72" s="2">
        <v>0</v>
      </c>
      <c r="AQ72" s="2">
        <v>33.700000000000003</v>
      </c>
      <c r="AR72" s="2">
        <v>0</v>
      </c>
      <c r="AS72" s="2">
        <v>0</v>
      </c>
      <c r="AT72" s="2">
        <v>109</v>
      </c>
      <c r="AU72" s="2">
        <v>61</v>
      </c>
      <c r="AV72" s="2">
        <v>1.0669999999999999</v>
      </c>
      <c r="AW72" s="2">
        <v>1</v>
      </c>
      <c r="AX72" s="2"/>
      <c r="AY72" s="2"/>
      <c r="AZ72" s="2">
        <v>1</v>
      </c>
      <c r="BA72" s="2">
        <v>1</v>
      </c>
      <c r="BB72" s="2">
        <v>1</v>
      </c>
      <c r="BC72" s="2">
        <v>1</v>
      </c>
      <c r="BD72" s="2" t="s">
        <v>3</v>
      </c>
      <c r="BE72" s="2" t="s">
        <v>3</v>
      </c>
      <c r="BF72" s="2" t="s">
        <v>3</v>
      </c>
      <c r="BG72" s="2" t="s">
        <v>3</v>
      </c>
      <c r="BH72" s="2">
        <v>0</v>
      </c>
      <c r="BI72" s="2">
        <v>1</v>
      </c>
      <c r="BJ72" s="2" t="s">
        <v>86</v>
      </c>
      <c r="BK72" s="2"/>
      <c r="BL72" s="2"/>
      <c r="BM72" s="2">
        <v>21</v>
      </c>
      <c r="BN72" s="2">
        <v>0</v>
      </c>
      <c r="BO72" s="2" t="s">
        <v>84</v>
      </c>
      <c r="BP72" s="2">
        <v>1</v>
      </c>
      <c r="BQ72" s="2">
        <v>30</v>
      </c>
      <c r="BR72" s="2">
        <v>0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 t="s">
        <v>3</v>
      </c>
      <c r="BZ72" s="2">
        <v>109</v>
      </c>
      <c r="CA72" s="2">
        <v>61</v>
      </c>
      <c r="CB72" s="2" t="s">
        <v>3</v>
      </c>
      <c r="CC72" s="2"/>
      <c r="CD72" s="2"/>
      <c r="CE72" s="2">
        <v>30</v>
      </c>
      <c r="CF72" s="2">
        <v>0</v>
      </c>
      <c r="CG72" s="2">
        <v>0</v>
      </c>
      <c r="CH72" s="2"/>
      <c r="CI72" s="2"/>
      <c r="CJ72" s="2"/>
      <c r="CK72" s="2"/>
      <c r="CL72" s="2"/>
      <c r="CM72" s="2">
        <v>0</v>
      </c>
      <c r="CN72" s="2" t="s">
        <v>1044</v>
      </c>
      <c r="CO72" s="2">
        <v>0</v>
      </c>
      <c r="CP72" s="2">
        <f t="shared" si="87"/>
        <v>0</v>
      </c>
      <c r="CQ72" s="2">
        <f t="shared" si="88"/>
        <v>45</v>
      </c>
      <c r="CR72" s="2">
        <f>(ROUND((ROUND(((((ET72*1.25)*1.1))*AV72*1),2)*BB72),2)+ROUND((ROUND(((AE72-(((EU72*1.25)*1.1)))*AV72*1),2)*BS72),2))</f>
        <v>70.08</v>
      </c>
      <c r="CS72" s="2">
        <f t="shared" si="89"/>
        <v>8.89</v>
      </c>
      <c r="CT72" s="2">
        <f t="shared" si="90"/>
        <v>574.04</v>
      </c>
      <c r="CU72" s="2">
        <f t="shared" si="91"/>
        <v>0</v>
      </c>
      <c r="CV72" s="2">
        <f t="shared" si="92"/>
        <v>45.486743500000003</v>
      </c>
      <c r="CW72" s="2">
        <f t="shared" si="93"/>
        <v>0</v>
      </c>
      <c r="CX72" s="2">
        <f t="shared" si="94"/>
        <v>0</v>
      </c>
      <c r="CY72" s="2">
        <f t="shared" si="95"/>
        <v>0</v>
      </c>
      <c r="CZ72" s="2">
        <f t="shared" si="96"/>
        <v>0</v>
      </c>
      <c r="DA72" s="2"/>
      <c r="DB72" s="2">
        <v>19</v>
      </c>
      <c r="DC72" s="2" t="s">
        <v>3</v>
      </c>
      <c r="DD72" s="2" t="s">
        <v>3</v>
      </c>
      <c r="DE72" s="2" t="s">
        <v>25</v>
      </c>
      <c r="DF72" s="2" t="s">
        <v>25</v>
      </c>
      <c r="DG72" s="2" t="s">
        <v>26</v>
      </c>
      <c r="DH72" s="2" t="s">
        <v>3</v>
      </c>
      <c r="DI72" s="2" t="s">
        <v>26</v>
      </c>
      <c r="DJ72" s="2" t="s">
        <v>25</v>
      </c>
      <c r="DK72" s="2" t="s">
        <v>3</v>
      </c>
      <c r="DL72" s="2" t="s">
        <v>3</v>
      </c>
      <c r="DM72" s="2" t="s">
        <v>3</v>
      </c>
      <c r="DN72" s="2">
        <v>0</v>
      </c>
      <c r="DO72" s="2">
        <v>0</v>
      </c>
      <c r="DP72" s="2">
        <v>1</v>
      </c>
      <c r="DQ72" s="2">
        <v>1</v>
      </c>
      <c r="DR72" s="2"/>
      <c r="DS72" s="2"/>
      <c r="DT72" s="2"/>
      <c r="DU72" s="2">
        <v>1013</v>
      </c>
      <c r="DV72" s="2" t="s">
        <v>52</v>
      </c>
      <c r="DW72" s="2" t="s">
        <v>52</v>
      </c>
      <c r="DX72" s="2">
        <v>1</v>
      </c>
      <c r="DY72" s="2"/>
      <c r="DZ72" s="2" t="s">
        <v>3</v>
      </c>
      <c r="EA72" s="2" t="s">
        <v>3</v>
      </c>
      <c r="EB72" s="2" t="s">
        <v>3</v>
      </c>
      <c r="EC72" s="2" t="s">
        <v>3</v>
      </c>
      <c r="ED72" s="2"/>
      <c r="EE72" s="2">
        <v>58807897</v>
      </c>
      <c r="EF72" s="2">
        <v>30</v>
      </c>
      <c r="EG72" s="2" t="s">
        <v>27</v>
      </c>
      <c r="EH72" s="2">
        <v>0</v>
      </c>
      <c r="EI72" s="2" t="s">
        <v>3</v>
      </c>
      <c r="EJ72" s="2">
        <v>1</v>
      </c>
      <c r="EK72" s="2">
        <v>21</v>
      </c>
      <c r="EL72" s="2" t="s">
        <v>28</v>
      </c>
      <c r="EM72" s="2" t="s">
        <v>29</v>
      </c>
      <c r="EN72" s="2"/>
      <c r="EO72" s="2" t="s">
        <v>30</v>
      </c>
      <c r="EP72" s="2"/>
      <c r="EQ72" s="2">
        <v>1024</v>
      </c>
      <c r="ER72" s="2">
        <v>518.05999999999995</v>
      </c>
      <c r="ES72" s="2">
        <v>45</v>
      </c>
      <c r="ET72" s="2">
        <v>47.77</v>
      </c>
      <c r="EU72" s="2">
        <v>6.06</v>
      </c>
      <c r="EV72" s="2">
        <v>425.29</v>
      </c>
      <c r="EW72" s="2">
        <v>33.700000000000003</v>
      </c>
      <c r="EX72" s="2">
        <v>0</v>
      </c>
      <c r="EY72" s="2">
        <v>0</v>
      </c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>
        <v>0</v>
      </c>
      <c r="FR72" s="2">
        <v>0</v>
      </c>
      <c r="FS72" s="2">
        <v>0</v>
      </c>
      <c r="FT72" s="2"/>
      <c r="FU72" s="2"/>
      <c r="FV72" s="2"/>
      <c r="FW72" s="2"/>
      <c r="FX72" s="2">
        <v>109</v>
      </c>
      <c r="FY72" s="2">
        <v>61</v>
      </c>
      <c r="FZ72" s="2"/>
      <c r="GA72" s="2" t="s">
        <v>3</v>
      </c>
      <c r="GB72" s="2"/>
      <c r="GC72" s="2"/>
      <c r="GD72" s="2">
        <v>1</v>
      </c>
      <c r="GE72" s="2"/>
      <c r="GF72" s="2">
        <v>323771770</v>
      </c>
      <c r="GG72" s="2">
        <v>2</v>
      </c>
      <c r="GH72" s="2">
        <v>1</v>
      </c>
      <c r="GI72" s="2">
        <v>2</v>
      </c>
      <c r="GJ72" s="2">
        <v>0</v>
      </c>
      <c r="GK72" s="2">
        <v>0</v>
      </c>
      <c r="GL72" s="2">
        <f t="shared" si="97"/>
        <v>0</v>
      </c>
      <c r="GM72" s="2">
        <f t="shared" si="98"/>
        <v>0</v>
      </c>
      <c r="GN72" s="2">
        <f t="shared" si="99"/>
        <v>0</v>
      </c>
      <c r="GO72" s="2">
        <f t="shared" si="100"/>
        <v>0</v>
      </c>
      <c r="GP72" s="2">
        <f t="shared" si="101"/>
        <v>0</v>
      </c>
      <c r="GQ72" s="2"/>
      <c r="GR72" s="2">
        <v>0</v>
      </c>
      <c r="GS72" s="2">
        <v>3</v>
      </c>
      <c r="GT72" s="2">
        <v>0</v>
      </c>
      <c r="GU72" s="2" t="s">
        <v>3</v>
      </c>
      <c r="GV72" s="2">
        <f t="shared" si="102"/>
        <v>0</v>
      </c>
      <c r="GW72" s="2">
        <v>1</v>
      </c>
      <c r="GX72" s="2">
        <f t="shared" si="103"/>
        <v>0</v>
      </c>
      <c r="GY72" s="2"/>
      <c r="GZ72" s="2"/>
      <c r="HA72" s="2">
        <v>0</v>
      </c>
      <c r="HB72" s="2">
        <v>0</v>
      </c>
      <c r="HC72" s="2">
        <f t="shared" si="104"/>
        <v>0</v>
      </c>
      <c r="HD72" s="2"/>
      <c r="HE72" s="2" t="s">
        <v>3</v>
      </c>
      <c r="HF72" s="2" t="s">
        <v>3</v>
      </c>
      <c r="HG72" s="2"/>
      <c r="HH72" s="2"/>
      <c r="HI72" s="2"/>
      <c r="HJ72" s="2"/>
      <c r="HK72" s="2"/>
      <c r="HL72" s="2"/>
      <c r="HM72" s="2" t="s">
        <v>3</v>
      </c>
      <c r="HN72" s="2" t="s">
        <v>3</v>
      </c>
      <c r="HO72" s="2" t="s">
        <v>3</v>
      </c>
      <c r="HP72" s="2" t="s">
        <v>3</v>
      </c>
      <c r="HQ72" s="2" t="s">
        <v>3</v>
      </c>
      <c r="HR72" s="2"/>
      <c r="HS72" s="2">
        <v>0</v>
      </c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/>
      <c r="IQ72" s="2"/>
      <c r="IR72" s="2"/>
      <c r="IS72" s="2"/>
      <c r="IT72" s="2"/>
      <c r="IU72" s="2"/>
    </row>
    <row r="73" spans="1:255" x14ac:dyDescent="0.2">
      <c r="A73">
        <v>17</v>
      </c>
      <c r="B73">
        <v>1</v>
      </c>
      <c r="C73">
        <f>ROW(SmtRes!A160)</f>
        <v>160</v>
      </c>
      <c r="D73">
        <f>ROW(EtalonRes!A156)</f>
        <v>156</v>
      </c>
      <c r="E73" t="s">
        <v>3</v>
      </c>
      <c r="F73" t="s">
        <v>84</v>
      </c>
      <c r="G73" t="s">
        <v>85</v>
      </c>
      <c r="H73" t="s">
        <v>52</v>
      </c>
      <c r="I73">
        <f>ROUND(ROUND(175/100,4)*0,9)</f>
        <v>0</v>
      </c>
      <c r="J73">
        <v>0</v>
      </c>
      <c r="K73">
        <f>ROUND(ROUND(175/100,4)*0,9)</f>
        <v>0</v>
      </c>
      <c r="O73">
        <f t="shared" si="73"/>
        <v>0</v>
      </c>
      <c r="P73">
        <f t="shared" si="74"/>
        <v>0</v>
      </c>
      <c r="Q73">
        <f>(ROUND((ROUND(((((ET73*1.25)*1.1))*AV73*I73),2)*BB73),2)+ROUND((ROUND(((AE73-(((EU73*1.25)*1.1)))*AV73*I73),2)*BS73),2))</f>
        <v>0</v>
      </c>
      <c r="R73">
        <f t="shared" si="75"/>
        <v>0</v>
      </c>
      <c r="S73">
        <f t="shared" si="76"/>
        <v>0</v>
      </c>
      <c r="T73">
        <f t="shared" si="77"/>
        <v>0</v>
      </c>
      <c r="U73">
        <f t="shared" si="78"/>
        <v>0</v>
      </c>
      <c r="V73">
        <f t="shared" si="79"/>
        <v>0</v>
      </c>
      <c r="W73">
        <f t="shared" si="80"/>
        <v>0</v>
      </c>
      <c r="X73">
        <f t="shared" si="81"/>
        <v>0</v>
      </c>
      <c r="Y73">
        <f t="shared" si="82"/>
        <v>0</v>
      </c>
      <c r="AA73">
        <v>-1</v>
      </c>
      <c r="AB73">
        <f t="shared" si="83"/>
        <v>648.67560000000003</v>
      </c>
      <c r="AC73">
        <f t="shared" si="84"/>
        <v>45</v>
      </c>
      <c r="AD73">
        <f>ROUND((((((ET73*1.25)*1.1))-(((EU73*1.25)*1.1)))+AE73),6)</f>
        <v>65.683750000000003</v>
      </c>
      <c r="AE73">
        <f>ROUND((((EU73*1.25)*1.1)),6)</f>
        <v>8.3324999999999996</v>
      </c>
      <c r="AF73">
        <f>ROUND((((EV73*1.15)*1.1)),6)</f>
        <v>537.99185</v>
      </c>
      <c r="AG73">
        <f t="shared" si="85"/>
        <v>0</v>
      </c>
      <c r="AH73">
        <f>(((EW73*1.15)*1.1))</f>
        <v>42.630500000000005</v>
      </c>
      <c r="AI73">
        <f>(((EX73*1.25)*1.1))</f>
        <v>0</v>
      </c>
      <c r="AJ73">
        <f t="shared" si="86"/>
        <v>0</v>
      </c>
      <c r="AK73">
        <v>518.05999999999995</v>
      </c>
      <c r="AL73">
        <v>45</v>
      </c>
      <c r="AM73">
        <v>47.77</v>
      </c>
      <c r="AN73">
        <v>6.06</v>
      </c>
      <c r="AO73">
        <v>425.29</v>
      </c>
      <c r="AP73">
        <v>0</v>
      </c>
      <c r="AQ73">
        <v>33.700000000000003</v>
      </c>
      <c r="AR73">
        <v>0</v>
      </c>
      <c r="AS73">
        <v>0</v>
      </c>
      <c r="AT73">
        <v>109</v>
      </c>
      <c r="AU73">
        <v>61</v>
      </c>
      <c r="AV73">
        <v>1.0669999999999999</v>
      </c>
      <c r="AW73">
        <v>1</v>
      </c>
      <c r="AZ73">
        <v>1</v>
      </c>
      <c r="BA73">
        <v>54.99</v>
      </c>
      <c r="BB73">
        <v>15.37</v>
      </c>
      <c r="BC73">
        <v>6.17</v>
      </c>
      <c r="BD73" t="s">
        <v>3</v>
      </c>
      <c r="BE73" t="s">
        <v>3</v>
      </c>
      <c r="BF73" t="s">
        <v>3</v>
      </c>
      <c r="BG73" t="s">
        <v>3</v>
      </c>
      <c r="BH73">
        <v>0</v>
      </c>
      <c r="BI73">
        <v>1</v>
      </c>
      <c r="BJ73" t="s">
        <v>86</v>
      </c>
      <c r="BM73">
        <v>21</v>
      </c>
      <c r="BN73">
        <v>0</v>
      </c>
      <c r="BO73" t="s">
        <v>84</v>
      </c>
      <c r="BP73">
        <v>1</v>
      </c>
      <c r="BQ73">
        <v>30</v>
      </c>
      <c r="BR73">
        <v>0</v>
      </c>
      <c r="BS73">
        <v>54.99</v>
      </c>
      <c r="BT73">
        <v>1</v>
      </c>
      <c r="BU73">
        <v>1</v>
      </c>
      <c r="BV73">
        <v>1</v>
      </c>
      <c r="BW73">
        <v>1</v>
      </c>
      <c r="BX73">
        <v>1</v>
      </c>
      <c r="BY73" t="s">
        <v>3</v>
      </c>
      <c r="BZ73">
        <v>109</v>
      </c>
      <c r="CA73">
        <v>61</v>
      </c>
      <c r="CB73" t="s">
        <v>3</v>
      </c>
      <c r="CE73">
        <v>30</v>
      </c>
      <c r="CF73">
        <v>0</v>
      </c>
      <c r="CG73">
        <v>0</v>
      </c>
      <c r="CM73">
        <v>0</v>
      </c>
      <c r="CN73" t="s">
        <v>1044</v>
      </c>
      <c r="CO73">
        <v>0</v>
      </c>
      <c r="CP73">
        <f t="shared" si="87"/>
        <v>0</v>
      </c>
      <c r="CQ73">
        <f t="shared" si="88"/>
        <v>277.64999999999998</v>
      </c>
      <c r="CR73">
        <f>(ROUND((ROUND(((((ET73*1.25)*1.1))*AV73*1),2)*BB73),2)+ROUND((ROUND(((AE73-(((EU73*1.25)*1.1)))*AV73*1),2)*BS73),2))</f>
        <v>1077.1300000000001</v>
      </c>
      <c r="CS73">
        <f t="shared" si="89"/>
        <v>488.86</v>
      </c>
      <c r="CT73">
        <f t="shared" si="90"/>
        <v>31566.46</v>
      </c>
      <c r="CU73">
        <f t="shared" si="91"/>
        <v>0</v>
      </c>
      <c r="CV73">
        <f t="shared" si="92"/>
        <v>45.486743500000003</v>
      </c>
      <c r="CW73">
        <f t="shared" si="93"/>
        <v>0</v>
      </c>
      <c r="CX73">
        <f t="shared" si="94"/>
        <v>0</v>
      </c>
      <c r="CY73">
        <f t="shared" si="95"/>
        <v>0</v>
      </c>
      <c r="CZ73">
        <f t="shared" si="96"/>
        <v>0</v>
      </c>
      <c r="DB73">
        <v>21</v>
      </c>
      <c r="DC73" t="s">
        <v>3</v>
      </c>
      <c r="DD73" t="s">
        <v>3</v>
      </c>
      <c r="DE73" t="s">
        <v>25</v>
      </c>
      <c r="DF73" t="s">
        <v>25</v>
      </c>
      <c r="DG73" t="s">
        <v>26</v>
      </c>
      <c r="DH73" t="s">
        <v>3</v>
      </c>
      <c r="DI73" t="s">
        <v>26</v>
      </c>
      <c r="DJ73" t="s">
        <v>25</v>
      </c>
      <c r="DK73" t="s">
        <v>3</v>
      </c>
      <c r="DL73" t="s">
        <v>3</v>
      </c>
      <c r="DM73" t="s">
        <v>3</v>
      </c>
      <c r="DN73">
        <v>0</v>
      </c>
      <c r="DO73">
        <v>0</v>
      </c>
      <c r="DP73">
        <v>1</v>
      </c>
      <c r="DQ73">
        <v>1</v>
      </c>
      <c r="DU73">
        <v>1013</v>
      </c>
      <c r="DV73" t="s">
        <v>52</v>
      </c>
      <c r="DW73" t="s">
        <v>52</v>
      </c>
      <c r="DX73">
        <v>1</v>
      </c>
      <c r="DZ73" t="s">
        <v>3</v>
      </c>
      <c r="EA73" t="s">
        <v>3</v>
      </c>
      <c r="EB73" t="s">
        <v>3</v>
      </c>
      <c r="EC73" t="s">
        <v>3</v>
      </c>
      <c r="EE73">
        <v>58807897</v>
      </c>
      <c r="EF73">
        <v>30</v>
      </c>
      <c r="EG73" t="s">
        <v>27</v>
      </c>
      <c r="EH73">
        <v>0</v>
      </c>
      <c r="EI73" t="s">
        <v>3</v>
      </c>
      <c r="EJ73">
        <v>1</v>
      </c>
      <c r="EK73">
        <v>21</v>
      </c>
      <c r="EL73" t="s">
        <v>28</v>
      </c>
      <c r="EM73" t="s">
        <v>29</v>
      </c>
      <c r="EO73" t="s">
        <v>30</v>
      </c>
      <c r="EQ73">
        <v>1024</v>
      </c>
      <c r="ER73">
        <v>518.05999999999995</v>
      </c>
      <c r="ES73">
        <v>45</v>
      </c>
      <c r="ET73">
        <v>47.77</v>
      </c>
      <c r="EU73">
        <v>6.06</v>
      </c>
      <c r="EV73">
        <v>425.29</v>
      </c>
      <c r="EW73">
        <v>33.700000000000003</v>
      </c>
      <c r="EX73">
        <v>0</v>
      </c>
      <c r="EY73">
        <v>0</v>
      </c>
      <c r="FQ73">
        <v>0</v>
      </c>
      <c r="FR73">
        <v>0</v>
      </c>
      <c r="FS73">
        <v>0</v>
      </c>
      <c r="FX73">
        <v>109</v>
      </c>
      <c r="FY73">
        <v>61</v>
      </c>
      <c r="GA73" t="s">
        <v>3</v>
      </c>
      <c r="GD73">
        <v>1</v>
      </c>
      <c r="GF73">
        <v>323771770</v>
      </c>
      <c r="GG73">
        <v>2</v>
      </c>
      <c r="GH73">
        <v>1</v>
      </c>
      <c r="GI73">
        <v>2</v>
      </c>
      <c r="GJ73">
        <v>0</v>
      </c>
      <c r="GK73">
        <v>0</v>
      </c>
      <c r="GL73">
        <f t="shared" si="97"/>
        <v>0</v>
      </c>
      <c r="GM73">
        <f t="shared" si="98"/>
        <v>0</v>
      </c>
      <c r="GN73">
        <f t="shared" si="99"/>
        <v>0</v>
      </c>
      <c r="GO73">
        <f t="shared" si="100"/>
        <v>0</v>
      </c>
      <c r="GP73">
        <f t="shared" si="101"/>
        <v>0</v>
      </c>
      <c r="GR73">
        <v>0</v>
      </c>
      <c r="GS73">
        <v>3</v>
      </c>
      <c r="GT73">
        <v>0</v>
      </c>
      <c r="GU73" t="s">
        <v>3</v>
      </c>
      <c r="GV73">
        <f t="shared" si="102"/>
        <v>0</v>
      </c>
      <c r="GW73">
        <v>1</v>
      </c>
      <c r="GX73">
        <f t="shared" si="103"/>
        <v>0</v>
      </c>
      <c r="HA73">
        <v>0</v>
      </c>
      <c r="HB73">
        <v>0</v>
      </c>
      <c r="HC73">
        <f t="shared" si="104"/>
        <v>0</v>
      </c>
      <c r="HE73" t="s">
        <v>3</v>
      </c>
      <c r="HF73" t="s">
        <v>3</v>
      </c>
      <c r="HM73" t="s">
        <v>3</v>
      </c>
      <c r="HN73" t="s">
        <v>3</v>
      </c>
      <c r="HO73" t="s">
        <v>3</v>
      </c>
      <c r="HP73" t="s">
        <v>3</v>
      </c>
      <c r="HQ73" t="s">
        <v>3</v>
      </c>
      <c r="HS73">
        <v>0</v>
      </c>
      <c r="IK73">
        <v>0</v>
      </c>
    </row>
    <row r="74" spans="1:255" x14ac:dyDescent="0.2">
      <c r="A74" s="2">
        <v>18</v>
      </c>
      <c r="B74" s="2">
        <v>1</v>
      </c>
      <c r="C74" s="2">
        <v>143</v>
      </c>
      <c r="D74" s="2"/>
      <c r="E74" s="2" t="s">
        <v>3</v>
      </c>
      <c r="F74" s="2" t="s">
        <v>87</v>
      </c>
      <c r="G74" s="2" t="s">
        <v>88</v>
      </c>
      <c r="H74" s="2" t="s">
        <v>39</v>
      </c>
      <c r="I74" s="2">
        <f>I72*J74</f>
        <v>0</v>
      </c>
      <c r="J74" s="2">
        <v>49.714285699999998</v>
      </c>
      <c r="K74" s="2">
        <v>49.714285699999998</v>
      </c>
      <c r="L74" s="2"/>
      <c r="M74" s="2"/>
      <c r="N74" s="2"/>
      <c r="O74" s="2">
        <f t="shared" si="73"/>
        <v>0</v>
      </c>
      <c r="P74" s="2">
        <f t="shared" si="74"/>
        <v>0</v>
      </c>
      <c r="Q74" s="2">
        <f t="shared" ref="Q74:Q79" si="110">(ROUND((ROUND(((ET74)*AV74*I74),2)*BB74),2)+ROUND((ROUND(((AE74-(EU74))*AV74*I74),2)*BS74),2))</f>
        <v>0</v>
      </c>
      <c r="R74" s="2">
        <f t="shared" si="75"/>
        <v>0</v>
      </c>
      <c r="S74" s="2">
        <f t="shared" si="76"/>
        <v>0</v>
      </c>
      <c r="T74" s="2">
        <f t="shared" si="77"/>
        <v>0</v>
      </c>
      <c r="U74" s="2">
        <f t="shared" si="78"/>
        <v>0</v>
      </c>
      <c r="V74" s="2">
        <f t="shared" si="79"/>
        <v>0</v>
      </c>
      <c r="W74" s="2">
        <f t="shared" si="80"/>
        <v>0</v>
      </c>
      <c r="X74" s="2">
        <f t="shared" si="81"/>
        <v>0</v>
      </c>
      <c r="Y74" s="2">
        <f t="shared" si="82"/>
        <v>0</v>
      </c>
      <c r="Z74" s="2"/>
      <c r="AA74" s="2">
        <v>-1</v>
      </c>
      <c r="AB74" s="2">
        <f t="shared" si="83"/>
        <v>22.71</v>
      </c>
      <c r="AC74" s="2">
        <f t="shared" si="84"/>
        <v>22.71</v>
      </c>
      <c r="AD74" s="2">
        <f t="shared" ref="AD74:AD79" si="111">ROUND((((ET74)-(EU74))+AE74),6)</f>
        <v>0</v>
      </c>
      <c r="AE74" s="2">
        <f t="shared" ref="AE74:AF79" si="112">ROUND((EU74),6)</f>
        <v>0</v>
      </c>
      <c r="AF74" s="2">
        <f t="shared" si="112"/>
        <v>0</v>
      </c>
      <c r="AG74" s="2">
        <f t="shared" si="85"/>
        <v>0</v>
      </c>
      <c r="AH74" s="2">
        <f t="shared" ref="AH74:AI79" si="113">(EW74)</f>
        <v>0</v>
      </c>
      <c r="AI74" s="2">
        <f t="shared" si="113"/>
        <v>0</v>
      </c>
      <c r="AJ74" s="2">
        <f t="shared" si="86"/>
        <v>0</v>
      </c>
      <c r="AK74" s="2">
        <v>22.71</v>
      </c>
      <c r="AL74" s="2">
        <v>22.71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109</v>
      </c>
      <c r="AU74" s="2">
        <v>61</v>
      </c>
      <c r="AV74" s="2">
        <v>1</v>
      </c>
      <c r="AW74" s="2">
        <v>1</v>
      </c>
      <c r="AX74" s="2"/>
      <c r="AY74" s="2"/>
      <c r="AZ74" s="2">
        <v>1</v>
      </c>
      <c r="BA74" s="2">
        <v>1</v>
      </c>
      <c r="BB74" s="2">
        <v>1</v>
      </c>
      <c r="BC74" s="2">
        <v>1</v>
      </c>
      <c r="BD74" s="2" t="s">
        <v>3</v>
      </c>
      <c r="BE74" s="2" t="s">
        <v>3</v>
      </c>
      <c r="BF74" s="2" t="s">
        <v>3</v>
      </c>
      <c r="BG74" s="2" t="s">
        <v>3</v>
      </c>
      <c r="BH74" s="2">
        <v>3</v>
      </c>
      <c r="BI74" s="2">
        <v>1</v>
      </c>
      <c r="BJ74" s="2" t="s">
        <v>89</v>
      </c>
      <c r="BK74" s="2"/>
      <c r="BL74" s="2"/>
      <c r="BM74" s="2">
        <v>21</v>
      </c>
      <c r="BN74" s="2">
        <v>0</v>
      </c>
      <c r="BO74" s="2" t="s">
        <v>3</v>
      </c>
      <c r="BP74" s="2">
        <v>0</v>
      </c>
      <c r="BQ74" s="2">
        <v>30</v>
      </c>
      <c r="BR74" s="2">
        <v>0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 t="s">
        <v>3</v>
      </c>
      <c r="BZ74" s="2">
        <v>109</v>
      </c>
      <c r="CA74" s="2">
        <v>61</v>
      </c>
      <c r="CB74" s="2" t="s">
        <v>3</v>
      </c>
      <c r="CC74" s="2"/>
      <c r="CD74" s="2"/>
      <c r="CE74" s="2">
        <v>30</v>
      </c>
      <c r="CF74" s="2">
        <v>0</v>
      </c>
      <c r="CG74" s="2">
        <v>0</v>
      </c>
      <c r="CH74" s="2"/>
      <c r="CI74" s="2"/>
      <c r="CJ74" s="2"/>
      <c r="CK74" s="2"/>
      <c r="CL74" s="2"/>
      <c r="CM74" s="2">
        <v>0</v>
      </c>
      <c r="CN74" s="2" t="s">
        <v>3</v>
      </c>
      <c r="CO74" s="2">
        <v>0</v>
      </c>
      <c r="CP74" s="2">
        <f t="shared" si="87"/>
        <v>0</v>
      </c>
      <c r="CQ74" s="2">
        <f t="shared" si="88"/>
        <v>22.71</v>
      </c>
      <c r="CR74" s="2">
        <f t="shared" ref="CR74:CR79" si="114">(ROUND((ROUND(((ET74)*AV74*1),2)*BB74),2)+ROUND((ROUND(((AE74-(EU74))*AV74*1),2)*BS74),2))</f>
        <v>0</v>
      </c>
      <c r="CS74" s="2">
        <f t="shared" si="89"/>
        <v>0</v>
      </c>
      <c r="CT74" s="2">
        <f t="shared" si="90"/>
        <v>0</v>
      </c>
      <c r="CU74" s="2">
        <f t="shared" si="91"/>
        <v>0</v>
      </c>
      <c r="CV74" s="2">
        <f t="shared" si="92"/>
        <v>0</v>
      </c>
      <c r="CW74" s="2">
        <f t="shared" si="93"/>
        <v>0</v>
      </c>
      <c r="CX74" s="2">
        <f t="shared" si="94"/>
        <v>0</v>
      </c>
      <c r="CY74" s="2">
        <f t="shared" si="95"/>
        <v>0</v>
      </c>
      <c r="CZ74" s="2">
        <f t="shared" si="96"/>
        <v>0</v>
      </c>
      <c r="DA74" s="2"/>
      <c r="DB74" s="2"/>
      <c r="DC74" s="2" t="s">
        <v>3</v>
      </c>
      <c r="DD74" s="2" t="s">
        <v>3</v>
      </c>
      <c r="DE74" s="2" t="s">
        <v>3</v>
      </c>
      <c r="DF74" s="2" t="s">
        <v>3</v>
      </c>
      <c r="DG74" s="2" t="s">
        <v>3</v>
      </c>
      <c r="DH74" s="2" t="s">
        <v>3</v>
      </c>
      <c r="DI74" s="2" t="s">
        <v>3</v>
      </c>
      <c r="DJ74" s="2" t="s">
        <v>3</v>
      </c>
      <c r="DK74" s="2" t="s">
        <v>3</v>
      </c>
      <c r="DL74" s="2" t="s">
        <v>3</v>
      </c>
      <c r="DM74" s="2" t="s">
        <v>3</v>
      </c>
      <c r="DN74" s="2">
        <v>0</v>
      </c>
      <c r="DO74" s="2">
        <v>0</v>
      </c>
      <c r="DP74" s="2">
        <v>1</v>
      </c>
      <c r="DQ74" s="2">
        <v>1</v>
      </c>
      <c r="DR74" s="2"/>
      <c r="DS74" s="2"/>
      <c r="DT74" s="2"/>
      <c r="DU74" s="2">
        <v>1010</v>
      </c>
      <c r="DV74" s="2" t="s">
        <v>39</v>
      </c>
      <c r="DW74" s="2" t="s">
        <v>39</v>
      </c>
      <c r="DX74" s="2">
        <v>1</v>
      </c>
      <c r="DY74" s="2"/>
      <c r="DZ74" s="2" t="s">
        <v>3</v>
      </c>
      <c r="EA74" s="2" t="s">
        <v>3</v>
      </c>
      <c r="EB74" s="2" t="s">
        <v>3</v>
      </c>
      <c r="EC74" s="2" t="s">
        <v>3</v>
      </c>
      <c r="ED74" s="2"/>
      <c r="EE74" s="2">
        <v>58807897</v>
      </c>
      <c r="EF74" s="2">
        <v>30</v>
      </c>
      <c r="EG74" s="2" t="s">
        <v>27</v>
      </c>
      <c r="EH74" s="2">
        <v>0</v>
      </c>
      <c r="EI74" s="2" t="s">
        <v>3</v>
      </c>
      <c r="EJ74" s="2">
        <v>1</v>
      </c>
      <c r="EK74" s="2">
        <v>21</v>
      </c>
      <c r="EL74" s="2" t="s">
        <v>28</v>
      </c>
      <c r="EM74" s="2" t="s">
        <v>29</v>
      </c>
      <c r="EN74" s="2"/>
      <c r="EO74" s="2" t="s">
        <v>3</v>
      </c>
      <c r="EP74" s="2"/>
      <c r="EQ74" s="2">
        <v>1024</v>
      </c>
      <c r="ER74" s="2">
        <v>22.71</v>
      </c>
      <c r="ES74" s="2">
        <v>22.71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>
        <v>0</v>
      </c>
      <c r="FR74" s="2">
        <v>0</v>
      </c>
      <c r="FS74" s="2">
        <v>0</v>
      </c>
      <c r="FT74" s="2"/>
      <c r="FU74" s="2"/>
      <c r="FV74" s="2"/>
      <c r="FW74" s="2"/>
      <c r="FX74" s="2">
        <v>109</v>
      </c>
      <c r="FY74" s="2">
        <v>61</v>
      </c>
      <c r="FZ74" s="2"/>
      <c r="GA74" s="2" t="s">
        <v>3</v>
      </c>
      <c r="GB74" s="2"/>
      <c r="GC74" s="2"/>
      <c r="GD74" s="2">
        <v>1</v>
      </c>
      <c r="GE74" s="2"/>
      <c r="GF74" s="2">
        <v>306534351</v>
      </c>
      <c r="GG74" s="2">
        <v>2</v>
      </c>
      <c r="GH74" s="2">
        <v>1</v>
      </c>
      <c r="GI74" s="2">
        <v>-2</v>
      </c>
      <c r="GJ74" s="2">
        <v>0</v>
      </c>
      <c r="GK74" s="2">
        <v>0</v>
      </c>
      <c r="GL74" s="2">
        <f t="shared" si="97"/>
        <v>0</v>
      </c>
      <c r="GM74" s="2">
        <f t="shared" si="98"/>
        <v>0</v>
      </c>
      <c r="GN74" s="2">
        <f t="shared" si="99"/>
        <v>0</v>
      </c>
      <c r="GO74" s="2">
        <f t="shared" si="100"/>
        <v>0</v>
      </c>
      <c r="GP74" s="2">
        <f t="shared" si="101"/>
        <v>0</v>
      </c>
      <c r="GQ74" s="2"/>
      <c r="GR74" s="2">
        <v>0</v>
      </c>
      <c r="GS74" s="2">
        <v>3</v>
      </c>
      <c r="GT74" s="2">
        <v>0</v>
      </c>
      <c r="GU74" s="2" t="s">
        <v>3</v>
      </c>
      <c r="GV74" s="2">
        <f t="shared" si="102"/>
        <v>0</v>
      </c>
      <c r="GW74" s="2">
        <v>1</v>
      </c>
      <c r="GX74" s="2">
        <f t="shared" si="103"/>
        <v>0</v>
      </c>
      <c r="GY74" s="2"/>
      <c r="GZ74" s="2"/>
      <c r="HA74" s="2">
        <v>0</v>
      </c>
      <c r="HB74" s="2">
        <v>0</v>
      </c>
      <c r="HC74" s="2">
        <f t="shared" si="104"/>
        <v>0</v>
      </c>
      <c r="HD74" s="2"/>
      <c r="HE74" s="2" t="s">
        <v>3</v>
      </c>
      <c r="HF74" s="2" t="s">
        <v>3</v>
      </c>
      <c r="HG74" s="2"/>
      <c r="HH74" s="2"/>
      <c r="HI74" s="2"/>
      <c r="HJ74" s="2"/>
      <c r="HK74" s="2"/>
      <c r="HL74" s="2"/>
      <c r="HM74" s="2" t="s">
        <v>3</v>
      </c>
      <c r="HN74" s="2" t="s">
        <v>3</v>
      </c>
      <c r="HO74" s="2" t="s">
        <v>3</v>
      </c>
      <c r="HP74" s="2" t="s">
        <v>3</v>
      </c>
      <c r="HQ74" s="2" t="s">
        <v>3</v>
      </c>
      <c r="HR74" s="2"/>
      <c r="HS74" s="2">
        <v>0</v>
      </c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>
        <v>0</v>
      </c>
      <c r="IL74" s="2"/>
      <c r="IM74" s="2"/>
      <c r="IN74" s="2"/>
      <c r="IO74" s="2"/>
      <c r="IP74" s="2"/>
      <c r="IQ74" s="2"/>
      <c r="IR74" s="2"/>
      <c r="IS74" s="2"/>
      <c r="IT74" s="2"/>
      <c r="IU74" s="2"/>
    </row>
    <row r="75" spans="1:255" x14ac:dyDescent="0.2">
      <c r="A75">
        <v>18</v>
      </c>
      <c r="B75">
        <v>1</v>
      </c>
      <c r="C75">
        <v>158</v>
      </c>
      <c r="E75" t="s">
        <v>3</v>
      </c>
      <c r="F75" t="s">
        <v>87</v>
      </c>
      <c r="G75" t="s">
        <v>88</v>
      </c>
      <c r="H75" t="s">
        <v>39</v>
      </c>
      <c r="I75">
        <f>I73*J75</f>
        <v>0</v>
      </c>
      <c r="J75">
        <v>49.714285699999998</v>
      </c>
      <c r="K75">
        <v>49.714285699999998</v>
      </c>
      <c r="O75">
        <f t="shared" si="73"/>
        <v>0</v>
      </c>
      <c r="P75">
        <f t="shared" si="74"/>
        <v>0</v>
      </c>
      <c r="Q75">
        <f t="shared" si="110"/>
        <v>0</v>
      </c>
      <c r="R75">
        <f t="shared" si="75"/>
        <v>0</v>
      </c>
      <c r="S75">
        <f t="shared" si="76"/>
        <v>0</v>
      </c>
      <c r="T75">
        <f t="shared" si="77"/>
        <v>0</v>
      </c>
      <c r="U75">
        <f t="shared" si="78"/>
        <v>0</v>
      </c>
      <c r="V75">
        <f t="shared" si="79"/>
        <v>0</v>
      </c>
      <c r="W75">
        <f t="shared" si="80"/>
        <v>0</v>
      </c>
      <c r="X75">
        <f t="shared" si="81"/>
        <v>0</v>
      </c>
      <c r="Y75">
        <f t="shared" si="82"/>
        <v>0</v>
      </c>
      <c r="AA75">
        <v>-1</v>
      </c>
      <c r="AB75">
        <f t="shared" si="83"/>
        <v>22.71</v>
      </c>
      <c r="AC75">
        <f t="shared" si="84"/>
        <v>22.71</v>
      </c>
      <c r="AD75">
        <f t="shared" si="111"/>
        <v>0</v>
      </c>
      <c r="AE75">
        <f t="shared" si="112"/>
        <v>0</v>
      </c>
      <c r="AF75">
        <f t="shared" si="112"/>
        <v>0</v>
      </c>
      <c r="AG75">
        <f t="shared" si="85"/>
        <v>0</v>
      </c>
      <c r="AH75">
        <f t="shared" si="113"/>
        <v>0</v>
      </c>
      <c r="AI75">
        <f t="shared" si="113"/>
        <v>0</v>
      </c>
      <c r="AJ75">
        <f t="shared" si="86"/>
        <v>0</v>
      </c>
      <c r="AK75">
        <v>22.71</v>
      </c>
      <c r="AL75">
        <v>22.71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109</v>
      </c>
      <c r="AU75">
        <v>61</v>
      </c>
      <c r="AV75">
        <v>1</v>
      </c>
      <c r="AW75">
        <v>1</v>
      </c>
      <c r="AZ75">
        <v>1</v>
      </c>
      <c r="BA75">
        <v>1</v>
      </c>
      <c r="BB75">
        <v>1</v>
      </c>
      <c r="BC75">
        <v>2.93</v>
      </c>
      <c r="BD75" t="s">
        <v>3</v>
      </c>
      <c r="BE75" t="s">
        <v>3</v>
      </c>
      <c r="BF75" t="s">
        <v>3</v>
      </c>
      <c r="BG75" t="s">
        <v>3</v>
      </c>
      <c r="BH75">
        <v>3</v>
      </c>
      <c r="BI75">
        <v>1</v>
      </c>
      <c r="BJ75" t="s">
        <v>89</v>
      </c>
      <c r="BM75">
        <v>21</v>
      </c>
      <c r="BN75">
        <v>0</v>
      </c>
      <c r="BO75" t="s">
        <v>87</v>
      </c>
      <c r="BP75">
        <v>1</v>
      </c>
      <c r="BQ75">
        <v>30</v>
      </c>
      <c r="BR75">
        <v>0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 t="s">
        <v>3</v>
      </c>
      <c r="BZ75">
        <v>109</v>
      </c>
      <c r="CA75">
        <v>61</v>
      </c>
      <c r="CB75" t="s">
        <v>3</v>
      </c>
      <c r="CE75">
        <v>30</v>
      </c>
      <c r="CF75">
        <v>0</v>
      </c>
      <c r="CG75">
        <v>0</v>
      </c>
      <c r="CM75">
        <v>0</v>
      </c>
      <c r="CN75" t="s">
        <v>3</v>
      </c>
      <c r="CO75">
        <v>0</v>
      </c>
      <c r="CP75">
        <f t="shared" si="87"/>
        <v>0</v>
      </c>
      <c r="CQ75">
        <f t="shared" si="88"/>
        <v>66.540000000000006</v>
      </c>
      <c r="CR75">
        <f t="shared" si="114"/>
        <v>0</v>
      </c>
      <c r="CS75">
        <f t="shared" si="89"/>
        <v>0</v>
      </c>
      <c r="CT75">
        <f t="shared" si="90"/>
        <v>0</v>
      </c>
      <c r="CU75">
        <f t="shared" si="91"/>
        <v>0</v>
      </c>
      <c r="CV75">
        <f t="shared" si="92"/>
        <v>0</v>
      </c>
      <c r="CW75">
        <f t="shared" si="93"/>
        <v>0</v>
      </c>
      <c r="CX75">
        <f t="shared" si="94"/>
        <v>0</v>
      </c>
      <c r="CY75">
        <f t="shared" si="95"/>
        <v>0</v>
      </c>
      <c r="CZ75">
        <f t="shared" si="96"/>
        <v>0</v>
      </c>
      <c r="DC75" t="s">
        <v>3</v>
      </c>
      <c r="DD75" t="s">
        <v>3</v>
      </c>
      <c r="DE75" t="s">
        <v>3</v>
      </c>
      <c r="DF75" t="s">
        <v>3</v>
      </c>
      <c r="DG75" t="s">
        <v>3</v>
      </c>
      <c r="DH75" t="s">
        <v>3</v>
      </c>
      <c r="DI75" t="s">
        <v>3</v>
      </c>
      <c r="DJ75" t="s">
        <v>3</v>
      </c>
      <c r="DK75" t="s">
        <v>3</v>
      </c>
      <c r="DL75" t="s">
        <v>3</v>
      </c>
      <c r="DM75" t="s">
        <v>3</v>
      </c>
      <c r="DN75">
        <v>0</v>
      </c>
      <c r="DO75">
        <v>0</v>
      </c>
      <c r="DP75">
        <v>1</v>
      </c>
      <c r="DQ75">
        <v>1</v>
      </c>
      <c r="DU75">
        <v>1010</v>
      </c>
      <c r="DV75" t="s">
        <v>39</v>
      </c>
      <c r="DW75" t="s">
        <v>39</v>
      </c>
      <c r="DX75">
        <v>1</v>
      </c>
      <c r="DZ75" t="s">
        <v>3</v>
      </c>
      <c r="EA75" t="s">
        <v>3</v>
      </c>
      <c r="EB75" t="s">
        <v>3</v>
      </c>
      <c r="EC75" t="s">
        <v>3</v>
      </c>
      <c r="EE75">
        <v>58807897</v>
      </c>
      <c r="EF75">
        <v>30</v>
      </c>
      <c r="EG75" t="s">
        <v>27</v>
      </c>
      <c r="EH75">
        <v>0</v>
      </c>
      <c r="EI75" t="s">
        <v>3</v>
      </c>
      <c r="EJ75">
        <v>1</v>
      </c>
      <c r="EK75">
        <v>21</v>
      </c>
      <c r="EL75" t="s">
        <v>28</v>
      </c>
      <c r="EM75" t="s">
        <v>29</v>
      </c>
      <c r="EO75" t="s">
        <v>3</v>
      </c>
      <c r="EQ75">
        <v>1024</v>
      </c>
      <c r="ER75">
        <v>22.71</v>
      </c>
      <c r="ES75">
        <v>22.71</v>
      </c>
      <c r="ET75">
        <v>0</v>
      </c>
      <c r="EU75">
        <v>0</v>
      </c>
      <c r="EV75">
        <v>0</v>
      </c>
      <c r="EW75">
        <v>0</v>
      </c>
      <c r="EX75">
        <v>0</v>
      </c>
      <c r="FQ75">
        <v>0</v>
      </c>
      <c r="FR75">
        <v>0</v>
      </c>
      <c r="FS75">
        <v>0</v>
      </c>
      <c r="FX75">
        <v>109</v>
      </c>
      <c r="FY75">
        <v>61</v>
      </c>
      <c r="GA75" t="s">
        <v>3</v>
      </c>
      <c r="GD75">
        <v>1</v>
      </c>
      <c r="GF75">
        <v>306534351</v>
      </c>
      <c r="GG75">
        <v>2</v>
      </c>
      <c r="GH75">
        <v>1</v>
      </c>
      <c r="GI75">
        <v>2</v>
      </c>
      <c r="GJ75">
        <v>0</v>
      </c>
      <c r="GK75">
        <v>0</v>
      </c>
      <c r="GL75">
        <f t="shared" si="97"/>
        <v>0</v>
      </c>
      <c r="GM75">
        <f t="shared" si="98"/>
        <v>0</v>
      </c>
      <c r="GN75">
        <f t="shared" si="99"/>
        <v>0</v>
      </c>
      <c r="GO75">
        <f t="shared" si="100"/>
        <v>0</v>
      </c>
      <c r="GP75">
        <f t="shared" si="101"/>
        <v>0</v>
      </c>
      <c r="GR75">
        <v>0</v>
      </c>
      <c r="GS75">
        <v>3</v>
      </c>
      <c r="GT75">
        <v>0</v>
      </c>
      <c r="GU75" t="s">
        <v>3</v>
      </c>
      <c r="GV75">
        <f t="shared" si="102"/>
        <v>0</v>
      </c>
      <c r="GW75">
        <v>1</v>
      </c>
      <c r="GX75">
        <f t="shared" si="103"/>
        <v>0</v>
      </c>
      <c r="HA75">
        <v>0</v>
      </c>
      <c r="HB75">
        <v>0</v>
      </c>
      <c r="HC75">
        <f t="shared" si="104"/>
        <v>0</v>
      </c>
      <c r="HE75" t="s">
        <v>3</v>
      </c>
      <c r="HF75" t="s">
        <v>3</v>
      </c>
      <c r="HM75" t="s">
        <v>3</v>
      </c>
      <c r="HN75" t="s">
        <v>3</v>
      </c>
      <c r="HO75" t="s">
        <v>3</v>
      </c>
      <c r="HP75" t="s">
        <v>3</v>
      </c>
      <c r="HQ75" t="s">
        <v>3</v>
      </c>
      <c r="HS75">
        <v>0</v>
      </c>
      <c r="IK75">
        <v>0</v>
      </c>
    </row>
    <row r="76" spans="1:255" x14ac:dyDescent="0.2">
      <c r="A76" s="2">
        <v>18</v>
      </c>
      <c r="B76" s="2">
        <v>1</v>
      </c>
      <c r="C76" s="2">
        <v>145</v>
      </c>
      <c r="D76" s="2"/>
      <c r="E76" s="2" t="s">
        <v>3</v>
      </c>
      <c r="F76" s="2" t="s">
        <v>81</v>
      </c>
      <c r="G76" s="2" t="s">
        <v>82</v>
      </c>
      <c r="H76" s="2" t="s">
        <v>39</v>
      </c>
      <c r="I76" s="2">
        <f>I72*J76</f>
        <v>0</v>
      </c>
      <c r="J76" s="2">
        <v>8</v>
      </c>
      <c r="K76" s="2">
        <v>8</v>
      </c>
      <c r="L76" s="2"/>
      <c r="M76" s="2"/>
      <c r="N76" s="2"/>
      <c r="O76" s="2">
        <f t="shared" si="73"/>
        <v>0</v>
      </c>
      <c r="P76" s="2">
        <f t="shared" si="74"/>
        <v>0</v>
      </c>
      <c r="Q76" s="2">
        <f t="shared" si="110"/>
        <v>0</v>
      </c>
      <c r="R76" s="2">
        <f t="shared" si="75"/>
        <v>0</v>
      </c>
      <c r="S76" s="2">
        <f t="shared" si="76"/>
        <v>0</v>
      </c>
      <c r="T76" s="2">
        <f t="shared" si="77"/>
        <v>0</v>
      </c>
      <c r="U76" s="2">
        <f t="shared" si="78"/>
        <v>0</v>
      </c>
      <c r="V76" s="2">
        <f t="shared" si="79"/>
        <v>0</v>
      </c>
      <c r="W76" s="2">
        <f t="shared" si="80"/>
        <v>0</v>
      </c>
      <c r="X76" s="2">
        <f t="shared" si="81"/>
        <v>0</v>
      </c>
      <c r="Y76" s="2">
        <f t="shared" si="82"/>
        <v>0</v>
      </c>
      <c r="Z76" s="2"/>
      <c r="AA76" s="2">
        <v>-1</v>
      </c>
      <c r="AB76" s="2">
        <f t="shared" si="83"/>
        <v>74.36</v>
      </c>
      <c r="AC76" s="2">
        <f t="shared" si="84"/>
        <v>74.36</v>
      </c>
      <c r="AD76" s="2">
        <f t="shared" si="111"/>
        <v>0</v>
      </c>
      <c r="AE76" s="2">
        <f t="shared" si="112"/>
        <v>0</v>
      </c>
      <c r="AF76" s="2">
        <f t="shared" si="112"/>
        <v>0</v>
      </c>
      <c r="AG76" s="2">
        <f t="shared" si="85"/>
        <v>0</v>
      </c>
      <c r="AH76" s="2">
        <f t="shared" si="113"/>
        <v>0</v>
      </c>
      <c r="AI76" s="2">
        <f t="shared" si="113"/>
        <v>0</v>
      </c>
      <c r="AJ76" s="2">
        <f t="shared" si="86"/>
        <v>0</v>
      </c>
      <c r="AK76" s="2">
        <v>74.36</v>
      </c>
      <c r="AL76" s="2">
        <v>74.36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109</v>
      </c>
      <c r="AU76" s="2">
        <v>61</v>
      </c>
      <c r="AV76" s="2">
        <v>1</v>
      </c>
      <c r="AW76" s="2">
        <v>1</v>
      </c>
      <c r="AX76" s="2"/>
      <c r="AY76" s="2"/>
      <c r="AZ76" s="2">
        <v>1</v>
      </c>
      <c r="BA76" s="2">
        <v>1</v>
      </c>
      <c r="BB76" s="2">
        <v>1</v>
      </c>
      <c r="BC76" s="2">
        <v>1</v>
      </c>
      <c r="BD76" s="2" t="s">
        <v>3</v>
      </c>
      <c r="BE76" s="2" t="s">
        <v>3</v>
      </c>
      <c r="BF76" s="2" t="s">
        <v>3</v>
      </c>
      <c r="BG76" s="2" t="s">
        <v>3</v>
      </c>
      <c r="BH76" s="2">
        <v>3</v>
      </c>
      <c r="BI76" s="2">
        <v>1</v>
      </c>
      <c r="BJ76" s="2" t="s">
        <v>83</v>
      </c>
      <c r="BK76" s="2"/>
      <c r="BL76" s="2"/>
      <c r="BM76" s="2">
        <v>21</v>
      </c>
      <c r="BN76" s="2">
        <v>0</v>
      </c>
      <c r="BO76" s="2" t="s">
        <v>3</v>
      </c>
      <c r="BP76" s="2">
        <v>0</v>
      </c>
      <c r="BQ76" s="2">
        <v>30</v>
      </c>
      <c r="BR76" s="2">
        <v>0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 t="s">
        <v>3</v>
      </c>
      <c r="BZ76" s="2">
        <v>109</v>
      </c>
      <c r="CA76" s="2">
        <v>61</v>
      </c>
      <c r="CB76" s="2" t="s">
        <v>3</v>
      </c>
      <c r="CC76" s="2"/>
      <c r="CD76" s="2"/>
      <c r="CE76" s="2">
        <v>30</v>
      </c>
      <c r="CF76" s="2">
        <v>0</v>
      </c>
      <c r="CG76" s="2">
        <v>0</v>
      </c>
      <c r="CH76" s="2"/>
      <c r="CI76" s="2"/>
      <c r="CJ76" s="2"/>
      <c r="CK76" s="2"/>
      <c r="CL76" s="2"/>
      <c r="CM76" s="2">
        <v>0</v>
      </c>
      <c r="CN76" s="2" t="s">
        <v>3</v>
      </c>
      <c r="CO76" s="2">
        <v>0</v>
      </c>
      <c r="CP76" s="2">
        <f t="shared" si="87"/>
        <v>0</v>
      </c>
      <c r="CQ76" s="2">
        <f t="shared" si="88"/>
        <v>74.36</v>
      </c>
      <c r="CR76" s="2">
        <f t="shared" si="114"/>
        <v>0</v>
      </c>
      <c r="CS76" s="2">
        <f t="shared" si="89"/>
        <v>0</v>
      </c>
      <c r="CT76" s="2">
        <f t="shared" si="90"/>
        <v>0</v>
      </c>
      <c r="CU76" s="2">
        <f t="shared" si="91"/>
        <v>0</v>
      </c>
      <c r="CV76" s="2">
        <f t="shared" si="92"/>
        <v>0</v>
      </c>
      <c r="CW76" s="2">
        <f t="shared" si="93"/>
        <v>0</v>
      </c>
      <c r="CX76" s="2">
        <f t="shared" si="94"/>
        <v>0</v>
      </c>
      <c r="CY76" s="2">
        <f t="shared" si="95"/>
        <v>0</v>
      </c>
      <c r="CZ76" s="2">
        <f t="shared" si="96"/>
        <v>0</v>
      </c>
      <c r="DA76" s="2"/>
      <c r="DB76" s="2"/>
      <c r="DC76" s="2" t="s">
        <v>3</v>
      </c>
      <c r="DD76" s="2" t="s">
        <v>3</v>
      </c>
      <c r="DE76" s="2" t="s">
        <v>3</v>
      </c>
      <c r="DF76" s="2" t="s">
        <v>3</v>
      </c>
      <c r="DG76" s="2" t="s">
        <v>3</v>
      </c>
      <c r="DH76" s="2" t="s">
        <v>3</v>
      </c>
      <c r="DI76" s="2" t="s">
        <v>3</v>
      </c>
      <c r="DJ76" s="2" t="s">
        <v>3</v>
      </c>
      <c r="DK76" s="2" t="s">
        <v>3</v>
      </c>
      <c r="DL76" s="2" t="s">
        <v>3</v>
      </c>
      <c r="DM76" s="2" t="s">
        <v>3</v>
      </c>
      <c r="DN76" s="2">
        <v>0</v>
      </c>
      <c r="DO76" s="2">
        <v>0</v>
      </c>
      <c r="DP76" s="2">
        <v>1</v>
      </c>
      <c r="DQ76" s="2">
        <v>1</v>
      </c>
      <c r="DR76" s="2"/>
      <c r="DS76" s="2"/>
      <c r="DT76" s="2"/>
      <c r="DU76" s="2">
        <v>1010</v>
      </c>
      <c r="DV76" s="2" t="s">
        <v>39</v>
      </c>
      <c r="DW76" s="2" t="s">
        <v>39</v>
      </c>
      <c r="DX76" s="2">
        <v>1</v>
      </c>
      <c r="DY76" s="2"/>
      <c r="DZ76" s="2" t="s">
        <v>3</v>
      </c>
      <c r="EA76" s="2" t="s">
        <v>3</v>
      </c>
      <c r="EB76" s="2" t="s">
        <v>3</v>
      </c>
      <c r="EC76" s="2" t="s">
        <v>3</v>
      </c>
      <c r="ED76" s="2"/>
      <c r="EE76" s="2">
        <v>58807897</v>
      </c>
      <c r="EF76" s="2">
        <v>30</v>
      </c>
      <c r="EG76" s="2" t="s">
        <v>27</v>
      </c>
      <c r="EH76" s="2">
        <v>0</v>
      </c>
      <c r="EI76" s="2" t="s">
        <v>3</v>
      </c>
      <c r="EJ76" s="2">
        <v>1</v>
      </c>
      <c r="EK76" s="2">
        <v>21</v>
      </c>
      <c r="EL76" s="2" t="s">
        <v>28</v>
      </c>
      <c r="EM76" s="2" t="s">
        <v>29</v>
      </c>
      <c r="EN76" s="2"/>
      <c r="EO76" s="2" t="s">
        <v>3</v>
      </c>
      <c r="EP76" s="2"/>
      <c r="EQ76" s="2">
        <v>1024</v>
      </c>
      <c r="ER76" s="2">
        <v>74.36</v>
      </c>
      <c r="ES76" s="2">
        <v>74.36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>
        <v>0</v>
      </c>
      <c r="FR76" s="2">
        <v>0</v>
      </c>
      <c r="FS76" s="2">
        <v>0</v>
      </c>
      <c r="FT76" s="2"/>
      <c r="FU76" s="2"/>
      <c r="FV76" s="2"/>
      <c r="FW76" s="2"/>
      <c r="FX76" s="2">
        <v>109</v>
      </c>
      <c r="FY76" s="2">
        <v>61</v>
      </c>
      <c r="FZ76" s="2"/>
      <c r="GA76" s="2" t="s">
        <v>3</v>
      </c>
      <c r="GB76" s="2"/>
      <c r="GC76" s="2"/>
      <c r="GD76" s="2">
        <v>1</v>
      </c>
      <c r="GE76" s="2"/>
      <c r="GF76" s="2">
        <v>-754980731</v>
      </c>
      <c r="GG76" s="2">
        <v>2</v>
      </c>
      <c r="GH76" s="2">
        <v>1</v>
      </c>
      <c r="GI76" s="2">
        <v>-2</v>
      </c>
      <c r="GJ76" s="2">
        <v>0</v>
      </c>
      <c r="GK76" s="2">
        <v>0</v>
      </c>
      <c r="GL76" s="2">
        <f t="shared" si="97"/>
        <v>0</v>
      </c>
      <c r="GM76" s="2">
        <f t="shared" si="98"/>
        <v>0</v>
      </c>
      <c r="GN76" s="2">
        <f t="shared" si="99"/>
        <v>0</v>
      </c>
      <c r="GO76" s="2">
        <f t="shared" si="100"/>
        <v>0</v>
      </c>
      <c r="GP76" s="2">
        <f t="shared" si="101"/>
        <v>0</v>
      </c>
      <c r="GQ76" s="2"/>
      <c r="GR76" s="2">
        <v>0</v>
      </c>
      <c r="GS76" s="2">
        <v>3</v>
      </c>
      <c r="GT76" s="2">
        <v>0</v>
      </c>
      <c r="GU76" s="2" t="s">
        <v>3</v>
      </c>
      <c r="GV76" s="2">
        <f t="shared" si="102"/>
        <v>0</v>
      </c>
      <c r="GW76" s="2">
        <v>1</v>
      </c>
      <c r="GX76" s="2">
        <f t="shared" si="103"/>
        <v>0</v>
      </c>
      <c r="GY76" s="2"/>
      <c r="GZ76" s="2"/>
      <c r="HA76" s="2">
        <v>0</v>
      </c>
      <c r="HB76" s="2">
        <v>0</v>
      </c>
      <c r="HC76" s="2">
        <f t="shared" si="104"/>
        <v>0</v>
      </c>
      <c r="HD76" s="2"/>
      <c r="HE76" s="2" t="s">
        <v>3</v>
      </c>
      <c r="HF76" s="2" t="s">
        <v>3</v>
      </c>
      <c r="HG76" s="2"/>
      <c r="HH76" s="2"/>
      <c r="HI76" s="2"/>
      <c r="HJ76" s="2"/>
      <c r="HK76" s="2"/>
      <c r="HL76" s="2"/>
      <c r="HM76" s="2" t="s">
        <v>3</v>
      </c>
      <c r="HN76" s="2" t="s">
        <v>3</v>
      </c>
      <c r="HO76" s="2" t="s">
        <v>3</v>
      </c>
      <c r="HP76" s="2" t="s">
        <v>3</v>
      </c>
      <c r="HQ76" s="2" t="s">
        <v>3</v>
      </c>
      <c r="HR76" s="2"/>
      <c r="HS76" s="2">
        <v>0</v>
      </c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>
        <v>0</v>
      </c>
      <c r="IL76" s="2"/>
      <c r="IM76" s="2"/>
      <c r="IN76" s="2"/>
      <c r="IO76" s="2"/>
      <c r="IP76" s="2"/>
      <c r="IQ76" s="2"/>
      <c r="IR76" s="2"/>
      <c r="IS76" s="2"/>
      <c r="IT76" s="2"/>
      <c r="IU76" s="2"/>
    </row>
    <row r="77" spans="1:255" x14ac:dyDescent="0.2">
      <c r="A77">
        <v>18</v>
      </c>
      <c r="B77">
        <v>1</v>
      </c>
      <c r="C77">
        <v>160</v>
      </c>
      <c r="E77" t="s">
        <v>3</v>
      </c>
      <c r="F77" t="s">
        <v>81</v>
      </c>
      <c r="G77" t="s">
        <v>82</v>
      </c>
      <c r="H77" t="s">
        <v>39</v>
      </c>
      <c r="I77">
        <f>I73*J77</f>
        <v>0</v>
      </c>
      <c r="J77">
        <v>8</v>
      </c>
      <c r="K77">
        <v>8</v>
      </c>
      <c r="O77">
        <f t="shared" si="73"/>
        <v>0</v>
      </c>
      <c r="P77">
        <f t="shared" si="74"/>
        <v>0</v>
      </c>
      <c r="Q77">
        <f t="shared" si="110"/>
        <v>0</v>
      </c>
      <c r="R77">
        <f t="shared" si="75"/>
        <v>0</v>
      </c>
      <c r="S77">
        <f t="shared" si="76"/>
        <v>0</v>
      </c>
      <c r="T77">
        <f t="shared" si="77"/>
        <v>0</v>
      </c>
      <c r="U77">
        <f t="shared" si="78"/>
        <v>0</v>
      </c>
      <c r="V77">
        <f t="shared" si="79"/>
        <v>0</v>
      </c>
      <c r="W77">
        <f t="shared" si="80"/>
        <v>0</v>
      </c>
      <c r="X77">
        <f t="shared" si="81"/>
        <v>0</v>
      </c>
      <c r="Y77">
        <f t="shared" si="82"/>
        <v>0</v>
      </c>
      <c r="AA77">
        <v>-1</v>
      </c>
      <c r="AB77">
        <f t="shared" si="83"/>
        <v>74.36</v>
      </c>
      <c r="AC77">
        <f t="shared" si="84"/>
        <v>74.36</v>
      </c>
      <c r="AD77">
        <f t="shared" si="111"/>
        <v>0</v>
      </c>
      <c r="AE77">
        <f t="shared" si="112"/>
        <v>0</v>
      </c>
      <c r="AF77">
        <f t="shared" si="112"/>
        <v>0</v>
      </c>
      <c r="AG77">
        <f t="shared" si="85"/>
        <v>0</v>
      </c>
      <c r="AH77">
        <f t="shared" si="113"/>
        <v>0</v>
      </c>
      <c r="AI77">
        <f t="shared" si="113"/>
        <v>0</v>
      </c>
      <c r="AJ77">
        <f t="shared" si="86"/>
        <v>0</v>
      </c>
      <c r="AK77">
        <v>74.36</v>
      </c>
      <c r="AL77">
        <v>74.36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109</v>
      </c>
      <c r="AU77">
        <v>61</v>
      </c>
      <c r="AV77">
        <v>1</v>
      </c>
      <c r="AW77">
        <v>1</v>
      </c>
      <c r="AZ77">
        <v>1</v>
      </c>
      <c r="BA77">
        <v>1</v>
      </c>
      <c r="BB77">
        <v>1</v>
      </c>
      <c r="BC77">
        <v>18.87</v>
      </c>
      <c r="BD77" t="s">
        <v>3</v>
      </c>
      <c r="BE77" t="s">
        <v>3</v>
      </c>
      <c r="BF77" t="s">
        <v>3</v>
      </c>
      <c r="BG77" t="s">
        <v>3</v>
      </c>
      <c r="BH77">
        <v>3</v>
      </c>
      <c r="BI77">
        <v>1</v>
      </c>
      <c r="BJ77" t="s">
        <v>83</v>
      </c>
      <c r="BM77">
        <v>21</v>
      </c>
      <c r="BN77">
        <v>0</v>
      </c>
      <c r="BO77" t="s">
        <v>81</v>
      </c>
      <c r="BP77">
        <v>1</v>
      </c>
      <c r="BQ77">
        <v>30</v>
      </c>
      <c r="BR77">
        <v>0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 t="s">
        <v>3</v>
      </c>
      <c r="BZ77">
        <v>109</v>
      </c>
      <c r="CA77">
        <v>61</v>
      </c>
      <c r="CB77" t="s">
        <v>3</v>
      </c>
      <c r="CE77">
        <v>30</v>
      </c>
      <c r="CF77">
        <v>0</v>
      </c>
      <c r="CG77">
        <v>0</v>
      </c>
      <c r="CM77">
        <v>0</v>
      </c>
      <c r="CN77" t="s">
        <v>3</v>
      </c>
      <c r="CO77">
        <v>0</v>
      </c>
      <c r="CP77">
        <f t="shared" si="87"/>
        <v>0</v>
      </c>
      <c r="CQ77">
        <f t="shared" si="88"/>
        <v>1403.17</v>
      </c>
      <c r="CR77">
        <f t="shared" si="114"/>
        <v>0</v>
      </c>
      <c r="CS77">
        <f t="shared" si="89"/>
        <v>0</v>
      </c>
      <c r="CT77">
        <f t="shared" si="90"/>
        <v>0</v>
      </c>
      <c r="CU77">
        <f t="shared" si="91"/>
        <v>0</v>
      </c>
      <c r="CV77">
        <f t="shared" si="92"/>
        <v>0</v>
      </c>
      <c r="CW77">
        <f t="shared" si="93"/>
        <v>0</v>
      </c>
      <c r="CX77">
        <f t="shared" si="94"/>
        <v>0</v>
      </c>
      <c r="CY77">
        <f t="shared" si="95"/>
        <v>0</v>
      </c>
      <c r="CZ77">
        <f t="shared" si="96"/>
        <v>0</v>
      </c>
      <c r="DC77" t="s">
        <v>3</v>
      </c>
      <c r="DD77" t="s">
        <v>3</v>
      </c>
      <c r="DE77" t="s">
        <v>3</v>
      </c>
      <c r="DF77" t="s">
        <v>3</v>
      </c>
      <c r="DG77" t="s">
        <v>3</v>
      </c>
      <c r="DH77" t="s">
        <v>3</v>
      </c>
      <c r="DI77" t="s">
        <v>3</v>
      </c>
      <c r="DJ77" t="s">
        <v>3</v>
      </c>
      <c r="DK77" t="s">
        <v>3</v>
      </c>
      <c r="DL77" t="s">
        <v>3</v>
      </c>
      <c r="DM77" t="s">
        <v>3</v>
      </c>
      <c r="DN77">
        <v>0</v>
      </c>
      <c r="DO77">
        <v>0</v>
      </c>
      <c r="DP77">
        <v>1</v>
      </c>
      <c r="DQ77">
        <v>1</v>
      </c>
      <c r="DU77">
        <v>1010</v>
      </c>
      <c r="DV77" t="s">
        <v>39</v>
      </c>
      <c r="DW77" t="s">
        <v>39</v>
      </c>
      <c r="DX77">
        <v>1</v>
      </c>
      <c r="DZ77" t="s">
        <v>3</v>
      </c>
      <c r="EA77" t="s">
        <v>3</v>
      </c>
      <c r="EB77" t="s">
        <v>3</v>
      </c>
      <c r="EC77" t="s">
        <v>3</v>
      </c>
      <c r="EE77">
        <v>58807897</v>
      </c>
      <c r="EF77">
        <v>30</v>
      </c>
      <c r="EG77" t="s">
        <v>27</v>
      </c>
      <c r="EH77">
        <v>0</v>
      </c>
      <c r="EI77" t="s">
        <v>3</v>
      </c>
      <c r="EJ77">
        <v>1</v>
      </c>
      <c r="EK77">
        <v>21</v>
      </c>
      <c r="EL77" t="s">
        <v>28</v>
      </c>
      <c r="EM77" t="s">
        <v>29</v>
      </c>
      <c r="EO77" t="s">
        <v>3</v>
      </c>
      <c r="EQ77">
        <v>1024</v>
      </c>
      <c r="ER77">
        <v>74.36</v>
      </c>
      <c r="ES77">
        <v>74.36</v>
      </c>
      <c r="ET77">
        <v>0</v>
      </c>
      <c r="EU77">
        <v>0</v>
      </c>
      <c r="EV77">
        <v>0</v>
      </c>
      <c r="EW77">
        <v>0</v>
      </c>
      <c r="EX77">
        <v>0</v>
      </c>
      <c r="FQ77">
        <v>0</v>
      </c>
      <c r="FR77">
        <v>0</v>
      </c>
      <c r="FS77">
        <v>0</v>
      </c>
      <c r="FX77">
        <v>109</v>
      </c>
      <c r="FY77">
        <v>61</v>
      </c>
      <c r="GA77" t="s">
        <v>3</v>
      </c>
      <c r="GD77">
        <v>1</v>
      </c>
      <c r="GF77">
        <v>-754980731</v>
      </c>
      <c r="GG77">
        <v>2</v>
      </c>
      <c r="GH77">
        <v>1</v>
      </c>
      <c r="GI77">
        <v>2</v>
      </c>
      <c r="GJ77">
        <v>0</v>
      </c>
      <c r="GK77">
        <v>0</v>
      </c>
      <c r="GL77">
        <f t="shared" si="97"/>
        <v>0</v>
      </c>
      <c r="GM77">
        <f t="shared" si="98"/>
        <v>0</v>
      </c>
      <c r="GN77">
        <f t="shared" si="99"/>
        <v>0</v>
      </c>
      <c r="GO77">
        <f t="shared" si="100"/>
        <v>0</v>
      </c>
      <c r="GP77">
        <f t="shared" si="101"/>
        <v>0</v>
      </c>
      <c r="GR77">
        <v>0</v>
      </c>
      <c r="GS77">
        <v>3</v>
      </c>
      <c r="GT77">
        <v>0</v>
      </c>
      <c r="GU77" t="s">
        <v>3</v>
      </c>
      <c r="GV77">
        <f t="shared" si="102"/>
        <v>0</v>
      </c>
      <c r="GW77">
        <v>1</v>
      </c>
      <c r="GX77">
        <f t="shared" si="103"/>
        <v>0</v>
      </c>
      <c r="HA77">
        <v>0</v>
      </c>
      <c r="HB77">
        <v>0</v>
      </c>
      <c r="HC77">
        <f t="shared" si="104"/>
        <v>0</v>
      </c>
      <c r="HE77" t="s">
        <v>3</v>
      </c>
      <c r="HF77" t="s">
        <v>3</v>
      </c>
      <c r="HM77" t="s">
        <v>3</v>
      </c>
      <c r="HN77" t="s">
        <v>3</v>
      </c>
      <c r="HO77" t="s">
        <v>3</v>
      </c>
      <c r="HP77" t="s">
        <v>3</v>
      </c>
      <c r="HQ77" t="s">
        <v>3</v>
      </c>
      <c r="HS77">
        <v>0</v>
      </c>
      <c r="IK77">
        <v>0</v>
      </c>
    </row>
    <row r="78" spans="1:255" x14ac:dyDescent="0.2">
      <c r="A78" s="2">
        <v>18</v>
      </c>
      <c r="B78" s="2">
        <v>1</v>
      </c>
      <c r="C78" s="2">
        <v>144</v>
      </c>
      <c r="D78" s="2"/>
      <c r="E78" s="2" t="s">
        <v>3</v>
      </c>
      <c r="F78" s="2" t="s">
        <v>76</v>
      </c>
      <c r="G78" s="2" t="s">
        <v>77</v>
      </c>
      <c r="H78" s="2" t="s">
        <v>34</v>
      </c>
      <c r="I78" s="2">
        <f>I72*J78</f>
        <v>0</v>
      </c>
      <c r="J78" s="2">
        <v>100</v>
      </c>
      <c r="K78" s="2">
        <v>100</v>
      </c>
      <c r="L78" s="2"/>
      <c r="M78" s="2"/>
      <c r="N78" s="2"/>
      <c r="O78" s="2">
        <f t="shared" si="73"/>
        <v>0</v>
      </c>
      <c r="P78" s="2">
        <f t="shared" si="74"/>
        <v>0</v>
      </c>
      <c r="Q78" s="2">
        <f t="shared" si="110"/>
        <v>0</v>
      </c>
      <c r="R78" s="2">
        <f t="shared" si="75"/>
        <v>0</v>
      </c>
      <c r="S78" s="2">
        <f t="shared" si="76"/>
        <v>0</v>
      </c>
      <c r="T78" s="2">
        <f t="shared" si="77"/>
        <v>0</v>
      </c>
      <c r="U78" s="2">
        <f t="shared" si="78"/>
        <v>0</v>
      </c>
      <c r="V78" s="2">
        <f t="shared" si="79"/>
        <v>0</v>
      </c>
      <c r="W78" s="2">
        <f t="shared" si="80"/>
        <v>0</v>
      </c>
      <c r="X78" s="2">
        <f t="shared" si="81"/>
        <v>0</v>
      </c>
      <c r="Y78" s="2">
        <f t="shared" si="82"/>
        <v>0</v>
      </c>
      <c r="Z78" s="2"/>
      <c r="AA78" s="2">
        <v>-1</v>
      </c>
      <c r="AB78" s="2">
        <f t="shared" si="83"/>
        <v>41.57</v>
      </c>
      <c r="AC78" s="2">
        <f t="shared" si="84"/>
        <v>41.57</v>
      </c>
      <c r="AD78" s="2">
        <f t="shared" si="111"/>
        <v>0</v>
      </c>
      <c r="AE78" s="2">
        <f t="shared" si="112"/>
        <v>0</v>
      </c>
      <c r="AF78" s="2">
        <f t="shared" si="112"/>
        <v>0</v>
      </c>
      <c r="AG78" s="2">
        <f t="shared" si="85"/>
        <v>0</v>
      </c>
      <c r="AH78" s="2">
        <f t="shared" si="113"/>
        <v>0</v>
      </c>
      <c r="AI78" s="2">
        <f t="shared" si="113"/>
        <v>0</v>
      </c>
      <c r="AJ78" s="2">
        <f t="shared" si="86"/>
        <v>0</v>
      </c>
      <c r="AK78" s="2">
        <v>41.57</v>
      </c>
      <c r="AL78" s="2">
        <v>41.57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109</v>
      </c>
      <c r="AU78" s="2">
        <v>61</v>
      </c>
      <c r="AV78" s="2">
        <v>1</v>
      </c>
      <c r="AW78" s="2">
        <v>1</v>
      </c>
      <c r="AX78" s="2"/>
      <c r="AY78" s="2"/>
      <c r="AZ78" s="2">
        <v>1</v>
      </c>
      <c r="BA78" s="2">
        <v>1</v>
      </c>
      <c r="BB78" s="2">
        <v>1</v>
      </c>
      <c r="BC78" s="2">
        <v>1</v>
      </c>
      <c r="BD78" s="2" t="s">
        <v>3</v>
      </c>
      <c r="BE78" s="2" t="s">
        <v>3</v>
      </c>
      <c r="BF78" s="2" t="s">
        <v>3</v>
      </c>
      <c r="BG78" s="2" t="s">
        <v>3</v>
      </c>
      <c r="BH78" s="2">
        <v>3</v>
      </c>
      <c r="BI78" s="2">
        <v>1</v>
      </c>
      <c r="BJ78" s="2" t="s">
        <v>78</v>
      </c>
      <c r="BK78" s="2"/>
      <c r="BL78" s="2"/>
      <c r="BM78" s="2">
        <v>21</v>
      </c>
      <c r="BN78" s="2">
        <v>0</v>
      </c>
      <c r="BO78" s="2" t="s">
        <v>3</v>
      </c>
      <c r="BP78" s="2">
        <v>0</v>
      </c>
      <c r="BQ78" s="2">
        <v>30</v>
      </c>
      <c r="BR78" s="2">
        <v>0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 t="s">
        <v>3</v>
      </c>
      <c r="BZ78" s="2">
        <v>109</v>
      </c>
      <c r="CA78" s="2">
        <v>61</v>
      </c>
      <c r="CB78" s="2" t="s">
        <v>3</v>
      </c>
      <c r="CC78" s="2"/>
      <c r="CD78" s="2"/>
      <c r="CE78" s="2">
        <v>30</v>
      </c>
      <c r="CF78" s="2">
        <v>0</v>
      </c>
      <c r="CG78" s="2">
        <v>0</v>
      </c>
      <c r="CH78" s="2"/>
      <c r="CI78" s="2"/>
      <c r="CJ78" s="2"/>
      <c r="CK78" s="2"/>
      <c r="CL78" s="2"/>
      <c r="CM78" s="2">
        <v>0</v>
      </c>
      <c r="CN78" s="2" t="s">
        <v>3</v>
      </c>
      <c r="CO78" s="2">
        <v>0</v>
      </c>
      <c r="CP78" s="2">
        <f t="shared" si="87"/>
        <v>0</v>
      </c>
      <c r="CQ78" s="2">
        <f t="shared" si="88"/>
        <v>41.57</v>
      </c>
      <c r="CR78" s="2">
        <f t="shared" si="114"/>
        <v>0</v>
      </c>
      <c r="CS78" s="2">
        <f t="shared" si="89"/>
        <v>0</v>
      </c>
      <c r="CT78" s="2">
        <f t="shared" si="90"/>
        <v>0</v>
      </c>
      <c r="CU78" s="2">
        <f t="shared" si="91"/>
        <v>0</v>
      </c>
      <c r="CV78" s="2">
        <f t="shared" si="92"/>
        <v>0</v>
      </c>
      <c r="CW78" s="2">
        <f t="shared" si="93"/>
        <v>0</v>
      </c>
      <c r="CX78" s="2">
        <f t="shared" si="94"/>
        <v>0</v>
      </c>
      <c r="CY78" s="2">
        <f t="shared" si="95"/>
        <v>0</v>
      </c>
      <c r="CZ78" s="2">
        <f t="shared" si="96"/>
        <v>0</v>
      </c>
      <c r="DA78" s="2"/>
      <c r="DB78" s="2"/>
      <c r="DC78" s="2" t="s">
        <v>3</v>
      </c>
      <c r="DD78" s="2" t="s">
        <v>3</v>
      </c>
      <c r="DE78" s="2" t="s">
        <v>3</v>
      </c>
      <c r="DF78" s="2" t="s">
        <v>3</v>
      </c>
      <c r="DG78" s="2" t="s">
        <v>3</v>
      </c>
      <c r="DH78" s="2" t="s">
        <v>3</v>
      </c>
      <c r="DI78" s="2" t="s">
        <v>3</v>
      </c>
      <c r="DJ78" s="2" t="s">
        <v>3</v>
      </c>
      <c r="DK78" s="2" t="s">
        <v>3</v>
      </c>
      <c r="DL78" s="2" t="s">
        <v>3</v>
      </c>
      <c r="DM78" s="2" t="s">
        <v>3</v>
      </c>
      <c r="DN78" s="2">
        <v>0</v>
      </c>
      <c r="DO78" s="2">
        <v>0</v>
      </c>
      <c r="DP78" s="2">
        <v>1</v>
      </c>
      <c r="DQ78" s="2">
        <v>1</v>
      </c>
      <c r="DR78" s="2"/>
      <c r="DS78" s="2"/>
      <c r="DT78" s="2"/>
      <c r="DU78" s="2">
        <v>1003</v>
      </c>
      <c r="DV78" s="2" t="s">
        <v>34</v>
      </c>
      <c r="DW78" s="2" t="s">
        <v>34</v>
      </c>
      <c r="DX78" s="2">
        <v>1</v>
      </c>
      <c r="DY78" s="2"/>
      <c r="DZ78" s="2" t="s">
        <v>3</v>
      </c>
      <c r="EA78" s="2" t="s">
        <v>3</v>
      </c>
      <c r="EB78" s="2" t="s">
        <v>3</v>
      </c>
      <c r="EC78" s="2" t="s">
        <v>3</v>
      </c>
      <c r="ED78" s="2"/>
      <c r="EE78" s="2">
        <v>58807897</v>
      </c>
      <c r="EF78" s="2">
        <v>30</v>
      </c>
      <c r="EG78" s="2" t="s">
        <v>27</v>
      </c>
      <c r="EH78" s="2">
        <v>0</v>
      </c>
      <c r="EI78" s="2" t="s">
        <v>3</v>
      </c>
      <c r="EJ78" s="2">
        <v>1</v>
      </c>
      <c r="EK78" s="2">
        <v>21</v>
      </c>
      <c r="EL78" s="2" t="s">
        <v>28</v>
      </c>
      <c r="EM78" s="2" t="s">
        <v>29</v>
      </c>
      <c r="EN78" s="2"/>
      <c r="EO78" s="2" t="s">
        <v>3</v>
      </c>
      <c r="EP78" s="2"/>
      <c r="EQ78" s="2">
        <v>1024</v>
      </c>
      <c r="ER78" s="2">
        <v>41.57</v>
      </c>
      <c r="ES78" s="2">
        <v>41.57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>
        <v>0</v>
      </c>
      <c r="FR78" s="2">
        <v>0</v>
      </c>
      <c r="FS78" s="2">
        <v>0</v>
      </c>
      <c r="FT78" s="2"/>
      <c r="FU78" s="2"/>
      <c r="FV78" s="2"/>
      <c r="FW78" s="2"/>
      <c r="FX78" s="2">
        <v>109</v>
      </c>
      <c r="FY78" s="2">
        <v>61</v>
      </c>
      <c r="FZ78" s="2"/>
      <c r="GA78" s="2" t="s">
        <v>3</v>
      </c>
      <c r="GB78" s="2"/>
      <c r="GC78" s="2"/>
      <c r="GD78" s="2">
        <v>1</v>
      </c>
      <c r="GE78" s="2"/>
      <c r="GF78" s="2">
        <v>1800542993</v>
      </c>
      <c r="GG78" s="2">
        <v>2</v>
      </c>
      <c r="GH78" s="2">
        <v>1</v>
      </c>
      <c r="GI78" s="2">
        <v>-2</v>
      </c>
      <c r="GJ78" s="2">
        <v>0</v>
      </c>
      <c r="GK78" s="2">
        <v>0</v>
      </c>
      <c r="GL78" s="2">
        <f t="shared" si="97"/>
        <v>0</v>
      </c>
      <c r="GM78" s="2">
        <f t="shared" si="98"/>
        <v>0</v>
      </c>
      <c r="GN78" s="2">
        <f t="shared" si="99"/>
        <v>0</v>
      </c>
      <c r="GO78" s="2">
        <f t="shared" si="100"/>
        <v>0</v>
      </c>
      <c r="GP78" s="2">
        <f t="shared" si="101"/>
        <v>0</v>
      </c>
      <c r="GQ78" s="2"/>
      <c r="GR78" s="2">
        <v>0</v>
      </c>
      <c r="GS78" s="2">
        <v>3</v>
      </c>
      <c r="GT78" s="2">
        <v>0</v>
      </c>
      <c r="GU78" s="2" t="s">
        <v>3</v>
      </c>
      <c r="GV78" s="2">
        <f t="shared" si="102"/>
        <v>0</v>
      </c>
      <c r="GW78" s="2">
        <v>1</v>
      </c>
      <c r="GX78" s="2">
        <f t="shared" si="103"/>
        <v>0</v>
      </c>
      <c r="GY78" s="2"/>
      <c r="GZ78" s="2"/>
      <c r="HA78" s="2">
        <v>0</v>
      </c>
      <c r="HB78" s="2">
        <v>0</v>
      </c>
      <c r="HC78" s="2">
        <f t="shared" si="104"/>
        <v>0</v>
      </c>
      <c r="HD78" s="2"/>
      <c r="HE78" s="2" t="s">
        <v>3</v>
      </c>
      <c r="HF78" s="2" t="s">
        <v>3</v>
      </c>
      <c r="HG78" s="2"/>
      <c r="HH78" s="2"/>
      <c r="HI78" s="2"/>
      <c r="HJ78" s="2"/>
      <c r="HK78" s="2"/>
      <c r="HL78" s="2"/>
      <c r="HM78" s="2" t="s">
        <v>3</v>
      </c>
      <c r="HN78" s="2" t="s">
        <v>3</v>
      </c>
      <c r="HO78" s="2" t="s">
        <v>3</v>
      </c>
      <c r="HP78" s="2" t="s">
        <v>3</v>
      </c>
      <c r="HQ78" s="2" t="s">
        <v>3</v>
      </c>
      <c r="HR78" s="2"/>
      <c r="HS78" s="2">
        <v>0</v>
      </c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>
        <v>0</v>
      </c>
      <c r="IL78" s="2"/>
      <c r="IM78" s="2"/>
      <c r="IN78" s="2"/>
      <c r="IO78" s="2"/>
      <c r="IP78" s="2"/>
      <c r="IQ78" s="2"/>
      <c r="IR78" s="2"/>
      <c r="IS78" s="2"/>
      <c r="IT78" s="2"/>
      <c r="IU78" s="2"/>
    </row>
    <row r="79" spans="1:255" x14ac:dyDescent="0.2">
      <c r="A79">
        <v>18</v>
      </c>
      <c r="B79">
        <v>1</v>
      </c>
      <c r="C79">
        <v>159</v>
      </c>
      <c r="E79" t="s">
        <v>3</v>
      </c>
      <c r="F79" t="s">
        <v>76</v>
      </c>
      <c r="G79" t="s">
        <v>77</v>
      </c>
      <c r="H79" t="s">
        <v>34</v>
      </c>
      <c r="I79">
        <f>I73*J79</f>
        <v>0</v>
      </c>
      <c r="J79">
        <v>100</v>
      </c>
      <c r="K79">
        <v>100</v>
      </c>
      <c r="O79">
        <f t="shared" si="73"/>
        <v>0</v>
      </c>
      <c r="P79">
        <f t="shared" si="74"/>
        <v>0</v>
      </c>
      <c r="Q79">
        <f t="shared" si="110"/>
        <v>0</v>
      </c>
      <c r="R79">
        <f t="shared" si="75"/>
        <v>0</v>
      </c>
      <c r="S79">
        <f t="shared" si="76"/>
        <v>0</v>
      </c>
      <c r="T79">
        <f t="shared" si="77"/>
        <v>0</v>
      </c>
      <c r="U79">
        <f t="shared" si="78"/>
        <v>0</v>
      </c>
      <c r="V79">
        <f t="shared" si="79"/>
        <v>0</v>
      </c>
      <c r="W79">
        <f t="shared" si="80"/>
        <v>0</v>
      </c>
      <c r="X79">
        <f t="shared" si="81"/>
        <v>0</v>
      </c>
      <c r="Y79">
        <f t="shared" si="82"/>
        <v>0</v>
      </c>
      <c r="AA79">
        <v>-1</v>
      </c>
      <c r="AB79">
        <f t="shared" si="83"/>
        <v>41.57</v>
      </c>
      <c r="AC79">
        <f t="shared" si="84"/>
        <v>41.57</v>
      </c>
      <c r="AD79">
        <f t="shared" si="111"/>
        <v>0</v>
      </c>
      <c r="AE79">
        <f t="shared" si="112"/>
        <v>0</v>
      </c>
      <c r="AF79">
        <f t="shared" si="112"/>
        <v>0</v>
      </c>
      <c r="AG79">
        <f t="shared" si="85"/>
        <v>0</v>
      </c>
      <c r="AH79">
        <f t="shared" si="113"/>
        <v>0</v>
      </c>
      <c r="AI79">
        <f t="shared" si="113"/>
        <v>0</v>
      </c>
      <c r="AJ79">
        <f t="shared" si="86"/>
        <v>0</v>
      </c>
      <c r="AK79">
        <v>41.57</v>
      </c>
      <c r="AL79">
        <v>41.57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109</v>
      </c>
      <c r="AU79">
        <v>61</v>
      </c>
      <c r="AV79">
        <v>1</v>
      </c>
      <c r="AW79">
        <v>1</v>
      </c>
      <c r="AZ79">
        <v>1</v>
      </c>
      <c r="BA79">
        <v>1</v>
      </c>
      <c r="BB79">
        <v>1</v>
      </c>
      <c r="BC79">
        <v>16.55</v>
      </c>
      <c r="BD79" t="s">
        <v>3</v>
      </c>
      <c r="BE79" t="s">
        <v>3</v>
      </c>
      <c r="BF79" t="s">
        <v>3</v>
      </c>
      <c r="BG79" t="s">
        <v>3</v>
      </c>
      <c r="BH79">
        <v>3</v>
      </c>
      <c r="BI79">
        <v>1</v>
      </c>
      <c r="BJ79" t="s">
        <v>78</v>
      </c>
      <c r="BM79">
        <v>21</v>
      </c>
      <c r="BN79">
        <v>0</v>
      </c>
      <c r="BO79" t="s">
        <v>76</v>
      </c>
      <c r="BP79">
        <v>1</v>
      </c>
      <c r="BQ79">
        <v>30</v>
      </c>
      <c r="BR79">
        <v>0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 t="s">
        <v>3</v>
      </c>
      <c r="BZ79">
        <v>109</v>
      </c>
      <c r="CA79">
        <v>61</v>
      </c>
      <c r="CB79" t="s">
        <v>3</v>
      </c>
      <c r="CE79">
        <v>30</v>
      </c>
      <c r="CF79">
        <v>0</v>
      </c>
      <c r="CG79">
        <v>0</v>
      </c>
      <c r="CM79">
        <v>0</v>
      </c>
      <c r="CN79" t="s">
        <v>3</v>
      </c>
      <c r="CO79">
        <v>0</v>
      </c>
      <c r="CP79">
        <f t="shared" si="87"/>
        <v>0</v>
      </c>
      <c r="CQ79">
        <f t="shared" si="88"/>
        <v>687.98</v>
      </c>
      <c r="CR79">
        <f t="shared" si="114"/>
        <v>0</v>
      </c>
      <c r="CS79">
        <f t="shared" si="89"/>
        <v>0</v>
      </c>
      <c r="CT79">
        <f t="shared" si="90"/>
        <v>0</v>
      </c>
      <c r="CU79">
        <f t="shared" si="91"/>
        <v>0</v>
      </c>
      <c r="CV79">
        <f t="shared" si="92"/>
        <v>0</v>
      </c>
      <c r="CW79">
        <f t="shared" si="93"/>
        <v>0</v>
      </c>
      <c r="CX79">
        <f t="shared" si="94"/>
        <v>0</v>
      </c>
      <c r="CY79">
        <f t="shared" si="95"/>
        <v>0</v>
      </c>
      <c r="CZ79">
        <f t="shared" si="96"/>
        <v>0</v>
      </c>
      <c r="DC79" t="s">
        <v>3</v>
      </c>
      <c r="DD79" t="s">
        <v>3</v>
      </c>
      <c r="DE79" t="s">
        <v>3</v>
      </c>
      <c r="DF79" t="s">
        <v>3</v>
      </c>
      <c r="DG79" t="s">
        <v>3</v>
      </c>
      <c r="DH79" t="s">
        <v>3</v>
      </c>
      <c r="DI79" t="s">
        <v>3</v>
      </c>
      <c r="DJ79" t="s">
        <v>3</v>
      </c>
      <c r="DK79" t="s">
        <v>3</v>
      </c>
      <c r="DL79" t="s">
        <v>3</v>
      </c>
      <c r="DM79" t="s">
        <v>3</v>
      </c>
      <c r="DN79">
        <v>0</v>
      </c>
      <c r="DO79">
        <v>0</v>
      </c>
      <c r="DP79">
        <v>1</v>
      </c>
      <c r="DQ79">
        <v>1</v>
      </c>
      <c r="DU79">
        <v>1003</v>
      </c>
      <c r="DV79" t="s">
        <v>34</v>
      </c>
      <c r="DW79" t="s">
        <v>34</v>
      </c>
      <c r="DX79">
        <v>1</v>
      </c>
      <c r="DZ79" t="s">
        <v>3</v>
      </c>
      <c r="EA79" t="s">
        <v>3</v>
      </c>
      <c r="EB79" t="s">
        <v>3</v>
      </c>
      <c r="EC79" t="s">
        <v>3</v>
      </c>
      <c r="EE79">
        <v>58807897</v>
      </c>
      <c r="EF79">
        <v>30</v>
      </c>
      <c r="EG79" t="s">
        <v>27</v>
      </c>
      <c r="EH79">
        <v>0</v>
      </c>
      <c r="EI79" t="s">
        <v>3</v>
      </c>
      <c r="EJ79">
        <v>1</v>
      </c>
      <c r="EK79">
        <v>21</v>
      </c>
      <c r="EL79" t="s">
        <v>28</v>
      </c>
      <c r="EM79" t="s">
        <v>29</v>
      </c>
      <c r="EO79" t="s">
        <v>3</v>
      </c>
      <c r="EQ79">
        <v>1024</v>
      </c>
      <c r="ER79">
        <v>41.57</v>
      </c>
      <c r="ES79">
        <v>41.57</v>
      </c>
      <c r="ET79">
        <v>0</v>
      </c>
      <c r="EU79">
        <v>0</v>
      </c>
      <c r="EV79">
        <v>0</v>
      </c>
      <c r="EW79">
        <v>0</v>
      </c>
      <c r="EX79">
        <v>0</v>
      </c>
      <c r="FQ79">
        <v>0</v>
      </c>
      <c r="FR79">
        <v>0</v>
      </c>
      <c r="FS79">
        <v>0</v>
      </c>
      <c r="FX79">
        <v>109</v>
      </c>
      <c r="FY79">
        <v>61</v>
      </c>
      <c r="GA79" t="s">
        <v>3</v>
      </c>
      <c r="GD79">
        <v>1</v>
      </c>
      <c r="GF79">
        <v>1800542993</v>
      </c>
      <c r="GG79">
        <v>2</v>
      </c>
      <c r="GH79">
        <v>1</v>
      </c>
      <c r="GI79">
        <v>2</v>
      </c>
      <c r="GJ79">
        <v>0</v>
      </c>
      <c r="GK79">
        <v>0</v>
      </c>
      <c r="GL79">
        <f t="shared" si="97"/>
        <v>0</v>
      </c>
      <c r="GM79">
        <f t="shared" si="98"/>
        <v>0</v>
      </c>
      <c r="GN79">
        <f t="shared" si="99"/>
        <v>0</v>
      </c>
      <c r="GO79">
        <f t="shared" si="100"/>
        <v>0</v>
      </c>
      <c r="GP79">
        <f t="shared" si="101"/>
        <v>0</v>
      </c>
      <c r="GR79">
        <v>0</v>
      </c>
      <c r="GS79">
        <v>3</v>
      </c>
      <c r="GT79">
        <v>0</v>
      </c>
      <c r="GU79" t="s">
        <v>3</v>
      </c>
      <c r="GV79">
        <f t="shared" si="102"/>
        <v>0</v>
      </c>
      <c r="GW79">
        <v>1</v>
      </c>
      <c r="GX79">
        <f t="shared" si="103"/>
        <v>0</v>
      </c>
      <c r="HA79">
        <v>0</v>
      </c>
      <c r="HB79">
        <v>0</v>
      </c>
      <c r="HC79">
        <f t="shared" si="104"/>
        <v>0</v>
      </c>
      <c r="HE79" t="s">
        <v>3</v>
      </c>
      <c r="HF79" t="s">
        <v>3</v>
      </c>
      <c r="HM79" t="s">
        <v>3</v>
      </c>
      <c r="HN79" t="s">
        <v>3</v>
      </c>
      <c r="HO79" t="s">
        <v>3</v>
      </c>
      <c r="HP79" t="s">
        <v>3</v>
      </c>
      <c r="HQ79" t="s">
        <v>3</v>
      </c>
      <c r="HS79">
        <v>0</v>
      </c>
      <c r="IK79">
        <v>0</v>
      </c>
    </row>
    <row r="80" spans="1:255" x14ac:dyDescent="0.2">
      <c r="A80" s="2">
        <v>17</v>
      </c>
      <c r="B80" s="2">
        <v>1</v>
      </c>
      <c r="C80" s="2">
        <f>ROW(SmtRes!A171)</f>
        <v>171</v>
      </c>
      <c r="D80" s="2">
        <f>ROW(EtalonRes!A167)</f>
        <v>167</v>
      </c>
      <c r="E80" s="2" t="s">
        <v>90</v>
      </c>
      <c r="F80" s="2" t="s">
        <v>91</v>
      </c>
      <c r="G80" s="2" t="s">
        <v>92</v>
      </c>
      <c r="H80" s="2" t="s">
        <v>23</v>
      </c>
      <c r="I80" s="2">
        <f>ROUND(ROUND(40/100,4),9)</f>
        <v>0.4</v>
      </c>
      <c r="J80" s="2">
        <v>0</v>
      </c>
      <c r="K80" s="2">
        <f>ROUND(ROUND(40/100,4),9)</f>
        <v>0.4</v>
      </c>
      <c r="L80" s="2"/>
      <c r="M80" s="2"/>
      <c r="N80" s="2"/>
      <c r="O80" s="2">
        <f t="shared" si="73"/>
        <v>126.18</v>
      </c>
      <c r="P80" s="2">
        <f t="shared" si="74"/>
        <v>10.75</v>
      </c>
      <c r="Q80" s="2">
        <f>(ROUND((ROUND(((((ET80*1.25)*1.1))*AV80*I80),2)*BB80),2)+ROUND((ROUND(((AE80-(((EU80*1.25)*1.1)))*AV80*I80),2)*BS80),2))</f>
        <v>2.35</v>
      </c>
      <c r="R80" s="2">
        <f t="shared" si="75"/>
        <v>0.18</v>
      </c>
      <c r="S80" s="2">
        <f t="shared" si="76"/>
        <v>113.08</v>
      </c>
      <c r="T80" s="2">
        <f t="shared" si="77"/>
        <v>0</v>
      </c>
      <c r="U80" s="2">
        <f t="shared" si="78"/>
        <v>9.0865506600000003</v>
      </c>
      <c r="V80" s="2">
        <f t="shared" si="79"/>
        <v>0</v>
      </c>
      <c r="W80" s="2">
        <f t="shared" si="80"/>
        <v>0</v>
      </c>
      <c r="X80" s="2">
        <f t="shared" si="81"/>
        <v>123.45</v>
      </c>
      <c r="Y80" s="2">
        <f t="shared" si="82"/>
        <v>69.09</v>
      </c>
      <c r="Z80" s="2"/>
      <c r="AA80" s="2">
        <v>59204062</v>
      </c>
      <c r="AB80" s="2">
        <f t="shared" si="83"/>
        <v>297.34800000000001</v>
      </c>
      <c r="AC80" s="2">
        <f t="shared" si="84"/>
        <v>26.88</v>
      </c>
      <c r="AD80" s="2">
        <f>ROUND((((((ET80*1.25)*1.1))-(((EU80*1.25)*1.1)))+AE80),6)</f>
        <v>5.5137499999999999</v>
      </c>
      <c r="AE80" s="2">
        <f>ROUND((((EU80*1.25)*1.1)),6)</f>
        <v>0.41249999999999998</v>
      </c>
      <c r="AF80" s="2">
        <f>ROUND((((EV80*1.15)*1.1)),6)</f>
        <v>264.95425</v>
      </c>
      <c r="AG80" s="2">
        <f t="shared" si="85"/>
        <v>0</v>
      </c>
      <c r="AH80" s="2">
        <f>(((EW80*1.15)*1.1))</f>
        <v>21.289950000000001</v>
      </c>
      <c r="AI80" s="2">
        <f>(((EX80*1.25)*1.1))</f>
        <v>0</v>
      </c>
      <c r="AJ80" s="2">
        <f t="shared" si="86"/>
        <v>0</v>
      </c>
      <c r="AK80" s="2">
        <v>240.34</v>
      </c>
      <c r="AL80" s="2">
        <v>26.88</v>
      </c>
      <c r="AM80" s="2">
        <v>4.01</v>
      </c>
      <c r="AN80" s="2">
        <v>0.3</v>
      </c>
      <c r="AO80" s="2">
        <v>209.45</v>
      </c>
      <c r="AP80" s="2">
        <v>0</v>
      </c>
      <c r="AQ80" s="2">
        <v>16.829999999999998</v>
      </c>
      <c r="AR80" s="2">
        <v>0</v>
      </c>
      <c r="AS80" s="2">
        <v>0</v>
      </c>
      <c r="AT80" s="2">
        <v>109</v>
      </c>
      <c r="AU80" s="2">
        <v>61</v>
      </c>
      <c r="AV80" s="2">
        <v>1.0669999999999999</v>
      </c>
      <c r="AW80" s="2">
        <v>1</v>
      </c>
      <c r="AX80" s="2"/>
      <c r="AY80" s="2"/>
      <c r="AZ80" s="2">
        <v>1</v>
      </c>
      <c r="BA80" s="2">
        <v>1</v>
      </c>
      <c r="BB80" s="2">
        <v>1</v>
      </c>
      <c r="BC80" s="2">
        <v>1</v>
      </c>
      <c r="BD80" s="2" t="s">
        <v>3</v>
      </c>
      <c r="BE80" s="2" t="s">
        <v>3</v>
      </c>
      <c r="BF80" s="2" t="s">
        <v>3</v>
      </c>
      <c r="BG80" s="2" t="s">
        <v>3</v>
      </c>
      <c r="BH80" s="2">
        <v>0</v>
      </c>
      <c r="BI80" s="2">
        <v>1</v>
      </c>
      <c r="BJ80" s="2" t="s">
        <v>93</v>
      </c>
      <c r="BK80" s="2"/>
      <c r="BL80" s="2"/>
      <c r="BM80" s="2">
        <v>21</v>
      </c>
      <c r="BN80" s="2">
        <v>0</v>
      </c>
      <c r="BO80" s="2" t="s">
        <v>91</v>
      </c>
      <c r="BP80" s="2">
        <v>1</v>
      </c>
      <c r="BQ80" s="2">
        <v>30</v>
      </c>
      <c r="BR80" s="2">
        <v>0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 t="s">
        <v>3</v>
      </c>
      <c r="BZ80" s="2">
        <v>109</v>
      </c>
      <c r="CA80" s="2">
        <v>61</v>
      </c>
      <c r="CB80" s="2" t="s">
        <v>3</v>
      </c>
      <c r="CC80" s="2"/>
      <c r="CD80" s="2"/>
      <c r="CE80" s="2">
        <v>30</v>
      </c>
      <c r="CF80" s="2">
        <v>0</v>
      </c>
      <c r="CG80" s="2">
        <v>0</v>
      </c>
      <c r="CH80" s="2"/>
      <c r="CI80" s="2"/>
      <c r="CJ80" s="2"/>
      <c r="CK80" s="2"/>
      <c r="CL80" s="2"/>
      <c r="CM80" s="2">
        <v>0</v>
      </c>
      <c r="CN80" s="2" t="s">
        <v>1044</v>
      </c>
      <c r="CO80" s="2">
        <v>0</v>
      </c>
      <c r="CP80" s="2">
        <f t="shared" si="87"/>
        <v>126.17999999999999</v>
      </c>
      <c r="CQ80" s="2">
        <f t="shared" si="88"/>
        <v>26.88</v>
      </c>
      <c r="CR80" s="2">
        <f>(ROUND((ROUND(((((ET80*1.25)*1.1))*AV80*1),2)*BB80),2)+ROUND((ROUND(((AE80-(((EU80*1.25)*1.1)))*AV80*1),2)*BS80),2))</f>
        <v>5.88</v>
      </c>
      <c r="CS80" s="2">
        <f t="shared" si="89"/>
        <v>0.44</v>
      </c>
      <c r="CT80" s="2">
        <f t="shared" si="90"/>
        <v>282.70999999999998</v>
      </c>
      <c r="CU80" s="2">
        <f t="shared" si="91"/>
        <v>0</v>
      </c>
      <c r="CV80" s="2">
        <f t="shared" si="92"/>
        <v>22.716376650000001</v>
      </c>
      <c r="CW80" s="2">
        <f t="shared" si="93"/>
        <v>0</v>
      </c>
      <c r="CX80" s="2">
        <f t="shared" si="94"/>
        <v>0</v>
      </c>
      <c r="CY80" s="2">
        <f t="shared" si="95"/>
        <v>123.4534</v>
      </c>
      <c r="CZ80" s="2">
        <f t="shared" si="96"/>
        <v>69.0886</v>
      </c>
      <c r="DA80" s="2"/>
      <c r="DB80" s="2">
        <v>23</v>
      </c>
      <c r="DC80" s="2" t="s">
        <v>3</v>
      </c>
      <c r="DD80" s="2" t="s">
        <v>3</v>
      </c>
      <c r="DE80" s="2" t="s">
        <v>25</v>
      </c>
      <c r="DF80" s="2" t="s">
        <v>25</v>
      </c>
      <c r="DG80" s="2" t="s">
        <v>26</v>
      </c>
      <c r="DH80" s="2" t="s">
        <v>3</v>
      </c>
      <c r="DI80" s="2" t="s">
        <v>26</v>
      </c>
      <c r="DJ80" s="2" t="s">
        <v>25</v>
      </c>
      <c r="DK80" s="2" t="s">
        <v>3</v>
      </c>
      <c r="DL80" s="2" t="s">
        <v>3</v>
      </c>
      <c r="DM80" s="2" t="s">
        <v>3</v>
      </c>
      <c r="DN80" s="2">
        <v>0</v>
      </c>
      <c r="DO80" s="2">
        <v>0</v>
      </c>
      <c r="DP80" s="2">
        <v>1</v>
      </c>
      <c r="DQ80" s="2">
        <v>1</v>
      </c>
      <c r="DR80" s="2"/>
      <c r="DS80" s="2"/>
      <c r="DT80" s="2"/>
      <c r="DU80" s="2">
        <v>1003</v>
      </c>
      <c r="DV80" s="2" t="s">
        <v>23</v>
      </c>
      <c r="DW80" s="2" t="s">
        <v>23</v>
      </c>
      <c r="DX80" s="2">
        <v>100</v>
      </c>
      <c r="DY80" s="2"/>
      <c r="DZ80" s="2" t="s">
        <v>3</v>
      </c>
      <c r="EA80" s="2" t="s">
        <v>3</v>
      </c>
      <c r="EB80" s="2" t="s">
        <v>3</v>
      </c>
      <c r="EC80" s="2" t="s">
        <v>3</v>
      </c>
      <c r="ED80" s="2"/>
      <c r="EE80" s="2">
        <v>58807897</v>
      </c>
      <c r="EF80" s="2">
        <v>30</v>
      </c>
      <c r="EG80" s="2" t="s">
        <v>27</v>
      </c>
      <c r="EH80" s="2">
        <v>0</v>
      </c>
      <c r="EI80" s="2" t="s">
        <v>3</v>
      </c>
      <c r="EJ80" s="2">
        <v>1</v>
      </c>
      <c r="EK80" s="2">
        <v>21</v>
      </c>
      <c r="EL80" s="2" t="s">
        <v>28</v>
      </c>
      <c r="EM80" s="2" t="s">
        <v>29</v>
      </c>
      <c r="EN80" s="2"/>
      <c r="EO80" s="2" t="s">
        <v>30</v>
      </c>
      <c r="EP80" s="2"/>
      <c r="EQ80" s="2">
        <v>0</v>
      </c>
      <c r="ER80" s="2">
        <v>240.34</v>
      </c>
      <c r="ES80" s="2">
        <v>26.88</v>
      </c>
      <c r="ET80" s="2">
        <v>4.01</v>
      </c>
      <c r="EU80" s="2">
        <v>0.3</v>
      </c>
      <c r="EV80" s="2">
        <v>209.45</v>
      </c>
      <c r="EW80" s="2">
        <v>16.829999999999998</v>
      </c>
      <c r="EX80" s="2">
        <v>0</v>
      </c>
      <c r="EY80" s="2">
        <v>0</v>
      </c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>
        <v>0</v>
      </c>
      <c r="FR80" s="2">
        <v>0</v>
      </c>
      <c r="FS80" s="2">
        <v>0</v>
      </c>
      <c r="FT80" s="2"/>
      <c r="FU80" s="2"/>
      <c r="FV80" s="2"/>
      <c r="FW80" s="2"/>
      <c r="FX80" s="2">
        <v>109</v>
      </c>
      <c r="FY80" s="2">
        <v>61</v>
      </c>
      <c r="FZ80" s="2"/>
      <c r="GA80" s="2" t="s">
        <v>3</v>
      </c>
      <c r="GB80" s="2"/>
      <c r="GC80" s="2"/>
      <c r="GD80" s="2">
        <v>1</v>
      </c>
      <c r="GE80" s="2"/>
      <c r="GF80" s="2">
        <v>-1302427177</v>
      </c>
      <c r="GG80" s="2">
        <v>2</v>
      </c>
      <c r="GH80" s="2">
        <v>1</v>
      </c>
      <c r="GI80" s="2">
        <v>2</v>
      </c>
      <c r="GJ80" s="2">
        <v>0</v>
      </c>
      <c r="GK80" s="2">
        <v>0</v>
      </c>
      <c r="GL80" s="2">
        <f t="shared" si="97"/>
        <v>0</v>
      </c>
      <c r="GM80" s="2">
        <f t="shared" si="98"/>
        <v>318.72000000000003</v>
      </c>
      <c r="GN80" s="2">
        <f t="shared" si="99"/>
        <v>318.72000000000003</v>
      </c>
      <c r="GO80" s="2">
        <f t="shared" si="100"/>
        <v>0</v>
      </c>
      <c r="GP80" s="2">
        <f t="shared" si="101"/>
        <v>0</v>
      </c>
      <c r="GQ80" s="2"/>
      <c r="GR80" s="2">
        <v>0</v>
      </c>
      <c r="GS80" s="2">
        <v>3</v>
      </c>
      <c r="GT80" s="2">
        <v>0</v>
      </c>
      <c r="GU80" s="2" t="s">
        <v>3</v>
      </c>
      <c r="GV80" s="2">
        <f t="shared" si="102"/>
        <v>0</v>
      </c>
      <c r="GW80" s="2">
        <v>1</v>
      </c>
      <c r="GX80" s="2">
        <f t="shared" si="103"/>
        <v>0</v>
      </c>
      <c r="GY80" s="2"/>
      <c r="GZ80" s="2"/>
      <c r="HA80" s="2">
        <v>0</v>
      </c>
      <c r="HB80" s="2">
        <v>0</v>
      </c>
      <c r="HC80" s="2">
        <f t="shared" si="104"/>
        <v>0</v>
      </c>
      <c r="HD80" s="2"/>
      <c r="HE80" s="2" t="s">
        <v>3</v>
      </c>
      <c r="HF80" s="2" t="s">
        <v>3</v>
      </c>
      <c r="HG80" s="2"/>
      <c r="HH80" s="2"/>
      <c r="HI80" s="2"/>
      <c r="HJ80" s="2"/>
      <c r="HK80" s="2"/>
      <c r="HL80" s="2"/>
      <c r="HM80" s="2" t="s">
        <v>3</v>
      </c>
      <c r="HN80" s="2" t="s">
        <v>3</v>
      </c>
      <c r="HO80" s="2" t="s">
        <v>3</v>
      </c>
      <c r="HP80" s="2" t="s">
        <v>3</v>
      </c>
      <c r="HQ80" s="2" t="s">
        <v>3</v>
      </c>
      <c r="HR80" s="2"/>
      <c r="HS80" s="2">
        <v>0</v>
      </c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>
        <v>0</v>
      </c>
      <c r="IL80" s="2"/>
      <c r="IM80" s="2"/>
      <c r="IN80" s="2"/>
      <c r="IO80" s="2"/>
      <c r="IP80" s="2"/>
      <c r="IQ80" s="2"/>
      <c r="IR80" s="2"/>
      <c r="IS80" s="2"/>
      <c r="IT80" s="2"/>
      <c r="IU80" s="2"/>
    </row>
    <row r="81" spans="1:255" x14ac:dyDescent="0.2">
      <c r="A81">
        <v>17</v>
      </c>
      <c r="B81">
        <v>1</v>
      </c>
      <c r="C81">
        <f>ROW(SmtRes!A182)</f>
        <v>182</v>
      </c>
      <c r="D81">
        <f>ROW(EtalonRes!A178)</f>
        <v>178</v>
      </c>
      <c r="E81" t="s">
        <v>90</v>
      </c>
      <c r="F81" t="s">
        <v>91</v>
      </c>
      <c r="G81" t="s">
        <v>92</v>
      </c>
      <c r="H81" t="s">
        <v>23</v>
      </c>
      <c r="I81">
        <f>ROUND(ROUND(40/100,4),9)</f>
        <v>0.4</v>
      </c>
      <c r="J81">
        <v>0</v>
      </c>
      <c r="K81">
        <f>ROUND(ROUND(40/100,4),9)</f>
        <v>0.4</v>
      </c>
      <c r="O81">
        <f t="shared" si="73"/>
        <v>6268.72</v>
      </c>
      <c r="P81">
        <f t="shared" si="74"/>
        <v>21.07</v>
      </c>
      <c r="Q81">
        <f>(ROUND((ROUND(((((ET81*1.25)*1.1))*AV81*I81),2)*BB81),2)+ROUND((ROUND(((AE81-(((EU81*1.25)*1.1)))*AV81*I81),2)*BS81),2))</f>
        <v>29.38</v>
      </c>
      <c r="R81">
        <f t="shared" si="75"/>
        <v>9.9</v>
      </c>
      <c r="S81">
        <f t="shared" si="76"/>
        <v>6218.27</v>
      </c>
      <c r="T81">
        <f t="shared" si="77"/>
        <v>0</v>
      </c>
      <c r="U81">
        <f t="shared" si="78"/>
        <v>9.0865506600000003</v>
      </c>
      <c r="V81">
        <f t="shared" si="79"/>
        <v>0</v>
      </c>
      <c r="W81">
        <f t="shared" si="80"/>
        <v>0</v>
      </c>
      <c r="X81">
        <f t="shared" si="81"/>
        <v>6788.71</v>
      </c>
      <c r="Y81">
        <f t="shared" si="82"/>
        <v>3799.18</v>
      </c>
      <c r="AA81">
        <v>59204059</v>
      </c>
      <c r="AB81">
        <f t="shared" si="83"/>
        <v>297.34800000000001</v>
      </c>
      <c r="AC81">
        <f t="shared" si="84"/>
        <v>26.88</v>
      </c>
      <c r="AD81">
        <f>ROUND((((((ET81*1.25)*1.1))-(((EU81*1.25)*1.1)))+AE81),6)</f>
        <v>5.5137499999999999</v>
      </c>
      <c r="AE81">
        <f>ROUND((((EU81*1.25)*1.1)),6)</f>
        <v>0.41249999999999998</v>
      </c>
      <c r="AF81">
        <f>ROUND((((EV81*1.15)*1.1)),6)</f>
        <v>264.95425</v>
      </c>
      <c r="AG81">
        <f t="shared" si="85"/>
        <v>0</v>
      </c>
      <c r="AH81">
        <f>(((EW81*1.15)*1.1))</f>
        <v>21.289950000000001</v>
      </c>
      <c r="AI81">
        <f>(((EX81*1.25)*1.1))</f>
        <v>0</v>
      </c>
      <c r="AJ81">
        <f t="shared" si="86"/>
        <v>0</v>
      </c>
      <c r="AK81">
        <v>240.34</v>
      </c>
      <c r="AL81">
        <v>26.88</v>
      </c>
      <c r="AM81">
        <v>4.01</v>
      </c>
      <c r="AN81">
        <v>0.3</v>
      </c>
      <c r="AO81">
        <v>209.45</v>
      </c>
      <c r="AP81">
        <v>0</v>
      </c>
      <c r="AQ81">
        <v>16.829999999999998</v>
      </c>
      <c r="AR81">
        <v>0</v>
      </c>
      <c r="AS81">
        <v>0</v>
      </c>
      <c r="AT81">
        <v>109</v>
      </c>
      <c r="AU81">
        <v>61</v>
      </c>
      <c r="AV81">
        <v>1.0669999999999999</v>
      </c>
      <c r="AW81">
        <v>1</v>
      </c>
      <c r="AZ81">
        <v>1</v>
      </c>
      <c r="BA81">
        <v>54.99</v>
      </c>
      <c r="BB81">
        <v>12.5</v>
      </c>
      <c r="BC81">
        <v>1.96</v>
      </c>
      <c r="BD81" t="s">
        <v>3</v>
      </c>
      <c r="BE81" t="s">
        <v>3</v>
      </c>
      <c r="BF81" t="s">
        <v>3</v>
      </c>
      <c r="BG81" t="s">
        <v>3</v>
      </c>
      <c r="BH81">
        <v>0</v>
      </c>
      <c r="BI81">
        <v>1</v>
      </c>
      <c r="BJ81" t="s">
        <v>93</v>
      </c>
      <c r="BM81">
        <v>21</v>
      </c>
      <c r="BN81">
        <v>0</v>
      </c>
      <c r="BO81" t="s">
        <v>91</v>
      </c>
      <c r="BP81">
        <v>1</v>
      </c>
      <c r="BQ81">
        <v>30</v>
      </c>
      <c r="BR81">
        <v>0</v>
      </c>
      <c r="BS81">
        <v>54.99</v>
      </c>
      <c r="BT81">
        <v>1</v>
      </c>
      <c r="BU81">
        <v>1</v>
      </c>
      <c r="BV81">
        <v>1</v>
      </c>
      <c r="BW81">
        <v>1</v>
      </c>
      <c r="BX81">
        <v>1</v>
      </c>
      <c r="BY81" t="s">
        <v>3</v>
      </c>
      <c r="BZ81">
        <v>109</v>
      </c>
      <c r="CA81">
        <v>61</v>
      </c>
      <c r="CB81" t="s">
        <v>3</v>
      </c>
      <c r="CE81">
        <v>30</v>
      </c>
      <c r="CF81">
        <v>0</v>
      </c>
      <c r="CG81">
        <v>0</v>
      </c>
      <c r="CM81">
        <v>0</v>
      </c>
      <c r="CN81" t="s">
        <v>1044</v>
      </c>
      <c r="CO81">
        <v>0</v>
      </c>
      <c r="CP81">
        <f t="shared" si="87"/>
        <v>6268.72</v>
      </c>
      <c r="CQ81">
        <f t="shared" si="88"/>
        <v>52.68</v>
      </c>
      <c r="CR81">
        <f>(ROUND((ROUND(((((ET81*1.25)*1.1))*AV81*1),2)*BB81),2)+ROUND((ROUND(((AE81-(((EU81*1.25)*1.1)))*AV81*1),2)*BS81),2))</f>
        <v>73.5</v>
      </c>
      <c r="CS81">
        <f t="shared" si="89"/>
        <v>24.2</v>
      </c>
      <c r="CT81">
        <f t="shared" si="90"/>
        <v>15546.22</v>
      </c>
      <c r="CU81">
        <f t="shared" si="91"/>
        <v>0</v>
      </c>
      <c r="CV81">
        <f t="shared" si="92"/>
        <v>22.716376650000001</v>
      </c>
      <c r="CW81">
        <f t="shared" si="93"/>
        <v>0</v>
      </c>
      <c r="CX81">
        <f t="shared" si="94"/>
        <v>0</v>
      </c>
      <c r="CY81">
        <f t="shared" si="95"/>
        <v>6788.7053000000005</v>
      </c>
      <c r="CZ81">
        <f t="shared" si="96"/>
        <v>3799.1837</v>
      </c>
      <c r="DB81">
        <v>25</v>
      </c>
      <c r="DC81" t="s">
        <v>3</v>
      </c>
      <c r="DD81" t="s">
        <v>3</v>
      </c>
      <c r="DE81" t="s">
        <v>25</v>
      </c>
      <c r="DF81" t="s">
        <v>25</v>
      </c>
      <c r="DG81" t="s">
        <v>26</v>
      </c>
      <c r="DH81" t="s">
        <v>3</v>
      </c>
      <c r="DI81" t="s">
        <v>26</v>
      </c>
      <c r="DJ81" t="s">
        <v>25</v>
      </c>
      <c r="DK81" t="s">
        <v>3</v>
      </c>
      <c r="DL81" t="s">
        <v>3</v>
      </c>
      <c r="DM81" t="s">
        <v>3</v>
      </c>
      <c r="DN81">
        <v>0</v>
      </c>
      <c r="DO81">
        <v>0</v>
      </c>
      <c r="DP81">
        <v>1</v>
      </c>
      <c r="DQ81">
        <v>1</v>
      </c>
      <c r="DU81">
        <v>1003</v>
      </c>
      <c r="DV81" t="s">
        <v>23</v>
      </c>
      <c r="DW81" t="s">
        <v>23</v>
      </c>
      <c r="DX81">
        <v>100</v>
      </c>
      <c r="DZ81" t="s">
        <v>3</v>
      </c>
      <c r="EA81" t="s">
        <v>3</v>
      </c>
      <c r="EB81" t="s">
        <v>3</v>
      </c>
      <c r="EC81" t="s">
        <v>3</v>
      </c>
      <c r="EE81">
        <v>58807897</v>
      </c>
      <c r="EF81">
        <v>30</v>
      </c>
      <c r="EG81" t="s">
        <v>27</v>
      </c>
      <c r="EH81">
        <v>0</v>
      </c>
      <c r="EI81" t="s">
        <v>3</v>
      </c>
      <c r="EJ81">
        <v>1</v>
      </c>
      <c r="EK81">
        <v>21</v>
      </c>
      <c r="EL81" t="s">
        <v>28</v>
      </c>
      <c r="EM81" t="s">
        <v>29</v>
      </c>
      <c r="EO81" t="s">
        <v>30</v>
      </c>
      <c r="EQ81">
        <v>0</v>
      </c>
      <c r="ER81">
        <v>240.34</v>
      </c>
      <c r="ES81">
        <v>26.88</v>
      </c>
      <c r="ET81">
        <v>4.01</v>
      </c>
      <c r="EU81">
        <v>0.3</v>
      </c>
      <c r="EV81">
        <v>209.45</v>
      </c>
      <c r="EW81">
        <v>16.829999999999998</v>
      </c>
      <c r="EX81">
        <v>0</v>
      </c>
      <c r="EY81">
        <v>0</v>
      </c>
      <c r="FQ81">
        <v>0</v>
      </c>
      <c r="FR81">
        <v>0</v>
      </c>
      <c r="FS81">
        <v>0</v>
      </c>
      <c r="FX81">
        <v>109</v>
      </c>
      <c r="FY81">
        <v>61</v>
      </c>
      <c r="GA81" t="s">
        <v>3</v>
      </c>
      <c r="GD81">
        <v>1</v>
      </c>
      <c r="GF81">
        <v>-1302427177</v>
      </c>
      <c r="GG81">
        <v>2</v>
      </c>
      <c r="GH81">
        <v>1</v>
      </c>
      <c r="GI81">
        <v>2</v>
      </c>
      <c r="GJ81">
        <v>0</v>
      </c>
      <c r="GK81">
        <v>0</v>
      </c>
      <c r="GL81">
        <f t="shared" si="97"/>
        <v>0</v>
      </c>
      <c r="GM81">
        <f t="shared" si="98"/>
        <v>16856.61</v>
      </c>
      <c r="GN81">
        <f t="shared" si="99"/>
        <v>16856.61</v>
      </c>
      <c r="GO81">
        <f t="shared" si="100"/>
        <v>0</v>
      </c>
      <c r="GP81">
        <f t="shared" si="101"/>
        <v>0</v>
      </c>
      <c r="GR81">
        <v>0</v>
      </c>
      <c r="GS81">
        <v>3</v>
      </c>
      <c r="GT81">
        <v>0</v>
      </c>
      <c r="GU81" t="s">
        <v>3</v>
      </c>
      <c r="GV81">
        <f t="shared" si="102"/>
        <v>0</v>
      </c>
      <c r="GW81">
        <v>1</v>
      </c>
      <c r="GX81">
        <f t="shared" si="103"/>
        <v>0</v>
      </c>
      <c r="HA81">
        <v>0</v>
      </c>
      <c r="HB81">
        <v>0</v>
      </c>
      <c r="HC81">
        <f t="shared" si="104"/>
        <v>0</v>
      </c>
      <c r="HE81" t="s">
        <v>3</v>
      </c>
      <c r="HF81" t="s">
        <v>3</v>
      </c>
      <c r="HM81" t="s">
        <v>3</v>
      </c>
      <c r="HN81" t="s">
        <v>3</v>
      </c>
      <c r="HO81" t="s">
        <v>3</v>
      </c>
      <c r="HP81" t="s">
        <v>3</v>
      </c>
      <c r="HQ81" t="s">
        <v>3</v>
      </c>
      <c r="HS81">
        <v>0</v>
      </c>
      <c r="IK81">
        <v>0</v>
      </c>
    </row>
    <row r="82" spans="1:255" x14ac:dyDescent="0.2">
      <c r="A82" s="2">
        <v>18</v>
      </c>
      <c r="B82" s="2">
        <v>1</v>
      </c>
      <c r="C82" s="2">
        <v>170</v>
      </c>
      <c r="D82" s="2"/>
      <c r="E82" s="2" t="s">
        <v>94</v>
      </c>
      <c r="F82" s="2" t="s">
        <v>95</v>
      </c>
      <c r="G82" s="2" t="s">
        <v>96</v>
      </c>
      <c r="H82" s="2" t="s">
        <v>34</v>
      </c>
      <c r="I82" s="2">
        <f>I80*J82</f>
        <v>40</v>
      </c>
      <c r="J82" s="2">
        <v>100</v>
      </c>
      <c r="K82" s="2">
        <v>100</v>
      </c>
      <c r="L82" s="2"/>
      <c r="M82" s="2"/>
      <c r="N82" s="2"/>
      <c r="O82" s="2">
        <f t="shared" si="73"/>
        <v>2051.1999999999998</v>
      </c>
      <c r="P82" s="2">
        <f t="shared" si="74"/>
        <v>2051.1999999999998</v>
      </c>
      <c r="Q82" s="2">
        <f t="shared" ref="Q82:Q87" si="115">(ROUND((ROUND(((ET82)*AV82*I82),2)*BB82),2)+ROUND((ROUND(((AE82-(EU82))*AV82*I82),2)*BS82),2))</f>
        <v>0</v>
      </c>
      <c r="R82" s="2">
        <f t="shared" si="75"/>
        <v>0</v>
      </c>
      <c r="S82" s="2">
        <f t="shared" si="76"/>
        <v>0</v>
      </c>
      <c r="T82" s="2">
        <f t="shared" si="77"/>
        <v>0</v>
      </c>
      <c r="U82" s="2">
        <f t="shared" si="78"/>
        <v>0</v>
      </c>
      <c r="V82" s="2">
        <f t="shared" si="79"/>
        <v>0</v>
      </c>
      <c r="W82" s="2">
        <f t="shared" si="80"/>
        <v>0</v>
      </c>
      <c r="X82" s="2">
        <f t="shared" si="81"/>
        <v>0</v>
      </c>
      <c r="Y82" s="2">
        <f t="shared" si="82"/>
        <v>0</v>
      </c>
      <c r="Z82" s="2"/>
      <c r="AA82" s="2">
        <v>59204062</v>
      </c>
      <c r="AB82" s="2">
        <f t="shared" si="83"/>
        <v>51.28</v>
      </c>
      <c r="AC82" s="2">
        <f t="shared" si="84"/>
        <v>51.28</v>
      </c>
      <c r="AD82" s="2">
        <f t="shared" ref="AD82:AD87" si="116">ROUND((((ET82)-(EU82))+AE82),6)</f>
        <v>0</v>
      </c>
      <c r="AE82" s="2">
        <f t="shared" ref="AE82:AF87" si="117">ROUND((EU82),6)</f>
        <v>0</v>
      </c>
      <c r="AF82" s="2">
        <f t="shared" si="117"/>
        <v>0</v>
      </c>
      <c r="AG82" s="2">
        <f t="shared" si="85"/>
        <v>0</v>
      </c>
      <c r="AH82" s="2">
        <f t="shared" ref="AH82:AI87" si="118">(EW82)</f>
        <v>0</v>
      </c>
      <c r="AI82" s="2">
        <f t="shared" si="118"/>
        <v>0</v>
      </c>
      <c r="AJ82" s="2">
        <f t="shared" si="86"/>
        <v>0</v>
      </c>
      <c r="AK82" s="2">
        <v>51.28</v>
      </c>
      <c r="AL82" s="2">
        <v>51.28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109</v>
      </c>
      <c r="AU82" s="2">
        <v>61</v>
      </c>
      <c r="AV82" s="2">
        <v>1</v>
      </c>
      <c r="AW82" s="2">
        <v>1</v>
      </c>
      <c r="AX82" s="2"/>
      <c r="AY82" s="2"/>
      <c r="AZ82" s="2">
        <v>1</v>
      </c>
      <c r="BA82" s="2">
        <v>1</v>
      </c>
      <c r="BB82" s="2">
        <v>1</v>
      </c>
      <c r="BC82" s="2">
        <v>1</v>
      </c>
      <c r="BD82" s="2" t="s">
        <v>3</v>
      </c>
      <c r="BE82" s="2" t="s">
        <v>3</v>
      </c>
      <c r="BF82" s="2" t="s">
        <v>3</v>
      </c>
      <c r="BG82" s="2" t="s">
        <v>3</v>
      </c>
      <c r="BH82" s="2">
        <v>3</v>
      </c>
      <c r="BI82" s="2">
        <v>1</v>
      </c>
      <c r="BJ82" s="2" t="s">
        <v>97</v>
      </c>
      <c r="BK82" s="2"/>
      <c r="BL82" s="2"/>
      <c r="BM82" s="2">
        <v>21</v>
      </c>
      <c r="BN82" s="2">
        <v>0</v>
      </c>
      <c r="BO82" s="2" t="s">
        <v>3</v>
      </c>
      <c r="BP82" s="2">
        <v>0</v>
      </c>
      <c r="BQ82" s="2">
        <v>30</v>
      </c>
      <c r="BR82" s="2">
        <v>0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 t="s">
        <v>3</v>
      </c>
      <c r="BZ82" s="2">
        <v>109</v>
      </c>
      <c r="CA82" s="2">
        <v>61</v>
      </c>
      <c r="CB82" s="2" t="s">
        <v>3</v>
      </c>
      <c r="CC82" s="2"/>
      <c r="CD82" s="2"/>
      <c r="CE82" s="2">
        <v>30</v>
      </c>
      <c r="CF82" s="2">
        <v>0</v>
      </c>
      <c r="CG82" s="2">
        <v>0</v>
      </c>
      <c r="CH82" s="2"/>
      <c r="CI82" s="2"/>
      <c r="CJ82" s="2"/>
      <c r="CK82" s="2"/>
      <c r="CL82" s="2"/>
      <c r="CM82" s="2">
        <v>0</v>
      </c>
      <c r="CN82" s="2" t="s">
        <v>3</v>
      </c>
      <c r="CO82" s="2">
        <v>0</v>
      </c>
      <c r="CP82" s="2">
        <f t="shared" si="87"/>
        <v>2051.1999999999998</v>
      </c>
      <c r="CQ82" s="2">
        <f t="shared" si="88"/>
        <v>51.28</v>
      </c>
      <c r="CR82" s="2">
        <f t="shared" ref="CR82:CR87" si="119">(ROUND((ROUND(((ET82)*AV82*1),2)*BB82),2)+ROUND((ROUND(((AE82-(EU82))*AV82*1),2)*BS82),2))</f>
        <v>0</v>
      </c>
      <c r="CS82" s="2">
        <f t="shared" si="89"/>
        <v>0</v>
      </c>
      <c r="CT82" s="2">
        <f t="shared" si="90"/>
        <v>0</v>
      </c>
      <c r="CU82" s="2">
        <f t="shared" si="91"/>
        <v>0</v>
      </c>
      <c r="CV82" s="2">
        <f t="shared" si="92"/>
        <v>0</v>
      </c>
      <c r="CW82" s="2">
        <f t="shared" si="93"/>
        <v>0</v>
      </c>
      <c r="CX82" s="2">
        <f t="shared" si="94"/>
        <v>0</v>
      </c>
      <c r="CY82" s="2">
        <f t="shared" si="95"/>
        <v>0</v>
      </c>
      <c r="CZ82" s="2">
        <f t="shared" si="96"/>
        <v>0</v>
      </c>
      <c r="DA82" s="2"/>
      <c r="DB82" s="2"/>
      <c r="DC82" s="2" t="s">
        <v>3</v>
      </c>
      <c r="DD82" s="2" t="s">
        <v>3</v>
      </c>
      <c r="DE82" s="2" t="s">
        <v>3</v>
      </c>
      <c r="DF82" s="2" t="s">
        <v>3</v>
      </c>
      <c r="DG82" s="2" t="s">
        <v>3</v>
      </c>
      <c r="DH82" s="2" t="s">
        <v>3</v>
      </c>
      <c r="DI82" s="2" t="s">
        <v>3</v>
      </c>
      <c r="DJ82" s="2" t="s">
        <v>3</v>
      </c>
      <c r="DK82" s="2" t="s">
        <v>3</v>
      </c>
      <c r="DL82" s="2" t="s">
        <v>3</v>
      </c>
      <c r="DM82" s="2" t="s">
        <v>3</v>
      </c>
      <c r="DN82" s="2">
        <v>0</v>
      </c>
      <c r="DO82" s="2">
        <v>0</v>
      </c>
      <c r="DP82" s="2">
        <v>1</v>
      </c>
      <c r="DQ82" s="2">
        <v>1</v>
      </c>
      <c r="DR82" s="2"/>
      <c r="DS82" s="2"/>
      <c r="DT82" s="2"/>
      <c r="DU82" s="2">
        <v>1003</v>
      </c>
      <c r="DV82" s="2" t="s">
        <v>34</v>
      </c>
      <c r="DW82" s="2" t="s">
        <v>34</v>
      </c>
      <c r="DX82" s="2">
        <v>1</v>
      </c>
      <c r="DY82" s="2"/>
      <c r="DZ82" s="2" t="s">
        <v>3</v>
      </c>
      <c r="EA82" s="2" t="s">
        <v>3</v>
      </c>
      <c r="EB82" s="2" t="s">
        <v>3</v>
      </c>
      <c r="EC82" s="2" t="s">
        <v>3</v>
      </c>
      <c r="ED82" s="2"/>
      <c r="EE82" s="2">
        <v>58807897</v>
      </c>
      <c r="EF82" s="2">
        <v>30</v>
      </c>
      <c r="EG82" s="2" t="s">
        <v>27</v>
      </c>
      <c r="EH82" s="2">
        <v>0</v>
      </c>
      <c r="EI82" s="2" t="s">
        <v>3</v>
      </c>
      <c r="EJ82" s="2">
        <v>1</v>
      </c>
      <c r="EK82" s="2">
        <v>21</v>
      </c>
      <c r="EL82" s="2" t="s">
        <v>28</v>
      </c>
      <c r="EM82" s="2" t="s">
        <v>29</v>
      </c>
      <c r="EN82" s="2"/>
      <c r="EO82" s="2" t="s">
        <v>3</v>
      </c>
      <c r="EP82" s="2"/>
      <c r="EQ82" s="2">
        <v>0</v>
      </c>
      <c r="ER82" s="2">
        <v>51.28</v>
      </c>
      <c r="ES82" s="2">
        <v>51.28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>
        <v>0</v>
      </c>
      <c r="FR82" s="2">
        <v>0</v>
      </c>
      <c r="FS82" s="2">
        <v>0</v>
      </c>
      <c r="FT82" s="2"/>
      <c r="FU82" s="2"/>
      <c r="FV82" s="2"/>
      <c r="FW82" s="2"/>
      <c r="FX82" s="2">
        <v>109</v>
      </c>
      <c r="FY82" s="2">
        <v>61</v>
      </c>
      <c r="FZ82" s="2"/>
      <c r="GA82" s="2" t="s">
        <v>3</v>
      </c>
      <c r="GB82" s="2"/>
      <c r="GC82" s="2"/>
      <c r="GD82" s="2">
        <v>1</v>
      </c>
      <c r="GE82" s="2"/>
      <c r="GF82" s="2">
        <v>-92831099</v>
      </c>
      <c r="GG82" s="2">
        <v>2</v>
      </c>
      <c r="GH82" s="2">
        <v>1</v>
      </c>
      <c r="GI82" s="2">
        <v>-2</v>
      </c>
      <c r="GJ82" s="2">
        <v>0</v>
      </c>
      <c r="GK82" s="2">
        <v>0</v>
      </c>
      <c r="GL82" s="2">
        <f t="shared" si="97"/>
        <v>0</v>
      </c>
      <c r="GM82" s="2">
        <f t="shared" si="98"/>
        <v>2051.1999999999998</v>
      </c>
      <c r="GN82" s="2">
        <f t="shared" si="99"/>
        <v>2051.1999999999998</v>
      </c>
      <c r="GO82" s="2">
        <f t="shared" si="100"/>
        <v>0</v>
      </c>
      <c r="GP82" s="2">
        <f t="shared" si="101"/>
        <v>0</v>
      </c>
      <c r="GQ82" s="2"/>
      <c r="GR82" s="2">
        <v>0</v>
      </c>
      <c r="GS82" s="2">
        <v>3</v>
      </c>
      <c r="GT82" s="2">
        <v>0</v>
      </c>
      <c r="GU82" s="2" t="s">
        <v>3</v>
      </c>
      <c r="GV82" s="2">
        <f t="shared" si="102"/>
        <v>0</v>
      </c>
      <c r="GW82" s="2">
        <v>1</v>
      </c>
      <c r="GX82" s="2">
        <f t="shared" si="103"/>
        <v>0</v>
      </c>
      <c r="GY82" s="2"/>
      <c r="GZ82" s="2"/>
      <c r="HA82" s="2">
        <v>0</v>
      </c>
      <c r="HB82" s="2">
        <v>0</v>
      </c>
      <c r="HC82" s="2">
        <f t="shared" si="104"/>
        <v>0</v>
      </c>
      <c r="HD82" s="2"/>
      <c r="HE82" s="2" t="s">
        <v>3</v>
      </c>
      <c r="HF82" s="2" t="s">
        <v>3</v>
      </c>
      <c r="HG82" s="2"/>
      <c r="HH82" s="2"/>
      <c r="HI82" s="2"/>
      <c r="HJ82" s="2"/>
      <c r="HK82" s="2"/>
      <c r="HL82" s="2"/>
      <c r="HM82" s="2" t="s">
        <v>3</v>
      </c>
      <c r="HN82" s="2" t="s">
        <v>3</v>
      </c>
      <c r="HO82" s="2" t="s">
        <v>3</v>
      </c>
      <c r="HP82" s="2" t="s">
        <v>3</v>
      </c>
      <c r="HQ82" s="2" t="s">
        <v>3</v>
      </c>
      <c r="HR82" s="2"/>
      <c r="HS82" s="2">
        <v>0</v>
      </c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>
        <v>0</v>
      </c>
      <c r="IL82" s="2"/>
      <c r="IM82" s="2"/>
      <c r="IN82" s="2"/>
      <c r="IO82" s="2"/>
      <c r="IP82" s="2"/>
      <c r="IQ82" s="2"/>
      <c r="IR82" s="2"/>
      <c r="IS82" s="2"/>
      <c r="IT82" s="2"/>
      <c r="IU82" s="2"/>
    </row>
    <row r="83" spans="1:255" x14ac:dyDescent="0.2">
      <c r="A83">
        <v>18</v>
      </c>
      <c r="B83">
        <v>1</v>
      </c>
      <c r="C83">
        <v>181</v>
      </c>
      <c r="E83" t="s">
        <v>94</v>
      </c>
      <c r="F83" t="s">
        <v>95</v>
      </c>
      <c r="G83" t="s">
        <v>96</v>
      </c>
      <c r="H83" t="s">
        <v>34</v>
      </c>
      <c r="I83">
        <f>I81*J83</f>
        <v>40</v>
      </c>
      <c r="J83">
        <v>100</v>
      </c>
      <c r="K83">
        <v>100</v>
      </c>
      <c r="O83">
        <f t="shared" si="73"/>
        <v>42480.35</v>
      </c>
      <c r="P83">
        <f t="shared" si="74"/>
        <v>42480.35</v>
      </c>
      <c r="Q83">
        <f t="shared" si="115"/>
        <v>0</v>
      </c>
      <c r="R83">
        <f t="shared" si="75"/>
        <v>0</v>
      </c>
      <c r="S83">
        <f t="shared" si="76"/>
        <v>0</v>
      </c>
      <c r="T83">
        <f t="shared" si="77"/>
        <v>0</v>
      </c>
      <c r="U83">
        <f t="shared" si="78"/>
        <v>0</v>
      </c>
      <c r="V83">
        <f t="shared" si="79"/>
        <v>0</v>
      </c>
      <c r="W83">
        <f t="shared" si="80"/>
        <v>0</v>
      </c>
      <c r="X83">
        <f t="shared" si="81"/>
        <v>0</v>
      </c>
      <c r="Y83">
        <f t="shared" si="82"/>
        <v>0</v>
      </c>
      <c r="AA83">
        <v>59204059</v>
      </c>
      <c r="AB83">
        <f t="shared" si="83"/>
        <v>51.28</v>
      </c>
      <c r="AC83">
        <f t="shared" si="84"/>
        <v>51.28</v>
      </c>
      <c r="AD83">
        <f t="shared" si="116"/>
        <v>0</v>
      </c>
      <c r="AE83">
        <f t="shared" si="117"/>
        <v>0</v>
      </c>
      <c r="AF83">
        <f t="shared" si="117"/>
        <v>0</v>
      </c>
      <c r="AG83">
        <f t="shared" si="85"/>
        <v>0</v>
      </c>
      <c r="AH83">
        <f t="shared" si="118"/>
        <v>0</v>
      </c>
      <c r="AI83">
        <f t="shared" si="118"/>
        <v>0</v>
      </c>
      <c r="AJ83">
        <f t="shared" si="86"/>
        <v>0</v>
      </c>
      <c r="AK83">
        <v>51.28</v>
      </c>
      <c r="AL83">
        <v>51.28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109</v>
      </c>
      <c r="AU83">
        <v>61</v>
      </c>
      <c r="AV83">
        <v>1</v>
      </c>
      <c r="AW83">
        <v>1</v>
      </c>
      <c r="AZ83">
        <v>1</v>
      </c>
      <c r="BA83">
        <v>1</v>
      </c>
      <c r="BB83">
        <v>1</v>
      </c>
      <c r="BC83">
        <v>20.71</v>
      </c>
      <c r="BD83" t="s">
        <v>3</v>
      </c>
      <c r="BE83" t="s">
        <v>3</v>
      </c>
      <c r="BF83" t="s">
        <v>3</v>
      </c>
      <c r="BG83" t="s">
        <v>3</v>
      </c>
      <c r="BH83">
        <v>3</v>
      </c>
      <c r="BI83">
        <v>1</v>
      </c>
      <c r="BJ83" t="s">
        <v>97</v>
      </c>
      <c r="BM83">
        <v>21</v>
      </c>
      <c r="BN83">
        <v>0</v>
      </c>
      <c r="BO83" t="s">
        <v>95</v>
      </c>
      <c r="BP83">
        <v>1</v>
      </c>
      <c r="BQ83">
        <v>30</v>
      </c>
      <c r="BR83">
        <v>0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 t="s">
        <v>3</v>
      </c>
      <c r="BZ83">
        <v>109</v>
      </c>
      <c r="CA83">
        <v>61</v>
      </c>
      <c r="CB83" t="s">
        <v>3</v>
      </c>
      <c r="CE83">
        <v>30</v>
      </c>
      <c r="CF83">
        <v>0</v>
      </c>
      <c r="CG83">
        <v>0</v>
      </c>
      <c r="CM83">
        <v>0</v>
      </c>
      <c r="CN83" t="s">
        <v>3</v>
      </c>
      <c r="CO83">
        <v>0</v>
      </c>
      <c r="CP83">
        <f t="shared" si="87"/>
        <v>42480.35</v>
      </c>
      <c r="CQ83">
        <f t="shared" si="88"/>
        <v>1062.01</v>
      </c>
      <c r="CR83">
        <f t="shared" si="119"/>
        <v>0</v>
      </c>
      <c r="CS83">
        <f t="shared" si="89"/>
        <v>0</v>
      </c>
      <c r="CT83">
        <f t="shared" si="90"/>
        <v>0</v>
      </c>
      <c r="CU83">
        <f t="shared" si="91"/>
        <v>0</v>
      </c>
      <c r="CV83">
        <f t="shared" si="92"/>
        <v>0</v>
      </c>
      <c r="CW83">
        <f t="shared" si="93"/>
        <v>0</v>
      </c>
      <c r="CX83">
        <f t="shared" si="94"/>
        <v>0</v>
      </c>
      <c r="CY83">
        <f t="shared" si="95"/>
        <v>0</v>
      </c>
      <c r="CZ83">
        <f t="shared" si="96"/>
        <v>0</v>
      </c>
      <c r="DC83" t="s">
        <v>3</v>
      </c>
      <c r="DD83" t="s">
        <v>3</v>
      </c>
      <c r="DE83" t="s">
        <v>3</v>
      </c>
      <c r="DF83" t="s">
        <v>3</v>
      </c>
      <c r="DG83" t="s">
        <v>3</v>
      </c>
      <c r="DH83" t="s">
        <v>3</v>
      </c>
      <c r="DI83" t="s">
        <v>3</v>
      </c>
      <c r="DJ83" t="s">
        <v>3</v>
      </c>
      <c r="DK83" t="s">
        <v>3</v>
      </c>
      <c r="DL83" t="s">
        <v>3</v>
      </c>
      <c r="DM83" t="s">
        <v>3</v>
      </c>
      <c r="DN83">
        <v>0</v>
      </c>
      <c r="DO83">
        <v>0</v>
      </c>
      <c r="DP83">
        <v>1</v>
      </c>
      <c r="DQ83">
        <v>1</v>
      </c>
      <c r="DU83">
        <v>1003</v>
      </c>
      <c r="DV83" t="s">
        <v>34</v>
      </c>
      <c r="DW83" t="s">
        <v>34</v>
      </c>
      <c r="DX83">
        <v>1</v>
      </c>
      <c r="DZ83" t="s">
        <v>3</v>
      </c>
      <c r="EA83" t="s">
        <v>3</v>
      </c>
      <c r="EB83" t="s">
        <v>3</v>
      </c>
      <c r="EC83" t="s">
        <v>3</v>
      </c>
      <c r="EE83">
        <v>58807897</v>
      </c>
      <c r="EF83">
        <v>30</v>
      </c>
      <c r="EG83" t="s">
        <v>27</v>
      </c>
      <c r="EH83">
        <v>0</v>
      </c>
      <c r="EI83" t="s">
        <v>3</v>
      </c>
      <c r="EJ83">
        <v>1</v>
      </c>
      <c r="EK83">
        <v>21</v>
      </c>
      <c r="EL83" t="s">
        <v>28</v>
      </c>
      <c r="EM83" t="s">
        <v>29</v>
      </c>
      <c r="EO83" t="s">
        <v>3</v>
      </c>
      <c r="EQ83">
        <v>0</v>
      </c>
      <c r="ER83">
        <v>51.28</v>
      </c>
      <c r="ES83">
        <v>51.28</v>
      </c>
      <c r="ET83">
        <v>0</v>
      </c>
      <c r="EU83">
        <v>0</v>
      </c>
      <c r="EV83">
        <v>0</v>
      </c>
      <c r="EW83">
        <v>0</v>
      </c>
      <c r="EX83">
        <v>0</v>
      </c>
      <c r="FQ83">
        <v>0</v>
      </c>
      <c r="FR83">
        <v>0</v>
      </c>
      <c r="FS83">
        <v>0</v>
      </c>
      <c r="FX83">
        <v>109</v>
      </c>
      <c r="FY83">
        <v>61</v>
      </c>
      <c r="GA83" t="s">
        <v>3</v>
      </c>
      <c r="GD83">
        <v>1</v>
      </c>
      <c r="GF83">
        <v>-92831099</v>
      </c>
      <c r="GG83">
        <v>2</v>
      </c>
      <c r="GH83">
        <v>1</v>
      </c>
      <c r="GI83">
        <v>2</v>
      </c>
      <c r="GJ83">
        <v>0</v>
      </c>
      <c r="GK83">
        <v>0</v>
      </c>
      <c r="GL83">
        <f t="shared" si="97"/>
        <v>0</v>
      </c>
      <c r="GM83">
        <f t="shared" si="98"/>
        <v>42480.35</v>
      </c>
      <c r="GN83">
        <f t="shared" si="99"/>
        <v>42480.35</v>
      </c>
      <c r="GO83">
        <f t="shared" si="100"/>
        <v>0</v>
      </c>
      <c r="GP83">
        <f t="shared" si="101"/>
        <v>0</v>
      </c>
      <c r="GR83">
        <v>0</v>
      </c>
      <c r="GS83">
        <v>3</v>
      </c>
      <c r="GT83">
        <v>0</v>
      </c>
      <c r="GU83" t="s">
        <v>3</v>
      </c>
      <c r="GV83">
        <f t="shared" si="102"/>
        <v>0</v>
      </c>
      <c r="GW83">
        <v>1</v>
      </c>
      <c r="GX83">
        <f t="shared" si="103"/>
        <v>0</v>
      </c>
      <c r="HA83">
        <v>0</v>
      </c>
      <c r="HB83">
        <v>0</v>
      </c>
      <c r="HC83">
        <f t="shared" si="104"/>
        <v>0</v>
      </c>
      <c r="HE83" t="s">
        <v>3</v>
      </c>
      <c r="HF83" t="s">
        <v>3</v>
      </c>
      <c r="HM83" t="s">
        <v>3</v>
      </c>
      <c r="HN83" t="s">
        <v>3</v>
      </c>
      <c r="HO83" t="s">
        <v>3</v>
      </c>
      <c r="HP83" t="s">
        <v>3</v>
      </c>
      <c r="HQ83" t="s">
        <v>3</v>
      </c>
      <c r="HS83">
        <v>0</v>
      </c>
      <c r="IK83">
        <v>0</v>
      </c>
    </row>
    <row r="84" spans="1:255" x14ac:dyDescent="0.2">
      <c r="A84" s="2">
        <v>18</v>
      </c>
      <c r="B84" s="2">
        <v>1</v>
      </c>
      <c r="C84" s="2">
        <v>171</v>
      </c>
      <c r="D84" s="2"/>
      <c r="E84" s="2" t="s">
        <v>98</v>
      </c>
      <c r="F84" s="2" t="s">
        <v>99</v>
      </c>
      <c r="G84" s="2" t="s">
        <v>100</v>
      </c>
      <c r="H84" s="2" t="s">
        <v>39</v>
      </c>
      <c r="I84" s="2">
        <f>I80*J84</f>
        <v>2</v>
      </c>
      <c r="J84" s="2">
        <v>5</v>
      </c>
      <c r="K84" s="2">
        <v>5</v>
      </c>
      <c r="L84" s="2"/>
      <c r="M84" s="2"/>
      <c r="N84" s="2"/>
      <c r="O84" s="2">
        <f t="shared" si="73"/>
        <v>226.64</v>
      </c>
      <c r="P84" s="2">
        <f t="shared" si="74"/>
        <v>226.64</v>
      </c>
      <c r="Q84" s="2">
        <f t="shared" si="115"/>
        <v>0</v>
      </c>
      <c r="R84" s="2">
        <f t="shared" si="75"/>
        <v>0</v>
      </c>
      <c r="S84" s="2">
        <f t="shared" si="76"/>
        <v>0</v>
      </c>
      <c r="T84" s="2">
        <f t="shared" si="77"/>
        <v>0</v>
      </c>
      <c r="U84" s="2">
        <f t="shared" si="78"/>
        <v>0</v>
      </c>
      <c r="V84" s="2">
        <f t="shared" si="79"/>
        <v>0</v>
      </c>
      <c r="W84" s="2">
        <f t="shared" si="80"/>
        <v>0</v>
      </c>
      <c r="X84" s="2">
        <f t="shared" si="81"/>
        <v>0</v>
      </c>
      <c r="Y84" s="2">
        <f t="shared" si="82"/>
        <v>0</v>
      </c>
      <c r="Z84" s="2"/>
      <c r="AA84" s="2">
        <v>59204062</v>
      </c>
      <c r="AB84" s="2">
        <f t="shared" si="83"/>
        <v>113.32</v>
      </c>
      <c r="AC84" s="2">
        <f t="shared" si="84"/>
        <v>113.32</v>
      </c>
      <c r="AD84" s="2">
        <f t="shared" si="116"/>
        <v>0</v>
      </c>
      <c r="AE84" s="2">
        <f t="shared" si="117"/>
        <v>0</v>
      </c>
      <c r="AF84" s="2">
        <f t="shared" si="117"/>
        <v>0</v>
      </c>
      <c r="AG84" s="2">
        <f t="shared" si="85"/>
        <v>0</v>
      </c>
      <c r="AH84" s="2">
        <f t="shared" si="118"/>
        <v>0</v>
      </c>
      <c r="AI84" s="2">
        <f t="shared" si="118"/>
        <v>0</v>
      </c>
      <c r="AJ84" s="2">
        <f t="shared" si="86"/>
        <v>0</v>
      </c>
      <c r="AK84" s="2">
        <v>113.32</v>
      </c>
      <c r="AL84" s="2">
        <v>113.32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109</v>
      </c>
      <c r="AU84" s="2">
        <v>61</v>
      </c>
      <c r="AV84" s="2">
        <v>1</v>
      </c>
      <c r="AW84" s="2">
        <v>1</v>
      </c>
      <c r="AX84" s="2"/>
      <c r="AY84" s="2"/>
      <c r="AZ84" s="2">
        <v>1</v>
      </c>
      <c r="BA84" s="2">
        <v>1</v>
      </c>
      <c r="BB84" s="2">
        <v>1</v>
      </c>
      <c r="BC84" s="2">
        <v>1</v>
      </c>
      <c r="BD84" s="2" t="s">
        <v>3</v>
      </c>
      <c r="BE84" s="2" t="s">
        <v>3</v>
      </c>
      <c r="BF84" s="2" t="s">
        <v>3</v>
      </c>
      <c r="BG84" s="2" t="s">
        <v>3</v>
      </c>
      <c r="BH84" s="2">
        <v>3</v>
      </c>
      <c r="BI84" s="2">
        <v>1</v>
      </c>
      <c r="BJ84" s="2" t="s">
        <v>101</v>
      </c>
      <c r="BK84" s="2"/>
      <c r="BL84" s="2"/>
      <c r="BM84" s="2">
        <v>21</v>
      </c>
      <c r="BN84" s="2">
        <v>0</v>
      </c>
      <c r="BO84" s="2" t="s">
        <v>3</v>
      </c>
      <c r="BP84" s="2">
        <v>0</v>
      </c>
      <c r="BQ84" s="2">
        <v>30</v>
      </c>
      <c r="BR84" s="2">
        <v>0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 t="s">
        <v>3</v>
      </c>
      <c r="BZ84" s="2">
        <v>109</v>
      </c>
      <c r="CA84" s="2">
        <v>61</v>
      </c>
      <c r="CB84" s="2" t="s">
        <v>3</v>
      </c>
      <c r="CC84" s="2"/>
      <c r="CD84" s="2"/>
      <c r="CE84" s="2">
        <v>30</v>
      </c>
      <c r="CF84" s="2">
        <v>0</v>
      </c>
      <c r="CG84" s="2">
        <v>0</v>
      </c>
      <c r="CH84" s="2"/>
      <c r="CI84" s="2"/>
      <c r="CJ84" s="2"/>
      <c r="CK84" s="2"/>
      <c r="CL84" s="2"/>
      <c r="CM84" s="2">
        <v>0</v>
      </c>
      <c r="CN84" s="2" t="s">
        <v>3</v>
      </c>
      <c r="CO84" s="2">
        <v>0</v>
      </c>
      <c r="CP84" s="2">
        <f t="shared" si="87"/>
        <v>226.64</v>
      </c>
      <c r="CQ84" s="2">
        <f t="shared" si="88"/>
        <v>113.32</v>
      </c>
      <c r="CR84" s="2">
        <f t="shared" si="119"/>
        <v>0</v>
      </c>
      <c r="CS84" s="2">
        <f t="shared" si="89"/>
        <v>0</v>
      </c>
      <c r="CT84" s="2">
        <f t="shared" si="90"/>
        <v>0</v>
      </c>
      <c r="CU84" s="2">
        <f t="shared" si="91"/>
        <v>0</v>
      </c>
      <c r="CV84" s="2">
        <f t="shared" si="92"/>
        <v>0</v>
      </c>
      <c r="CW84" s="2">
        <f t="shared" si="93"/>
        <v>0</v>
      </c>
      <c r="CX84" s="2">
        <f t="shared" si="94"/>
        <v>0</v>
      </c>
      <c r="CY84" s="2">
        <f t="shared" si="95"/>
        <v>0</v>
      </c>
      <c r="CZ84" s="2">
        <f t="shared" si="96"/>
        <v>0</v>
      </c>
      <c r="DA84" s="2"/>
      <c r="DB84" s="2"/>
      <c r="DC84" s="2" t="s">
        <v>3</v>
      </c>
      <c r="DD84" s="2" t="s">
        <v>3</v>
      </c>
      <c r="DE84" s="2" t="s">
        <v>3</v>
      </c>
      <c r="DF84" s="2" t="s">
        <v>3</v>
      </c>
      <c r="DG84" s="2" t="s">
        <v>3</v>
      </c>
      <c r="DH84" s="2" t="s">
        <v>3</v>
      </c>
      <c r="DI84" s="2" t="s">
        <v>3</v>
      </c>
      <c r="DJ84" s="2" t="s">
        <v>3</v>
      </c>
      <c r="DK84" s="2" t="s">
        <v>3</v>
      </c>
      <c r="DL84" s="2" t="s">
        <v>3</v>
      </c>
      <c r="DM84" s="2" t="s">
        <v>3</v>
      </c>
      <c r="DN84" s="2">
        <v>0</v>
      </c>
      <c r="DO84" s="2">
        <v>0</v>
      </c>
      <c r="DP84" s="2">
        <v>1</v>
      </c>
      <c r="DQ84" s="2">
        <v>1</v>
      </c>
      <c r="DR84" s="2"/>
      <c r="DS84" s="2"/>
      <c r="DT84" s="2"/>
      <c r="DU84" s="2">
        <v>1010</v>
      </c>
      <c r="DV84" s="2" t="s">
        <v>39</v>
      </c>
      <c r="DW84" s="2" t="s">
        <v>39</v>
      </c>
      <c r="DX84" s="2">
        <v>1</v>
      </c>
      <c r="DY84" s="2"/>
      <c r="DZ84" s="2" t="s">
        <v>3</v>
      </c>
      <c r="EA84" s="2" t="s">
        <v>3</v>
      </c>
      <c r="EB84" s="2" t="s">
        <v>3</v>
      </c>
      <c r="EC84" s="2" t="s">
        <v>3</v>
      </c>
      <c r="ED84" s="2"/>
      <c r="EE84" s="2">
        <v>58807897</v>
      </c>
      <c r="EF84" s="2">
        <v>30</v>
      </c>
      <c r="EG84" s="2" t="s">
        <v>27</v>
      </c>
      <c r="EH84" s="2">
        <v>0</v>
      </c>
      <c r="EI84" s="2" t="s">
        <v>3</v>
      </c>
      <c r="EJ84" s="2">
        <v>1</v>
      </c>
      <c r="EK84" s="2">
        <v>21</v>
      </c>
      <c r="EL84" s="2" t="s">
        <v>28</v>
      </c>
      <c r="EM84" s="2" t="s">
        <v>29</v>
      </c>
      <c r="EN84" s="2"/>
      <c r="EO84" s="2" t="s">
        <v>3</v>
      </c>
      <c r="EP84" s="2"/>
      <c r="EQ84" s="2">
        <v>0</v>
      </c>
      <c r="ER84" s="2">
        <v>113.32</v>
      </c>
      <c r="ES84" s="2">
        <v>113.32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>
        <v>0</v>
      </c>
      <c r="FR84" s="2">
        <v>0</v>
      </c>
      <c r="FS84" s="2">
        <v>0</v>
      </c>
      <c r="FT84" s="2"/>
      <c r="FU84" s="2"/>
      <c r="FV84" s="2"/>
      <c r="FW84" s="2"/>
      <c r="FX84" s="2">
        <v>109</v>
      </c>
      <c r="FY84" s="2">
        <v>61</v>
      </c>
      <c r="FZ84" s="2"/>
      <c r="GA84" s="2" t="s">
        <v>3</v>
      </c>
      <c r="GB84" s="2"/>
      <c r="GC84" s="2"/>
      <c r="GD84" s="2">
        <v>1</v>
      </c>
      <c r="GE84" s="2"/>
      <c r="GF84" s="2">
        <v>-1109588999</v>
      </c>
      <c r="GG84" s="2">
        <v>2</v>
      </c>
      <c r="GH84" s="2">
        <v>1</v>
      </c>
      <c r="GI84" s="2">
        <v>-2</v>
      </c>
      <c r="GJ84" s="2">
        <v>0</v>
      </c>
      <c r="GK84" s="2">
        <v>0</v>
      </c>
      <c r="GL84" s="2">
        <f t="shared" si="97"/>
        <v>0</v>
      </c>
      <c r="GM84" s="2">
        <f t="shared" si="98"/>
        <v>226.64</v>
      </c>
      <c r="GN84" s="2">
        <f t="shared" si="99"/>
        <v>226.64</v>
      </c>
      <c r="GO84" s="2">
        <f t="shared" si="100"/>
        <v>0</v>
      </c>
      <c r="GP84" s="2">
        <f t="shared" si="101"/>
        <v>0</v>
      </c>
      <c r="GQ84" s="2"/>
      <c r="GR84" s="2">
        <v>0</v>
      </c>
      <c r="GS84" s="2">
        <v>3</v>
      </c>
      <c r="GT84" s="2">
        <v>0</v>
      </c>
      <c r="GU84" s="2" t="s">
        <v>3</v>
      </c>
      <c r="GV84" s="2">
        <f t="shared" si="102"/>
        <v>0</v>
      </c>
      <c r="GW84" s="2">
        <v>1</v>
      </c>
      <c r="GX84" s="2">
        <f t="shared" si="103"/>
        <v>0</v>
      </c>
      <c r="GY84" s="2"/>
      <c r="GZ84" s="2"/>
      <c r="HA84" s="2">
        <v>0</v>
      </c>
      <c r="HB84" s="2">
        <v>0</v>
      </c>
      <c r="HC84" s="2">
        <f t="shared" si="104"/>
        <v>0</v>
      </c>
      <c r="HD84" s="2"/>
      <c r="HE84" s="2" t="s">
        <v>3</v>
      </c>
      <c r="HF84" s="2" t="s">
        <v>3</v>
      </c>
      <c r="HG84" s="2"/>
      <c r="HH84" s="2"/>
      <c r="HI84" s="2"/>
      <c r="HJ84" s="2"/>
      <c r="HK84" s="2"/>
      <c r="HL84" s="2"/>
      <c r="HM84" s="2" t="s">
        <v>3</v>
      </c>
      <c r="HN84" s="2" t="s">
        <v>3</v>
      </c>
      <c r="HO84" s="2" t="s">
        <v>3</v>
      </c>
      <c r="HP84" s="2" t="s">
        <v>3</v>
      </c>
      <c r="HQ84" s="2" t="s">
        <v>3</v>
      </c>
      <c r="HR84" s="2"/>
      <c r="HS84" s="2">
        <v>0</v>
      </c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>
        <v>0</v>
      </c>
      <c r="IL84" s="2"/>
      <c r="IM84" s="2"/>
      <c r="IN84" s="2"/>
      <c r="IO84" s="2"/>
      <c r="IP84" s="2"/>
      <c r="IQ84" s="2"/>
      <c r="IR84" s="2"/>
      <c r="IS84" s="2"/>
      <c r="IT84" s="2"/>
      <c r="IU84" s="2"/>
    </row>
    <row r="85" spans="1:255" x14ac:dyDescent="0.2">
      <c r="A85">
        <v>18</v>
      </c>
      <c r="B85">
        <v>1</v>
      </c>
      <c r="C85">
        <v>182</v>
      </c>
      <c r="E85" t="s">
        <v>98</v>
      </c>
      <c r="F85" t="s">
        <v>99</v>
      </c>
      <c r="G85" t="s">
        <v>100</v>
      </c>
      <c r="H85" t="s">
        <v>39</v>
      </c>
      <c r="I85">
        <f>I81*J85</f>
        <v>2</v>
      </c>
      <c r="J85">
        <v>5</v>
      </c>
      <c r="K85">
        <v>5</v>
      </c>
      <c r="O85">
        <f t="shared" si="73"/>
        <v>4523.7299999999996</v>
      </c>
      <c r="P85">
        <f t="shared" si="74"/>
        <v>4523.7299999999996</v>
      </c>
      <c r="Q85">
        <f t="shared" si="115"/>
        <v>0</v>
      </c>
      <c r="R85">
        <f t="shared" si="75"/>
        <v>0</v>
      </c>
      <c r="S85">
        <f t="shared" si="76"/>
        <v>0</v>
      </c>
      <c r="T85">
        <f t="shared" si="77"/>
        <v>0</v>
      </c>
      <c r="U85">
        <f t="shared" si="78"/>
        <v>0</v>
      </c>
      <c r="V85">
        <f t="shared" si="79"/>
        <v>0</v>
      </c>
      <c r="W85">
        <f t="shared" si="80"/>
        <v>0</v>
      </c>
      <c r="X85">
        <f t="shared" si="81"/>
        <v>0</v>
      </c>
      <c r="Y85">
        <f t="shared" si="82"/>
        <v>0</v>
      </c>
      <c r="AA85">
        <v>59204059</v>
      </c>
      <c r="AB85">
        <f t="shared" si="83"/>
        <v>113.32</v>
      </c>
      <c r="AC85">
        <f t="shared" si="84"/>
        <v>113.32</v>
      </c>
      <c r="AD85">
        <f t="shared" si="116"/>
        <v>0</v>
      </c>
      <c r="AE85">
        <f t="shared" si="117"/>
        <v>0</v>
      </c>
      <c r="AF85">
        <f t="shared" si="117"/>
        <v>0</v>
      </c>
      <c r="AG85">
        <f t="shared" si="85"/>
        <v>0</v>
      </c>
      <c r="AH85">
        <f t="shared" si="118"/>
        <v>0</v>
      </c>
      <c r="AI85">
        <f t="shared" si="118"/>
        <v>0</v>
      </c>
      <c r="AJ85">
        <f t="shared" si="86"/>
        <v>0</v>
      </c>
      <c r="AK85">
        <v>113.32</v>
      </c>
      <c r="AL85">
        <v>113.32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109</v>
      </c>
      <c r="AU85">
        <v>61</v>
      </c>
      <c r="AV85">
        <v>1</v>
      </c>
      <c r="AW85">
        <v>1</v>
      </c>
      <c r="AZ85">
        <v>1</v>
      </c>
      <c r="BA85">
        <v>1</v>
      </c>
      <c r="BB85">
        <v>1</v>
      </c>
      <c r="BC85">
        <v>19.96</v>
      </c>
      <c r="BD85" t="s">
        <v>3</v>
      </c>
      <c r="BE85" t="s">
        <v>3</v>
      </c>
      <c r="BF85" t="s">
        <v>3</v>
      </c>
      <c r="BG85" t="s">
        <v>3</v>
      </c>
      <c r="BH85">
        <v>3</v>
      </c>
      <c r="BI85">
        <v>1</v>
      </c>
      <c r="BJ85" t="s">
        <v>101</v>
      </c>
      <c r="BM85">
        <v>21</v>
      </c>
      <c r="BN85">
        <v>0</v>
      </c>
      <c r="BO85" t="s">
        <v>99</v>
      </c>
      <c r="BP85">
        <v>1</v>
      </c>
      <c r="BQ85">
        <v>30</v>
      </c>
      <c r="BR85">
        <v>0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 t="s">
        <v>3</v>
      </c>
      <c r="BZ85">
        <v>109</v>
      </c>
      <c r="CA85">
        <v>61</v>
      </c>
      <c r="CB85" t="s">
        <v>3</v>
      </c>
      <c r="CE85">
        <v>30</v>
      </c>
      <c r="CF85">
        <v>0</v>
      </c>
      <c r="CG85">
        <v>0</v>
      </c>
      <c r="CM85">
        <v>0</v>
      </c>
      <c r="CN85" t="s">
        <v>3</v>
      </c>
      <c r="CO85">
        <v>0</v>
      </c>
      <c r="CP85">
        <f t="shared" si="87"/>
        <v>4523.7299999999996</v>
      </c>
      <c r="CQ85">
        <f t="shared" si="88"/>
        <v>2261.87</v>
      </c>
      <c r="CR85">
        <f t="shared" si="119"/>
        <v>0</v>
      </c>
      <c r="CS85">
        <f t="shared" si="89"/>
        <v>0</v>
      </c>
      <c r="CT85">
        <f t="shared" si="90"/>
        <v>0</v>
      </c>
      <c r="CU85">
        <f t="shared" si="91"/>
        <v>0</v>
      </c>
      <c r="CV85">
        <f t="shared" si="92"/>
        <v>0</v>
      </c>
      <c r="CW85">
        <f t="shared" si="93"/>
        <v>0</v>
      </c>
      <c r="CX85">
        <f t="shared" si="94"/>
        <v>0</v>
      </c>
      <c r="CY85">
        <f t="shared" si="95"/>
        <v>0</v>
      </c>
      <c r="CZ85">
        <f t="shared" si="96"/>
        <v>0</v>
      </c>
      <c r="DC85" t="s">
        <v>3</v>
      </c>
      <c r="DD85" t="s">
        <v>3</v>
      </c>
      <c r="DE85" t="s">
        <v>3</v>
      </c>
      <c r="DF85" t="s">
        <v>3</v>
      </c>
      <c r="DG85" t="s">
        <v>3</v>
      </c>
      <c r="DH85" t="s">
        <v>3</v>
      </c>
      <c r="DI85" t="s">
        <v>3</v>
      </c>
      <c r="DJ85" t="s">
        <v>3</v>
      </c>
      <c r="DK85" t="s">
        <v>3</v>
      </c>
      <c r="DL85" t="s">
        <v>3</v>
      </c>
      <c r="DM85" t="s">
        <v>3</v>
      </c>
      <c r="DN85">
        <v>0</v>
      </c>
      <c r="DO85">
        <v>0</v>
      </c>
      <c r="DP85">
        <v>1</v>
      </c>
      <c r="DQ85">
        <v>1</v>
      </c>
      <c r="DU85">
        <v>1010</v>
      </c>
      <c r="DV85" t="s">
        <v>39</v>
      </c>
      <c r="DW85" t="s">
        <v>39</v>
      </c>
      <c r="DX85">
        <v>1</v>
      </c>
      <c r="DZ85" t="s">
        <v>3</v>
      </c>
      <c r="EA85" t="s">
        <v>3</v>
      </c>
      <c r="EB85" t="s">
        <v>3</v>
      </c>
      <c r="EC85" t="s">
        <v>3</v>
      </c>
      <c r="EE85">
        <v>58807897</v>
      </c>
      <c r="EF85">
        <v>30</v>
      </c>
      <c r="EG85" t="s">
        <v>27</v>
      </c>
      <c r="EH85">
        <v>0</v>
      </c>
      <c r="EI85" t="s">
        <v>3</v>
      </c>
      <c r="EJ85">
        <v>1</v>
      </c>
      <c r="EK85">
        <v>21</v>
      </c>
      <c r="EL85" t="s">
        <v>28</v>
      </c>
      <c r="EM85" t="s">
        <v>29</v>
      </c>
      <c r="EO85" t="s">
        <v>3</v>
      </c>
      <c r="EQ85">
        <v>0</v>
      </c>
      <c r="ER85">
        <v>113.32</v>
      </c>
      <c r="ES85">
        <v>113.32</v>
      </c>
      <c r="ET85">
        <v>0</v>
      </c>
      <c r="EU85">
        <v>0</v>
      </c>
      <c r="EV85">
        <v>0</v>
      </c>
      <c r="EW85">
        <v>0</v>
      </c>
      <c r="EX85">
        <v>0</v>
      </c>
      <c r="FQ85">
        <v>0</v>
      </c>
      <c r="FR85">
        <v>0</v>
      </c>
      <c r="FS85">
        <v>0</v>
      </c>
      <c r="FX85">
        <v>109</v>
      </c>
      <c r="FY85">
        <v>61</v>
      </c>
      <c r="GA85" t="s">
        <v>3</v>
      </c>
      <c r="GD85">
        <v>1</v>
      </c>
      <c r="GF85">
        <v>-1109588999</v>
      </c>
      <c r="GG85">
        <v>2</v>
      </c>
      <c r="GH85">
        <v>1</v>
      </c>
      <c r="GI85">
        <v>2</v>
      </c>
      <c r="GJ85">
        <v>0</v>
      </c>
      <c r="GK85">
        <v>0</v>
      </c>
      <c r="GL85">
        <f t="shared" si="97"/>
        <v>0</v>
      </c>
      <c r="GM85">
        <f t="shared" si="98"/>
        <v>4523.7299999999996</v>
      </c>
      <c r="GN85">
        <f t="shared" si="99"/>
        <v>4523.7299999999996</v>
      </c>
      <c r="GO85">
        <f t="shared" si="100"/>
        <v>0</v>
      </c>
      <c r="GP85">
        <f t="shared" si="101"/>
        <v>0</v>
      </c>
      <c r="GR85">
        <v>0</v>
      </c>
      <c r="GS85">
        <v>3</v>
      </c>
      <c r="GT85">
        <v>0</v>
      </c>
      <c r="GU85" t="s">
        <v>3</v>
      </c>
      <c r="GV85">
        <f t="shared" si="102"/>
        <v>0</v>
      </c>
      <c r="GW85">
        <v>1</v>
      </c>
      <c r="GX85">
        <f t="shared" si="103"/>
        <v>0</v>
      </c>
      <c r="HA85">
        <v>0</v>
      </c>
      <c r="HB85">
        <v>0</v>
      </c>
      <c r="HC85">
        <f t="shared" si="104"/>
        <v>0</v>
      </c>
      <c r="HE85" t="s">
        <v>3</v>
      </c>
      <c r="HF85" t="s">
        <v>3</v>
      </c>
      <c r="HM85" t="s">
        <v>3</v>
      </c>
      <c r="HN85" t="s">
        <v>3</v>
      </c>
      <c r="HO85" t="s">
        <v>3</v>
      </c>
      <c r="HP85" t="s">
        <v>3</v>
      </c>
      <c r="HQ85" t="s">
        <v>3</v>
      </c>
      <c r="HS85">
        <v>0</v>
      </c>
      <c r="IK85">
        <v>0</v>
      </c>
    </row>
    <row r="86" spans="1:255" x14ac:dyDescent="0.2">
      <c r="A86" s="2">
        <v>18</v>
      </c>
      <c r="B86" s="2">
        <v>1</v>
      </c>
      <c r="C86" s="2">
        <v>169</v>
      </c>
      <c r="D86" s="2"/>
      <c r="E86" s="2" t="s">
        <v>102</v>
      </c>
      <c r="F86" s="2" t="s">
        <v>46</v>
      </c>
      <c r="G86" s="2" t="s">
        <v>47</v>
      </c>
      <c r="H86" s="2" t="s">
        <v>48</v>
      </c>
      <c r="I86" s="2">
        <f>I80*J86</f>
        <v>0.16</v>
      </c>
      <c r="J86" s="2">
        <v>0.39999999999999997</v>
      </c>
      <c r="K86" s="2">
        <v>0.4</v>
      </c>
      <c r="L86" s="2"/>
      <c r="M86" s="2"/>
      <c r="N86" s="2"/>
      <c r="O86" s="2">
        <f t="shared" si="73"/>
        <v>84.2</v>
      </c>
      <c r="P86" s="2">
        <f t="shared" si="74"/>
        <v>84.2</v>
      </c>
      <c r="Q86" s="2">
        <f t="shared" si="115"/>
        <v>0</v>
      </c>
      <c r="R86" s="2">
        <f t="shared" si="75"/>
        <v>0</v>
      </c>
      <c r="S86" s="2">
        <f t="shared" si="76"/>
        <v>0</v>
      </c>
      <c r="T86" s="2">
        <f t="shared" si="77"/>
        <v>0</v>
      </c>
      <c r="U86" s="2">
        <f t="shared" si="78"/>
        <v>0</v>
      </c>
      <c r="V86" s="2">
        <f t="shared" si="79"/>
        <v>0</v>
      </c>
      <c r="W86" s="2">
        <f t="shared" si="80"/>
        <v>0</v>
      </c>
      <c r="X86" s="2">
        <f t="shared" si="81"/>
        <v>0</v>
      </c>
      <c r="Y86" s="2">
        <f t="shared" si="82"/>
        <v>0</v>
      </c>
      <c r="Z86" s="2"/>
      <c r="AA86" s="2">
        <v>59204062</v>
      </c>
      <c r="AB86" s="2">
        <f t="shared" si="83"/>
        <v>526.22</v>
      </c>
      <c r="AC86" s="2">
        <f t="shared" si="84"/>
        <v>526.22</v>
      </c>
      <c r="AD86" s="2">
        <f t="shared" si="116"/>
        <v>0</v>
      </c>
      <c r="AE86" s="2">
        <f t="shared" si="117"/>
        <v>0</v>
      </c>
      <c r="AF86" s="2">
        <f t="shared" si="117"/>
        <v>0</v>
      </c>
      <c r="AG86" s="2">
        <f t="shared" si="85"/>
        <v>0</v>
      </c>
      <c r="AH86" s="2">
        <f t="shared" si="118"/>
        <v>0</v>
      </c>
      <c r="AI86" s="2">
        <f t="shared" si="118"/>
        <v>0</v>
      </c>
      <c r="AJ86" s="2">
        <f t="shared" si="86"/>
        <v>0</v>
      </c>
      <c r="AK86" s="2">
        <v>526.22</v>
      </c>
      <c r="AL86" s="2">
        <v>526.22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109</v>
      </c>
      <c r="AU86" s="2">
        <v>61</v>
      </c>
      <c r="AV86" s="2">
        <v>1</v>
      </c>
      <c r="AW86" s="2">
        <v>1</v>
      </c>
      <c r="AX86" s="2"/>
      <c r="AY86" s="2"/>
      <c r="AZ86" s="2">
        <v>1</v>
      </c>
      <c r="BA86" s="2">
        <v>1</v>
      </c>
      <c r="BB86" s="2">
        <v>1</v>
      </c>
      <c r="BC86" s="2">
        <v>1</v>
      </c>
      <c r="BD86" s="2" t="s">
        <v>3</v>
      </c>
      <c r="BE86" s="2" t="s">
        <v>3</v>
      </c>
      <c r="BF86" s="2" t="s">
        <v>3</v>
      </c>
      <c r="BG86" s="2" t="s">
        <v>3</v>
      </c>
      <c r="BH86" s="2">
        <v>3</v>
      </c>
      <c r="BI86" s="2">
        <v>1</v>
      </c>
      <c r="BJ86" s="2" t="s">
        <v>49</v>
      </c>
      <c r="BK86" s="2"/>
      <c r="BL86" s="2"/>
      <c r="BM86" s="2">
        <v>21</v>
      </c>
      <c r="BN86" s="2">
        <v>0</v>
      </c>
      <c r="BO86" s="2" t="s">
        <v>3</v>
      </c>
      <c r="BP86" s="2">
        <v>0</v>
      </c>
      <c r="BQ86" s="2">
        <v>30</v>
      </c>
      <c r="BR86" s="2">
        <v>0</v>
      </c>
      <c r="BS86" s="2">
        <v>1</v>
      </c>
      <c r="BT86" s="2">
        <v>1</v>
      </c>
      <c r="BU86" s="2">
        <v>1</v>
      </c>
      <c r="BV86" s="2">
        <v>1</v>
      </c>
      <c r="BW86" s="2">
        <v>1</v>
      </c>
      <c r="BX86" s="2">
        <v>1</v>
      </c>
      <c r="BY86" s="2" t="s">
        <v>3</v>
      </c>
      <c r="BZ86" s="2">
        <v>109</v>
      </c>
      <c r="CA86" s="2">
        <v>61</v>
      </c>
      <c r="CB86" s="2" t="s">
        <v>3</v>
      </c>
      <c r="CC86" s="2"/>
      <c r="CD86" s="2"/>
      <c r="CE86" s="2">
        <v>30</v>
      </c>
      <c r="CF86" s="2">
        <v>0</v>
      </c>
      <c r="CG86" s="2">
        <v>0</v>
      </c>
      <c r="CH86" s="2"/>
      <c r="CI86" s="2"/>
      <c r="CJ86" s="2"/>
      <c r="CK86" s="2"/>
      <c r="CL86" s="2"/>
      <c r="CM86" s="2">
        <v>0</v>
      </c>
      <c r="CN86" s="2" t="s">
        <v>3</v>
      </c>
      <c r="CO86" s="2">
        <v>0</v>
      </c>
      <c r="CP86" s="2">
        <f t="shared" si="87"/>
        <v>84.2</v>
      </c>
      <c r="CQ86" s="2">
        <f t="shared" si="88"/>
        <v>526.22</v>
      </c>
      <c r="CR86" s="2">
        <f t="shared" si="119"/>
        <v>0</v>
      </c>
      <c r="CS86" s="2">
        <f t="shared" si="89"/>
        <v>0</v>
      </c>
      <c r="CT86" s="2">
        <f t="shared" si="90"/>
        <v>0</v>
      </c>
      <c r="CU86" s="2">
        <f t="shared" si="91"/>
        <v>0</v>
      </c>
      <c r="CV86" s="2">
        <f t="shared" si="92"/>
        <v>0</v>
      </c>
      <c r="CW86" s="2">
        <f t="shared" si="93"/>
        <v>0</v>
      </c>
      <c r="CX86" s="2">
        <f t="shared" si="94"/>
        <v>0</v>
      </c>
      <c r="CY86" s="2">
        <f t="shared" si="95"/>
        <v>0</v>
      </c>
      <c r="CZ86" s="2">
        <f t="shared" si="96"/>
        <v>0</v>
      </c>
      <c r="DA86" s="2"/>
      <c r="DB86" s="2"/>
      <c r="DC86" s="2" t="s">
        <v>3</v>
      </c>
      <c r="DD86" s="2" t="s">
        <v>3</v>
      </c>
      <c r="DE86" s="2" t="s">
        <v>3</v>
      </c>
      <c r="DF86" s="2" t="s">
        <v>3</v>
      </c>
      <c r="DG86" s="2" t="s">
        <v>3</v>
      </c>
      <c r="DH86" s="2" t="s">
        <v>3</v>
      </c>
      <c r="DI86" s="2" t="s">
        <v>3</v>
      </c>
      <c r="DJ86" s="2" t="s">
        <v>3</v>
      </c>
      <c r="DK86" s="2" t="s">
        <v>3</v>
      </c>
      <c r="DL86" s="2" t="s">
        <v>3</v>
      </c>
      <c r="DM86" s="2" t="s">
        <v>3</v>
      </c>
      <c r="DN86" s="2">
        <v>0</v>
      </c>
      <c r="DO86" s="2">
        <v>0</v>
      </c>
      <c r="DP86" s="2">
        <v>1</v>
      </c>
      <c r="DQ86" s="2">
        <v>1</v>
      </c>
      <c r="DR86" s="2"/>
      <c r="DS86" s="2"/>
      <c r="DT86" s="2"/>
      <c r="DU86" s="2">
        <v>1010</v>
      </c>
      <c r="DV86" s="2" t="s">
        <v>48</v>
      </c>
      <c r="DW86" s="2" t="s">
        <v>48</v>
      </c>
      <c r="DX86" s="2">
        <v>100</v>
      </c>
      <c r="DY86" s="2"/>
      <c r="DZ86" s="2" t="s">
        <v>3</v>
      </c>
      <c r="EA86" s="2" t="s">
        <v>3</v>
      </c>
      <c r="EB86" s="2" t="s">
        <v>3</v>
      </c>
      <c r="EC86" s="2" t="s">
        <v>3</v>
      </c>
      <c r="ED86" s="2"/>
      <c r="EE86" s="2">
        <v>58807897</v>
      </c>
      <c r="EF86" s="2">
        <v>30</v>
      </c>
      <c r="EG86" s="2" t="s">
        <v>27</v>
      </c>
      <c r="EH86" s="2">
        <v>0</v>
      </c>
      <c r="EI86" s="2" t="s">
        <v>3</v>
      </c>
      <c r="EJ86" s="2">
        <v>1</v>
      </c>
      <c r="EK86" s="2">
        <v>21</v>
      </c>
      <c r="EL86" s="2" t="s">
        <v>28</v>
      </c>
      <c r="EM86" s="2" t="s">
        <v>29</v>
      </c>
      <c r="EN86" s="2"/>
      <c r="EO86" s="2" t="s">
        <v>3</v>
      </c>
      <c r="EP86" s="2"/>
      <c r="EQ86" s="2">
        <v>0</v>
      </c>
      <c r="ER86" s="2">
        <v>526.22</v>
      </c>
      <c r="ES86" s="2">
        <v>526.22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>
        <v>0</v>
      </c>
      <c r="FR86" s="2">
        <v>0</v>
      </c>
      <c r="FS86" s="2">
        <v>0</v>
      </c>
      <c r="FT86" s="2"/>
      <c r="FU86" s="2"/>
      <c r="FV86" s="2"/>
      <c r="FW86" s="2"/>
      <c r="FX86" s="2">
        <v>109</v>
      </c>
      <c r="FY86" s="2">
        <v>61</v>
      </c>
      <c r="FZ86" s="2"/>
      <c r="GA86" s="2" t="s">
        <v>3</v>
      </c>
      <c r="GB86" s="2"/>
      <c r="GC86" s="2"/>
      <c r="GD86" s="2">
        <v>1</v>
      </c>
      <c r="GE86" s="2"/>
      <c r="GF86" s="2">
        <v>1873919888</v>
      </c>
      <c r="GG86" s="2">
        <v>2</v>
      </c>
      <c r="GH86" s="2">
        <v>1</v>
      </c>
      <c r="GI86" s="2">
        <v>-2</v>
      </c>
      <c r="GJ86" s="2">
        <v>0</v>
      </c>
      <c r="GK86" s="2">
        <v>0</v>
      </c>
      <c r="GL86" s="2">
        <f t="shared" si="97"/>
        <v>0</v>
      </c>
      <c r="GM86" s="2">
        <f t="shared" si="98"/>
        <v>84.2</v>
      </c>
      <c r="GN86" s="2">
        <f t="shared" si="99"/>
        <v>84.2</v>
      </c>
      <c r="GO86" s="2">
        <f t="shared" si="100"/>
        <v>0</v>
      </c>
      <c r="GP86" s="2">
        <f t="shared" si="101"/>
        <v>0</v>
      </c>
      <c r="GQ86" s="2"/>
      <c r="GR86" s="2">
        <v>0</v>
      </c>
      <c r="GS86" s="2">
        <v>3</v>
      </c>
      <c r="GT86" s="2">
        <v>0</v>
      </c>
      <c r="GU86" s="2" t="s">
        <v>3</v>
      </c>
      <c r="GV86" s="2">
        <f t="shared" si="102"/>
        <v>0</v>
      </c>
      <c r="GW86" s="2">
        <v>1</v>
      </c>
      <c r="GX86" s="2">
        <f t="shared" si="103"/>
        <v>0</v>
      </c>
      <c r="GY86" s="2"/>
      <c r="GZ86" s="2"/>
      <c r="HA86" s="2">
        <v>0</v>
      </c>
      <c r="HB86" s="2">
        <v>0</v>
      </c>
      <c r="HC86" s="2">
        <f t="shared" si="104"/>
        <v>0</v>
      </c>
      <c r="HD86" s="2"/>
      <c r="HE86" s="2" t="s">
        <v>3</v>
      </c>
      <c r="HF86" s="2" t="s">
        <v>3</v>
      </c>
      <c r="HG86" s="2"/>
      <c r="HH86" s="2"/>
      <c r="HI86" s="2"/>
      <c r="HJ86" s="2"/>
      <c r="HK86" s="2"/>
      <c r="HL86" s="2"/>
      <c r="HM86" s="2" t="s">
        <v>3</v>
      </c>
      <c r="HN86" s="2" t="s">
        <v>3</v>
      </c>
      <c r="HO86" s="2" t="s">
        <v>3</v>
      </c>
      <c r="HP86" s="2" t="s">
        <v>3</v>
      </c>
      <c r="HQ86" s="2" t="s">
        <v>3</v>
      </c>
      <c r="HR86" s="2"/>
      <c r="HS86" s="2">
        <v>0</v>
      </c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>
        <v>0</v>
      </c>
      <c r="IL86" s="2"/>
      <c r="IM86" s="2"/>
      <c r="IN86" s="2"/>
      <c r="IO86" s="2"/>
      <c r="IP86" s="2"/>
      <c r="IQ86" s="2"/>
      <c r="IR86" s="2"/>
      <c r="IS86" s="2"/>
      <c r="IT86" s="2"/>
      <c r="IU86" s="2"/>
    </row>
    <row r="87" spans="1:255" x14ac:dyDescent="0.2">
      <c r="A87">
        <v>18</v>
      </c>
      <c r="B87">
        <v>1</v>
      </c>
      <c r="C87">
        <v>180</v>
      </c>
      <c r="E87" t="s">
        <v>102</v>
      </c>
      <c r="F87" t="s">
        <v>46</v>
      </c>
      <c r="G87" t="s">
        <v>47</v>
      </c>
      <c r="H87" t="s">
        <v>48</v>
      </c>
      <c r="I87">
        <f>I81*J87</f>
        <v>0.16</v>
      </c>
      <c r="J87">
        <v>0.39999999999999997</v>
      </c>
      <c r="K87">
        <v>0.4</v>
      </c>
      <c r="O87">
        <f t="shared" si="73"/>
        <v>234.92</v>
      </c>
      <c r="P87">
        <f t="shared" si="74"/>
        <v>234.92</v>
      </c>
      <c r="Q87">
        <f t="shared" si="115"/>
        <v>0</v>
      </c>
      <c r="R87">
        <f t="shared" si="75"/>
        <v>0</v>
      </c>
      <c r="S87">
        <f t="shared" si="76"/>
        <v>0</v>
      </c>
      <c r="T87">
        <f t="shared" si="77"/>
        <v>0</v>
      </c>
      <c r="U87">
        <f t="shared" si="78"/>
        <v>0</v>
      </c>
      <c r="V87">
        <f t="shared" si="79"/>
        <v>0</v>
      </c>
      <c r="W87">
        <f t="shared" si="80"/>
        <v>0</v>
      </c>
      <c r="X87">
        <f t="shared" si="81"/>
        <v>0</v>
      </c>
      <c r="Y87">
        <f t="shared" si="82"/>
        <v>0</v>
      </c>
      <c r="AA87">
        <v>59204059</v>
      </c>
      <c r="AB87">
        <f t="shared" si="83"/>
        <v>526.22</v>
      </c>
      <c r="AC87">
        <f t="shared" si="84"/>
        <v>526.22</v>
      </c>
      <c r="AD87">
        <f t="shared" si="116"/>
        <v>0</v>
      </c>
      <c r="AE87">
        <f t="shared" si="117"/>
        <v>0</v>
      </c>
      <c r="AF87">
        <f t="shared" si="117"/>
        <v>0</v>
      </c>
      <c r="AG87">
        <f t="shared" si="85"/>
        <v>0</v>
      </c>
      <c r="AH87">
        <f t="shared" si="118"/>
        <v>0</v>
      </c>
      <c r="AI87">
        <f t="shared" si="118"/>
        <v>0</v>
      </c>
      <c r="AJ87">
        <f t="shared" si="86"/>
        <v>0</v>
      </c>
      <c r="AK87">
        <v>526.22</v>
      </c>
      <c r="AL87">
        <v>526.22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109</v>
      </c>
      <c r="AU87">
        <v>61</v>
      </c>
      <c r="AV87">
        <v>1</v>
      </c>
      <c r="AW87">
        <v>1</v>
      </c>
      <c r="AZ87">
        <v>1</v>
      </c>
      <c r="BA87">
        <v>1</v>
      </c>
      <c r="BB87">
        <v>1</v>
      </c>
      <c r="BC87">
        <v>2.79</v>
      </c>
      <c r="BD87" t="s">
        <v>3</v>
      </c>
      <c r="BE87" t="s">
        <v>3</v>
      </c>
      <c r="BF87" t="s">
        <v>3</v>
      </c>
      <c r="BG87" t="s">
        <v>3</v>
      </c>
      <c r="BH87">
        <v>3</v>
      </c>
      <c r="BI87">
        <v>1</v>
      </c>
      <c r="BJ87" t="s">
        <v>49</v>
      </c>
      <c r="BM87">
        <v>21</v>
      </c>
      <c r="BN87">
        <v>0</v>
      </c>
      <c r="BO87" t="s">
        <v>46</v>
      </c>
      <c r="BP87">
        <v>1</v>
      </c>
      <c r="BQ87">
        <v>30</v>
      </c>
      <c r="BR87">
        <v>0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 t="s">
        <v>3</v>
      </c>
      <c r="BZ87">
        <v>109</v>
      </c>
      <c r="CA87">
        <v>61</v>
      </c>
      <c r="CB87" t="s">
        <v>3</v>
      </c>
      <c r="CE87">
        <v>30</v>
      </c>
      <c r="CF87">
        <v>0</v>
      </c>
      <c r="CG87">
        <v>0</v>
      </c>
      <c r="CM87">
        <v>0</v>
      </c>
      <c r="CN87" t="s">
        <v>3</v>
      </c>
      <c r="CO87">
        <v>0</v>
      </c>
      <c r="CP87">
        <f t="shared" si="87"/>
        <v>234.92</v>
      </c>
      <c r="CQ87">
        <f t="shared" si="88"/>
        <v>1468.15</v>
      </c>
      <c r="CR87">
        <f t="shared" si="119"/>
        <v>0</v>
      </c>
      <c r="CS87">
        <f t="shared" si="89"/>
        <v>0</v>
      </c>
      <c r="CT87">
        <f t="shared" si="90"/>
        <v>0</v>
      </c>
      <c r="CU87">
        <f t="shared" si="91"/>
        <v>0</v>
      </c>
      <c r="CV87">
        <f t="shared" si="92"/>
        <v>0</v>
      </c>
      <c r="CW87">
        <f t="shared" si="93"/>
        <v>0</v>
      </c>
      <c r="CX87">
        <f t="shared" si="94"/>
        <v>0</v>
      </c>
      <c r="CY87">
        <f t="shared" si="95"/>
        <v>0</v>
      </c>
      <c r="CZ87">
        <f t="shared" si="96"/>
        <v>0</v>
      </c>
      <c r="DC87" t="s">
        <v>3</v>
      </c>
      <c r="DD87" t="s">
        <v>3</v>
      </c>
      <c r="DE87" t="s">
        <v>3</v>
      </c>
      <c r="DF87" t="s">
        <v>3</v>
      </c>
      <c r="DG87" t="s">
        <v>3</v>
      </c>
      <c r="DH87" t="s">
        <v>3</v>
      </c>
      <c r="DI87" t="s">
        <v>3</v>
      </c>
      <c r="DJ87" t="s">
        <v>3</v>
      </c>
      <c r="DK87" t="s">
        <v>3</v>
      </c>
      <c r="DL87" t="s">
        <v>3</v>
      </c>
      <c r="DM87" t="s">
        <v>3</v>
      </c>
      <c r="DN87">
        <v>0</v>
      </c>
      <c r="DO87">
        <v>0</v>
      </c>
      <c r="DP87">
        <v>1</v>
      </c>
      <c r="DQ87">
        <v>1</v>
      </c>
      <c r="DU87">
        <v>1010</v>
      </c>
      <c r="DV87" t="s">
        <v>48</v>
      </c>
      <c r="DW87" t="s">
        <v>48</v>
      </c>
      <c r="DX87">
        <v>100</v>
      </c>
      <c r="DZ87" t="s">
        <v>3</v>
      </c>
      <c r="EA87" t="s">
        <v>3</v>
      </c>
      <c r="EB87" t="s">
        <v>3</v>
      </c>
      <c r="EC87" t="s">
        <v>3</v>
      </c>
      <c r="EE87">
        <v>58807897</v>
      </c>
      <c r="EF87">
        <v>30</v>
      </c>
      <c r="EG87" t="s">
        <v>27</v>
      </c>
      <c r="EH87">
        <v>0</v>
      </c>
      <c r="EI87" t="s">
        <v>3</v>
      </c>
      <c r="EJ87">
        <v>1</v>
      </c>
      <c r="EK87">
        <v>21</v>
      </c>
      <c r="EL87" t="s">
        <v>28</v>
      </c>
      <c r="EM87" t="s">
        <v>29</v>
      </c>
      <c r="EO87" t="s">
        <v>3</v>
      </c>
      <c r="EQ87">
        <v>0</v>
      </c>
      <c r="ER87">
        <v>526.22</v>
      </c>
      <c r="ES87">
        <v>526.22</v>
      </c>
      <c r="ET87">
        <v>0</v>
      </c>
      <c r="EU87">
        <v>0</v>
      </c>
      <c r="EV87">
        <v>0</v>
      </c>
      <c r="EW87">
        <v>0</v>
      </c>
      <c r="EX87">
        <v>0</v>
      </c>
      <c r="FQ87">
        <v>0</v>
      </c>
      <c r="FR87">
        <v>0</v>
      </c>
      <c r="FS87">
        <v>0</v>
      </c>
      <c r="FX87">
        <v>109</v>
      </c>
      <c r="FY87">
        <v>61</v>
      </c>
      <c r="GA87" t="s">
        <v>3</v>
      </c>
      <c r="GD87">
        <v>1</v>
      </c>
      <c r="GF87">
        <v>1873919888</v>
      </c>
      <c r="GG87">
        <v>2</v>
      </c>
      <c r="GH87">
        <v>1</v>
      </c>
      <c r="GI87">
        <v>2</v>
      </c>
      <c r="GJ87">
        <v>0</v>
      </c>
      <c r="GK87">
        <v>0</v>
      </c>
      <c r="GL87">
        <f t="shared" si="97"/>
        <v>0</v>
      </c>
      <c r="GM87">
        <f t="shared" si="98"/>
        <v>234.92</v>
      </c>
      <c r="GN87">
        <f t="shared" si="99"/>
        <v>234.92</v>
      </c>
      <c r="GO87">
        <f t="shared" si="100"/>
        <v>0</v>
      </c>
      <c r="GP87">
        <f t="shared" si="101"/>
        <v>0</v>
      </c>
      <c r="GR87">
        <v>0</v>
      </c>
      <c r="GS87">
        <v>3</v>
      </c>
      <c r="GT87">
        <v>0</v>
      </c>
      <c r="GU87" t="s">
        <v>3</v>
      </c>
      <c r="GV87">
        <f t="shared" si="102"/>
        <v>0</v>
      </c>
      <c r="GW87">
        <v>1</v>
      </c>
      <c r="GX87">
        <f t="shared" si="103"/>
        <v>0</v>
      </c>
      <c r="HA87">
        <v>0</v>
      </c>
      <c r="HB87">
        <v>0</v>
      </c>
      <c r="HC87">
        <f t="shared" si="104"/>
        <v>0</v>
      </c>
      <c r="HE87" t="s">
        <v>3</v>
      </c>
      <c r="HF87" t="s">
        <v>3</v>
      </c>
      <c r="HM87" t="s">
        <v>3</v>
      </c>
      <c r="HN87" t="s">
        <v>3</v>
      </c>
      <c r="HO87" t="s">
        <v>3</v>
      </c>
      <c r="HP87" t="s">
        <v>3</v>
      </c>
      <c r="HQ87" t="s">
        <v>3</v>
      </c>
      <c r="HS87">
        <v>0</v>
      </c>
      <c r="IK87">
        <v>0</v>
      </c>
    </row>
    <row r="88" spans="1:255" x14ac:dyDescent="0.2">
      <c r="A88" s="2">
        <v>17</v>
      </c>
      <c r="B88" s="2">
        <v>1</v>
      </c>
      <c r="C88" s="2">
        <f>ROW(SmtRes!A197)</f>
        <v>197</v>
      </c>
      <c r="D88" s="2">
        <f>ROW(EtalonRes!A193)</f>
        <v>193</v>
      </c>
      <c r="E88" s="2" t="s">
        <v>3</v>
      </c>
      <c r="F88" s="2" t="s">
        <v>103</v>
      </c>
      <c r="G88" s="2" t="s">
        <v>104</v>
      </c>
      <c r="H88" s="2" t="s">
        <v>52</v>
      </c>
      <c r="I88" s="2">
        <f>ROUND(ROUND(40/100,4)*0,9)</f>
        <v>0</v>
      </c>
      <c r="J88" s="2">
        <v>0</v>
      </c>
      <c r="K88" s="2">
        <f>ROUND(ROUND(40/100,4)*0,9)</f>
        <v>0</v>
      </c>
      <c r="L88" s="2"/>
      <c r="M88" s="2"/>
      <c r="N88" s="2"/>
      <c r="O88" s="2">
        <f t="shared" si="73"/>
        <v>0</v>
      </c>
      <c r="P88" s="2">
        <f t="shared" si="74"/>
        <v>0</v>
      </c>
      <c r="Q88" s="2">
        <f>(ROUND((ROUND(((((ET88*1.25)*1.1))*AV88*I88),2)*BB88),2)+ROUND((ROUND(((AE88-(((EU88*1.25)*1.1)))*AV88*I88),2)*BS88),2))</f>
        <v>0</v>
      </c>
      <c r="R88" s="2">
        <f t="shared" si="75"/>
        <v>0</v>
      </c>
      <c r="S88" s="2">
        <f t="shared" si="76"/>
        <v>0</v>
      </c>
      <c r="T88" s="2">
        <f t="shared" si="77"/>
        <v>0</v>
      </c>
      <c r="U88" s="2">
        <f t="shared" si="78"/>
        <v>0</v>
      </c>
      <c r="V88" s="2">
        <f t="shared" si="79"/>
        <v>0</v>
      </c>
      <c r="W88" s="2">
        <f t="shared" si="80"/>
        <v>0</v>
      </c>
      <c r="X88" s="2">
        <f t="shared" si="81"/>
        <v>0</v>
      </c>
      <c r="Y88" s="2">
        <f t="shared" si="82"/>
        <v>0</v>
      </c>
      <c r="Z88" s="2"/>
      <c r="AA88" s="2">
        <v>-1</v>
      </c>
      <c r="AB88" s="2">
        <f t="shared" si="83"/>
        <v>649.09559999999999</v>
      </c>
      <c r="AC88" s="2">
        <f t="shared" si="84"/>
        <v>45.42</v>
      </c>
      <c r="AD88" s="2">
        <f>ROUND((((((ET88*1.25)*1.1))-(((EU88*1.25)*1.1)))+AE88),6)</f>
        <v>65.683750000000003</v>
      </c>
      <c r="AE88" s="2">
        <f>ROUND((((EU88*1.25)*1.1)),6)</f>
        <v>8.3324999999999996</v>
      </c>
      <c r="AF88" s="2">
        <f>ROUND((((EV88*1.15)*1.1)),6)</f>
        <v>537.99185</v>
      </c>
      <c r="AG88" s="2">
        <f t="shared" si="85"/>
        <v>0</v>
      </c>
      <c r="AH88" s="2">
        <f>(((EW88*1.15)*1.1))</f>
        <v>42.630500000000005</v>
      </c>
      <c r="AI88" s="2">
        <f>(((EX88*1.25)*1.1))</f>
        <v>0</v>
      </c>
      <c r="AJ88" s="2">
        <f t="shared" si="86"/>
        <v>0</v>
      </c>
      <c r="AK88" s="2">
        <v>518.48</v>
      </c>
      <c r="AL88" s="2">
        <v>45.42</v>
      </c>
      <c r="AM88" s="2">
        <v>47.77</v>
      </c>
      <c r="AN88" s="2">
        <v>6.06</v>
      </c>
      <c r="AO88" s="2">
        <v>425.29</v>
      </c>
      <c r="AP88" s="2">
        <v>0</v>
      </c>
      <c r="AQ88" s="2">
        <v>33.700000000000003</v>
      </c>
      <c r="AR88" s="2">
        <v>0</v>
      </c>
      <c r="AS88" s="2">
        <v>0</v>
      </c>
      <c r="AT88" s="2">
        <v>109</v>
      </c>
      <c r="AU88" s="2">
        <v>61</v>
      </c>
      <c r="AV88" s="2">
        <v>1.0669999999999999</v>
      </c>
      <c r="AW88" s="2">
        <v>1</v>
      </c>
      <c r="AX88" s="2"/>
      <c r="AY88" s="2"/>
      <c r="AZ88" s="2">
        <v>1</v>
      </c>
      <c r="BA88" s="2">
        <v>1</v>
      </c>
      <c r="BB88" s="2">
        <v>1</v>
      </c>
      <c r="BC88" s="2">
        <v>1</v>
      </c>
      <c r="BD88" s="2" t="s">
        <v>3</v>
      </c>
      <c r="BE88" s="2" t="s">
        <v>3</v>
      </c>
      <c r="BF88" s="2" t="s">
        <v>3</v>
      </c>
      <c r="BG88" s="2" t="s">
        <v>3</v>
      </c>
      <c r="BH88" s="2">
        <v>0</v>
      </c>
      <c r="BI88" s="2">
        <v>1</v>
      </c>
      <c r="BJ88" s="2" t="s">
        <v>105</v>
      </c>
      <c r="BK88" s="2"/>
      <c r="BL88" s="2"/>
      <c r="BM88" s="2">
        <v>21</v>
      </c>
      <c r="BN88" s="2">
        <v>0</v>
      </c>
      <c r="BO88" s="2" t="s">
        <v>103</v>
      </c>
      <c r="BP88" s="2">
        <v>1</v>
      </c>
      <c r="BQ88" s="2">
        <v>30</v>
      </c>
      <c r="BR88" s="2">
        <v>0</v>
      </c>
      <c r="BS88" s="2">
        <v>1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 t="s">
        <v>3</v>
      </c>
      <c r="BZ88" s="2">
        <v>109</v>
      </c>
      <c r="CA88" s="2">
        <v>61</v>
      </c>
      <c r="CB88" s="2" t="s">
        <v>3</v>
      </c>
      <c r="CC88" s="2"/>
      <c r="CD88" s="2"/>
      <c r="CE88" s="2">
        <v>30</v>
      </c>
      <c r="CF88" s="2">
        <v>0</v>
      </c>
      <c r="CG88" s="2">
        <v>0</v>
      </c>
      <c r="CH88" s="2"/>
      <c r="CI88" s="2"/>
      <c r="CJ88" s="2"/>
      <c r="CK88" s="2"/>
      <c r="CL88" s="2"/>
      <c r="CM88" s="2">
        <v>0</v>
      </c>
      <c r="CN88" s="2" t="s">
        <v>1044</v>
      </c>
      <c r="CO88" s="2">
        <v>0</v>
      </c>
      <c r="CP88" s="2">
        <f t="shared" si="87"/>
        <v>0</v>
      </c>
      <c r="CQ88" s="2">
        <f t="shared" si="88"/>
        <v>45.42</v>
      </c>
      <c r="CR88" s="2">
        <f>(ROUND((ROUND(((((ET88*1.25)*1.1))*AV88*1),2)*BB88),2)+ROUND((ROUND(((AE88-(((EU88*1.25)*1.1)))*AV88*1),2)*BS88),2))</f>
        <v>70.08</v>
      </c>
      <c r="CS88" s="2">
        <f t="shared" si="89"/>
        <v>8.89</v>
      </c>
      <c r="CT88" s="2">
        <f t="shared" si="90"/>
        <v>574.04</v>
      </c>
      <c r="CU88" s="2">
        <f t="shared" si="91"/>
        <v>0</v>
      </c>
      <c r="CV88" s="2">
        <f t="shared" si="92"/>
        <v>45.486743500000003</v>
      </c>
      <c r="CW88" s="2">
        <f t="shared" si="93"/>
        <v>0</v>
      </c>
      <c r="CX88" s="2">
        <f t="shared" si="94"/>
        <v>0</v>
      </c>
      <c r="CY88" s="2">
        <f t="shared" si="95"/>
        <v>0</v>
      </c>
      <c r="CZ88" s="2">
        <f t="shared" si="96"/>
        <v>0</v>
      </c>
      <c r="DA88" s="2"/>
      <c r="DB88" s="2">
        <v>27</v>
      </c>
      <c r="DC88" s="2" t="s">
        <v>3</v>
      </c>
      <c r="DD88" s="2" t="s">
        <v>3</v>
      </c>
      <c r="DE88" s="2" t="s">
        <v>25</v>
      </c>
      <c r="DF88" s="2" t="s">
        <v>25</v>
      </c>
      <c r="DG88" s="2" t="s">
        <v>26</v>
      </c>
      <c r="DH88" s="2" t="s">
        <v>3</v>
      </c>
      <c r="DI88" s="2" t="s">
        <v>26</v>
      </c>
      <c r="DJ88" s="2" t="s">
        <v>25</v>
      </c>
      <c r="DK88" s="2" t="s">
        <v>3</v>
      </c>
      <c r="DL88" s="2" t="s">
        <v>3</v>
      </c>
      <c r="DM88" s="2" t="s">
        <v>3</v>
      </c>
      <c r="DN88" s="2">
        <v>0</v>
      </c>
      <c r="DO88" s="2">
        <v>0</v>
      </c>
      <c r="DP88" s="2">
        <v>1</v>
      </c>
      <c r="DQ88" s="2">
        <v>1</v>
      </c>
      <c r="DR88" s="2"/>
      <c r="DS88" s="2"/>
      <c r="DT88" s="2"/>
      <c r="DU88" s="2">
        <v>1013</v>
      </c>
      <c r="DV88" s="2" t="s">
        <v>52</v>
      </c>
      <c r="DW88" s="2" t="s">
        <v>52</v>
      </c>
      <c r="DX88" s="2">
        <v>1</v>
      </c>
      <c r="DY88" s="2"/>
      <c r="DZ88" s="2" t="s">
        <v>3</v>
      </c>
      <c r="EA88" s="2" t="s">
        <v>3</v>
      </c>
      <c r="EB88" s="2" t="s">
        <v>3</v>
      </c>
      <c r="EC88" s="2" t="s">
        <v>3</v>
      </c>
      <c r="ED88" s="2"/>
      <c r="EE88" s="2">
        <v>58807897</v>
      </c>
      <c r="EF88" s="2">
        <v>30</v>
      </c>
      <c r="EG88" s="2" t="s">
        <v>27</v>
      </c>
      <c r="EH88" s="2">
        <v>0</v>
      </c>
      <c r="EI88" s="2" t="s">
        <v>3</v>
      </c>
      <c r="EJ88" s="2">
        <v>1</v>
      </c>
      <c r="EK88" s="2">
        <v>21</v>
      </c>
      <c r="EL88" s="2" t="s">
        <v>28</v>
      </c>
      <c r="EM88" s="2" t="s">
        <v>29</v>
      </c>
      <c r="EN88" s="2"/>
      <c r="EO88" s="2" t="s">
        <v>30</v>
      </c>
      <c r="EP88" s="2"/>
      <c r="EQ88" s="2">
        <v>1024</v>
      </c>
      <c r="ER88" s="2">
        <v>518.48</v>
      </c>
      <c r="ES88" s="2">
        <v>45.42</v>
      </c>
      <c r="ET88" s="2">
        <v>47.77</v>
      </c>
      <c r="EU88" s="2">
        <v>6.06</v>
      </c>
      <c r="EV88" s="2">
        <v>425.29</v>
      </c>
      <c r="EW88" s="2">
        <v>33.700000000000003</v>
      </c>
      <c r="EX88" s="2">
        <v>0</v>
      </c>
      <c r="EY88" s="2">
        <v>0</v>
      </c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>
        <v>0</v>
      </c>
      <c r="FR88" s="2">
        <v>0</v>
      </c>
      <c r="FS88" s="2">
        <v>0</v>
      </c>
      <c r="FT88" s="2"/>
      <c r="FU88" s="2"/>
      <c r="FV88" s="2"/>
      <c r="FW88" s="2"/>
      <c r="FX88" s="2">
        <v>109</v>
      </c>
      <c r="FY88" s="2">
        <v>61</v>
      </c>
      <c r="FZ88" s="2"/>
      <c r="GA88" s="2" t="s">
        <v>3</v>
      </c>
      <c r="GB88" s="2"/>
      <c r="GC88" s="2"/>
      <c r="GD88" s="2">
        <v>1</v>
      </c>
      <c r="GE88" s="2"/>
      <c r="GF88" s="2">
        <v>-1944063956</v>
      </c>
      <c r="GG88" s="2">
        <v>2</v>
      </c>
      <c r="GH88" s="2">
        <v>1</v>
      </c>
      <c r="GI88" s="2">
        <v>2</v>
      </c>
      <c r="GJ88" s="2">
        <v>0</v>
      </c>
      <c r="GK88" s="2">
        <v>0</v>
      </c>
      <c r="GL88" s="2">
        <f t="shared" si="97"/>
        <v>0</v>
      </c>
      <c r="GM88" s="2">
        <f t="shared" si="98"/>
        <v>0</v>
      </c>
      <c r="GN88" s="2">
        <f t="shared" si="99"/>
        <v>0</v>
      </c>
      <c r="GO88" s="2">
        <f t="shared" si="100"/>
        <v>0</v>
      </c>
      <c r="GP88" s="2">
        <f t="shared" si="101"/>
        <v>0</v>
      </c>
      <c r="GQ88" s="2"/>
      <c r="GR88" s="2">
        <v>0</v>
      </c>
      <c r="GS88" s="2">
        <v>3</v>
      </c>
      <c r="GT88" s="2">
        <v>0</v>
      </c>
      <c r="GU88" s="2" t="s">
        <v>3</v>
      </c>
      <c r="GV88" s="2">
        <f t="shared" si="102"/>
        <v>0</v>
      </c>
      <c r="GW88" s="2">
        <v>1</v>
      </c>
      <c r="GX88" s="2">
        <f t="shared" si="103"/>
        <v>0</v>
      </c>
      <c r="GY88" s="2"/>
      <c r="GZ88" s="2"/>
      <c r="HA88" s="2">
        <v>0</v>
      </c>
      <c r="HB88" s="2">
        <v>0</v>
      </c>
      <c r="HC88" s="2">
        <f t="shared" si="104"/>
        <v>0</v>
      </c>
      <c r="HD88" s="2"/>
      <c r="HE88" s="2" t="s">
        <v>3</v>
      </c>
      <c r="HF88" s="2" t="s">
        <v>3</v>
      </c>
      <c r="HG88" s="2"/>
      <c r="HH88" s="2"/>
      <c r="HI88" s="2"/>
      <c r="HJ88" s="2"/>
      <c r="HK88" s="2"/>
      <c r="HL88" s="2"/>
      <c r="HM88" s="2" t="s">
        <v>3</v>
      </c>
      <c r="HN88" s="2" t="s">
        <v>3</v>
      </c>
      <c r="HO88" s="2" t="s">
        <v>3</v>
      </c>
      <c r="HP88" s="2" t="s">
        <v>3</v>
      </c>
      <c r="HQ88" s="2" t="s">
        <v>3</v>
      </c>
      <c r="HR88" s="2"/>
      <c r="HS88" s="2">
        <v>0</v>
      </c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>
        <v>0</v>
      </c>
      <c r="IL88" s="2"/>
      <c r="IM88" s="2"/>
      <c r="IN88" s="2"/>
      <c r="IO88" s="2"/>
      <c r="IP88" s="2"/>
      <c r="IQ88" s="2"/>
      <c r="IR88" s="2"/>
      <c r="IS88" s="2"/>
      <c r="IT88" s="2"/>
      <c r="IU88" s="2"/>
    </row>
    <row r="89" spans="1:255" x14ac:dyDescent="0.2">
      <c r="A89">
        <v>17</v>
      </c>
      <c r="B89">
        <v>1</v>
      </c>
      <c r="C89">
        <f>ROW(SmtRes!A212)</f>
        <v>212</v>
      </c>
      <c r="D89">
        <f>ROW(EtalonRes!A208)</f>
        <v>208</v>
      </c>
      <c r="E89" t="s">
        <v>3</v>
      </c>
      <c r="F89" t="s">
        <v>103</v>
      </c>
      <c r="G89" t="s">
        <v>104</v>
      </c>
      <c r="H89" t="s">
        <v>52</v>
      </c>
      <c r="I89">
        <f>ROUND(ROUND(40/100,4)*0,9)</f>
        <v>0</v>
      </c>
      <c r="J89">
        <v>0</v>
      </c>
      <c r="K89">
        <f>ROUND(ROUND(40/100,4)*0,9)</f>
        <v>0</v>
      </c>
      <c r="O89">
        <f t="shared" si="73"/>
        <v>0</v>
      </c>
      <c r="P89">
        <f t="shared" si="74"/>
        <v>0</v>
      </c>
      <c r="Q89">
        <f>(ROUND((ROUND(((((ET89*1.25)*1.1))*AV89*I89),2)*BB89),2)+ROUND((ROUND(((AE89-(((EU89*1.25)*1.1)))*AV89*I89),2)*BS89),2))</f>
        <v>0</v>
      </c>
      <c r="R89">
        <f t="shared" si="75"/>
        <v>0</v>
      </c>
      <c r="S89">
        <f t="shared" si="76"/>
        <v>0</v>
      </c>
      <c r="T89">
        <f t="shared" si="77"/>
        <v>0</v>
      </c>
      <c r="U89">
        <f t="shared" si="78"/>
        <v>0</v>
      </c>
      <c r="V89">
        <f t="shared" si="79"/>
        <v>0</v>
      </c>
      <c r="W89">
        <f t="shared" si="80"/>
        <v>0</v>
      </c>
      <c r="X89">
        <f t="shared" si="81"/>
        <v>0</v>
      </c>
      <c r="Y89">
        <f t="shared" si="82"/>
        <v>0</v>
      </c>
      <c r="AA89">
        <v>-1</v>
      </c>
      <c r="AB89">
        <f t="shared" si="83"/>
        <v>649.09559999999999</v>
      </c>
      <c r="AC89">
        <f t="shared" si="84"/>
        <v>45.42</v>
      </c>
      <c r="AD89">
        <f>ROUND((((((ET89*1.25)*1.1))-(((EU89*1.25)*1.1)))+AE89),6)</f>
        <v>65.683750000000003</v>
      </c>
      <c r="AE89">
        <f>ROUND((((EU89*1.25)*1.1)),6)</f>
        <v>8.3324999999999996</v>
      </c>
      <c r="AF89">
        <f>ROUND((((EV89*1.15)*1.1)),6)</f>
        <v>537.99185</v>
      </c>
      <c r="AG89">
        <f t="shared" si="85"/>
        <v>0</v>
      </c>
      <c r="AH89">
        <f>(((EW89*1.15)*1.1))</f>
        <v>42.630500000000005</v>
      </c>
      <c r="AI89">
        <f>(((EX89*1.25)*1.1))</f>
        <v>0</v>
      </c>
      <c r="AJ89">
        <f t="shared" si="86"/>
        <v>0</v>
      </c>
      <c r="AK89">
        <v>518.48</v>
      </c>
      <c r="AL89">
        <v>45.42</v>
      </c>
      <c r="AM89">
        <v>47.77</v>
      </c>
      <c r="AN89">
        <v>6.06</v>
      </c>
      <c r="AO89">
        <v>425.29</v>
      </c>
      <c r="AP89">
        <v>0</v>
      </c>
      <c r="AQ89">
        <v>33.700000000000003</v>
      </c>
      <c r="AR89">
        <v>0</v>
      </c>
      <c r="AS89">
        <v>0</v>
      </c>
      <c r="AT89">
        <v>109</v>
      </c>
      <c r="AU89">
        <v>61</v>
      </c>
      <c r="AV89">
        <v>1.0669999999999999</v>
      </c>
      <c r="AW89">
        <v>1</v>
      </c>
      <c r="AZ89">
        <v>1</v>
      </c>
      <c r="BA89">
        <v>54.99</v>
      </c>
      <c r="BB89">
        <v>15.37</v>
      </c>
      <c r="BC89">
        <v>6.19</v>
      </c>
      <c r="BD89" t="s">
        <v>3</v>
      </c>
      <c r="BE89" t="s">
        <v>3</v>
      </c>
      <c r="BF89" t="s">
        <v>3</v>
      </c>
      <c r="BG89" t="s">
        <v>3</v>
      </c>
      <c r="BH89">
        <v>0</v>
      </c>
      <c r="BI89">
        <v>1</v>
      </c>
      <c r="BJ89" t="s">
        <v>105</v>
      </c>
      <c r="BM89">
        <v>21</v>
      </c>
      <c r="BN89">
        <v>0</v>
      </c>
      <c r="BO89" t="s">
        <v>103</v>
      </c>
      <c r="BP89">
        <v>1</v>
      </c>
      <c r="BQ89">
        <v>30</v>
      </c>
      <c r="BR89">
        <v>0</v>
      </c>
      <c r="BS89">
        <v>54.99</v>
      </c>
      <c r="BT89">
        <v>1</v>
      </c>
      <c r="BU89">
        <v>1</v>
      </c>
      <c r="BV89">
        <v>1</v>
      </c>
      <c r="BW89">
        <v>1</v>
      </c>
      <c r="BX89">
        <v>1</v>
      </c>
      <c r="BY89" t="s">
        <v>3</v>
      </c>
      <c r="BZ89">
        <v>109</v>
      </c>
      <c r="CA89">
        <v>61</v>
      </c>
      <c r="CB89" t="s">
        <v>3</v>
      </c>
      <c r="CE89">
        <v>30</v>
      </c>
      <c r="CF89">
        <v>0</v>
      </c>
      <c r="CG89">
        <v>0</v>
      </c>
      <c r="CM89">
        <v>0</v>
      </c>
      <c r="CN89" t="s">
        <v>1044</v>
      </c>
      <c r="CO89">
        <v>0</v>
      </c>
      <c r="CP89">
        <f t="shared" si="87"/>
        <v>0</v>
      </c>
      <c r="CQ89">
        <f t="shared" si="88"/>
        <v>281.14999999999998</v>
      </c>
      <c r="CR89">
        <f>(ROUND((ROUND(((((ET89*1.25)*1.1))*AV89*1),2)*BB89),2)+ROUND((ROUND(((AE89-(((EU89*1.25)*1.1)))*AV89*1),2)*BS89),2))</f>
        <v>1077.1300000000001</v>
      </c>
      <c r="CS89">
        <f t="shared" si="89"/>
        <v>488.86</v>
      </c>
      <c r="CT89">
        <f t="shared" si="90"/>
        <v>31566.46</v>
      </c>
      <c r="CU89">
        <f t="shared" si="91"/>
        <v>0</v>
      </c>
      <c r="CV89">
        <f t="shared" si="92"/>
        <v>45.486743500000003</v>
      </c>
      <c r="CW89">
        <f t="shared" si="93"/>
        <v>0</v>
      </c>
      <c r="CX89">
        <f t="shared" si="94"/>
        <v>0</v>
      </c>
      <c r="CY89">
        <f t="shared" si="95"/>
        <v>0</v>
      </c>
      <c r="CZ89">
        <f t="shared" si="96"/>
        <v>0</v>
      </c>
      <c r="DB89">
        <v>29</v>
      </c>
      <c r="DC89" t="s">
        <v>3</v>
      </c>
      <c r="DD89" t="s">
        <v>3</v>
      </c>
      <c r="DE89" t="s">
        <v>25</v>
      </c>
      <c r="DF89" t="s">
        <v>25</v>
      </c>
      <c r="DG89" t="s">
        <v>26</v>
      </c>
      <c r="DH89" t="s">
        <v>3</v>
      </c>
      <c r="DI89" t="s">
        <v>26</v>
      </c>
      <c r="DJ89" t="s">
        <v>25</v>
      </c>
      <c r="DK89" t="s">
        <v>3</v>
      </c>
      <c r="DL89" t="s">
        <v>3</v>
      </c>
      <c r="DM89" t="s">
        <v>3</v>
      </c>
      <c r="DN89">
        <v>0</v>
      </c>
      <c r="DO89">
        <v>0</v>
      </c>
      <c r="DP89">
        <v>1</v>
      </c>
      <c r="DQ89">
        <v>1</v>
      </c>
      <c r="DU89">
        <v>1013</v>
      </c>
      <c r="DV89" t="s">
        <v>52</v>
      </c>
      <c r="DW89" t="s">
        <v>52</v>
      </c>
      <c r="DX89">
        <v>1</v>
      </c>
      <c r="DZ89" t="s">
        <v>3</v>
      </c>
      <c r="EA89" t="s">
        <v>3</v>
      </c>
      <c r="EB89" t="s">
        <v>3</v>
      </c>
      <c r="EC89" t="s">
        <v>3</v>
      </c>
      <c r="EE89">
        <v>58807897</v>
      </c>
      <c r="EF89">
        <v>30</v>
      </c>
      <c r="EG89" t="s">
        <v>27</v>
      </c>
      <c r="EH89">
        <v>0</v>
      </c>
      <c r="EI89" t="s">
        <v>3</v>
      </c>
      <c r="EJ89">
        <v>1</v>
      </c>
      <c r="EK89">
        <v>21</v>
      </c>
      <c r="EL89" t="s">
        <v>28</v>
      </c>
      <c r="EM89" t="s">
        <v>29</v>
      </c>
      <c r="EO89" t="s">
        <v>30</v>
      </c>
      <c r="EQ89">
        <v>1024</v>
      </c>
      <c r="ER89">
        <v>518.48</v>
      </c>
      <c r="ES89">
        <v>45.42</v>
      </c>
      <c r="ET89">
        <v>47.77</v>
      </c>
      <c r="EU89">
        <v>6.06</v>
      </c>
      <c r="EV89">
        <v>425.29</v>
      </c>
      <c r="EW89">
        <v>33.700000000000003</v>
      </c>
      <c r="EX89">
        <v>0</v>
      </c>
      <c r="EY89">
        <v>0</v>
      </c>
      <c r="FQ89">
        <v>0</v>
      </c>
      <c r="FR89">
        <v>0</v>
      </c>
      <c r="FS89">
        <v>0</v>
      </c>
      <c r="FX89">
        <v>109</v>
      </c>
      <c r="FY89">
        <v>61</v>
      </c>
      <c r="GA89" t="s">
        <v>3</v>
      </c>
      <c r="GD89">
        <v>1</v>
      </c>
      <c r="GF89">
        <v>-1944063956</v>
      </c>
      <c r="GG89">
        <v>2</v>
      </c>
      <c r="GH89">
        <v>1</v>
      </c>
      <c r="GI89">
        <v>2</v>
      </c>
      <c r="GJ89">
        <v>0</v>
      </c>
      <c r="GK89">
        <v>0</v>
      </c>
      <c r="GL89">
        <f t="shared" si="97"/>
        <v>0</v>
      </c>
      <c r="GM89">
        <f t="shared" si="98"/>
        <v>0</v>
      </c>
      <c r="GN89">
        <f t="shared" si="99"/>
        <v>0</v>
      </c>
      <c r="GO89">
        <f t="shared" si="100"/>
        <v>0</v>
      </c>
      <c r="GP89">
        <f t="shared" si="101"/>
        <v>0</v>
      </c>
      <c r="GR89">
        <v>0</v>
      </c>
      <c r="GS89">
        <v>3</v>
      </c>
      <c r="GT89">
        <v>0</v>
      </c>
      <c r="GU89" t="s">
        <v>3</v>
      </c>
      <c r="GV89">
        <f t="shared" si="102"/>
        <v>0</v>
      </c>
      <c r="GW89">
        <v>1</v>
      </c>
      <c r="GX89">
        <f t="shared" si="103"/>
        <v>0</v>
      </c>
      <c r="HA89">
        <v>0</v>
      </c>
      <c r="HB89">
        <v>0</v>
      </c>
      <c r="HC89">
        <f t="shared" si="104"/>
        <v>0</v>
      </c>
      <c r="HE89" t="s">
        <v>3</v>
      </c>
      <c r="HF89" t="s">
        <v>3</v>
      </c>
      <c r="HM89" t="s">
        <v>3</v>
      </c>
      <c r="HN89" t="s">
        <v>3</v>
      </c>
      <c r="HO89" t="s">
        <v>3</v>
      </c>
      <c r="HP89" t="s">
        <v>3</v>
      </c>
      <c r="HQ89" t="s">
        <v>3</v>
      </c>
      <c r="HS89">
        <v>0</v>
      </c>
      <c r="IK89">
        <v>0</v>
      </c>
    </row>
    <row r="90" spans="1:255" x14ac:dyDescent="0.2">
      <c r="A90" s="2">
        <v>18</v>
      </c>
      <c r="B90" s="2">
        <v>1</v>
      </c>
      <c r="C90" s="2">
        <v>195</v>
      </c>
      <c r="D90" s="2"/>
      <c r="E90" s="2" t="s">
        <v>3</v>
      </c>
      <c r="F90" s="2" t="s">
        <v>87</v>
      </c>
      <c r="G90" s="2" t="s">
        <v>106</v>
      </c>
      <c r="H90" s="2" t="s">
        <v>39</v>
      </c>
      <c r="I90" s="2">
        <f>I88*J90</f>
        <v>0</v>
      </c>
      <c r="J90" s="2">
        <v>40</v>
      </c>
      <c r="K90" s="2">
        <v>40</v>
      </c>
      <c r="L90" s="2"/>
      <c r="M90" s="2"/>
      <c r="N90" s="2"/>
      <c r="O90" s="2">
        <f t="shared" si="73"/>
        <v>0</v>
      </c>
      <c r="P90" s="2">
        <f t="shared" si="74"/>
        <v>0</v>
      </c>
      <c r="Q90" s="2">
        <f t="shared" ref="Q90:Q95" si="120">(ROUND((ROUND(((ET90)*AV90*I90),2)*BB90),2)+ROUND((ROUND(((AE90-(EU90))*AV90*I90),2)*BS90),2))</f>
        <v>0</v>
      </c>
      <c r="R90" s="2">
        <f t="shared" si="75"/>
        <v>0</v>
      </c>
      <c r="S90" s="2">
        <f t="shared" si="76"/>
        <v>0</v>
      </c>
      <c r="T90" s="2">
        <f t="shared" si="77"/>
        <v>0</v>
      </c>
      <c r="U90" s="2">
        <f t="shared" si="78"/>
        <v>0</v>
      </c>
      <c r="V90" s="2">
        <f t="shared" si="79"/>
        <v>0</v>
      </c>
      <c r="W90" s="2">
        <f t="shared" si="80"/>
        <v>0</v>
      </c>
      <c r="X90" s="2">
        <f t="shared" si="81"/>
        <v>0</v>
      </c>
      <c r="Y90" s="2">
        <f t="shared" si="82"/>
        <v>0</v>
      </c>
      <c r="Z90" s="2"/>
      <c r="AA90" s="2">
        <v>-1</v>
      </c>
      <c r="AB90" s="2">
        <f t="shared" si="83"/>
        <v>22.71</v>
      </c>
      <c r="AC90" s="2">
        <f t="shared" si="84"/>
        <v>22.71</v>
      </c>
      <c r="AD90" s="2">
        <f t="shared" ref="AD90:AD95" si="121">ROUND((((ET90)-(EU90))+AE90),6)</f>
        <v>0</v>
      </c>
      <c r="AE90" s="2">
        <f t="shared" ref="AE90:AF95" si="122">ROUND((EU90),6)</f>
        <v>0</v>
      </c>
      <c r="AF90" s="2">
        <f t="shared" si="122"/>
        <v>0</v>
      </c>
      <c r="AG90" s="2">
        <f t="shared" si="85"/>
        <v>0</v>
      </c>
      <c r="AH90" s="2">
        <f t="shared" ref="AH90:AI95" si="123">(EW90)</f>
        <v>0</v>
      </c>
      <c r="AI90" s="2">
        <f t="shared" si="123"/>
        <v>0</v>
      </c>
      <c r="AJ90" s="2">
        <f t="shared" si="86"/>
        <v>0</v>
      </c>
      <c r="AK90" s="2">
        <v>22.71</v>
      </c>
      <c r="AL90" s="2">
        <v>22.71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109</v>
      </c>
      <c r="AU90" s="2">
        <v>61</v>
      </c>
      <c r="AV90" s="2">
        <v>1</v>
      </c>
      <c r="AW90" s="2">
        <v>1</v>
      </c>
      <c r="AX90" s="2"/>
      <c r="AY90" s="2"/>
      <c r="AZ90" s="2">
        <v>1</v>
      </c>
      <c r="BA90" s="2">
        <v>1</v>
      </c>
      <c r="BB90" s="2">
        <v>1</v>
      </c>
      <c r="BC90" s="2">
        <v>1</v>
      </c>
      <c r="BD90" s="2" t="s">
        <v>3</v>
      </c>
      <c r="BE90" s="2" t="s">
        <v>3</v>
      </c>
      <c r="BF90" s="2" t="s">
        <v>3</v>
      </c>
      <c r="BG90" s="2" t="s">
        <v>3</v>
      </c>
      <c r="BH90" s="2">
        <v>3</v>
      </c>
      <c r="BI90" s="2">
        <v>1</v>
      </c>
      <c r="BJ90" s="2" t="s">
        <v>89</v>
      </c>
      <c r="BK90" s="2"/>
      <c r="BL90" s="2"/>
      <c r="BM90" s="2">
        <v>21</v>
      </c>
      <c r="BN90" s="2">
        <v>0</v>
      </c>
      <c r="BO90" s="2" t="s">
        <v>3</v>
      </c>
      <c r="BP90" s="2">
        <v>0</v>
      </c>
      <c r="BQ90" s="2">
        <v>30</v>
      </c>
      <c r="BR90" s="2">
        <v>0</v>
      </c>
      <c r="BS90" s="2">
        <v>1</v>
      </c>
      <c r="BT90" s="2">
        <v>1</v>
      </c>
      <c r="BU90" s="2">
        <v>1</v>
      </c>
      <c r="BV90" s="2">
        <v>1</v>
      </c>
      <c r="BW90" s="2">
        <v>1</v>
      </c>
      <c r="BX90" s="2">
        <v>1</v>
      </c>
      <c r="BY90" s="2" t="s">
        <v>3</v>
      </c>
      <c r="BZ90" s="2">
        <v>109</v>
      </c>
      <c r="CA90" s="2">
        <v>61</v>
      </c>
      <c r="CB90" s="2" t="s">
        <v>3</v>
      </c>
      <c r="CC90" s="2"/>
      <c r="CD90" s="2"/>
      <c r="CE90" s="2">
        <v>30</v>
      </c>
      <c r="CF90" s="2">
        <v>0</v>
      </c>
      <c r="CG90" s="2">
        <v>0</v>
      </c>
      <c r="CH90" s="2"/>
      <c r="CI90" s="2"/>
      <c r="CJ90" s="2"/>
      <c r="CK90" s="2"/>
      <c r="CL90" s="2"/>
      <c r="CM90" s="2">
        <v>0</v>
      </c>
      <c r="CN90" s="2" t="s">
        <v>3</v>
      </c>
      <c r="CO90" s="2">
        <v>0</v>
      </c>
      <c r="CP90" s="2">
        <f t="shared" si="87"/>
        <v>0</v>
      </c>
      <c r="CQ90" s="2">
        <f t="shared" si="88"/>
        <v>22.71</v>
      </c>
      <c r="CR90" s="2">
        <f t="shared" ref="CR90:CR95" si="124">(ROUND((ROUND(((ET90)*AV90*1),2)*BB90),2)+ROUND((ROUND(((AE90-(EU90))*AV90*1),2)*BS90),2))</f>
        <v>0</v>
      </c>
      <c r="CS90" s="2">
        <f t="shared" si="89"/>
        <v>0</v>
      </c>
      <c r="CT90" s="2">
        <f t="shared" si="90"/>
        <v>0</v>
      </c>
      <c r="CU90" s="2">
        <f t="shared" si="91"/>
        <v>0</v>
      </c>
      <c r="CV90" s="2">
        <f t="shared" si="92"/>
        <v>0</v>
      </c>
      <c r="CW90" s="2">
        <f t="shared" si="93"/>
        <v>0</v>
      </c>
      <c r="CX90" s="2">
        <f t="shared" si="94"/>
        <v>0</v>
      </c>
      <c r="CY90" s="2">
        <f t="shared" si="95"/>
        <v>0</v>
      </c>
      <c r="CZ90" s="2">
        <f t="shared" si="96"/>
        <v>0</v>
      </c>
      <c r="DA90" s="2"/>
      <c r="DB90" s="2"/>
      <c r="DC90" s="2" t="s">
        <v>3</v>
      </c>
      <c r="DD90" s="2" t="s">
        <v>3</v>
      </c>
      <c r="DE90" s="2" t="s">
        <v>3</v>
      </c>
      <c r="DF90" s="2" t="s">
        <v>3</v>
      </c>
      <c r="DG90" s="2" t="s">
        <v>3</v>
      </c>
      <c r="DH90" s="2" t="s">
        <v>3</v>
      </c>
      <c r="DI90" s="2" t="s">
        <v>3</v>
      </c>
      <c r="DJ90" s="2" t="s">
        <v>3</v>
      </c>
      <c r="DK90" s="2" t="s">
        <v>3</v>
      </c>
      <c r="DL90" s="2" t="s">
        <v>3</v>
      </c>
      <c r="DM90" s="2" t="s">
        <v>3</v>
      </c>
      <c r="DN90" s="2">
        <v>0</v>
      </c>
      <c r="DO90" s="2">
        <v>0</v>
      </c>
      <c r="DP90" s="2">
        <v>1</v>
      </c>
      <c r="DQ90" s="2">
        <v>1</v>
      </c>
      <c r="DR90" s="2"/>
      <c r="DS90" s="2"/>
      <c r="DT90" s="2"/>
      <c r="DU90" s="2">
        <v>1010</v>
      </c>
      <c r="DV90" s="2" t="s">
        <v>39</v>
      </c>
      <c r="DW90" s="2" t="s">
        <v>39</v>
      </c>
      <c r="DX90" s="2">
        <v>1</v>
      </c>
      <c r="DY90" s="2"/>
      <c r="DZ90" s="2" t="s">
        <v>3</v>
      </c>
      <c r="EA90" s="2" t="s">
        <v>3</v>
      </c>
      <c r="EB90" s="2" t="s">
        <v>3</v>
      </c>
      <c r="EC90" s="2" t="s">
        <v>3</v>
      </c>
      <c r="ED90" s="2"/>
      <c r="EE90" s="2">
        <v>58807897</v>
      </c>
      <c r="EF90" s="2">
        <v>30</v>
      </c>
      <c r="EG90" s="2" t="s">
        <v>27</v>
      </c>
      <c r="EH90" s="2">
        <v>0</v>
      </c>
      <c r="EI90" s="2" t="s">
        <v>3</v>
      </c>
      <c r="EJ90" s="2">
        <v>1</v>
      </c>
      <c r="EK90" s="2">
        <v>21</v>
      </c>
      <c r="EL90" s="2" t="s">
        <v>28</v>
      </c>
      <c r="EM90" s="2" t="s">
        <v>29</v>
      </c>
      <c r="EN90" s="2"/>
      <c r="EO90" s="2" t="s">
        <v>3</v>
      </c>
      <c r="EP90" s="2"/>
      <c r="EQ90" s="2">
        <v>1024</v>
      </c>
      <c r="ER90" s="2">
        <v>22.71</v>
      </c>
      <c r="ES90" s="2">
        <v>22.71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>
        <v>0</v>
      </c>
      <c r="FR90" s="2">
        <v>0</v>
      </c>
      <c r="FS90" s="2">
        <v>0</v>
      </c>
      <c r="FT90" s="2"/>
      <c r="FU90" s="2"/>
      <c r="FV90" s="2"/>
      <c r="FW90" s="2"/>
      <c r="FX90" s="2">
        <v>109</v>
      </c>
      <c r="FY90" s="2">
        <v>61</v>
      </c>
      <c r="FZ90" s="2"/>
      <c r="GA90" s="2" t="s">
        <v>3</v>
      </c>
      <c r="GB90" s="2"/>
      <c r="GC90" s="2"/>
      <c r="GD90" s="2">
        <v>1</v>
      </c>
      <c r="GE90" s="2"/>
      <c r="GF90" s="2">
        <v>717229696</v>
      </c>
      <c r="GG90" s="2">
        <v>2</v>
      </c>
      <c r="GH90" s="2">
        <v>1</v>
      </c>
      <c r="GI90" s="2">
        <v>-2</v>
      </c>
      <c r="GJ90" s="2">
        <v>0</v>
      </c>
      <c r="GK90" s="2">
        <v>0</v>
      </c>
      <c r="GL90" s="2">
        <f t="shared" si="97"/>
        <v>0</v>
      </c>
      <c r="GM90" s="2">
        <f t="shared" si="98"/>
        <v>0</v>
      </c>
      <c r="GN90" s="2">
        <f t="shared" si="99"/>
        <v>0</v>
      </c>
      <c r="GO90" s="2">
        <f t="shared" si="100"/>
        <v>0</v>
      </c>
      <c r="GP90" s="2">
        <f t="shared" si="101"/>
        <v>0</v>
      </c>
      <c r="GQ90" s="2"/>
      <c r="GR90" s="2">
        <v>0</v>
      </c>
      <c r="GS90" s="2">
        <v>3</v>
      </c>
      <c r="GT90" s="2">
        <v>0</v>
      </c>
      <c r="GU90" s="2" t="s">
        <v>3</v>
      </c>
      <c r="GV90" s="2">
        <f t="shared" si="102"/>
        <v>0</v>
      </c>
      <c r="GW90" s="2">
        <v>1</v>
      </c>
      <c r="GX90" s="2">
        <f t="shared" si="103"/>
        <v>0</v>
      </c>
      <c r="GY90" s="2"/>
      <c r="GZ90" s="2"/>
      <c r="HA90" s="2">
        <v>0</v>
      </c>
      <c r="HB90" s="2">
        <v>0</v>
      </c>
      <c r="HC90" s="2">
        <f t="shared" si="104"/>
        <v>0</v>
      </c>
      <c r="HD90" s="2"/>
      <c r="HE90" s="2" t="s">
        <v>3</v>
      </c>
      <c r="HF90" s="2" t="s">
        <v>3</v>
      </c>
      <c r="HG90" s="2"/>
      <c r="HH90" s="2"/>
      <c r="HI90" s="2"/>
      <c r="HJ90" s="2"/>
      <c r="HK90" s="2"/>
      <c r="HL90" s="2"/>
      <c r="HM90" s="2" t="s">
        <v>3</v>
      </c>
      <c r="HN90" s="2" t="s">
        <v>3</v>
      </c>
      <c r="HO90" s="2" t="s">
        <v>3</v>
      </c>
      <c r="HP90" s="2" t="s">
        <v>3</v>
      </c>
      <c r="HQ90" s="2" t="s">
        <v>3</v>
      </c>
      <c r="HR90" s="2"/>
      <c r="HS90" s="2">
        <v>0</v>
      </c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>
        <v>0</v>
      </c>
      <c r="IL90" s="2"/>
      <c r="IM90" s="2"/>
      <c r="IN90" s="2"/>
      <c r="IO90" s="2"/>
      <c r="IP90" s="2"/>
      <c r="IQ90" s="2"/>
      <c r="IR90" s="2"/>
      <c r="IS90" s="2"/>
      <c r="IT90" s="2"/>
      <c r="IU90" s="2"/>
    </row>
    <row r="91" spans="1:255" x14ac:dyDescent="0.2">
      <c r="A91">
        <v>18</v>
      </c>
      <c r="B91">
        <v>1</v>
      </c>
      <c r="C91">
        <v>210</v>
      </c>
      <c r="E91" t="s">
        <v>3</v>
      </c>
      <c r="F91" t="s">
        <v>87</v>
      </c>
      <c r="G91" t="s">
        <v>106</v>
      </c>
      <c r="H91" t="s">
        <v>39</v>
      </c>
      <c r="I91">
        <f>I89*J91</f>
        <v>0</v>
      </c>
      <c r="J91">
        <v>40</v>
      </c>
      <c r="K91">
        <v>40</v>
      </c>
      <c r="O91">
        <f t="shared" si="73"/>
        <v>0</v>
      </c>
      <c r="P91">
        <f t="shared" si="74"/>
        <v>0</v>
      </c>
      <c r="Q91">
        <f t="shared" si="120"/>
        <v>0</v>
      </c>
      <c r="R91">
        <f t="shared" si="75"/>
        <v>0</v>
      </c>
      <c r="S91">
        <f t="shared" si="76"/>
        <v>0</v>
      </c>
      <c r="T91">
        <f t="shared" si="77"/>
        <v>0</v>
      </c>
      <c r="U91">
        <f t="shared" si="78"/>
        <v>0</v>
      </c>
      <c r="V91">
        <f t="shared" si="79"/>
        <v>0</v>
      </c>
      <c r="W91">
        <f t="shared" si="80"/>
        <v>0</v>
      </c>
      <c r="X91">
        <f t="shared" si="81"/>
        <v>0</v>
      </c>
      <c r="Y91">
        <f t="shared" si="82"/>
        <v>0</v>
      </c>
      <c r="AA91">
        <v>-1</v>
      </c>
      <c r="AB91">
        <f t="shared" si="83"/>
        <v>22.71</v>
      </c>
      <c r="AC91">
        <f t="shared" si="84"/>
        <v>22.71</v>
      </c>
      <c r="AD91">
        <f t="shared" si="121"/>
        <v>0</v>
      </c>
      <c r="AE91">
        <f t="shared" si="122"/>
        <v>0</v>
      </c>
      <c r="AF91">
        <f t="shared" si="122"/>
        <v>0</v>
      </c>
      <c r="AG91">
        <f t="shared" si="85"/>
        <v>0</v>
      </c>
      <c r="AH91">
        <f t="shared" si="123"/>
        <v>0</v>
      </c>
      <c r="AI91">
        <f t="shared" si="123"/>
        <v>0</v>
      </c>
      <c r="AJ91">
        <f t="shared" si="86"/>
        <v>0</v>
      </c>
      <c r="AK91">
        <v>22.71</v>
      </c>
      <c r="AL91">
        <v>22.71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109</v>
      </c>
      <c r="AU91">
        <v>61</v>
      </c>
      <c r="AV91">
        <v>1</v>
      </c>
      <c r="AW91">
        <v>1</v>
      </c>
      <c r="AZ91">
        <v>1</v>
      </c>
      <c r="BA91">
        <v>1</v>
      </c>
      <c r="BB91">
        <v>1</v>
      </c>
      <c r="BC91">
        <v>2.93</v>
      </c>
      <c r="BD91" t="s">
        <v>3</v>
      </c>
      <c r="BE91" t="s">
        <v>3</v>
      </c>
      <c r="BF91" t="s">
        <v>3</v>
      </c>
      <c r="BG91" t="s">
        <v>3</v>
      </c>
      <c r="BH91">
        <v>3</v>
      </c>
      <c r="BI91">
        <v>1</v>
      </c>
      <c r="BJ91" t="s">
        <v>89</v>
      </c>
      <c r="BM91">
        <v>21</v>
      </c>
      <c r="BN91">
        <v>0</v>
      </c>
      <c r="BO91" t="s">
        <v>87</v>
      </c>
      <c r="BP91">
        <v>1</v>
      </c>
      <c r="BQ91">
        <v>30</v>
      </c>
      <c r="BR91">
        <v>0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 t="s">
        <v>3</v>
      </c>
      <c r="BZ91">
        <v>109</v>
      </c>
      <c r="CA91">
        <v>61</v>
      </c>
      <c r="CB91" t="s">
        <v>3</v>
      </c>
      <c r="CE91">
        <v>30</v>
      </c>
      <c r="CF91">
        <v>0</v>
      </c>
      <c r="CG91">
        <v>0</v>
      </c>
      <c r="CM91">
        <v>0</v>
      </c>
      <c r="CN91" t="s">
        <v>3</v>
      </c>
      <c r="CO91">
        <v>0</v>
      </c>
      <c r="CP91">
        <f t="shared" si="87"/>
        <v>0</v>
      </c>
      <c r="CQ91">
        <f t="shared" si="88"/>
        <v>66.540000000000006</v>
      </c>
      <c r="CR91">
        <f t="shared" si="124"/>
        <v>0</v>
      </c>
      <c r="CS91">
        <f t="shared" si="89"/>
        <v>0</v>
      </c>
      <c r="CT91">
        <f t="shared" si="90"/>
        <v>0</v>
      </c>
      <c r="CU91">
        <f t="shared" si="91"/>
        <v>0</v>
      </c>
      <c r="CV91">
        <f t="shared" si="92"/>
        <v>0</v>
      </c>
      <c r="CW91">
        <f t="shared" si="93"/>
        <v>0</v>
      </c>
      <c r="CX91">
        <f t="shared" si="94"/>
        <v>0</v>
      </c>
      <c r="CY91">
        <f t="shared" si="95"/>
        <v>0</v>
      </c>
      <c r="CZ91">
        <f t="shared" si="96"/>
        <v>0</v>
      </c>
      <c r="DC91" t="s">
        <v>3</v>
      </c>
      <c r="DD91" t="s">
        <v>3</v>
      </c>
      <c r="DE91" t="s">
        <v>3</v>
      </c>
      <c r="DF91" t="s">
        <v>3</v>
      </c>
      <c r="DG91" t="s">
        <v>3</v>
      </c>
      <c r="DH91" t="s">
        <v>3</v>
      </c>
      <c r="DI91" t="s">
        <v>3</v>
      </c>
      <c r="DJ91" t="s">
        <v>3</v>
      </c>
      <c r="DK91" t="s">
        <v>3</v>
      </c>
      <c r="DL91" t="s">
        <v>3</v>
      </c>
      <c r="DM91" t="s">
        <v>3</v>
      </c>
      <c r="DN91">
        <v>0</v>
      </c>
      <c r="DO91">
        <v>0</v>
      </c>
      <c r="DP91">
        <v>1</v>
      </c>
      <c r="DQ91">
        <v>1</v>
      </c>
      <c r="DU91">
        <v>1010</v>
      </c>
      <c r="DV91" t="s">
        <v>39</v>
      </c>
      <c r="DW91" t="s">
        <v>39</v>
      </c>
      <c r="DX91">
        <v>1</v>
      </c>
      <c r="DZ91" t="s">
        <v>3</v>
      </c>
      <c r="EA91" t="s">
        <v>3</v>
      </c>
      <c r="EB91" t="s">
        <v>3</v>
      </c>
      <c r="EC91" t="s">
        <v>3</v>
      </c>
      <c r="EE91">
        <v>58807897</v>
      </c>
      <c r="EF91">
        <v>30</v>
      </c>
      <c r="EG91" t="s">
        <v>27</v>
      </c>
      <c r="EH91">
        <v>0</v>
      </c>
      <c r="EI91" t="s">
        <v>3</v>
      </c>
      <c r="EJ91">
        <v>1</v>
      </c>
      <c r="EK91">
        <v>21</v>
      </c>
      <c r="EL91" t="s">
        <v>28</v>
      </c>
      <c r="EM91" t="s">
        <v>29</v>
      </c>
      <c r="EO91" t="s">
        <v>3</v>
      </c>
      <c r="EQ91">
        <v>1024</v>
      </c>
      <c r="ER91">
        <v>22.71</v>
      </c>
      <c r="ES91">
        <v>22.71</v>
      </c>
      <c r="ET91">
        <v>0</v>
      </c>
      <c r="EU91">
        <v>0</v>
      </c>
      <c r="EV91">
        <v>0</v>
      </c>
      <c r="EW91">
        <v>0</v>
      </c>
      <c r="EX91">
        <v>0</v>
      </c>
      <c r="FQ91">
        <v>0</v>
      </c>
      <c r="FR91">
        <v>0</v>
      </c>
      <c r="FS91">
        <v>0</v>
      </c>
      <c r="FX91">
        <v>109</v>
      </c>
      <c r="FY91">
        <v>61</v>
      </c>
      <c r="GA91" t="s">
        <v>3</v>
      </c>
      <c r="GD91">
        <v>1</v>
      </c>
      <c r="GF91">
        <v>717229696</v>
      </c>
      <c r="GG91">
        <v>2</v>
      </c>
      <c r="GH91">
        <v>1</v>
      </c>
      <c r="GI91">
        <v>2</v>
      </c>
      <c r="GJ91">
        <v>0</v>
      </c>
      <c r="GK91">
        <v>0</v>
      </c>
      <c r="GL91">
        <f t="shared" si="97"/>
        <v>0</v>
      </c>
      <c r="GM91">
        <f t="shared" si="98"/>
        <v>0</v>
      </c>
      <c r="GN91">
        <f t="shared" si="99"/>
        <v>0</v>
      </c>
      <c r="GO91">
        <f t="shared" si="100"/>
        <v>0</v>
      </c>
      <c r="GP91">
        <f t="shared" si="101"/>
        <v>0</v>
      </c>
      <c r="GR91">
        <v>0</v>
      </c>
      <c r="GS91">
        <v>3</v>
      </c>
      <c r="GT91">
        <v>0</v>
      </c>
      <c r="GU91" t="s">
        <v>3</v>
      </c>
      <c r="GV91">
        <f t="shared" si="102"/>
        <v>0</v>
      </c>
      <c r="GW91">
        <v>1</v>
      </c>
      <c r="GX91">
        <f t="shared" si="103"/>
        <v>0</v>
      </c>
      <c r="HA91">
        <v>0</v>
      </c>
      <c r="HB91">
        <v>0</v>
      </c>
      <c r="HC91">
        <f t="shared" si="104"/>
        <v>0</v>
      </c>
      <c r="HE91" t="s">
        <v>3</v>
      </c>
      <c r="HF91" t="s">
        <v>3</v>
      </c>
      <c r="HM91" t="s">
        <v>3</v>
      </c>
      <c r="HN91" t="s">
        <v>3</v>
      </c>
      <c r="HO91" t="s">
        <v>3</v>
      </c>
      <c r="HP91" t="s">
        <v>3</v>
      </c>
      <c r="HQ91" t="s">
        <v>3</v>
      </c>
      <c r="HS91">
        <v>0</v>
      </c>
      <c r="IK91">
        <v>0</v>
      </c>
    </row>
    <row r="92" spans="1:255" x14ac:dyDescent="0.2">
      <c r="A92" s="2">
        <v>18</v>
      </c>
      <c r="B92" s="2">
        <v>1</v>
      </c>
      <c r="C92" s="2">
        <v>197</v>
      </c>
      <c r="D92" s="2"/>
      <c r="E92" s="2" t="s">
        <v>3</v>
      </c>
      <c r="F92" s="2" t="s">
        <v>99</v>
      </c>
      <c r="G92" s="2" t="s">
        <v>100</v>
      </c>
      <c r="H92" s="2" t="s">
        <v>39</v>
      </c>
      <c r="I92" s="2">
        <f>I88*J92</f>
        <v>0</v>
      </c>
      <c r="J92" s="2">
        <v>5</v>
      </c>
      <c r="K92" s="2">
        <v>5</v>
      </c>
      <c r="L92" s="2"/>
      <c r="M92" s="2"/>
      <c r="N92" s="2"/>
      <c r="O92" s="2">
        <f t="shared" ref="O92:O123" si="125">ROUND(CP92,2)</f>
        <v>0</v>
      </c>
      <c r="P92" s="2">
        <f t="shared" ref="P92:P123" si="126">ROUND((ROUND((AC92*AW92*I92),2)*BC92),2)</f>
        <v>0</v>
      </c>
      <c r="Q92" s="2">
        <f t="shared" si="120"/>
        <v>0</v>
      </c>
      <c r="R92" s="2">
        <f t="shared" ref="R92:R123" si="127">ROUND((ROUND((AE92*AV92*I92),2)*BS92),2)</f>
        <v>0</v>
      </c>
      <c r="S92" s="2">
        <f t="shared" ref="S92:S123" si="128">ROUND((ROUND((AF92*AV92*I92),2)*BA92),2)</f>
        <v>0</v>
      </c>
      <c r="T92" s="2">
        <f t="shared" ref="T92:T123" si="129">ROUND(CU92*I92,2)</f>
        <v>0</v>
      </c>
      <c r="U92" s="2">
        <f t="shared" ref="U92:U123" si="130">CV92*I92</f>
        <v>0</v>
      </c>
      <c r="V92" s="2">
        <f t="shared" ref="V92:V123" si="131">CW92*I92</f>
        <v>0</v>
      </c>
      <c r="W92" s="2">
        <f t="shared" ref="W92:W123" si="132">ROUND(CX92*I92,2)</f>
        <v>0</v>
      </c>
      <c r="X92" s="2">
        <f t="shared" ref="X92:X123" si="133">ROUND(CY92,2)</f>
        <v>0</v>
      </c>
      <c r="Y92" s="2">
        <f t="shared" ref="Y92:Y123" si="134">ROUND(CZ92,2)</f>
        <v>0</v>
      </c>
      <c r="Z92" s="2"/>
      <c r="AA92" s="2">
        <v>-1</v>
      </c>
      <c r="AB92" s="2">
        <f t="shared" ref="AB92:AB123" si="135">ROUND((AC92+AD92+AF92),6)</f>
        <v>113.32</v>
      </c>
      <c r="AC92" s="2">
        <f t="shared" ref="AC92:AC119" si="136">ROUND((ES92),6)</f>
        <v>113.32</v>
      </c>
      <c r="AD92" s="2">
        <f t="shared" si="121"/>
        <v>0</v>
      </c>
      <c r="AE92" s="2">
        <f t="shared" si="122"/>
        <v>0</v>
      </c>
      <c r="AF92" s="2">
        <f t="shared" si="122"/>
        <v>0</v>
      </c>
      <c r="AG92" s="2">
        <f t="shared" ref="AG92:AG123" si="137">ROUND((AP92),6)</f>
        <v>0</v>
      </c>
      <c r="AH92" s="2">
        <f t="shared" si="123"/>
        <v>0</v>
      </c>
      <c r="AI92" s="2">
        <f t="shared" si="123"/>
        <v>0</v>
      </c>
      <c r="AJ92" s="2">
        <f t="shared" ref="AJ92:AJ123" si="138">(AS92)</f>
        <v>0</v>
      </c>
      <c r="AK92" s="2">
        <v>113.32</v>
      </c>
      <c r="AL92" s="2">
        <v>113.32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109</v>
      </c>
      <c r="AU92" s="2">
        <v>61</v>
      </c>
      <c r="AV92" s="2">
        <v>1</v>
      </c>
      <c r="AW92" s="2">
        <v>1</v>
      </c>
      <c r="AX92" s="2"/>
      <c r="AY92" s="2"/>
      <c r="AZ92" s="2">
        <v>1</v>
      </c>
      <c r="BA92" s="2">
        <v>1</v>
      </c>
      <c r="BB92" s="2">
        <v>1</v>
      </c>
      <c r="BC92" s="2">
        <v>1</v>
      </c>
      <c r="BD92" s="2" t="s">
        <v>3</v>
      </c>
      <c r="BE92" s="2" t="s">
        <v>3</v>
      </c>
      <c r="BF92" s="2" t="s">
        <v>3</v>
      </c>
      <c r="BG92" s="2" t="s">
        <v>3</v>
      </c>
      <c r="BH92" s="2">
        <v>3</v>
      </c>
      <c r="BI92" s="2">
        <v>1</v>
      </c>
      <c r="BJ92" s="2" t="s">
        <v>101</v>
      </c>
      <c r="BK92" s="2"/>
      <c r="BL92" s="2"/>
      <c r="BM92" s="2">
        <v>21</v>
      </c>
      <c r="BN92" s="2">
        <v>0</v>
      </c>
      <c r="BO92" s="2" t="s">
        <v>3</v>
      </c>
      <c r="BP92" s="2">
        <v>0</v>
      </c>
      <c r="BQ92" s="2">
        <v>30</v>
      </c>
      <c r="BR92" s="2">
        <v>0</v>
      </c>
      <c r="BS92" s="2">
        <v>1</v>
      </c>
      <c r="BT92" s="2">
        <v>1</v>
      </c>
      <c r="BU92" s="2">
        <v>1</v>
      </c>
      <c r="BV92" s="2">
        <v>1</v>
      </c>
      <c r="BW92" s="2">
        <v>1</v>
      </c>
      <c r="BX92" s="2">
        <v>1</v>
      </c>
      <c r="BY92" s="2" t="s">
        <v>3</v>
      </c>
      <c r="BZ92" s="2">
        <v>109</v>
      </c>
      <c r="CA92" s="2">
        <v>61</v>
      </c>
      <c r="CB92" s="2" t="s">
        <v>3</v>
      </c>
      <c r="CC92" s="2"/>
      <c r="CD92" s="2"/>
      <c r="CE92" s="2">
        <v>30</v>
      </c>
      <c r="CF92" s="2">
        <v>0</v>
      </c>
      <c r="CG92" s="2">
        <v>0</v>
      </c>
      <c r="CH92" s="2"/>
      <c r="CI92" s="2"/>
      <c r="CJ92" s="2"/>
      <c r="CK92" s="2"/>
      <c r="CL92" s="2"/>
      <c r="CM92" s="2">
        <v>0</v>
      </c>
      <c r="CN92" s="2" t="s">
        <v>3</v>
      </c>
      <c r="CO92" s="2">
        <v>0</v>
      </c>
      <c r="CP92" s="2">
        <f t="shared" ref="CP92:CP123" si="139">(P92+Q92+S92)</f>
        <v>0</v>
      </c>
      <c r="CQ92" s="2">
        <f t="shared" ref="CQ92:CQ123" si="140">ROUND((ROUND((AC92*AW92*1),2)*BC92),2)</f>
        <v>113.32</v>
      </c>
      <c r="CR92" s="2">
        <f t="shared" si="124"/>
        <v>0</v>
      </c>
      <c r="CS92" s="2">
        <f t="shared" ref="CS92:CS123" si="141">ROUND((ROUND((AE92*AV92*1),2)*BS92),2)</f>
        <v>0</v>
      </c>
      <c r="CT92" s="2">
        <f t="shared" ref="CT92:CT123" si="142">ROUND((ROUND((AF92*AV92*1),2)*BA92),2)</f>
        <v>0</v>
      </c>
      <c r="CU92" s="2">
        <f t="shared" ref="CU92:CU123" si="143">AG92</f>
        <v>0</v>
      </c>
      <c r="CV92" s="2">
        <f t="shared" ref="CV92:CV123" si="144">(AH92*AV92)</f>
        <v>0</v>
      </c>
      <c r="CW92" s="2">
        <f t="shared" ref="CW92:CW123" si="145">AI92</f>
        <v>0</v>
      </c>
      <c r="CX92" s="2">
        <f t="shared" ref="CX92:CX123" si="146">AJ92</f>
        <v>0</v>
      </c>
      <c r="CY92" s="2">
        <f t="shared" ref="CY92:CY123" si="147">(((S92+R92)*AT92)/100)</f>
        <v>0</v>
      </c>
      <c r="CZ92" s="2">
        <f t="shared" ref="CZ92:CZ123" si="148">(((S92+R92)*AU92)/100)</f>
        <v>0</v>
      </c>
      <c r="DA92" s="2"/>
      <c r="DB92" s="2"/>
      <c r="DC92" s="2" t="s">
        <v>3</v>
      </c>
      <c r="DD92" s="2" t="s">
        <v>3</v>
      </c>
      <c r="DE92" s="2" t="s">
        <v>3</v>
      </c>
      <c r="DF92" s="2" t="s">
        <v>3</v>
      </c>
      <c r="DG92" s="2" t="s">
        <v>3</v>
      </c>
      <c r="DH92" s="2" t="s">
        <v>3</v>
      </c>
      <c r="DI92" s="2" t="s">
        <v>3</v>
      </c>
      <c r="DJ92" s="2" t="s">
        <v>3</v>
      </c>
      <c r="DK92" s="2" t="s">
        <v>3</v>
      </c>
      <c r="DL92" s="2" t="s">
        <v>3</v>
      </c>
      <c r="DM92" s="2" t="s">
        <v>3</v>
      </c>
      <c r="DN92" s="2">
        <v>0</v>
      </c>
      <c r="DO92" s="2">
        <v>0</v>
      </c>
      <c r="DP92" s="2">
        <v>1</v>
      </c>
      <c r="DQ92" s="2">
        <v>1</v>
      </c>
      <c r="DR92" s="2"/>
      <c r="DS92" s="2"/>
      <c r="DT92" s="2"/>
      <c r="DU92" s="2">
        <v>1010</v>
      </c>
      <c r="DV92" s="2" t="s">
        <v>39</v>
      </c>
      <c r="DW92" s="2" t="s">
        <v>39</v>
      </c>
      <c r="DX92" s="2">
        <v>1</v>
      </c>
      <c r="DY92" s="2"/>
      <c r="DZ92" s="2" t="s">
        <v>3</v>
      </c>
      <c r="EA92" s="2" t="s">
        <v>3</v>
      </c>
      <c r="EB92" s="2" t="s">
        <v>3</v>
      </c>
      <c r="EC92" s="2" t="s">
        <v>3</v>
      </c>
      <c r="ED92" s="2"/>
      <c r="EE92" s="2">
        <v>58807897</v>
      </c>
      <c r="EF92" s="2">
        <v>30</v>
      </c>
      <c r="EG92" s="2" t="s">
        <v>27</v>
      </c>
      <c r="EH92" s="2">
        <v>0</v>
      </c>
      <c r="EI92" s="2" t="s">
        <v>3</v>
      </c>
      <c r="EJ92" s="2">
        <v>1</v>
      </c>
      <c r="EK92" s="2">
        <v>21</v>
      </c>
      <c r="EL92" s="2" t="s">
        <v>28</v>
      </c>
      <c r="EM92" s="2" t="s">
        <v>29</v>
      </c>
      <c r="EN92" s="2"/>
      <c r="EO92" s="2" t="s">
        <v>3</v>
      </c>
      <c r="EP92" s="2"/>
      <c r="EQ92" s="2">
        <v>1024</v>
      </c>
      <c r="ER92" s="2">
        <v>113.32</v>
      </c>
      <c r="ES92" s="2">
        <v>113.32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>
        <v>0</v>
      </c>
      <c r="FR92" s="2">
        <v>0</v>
      </c>
      <c r="FS92" s="2">
        <v>0</v>
      </c>
      <c r="FT92" s="2"/>
      <c r="FU92" s="2"/>
      <c r="FV92" s="2"/>
      <c r="FW92" s="2"/>
      <c r="FX92" s="2">
        <v>109</v>
      </c>
      <c r="FY92" s="2">
        <v>61</v>
      </c>
      <c r="FZ92" s="2"/>
      <c r="GA92" s="2" t="s">
        <v>3</v>
      </c>
      <c r="GB92" s="2"/>
      <c r="GC92" s="2"/>
      <c r="GD92" s="2">
        <v>1</v>
      </c>
      <c r="GE92" s="2"/>
      <c r="GF92" s="2">
        <v>-1109588999</v>
      </c>
      <c r="GG92" s="2">
        <v>2</v>
      </c>
      <c r="GH92" s="2">
        <v>1</v>
      </c>
      <c r="GI92" s="2">
        <v>-2</v>
      </c>
      <c r="GJ92" s="2">
        <v>0</v>
      </c>
      <c r="GK92" s="2">
        <v>0</v>
      </c>
      <c r="GL92" s="2">
        <f t="shared" ref="GL92:GL123" si="149">ROUND(IF(AND(BH92=3,BI92=3,FS92&lt;&gt;0),P92,0),2)</f>
        <v>0</v>
      </c>
      <c r="GM92" s="2">
        <f t="shared" ref="GM92:GM123" si="150">ROUND(O92+X92+Y92,2)+GX92</f>
        <v>0</v>
      </c>
      <c r="GN92" s="2">
        <f t="shared" ref="GN92:GN123" si="151">IF(OR(BI92=0,BI92=1),GM92-GX92,0)</f>
        <v>0</v>
      </c>
      <c r="GO92" s="2">
        <f t="shared" ref="GO92:GO123" si="152">IF(BI92=2,GM92-GX92,0)</f>
        <v>0</v>
      </c>
      <c r="GP92" s="2">
        <f t="shared" ref="GP92:GP123" si="153">IF(BI92=4,GM92-GX92,0)</f>
        <v>0</v>
      </c>
      <c r="GQ92" s="2"/>
      <c r="GR92" s="2">
        <v>0</v>
      </c>
      <c r="GS92" s="2">
        <v>3</v>
      </c>
      <c r="GT92" s="2">
        <v>0</v>
      </c>
      <c r="GU92" s="2" t="s">
        <v>3</v>
      </c>
      <c r="GV92" s="2">
        <f t="shared" ref="GV92:GV123" si="154">ROUND((GT92),6)</f>
        <v>0</v>
      </c>
      <c r="GW92" s="2">
        <v>1</v>
      </c>
      <c r="GX92" s="2">
        <f t="shared" ref="GX92:GX123" si="155">ROUND(HC92*I92,2)</f>
        <v>0</v>
      </c>
      <c r="GY92" s="2"/>
      <c r="GZ92" s="2"/>
      <c r="HA92" s="2">
        <v>0</v>
      </c>
      <c r="HB92" s="2">
        <v>0</v>
      </c>
      <c r="HC92" s="2">
        <f t="shared" ref="HC92:HC123" si="156">GV92*GW92</f>
        <v>0</v>
      </c>
      <c r="HD92" s="2"/>
      <c r="HE92" s="2" t="s">
        <v>3</v>
      </c>
      <c r="HF92" s="2" t="s">
        <v>3</v>
      </c>
      <c r="HG92" s="2"/>
      <c r="HH92" s="2"/>
      <c r="HI92" s="2"/>
      <c r="HJ92" s="2"/>
      <c r="HK92" s="2"/>
      <c r="HL92" s="2"/>
      <c r="HM92" s="2" t="s">
        <v>3</v>
      </c>
      <c r="HN92" s="2" t="s">
        <v>3</v>
      </c>
      <c r="HO92" s="2" t="s">
        <v>3</v>
      </c>
      <c r="HP92" s="2" t="s">
        <v>3</v>
      </c>
      <c r="HQ92" s="2" t="s">
        <v>3</v>
      </c>
      <c r="HR92" s="2"/>
      <c r="HS92" s="2">
        <v>0</v>
      </c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>
        <v>0</v>
      </c>
      <c r="IL92" s="2"/>
      <c r="IM92" s="2"/>
      <c r="IN92" s="2"/>
      <c r="IO92" s="2"/>
      <c r="IP92" s="2"/>
      <c r="IQ92" s="2"/>
      <c r="IR92" s="2"/>
      <c r="IS92" s="2"/>
      <c r="IT92" s="2"/>
      <c r="IU92" s="2"/>
    </row>
    <row r="93" spans="1:255" x14ac:dyDescent="0.2">
      <c r="A93">
        <v>18</v>
      </c>
      <c r="B93">
        <v>1</v>
      </c>
      <c r="C93">
        <v>212</v>
      </c>
      <c r="E93" t="s">
        <v>3</v>
      </c>
      <c r="F93" t="s">
        <v>99</v>
      </c>
      <c r="G93" t="s">
        <v>100</v>
      </c>
      <c r="H93" t="s">
        <v>39</v>
      </c>
      <c r="I93">
        <f>I89*J93</f>
        <v>0</v>
      </c>
      <c r="J93">
        <v>5</v>
      </c>
      <c r="K93">
        <v>5</v>
      </c>
      <c r="O93">
        <f t="shared" si="125"/>
        <v>0</v>
      </c>
      <c r="P93">
        <f t="shared" si="126"/>
        <v>0</v>
      </c>
      <c r="Q93">
        <f t="shared" si="120"/>
        <v>0</v>
      </c>
      <c r="R93">
        <f t="shared" si="127"/>
        <v>0</v>
      </c>
      <c r="S93">
        <f t="shared" si="128"/>
        <v>0</v>
      </c>
      <c r="T93">
        <f t="shared" si="129"/>
        <v>0</v>
      </c>
      <c r="U93">
        <f t="shared" si="130"/>
        <v>0</v>
      </c>
      <c r="V93">
        <f t="shared" si="131"/>
        <v>0</v>
      </c>
      <c r="W93">
        <f t="shared" si="132"/>
        <v>0</v>
      </c>
      <c r="X93">
        <f t="shared" si="133"/>
        <v>0</v>
      </c>
      <c r="Y93">
        <f t="shared" si="134"/>
        <v>0</v>
      </c>
      <c r="AA93">
        <v>-1</v>
      </c>
      <c r="AB93">
        <f t="shared" si="135"/>
        <v>113.32</v>
      </c>
      <c r="AC93">
        <f t="shared" si="136"/>
        <v>113.32</v>
      </c>
      <c r="AD93">
        <f t="shared" si="121"/>
        <v>0</v>
      </c>
      <c r="AE93">
        <f t="shared" si="122"/>
        <v>0</v>
      </c>
      <c r="AF93">
        <f t="shared" si="122"/>
        <v>0</v>
      </c>
      <c r="AG93">
        <f t="shared" si="137"/>
        <v>0</v>
      </c>
      <c r="AH93">
        <f t="shared" si="123"/>
        <v>0</v>
      </c>
      <c r="AI93">
        <f t="shared" si="123"/>
        <v>0</v>
      </c>
      <c r="AJ93">
        <f t="shared" si="138"/>
        <v>0</v>
      </c>
      <c r="AK93">
        <v>113.32</v>
      </c>
      <c r="AL93">
        <v>113.32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109</v>
      </c>
      <c r="AU93">
        <v>61</v>
      </c>
      <c r="AV93">
        <v>1</v>
      </c>
      <c r="AW93">
        <v>1</v>
      </c>
      <c r="AZ93">
        <v>1</v>
      </c>
      <c r="BA93">
        <v>1</v>
      </c>
      <c r="BB93">
        <v>1</v>
      </c>
      <c r="BC93">
        <v>19.96</v>
      </c>
      <c r="BD93" t="s">
        <v>3</v>
      </c>
      <c r="BE93" t="s">
        <v>3</v>
      </c>
      <c r="BF93" t="s">
        <v>3</v>
      </c>
      <c r="BG93" t="s">
        <v>3</v>
      </c>
      <c r="BH93">
        <v>3</v>
      </c>
      <c r="BI93">
        <v>1</v>
      </c>
      <c r="BJ93" t="s">
        <v>101</v>
      </c>
      <c r="BM93">
        <v>21</v>
      </c>
      <c r="BN93">
        <v>0</v>
      </c>
      <c r="BO93" t="s">
        <v>99</v>
      </c>
      <c r="BP93">
        <v>1</v>
      </c>
      <c r="BQ93">
        <v>30</v>
      </c>
      <c r="BR93">
        <v>0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 t="s">
        <v>3</v>
      </c>
      <c r="BZ93">
        <v>109</v>
      </c>
      <c r="CA93">
        <v>61</v>
      </c>
      <c r="CB93" t="s">
        <v>3</v>
      </c>
      <c r="CE93">
        <v>30</v>
      </c>
      <c r="CF93">
        <v>0</v>
      </c>
      <c r="CG93">
        <v>0</v>
      </c>
      <c r="CM93">
        <v>0</v>
      </c>
      <c r="CN93" t="s">
        <v>3</v>
      </c>
      <c r="CO93">
        <v>0</v>
      </c>
      <c r="CP93">
        <f t="shared" si="139"/>
        <v>0</v>
      </c>
      <c r="CQ93">
        <f t="shared" si="140"/>
        <v>2261.87</v>
      </c>
      <c r="CR93">
        <f t="shared" si="124"/>
        <v>0</v>
      </c>
      <c r="CS93">
        <f t="shared" si="141"/>
        <v>0</v>
      </c>
      <c r="CT93">
        <f t="shared" si="142"/>
        <v>0</v>
      </c>
      <c r="CU93">
        <f t="shared" si="143"/>
        <v>0</v>
      </c>
      <c r="CV93">
        <f t="shared" si="144"/>
        <v>0</v>
      </c>
      <c r="CW93">
        <f t="shared" si="145"/>
        <v>0</v>
      </c>
      <c r="CX93">
        <f t="shared" si="146"/>
        <v>0</v>
      </c>
      <c r="CY93">
        <f t="shared" si="147"/>
        <v>0</v>
      </c>
      <c r="CZ93">
        <f t="shared" si="148"/>
        <v>0</v>
      </c>
      <c r="DC93" t="s">
        <v>3</v>
      </c>
      <c r="DD93" t="s">
        <v>3</v>
      </c>
      <c r="DE93" t="s">
        <v>3</v>
      </c>
      <c r="DF93" t="s">
        <v>3</v>
      </c>
      <c r="DG93" t="s">
        <v>3</v>
      </c>
      <c r="DH93" t="s">
        <v>3</v>
      </c>
      <c r="DI93" t="s">
        <v>3</v>
      </c>
      <c r="DJ93" t="s">
        <v>3</v>
      </c>
      <c r="DK93" t="s">
        <v>3</v>
      </c>
      <c r="DL93" t="s">
        <v>3</v>
      </c>
      <c r="DM93" t="s">
        <v>3</v>
      </c>
      <c r="DN93">
        <v>0</v>
      </c>
      <c r="DO93">
        <v>0</v>
      </c>
      <c r="DP93">
        <v>1</v>
      </c>
      <c r="DQ93">
        <v>1</v>
      </c>
      <c r="DU93">
        <v>1010</v>
      </c>
      <c r="DV93" t="s">
        <v>39</v>
      </c>
      <c r="DW93" t="s">
        <v>39</v>
      </c>
      <c r="DX93">
        <v>1</v>
      </c>
      <c r="DZ93" t="s">
        <v>3</v>
      </c>
      <c r="EA93" t="s">
        <v>3</v>
      </c>
      <c r="EB93" t="s">
        <v>3</v>
      </c>
      <c r="EC93" t="s">
        <v>3</v>
      </c>
      <c r="EE93">
        <v>58807897</v>
      </c>
      <c r="EF93">
        <v>30</v>
      </c>
      <c r="EG93" t="s">
        <v>27</v>
      </c>
      <c r="EH93">
        <v>0</v>
      </c>
      <c r="EI93" t="s">
        <v>3</v>
      </c>
      <c r="EJ93">
        <v>1</v>
      </c>
      <c r="EK93">
        <v>21</v>
      </c>
      <c r="EL93" t="s">
        <v>28</v>
      </c>
      <c r="EM93" t="s">
        <v>29</v>
      </c>
      <c r="EO93" t="s">
        <v>3</v>
      </c>
      <c r="EQ93">
        <v>1024</v>
      </c>
      <c r="ER93">
        <v>113.32</v>
      </c>
      <c r="ES93">
        <v>113.32</v>
      </c>
      <c r="ET93">
        <v>0</v>
      </c>
      <c r="EU93">
        <v>0</v>
      </c>
      <c r="EV93">
        <v>0</v>
      </c>
      <c r="EW93">
        <v>0</v>
      </c>
      <c r="EX93">
        <v>0</v>
      </c>
      <c r="FQ93">
        <v>0</v>
      </c>
      <c r="FR93">
        <v>0</v>
      </c>
      <c r="FS93">
        <v>0</v>
      </c>
      <c r="FX93">
        <v>109</v>
      </c>
      <c r="FY93">
        <v>61</v>
      </c>
      <c r="GA93" t="s">
        <v>3</v>
      </c>
      <c r="GD93">
        <v>1</v>
      </c>
      <c r="GF93">
        <v>-1109588999</v>
      </c>
      <c r="GG93">
        <v>2</v>
      </c>
      <c r="GH93">
        <v>1</v>
      </c>
      <c r="GI93">
        <v>2</v>
      </c>
      <c r="GJ93">
        <v>0</v>
      </c>
      <c r="GK93">
        <v>0</v>
      </c>
      <c r="GL93">
        <f t="shared" si="149"/>
        <v>0</v>
      </c>
      <c r="GM93">
        <f t="shared" si="150"/>
        <v>0</v>
      </c>
      <c r="GN93">
        <f t="shared" si="151"/>
        <v>0</v>
      </c>
      <c r="GO93">
        <f t="shared" si="152"/>
        <v>0</v>
      </c>
      <c r="GP93">
        <f t="shared" si="153"/>
        <v>0</v>
      </c>
      <c r="GR93">
        <v>0</v>
      </c>
      <c r="GS93">
        <v>3</v>
      </c>
      <c r="GT93">
        <v>0</v>
      </c>
      <c r="GU93" t="s">
        <v>3</v>
      </c>
      <c r="GV93">
        <f t="shared" si="154"/>
        <v>0</v>
      </c>
      <c r="GW93">
        <v>1</v>
      </c>
      <c r="GX93">
        <f t="shared" si="155"/>
        <v>0</v>
      </c>
      <c r="HA93">
        <v>0</v>
      </c>
      <c r="HB93">
        <v>0</v>
      </c>
      <c r="HC93">
        <f t="shared" si="156"/>
        <v>0</v>
      </c>
      <c r="HE93" t="s">
        <v>3</v>
      </c>
      <c r="HF93" t="s">
        <v>3</v>
      </c>
      <c r="HM93" t="s">
        <v>3</v>
      </c>
      <c r="HN93" t="s">
        <v>3</v>
      </c>
      <c r="HO93" t="s">
        <v>3</v>
      </c>
      <c r="HP93" t="s">
        <v>3</v>
      </c>
      <c r="HQ93" t="s">
        <v>3</v>
      </c>
      <c r="HS93">
        <v>0</v>
      </c>
      <c r="IK93">
        <v>0</v>
      </c>
    </row>
    <row r="94" spans="1:255" x14ac:dyDescent="0.2">
      <c r="A94" s="2">
        <v>18</v>
      </c>
      <c r="B94" s="2">
        <v>1</v>
      </c>
      <c r="C94" s="2">
        <v>196</v>
      </c>
      <c r="D94" s="2"/>
      <c r="E94" s="2" t="s">
        <v>3</v>
      </c>
      <c r="F94" s="2" t="s">
        <v>95</v>
      </c>
      <c r="G94" s="2" t="s">
        <v>96</v>
      </c>
      <c r="H94" s="2" t="s">
        <v>34</v>
      </c>
      <c r="I94" s="2">
        <f>I88*J94</f>
        <v>0</v>
      </c>
      <c r="J94" s="2">
        <v>100</v>
      </c>
      <c r="K94" s="2">
        <v>100</v>
      </c>
      <c r="L94" s="2"/>
      <c r="M94" s="2"/>
      <c r="N94" s="2"/>
      <c r="O94" s="2">
        <f t="shared" si="125"/>
        <v>0</v>
      </c>
      <c r="P94" s="2">
        <f t="shared" si="126"/>
        <v>0</v>
      </c>
      <c r="Q94" s="2">
        <f t="shared" si="120"/>
        <v>0</v>
      </c>
      <c r="R94" s="2">
        <f t="shared" si="127"/>
        <v>0</v>
      </c>
      <c r="S94" s="2">
        <f t="shared" si="128"/>
        <v>0</v>
      </c>
      <c r="T94" s="2">
        <f t="shared" si="129"/>
        <v>0</v>
      </c>
      <c r="U94" s="2">
        <f t="shared" si="130"/>
        <v>0</v>
      </c>
      <c r="V94" s="2">
        <f t="shared" si="131"/>
        <v>0</v>
      </c>
      <c r="W94" s="2">
        <f t="shared" si="132"/>
        <v>0</v>
      </c>
      <c r="X94" s="2">
        <f t="shared" si="133"/>
        <v>0</v>
      </c>
      <c r="Y94" s="2">
        <f t="shared" si="134"/>
        <v>0</v>
      </c>
      <c r="Z94" s="2"/>
      <c r="AA94" s="2">
        <v>-1</v>
      </c>
      <c r="AB94" s="2">
        <f t="shared" si="135"/>
        <v>51.28</v>
      </c>
      <c r="AC94" s="2">
        <f t="shared" si="136"/>
        <v>51.28</v>
      </c>
      <c r="AD94" s="2">
        <f t="shared" si="121"/>
        <v>0</v>
      </c>
      <c r="AE94" s="2">
        <f t="shared" si="122"/>
        <v>0</v>
      </c>
      <c r="AF94" s="2">
        <f t="shared" si="122"/>
        <v>0</v>
      </c>
      <c r="AG94" s="2">
        <f t="shared" si="137"/>
        <v>0</v>
      </c>
      <c r="AH94" s="2">
        <f t="shared" si="123"/>
        <v>0</v>
      </c>
      <c r="AI94" s="2">
        <f t="shared" si="123"/>
        <v>0</v>
      </c>
      <c r="AJ94" s="2">
        <f t="shared" si="138"/>
        <v>0</v>
      </c>
      <c r="AK94" s="2">
        <v>51.28</v>
      </c>
      <c r="AL94" s="2">
        <v>51.28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109</v>
      </c>
      <c r="AU94" s="2">
        <v>61</v>
      </c>
      <c r="AV94" s="2">
        <v>1</v>
      </c>
      <c r="AW94" s="2">
        <v>1</v>
      </c>
      <c r="AX94" s="2"/>
      <c r="AY94" s="2"/>
      <c r="AZ94" s="2">
        <v>1</v>
      </c>
      <c r="BA94" s="2">
        <v>1</v>
      </c>
      <c r="BB94" s="2">
        <v>1</v>
      </c>
      <c r="BC94" s="2">
        <v>1</v>
      </c>
      <c r="BD94" s="2" t="s">
        <v>3</v>
      </c>
      <c r="BE94" s="2" t="s">
        <v>3</v>
      </c>
      <c r="BF94" s="2" t="s">
        <v>3</v>
      </c>
      <c r="BG94" s="2" t="s">
        <v>3</v>
      </c>
      <c r="BH94" s="2">
        <v>3</v>
      </c>
      <c r="BI94" s="2">
        <v>1</v>
      </c>
      <c r="BJ94" s="2" t="s">
        <v>97</v>
      </c>
      <c r="BK94" s="2"/>
      <c r="BL94" s="2"/>
      <c r="BM94" s="2">
        <v>21</v>
      </c>
      <c r="BN94" s="2">
        <v>0</v>
      </c>
      <c r="BO94" s="2" t="s">
        <v>3</v>
      </c>
      <c r="BP94" s="2">
        <v>0</v>
      </c>
      <c r="BQ94" s="2">
        <v>30</v>
      </c>
      <c r="BR94" s="2">
        <v>0</v>
      </c>
      <c r="BS94" s="2">
        <v>1</v>
      </c>
      <c r="BT94" s="2">
        <v>1</v>
      </c>
      <c r="BU94" s="2">
        <v>1</v>
      </c>
      <c r="BV94" s="2">
        <v>1</v>
      </c>
      <c r="BW94" s="2">
        <v>1</v>
      </c>
      <c r="BX94" s="2">
        <v>1</v>
      </c>
      <c r="BY94" s="2" t="s">
        <v>3</v>
      </c>
      <c r="BZ94" s="2">
        <v>109</v>
      </c>
      <c r="CA94" s="2">
        <v>61</v>
      </c>
      <c r="CB94" s="2" t="s">
        <v>3</v>
      </c>
      <c r="CC94" s="2"/>
      <c r="CD94" s="2"/>
      <c r="CE94" s="2">
        <v>30</v>
      </c>
      <c r="CF94" s="2">
        <v>0</v>
      </c>
      <c r="CG94" s="2">
        <v>0</v>
      </c>
      <c r="CH94" s="2"/>
      <c r="CI94" s="2"/>
      <c r="CJ94" s="2"/>
      <c r="CK94" s="2"/>
      <c r="CL94" s="2"/>
      <c r="CM94" s="2">
        <v>0</v>
      </c>
      <c r="CN94" s="2" t="s">
        <v>3</v>
      </c>
      <c r="CO94" s="2">
        <v>0</v>
      </c>
      <c r="CP94" s="2">
        <f t="shared" si="139"/>
        <v>0</v>
      </c>
      <c r="CQ94" s="2">
        <f t="shared" si="140"/>
        <v>51.28</v>
      </c>
      <c r="CR94" s="2">
        <f t="shared" si="124"/>
        <v>0</v>
      </c>
      <c r="CS94" s="2">
        <f t="shared" si="141"/>
        <v>0</v>
      </c>
      <c r="CT94" s="2">
        <f t="shared" si="142"/>
        <v>0</v>
      </c>
      <c r="CU94" s="2">
        <f t="shared" si="143"/>
        <v>0</v>
      </c>
      <c r="CV94" s="2">
        <f t="shared" si="144"/>
        <v>0</v>
      </c>
      <c r="CW94" s="2">
        <f t="shared" si="145"/>
        <v>0</v>
      </c>
      <c r="CX94" s="2">
        <f t="shared" si="146"/>
        <v>0</v>
      </c>
      <c r="CY94" s="2">
        <f t="shared" si="147"/>
        <v>0</v>
      </c>
      <c r="CZ94" s="2">
        <f t="shared" si="148"/>
        <v>0</v>
      </c>
      <c r="DA94" s="2"/>
      <c r="DB94" s="2"/>
      <c r="DC94" s="2" t="s">
        <v>3</v>
      </c>
      <c r="DD94" s="2" t="s">
        <v>3</v>
      </c>
      <c r="DE94" s="2" t="s">
        <v>3</v>
      </c>
      <c r="DF94" s="2" t="s">
        <v>3</v>
      </c>
      <c r="DG94" s="2" t="s">
        <v>3</v>
      </c>
      <c r="DH94" s="2" t="s">
        <v>3</v>
      </c>
      <c r="DI94" s="2" t="s">
        <v>3</v>
      </c>
      <c r="DJ94" s="2" t="s">
        <v>3</v>
      </c>
      <c r="DK94" s="2" t="s">
        <v>3</v>
      </c>
      <c r="DL94" s="2" t="s">
        <v>3</v>
      </c>
      <c r="DM94" s="2" t="s">
        <v>3</v>
      </c>
      <c r="DN94" s="2">
        <v>0</v>
      </c>
      <c r="DO94" s="2">
        <v>0</v>
      </c>
      <c r="DP94" s="2">
        <v>1</v>
      </c>
      <c r="DQ94" s="2">
        <v>1</v>
      </c>
      <c r="DR94" s="2"/>
      <c r="DS94" s="2"/>
      <c r="DT94" s="2"/>
      <c r="DU94" s="2">
        <v>1003</v>
      </c>
      <c r="DV94" s="2" t="s">
        <v>34</v>
      </c>
      <c r="DW94" s="2" t="s">
        <v>34</v>
      </c>
      <c r="DX94" s="2">
        <v>1</v>
      </c>
      <c r="DY94" s="2"/>
      <c r="DZ94" s="2" t="s">
        <v>3</v>
      </c>
      <c r="EA94" s="2" t="s">
        <v>3</v>
      </c>
      <c r="EB94" s="2" t="s">
        <v>3</v>
      </c>
      <c r="EC94" s="2" t="s">
        <v>3</v>
      </c>
      <c r="ED94" s="2"/>
      <c r="EE94" s="2">
        <v>58807897</v>
      </c>
      <c r="EF94" s="2">
        <v>30</v>
      </c>
      <c r="EG94" s="2" t="s">
        <v>27</v>
      </c>
      <c r="EH94" s="2">
        <v>0</v>
      </c>
      <c r="EI94" s="2" t="s">
        <v>3</v>
      </c>
      <c r="EJ94" s="2">
        <v>1</v>
      </c>
      <c r="EK94" s="2">
        <v>21</v>
      </c>
      <c r="EL94" s="2" t="s">
        <v>28</v>
      </c>
      <c r="EM94" s="2" t="s">
        <v>29</v>
      </c>
      <c r="EN94" s="2"/>
      <c r="EO94" s="2" t="s">
        <v>3</v>
      </c>
      <c r="EP94" s="2"/>
      <c r="EQ94" s="2">
        <v>1024</v>
      </c>
      <c r="ER94" s="2">
        <v>51.28</v>
      </c>
      <c r="ES94" s="2">
        <v>51.28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>
        <v>0</v>
      </c>
      <c r="FR94" s="2">
        <v>0</v>
      </c>
      <c r="FS94" s="2">
        <v>0</v>
      </c>
      <c r="FT94" s="2"/>
      <c r="FU94" s="2"/>
      <c r="FV94" s="2"/>
      <c r="FW94" s="2"/>
      <c r="FX94" s="2">
        <v>109</v>
      </c>
      <c r="FY94" s="2">
        <v>61</v>
      </c>
      <c r="FZ94" s="2"/>
      <c r="GA94" s="2" t="s">
        <v>3</v>
      </c>
      <c r="GB94" s="2"/>
      <c r="GC94" s="2"/>
      <c r="GD94" s="2">
        <v>1</v>
      </c>
      <c r="GE94" s="2"/>
      <c r="GF94" s="2">
        <v>-92831099</v>
      </c>
      <c r="GG94" s="2">
        <v>2</v>
      </c>
      <c r="GH94" s="2">
        <v>1</v>
      </c>
      <c r="GI94" s="2">
        <v>-2</v>
      </c>
      <c r="GJ94" s="2">
        <v>0</v>
      </c>
      <c r="GK94" s="2">
        <v>0</v>
      </c>
      <c r="GL94" s="2">
        <f t="shared" si="149"/>
        <v>0</v>
      </c>
      <c r="GM94" s="2">
        <f t="shared" si="150"/>
        <v>0</v>
      </c>
      <c r="GN94" s="2">
        <f t="shared" si="151"/>
        <v>0</v>
      </c>
      <c r="GO94" s="2">
        <f t="shared" si="152"/>
        <v>0</v>
      </c>
      <c r="GP94" s="2">
        <f t="shared" si="153"/>
        <v>0</v>
      </c>
      <c r="GQ94" s="2"/>
      <c r="GR94" s="2">
        <v>0</v>
      </c>
      <c r="GS94" s="2">
        <v>3</v>
      </c>
      <c r="GT94" s="2">
        <v>0</v>
      </c>
      <c r="GU94" s="2" t="s">
        <v>3</v>
      </c>
      <c r="GV94" s="2">
        <f t="shared" si="154"/>
        <v>0</v>
      </c>
      <c r="GW94" s="2">
        <v>1</v>
      </c>
      <c r="GX94" s="2">
        <f t="shared" si="155"/>
        <v>0</v>
      </c>
      <c r="GY94" s="2"/>
      <c r="GZ94" s="2"/>
      <c r="HA94" s="2">
        <v>0</v>
      </c>
      <c r="HB94" s="2">
        <v>0</v>
      </c>
      <c r="HC94" s="2">
        <f t="shared" si="156"/>
        <v>0</v>
      </c>
      <c r="HD94" s="2"/>
      <c r="HE94" s="2" t="s">
        <v>3</v>
      </c>
      <c r="HF94" s="2" t="s">
        <v>3</v>
      </c>
      <c r="HG94" s="2"/>
      <c r="HH94" s="2"/>
      <c r="HI94" s="2"/>
      <c r="HJ94" s="2"/>
      <c r="HK94" s="2"/>
      <c r="HL94" s="2"/>
      <c r="HM94" s="2" t="s">
        <v>3</v>
      </c>
      <c r="HN94" s="2" t="s">
        <v>3</v>
      </c>
      <c r="HO94" s="2" t="s">
        <v>3</v>
      </c>
      <c r="HP94" s="2" t="s">
        <v>3</v>
      </c>
      <c r="HQ94" s="2" t="s">
        <v>3</v>
      </c>
      <c r="HR94" s="2"/>
      <c r="HS94" s="2">
        <v>0</v>
      </c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>
        <v>0</v>
      </c>
      <c r="IL94" s="2"/>
      <c r="IM94" s="2"/>
      <c r="IN94" s="2"/>
      <c r="IO94" s="2"/>
      <c r="IP94" s="2"/>
      <c r="IQ94" s="2"/>
      <c r="IR94" s="2"/>
      <c r="IS94" s="2"/>
      <c r="IT94" s="2"/>
      <c r="IU94" s="2"/>
    </row>
    <row r="95" spans="1:255" x14ac:dyDescent="0.2">
      <c r="A95">
        <v>18</v>
      </c>
      <c r="B95">
        <v>1</v>
      </c>
      <c r="C95">
        <v>211</v>
      </c>
      <c r="E95" t="s">
        <v>3</v>
      </c>
      <c r="F95" t="s">
        <v>95</v>
      </c>
      <c r="G95" t="s">
        <v>96</v>
      </c>
      <c r="H95" t="s">
        <v>34</v>
      </c>
      <c r="I95">
        <f>I89*J95</f>
        <v>0</v>
      </c>
      <c r="J95">
        <v>100</v>
      </c>
      <c r="K95">
        <v>100</v>
      </c>
      <c r="O95">
        <f t="shared" si="125"/>
        <v>0</v>
      </c>
      <c r="P95">
        <f t="shared" si="126"/>
        <v>0</v>
      </c>
      <c r="Q95">
        <f t="shared" si="120"/>
        <v>0</v>
      </c>
      <c r="R95">
        <f t="shared" si="127"/>
        <v>0</v>
      </c>
      <c r="S95">
        <f t="shared" si="128"/>
        <v>0</v>
      </c>
      <c r="T95">
        <f t="shared" si="129"/>
        <v>0</v>
      </c>
      <c r="U95">
        <f t="shared" si="130"/>
        <v>0</v>
      </c>
      <c r="V95">
        <f t="shared" si="131"/>
        <v>0</v>
      </c>
      <c r="W95">
        <f t="shared" si="132"/>
        <v>0</v>
      </c>
      <c r="X95">
        <f t="shared" si="133"/>
        <v>0</v>
      </c>
      <c r="Y95">
        <f t="shared" si="134"/>
        <v>0</v>
      </c>
      <c r="AA95">
        <v>-1</v>
      </c>
      <c r="AB95">
        <f t="shared" si="135"/>
        <v>51.28</v>
      </c>
      <c r="AC95">
        <f t="shared" si="136"/>
        <v>51.28</v>
      </c>
      <c r="AD95">
        <f t="shared" si="121"/>
        <v>0</v>
      </c>
      <c r="AE95">
        <f t="shared" si="122"/>
        <v>0</v>
      </c>
      <c r="AF95">
        <f t="shared" si="122"/>
        <v>0</v>
      </c>
      <c r="AG95">
        <f t="shared" si="137"/>
        <v>0</v>
      </c>
      <c r="AH95">
        <f t="shared" si="123"/>
        <v>0</v>
      </c>
      <c r="AI95">
        <f t="shared" si="123"/>
        <v>0</v>
      </c>
      <c r="AJ95">
        <f t="shared" si="138"/>
        <v>0</v>
      </c>
      <c r="AK95">
        <v>51.28</v>
      </c>
      <c r="AL95">
        <v>51.28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109</v>
      </c>
      <c r="AU95">
        <v>61</v>
      </c>
      <c r="AV95">
        <v>1</v>
      </c>
      <c r="AW95">
        <v>1</v>
      </c>
      <c r="AZ95">
        <v>1</v>
      </c>
      <c r="BA95">
        <v>1</v>
      </c>
      <c r="BB95">
        <v>1</v>
      </c>
      <c r="BC95">
        <v>20.71</v>
      </c>
      <c r="BD95" t="s">
        <v>3</v>
      </c>
      <c r="BE95" t="s">
        <v>3</v>
      </c>
      <c r="BF95" t="s">
        <v>3</v>
      </c>
      <c r="BG95" t="s">
        <v>3</v>
      </c>
      <c r="BH95">
        <v>3</v>
      </c>
      <c r="BI95">
        <v>1</v>
      </c>
      <c r="BJ95" t="s">
        <v>97</v>
      </c>
      <c r="BM95">
        <v>21</v>
      </c>
      <c r="BN95">
        <v>0</v>
      </c>
      <c r="BO95" t="s">
        <v>95</v>
      </c>
      <c r="BP95">
        <v>1</v>
      </c>
      <c r="BQ95">
        <v>30</v>
      </c>
      <c r="BR95">
        <v>0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 t="s">
        <v>3</v>
      </c>
      <c r="BZ95">
        <v>109</v>
      </c>
      <c r="CA95">
        <v>61</v>
      </c>
      <c r="CB95" t="s">
        <v>3</v>
      </c>
      <c r="CE95">
        <v>30</v>
      </c>
      <c r="CF95">
        <v>0</v>
      </c>
      <c r="CG95">
        <v>0</v>
      </c>
      <c r="CM95">
        <v>0</v>
      </c>
      <c r="CN95" t="s">
        <v>3</v>
      </c>
      <c r="CO95">
        <v>0</v>
      </c>
      <c r="CP95">
        <f t="shared" si="139"/>
        <v>0</v>
      </c>
      <c r="CQ95">
        <f t="shared" si="140"/>
        <v>1062.01</v>
      </c>
      <c r="CR95">
        <f t="shared" si="124"/>
        <v>0</v>
      </c>
      <c r="CS95">
        <f t="shared" si="141"/>
        <v>0</v>
      </c>
      <c r="CT95">
        <f t="shared" si="142"/>
        <v>0</v>
      </c>
      <c r="CU95">
        <f t="shared" si="143"/>
        <v>0</v>
      </c>
      <c r="CV95">
        <f t="shared" si="144"/>
        <v>0</v>
      </c>
      <c r="CW95">
        <f t="shared" si="145"/>
        <v>0</v>
      </c>
      <c r="CX95">
        <f t="shared" si="146"/>
        <v>0</v>
      </c>
      <c r="CY95">
        <f t="shared" si="147"/>
        <v>0</v>
      </c>
      <c r="CZ95">
        <f t="shared" si="148"/>
        <v>0</v>
      </c>
      <c r="DC95" t="s">
        <v>3</v>
      </c>
      <c r="DD95" t="s">
        <v>3</v>
      </c>
      <c r="DE95" t="s">
        <v>3</v>
      </c>
      <c r="DF95" t="s">
        <v>3</v>
      </c>
      <c r="DG95" t="s">
        <v>3</v>
      </c>
      <c r="DH95" t="s">
        <v>3</v>
      </c>
      <c r="DI95" t="s">
        <v>3</v>
      </c>
      <c r="DJ95" t="s">
        <v>3</v>
      </c>
      <c r="DK95" t="s">
        <v>3</v>
      </c>
      <c r="DL95" t="s">
        <v>3</v>
      </c>
      <c r="DM95" t="s">
        <v>3</v>
      </c>
      <c r="DN95">
        <v>0</v>
      </c>
      <c r="DO95">
        <v>0</v>
      </c>
      <c r="DP95">
        <v>1</v>
      </c>
      <c r="DQ95">
        <v>1</v>
      </c>
      <c r="DU95">
        <v>1003</v>
      </c>
      <c r="DV95" t="s">
        <v>34</v>
      </c>
      <c r="DW95" t="s">
        <v>34</v>
      </c>
      <c r="DX95">
        <v>1</v>
      </c>
      <c r="DZ95" t="s">
        <v>3</v>
      </c>
      <c r="EA95" t="s">
        <v>3</v>
      </c>
      <c r="EB95" t="s">
        <v>3</v>
      </c>
      <c r="EC95" t="s">
        <v>3</v>
      </c>
      <c r="EE95">
        <v>58807897</v>
      </c>
      <c r="EF95">
        <v>30</v>
      </c>
      <c r="EG95" t="s">
        <v>27</v>
      </c>
      <c r="EH95">
        <v>0</v>
      </c>
      <c r="EI95" t="s">
        <v>3</v>
      </c>
      <c r="EJ95">
        <v>1</v>
      </c>
      <c r="EK95">
        <v>21</v>
      </c>
      <c r="EL95" t="s">
        <v>28</v>
      </c>
      <c r="EM95" t="s">
        <v>29</v>
      </c>
      <c r="EO95" t="s">
        <v>3</v>
      </c>
      <c r="EQ95">
        <v>1024</v>
      </c>
      <c r="ER95">
        <v>51.28</v>
      </c>
      <c r="ES95">
        <v>51.28</v>
      </c>
      <c r="ET95">
        <v>0</v>
      </c>
      <c r="EU95">
        <v>0</v>
      </c>
      <c r="EV95">
        <v>0</v>
      </c>
      <c r="EW95">
        <v>0</v>
      </c>
      <c r="EX95">
        <v>0</v>
      </c>
      <c r="FQ95">
        <v>0</v>
      </c>
      <c r="FR95">
        <v>0</v>
      </c>
      <c r="FS95">
        <v>0</v>
      </c>
      <c r="FX95">
        <v>109</v>
      </c>
      <c r="FY95">
        <v>61</v>
      </c>
      <c r="GA95" t="s">
        <v>3</v>
      </c>
      <c r="GD95">
        <v>1</v>
      </c>
      <c r="GF95">
        <v>-92831099</v>
      </c>
      <c r="GG95">
        <v>2</v>
      </c>
      <c r="GH95">
        <v>1</v>
      </c>
      <c r="GI95">
        <v>2</v>
      </c>
      <c r="GJ95">
        <v>0</v>
      </c>
      <c r="GK95">
        <v>0</v>
      </c>
      <c r="GL95">
        <f t="shared" si="149"/>
        <v>0</v>
      </c>
      <c r="GM95">
        <f t="shared" si="150"/>
        <v>0</v>
      </c>
      <c r="GN95">
        <f t="shared" si="151"/>
        <v>0</v>
      </c>
      <c r="GO95">
        <f t="shared" si="152"/>
        <v>0</v>
      </c>
      <c r="GP95">
        <f t="shared" si="153"/>
        <v>0</v>
      </c>
      <c r="GR95">
        <v>0</v>
      </c>
      <c r="GS95">
        <v>3</v>
      </c>
      <c r="GT95">
        <v>0</v>
      </c>
      <c r="GU95" t="s">
        <v>3</v>
      </c>
      <c r="GV95">
        <f t="shared" si="154"/>
        <v>0</v>
      </c>
      <c r="GW95">
        <v>1</v>
      </c>
      <c r="GX95">
        <f t="shared" si="155"/>
        <v>0</v>
      </c>
      <c r="HA95">
        <v>0</v>
      </c>
      <c r="HB95">
        <v>0</v>
      </c>
      <c r="HC95">
        <f t="shared" si="156"/>
        <v>0</v>
      </c>
      <c r="HE95" t="s">
        <v>3</v>
      </c>
      <c r="HF95" t="s">
        <v>3</v>
      </c>
      <c r="HM95" t="s">
        <v>3</v>
      </c>
      <c r="HN95" t="s">
        <v>3</v>
      </c>
      <c r="HO95" t="s">
        <v>3</v>
      </c>
      <c r="HP95" t="s">
        <v>3</v>
      </c>
      <c r="HQ95" t="s">
        <v>3</v>
      </c>
      <c r="HS95">
        <v>0</v>
      </c>
      <c r="IK95">
        <v>0</v>
      </c>
    </row>
    <row r="96" spans="1:255" x14ac:dyDescent="0.2">
      <c r="A96" s="2">
        <v>17</v>
      </c>
      <c r="B96" s="2">
        <v>1</v>
      </c>
      <c r="C96" s="2">
        <f>ROW(SmtRes!A222)</f>
        <v>222</v>
      </c>
      <c r="D96" s="2">
        <f>ROW(EtalonRes!A219)</f>
        <v>219</v>
      </c>
      <c r="E96" s="2" t="s">
        <v>107</v>
      </c>
      <c r="F96" s="2" t="s">
        <v>108</v>
      </c>
      <c r="G96" s="2" t="s">
        <v>109</v>
      </c>
      <c r="H96" s="2" t="s">
        <v>23</v>
      </c>
      <c r="I96" s="2">
        <f>ROUND(ROUND(37/100,4),9)</f>
        <v>0.37</v>
      </c>
      <c r="J96" s="2">
        <v>0</v>
      </c>
      <c r="K96" s="2">
        <f>ROUND(ROUND(37/100,4),9)</f>
        <v>0.37</v>
      </c>
      <c r="L96" s="2"/>
      <c r="M96" s="2"/>
      <c r="N96" s="2"/>
      <c r="O96" s="2">
        <f t="shared" si="125"/>
        <v>141.76</v>
      </c>
      <c r="P96" s="2">
        <f t="shared" si="126"/>
        <v>9.23</v>
      </c>
      <c r="Q96" s="2">
        <f>(ROUND((ROUND(((((ET96*1.25)*1.1))*AV96*I96),2)*BB96),2)+ROUND((ROUND(((AE96-(((EU96*1.25)*1.1)))*AV96*I96),2)*BS96),2))</f>
        <v>3.63</v>
      </c>
      <c r="R96" s="2">
        <f t="shared" si="127"/>
        <v>0.32</v>
      </c>
      <c r="S96" s="2">
        <f t="shared" si="128"/>
        <v>128.9</v>
      </c>
      <c r="T96" s="2">
        <f t="shared" si="129"/>
        <v>0</v>
      </c>
      <c r="U96" s="2">
        <f t="shared" si="130"/>
        <v>10.472614069499999</v>
      </c>
      <c r="V96" s="2">
        <f t="shared" si="131"/>
        <v>0</v>
      </c>
      <c r="W96" s="2">
        <f t="shared" si="132"/>
        <v>0</v>
      </c>
      <c r="X96" s="2">
        <f t="shared" si="133"/>
        <v>140.85</v>
      </c>
      <c r="Y96" s="2">
        <f t="shared" si="134"/>
        <v>78.819999999999993</v>
      </c>
      <c r="Z96" s="2"/>
      <c r="AA96" s="2">
        <v>59204062</v>
      </c>
      <c r="AB96" s="2">
        <f t="shared" si="135"/>
        <v>360.64415000000002</v>
      </c>
      <c r="AC96" s="2">
        <f t="shared" si="136"/>
        <v>24.95</v>
      </c>
      <c r="AD96" s="2">
        <f>ROUND((((((ET96*1.25)*1.1))-(((EU96*1.25)*1.1)))+AE96),6)</f>
        <v>9.1850000000000005</v>
      </c>
      <c r="AE96" s="2">
        <f>ROUND((((EU96*1.25)*1.1)),6)</f>
        <v>0.81125000000000003</v>
      </c>
      <c r="AF96" s="2">
        <f>ROUND((((EV96*1.15)*1.1)),6)</f>
        <v>326.50914999999998</v>
      </c>
      <c r="AG96" s="2">
        <f t="shared" si="137"/>
        <v>0</v>
      </c>
      <c r="AH96" s="2">
        <f>(((EW96*1.15)*1.1))</f>
        <v>26.527049999999999</v>
      </c>
      <c r="AI96" s="2">
        <f>(((EX96*1.25)*1.1))</f>
        <v>0</v>
      </c>
      <c r="AJ96" s="2">
        <f t="shared" si="138"/>
        <v>0</v>
      </c>
      <c r="AK96" s="2">
        <v>289.74</v>
      </c>
      <c r="AL96" s="2">
        <v>24.95</v>
      </c>
      <c r="AM96" s="2">
        <v>6.68</v>
      </c>
      <c r="AN96" s="2">
        <v>0.59</v>
      </c>
      <c r="AO96" s="2">
        <v>258.11</v>
      </c>
      <c r="AP96" s="2">
        <v>0</v>
      </c>
      <c r="AQ96" s="2">
        <v>20.97</v>
      </c>
      <c r="AR96" s="2">
        <v>0</v>
      </c>
      <c r="AS96" s="2">
        <v>0</v>
      </c>
      <c r="AT96" s="2">
        <v>109</v>
      </c>
      <c r="AU96" s="2">
        <v>61</v>
      </c>
      <c r="AV96" s="2">
        <v>1.0669999999999999</v>
      </c>
      <c r="AW96" s="2">
        <v>1</v>
      </c>
      <c r="AX96" s="2"/>
      <c r="AY96" s="2"/>
      <c r="AZ96" s="2">
        <v>1</v>
      </c>
      <c r="BA96" s="2">
        <v>1</v>
      </c>
      <c r="BB96" s="2">
        <v>1</v>
      </c>
      <c r="BC96" s="2">
        <v>1</v>
      </c>
      <c r="BD96" s="2" t="s">
        <v>3</v>
      </c>
      <c r="BE96" s="2" t="s">
        <v>3</v>
      </c>
      <c r="BF96" s="2" t="s">
        <v>3</v>
      </c>
      <c r="BG96" s="2" t="s">
        <v>3</v>
      </c>
      <c r="BH96" s="2">
        <v>0</v>
      </c>
      <c r="BI96" s="2">
        <v>1</v>
      </c>
      <c r="BJ96" s="2" t="s">
        <v>110</v>
      </c>
      <c r="BK96" s="2"/>
      <c r="BL96" s="2"/>
      <c r="BM96" s="2">
        <v>21</v>
      </c>
      <c r="BN96" s="2">
        <v>0</v>
      </c>
      <c r="BO96" s="2" t="s">
        <v>108</v>
      </c>
      <c r="BP96" s="2">
        <v>1</v>
      </c>
      <c r="BQ96" s="2">
        <v>30</v>
      </c>
      <c r="BR96" s="2">
        <v>0</v>
      </c>
      <c r="BS96" s="2">
        <v>1</v>
      </c>
      <c r="BT96" s="2">
        <v>1</v>
      </c>
      <c r="BU96" s="2">
        <v>1</v>
      </c>
      <c r="BV96" s="2">
        <v>1</v>
      </c>
      <c r="BW96" s="2">
        <v>1</v>
      </c>
      <c r="BX96" s="2">
        <v>1</v>
      </c>
      <c r="BY96" s="2" t="s">
        <v>3</v>
      </c>
      <c r="BZ96" s="2">
        <v>109</v>
      </c>
      <c r="CA96" s="2">
        <v>61</v>
      </c>
      <c r="CB96" s="2" t="s">
        <v>3</v>
      </c>
      <c r="CC96" s="2"/>
      <c r="CD96" s="2"/>
      <c r="CE96" s="2">
        <v>30</v>
      </c>
      <c r="CF96" s="2">
        <v>0</v>
      </c>
      <c r="CG96" s="2">
        <v>0</v>
      </c>
      <c r="CH96" s="2"/>
      <c r="CI96" s="2"/>
      <c r="CJ96" s="2"/>
      <c r="CK96" s="2"/>
      <c r="CL96" s="2"/>
      <c r="CM96" s="2">
        <v>0</v>
      </c>
      <c r="CN96" s="2" t="s">
        <v>1044</v>
      </c>
      <c r="CO96" s="2">
        <v>0</v>
      </c>
      <c r="CP96" s="2">
        <f t="shared" si="139"/>
        <v>141.76</v>
      </c>
      <c r="CQ96" s="2">
        <f t="shared" si="140"/>
        <v>24.95</v>
      </c>
      <c r="CR96" s="2">
        <f>(ROUND((ROUND(((((ET96*1.25)*1.1))*AV96*1),2)*BB96),2)+ROUND((ROUND(((AE96-(((EU96*1.25)*1.1)))*AV96*1),2)*BS96),2))</f>
        <v>9.8000000000000007</v>
      </c>
      <c r="CS96" s="2">
        <f t="shared" si="141"/>
        <v>0.87</v>
      </c>
      <c r="CT96" s="2">
        <f t="shared" si="142"/>
        <v>348.39</v>
      </c>
      <c r="CU96" s="2">
        <f t="shared" si="143"/>
        <v>0</v>
      </c>
      <c r="CV96" s="2">
        <f t="shared" si="144"/>
        <v>28.304362349999998</v>
      </c>
      <c r="CW96" s="2">
        <f t="shared" si="145"/>
        <v>0</v>
      </c>
      <c r="CX96" s="2">
        <f t="shared" si="146"/>
        <v>0</v>
      </c>
      <c r="CY96" s="2">
        <f t="shared" si="147"/>
        <v>140.84979999999999</v>
      </c>
      <c r="CZ96" s="2">
        <f t="shared" si="148"/>
        <v>78.824200000000005</v>
      </c>
      <c r="DA96" s="2"/>
      <c r="DB96" s="2">
        <v>31</v>
      </c>
      <c r="DC96" s="2" t="s">
        <v>3</v>
      </c>
      <c r="DD96" s="2" t="s">
        <v>3</v>
      </c>
      <c r="DE96" s="2" t="s">
        <v>25</v>
      </c>
      <c r="DF96" s="2" t="s">
        <v>25</v>
      </c>
      <c r="DG96" s="2" t="s">
        <v>26</v>
      </c>
      <c r="DH96" s="2" t="s">
        <v>3</v>
      </c>
      <c r="DI96" s="2" t="s">
        <v>26</v>
      </c>
      <c r="DJ96" s="2" t="s">
        <v>25</v>
      </c>
      <c r="DK96" s="2" t="s">
        <v>3</v>
      </c>
      <c r="DL96" s="2" t="s">
        <v>3</v>
      </c>
      <c r="DM96" s="2" t="s">
        <v>3</v>
      </c>
      <c r="DN96" s="2">
        <v>0</v>
      </c>
      <c r="DO96" s="2">
        <v>0</v>
      </c>
      <c r="DP96" s="2">
        <v>1</v>
      </c>
      <c r="DQ96" s="2">
        <v>1</v>
      </c>
      <c r="DR96" s="2"/>
      <c r="DS96" s="2"/>
      <c r="DT96" s="2"/>
      <c r="DU96" s="2">
        <v>1003</v>
      </c>
      <c r="DV96" s="2" t="s">
        <v>23</v>
      </c>
      <c r="DW96" s="2" t="s">
        <v>23</v>
      </c>
      <c r="DX96" s="2">
        <v>100</v>
      </c>
      <c r="DY96" s="2"/>
      <c r="DZ96" s="2" t="s">
        <v>3</v>
      </c>
      <c r="EA96" s="2" t="s">
        <v>3</v>
      </c>
      <c r="EB96" s="2" t="s">
        <v>3</v>
      </c>
      <c r="EC96" s="2" t="s">
        <v>3</v>
      </c>
      <c r="ED96" s="2"/>
      <c r="EE96" s="2">
        <v>58807897</v>
      </c>
      <c r="EF96" s="2">
        <v>30</v>
      </c>
      <c r="EG96" s="2" t="s">
        <v>27</v>
      </c>
      <c r="EH96" s="2">
        <v>0</v>
      </c>
      <c r="EI96" s="2" t="s">
        <v>3</v>
      </c>
      <c r="EJ96" s="2">
        <v>1</v>
      </c>
      <c r="EK96" s="2">
        <v>21</v>
      </c>
      <c r="EL96" s="2" t="s">
        <v>28</v>
      </c>
      <c r="EM96" s="2" t="s">
        <v>29</v>
      </c>
      <c r="EN96" s="2"/>
      <c r="EO96" s="2" t="s">
        <v>30</v>
      </c>
      <c r="EP96" s="2"/>
      <c r="EQ96" s="2">
        <v>0</v>
      </c>
      <c r="ER96" s="2">
        <v>289.74</v>
      </c>
      <c r="ES96" s="2">
        <v>24.95</v>
      </c>
      <c r="ET96" s="2">
        <v>6.68</v>
      </c>
      <c r="EU96" s="2">
        <v>0.59</v>
      </c>
      <c r="EV96" s="2">
        <v>258.11</v>
      </c>
      <c r="EW96" s="2">
        <v>20.97</v>
      </c>
      <c r="EX96" s="2">
        <v>0</v>
      </c>
      <c r="EY96" s="2">
        <v>0</v>
      </c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>
        <v>0</v>
      </c>
      <c r="FR96" s="2">
        <v>0</v>
      </c>
      <c r="FS96" s="2">
        <v>0</v>
      </c>
      <c r="FT96" s="2"/>
      <c r="FU96" s="2"/>
      <c r="FV96" s="2"/>
      <c r="FW96" s="2"/>
      <c r="FX96" s="2">
        <v>109</v>
      </c>
      <c r="FY96" s="2">
        <v>61</v>
      </c>
      <c r="FZ96" s="2"/>
      <c r="GA96" s="2" t="s">
        <v>3</v>
      </c>
      <c r="GB96" s="2"/>
      <c r="GC96" s="2"/>
      <c r="GD96" s="2">
        <v>1</v>
      </c>
      <c r="GE96" s="2"/>
      <c r="GF96" s="2">
        <v>-457427375</v>
      </c>
      <c r="GG96" s="2">
        <v>2</v>
      </c>
      <c r="GH96" s="2">
        <v>1</v>
      </c>
      <c r="GI96" s="2">
        <v>2</v>
      </c>
      <c r="GJ96" s="2">
        <v>0</v>
      </c>
      <c r="GK96" s="2">
        <v>0</v>
      </c>
      <c r="GL96" s="2">
        <f t="shared" si="149"/>
        <v>0</v>
      </c>
      <c r="GM96" s="2">
        <f t="shared" si="150"/>
        <v>361.43</v>
      </c>
      <c r="GN96" s="2">
        <f t="shared" si="151"/>
        <v>361.43</v>
      </c>
      <c r="GO96" s="2">
        <f t="shared" si="152"/>
        <v>0</v>
      </c>
      <c r="GP96" s="2">
        <f t="shared" si="153"/>
        <v>0</v>
      </c>
      <c r="GQ96" s="2"/>
      <c r="GR96" s="2">
        <v>0</v>
      </c>
      <c r="GS96" s="2">
        <v>3</v>
      </c>
      <c r="GT96" s="2">
        <v>0</v>
      </c>
      <c r="GU96" s="2" t="s">
        <v>3</v>
      </c>
      <c r="GV96" s="2">
        <f t="shared" si="154"/>
        <v>0</v>
      </c>
      <c r="GW96" s="2">
        <v>1</v>
      </c>
      <c r="GX96" s="2">
        <f t="shared" si="155"/>
        <v>0</v>
      </c>
      <c r="GY96" s="2"/>
      <c r="GZ96" s="2"/>
      <c r="HA96" s="2">
        <v>0</v>
      </c>
      <c r="HB96" s="2">
        <v>0</v>
      </c>
      <c r="HC96" s="2">
        <f t="shared" si="156"/>
        <v>0</v>
      </c>
      <c r="HD96" s="2"/>
      <c r="HE96" s="2" t="s">
        <v>3</v>
      </c>
      <c r="HF96" s="2" t="s">
        <v>3</v>
      </c>
      <c r="HG96" s="2"/>
      <c r="HH96" s="2"/>
      <c r="HI96" s="2"/>
      <c r="HJ96" s="2"/>
      <c r="HK96" s="2"/>
      <c r="HL96" s="2"/>
      <c r="HM96" s="2" t="s">
        <v>3</v>
      </c>
      <c r="HN96" s="2" t="s">
        <v>3</v>
      </c>
      <c r="HO96" s="2" t="s">
        <v>3</v>
      </c>
      <c r="HP96" s="2" t="s">
        <v>3</v>
      </c>
      <c r="HQ96" s="2" t="s">
        <v>3</v>
      </c>
      <c r="HR96" s="2"/>
      <c r="HS96" s="2">
        <v>0</v>
      </c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>
        <v>0</v>
      </c>
      <c r="IL96" s="2"/>
      <c r="IM96" s="2"/>
      <c r="IN96" s="2"/>
      <c r="IO96" s="2"/>
      <c r="IP96" s="2"/>
      <c r="IQ96" s="2"/>
      <c r="IR96" s="2"/>
      <c r="IS96" s="2"/>
      <c r="IT96" s="2"/>
      <c r="IU96" s="2"/>
    </row>
    <row r="97" spans="1:255" x14ac:dyDescent="0.2">
      <c r="A97">
        <v>17</v>
      </c>
      <c r="B97">
        <v>1</v>
      </c>
      <c r="C97">
        <f>ROW(SmtRes!A232)</f>
        <v>232</v>
      </c>
      <c r="D97">
        <f>ROW(EtalonRes!A230)</f>
        <v>230</v>
      </c>
      <c r="E97" t="s">
        <v>107</v>
      </c>
      <c r="F97" t="s">
        <v>108</v>
      </c>
      <c r="G97" t="s">
        <v>109</v>
      </c>
      <c r="H97" t="s">
        <v>23</v>
      </c>
      <c r="I97">
        <f>ROUND(ROUND(37/100,4),9)</f>
        <v>0.37</v>
      </c>
      <c r="J97">
        <v>0</v>
      </c>
      <c r="K97">
        <f>ROUND(ROUND(37/100,4),9)</f>
        <v>0.37</v>
      </c>
      <c r="O97">
        <f t="shared" si="125"/>
        <v>7156.45</v>
      </c>
      <c r="P97">
        <f t="shared" si="126"/>
        <v>20.03</v>
      </c>
      <c r="Q97">
        <f>(ROUND((ROUND(((((ET97*1.25)*1.1))*AV97*I97),2)*BB97),2)+ROUND((ROUND(((AE97-(((EU97*1.25)*1.1)))*AV97*I97),2)*BS97),2))</f>
        <v>48.21</v>
      </c>
      <c r="R97">
        <f t="shared" si="127"/>
        <v>17.600000000000001</v>
      </c>
      <c r="S97">
        <f t="shared" si="128"/>
        <v>7088.21</v>
      </c>
      <c r="T97">
        <f t="shared" si="129"/>
        <v>0</v>
      </c>
      <c r="U97">
        <f t="shared" si="130"/>
        <v>10.472614069499999</v>
      </c>
      <c r="V97">
        <f t="shared" si="131"/>
        <v>0</v>
      </c>
      <c r="W97">
        <f t="shared" si="132"/>
        <v>0</v>
      </c>
      <c r="X97">
        <f t="shared" si="133"/>
        <v>7745.33</v>
      </c>
      <c r="Y97">
        <f t="shared" si="134"/>
        <v>4334.54</v>
      </c>
      <c r="AA97">
        <v>59204059</v>
      </c>
      <c r="AB97">
        <f t="shared" si="135"/>
        <v>360.64415000000002</v>
      </c>
      <c r="AC97">
        <f t="shared" si="136"/>
        <v>24.95</v>
      </c>
      <c r="AD97">
        <f>ROUND((((((ET97*1.25)*1.1))-(((EU97*1.25)*1.1)))+AE97),6)</f>
        <v>9.1850000000000005</v>
      </c>
      <c r="AE97">
        <f>ROUND((((EU97*1.25)*1.1)),6)</f>
        <v>0.81125000000000003</v>
      </c>
      <c r="AF97">
        <f>ROUND((((EV97*1.15)*1.1)),6)</f>
        <v>326.50914999999998</v>
      </c>
      <c r="AG97">
        <f t="shared" si="137"/>
        <v>0</v>
      </c>
      <c r="AH97">
        <f>(((EW97*1.15)*1.1))</f>
        <v>26.527049999999999</v>
      </c>
      <c r="AI97">
        <f>(((EX97*1.25)*1.1))</f>
        <v>0</v>
      </c>
      <c r="AJ97">
        <f t="shared" si="138"/>
        <v>0</v>
      </c>
      <c r="AK97">
        <v>289.74</v>
      </c>
      <c r="AL97">
        <v>24.95</v>
      </c>
      <c r="AM97">
        <v>6.68</v>
      </c>
      <c r="AN97">
        <v>0.59</v>
      </c>
      <c r="AO97">
        <v>258.11</v>
      </c>
      <c r="AP97">
        <v>0</v>
      </c>
      <c r="AQ97">
        <v>20.97</v>
      </c>
      <c r="AR97">
        <v>0</v>
      </c>
      <c r="AS97">
        <v>0</v>
      </c>
      <c r="AT97">
        <v>109</v>
      </c>
      <c r="AU97">
        <v>61</v>
      </c>
      <c r="AV97">
        <v>1.0669999999999999</v>
      </c>
      <c r="AW97">
        <v>1</v>
      </c>
      <c r="AZ97">
        <v>1</v>
      </c>
      <c r="BA97">
        <v>54.99</v>
      </c>
      <c r="BB97">
        <v>13.28</v>
      </c>
      <c r="BC97">
        <v>2.17</v>
      </c>
      <c r="BD97" t="s">
        <v>3</v>
      </c>
      <c r="BE97" t="s">
        <v>3</v>
      </c>
      <c r="BF97" t="s">
        <v>3</v>
      </c>
      <c r="BG97" t="s">
        <v>3</v>
      </c>
      <c r="BH97">
        <v>0</v>
      </c>
      <c r="BI97">
        <v>1</v>
      </c>
      <c r="BJ97" t="s">
        <v>110</v>
      </c>
      <c r="BM97">
        <v>21</v>
      </c>
      <c r="BN97">
        <v>0</v>
      </c>
      <c r="BO97" t="s">
        <v>108</v>
      </c>
      <c r="BP97">
        <v>1</v>
      </c>
      <c r="BQ97">
        <v>30</v>
      </c>
      <c r="BR97">
        <v>0</v>
      </c>
      <c r="BS97">
        <v>54.99</v>
      </c>
      <c r="BT97">
        <v>1</v>
      </c>
      <c r="BU97">
        <v>1</v>
      </c>
      <c r="BV97">
        <v>1</v>
      </c>
      <c r="BW97">
        <v>1</v>
      </c>
      <c r="BX97">
        <v>1</v>
      </c>
      <c r="BY97" t="s">
        <v>3</v>
      </c>
      <c r="BZ97">
        <v>109</v>
      </c>
      <c r="CA97">
        <v>61</v>
      </c>
      <c r="CB97" t="s">
        <v>3</v>
      </c>
      <c r="CE97">
        <v>30</v>
      </c>
      <c r="CF97">
        <v>0</v>
      </c>
      <c r="CG97">
        <v>0</v>
      </c>
      <c r="CM97">
        <v>0</v>
      </c>
      <c r="CN97" t="s">
        <v>1044</v>
      </c>
      <c r="CO97">
        <v>0</v>
      </c>
      <c r="CP97">
        <f t="shared" si="139"/>
        <v>7156.45</v>
      </c>
      <c r="CQ97">
        <f t="shared" si="140"/>
        <v>54.14</v>
      </c>
      <c r="CR97">
        <f>(ROUND((ROUND(((((ET97*1.25)*1.1))*AV97*1),2)*BB97),2)+ROUND((ROUND(((AE97-(((EU97*1.25)*1.1)))*AV97*1),2)*BS97),2))</f>
        <v>130.13999999999999</v>
      </c>
      <c r="CS97">
        <f t="shared" si="141"/>
        <v>47.84</v>
      </c>
      <c r="CT97">
        <f t="shared" si="142"/>
        <v>19157.97</v>
      </c>
      <c r="CU97">
        <f t="shared" si="143"/>
        <v>0</v>
      </c>
      <c r="CV97">
        <f t="shared" si="144"/>
        <v>28.304362349999998</v>
      </c>
      <c r="CW97">
        <f t="shared" si="145"/>
        <v>0</v>
      </c>
      <c r="CX97">
        <f t="shared" si="146"/>
        <v>0</v>
      </c>
      <c r="CY97">
        <f t="shared" si="147"/>
        <v>7745.3329000000003</v>
      </c>
      <c r="CZ97">
        <f t="shared" si="148"/>
        <v>4334.5441000000001</v>
      </c>
      <c r="DB97">
        <v>33</v>
      </c>
      <c r="DC97" t="s">
        <v>3</v>
      </c>
      <c r="DD97" t="s">
        <v>3</v>
      </c>
      <c r="DE97" t="s">
        <v>25</v>
      </c>
      <c r="DF97" t="s">
        <v>25</v>
      </c>
      <c r="DG97" t="s">
        <v>26</v>
      </c>
      <c r="DH97" t="s">
        <v>3</v>
      </c>
      <c r="DI97" t="s">
        <v>26</v>
      </c>
      <c r="DJ97" t="s">
        <v>25</v>
      </c>
      <c r="DK97" t="s">
        <v>3</v>
      </c>
      <c r="DL97" t="s">
        <v>3</v>
      </c>
      <c r="DM97" t="s">
        <v>3</v>
      </c>
      <c r="DN97">
        <v>0</v>
      </c>
      <c r="DO97">
        <v>0</v>
      </c>
      <c r="DP97">
        <v>1</v>
      </c>
      <c r="DQ97">
        <v>1</v>
      </c>
      <c r="DU97">
        <v>1003</v>
      </c>
      <c r="DV97" t="s">
        <v>23</v>
      </c>
      <c r="DW97" t="s">
        <v>23</v>
      </c>
      <c r="DX97">
        <v>100</v>
      </c>
      <c r="DZ97" t="s">
        <v>3</v>
      </c>
      <c r="EA97" t="s">
        <v>3</v>
      </c>
      <c r="EB97" t="s">
        <v>3</v>
      </c>
      <c r="EC97" t="s">
        <v>3</v>
      </c>
      <c r="EE97">
        <v>58807897</v>
      </c>
      <c r="EF97">
        <v>30</v>
      </c>
      <c r="EG97" t="s">
        <v>27</v>
      </c>
      <c r="EH97">
        <v>0</v>
      </c>
      <c r="EI97" t="s">
        <v>3</v>
      </c>
      <c r="EJ97">
        <v>1</v>
      </c>
      <c r="EK97">
        <v>21</v>
      </c>
      <c r="EL97" t="s">
        <v>28</v>
      </c>
      <c r="EM97" t="s">
        <v>29</v>
      </c>
      <c r="EO97" t="s">
        <v>30</v>
      </c>
      <c r="EQ97">
        <v>0</v>
      </c>
      <c r="ER97">
        <v>289.74</v>
      </c>
      <c r="ES97">
        <v>24.95</v>
      </c>
      <c r="ET97">
        <v>6.68</v>
      </c>
      <c r="EU97">
        <v>0.59</v>
      </c>
      <c r="EV97">
        <v>258.11</v>
      </c>
      <c r="EW97">
        <v>20.97</v>
      </c>
      <c r="EX97">
        <v>0</v>
      </c>
      <c r="EY97">
        <v>0</v>
      </c>
      <c r="FQ97">
        <v>0</v>
      </c>
      <c r="FR97">
        <v>0</v>
      </c>
      <c r="FS97">
        <v>0</v>
      </c>
      <c r="FX97">
        <v>109</v>
      </c>
      <c r="FY97">
        <v>61</v>
      </c>
      <c r="GA97" t="s">
        <v>3</v>
      </c>
      <c r="GD97">
        <v>1</v>
      </c>
      <c r="GF97">
        <v>-457427375</v>
      </c>
      <c r="GG97">
        <v>2</v>
      </c>
      <c r="GH97">
        <v>1</v>
      </c>
      <c r="GI97">
        <v>2</v>
      </c>
      <c r="GJ97">
        <v>0</v>
      </c>
      <c r="GK97">
        <v>0</v>
      </c>
      <c r="GL97">
        <f t="shared" si="149"/>
        <v>0</v>
      </c>
      <c r="GM97">
        <f t="shared" si="150"/>
        <v>19236.32</v>
      </c>
      <c r="GN97">
        <f t="shared" si="151"/>
        <v>19236.32</v>
      </c>
      <c r="GO97">
        <f t="shared" si="152"/>
        <v>0</v>
      </c>
      <c r="GP97">
        <f t="shared" si="153"/>
        <v>0</v>
      </c>
      <c r="GR97">
        <v>0</v>
      </c>
      <c r="GS97">
        <v>3</v>
      </c>
      <c r="GT97">
        <v>0</v>
      </c>
      <c r="GU97" t="s">
        <v>3</v>
      </c>
      <c r="GV97">
        <f t="shared" si="154"/>
        <v>0</v>
      </c>
      <c r="GW97">
        <v>1</v>
      </c>
      <c r="GX97">
        <f t="shared" si="155"/>
        <v>0</v>
      </c>
      <c r="HA97">
        <v>0</v>
      </c>
      <c r="HB97">
        <v>0</v>
      </c>
      <c r="HC97">
        <f t="shared" si="156"/>
        <v>0</v>
      </c>
      <c r="HE97" t="s">
        <v>3</v>
      </c>
      <c r="HF97" t="s">
        <v>3</v>
      </c>
      <c r="HM97" t="s">
        <v>3</v>
      </c>
      <c r="HN97" t="s">
        <v>3</v>
      </c>
      <c r="HO97" t="s">
        <v>3</v>
      </c>
      <c r="HP97" t="s">
        <v>3</v>
      </c>
      <c r="HQ97" t="s">
        <v>3</v>
      </c>
      <c r="HS97">
        <v>0</v>
      </c>
      <c r="IK97">
        <v>0</v>
      </c>
    </row>
    <row r="98" spans="1:255" x14ac:dyDescent="0.2">
      <c r="A98" s="2">
        <v>18</v>
      </c>
      <c r="B98" s="2">
        <v>1</v>
      </c>
      <c r="C98" s="2">
        <v>222</v>
      </c>
      <c r="D98" s="2"/>
      <c r="E98" s="2" t="s">
        <v>111</v>
      </c>
      <c r="F98" s="2" t="s">
        <v>112</v>
      </c>
      <c r="G98" s="2" t="s">
        <v>113</v>
      </c>
      <c r="H98" s="2" t="s">
        <v>34</v>
      </c>
      <c r="I98" s="2">
        <f>I96*J98</f>
        <v>37</v>
      </c>
      <c r="J98" s="2">
        <v>100</v>
      </c>
      <c r="K98" s="2">
        <v>100</v>
      </c>
      <c r="L98" s="2"/>
      <c r="M98" s="2"/>
      <c r="N98" s="2"/>
      <c r="O98" s="2">
        <f t="shared" si="125"/>
        <v>2278.46</v>
      </c>
      <c r="P98" s="2">
        <f t="shared" si="126"/>
        <v>2278.46</v>
      </c>
      <c r="Q98" s="2">
        <f>(ROUND((ROUND(((ET98)*AV98*I98),2)*BB98),2)+ROUND((ROUND(((AE98-(EU98))*AV98*I98),2)*BS98),2))</f>
        <v>0</v>
      </c>
      <c r="R98" s="2">
        <f t="shared" si="127"/>
        <v>0</v>
      </c>
      <c r="S98" s="2">
        <f t="shared" si="128"/>
        <v>0</v>
      </c>
      <c r="T98" s="2">
        <f t="shared" si="129"/>
        <v>0</v>
      </c>
      <c r="U98" s="2">
        <f t="shared" si="130"/>
        <v>0</v>
      </c>
      <c r="V98" s="2">
        <f t="shared" si="131"/>
        <v>0</v>
      </c>
      <c r="W98" s="2">
        <f t="shared" si="132"/>
        <v>0</v>
      </c>
      <c r="X98" s="2">
        <f t="shared" si="133"/>
        <v>0</v>
      </c>
      <c r="Y98" s="2">
        <f t="shared" si="134"/>
        <v>0</v>
      </c>
      <c r="Z98" s="2"/>
      <c r="AA98" s="2">
        <v>59204062</v>
      </c>
      <c r="AB98" s="2">
        <f t="shared" si="135"/>
        <v>61.58</v>
      </c>
      <c r="AC98" s="2">
        <f t="shared" si="136"/>
        <v>61.58</v>
      </c>
      <c r="AD98" s="2">
        <f>ROUND((((ET98)-(EU98))+AE98),6)</f>
        <v>0</v>
      </c>
      <c r="AE98" s="2">
        <f t="shared" ref="AE98:AF101" si="157">ROUND((EU98),6)</f>
        <v>0</v>
      </c>
      <c r="AF98" s="2">
        <f t="shared" si="157"/>
        <v>0</v>
      </c>
      <c r="AG98" s="2">
        <f t="shared" si="137"/>
        <v>0</v>
      </c>
      <c r="AH98" s="2">
        <f t="shared" ref="AH98:AI101" si="158">(EW98)</f>
        <v>0</v>
      </c>
      <c r="AI98" s="2">
        <f t="shared" si="158"/>
        <v>0</v>
      </c>
      <c r="AJ98" s="2">
        <f t="shared" si="138"/>
        <v>0</v>
      </c>
      <c r="AK98" s="2">
        <v>61.58</v>
      </c>
      <c r="AL98" s="2">
        <v>61.58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109</v>
      </c>
      <c r="AU98" s="2">
        <v>61</v>
      </c>
      <c r="AV98" s="2">
        <v>1</v>
      </c>
      <c r="AW98" s="2">
        <v>1</v>
      </c>
      <c r="AX98" s="2"/>
      <c r="AY98" s="2"/>
      <c r="AZ98" s="2">
        <v>1</v>
      </c>
      <c r="BA98" s="2">
        <v>1</v>
      </c>
      <c r="BB98" s="2">
        <v>1</v>
      </c>
      <c r="BC98" s="2">
        <v>1</v>
      </c>
      <c r="BD98" s="2" t="s">
        <v>3</v>
      </c>
      <c r="BE98" s="2" t="s">
        <v>3</v>
      </c>
      <c r="BF98" s="2" t="s">
        <v>3</v>
      </c>
      <c r="BG98" s="2" t="s">
        <v>3</v>
      </c>
      <c r="BH98" s="2">
        <v>3</v>
      </c>
      <c r="BI98" s="2">
        <v>1</v>
      </c>
      <c r="BJ98" s="2" t="s">
        <v>114</v>
      </c>
      <c r="BK98" s="2"/>
      <c r="BL98" s="2"/>
      <c r="BM98" s="2">
        <v>21</v>
      </c>
      <c r="BN98" s="2">
        <v>0</v>
      </c>
      <c r="BO98" s="2" t="s">
        <v>3</v>
      </c>
      <c r="BP98" s="2">
        <v>0</v>
      </c>
      <c r="BQ98" s="2">
        <v>30</v>
      </c>
      <c r="BR98" s="2">
        <v>0</v>
      </c>
      <c r="BS98" s="2">
        <v>1</v>
      </c>
      <c r="BT98" s="2">
        <v>1</v>
      </c>
      <c r="BU98" s="2">
        <v>1</v>
      </c>
      <c r="BV98" s="2">
        <v>1</v>
      </c>
      <c r="BW98" s="2">
        <v>1</v>
      </c>
      <c r="BX98" s="2">
        <v>1</v>
      </c>
      <c r="BY98" s="2" t="s">
        <v>3</v>
      </c>
      <c r="BZ98" s="2">
        <v>109</v>
      </c>
      <c r="CA98" s="2">
        <v>61</v>
      </c>
      <c r="CB98" s="2" t="s">
        <v>3</v>
      </c>
      <c r="CC98" s="2"/>
      <c r="CD98" s="2"/>
      <c r="CE98" s="2">
        <v>30</v>
      </c>
      <c r="CF98" s="2">
        <v>0</v>
      </c>
      <c r="CG98" s="2">
        <v>0</v>
      </c>
      <c r="CH98" s="2"/>
      <c r="CI98" s="2"/>
      <c r="CJ98" s="2"/>
      <c r="CK98" s="2"/>
      <c r="CL98" s="2"/>
      <c r="CM98" s="2">
        <v>0</v>
      </c>
      <c r="CN98" s="2" t="s">
        <v>3</v>
      </c>
      <c r="CO98" s="2">
        <v>0</v>
      </c>
      <c r="CP98" s="2">
        <f t="shared" si="139"/>
        <v>2278.46</v>
      </c>
      <c r="CQ98" s="2">
        <f t="shared" si="140"/>
        <v>61.58</v>
      </c>
      <c r="CR98" s="2">
        <f>(ROUND((ROUND(((ET98)*AV98*1),2)*BB98),2)+ROUND((ROUND(((AE98-(EU98))*AV98*1),2)*BS98),2))</f>
        <v>0</v>
      </c>
      <c r="CS98" s="2">
        <f t="shared" si="141"/>
        <v>0</v>
      </c>
      <c r="CT98" s="2">
        <f t="shared" si="142"/>
        <v>0</v>
      </c>
      <c r="CU98" s="2">
        <f t="shared" si="143"/>
        <v>0</v>
      </c>
      <c r="CV98" s="2">
        <f t="shared" si="144"/>
        <v>0</v>
      </c>
      <c r="CW98" s="2">
        <f t="shared" si="145"/>
        <v>0</v>
      </c>
      <c r="CX98" s="2">
        <f t="shared" si="146"/>
        <v>0</v>
      </c>
      <c r="CY98" s="2">
        <f t="shared" si="147"/>
        <v>0</v>
      </c>
      <c r="CZ98" s="2">
        <f t="shared" si="148"/>
        <v>0</v>
      </c>
      <c r="DA98" s="2"/>
      <c r="DB98" s="2"/>
      <c r="DC98" s="2" t="s">
        <v>3</v>
      </c>
      <c r="DD98" s="2" t="s">
        <v>3</v>
      </c>
      <c r="DE98" s="2" t="s">
        <v>3</v>
      </c>
      <c r="DF98" s="2" t="s">
        <v>3</v>
      </c>
      <c r="DG98" s="2" t="s">
        <v>3</v>
      </c>
      <c r="DH98" s="2" t="s">
        <v>3</v>
      </c>
      <c r="DI98" s="2" t="s">
        <v>3</v>
      </c>
      <c r="DJ98" s="2" t="s">
        <v>3</v>
      </c>
      <c r="DK98" s="2" t="s">
        <v>3</v>
      </c>
      <c r="DL98" s="2" t="s">
        <v>3</v>
      </c>
      <c r="DM98" s="2" t="s">
        <v>3</v>
      </c>
      <c r="DN98" s="2">
        <v>0</v>
      </c>
      <c r="DO98" s="2">
        <v>0</v>
      </c>
      <c r="DP98" s="2">
        <v>1</v>
      </c>
      <c r="DQ98" s="2">
        <v>1</v>
      </c>
      <c r="DR98" s="2"/>
      <c r="DS98" s="2"/>
      <c r="DT98" s="2"/>
      <c r="DU98" s="2">
        <v>1003</v>
      </c>
      <c r="DV98" s="2" t="s">
        <v>34</v>
      </c>
      <c r="DW98" s="2" t="s">
        <v>34</v>
      </c>
      <c r="DX98" s="2">
        <v>1</v>
      </c>
      <c r="DY98" s="2"/>
      <c r="DZ98" s="2" t="s">
        <v>3</v>
      </c>
      <c r="EA98" s="2" t="s">
        <v>3</v>
      </c>
      <c r="EB98" s="2" t="s">
        <v>3</v>
      </c>
      <c r="EC98" s="2" t="s">
        <v>3</v>
      </c>
      <c r="ED98" s="2"/>
      <c r="EE98" s="2">
        <v>58807897</v>
      </c>
      <c r="EF98" s="2">
        <v>30</v>
      </c>
      <c r="EG98" s="2" t="s">
        <v>27</v>
      </c>
      <c r="EH98" s="2">
        <v>0</v>
      </c>
      <c r="EI98" s="2" t="s">
        <v>3</v>
      </c>
      <c r="EJ98" s="2">
        <v>1</v>
      </c>
      <c r="EK98" s="2">
        <v>21</v>
      </c>
      <c r="EL98" s="2" t="s">
        <v>28</v>
      </c>
      <c r="EM98" s="2" t="s">
        <v>29</v>
      </c>
      <c r="EN98" s="2"/>
      <c r="EO98" s="2" t="s">
        <v>3</v>
      </c>
      <c r="EP98" s="2"/>
      <c r="EQ98" s="2">
        <v>0</v>
      </c>
      <c r="ER98" s="2">
        <v>61.58</v>
      </c>
      <c r="ES98" s="2">
        <v>61.58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>
        <v>0</v>
      </c>
      <c r="FR98" s="2">
        <v>0</v>
      </c>
      <c r="FS98" s="2">
        <v>0</v>
      </c>
      <c r="FT98" s="2"/>
      <c r="FU98" s="2"/>
      <c r="FV98" s="2"/>
      <c r="FW98" s="2"/>
      <c r="FX98" s="2">
        <v>109</v>
      </c>
      <c r="FY98" s="2">
        <v>61</v>
      </c>
      <c r="FZ98" s="2"/>
      <c r="GA98" s="2" t="s">
        <v>3</v>
      </c>
      <c r="GB98" s="2"/>
      <c r="GC98" s="2"/>
      <c r="GD98" s="2">
        <v>1</v>
      </c>
      <c r="GE98" s="2"/>
      <c r="GF98" s="2">
        <v>-1904747147</v>
      </c>
      <c r="GG98" s="2">
        <v>2</v>
      </c>
      <c r="GH98" s="2">
        <v>1</v>
      </c>
      <c r="GI98" s="2">
        <v>-2</v>
      </c>
      <c r="GJ98" s="2">
        <v>0</v>
      </c>
      <c r="GK98" s="2">
        <v>0</v>
      </c>
      <c r="GL98" s="2">
        <f t="shared" si="149"/>
        <v>0</v>
      </c>
      <c r="GM98" s="2">
        <f t="shared" si="150"/>
        <v>2278.46</v>
      </c>
      <c r="GN98" s="2">
        <f t="shared" si="151"/>
        <v>2278.46</v>
      </c>
      <c r="GO98" s="2">
        <f t="shared" si="152"/>
        <v>0</v>
      </c>
      <c r="GP98" s="2">
        <f t="shared" si="153"/>
        <v>0</v>
      </c>
      <c r="GQ98" s="2"/>
      <c r="GR98" s="2">
        <v>0</v>
      </c>
      <c r="GS98" s="2">
        <v>3</v>
      </c>
      <c r="GT98" s="2">
        <v>0</v>
      </c>
      <c r="GU98" s="2" t="s">
        <v>3</v>
      </c>
      <c r="GV98" s="2">
        <f t="shared" si="154"/>
        <v>0</v>
      </c>
      <c r="GW98" s="2">
        <v>1</v>
      </c>
      <c r="GX98" s="2">
        <f t="shared" si="155"/>
        <v>0</v>
      </c>
      <c r="GY98" s="2"/>
      <c r="GZ98" s="2"/>
      <c r="HA98" s="2">
        <v>0</v>
      </c>
      <c r="HB98" s="2">
        <v>0</v>
      </c>
      <c r="HC98" s="2">
        <f t="shared" si="156"/>
        <v>0</v>
      </c>
      <c r="HD98" s="2"/>
      <c r="HE98" s="2" t="s">
        <v>3</v>
      </c>
      <c r="HF98" s="2" t="s">
        <v>3</v>
      </c>
      <c r="HG98" s="2"/>
      <c r="HH98" s="2"/>
      <c r="HI98" s="2"/>
      <c r="HJ98" s="2"/>
      <c r="HK98" s="2"/>
      <c r="HL98" s="2"/>
      <c r="HM98" s="2" t="s">
        <v>3</v>
      </c>
      <c r="HN98" s="2" t="s">
        <v>3</v>
      </c>
      <c r="HO98" s="2" t="s">
        <v>3</v>
      </c>
      <c r="HP98" s="2" t="s">
        <v>3</v>
      </c>
      <c r="HQ98" s="2" t="s">
        <v>3</v>
      </c>
      <c r="HR98" s="2"/>
      <c r="HS98" s="2">
        <v>0</v>
      </c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>
        <v>0</v>
      </c>
      <c r="IL98" s="2"/>
      <c r="IM98" s="2"/>
      <c r="IN98" s="2"/>
      <c r="IO98" s="2"/>
      <c r="IP98" s="2"/>
      <c r="IQ98" s="2"/>
      <c r="IR98" s="2"/>
      <c r="IS98" s="2"/>
      <c r="IT98" s="2"/>
      <c r="IU98" s="2"/>
    </row>
    <row r="99" spans="1:255" x14ac:dyDescent="0.2">
      <c r="A99">
        <v>18</v>
      </c>
      <c r="B99">
        <v>1</v>
      </c>
      <c r="C99">
        <v>232</v>
      </c>
      <c r="E99" t="s">
        <v>111</v>
      </c>
      <c r="F99" t="s">
        <v>112</v>
      </c>
      <c r="G99" t="s">
        <v>113</v>
      </c>
      <c r="H99" t="s">
        <v>34</v>
      </c>
      <c r="I99">
        <f>I97*J99</f>
        <v>37</v>
      </c>
      <c r="J99">
        <v>100</v>
      </c>
      <c r="K99">
        <v>100</v>
      </c>
      <c r="O99">
        <f t="shared" si="125"/>
        <v>27068.1</v>
      </c>
      <c r="P99">
        <f t="shared" si="126"/>
        <v>27068.1</v>
      </c>
      <c r="Q99">
        <f>(ROUND((ROUND(((ET99)*AV99*I99),2)*BB99),2)+ROUND((ROUND(((AE99-(EU99))*AV99*I99),2)*BS99),2))</f>
        <v>0</v>
      </c>
      <c r="R99">
        <f t="shared" si="127"/>
        <v>0</v>
      </c>
      <c r="S99">
        <f t="shared" si="128"/>
        <v>0</v>
      </c>
      <c r="T99">
        <f t="shared" si="129"/>
        <v>0</v>
      </c>
      <c r="U99">
        <f t="shared" si="130"/>
        <v>0</v>
      </c>
      <c r="V99">
        <f t="shared" si="131"/>
        <v>0</v>
      </c>
      <c r="W99">
        <f t="shared" si="132"/>
        <v>0</v>
      </c>
      <c r="X99">
        <f t="shared" si="133"/>
        <v>0</v>
      </c>
      <c r="Y99">
        <f t="shared" si="134"/>
        <v>0</v>
      </c>
      <c r="AA99">
        <v>59204059</v>
      </c>
      <c r="AB99">
        <f t="shared" si="135"/>
        <v>61.58</v>
      </c>
      <c r="AC99">
        <f t="shared" si="136"/>
        <v>61.58</v>
      </c>
      <c r="AD99">
        <f>ROUND((((ET99)-(EU99))+AE99),6)</f>
        <v>0</v>
      </c>
      <c r="AE99">
        <f t="shared" si="157"/>
        <v>0</v>
      </c>
      <c r="AF99">
        <f t="shared" si="157"/>
        <v>0</v>
      </c>
      <c r="AG99">
        <f t="shared" si="137"/>
        <v>0</v>
      </c>
      <c r="AH99">
        <f t="shared" si="158"/>
        <v>0</v>
      </c>
      <c r="AI99">
        <f t="shared" si="158"/>
        <v>0</v>
      </c>
      <c r="AJ99">
        <f t="shared" si="138"/>
        <v>0</v>
      </c>
      <c r="AK99">
        <v>61.58</v>
      </c>
      <c r="AL99">
        <v>61.58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109</v>
      </c>
      <c r="AU99">
        <v>61</v>
      </c>
      <c r="AV99">
        <v>1</v>
      </c>
      <c r="AW99">
        <v>1</v>
      </c>
      <c r="AZ99">
        <v>1</v>
      </c>
      <c r="BA99">
        <v>1</v>
      </c>
      <c r="BB99">
        <v>1</v>
      </c>
      <c r="BC99">
        <v>11.88</v>
      </c>
      <c r="BD99" t="s">
        <v>3</v>
      </c>
      <c r="BE99" t="s">
        <v>3</v>
      </c>
      <c r="BF99" t="s">
        <v>3</v>
      </c>
      <c r="BG99" t="s">
        <v>3</v>
      </c>
      <c r="BH99">
        <v>3</v>
      </c>
      <c r="BI99">
        <v>1</v>
      </c>
      <c r="BJ99" t="s">
        <v>114</v>
      </c>
      <c r="BM99">
        <v>21</v>
      </c>
      <c r="BN99">
        <v>0</v>
      </c>
      <c r="BO99" t="s">
        <v>112</v>
      </c>
      <c r="BP99">
        <v>1</v>
      </c>
      <c r="BQ99">
        <v>30</v>
      </c>
      <c r="BR99">
        <v>0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 t="s">
        <v>3</v>
      </c>
      <c r="BZ99">
        <v>109</v>
      </c>
      <c r="CA99">
        <v>61</v>
      </c>
      <c r="CB99" t="s">
        <v>3</v>
      </c>
      <c r="CE99">
        <v>30</v>
      </c>
      <c r="CF99">
        <v>0</v>
      </c>
      <c r="CG99">
        <v>0</v>
      </c>
      <c r="CM99">
        <v>0</v>
      </c>
      <c r="CN99" t="s">
        <v>3</v>
      </c>
      <c r="CO99">
        <v>0</v>
      </c>
      <c r="CP99">
        <f t="shared" si="139"/>
        <v>27068.1</v>
      </c>
      <c r="CQ99">
        <f t="shared" si="140"/>
        <v>731.57</v>
      </c>
      <c r="CR99">
        <f>(ROUND((ROUND(((ET99)*AV99*1),2)*BB99),2)+ROUND((ROUND(((AE99-(EU99))*AV99*1),2)*BS99),2))</f>
        <v>0</v>
      </c>
      <c r="CS99">
        <f t="shared" si="141"/>
        <v>0</v>
      </c>
      <c r="CT99">
        <f t="shared" si="142"/>
        <v>0</v>
      </c>
      <c r="CU99">
        <f t="shared" si="143"/>
        <v>0</v>
      </c>
      <c r="CV99">
        <f t="shared" si="144"/>
        <v>0</v>
      </c>
      <c r="CW99">
        <f t="shared" si="145"/>
        <v>0</v>
      </c>
      <c r="CX99">
        <f t="shared" si="146"/>
        <v>0</v>
      </c>
      <c r="CY99">
        <f t="shared" si="147"/>
        <v>0</v>
      </c>
      <c r="CZ99">
        <f t="shared" si="148"/>
        <v>0</v>
      </c>
      <c r="DC99" t="s">
        <v>3</v>
      </c>
      <c r="DD99" t="s">
        <v>3</v>
      </c>
      <c r="DE99" t="s">
        <v>3</v>
      </c>
      <c r="DF99" t="s">
        <v>3</v>
      </c>
      <c r="DG99" t="s">
        <v>3</v>
      </c>
      <c r="DH99" t="s">
        <v>3</v>
      </c>
      <c r="DI99" t="s">
        <v>3</v>
      </c>
      <c r="DJ99" t="s">
        <v>3</v>
      </c>
      <c r="DK99" t="s">
        <v>3</v>
      </c>
      <c r="DL99" t="s">
        <v>3</v>
      </c>
      <c r="DM99" t="s">
        <v>3</v>
      </c>
      <c r="DN99">
        <v>0</v>
      </c>
      <c r="DO99">
        <v>0</v>
      </c>
      <c r="DP99">
        <v>1</v>
      </c>
      <c r="DQ99">
        <v>1</v>
      </c>
      <c r="DU99">
        <v>1003</v>
      </c>
      <c r="DV99" t="s">
        <v>34</v>
      </c>
      <c r="DW99" t="s">
        <v>34</v>
      </c>
      <c r="DX99">
        <v>1</v>
      </c>
      <c r="DZ99" t="s">
        <v>3</v>
      </c>
      <c r="EA99" t="s">
        <v>3</v>
      </c>
      <c r="EB99" t="s">
        <v>3</v>
      </c>
      <c r="EC99" t="s">
        <v>3</v>
      </c>
      <c r="EE99">
        <v>58807897</v>
      </c>
      <c r="EF99">
        <v>30</v>
      </c>
      <c r="EG99" t="s">
        <v>27</v>
      </c>
      <c r="EH99">
        <v>0</v>
      </c>
      <c r="EI99" t="s">
        <v>3</v>
      </c>
      <c r="EJ99">
        <v>1</v>
      </c>
      <c r="EK99">
        <v>21</v>
      </c>
      <c r="EL99" t="s">
        <v>28</v>
      </c>
      <c r="EM99" t="s">
        <v>29</v>
      </c>
      <c r="EO99" t="s">
        <v>3</v>
      </c>
      <c r="EQ99">
        <v>0</v>
      </c>
      <c r="ER99">
        <v>61.58</v>
      </c>
      <c r="ES99">
        <v>61.58</v>
      </c>
      <c r="ET99">
        <v>0</v>
      </c>
      <c r="EU99">
        <v>0</v>
      </c>
      <c r="EV99">
        <v>0</v>
      </c>
      <c r="EW99">
        <v>0</v>
      </c>
      <c r="EX99">
        <v>0</v>
      </c>
      <c r="FQ99">
        <v>0</v>
      </c>
      <c r="FR99">
        <v>0</v>
      </c>
      <c r="FS99">
        <v>0</v>
      </c>
      <c r="FX99">
        <v>109</v>
      </c>
      <c r="FY99">
        <v>61</v>
      </c>
      <c r="GA99" t="s">
        <v>3</v>
      </c>
      <c r="GD99">
        <v>1</v>
      </c>
      <c r="GF99">
        <v>-1904747147</v>
      </c>
      <c r="GG99">
        <v>2</v>
      </c>
      <c r="GH99">
        <v>1</v>
      </c>
      <c r="GI99">
        <v>2</v>
      </c>
      <c r="GJ99">
        <v>0</v>
      </c>
      <c r="GK99">
        <v>0</v>
      </c>
      <c r="GL99">
        <f t="shared" si="149"/>
        <v>0</v>
      </c>
      <c r="GM99">
        <f t="shared" si="150"/>
        <v>27068.1</v>
      </c>
      <c r="GN99">
        <f t="shared" si="151"/>
        <v>27068.1</v>
      </c>
      <c r="GO99">
        <f t="shared" si="152"/>
        <v>0</v>
      </c>
      <c r="GP99">
        <f t="shared" si="153"/>
        <v>0</v>
      </c>
      <c r="GR99">
        <v>0</v>
      </c>
      <c r="GS99">
        <v>3</v>
      </c>
      <c r="GT99">
        <v>0</v>
      </c>
      <c r="GU99" t="s">
        <v>3</v>
      </c>
      <c r="GV99">
        <f t="shared" si="154"/>
        <v>0</v>
      </c>
      <c r="GW99">
        <v>1</v>
      </c>
      <c r="GX99">
        <f t="shared" si="155"/>
        <v>0</v>
      </c>
      <c r="HA99">
        <v>0</v>
      </c>
      <c r="HB99">
        <v>0</v>
      </c>
      <c r="HC99">
        <f t="shared" si="156"/>
        <v>0</v>
      </c>
      <c r="HE99" t="s">
        <v>3</v>
      </c>
      <c r="HF99" t="s">
        <v>3</v>
      </c>
      <c r="HM99" t="s">
        <v>3</v>
      </c>
      <c r="HN99" t="s">
        <v>3</v>
      </c>
      <c r="HO99" t="s">
        <v>3</v>
      </c>
      <c r="HP99" t="s">
        <v>3</v>
      </c>
      <c r="HQ99" t="s">
        <v>3</v>
      </c>
      <c r="HS99">
        <v>0</v>
      </c>
      <c r="IK99">
        <v>0</v>
      </c>
    </row>
    <row r="100" spans="1:255" x14ac:dyDescent="0.2">
      <c r="A100" s="2">
        <v>18</v>
      </c>
      <c r="B100" s="2">
        <v>1</v>
      </c>
      <c r="C100" s="2">
        <v>221</v>
      </c>
      <c r="D100" s="2"/>
      <c r="E100" s="2" t="s">
        <v>115</v>
      </c>
      <c r="F100" s="2" t="s">
        <v>46</v>
      </c>
      <c r="G100" s="2" t="s">
        <v>47</v>
      </c>
      <c r="H100" s="2" t="s">
        <v>48</v>
      </c>
      <c r="I100" s="2">
        <f>I96*J100</f>
        <v>0.12000000000000001</v>
      </c>
      <c r="J100" s="2">
        <v>0.32432432432432434</v>
      </c>
      <c r="K100" s="2">
        <v>0.324324</v>
      </c>
      <c r="L100" s="2"/>
      <c r="M100" s="2"/>
      <c r="N100" s="2"/>
      <c r="O100" s="2">
        <f t="shared" si="125"/>
        <v>63.15</v>
      </c>
      <c r="P100" s="2">
        <f t="shared" si="126"/>
        <v>63.15</v>
      </c>
      <c r="Q100" s="2">
        <f>(ROUND((ROUND(((ET100)*AV100*I100),2)*BB100),2)+ROUND((ROUND(((AE100-(EU100))*AV100*I100),2)*BS100),2))</f>
        <v>0</v>
      </c>
      <c r="R100" s="2">
        <f t="shared" si="127"/>
        <v>0</v>
      </c>
      <c r="S100" s="2">
        <f t="shared" si="128"/>
        <v>0</v>
      </c>
      <c r="T100" s="2">
        <f t="shared" si="129"/>
        <v>0</v>
      </c>
      <c r="U100" s="2">
        <f t="shared" si="130"/>
        <v>0</v>
      </c>
      <c r="V100" s="2">
        <f t="shared" si="131"/>
        <v>0</v>
      </c>
      <c r="W100" s="2">
        <f t="shared" si="132"/>
        <v>0</v>
      </c>
      <c r="X100" s="2">
        <f t="shared" si="133"/>
        <v>0</v>
      </c>
      <c r="Y100" s="2">
        <f t="shared" si="134"/>
        <v>0</v>
      </c>
      <c r="Z100" s="2"/>
      <c r="AA100" s="2">
        <v>59204062</v>
      </c>
      <c r="AB100" s="2">
        <f t="shared" si="135"/>
        <v>526.22</v>
      </c>
      <c r="AC100" s="2">
        <f t="shared" si="136"/>
        <v>526.22</v>
      </c>
      <c r="AD100" s="2">
        <f>ROUND((((ET100)-(EU100))+AE100),6)</f>
        <v>0</v>
      </c>
      <c r="AE100" s="2">
        <f t="shared" si="157"/>
        <v>0</v>
      </c>
      <c r="AF100" s="2">
        <f t="shared" si="157"/>
        <v>0</v>
      </c>
      <c r="AG100" s="2">
        <f t="shared" si="137"/>
        <v>0</v>
      </c>
      <c r="AH100" s="2">
        <f t="shared" si="158"/>
        <v>0</v>
      </c>
      <c r="AI100" s="2">
        <f t="shared" si="158"/>
        <v>0</v>
      </c>
      <c r="AJ100" s="2">
        <f t="shared" si="138"/>
        <v>0</v>
      </c>
      <c r="AK100" s="2">
        <v>526.22</v>
      </c>
      <c r="AL100" s="2">
        <v>526.22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109</v>
      </c>
      <c r="AU100" s="2">
        <v>61</v>
      </c>
      <c r="AV100" s="2">
        <v>1</v>
      </c>
      <c r="AW100" s="2">
        <v>1</v>
      </c>
      <c r="AX100" s="2"/>
      <c r="AY100" s="2"/>
      <c r="AZ100" s="2">
        <v>1</v>
      </c>
      <c r="BA100" s="2">
        <v>1</v>
      </c>
      <c r="BB100" s="2">
        <v>1</v>
      </c>
      <c r="BC100" s="2">
        <v>1</v>
      </c>
      <c r="BD100" s="2" t="s">
        <v>3</v>
      </c>
      <c r="BE100" s="2" t="s">
        <v>3</v>
      </c>
      <c r="BF100" s="2" t="s">
        <v>3</v>
      </c>
      <c r="BG100" s="2" t="s">
        <v>3</v>
      </c>
      <c r="BH100" s="2">
        <v>3</v>
      </c>
      <c r="BI100" s="2">
        <v>1</v>
      </c>
      <c r="BJ100" s="2" t="s">
        <v>49</v>
      </c>
      <c r="BK100" s="2"/>
      <c r="BL100" s="2"/>
      <c r="BM100" s="2">
        <v>21</v>
      </c>
      <c r="BN100" s="2">
        <v>0</v>
      </c>
      <c r="BO100" s="2" t="s">
        <v>3</v>
      </c>
      <c r="BP100" s="2">
        <v>0</v>
      </c>
      <c r="BQ100" s="2">
        <v>30</v>
      </c>
      <c r="BR100" s="2">
        <v>0</v>
      </c>
      <c r="BS100" s="2">
        <v>1</v>
      </c>
      <c r="BT100" s="2">
        <v>1</v>
      </c>
      <c r="BU100" s="2">
        <v>1</v>
      </c>
      <c r="BV100" s="2">
        <v>1</v>
      </c>
      <c r="BW100" s="2">
        <v>1</v>
      </c>
      <c r="BX100" s="2">
        <v>1</v>
      </c>
      <c r="BY100" s="2" t="s">
        <v>3</v>
      </c>
      <c r="BZ100" s="2">
        <v>109</v>
      </c>
      <c r="CA100" s="2">
        <v>61</v>
      </c>
      <c r="CB100" s="2" t="s">
        <v>3</v>
      </c>
      <c r="CC100" s="2"/>
      <c r="CD100" s="2"/>
      <c r="CE100" s="2">
        <v>30</v>
      </c>
      <c r="CF100" s="2">
        <v>0</v>
      </c>
      <c r="CG100" s="2">
        <v>0</v>
      </c>
      <c r="CH100" s="2"/>
      <c r="CI100" s="2"/>
      <c r="CJ100" s="2"/>
      <c r="CK100" s="2"/>
      <c r="CL100" s="2"/>
      <c r="CM100" s="2">
        <v>0</v>
      </c>
      <c r="CN100" s="2" t="s">
        <v>3</v>
      </c>
      <c r="CO100" s="2">
        <v>0</v>
      </c>
      <c r="CP100" s="2">
        <f t="shared" si="139"/>
        <v>63.15</v>
      </c>
      <c r="CQ100" s="2">
        <f t="shared" si="140"/>
        <v>526.22</v>
      </c>
      <c r="CR100" s="2">
        <f>(ROUND((ROUND(((ET100)*AV100*1),2)*BB100),2)+ROUND((ROUND(((AE100-(EU100))*AV100*1),2)*BS100),2))</f>
        <v>0</v>
      </c>
      <c r="CS100" s="2">
        <f t="shared" si="141"/>
        <v>0</v>
      </c>
      <c r="CT100" s="2">
        <f t="shared" si="142"/>
        <v>0</v>
      </c>
      <c r="CU100" s="2">
        <f t="shared" si="143"/>
        <v>0</v>
      </c>
      <c r="CV100" s="2">
        <f t="shared" si="144"/>
        <v>0</v>
      </c>
      <c r="CW100" s="2">
        <f t="shared" si="145"/>
        <v>0</v>
      </c>
      <c r="CX100" s="2">
        <f t="shared" si="146"/>
        <v>0</v>
      </c>
      <c r="CY100" s="2">
        <f t="shared" si="147"/>
        <v>0</v>
      </c>
      <c r="CZ100" s="2">
        <f t="shared" si="148"/>
        <v>0</v>
      </c>
      <c r="DA100" s="2"/>
      <c r="DB100" s="2"/>
      <c r="DC100" s="2" t="s">
        <v>3</v>
      </c>
      <c r="DD100" s="2" t="s">
        <v>3</v>
      </c>
      <c r="DE100" s="2" t="s">
        <v>3</v>
      </c>
      <c r="DF100" s="2" t="s">
        <v>3</v>
      </c>
      <c r="DG100" s="2" t="s">
        <v>3</v>
      </c>
      <c r="DH100" s="2" t="s">
        <v>3</v>
      </c>
      <c r="DI100" s="2" t="s">
        <v>3</v>
      </c>
      <c r="DJ100" s="2" t="s">
        <v>3</v>
      </c>
      <c r="DK100" s="2" t="s">
        <v>3</v>
      </c>
      <c r="DL100" s="2" t="s">
        <v>3</v>
      </c>
      <c r="DM100" s="2" t="s">
        <v>3</v>
      </c>
      <c r="DN100" s="2">
        <v>0</v>
      </c>
      <c r="DO100" s="2">
        <v>0</v>
      </c>
      <c r="DP100" s="2">
        <v>1</v>
      </c>
      <c r="DQ100" s="2">
        <v>1</v>
      </c>
      <c r="DR100" s="2"/>
      <c r="DS100" s="2"/>
      <c r="DT100" s="2"/>
      <c r="DU100" s="2">
        <v>1010</v>
      </c>
      <c r="DV100" s="2" t="s">
        <v>48</v>
      </c>
      <c r="DW100" s="2" t="s">
        <v>48</v>
      </c>
      <c r="DX100" s="2">
        <v>100</v>
      </c>
      <c r="DY100" s="2"/>
      <c r="DZ100" s="2" t="s">
        <v>3</v>
      </c>
      <c r="EA100" s="2" t="s">
        <v>3</v>
      </c>
      <c r="EB100" s="2" t="s">
        <v>3</v>
      </c>
      <c r="EC100" s="2" t="s">
        <v>3</v>
      </c>
      <c r="ED100" s="2"/>
      <c r="EE100" s="2">
        <v>58807897</v>
      </c>
      <c r="EF100" s="2">
        <v>30</v>
      </c>
      <c r="EG100" s="2" t="s">
        <v>27</v>
      </c>
      <c r="EH100" s="2">
        <v>0</v>
      </c>
      <c r="EI100" s="2" t="s">
        <v>3</v>
      </c>
      <c r="EJ100" s="2">
        <v>1</v>
      </c>
      <c r="EK100" s="2">
        <v>21</v>
      </c>
      <c r="EL100" s="2" t="s">
        <v>28</v>
      </c>
      <c r="EM100" s="2" t="s">
        <v>29</v>
      </c>
      <c r="EN100" s="2"/>
      <c r="EO100" s="2" t="s">
        <v>3</v>
      </c>
      <c r="EP100" s="2"/>
      <c r="EQ100" s="2">
        <v>0</v>
      </c>
      <c r="ER100" s="2">
        <v>526.22</v>
      </c>
      <c r="ES100" s="2">
        <v>526.22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>
        <v>0</v>
      </c>
      <c r="FR100" s="2">
        <v>0</v>
      </c>
      <c r="FS100" s="2">
        <v>0</v>
      </c>
      <c r="FT100" s="2"/>
      <c r="FU100" s="2"/>
      <c r="FV100" s="2"/>
      <c r="FW100" s="2"/>
      <c r="FX100" s="2">
        <v>109</v>
      </c>
      <c r="FY100" s="2">
        <v>61</v>
      </c>
      <c r="FZ100" s="2"/>
      <c r="GA100" s="2" t="s">
        <v>3</v>
      </c>
      <c r="GB100" s="2"/>
      <c r="GC100" s="2"/>
      <c r="GD100" s="2">
        <v>1</v>
      </c>
      <c r="GE100" s="2"/>
      <c r="GF100" s="2">
        <v>1873919888</v>
      </c>
      <c r="GG100" s="2">
        <v>2</v>
      </c>
      <c r="GH100" s="2">
        <v>1</v>
      </c>
      <c r="GI100" s="2">
        <v>-2</v>
      </c>
      <c r="GJ100" s="2">
        <v>0</v>
      </c>
      <c r="GK100" s="2">
        <v>0</v>
      </c>
      <c r="GL100" s="2">
        <f t="shared" si="149"/>
        <v>0</v>
      </c>
      <c r="GM100" s="2">
        <f t="shared" si="150"/>
        <v>63.15</v>
      </c>
      <c r="GN100" s="2">
        <f t="shared" si="151"/>
        <v>63.15</v>
      </c>
      <c r="GO100" s="2">
        <f t="shared" si="152"/>
        <v>0</v>
      </c>
      <c r="GP100" s="2">
        <f t="shared" si="153"/>
        <v>0</v>
      </c>
      <c r="GQ100" s="2"/>
      <c r="GR100" s="2">
        <v>0</v>
      </c>
      <c r="GS100" s="2">
        <v>3</v>
      </c>
      <c r="GT100" s="2">
        <v>0</v>
      </c>
      <c r="GU100" s="2" t="s">
        <v>3</v>
      </c>
      <c r="GV100" s="2">
        <f t="shared" si="154"/>
        <v>0</v>
      </c>
      <c r="GW100" s="2">
        <v>1</v>
      </c>
      <c r="GX100" s="2">
        <f t="shared" si="155"/>
        <v>0</v>
      </c>
      <c r="GY100" s="2"/>
      <c r="GZ100" s="2"/>
      <c r="HA100" s="2">
        <v>0</v>
      </c>
      <c r="HB100" s="2">
        <v>0</v>
      </c>
      <c r="HC100" s="2">
        <f t="shared" si="156"/>
        <v>0</v>
      </c>
      <c r="HD100" s="2"/>
      <c r="HE100" s="2" t="s">
        <v>3</v>
      </c>
      <c r="HF100" s="2" t="s">
        <v>3</v>
      </c>
      <c r="HG100" s="2"/>
      <c r="HH100" s="2"/>
      <c r="HI100" s="2"/>
      <c r="HJ100" s="2"/>
      <c r="HK100" s="2"/>
      <c r="HL100" s="2"/>
      <c r="HM100" s="2" t="s">
        <v>3</v>
      </c>
      <c r="HN100" s="2" t="s">
        <v>3</v>
      </c>
      <c r="HO100" s="2" t="s">
        <v>3</v>
      </c>
      <c r="HP100" s="2" t="s">
        <v>3</v>
      </c>
      <c r="HQ100" s="2" t="s">
        <v>3</v>
      </c>
      <c r="HR100" s="2"/>
      <c r="HS100" s="2">
        <v>0</v>
      </c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>
        <v>0</v>
      </c>
      <c r="IL100" s="2"/>
      <c r="IM100" s="2"/>
      <c r="IN100" s="2"/>
      <c r="IO100" s="2"/>
      <c r="IP100" s="2"/>
      <c r="IQ100" s="2"/>
      <c r="IR100" s="2"/>
      <c r="IS100" s="2"/>
      <c r="IT100" s="2"/>
      <c r="IU100" s="2"/>
    </row>
    <row r="101" spans="1:255" x14ac:dyDescent="0.2">
      <c r="A101">
        <v>18</v>
      </c>
      <c r="B101">
        <v>1</v>
      </c>
      <c r="C101">
        <v>231</v>
      </c>
      <c r="E101" t="s">
        <v>115</v>
      </c>
      <c r="F101" t="s">
        <v>46</v>
      </c>
      <c r="G101" t="s">
        <v>47</v>
      </c>
      <c r="H101" t="s">
        <v>48</v>
      </c>
      <c r="I101">
        <f>I97*J101</f>
        <v>0.12000000000000001</v>
      </c>
      <c r="J101">
        <v>0.32432432432432434</v>
      </c>
      <c r="K101">
        <v>0.324324</v>
      </c>
      <c r="O101">
        <f t="shared" si="125"/>
        <v>176.19</v>
      </c>
      <c r="P101">
        <f t="shared" si="126"/>
        <v>176.19</v>
      </c>
      <c r="Q101">
        <f>(ROUND((ROUND(((ET101)*AV101*I101),2)*BB101),2)+ROUND((ROUND(((AE101-(EU101))*AV101*I101),2)*BS101),2))</f>
        <v>0</v>
      </c>
      <c r="R101">
        <f t="shared" si="127"/>
        <v>0</v>
      </c>
      <c r="S101">
        <f t="shared" si="128"/>
        <v>0</v>
      </c>
      <c r="T101">
        <f t="shared" si="129"/>
        <v>0</v>
      </c>
      <c r="U101">
        <f t="shared" si="130"/>
        <v>0</v>
      </c>
      <c r="V101">
        <f t="shared" si="131"/>
        <v>0</v>
      </c>
      <c r="W101">
        <f t="shared" si="132"/>
        <v>0</v>
      </c>
      <c r="X101">
        <f t="shared" si="133"/>
        <v>0</v>
      </c>
      <c r="Y101">
        <f t="shared" si="134"/>
        <v>0</v>
      </c>
      <c r="AA101">
        <v>59204059</v>
      </c>
      <c r="AB101">
        <f t="shared" si="135"/>
        <v>526.22</v>
      </c>
      <c r="AC101">
        <f t="shared" si="136"/>
        <v>526.22</v>
      </c>
      <c r="AD101">
        <f>ROUND((((ET101)-(EU101))+AE101),6)</f>
        <v>0</v>
      </c>
      <c r="AE101">
        <f t="shared" si="157"/>
        <v>0</v>
      </c>
      <c r="AF101">
        <f t="shared" si="157"/>
        <v>0</v>
      </c>
      <c r="AG101">
        <f t="shared" si="137"/>
        <v>0</v>
      </c>
      <c r="AH101">
        <f t="shared" si="158"/>
        <v>0</v>
      </c>
      <c r="AI101">
        <f t="shared" si="158"/>
        <v>0</v>
      </c>
      <c r="AJ101">
        <f t="shared" si="138"/>
        <v>0</v>
      </c>
      <c r="AK101">
        <v>526.22</v>
      </c>
      <c r="AL101">
        <v>526.22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109</v>
      </c>
      <c r="AU101">
        <v>61</v>
      </c>
      <c r="AV101">
        <v>1</v>
      </c>
      <c r="AW101">
        <v>1</v>
      </c>
      <c r="AZ101">
        <v>1</v>
      </c>
      <c r="BA101">
        <v>1</v>
      </c>
      <c r="BB101">
        <v>1</v>
      </c>
      <c r="BC101">
        <v>2.79</v>
      </c>
      <c r="BD101" t="s">
        <v>3</v>
      </c>
      <c r="BE101" t="s">
        <v>3</v>
      </c>
      <c r="BF101" t="s">
        <v>3</v>
      </c>
      <c r="BG101" t="s">
        <v>3</v>
      </c>
      <c r="BH101">
        <v>3</v>
      </c>
      <c r="BI101">
        <v>1</v>
      </c>
      <c r="BJ101" t="s">
        <v>49</v>
      </c>
      <c r="BM101">
        <v>21</v>
      </c>
      <c r="BN101">
        <v>0</v>
      </c>
      <c r="BO101" t="s">
        <v>46</v>
      </c>
      <c r="BP101">
        <v>1</v>
      </c>
      <c r="BQ101">
        <v>30</v>
      </c>
      <c r="BR101">
        <v>0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 t="s">
        <v>3</v>
      </c>
      <c r="BZ101">
        <v>109</v>
      </c>
      <c r="CA101">
        <v>61</v>
      </c>
      <c r="CB101" t="s">
        <v>3</v>
      </c>
      <c r="CE101">
        <v>30</v>
      </c>
      <c r="CF101">
        <v>0</v>
      </c>
      <c r="CG101">
        <v>0</v>
      </c>
      <c r="CM101">
        <v>0</v>
      </c>
      <c r="CN101" t="s">
        <v>3</v>
      </c>
      <c r="CO101">
        <v>0</v>
      </c>
      <c r="CP101">
        <f t="shared" si="139"/>
        <v>176.19</v>
      </c>
      <c r="CQ101">
        <f t="shared" si="140"/>
        <v>1468.15</v>
      </c>
      <c r="CR101">
        <f>(ROUND((ROUND(((ET101)*AV101*1),2)*BB101),2)+ROUND((ROUND(((AE101-(EU101))*AV101*1),2)*BS101),2))</f>
        <v>0</v>
      </c>
      <c r="CS101">
        <f t="shared" si="141"/>
        <v>0</v>
      </c>
      <c r="CT101">
        <f t="shared" si="142"/>
        <v>0</v>
      </c>
      <c r="CU101">
        <f t="shared" si="143"/>
        <v>0</v>
      </c>
      <c r="CV101">
        <f t="shared" si="144"/>
        <v>0</v>
      </c>
      <c r="CW101">
        <f t="shared" si="145"/>
        <v>0</v>
      </c>
      <c r="CX101">
        <f t="shared" si="146"/>
        <v>0</v>
      </c>
      <c r="CY101">
        <f t="shared" si="147"/>
        <v>0</v>
      </c>
      <c r="CZ101">
        <f t="shared" si="148"/>
        <v>0</v>
      </c>
      <c r="DC101" t="s">
        <v>3</v>
      </c>
      <c r="DD101" t="s">
        <v>3</v>
      </c>
      <c r="DE101" t="s">
        <v>3</v>
      </c>
      <c r="DF101" t="s">
        <v>3</v>
      </c>
      <c r="DG101" t="s">
        <v>3</v>
      </c>
      <c r="DH101" t="s">
        <v>3</v>
      </c>
      <c r="DI101" t="s">
        <v>3</v>
      </c>
      <c r="DJ101" t="s">
        <v>3</v>
      </c>
      <c r="DK101" t="s">
        <v>3</v>
      </c>
      <c r="DL101" t="s">
        <v>3</v>
      </c>
      <c r="DM101" t="s">
        <v>3</v>
      </c>
      <c r="DN101">
        <v>0</v>
      </c>
      <c r="DO101">
        <v>0</v>
      </c>
      <c r="DP101">
        <v>1</v>
      </c>
      <c r="DQ101">
        <v>1</v>
      </c>
      <c r="DU101">
        <v>1010</v>
      </c>
      <c r="DV101" t="s">
        <v>48</v>
      </c>
      <c r="DW101" t="s">
        <v>48</v>
      </c>
      <c r="DX101">
        <v>100</v>
      </c>
      <c r="DZ101" t="s">
        <v>3</v>
      </c>
      <c r="EA101" t="s">
        <v>3</v>
      </c>
      <c r="EB101" t="s">
        <v>3</v>
      </c>
      <c r="EC101" t="s">
        <v>3</v>
      </c>
      <c r="EE101">
        <v>58807897</v>
      </c>
      <c r="EF101">
        <v>30</v>
      </c>
      <c r="EG101" t="s">
        <v>27</v>
      </c>
      <c r="EH101">
        <v>0</v>
      </c>
      <c r="EI101" t="s">
        <v>3</v>
      </c>
      <c r="EJ101">
        <v>1</v>
      </c>
      <c r="EK101">
        <v>21</v>
      </c>
      <c r="EL101" t="s">
        <v>28</v>
      </c>
      <c r="EM101" t="s">
        <v>29</v>
      </c>
      <c r="EO101" t="s">
        <v>3</v>
      </c>
      <c r="EQ101">
        <v>0</v>
      </c>
      <c r="ER101">
        <v>526.22</v>
      </c>
      <c r="ES101">
        <v>526.22</v>
      </c>
      <c r="ET101">
        <v>0</v>
      </c>
      <c r="EU101">
        <v>0</v>
      </c>
      <c r="EV101">
        <v>0</v>
      </c>
      <c r="EW101">
        <v>0</v>
      </c>
      <c r="EX101">
        <v>0</v>
      </c>
      <c r="FQ101">
        <v>0</v>
      </c>
      <c r="FR101">
        <v>0</v>
      </c>
      <c r="FS101">
        <v>0</v>
      </c>
      <c r="FX101">
        <v>109</v>
      </c>
      <c r="FY101">
        <v>61</v>
      </c>
      <c r="GA101" t="s">
        <v>3</v>
      </c>
      <c r="GD101">
        <v>1</v>
      </c>
      <c r="GF101">
        <v>1873919888</v>
      </c>
      <c r="GG101">
        <v>2</v>
      </c>
      <c r="GH101">
        <v>1</v>
      </c>
      <c r="GI101">
        <v>2</v>
      </c>
      <c r="GJ101">
        <v>0</v>
      </c>
      <c r="GK101">
        <v>0</v>
      </c>
      <c r="GL101">
        <f t="shared" si="149"/>
        <v>0</v>
      </c>
      <c r="GM101">
        <f t="shared" si="150"/>
        <v>176.19</v>
      </c>
      <c r="GN101">
        <f t="shared" si="151"/>
        <v>176.19</v>
      </c>
      <c r="GO101">
        <f t="shared" si="152"/>
        <v>0</v>
      </c>
      <c r="GP101">
        <f t="shared" si="153"/>
        <v>0</v>
      </c>
      <c r="GR101">
        <v>0</v>
      </c>
      <c r="GS101">
        <v>3</v>
      </c>
      <c r="GT101">
        <v>0</v>
      </c>
      <c r="GU101" t="s">
        <v>3</v>
      </c>
      <c r="GV101">
        <f t="shared" si="154"/>
        <v>0</v>
      </c>
      <c r="GW101">
        <v>1</v>
      </c>
      <c r="GX101">
        <f t="shared" si="155"/>
        <v>0</v>
      </c>
      <c r="HA101">
        <v>0</v>
      </c>
      <c r="HB101">
        <v>0</v>
      </c>
      <c r="HC101">
        <f t="shared" si="156"/>
        <v>0</v>
      </c>
      <c r="HE101" t="s">
        <v>3</v>
      </c>
      <c r="HF101" t="s">
        <v>3</v>
      </c>
      <c r="HM101" t="s">
        <v>3</v>
      </c>
      <c r="HN101" t="s">
        <v>3</v>
      </c>
      <c r="HO101" t="s">
        <v>3</v>
      </c>
      <c r="HP101" t="s">
        <v>3</v>
      </c>
      <c r="HQ101" t="s">
        <v>3</v>
      </c>
      <c r="HS101">
        <v>0</v>
      </c>
      <c r="IK101">
        <v>0</v>
      </c>
    </row>
    <row r="102" spans="1:255" x14ac:dyDescent="0.2">
      <c r="A102" s="2">
        <v>17</v>
      </c>
      <c r="B102" s="2">
        <v>1</v>
      </c>
      <c r="C102" s="2">
        <f>ROW(SmtRes!A246)</f>
        <v>246</v>
      </c>
      <c r="D102" s="2">
        <f>ROW(EtalonRes!A245)</f>
        <v>245</v>
      </c>
      <c r="E102" s="2" t="s">
        <v>3</v>
      </c>
      <c r="F102" s="2" t="s">
        <v>116</v>
      </c>
      <c r="G102" s="2" t="s">
        <v>117</v>
      </c>
      <c r="H102" s="2" t="s">
        <v>52</v>
      </c>
      <c r="I102" s="2">
        <f>ROUND(ROUND(37/100,4)*0,9)</f>
        <v>0</v>
      </c>
      <c r="J102" s="2">
        <v>0</v>
      </c>
      <c r="K102" s="2">
        <f>ROUND(ROUND(37/100,4)*0,9)</f>
        <v>0</v>
      </c>
      <c r="L102" s="2"/>
      <c r="M102" s="2"/>
      <c r="N102" s="2"/>
      <c r="O102" s="2">
        <f t="shared" si="125"/>
        <v>0</v>
      </c>
      <c r="P102" s="2">
        <f t="shared" si="126"/>
        <v>0</v>
      </c>
      <c r="Q102" s="2">
        <f>(ROUND((ROUND(((((ET102*1.25)*1.1))*AV102*I102),2)*BB102),2)+ROUND((ROUND(((AE102-(((EU102*1.25)*1.1)))*AV102*I102),2)*BS102),2))</f>
        <v>0</v>
      </c>
      <c r="R102" s="2">
        <f t="shared" si="127"/>
        <v>0</v>
      </c>
      <c r="S102" s="2">
        <f t="shared" si="128"/>
        <v>0</v>
      </c>
      <c r="T102" s="2">
        <f t="shared" si="129"/>
        <v>0</v>
      </c>
      <c r="U102" s="2">
        <f t="shared" si="130"/>
        <v>0</v>
      </c>
      <c r="V102" s="2">
        <f t="shared" si="131"/>
        <v>0</v>
      </c>
      <c r="W102" s="2">
        <f t="shared" si="132"/>
        <v>0</v>
      </c>
      <c r="X102" s="2">
        <f t="shared" si="133"/>
        <v>0</v>
      </c>
      <c r="Y102" s="2">
        <f t="shared" si="134"/>
        <v>0</v>
      </c>
      <c r="Z102" s="2"/>
      <c r="AA102" s="2">
        <v>-1</v>
      </c>
      <c r="AB102" s="2">
        <f t="shared" si="135"/>
        <v>649.69560000000001</v>
      </c>
      <c r="AC102" s="2">
        <f t="shared" si="136"/>
        <v>46.02</v>
      </c>
      <c r="AD102" s="2">
        <f>ROUND((((((ET102*1.25)*1.1))-(((EU102*1.25)*1.1)))+AE102),6)</f>
        <v>65.683750000000003</v>
      </c>
      <c r="AE102" s="2">
        <f>ROUND((((EU102*1.25)*1.1)),6)</f>
        <v>8.3324999999999996</v>
      </c>
      <c r="AF102" s="2">
        <f>ROUND((((EV102*1.15)*1.1)),6)</f>
        <v>537.99185</v>
      </c>
      <c r="AG102" s="2">
        <f t="shared" si="137"/>
        <v>0</v>
      </c>
      <c r="AH102" s="2">
        <f>(((EW102*1.15)*1.1))</f>
        <v>42.630500000000005</v>
      </c>
      <c r="AI102" s="2">
        <f>(((EX102*1.25)*1.1))</f>
        <v>0</v>
      </c>
      <c r="AJ102" s="2">
        <f t="shared" si="138"/>
        <v>0</v>
      </c>
      <c r="AK102" s="2">
        <v>519.08000000000004</v>
      </c>
      <c r="AL102" s="2">
        <v>46.02</v>
      </c>
      <c r="AM102" s="2">
        <v>47.77</v>
      </c>
      <c r="AN102" s="2">
        <v>6.06</v>
      </c>
      <c r="AO102" s="2">
        <v>425.29</v>
      </c>
      <c r="AP102" s="2">
        <v>0</v>
      </c>
      <c r="AQ102" s="2">
        <v>33.700000000000003</v>
      </c>
      <c r="AR102" s="2">
        <v>0</v>
      </c>
      <c r="AS102" s="2">
        <v>0</v>
      </c>
      <c r="AT102" s="2">
        <v>109</v>
      </c>
      <c r="AU102" s="2">
        <v>61</v>
      </c>
      <c r="AV102" s="2">
        <v>1.0669999999999999</v>
      </c>
      <c r="AW102" s="2">
        <v>1</v>
      </c>
      <c r="AX102" s="2"/>
      <c r="AY102" s="2"/>
      <c r="AZ102" s="2">
        <v>1</v>
      </c>
      <c r="BA102" s="2">
        <v>1</v>
      </c>
      <c r="BB102" s="2">
        <v>1</v>
      </c>
      <c r="BC102" s="2">
        <v>1</v>
      </c>
      <c r="BD102" s="2" t="s">
        <v>3</v>
      </c>
      <c r="BE102" s="2" t="s">
        <v>3</v>
      </c>
      <c r="BF102" s="2" t="s">
        <v>3</v>
      </c>
      <c r="BG102" s="2" t="s">
        <v>3</v>
      </c>
      <c r="BH102" s="2">
        <v>0</v>
      </c>
      <c r="BI102" s="2">
        <v>1</v>
      </c>
      <c r="BJ102" s="2" t="s">
        <v>118</v>
      </c>
      <c r="BK102" s="2"/>
      <c r="BL102" s="2"/>
      <c r="BM102" s="2">
        <v>21</v>
      </c>
      <c r="BN102" s="2">
        <v>0</v>
      </c>
      <c r="BO102" s="2" t="s">
        <v>116</v>
      </c>
      <c r="BP102" s="2">
        <v>1</v>
      </c>
      <c r="BQ102" s="2">
        <v>30</v>
      </c>
      <c r="BR102" s="2">
        <v>0</v>
      </c>
      <c r="BS102" s="2">
        <v>1</v>
      </c>
      <c r="BT102" s="2">
        <v>1</v>
      </c>
      <c r="BU102" s="2">
        <v>1</v>
      </c>
      <c r="BV102" s="2">
        <v>1</v>
      </c>
      <c r="BW102" s="2">
        <v>1</v>
      </c>
      <c r="BX102" s="2">
        <v>1</v>
      </c>
      <c r="BY102" s="2" t="s">
        <v>3</v>
      </c>
      <c r="BZ102" s="2">
        <v>109</v>
      </c>
      <c r="CA102" s="2">
        <v>61</v>
      </c>
      <c r="CB102" s="2" t="s">
        <v>3</v>
      </c>
      <c r="CC102" s="2"/>
      <c r="CD102" s="2"/>
      <c r="CE102" s="2">
        <v>30</v>
      </c>
      <c r="CF102" s="2">
        <v>0</v>
      </c>
      <c r="CG102" s="2">
        <v>0</v>
      </c>
      <c r="CH102" s="2"/>
      <c r="CI102" s="2"/>
      <c r="CJ102" s="2"/>
      <c r="CK102" s="2"/>
      <c r="CL102" s="2"/>
      <c r="CM102" s="2">
        <v>0</v>
      </c>
      <c r="CN102" s="2" t="s">
        <v>1044</v>
      </c>
      <c r="CO102" s="2">
        <v>0</v>
      </c>
      <c r="CP102" s="2">
        <f t="shared" si="139"/>
        <v>0</v>
      </c>
      <c r="CQ102" s="2">
        <f t="shared" si="140"/>
        <v>46.02</v>
      </c>
      <c r="CR102" s="2">
        <f>(ROUND((ROUND(((((ET102*1.25)*1.1))*AV102*1),2)*BB102),2)+ROUND((ROUND(((AE102-(((EU102*1.25)*1.1)))*AV102*1),2)*BS102),2))</f>
        <v>70.08</v>
      </c>
      <c r="CS102" s="2">
        <f t="shared" si="141"/>
        <v>8.89</v>
      </c>
      <c r="CT102" s="2">
        <f t="shared" si="142"/>
        <v>574.04</v>
      </c>
      <c r="CU102" s="2">
        <f t="shared" si="143"/>
        <v>0</v>
      </c>
      <c r="CV102" s="2">
        <f t="shared" si="144"/>
        <v>45.486743500000003</v>
      </c>
      <c r="CW102" s="2">
        <f t="shared" si="145"/>
        <v>0</v>
      </c>
      <c r="CX102" s="2">
        <f t="shared" si="146"/>
        <v>0</v>
      </c>
      <c r="CY102" s="2">
        <f t="shared" si="147"/>
        <v>0</v>
      </c>
      <c r="CZ102" s="2">
        <f t="shared" si="148"/>
        <v>0</v>
      </c>
      <c r="DA102" s="2"/>
      <c r="DB102" s="2">
        <v>35</v>
      </c>
      <c r="DC102" s="2" t="s">
        <v>3</v>
      </c>
      <c r="DD102" s="2" t="s">
        <v>3</v>
      </c>
      <c r="DE102" s="2" t="s">
        <v>25</v>
      </c>
      <c r="DF102" s="2" t="s">
        <v>25</v>
      </c>
      <c r="DG102" s="2" t="s">
        <v>26</v>
      </c>
      <c r="DH102" s="2" t="s">
        <v>3</v>
      </c>
      <c r="DI102" s="2" t="s">
        <v>26</v>
      </c>
      <c r="DJ102" s="2" t="s">
        <v>25</v>
      </c>
      <c r="DK102" s="2" t="s">
        <v>3</v>
      </c>
      <c r="DL102" s="2" t="s">
        <v>3</v>
      </c>
      <c r="DM102" s="2" t="s">
        <v>3</v>
      </c>
      <c r="DN102" s="2">
        <v>0</v>
      </c>
      <c r="DO102" s="2">
        <v>0</v>
      </c>
      <c r="DP102" s="2">
        <v>1</v>
      </c>
      <c r="DQ102" s="2">
        <v>1</v>
      </c>
      <c r="DR102" s="2"/>
      <c r="DS102" s="2"/>
      <c r="DT102" s="2"/>
      <c r="DU102" s="2">
        <v>1013</v>
      </c>
      <c r="DV102" s="2" t="s">
        <v>52</v>
      </c>
      <c r="DW102" s="2" t="s">
        <v>52</v>
      </c>
      <c r="DX102" s="2">
        <v>1</v>
      </c>
      <c r="DY102" s="2"/>
      <c r="DZ102" s="2" t="s">
        <v>3</v>
      </c>
      <c r="EA102" s="2" t="s">
        <v>3</v>
      </c>
      <c r="EB102" s="2" t="s">
        <v>3</v>
      </c>
      <c r="EC102" s="2" t="s">
        <v>3</v>
      </c>
      <c r="ED102" s="2"/>
      <c r="EE102" s="2">
        <v>58807897</v>
      </c>
      <c r="EF102" s="2">
        <v>30</v>
      </c>
      <c r="EG102" s="2" t="s">
        <v>27</v>
      </c>
      <c r="EH102" s="2">
        <v>0</v>
      </c>
      <c r="EI102" s="2" t="s">
        <v>3</v>
      </c>
      <c r="EJ102" s="2">
        <v>1</v>
      </c>
      <c r="EK102" s="2">
        <v>21</v>
      </c>
      <c r="EL102" s="2" t="s">
        <v>28</v>
      </c>
      <c r="EM102" s="2" t="s">
        <v>29</v>
      </c>
      <c r="EN102" s="2"/>
      <c r="EO102" s="2" t="s">
        <v>30</v>
      </c>
      <c r="EP102" s="2"/>
      <c r="EQ102" s="2">
        <v>1024</v>
      </c>
      <c r="ER102" s="2">
        <v>519.08000000000004</v>
      </c>
      <c r="ES102" s="2">
        <v>46.02</v>
      </c>
      <c r="ET102" s="2">
        <v>47.77</v>
      </c>
      <c r="EU102" s="2">
        <v>6.06</v>
      </c>
      <c r="EV102" s="2">
        <v>425.29</v>
      </c>
      <c r="EW102" s="2">
        <v>33.700000000000003</v>
      </c>
      <c r="EX102" s="2">
        <v>0</v>
      </c>
      <c r="EY102" s="2">
        <v>0</v>
      </c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>
        <v>0</v>
      </c>
      <c r="FR102" s="2">
        <v>0</v>
      </c>
      <c r="FS102" s="2">
        <v>0</v>
      </c>
      <c r="FT102" s="2"/>
      <c r="FU102" s="2"/>
      <c r="FV102" s="2"/>
      <c r="FW102" s="2"/>
      <c r="FX102" s="2">
        <v>109</v>
      </c>
      <c r="FY102" s="2">
        <v>61</v>
      </c>
      <c r="FZ102" s="2"/>
      <c r="GA102" s="2" t="s">
        <v>3</v>
      </c>
      <c r="GB102" s="2"/>
      <c r="GC102" s="2"/>
      <c r="GD102" s="2">
        <v>1</v>
      </c>
      <c r="GE102" s="2"/>
      <c r="GF102" s="2">
        <v>-94379843</v>
      </c>
      <c r="GG102" s="2">
        <v>2</v>
      </c>
      <c r="GH102" s="2">
        <v>1</v>
      </c>
      <c r="GI102" s="2">
        <v>2</v>
      </c>
      <c r="GJ102" s="2">
        <v>0</v>
      </c>
      <c r="GK102" s="2">
        <v>0</v>
      </c>
      <c r="GL102" s="2">
        <f t="shared" si="149"/>
        <v>0</v>
      </c>
      <c r="GM102" s="2">
        <f t="shared" si="150"/>
        <v>0</v>
      </c>
      <c r="GN102" s="2">
        <f t="shared" si="151"/>
        <v>0</v>
      </c>
      <c r="GO102" s="2">
        <f t="shared" si="152"/>
        <v>0</v>
      </c>
      <c r="GP102" s="2">
        <f t="shared" si="153"/>
        <v>0</v>
      </c>
      <c r="GQ102" s="2"/>
      <c r="GR102" s="2">
        <v>0</v>
      </c>
      <c r="GS102" s="2">
        <v>3</v>
      </c>
      <c r="GT102" s="2">
        <v>0</v>
      </c>
      <c r="GU102" s="2" t="s">
        <v>3</v>
      </c>
      <c r="GV102" s="2">
        <f t="shared" si="154"/>
        <v>0</v>
      </c>
      <c r="GW102" s="2">
        <v>1</v>
      </c>
      <c r="GX102" s="2">
        <f t="shared" si="155"/>
        <v>0</v>
      </c>
      <c r="GY102" s="2"/>
      <c r="GZ102" s="2"/>
      <c r="HA102" s="2">
        <v>0</v>
      </c>
      <c r="HB102" s="2">
        <v>0</v>
      </c>
      <c r="HC102" s="2">
        <f t="shared" si="156"/>
        <v>0</v>
      </c>
      <c r="HD102" s="2"/>
      <c r="HE102" s="2" t="s">
        <v>3</v>
      </c>
      <c r="HF102" s="2" t="s">
        <v>3</v>
      </c>
      <c r="HG102" s="2"/>
      <c r="HH102" s="2"/>
      <c r="HI102" s="2"/>
      <c r="HJ102" s="2"/>
      <c r="HK102" s="2"/>
      <c r="HL102" s="2"/>
      <c r="HM102" s="2" t="s">
        <v>3</v>
      </c>
      <c r="HN102" s="2" t="s">
        <v>3</v>
      </c>
      <c r="HO102" s="2" t="s">
        <v>3</v>
      </c>
      <c r="HP102" s="2" t="s">
        <v>3</v>
      </c>
      <c r="HQ102" s="2" t="s">
        <v>3</v>
      </c>
      <c r="HR102" s="2"/>
      <c r="HS102" s="2">
        <v>0</v>
      </c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>
        <v>0</v>
      </c>
      <c r="IL102" s="2"/>
      <c r="IM102" s="2"/>
      <c r="IN102" s="2"/>
      <c r="IO102" s="2"/>
      <c r="IP102" s="2"/>
      <c r="IQ102" s="2"/>
      <c r="IR102" s="2"/>
      <c r="IS102" s="2"/>
      <c r="IT102" s="2"/>
      <c r="IU102" s="2"/>
    </row>
    <row r="103" spans="1:255" x14ac:dyDescent="0.2">
      <c r="A103">
        <v>17</v>
      </c>
      <c r="B103">
        <v>1</v>
      </c>
      <c r="C103">
        <f>ROW(SmtRes!A260)</f>
        <v>260</v>
      </c>
      <c r="D103">
        <f>ROW(EtalonRes!A260)</f>
        <v>260</v>
      </c>
      <c r="E103" t="s">
        <v>3</v>
      </c>
      <c r="F103" t="s">
        <v>116</v>
      </c>
      <c r="G103" t="s">
        <v>117</v>
      </c>
      <c r="H103" t="s">
        <v>52</v>
      </c>
      <c r="I103">
        <f>ROUND(ROUND(37/100,4)*0,9)</f>
        <v>0</v>
      </c>
      <c r="J103">
        <v>0</v>
      </c>
      <c r="K103">
        <f>ROUND(ROUND(37/100,4)*0,9)</f>
        <v>0</v>
      </c>
      <c r="O103">
        <f t="shared" si="125"/>
        <v>0</v>
      </c>
      <c r="P103">
        <f t="shared" si="126"/>
        <v>0</v>
      </c>
      <c r="Q103">
        <f>(ROUND((ROUND(((((ET103*1.25)*1.1))*AV103*I103),2)*BB103),2)+ROUND((ROUND(((AE103-(((EU103*1.25)*1.1)))*AV103*I103),2)*BS103),2))</f>
        <v>0</v>
      </c>
      <c r="R103">
        <f t="shared" si="127"/>
        <v>0</v>
      </c>
      <c r="S103">
        <f t="shared" si="128"/>
        <v>0</v>
      </c>
      <c r="T103">
        <f t="shared" si="129"/>
        <v>0</v>
      </c>
      <c r="U103">
        <f t="shared" si="130"/>
        <v>0</v>
      </c>
      <c r="V103">
        <f t="shared" si="131"/>
        <v>0</v>
      </c>
      <c r="W103">
        <f t="shared" si="132"/>
        <v>0</v>
      </c>
      <c r="X103">
        <f t="shared" si="133"/>
        <v>0</v>
      </c>
      <c r="Y103">
        <f t="shared" si="134"/>
        <v>0</v>
      </c>
      <c r="AA103">
        <v>-1</v>
      </c>
      <c r="AB103">
        <f t="shared" si="135"/>
        <v>649.69560000000001</v>
      </c>
      <c r="AC103">
        <f t="shared" si="136"/>
        <v>46.02</v>
      </c>
      <c r="AD103">
        <f>ROUND((((((ET103*1.25)*1.1))-(((EU103*1.25)*1.1)))+AE103),6)</f>
        <v>65.683750000000003</v>
      </c>
      <c r="AE103">
        <f>ROUND((((EU103*1.25)*1.1)),6)</f>
        <v>8.3324999999999996</v>
      </c>
      <c r="AF103">
        <f>ROUND((((EV103*1.15)*1.1)),6)</f>
        <v>537.99185</v>
      </c>
      <c r="AG103">
        <f t="shared" si="137"/>
        <v>0</v>
      </c>
      <c r="AH103">
        <f>(((EW103*1.15)*1.1))</f>
        <v>42.630500000000005</v>
      </c>
      <c r="AI103">
        <f>(((EX103*1.25)*1.1))</f>
        <v>0</v>
      </c>
      <c r="AJ103">
        <f t="shared" si="138"/>
        <v>0</v>
      </c>
      <c r="AK103">
        <v>519.08000000000004</v>
      </c>
      <c r="AL103">
        <v>46.02</v>
      </c>
      <c r="AM103">
        <v>47.77</v>
      </c>
      <c r="AN103">
        <v>6.06</v>
      </c>
      <c r="AO103">
        <v>425.29</v>
      </c>
      <c r="AP103">
        <v>0</v>
      </c>
      <c r="AQ103">
        <v>33.700000000000003</v>
      </c>
      <c r="AR103">
        <v>0</v>
      </c>
      <c r="AS103">
        <v>0</v>
      </c>
      <c r="AT103">
        <v>109</v>
      </c>
      <c r="AU103">
        <v>61</v>
      </c>
      <c r="AV103">
        <v>1.0669999999999999</v>
      </c>
      <c r="AW103">
        <v>1</v>
      </c>
      <c r="AZ103">
        <v>1</v>
      </c>
      <c r="BA103">
        <v>54.99</v>
      </c>
      <c r="BB103">
        <v>15.37</v>
      </c>
      <c r="BC103">
        <v>6.21</v>
      </c>
      <c r="BD103" t="s">
        <v>3</v>
      </c>
      <c r="BE103" t="s">
        <v>3</v>
      </c>
      <c r="BF103" t="s">
        <v>3</v>
      </c>
      <c r="BG103" t="s">
        <v>3</v>
      </c>
      <c r="BH103">
        <v>0</v>
      </c>
      <c r="BI103">
        <v>1</v>
      </c>
      <c r="BJ103" t="s">
        <v>118</v>
      </c>
      <c r="BM103">
        <v>21</v>
      </c>
      <c r="BN103">
        <v>0</v>
      </c>
      <c r="BO103" t="s">
        <v>116</v>
      </c>
      <c r="BP103">
        <v>1</v>
      </c>
      <c r="BQ103">
        <v>30</v>
      </c>
      <c r="BR103">
        <v>0</v>
      </c>
      <c r="BS103">
        <v>54.99</v>
      </c>
      <c r="BT103">
        <v>1</v>
      </c>
      <c r="BU103">
        <v>1</v>
      </c>
      <c r="BV103">
        <v>1</v>
      </c>
      <c r="BW103">
        <v>1</v>
      </c>
      <c r="BX103">
        <v>1</v>
      </c>
      <c r="BY103" t="s">
        <v>3</v>
      </c>
      <c r="BZ103">
        <v>109</v>
      </c>
      <c r="CA103">
        <v>61</v>
      </c>
      <c r="CB103" t="s">
        <v>3</v>
      </c>
      <c r="CE103">
        <v>30</v>
      </c>
      <c r="CF103">
        <v>0</v>
      </c>
      <c r="CG103">
        <v>0</v>
      </c>
      <c r="CM103">
        <v>0</v>
      </c>
      <c r="CN103" t="s">
        <v>1044</v>
      </c>
      <c r="CO103">
        <v>0</v>
      </c>
      <c r="CP103">
        <f t="shared" si="139"/>
        <v>0</v>
      </c>
      <c r="CQ103">
        <f t="shared" si="140"/>
        <v>285.77999999999997</v>
      </c>
      <c r="CR103">
        <f>(ROUND((ROUND(((((ET103*1.25)*1.1))*AV103*1),2)*BB103),2)+ROUND((ROUND(((AE103-(((EU103*1.25)*1.1)))*AV103*1),2)*BS103),2))</f>
        <v>1077.1300000000001</v>
      </c>
      <c r="CS103">
        <f t="shared" si="141"/>
        <v>488.86</v>
      </c>
      <c r="CT103">
        <f t="shared" si="142"/>
        <v>31566.46</v>
      </c>
      <c r="CU103">
        <f t="shared" si="143"/>
        <v>0</v>
      </c>
      <c r="CV103">
        <f t="shared" si="144"/>
        <v>45.486743500000003</v>
      </c>
      <c r="CW103">
        <f t="shared" si="145"/>
        <v>0</v>
      </c>
      <c r="CX103">
        <f t="shared" si="146"/>
        <v>0</v>
      </c>
      <c r="CY103">
        <f t="shared" si="147"/>
        <v>0</v>
      </c>
      <c r="CZ103">
        <f t="shared" si="148"/>
        <v>0</v>
      </c>
      <c r="DB103">
        <v>37</v>
      </c>
      <c r="DC103" t="s">
        <v>3</v>
      </c>
      <c r="DD103" t="s">
        <v>3</v>
      </c>
      <c r="DE103" t="s">
        <v>25</v>
      </c>
      <c r="DF103" t="s">
        <v>25</v>
      </c>
      <c r="DG103" t="s">
        <v>26</v>
      </c>
      <c r="DH103" t="s">
        <v>3</v>
      </c>
      <c r="DI103" t="s">
        <v>26</v>
      </c>
      <c r="DJ103" t="s">
        <v>25</v>
      </c>
      <c r="DK103" t="s">
        <v>3</v>
      </c>
      <c r="DL103" t="s">
        <v>3</v>
      </c>
      <c r="DM103" t="s">
        <v>3</v>
      </c>
      <c r="DN103">
        <v>0</v>
      </c>
      <c r="DO103">
        <v>0</v>
      </c>
      <c r="DP103">
        <v>1</v>
      </c>
      <c r="DQ103">
        <v>1</v>
      </c>
      <c r="DU103">
        <v>1013</v>
      </c>
      <c r="DV103" t="s">
        <v>52</v>
      </c>
      <c r="DW103" t="s">
        <v>52</v>
      </c>
      <c r="DX103">
        <v>1</v>
      </c>
      <c r="DZ103" t="s">
        <v>3</v>
      </c>
      <c r="EA103" t="s">
        <v>3</v>
      </c>
      <c r="EB103" t="s">
        <v>3</v>
      </c>
      <c r="EC103" t="s">
        <v>3</v>
      </c>
      <c r="EE103">
        <v>58807897</v>
      </c>
      <c r="EF103">
        <v>30</v>
      </c>
      <c r="EG103" t="s">
        <v>27</v>
      </c>
      <c r="EH103">
        <v>0</v>
      </c>
      <c r="EI103" t="s">
        <v>3</v>
      </c>
      <c r="EJ103">
        <v>1</v>
      </c>
      <c r="EK103">
        <v>21</v>
      </c>
      <c r="EL103" t="s">
        <v>28</v>
      </c>
      <c r="EM103" t="s">
        <v>29</v>
      </c>
      <c r="EO103" t="s">
        <v>30</v>
      </c>
      <c r="EQ103">
        <v>1024</v>
      </c>
      <c r="ER103">
        <v>519.08000000000004</v>
      </c>
      <c r="ES103">
        <v>46.02</v>
      </c>
      <c r="ET103">
        <v>47.77</v>
      </c>
      <c r="EU103">
        <v>6.06</v>
      </c>
      <c r="EV103">
        <v>425.29</v>
      </c>
      <c r="EW103">
        <v>33.700000000000003</v>
      </c>
      <c r="EX103">
        <v>0</v>
      </c>
      <c r="EY103">
        <v>0</v>
      </c>
      <c r="FQ103">
        <v>0</v>
      </c>
      <c r="FR103">
        <v>0</v>
      </c>
      <c r="FS103">
        <v>0</v>
      </c>
      <c r="FX103">
        <v>109</v>
      </c>
      <c r="FY103">
        <v>61</v>
      </c>
      <c r="GA103" t="s">
        <v>3</v>
      </c>
      <c r="GD103">
        <v>1</v>
      </c>
      <c r="GF103">
        <v>-94379843</v>
      </c>
      <c r="GG103">
        <v>2</v>
      </c>
      <c r="GH103">
        <v>1</v>
      </c>
      <c r="GI103">
        <v>2</v>
      </c>
      <c r="GJ103">
        <v>0</v>
      </c>
      <c r="GK103">
        <v>0</v>
      </c>
      <c r="GL103">
        <f t="shared" si="149"/>
        <v>0</v>
      </c>
      <c r="GM103">
        <f t="shared" si="150"/>
        <v>0</v>
      </c>
      <c r="GN103">
        <f t="shared" si="151"/>
        <v>0</v>
      </c>
      <c r="GO103">
        <f t="shared" si="152"/>
        <v>0</v>
      </c>
      <c r="GP103">
        <f t="shared" si="153"/>
        <v>0</v>
      </c>
      <c r="GR103">
        <v>0</v>
      </c>
      <c r="GS103">
        <v>3</v>
      </c>
      <c r="GT103">
        <v>0</v>
      </c>
      <c r="GU103" t="s">
        <v>3</v>
      </c>
      <c r="GV103">
        <f t="shared" si="154"/>
        <v>0</v>
      </c>
      <c r="GW103">
        <v>1</v>
      </c>
      <c r="GX103">
        <f t="shared" si="155"/>
        <v>0</v>
      </c>
      <c r="HA103">
        <v>0</v>
      </c>
      <c r="HB103">
        <v>0</v>
      </c>
      <c r="HC103">
        <f t="shared" si="156"/>
        <v>0</v>
      </c>
      <c r="HE103" t="s">
        <v>3</v>
      </c>
      <c r="HF103" t="s">
        <v>3</v>
      </c>
      <c r="HM103" t="s">
        <v>3</v>
      </c>
      <c r="HN103" t="s">
        <v>3</v>
      </c>
      <c r="HO103" t="s">
        <v>3</v>
      </c>
      <c r="HP103" t="s">
        <v>3</v>
      </c>
      <c r="HQ103" t="s">
        <v>3</v>
      </c>
      <c r="HS103">
        <v>0</v>
      </c>
      <c r="IK103">
        <v>0</v>
      </c>
    </row>
    <row r="104" spans="1:255" x14ac:dyDescent="0.2">
      <c r="A104" s="2">
        <v>18</v>
      </c>
      <c r="B104" s="2">
        <v>1</v>
      </c>
      <c r="C104" s="2">
        <v>245</v>
      </c>
      <c r="D104" s="2"/>
      <c r="E104" s="2" t="s">
        <v>3</v>
      </c>
      <c r="F104" s="2" t="s">
        <v>87</v>
      </c>
      <c r="G104" s="2" t="s">
        <v>119</v>
      </c>
      <c r="H104" s="2" t="s">
        <v>39</v>
      </c>
      <c r="I104" s="2">
        <f>I102*J104</f>
        <v>0</v>
      </c>
      <c r="J104" s="2">
        <v>32.432431999999999</v>
      </c>
      <c r="K104" s="2">
        <v>32.432431999999999</v>
      </c>
      <c r="L104" s="2"/>
      <c r="M104" s="2"/>
      <c r="N104" s="2"/>
      <c r="O104" s="2">
        <f t="shared" si="125"/>
        <v>0</v>
      </c>
      <c r="P104" s="2">
        <f t="shared" si="126"/>
        <v>0</v>
      </c>
      <c r="Q104" s="2">
        <f>(ROUND((ROUND(((ET104)*AV104*I104),2)*BB104),2)+ROUND((ROUND(((AE104-(EU104))*AV104*I104),2)*BS104),2))</f>
        <v>0</v>
      </c>
      <c r="R104" s="2">
        <f t="shared" si="127"/>
        <v>0</v>
      </c>
      <c r="S104" s="2">
        <f t="shared" si="128"/>
        <v>0</v>
      </c>
      <c r="T104" s="2">
        <f t="shared" si="129"/>
        <v>0</v>
      </c>
      <c r="U104" s="2">
        <f t="shared" si="130"/>
        <v>0</v>
      </c>
      <c r="V104" s="2">
        <f t="shared" si="131"/>
        <v>0</v>
      </c>
      <c r="W104" s="2">
        <f t="shared" si="132"/>
        <v>0</v>
      </c>
      <c r="X104" s="2">
        <f t="shared" si="133"/>
        <v>0</v>
      </c>
      <c r="Y104" s="2">
        <f t="shared" si="134"/>
        <v>0</v>
      </c>
      <c r="Z104" s="2"/>
      <c r="AA104" s="2">
        <v>-1</v>
      </c>
      <c r="AB104" s="2">
        <f t="shared" si="135"/>
        <v>22.71</v>
      </c>
      <c r="AC104" s="2">
        <f t="shared" si="136"/>
        <v>22.71</v>
      </c>
      <c r="AD104" s="2">
        <f>ROUND((((ET104)-(EU104))+AE104),6)</f>
        <v>0</v>
      </c>
      <c r="AE104" s="2">
        <f t="shared" ref="AE104:AF107" si="159">ROUND((EU104),6)</f>
        <v>0</v>
      </c>
      <c r="AF104" s="2">
        <f t="shared" si="159"/>
        <v>0</v>
      </c>
      <c r="AG104" s="2">
        <f t="shared" si="137"/>
        <v>0</v>
      </c>
      <c r="AH104" s="2">
        <f t="shared" ref="AH104:AI107" si="160">(EW104)</f>
        <v>0</v>
      </c>
      <c r="AI104" s="2">
        <f t="shared" si="160"/>
        <v>0</v>
      </c>
      <c r="AJ104" s="2">
        <f t="shared" si="138"/>
        <v>0</v>
      </c>
      <c r="AK104" s="2">
        <v>22.71</v>
      </c>
      <c r="AL104" s="2">
        <v>22.71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109</v>
      </c>
      <c r="AU104" s="2">
        <v>61</v>
      </c>
      <c r="AV104" s="2">
        <v>1</v>
      </c>
      <c r="AW104" s="2">
        <v>1</v>
      </c>
      <c r="AX104" s="2"/>
      <c r="AY104" s="2"/>
      <c r="AZ104" s="2">
        <v>1</v>
      </c>
      <c r="BA104" s="2">
        <v>1</v>
      </c>
      <c r="BB104" s="2">
        <v>1</v>
      </c>
      <c r="BC104" s="2">
        <v>1</v>
      </c>
      <c r="BD104" s="2" t="s">
        <v>3</v>
      </c>
      <c r="BE104" s="2" t="s">
        <v>3</v>
      </c>
      <c r="BF104" s="2" t="s">
        <v>3</v>
      </c>
      <c r="BG104" s="2" t="s">
        <v>3</v>
      </c>
      <c r="BH104" s="2">
        <v>3</v>
      </c>
      <c r="BI104" s="2">
        <v>1</v>
      </c>
      <c r="BJ104" s="2" t="s">
        <v>89</v>
      </c>
      <c r="BK104" s="2"/>
      <c r="BL104" s="2"/>
      <c r="BM104" s="2">
        <v>21</v>
      </c>
      <c r="BN104" s="2">
        <v>0</v>
      </c>
      <c r="BO104" s="2" t="s">
        <v>3</v>
      </c>
      <c r="BP104" s="2">
        <v>0</v>
      </c>
      <c r="BQ104" s="2">
        <v>30</v>
      </c>
      <c r="BR104" s="2">
        <v>0</v>
      </c>
      <c r="BS104" s="2">
        <v>1</v>
      </c>
      <c r="BT104" s="2">
        <v>1</v>
      </c>
      <c r="BU104" s="2">
        <v>1</v>
      </c>
      <c r="BV104" s="2">
        <v>1</v>
      </c>
      <c r="BW104" s="2">
        <v>1</v>
      </c>
      <c r="BX104" s="2">
        <v>1</v>
      </c>
      <c r="BY104" s="2" t="s">
        <v>3</v>
      </c>
      <c r="BZ104" s="2">
        <v>109</v>
      </c>
      <c r="CA104" s="2">
        <v>61</v>
      </c>
      <c r="CB104" s="2" t="s">
        <v>3</v>
      </c>
      <c r="CC104" s="2"/>
      <c r="CD104" s="2"/>
      <c r="CE104" s="2">
        <v>30</v>
      </c>
      <c r="CF104" s="2">
        <v>0</v>
      </c>
      <c r="CG104" s="2">
        <v>0</v>
      </c>
      <c r="CH104" s="2"/>
      <c r="CI104" s="2"/>
      <c r="CJ104" s="2"/>
      <c r="CK104" s="2"/>
      <c r="CL104" s="2"/>
      <c r="CM104" s="2">
        <v>0</v>
      </c>
      <c r="CN104" s="2" t="s">
        <v>3</v>
      </c>
      <c r="CO104" s="2">
        <v>0</v>
      </c>
      <c r="CP104" s="2">
        <f t="shared" si="139"/>
        <v>0</v>
      </c>
      <c r="CQ104" s="2">
        <f t="shared" si="140"/>
        <v>22.71</v>
      </c>
      <c r="CR104" s="2">
        <f>(ROUND((ROUND(((ET104)*AV104*1),2)*BB104),2)+ROUND((ROUND(((AE104-(EU104))*AV104*1),2)*BS104),2))</f>
        <v>0</v>
      </c>
      <c r="CS104" s="2">
        <f t="shared" si="141"/>
        <v>0</v>
      </c>
      <c r="CT104" s="2">
        <f t="shared" si="142"/>
        <v>0</v>
      </c>
      <c r="CU104" s="2">
        <f t="shared" si="143"/>
        <v>0</v>
      </c>
      <c r="CV104" s="2">
        <f t="shared" si="144"/>
        <v>0</v>
      </c>
      <c r="CW104" s="2">
        <f t="shared" si="145"/>
        <v>0</v>
      </c>
      <c r="CX104" s="2">
        <f t="shared" si="146"/>
        <v>0</v>
      </c>
      <c r="CY104" s="2">
        <f t="shared" si="147"/>
        <v>0</v>
      </c>
      <c r="CZ104" s="2">
        <f t="shared" si="148"/>
        <v>0</v>
      </c>
      <c r="DA104" s="2"/>
      <c r="DB104" s="2"/>
      <c r="DC104" s="2" t="s">
        <v>3</v>
      </c>
      <c r="DD104" s="2" t="s">
        <v>3</v>
      </c>
      <c r="DE104" s="2" t="s">
        <v>3</v>
      </c>
      <c r="DF104" s="2" t="s">
        <v>3</v>
      </c>
      <c r="DG104" s="2" t="s">
        <v>3</v>
      </c>
      <c r="DH104" s="2" t="s">
        <v>3</v>
      </c>
      <c r="DI104" s="2" t="s">
        <v>3</v>
      </c>
      <c r="DJ104" s="2" t="s">
        <v>3</v>
      </c>
      <c r="DK104" s="2" t="s">
        <v>3</v>
      </c>
      <c r="DL104" s="2" t="s">
        <v>3</v>
      </c>
      <c r="DM104" s="2" t="s">
        <v>3</v>
      </c>
      <c r="DN104" s="2">
        <v>0</v>
      </c>
      <c r="DO104" s="2">
        <v>0</v>
      </c>
      <c r="DP104" s="2">
        <v>1</v>
      </c>
      <c r="DQ104" s="2">
        <v>1</v>
      </c>
      <c r="DR104" s="2"/>
      <c r="DS104" s="2"/>
      <c r="DT104" s="2"/>
      <c r="DU104" s="2">
        <v>1010</v>
      </c>
      <c r="DV104" s="2" t="s">
        <v>39</v>
      </c>
      <c r="DW104" s="2" t="s">
        <v>39</v>
      </c>
      <c r="DX104" s="2">
        <v>1</v>
      </c>
      <c r="DY104" s="2"/>
      <c r="DZ104" s="2" t="s">
        <v>3</v>
      </c>
      <c r="EA104" s="2" t="s">
        <v>3</v>
      </c>
      <c r="EB104" s="2" t="s">
        <v>3</v>
      </c>
      <c r="EC104" s="2" t="s">
        <v>3</v>
      </c>
      <c r="ED104" s="2"/>
      <c r="EE104" s="2">
        <v>58807897</v>
      </c>
      <c r="EF104" s="2">
        <v>30</v>
      </c>
      <c r="EG104" s="2" t="s">
        <v>27</v>
      </c>
      <c r="EH104" s="2">
        <v>0</v>
      </c>
      <c r="EI104" s="2" t="s">
        <v>3</v>
      </c>
      <c r="EJ104" s="2">
        <v>1</v>
      </c>
      <c r="EK104" s="2">
        <v>21</v>
      </c>
      <c r="EL104" s="2" t="s">
        <v>28</v>
      </c>
      <c r="EM104" s="2" t="s">
        <v>29</v>
      </c>
      <c r="EN104" s="2"/>
      <c r="EO104" s="2" t="s">
        <v>3</v>
      </c>
      <c r="EP104" s="2"/>
      <c r="EQ104" s="2">
        <v>1024</v>
      </c>
      <c r="ER104" s="2">
        <v>22.71</v>
      </c>
      <c r="ES104" s="2">
        <v>22.71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>
        <v>0</v>
      </c>
      <c r="FR104" s="2">
        <v>0</v>
      </c>
      <c r="FS104" s="2">
        <v>0</v>
      </c>
      <c r="FT104" s="2"/>
      <c r="FU104" s="2"/>
      <c r="FV104" s="2"/>
      <c r="FW104" s="2"/>
      <c r="FX104" s="2">
        <v>109</v>
      </c>
      <c r="FY104" s="2">
        <v>61</v>
      </c>
      <c r="FZ104" s="2"/>
      <c r="GA104" s="2" t="s">
        <v>3</v>
      </c>
      <c r="GB104" s="2"/>
      <c r="GC104" s="2"/>
      <c r="GD104" s="2">
        <v>1</v>
      </c>
      <c r="GE104" s="2"/>
      <c r="GF104" s="2">
        <v>276855854</v>
      </c>
      <c r="GG104" s="2">
        <v>2</v>
      </c>
      <c r="GH104" s="2">
        <v>1</v>
      </c>
      <c r="GI104" s="2">
        <v>-2</v>
      </c>
      <c r="GJ104" s="2">
        <v>0</v>
      </c>
      <c r="GK104" s="2">
        <v>0</v>
      </c>
      <c r="GL104" s="2">
        <f t="shared" si="149"/>
        <v>0</v>
      </c>
      <c r="GM104" s="2">
        <f t="shared" si="150"/>
        <v>0</v>
      </c>
      <c r="GN104" s="2">
        <f t="shared" si="151"/>
        <v>0</v>
      </c>
      <c r="GO104" s="2">
        <f t="shared" si="152"/>
        <v>0</v>
      </c>
      <c r="GP104" s="2">
        <f t="shared" si="153"/>
        <v>0</v>
      </c>
      <c r="GQ104" s="2"/>
      <c r="GR104" s="2">
        <v>0</v>
      </c>
      <c r="GS104" s="2">
        <v>3</v>
      </c>
      <c r="GT104" s="2">
        <v>0</v>
      </c>
      <c r="GU104" s="2" t="s">
        <v>3</v>
      </c>
      <c r="GV104" s="2">
        <f t="shared" si="154"/>
        <v>0</v>
      </c>
      <c r="GW104" s="2">
        <v>1</v>
      </c>
      <c r="GX104" s="2">
        <f t="shared" si="155"/>
        <v>0</v>
      </c>
      <c r="GY104" s="2"/>
      <c r="GZ104" s="2"/>
      <c r="HA104" s="2">
        <v>0</v>
      </c>
      <c r="HB104" s="2">
        <v>0</v>
      </c>
      <c r="HC104" s="2">
        <f t="shared" si="156"/>
        <v>0</v>
      </c>
      <c r="HD104" s="2"/>
      <c r="HE104" s="2" t="s">
        <v>3</v>
      </c>
      <c r="HF104" s="2" t="s">
        <v>3</v>
      </c>
      <c r="HG104" s="2"/>
      <c r="HH104" s="2"/>
      <c r="HI104" s="2"/>
      <c r="HJ104" s="2"/>
      <c r="HK104" s="2"/>
      <c r="HL104" s="2"/>
      <c r="HM104" s="2" t="s">
        <v>3</v>
      </c>
      <c r="HN104" s="2" t="s">
        <v>3</v>
      </c>
      <c r="HO104" s="2" t="s">
        <v>3</v>
      </c>
      <c r="HP104" s="2" t="s">
        <v>3</v>
      </c>
      <c r="HQ104" s="2" t="s">
        <v>3</v>
      </c>
      <c r="HR104" s="2"/>
      <c r="HS104" s="2">
        <v>0</v>
      </c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>
        <v>0</v>
      </c>
      <c r="IL104" s="2"/>
      <c r="IM104" s="2"/>
      <c r="IN104" s="2"/>
      <c r="IO104" s="2"/>
      <c r="IP104" s="2"/>
      <c r="IQ104" s="2"/>
      <c r="IR104" s="2"/>
      <c r="IS104" s="2"/>
      <c r="IT104" s="2"/>
      <c r="IU104" s="2"/>
    </row>
    <row r="105" spans="1:255" x14ac:dyDescent="0.2">
      <c r="A105">
        <v>18</v>
      </c>
      <c r="B105">
        <v>1</v>
      </c>
      <c r="C105">
        <v>259</v>
      </c>
      <c r="E105" t="s">
        <v>3</v>
      </c>
      <c r="F105" t="s">
        <v>87</v>
      </c>
      <c r="G105" t="s">
        <v>119</v>
      </c>
      <c r="H105" t="s">
        <v>39</v>
      </c>
      <c r="I105">
        <f>I103*J105</f>
        <v>0</v>
      </c>
      <c r="J105">
        <v>32.432431999999999</v>
      </c>
      <c r="K105">
        <v>32.432431999999999</v>
      </c>
      <c r="O105">
        <f t="shared" si="125"/>
        <v>0</v>
      </c>
      <c r="P105">
        <f t="shared" si="126"/>
        <v>0</v>
      </c>
      <c r="Q105">
        <f>(ROUND((ROUND(((ET105)*AV105*I105),2)*BB105),2)+ROUND((ROUND(((AE105-(EU105))*AV105*I105),2)*BS105),2))</f>
        <v>0</v>
      </c>
      <c r="R105">
        <f t="shared" si="127"/>
        <v>0</v>
      </c>
      <c r="S105">
        <f t="shared" si="128"/>
        <v>0</v>
      </c>
      <c r="T105">
        <f t="shared" si="129"/>
        <v>0</v>
      </c>
      <c r="U105">
        <f t="shared" si="130"/>
        <v>0</v>
      </c>
      <c r="V105">
        <f t="shared" si="131"/>
        <v>0</v>
      </c>
      <c r="W105">
        <f t="shared" si="132"/>
        <v>0</v>
      </c>
      <c r="X105">
        <f t="shared" si="133"/>
        <v>0</v>
      </c>
      <c r="Y105">
        <f t="shared" si="134"/>
        <v>0</v>
      </c>
      <c r="AA105">
        <v>-1</v>
      </c>
      <c r="AB105">
        <f t="shared" si="135"/>
        <v>22.71</v>
      </c>
      <c r="AC105">
        <f t="shared" si="136"/>
        <v>22.71</v>
      </c>
      <c r="AD105">
        <f>ROUND((((ET105)-(EU105))+AE105),6)</f>
        <v>0</v>
      </c>
      <c r="AE105">
        <f t="shared" si="159"/>
        <v>0</v>
      </c>
      <c r="AF105">
        <f t="shared" si="159"/>
        <v>0</v>
      </c>
      <c r="AG105">
        <f t="shared" si="137"/>
        <v>0</v>
      </c>
      <c r="AH105">
        <f t="shared" si="160"/>
        <v>0</v>
      </c>
      <c r="AI105">
        <f t="shared" si="160"/>
        <v>0</v>
      </c>
      <c r="AJ105">
        <f t="shared" si="138"/>
        <v>0</v>
      </c>
      <c r="AK105">
        <v>22.71</v>
      </c>
      <c r="AL105">
        <v>22.71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109</v>
      </c>
      <c r="AU105">
        <v>61</v>
      </c>
      <c r="AV105">
        <v>1</v>
      </c>
      <c r="AW105">
        <v>1</v>
      </c>
      <c r="AZ105">
        <v>1</v>
      </c>
      <c r="BA105">
        <v>1</v>
      </c>
      <c r="BB105">
        <v>1</v>
      </c>
      <c r="BC105">
        <v>2.93</v>
      </c>
      <c r="BD105" t="s">
        <v>3</v>
      </c>
      <c r="BE105" t="s">
        <v>3</v>
      </c>
      <c r="BF105" t="s">
        <v>3</v>
      </c>
      <c r="BG105" t="s">
        <v>3</v>
      </c>
      <c r="BH105">
        <v>3</v>
      </c>
      <c r="BI105">
        <v>1</v>
      </c>
      <c r="BJ105" t="s">
        <v>89</v>
      </c>
      <c r="BM105">
        <v>21</v>
      </c>
      <c r="BN105">
        <v>0</v>
      </c>
      <c r="BO105" t="s">
        <v>87</v>
      </c>
      <c r="BP105">
        <v>1</v>
      </c>
      <c r="BQ105">
        <v>30</v>
      </c>
      <c r="BR105">
        <v>0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 t="s">
        <v>3</v>
      </c>
      <c r="BZ105">
        <v>109</v>
      </c>
      <c r="CA105">
        <v>61</v>
      </c>
      <c r="CB105" t="s">
        <v>3</v>
      </c>
      <c r="CE105">
        <v>30</v>
      </c>
      <c r="CF105">
        <v>0</v>
      </c>
      <c r="CG105">
        <v>0</v>
      </c>
      <c r="CM105">
        <v>0</v>
      </c>
      <c r="CN105" t="s">
        <v>3</v>
      </c>
      <c r="CO105">
        <v>0</v>
      </c>
      <c r="CP105">
        <f t="shared" si="139"/>
        <v>0</v>
      </c>
      <c r="CQ105">
        <f t="shared" si="140"/>
        <v>66.540000000000006</v>
      </c>
      <c r="CR105">
        <f>(ROUND((ROUND(((ET105)*AV105*1),2)*BB105),2)+ROUND((ROUND(((AE105-(EU105))*AV105*1),2)*BS105),2))</f>
        <v>0</v>
      </c>
      <c r="CS105">
        <f t="shared" si="141"/>
        <v>0</v>
      </c>
      <c r="CT105">
        <f t="shared" si="142"/>
        <v>0</v>
      </c>
      <c r="CU105">
        <f t="shared" si="143"/>
        <v>0</v>
      </c>
      <c r="CV105">
        <f t="shared" si="144"/>
        <v>0</v>
      </c>
      <c r="CW105">
        <f t="shared" si="145"/>
        <v>0</v>
      </c>
      <c r="CX105">
        <f t="shared" si="146"/>
        <v>0</v>
      </c>
      <c r="CY105">
        <f t="shared" si="147"/>
        <v>0</v>
      </c>
      <c r="CZ105">
        <f t="shared" si="148"/>
        <v>0</v>
      </c>
      <c r="DC105" t="s">
        <v>3</v>
      </c>
      <c r="DD105" t="s">
        <v>3</v>
      </c>
      <c r="DE105" t="s">
        <v>3</v>
      </c>
      <c r="DF105" t="s">
        <v>3</v>
      </c>
      <c r="DG105" t="s">
        <v>3</v>
      </c>
      <c r="DH105" t="s">
        <v>3</v>
      </c>
      <c r="DI105" t="s">
        <v>3</v>
      </c>
      <c r="DJ105" t="s">
        <v>3</v>
      </c>
      <c r="DK105" t="s">
        <v>3</v>
      </c>
      <c r="DL105" t="s">
        <v>3</v>
      </c>
      <c r="DM105" t="s">
        <v>3</v>
      </c>
      <c r="DN105">
        <v>0</v>
      </c>
      <c r="DO105">
        <v>0</v>
      </c>
      <c r="DP105">
        <v>1</v>
      </c>
      <c r="DQ105">
        <v>1</v>
      </c>
      <c r="DU105">
        <v>1010</v>
      </c>
      <c r="DV105" t="s">
        <v>39</v>
      </c>
      <c r="DW105" t="s">
        <v>39</v>
      </c>
      <c r="DX105">
        <v>1</v>
      </c>
      <c r="DZ105" t="s">
        <v>3</v>
      </c>
      <c r="EA105" t="s">
        <v>3</v>
      </c>
      <c r="EB105" t="s">
        <v>3</v>
      </c>
      <c r="EC105" t="s">
        <v>3</v>
      </c>
      <c r="EE105">
        <v>58807897</v>
      </c>
      <c r="EF105">
        <v>30</v>
      </c>
      <c r="EG105" t="s">
        <v>27</v>
      </c>
      <c r="EH105">
        <v>0</v>
      </c>
      <c r="EI105" t="s">
        <v>3</v>
      </c>
      <c r="EJ105">
        <v>1</v>
      </c>
      <c r="EK105">
        <v>21</v>
      </c>
      <c r="EL105" t="s">
        <v>28</v>
      </c>
      <c r="EM105" t="s">
        <v>29</v>
      </c>
      <c r="EO105" t="s">
        <v>3</v>
      </c>
      <c r="EQ105">
        <v>1024</v>
      </c>
      <c r="ER105">
        <v>22.71</v>
      </c>
      <c r="ES105">
        <v>22.71</v>
      </c>
      <c r="ET105">
        <v>0</v>
      </c>
      <c r="EU105">
        <v>0</v>
      </c>
      <c r="EV105">
        <v>0</v>
      </c>
      <c r="EW105">
        <v>0</v>
      </c>
      <c r="EX105">
        <v>0</v>
      </c>
      <c r="FQ105">
        <v>0</v>
      </c>
      <c r="FR105">
        <v>0</v>
      </c>
      <c r="FS105">
        <v>0</v>
      </c>
      <c r="FX105">
        <v>109</v>
      </c>
      <c r="FY105">
        <v>61</v>
      </c>
      <c r="GA105" t="s">
        <v>3</v>
      </c>
      <c r="GD105">
        <v>1</v>
      </c>
      <c r="GF105">
        <v>276855854</v>
      </c>
      <c r="GG105">
        <v>2</v>
      </c>
      <c r="GH105">
        <v>1</v>
      </c>
      <c r="GI105">
        <v>2</v>
      </c>
      <c r="GJ105">
        <v>0</v>
      </c>
      <c r="GK105">
        <v>0</v>
      </c>
      <c r="GL105">
        <f t="shared" si="149"/>
        <v>0</v>
      </c>
      <c r="GM105">
        <f t="shared" si="150"/>
        <v>0</v>
      </c>
      <c r="GN105">
        <f t="shared" si="151"/>
        <v>0</v>
      </c>
      <c r="GO105">
        <f t="shared" si="152"/>
        <v>0</v>
      </c>
      <c r="GP105">
        <f t="shared" si="153"/>
        <v>0</v>
      </c>
      <c r="GR105">
        <v>0</v>
      </c>
      <c r="GS105">
        <v>3</v>
      </c>
      <c r="GT105">
        <v>0</v>
      </c>
      <c r="GU105" t="s">
        <v>3</v>
      </c>
      <c r="GV105">
        <f t="shared" si="154"/>
        <v>0</v>
      </c>
      <c r="GW105">
        <v>1</v>
      </c>
      <c r="GX105">
        <f t="shared" si="155"/>
        <v>0</v>
      </c>
      <c r="HA105">
        <v>0</v>
      </c>
      <c r="HB105">
        <v>0</v>
      </c>
      <c r="HC105">
        <f t="shared" si="156"/>
        <v>0</v>
      </c>
      <c r="HE105" t="s">
        <v>3</v>
      </c>
      <c r="HF105" t="s">
        <v>3</v>
      </c>
      <c r="HM105" t="s">
        <v>3</v>
      </c>
      <c r="HN105" t="s">
        <v>3</v>
      </c>
      <c r="HO105" t="s">
        <v>3</v>
      </c>
      <c r="HP105" t="s">
        <v>3</v>
      </c>
      <c r="HQ105" t="s">
        <v>3</v>
      </c>
      <c r="HS105">
        <v>0</v>
      </c>
      <c r="IK105">
        <v>0</v>
      </c>
    </row>
    <row r="106" spans="1:255" x14ac:dyDescent="0.2">
      <c r="A106" s="2">
        <v>18</v>
      </c>
      <c r="B106" s="2">
        <v>1</v>
      </c>
      <c r="C106" s="2">
        <v>246</v>
      </c>
      <c r="D106" s="2"/>
      <c r="E106" s="2" t="s">
        <v>3</v>
      </c>
      <c r="F106" s="2" t="s">
        <v>112</v>
      </c>
      <c r="G106" s="2" t="s">
        <v>113</v>
      </c>
      <c r="H106" s="2" t="s">
        <v>34</v>
      </c>
      <c r="I106" s="2">
        <f>I102*J106</f>
        <v>0</v>
      </c>
      <c r="J106" s="2">
        <v>100</v>
      </c>
      <c r="K106" s="2">
        <v>100</v>
      </c>
      <c r="L106" s="2"/>
      <c r="M106" s="2"/>
      <c r="N106" s="2"/>
      <c r="O106" s="2">
        <f t="shared" si="125"/>
        <v>0</v>
      </c>
      <c r="P106" s="2">
        <f t="shared" si="126"/>
        <v>0</v>
      </c>
      <c r="Q106" s="2">
        <f>(ROUND((ROUND(((ET106)*AV106*I106),2)*BB106),2)+ROUND((ROUND(((AE106-(EU106))*AV106*I106),2)*BS106),2))</f>
        <v>0</v>
      </c>
      <c r="R106" s="2">
        <f t="shared" si="127"/>
        <v>0</v>
      </c>
      <c r="S106" s="2">
        <f t="shared" si="128"/>
        <v>0</v>
      </c>
      <c r="T106" s="2">
        <f t="shared" si="129"/>
        <v>0</v>
      </c>
      <c r="U106" s="2">
        <f t="shared" si="130"/>
        <v>0</v>
      </c>
      <c r="V106" s="2">
        <f t="shared" si="131"/>
        <v>0</v>
      </c>
      <c r="W106" s="2">
        <f t="shared" si="132"/>
        <v>0</v>
      </c>
      <c r="X106" s="2">
        <f t="shared" si="133"/>
        <v>0</v>
      </c>
      <c r="Y106" s="2">
        <f t="shared" si="134"/>
        <v>0</v>
      </c>
      <c r="Z106" s="2"/>
      <c r="AA106" s="2">
        <v>-1</v>
      </c>
      <c r="AB106" s="2">
        <f t="shared" si="135"/>
        <v>61.58</v>
      </c>
      <c r="AC106" s="2">
        <f t="shared" si="136"/>
        <v>61.58</v>
      </c>
      <c r="AD106" s="2">
        <f>ROUND((((ET106)-(EU106))+AE106),6)</f>
        <v>0</v>
      </c>
      <c r="AE106" s="2">
        <f t="shared" si="159"/>
        <v>0</v>
      </c>
      <c r="AF106" s="2">
        <f t="shared" si="159"/>
        <v>0</v>
      </c>
      <c r="AG106" s="2">
        <f t="shared" si="137"/>
        <v>0</v>
      </c>
      <c r="AH106" s="2">
        <f t="shared" si="160"/>
        <v>0</v>
      </c>
      <c r="AI106" s="2">
        <f t="shared" si="160"/>
        <v>0</v>
      </c>
      <c r="AJ106" s="2">
        <f t="shared" si="138"/>
        <v>0</v>
      </c>
      <c r="AK106" s="2">
        <v>61.58</v>
      </c>
      <c r="AL106" s="2">
        <v>61.58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109</v>
      </c>
      <c r="AU106" s="2">
        <v>61</v>
      </c>
      <c r="AV106" s="2">
        <v>1</v>
      </c>
      <c r="AW106" s="2">
        <v>1</v>
      </c>
      <c r="AX106" s="2"/>
      <c r="AY106" s="2"/>
      <c r="AZ106" s="2">
        <v>1</v>
      </c>
      <c r="BA106" s="2">
        <v>1</v>
      </c>
      <c r="BB106" s="2">
        <v>1</v>
      </c>
      <c r="BC106" s="2">
        <v>1</v>
      </c>
      <c r="BD106" s="2" t="s">
        <v>3</v>
      </c>
      <c r="BE106" s="2" t="s">
        <v>3</v>
      </c>
      <c r="BF106" s="2" t="s">
        <v>3</v>
      </c>
      <c r="BG106" s="2" t="s">
        <v>3</v>
      </c>
      <c r="BH106" s="2">
        <v>3</v>
      </c>
      <c r="BI106" s="2">
        <v>1</v>
      </c>
      <c r="BJ106" s="2" t="s">
        <v>114</v>
      </c>
      <c r="BK106" s="2"/>
      <c r="BL106" s="2"/>
      <c r="BM106" s="2">
        <v>21</v>
      </c>
      <c r="BN106" s="2">
        <v>0</v>
      </c>
      <c r="BO106" s="2" t="s">
        <v>3</v>
      </c>
      <c r="BP106" s="2">
        <v>0</v>
      </c>
      <c r="BQ106" s="2">
        <v>30</v>
      </c>
      <c r="BR106" s="2">
        <v>0</v>
      </c>
      <c r="BS106" s="2">
        <v>1</v>
      </c>
      <c r="BT106" s="2">
        <v>1</v>
      </c>
      <c r="BU106" s="2">
        <v>1</v>
      </c>
      <c r="BV106" s="2">
        <v>1</v>
      </c>
      <c r="BW106" s="2">
        <v>1</v>
      </c>
      <c r="BX106" s="2">
        <v>1</v>
      </c>
      <c r="BY106" s="2" t="s">
        <v>3</v>
      </c>
      <c r="BZ106" s="2">
        <v>109</v>
      </c>
      <c r="CA106" s="2">
        <v>61</v>
      </c>
      <c r="CB106" s="2" t="s">
        <v>3</v>
      </c>
      <c r="CC106" s="2"/>
      <c r="CD106" s="2"/>
      <c r="CE106" s="2">
        <v>30</v>
      </c>
      <c r="CF106" s="2">
        <v>0</v>
      </c>
      <c r="CG106" s="2">
        <v>0</v>
      </c>
      <c r="CH106" s="2"/>
      <c r="CI106" s="2"/>
      <c r="CJ106" s="2"/>
      <c r="CK106" s="2"/>
      <c r="CL106" s="2"/>
      <c r="CM106" s="2">
        <v>0</v>
      </c>
      <c r="CN106" s="2" t="s">
        <v>3</v>
      </c>
      <c r="CO106" s="2">
        <v>0</v>
      </c>
      <c r="CP106" s="2">
        <f t="shared" si="139"/>
        <v>0</v>
      </c>
      <c r="CQ106" s="2">
        <f t="shared" si="140"/>
        <v>61.58</v>
      </c>
      <c r="CR106" s="2">
        <f>(ROUND((ROUND(((ET106)*AV106*1),2)*BB106),2)+ROUND((ROUND(((AE106-(EU106))*AV106*1),2)*BS106),2))</f>
        <v>0</v>
      </c>
      <c r="CS106" s="2">
        <f t="shared" si="141"/>
        <v>0</v>
      </c>
      <c r="CT106" s="2">
        <f t="shared" si="142"/>
        <v>0</v>
      </c>
      <c r="CU106" s="2">
        <f t="shared" si="143"/>
        <v>0</v>
      </c>
      <c r="CV106" s="2">
        <f t="shared" si="144"/>
        <v>0</v>
      </c>
      <c r="CW106" s="2">
        <f t="shared" si="145"/>
        <v>0</v>
      </c>
      <c r="CX106" s="2">
        <f t="shared" si="146"/>
        <v>0</v>
      </c>
      <c r="CY106" s="2">
        <f t="shared" si="147"/>
        <v>0</v>
      </c>
      <c r="CZ106" s="2">
        <f t="shared" si="148"/>
        <v>0</v>
      </c>
      <c r="DA106" s="2"/>
      <c r="DB106" s="2"/>
      <c r="DC106" s="2" t="s">
        <v>3</v>
      </c>
      <c r="DD106" s="2" t="s">
        <v>3</v>
      </c>
      <c r="DE106" s="2" t="s">
        <v>3</v>
      </c>
      <c r="DF106" s="2" t="s">
        <v>3</v>
      </c>
      <c r="DG106" s="2" t="s">
        <v>3</v>
      </c>
      <c r="DH106" s="2" t="s">
        <v>3</v>
      </c>
      <c r="DI106" s="2" t="s">
        <v>3</v>
      </c>
      <c r="DJ106" s="2" t="s">
        <v>3</v>
      </c>
      <c r="DK106" s="2" t="s">
        <v>3</v>
      </c>
      <c r="DL106" s="2" t="s">
        <v>3</v>
      </c>
      <c r="DM106" s="2" t="s">
        <v>3</v>
      </c>
      <c r="DN106" s="2">
        <v>0</v>
      </c>
      <c r="DO106" s="2">
        <v>0</v>
      </c>
      <c r="DP106" s="2">
        <v>1</v>
      </c>
      <c r="DQ106" s="2">
        <v>1</v>
      </c>
      <c r="DR106" s="2"/>
      <c r="DS106" s="2"/>
      <c r="DT106" s="2"/>
      <c r="DU106" s="2">
        <v>1003</v>
      </c>
      <c r="DV106" s="2" t="s">
        <v>34</v>
      </c>
      <c r="DW106" s="2" t="s">
        <v>34</v>
      </c>
      <c r="DX106" s="2">
        <v>1</v>
      </c>
      <c r="DY106" s="2"/>
      <c r="DZ106" s="2" t="s">
        <v>3</v>
      </c>
      <c r="EA106" s="2" t="s">
        <v>3</v>
      </c>
      <c r="EB106" s="2" t="s">
        <v>3</v>
      </c>
      <c r="EC106" s="2" t="s">
        <v>3</v>
      </c>
      <c r="ED106" s="2"/>
      <c r="EE106" s="2">
        <v>58807897</v>
      </c>
      <c r="EF106" s="2">
        <v>30</v>
      </c>
      <c r="EG106" s="2" t="s">
        <v>27</v>
      </c>
      <c r="EH106" s="2">
        <v>0</v>
      </c>
      <c r="EI106" s="2" t="s">
        <v>3</v>
      </c>
      <c r="EJ106" s="2">
        <v>1</v>
      </c>
      <c r="EK106" s="2">
        <v>21</v>
      </c>
      <c r="EL106" s="2" t="s">
        <v>28</v>
      </c>
      <c r="EM106" s="2" t="s">
        <v>29</v>
      </c>
      <c r="EN106" s="2"/>
      <c r="EO106" s="2" t="s">
        <v>3</v>
      </c>
      <c r="EP106" s="2"/>
      <c r="EQ106" s="2">
        <v>1024</v>
      </c>
      <c r="ER106" s="2">
        <v>61.58</v>
      </c>
      <c r="ES106" s="2">
        <v>61.58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>
        <v>0</v>
      </c>
      <c r="FR106" s="2">
        <v>0</v>
      </c>
      <c r="FS106" s="2">
        <v>0</v>
      </c>
      <c r="FT106" s="2"/>
      <c r="FU106" s="2"/>
      <c r="FV106" s="2"/>
      <c r="FW106" s="2"/>
      <c r="FX106" s="2">
        <v>109</v>
      </c>
      <c r="FY106" s="2">
        <v>61</v>
      </c>
      <c r="FZ106" s="2"/>
      <c r="GA106" s="2" t="s">
        <v>3</v>
      </c>
      <c r="GB106" s="2"/>
      <c r="GC106" s="2"/>
      <c r="GD106" s="2">
        <v>1</v>
      </c>
      <c r="GE106" s="2"/>
      <c r="GF106" s="2">
        <v>-1904747147</v>
      </c>
      <c r="GG106" s="2">
        <v>2</v>
      </c>
      <c r="GH106" s="2">
        <v>1</v>
      </c>
      <c r="GI106" s="2">
        <v>-2</v>
      </c>
      <c r="GJ106" s="2">
        <v>0</v>
      </c>
      <c r="GK106" s="2">
        <v>0</v>
      </c>
      <c r="GL106" s="2">
        <f t="shared" si="149"/>
        <v>0</v>
      </c>
      <c r="GM106" s="2">
        <f t="shared" si="150"/>
        <v>0</v>
      </c>
      <c r="GN106" s="2">
        <f t="shared" si="151"/>
        <v>0</v>
      </c>
      <c r="GO106" s="2">
        <f t="shared" si="152"/>
        <v>0</v>
      </c>
      <c r="GP106" s="2">
        <f t="shared" si="153"/>
        <v>0</v>
      </c>
      <c r="GQ106" s="2"/>
      <c r="GR106" s="2">
        <v>0</v>
      </c>
      <c r="GS106" s="2">
        <v>3</v>
      </c>
      <c r="GT106" s="2">
        <v>0</v>
      </c>
      <c r="GU106" s="2" t="s">
        <v>3</v>
      </c>
      <c r="GV106" s="2">
        <f t="shared" si="154"/>
        <v>0</v>
      </c>
      <c r="GW106" s="2">
        <v>1</v>
      </c>
      <c r="GX106" s="2">
        <f t="shared" si="155"/>
        <v>0</v>
      </c>
      <c r="GY106" s="2"/>
      <c r="GZ106" s="2"/>
      <c r="HA106" s="2">
        <v>0</v>
      </c>
      <c r="HB106" s="2">
        <v>0</v>
      </c>
      <c r="HC106" s="2">
        <f t="shared" si="156"/>
        <v>0</v>
      </c>
      <c r="HD106" s="2"/>
      <c r="HE106" s="2" t="s">
        <v>3</v>
      </c>
      <c r="HF106" s="2" t="s">
        <v>3</v>
      </c>
      <c r="HG106" s="2"/>
      <c r="HH106" s="2"/>
      <c r="HI106" s="2"/>
      <c r="HJ106" s="2"/>
      <c r="HK106" s="2"/>
      <c r="HL106" s="2"/>
      <c r="HM106" s="2" t="s">
        <v>3</v>
      </c>
      <c r="HN106" s="2" t="s">
        <v>3</v>
      </c>
      <c r="HO106" s="2" t="s">
        <v>3</v>
      </c>
      <c r="HP106" s="2" t="s">
        <v>3</v>
      </c>
      <c r="HQ106" s="2" t="s">
        <v>3</v>
      </c>
      <c r="HR106" s="2"/>
      <c r="HS106" s="2">
        <v>0</v>
      </c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>
        <v>0</v>
      </c>
      <c r="IL106" s="2"/>
      <c r="IM106" s="2"/>
      <c r="IN106" s="2"/>
      <c r="IO106" s="2"/>
      <c r="IP106" s="2"/>
      <c r="IQ106" s="2"/>
      <c r="IR106" s="2"/>
      <c r="IS106" s="2"/>
      <c r="IT106" s="2"/>
      <c r="IU106" s="2"/>
    </row>
    <row r="107" spans="1:255" x14ac:dyDescent="0.2">
      <c r="A107">
        <v>18</v>
      </c>
      <c r="B107">
        <v>1</v>
      </c>
      <c r="C107">
        <v>260</v>
      </c>
      <c r="E107" t="s">
        <v>3</v>
      </c>
      <c r="F107" t="s">
        <v>112</v>
      </c>
      <c r="G107" t="s">
        <v>113</v>
      </c>
      <c r="H107" t="s">
        <v>34</v>
      </c>
      <c r="I107">
        <f>I103*J107</f>
        <v>0</v>
      </c>
      <c r="J107">
        <v>100</v>
      </c>
      <c r="K107">
        <v>100</v>
      </c>
      <c r="O107">
        <f t="shared" si="125"/>
        <v>0</v>
      </c>
      <c r="P107">
        <f t="shared" si="126"/>
        <v>0</v>
      </c>
      <c r="Q107">
        <f>(ROUND((ROUND(((ET107)*AV107*I107),2)*BB107),2)+ROUND((ROUND(((AE107-(EU107))*AV107*I107),2)*BS107),2))</f>
        <v>0</v>
      </c>
      <c r="R107">
        <f t="shared" si="127"/>
        <v>0</v>
      </c>
      <c r="S107">
        <f t="shared" si="128"/>
        <v>0</v>
      </c>
      <c r="T107">
        <f t="shared" si="129"/>
        <v>0</v>
      </c>
      <c r="U107">
        <f t="shared" si="130"/>
        <v>0</v>
      </c>
      <c r="V107">
        <f t="shared" si="131"/>
        <v>0</v>
      </c>
      <c r="W107">
        <f t="shared" si="132"/>
        <v>0</v>
      </c>
      <c r="X107">
        <f t="shared" si="133"/>
        <v>0</v>
      </c>
      <c r="Y107">
        <f t="shared" si="134"/>
        <v>0</v>
      </c>
      <c r="AA107">
        <v>-1</v>
      </c>
      <c r="AB107">
        <f t="shared" si="135"/>
        <v>61.58</v>
      </c>
      <c r="AC107">
        <f t="shared" si="136"/>
        <v>61.58</v>
      </c>
      <c r="AD107">
        <f>ROUND((((ET107)-(EU107))+AE107),6)</f>
        <v>0</v>
      </c>
      <c r="AE107">
        <f t="shared" si="159"/>
        <v>0</v>
      </c>
      <c r="AF107">
        <f t="shared" si="159"/>
        <v>0</v>
      </c>
      <c r="AG107">
        <f t="shared" si="137"/>
        <v>0</v>
      </c>
      <c r="AH107">
        <f t="shared" si="160"/>
        <v>0</v>
      </c>
      <c r="AI107">
        <f t="shared" si="160"/>
        <v>0</v>
      </c>
      <c r="AJ107">
        <f t="shared" si="138"/>
        <v>0</v>
      </c>
      <c r="AK107">
        <v>61.58</v>
      </c>
      <c r="AL107">
        <v>61.58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109</v>
      </c>
      <c r="AU107">
        <v>61</v>
      </c>
      <c r="AV107">
        <v>1</v>
      </c>
      <c r="AW107">
        <v>1</v>
      </c>
      <c r="AZ107">
        <v>1</v>
      </c>
      <c r="BA107">
        <v>1</v>
      </c>
      <c r="BB107">
        <v>1</v>
      </c>
      <c r="BC107">
        <v>11.88</v>
      </c>
      <c r="BD107" t="s">
        <v>3</v>
      </c>
      <c r="BE107" t="s">
        <v>3</v>
      </c>
      <c r="BF107" t="s">
        <v>3</v>
      </c>
      <c r="BG107" t="s">
        <v>3</v>
      </c>
      <c r="BH107">
        <v>3</v>
      </c>
      <c r="BI107">
        <v>1</v>
      </c>
      <c r="BJ107" t="s">
        <v>114</v>
      </c>
      <c r="BM107">
        <v>21</v>
      </c>
      <c r="BN107">
        <v>0</v>
      </c>
      <c r="BO107" t="s">
        <v>112</v>
      </c>
      <c r="BP107">
        <v>1</v>
      </c>
      <c r="BQ107">
        <v>30</v>
      </c>
      <c r="BR107">
        <v>0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 t="s">
        <v>3</v>
      </c>
      <c r="BZ107">
        <v>109</v>
      </c>
      <c r="CA107">
        <v>61</v>
      </c>
      <c r="CB107" t="s">
        <v>3</v>
      </c>
      <c r="CE107">
        <v>30</v>
      </c>
      <c r="CF107">
        <v>0</v>
      </c>
      <c r="CG107">
        <v>0</v>
      </c>
      <c r="CM107">
        <v>0</v>
      </c>
      <c r="CN107" t="s">
        <v>3</v>
      </c>
      <c r="CO107">
        <v>0</v>
      </c>
      <c r="CP107">
        <f t="shared" si="139"/>
        <v>0</v>
      </c>
      <c r="CQ107">
        <f t="shared" si="140"/>
        <v>731.57</v>
      </c>
      <c r="CR107">
        <f>(ROUND((ROUND(((ET107)*AV107*1),2)*BB107),2)+ROUND((ROUND(((AE107-(EU107))*AV107*1),2)*BS107),2))</f>
        <v>0</v>
      </c>
      <c r="CS107">
        <f t="shared" si="141"/>
        <v>0</v>
      </c>
      <c r="CT107">
        <f t="shared" si="142"/>
        <v>0</v>
      </c>
      <c r="CU107">
        <f t="shared" si="143"/>
        <v>0</v>
      </c>
      <c r="CV107">
        <f t="shared" si="144"/>
        <v>0</v>
      </c>
      <c r="CW107">
        <f t="shared" si="145"/>
        <v>0</v>
      </c>
      <c r="CX107">
        <f t="shared" si="146"/>
        <v>0</v>
      </c>
      <c r="CY107">
        <f t="shared" si="147"/>
        <v>0</v>
      </c>
      <c r="CZ107">
        <f t="shared" si="148"/>
        <v>0</v>
      </c>
      <c r="DC107" t="s">
        <v>3</v>
      </c>
      <c r="DD107" t="s">
        <v>3</v>
      </c>
      <c r="DE107" t="s">
        <v>3</v>
      </c>
      <c r="DF107" t="s">
        <v>3</v>
      </c>
      <c r="DG107" t="s">
        <v>3</v>
      </c>
      <c r="DH107" t="s">
        <v>3</v>
      </c>
      <c r="DI107" t="s">
        <v>3</v>
      </c>
      <c r="DJ107" t="s">
        <v>3</v>
      </c>
      <c r="DK107" t="s">
        <v>3</v>
      </c>
      <c r="DL107" t="s">
        <v>3</v>
      </c>
      <c r="DM107" t="s">
        <v>3</v>
      </c>
      <c r="DN107">
        <v>0</v>
      </c>
      <c r="DO107">
        <v>0</v>
      </c>
      <c r="DP107">
        <v>1</v>
      </c>
      <c r="DQ107">
        <v>1</v>
      </c>
      <c r="DU107">
        <v>1003</v>
      </c>
      <c r="DV107" t="s">
        <v>34</v>
      </c>
      <c r="DW107" t="s">
        <v>34</v>
      </c>
      <c r="DX107">
        <v>1</v>
      </c>
      <c r="DZ107" t="s">
        <v>3</v>
      </c>
      <c r="EA107" t="s">
        <v>3</v>
      </c>
      <c r="EB107" t="s">
        <v>3</v>
      </c>
      <c r="EC107" t="s">
        <v>3</v>
      </c>
      <c r="EE107">
        <v>58807897</v>
      </c>
      <c r="EF107">
        <v>30</v>
      </c>
      <c r="EG107" t="s">
        <v>27</v>
      </c>
      <c r="EH107">
        <v>0</v>
      </c>
      <c r="EI107" t="s">
        <v>3</v>
      </c>
      <c r="EJ107">
        <v>1</v>
      </c>
      <c r="EK107">
        <v>21</v>
      </c>
      <c r="EL107" t="s">
        <v>28</v>
      </c>
      <c r="EM107" t="s">
        <v>29</v>
      </c>
      <c r="EO107" t="s">
        <v>3</v>
      </c>
      <c r="EQ107">
        <v>1024</v>
      </c>
      <c r="ER107">
        <v>61.58</v>
      </c>
      <c r="ES107">
        <v>61.58</v>
      </c>
      <c r="ET107">
        <v>0</v>
      </c>
      <c r="EU107">
        <v>0</v>
      </c>
      <c r="EV107">
        <v>0</v>
      </c>
      <c r="EW107">
        <v>0</v>
      </c>
      <c r="EX107">
        <v>0</v>
      </c>
      <c r="FQ107">
        <v>0</v>
      </c>
      <c r="FR107">
        <v>0</v>
      </c>
      <c r="FS107">
        <v>0</v>
      </c>
      <c r="FX107">
        <v>109</v>
      </c>
      <c r="FY107">
        <v>61</v>
      </c>
      <c r="GA107" t="s">
        <v>3</v>
      </c>
      <c r="GD107">
        <v>1</v>
      </c>
      <c r="GF107">
        <v>-1904747147</v>
      </c>
      <c r="GG107">
        <v>2</v>
      </c>
      <c r="GH107">
        <v>1</v>
      </c>
      <c r="GI107">
        <v>2</v>
      </c>
      <c r="GJ107">
        <v>0</v>
      </c>
      <c r="GK107">
        <v>0</v>
      </c>
      <c r="GL107">
        <f t="shared" si="149"/>
        <v>0</v>
      </c>
      <c r="GM107">
        <f t="shared" si="150"/>
        <v>0</v>
      </c>
      <c r="GN107">
        <f t="shared" si="151"/>
        <v>0</v>
      </c>
      <c r="GO107">
        <f t="shared" si="152"/>
        <v>0</v>
      </c>
      <c r="GP107">
        <f t="shared" si="153"/>
        <v>0</v>
      </c>
      <c r="GR107">
        <v>0</v>
      </c>
      <c r="GS107">
        <v>3</v>
      </c>
      <c r="GT107">
        <v>0</v>
      </c>
      <c r="GU107" t="s">
        <v>3</v>
      </c>
      <c r="GV107">
        <f t="shared" si="154"/>
        <v>0</v>
      </c>
      <c r="GW107">
        <v>1</v>
      </c>
      <c r="GX107">
        <f t="shared" si="155"/>
        <v>0</v>
      </c>
      <c r="HA107">
        <v>0</v>
      </c>
      <c r="HB107">
        <v>0</v>
      </c>
      <c r="HC107">
        <f t="shared" si="156"/>
        <v>0</v>
      </c>
      <c r="HE107" t="s">
        <v>3</v>
      </c>
      <c r="HF107" t="s">
        <v>3</v>
      </c>
      <c r="HM107" t="s">
        <v>3</v>
      </c>
      <c r="HN107" t="s">
        <v>3</v>
      </c>
      <c r="HO107" t="s">
        <v>3</v>
      </c>
      <c r="HP107" t="s">
        <v>3</v>
      </c>
      <c r="HQ107" t="s">
        <v>3</v>
      </c>
      <c r="HS107">
        <v>0</v>
      </c>
      <c r="IK107">
        <v>0</v>
      </c>
    </row>
    <row r="108" spans="1:255" x14ac:dyDescent="0.2">
      <c r="A108" s="2">
        <v>17</v>
      </c>
      <c r="B108" s="2">
        <v>1</v>
      </c>
      <c r="C108" s="2">
        <f>ROW(SmtRes!A270)</f>
        <v>270</v>
      </c>
      <c r="D108" s="2">
        <f>ROW(EtalonRes!A271)</f>
        <v>271</v>
      </c>
      <c r="E108" s="2" t="s">
        <v>120</v>
      </c>
      <c r="F108" s="2" t="s">
        <v>121</v>
      </c>
      <c r="G108" s="2" t="s">
        <v>122</v>
      </c>
      <c r="H108" s="2" t="s">
        <v>23</v>
      </c>
      <c r="I108" s="2">
        <f>ROUND(ROUND(35/100,4),9)</f>
        <v>0.35</v>
      </c>
      <c r="J108" s="2">
        <v>0</v>
      </c>
      <c r="K108" s="2">
        <f>ROUND(ROUND(35/100,4),9)</f>
        <v>0.35</v>
      </c>
      <c r="L108" s="2"/>
      <c r="M108" s="2"/>
      <c r="N108" s="2"/>
      <c r="O108" s="2">
        <f t="shared" si="125"/>
        <v>147.80000000000001</v>
      </c>
      <c r="P108" s="2">
        <f t="shared" si="126"/>
        <v>8.73</v>
      </c>
      <c r="Q108" s="2">
        <f>(ROUND((ROUND(((((ET108*1.25)*1.1))*AV108*I108),2)*BB108),2)+ROUND((ROUND(((AE108-(((EU108*1.25)*1.1)))*AV108*I108),2)*BS108),2))</f>
        <v>4.8499999999999996</v>
      </c>
      <c r="R108" s="2">
        <f t="shared" si="127"/>
        <v>0.46</v>
      </c>
      <c r="S108" s="2">
        <f t="shared" si="128"/>
        <v>134.22</v>
      </c>
      <c r="T108" s="2">
        <f t="shared" si="129"/>
        <v>0</v>
      </c>
      <c r="U108" s="2">
        <f t="shared" si="130"/>
        <v>10.974183027499999</v>
      </c>
      <c r="V108" s="2">
        <f t="shared" si="131"/>
        <v>0</v>
      </c>
      <c r="W108" s="2">
        <f t="shared" si="132"/>
        <v>0</v>
      </c>
      <c r="X108" s="2">
        <f t="shared" si="133"/>
        <v>146.80000000000001</v>
      </c>
      <c r="Y108" s="2">
        <f t="shared" si="134"/>
        <v>82.15</v>
      </c>
      <c r="Z108" s="2"/>
      <c r="AA108" s="2">
        <v>59204062</v>
      </c>
      <c r="AB108" s="2">
        <f t="shared" si="135"/>
        <v>397.33555000000001</v>
      </c>
      <c r="AC108" s="2">
        <f t="shared" si="136"/>
        <v>24.93</v>
      </c>
      <c r="AD108" s="2">
        <f>ROUND((((((ET108*1.25)*1.1))-(((EU108*1.25)*1.1)))+AE108),6)</f>
        <v>12.99375</v>
      </c>
      <c r="AE108" s="2">
        <f>ROUND((((EU108*1.25)*1.1)),6)</f>
        <v>1.2237499999999999</v>
      </c>
      <c r="AF108" s="2">
        <f>ROUND((((EV108*1.15)*1.1)),6)</f>
        <v>359.41180000000003</v>
      </c>
      <c r="AG108" s="2">
        <f t="shared" si="137"/>
        <v>0</v>
      </c>
      <c r="AH108" s="2">
        <f>(((EW108*1.15)*1.1))</f>
        <v>29.385950000000001</v>
      </c>
      <c r="AI108" s="2">
        <f>(((EX108*1.25)*1.1))</f>
        <v>0</v>
      </c>
      <c r="AJ108" s="2">
        <f t="shared" si="138"/>
        <v>0</v>
      </c>
      <c r="AK108" s="2">
        <v>318.5</v>
      </c>
      <c r="AL108" s="2">
        <v>24.93</v>
      </c>
      <c r="AM108" s="2">
        <v>9.4499999999999993</v>
      </c>
      <c r="AN108" s="2">
        <v>0.89</v>
      </c>
      <c r="AO108" s="2">
        <v>284.12</v>
      </c>
      <c r="AP108" s="2">
        <v>0</v>
      </c>
      <c r="AQ108" s="2">
        <v>23.23</v>
      </c>
      <c r="AR108" s="2">
        <v>0</v>
      </c>
      <c r="AS108" s="2">
        <v>0</v>
      </c>
      <c r="AT108" s="2">
        <v>109</v>
      </c>
      <c r="AU108" s="2">
        <v>61</v>
      </c>
      <c r="AV108" s="2">
        <v>1.0669999999999999</v>
      </c>
      <c r="AW108" s="2">
        <v>1</v>
      </c>
      <c r="AX108" s="2"/>
      <c r="AY108" s="2"/>
      <c r="AZ108" s="2">
        <v>1</v>
      </c>
      <c r="BA108" s="2">
        <v>1</v>
      </c>
      <c r="BB108" s="2">
        <v>1</v>
      </c>
      <c r="BC108" s="2">
        <v>1</v>
      </c>
      <c r="BD108" s="2" t="s">
        <v>3</v>
      </c>
      <c r="BE108" s="2" t="s">
        <v>3</v>
      </c>
      <c r="BF108" s="2" t="s">
        <v>3</v>
      </c>
      <c r="BG108" s="2" t="s">
        <v>3</v>
      </c>
      <c r="BH108" s="2">
        <v>0</v>
      </c>
      <c r="BI108" s="2">
        <v>1</v>
      </c>
      <c r="BJ108" s="2" t="s">
        <v>123</v>
      </c>
      <c r="BK108" s="2"/>
      <c r="BL108" s="2"/>
      <c r="BM108" s="2">
        <v>21</v>
      </c>
      <c r="BN108" s="2">
        <v>0</v>
      </c>
      <c r="BO108" s="2" t="s">
        <v>121</v>
      </c>
      <c r="BP108" s="2">
        <v>1</v>
      </c>
      <c r="BQ108" s="2">
        <v>30</v>
      </c>
      <c r="BR108" s="2">
        <v>0</v>
      </c>
      <c r="BS108" s="2">
        <v>1</v>
      </c>
      <c r="BT108" s="2">
        <v>1</v>
      </c>
      <c r="BU108" s="2">
        <v>1</v>
      </c>
      <c r="BV108" s="2">
        <v>1</v>
      </c>
      <c r="BW108" s="2">
        <v>1</v>
      </c>
      <c r="BX108" s="2">
        <v>1</v>
      </c>
      <c r="BY108" s="2" t="s">
        <v>3</v>
      </c>
      <c r="BZ108" s="2">
        <v>109</v>
      </c>
      <c r="CA108" s="2">
        <v>61</v>
      </c>
      <c r="CB108" s="2" t="s">
        <v>3</v>
      </c>
      <c r="CC108" s="2"/>
      <c r="CD108" s="2"/>
      <c r="CE108" s="2">
        <v>30</v>
      </c>
      <c r="CF108" s="2">
        <v>0</v>
      </c>
      <c r="CG108" s="2">
        <v>0</v>
      </c>
      <c r="CH108" s="2"/>
      <c r="CI108" s="2"/>
      <c r="CJ108" s="2"/>
      <c r="CK108" s="2"/>
      <c r="CL108" s="2"/>
      <c r="CM108" s="2">
        <v>0</v>
      </c>
      <c r="CN108" s="2" t="s">
        <v>1044</v>
      </c>
      <c r="CO108" s="2">
        <v>0</v>
      </c>
      <c r="CP108" s="2">
        <f t="shared" si="139"/>
        <v>147.80000000000001</v>
      </c>
      <c r="CQ108" s="2">
        <f t="shared" si="140"/>
        <v>24.93</v>
      </c>
      <c r="CR108" s="2">
        <f>(ROUND((ROUND(((((ET108*1.25)*1.1))*AV108*1),2)*BB108),2)+ROUND((ROUND(((AE108-(((EU108*1.25)*1.1)))*AV108*1),2)*BS108),2))</f>
        <v>13.86</v>
      </c>
      <c r="CS108" s="2">
        <f t="shared" si="141"/>
        <v>1.31</v>
      </c>
      <c r="CT108" s="2">
        <f t="shared" si="142"/>
        <v>383.49</v>
      </c>
      <c r="CU108" s="2">
        <f t="shared" si="143"/>
        <v>0</v>
      </c>
      <c r="CV108" s="2">
        <f t="shared" si="144"/>
        <v>31.354808649999999</v>
      </c>
      <c r="CW108" s="2">
        <f t="shared" si="145"/>
        <v>0</v>
      </c>
      <c r="CX108" s="2">
        <f t="shared" si="146"/>
        <v>0</v>
      </c>
      <c r="CY108" s="2">
        <f t="shared" si="147"/>
        <v>146.80119999999999</v>
      </c>
      <c r="CZ108" s="2">
        <f t="shared" si="148"/>
        <v>82.154799999999994</v>
      </c>
      <c r="DA108" s="2"/>
      <c r="DB108" s="2">
        <v>39</v>
      </c>
      <c r="DC108" s="2" t="s">
        <v>3</v>
      </c>
      <c r="DD108" s="2" t="s">
        <v>3</v>
      </c>
      <c r="DE108" s="2" t="s">
        <v>25</v>
      </c>
      <c r="DF108" s="2" t="s">
        <v>25</v>
      </c>
      <c r="DG108" s="2" t="s">
        <v>26</v>
      </c>
      <c r="DH108" s="2" t="s">
        <v>3</v>
      </c>
      <c r="DI108" s="2" t="s">
        <v>26</v>
      </c>
      <c r="DJ108" s="2" t="s">
        <v>25</v>
      </c>
      <c r="DK108" s="2" t="s">
        <v>3</v>
      </c>
      <c r="DL108" s="2" t="s">
        <v>3</v>
      </c>
      <c r="DM108" s="2" t="s">
        <v>3</v>
      </c>
      <c r="DN108" s="2">
        <v>0</v>
      </c>
      <c r="DO108" s="2">
        <v>0</v>
      </c>
      <c r="DP108" s="2">
        <v>1</v>
      </c>
      <c r="DQ108" s="2">
        <v>1</v>
      </c>
      <c r="DR108" s="2"/>
      <c r="DS108" s="2"/>
      <c r="DT108" s="2"/>
      <c r="DU108" s="2">
        <v>1003</v>
      </c>
      <c r="DV108" s="2" t="s">
        <v>23</v>
      </c>
      <c r="DW108" s="2" t="s">
        <v>23</v>
      </c>
      <c r="DX108" s="2">
        <v>100</v>
      </c>
      <c r="DY108" s="2"/>
      <c r="DZ108" s="2" t="s">
        <v>3</v>
      </c>
      <c r="EA108" s="2" t="s">
        <v>3</v>
      </c>
      <c r="EB108" s="2" t="s">
        <v>3</v>
      </c>
      <c r="EC108" s="2" t="s">
        <v>3</v>
      </c>
      <c r="ED108" s="2"/>
      <c r="EE108" s="2">
        <v>58807897</v>
      </c>
      <c r="EF108" s="2">
        <v>30</v>
      </c>
      <c r="EG108" s="2" t="s">
        <v>27</v>
      </c>
      <c r="EH108" s="2">
        <v>0</v>
      </c>
      <c r="EI108" s="2" t="s">
        <v>3</v>
      </c>
      <c r="EJ108" s="2">
        <v>1</v>
      </c>
      <c r="EK108" s="2">
        <v>21</v>
      </c>
      <c r="EL108" s="2" t="s">
        <v>28</v>
      </c>
      <c r="EM108" s="2" t="s">
        <v>29</v>
      </c>
      <c r="EN108" s="2"/>
      <c r="EO108" s="2" t="s">
        <v>30</v>
      </c>
      <c r="EP108" s="2"/>
      <c r="EQ108" s="2">
        <v>0</v>
      </c>
      <c r="ER108" s="2">
        <v>318.5</v>
      </c>
      <c r="ES108" s="2">
        <v>24.93</v>
      </c>
      <c r="ET108" s="2">
        <v>9.4499999999999993</v>
      </c>
      <c r="EU108" s="2">
        <v>0.89</v>
      </c>
      <c r="EV108" s="2">
        <v>284.12</v>
      </c>
      <c r="EW108" s="2">
        <v>23.23</v>
      </c>
      <c r="EX108" s="2">
        <v>0</v>
      </c>
      <c r="EY108" s="2">
        <v>0</v>
      </c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>
        <v>0</v>
      </c>
      <c r="FR108" s="2">
        <v>0</v>
      </c>
      <c r="FS108" s="2">
        <v>0</v>
      </c>
      <c r="FT108" s="2"/>
      <c r="FU108" s="2"/>
      <c r="FV108" s="2"/>
      <c r="FW108" s="2"/>
      <c r="FX108" s="2">
        <v>109</v>
      </c>
      <c r="FY108" s="2">
        <v>61</v>
      </c>
      <c r="FZ108" s="2"/>
      <c r="GA108" s="2" t="s">
        <v>3</v>
      </c>
      <c r="GB108" s="2"/>
      <c r="GC108" s="2"/>
      <c r="GD108" s="2">
        <v>1</v>
      </c>
      <c r="GE108" s="2"/>
      <c r="GF108" s="2">
        <v>1108083467</v>
      </c>
      <c r="GG108" s="2">
        <v>2</v>
      </c>
      <c r="GH108" s="2">
        <v>1</v>
      </c>
      <c r="GI108" s="2">
        <v>2</v>
      </c>
      <c r="GJ108" s="2">
        <v>0</v>
      </c>
      <c r="GK108" s="2">
        <v>0</v>
      </c>
      <c r="GL108" s="2">
        <f t="shared" si="149"/>
        <v>0</v>
      </c>
      <c r="GM108" s="2">
        <f t="shared" si="150"/>
        <v>376.75</v>
      </c>
      <c r="GN108" s="2">
        <f t="shared" si="151"/>
        <v>376.75</v>
      </c>
      <c r="GO108" s="2">
        <f t="shared" si="152"/>
        <v>0</v>
      </c>
      <c r="GP108" s="2">
        <f t="shared" si="153"/>
        <v>0</v>
      </c>
      <c r="GQ108" s="2"/>
      <c r="GR108" s="2">
        <v>0</v>
      </c>
      <c r="GS108" s="2">
        <v>3</v>
      </c>
      <c r="GT108" s="2">
        <v>0</v>
      </c>
      <c r="GU108" s="2" t="s">
        <v>3</v>
      </c>
      <c r="GV108" s="2">
        <f t="shared" si="154"/>
        <v>0</v>
      </c>
      <c r="GW108" s="2">
        <v>1</v>
      </c>
      <c r="GX108" s="2">
        <f t="shared" si="155"/>
        <v>0</v>
      </c>
      <c r="GY108" s="2"/>
      <c r="GZ108" s="2"/>
      <c r="HA108" s="2">
        <v>0</v>
      </c>
      <c r="HB108" s="2">
        <v>0</v>
      </c>
      <c r="HC108" s="2">
        <f t="shared" si="156"/>
        <v>0</v>
      </c>
      <c r="HD108" s="2"/>
      <c r="HE108" s="2" t="s">
        <v>3</v>
      </c>
      <c r="HF108" s="2" t="s">
        <v>3</v>
      </c>
      <c r="HG108" s="2"/>
      <c r="HH108" s="2"/>
      <c r="HI108" s="2"/>
      <c r="HJ108" s="2"/>
      <c r="HK108" s="2"/>
      <c r="HL108" s="2"/>
      <c r="HM108" s="2" t="s">
        <v>3</v>
      </c>
      <c r="HN108" s="2" t="s">
        <v>3</v>
      </c>
      <c r="HO108" s="2" t="s">
        <v>3</v>
      </c>
      <c r="HP108" s="2" t="s">
        <v>3</v>
      </c>
      <c r="HQ108" s="2" t="s">
        <v>3</v>
      </c>
      <c r="HR108" s="2"/>
      <c r="HS108" s="2">
        <v>0</v>
      </c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>
        <v>0</v>
      </c>
      <c r="IL108" s="2"/>
      <c r="IM108" s="2"/>
      <c r="IN108" s="2"/>
      <c r="IO108" s="2"/>
      <c r="IP108" s="2"/>
      <c r="IQ108" s="2"/>
      <c r="IR108" s="2"/>
      <c r="IS108" s="2"/>
      <c r="IT108" s="2"/>
      <c r="IU108" s="2"/>
    </row>
    <row r="109" spans="1:255" x14ac:dyDescent="0.2">
      <c r="A109">
        <v>17</v>
      </c>
      <c r="B109">
        <v>1</v>
      </c>
      <c r="C109">
        <f>ROW(SmtRes!A280)</f>
        <v>280</v>
      </c>
      <c r="D109">
        <f>ROW(EtalonRes!A282)</f>
        <v>282</v>
      </c>
      <c r="E109" t="s">
        <v>120</v>
      </c>
      <c r="F109" t="s">
        <v>121</v>
      </c>
      <c r="G109" t="s">
        <v>122</v>
      </c>
      <c r="H109" t="s">
        <v>23</v>
      </c>
      <c r="I109">
        <f>ROUND(ROUND(35/100,4),9)</f>
        <v>0.35</v>
      </c>
      <c r="J109">
        <v>0</v>
      </c>
      <c r="K109">
        <f>ROUND(ROUND(35/100,4),9)</f>
        <v>0.35</v>
      </c>
      <c r="O109">
        <f t="shared" si="125"/>
        <v>7468.31</v>
      </c>
      <c r="P109">
        <f t="shared" si="126"/>
        <v>21.74</v>
      </c>
      <c r="Q109">
        <f>(ROUND((ROUND(((((ET109*1.25)*1.1))*AV109*I109),2)*BB109),2)+ROUND((ROUND(((AE109-(((EU109*1.25)*1.1)))*AV109*I109),2)*BS109),2))</f>
        <v>65.81</v>
      </c>
      <c r="R109">
        <f t="shared" si="127"/>
        <v>25.3</v>
      </c>
      <c r="S109">
        <f t="shared" si="128"/>
        <v>7380.76</v>
      </c>
      <c r="T109">
        <f t="shared" si="129"/>
        <v>0</v>
      </c>
      <c r="U109">
        <f t="shared" si="130"/>
        <v>10.974183027499999</v>
      </c>
      <c r="V109">
        <f t="shared" si="131"/>
        <v>0</v>
      </c>
      <c r="W109">
        <f t="shared" si="132"/>
        <v>0</v>
      </c>
      <c r="X109">
        <f t="shared" si="133"/>
        <v>8072.61</v>
      </c>
      <c r="Y109">
        <f t="shared" si="134"/>
        <v>4517.7</v>
      </c>
      <c r="AA109">
        <v>59204059</v>
      </c>
      <c r="AB109">
        <f t="shared" si="135"/>
        <v>397.33555000000001</v>
      </c>
      <c r="AC109">
        <f t="shared" si="136"/>
        <v>24.93</v>
      </c>
      <c r="AD109">
        <f>ROUND((((((ET109*1.25)*1.1))-(((EU109*1.25)*1.1)))+AE109),6)</f>
        <v>12.99375</v>
      </c>
      <c r="AE109">
        <f>ROUND((((EU109*1.25)*1.1)),6)</f>
        <v>1.2237499999999999</v>
      </c>
      <c r="AF109">
        <f>ROUND((((EV109*1.15)*1.1)),6)</f>
        <v>359.41180000000003</v>
      </c>
      <c r="AG109">
        <f t="shared" si="137"/>
        <v>0</v>
      </c>
      <c r="AH109">
        <f>(((EW109*1.15)*1.1))</f>
        <v>29.385950000000001</v>
      </c>
      <c r="AI109">
        <f>(((EX109*1.25)*1.1))</f>
        <v>0</v>
      </c>
      <c r="AJ109">
        <f t="shared" si="138"/>
        <v>0</v>
      </c>
      <c r="AK109">
        <v>318.5</v>
      </c>
      <c r="AL109">
        <v>24.93</v>
      </c>
      <c r="AM109">
        <v>9.4499999999999993</v>
      </c>
      <c r="AN109">
        <v>0.89</v>
      </c>
      <c r="AO109">
        <v>284.12</v>
      </c>
      <c r="AP109">
        <v>0</v>
      </c>
      <c r="AQ109">
        <v>23.23</v>
      </c>
      <c r="AR109">
        <v>0</v>
      </c>
      <c r="AS109">
        <v>0</v>
      </c>
      <c r="AT109">
        <v>109</v>
      </c>
      <c r="AU109">
        <v>61</v>
      </c>
      <c r="AV109">
        <v>1.0669999999999999</v>
      </c>
      <c r="AW109">
        <v>1</v>
      </c>
      <c r="AZ109">
        <v>1</v>
      </c>
      <c r="BA109">
        <v>54.99</v>
      </c>
      <c r="BB109">
        <v>13.57</v>
      </c>
      <c r="BC109">
        <v>2.4900000000000002</v>
      </c>
      <c r="BD109" t="s">
        <v>3</v>
      </c>
      <c r="BE109" t="s">
        <v>3</v>
      </c>
      <c r="BF109" t="s">
        <v>3</v>
      </c>
      <c r="BG109" t="s">
        <v>3</v>
      </c>
      <c r="BH109">
        <v>0</v>
      </c>
      <c r="BI109">
        <v>1</v>
      </c>
      <c r="BJ109" t="s">
        <v>123</v>
      </c>
      <c r="BM109">
        <v>21</v>
      </c>
      <c r="BN109">
        <v>0</v>
      </c>
      <c r="BO109" t="s">
        <v>121</v>
      </c>
      <c r="BP109">
        <v>1</v>
      </c>
      <c r="BQ109">
        <v>30</v>
      </c>
      <c r="BR109">
        <v>0</v>
      </c>
      <c r="BS109">
        <v>54.99</v>
      </c>
      <c r="BT109">
        <v>1</v>
      </c>
      <c r="BU109">
        <v>1</v>
      </c>
      <c r="BV109">
        <v>1</v>
      </c>
      <c r="BW109">
        <v>1</v>
      </c>
      <c r="BX109">
        <v>1</v>
      </c>
      <c r="BY109" t="s">
        <v>3</v>
      </c>
      <c r="BZ109">
        <v>109</v>
      </c>
      <c r="CA109">
        <v>61</v>
      </c>
      <c r="CB109" t="s">
        <v>3</v>
      </c>
      <c r="CE109">
        <v>30</v>
      </c>
      <c r="CF109">
        <v>0</v>
      </c>
      <c r="CG109">
        <v>0</v>
      </c>
      <c r="CM109">
        <v>0</v>
      </c>
      <c r="CN109" t="s">
        <v>1044</v>
      </c>
      <c r="CO109">
        <v>0</v>
      </c>
      <c r="CP109">
        <f t="shared" si="139"/>
        <v>7468.31</v>
      </c>
      <c r="CQ109">
        <f t="shared" si="140"/>
        <v>62.08</v>
      </c>
      <c r="CR109">
        <f>(ROUND((ROUND(((((ET109*1.25)*1.1))*AV109*1),2)*BB109),2)+ROUND((ROUND(((AE109-(((EU109*1.25)*1.1)))*AV109*1),2)*BS109),2))</f>
        <v>188.08</v>
      </c>
      <c r="CS109">
        <f t="shared" si="141"/>
        <v>72.040000000000006</v>
      </c>
      <c r="CT109">
        <f t="shared" si="142"/>
        <v>21088.12</v>
      </c>
      <c r="CU109">
        <f t="shared" si="143"/>
        <v>0</v>
      </c>
      <c r="CV109">
        <f t="shared" si="144"/>
        <v>31.354808649999999</v>
      </c>
      <c r="CW109">
        <f t="shared" si="145"/>
        <v>0</v>
      </c>
      <c r="CX109">
        <f t="shared" si="146"/>
        <v>0</v>
      </c>
      <c r="CY109">
        <f t="shared" si="147"/>
        <v>8072.6054000000004</v>
      </c>
      <c r="CZ109">
        <f t="shared" si="148"/>
        <v>4517.6966000000002</v>
      </c>
      <c r="DB109">
        <v>41</v>
      </c>
      <c r="DC109" t="s">
        <v>3</v>
      </c>
      <c r="DD109" t="s">
        <v>3</v>
      </c>
      <c r="DE109" t="s">
        <v>25</v>
      </c>
      <c r="DF109" t="s">
        <v>25</v>
      </c>
      <c r="DG109" t="s">
        <v>26</v>
      </c>
      <c r="DH109" t="s">
        <v>3</v>
      </c>
      <c r="DI109" t="s">
        <v>26</v>
      </c>
      <c r="DJ109" t="s">
        <v>25</v>
      </c>
      <c r="DK109" t="s">
        <v>3</v>
      </c>
      <c r="DL109" t="s">
        <v>3</v>
      </c>
      <c r="DM109" t="s">
        <v>3</v>
      </c>
      <c r="DN109">
        <v>0</v>
      </c>
      <c r="DO109">
        <v>0</v>
      </c>
      <c r="DP109">
        <v>1</v>
      </c>
      <c r="DQ109">
        <v>1</v>
      </c>
      <c r="DU109">
        <v>1003</v>
      </c>
      <c r="DV109" t="s">
        <v>23</v>
      </c>
      <c r="DW109" t="s">
        <v>23</v>
      </c>
      <c r="DX109">
        <v>100</v>
      </c>
      <c r="DZ109" t="s">
        <v>3</v>
      </c>
      <c r="EA109" t="s">
        <v>3</v>
      </c>
      <c r="EB109" t="s">
        <v>3</v>
      </c>
      <c r="EC109" t="s">
        <v>3</v>
      </c>
      <c r="EE109">
        <v>58807897</v>
      </c>
      <c r="EF109">
        <v>30</v>
      </c>
      <c r="EG109" t="s">
        <v>27</v>
      </c>
      <c r="EH109">
        <v>0</v>
      </c>
      <c r="EI109" t="s">
        <v>3</v>
      </c>
      <c r="EJ109">
        <v>1</v>
      </c>
      <c r="EK109">
        <v>21</v>
      </c>
      <c r="EL109" t="s">
        <v>28</v>
      </c>
      <c r="EM109" t="s">
        <v>29</v>
      </c>
      <c r="EO109" t="s">
        <v>30</v>
      </c>
      <c r="EQ109">
        <v>0</v>
      </c>
      <c r="ER109">
        <v>318.5</v>
      </c>
      <c r="ES109">
        <v>24.93</v>
      </c>
      <c r="ET109">
        <v>9.4499999999999993</v>
      </c>
      <c r="EU109">
        <v>0.89</v>
      </c>
      <c r="EV109">
        <v>284.12</v>
      </c>
      <c r="EW109">
        <v>23.23</v>
      </c>
      <c r="EX109">
        <v>0</v>
      </c>
      <c r="EY109">
        <v>0</v>
      </c>
      <c r="FQ109">
        <v>0</v>
      </c>
      <c r="FR109">
        <v>0</v>
      </c>
      <c r="FS109">
        <v>0</v>
      </c>
      <c r="FX109">
        <v>109</v>
      </c>
      <c r="FY109">
        <v>61</v>
      </c>
      <c r="GA109" t="s">
        <v>3</v>
      </c>
      <c r="GD109">
        <v>1</v>
      </c>
      <c r="GF109">
        <v>1108083467</v>
      </c>
      <c r="GG109">
        <v>2</v>
      </c>
      <c r="GH109">
        <v>1</v>
      </c>
      <c r="GI109">
        <v>2</v>
      </c>
      <c r="GJ109">
        <v>0</v>
      </c>
      <c r="GK109">
        <v>0</v>
      </c>
      <c r="GL109">
        <f t="shared" si="149"/>
        <v>0</v>
      </c>
      <c r="GM109">
        <f t="shared" si="150"/>
        <v>20058.62</v>
      </c>
      <c r="GN109">
        <f t="shared" si="151"/>
        <v>20058.62</v>
      </c>
      <c r="GO109">
        <f t="shared" si="152"/>
        <v>0</v>
      </c>
      <c r="GP109">
        <f t="shared" si="153"/>
        <v>0</v>
      </c>
      <c r="GR109">
        <v>0</v>
      </c>
      <c r="GS109">
        <v>3</v>
      </c>
      <c r="GT109">
        <v>0</v>
      </c>
      <c r="GU109" t="s">
        <v>3</v>
      </c>
      <c r="GV109">
        <f t="shared" si="154"/>
        <v>0</v>
      </c>
      <c r="GW109">
        <v>1</v>
      </c>
      <c r="GX109">
        <f t="shared" si="155"/>
        <v>0</v>
      </c>
      <c r="HA109">
        <v>0</v>
      </c>
      <c r="HB109">
        <v>0</v>
      </c>
      <c r="HC109">
        <f t="shared" si="156"/>
        <v>0</v>
      </c>
      <c r="HE109" t="s">
        <v>3</v>
      </c>
      <c r="HF109" t="s">
        <v>3</v>
      </c>
      <c r="HM109" t="s">
        <v>3</v>
      </c>
      <c r="HN109" t="s">
        <v>3</v>
      </c>
      <c r="HO109" t="s">
        <v>3</v>
      </c>
      <c r="HP109" t="s">
        <v>3</v>
      </c>
      <c r="HQ109" t="s">
        <v>3</v>
      </c>
      <c r="HS109">
        <v>0</v>
      </c>
      <c r="IK109">
        <v>0</v>
      </c>
    </row>
    <row r="110" spans="1:255" x14ac:dyDescent="0.2">
      <c r="A110" s="2">
        <v>18</v>
      </c>
      <c r="B110" s="2">
        <v>1</v>
      </c>
      <c r="C110" s="2">
        <v>270</v>
      </c>
      <c r="D110" s="2"/>
      <c r="E110" s="2" t="s">
        <v>124</v>
      </c>
      <c r="F110" s="2" t="s">
        <v>125</v>
      </c>
      <c r="G110" s="2" t="s">
        <v>126</v>
      </c>
      <c r="H110" s="2" t="s">
        <v>34</v>
      </c>
      <c r="I110" s="2">
        <f>I108*J110</f>
        <v>35</v>
      </c>
      <c r="J110" s="2">
        <v>100</v>
      </c>
      <c r="K110" s="2">
        <v>100</v>
      </c>
      <c r="L110" s="2"/>
      <c r="M110" s="2"/>
      <c r="N110" s="2"/>
      <c r="O110" s="2">
        <f t="shared" si="125"/>
        <v>1841.35</v>
      </c>
      <c r="P110" s="2">
        <f t="shared" si="126"/>
        <v>1841.35</v>
      </c>
      <c r="Q110" s="2">
        <f>(ROUND((ROUND(((ET110)*AV110*I110),2)*BB110),2)+ROUND((ROUND(((AE110-(EU110))*AV110*I110),2)*BS110),2))</f>
        <v>0</v>
      </c>
      <c r="R110" s="2">
        <f t="shared" si="127"/>
        <v>0</v>
      </c>
      <c r="S110" s="2">
        <f t="shared" si="128"/>
        <v>0</v>
      </c>
      <c r="T110" s="2">
        <f t="shared" si="129"/>
        <v>0</v>
      </c>
      <c r="U110" s="2">
        <f t="shared" si="130"/>
        <v>0</v>
      </c>
      <c r="V110" s="2">
        <f t="shared" si="131"/>
        <v>0</v>
      </c>
      <c r="W110" s="2">
        <f t="shared" si="132"/>
        <v>0</v>
      </c>
      <c r="X110" s="2">
        <f t="shared" si="133"/>
        <v>0</v>
      </c>
      <c r="Y110" s="2">
        <f t="shared" si="134"/>
        <v>0</v>
      </c>
      <c r="Z110" s="2"/>
      <c r="AA110" s="2">
        <v>59204062</v>
      </c>
      <c r="AB110" s="2">
        <f t="shared" si="135"/>
        <v>52.61</v>
      </c>
      <c r="AC110" s="2">
        <f t="shared" si="136"/>
        <v>52.61</v>
      </c>
      <c r="AD110" s="2">
        <f>ROUND((((ET110)-(EU110))+AE110),6)</f>
        <v>0</v>
      </c>
      <c r="AE110" s="2">
        <f t="shared" ref="AE110:AF113" si="161">ROUND((EU110),6)</f>
        <v>0</v>
      </c>
      <c r="AF110" s="2">
        <f t="shared" si="161"/>
        <v>0</v>
      </c>
      <c r="AG110" s="2">
        <f t="shared" si="137"/>
        <v>0</v>
      </c>
      <c r="AH110" s="2">
        <f t="shared" ref="AH110:AI113" si="162">(EW110)</f>
        <v>0</v>
      </c>
      <c r="AI110" s="2">
        <f t="shared" si="162"/>
        <v>0</v>
      </c>
      <c r="AJ110" s="2">
        <f t="shared" si="138"/>
        <v>0</v>
      </c>
      <c r="AK110" s="2">
        <v>52.61</v>
      </c>
      <c r="AL110" s="2">
        <v>52.61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109</v>
      </c>
      <c r="AU110" s="2">
        <v>61</v>
      </c>
      <c r="AV110" s="2">
        <v>1</v>
      </c>
      <c r="AW110" s="2">
        <v>1</v>
      </c>
      <c r="AX110" s="2"/>
      <c r="AY110" s="2"/>
      <c r="AZ110" s="2">
        <v>1</v>
      </c>
      <c r="BA110" s="2">
        <v>1</v>
      </c>
      <c r="BB110" s="2">
        <v>1</v>
      </c>
      <c r="BC110" s="2">
        <v>1</v>
      </c>
      <c r="BD110" s="2" t="s">
        <v>3</v>
      </c>
      <c r="BE110" s="2" t="s">
        <v>3</v>
      </c>
      <c r="BF110" s="2" t="s">
        <v>3</v>
      </c>
      <c r="BG110" s="2" t="s">
        <v>3</v>
      </c>
      <c r="BH110" s="2">
        <v>3</v>
      </c>
      <c r="BI110" s="2">
        <v>1</v>
      </c>
      <c r="BJ110" s="2" t="s">
        <v>127</v>
      </c>
      <c r="BK110" s="2"/>
      <c r="BL110" s="2"/>
      <c r="BM110" s="2">
        <v>21</v>
      </c>
      <c r="BN110" s="2">
        <v>0</v>
      </c>
      <c r="BO110" s="2" t="s">
        <v>3</v>
      </c>
      <c r="BP110" s="2">
        <v>0</v>
      </c>
      <c r="BQ110" s="2">
        <v>30</v>
      </c>
      <c r="BR110" s="2">
        <v>0</v>
      </c>
      <c r="BS110" s="2">
        <v>1</v>
      </c>
      <c r="BT110" s="2">
        <v>1</v>
      </c>
      <c r="BU110" s="2">
        <v>1</v>
      </c>
      <c r="BV110" s="2">
        <v>1</v>
      </c>
      <c r="BW110" s="2">
        <v>1</v>
      </c>
      <c r="BX110" s="2">
        <v>1</v>
      </c>
      <c r="BY110" s="2" t="s">
        <v>3</v>
      </c>
      <c r="BZ110" s="2">
        <v>109</v>
      </c>
      <c r="CA110" s="2">
        <v>61</v>
      </c>
      <c r="CB110" s="2" t="s">
        <v>3</v>
      </c>
      <c r="CC110" s="2"/>
      <c r="CD110" s="2"/>
      <c r="CE110" s="2">
        <v>30</v>
      </c>
      <c r="CF110" s="2">
        <v>0</v>
      </c>
      <c r="CG110" s="2">
        <v>0</v>
      </c>
      <c r="CH110" s="2"/>
      <c r="CI110" s="2"/>
      <c r="CJ110" s="2"/>
      <c r="CK110" s="2"/>
      <c r="CL110" s="2"/>
      <c r="CM110" s="2">
        <v>0</v>
      </c>
      <c r="CN110" s="2" t="s">
        <v>3</v>
      </c>
      <c r="CO110" s="2">
        <v>0</v>
      </c>
      <c r="CP110" s="2">
        <f t="shared" si="139"/>
        <v>1841.35</v>
      </c>
      <c r="CQ110" s="2">
        <f t="shared" si="140"/>
        <v>52.61</v>
      </c>
      <c r="CR110" s="2">
        <f>(ROUND((ROUND(((ET110)*AV110*1),2)*BB110),2)+ROUND((ROUND(((AE110-(EU110))*AV110*1),2)*BS110),2))</f>
        <v>0</v>
      </c>
      <c r="CS110" s="2">
        <f t="shared" si="141"/>
        <v>0</v>
      </c>
      <c r="CT110" s="2">
        <f t="shared" si="142"/>
        <v>0</v>
      </c>
      <c r="CU110" s="2">
        <f t="shared" si="143"/>
        <v>0</v>
      </c>
      <c r="CV110" s="2">
        <f t="shared" si="144"/>
        <v>0</v>
      </c>
      <c r="CW110" s="2">
        <f t="shared" si="145"/>
        <v>0</v>
      </c>
      <c r="CX110" s="2">
        <f t="shared" si="146"/>
        <v>0</v>
      </c>
      <c r="CY110" s="2">
        <f t="shared" si="147"/>
        <v>0</v>
      </c>
      <c r="CZ110" s="2">
        <f t="shared" si="148"/>
        <v>0</v>
      </c>
      <c r="DA110" s="2"/>
      <c r="DB110" s="2"/>
      <c r="DC110" s="2" t="s">
        <v>3</v>
      </c>
      <c r="DD110" s="2" t="s">
        <v>3</v>
      </c>
      <c r="DE110" s="2" t="s">
        <v>3</v>
      </c>
      <c r="DF110" s="2" t="s">
        <v>3</v>
      </c>
      <c r="DG110" s="2" t="s">
        <v>3</v>
      </c>
      <c r="DH110" s="2" t="s">
        <v>3</v>
      </c>
      <c r="DI110" s="2" t="s">
        <v>3</v>
      </c>
      <c r="DJ110" s="2" t="s">
        <v>3</v>
      </c>
      <c r="DK110" s="2" t="s">
        <v>3</v>
      </c>
      <c r="DL110" s="2" t="s">
        <v>3</v>
      </c>
      <c r="DM110" s="2" t="s">
        <v>3</v>
      </c>
      <c r="DN110" s="2">
        <v>0</v>
      </c>
      <c r="DO110" s="2">
        <v>0</v>
      </c>
      <c r="DP110" s="2">
        <v>1</v>
      </c>
      <c r="DQ110" s="2">
        <v>1</v>
      </c>
      <c r="DR110" s="2"/>
      <c r="DS110" s="2"/>
      <c r="DT110" s="2"/>
      <c r="DU110" s="2">
        <v>1003</v>
      </c>
      <c r="DV110" s="2" t="s">
        <v>34</v>
      </c>
      <c r="DW110" s="2" t="s">
        <v>34</v>
      </c>
      <c r="DX110" s="2">
        <v>1</v>
      </c>
      <c r="DY110" s="2"/>
      <c r="DZ110" s="2" t="s">
        <v>3</v>
      </c>
      <c r="EA110" s="2" t="s">
        <v>3</v>
      </c>
      <c r="EB110" s="2" t="s">
        <v>3</v>
      </c>
      <c r="EC110" s="2" t="s">
        <v>3</v>
      </c>
      <c r="ED110" s="2"/>
      <c r="EE110" s="2">
        <v>58807897</v>
      </c>
      <c r="EF110" s="2">
        <v>30</v>
      </c>
      <c r="EG110" s="2" t="s">
        <v>27</v>
      </c>
      <c r="EH110" s="2">
        <v>0</v>
      </c>
      <c r="EI110" s="2" t="s">
        <v>3</v>
      </c>
      <c r="EJ110" s="2">
        <v>1</v>
      </c>
      <c r="EK110" s="2">
        <v>21</v>
      </c>
      <c r="EL110" s="2" t="s">
        <v>28</v>
      </c>
      <c r="EM110" s="2" t="s">
        <v>29</v>
      </c>
      <c r="EN110" s="2"/>
      <c r="EO110" s="2" t="s">
        <v>3</v>
      </c>
      <c r="EP110" s="2"/>
      <c r="EQ110" s="2">
        <v>0</v>
      </c>
      <c r="ER110" s="2">
        <v>52.61</v>
      </c>
      <c r="ES110" s="2">
        <v>52.61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>
        <v>0</v>
      </c>
      <c r="FR110" s="2">
        <v>0</v>
      </c>
      <c r="FS110" s="2">
        <v>0</v>
      </c>
      <c r="FT110" s="2"/>
      <c r="FU110" s="2"/>
      <c r="FV110" s="2"/>
      <c r="FW110" s="2"/>
      <c r="FX110" s="2">
        <v>109</v>
      </c>
      <c r="FY110" s="2">
        <v>61</v>
      </c>
      <c r="FZ110" s="2"/>
      <c r="GA110" s="2" t="s">
        <v>3</v>
      </c>
      <c r="GB110" s="2"/>
      <c r="GC110" s="2"/>
      <c r="GD110" s="2">
        <v>1</v>
      </c>
      <c r="GE110" s="2"/>
      <c r="GF110" s="2">
        <v>233716425</v>
      </c>
      <c r="GG110" s="2">
        <v>2</v>
      </c>
      <c r="GH110" s="2">
        <v>1</v>
      </c>
      <c r="GI110" s="2">
        <v>-2</v>
      </c>
      <c r="GJ110" s="2">
        <v>0</v>
      </c>
      <c r="GK110" s="2">
        <v>0</v>
      </c>
      <c r="GL110" s="2">
        <f t="shared" si="149"/>
        <v>0</v>
      </c>
      <c r="GM110" s="2">
        <f t="shared" si="150"/>
        <v>1841.35</v>
      </c>
      <c r="GN110" s="2">
        <f t="shared" si="151"/>
        <v>1841.35</v>
      </c>
      <c r="GO110" s="2">
        <f t="shared" si="152"/>
        <v>0</v>
      </c>
      <c r="GP110" s="2">
        <f t="shared" si="153"/>
        <v>0</v>
      </c>
      <c r="GQ110" s="2"/>
      <c r="GR110" s="2">
        <v>0</v>
      </c>
      <c r="GS110" s="2">
        <v>3</v>
      </c>
      <c r="GT110" s="2">
        <v>0</v>
      </c>
      <c r="GU110" s="2" t="s">
        <v>3</v>
      </c>
      <c r="GV110" s="2">
        <f t="shared" si="154"/>
        <v>0</v>
      </c>
      <c r="GW110" s="2">
        <v>1</v>
      </c>
      <c r="GX110" s="2">
        <f t="shared" si="155"/>
        <v>0</v>
      </c>
      <c r="GY110" s="2"/>
      <c r="GZ110" s="2"/>
      <c r="HA110" s="2">
        <v>0</v>
      </c>
      <c r="HB110" s="2">
        <v>0</v>
      </c>
      <c r="HC110" s="2">
        <f t="shared" si="156"/>
        <v>0</v>
      </c>
      <c r="HD110" s="2"/>
      <c r="HE110" s="2" t="s">
        <v>3</v>
      </c>
      <c r="HF110" s="2" t="s">
        <v>3</v>
      </c>
      <c r="HG110" s="2"/>
      <c r="HH110" s="2"/>
      <c r="HI110" s="2"/>
      <c r="HJ110" s="2"/>
      <c r="HK110" s="2"/>
      <c r="HL110" s="2"/>
      <c r="HM110" s="2" t="s">
        <v>3</v>
      </c>
      <c r="HN110" s="2" t="s">
        <v>3</v>
      </c>
      <c r="HO110" s="2" t="s">
        <v>3</v>
      </c>
      <c r="HP110" s="2" t="s">
        <v>3</v>
      </c>
      <c r="HQ110" s="2" t="s">
        <v>3</v>
      </c>
      <c r="HR110" s="2"/>
      <c r="HS110" s="2">
        <v>0</v>
      </c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>
        <v>0</v>
      </c>
      <c r="IL110" s="2"/>
      <c r="IM110" s="2"/>
      <c r="IN110" s="2"/>
      <c r="IO110" s="2"/>
      <c r="IP110" s="2"/>
      <c r="IQ110" s="2"/>
      <c r="IR110" s="2"/>
      <c r="IS110" s="2"/>
      <c r="IT110" s="2"/>
      <c r="IU110" s="2"/>
    </row>
    <row r="111" spans="1:255" x14ac:dyDescent="0.2">
      <c r="A111">
        <v>18</v>
      </c>
      <c r="B111">
        <v>1</v>
      </c>
      <c r="C111">
        <v>280</v>
      </c>
      <c r="E111" t="s">
        <v>124</v>
      </c>
      <c r="F111" t="s">
        <v>125</v>
      </c>
      <c r="G111" t="s">
        <v>126</v>
      </c>
      <c r="H111" t="s">
        <v>34</v>
      </c>
      <c r="I111">
        <f>I109*J111</f>
        <v>35</v>
      </c>
      <c r="J111">
        <v>100</v>
      </c>
      <c r="K111">
        <v>100</v>
      </c>
      <c r="O111">
        <f t="shared" si="125"/>
        <v>14067.91</v>
      </c>
      <c r="P111">
        <f t="shared" si="126"/>
        <v>14067.91</v>
      </c>
      <c r="Q111">
        <f>(ROUND((ROUND(((ET111)*AV111*I111),2)*BB111),2)+ROUND((ROUND(((AE111-(EU111))*AV111*I111),2)*BS111),2))</f>
        <v>0</v>
      </c>
      <c r="R111">
        <f t="shared" si="127"/>
        <v>0</v>
      </c>
      <c r="S111">
        <f t="shared" si="128"/>
        <v>0</v>
      </c>
      <c r="T111">
        <f t="shared" si="129"/>
        <v>0</v>
      </c>
      <c r="U111">
        <f t="shared" si="130"/>
        <v>0</v>
      </c>
      <c r="V111">
        <f t="shared" si="131"/>
        <v>0</v>
      </c>
      <c r="W111">
        <f t="shared" si="132"/>
        <v>0</v>
      </c>
      <c r="X111">
        <f t="shared" si="133"/>
        <v>0</v>
      </c>
      <c r="Y111">
        <f t="shared" si="134"/>
        <v>0</v>
      </c>
      <c r="AA111">
        <v>59204059</v>
      </c>
      <c r="AB111">
        <f t="shared" si="135"/>
        <v>52.61</v>
      </c>
      <c r="AC111">
        <f t="shared" si="136"/>
        <v>52.61</v>
      </c>
      <c r="AD111">
        <f>ROUND((((ET111)-(EU111))+AE111),6)</f>
        <v>0</v>
      </c>
      <c r="AE111">
        <f t="shared" si="161"/>
        <v>0</v>
      </c>
      <c r="AF111">
        <f t="shared" si="161"/>
        <v>0</v>
      </c>
      <c r="AG111">
        <f t="shared" si="137"/>
        <v>0</v>
      </c>
      <c r="AH111">
        <f t="shared" si="162"/>
        <v>0</v>
      </c>
      <c r="AI111">
        <f t="shared" si="162"/>
        <v>0</v>
      </c>
      <c r="AJ111">
        <f t="shared" si="138"/>
        <v>0</v>
      </c>
      <c r="AK111">
        <v>52.61</v>
      </c>
      <c r="AL111">
        <v>52.61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109</v>
      </c>
      <c r="AU111">
        <v>61</v>
      </c>
      <c r="AV111">
        <v>1</v>
      </c>
      <c r="AW111">
        <v>1</v>
      </c>
      <c r="AZ111">
        <v>1</v>
      </c>
      <c r="BA111">
        <v>1</v>
      </c>
      <c r="BB111">
        <v>1</v>
      </c>
      <c r="BC111">
        <v>7.64</v>
      </c>
      <c r="BD111" t="s">
        <v>3</v>
      </c>
      <c r="BE111" t="s">
        <v>3</v>
      </c>
      <c r="BF111" t="s">
        <v>3</v>
      </c>
      <c r="BG111" t="s">
        <v>3</v>
      </c>
      <c r="BH111">
        <v>3</v>
      </c>
      <c r="BI111">
        <v>1</v>
      </c>
      <c r="BJ111" t="s">
        <v>127</v>
      </c>
      <c r="BM111">
        <v>21</v>
      </c>
      <c r="BN111">
        <v>0</v>
      </c>
      <c r="BO111" t="s">
        <v>125</v>
      </c>
      <c r="BP111">
        <v>1</v>
      </c>
      <c r="BQ111">
        <v>30</v>
      </c>
      <c r="BR111">
        <v>0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 t="s">
        <v>3</v>
      </c>
      <c r="BZ111">
        <v>109</v>
      </c>
      <c r="CA111">
        <v>61</v>
      </c>
      <c r="CB111" t="s">
        <v>3</v>
      </c>
      <c r="CE111">
        <v>30</v>
      </c>
      <c r="CF111">
        <v>0</v>
      </c>
      <c r="CG111">
        <v>0</v>
      </c>
      <c r="CM111">
        <v>0</v>
      </c>
      <c r="CN111" t="s">
        <v>3</v>
      </c>
      <c r="CO111">
        <v>0</v>
      </c>
      <c r="CP111">
        <f t="shared" si="139"/>
        <v>14067.91</v>
      </c>
      <c r="CQ111">
        <f t="shared" si="140"/>
        <v>401.94</v>
      </c>
      <c r="CR111">
        <f>(ROUND((ROUND(((ET111)*AV111*1),2)*BB111),2)+ROUND((ROUND(((AE111-(EU111))*AV111*1),2)*BS111),2))</f>
        <v>0</v>
      </c>
      <c r="CS111">
        <f t="shared" si="141"/>
        <v>0</v>
      </c>
      <c r="CT111">
        <f t="shared" si="142"/>
        <v>0</v>
      </c>
      <c r="CU111">
        <f t="shared" si="143"/>
        <v>0</v>
      </c>
      <c r="CV111">
        <f t="shared" si="144"/>
        <v>0</v>
      </c>
      <c r="CW111">
        <f t="shared" si="145"/>
        <v>0</v>
      </c>
      <c r="CX111">
        <f t="shared" si="146"/>
        <v>0</v>
      </c>
      <c r="CY111">
        <f t="shared" si="147"/>
        <v>0</v>
      </c>
      <c r="CZ111">
        <f t="shared" si="148"/>
        <v>0</v>
      </c>
      <c r="DC111" t="s">
        <v>3</v>
      </c>
      <c r="DD111" t="s">
        <v>3</v>
      </c>
      <c r="DE111" t="s">
        <v>3</v>
      </c>
      <c r="DF111" t="s">
        <v>3</v>
      </c>
      <c r="DG111" t="s">
        <v>3</v>
      </c>
      <c r="DH111" t="s">
        <v>3</v>
      </c>
      <c r="DI111" t="s">
        <v>3</v>
      </c>
      <c r="DJ111" t="s">
        <v>3</v>
      </c>
      <c r="DK111" t="s">
        <v>3</v>
      </c>
      <c r="DL111" t="s">
        <v>3</v>
      </c>
      <c r="DM111" t="s">
        <v>3</v>
      </c>
      <c r="DN111">
        <v>0</v>
      </c>
      <c r="DO111">
        <v>0</v>
      </c>
      <c r="DP111">
        <v>1</v>
      </c>
      <c r="DQ111">
        <v>1</v>
      </c>
      <c r="DU111">
        <v>1003</v>
      </c>
      <c r="DV111" t="s">
        <v>34</v>
      </c>
      <c r="DW111" t="s">
        <v>34</v>
      </c>
      <c r="DX111">
        <v>1</v>
      </c>
      <c r="DZ111" t="s">
        <v>3</v>
      </c>
      <c r="EA111" t="s">
        <v>3</v>
      </c>
      <c r="EB111" t="s">
        <v>3</v>
      </c>
      <c r="EC111" t="s">
        <v>3</v>
      </c>
      <c r="EE111">
        <v>58807897</v>
      </c>
      <c r="EF111">
        <v>30</v>
      </c>
      <c r="EG111" t="s">
        <v>27</v>
      </c>
      <c r="EH111">
        <v>0</v>
      </c>
      <c r="EI111" t="s">
        <v>3</v>
      </c>
      <c r="EJ111">
        <v>1</v>
      </c>
      <c r="EK111">
        <v>21</v>
      </c>
      <c r="EL111" t="s">
        <v>28</v>
      </c>
      <c r="EM111" t="s">
        <v>29</v>
      </c>
      <c r="EO111" t="s">
        <v>3</v>
      </c>
      <c r="EQ111">
        <v>0</v>
      </c>
      <c r="ER111">
        <v>52.61</v>
      </c>
      <c r="ES111">
        <v>52.61</v>
      </c>
      <c r="ET111">
        <v>0</v>
      </c>
      <c r="EU111">
        <v>0</v>
      </c>
      <c r="EV111">
        <v>0</v>
      </c>
      <c r="EW111">
        <v>0</v>
      </c>
      <c r="EX111">
        <v>0</v>
      </c>
      <c r="FQ111">
        <v>0</v>
      </c>
      <c r="FR111">
        <v>0</v>
      </c>
      <c r="FS111">
        <v>0</v>
      </c>
      <c r="FX111">
        <v>109</v>
      </c>
      <c r="FY111">
        <v>61</v>
      </c>
      <c r="GA111" t="s">
        <v>3</v>
      </c>
      <c r="GD111">
        <v>1</v>
      </c>
      <c r="GF111">
        <v>233716425</v>
      </c>
      <c r="GG111">
        <v>2</v>
      </c>
      <c r="GH111">
        <v>1</v>
      </c>
      <c r="GI111">
        <v>2</v>
      </c>
      <c r="GJ111">
        <v>0</v>
      </c>
      <c r="GK111">
        <v>0</v>
      </c>
      <c r="GL111">
        <f t="shared" si="149"/>
        <v>0</v>
      </c>
      <c r="GM111">
        <f t="shared" si="150"/>
        <v>14067.91</v>
      </c>
      <c r="GN111">
        <f t="shared" si="151"/>
        <v>14067.91</v>
      </c>
      <c r="GO111">
        <f t="shared" si="152"/>
        <v>0</v>
      </c>
      <c r="GP111">
        <f t="shared" si="153"/>
        <v>0</v>
      </c>
      <c r="GR111">
        <v>0</v>
      </c>
      <c r="GS111">
        <v>3</v>
      </c>
      <c r="GT111">
        <v>0</v>
      </c>
      <c r="GU111" t="s">
        <v>3</v>
      </c>
      <c r="GV111">
        <f t="shared" si="154"/>
        <v>0</v>
      </c>
      <c r="GW111">
        <v>1</v>
      </c>
      <c r="GX111">
        <f t="shared" si="155"/>
        <v>0</v>
      </c>
      <c r="HA111">
        <v>0</v>
      </c>
      <c r="HB111">
        <v>0</v>
      </c>
      <c r="HC111">
        <f t="shared" si="156"/>
        <v>0</v>
      </c>
      <c r="HE111" t="s">
        <v>3</v>
      </c>
      <c r="HF111" t="s">
        <v>3</v>
      </c>
      <c r="HM111" t="s">
        <v>3</v>
      </c>
      <c r="HN111" t="s">
        <v>3</v>
      </c>
      <c r="HO111" t="s">
        <v>3</v>
      </c>
      <c r="HP111" t="s">
        <v>3</v>
      </c>
      <c r="HQ111" t="s">
        <v>3</v>
      </c>
      <c r="HS111">
        <v>0</v>
      </c>
      <c r="IK111">
        <v>0</v>
      </c>
    </row>
    <row r="112" spans="1:255" x14ac:dyDescent="0.2">
      <c r="A112" s="2">
        <v>18</v>
      </c>
      <c r="B112" s="2">
        <v>1</v>
      </c>
      <c r="C112" s="2">
        <v>269</v>
      </c>
      <c r="D112" s="2"/>
      <c r="E112" s="2" t="s">
        <v>128</v>
      </c>
      <c r="F112" s="2" t="s">
        <v>46</v>
      </c>
      <c r="G112" s="2" t="s">
        <v>47</v>
      </c>
      <c r="H112" s="2" t="s">
        <v>48</v>
      </c>
      <c r="I112" s="2">
        <f>I108*J112</f>
        <v>0.11000000000000001</v>
      </c>
      <c r="J112" s="2">
        <v>0.31428571428571433</v>
      </c>
      <c r="K112" s="2">
        <v>0.31428600000000001</v>
      </c>
      <c r="L112" s="2"/>
      <c r="M112" s="2"/>
      <c r="N112" s="2"/>
      <c r="O112" s="2">
        <f t="shared" si="125"/>
        <v>57.88</v>
      </c>
      <c r="P112" s="2">
        <f t="shared" si="126"/>
        <v>57.88</v>
      </c>
      <c r="Q112" s="2">
        <f>(ROUND((ROUND(((ET112)*AV112*I112),2)*BB112),2)+ROUND((ROUND(((AE112-(EU112))*AV112*I112),2)*BS112),2))</f>
        <v>0</v>
      </c>
      <c r="R112" s="2">
        <f t="shared" si="127"/>
        <v>0</v>
      </c>
      <c r="S112" s="2">
        <f t="shared" si="128"/>
        <v>0</v>
      </c>
      <c r="T112" s="2">
        <f t="shared" si="129"/>
        <v>0</v>
      </c>
      <c r="U112" s="2">
        <f t="shared" si="130"/>
        <v>0</v>
      </c>
      <c r="V112" s="2">
        <f t="shared" si="131"/>
        <v>0</v>
      </c>
      <c r="W112" s="2">
        <f t="shared" si="132"/>
        <v>0</v>
      </c>
      <c r="X112" s="2">
        <f t="shared" si="133"/>
        <v>0</v>
      </c>
      <c r="Y112" s="2">
        <f t="shared" si="134"/>
        <v>0</v>
      </c>
      <c r="Z112" s="2"/>
      <c r="AA112" s="2">
        <v>59204062</v>
      </c>
      <c r="AB112" s="2">
        <f t="shared" si="135"/>
        <v>526.22</v>
      </c>
      <c r="AC112" s="2">
        <f t="shared" si="136"/>
        <v>526.22</v>
      </c>
      <c r="AD112" s="2">
        <f>ROUND((((ET112)-(EU112))+AE112),6)</f>
        <v>0</v>
      </c>
      <c r="AE112" s="2">
        <f t="shared" si="161"/>
        <v>0</v>
      </c>
      <c r="AF112" s="2">
        <f t="shared" si="161"/>
        <v>0</v>
      </c>
      <c r="AG112" s="2">
        <f t="shared" si="137"/>
        <v>0</v>
      </c>
      <c r="AH112" s="2">
        <f t="shared" si="162"/>
        <v>0</v>
      </c>
      <c r="AI112" s="2">
        <f t="shared" si="162"/>
        <v>0</v>
      </c>
      <c r="AJ112" s="2">
        <f t="shared" si="138"/>
        <v>0</v>
      </c>
      <c r="AK112" s="2">
        <v>526.22</v>
      </c>
      <c r="AL112" s="2">
        <v>526.22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109</v>
      </c>
      <c r="AU112" s="2">
        <v>61</v>
      </c>
      <c r="AV112" s="2">
        <v>1</v>
      </c>
      <c r="AW112" s="2">
        <v>1</v>
      </c>
      <c r="AX112" s="2"/>
      <c r="AY112" s="2"/>
      <c r="AZ112" s="2">
        <v>1</v>
      </c>
      <c r="BA112" s="2">
        <v>1</v>
      </c>
      <c r="BB112" s="2">
        <v>1</v>
      </c>
      <c r="BC112" s="2">
        <v>1</v>
      </c>
      <c r="BD112" s="2" t="s">
        <v>3</v>
      </c>
      <c r="BE112" s="2" t="s">
        <v>3</v>
      </c>
      <c r="BF112" s="2" t="s">
        <v>3</v>
      </c>
      <c r="BG112" s="2" t="s">
        <v>3</v>
      </c>
      <c r="BH112" s="2">
        <v>3</v>
      </c>
      <c r="BI112" s="2">
        <v>1</v>
      </c>
      <c r="BJ112" s="2" t="s">
        <v>49</v>
      </c>
      <c r="BK112" s="2"/>
      <c r="BL112" s="2"/>
      <c r="BM112" s="2">
        <v>21</v>
      </c>
      <c r="BN112" s="2">
        <v>0</v>
      </c>
      <c r="BO112" s="2" t="s">
        <v>3</v>
      </c>
      <c r="BP112" s="2">
        <v>0</v>
      </c>
      <c r="BQ112" s="2">
        <v>30</v>
      </c>
      <c r="BR112" s="2">
        <v>0</v>
      </c>
      <c r="BS112" s="2">
        <v>1</v>
      </c>
      <c r="BT112" s="2">
        <v>1</v>
      </c>
      <c r="BU112" s="2">
        <v>1</v>
      </c>
      <c r="BV112" s="2">
        <v>1</v>
      </c>
      <c r="BW112" s="2">
        <v>1</v>
      </c>
      <c r="BX112" s="2">
        <v>1</v>
      </c>
      <c r="BY112" s="2" t="s">
        <v>3</v>
      </c>
      <c r="BZ112" s="2">
        <v>109</v>
      </c>
      <c r="CA112" s="2">
        <v>61</v>
      </c>
      <c r="CB112" s="2" t="s">
        <v>3</v>
      </c>
      <c r="CC112" s="2"/>
      <c r="CD112" s="2"/>
      <c r="CE112" s="2">
        <v>30</v>
      </c>
      <c r="CF112" s="2">
        <v>0</v>
      </c>
      <c r="CG112" s="2">
        <v>0</v>
      </c>
      <c r="CH112" s="2"/>
      <c r="CI112" s="2"/>
      <c r="CJ112" s="2"/>
      <c r="CK112" s="2"/>
      <c r="CL112" s="2"/>
      <c r="CM112" s="2">
        <v>0</v>
      </c>
      <c r="CN112" s="2" t="s">
        <v>3</v>
      </c>
      <c r="CO112" s="2">
        <v>0</v>
      </c>
      <c r="CP112" s="2">
        <f t="shared" si="139"/>
        <v>57.88</v>
      </c>
      <c r="CQ112" s="2">
        <f t="shared" si="140"/>
        <v>526.22</v>
      </c>
      <c r="CR112" s="2">
        <f>(ROUND((ROUND(((ET112)*AV112*1),2)*BB112),2)+ROUND((ROUND(((AE112-(EU112))*AV112*1),2)*BS112),2))</f>
        <v>0</v>
      </c>
      <c r="CS112" s="2">
        <f t="shared" si="141"/>
        <v>0</v>
      </c>
      <c r="CT112" s="2">
        <f t="shared" si="142"/>
        <v>0</v>
      </c>
      <c r="CU112" s="2">
        <f t="shared" si="143"/>
        <v>0</v>
      </c>
      <c r="CV112" s="2">
        <f t="shared" si="144"/>
        <v>0</v>
      </c>
      <c r="CW112" s="2">
        <f t="shared" si="145"/>
        <v>0</v>
      </c>
      <c r="CX112" s="2">
        <f t="shared" si="146"/>
        <v>0</v>
      </c>
      <c r="CY112" s="2">
        <f t="shared" si="147"/>
        <v>0</v>
      </c>
      <c r="CZ112" s="2">
        <f t="shared" si="148"/>
        <v>0</v>
      </c>
      <c r="DA112" s="2"/>
      <c r="DB112" s="2"/>
      <c r="DC112" s="2" t="s">
        <v>3</v>
      </c>
      <c r="DD112" s="2" t="s">
        <v>3</v>
      </c>
      <c r="DE112" s="2" t="s">
        <v>3</v>
      </c>
      <c r="DF112" s="2" t="s">
        <v>3</v>
      </c>
      <c r="DG112" s="2" t="s">
        <v>3</v>
      </c>
      <c r="DH112" s="2" t="s">
        <v>3</v>
      </c>
      <c r="DI112" s="2" t="s">
        <v>3</v>
      </c>
      <c r="DJ112" s="2" t="s">
        <v>3</v>
      </c>
      <c r="DK112" s="2" t="s">
        <v>3</v>
      </c>
      <c r="DL112" s="2" t="s">
        <v>3</v>
      </c>
      <c r="DM112" s="2" t="s">
        <v>3</v>
      </c>
      <c r="DN112" s="2">
        <v>0</v>
      </c>
      <c r="DO112" s="2">
        <v>0</v>
      </c>
      <c r="DP112" s="2">
        <v>1</v>
      </c>
      <c r="DQ112" s="2">
        <v>1</v>
      </c>
      <c r="DR112" s="2"/>
      <c r="DS112" s="2"/>
      <c r="DT112" s="2"/>
      <c r="DU112" s="2">
        <v>1010</v>
      </c>
      <c r="DV112" s="2" t="s">
        <v>48</v>
      </c>
      <c r="DW112" s="2" t="s">
        <v>48</v>
      </c>
      <c r="DX112" s="2">
        <v>100</v>
      </c>
      <c r="DY112" s="2"/>
      <c r="DZ112" s="2" t="s">
        <v>3</v>
      </c>
      <c r="EA112" s="2" t="s">
        <v>3</v>
      </c>
      <c r="EB112" s="2" t="s">
        <v>3</v>
      </c>
      <c r="EC112" s="2" t="s">
        <v>3</v>
      </c>
      <c r="ED112" s="2"/>
      <c r="EE112" s="2">
        <v>58807897</v>
      </c>
      <c r="EF112" s="2">
        <v>30</v>
      </c>
      <c r="EG112" s="2" t="s">
        <v>27</v>
      </c>
      <c r="EH112" s="2">
        <v>0</v>
      </c>
      <c r="EI112" s="2" t="s">
        <v>3</v>
      </c>
      <c r="EJ112" s="2">
        <v>1</v>
      </c>
      <c r="EK112" s="2">
        <v>21</v>
      </c>
      <c r="EL112" s="2" t="s">
        <v>28</v>
      </c>
      <c r="EM112" s="2" t="s">
        <v>29</v>
      </c>
      <c r="EN112" s="2"/>
      <c r="EO112" s="2" t="s">
        <v>3</v>
      </c>
      <c r="EP112" s="2"/>
      <c r="EQ112" s="2">
        <v>0</v>
      </c>
      <c r="ER112" s="2">
        <v>526.22</v>
      </c>
      <c r="ES112" s="2">
        <v>526.22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>
        <v>0</v>
      </c>
      <c r="FR112" s="2">
        <v>0</v>
      </c>
      <c r="FS112" s="2">
        <v>0</v>
      </c>
      <c r="FT112" s="2"/>
      <c r="FU112" s="2"/>
      <c r="FV112" s="2"/>
      <c r="FW112" s="2"/>
      <c r="FX112" s="2">
        <v>109</v>
      </c>
      <c r="FY112" s="2">
        <v>61</v>
      </c>
      <c r="FZ112" s="2"/>
      <c r="GA112" s="2" t="s">
        <v>3</v>
      </c>
      <c r="GB112" s="2"/>
      <c r="GC112" s="2"/>
      <c r="GD112" s="2">
        <v>1</v>
      </c>
      <c r="GE112" s="2"/>
      <c r="GF112" s="2">
        <v>1873919888</v>
      </c>
      <c r="GG112" s="2">
        <v>2</v>
      </c>
      <c r="GH112" s="2">
        <v>1</v>
      </c>
      <c r="GI112" s="2">
        <v>-2</v>
      </c>
      <c r="GJ112" s="2">
        <v>0</v>
      </c>
      <c r="GK112" s="2">
        <v>0</v>
      </c>
      <c r="GL112" s="2">
        <f t="shared" si="149"/>
        <v>0</v>
      </c>
      <c r="GM112" s="2">
        <f t="shared" si="150"/>
        <v>57.88</v>
      </c>
      <c r="GN112" s="2">
        <f t="shared" si="151"/>
        <v>57.88</v>
      </c>
      <c r="GO112" s="2">
        <f t="shared" si="152"/>
        <v>0</v>
      </c>
      <c r="GP112" s="2">
        <f t="shared" si="153"/>
        <v>0</v>
      </c>
      <c r="GQ112" s="2"/>
      <c r="GR112" s="2">
        <v>0</v>
      </c>
      <c r="GS112" s="2">
        <v>3</v>
      </c>
      <c r="GT112" s="2">
        <v>0</v>
      </c>
      <c r="GU112" s="2" t="s">
        <v>3</v>
      </c>
      <c r="GV112" s="2">
        <f t="shared" si="154"/>
        <v>0</v>
      </c>
      <c r="GW112" s="2">
        <v>1</v>
      </c>
      <c r="GX112" s="2">
        <f t="shared" si="155"/>
        <v>0</v>
      </c>
      <c r="GY112" s="2"/>
      <c r="GZ112" s="2"/>
      <c r="HA112" s="2">
        <v>0</v>
      </c>
      <c r="HB112" s="2">
        <v>0</v>
      </c>
      <c r="HC112" s="2">
        <f t="shared" si="156"/>
        <v>0</v>
      </c>
      <c r="HD112" s="2"/>
      <c r="HE112" s="2" t="s">
        <v>3</v>
      </c>
      <c r="HF112" s="2" t="s">
        <v>3</v>
      </c>
      <c r="HG112" s="2"/>
      <c r="HH112" s="2"/>
      <c r="HI112" s="2"/>
      <c r="HJ112" s="2"/>
      <c r="HK112" s="2"/>
      <c r="HL112" s="2"/>
      <c r="HM112" s="2" t="s">
        <v>3</v>
      </c>
      <c r="HN112" s="2" t="s">
        <v>3</v>
      </c>
      <c r="HO112" s="2" t="s">
        <v>3</v>
      </c>
      <c r="HP112" s="2" t="s">
        <v>3</v>
      </c>
      <c r="HQ112" s="2" t="s">
        <v>3</v>
      </c>
      <c r="HR112" s="2"/>
      <c r="HS112" s="2">
        <v>0</v>
      </c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>
        <v>0</v>
      </c>
      <c r="IL112" s="2"/>
      <c r="IM112" s="2"/>
      <c r="IN112" s="2"/>
      <c r="IO112" s="2"/>
      <c r="IP112" s="2"/>
      <c r="IQ112" s="2"/>
      <c r="IR112" s="2"/>
      <c r="IS112" s="2"/>
      <c r="IT112" s="2"/>
      <c r="IU112" s="2"/>
    </row>
    <row r="113" spans="1:255" x14ac:dyDescent="0.2">
      <c r="A113">
        <v>18</v>
      </c>
      <c r="B113">
        <v>1</v>
      </c>
      <c r="C113">
        <v>279</v>
      </c>
      <c r="E113" t="s">
        <v>128</v>
      </c>
      <c r="F113" t="s">
        <v>46</v>
      </c>
      <c r="G113" t="s">
        <v>47</v>
      </c>
      <c r="H113" t="s">
        <v>48</v>
      </c>
      <c r="I113">
        <f>I109*J113</f>
        <v>0.11000000000000001</v>
      </c>
      <c r="J113">
        <v>0.31428571428571433</v>
      </c>
      <c r="K113">
        <v>0.31428600000000001</v>
      </c>
      <c r="O113">
        <f t="shared" si="125"/>
        <v>161.49</v>
      </c>
      <c r="P113">
        <f t="shared" si="126"/>
        <v>161.49</v>
      </c>
      <c r="Q113">
        <f>(ROUND((ROUND(((ET113)*AV113*I113),2)*BB113),2)+ROUND((ROUND(((AE113-(EU113))*AV113*I113),2)*BS113),2))</f>
        <v>0</v>
      </c>
      <c r="R113">
        <f t="shared" si="127"/>
        <v>0</v>
      </c>
      <c r="S113">
        <f t="shared" si="128"/>
        <v>0</v>
      </c>
      <c r="T113">
        <f t="shared" si="129"/>
        <v>0</v>
      </c>
      <c r="U113">
        <f t="shared" si="130"/>
        <v>0</v>
      </c>
      <c r="V113">
        <f t="shared" si="131"/>
        <v>0</v>
      </c>
      <c r="W113">
        <f t="shared" si="132"/>
        <v>0</v>
      </c>
      <c r="X113">
        <f t="shared" si="133"/>
        <v>0</v>
      </c>
      <c r="Y113">
        <f t="shared" si="134"/>
        <v>0</v>
      </c>
      <c r="AA113">
        <v>59204059</v>
      </c>
      <c r="AB113">
        <f t="shared" si="135"/>
        <v>526.22</v>
      </c>
      <c r="AC113">
        <f t="shared" si="136"/>
        <v>526.22</v>
      </c>
      <c r="AD113">
        <f>ROUND((((ET113)-(EU113))+AE113),6)</f>
        <v>0</v>
      </c>
      <c r="AE113">
        <f t="shared" si="161"/>
        <v>0</v>
      </c>
      <c r="AF113">
        <f t="shared" si="161"/>
        <v>0</v>
      </c>
      <c r="AG113">
        <f t="shared" si="137"/>
        <v>0</v>
      </c>
      <c r="AH113">
        <f t="shared" si="162"/>
        <v>0</v>
      </c>
      <c r="AI113">
        <f t="shared" si="162"/>
        <v>0</v>
      </c>
      <c r="AJ113">
        <f t="shared" si="138"/>
        <v>0</v>
      </c>
      <c r="AK113">
        <v>526.22</v>
      </c>
      <c r="AL113">
        <v>526.22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109</v>
      </c>
      <c r="AU113">
        <v>61</v>
      </c>
      <c r="AV113">
        <v>1</v>
      </c>
      <c r="AW113">
        <v>1</v>
      </c>
      <c r="AZ113">
        <v>1</v>
      </c>
      <c r="BA113">
        <v>1</v>
      </c>
      <c r="BB113">
        <v>1</v>
      </c>
      <c r="BC113">
        <v>2.79</v>
      </c>
      <c r="BD113" t="s">
        <v>3</v>
      </c>
      <c r="BE113" t="s">
        <v>3</v>
      </c>
      <c r="BF113" t="s">
        <v>3</v>
      </c>
      <c r="BG113" t="s">
        <v>3</v>
      </c>
      <c r="BH113">
        <v>3</v>
      </c>
      <c r="BI113">
        <v>1</v>
      </c>
      <c r="BJ113" t="s">
        <v>49</v>
      </c>
      <c r="BM113">
        <v>21</v>
      </c>
      <c r="BN113">
        <v>0</v>
      </c>
      <c r="BO113" t="s">
        <v>46</v>
      </c>
      <c r="BP113">
        <v>1</v>
      </c>
      <c r="BQ113">
        <v>30</v>
      </c>
      <c r="BR113">
        <v>0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 t="s">
        <v>3</v>
      </c>
      <c r="BZ113">
        <v>109</v>
      </c>
      <c r="CA113">
        <v>61</v>
      </c>
      <c r="CB113" t="s">
        <v>3</v>
      </c>
      <c r="CE113">
        <v>30</v>
      </c>
      <c r="CF113">
        <v>0</v>
      </c>
      <c r="CG113">
        <v>0</v>
      </c>
      <c r="CM113">
        <v>0</v>
      </c>
      <c r="CN113" t="s">
        <v>3</v>
      </c>
      <c r="CO113">
        <v>0</v>
      </c>
      <c r="CP113">
        <f t="shared" si="139"/>
        <v>161.49</v>
      </c>
      <c r="CQ113">
        <f t="shared" si="140"/>
        <v>1468.15</v>
      </c>
      <c r="CR113">
        <f>(ROUND((ROUND(((ET113)*AV113*1),2)*BB113),2)+ROUND((ROUND(((AE113-(EU113))*AV113*1),2)*BS113),2))</f>
        <v>0</v>
      </c>
      <c r="CS113">
        <f t="shared" si="141"/>
        <v>0</v>
      </c>
      <c r="CT113">
        <f t="shared" si="142"/>
        <v>0</v>
      </c>
      <c r="CU113">
        <f t="shared" si="143"/>
        <v>0</v>
      </c>
      <c r="CV113">
        <f t="shared" si="144"/>
        <v>0</v>
      </c>
      <c r="CW113">
        <f t="shared" si="145"/>
        <v>0</v>
      </c>
      <c r="CX113">
        <f t="shared" si="146"/>
        <v>0</v>
      </c>
      <c r="CY113">
        <f t="shared" si="147"/>
        <v>0</v>
      </c>
      <c r="CZ113">
        <f t="shared" si="148"/>
        <v>0</v>
      </c>
      <c r="DC113" t="s">
        <v>3</v>
      </c>
      <c r="DD113" t="s">
        <v>3</v>
      </c>
      <c r="DE113" t="s">
        <v>3</v>
      </c>
      <c r="DF113" t="s">
        <v>3</v>
      </c>
      <c r="DG113" t="s">
        <v>3</v>
      </c>
      <c r="DH113" t="s">
        <v>3</v>
      </c>
      <c r="DI113" t="s">
        <v>3</v>
      </c>
      <c r="DJ113" t="s">
        <v>3</v>
      </c>
      <c r="DK113" t="s">
        <v>3</v>
      </c>
      <c r="DL113" t="s">
        <v>3</v>
      </c>
      <c r="DM113" t="s">
        <v>3</v>
      </c>
      <c r="DN113">
        <v>0</v>
      </c>
      <c r="DO113">
        <v>0</v>
      </c>
      <c r="DP113">
        <v>1</v>
      </c>
      <c r="DQ113">
        <v>1</v>
      </c>
      <c r="DU113">
        <v>1010</v>
      </c>
      <c r="DV113" t="s">
        <v>48</v>
      </c>
      <c r="DW113" t="s">
        <v>48</v>
      </c>
      <c r="DX113">
        <v>100</v>
      </c>
      <c r="DZ113" t="s">
        <v>3</v>
      </c>
      <c r="EA113" t="s">
        <v>3</v>
      </c>
      <c r="EB113" t="s">
        <v>3</v>
      </c>
      <c r="EC113" t="s">
        <v>3</v>
      </c>
      <c r="EE113">
        <v>58807897</v>
      </c>
      <c r="EF113">
        <v>30</v>
      </c>
      <c r="EG113" t="s">
        <v>27</v>
      </c>
      <c r="EH113">
        <v>0</v>
      </c>
      <c r="EI113" t="s">
        <v>3</v>
      </c>
      <c r="EJ113">
        <v>1</v>
      </c>
      <c r="EK113">
        <v>21</v>
      </c>
      <c r="EL113" t="s">
        <v>28</v>
      </c>
      <c r="EM113" t="s">
        <v>29</v>
      </c>
      <c r="EO113" t="s">
        <v>3</v>
      </c>
      <c r="EQ113">
        <v>0</v>
      </c>
      <c r="ER113">
        <v>526.22</v>
      </c>
      <c r="ES113">
        <v>526.22</v>
      </c>
      <c r="ET113">
        <v>0</v>
      </c>
      <c r="EU113">
        <v>0</v>
      </c>
      <c r="EV113">
        <v>0</v>
      </c>
      <c r="EW113">
        <v>0</v>
      </c>
      <c r="EX113">
        <v>0</v>
      </c>
      <c r="FQ113">
        <v>0</v>
      </c>
      <c r="FR113">
        <v>0</v>
      </c>
      <c r="FS113">
        <v>0</v>
      </c>
      <c r="FX113">
        <v>109</v>
      </c>
      <c r="FY113">
        <v>61</v>
      </c>
      <c r="GA113" t="s">
        <v>3</v>
      </c>
      <c r="GD113">
        <v>1</v>
      </c>
      <c r="GF113">
        <v>1873919888</v>
      </c>
      <c r="GG113">
        <v>2</v>
      </c>
      <c r="GH113">
        <v>1</v>
      </c>
      <c r="GI113">
        <v>2</v>
      </c>
      <c r="GJ113">
        <v>0</v>
      </c>
      <c r="GK113">
        <v>0</v>
      </c>
      <c r="GL113">
        <f t="shared" si="149"/>
        <v>0</v>
      </c>
      <c r="GM113">
        <f t="shared" si="150"/>
        <v>161.49</v>
      </c>
      <c r="GN113">
        <f t="shared" si="151"/>
        <v>161.49</v>
      </c>
      <c r="GO113">
        <f t="shared" si="152"/>
        <v>0</v>
      </c>
      <c r="GP113">
        <f t="shared" si="153"/>
        <v>0</v>
      </c>
      <c r="GR113">
        <v>0</v>
      </c>
      <c r="GS113">
        <v>3</v>
      </c>
      <c r="GT113">
        <v>0</v>
      </c>
      <c r="GU113" t="s">
        <v>3</v>
      </c>
      <c r="GV113">
        <f t="shared" si="154"/>
        <v>0</v>
      </c>
      <c r="GW113">
        <v>1</v>
      </c>
      <c r="GX113">
        <f t="shared" si="155"/>
        <v>0</v>
      </c>
      <c r="HA113">
        <v>0</v>
      </c>
      <c r="HB113">
        <v>0</v>
      </c>
      <c r="HC113">
        <f t="shared" si="156"/>
        <v>0</v>
      </c>
      <c r="HE113" t="s">
        <v>3</v>
      </c>
      <c r="HF113" t="s">
        <v>3</v>
      </c>
      <c r="HM113" t="s">
        <v>3</v>
      </c>
      <c r="HN113" t="s">
        <v>3</v>
      </c>
      <c r="HO113" t="s">
        <v>3</v>
      </c>
      <c r="HP113" t="s">
        <v>3</v>
      </c>
      <c r="HQ113" t="s">
        <v>3</v>
      </c>
      <c r="HS113">
        <v>0</v>
      </c>
      <c r="IK113">
        <v>0</v>
      </c>
    </row>
    <row r="114" spans="1:255" x14ac:dyDescent="0.2">
      <c r="A114" s="2">
        <v>17</v>
      </c>
      <c r="B114" s="2">
        <v>1</v>
      </c>
      <c r="C114" s="2">
        <f>ROW(SmtRes!A294)</f>
        <v>294</v>
      </c>
      <c r="D114" s="2">
        <f>ROW(EtalonRes!A297)</f>
        <v>297</v>
      </c>
      <c r="E114" s="2" t="s">
        <v>3</v>
      </c>
      <c r="F114" s="2" t="s">
        <v>129</v>
      </c>
      <c r="G114" s="2" t="s">
        <v>130</v>
      </c>
      <c r="H114" s="2" t="s">
        <v>52</v>
      </c>
      <c r="I114" s="2">
        <f>ROUND(ROUND(35/100,4)*0,9)</f>
        <v>0</v>
      </c>
      <c r="J114" s="2">
        <v>0</v>
      </c>
      <c r="K114" s="2">
        <f>ROUND(ROUND(35/100,4)*0,9)</f>
        <v>0</v>
      </c>
      <c r="L114" s="2"/>
      <c r="M114" s="2"/>
      <c r="N114" s="2"/>
      <c r="O114" s="2">
        <f t="shared" si="125"/>
        <v>0</v>
      </c>
      <c r="P114" s="2">
        <f t="shared" si="126"/>
        <v>0</v>
      </c>
      <c r="Q114" s="2">
        <f>(ROUND((ROUND(((((ET114*1.25)*1.1))*AV114*I114),2)*BB114),2)+ROUND((ROUND(((AE114-(((EU114*1.25)*1.1)))*AV114*I114),2)*BS114),2))</f>
        <v>0</v>
      </c>
      <c r="R114" s="2">
        <f t="shared" si="127"/>
        <v>0</v>
      </c>
      <c r="S114" s="2">
        <f t="shared" si="128"/>
        <v>0</v>
      </c>
      <c r="T114" s="2">
        <f t="shared" si="129"/>
        <v>0</v>
      </c>
      <c r="U114" s="2">
        <f t="shared" si="130"/>
        <v>0</v>
      </c>
      <c r="V114" s="2">
        <f t="shared" si="131"/>
        <v>0</v>
      </c>
      <c r="W114" s="2">
        <f t="shared" si="132"/>
        <v>0</v>
      </c>
      <c r="X114" s="2">
        <f t="shared" si="133"/>
        <v>0</v>
      </c>
      <c r="Y114" s="2">
        <f t="shared" si="134"/>
        <v>0</v>
      </c>
      <c r="Z114" s="2"/>
      <c r="AA114" s="2">
        <v>-1</v>
      </c>
      <c r="AB114" s="2">
        <f t="shared" si="135"/>
        <v>864.60299999999995</v>
      </c>
      <c r="AC114" s="2">
        <f t="shared" si="136"/>
        <v>60.91</v>
      </c>
      <c r="AD114" s="2">
        <f>ROUND((((((ET114*1.25)*1.1))-(((EU114*1.25)*1.1)))+AE114),6)</f>
        <v>112.43375</v>
      </c>
      <c r="AE114" s="2">
        <f>ROUND((((EU114*1.25)*1.1)),6)</f>
        <v>15.11125</v>
      </c>
      <c r="AF114" s="2">
        <f>ROUND((((EV114*1.15)*1.1)),6)</f>
        <v>691.25924999999995</v>
      </c>
      <c r="AG114" s="2">
        <f t="shared" si="137"/>
        <v>0</v>
      </c>
      <c r="AH114" s="2">
        <f>(((EW114*1.15)*1.1))</f>
        <v>54.774499999999996</v>
      </c>
      <c r="AI114" s="2">
        <f>(((EX114*1.25)*1.1))</f>
        <v>0</v>
      </c>
      <c r="AJ114" s="2">
        <f t="shared" si="138"/>
        <v>0</v>
      </c>
      <c r="AK114" s="2">
        <v>689.13</v>
      </c>
      <c r="AL114" s="2">
        <v>60.91</v>
      </c>
      <c r="AM114" s="2">
        <v>81.77</v>
      </c>
      <c r="AN114" s="2">
        <v>10.99</v>
      </c>
      <c r="AO114" s="2">
        <v>546.45000000000005</v>
      </c>
      <c r="AP114" s="2">
        <v>0</v>
      </c>
      <c r="AQ114" s="2">
        <v>43.3</v>
      </c>
      <c r="AR114" s="2">
        <v>0</v>
      </c>
      <c r="AS114" s="2">
        <v>0</v>
      </c>
      <c r="AT114" s="2">
        <v>109</v>
      </c>
      <c r="AU114" s="2">
        <v>61</v>
      </c>
      <c r="AV114" s="2">
        <v>1.0669999999999999</v>
      </c>
      <c r="AW114" s="2">
        <v>1</v>
      </c>
      <c r="AX114" s="2"/>
      <c r="AY114" s="2"/>
      <c r="AZ114" s="2">
        <v>1</v>
      </c>
      <c r="BA114" s="2">
        <v>1</v>
      </c>
      <c r="BB114" s="2">
        <v>1</v>
      </c>
      <c r="BC114" s="2">
        <v>1</v>
      </c>
      <c r="BD114" s="2" t="s">
        <v>3</v>
      </c>
      <c r="BE114" s="2" t="s">
        <v>3</v>
      </c>
      <c r="BF114" s="2" t="s">
        <v>3</v>
      </c>
      <c r="BG114" s="2" t="s">
        <v>3</v>
      </c>
      <c r="BH114" s="2">
        <v>0</v>
      </c>
      <c r="BI114" s="2">
        <v>1</v>
      </c>
      <c r="BJ114" s="2" t="s">
        <v>131</v>
      </c>
      <c r="BK114" s="2"/>
      <c r="BL114" s="2"/>
      <c r="BM114" s="2">
        <v>21</v>
      </c>
      <c r="BN114" s="2">
        <v>0</v>
      </c>
      <c r="BO114" s="2" t="s">
        <v>129</v>
      </c>
      <c r="BP114" s="2">
        <v>1</v>
      </c>
      <c r="BQ114" s="2">
        <v>30</v>
      </c>
      <c r="BR114" s="2">
        <v>0</v>
      </c>
      <c r="BS114" s="2">
        <v>1</v>
      </c>
      <c r="BT114" s="2">
        <v>1</v>
      </c>
      <c r="BU114" s="2">
        <v>1</v>
      </c>
      <c r="BV114" s="2">
        <v>1</v>
      </c>
      <c r="BW114" s="2">
        <v>1</v>
      </c>
      <c r="BX114" s="2">
        <v>1</v>
      </c>
      <c r="BY114" s="2" t="s">
        <v>3</v>
      </c>
      <c r="BZ114" s="2">
        <v>109</v>
      </c>
      <c r="CA114" s="2">
        <v>61</v>
      </c>
      <c r="CB114" s="2" t="s">
        <v>3</v>
      </c>
      <c r="CC114" s="2"/>
      <c r="CD114" s="2"/>
      <c r="CE114" s="2">
        <v>30</v>
      </c>
      <c r="CF114" s="2">
        <v>0</v>
      </c>
      <c r="CG114" s="2">
        <v>0</v>
      </c>
      <c r="CH114" s="2"/>
      <c r="CI114" s="2"/>
      <c r="CJ114" s="2"/>
      <c r="CK114" s="2"/>
      <c r="CL114" s="2"/>
      <c r="CM114" s="2">
        <v>0</v>
      </c>
      <c r="CN114" s="2" t="s">
        <v>1044</v>
      </c>
      <c r="CO114" s="2">
        <v>0</v>
      </c>
      <c r="CP114" s="2">
        <f t="shared" si="139"/>
        <v>0</v>
      </c>
      <c r="CQ114" s="2">
        <f t="shared" si="140"/>
        <v>60.91</v>
      </c>
      <c r="CR114" s="2">
        <f>(ROUND((ROUND(((((ET114*1.25)*1.1))*AV114*1),2)*BB114),2)+ROUND((ROUND(((AE114-(((EU114*1.25)*1.1)))*AV114*1),2)*BS114),2))</f>
        <v>119.97</v>
      </c>
      <c r="CS114" s="2">
        <f t="shared" si="141"/>
        <v>16.12</v>
      </c>
      <c r="CT114" s="2">
        <f t="shared" si="142"/>
        <v>737.57</v>
      </c>
      <c r="CU114" s="2">
        <f t="shared" si="143"/>
        <v>0</v>
      </c>
      <c r="CV114" s="2">
        <f t="shared" si="144"/>
        <v>58.444391499999995</v>
      </c>
      <c r="CW114" s="2">
        <f t="shared" si="145"/>
        <v>0</v>
      </c>
      <c r="CX114" s="2">
        <f t="shared" si="146"/>
        <v>0</v>
      </c>
      <c r="CY114" s="2">
        <f t="shared" si="147"/>
        <v>0</v>
      </c>
      <c r="CZ114" s="2">
        <f t="shared" si="148"/>
        <v>0</v>
      </c>
      <c r="DA114" s="2"/>
      <c r="DB114" s="2">
        <v>43</v>
      </c>
      <c r="DC114" s="2" t="s">
        <v>3</v>
      </c>
      <c r="DD114" s="2" t="s">
        <v>3</v>
      </c>
      <c r="DE114" s="2" t="s">
        <v>25</v>
      </c>
      <c r="DF114" s="2" t="s">
        <v>25</v>
      </c>
      <c r="DG114" s="2" t="s">
        <v>26</v>
      </c>
      <c r="DH114" s="2" t="s">
        <v>3</v>
      </c>
      <c r="DI114" s="2" t="s">
        <v>26</v>
      </c>
      <c r="DJ114" s="2" t="s">
        <v>25</v>
      </c>
      <c r="DK114" s="2" t="s">
        <v>3</v>
      </c>
      <c r="DL114" s="2" t="s">
        <v>3</v>
      </c>
      <c r="DM114" s="2" t="s">
        <v>3</v>
      </c>
      <c r="DN114" s="2">
        <v>0</v>
      </c>
      <c r="DO114" s="2">
        <v>0</v>
      </c>
      <c r="DP114" s="2">
        <v>1</v>
      </c>
      <c r="DQ114" s="2">
        <v>1</v>
      </c>
      <c r="DR114" s="2"/>
      <c r="DS114" s="2"/>
      <c r="DT114" s="2"/>
      <c r="DU114" s="2">
        <v>1013</v>
      </c>
      <c r="DV114" s="2" t="s">
        <v>52</v>
      </c>
      <c r="DW114" s="2" t="s">
        <v>52</v>
      </c>
      <c r="DX114" s="2">
        <v>1</v>
      </c>
      <c r="DY114" s="2"/>
      <c r="DZ114" s="2" t="s">
        <v>3</v>
      </c>
      <c r="EA114" s="2" t="s">
        <v>3</v>
      </c>
      <c r="EB114" s="2" t="s">
        <v>3</v>
      </c>
      <c r="EC114" s="2" t="s">
        <v>3</v>
      </c>
      <c r="ED114" s="2"/>
      <c r="EE114" s="2">
        <v>58807897</v>
      </c>
      <c r="EF114" s="2">
        <v>30</v>
      </c>
      <c r="EG114" s="2" t="s">
        <v>27</v>
      </c>
      <c r="EH114" s="2">
        <v>0</v>
      </c>
      <c r="EI114" s="2" t="s">
        <v>3</v>
      </c>
      <c r="EJ114" s="2">
        <v>1</v>
      </c>
      <c r="EK114" s="2">
        <v>21</v>
      </c>
      <c r="EL114" s="2" t="s">
        <v>28</v>
      </c>
      <c r="EM114" s="2" t="s">
        <v>29</v>
      </c>
      <c r="EN114" s="2"/>
      <c r="EO114" s="2" t="s">
        <v>30</v>
      </c>
      <c r="EP114" s="2"/>
      <c r="EQ114" s="2">
        <v>1024</v>
      </c>
      <c r="ER114" s="2">
        <v>689.13</v>
      </c>
      <c r="ES114" s="2">
        <v>60.91</v>
      </c>
      <c r="ET114" s="2">
        <v>81.77</v>
      </c>
      <c r="EU114" s="2">
        <v>10.99</v>
      </c>
      <c r="EV114" s="2">
        <v>546.45000000000005</v>
      </c>
      <c r="EW114" s="2">
        <v>43.3</v>
      </c>
      <c r="EX114" s="2">
        <v>0</v>
      </c>
      <c r="EY114" s="2">
        <v>0</v>
      </c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>
        <v>0</v>
      </c>
      <c r="FR114" s="2">
        <v>0</v>
      </c>
      <c r="FS114" s="2">
        <v>0</v>
      </c>
      <c r="FT114" s="2"/>
      <c r="FU114" s="2"/>
      <c r="FV114" s="2"/>
      <c r="FW114" s="2"/>
      <c r="FX114" s="2">
        <v>109</v>
      </c>
      <c r="FY114" s="2">
        <v>61</v>
      </c>
      <c r="FZ114" s="2"/>
      <c r="GA114" s="2" t="s">
        <v>3</v>
      </c>
      <c r="GB114" s="2"/>
      <c r="GC114" s="2"/>
      <c r="GD114" s="2">
        <v>1</v>
      </c>
      <c r="GE114" s="2"/>
      <c r="GF114" s="2">
        <v>961227791</v>
      </c>
      <c r="GG114" s="2">
        <v>2</v>
      </c>
      <c r="GH114" s="2">
        <v>1</v>
      </c>
      <c r="GI114" s="2">
        <v>2</v>
      </c>
      <c r="GJ114" s="2">
        <v>0</v>
      </c>
      <c r="GK114" s="2">
        <v>0</v>
      </c>
      <c r="GL114" s="2">
        <f t="shared" si="149"/>
        <v>0</v>
      </c>
      <c r="GM114" s="2">
        <f t="shared" si="150"/>
        <v>0</v>
      </c>
      <c r="GN114" s="2">
        <f t="shared" si="151"/>
        <v>0</v>
      </c>
      <c r="GO114" s="2">
        <f t="shared" si="152"/>
        <v>0</v>
      </c>
      <c r="GP114" s="2">
        <f t="shared" si="153"/>
        <v>0</v>
      </c>
      <c r="GQ114" s="2"/>
      <c r="GR114" s="2">
        <v>0</v>
      </c>
      <c r="GS114" s="2">
        <v>3</v>
      </c>
      <c r="GT114" s="2">
        <v>0</v>
      </c>
      <c r="GU114" s="2" t="s">
        <v>3</v>
      </c>
      <c r="GV114" s="2">
        <f t="shared" si="154"/>
        <v>0</v>
      </c>
      <c r="GW114" s="2">
        <v>1</v>
      </c>
      <c r="GX114" s="2">
        <f t="shared" si="155"/>
        <v>0</v>
      </c>
      <c r="GY114" s="2"/>
      <c r="GZ114" s="2"/>
      <c r="HA114" s="2">
        <v>0</v>
      </c>
      <c r="HB114" s="2">
        <v>0</v>
      </c>
      <c r="HC114" s="2">
        <f t="shared" si="156"/>
        <v>0</v>
      </c>
      <c r="HD114" s="2"/>
      <c r="HE114" s="2" t="s">
        <v>3</v>
      </c>
      <c r="HF114" s="2" t="s">
        <v>3</v>
      </c>
      <c r="HG114" s="2"/>
      <c r="HH114" s="2"/>
      <c r="HI114" s="2"/>
      <c r="HJ114" s="2"/>
      <c r="HK114" s="2"/>
      <c r="HL114" s="2"/>
      <c r="HM114" s="2" t="s">
        <v>3</v>
      </c>
      <c r="HN114" s="2" t="s">
        <v>3</v>
      </c>
      <c r="HO114" s="2" t="s">
        <v>3</v>
      </c>
      <c r="HP114" s="2" t="s">
        <v>3</v>
      </c>
      <c r="HQ114" s="2" t="s">
        <v>3</v>
      </c>
      <c r="HR114" s="2"/>
      <c r="HS114" s="2">
        <v>0</v>
      </c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>
        <v>0</v>
      </c>
      <c r="IL114" s="2"/>
      <c r="IM114" s="2"/>
      <c r="IN114" s="2"/>
      <c r="IO114" s="2"/>
      <c r="IP114" s="2"/>
      <c r="IQ114" s="2"/>
      <c r="IR114" s="2"/>
      <c r="IS114" s="2"/>
      <c r="IT114" s="2"/>
      <c r="IU114" s="2"/>
    </row>
    <row r="115" spans="1:255" x14ac:dyDescent="0.2">
      <c r="A115">
        <v>17</v>
      </c>
      <c r="B115">
        <v>1</v>
      </c>
      <c r="C115">
        <f>ROW(SmtRes!A308)</f>
        <v>308</v>
      </c>
      <c r="D115">
        <f>ROW(EtalonRes!A312)</f>
        <v>312</v>
      </c>
      <c r="E115" t="s">
        <v>3</v>
      </c>
      <c r="F115" t="s">
        <v>129</v>
      </c>
      <c r="G115" t="s">
        <v>130</v>
      </c>
      <c r="H115" t="s">
        <v>52</v>
      </c>
      <c r="I115">
        <f>ROUND(ROUND(35/100,4)*0,9)</f>
        <v>0</v>
      </c>
      <c r="J115">
        <v>0</v>
      </c>
      <c r="K115">
        <f>ROUND(ROUND(35/100,4)*0,9)</f>
        <v>0</v>
      </c>
      <c r="O115">
        <f t="shared" si="125"/>
        <v>0</v>
      </c>
      <c r="P115">
        <f t="shared" si="126"/>
        <v>0</v>
      </c>
      <c r="Q115">
        <f>(ROUND((ROUND(((((ET115*1.25)*1.1))*AV115*I115),2)*BB115),2)+ROUND((ROUND(((AE115-(((EU115*1.25)*1.1)))*AV115*I115),2)*BS115),2))</f>
        <v>0</v>
      </c>
      <c r="R115">
        <f t="shared" si="127"/>
        <v>0</v>
      </c>
      <c r="S115">
        <f t="shared" si="128"/>
        <v>0</v>
      </c>
      <c r="T115">
        <f t="shared" si="129"/>
        <v>0</v>
      </c>
      <c r="U115">
        <f t="shared" si="130"/>
        <v>0</v>
      </c>
      <c r="V115">
        <f t="shared" si="131"/>
        <v>0</v>
      </c>
      <c r="W115">
        <f t="shared" si="132"/>
        <v>0</v>
      </c>
      <c r="X115">
        <f t="shared" si="133"/>
        <v>0</v>
      </c>
      <c r="Y115">
        <f t="shared" si="134"/>
        <v>0</v>
      </c>
      <c r="AA115">
        <v>-1</v>
      </c>
      <c r="AB115">
        <f t="shared" si="135"/>
        <v>864.60299999999995</v>
      </c>
      <c r="AC115">
        <f t="shared" si="136"/>
        <v>60.91</v>
      </c>
      <c r="AD115">
        <f>ROUND((((((ET115*1.25)*1.1))-(((EU115*1.25)*1.1)))+AE115),6)</f>
        <v>112.43375</v>
      </c>
      <c r="AE115">
        <f>ROUND((((EU115*1.25)*1.1)),6)</f>
        <v>15.11125</v>
      </c>
      <c r="AF115">
        <f>ROUND((((EV115*1.15)*1.1)),6)</f>
        <v>691.25924999999995</v>
      </c>
      <c r="AG115">
        <f t="shared" si="137"/>
        <v>0</v>
      </c>
      <c r="AH115">
        <f>(((EW115*1.15)*1.1))</f>
        <v>54.774499999999996</v>
      </c>
      <c r="AI115">
        <f>(((EX115*1.25)*1.1))</f>
        <v>0</v>
      </c>
      <c r="AJ115">
        <f t="shared" si="138"/>
        <v>0</v>
      </c>
      <c r="AK115">
        <v>689.13</v>
      </c>
      <c r="AL115">
        <v>60.91</v>
      </c>
      <c r="AM115">
        <v>81.77</v>
      </c>
      <c r="AN115">
        <v>10.99</v>
      </c>
      <c r="AO115">
        <v>546.45000000000005</v>
      </c>
      <c r="AP115">
        <v>0</v>
      </c>
      <c r="AQ115">
        <v>43.3</v>
      </c>
      <c r="AR115">
        <v>0</v>
      </c>
      <c r="AS115">
        <v>0</v>
      </c>
      <c r="AT115">
        <v>109</v>
      </c>
      <c r="AU115">
        <v>61</v>
      </c>
      <c r="AV115">
        <v>1.0669999999999999</v>
      </c>
      <c r="AW115">
        <v>1</v>
      </c>
      <c r="AZ115">
        <v>1</v>
      </c>
      <c r="BA115">
        <v>54.99</v>
      </c>
      <c r="BB115">
        <v>15.67</v>
      </c>
      <c r="BC115">
        <v>7.7</v>
      </c>
      <c r="BD115" t="s">
        <v>3</v>
      </c>
      <c r="BE115" t="s">
        <v>3</v>
      </c>
      <c r="BF115" t="s">
        <v>3</v>
      </c>
      <c r="BG115" t="s">
        <v>3</v>
      </c>
      <c r="BH115">
        <v>0</v>
      </c>
      <c r="BI115">
        <v>1</v>
      </c>
      <c r="BJ115" t="s">
        <v>131</v>
      </c>
      <c r="BM115">
        <v>21</v>
      </c>
      <c r="BN115">
        <v>0</v>
      </c>
      <c r="BO115" t="s">
        <v>129</v>
      </c>
      <c r="BP115">
        <v>1</v>
      </c>
      <c r="BQ115">
        <v>30</v>
      </c>
      <c r="BR115">
        <v>0</v>
      </c>
      <c r="BS115">
        <v>54.99</v>
      </c>
      <c r="BT115">
        <v>1</v>
      </c>
      <c r="BU115">
        <v>1</v>
      </c>
      <c r="BV115">
        <v>1</v>
      </c>
      <c r="BW115">
        <v>1</v>
      </c>
      <c r="BX115">
        <v>1</v>
      </c>
      <c r="BY115" t="s">
        <v>3</v>
      </c>
      <c r="BZ115">
        <v>109</v>
      </c>
      <c r="CA115">
        <v>61</v>
      </c>
      <c r="CB115" t="s">
        <v>3</v>
      </c>
      <c r="CE115">
        <v>30</v>
      </c>
      <c r="CF115">
        <v>0</v>
      </c>
      <c r="CG115">
        <v>0</v>
      </c>
      <c r="CM115">
        <v>0</v>
      </c>
      <c r="CN115" t="s">
        <v>1044</v>
      </c>
      <c r="CO115">
        <v>0</v>
      </c>
      <c r="CP115">
        <f t="shared" si="139"/>
        <v>0</v>
      </c>
      <c r="CQ115">
        <f t="shared" si="140"/>
        <v>469.01</v>
      </c>
      <c r="CR115">
        <f>(ROUND((ROUND(((((ET115*1.25)*1.1))*AV115*1),2)*BB115),2)+ROUND((ROUND(((AE115-(((EU115*1.25)*1.1)))*AV115*1),2)*BS115),2))</f>
        <v>1879.93</v>
      </c>
      <c r="CS115">
        <f t="shared" si="141"/>
        <v>886.44</v>
      </c>
      <c r="CT115">
        <f t="shared" si="142"/>
        <v>40558.97</v>
      </c>
      <c r="CU115">
        <f t="shared" si="143"/>
        <v>0</v>
      </c>
      <c r="CV115">
        <f t="shared" si="144"/>
        <v>58.444391499999995</v>
      </c>
      <c r="CW115">
        <f t="shared" si="145"/>
        <v>0</v>
      </c>
      <c r="CX115">
        <f t="shared" si="146"/>
        <v>0</v>
      </c>
      <c r="CY115">
        <f t="shared" si="147"/>
        <v>0</v>
      </c>
      <c r="CZ115">
        <f t="shared" si="148"/>
        <v>0</v>
      </c>
      <c r="DB115">
        <v>45</v>
      </c>
      <c r="DC115" t="s">
        <v>3</v>
      </c>
      <c r="DD115" t="s">
        <v>3</v>
      </c>
      <c r="DE115" t="s">
        <v>25</v>
      </c>
      <c r="DF115" t="s">
        <v>25</v>
      </c>
      <c r="DG115" t="s">
        <v>26</v>
      </c>
      <c r="DH115" t="s">
        <v>3</v>
      </c>
      <c r="DI115" t="s">
        <v>26</v>
      </c>
      <c r="DJ115" t="s">
        <v>25</v>
      </c>
      <c r="DK115" t="s">
        <v>3</v>
      </c>
      <c r="DL115" t="s">
        <v>3</v>
      </c>
      <c r="DM115" t="s">
        <v>3</v>
      </c>
      <c r="DN115">
        <v>0</v>
      </c>
      <c r="DO115">
        <v>0</v>
      </c>
      <c r="DP115">
        <v>1</v>
      </c>
      <c r="DQ115">
        <v>1</v>
      </c>
      <c r="DU115">
        <v>1013</v>
      </c>
      <c r="DV115" t="s">
        <v>52</v>
      </c>
      <c r="DW115" t="s">
        <v>52</v>
      </c>
      <c r="DX115">
        <v>1</v>
      </c>
      <c r="DZ115" t="s">
        <v>3</v>
      </c>
      <c r="EA115" t="s">
        <v>3</v>
      </c>
      <c r="EB115" t="s">
        <v>3</v>
      </c>
      <c r="EC115" t="s">
        <v>3</v>
      </c>
      <c r="EE115">
        <v>58807897</v>
      </c>
      <c r="EF115">
        <v>30</v>
      </c>
      <c r="EG115" t="s">
        <v>27</v>
      </c>
      <c r="EH115">
        <v>0</v>
      </c>
      <c r="EI115" t="s">
        <v>3</v>
      </c>
      <c r="EJ115">
        <v>1</v>
      </c>
      <c r="EK115">
        <v>21</v>
      </c>
      <c r="EL115" t="s">
        <v>28</v>
      </c>
      <c r="EM115" t="s">
        <v>29</v>
      </c>
      <c r="EO115" t="s">
        <v>30</v>
      </c>
      <c r="EQ115">
        <v>1024</v>
      </c>
      <c r="ER115">
        <v>689.13</v>
      </c>
      <c r="ES115">
        <v>60.91</v>
      </c>
      <c r="ET115">
        <v>81.77</v>
      </c>
      <c r="EU115">
        <v>10.99</v>
      </c>
      <c r="EV115">
        <v>546.45000000000005</v>
      </c>
      <c r="EW115">
        <v>43.3</v>
      </c>
      <c r="EX115">
        <v>0</v>
      </c>
      <c r="EY115">
        <v>0</v>
      </c>
      <c r="FQ115">
        <v>0</v>
      </c>
      <c r="FR115">
        <v>0</v>
      </c>
      <c r="FS115">
        <v>0</v>
      </c>
      <c r="FX115">
        <v>109</v>
      </c>
      <c r="FY115">
        <v>61</v>
      </c>
      <c r="GA115" t="s">
        <v>3</v>
      </c>
      <c r="GD115">
        <v>1</v>
      </c>
      <c r="GF115">
        <v>961227791</v>
      </c>
      <c r="GG115">
        <v>2</v>
      </c>
      <c r="GH115">
        <v>1</v>
      </c>
      <c r="GI115">
        <v>2</v>
      </c>
      <c r="GJ115">
        <v>0</v>
      </c>
      <c r="GK115">
        <v>0</v>
      </c>
      <c r="GL115">
        <f t="shared" si="149"/>
        <v>0</v>
      </c>
      <c r="GM115">
        <f t="shared" si="150"/>
        <v>0</v>
      </c>
      <c r="GN115">
        <f t="shared" si="151"/>
        <v>0</v>
      </c>
      <c r="GO115">
        <f t="shared" si="152"/>
        <v>0</v>
      </c>
      <c r="GP115">
        <f t="shared" si="153"/>
        <v>0</v>
      </c>
      <c r="GR115">
        <v>0</v>
      </c>
      <c r="GS115">
        <v>3</v>
      </c>
      <c r="GT115">
        <v>0</v>
      </c>
      <c r="GU115" t="s">
        <v>3</v>
      </c>
      <c r="GV115">
        <f t="shared" si="154"/>
        <v>0</v>
      </c>
      <c r="GW115">
        <v>1</v>
      </c>
      <c r="GX115">
        <f t="shared" si="155"/>
        <v>0</v>
      </c>
      <c r="HA115">
        <v>0</v>
      </c>
      <c r="HB115">
        <v>0</v>
      </c>
      <c r="HC115">
        <f t="shared" si="156"/>
        <v>0</v>
      </c>
      <c r="HE115" t="s">
        <v>3</v>
      </c>
      <c r="HF115" t="s">
        <v>3</v>
      </c>
      <c r="HM115" t="s">
        <v>3</v>
      </c>
      <c r="HN115" t="s">
        <v>3</v>
      </c>
      <c r="HO115" t="s">
        <v>3</v>
      </c>
      <c r="HP115" t="s">
        <v>3</v>
      </c>
      <c r="HQ115" t="s">
        <v>3</v>
      </c>
      <c r="HS115">
        <v>0</v>
      </c>
      <c r="IK115">
        <v>0</v>
      </c>
    </row>
    <row r="116" spans="1:255" x14ac:dyDescent="0.2">
      <c r="A116" s="2">
        <v>18</v>
      </c>
      <c r="B116" s="2">
        <v>1</v>
      </c>
      <c r="C116" s="2">
        <v>293</v>
      </c>
      <c r="D116" s="2"/>
      <c r="E116" s="2" t="s">
        <v>3</v>
      </c>
      <c r="F116" s="2" t="s">
        <v>87</v>
      </c>
      <c r="G116" s="2" t="s">
        <v>132</v>
      </c>
      <c r="H116" s="2" t="s">
        <v>39</v>
      </c>
      <c r="I116" s="2">
        <f>I114*J116</f>
        <v>0</v>
      </c>
      <c r="J116" s="2">
        <v>31.428571000000002</v>
      </c>
      <c r="K116" s="2">
        <v>31.428571000000002</v>
      </c>
      <c r="L116" s="2"/>
      <c r="M116" s="2"/>
      <c r="N116" s="2"/>
      <c r="O116" s="2">
        <f t="shared" si="125"/>
        <v>0</v>
      </c>
      <c r="P116" s="2">
        <f t="shared" si="126"/>
        <v>0</v>
      </c>
      <c r="Q116" s="2">
        <f>(ROUND((ROUND(((ET116)*AV116*I116),2)*BB116),2)+ROUND((ROUND(((AE116-(EU116))*AV116*I116),2)*BS116),2))</f>
        <v>0</v>
      </c>
      <c r="R116" s="2">
        <f t="shared" si="127"/>
        <v>0</v>
      </c>
      <c r="S116" s="2">
        <f t="shared" si="128"/>
        <v>0</v>
      </c>
      <c r="T116" s="2">
        <f t="shared" si="129"/>
        <v>0</v>
      </c>
      <c r="U116" s="2">
        <f t="shared" si="130"/>
        <v>0</v>
      </c>
      <c r="V116" s="2">
        <f t="shared" si="131"/>
        <v>0</v>
      </c>
      <c r="W116" s="2">
        <f t="shared" si="132"/>
        <v>0</v>
      </c>
      <c r="X116" s="2">
        <f t="shared" si="133"/>
        <v>0</v>
      </c>
      <c r="Y116" s="2">
        <f t="shared" si="134"/>
        <v>0</v>
      </c>
      <c r="Z116" s="2"/>
      <c r="AA116" s="2">
        <v>-1</v>
      </c>
      <c r="AB116" s="2">
        <f t="shared" si="135"/>
        <v>22.71</v>
      </c>
      <c r="AC116" s="2">
        <f t="shared" si="136"/>
        <v>22.71</v>
      </c>
      <c r="AD116" s="2">
        <f>ROUND((((ET116)-(EU116))+AE116),6)</f>
        <v>0</v>
      </c>
      <c r="AE116" s="2">
        <f t="shared" ref="AE116:AF119" si="163">ROUND((EU116),6)</f>
        <v>0</v>
      </c>
      <c r="AF116" s="2">
        <f t="shared" si="163"/>
        <v>0</v>
      </c>
      <c r="AG116" s="2">
        <f t="shared" si="137"/>
        <v>0</v>
      </c>
      <c r="AH116" s="2">
        <f t="shared" ref="AH116:AI119" si="164">(EW116)</f>
        <v>0</v>
      </c>
      <c r="AI116" s="2">
        <f t="shared" si="164"/>
        <v>0</v>
      </c>
      <c r="AJ116" s="2">
        <f t="shared" si="138"/>
        <v>0</v>
      </c>
      <c r="AK116" s="2">
        <v>22.71</v>
      </c>
      <c r="AL116" s="2">
        <v>22.71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109</v>
      </c>
      <c r="AU116" s="2">
        <v>61</v>
      </c>
      <c r="AV116" s="2">
        <v>1</v>
      </c>
      <c r="AW116" s="2">
        <v>1</v>
      </c>
      <c r="AX116" s="2"/>
      <c r="AY116" s="2"/>
      <c r="AZ116" s="2">
        <v>1</v>
      </c>
      <c r="BA116" s="2">
        <v>1</v>
      </c>
      <c r="BB116" s="2">
        <v>1</v>
      </c>
      <c r="BC116" s="2">
        <v>1</v>
      </c>
      <c r="BD116" s="2" t="s">
        <v>3</v>
      </c>
      <c r="BE116" s="2" t="s">
        <v>3</v>
      </c>
      <c r="BF116" s="2" t="s">
        <v>3</v>
      </c>
      <c r="BG116" s="2" t="s">
        <v>3</v>
      </c>
      <c r="BH116" s="2">
        <v>3</v>
      </c>
      <c r="BI116" s="2">
        <v>1</v>
      </c>
      <c r="BJ116" s="2" t="s">
        <v>89</v>
      </c>
      <c r="BK116" s="2"/>
      <c r="BL116" s="2"/>
      <c r="BM116" s="2">
        <v>21</v>
      </c>
      <c r="BN116" s="2">
        <v>0</v>
      </c>
      <c r="BO116" s="2" t="s">
        <v>3</v>
      </c>
      <c r="BP116" s="2">
        <v>0</v>
      </c>
      <c r="BQ116" s="2">
        <v>30</v>
      </c>
      <c r="BR116" s="2">
        <v>0</v>
      </c>
      <c r="BS116" s="2">
        <v>1</v>
      </c>
      <c r="BT116" s="2">
        <v>1</v>
      </c>
      <c r="BU116" s="2">
        <v>1</v>
      </c>
      <c r="BV116" s="2">
        <v>1</v>
      </c>
      <c r="BW116" s="2">
        <v>1</v>
      </c>
      <c r="BX116" s="2">
        <v>1</v>
      </c>
      <c r="BY116" s="2" t="s">
        <v>3</v>
      </c>
      <c r="BZ116" s="2">
        <v>109</v>
      </c>
      <c r="CA116" s="2">
        <v>61</v>
      </c>
      <c r="CB116" s="2" t="s">
        <v>3</v>
      </c>
      <c r="CC116" s="2"/>
      <c r="CD116" s="2"/>
      <c r="CE116" s="2">
        <v>30</v>
      </c>
      <c r="CF116" s="2">
        <v>0</v>
      </c>
      <c r="CG116" s="2">
        <v>0</v>
      </c>
      <c r="CH116" s="2"/>
      <c r="CI116" s="2"/>
      <c r="CJ116" s="2"/>
      <c r="CK116" s="2"/>
      <c r="CL116" s="2"/>
      <c r="CM116" s="2">
        <v>0</v>
      </c>
      <c r="CN116" s="2" t="s">
        <v>3</v>
      </c>
      <c r="CO116" s="2">
        <v>0</v>
      </c>
      <c r="CP116" s="2">
        <f t="shared" si="139"/>
        <v>0</v>
      </c>
      <c r="CQ116" s="2">
        <f t="shared" si="140"/>
        <v>22.71</v>
      </c>
      <c r="CR116" s="2">
        <f>(ROUND((ROUND(((ET116)*AV116*1),2)*BB116),2)+ROUND((ROUND(((AE116-(EU116))*AV116*1),2)*BS116),2))</f>
        <v>0</v>
      </c>
      <c r="CS116" s="2">
        <f t="shared" si="141"/>
        <v>0</v>
      </c>
      <c r="CT116" s="2">
        <f t="shared" si="142"/>
        <v>0</v>
      </c>
      <c r="CU116" s="2">
        <f t="shared" si="143"/>
        <v>0</v>
      </c>
      <c r="CV116" s="2">
        <f t="shared" si="144"/>
        <v>0</v>
      </c>
      <c r="CW116" s="2">
        <f t="shared" si="145"/>
        <v>0</v>
      </c>
      <c r="CX116" s="2">
        <f t="shared" si="146"/>
        <v>0</v>
      </c>
      <c r="CY116" s="2">
        <f t="shared" si="147"/>
        <v>0</v>
      </c>
      <c r="CZ116" s="2">
        <f t="shared" si="148"/>
        <v>0</v>
      </c>
      <c r="DA116" s="2"/>
      <c r="DB116" s="2"/>
      <c r="DC116" s="2" t="s">
        <v>3</v>
      </c>
      <c r="DD116" s="2" t="s">
        <v>3</v>
      </c>
      <c r="DE116" s="2" t="s">
        <v>3</v>
      </c>
      <c r="DF116" s="2" t="s">
        <v>3</v>
      </c>
      <c r="DG116" s="2" t="s">
        <v>3</v>
      </c>
      <c r="DH116" s="2" t="s">
        <v>3</v>
      </c>
      <c r="DI116" s="2" t="s">
        <v>3</v>
      </c>
      <c r="DJ116" s="2" t="s">
        <v>3</v>
      </c>
      <c r="DK116" s="2" t="s">
        <v>3</v>
      </c>
      <c r="DL116" s="2" t="s">
        <v>3</v>
      </c>
      <c r="DM116" s="2" t="s">
        <v>3</v>
      </c>
      <c r="DN116" s="2">
        <v>0</v>
      </c>
      <c r="DO116" s="2">
        <v>0</v>
      </c>
      <c r="DP116" s="2">
        <v>1</v>
      </c>
      <c r="DQ116" s="2">
        <v>1</v>
      </c>
      <c r="DR116" s="2"/>
      <c r="DS116" s="2"/>
      <c r="DT116" s="2"/>
      <c r="DU116" s="2">
        <v>1010</v>
      </c>
      <c r="DV116" s="2" t="s">
        <v>39</v>
      </c>
      <c r="DW116" s="2" t="s">
        <v>39</v>
      </c>
      <c r="DX116" s="2">
        <v>1</v>
      </c>
      <c r="DY116" s="2"/>
      <c r="DZ116" s="2" t="s">
        <v>3</v>
      </c>
      <c r="EA116" s="2" t="s">
        <v>3</v>
      </c>
      <c r="EB116" s="2" t="s">
        <v>3</v>
      </c>
      <c r="EC116" s="2" t="s">
        <v>3</v>
      </c>
      <c r="ED116" s="2"/>
      <c r="EE116" s="2">
        <v>58807897</v>
      </c>
      <c r="EF116" s="2">
        <v>30</v>
      </c>
      <c r="EG116" s="2" t="s">
        <v>27</v>
      </c>
      <c r="EH116" s="2">
        <v>0</v>
      </c>
      <c r="EI116" s="2" t="s">
        <v>3</v>
      </c>
      <c r="EJ116" s="2">
        <v>1</v>
      </c>
      <c r="EK116" s="2">
        <v>21</v>
      </c>
      <c r="EL116" s="2" t="s">
        <v>28</v>
      </c>
      <c r="EM116" s="2" t="s">
        <v>29</v>
      </c>
      <c r="EN116" s="2"/>
      <c r="EO116" s="2" t="s">
        <v>3</v>
      </c>
      <c r="EP116" s="2"/>
      <c r="EQ116" s="2">
        <v>1024</v>
      </c>
      <c r="ER116" s="2">
        <v>22.71</v>
      </c>
      <c r="ES116" s="2">
        <v>22.71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>
        <v>0</v>
      </c>
      <c r="FR116" s="2">
        <v>0</v>
      </c>
      <c r="FS116" s="2">
        <v>0</v>
      </c>
      <c r="FT116" s="2"/>
      <c r="FU116" s="2"/>
      <c r="FV116" s="2"/>
      <c r="FW116" s="2"/>
      <c r="FX116" s="2">
        <v>109</v>
      </c>
      <c r="FY116" s="2">
        <v>61</v>
      </c>
      <c r="FZ116" s="2"/>
      <c r="GA116" s="2" t="s">
        <v>3</v>
      </c>
      <c r="GB116" s="2"/>
      <c r="GC116" s="2"/>
      <c r="GD116" s="2">
        <v>1</v>
      </c>
      <c r="GE116" s="2"/>
      <c r="GF116" s="2">
        <v>-1476845966</v>
      </c>
      <c r="GG116" s="2">
        <v>2</v>
      </c>
      <c r="GH116" s="2">
        <v>1</v>
      </c>
      <c r="GI116" s="2">
        <v>-2</v>
      </c>
      <c r="GJ116" s="2">
        <v>0</v>
      </c>
      <c r="GK116" s="2">
        <v>0</v>
      </c>
      <c r="GL116" s="2">
        <f t="shared" si="149"/>
        <v>0</v>
      </c>
      <c r="GM116" s="2">
        <f t="shared" si="150"/>
        <v>0</v>
      </c>
      <c r="GN116" s="2">
        <f t="shared" si="151"/>
        <v>0</v>
      </c>
      <c r="GO116" s="2">
        <f t="shared" si="152"/>
        <v>0</v>
      </c>
      <c r="GP116" s="2">
        <f t="shared" si="153"/>
        <v>0</v>
      </c>
      <c r="GQ116" s="2"/>
      <c r="GR116" s="2">
        <v>0</v>
      </c>
      <c r="GS116" s="2">
        <v>3</v>
      </c>
      <c r="GT116" s="2">
        <v>0</v>
      </c>
      <c r="GU116" s="2" t="s">
        <v>3</v>
      </c>
      <c r="GV116" s="2">
        <f t="shared" si="154"/>
        <v>0</v>
      </c>
      <c r="GW116" s="2">
        <v>1</v>
      </c>
      <c r="GX116" s="2">
        <f t="shared" si="155"/>
        <v>0</v>
      </c>
      <c r="GY116" s="2"/>
      <c r="GZ116" s="2"/>
      <c r="HA116" s="2">
        <v>0</v>
      </c>
      <c r="HB116" s="2">
        <v>0</v>
      </c>
      <c r="HC116" s="2">
        <f t="shared" si="156"/>
        <v>0</v>
      </c>
      <c r="HD116" s="2"/>
      <c r="HE116" s="2" t="s">
        <v>3</v>
      </c>
      <c r="HF116" s="2" t="s">
        <v>3</v>
      </c>
      <c r="HG116" s="2"/>
      <c r="HH116" s="2"/>
      <c r="HI116" s="2"/>
      <c r="HJ116" s="2"/>
      <c r="HK116" s="2"/>
      <c r="HL116" s="2"/>
      <c r="HM116" s="2" t="s">
        <v>3</v>
      </c>
      <c r="HN116" s="2" t="s">
        <v>3</v>
      </c>
      <c r="HO116" s="2" t="s">
        <v>3</v>
      </c>
      <c r="HP116" s="2" t="s">
        <v>3</v>
      </c>
      <c r="HQ116" s="2" t="s">
        <v>3</v>
      </c>
      <c r="HR116" s="2"/>
      <c r="HS116" s="2">
        <v>0</v>
      </c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>
        <v>0</v>
      </c>
      <c r="IL116" s="2"/>
      <c r="IM116" s="2"/>
      <c r="IN116" s="2"/>
      <c r="IO116" s="2"/>
      <c r="IP116" s="2"/>
      <c r="IQ116" s="2"/>
      <c r="IR116" s="2"/>
      <c r="IS116" s="2"/>
      <c r="IT116" s="2"/>
      <c r="IU116" s="2"/>
    </row>
    <row r="117" spans="1:255" x14ac:dyDescent="0.2">
      <c r="A117">
        <v>18</v>
      </c>
      <c r="B117">
        <v>1</v>
      </c>
      <c r="C117">
        <v>307</v>
      </c>
      <c r="E117" t="s">
        <v>3</v>
      </c>
      <c r="F117" t="s">
        <v>87</v>
      </c>
      <c r="G117" t="s">
        <v>132</v>
      </c>
      <c r="H117" t="s">
        <v>39</v>
      </c>
      <c r="I117">
        <f>I115*J117</f>
        <v>0</v>
      </c>
      <c r="J117">
        <v>31.428571000000002</v>
      </c>
      <c r="K117">
        <v>31.428571000000002</v>
      </c>
      <c r="O117">
        <f t="shared" si="125"/>
        <v>0</v>
      </c>
      <c r="P117">
        <f t="shared" si="126"/>
        <v>0</v>
      </c>
      <c r="Q117">
        <f>(ROUND((ROUND(((ET117)*AV117*I117),2)*BB117),2)+ROUND((ROUND(((AE117-(EU117))*AV117*I117),2)*BS117),2))</f>
        <v>0</v>
      </c>
      <c r="R117">
        <f t="shared" si="127"/>
        <v>0</v>
      </c>
      <c r="S117">
        <f t="shared" si="128"/>
        <v>0</v>
      </c>
      <c r="T117">
        <f t="shared" si="129"/>
        <v>0</v>
      </c>
      <c r="U117">
        <f t="shared" si="130"/>
        <v>0</v>
      </c>
      <c r="V117">
        <f t="shared" si="131"/>
        <v>0</v>
      </c>
      <c r="W117">
        <f t="shared" si="132"/>
        <v>0</v>
      </c>
      <c r="X117">
        <f t="shared" si="133"/>
        <v>0</v>
      </c>
      <c r="Y117">
        <f t="shared" si="134"/>
        <v>0</v>
      </c>
      <c r="AA117">
        <v>-1</v>
      </c>
      <c r="AB117">
        <f t="shared" si="135"/>
        <v>22.71</v>
      </c>
      <c r="AC117">
        <f t="shared" si="136"/>
        <v>22.71</v>
      </c>
      <c r="AD117">
        <f>ROUND((((ET117)-(EU117))+AE117),6)</f>
        <v>0</v>
      </c>
      <c r="AE117">
        <f t="shared" si="163"/>
        <v>0</v>
      </c>
      <c r="AF117">
        <f t="shared" si="163"/>
        <v>0</v>
      </c>
      <c r="AG117">
        <f t="shared" si="137"/>
        <v>0</v>
      </c>
      <c r="AH117">
        <f t="shared" si="164"/>
        <v>0</v>
      </c>
      <c r="AI117">
        <f t="shared" si="164"/>
        <v>0</v>
      </c>
      <c r="AJ117">
        <f t="shared" si="138"/>
        <v>0</v>
      </c>
      <c r="AK117">
        <v>22.71</v>
      </c>
      <c r="AL117">
        <v>22.71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109</v>
      </c>
      <c r="AU117">
        <v>61</v>
      </c>
      <c r="AV117">
        <v>1</v>
      </c>
      <c r="AW117">
        <v>1</v>
      </c>
      <c r="AZ117">
        <v>1</v>
      </c>
      <c r="BA117">
        <v>1</v>
      </c>
      <c r="BB117">
        <v>1</v>
      </c>
      <c r="BC117">
        <v>2.93</v>
      </c>
      <c r="BD117" t="s">
        <v>3</v>
      </c>
      <c r="BE117" t="s">
        <v>3</v>
      </c>
      <c r="BF117" t="s">
        <v>3</v>
      </c>
      <c r="BG117" t="s">
        <v>3</v>
      </c>
      <c r="BH117">
        <v>3</v>
      </c>
      <c r="BI117">
        <v>1</v>
      </c>
      <c r="BJ117" t="s">
        <v>89</v>
      </c>
      <c r="BM117">
        <v>21</v>
      </c>
      <c r="BN117">
        <v>0</v>
      </c>
      <c r="BO117" t="s">
        <v>87</v>
      </c>
      <c r="BP117">
        <v>1</v>
      </c>
      <c r="BQ117">
        <v>30</v>
      </c>
      <c r="BR117">
        <v>0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 t="s">
        <v>3</v>
      </c>
      <c r="BZ117">
        <v>109</v>
      </c>
      <c r="CA117">
        <v>61</v>
      </c>
      <c r="CB117" t="s">
        <v>3</v>
      </c>
      <c r="CE117">
        <v>30</v>
      </c>
      <c r="CF117">
        <v>0</v>
      </c>
      <c r="CG117">
        <v>0</v>
      </c>
      <c r="CM117">
        <v>0</v>
      </c>
      <c r="CN117" t="s">
        <v>3</v>
      </c>
      <c r="CO117">
        <v>0</v>
      </c>
      <c r="CP117">
        <f t="shared" si="139"/>
        <v>0</v>
      </c>
      <c r="CQ117">
        <f t="shared" si="140"/>
        <v>66.540000000000006</v>
      </c>
      <c r="CR117">
        <f>(ROUND((ROUND(((ET117)*AV117*1),2)*BB117),2)+ROUND((ROUND(((AE117-(EU117))*AV117*1),2)*BS117),2))</f>
        <v>0</v>
      </c>
      <c r="CS117">
        <f t="shared" si="141"/>
        <v>0</v>
      </c>
      <c r="CT117">
        <f t="shared" si="142"/>
        <v>0</v>
      </c>
      <c r="CU117">
        <f t="shared" si="143"/>
        <v>0</v>
      </c>
      <c r="CV117">
        <f t="shared" si="144"/>
        <v>0</v>
      </c>
      <c r="CW117">
        <f t="shared" si="145"/>
        <v>0</v>
      </c>
      <c r="CX117">
        <f t="shared" si="146"/>
        <v>0</v>
      </c>
      <c r="CY117">
        <f t="shared" si="147"/>
        <v>0</v>
      </c>
      <c r="CZ117">
        <f t="shared" si="148"/>
        <v>0</v>
      </c>
      <c r="DC117" t="s">
        <v>3</v>
      </c>
      <c r="DD117" t="s">
        <v>3</v>
      </c>
      <c r="DE117" t="s">
        <v>3</v>
      </c>
      <c r="DF117" t="s">
        <v>3</v>
      </c>
      <c r="DG117" t="s">
        <v>3</v>
      </c>
      <c r="DH117" t="s">
        <v>3</v>
      </c>
      <c r="DI117" t="s">
        <v>3</v>
      </c>
      <c r="DJ117" t="s">
        <v>3</v>
      </c>
      <c r="DK117" t="s">
        <v>3</v>
      </c>
      <c r="DL117" t="s">
        <v>3</v>
      </c>
      <c r="DM117" t="s">
        <v>3</v>
      </c>
      <c r="DN117">
        <v>0</v>
      </c>
      <c r="DO117">
        <v>0</v>
      </c>
      <c r="DP117">
        <v>1</v>
      </c>
      <c r="DQ117">
        <v>1</v>
      </c>
      <c r="DU117">
        <v>1010</v>
      </c>
      <c r="DV117" t="s">
        <v>39</v>
      </c>
      <c r="DW117" t="s">
        <v>39</v>
      </c>
      <c r="DX117">
        <v>1</v>
      </c>
      <c r="DZ117" t="s">
        <v>3</v>
      </c>
      <c r="EA117" t="s">
        <v>3</v>
      </c>
      <c r="EB117" t="s">
        <v>3</v>
      </c>
      <c r="EC117" t="s">
        <v>3</v>
      </c>
      <c r="EE117">
        <v>58807897</v>
      </c>
      <c r="EF117">
        <v>30</v>
      </c>
      <c r="EG117" t="s">
        <v>27</v>
      </c>
      <c r="EH117">
        <v>0</v>
      </c>
      <c r="EI117" t="s">
        <v>3</v>
      </c>
      <c r="EJ117">
        <v>1</v>
      </c>
      <c r="EK117">
        <v>21</v>
      </c>
      <c r="EL117" t="s">
        <v>28</v>
      </c>
      <c r="EM117" t="s">
        <v>29</v>
      </c>
      <c r="EO117" t="s">
        <v>3</v>
      </c>
      <c r="EQ117">
        <v>1024</v>
      </c>
      <c r="ER117">
        <v>22.71</v>
      </c>
      <c r="ES117">
        <v>22.71</v>
      </c>
      <c r="ET117">
        <v>0</v>
      </c>
      <c r="EU117">
        <v>0</v>
      </c>
      <c r="EV117">
        <v>0</v>
      </c>
      <c r="EW117">
        <v>0</v>
      </c>
      <c r="EX117">
        <v>0</v>
      </c>
      <c r="FQ117">
        <v>0</v>
      </c>
      <c r="FR117">
        <v>0</v>
      </c>
      <c r="FS117">
        <v>0</v>
      </c>
      <c r="FX117">
        <v>109</v>
      </c>
      <c r="FY117">
        <v>61</v>
      </c>
      <c r="GA117" t="s">
        <v>3</v>
      </c>
      <c r="GD117">
        <v>1</v>
      </c>
      <c r="GF117">
        <v>-1476845966</v>
      </c>
      <c r="GG117">
        <v>2</v>
      </c>
      <c r="GH117">
        <v>1</v>
      </c>
      <c r="GI117">
        <v>2</v>
      </c>
      <c r="GJ117">
        <v>0</v>
      </c>
      <c r="GK117">
        <v>0</v>
      </c>
      <c r="GL117">
        <f t="shared" si="149"/>
        <v>0</v>
      </c>
      <c r="GM117">
        <f t="shared" si="150"/>
        <v>0</v>
      </c>
      <c r="GN117">
        <f t="shared" si="151"/>
        <v>0</v>
      </c>
      <c r="GO117">
        <f t="shared" si="152"/>
        <v>0</v>
      </c>
      <c r="GP117">
        <f t="shared" si="153"/>
        <v>0</v>
      </c>
      <c r="GR117">
        <v>0</v>
      </c>
      <c r="GS117">
        <v>3</v>
      </c>
      <c r="GT117">
        <v>0</v>
      </c>
      <c r="GU117" t="s">
        <v>3</v>
      </c>
      <c r="GV117">
        <f t="shared" si="154"/>
        <v>0</v>
      </c>
      <c r="GW117">
        <v>1</v>
      </c>
      <c r="GX117">
        <f t="shared" si="155"/>
        <v>0</v>
      </c>
      <c r="HA117">
        <v>0</v>
      </c>
      <c r="HB117">
        <v>0</v>
      </c>
      <c r="HC117">
        <f t="shared" si="156"/>
        <v>0</v>
      </c>
      <c r="HE117" t="s">
        <v>3</v>
      </c>
      <c r="HF117" t="s">
        <v>3</v>
      </c>
      <c r="HM117" t="s">
        <v>3</v>
      </c>
      <c r="HN117" t="s">
        <v>3</v>
      </c>
      <c r="HO117" t="s">
        <v>3</v>
      </c>
      <c r="HP117" t="s">
        <v>3</v>
      </c>
      <c r="HQ117" t="s">
        <v>3</v>
      </c>
      <c r="HS117">
        <v>0</v>
      </c>
      <c r="IK117">
        <v>0</v>
      </c>
    </row>
    <row r="118" spans="1:255" x14ac:dyDescent="0.2">
      <c r="A118" s="2">
        <v>18</v>
      </c>
      <c r="B118" s="2">
        <v>1</v>
      </c>
      <c r="C118" s="2">
        <v>294</v>
      </c>
      <c r="D118" s="2"/>
      <c r="E118" s="2" t="s">
        <v>3</v>
      </c>
      <c r="F118" s="2" t="s">
        <v>133</v>
      </c>
      <c r="G118" s="2" t="s">
        <v>134</v>
      </c>
      <c r="H118" s="2" t="s">
        <v>34</v>
      </c>
      <c r="I118" s="2">
        <f>I114*J118</f>
        <v>0</v>
      </c>
      <c r="J118" s="2">
        <v>100</v>
      </c>
      <c r="K118" s="2">
        <v>100</v>
      </c>
      <c r="L118" s="2"/>
      <c r="M118" s="2"/>
      <c r="N118" s="2"/>
      <c r="O118" s="2">
        <f t="shared" si="125"/>
        <v>0</v>
      </c>
      <c r="P118" s="2">
        <f t="shared" si="126"/>
        <v>0</v>
      </c>
      <c r="Q118" s="2">
        <f>(ROUND((ROUND(((ET118)*AV118*I118),2)*BB118),2)+ROUND((ROUND(((AE118-(EU118))*AV118*I118),2)*BS118),2))</f>
        <v>0</v>
      </c>
      <c r="R118" s="2">
        <f t="shared" si="127"/>
        <v>0</v>
      </c>
      <c r="S118" s="2">
        <f t="shared" si="128"/>
        <v>0</v>
      </c>
      <c r="T118" s="2">
        <f t="shared" si="129"/>
        <v>0</v>
      </c>
      <c r="U118" s="2">
        <f t="shared" si="130"/>
        <v>0</v>
      </c>
      <c r="V118" s="2">
        <f t="shared" si="131"/>
        <v>0</v>
      </c>
      <c r="W118" s="2">
        <f t="shared" si="132"/>
        <v>0</v>
      </c>
      <c r="X118" s="2">
        <f t="shared" si="133"/>
        <v>0</v>
      </c>
      <c r="Y118" s="2">
        <f t="shared" si="134"/>
        <v>0</v>
      </c>
      <c r="Z118" s="2"/>
      <c r="AA118" s="2">
        <v>-1</v>
      </c>
      <c r="AB118" s="2">
        <f t="shared" si="135"/>
        <v>76.08</v>
      </c>
      <c r="AC118" s="2">
        <f t="shared" si="136"/>
        <v>76.08</v>
      </c>
      <c r="AD118" s="2">
        <f>ROUND((((ET118)-(EU118))+AE118),6)</f>
        <v>0</v>
      </c>
      <c r="AE118" s="2">
        <f t="shared" si="163"/>
        <v>0</v>
      </c>
      <c r="AF118" s="2">
        <f t="shared" si="163"/>
        <v>0</v>
      </c>
      <c r="AG118" s="2">
        <f t="shared" si="137"/>
        <v>0</v>
      </c>
      <c r="AH118" s="2">
        <f t="shared" si="164"/>
        <v>0</v>
      </c>
      <c r="AI118" s="2">
        <f t="shared" si="164"/>
        <v>0</v>
      </c>
      <c r="AJ118" s="2">
        <f t="shared" si="138"/>
        <v>0</v>
      </c>
      <c r="AK118" s="2">
        <v>76.08</v>
      </c>
      <c r="AL118" s="2">
        <v>76.08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109</v>
      </c>
      <c r="AU118" s="2">
        <v>61</v>
      </c>
      <c r="AV118" s="2">
        <v>1</v>
      </c>
      <c r="AW118" s="2">
        <v>1</v>
      </c>
      <c r="AX118" s="2"/>
      <c r="AY118" s="2"/>
      <c r="AZ118" s="2">
        <v>1</v>
      </c>
      <c r="BA118" s="2">
        <v>1</v>
      </c>
      <c r="BB118" s="2">
        <v>1</v>
      </c>
      <c r="BC118" s="2">
        <v>1</v>
      </c>
      <c r="BD118" s="2" t="s">
        <v>3</v>
      </c>
      <c r="BE118" s="2" t="s">
        <v>3</v>
      </c>
      <c r="BF118" s="2" t="s">
        <v>3</v>
      </c>
      <c r="BG118" s="2" t="s">
        <v>3</v>
      </c>
      <c r="BH118" s="2">
        <v>3</v>
      </c>
      <c r="BI118" s="2">
        <v>1</v>
      </c>
      <c r="BJ118" s="2" t="s">
        <v>135</v>
      </c>
      <c r="BK118" s="2"/>
      <c r="BL118" s="2"/>
      <c r="BM118" s="2">
        <v>21</v>
      </c>
      <c r="BN118" s="2">
        <v>0</v>
      </c>
      <c r="BO118" s="2" t="s">
        <v>3</v>
      </c>
      <c r="BP118" s="2">
        <v>0</v>
      </c>
      <c r="BQ118" s="2">
        <v>30</v>
      </c>
      <c r="BR118" s="2">
        <v>0</v>
      </c>
      <c r="BS118" s="2">
        <v>1</v>
      </c>
      <c r="BT118" s="2">
        <v>1</v>
      </c>
      <c r="BU118" s="2">
        <v>1</v>
      </c>
      <c r="BV118" s="2">
        <v>1</v>
      </c>
      <c r="BW118" s="2">
        <v>1</v>
      </c>
      <c r="BX118" s="2">
        <v>1</v>
      </c>
      <c r="BY118" s="2" t="s">
        <v>3</v>
      </c>
      <c r="BZ118" s="2">
        <v>109</v>
      </c>
      <c r="CA118" s="2">
        <v>61</v>
      </c>
      <c r="CB118" s="2" t="s">
        <v>3</v>
      </c>
      <c r="CC118" s="2"/>
      <c r="CD118" s="2"/>
      <c r="CE118" s="2">
        <v>30</v>
      </c>
      <c r="CF118" s="2">
        <v>0</v>
      </c>
      <c r="CG118" s="2">
        <v>0</v>
      </c>
      <c r="CH118" s="2"/>
      <c r="CI118" s="2"/>
      <c r="CJ118" s="2"/>
      <c r="CK118" s="2"/>
      <c r="CL118" s="2"/>
      <c r="CM118" s="2">
        <v>0</v>
      </c>
      <c r="CN118" s="2" t="s">
        <v>3</v>
      </c>
      <c r="CO118" s="2">
        <v>0</v>
      </c>
      <c r="CP118" s="2">
        <f t="shared" si="139"/>
        <v>0</v>
      </c>
      <c r="CQ118" s="2">
        <f t="shared" si="140"/>
        <v>76.08</v>
      </c>
      <c r="CR118" s="2">
        <f>(ROUND((ROUND(((ET118)*AV118*1),2)*BB118),2)+ROUND((ROUND(((AE118-(EU118))*AV118*1),2)*BS118),2))</f>
        <v>0</v>
      </c>
      <c r="CS118" s="2">
        <f t="shared" si="141"/>
        <v>0</v>
      </c>
      <c r="CT118" s="2">
        <f t="shared" si="142"/>
        <v>0</v>
      </c>
      <c r="CU118" s="2">
        <f t="shared" si="143"/>
        <v>0</v>
      </c>
      <c r="CV118" s="2">
        <f t="shared" si="144"/>
        <v>0</v>
      </c>
      <c r="CW118" s="2">
        <f t="shared" si="145"/>
        <v>0</v>
      </c>
      <c r="CX118" s="2">
        <f t="shared" si="146"/>
        <v>0</v>
      </c>
      <c r="CY118" s="2">
        <f t="shared" si="147"/>
        <v>0</v>
      </c>
      <c r="CZ118" s="2">
        <f t="shared" si="148"/>
        <v>0</v>
      </c>
      <c r="DA118" s="2"/>
      <c r="DB118" s="2"/>
      <c r="DC118" s="2" t="s">
        <v>3</v>
      </c>
      <c r="DD118" s="2" t="s">
        <v>3</v>
      </c>
      <c r="DE118" s="2" t="s">
        <v>3</v>
      </c>
      <c r="DF118" s="2" t="s">
        <v>3</v>
      </c>
      <c r="DG118" s="2" t="s">
        <v>3</v>
      </c>
      <c r="DH118" s="2" t="s">
        <v>3</v>
      </c>
      <c r="DI118" s="2" t="s">
        <v>3</v>
      </c>
      <c r="DJ118" s="2" t="s">
        <v>3</v>
      </c>
      <c r="DK118" s="2" t="s">
        <v>3</v>
      </c>
      <c r="DL118" s="2" t="s">
        <v>3</v>
      </c>
      <c r="DM118" s="2" t="s">
        <v>3</v>
      </c>
      <c r="DN118" s="2">
        <v>0</v>
      </c>
      <c r="DO118" s="2">
        <v>0</v>
      </c>
      <c r="DP118" s="2">
        <v>1</v>
      </c>
      <c r="DQ118" s="2">
        <v>1</v>
      </c>
      <c r="DR118" s="2"/>
      <c r="DS118" s="2"/>
      <c r="DT118" s="2"/>
      <c r="DU118" s="2">
        <v>1003</v>
      </c>
      <c r="DV118" s="2" t="s">
        <v>34</v>
      </c>
      <c r="DW118" s="2" t="s">
        <v>34</v>
      </c>
      <c r="DX118" s="2">
        <v>1</v>
      </c>
      <c r="DY118" s="2"/>
      <c r="DZ118" s="2" t="s">
        <v>3</v>
      </c>
      <c r="EA118" s="2" t="s">
        <v>3</v>
      </c>
      <c r="EB118" s="2" t="s">
        <v>3</v>
      </c>
      <c r="EC118" s="2" t="s">
        <v>3</v>
      </c>
      <c r="ED118" s="2"/>
      <c r="EE118" s="2">
        <v>58807897</v>
      </c>
      <c r="EF118" s="2">
        <v>30</v>
      </c>
      <c r="EG118" s="2" t="s">
        <v>27</v>
      </c>
      <c r="EH118" s="2">
        <v>0</v>
      </c>
      <c r="EI118" s="2" t="s">
        <v>3</v>
      </c>
      <c r="EJ118" s="2">
        <v>1</v>
      </c>
      <c r="EK118" s="2">
        <v>21</v>
      </c>
      <c r="EL118" s="2" t="s">
        <v>28</v>
      </c>
      <c r="EM118" s="2" t="s">
        <v>29</v>
      </c>
      <c r="EN118" s="2"/>
      <c r="EO118" s="2" t="s">
        <v>3</v>
      </c>
      <c r="EP118" s="2"/>
      <c r="EQ118" s="2">
        <v>1024</v>
      </c>
      <c r="ER118" s="2">
        <v>76.08</v>
      </c>
      <c r="ES118" s="2">
        <v>76.08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>
        <v>0</v>
      </c>
      <c r="FR118" s="2">
        <v>0</v>
      </c>
      <c r="FS118" s="2">
        <v>0</v>
      </c>
      <c r="FT118" s="2"/>
      <c r="FU118" s="2"/>
      <c r="FV118" s="2"/>
      <c r="FW118" s="2"/>
      <c r="FX118" s="2">
        <v>109</v>
      </c>
      <c r="FY118" s="2">
        <v>61</v>
      </c>
      <c r="FZ118" s="2"/>
      <c r="GA118" s="2" t="s">
        <v>3</v>
      </c>
      <c r="GB118" s="2"/>
      <c r="GC118" s="2"/>
      <c r="GD118" s="2">
        <v>1</v>
      </c>
      <c r="GE118" s="2"/>
      <c r="GF118" s="2">
        <v>744658172</v>
      </c>
      <c r="GG118" s="2">
        <v>2</v>
      </c>
      <c r="GH118" s="2">
        <v>1</v>
      </c>
      <c r="GI118" s="2">
        <v>-2</v>
      </c>
      <c r="GJ118" s="2">
        <v>0</v>
      </c>
      <c r="GK118" s="2">
        <v>0</v>
      </c>
      <c r="GL118" s="2">
        <f t="shared" si="149"/>
        <v>0</v>
      </c>
      <c r="GM118" s="2">
        <f t="shared" si="150"/>
        <v>0</v>
      </c>
      <c r="GN118" s="2">
        <f t="shared" si="151"/>
        <v>0</v>
      </c>
      <c r="GO118" s="2">
        <f t="shared" si="152"/>
        <v>0</v>
      </c>
      <c r="GP118" s="2">
        <f t="shared" si="153"/>
        <v>0</v>
      </c>
      <c r="GQ118" s="2"/>
      <c r="GR118" s="2">
        <v>0</v>
      </c>
      <c r="GS118" s="2">
        <v>3</v>
      </c>
      <c r="GT118" s="2">
        <v>0</v>
      </c>
      <c r="GU118" s="2" t="s">
        <v>3</v>
      </c>
      <c r="GV118" s="2">
        <f t="shared" si="154"/>
        <v>0</v>
      </c>
      <c r="GW118" s="2">
        <v>1</v>
      </c>
      <c r="GX118" s="2">
        <f t="shared" si="155"/>
        <v>0</v>
      </c>
      <c r="GY118" s="2"/>
      <c r="GZ118" s="2"/>
      <c r="HA118" s="2">
        <v>0</v>
      </c>
      <c r="HB118" s="2">
        <v>0</v>
      </c>
      <c r="HC118" s="2">
        <f t="shared" si="156"/>
        <v>0</v>
      </c>
      <c r="HD118" s="2"/>
      <c r="HE118" s="2" t="s">
        <v>3</v>
      </c>
      <c r="HF118" s="2" t="s">
        <v>3</v>
      </c>
      <c r="HG118" s="2"/>
      <c r="HH118" s="2"/>
      <c r="HI118" s="2"/>
      <c r="HJ118" s="2"/>
      <c r="HK118" s="2"/>
      <c r="HL118" s="2"/>
      <c r="HM118" s="2" t="s">
        <v>3</v>
      </c>
      <c r="HN118" s="2" t="s">
        <v>3</v>
      </c>
      <c r="HO118" s="2" t="s">
        <v>3</v>
      </c>
      <c r="HP118" s="2" t="s">
        <v>3</v>
      </c>
      <c r="HQ118" s="2" t="s">
        <v>3</v>
      </c>
      <c r="HR118" s="2"/>
      <c r="HS118" s="2">
        <v>0</v>
      </c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>
        <v>0</v>
      </c>
      <c r="IL118" s="2"/>
      <c r="IM118" s="2"/>
      <c r="IN118" s="2"/>
      <c r="IO118" s="2"/>
      <c r="IP118" s="2"/>
      <c r="IQ118" s="2"/>
      <c r="IR118" s="2"/>
      <c r="IS118" s="2"/>
      <c r="IT118" s="2"/>
      <c r="IU118" s="2"/>
    </row>
    <row r="119" spans="1:255" x14ac:dyDescent="0.2">
      <c r="A119">
        <v>18</v>
      </c>
      <c r="B119">
        <v>1</v>
      </c>
      <c r="C119">
        <v>308</v>
      </c>
      <c r="E119" t="s">
        <v>3</v>
      </c>
      <c r="F119" t="s">
        <v>133</v>
      </c>
      <c r="G119" t="s">
        <v>134</v>
      </c>
      <c r="H119" t="s">
        <v>34</v>
      </c>
      <c r="I119">
        <f>I115*J119</f>
        <v>0</v>
      </c>
      <c r="J119">
        <v>100</v>
      </c>
      <c r="K119">
        <v>100</v>
      </c>
      <c r="O119">
        <f t="shared" si="125"/>
        <v>0</v>
      </c>
      <c r="P119">
        <f t="shared" si="126"/>
        <v>0</v>
      </c>
      <c r="Q119">
        <f>(ROUND((ROUND(((ET119)*AV119*I119),2)*BB119),2)+ROUND((ROUND(((AE119-(EU119))*AV119*I119),2)*BS119),2))</f>
        <v>0</v>
      </c>
      <c r="R119">
        <f t="shared" si="127"/>
        <v>0</v>
      </c>
      <c r="S119">
        <f t="shared" si="128"/>
        <v>0</v>
      </c>
      <c r="T119">
        <f t="shared" si="129"/>
        <v>0</v>
      </c>
      <c r="U119">
        <f t="shared" si="130"/>
        <v>0</v>
      </c>
      <c r="V119">
        <f t="shared" si="131"/>
        <v>0</v>
      </c>
      <c r="W119">
        <f t="shared" si="132"/>
        <v>0</v>
      </c>
      <c r="X119">
        <f t="shared" si="133"/>
        <v>0</v>
      </c>
      <c r="Y119">
        <f t="shared" si="134"/>
        <v>0</v>
      </c>
      <c r="AA119">
        <v>-1</v>
      </c>
      <c r="AB119">
        <f t="shared" si="135"/>
        <v>76.08</v>
      </c>
      <c r="AC119">
        <f t="shared" si="136"/>
        <v>76.08</v>
      </c>
      <c r="AD119">
        <f>ROUND((((ET119)-(EU119))+AE119),6)</f>
        <v>0</v>
      </c>
      <c r="AE119">
        <f t="shared" si="163"/>
        <v>0</v>
      </c>
      <c r="AF119">
        <f t="shared" si="163"/>
        <v>0</v>
      </c>
      <c r="AG119">
        <f t="shared" si="137"/>
        <v>0</v>
      </c>
      <c r="AH119">
        <f t="shared" si="164"/>
        <v>0</v>
      </c>
      <c r="AI119">
        <f t="shared" si="164"/>
        <v>0</v>
      </c>
      <c r="AJ119">
        <f t="shared" si="138"/>
        <v>0</v>
      </c>
      <c r="AK119">
        <v>76.08</v>
      </c>
      <c r="AL119">
        <v>76.08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109</v>
      </c>
      <c r="AU119">
        <v>61</v>
      </c>
      <c r="AV119">
        <v>1</v>
      </c>
      <c r="AW119">
        <v>1</v>
      </c>
      <c r="AZ119">
        <v>1</v>
      </c>
      <c r="BA119">
        <v>1</v>
      </c>
      <c r="BB119">
        <v>1</v>
      </c>
      <c r="BC119">
        <v>13.16</v>
      </c>
      <c r="BD119" t="s">
        <v>3</v>
      </c>
      <c r="BE119" t="s">
        <v>3</v>
      </c>
      <c r="BF119" t="s">
        <v>3</v>
      </c>
      <c r="BG119" t="s">
        <v>3</v>
      </c>
      <c r="BH119">
        <v>3</v>
      </c>
      <c r="BI119">
        <v>1</v>
      </c>
      <c r="BJ119" t="s">
        <v>135</v>
      </c>
      <c r="BM119">
        <v>21</v>
      </c>
      <c r="BN119">
        <v>0</v>
      </c>
      <c r="BO119" t="s">
        <v>133</v>
      </c>
      <c r="BP119">
        <v>1</v>
      </c>
      <c r="BQ119">
        <v>30</v>
      </c>
      <c r="BR119">
        <v>0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 t="s">
        <v>3</v>
      </c>
      <c r="BZ119">
        <v>109</v>
      </c>
      <c r="CA119">
        <v>61</v>
      </c>
      <c r="CB119" t="s">
        <v>3</v>
      </c>
      <c r="CE119">
        <v>30</v>
      </c>
      <c r="CF119">
        <v>0</v>
      </c>
      <c r="CG119">
        <v>0</v>
      </c>
      <c r="CM119">
        <v>0</v>
      </c>
      <c r="CN119" t="s">
        <v>3</v>
      </c>
      <c r="CO119">
        <v>0</v>
      </c>
      <c r="CP119">
        <f t="shared" si="139"/>
        <v>0</v>
      </c>
      <c r="CQ119">
        <f t="shared" si="140"/>
        <v>1001.21</v>
      </c>
      <c r="CR119">
        <f>(ROUND((ROUND(((ET119)*AV119*1),2)*BB119),2)+ROUND((ROUND(((AE119-(EU119))*AV119*1),2)*BS119),2))</f>
        <v>0</v>
      </c>
      <c r="CS119">
        <f t="shared" si="141"/>
        <v>0</v>
      </c>
      <c r="CT119">
        <f t="shared" si="142"/>
        <v>0</v>
      </c>
      <c r="CU119">
        <f t="shared" si="143"/>
        <v>0</v>
      </c>
      <c r="CV119">
        <f t="shared" si="144"/>
        <v>0</v>
      </c>
      <c r="CW119">
        <f t="shared" si="145"/>
        <v>0</v>
      </c>
      <c r="CX119">
        <f t="shared" si="146"/>
        <v>0</v>
      </c>
      <c r="CY119">
        <f t="shared" si="147"/>
        <v>0</v>
      </c>
      <c r="CZ119">
        <f t="shared" si="148"/>
        <v>0</v>
      </c>
      <c r="DC119" t="s">
        <v>3</v>
      </c>
      <c r="DD119" t="s">
        <v>3</v>
      </c>
      <c r="DE119" t="s">
        <v>3</v>
      </c>
      <c r="DF119" t="s">
        <v>3</v>
      </c>
      <c r="DG119" t="s">
        <v>3</v>
      </c>
      <c r="DH119" t="s">
        <v>3</v>
      </c>
      <c r="DI119" t="s">
        <v>3</v>
      </c>
      <c r="DJ119" t="s">
        <v>3</v>
      </c>
      <c r="DK119" t="s">
        <v>3</v>
      </c>
      <c r="DL119" t="s">
        <v>3</v>
      </c>
      <c r="DM119" t="s">
        <v>3</v>
      </c>
      <c r="DN119">
        <v>0</v>
      </c>
      <c r="DO119">
        <v>0</v>
      </c>
      <c r="DP119">
        <v>1</v>
      </c>
      <c r="DQ119">
        <v>1</v>
      </c>
      <c r="DU119">
        <v>1003</v>
      </c>
      <c r="DV119" t="s">
        <v>34</v>
      </c>
      <c r="DW119" t="s">
        <v>34</v>
      </c>
      <c r="DX119">
        <v>1</v>
      </c>
      <c r="DZ119" t="s">
        <v>3</v>
      </c>
      <c r="EA119" t="s">
        <v>3</v>
      </c>
      <c r="EB119" t="s">
        <v>3</v>
      </c>
      <c r="EC119" t="s">
        <v>3</v>
      </c>
      <c r="EE119">
        <v>58807897</v>
      </c>
      <c r="EF119">
        <v>30</v>
      </c>
      <c r="EG119" t="s">
        <v>27</v>
      </c>
      <c r="EH119">
        <v>0</v>
      </c>
      <c r="EI119" t="s">
        <v>3</v>
      </c>
      <c r="EJ119">
        <v>1</v>
      </c>
      <c r="EK119">
        <v>21</v>
      </c>
      <c r="EL119" t="s">
        <v>28</v>
      </c>
      <c r="EM119" t="s">
        <v>29</v>
      </c>
      <c r="EO119" t="s">
        <v>3</v>
      </c>
      <c r="EQ119">
        <v>1024</v>
      </c>
      <c r="ER119">
        <v>76.08</v>
      </c>
      <c r="ES119">
        <v>76.08</v>
      </c>
      <c r="ET119">
        <v>0</v>
      </c>
      <c r="EU119">
        <v>0</v>
      </c>
      <c r="EV119">
        <v>0</v>
      </c>
      <c r="EW119">
        <v>0</v>
      </c>
      <c r="EX119">
        <v>0</v>
      </c>
      <c r="FQ119">
        <v>0</v>
      </c>
      <c r="FR119">
        <v>0</v>
      </c>
      <c r="FS119">
        <v>0</v>
      </c>
      <c r="FX119">
        <v>109</v>
      </c>
      <c r="FY119">
        <v>61</v>
      </c>
      <c r="GA119" t="s">
        <v>3</v>
      </c>
      <c r="GD119">
        <v>1</v>
      </c>
      <c r="GF119">
        <v>744658172</v>
      </c>
      <c r="GG119">
        <v>2</v>
      </c>
      <c r="GH119">
        <v>1</v>
      </c>
      <c r="GI119">
        <v>2</v>
      </c>
      <c r="GJ119">
        <v>0</v>
      </c>
      <c r="GK119">
        <v>0</v>
      </c>
      <c r="GL119">
        <f t="shared" si="149"/>
        <v>0</v>
      </c>
      <c r="GM119">
        <f t="shared" si="150"/>
        <v>0</v>
      </c>
      <c r="GN119">
        <f t="shared" si="151"/>
        <v>0</v>
      </c>
      <c r="GO119">
        <f t="shared" si="152"/>
        <v>0</v>
      </c>
      <c r="GP119">
        <f t="shared" si="153"/>
        <v>0</v>
      </c>
      <c r="GR119">
        <v>0</v>
      </c>
      <c r="GS119">
        <v>3</v>
      </c>
      <c r="GT119">
        <v>0</v>
      </c>
      <c r="GU119" t="s">
        <v>3</v>
      </c>
      <c r="GV119">
        <f t="shared" si="154"/>
        <v>0</v>
      </c>
      <c r="GW119">
        <v>1</v>
      </c>
      <c r="GX119">
        <f t="shared" si="155"/>
        <v>0</v>
      </c>
      <c r="HA119">
        <v>0</v>
      </c>
      <c r="HB119">
        <v>0</v>
      </c>
      <c r="HC119">
        <f t="shared" si="156"/>
        <v>0</v>
      </c>
      <c r="HE119" t="s">
        <v>3</v>
      </c>
      <c r="HF119" t="s">
        <v>3</v>
      </c>
      <c r="HM119" t="s">
        <v>3</v>
      </c>
      <c r="HN119" t="s">
        <v>3</v>
      </c>
      <c r="HO119" t="s">
        <v>3</v>
      </c>
      <c r="HP119" t="s">
        <v>3</v>
      </c>
      <c r="HQ119" t="s">
        <v>3</v>
      </c>
      <c r="HS119">
        <v>0</v>
      </c>
      <c r="IK119">
        <v>0</v>
      </c>
    </row>
    <row r="120" spans="1:255" x14ac:dyDescent="0.2">
      <c r="A120" s="2">
        <v>17</v>
      </c>
      <c r="B120" s="2">
        <v>1</v>
      </c>
      <c r="C120" s="2">
        <f>ROW(SmtRes!A318)</f>
        <v>318</v>
      </c>
      <c r="D120" s="2">
        <f>ROW(EtalonRes!A323)</f>
        <v>323</v>
      </c>
      <c r="E120" s="2" t="s">
        <v>136</v>
      </c>
      <c r="F120" s="2" t="s">
        <v>137</v>
      </c>
      <c r="G120" s="2" t="s">
        <v>138</v>
      </c>
      <c r="H120" s="2" t="s">
        <v>23</v>
      </c>
      <c r="I120" s="2">
        <f>ROUND(ROUND(50/100,4),9)</f>
        <v>0.5</v>
      </c>
      <c r="J120" s="2">
        <v>0</v>
      </c>
      <c r="K120" s="2">
        <f>ROUND(ROUND(50/100,4),9)</f>
        <v>0.5</v>
      </c>
      <c r="L120" s="2"/>
      <c r="M120" s="2"/>
      <c r="N120" s="2"/>
      <c r="O120" s="2">
        <f t="shared" si="125"/>
        <v>225.23</v>
      </c>
      <c r="P120" s="2">
        <f t="shared" si="126"/>
        <v>13.17</v>
      </c>
      <c r="Q120" s="2">
        <f>(ROUND((ROUND(((((ET120*1.25)*1.1))*AV120*I120),2)*BB120),2)+ROUND((ROUND(((AE120-(((EU120*1.25)*1.1)))*AV120*I120),2)*BS120),2))</f>
        <v>6.97</v>
      </c>
      <c r="R120" s="2">
        <f t="shared" si="127"/>
        <v>0.65</v>
      </c>
      <c r="S120" s="2">
        <f t="shared" si="128"/>
        <v>205.09</v>
      </c>
      <c r="T120" s="2">
        <f t="shared" si="129"/>
        <v>0</v>
      </c>
      <c r="U120" s="2">
        <f t="shared" si="130"/>
        <v>16.797700975000001</v>
      </c>
      <c r="V120" s="2">
        <f t="shared" si="131"/>
        <v>0</v>
      </c>
      <c r="W120" s="2">
        <f t="shared" si="132"/>
        <v>0</v>
      </c>
      <c r="X120" s="2">
        <f t="shared" si="133"/>
        <v>224.26</v>
      </c>
      <c r="Y120" s="2">
        <f t="shared" si="134"/>
        <v>125.5</v>
      </c>
      <c r="Z120" s="2"/>
      <c r="AA120" s="2">
        <v>59204062</v>
      </c>
      <c r="AB120" s="2">
        <f t="shared" si="135"/>
        <v>423.81335000000001</v>
      </c>
      <c r="AC120" s="2">
        <f>ROUND(((ES120*1)),6)</f>
        <v>26.33</v>
      </c>
      <c r="AD120" s="2">
        <f>ROUND((((((ET120*1.25)*1.1))-(((EU120*1.25)*1.1)))+AE120),6)</f>
        <v>13.0625</v>
      </c>
      <c r="AE120" s="2">
        <f>ROUND((((EU120*1.25)*1.1)),6)</f>
        <v>1.2237499999999999</v>
      </c>
      <c r="AF120" s="2">
        <f>ROUND((((EV120*1.15)*1.1)),6)</f>
        <v>384.42084999999997</v>
      </c>
      <c r="AG120" s="2">
        <f t="shared" si="137"/>
        <v>0</v>
      </c>
      <c r="AH120" s="2">
        <f>(((EW120*1.15)*1.1))</f>
        <v>31.485850000000003</v>
      </c>
      <c r="AI120" s="2">
        <f>(((EX120*1.25)*1.1))</f>
        <v>0</v>
      </c>
      <c r="AJ120" s="2">
        <f t="shared" si="138"/>
        <v>0</v>
      </c>
      <c r="AK120" s="2">
        <v>339.72</v>
      </c>
      <c r="AL120" s="2">
        <v>26.33</v>
      </c>
      <c r="AM120" s="2">
        <v>9.5</v>
      </c>
      <c r="AN120" s="2">
        <v>0.89</v>
      </c>
      <c r="AO120" s="2">
        <v>303.89</v>
      </c>
      <c r="AP120" s="2">
        <v>0</v>
      </c>
      <c r="AQ120" s="2">
        <v>24.89</v>
      </c>
      <c r="AR120" s="2">
        <v>0</v>
      </c>
      <c r="AS120" s="2">
        <v>0</v>
      </c>
      <c r="AT120" s="2">
        <v>109</v>
      </c>
      <c r="AU120" s="2">
        <v>61</v>
      </c>
      <c r="AV120" s="2">
        <v>1.0669999999999999</v>
      </c>
      <c r="AW120" s="2">
        <v>1</v>
      </c>
      <c r="AX120" s="2"/>
      <c r="AY120" s="2"/>
      <c r="AZ120" s="2">
        <v>1</v>
      </c>
      <c r="BA120" s="2">
        <v>1</v>
      </c>
      <c r="BB120" s="2">
        <v>1</v>
      </c>
      <c r="BC120" s="2">
        <v>1</v>
      </c>
      <c r="BD120" s="2" t="s">
        <v>3</v>
      </c>
      <c r="BE120" s="2" t="s">
        <v>3</v>
      </c>
      <c r="BF120" s="2" t="s">
        <v>3</v>
      </c>
      <c r="BG120" s="2" t="s">
        <v>3</v>
      </c>
      <c r="BH120" s="2">
        <v>0</v>
      </c>
      <c r="BI120" s="2">
        <v>1</v>
      </c>
      <c r="BJ120" s="2" t="s">
        <v>139</v>
      </c>
      <c r="BK120" s="2"/>
      <c r="BL120" s="2"/>
      <c r="BM120" s="2">
        <v>21</v>
      </c>
      <c r="BN120" s="2">
        <v>0</v>
      </c>
      <c r="BO120" s="2" t="s">
        <v>137</v>
      </c>
      <c r="BP120" s="2">
        <v>1</v>
      </c>
      <c r="BQ120" s="2">
        <v>30</v>
      </c>
      <c r="BR120" s="2">
        <v>0</v>
      </c>
      <c r="BS120" s="2">
        <v>1</v>
      </c>
      <c r="BT120" s="2">
        <v>1</v>
      </c>
      <c r="BU120" s="2">
        <v>1</v>
      </c>
      <c r="BV120" s="2">
        <v>1</v>
      </c>
      <c r="BW120" s="2">
        <v>1</v>
      </c>
      <c r="BX120" s="2">
        <v>1</v>
      </c>
      <c r="BY120" s="2" t="s">
        <v>3</v>
      </c>
      <c r="BZ120" s="2">
        <v>109</v>
      </c>
      <c r="CA120" s="2">
        <v>61</v>
      </c>
      <c r="CB120" s="2" t="s">
        <v>3</v>
      </c>
      <c r="CC120" s="2"/>
      <c r="CD120" s="2"/>
      <c r="CE120" s="2">
        <v>30</v>
      </c>
      <c r="CF120" s="2">
        <v>0</v>
      </c>
      <c r="CG120" s="2">
        <v>0</v>
      </c>
      <c r="CH120" s="2"/>
      <c r="CI120" s="2"/>
      <c r="CJ120" s="2"/>
      <c r="CK120" s="2"/>
      <c r="CL120" s="2"/>
      <c r="CM120" s="2">
        <v>0</v>
      </c>
      <c r="CN120" s="2" t="s">
        <v>1046</v>
      </c>
      <c r="CO120" s="2">
        <v>0</v>
      </c>
      <c r="CP120" s="2">
        <f t="shared" si="139"/>
        <v>225.23000000000002</v>
      </c>
      <c r="CQ120" s="2">
        <f t="shared" si="140"/>
        <v>26.33</v>
      </c>
      <c r="CR120" s="2">
        <f>(ROUND((ROUND(((((ET120*1.25)*1.1))*AV120*1),2)*BB120),2)+ROUND((ROUND(((AE120-(((EU120*1.25)*1.1)))*AV120*1),2)*BS120),2))</f>
        <v>13.94</v>
      </c>
      <c r="CS120" s="2">
        <f t="shared" si="141"/>
        <v>1.31</v>
      </c>
      <c r="CT120" s="2">
        <f t="shared" si="142"/>
        <v>410.18</v>
      </c>
      <c r="CU120" s="2">
        <f t="shared" si="143"/>
        <v>0</v>
      </c>
      <c r="CV120" s="2">
        <f t="shared" si="144"/>
        <v>33.595401950000003</v>
      </c>
      <c r="CW120" s="2">
        <f t="shared" si="145"/>
        <v>0</v>
      </c>
      <c r="CX120" s="2">
        <f t="shared" si="146"/>
        <v>0</v>
      </c>
      <c r="CY120" s="2">
        <f t="shared" si="147"/>
        <v>224.25659999999999</v>
      </c>
      <c r="CZ120" s="2">
        <f t="shared" si="148"/>
        <v>125.50140000000002</v>
      </c>
      <c r="DA120" s="2"/>
      <c r="DB120" s="2">
        <v>47</v>
      </c>
      <c r="DC120" s="2" t="s">
        <v>3</v>
      </c>
      <c r="DD120" s="2" t="s">
        <v>140</v>
      </c>
      <c r="DE120" s="2" t="s">
        <v>25</v>
      </c>
      <c r="DF120" s="2" t="s">
        <v>25</v>
      </c>
      <c r="DG120" s="2" t="s">
        <v>26</v>
      </c>
      <c r="DH120" s="2" t="s">
        <v>3</v>
      </c>
      <c r="DI120" s="2" t="s">
        <v>26</v>
      </c>
      <c r="DJ120" s="2" t="s">
        <v>25</v>
      </c>
      <c r="DK120" s="2" t="s">
        <v>3</v>
      </c>
      <c r="DL120" s="2" t="s">
        <v>3</v>
      </c>
      <c r="DM120" s="2" t="s">
        <v>3</v>
      </c>
      <c r="DN120" s="2">
        <v>0</v>
      </c>
      <c r="DO120" s="2">
        <v>0</v>
      </c>
      <c r="DP120" s="2">
        <v>1</v>
      </c>
      <c r="DQ120" s="2">
        <v>1</v>
      </c>
      <c r="DR120" s="2"/>
      <c r="DS120" s="2"/>
      <c r="DT120" s="2"/>
      <c r="DU120" s="2">
        <v>1003</v>
      </c>
      <c r="DV120" s="2" t="s">
        <v>23</v>
      </c>
      <c r="DW120" s="2" t="s">
        <v>23</v>
      </c>
      <c r="DX120" s="2">
        <v>100</v>
      </c>
      <c r="DY120" s="2"/>
      <c r="DZ120" s="2" t="s">
        <v>3</v>
      </c>
      <c r="EA120" s="2" t="s">
        <v>3</v>
      </c>
      <c r="EB120" s="2" t="s">
        <v>3</v>
      </c>
      <c r="EC120" s="2" t="s">
        <v>3</v>
      </c>
      <c r="ED120" s="2"/>
      <c r="EE120" s="2">
        <v>58807897</v>
      </c>
      <c r="EF120" s="2">
        <v>30</v>
      </c>
      <c r="EG120" s="2" t="s">
        <v>27</v>
      </c>
      <c r="EH120" s="2">
        <v>0</v>
      </c>
      <c r="EI120" s="2" t="s">
        <v>3</v>
      </c>
      <c r="EJ120" s="2">
        <v>1</v>
      </c>
      <c r="EK120" s="2">
        <v>21</v>
      </c>
      <c r="EL120" s="2" t="s">
        <v>28</v>
      </c>
      <c r="EM120" s="2" t="s">
        <v>29</v>
      </c>
      <c r="EN120" s="2"/>
      <c r="EO120" s="2" t="s">
        <v>141</v>
      </c>
      <c r="EP120" s="2"/>
      <c r="EQ120" s="2">
        <v>0</v>
      </c>
      <c r="ER120" s="2">
        <v>339.72</v>
      </c>
      <c r="ES120" s="2">
        <v>26.33</v>
      </c>
      <c r="ET120" s="2">
        <v>9.5</v>
      </c>
      <c r="EU120" s="2">
        <v>0.89</v>
      </c>
      <c r="EV120" s="2">
        <v>303.89</v>
      </c>
      <c r="EW120" s="2">
        <v>24.89</v>
      </c>
      <c r="EX120" s="2">
        <v>0</v>
      </c>
      <c r="EY120" s="2">
        <v>0</v>
      </c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>
        <v>0</v>
      </c>
      <c r="FR120" s="2">
        <v>0</v>
      </c>
      <c r="FS120" s="2">
        <v>0</v>
      </c>
      <c r="FT120" s="2"/>
      <c r="FU120" s="2"/>
      <c r="FV120" s="2"/>
      <c r="FW120" s="2"/>
      <c r="FX120" s="2">
        <v>109</v>
      </c>
      <c r="FY120" s="2">
        <v>61</v>
      </c>
      <c r="FZ120" s="2"/>
      <c r="GA120" s="2" t="s">
        <v>3</v>
      </c>
      <c r="GB120" s="2"/>
      <c r="GC120" s="2"/>
      <c r="GD120" s="2">
        <v>1</v>
      </c>
      <c r="GE120" s="2"/>
      <c r="GF120" s="2">
        <v>119548696</v>
      </c>
      <c r="GG120" s="2">
        <v>2</v>
      </c>
      <c r="GH120" s="2">
        <v>1</v>
      </c>
      <c r="GI120" s="2">
        <v>2</v>
      </c>
      <c r="GJ120" s="2">
        <v>0</v>
      </c>
      <c r="GK120" s="2">
        <v>0</v>
      </c>
      <c r="GL120" s="2">
        <f t="shared" si="149"/>
        <v>0</v>
      </c>
      <c r="GM120" s="2">
        <f t="shared" si="150"/>
        <v>574.99</v>
      </c>
      <c r="GN120" s="2">
        <f t="shared" si="151"/>
        <v>574.99</v>
      </c>
      <c r="GO120" s="2">
        <f t="shared" si="152"/>
        <v>0</v>
      </c>
      <c r="GP120" s="2">
        <f t="shared" si="153"/>
        <v>0</v>
      </c>
      <c r="GQ120" s="2"/>
      <c r="GR120" s="2">
        <v>0</v>
      </c>
      <c r="GS120" s="2">
        <v>3</v>
      </c>
      <c r="GT120" s="2">
        <v>0</v>
      </c>
      <c r="GU120" s="2" t="s">
        <v>3</v>
      </c>
      <c r="GV120" s="2">
        <f t="shared" si="154"/>
        <v>0</v>
      </c>
      <c r="GW120" s="2">
        <v>1</v>
      </c>
      <c r="GX120" s="2">
        <f t="shared" si="155"/>
        <v>0</v>
      </c>
      <c r="GY120" s="2"/>
      <c r="GZ120" s="2"/>
      <c r="HA120" s="2">
        <v>0</v>
      </c>
      <c r="HB120" s="2">
        <v>0</v>
      </c>
      <c r="HC120" s="2">
        <f t="shared" si="156"/>
        <v>0</v>
      </c>
      <c r="HD120" s="2"/>
      <c r="HE120" s="2" t="s">
        <v>3</v>
      </c>
      <c r="HF120" s="2" t="s">
        <v>3</v>
      </c>
      <c r="HG120" s="2"/>
      <c r="HH120" s="2"/>
      <c r="HI120" s="2"/>
      <c r="HJ120" s="2"/>
      <c r="HK120" s="2"/>
      <c r="HL120" s="2"/>
      <c r="HM120" s="2" t="s">
        <v>3</v>
      </c>
      <c r="HN120" s="2" t="s">
        <v>3</v>
      </c>
      <c r="HO120" s="2" t="s">
        <v>3</v>
      </c>
      <c r="HP120" s="2" t="s">
        <v>3</v>
      </c>
      <c r="HQ120" s="2" t="s">
        <v>3</v>
      </c>
      <c r="HR120" s="2"/>
      <c r="HS120" s="2">
        <v>0</v>
      </c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>
        <v>0</v>
      </c>
      <c r="IL120" s="2"/>
      <c r="IM120" s="2"/>
      <c r="IN120" s="2"/>
      <c r="IO120" s="2"/>
      <c r="IP120" s="2"/>
      <c r="IQ120" s="2"/>
      <c r="IR120" s="2"/>
      <c r="IS120" s="2"/>
      <c r="IT120" s="2"/>
      <c r="IU120" s="2"/>
    </row>
    <row r="121" spans="1:255" x14ac:dyDescent="0.2">
      <c r="A121">
        <v>17</v>
      </c>
      <c r="B121">
        <v>1</v>
      </c>
      <c r="C121">
        <f>ROW(SmtRes!A328)</f>
        <v>328</v>
      </c>
      <c r="D121">
        <f>ROW(EtalonRes!A334)</f>
        <v>334</v>
      </c>
      <c r="E121" t="s">
        <v>136</v>
      </c>
      <c r="F121" t="s">
        <v>137</v>
      </c>
      <c r="G121" t="s">
        <v>138</v>
      </c>
      <c r="H121" t="s">
        <v>23</v>
      </c>
      <c r="I121">
        <f>ROUND(ROUND(50/100,4),9)</f>
        <v>0.5</v>
      </c>
      <c r="J121">
        <v>0</v>
      </c>
      <c r="K121">
        <f>ROUND(ROUND(50/100,4),9)</f>
        <v>0.5</v>
      </c>
      <c r="O121">
        <f t="shared" si="125"/>
        <v>11407.17</v>
      </c>
      <c r="P121">
        <f t="shared" si="126"/>
        <v>34.9</v>
      </c>
      <c r="Q121">
        <f>(ROUND((ROUND(((((ET121*1.25)*1.1))*AV121*I121),2)*BB121),2)+ROUND((ROUND(((AE121-(((EU121*1.25)*1.1)))*AV121*I121),2)*BS121),2))</f>
        <v>94.37</v>
      </c>
      <c r="R121">
        <f t="shared" si="127"/>
        <v>35.74</v>
      </c>
      <c r="S121">
        <f t="shared" si="128"/>
        <v>11277.9</v>
      </c>
      <c r="T121">
        <f t="shared" si="129"/>
        <v>0</v>
      </c>
      <c r="U121">
        <f t="shared" si="130"/>
        <v>16.797700975000001</v>
      </c>
      <c r="V121">
        <f t="shared" si="131"/>
        <v>0</v>
      </c>
      <c r="W121">
        <f t="shared" si="132"/>
        <v>0</v>
      </c>
      <c r="X121">
        <f t="shared" si="133"/>
        <v>12331.87</v>
      </c>
      <c r="Y121">
        <f t="shared" si="134"/>
        <v>6901.32</v>
      </c>
      <c r="AA121">
        <v>59204059</v>
      </c>
      <c r="AB121">
        <f t="shared" si="135"/>
        <v>423.81335000000001</v>
      </c>
      <c r="AC121">
        <f>ROUND(((ES121*1)),6)</f>
        <v>26.33</v>
      </c>
      <c r="AD121">
        <f>ROUND((((((ET121*1.25)*1.1))-(((EU121*1.25)*1.1)))+AE121),6)</f>
        <v>13.0625</v>
      </c>
      <c r="AE121">
        <f>ROUND((((EU121*1.25)*1.1)),6)</f>
        <v>1.2237499999999999</v>
      </c>
      <c r="AF121">
        <f>ROUND((((EV121*1.15)*1.1)),6)</f>
        <v>384.42084999999997</v>
      </c>
      <c r="AG121">
        <f t="shared" si="137"/>
        <v>0</v>
      </c>
      <c r="AH121">
        <f>(((EW121*1.15)*1.1))</f>
        <v>31.485850000000003</v>
      </c>
      <c r="AI121">
        <f>(((EX121*1.25)*1.1))</f>
        <v>0</v>
      </c>
      <c r="AJ121">
        <f t="shared" si="138"/>
        <v>0</v>
      </c>
      <c r="AK121">
        <v>339.72</v>
      </c>
      <c r="AL121">
        <v>26.33</v>
      </c>
      <c r="AM121">
        <v>9.5</v>
      </c>
      <c r="AN121">
        <v>0.89</v>
      </c>
      <c r="AO121">
        <v>303.89</v>
      </c>
      <c r="AP121">
        <v>0</v>
      </c>
      <c r="AQ121">
        <v>24.89</v>
      </c>
      <c r="AR121">
        <v>0</v>
      </c>
      <c r="AS121">
        <v>0</v>
      </c>
      <c r="AT121">
        <v>109</v>
      </c>
      <c r="AU121">
        <v>61</v>
      </c>
      <c r="AV121">
        <v>1.0669999999999999</v>
      </c>
      <c r="AW121">
        <v>1</v>
      </c>
      <c r="AZ121">
        <v>1</v>
      </c>
      <c r="BA121">
        <v>54.99</v>
      </c>
      <c r="BB121">
        <v>13.54</v>
      </c>
      <c r="BC121">
        <v>2.65</v>
      </c>
      <c r="BD121" t="s">
        <v>3</v>
      </c>
      <c r="BE121" t="s">
        <v>3</v>
      </c>
      <c r="BF121" t="s">
        <v>3</v>
      </c>
      <c r="BG121" t="s">
        <v>3</v>
      </c>
      <c r="BH121">
        <v>0</v>
      </c>
      <c r="BI121">
        <v>1</v>
      </c>
      <c r="BJ121" t="s">
        <v>139</v>
      </c>
      <c r="BM121">
        <v>21</v>
      </c>
      <c r="BN121">
        <v>0</v>
      </c>
      <c r="BO121" t="s">
        <v>137</v>
      </c>
      <c r="BP121">
        <v>1</v>
      </c>
      <c r="BQ121">
        <v>30</v>
      </c>
      <c r="BR121">
        <v>0</v>
      </c>
      <c r="BS121">
        <v>54.99</v>
      </c>
      <c r="BT121">
        <v>1</v>
      </c>
      <c r="BU121">
        <v>1</v>
      </c>
      <c r="BV121">
        <v>1</v>
      </c>
      <c r="BW121">
        <v>1</v>
      </c>
      <c r="BX121">
        <v>1</v>
      </c>
      <c r="BY121" t="s">
        <v>3</v>
      </c>
      <c r="BZ121">
        <v>109</v>
      </c>
      <c r="CA121">
        <v>61</v>
      </c>
      <c r="CB121" t="s">
        <v>3</v>
      </c>
      <c r="CE121">
        <v>30</v>
      </c>
      <c r="CF121">
        <v>0</v>
      </c>
      <c r="CG121">
        <v>0</v>
      </c>
      <c r="CM121">
        <v>0</v>
      </c>
      <c r="CN121" t="s">
        <v>1046</v>
      </c>
      <c r="CO121">
        <v>0</v>
      </c>
      <c r="CP121">
        <f t="shared" si="139"/>
        <v>11407.17</v>
      </c>
      <c r="CQ121">
        <f t="shared" si="140"/>
        <v>69.77</v>
      </c>
      <c r="CR121">
        <f>(ROUND((ROUND(((((ET121*1.25)*1.1))*AV121*1),2)*BB121),2)+ROUND((ROUND(((AE121-(((EU121*1.25)*1.1)))*AV121*1),2)*BS121),2))</f>
        <v>188.75</v>
      </c>
      <c r="CS121">
        <f t="shared" si="141"/>
        <v>72.040000000000006</v>
      </c>
      <c r="CT121">
        <f t="shared" si="142"/>
        <v>22555.8</v>
      </c>
      <c r="CU121">
        <f t="shared" si="143"/>
        <v>0</v>
      </c>
      <c r="CV121">
        <f t="shared" si="144"/>
        <v>33.595401950000003</v>
      </c>
      <c r="CW121">
        <f t="shared" si="145"/>
        <v>0</v>
      </c>
      <c r="CX121">
        <f t="shared" si="146"/>
        <v>0</v>
      </c>
      <c r="CY121">
        <f t="shared" si="147"/>
        <v>12331.8676</v>
      </c>
      <c r="CZ121">
        <f t="shared" si="148"/>
        <v>6901.3203999999996</v>
      </c>
      <c r="DB121">
        <v>49</v>
      </c>
      <c r="DC121" t="s">
        <v>3</v>
      </c>
      <c r="DD121" t="s">
        <v>140</v>
      </c>
      <c r="DE121" t="s">
        <v>25</v>
      </c>
      <c r="DF121" t="s">
        <v>25</v>
      </c>
      <c r="DG121" t="s">
        <v>26</v>
      </c>
      <c r="DH121" t="s">
        <v>3</v>
      </c>
      <c r="DI121" t="s">
        <v>26</v>
      </c>
      <c r="DJ121" t="s">
        <v>25</v>
      </c>
      <c r="DK121" t="s">
        <v>3</v>
      </c>
      <c r="DL121" t="s">
        <v>3</v>
      </c>
      <c r="DM121" t="s">
        <v>3</v>
      </c>
      <c r="DN121">
        <v>0</v>
      </c>
      <c r="DO121">
        <v>0</v>
      </c>
      <c r="DP121">
        <v>1</v>
      </c>
      <c r="DQ121">
        <v>1</v>
      </c>
      <c r="DU121">
        <v>1003</v>
      </c>
      <c r="DV121" t="s">
        <v>23</v>
      </c>
      <c r="DW121" t="s">
        <v>23</v>
      </c>
      <c r="DX121">
        <v>100</v>
      </c>
      <c r="DZ121" t="s">
        <v>3</v>
      </c>
      <c r="EA121" t="s">
        <v>3</v>
      </c>
      <c r="EB121" t="s">
        <v>3</v>
      </c>
      <c r="EC121" t="s">
        <v>3</v>
      </c>
      <c r="EE121">
        <v>58807897</v>
      </c>
      <c r="EF121">
        <v>30</v>
      </c>
      <c r="EG121" t="s">
        <v>27</v>
      </c>
      <c r="EH121">
        <v>0</v>
      </c>
      <c r="EI121" t="s">
        <v>3</v>
      </c>
      <c r="EJ121">
        <v>1</v>
      </c>
      <c r="EK121">
        <v>21</v>
      </c>
      <c r="EL121" t="s">
        <v>28</v>
      </c>
      <c r="EM121" t="s">
        <v>29</v>
      </c>
      <c r="EO121" t="s">
        <v>141</v>
      </c>
      <c r="EQ121">
        <v>0</v>
      </c>
      <c r="ER121">
        <v>339.72</v>
      </c>
      <c r="ES121">
        <v>26.33</v>
      </c>
      <c r="ET121">
        <v>9.5</v>
      </c>
      <c r="EU121">
        <v>0.89</v>
      </c>
      <c r="EV121">
        <v>303.89</v>
      </c>
      <c r="EW121">
        <v>24.89</v>
      </c>
      <c r="EX121">
        <v>0</v>
      </c>
      <c r="EY121">
        <v>0</v>
      </c>
      <c r="FQ121">
        <v>0</v>
      </c>
      <c r="FR121">
        <v>0</v>
      </c>
      <c r="FS121">
        <v>0</v>
      </c>
      <c r="FX121">
        <v>109</v>
      </c>
      <c r="FY121">
        <v>61</v>
      </c>
      <c r="GA121" t="s">
        <v>3</v>
      </c>
      <c r="GD121">
        <v>1</v>
      </c>
      <c r="GF121">
        <v>119548696</v>
      </c>
      <c r="GG121">
        <v>2</v>
      </c>
      <c r="GH121">
        <v>1</v>
      </c>
      <c r="GI121">
        <v>2</v>
      </c>
      <c r="GJ121">
        <v>0</v>
      </c>
      <c r="GK121">
        <v>0</v>
      </c>
      <c r="GL121">
        <f t="shared" si="149"/>
        <v>0</v>
      </c>
      <c r="GM121">
        <f t="shared" si="150"/>
        <v>30640.36</v>
      </c>
      <c r="GN121">
        <f t="shared" si="151"/>
        <v>30640.36</v>
      </c>
      <c r="GO121">
        <f t="shared" si="152"/>
        <v>0</v>
      </c>
      <c r="GP121">
        <f t="shared" si="153"/>
        <v>0</v>
      </c>
      <c r="GR121">
        <v>0</v>
      </c>
      <c r="GS121">
        <v>3</v>
      </c>
      <c r="GT121">
        <v>0</v>
      </c>
      <c r="GU121" t="s">
        <v>3</v>
      </c>
      <c r="GV121">
        <f t="shared" si="154"/>
        <v>0</v>
      </c>
      <c r="GW121">
        <v>1</v>
      </c>
      <c r="GX121">
        <f t="shared" si="155"/>
        <v>0</v>
      </c>
      <c r="HA121">
        <v>0</v>
      </c>
      <c r="HB121">
        <v>0</v>
      </c>
      <c r="HC121">
        <f t="shared" si="156"/>
        <v>0</v>
      </c>
      <c r="HE121" t="s">
        <v>3</v>
      </c>
      <c r="HF121" t="s">
        <v>3</v>
      </c>
      <c r="HM121" t="s">
        <v>3</v>
      </c>
      <c r="HN121" t="s">
        <v>3</v>
      </c>
      <c r="HO121" t="s">
        <v>3</v>
      </c>
      <c r="HP121" t="s">
        <v>3</v>
      </c>
      <c r="HQ121" t="s">
        <v>3</v>
      </c>
      <c r="HS121">
        <v>0</v>
      </c>
      <c r="IK121">
        <v>0</v>
      </c>
    </row>
    <row r="122" spans="1:255" x14ac:dyDescent="0.2">
      <c r="A122" s="2">
        <v>18</v>
      </c>
      <c r="B122" s="2">
        <v>1</v>
      </c>
      <c r="C122" s="2">
        <v>318</v>
      </c>
      <c r="D122" s="2"/>
      <c r="E122" s="2" t="s">
        <v>142</v>
      </c>
      <c r="F122" s="2" t="s">
        <v>143</v>
      </c>
      <c r="G122" s="2" t="s">
        <v>144</v>
      </c>
      <c r="H122" s="2" t="s">
        <v>34</v>
      </c>
      <c r="I122" s="2">
        <f>I120*J122</f>
        <v>50</v>
      </c>
      <c r="J122" s="2">
        <v>100</v>
      </c>
      <c r="K122" s="2">
        <v>100</v>
      </c>
      <c r="L122" s="2"/>
      <c r="M122" s="2"/>
      <c r="N122" s="2"/>
      <c r="O122" s="2">
        <f t="shared" si="125"/>
        <v>4266.5</v>
      </c>
      <c r="P122" s="2">
        <f t="shared" si="126"/>
        <v>4266.5</v>
      </c>
      <c r="Q122" s="2">
        <f>(ROUND((ROUND(((ET122)*AV122*I122),2)*BB122),2)+ROUND((ROUND(((AE122-(EU122))*AV122*I122),2)*BS122),2))</f>
        <v>0</v>
      </c>
      <c r="R122" s="2">
        <f t="shared" si="127"/>
        <v>0</v>
      </c>
      <c r="S122" s="2">
        <f t="shared" si="128"/>
        <v>0</v>
      </c>
      <c r="T122" s="2">
        <f t="shared" si="129"/>
        <v>0</v>
      </c>
      <c r="U122" s="2">
        <f t="shared" si="130"/>
        <v>0</v>
      </c>
      <c r="V122" s="2">
        <f t="shared" si="131"/>
        <v>0</v>
      </c>
      <c r="W122" s="2">
        <f t="shared" si="132"/>
        <v>0</v>
      </c>
      <c r="X122" s="2">
        <f t="shared" si="133"/>
        <v>0</v>
      </c>
      <c r="Y122" s="2">
        <f t="shared" si="134"/>
        <v>0</v>
      </c>
      <c r="Z122" s="2"/>
      <c r="AA122" s="2">
        <v>59204062</v>
      </c>
      <c r="AB122" s="2">
        <f t="shared" si="135"/>
        <v>85.33</v>
      </c>
      <c r="AC122" s="2">
        <f t="shared" ref="AC122:AC153" si="165">ROUND((ES122),6)</f>
        <v>85.33</v>
      </c>
      <c r="AD122" s="2">
        <f>ROUND((((ET122)-(EU122))+AE122),6)</f>
        <v>0</v>
      </c>
      <c r="AE122" s="2">
        <f t="shared" ref="AE122:AF125" si="166">ROUND((EU122),6)</f>
        <v>0</v>
      </c>
      <c r="AF122" s="2">
        <f t="shared" si="166"/>
        <v>0</v>
      </c>
      <c r="AG122" s="2">
        <f t="shared" si="137"/>
        <v>0</v>
      </c>
      <c r="AH122" s="2">
        <f t="shared" ref="AH122:AI125" si="167">(EW122)</f>
        <v>0</v>
      </c>
      <c r="AI122" s="2">
        <f t="shared" si="167"/>
        <v>0</v>
      </c>
      <c r="AJ122" s="2">
        <f t="shared" si="138"/>
        <v>0</v>
      </c>
      <c r="AK122" s="2">
        <v>85.33</v>
      </c>
      <c r="AL122" s="2">
        <v>85.33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109</v>
      </c>
      <c r="AU122" s="2">
        <v>61</v>
      </c>
      <c r="AV122" s="2">
        <v>1</v>
      </c>
      <c r="AW122" s="2">
        <v>1</v>
      </c>
      <c r="AX122" s="2"/>
      <c r="AY122" s="2"/>
      <c r="AZ122" s="2">
        <v>1</v>
      </c>
      <c r="BA122" s="2">
        <v>1</v>
      </c>
      <c r="BB122" s="2">
        <v>1</v>
      </c>
      <c r="BC122" s="2">
        <v>1</v>
      </c>
      <c r="BD122" s="2" t="s">
        <v>3</v>
      </c>
      <c r="BE122" s="2" t="s">
        <v>3</v>
      </c>
      <c r="BF122" s="2" t="s">
        <v>3</v>
      </c>
      <c r="BG122" s="2" t="s">
        <v>3</v>
      </c>
      <c r="BH122" s="2">
        <v>3</v>
      </c>
      <c r="BI122" s="2">
        <v>1</v>
      </c>
      <c r="BJ122" s="2" t="s">
        <v>145</v>
      </c>
      <c r="BK122" s="2"/>
      <c r="BL122" s="2"/>
      <c r="BM122" s="2">
        <v>21</v>
      </c>
      <c r="BN122" s="2">
        <v>0</v>
      </c>
      <c r="BO122" s="2" t="s">
        <v>3</v>
      </c>
      <c r="BP122" s="2">
        <v>0</v>
      </c>
      <c r="BQ122" s="2">
        <v>30</v>
      </c>
      <c r="BR122" s="2">
        <v>0</v>
      </c>
      <c r="BS122" s="2">
        <v>1</v>
      </c>
      <c r="BT122" s="2">
        <v>1</v>
      </c>
      <c r="BU122" s="2">
        <v>1</v>
      </c>
      <c r="BV122" s="2">
        <v>1</v>
      </c>
      <c r="BW122" s="2">
        <v>1</v>
      </c>
      <c r="BX122" s="2">
        <v>1</v>
      </c>
      <c r="BY122" s="2" t="s">
        <v>3</v>
      </c>
      <c r="BZ122" s="2">
        <v>109</v>
      </c>
      <c r="CA122" s="2">
        <v>61</v>
      </c>
      <c r="CB122" s="2" t="s">
        <v>3</v>
      </c>
      <c r="CC122" s="2"/>
      <c r="CD122" s="2"/>
      <c r="CE122" s="2">
        <v>30</v>
      </c>
      <c r="CF122" s="2">
        <v>0</v>
      </c>
      <c r="CG122" s="2">
        <v>0</v>
      </c>
      <c r="CH122" s="2"/>
      <c r="CI122" s="2"/>
      <c r="CJ122" s="2"/>
      <c r="CK122" s="2"/>
      <c r="CL122" s="2"/>
      <c r="CM122" s="2">
        <v>0</v>
      </c>
      <c r="CN122" s="2" t="s">
        <v>1047</v>
      </c>
      <c r="CO122" s="2">
        <v>0</v>
      </c>
      <c r="CP122" s="2">
        <f t="shared" si="139"/>
        <v>4266.5</v>
      </c>
      <c r="CQ122" s="2">
        <f t="shared" si="140"/>
        <v>85.33</v>
      </c>
      <c r="CR122" s="2">
        <f>(ROUND((ROUND(((ET122)*AV122*1),2)*BB122),2)+ROUND((ROUND(((AE122-(EU122))*AV122*1),2)*BS122),2))</f>
        <v>0</v>
      </c>
      <c r="CS122" s="2">
        <f t="shared" si="141"/>
        <v>0</v>
      </c>
      <c r="CT122" s="2">
        <f t="shared" si="142"/>
        <v>0</v>
      </c>
      <c r="CU122" s="2">
        <f t="shared" si="143"/>
        <v>0</v>
      </c>
      <c r="CV122" s="2">
        <f t="shared" si="144"/>
        <v>0</v>
      </c>
      <c r="CW122" s="2">
        <f t="shared" si="145"/>
        <v>0</v>
      </c>
      <c r="CX122" s="2">
        <f t="shared" si="146"/>
        <v>0</v>
      </c>
      <c r="CY122" s="2">
        <f t="shared" si="147"/>
        <v>0</v>
      </c>
      <c r="CZ122" s="2">
        <f t="shared" si="148"/>
        <v>0</v>
      </c>
      <c r="DA122" s="2"/>
      <c r="DB122" s="2"/>
      <c r="DC122" s="2" t="s">
        <v>3</v>
      </c>
      <c r="DD122" s="2" t="s">
        <v>3</v>
      </c>
      <c r="DE122" s="2" t="s">
        <v>3</v>
      </c>
      <c r="DF122" s="2" t="s">
        <v>3</v>
      </c>
      <c r="DG122" s="2" t="s">
        <v>3</v>
      </c>
      <c r="DH122" s="2" t="s">
        <v>3</v>
      </c>
      <c r="DI122" s="2" t="s">
        <v>3</v>
      </c>
      <c r="DJ122" s="2" t="s">
        <v>3</v>
      </c>
      <c r="DK122" s="2" t="s">
        <v>3</v>
      </c>
      <c r="DL122" s="2" t="s">
        <v>3</v>
      </c>
      <c r="DM122" s="2" t="s">
        <v>3</v>
      </c>
      <c r="DN122" s="2">
        <v>0</v>
      </c>
      <c r="DO122" s="2">
        <v>0</v>
      </c>
      <c r="DP122" s="2">
        <v>1</v>
      </c>
      <c r="DQ122" s="2">
        <v>1</v>
      </c>
      <c r="DR122" s="2"/>
      <c r="DS122" s="2"/>
      <c r="DT122" s="2"/>
      <c r="DU122" s="2">
        <v>1003</v>
      </c>
      <c r="DV122" s="2" t="s">
        <v>34</v>
      </c>
      <c r="DW122" s="2" t="s">
        <v>34</v>
      </c>
      <c r="DX122" s="2">
        <v>1</v>
      </c>
      <c r="DY122" s="2"/>
      <c r="DZ122" s="2" t="s">
        <v>3</v>
      </c>
      <c r="EA122" s="2" t="s">
        <v>3</v>
      </c>
      <c r="EB122" s="2" t="s">
        <v>3</v>
      </c>
      <c r="EC122" s="2" t="s">
        <v>3</v>
      </c>
      <c r="ED122" s="2"/>
      <c r="EE122" s="2">
        <v>58807897</v>
      </c>
      <c r="EF122" s="2">
        <v>30</v>
      </c>
      <c r="EG122" s="2" t="s">
        <v>27</v>
      </c>
      <c r="EH122" s="2">
        <v>0</v>
      </c>
      <c r="EI122" s="2" t="s">
        <v>3</v>
      </c>
      <c r="EJ122" s="2">
        <v>1</v>
      </c>
      <c r="EK122" s="2">
        <v>21</v>
      </c>
      <c r="EL122" s="2" t="s">
        <v>28</v>
      </c>
      <c r="EM122" s="2" t="s">
        <v>29</v>
      </c>
      <c r="EN122" s="2"/>
      <c r="EO122" s="2" t="s">
        <v>146</v>
      </c>
      <c r="EP122" s="2"/>
      <c r="EQ122" s="2">
        <v>0</v>
      </c>
      <c r="ER122" s="2">
        <v>85.33</v>
      </c>
      <c r="ES122" s="2">
        <v>85.33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>
        <v>0</v>
      </c>
      <c r="FR122" s="2">
        <v>0</v>
      </c>
      <c r="FS122" s="2">
        <v>0</v>
      </c>
      <c r="FT122" s="2"/>
      <c r="FU122" s="2"/>
      <c r="FV122" s="2"/>
      <c r="FW122" s="2"/>
      <c r="FX122" s="2">
        <v>109</v>
      </c>
      <c r="FY122" s="2">
        <v>61</v>
      </c>
      <c r="FZ122" s="2"/>
      <c r="GA122" s="2" t="s">
        <v>3</v>
      </c>
      <c r="GB122" s="2"/>
      <c r="GC122" s="2"/>
      <c r="GD122" s="2">
        <v>1</v>
      </c>
      <c r="GE122" s="2"/>
      <c r="GF122" s="2">
        <v>-1413608684</v>
      </c>
      <c r="GG122" s="2">
        <v>2</v>
      </c>
      <c r="GH122" s="2">
        <v>1</v>
      </c>
      <c r="GI122" s="2">
        <v>-2</v>
      </c>
      <c r="GJ122" s="2">
        <v>0</v>
      </c>
      <c r="GK122" s="2">
        <v>0</v>
      </c>
      <c r="GL122" s="2">
        <f t="shared" si="149"/>
        <v>0</v>
      </c>
      <c r="GM122" s="2">
        <f t="shared" si="150"/>
        <v>4266.5</v>
      </c>
      <c r="GN122" s="2">
        <f t="shared" si="151"/>
        <v>4266.5</v>
      </c>
      <c r="GO122" s="2">
        <f t="shared" si="152"/>
        <v>0</v>
      </c>
      <c r="GP122" s="2">
        <f t="shared" si="153"/>
        <v>0</v>
      </c>
      <c r="GQ122" s="2"/>
      <c r="GR122" s="2">
        <v>0</v>
      </c>
      <c r="GS122" s="2">
        <v>3</v>
      </c>
      <c r="GT122" s="2">
        <v>0</v>
      </c>
      <c r="GU122" s="2" t="s">
        <v>3</v>
      </c>
      <c r="GV122" s="2">
        <f t="shared" si="154"/>
        <v>0</v>
      </c>
      <c r="GW122" s="2">
        <v>1</v>
      </c>
      <c r="GX122" s="2">
        <f t="shared" si="155"/>
        <v>0</v>
      </c>
      <c r="GY122" s="2"/>
      <c r="GZ122" s="2"/>
      <c r="HA122" s="2">
        <v>0</v>
      </c>
      <c r="HB122" s="2">
        <v>0</v>
      </c>
      <c r="HC122" s="2">
        <f t="shared" si="156"/>
        <v>0</v>
      </c>
      <c r="HD122" s="2"/>
      <c r="HE122" s="2" t="s">
        <v>3</v>
      </c>
      <c r="HF122" s="2" t="s">
        <v>3</v>
      </c>
      <c r="HG122" s="2"/>
      <c r="HH122" s="2"/>
      <c r="HI122" s="2"/>
      <c r="HJ122" s="2"/>
      <c r="HK122" s="2"/>
      <c r="HL122" s="2"/>
      <c r="HM122" s="2" t="s">
        <v>140</v>
      </c>
      <c r="HN122" s="2" t="s">
        <v>3</v>
      </c>
      <c r="HO122" s="2" t="s">
        <v>3</v>
      </c>
      <c r="HP122" s="2" t="s">
        <v>3</v>
      </c>
      <c r="HQ122" s="2" t="s">
        <v>3</v>
      </c>
      <c r="HR122" s="2"/>
      <c r="HS122" s="2">
        <v>0</v>
      </c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>
        <v>0</v>
      </c>
      <c r="IL122" s="2"/>
      <c r="IM122" s="2"/>
      <c r="IN122" s="2"/>
      <c r="IO122" s="2"/>
      <c r="IP122" s="2"/>
      <c r="IQ122" s="2"/>
      <c r="IR122" s="2"/>
      <c r="IS122" s="2"/>
      <c r="IT122" s="2"/>
      <c r="IU122" s="2"/>
    </row>
    <row r="123" spans="1:255" x14ac:dyDescent="0.2">
      <c r="A123">
        <v>18</v>
      </c>
      <c r="B123">
        <v>1</v>
      </c>
      <c r="C123">
        <v>328</v>
      </c>
      <c r="E123" t="s">
        <v>142</v>
      </c>
      <c r="F123" t="s">
        <v>143</v>
      </c>
      <c r="G123" t="s">
        <v>144</v>
      </c>
      <c r="H123" t="s">
        <v>34</v>
      </c>
      <c r="I123">
        <f>I121*J123</f>
        <v>50</v>
      </c>
      <c r="J123">
        <v>100</v>
      </c>
      <c r="K123">
        <v>100</v>
      </c>
      <c r="O123">
        <f t="shared" si="125"/>
        <v>29140.2</v>
      </c>
      <c r="P123">
        <f t="shared" si="126"/>
        <v>29140.2</v>
      </c>
      <c r="Q123">
        <f>(ROUND((ROUND(((ET123)*AV123*I123),2)*BB123),2)+ROUND((ROUND(((AE123-(EU123))*AV123*I123),2)*BS123),2))</f>
        <v>0</v>
      </c>
      <c r="R123">
        <f t="shared" si="127"/>
        <v>0</v>
      </c>
      <c r="S123">
        <f t="shared" si="128"/>
        <v>0</v>
      </c>
      <c r="T123">
        <f t="shared" si="129"/>
        <v>0</v>
      </c>
      <c r="U123">
        <f t="shared" si="130"/>
        <v>0</v>
      </c>
      <c r="V123">
        <f t="shared" si="131"/>
        <v>0</v>
      </c>
      <c r="W123">
        <f t="shared" si="132"/>
        <v>0</v>
      </c>
      <c r="X123">
        <f t="shared" si="133"/>
        <v>0</v>
      </c>
      <c r="Y123">
        <f t="shared" si="134"/>
        <v>0</v>
      </c>
      <c r="AA123">
        <v>59204059</v>
      </c>
      <c r="AB123">
        <f t="shared" si="135"/>
        <v>85.33</v>
      </c>
      <c r="AC123">
        <f t="shared" si="165"/>
        <v>85.33</v>
      </c>
      <c r="AD123">
        <f>ROUND((((ET123)-(EU123))+AE123),6)</f>
        <v>0</v>
      </c>
      <c r="AE123">
        <f t="shared" si="166"/>
        <v>0</v>
      </c>
      <c r="AF123">
        <f t="shared" si="166"/>
        <v>0</v>
      </c>
      <c r="AG123">
        <f t="shared" si="137"/>
        <v>0</v>
      </c>
      <c r="AH123">
        <f t="shared" si="167"/>
        <v>0</v>
      </c>
      <c r="AI123">
        <f t="shared" si="167"/>
        <v>0</v>
      </c>
      <c r="AJ123">
        <f t="shared" si="138"/>
        <v>0</v>
      </c>
      <c r="AK123">
        <v>85.33</v>
      </c>
      <c r="AL123">
        <v>85.33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109</v>
      </c>
      <c r="AU123">
        <v>61</v>
      </c>
      <c r="AV123">
        <v>1</v>
      </c>
      <c r="AW123">
        <v>1</v>
      </c>
      <c r="AZ123">
        <v>1</v>
      </c>
      <c r="BA123">
        <v>1</v>
      </c>
      <c r="BB123">
        <v>1</v>
      </c>
      <c r="BC123">
        <v>6.83</v>
      </c>
      <c r="BD123" t="s">
        <v>3</v>
      </c>
      <c r="BE123" t="s">
        <v>3</v>
      </c>
      <c r="BF123" t="s">
        <v>3</v>
      </c>
      <c r="BG123" t="s">
        <v>3</v>
      </c>
      <c r="BH123">
        <v>3</v>
      </c>
      <c r="BI123">
        <v>1</v>
      </c>
      <c r="BJ123" t="s">
        <v>145</v>
      </c>
      <c r="BM123">
        <v>21</v>
      </c>
      <c r="BN123">
        <v>0</v>
      </c>
      <c r="BO123" t="s">
        <v>143</v>
      </c>
      <c r="BP123">
        <v>1</v>
      </c>
      <c r="BQ123">
        <v>30</v>
      </c>
      <c r="BR123">
        <v>0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 t="s">
        <v>3</v>
      </c>
      <c r="BZ123">
        <v>109</v>
      </c>
      <c r="CA123">
        <v>61</v>
      </c>
      <c r="CB123" t="s">
        <v>3</v>
      </c>
      <c r="CE123">
        <v>30</v>
      </c>
      <c r="CF123">
        <v>0</v>
      </c>
      <c r="CG123">
        <v>0</v>
      </c>
      <c r="CM123">
        <v>0</v>
      </c>
      <c r="CN123" t="s">
        <v>1047</v>
      </c>
      <c r="CO123">
        <v>0</v>
      </c>
      <c r="CP123">
        <f t="shared" si="139"/>
        <v>29140.2</v>
      </c>
      <c r="CQ123">
        <f t="shared" si="140"/>
        <v>582.79999999999995</v>
      </c>
      <c r="CR123">
        <f>(ROUND((ROUND(((ET123)*AV123*1),2)*BB123),2)+ROUND((ROUND(((AE123-(EU123))*AV123*1),2)*BS123),2))</f>
        <v>0</v>
      </c>
      <c r="CS123">
        <f t="shared" si="141"/>
        <v>0</v>
      </c>
      <c r="CT123">
        <f t="shared" si="142"/>
        <v>0</v>
      </c>
      <c r="CU123">
        <f t="shared" si="143"/>
        <v>0</v>
      </c>
      <c r="CV123">
        <f t="shared" si="144"/>
        <v>0</v>
      </c>
      <c r="CW123">
        <f t="shared" si="145"/>
        <v>0</v>
      </c>
      <c r="CX123">
        <f t="shared" si="146"/>
        <v>0</v>
      </c>
      <c r="CY123">
        <f t="shared" si="147"/>
        <v>0</v>
      </c>
      <c r="CZ123">
        <f t="shared" si="148"/>
        <v>0</v>
      </c>
      <c r="DC123" t="s">
        <v>3</v>
      </c>
      <c r="DD123" t="s">
        <v>3</v>
      </c>
      <c r="DE123" t="s">
        <v>3</v>
      </c>
      <c r="DF123" t="s">
        <v>3</v>
      </c>
      <c r="DG123" t="s">
        <v>3</v>
      </c>
      <c r="DH123" t="s">
        <v>3</v>
      </c>
      <c r="DI123" t="s">
        <v>3</v>
      </c>
      <c r="DJ123" t="s">
        <v>3</v>
      </c>
      <c r="DK123" t="s">
        <v>3</v>
      </c>
      <c r="DL123" t="s">
        <v>3</v>
      </c>
      <c r="DM123" t="s">
        <v>3</v>
      </c>
      <c r="DN123">
        <v>0</v>
      </c>
      <c r="DO123">
        <v>0</v>
      </c>
      <c r="DP123">
        <v>1</v>
      </c>
      <c r="DQ123">
        <v>1</v>
      </c>
      <c r="DU123">
        <v>1003</v>
      </c>
      <c r="DV123" t="s">
        <v>34</v>
      </c>
      <c r="DW123" t="s">
        <v>34</v>
      </c>
      <c r="DX123">
        <v>1</v>
      </c>
      <c r="DZ123" t="s">
        <v>3</v>
      </c>
      <c r="EA123" t="s">
        <v>3</v>
      </c>
      <c r="EB123" t="s">
        <v>3</v>
      </c>
      <c r="EC123" t="s">
        <v>3</v>
      </c>
      <c r="EE123">
        <v>58807897</v>
      </c>
      <c r="EF123">
        <v>30</v>
      </c>
      <c r="EG123" t="s">
        <v>27</v>
      </c>
      <c r="EH123">
        <v>0</v>
      </c>
      <c r="EI123" t="s">
        <v>3</v>
      </c>
      <c r="EJ123">
        <v>1</v>
      </c>
      <c r="EK123">
        <v>21</v>
      </c>
      <c r="EL123" t="s">
        <v>28</v>
      </c>
      <c r="EM123" t="s">
        <v>29</v>
      </c>
      <c r="EO123" t="s">
        <v>146</v>
      </c>
      <c r="EQ123">
        <v>0</v>
      </c>
      <c r="ER123">
        <v>85.33</v>
      </c>
      <c r="ES123">
        <v>85.33</v>
      </c>
      <c r="ET123">
        <v>0</v>
      </c>
      <c r="EU123">
        <v>0</v>
      </c>
      <c r="EV123">
        <v>0</v>
      </c>
      <c r="EW123">
        <v>0</v>
      </c>
      <c r="EX123">
        <v>0</v>
      </c>
      <c r="FQ123">
        <v>0</v>
      </c>
      <c r="FR123">
        <v>0</v>
      </c>
      <c r="FS123">
        <v>0</v>
      </c>
      <c r="FX123">
        <v>109</v>
      </c>
      <c r="FY123">
        <v>61</v>
      </c>
      <c r="GA123" t="s">
        <v>3</v>
      </c>
      <c r="GD123">
        <v>1</v>
      </c>
      <c r="GF123">
        <v>-1413608684</v>
      </c>
      <c r="GG123">
        <v>2</v>
      </c>
      <c r="GH123">
        <v>1</v>
      </c>
      <c r="GI123">
        <v>2</v>
      </c>
      <c r="GJ123">
        <v>0</v>
      </c>
      <c r="GK123">
        <v>0</v>
      </c>
      <c r="GL123">
        <f t="shared" si="149"/>
        <v>0</v>
      </c>
      <c r="GM123">
        <f t="shared" si="150"/>
        <v>29140.2</v>
      </c>
      <c r="GN123">
        <f t="shared" si="151"/>
        <v>29140.2</v>
      </c>
      <c r="GO123">
        <f t="shared" si="152"/>
        <v>0</v>
      </c>
      <c r="GP123">
        <f t="shared" si="153"/>
        <v>0</v>
      </c>
      <c r="GR123">
        <v>0</v>
      </c>
      <c r="GS123">
        <v>3</v>
      </c>
      <c r="GT123">
        <v>0</v>
      </c>
      <c r="GU123" t="s">
        <v>3</v>
      </c>
      <c r="GV123">
        <f t="shared" si="154"/>
        <v>0</v>
      </c>
      <c r="GW123">
        <v>1</v>
      </c>
      <c r="GX123">
        <f t="shared" si="155"/>
        <v>0</v>
      </c>
      <c r="HA123">
        <v>0</v>
      </c>
      <c r="HB123">
        <v>0</v>
      </c>
      <c r="HC123">
        <f t="shared" si="156"/>
        <v>0</v>
      </c>
      <c r="HE123" t="s">
        <v>3</v>
      </c>
      <c r="HF123" t="s">
        <v>3</v>
      </c>
      <c r="HM123" t="s">
        <v>140</v>
      </c>
      <c r="HN123" t="s">
        <v>3</v>
      </c>
      <c r="HO123" t="s">
        <v>3</v>
      </c>
      <c r="HP123" t="s">
        <v>3</v>
      </c>
      <c r="HQ123" t="s">
        <v>3</v>
      </c>
      <c r="HS123">
        <v>0</v>
      </c>
      <c r="IK123">
        <v>0</v>
      </c>
    </row>
    <row r="124" spans="1:255" x14ac:dyDescent="0.2">
      <c r="A124" s="2">
        <v>18</v>
      </c>
      <c r="B124" s="2">
        <v>1</v>
      </c>
      <c r="C124" s="2">
        <v>317</v>
      </c>
      <c r="D124" s="2"/>
      <c r="E124" s="2" t="s">
        <v>147</v>
      </c>
      <c r="F124" s="2" t="s">
        <v>87</v>
      </c>
      <c r="G124" s="2" t="s">
        <v>148</v>
      </c>
      <c r="H124" s="2" t="s">
        <v>39</v>
      </c>
      <c r="I124" s="2">
        <f>I120*J124</f>
        <v>25</v>
      </c>
      <c r="J124" s="2">
        <v>50</v>
      </c>
      <c r="K124" s="2">
        <v>50</v>
      </c>
      <c r="L124" s="2"/>
      <c r="M124" s="2"/>
      <c r="N124" s="2"/>
      <c r="O124" s="2">
        <f t="shared" ref="O124:O155" si="168">ROUND(CP124,2)</f>
        <v>567.75</v>
      </c>
      <c r="P124" s="2">
        <f t="shared" ref="P124:P155" si="169">ROUND((ROUND((AC124*AW124*I124),2)*BC124),2)</f>
        <v>567.75</v>
      </c>
      <c r="Q124" s="2">
        <f>(ROUND((ROUND(((ET124)*AV124*I124),2)*BB124),2)+ROUND((ROUND(((AE124-(EU124))*AV124*I124),2)*BS124),2))</f>
        <v>0</v>
      </c>
      <c r="R124" s="2">
        <f t="shared" ref="R124:R155" si="170">ROUND((ROUND((AE124*AV124*I124),2)*BS124),2)</f>
        <v>0</v>
      </c>
      <c r="S124" s="2">
        <f t="shared" ref="S124:S155" si="171">ROUND((ROUND((AF124*AV124*I124),2)*BA124),2)</f>
        <v>0</v>
      </c>
      <c r="T124" s="2">
        <f t="shared" ref="T124:T155" si="172">ROUND(CU124*I124,2)</f>
        <v>0</v>
      </c>
      <c r="U124" s="2">
        <f t="shared" ref="U124:U155" si="173">CV124*I124</f>
        <v>0</v>
      </c>
      <c r="V124" s="2">
        <f t="shared" ref="V124:V155" si="174">CW124*I124</f>
        <v>0</v>
      </c>
      <c r="W124" s="2">
        <f t="shared" ref="W124:W155" si="175">ROUND(CX124*I124,2)</f>
        <v>0</v>
      </c>
      <c r="X124" s="2">
        <f t="shared" ref="X124:X155" si="176">ROUND(CY124,2)</f>
        <v>0</v>
      </c>
      <c r="Y124" s="2">
        <f t="shared" ref="Y124:Y155" si="177">ROUND(CZ124,2)</f>
        <v>0</v>
      </c>
      <c r="Z124" s="2"/>
      <c r="AA124" s="2">
        <v>59204062</v>
      </c>
      <c r="AB124" s="2">
        <f t="shared" ref="AB124:AB155" si="178">ROUND((AC124+AD124+AF124),6)</f>
        <v>22.71</v>
      </c>
      <c r="AC124" s="2">
        <f t="shared" si="165"/>
        <v>22.71</v>
      </c>
      <c r="AD124" s="2">
        <f>ROUND((((ET124)-(EU124))+AE124),6)</f>
        <v>0</v>
      </c>
      <c r="AE124" s="2">
        <f t="shared" si="166"/>
        <v>0</v>
      </c>
      <c r="AF124" s="2">
        <f t="shared" si="166"/>
        <v>0</v>
      </c>
      <c r="AG124" s="2">
        <f t="shared" ref="AG124:AG155" si="179">ROUND((AP124),6)</f>
        <v>0</v>
      </c>
      <c r="AH124" s="2">
        <f t="shared" si="167"/>
        <v>0</v>
      </c>
      <c r="AI124" s="2">
        <f t="shared" si="167"/>
        <v>0</v>
      </c>
      <c r="AJ124" s="2">
        <f t="shared" ref="AJ124:AJ155" si="180">(AS124)</f>
        <v>0</v>
      </c>
      <c r="AK124" s="2">
        <v>22.71</v>
      </c>
      <c r="AL124" s="2">
        <v>22.71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109</v>
      </c>
      <c r="AU124" s="2">
        <v>61</v>
      </c>
      <c r="AV124" s="2">
        <v>1</v>
      </c>
      <c r="AW124" s="2">
        <v>1</v>
      </c>
      <c r="AX124" s="2"/>
      <c r="AY124" s="2"/>
      <c r="AZ124" s="2">
        <v>1</v>
      </c>
      <c r="BA124" s="2">
        <v>1</v>
      </c>
      <c r="BB124" s="2">
        <v>1</v>
      </c>
      <c r="BC124" s="2">
        <v>1</v>
      </c>
      <c r="BD124" s="2" t="s">
        <v>3</v>
      </c>
      <c r="BE124" s="2" t="s">
        <v>3</v>
      </c>
      <c r="BF124" s="2" t="s">
        <v>3</v>
      </c>
      <c r="BG124" s="2" t="s">
        <v>3</v>
      </c>
      <c r="BH124" s="2">
        <v>3</v>
      </c>
      <c r="BI124" s="2">
        <v>1</v>
      </c>
      <c r="BJ124" s="2" t="s">
        <v>89</v>
      </c>
      <c r="BK124" s="2"/>
      <c r="BL124" s="2"/>
      <c r="BM124" s="2">
        <v>21</v>
      </c>
      <c r="BN124" s="2">
        <v>0</v>
      </c>
      <c r="BO124" s="2" t="s">
        <v>3</v>
      </c>
      <c r="BP124" s="2">
        <v>0</v>
      </c>
      <c r="BQ124" s="2">
        <v>30</v>
      </c>
      <c r="BR124" s="2">
        <v>0</v>
      </c>
      <c r="BS124" s="2">
        <v>1</v>
      </c>
      <c r="BT124" s="2">
        <v>1</v>
      </c>
      <c r="BU124" s="2">
        <v>1</v>
      </c>
      <c r="BV124" s="2">
        <v>1</v>
      </c>
      <c r="BW124" s="2">
        <v>1</v>
      </c>
      <c r="BX124" s="2">
        <v>1</v>
      </c>
      <c r="BY124" s="2" t="s">
        <v>3</v>
      </c>
      <c r="BZ124" s="2">
        <v>109</v>
      </c>
      <c r="CA124" s="2">
        <v>61</v>
      </c>
      <c r="CB124" s="2" t="s">
        <v>3</v>
      </c>
      <c r="CC124" s="2"/>
      <c r="CD124" s="2"/>
      <c r="CE124" s="2">
        <v>30</v>
      </c>
      <c r="CF124" s="2">
        <v>0</v>
      </c>
      <c r="CG124" s="2">
        <v>0</v>
      </c>
      <c r="CH124" s="2"/>
      <c r="CI124" s="2"/>
      <c r="CJ124" s="2"/>
      <c r="CK124" s="2"/>
      <c r="CL124" s="2"/>
      <c r="CM124" s="2">
        <v>0</v>
      </c>
      <c r="CN124" s="2" t="s">
        <v>1047</v>
      </c>
      <c r="CO124" s="2">
        <v>0</v>
      </c>
      <c r="CP124" s="2">
        <f t="shared" ref="CP124:CP155" si="181">(P124+Q124+S124)</f>
        <v>567.75</v>
      </c>
      <c r="CQ124" s="2">
        <f t="shared" ref="CQ124:CQ155" si="182">ROUND((ROUND((AC124*AW124*1),2)*BC124),2)</f>
        <v>22.71</v>
      </c>
      <c r="CR124" s="2">
        <f>(ROUND((ROUND(((ET124)*AV124*1),2)*BB124),2)+ROUND((ROUND(((AE124-(EU124))*AV124*1),2)*BS124),2))</f>
        <v>0</v>
      </c>
      <c r="CS124" s="2">
        <f t="shared" ref="CS124:CS155" si="183">ROUND((ROUND((AE124*AV124*1),2)*BS124),2)</f>
        <v>0</v>
      </c>
      <c r="CT124" s="2">
        <f t="shared" ref="CT124:CT155" si="184">ROUND((ROUND((AF124*AV124*1),2)*BA124),2)</f>
        <v>0</v>
      </c>
      <c r="CU124" s="2">
        <f t="shared" ref="CU124:CU155" si="185">AG124</f>
        <v>0</v>
      </c>
      <c r="CV124" s="2">
        <f t="shared" ref="CV124:CV155" si="186">(AH124*AV124)</f>
        <v>0</v>
      </c>
      <c r="CW124" s="2">
        <f t="shared" ref="CW124:CW155" si="187">AI124</f>
        <v>0</v>
      </c>
      <c r="CX124" s="2">
        <f t="shared" ref="CX124:CX155" si="188">AJ124</f>
        <v>0</v>
      </c>
      <c r="CY124" s="2">
        <f t="shared" ref="CY124:CY155" si="189">(((S124+R124)*AT124)/100)</f>
        <v>0</v>
      </c>
      <c r="CZ124" s="2">
        <f t="shared" ref="CZ124:CZ155" si="190">(((S124+R124)*AU124)/100)</f>
        <v>0</v>
      </c>
      <c r="DA124" s="2"/>
      <c r="DB124" s="2"/>
      <c r="DC124" s="2" t="s">
        <v>3</v>
      </c>
      <c r="DD124" s="2" t="s">
        <v>3</v>
      </c>
      <c r="DE124" s="2" t="s">
        <v>3</v>
      </c>
      <c r="DF124" s="2" t="s">
        <v>3</v>
      </c>
      <c r="DG124" s="2" t="s">
        <v>3</v>
      </c>
      <c r="DH124" s="2" t="s">
        <v>3</v>
      </c>
      <c r="DI124" s="2" t="s">
        <v>3</v>
      </c>
      <c r="DJ124" s="2" t="s">
        <v>3</v>
      </c>
      <c r="DK124" s="2" t="s">
        <v>3</v>
      </c>
      <c r="DL124" s="2" t="s">
        <v>3</v>
      </c>
      <c r="DM124" s="2" t="s">
        <v>3</v>
      </c>
      <c r="DN124" s="2">
        <v>0</v>
      </c>
      <c r="DO124" s="2">
        <v>0</v>
      </c>
      <c r="DP124" s="2">
        <v>1</v>
      </c>
      <c r="DQ124" s="2">
        <v>1</v>
      </c>
      <c r="DR124" s="2"/>
      <c r="DS124" s="2"/>
      <c r="DT124" s="2"/>
      <c r="DU124" s="2">
        <v>1010</v>
      </c>
      <c r="DV124" s="2" t="s">
        <v>39</v>
      </c>
      <c r="DW124" s="2" t="s">
        <v>39</v>
      </c>
      <c r="DX124" s="2">
        <v>1</v>
      </c>
      <c r="DY124" s="2"/>
      <c r="DZ124" s="2" t="s">
        <v>3</v>
      </c>
      <c r="EA124" s="2" t="s">
        <v>3</v>
      </c>
      <c r="EB124" s="2" t="s">
        <v>3</v>
      </c>
      <c r="EC124" s="2" t="s">
        <v>3</v>
      </c>
      <c r="ED124" s="2"/>
      <c r="EE124" s="2">
        <v>58807897</v>
      </c>
      <c r="EF124" s="2">
        <v>30</v>
      </c>
      <c r="EG124" s="2" t="s">
        <v>27</v>
      </c>
      <c r="EH124" s="2">
        <v>0</v>
      </c>
      <c r="EI124" s="2" t="s">
        <v>3</v>
      </c>
      <c r="EJ124" s="2">
        <v>1</v>
      </c>
      <c r="EK124" s="2">
        <v>21</v>
      </c>
      <c r="EL124" s="2" t="s">
        <v>28</v>
      </c>
      <c r="EM124" s="2" t="s">
        <v>29</v>
      </c>
      <c r="EN124" s="2"/>
      <c r="EO124" s="2" t="s">
        <v>146</v>
      </c>
      <c r="EP124" s="2"/>
      <c r="EQ124" s="2">
        <v>0</v>
      </c>
      <c r="ER124" s="2">
        <v>22.71</v>
      </c>
      <c r="ES124" s="2">
        <v>22.71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>
        <v>0</v>
      </c>
      <c r="FR124" s="2">
        <v>0</v>
      </c>
      <c r="FS124" s="2">
        <v>0</v>
      </c>
      <c r="FT124" s="2"/>
      <c r="FU124" s="2"/>
      <c r="FV124" s="2"/>
      <c r="FW124" s="2"/>
      <c r="FX124" s="2">
        <v>109</v>
      </c>
      <c r="FY124" s="2">
        <v>61</v>
      </c>
      <c r="FZ124" s="2"/>
      <c r="GA124" s="2" t="s">
        <v>3</v>
      </c>
      <c r="GB124" s="2"/>
      <c r="GC124" s="2"/>
      <c r="GD124" s="2">
        <v>1</v>
      </c>
      <c r="GE124" s="2"/>
      <c r="GF124" s="2">
        <v>-925062224</v>
      </c>
      <c r="GG124" s="2">
        <v>2</v>
      </c>
      <c r="GH124" s="2">
        <v>1</v>
      </c>
      <c r="GI124" s="2">
        <v>-2</v>
      </c>
      <c r="GJ124" s="2">
        <v>0</v>
      </c>
      <c r="GK124" s="2">
        <v>0</v>
      </c>
      <c r="GL124" s="2">
        <f t="shared" ref="GL124:GL155" si="191">ROUND(IF(AND(BH124=3,BI124=3,FS124&lt;&gt;0),P124,0),2)</f>
        <v>0</v>
      </c>
      <c r="GM124" s="2">
        <f t="shared" ref="GM124:GM155" si="192">ROUND(O124+X124+Y124,2)+GX124</f>
        <v>567.75</v>
      </c>
      <c r="GN124" s="2">
        <f t="shared" ref="GN124:GN155" si="193">IF(OR(BI124=0,BI124=1),GM124-GX124,0)</f>
        <v>567.75</v>
      </c>
      <c r="GO124" s="2">
        <f t="shared" ref="GO124:GO155" si="194">IF(BI124=2,GM124-GX124,0)</f>
        <v>0</v>
      </c>
      <c r="GP124" s="2">
        <f t="shared" ref="GP124:GP155" si="195">IF(BI124=4,GM124-GX124,0)</f>
        <v>0</v>
      </c>
      <c r="GQ124" s="2"/>
      <c r="GR124" s="2">
        <v>0</v>
      </c>
      <c r="GS124" s="2">
        <v>3</v>
      </c>
      <c r="GT124" s="2">
        <v>0</v>
      </c>
      <c r="GU124" s="2" t="s">
        <v>3</v>
      </c>
      <c r="GV124" s="2">
        <f t="shared" ref="GV124:GV155" si="196">ROUND((GT124),6)</f>
        <v>0</v>
      </c>
      <c r="GW124" s="2">
        <v>1</v>
      </c>
      <c r="GX124" s="2">
        <f t="shared" ref="GX124:GX155" si="197">ROUND(HC124*I124,2)</f>
        <v>0</v>
      </c>
      <c r="GY124" s="2"/>
      <c r="GZ124" s="2"/>
      <c r="HA124" s="2">
        <v>0</v>
      </c>
      <c r="HB124" s="2">
        <v>0</v>
      </c>
      <c r="HC124" s="2">
        <f t="shared" ref="HC124:HC155" si="198">GV124*GW124</f>
        <v>0</v>
      </c>
      <c r="HD124" s="2"/>
      <c r="HE124" s="2" t="s">
        <v>3</v>
      </c>
      <c r="HF124" s="2" t="s">
        <v>3</v>
      </c>
      <c r="HG124" s="2"/>
      <c r="HH124" s="2"/>
      <c r="HI124" s="2"/>
      <c r="HJ124" s="2"/>
      <c r="HK124" s="2"/>
      <c r="HL124" s="2"/>
      <c r="HM124" s="2" t="s">
        <v>140</v>
      </c>
      <c r="HN124" s="2" t="s">
        <v>3</v>
      </c>
      <c r="HO124" s="2" t="s">
        <v>3</v>
      </c>
      <c r="HP124" s="2" t="s">
        <v>3</v>
      </c>
      <c r="HQ124" s="2" t="s">
        <v>3</v>
      </c>
      <c r="HR124" s="2"/>
      <c r="HS124" s="2">
        <v>0</v>
      </c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>
        <v>0</v>
      </c>
      <c r="IL124" s="2"/>
      <c r="IM124" s="2"/>
      <c r="IN124" s="2"/>
      <c r="IO124" s="2"/>
      <c r="IP124" s="2"/>
      <c r="IQ124" s="2"/>
      <c r="IR124" s="2"/>
      <c r="IS124" s="2"/>
      <c r="IT124" s="2"/>
      <c r="IU124" s="2"/>
    </row>
    <row r="125" spans="1:255" x14ac:dyDescent="0.2">
      <c r="A125">
        <v>18</v>
      </c>
      <c r="B125">
        <v>1</v>
      </c>
      <c r="C125">
        <v>327</v>
      </c>
      <c r="E125" t="s">
        <v>147</v>
      </c>
      <c r="F125" t="s">
        <v>87</v>
      </c>
      <c r="G125" t="s">
        <v>148</v>
      </c>
      <c r="H125" t="s">
        <v>39</v>
      </c>
      <c r="I125">
        <f>I121*J125</f>
        <v>25</v>
      </c>
      <c r="J125">
        <v>50</v>
      </c>
      <c r="K125">
        <v>50</v>
      </c>
      <c r="O125">
        <f t="shared" si="168"/>
        <v>1663.51</v>
      </c>
      <c r="P125">
        <f t="shared" si="169"/>
        <v>1663.51</v>
      </c>
      <c r="Q125">
        <f>(ROUND((ROUND(((ET125)*AV125*I125),2)*BB125),2)+ROUND((ROUND(((AE125-(EU125))*AV125*I125),2)*BS125),2))</f>
        <v>0</v>
      </c>
      <c r="R125">
        <f t="shared" si="170"/>
        <v>0</v>
      </c>
      <c r="S125">
        <f t="shared" si="171"/>
        <v>0</v>
      </c>
      <c r="T125">
        <f t="shared" si="172"/>
        <v>0</v>
      </c>
      <c r="U125">
        <f t="shared" si="173"/>
        <v>0</v>
      </c>
      <c r="V125">
        <f t="shared" si="174"/>
        <v>0</v>
      </c>
      <c r="W125">
        <f t="shared" si="175"/>
        <v>0</v>
      </c>
      <c r="X125">
        <f t="shared" si="176"/>
        <v>0</v>
      </c>
      <c r="Y125">
        <f t="shared" si="177"/>
        <v>0</v>
      </c>
      <c r="AA125">
        <v>59204059</v>
      </c>
      <c r="AB125">
        <f t="shared" si="178"/>
        <v>22.71</v>
      </c>
      <c r="AC125">
        <f t="shared" si="165"/>
        <v>22.71</v>
      </c>
      <c r="AD125">
        <f>ROUND((((ET125)-(EU125))+AE125),6)</f>
        <v>0</v>
      </c>
      <c r="AE125">
        <f t="shared" si="166"/>
        <v>0</v>
      </c>
      <c r="AF125">
        <f t="shared" si="166"/>
        <v>0</v>
      </c>
      <c r="AG125">
        <f t="shared" si="179"/>
        <v>0</v>
      </c>
      <c r="AH125">
        <f t="shared" si="167"/>
        <v>0</v>
      </c>
      <c r="AI125">
        <f t="shared" si="167"/>
        <v>0</v>
      </c>
      <c r="AJ125">
        <f t="shared" si="180"/>
        <v>0</v>
      </c>
      <c r="AK125">
        <v>22.71</v>
      </c>
      <c r="AL125">
        <v>22.71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109</v>
      </c>
      <c r="AU125">
        <v>61</v>
      </c>
      <c r="AV125">
        <v>1</v>
      </c>
      <c r="AW125">
        <v>1</v>
      </c>
      <c r="AZ125">
        <v>1</v>
      </c>
      <c r="BA125">
        <v>1</v>
      </c>
      <c r="BB125">
        <v>1</v>
      </c>
      <c r="BC125">
        <v>2.93</v>
      </c>
      <c r="BD125" t="s">
        <v>3</v>
      </c>
      <c r="BE125" t="s">
        <v>3</v>
      </c>
      <c r="BF125" t="s">
        <v>3</v>
      </c>
      <c r="BG125" t="s">
        <v>3</v>
      </c>
      <c r="BH125">
        <v>3</v>
      </c>
      <c r="BI125">
        <v>1</v>
      </c>
      <c r="BJ125" t="s">
        <v>89</v>
      </c>
      <c r="BM125">
        <v>21</v>
      </c>
      <c r="BN125">
        <v>0</v>
      </c>
      <c r="BO125" t="s">
        <v>87</v>
      </c>
      <c r="BP125">
        <v>1</v>
      </c>
      <c r="BQ125">
        <v>30</v>
      </c>
      <c r="BR125">
        <v>0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 t="s">
        <v>3</v>
      </c>
      <c r="BZ125">
        <v>109</v>
      </c>
      <c r="CA125">
        <v>61</v>
      </c>
      <c r="CB125" t="s">
        <v>3</v>
      </c>
      <c r="CE125">
        <v>30</v>
      </c>
      <c r="CF125">
        <v>0</v>
      </c>
      <c r="CG125">
        <v>0</v>
      </c>
      <c r="CM125">
        <v>0</v>
      </c>
      <c r="CN125" t="s">
        <v>1047</v>
      </c>
      <c r="CO125">
        <v>0</v>
      </c>
      <c r="CP125">
        <f t="shared" si="181"/>
        <v>1663.51</v>
      </c>
      <c r="CQ125">
        <f t="shared" si="182"/>
        <v>66.540000000000006</v>
      </c>
      <c r="CR125">
        <f>(ROUND((ROUND(((ET125)*AV125*1),2)*BB125),2)+ROUND((ROUND(((AE125-(EU125))*AV125*1),2)*BS125),2))</f>
        <v>0</v>
      </c>
      <c r="CS125">
        <f t="shared" si="183"/>
        <v>0</v>
      </c>
      <c r="CT125">
        <f t="shared" si="184"/>
        <v>0</v>
      </c>
      <c r="CU125">
        <f t="shared" si="185"/>
        <v>0</v>
      </c>
      <c r="CV125">
        <f t="shared" si="186"/>
        <v>0</v>
      </c>
      <c r="CW125">
        <f t="shared" si="187"/>
        <v>0</v>
      </c>
      <c r="CX125">
        <f t="shared" si="188"/>
        <v>0</v>
      </c>
      <c r="CY125">
        <f t="shared" si="189"/>
        <v>0</v>
      </c>
      <c r="CZ125">
        <f t="shared" si="190"/>
        <v>0</v>
      </c>
      <c r="DC125" t="s">
        <v>3</v>
      </c>
      <c r="DD125" t="s">
        <v>3</v>
      </c>
      <c r="DE125" t="s">
        <v>3</v>
      </c>
      <c r="DF125" t="s">
        <v>3</v>
      </c>
      <c r="DG125" t="s">
        <v>3</v>
      </c>
      <c r="DH125" t="s">
        <v>3</v>
      </c>
      <c r="DI125" t="s">
        <v>3</v>
      </c>
      <c r="DJ125" t="s">
        <v>3</v>
      </c>
      <c r="DK125" t="s">
        <v>3</v>
      </c>
      <c r="DL125" t="s">
        <v>3</v>
      </c>
      <c r="DM125" t="s">
        <v>3</v>
      </c>
      <c r="DN125">
        <v>0</v>
      </c>
      <c r="DO125">
        <v>0</v>
      </c>
      <c r="DP125">
        <v>1</v>
      </c>
      <c r="DQ125">
        <v>1</v>
      </c>
      <c r="DU125">
        <v>1010</v>
      </c>
      <c r="DV125" t="s">
        <v>39</v>
      </c>
      <c r="DW125" t="s">
        <v>39</v>
      </c>
      <c r="DX125">
        <v>1</v>
      </c>
      <c r="DZ125" t="s">
        <v>3</v>
      </c>
      <c r="EA125" t="s">
        <v>3</v>
      </c>
      <c r="EB125" t="s">
        <v>3</v>
      </c>
      <c r="EC125" t="s">
        <v>3</v>
      </c>
      <c r="EE125">
        <v>58807897</v>
      </c>
      <c r="EF125">
        <v>30</v>
      </c>
      <c r="EG125" t="s">
        <v>27</v>
      </c>
      <c r="EH125">
        <v>0</v>
      </c>
      <c r="EI125" t="s">
        <v>3</v>
      </c>
      <c r="EJ125">
        <v>1</v>
      </c>
      <c r="EK125">
        <v>21</v>
      </c>
      <c r="EL125" t="s">
        <v>28</v>
      </c>
      <c r="EM125" t="s">
        <v>29</v>
      </c>
      <c r="EO125" t="s">
        <v>146</v>
      </c>
      <c r="EQ125">
        <v>0</v>
      </c>
      <c r="ER125">
        <v>22.71</v>
      </c>
      <c r="ES125">
        <v>22.71</v>
      </c>
      <c r="ET125">
        <v>0</v>
      </c>
      <c r="EU125">
        <v>0</v>
      </c>
      <c r="EV125">
        <v>0</v>
      </c>
      <c r="EW125">
        <v>0</v>
      </c>
      <c r="EX125">
        <v>0</v>
      </c>
      <c r="FQ125">
        <v>0</v>
      </c>
      <c r="FR125">
        <v>0</v>
      </c>
      <c r="FS125">
        <v>0</v>
      </c>
      <c r="FX125">
        <v>109</v>
      </c>
      <c r="FY125">
        <v>61</v>
      </c>
      <c r="GA125" t="s">
        <v>3</v>
      </c>
      <c r="GD125">
        <v>1</v>
      </c>
      <c r="GF125">
        <v>-925062224</v>
      </c>
      <c r="GG125">
        <v>2</v>
      </c>
      <c r="GH125">
        <v>1</v>
      </c>
      <c r="GI125">
        <v>2</v>
      </c>
      <c r="GJ125">
        <v>0</v>
      </c>
      <c r="GK125">
        <v>0</v>
      </c>
      <c r="GL125">
        <f t="shared" si="191"/>
        <v>0</v>
      </c>
      <c r="GM125">
        <f t="shared" si="192"/>
        <v>1663.51</v>
      </c>
      <c r="GN125">
        <f t="shared" si="193"/>
        <v>1663.51</v>
      </c>
      <c r="GO125">
        <f t="shared" si="194"/>
        <v>0</v>
      </c>
      <c r="GP125">
        <f t="shared" si="195"/>
        <v>0</v>
      </c>
      <c r="GR125">
        <v>0</v>
      </c>
      <c r="GS125">
        <v>3</v>
      </c>
      <c r="GT125">
        <v>0</v>
      </c>
      <c r="GU125" t="s">
        <v>3</v>
      </c>
      <c r="GV125">
        <f t="shared" si="196"/>
        <v>0</v>
      </c>
      <c r="GW125">
        <v>1</v>
      </c>
      <c r="GX125">
        <f t="shared" si="197"/>
        <v>0</v>
      </c>
      <c r="HA125">
        <v>0</v>
      </c>
      <c r="HB125">
        <v>0</v>
      </c>
      <c r="HC125">
        <f t="shared" si="198"/>
        <v>0</v>
      </c>
      <c r="HE125" t="s">
        <v>3</v>
      </c>
      <c r="HF125" t="s">
        <v>3</v>
      </c>
      <c r="HM125" t="s">
        <v>140</v>
      </c>
      <c r="HN125" t="s">
        <v>3</v>
      </c>
      <c r="HO125" t="s">
        <v>3</v>
      </c>
      <c r="HP125" t="s">
        <v>3</v>
      </c>
      <c r="HQ125" t="s">
        <v>3</v>
      </c>
      <c r="HS125">
        <v>0</v>
      </c>
      <c r="IK125">
        <v>0</v>
      </c>
    </row>
    <row r="126" spans="1:255" x14ac:dyDescent="0.2">
      <c r="A126" s="2">
        <v>17</v>
      </c>
      <c r="B126" s="2">
        <v>1</v>
      </c>
      <c r="C126" s="2">
        <f>ROW(SmtRes!A340)</f>
        <v>340</v>
      </c>
      <c r="D126" s="2">
        <f>ROW(EtalonRes!A347)</f>
        <v>347</v>
      </c>
      <c r="E126" s="2" t="s">
        <v>3</v>
      </c>
      <c r="F126" s="2" t="s">
        <v>149</v>
      </c>
      <c r="G126" s="2" t="s">
        <v>150</v>
      </c>
      <c r="H126" s="2" t="s">
        <v>52</v>
      </c>
      <c r="I126" s="2">
        <f>ROUND(ROUND(50/100,4)*0,9)</f>
        <v>0</v>
      </c>
      <c r="J126" s="2">
        <v>0</v>
      </c>
      <c r="K126" s="2">
        <f>ROUND(ROUND(50/100,4)*0,9)</f>
        <v>0</v>
      </c>
      <c r="L126" s="2"/>
      <c r="M126" s="2"/>
      <c r="N126" s="2"/>
      <c r="O126" s="2">
        <f t="shared" si="168"/>
        <v>0</v>
      </c>
      <c r="P126" s="2">
        <f t="shared" si="169"/>
        <v>0</v>
      </c>
      <c r="Q126" s="2">
        <f>(ROUND((ROUND(((((ET126*1.25)*1.1))*AV126*I126),2)*BB126),2)+ROUND((ROUND(((AE126-(((EU126*1.25)*1.1)))*AV126*I126),2)*BS126),2))</f>
        <v>0</v>
      </c>
      <c r="R126" s="2">
        <f t="shared" si="170"/>
        <v>0</v>
      </c>
      <c r="S126" s="2">
        <f t="shared" si="171"/>
        <v>0</v>
      </c>
      <c r="T126" s="2">
        <f t="shared" si="172"/>
        <v>0</v>
      </c>
      <c r="U126" s="2">
        <f t="shared" si="173"/>
        <v>0</v>
      </c>
      <c r="V126" s="2">
        <f t="shared" si="174"/>
        <v>0</v>
      </c>
      <c r="W126" s="2">
        <f t="shared" si="175"/>
        <v>0</v>
      </c>
      <c r="X126" s="2">
        <f t="shared" si="176"/>
        <v>0</v>
      </c>
      <c r="Y126" s="2">
        <f t="shared" si="177"/>
        <v>0</v>
      </c>
      <c r="Z126" s="2"/>
      <c r="AA126" s="2">
        <v>-1</v>
      </c>
      <c r="AB126" s="2">
        <f t="shared" si="178"/>
        <v>1144.4399000000001</v>
      </c>
      <c r="AC126" s="2">
        <f t="shared" si="165"/>
        <v>143.54</v>
      </c>
      <c r="AD126" s="2">
        <f>ROUND((((((ET126*1.25)*1.1))-(((EU126*1.25)*1.1)))+AE126),6)</f>
        <v>156.31</v>
      </c>
      <c r="AE126" s="2">
        <f>ROUND((((EU126*1.25)*1.1)),6)</f>
        <v>20.143750000000001</v>
      </c>
      <c r="AF126" s="2">
        <f>ROUND((((EV126*1.15)*1.1)),6)</f>
        <v>844.58989999999994</v>
      </c>
      <c r="AG126" s="2">
        <f t="shared" si="179"/>
        <v>0</v>
      </c>
      <c r="AH126" s="2">
        <f>(((EW126*1.15)*1.1))</f>
        <v>70.207499999999996</v>
      </c>
      <c r="AI126" s="2">
        <f>(((EX126*1.25)*1.1))</f>
        <v>0</v>
      </c>
      <c r="AJ126" s="2">
        <f t="shared" si="180"/>
        <v>0</v>
      </c>
      <c r="AK126" s="2">
        <v>924.88</v>
      </c>
      <c r="AL126" s="2">
        <v>143.54</v>
      </c>
      <c r="AM126" s="2">
        <v>113.68</v>
      </c>
      <c r="AN126" s="2">
        <v>14.65</v>
      </c>
      <c r="AO126" s="2">
        <v>667.66</v>
      </c>
      <c r="AP126" s="2">
        <v>0</v>
      </c>
      <c r="AQ126" s="2">
        <v>55.5</v>
      </c>
      <c r="AR126" s="2">
        <v>0</v>
      </c>
      <c r="AS126" s="2">
        <v>0</v>
      </c>
      <c r="AT126" s="2">
        <v>109</v>
      </c>
      <c r="AU126" s="2">
        <v>61</v>
      </c>
      <c r="AV126" s="2">
        <v>1.0669999999999999</v>
      </c>
      <c r="AW126" s="2">
        <v>1</v>
      </c>
      <c r="AX126" s="2"/>
      <c r="AY126" s="2"/>
      <c r="AZ126" s="2">
        <v>1</v>
      </c>
      <c r="BA126" s="2">
        <v>1</v>
      </c>
      <c r="BB126" s="2">
        <v>1</v>
      </c>
      <c r="BC126" s="2">
        <v>1</v>
      </c>
      <c r="BD126" s="2" t="s">
        <v>3</v>
      </c>
      <c r="BE126" s="2" t="s">
        <v>3</v>
      </c>
      <c r="BF126" s="2" t="s">
        <v>3</v>
      </c>
      <c r="BG126" s="2" t="s">
        <v>3</v>
      </c>
      <c r="BH126" s="2">
        <v>0</v>
      </c>
      <c r="BI126" s="2">
        <v>1</v>
      </c>
      <c r="BJ126" s="2" t="s">
        <v>151</v>
      </c>
      <c r="BK126" s="2"/>
      <c r="BL126" s="2"/>
      <c r="BM126" s="2">
        <v>21</v>
      </c>
      <c r="BN126" s="2">
        <v>0</v>
      </c>
      <c r="BO126" s="2" t="s">
        <v>149</v>
      </c>
      <c r="BP126" s="2">
        <v>1</v>
      </c>
      <c r="BQ126" s="2">
        <v>30</v>
      </c>
      <c r="BR126" s="2">
        <v>0</v>
      </c>
      <c r="BS126" s="2">
        <v>1</v>
      </c>
      <c r="BT126" s="2">
        <v>1</v>
      </c>
      <c r="BU126" s="2">
        <v>1</v>
      </c>
      <c r="BV126" s="2">
        <v>1</v>
      </c>
      <c r="BW126" s="2">
        <v>1</v>
      </c>
      <c r="BX126" s="2">
        <v>1</v>
      </c>
      <c r="BY126" s="2" t="s">
        <v>3</v>
      </c>
      <c r="BZ126" s="2">
        <v>109</v>
      </c>
      <c r="CA126" s="2">
        <v>61</v>
      </c>
      <c r="CB126" s="2" t="s">
        <v>3</v>
      </c>
      <c r="CC126" s="2"/>
      <c r="CD126" s="2"/>
      <c r="CE126" s="2">
        <v>30</v>
      </c>
      <c r="CF126" s="2">
        <v>0</v>
      </c>
      <c r="CG126" s="2">
        <v>0</v>
      </c>
      <c r="CH126" s="2"/>
      <c r="CI126" s="2"/>
      <c r="CJ126" s="2"/>
      <c r="CK126" s="2"/>
      <c r="CL126" s="2"/>
      <c r="CM126" s="2">
        <v>0</v>
      </c>
      <c r="CN126" s="2" t="s">
        <v>1044</v>
      </c>
      <c r="CO126" s="2">
        <v>0</v>
      </c>
      <c r="CP126" s="2">
        <f t="shared" si="181"/>
        <v>0</v>
      </c>
      <c r="CQ126" s="2">
        <f t="shared" si="182"/>
        <v>143.54</v>
      </c>
      <c r="CR126" s="2">
        <f>(ROUND((ROUND(((((ET126*1.25)*1.1))*AV126*1),2)*BB126),2)+ROUND((ROUND(((AE126-(((EU126*1.25)*1.1)))*AV126*1),2)*BS126),2))</f>
        <v>166.78</v>
      </c>
      <c r="CS126" s="2">
        <f t="shared" si="183"/>
        <v>21.49</v>
      </c>
      <c r="CT126" s="2">
        <f t="shared" si="184"/>
        <v>901.18</v>
      </c>
      <c r="CU126" s="2">
        <f t="shared" si="185"/>
        <v>0</v>
      </c>
      <c r="CV126" s="2">
        <f t="shared" si="186"/>
        <v>74.911402499999994</v>
      </c>
      <c r="CW126" s="2">
        <f t="shared" si="187"/>
        <v>0</v>
      </c>
      <c r="CX126" s="2">
        <f t="shared" si="188"/>
        <v>0</v>
      </c>
      <c r="CY126" s="2">
        <f t="shared" si="189"/>
        <v>0</v>
      </c>
      <c r="CZ126" s="2">
        <f t="shared" si="190"/>
        <v>0</v>
      </c>
      <c r="DA126" s="2"/>
      <c r="DB126" s="2">
        <v>51</v>
      </c>
      <c r="DC126" s="2" t="s">
        <v>3</v>
      </c>
      <c r="DD126" s="2" t="s">
        <v>3</v>
      </c>
      <c r="DE126" s="2" t="s">
        <v>25</v>
      </c>
      <c r="DF126" s="2" t="s">
        <v>25</v>
      </c>
      <c r="DG126" s="2" t="s">
        <v>26</v>
      </c>
      <c r="DH126" s="2" t="s">
        <v>3</v>
      </c>
      <c r="DI126" s="2" t="s">
        <v>26</v>
      </c>
      <c r="DJ126" s="2" t="s">
        <v>25</v>
      </c>
      <c r="DK126" s="2" t="s">
        <v>3</v>
      </c>
      <c r="DL126" s="2" t="s">
        <v>3</v>
      </c>
      <c r="DM126" s="2" t="s">
        <v>3</v>
      </c>
      <c r="DN126" s="2">
        <v>0</v>
      </c>
      <c r="DO126" s="2">
        <v>0</v>
      </c>
      <c r="DP126" s="2">
        <v>1</v>
      </c>
      <c r="DQ126" s="2">
        <v>1</v>
      </c>
      <c r="DR126" s="2"/>
      <c r="DS126" s="2"/>
      <c r="DT126" s="2"/>
      <c r="DU126" s="2">
        <v>1013</v>
      </c>
      <c r="DV126" s="2" t="s">
        <v>52</v>
      </c>
      <c r="DW126" s="2" t="s">
        <v>52</v>
      </c>
      <c r="DX126" s="2">
        <v>1</v>
      </c>
      <c r="DY126" s="2"/>
      <c r="DZ126" s="2" t="s">
        <v>3</v>
      </c>
      <c r="EA126" s="2" t="s">
        <v>3</v>
      </c>
      <c r="EB126" s="2" t="s">
        <v>3</v>
      </c>
      <c r="EC126" s="2" t="s">
        <v>3</v>
      </c>
      <c r="ED126" s="2"/>
      <c r="EE126" s="2">
        <v>58807897</v>
      </c>
      <c r="EF126" s="2">
        <v>30</v>
      </c>
      <c r="EG126" s="2" t="s">
        <v>27</v>
      </c>
      <c r="EH126" s="2">
        <v>0</v>
      </c>
      <c r="EI126" s="2" t="s">
        <v>3</v>
      </c>
      <c r="EJ126" s="2">
        <v>1</v>
      </c>
      <c r="EK126" s="2">
        <v>21</v>
      </c>
      <c r="EL126" s="2" t="s">
        <v>28</v>
      </c>
      <c r="EM126" s="2" t="s">
        <v>29</v>
      </c>
      <c r="EN126" s="2"/>
      <c r="EO126" s="2" t="s">
        <v>30</v>
      </c>
      <c r="EP126" s="2"/>
      <c r="EQ126" s="2">
        <v>1024</v>
      </c>
      <c r="ER126" s="2">
        <v>924.88</v>
      </c>
      <c r="ES126" s="2">
        <v>143.54</v>
      </c>
      <c r="ET126" s="2">
        <v>113.68</v>
      </c>
      <c r="EU126" s="2">
        <v>14.65</v>
      </c>
      <c r="EV126" s="2">
        <v>667.66</v>
      </c>
      <c r="EW126" s="2">
        <v>55.5</v>
      </c>
      <c r="EX126" s="2">
        <v>0</v>
      </c>
      <c r="EY126" s="2">
        <v>0</v>
      </c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>
        <v>0</v>
      </c>
      <c r="FR126" s="2">
        <v>0</v>
      </c>
      <c r="FS126" s="2">
        <v>0</v>
      </c>
      <c r="FT126" s="2"/>
      <c r="FU126" s="2"/>
      <c r="FV126" s="2"/>
      <c r="FW126" s="2"/>
      <c r="FX126" s="2">
        <v>109</v>
      </c>
      <c r="FY126" s="2">
        <v>61</v>
      </c>
      <c r="FZ126" s="2"/>
      <c r="GA126" s="2" t="s">
        <v>3</v>
      </c>
      <c r="GB126" s="2"/>
      <c r="GC126" s="2"/>
      <c r="GD126" s="2">
        <v>1</v>
      </c>
      <c r="GE126" s="2"/>
      <c r="GF126" s="2">
        <v>-1393765819</v>
      </c>
      <c r="GG126" s="2">
        <v>2</v>
      </c>
      <c r="GH126" s="2">
        <v>1</v>
      </c>
      <c r="GI126" s="2">
        <v>2</v>
      </c>
      <c r="GJ126" s="2">
        <v>0</v>
      </c>
      <c r="GK126" s="2">
        <v>0</v>
      </c>
      <c r="GL126" s="2">
        <f t="shared" si="191"/>
        <v>0</v>
      </c>
      <c r="GM126" s="2">
        <f t="shared" si="192"/>
        <v>0</v>
      </c>
      <c r="GN126" s="2">
        <f t="shared" si="193"/>
        <v>0</v>
      </c>
      <c r="GO126" s="2">
        <f t="shared" si="194"/>
        <v>0</v>
      </c>
      <c r="GP126" s="2">
        <f t="shared" si="195"/>
        <v>0</v>
      </c>
      <c r="GQ126" s="2"/>
      <c r="GR126" s="2">
        <v>0</v>
      </c>
      <c r="GS126" s="2">
        <v>3</v>
      </c>
      <c r="GT126" s="2">
        <v>0</v>
      </c>
      <c r="GU126" s="2" t="s">
        <v>3</v>
      </c>
      <c r="GV126" s="2">
        <f t="shared" si="196"/>
        <v>0</v>
      </c>
      <c r="GW126" s="2">
        <v>1</v>
      </c>
      <c r="GX126" s="2">
        <f t="shared" si="197"/>
        <v>0</v>
      </c>
      <c r="GY126" s="2"/>
      <c r="GZ126" s="2"/>
      <c r="HA126" s="2">
        <v>0</v>
      </c>
      <c r="HB126" s="2">
        <v>0</v>
      </c>
      <c r="HC126" s="2">
        <f t="shared" si="198"/>
        <v>0</v>
      </c>
      <c r="HD126" s="2"/>
      <c r="HE126" s="2" t="s">
        <v>3</v>
      </c>
      <c r="HF126" s="2" t="s">
        <v>3</v>
      </c>
      <c r="HG126" s="2"/>
      <c r="HH126" s="2"/>
      <c r="HI126" s="2"/>
      <c r="HJ126" s="2"/>
      <c r="HK126" s="2"/>
      <c r="HL126" s="2"/>
      <c r="HM126" s="2" t="s">
        <v>3</v>
      </c>
      <c r="HN126" s="2" t="s">
        <v>3</v>
      </c>
      <c r="HO126" s="2" t="s">
        <v>3</v>
      </c>
      <c r="HP126" s="2" t="s">
        <v>3</v>
      </c>
      <c r="HQ126" s="2" t="s">
        <v>3</v>
      </c>
      <c r="HR126" s="2"/>
      <c r="HS126" s="2">
        <v>0</v>
      </c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>
        <v>0</v>
      </c>
      <c r="IL126" s="2"/>
      <c r="IM126" s="2"/>
      <c r="IN126" s="2"/>
      <c r="IO126" s="2"/>
      <c r="IP126" s="2"/>
      <c r="IQ126" s="2"/>
      <c r="IR126" s="2"/>
      <c r="IS126" s="2"/>
      <c r="IT126" s="2"/>
      <c r="IU126" s="2"/>
    </row>
    <row r="127" spans="1:255" x14ac:dyDescent="0.2">
      <c r="A127">
        <v>17</v>
      </c>
      <c r="B127">
        <v>1</v>
      </c>
      <c r="C127">
        <f>ROW(SmtRes!A352)</f>
        <v>352</v>
      </c>
      <c r="D127">
        <f>ROW(EtalonRes!A360)</f>
        <v>360</v>
      </c>
      <c r="E127" t="s">
        <v>3</v>
      </c>
      <c r="F127" t="s">
        <v>149</v>
      </c>
      <c r="G127" t="s">
        <v>150</v>
      </c>
      <c r="H127" t="s">
        <v>52</v>
      </c>
      <c r="I127">
        <f>ROUND(ROUND(50/100,4)*0,9)</f>
        <v>0</v>
      </c>
      <c r="J127">
        <v>0</v>
      </c>
      <c r="K127">
        <f>ROUND(ROUND(50/100,4)*0,9)</f>
        <v>0</v>
      </c>
      <c r="O127">
        <f t="shared" si="168"/>
        <v>0</v>
      </c>
      <c r="P127">
        <f t="shared" si="169"/>
        <v>0</v>
      </c>
      <c r="Q127">
        <f>(ROUND((ROUND(((((ET127*1.25)*1.1))*AV127*I127),2)*BB127),2)+ROUND((ROUND(((AE127-(((EU127*1.25)*1.1)))*AV127*I127),2)*BS127),2))</f>
        <v>0</v>
      </c>
      <c r="R127">
        <f t="shared" si="170"/>
        <v>0</v>
      </c>
      <c r="S127">
        <f t="shared" si="171"/>
        <v>0</v>
      </c>
      <c r="T127">
        <f t="shared" si="172"/>
        <v>0</v>
      </c>
      <c r="U127">
        <f t="shared" si="173"/>
        <v>0</v>
      </c>
      <c r="V127">
        <f t="shared" si="174"/>
        <v>0</v>
      </c>
      <c r="W127">
        <f t="shared" si="175"/>
        <v>0</v>
      </c>
      <c r="X127">
        <f t="shared" si="176"/>
        <v>0</v>
      </c>
      <c r="Y127">
        <f t="shared" si="177"/>
        <v>0</v>
      </c>
      <c r="AA127">
        <v>-1</v>
      </c>
      <c r="AB127">
        <f t="shared" si="178"/>
        <v>1144.4399000000001</v>
      </c>
      <c r="AC127">
        <f t="shared" si="165"/>
        <v>143.54</v>
      </c>
      <c r="AD127">
        <f>ROUND((((((ET127*1.25)*1.1))-(((EU127*1.25)*1.1)))+AE127),6)</f>
        <v>156.31</v>
      </c>
      <c r="AE127">
        <f>ROUND((((EU127*1.25)*1.1)),6)</f>
        <v>20.143750000000001</v>
      </c>
      <c r="AF127">
        <f>ROUND((((EV127*1.15)*1.1)),6)</f>
        <v>844.58989999999994</v>
      </c>
      <c r="AG127">
        <f t="shared" si="179"/>
        <v>0</v>
      </c>
      <c r="AH127">
        <f>(((EW127*1.15)*1.1))</f>
        <v>70.207499999999996</v>
      </c>
      <c r="AI127">
        <f>(((EX127*1.25)*1.1))</f>
        <v>0</v>
      </c>
      <c r="AJ127">
        <f t="shared" si="180"/>
        <v>0</v>
      </c>
      <c r="AK127">
        <v>924.88</v>
      </c>
      <c r="AL127">
        <v>143.54</v>
      </c>
      <c r="AM127">
        <v>113.68</v>
      </c>
      <c r="AN127">
        <v>14.65</v>
      </c>
      <c r="AO127">
        <v>667.66</v>
      </c>
      <c r="AP127">
        <v>0</v>
      </c>
      <c r="AQ127">
        <v>55.5</v>
      </c>
      <c r="AR127">
        <v>0</v>
      </c>
      <c r="AS127">
        <v>0</v>
      </c>
      <c r="AT127">
        <v>109</v>
      </c>
      <c r="AU127">
        <v>61</v>
      </c>
      <c r="AV127">
        <v>1.0669999999999999</v>
      </c>
      <c r="AW127">
        <v>1</v>
      </c>
      <c r="AZ127">
        <v>1</v>
      </c>
      <c r="BA127">
        <v>54.99</v>
      </c>
      <c r="BB127">
        <v>15.49</v>
      </c>
      <c r="BC127">
        <v>11.03</v>
      </c>
      <c r="BD127" t="s">
        <v>3</v>
      </c>
      <c r="BE127" t="s">
        <v>3</v>
      </c>
      <c r="BF127" t="s">
        <v>3</v>
      </c>
      <c r="BG127" t="s">
        <v>3</v>
      </c>
      <c r="BH127">
        <v>0</v>
      </c>
      <c r="BI127">
        <v>1</v>
      </c>
      <c r="BJ127" t="s">
        <v>151</v>
      </c>
      <c r="BM127">
        <v>21</v>
      </c>
      <c r="BN127">
        <v>0</v>
      </c>
      <c r="BO127" t="s">
        <v>149</v>
      </c>
      <c r="BP127">
        <v>1</v>
      </c>
      <c r="BQ127">
        <v>30</v>
      </c>
      <c r="BR127">
        <v>0</v>
      </c>
      <c r="BS127">
        <v>54.99</v>
      </c>
      <c r="BT127">
        <v>1</v>
      </c>
      <c r="BU127">
        <v>1</v>
      </c>
      <c r="BV127">
        <v>1</v>
      </c>
      <c r="BW127">
        <v>1</v>
      </c>
      <c r="BX127">
        <v>1</v>
      </c>
      <c r="BY127" t="s">
        <v>3</v>
      </c>
      <c r="BZ127">
        <v>109</v>
      </c>
      <c r="CA127">
        <v>61</v>
      </c>
      <c r="CB127" t="s">
        <v>3</v>
      </c>
      <c r="CE127">
        <v>30</v>
      </c>
      <c r="CF127">
        <v>0</v>
      </c>
      <c r="CG127">
        <v>0</v>
      </c>
      <c r="CM127">
        <v>0</v>
      </c>
      <c r="CN127" t="s">
        <v>1044</v>
      </c>
      <c r="CO127">
        <v>0</v>
      </c>
      <c r="CP127">
        <f t="shared" si="181"/>
        <v>0</v>
      </c>
      <c r="CQ127">
        <f t="shared" si="182"/>
        <v>1583.25</v>
      </c>
      <c r="CR127">
        <f>(ROUND((ROUND(((((ET127*1.25)*1.1))*AV127*1),2)*BB127),2)+ROUND((ROUND(((AE127-(((EU127*1.25)*1.1)))*AV127*1),2)*BS127),2))</f>
        <v>2583.42</v>
      </c>
      <c r="CS127">
        <f t="shared" si="183"/>
        <v>1181.74</v>
      </c>
      <c r="CT127">
        <f t="shared" si="184"/>
        <v>49555.89</v>
      </c>
      <c r="CU127">
        <f t="shared" si="185"/>
        <v>0</v>
      </c>
      <c r="CV127">
        <f t="shared" si="186"/>
        <v>74.911402499999994</v>
      </c>
      <c r="CW127">
        <f t="shared" si="187"/>
        <v>0</v>
      </c>
      <c r="CX127">
        <f t="shared" si="188"/>
        <v>0</v>
      </c>
      <c r="CY127">
        <f t="shared" si="189"/>
        <v>0</v>
      </c>
      <c r="CZ127">
        <f t="shared" si="190"/>
        <v>0</v>
      </c>
      <c r="DB127">
        <v>53</v>
      </c>
      <c r="DC127" t="s">
        <v>3</v>
      </c>
      <c r="DD127" t="s">
        <v>3</v>
      </c>
      <c r="DE127" t="s">
        <v>25</v>
      </c>
      <c r="DF127" t="s">
        <v>25</v>
      </c>
      <c r="DG127" t="s">
        <v>26</v>
      </c>
      <c r="DH127" t="s">
        <v>3</v>
      </c>
      <c r="DI127" t="s">
        <v>26</v>
      </c>
      <c r="DJ127" t="s">
        <v>25</v>
      </c>
      <c r="DK127" t="s">
        <v>3</v>
      </c>
      <c r="DL127" t="s">
        <v>3</v>
      </c>
      <c r="DM127" t="s">
        <v>3</v>
      </c>
      <c r="DN127">
        <v>0</v>
      </c>
      <c r="DO127">
        <v>0</v>
      </c>
      <c r="DP127">
        <v>1</v>
      </c>
      <c r="DQ127">
        <v>1</v>
      </c>
      <c r="DU127">
        <v>1013</v>
      </c>
      <c r="DV127" t="s">
        <v>52</v>
      </c>
      <c r="DW127" t="s">
        <v>52</v>
      </c>
      <c r="DX127">
        <v>1</v>
      </c>
      <c r="DZ127" t="s">
        <v>3</v>
      </c>
      <c r="EA127" t="s">
        <v>3</v>
      </c>
      <c r="EB127" t="s">
        <v>3</v>
      </c>
      <c r="EC127" t="s">
        <v>3</v>
      </c>
      <c r="EE127">
        <v>58807897</v>
      </c>
      <c r="EF127">
        <v>30</v>
      </c>
      <c r="EG127" t="s">
        <v>27</v>
      </c>
      <c r="EH127">
        <v>0</v>
      </c>
      <c r="EI127" t="s">
        <v>3</v>
      </c>
      <c r="EJ127">
        <v>1</v>
      </c>
      <c r="EK127">
        <v>21</v>
      </c>
      <c r="EL127" t="s">
        <v>28</v>
      </c>
      <c r="EM127" t="s">
        <v>29</v>
      </c>
      <c r="EO127" t="s">
        <v>30</v>
      </c>
      <c r="EQ127">
        <v>1024</v>
      </c>
      <c r="ER127">
        <v>924.88</v>
      </c>
      <c r="ES127">
        <v>143.54</v>
      </c>
      <c r="ET127">
        <v>113.68</v>
      </c>
      <c r="EU127">
        <v>14.65</v>
      </c>
      <c r="EV127">
        <v>667.66</v>
      </c>
      <c r="EW127">
        <v>55.5</v>
      </c>
      <c r="EX127">
        <v>0</v>
      </c>
      <c r="EY127">
        <v>0</v>
      </c>
      <c r="FQ127">
        <v>0</v>
      </c>
      <c r="FR127">
        <v>0</v>
      </c>
      <c r="FS127">
        <v>0</v>
      </c>
      <c r="FX127">
        <v>109</v>
      </c>
      <c r="FY127">
        <v>61</v>
      </c>
      <c r="GA127" t="s">
        <v>3</v>
      </c>
      <c r="GD127">
        <v>1</v>
      </c>
      <c r="GF127">
        <v>-1393765819</v>
      </c>
      <c r="GG127">
        <v>2</v>
      </c>
      <c r="GH127">
        <v>1</v>
      </c>
      <c r="GI127">
        <v>2</v>
      </c>
      <c r="GJ127">
        <v>0</v>
      </c>
      <c r="GK127">
        <v>0</v>
      </c>
      <c r="GL127">
        <f t="shared" si="191"/>
        <v>0</v>
      </c>
      <c r="GM127">
        <f t="shared" si="192"/>
        <v>0</v>
      </c>
      <c r="GN127">
        <f t="shared" si="193"/>
        <v>0</v>
      </c>
      <c r="GO127">
        <f t="shared" si="194"/>
        <v>0</v>
      </c>
      <c r="GP127">
        <f t="shared" si="195"/>
        <v>0</v>
      </c>
      <c r="GR127">
        <v>0</v>
      </c>
      <c r="GS127">
        <v>3</v>
      </c>
      <c r="GT127">
        <v>0</v>
      </c>
      <c r="GU127" t="s">
        <v>3</v>
      </c>
      <c r="GV127">
        <f t="shared" si="196"/>
        <v>0</v>
      </c>
      <c r="GW127">
        <v>1</v>
      </c>
      <c r="GX127">
        <f t="shared" si="197"/>
        <v>0</v>
      </c>
      <c r="HA127">
        <v>0</v>
      </c>
      <c r="HB127">
        <v>0</v>
      </c>
      <c r="HC127">
        <f t="shared" si="198"/>
        <v>0</v>
      </c>
      <c r="HE127" t="s">
        <v>3</v>
      </c>
      <c r="HF127" t="s">
        <v>3</v>
      </c>
      <c r="HM127" t="s">
        <v>3</v>
      </c>
      <c r="HN127" t="s">
        <v>3</v>
      </c>
      <c r="HO127" t="s">
        <v>3</v>
      </c>
      <c r="HP127" t="s">
        <v>3</v>
      </c>
      <c r="HQ127" t="s">
        <v>3</v>
      </c>
      <c r="HS127">
        <v>0</v>
      </c>
      <c r="IK127">
        <v>0</v>
      </c>
    </row>
    <row r="128" spans="1:255" x14ac:dyDescent="0.2">
      <c r="A128" s="2">
        <v>18</v>
      </c>
      <c r="B128" s="2">
        <v>1</v>
      </c>
      <c r="C128" s="2">
        <v>338</v>
      </c>
      <c r="D128" s="2"/>
      <c r="E128" s="2" t="s">
        <v>3</v>
      </c>
      <c r="F128" s="2" t="s">
        <v>87</v>
      </c>
      <c r="G128" s="2" t="s">
        <v>152</v>
      </c>
      <c r="H128" s="2" t="s">
        <v>39</v>
      </c>
      <c r="I128" s="2">
        <f>I126*J128</f>
        <v>0</v>
      </c>
      <c r="J128" s="2">
        <v>50</v>
      </c>
      <c r="K128" s="2">
        <v>50</v>
      </c>
      <c r="L128" s="2"/>
      <c r="M128" s="2"/>
      <c r="N128" s="2"/>
      <c r="O128" s="2">
        <f t="shared" si="168"/>
        <v>0</v>
      </c>
      <c r="P128" s="2">
        <f t="shared" si="169"/>
        <v>0</v>
      </c>
      <c r="Q128" s="2">
        <f>(ROUND((ROUND(((ET128)*AV128*I128),2)*BB128),2)+ROUND((ROUND(((AE128-(EU128))*AV128*I128),2)*BS128),2))</f>
        <v>0</v>
      </c>
      <c r="R128" s="2">
        <f t="shared" si="170"/>
        <v>0</v>
      </c>
      <c r="S128" s="2">
        <f t="shared" si="171"/>
        <v>0</v>
      </c>
      <c r="T128" s="2">
        <f t="shared" si="172"/>
        <v>0</v>
      </c>
      <c r="U128" s="2">
        <f t="shared" si="173"/>
        <v>0</v>
      </c>
      <c r="V128" s="2">
        <f t="shared" si="174"/>
        <v>0</v>
      </c>
      <c r="W128" s="2">
        <f t="shared" si="175"/>
        <v>0</v>
      </c>
      <c r="X128" s="2">
        <f t="shared" si="176"/>
        <v>0</v>
      </c>
      <c r="Y128" s="2">
        <f t="shared" si="177"/>
        <v>0</v>
      </c>
      <c r="Z128" s="2"/>
      <c r="AA128" s="2">
        <v>-1</v>
      </c>
      <c r="AB128" s="2">
        <f t="shared" si="178"/>
        <v>22.71</v>
      </c>
      <c r="AC128" s="2">
        <f t="shared" si="165"/>
        <v>22.71</v>
      </c>
      <c r="AD128" s="2">
        <f>ROUND((((ET128)-(EU128))+AE128),6)</f>
        <v>0</v>
      </c>
      <c r="AE128" s="2">
        <f t="shared" ref="AE128:AF131" si="199">ROUND((EU128),6)</f>
        <v>0</v>
      </c>
      <c r="AF128" s="2">
        <f t="shared" si="199"/>
        <v>0</v>
      </c>
      <c r="AG128" s="2">
        <f t="shared" si="179"/>
        <v>0</v>
      </c>
      <c r="AH128" s="2">
        <f t="shared" ref="AH128:AI131" si="200">(EW128)</f>
        <v>0</v>
      </c>
      <c r="AI128" s="2">
        <f t="shared" si="200"/>
        <v>0</v>
      </c>
      <c r="AJ128" s="2">
        <f t="shared" si="180"/>
        <v>0</v>
      </c>
      <c r="AK128" s="2">
        <v>22.71</v>
      </c>
      <c r="AL128" s="2">
        <v>22.71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109</v>
      </c>
      <c r="AU128" s="2">
        <v>61</v>
      </c>
      <c r="AV128" s="2">
        <v>1</v>
      </c>
      <c r="AW128" s="2">
        <v>1</v>
      </c>
      <c r="AX128" s="2"/>
      <c r="AY128" s="2"/>
      <c r="AZ128" s="2">
        <v>1</v>
      </c>
      <c r="BA128" s="2">
        <v>1</v>
      </c>
      <c r="BB128" s="2">
        <v>1</v>
      </c>
      <c r="BC128" s="2">
        <v>1</v>
      </c>
      <c r="BD128" s="2" t="s">
        <v>3</v>
      </c>
      <c r="BE128" s="2" t="s">
        <v>3</v>
      </c>
      <c r="BF128" s="2" t="s">
        <v>3</v>
      </c>
      <c r="BG128" s="2" t="s">
        <v>3</v>
      </c>
      <c r="BH128" s="2">
        <v>3</v>
      </c>
      <c r="BI128" s="2">
        <v>1</v>
      </c>
      <c r="BJ128" s="2" t="s">
        <v>89</v>
      </c>
      <c r="BK128" s="2"/>
      <c r="BL128" s="2"/>
      <c r="BM128" s="2">
        <v>21</v>
      </c>
      <c r="BN128" s="2">
        <v>0</v>
      </c>
      <c r="BO128" s="2" t="s">
        <v>3</v>
      </c>
      <c r="BP128" s="2">
        <v>0</v>
      </c>
      <c r="BQ128" s="2">
        <v>30</v>
      </c>
      <c r="BR128" s="2">
        <v>0</v>
      </c>
      <c r="BS128" s="2">
        <v>1</v>
      </c>
      <c r="BT128" s="2">
        <v>1</v>
      </c>
      <c r="BU128" s="2">
        <v>1</v>
      </c>
      <c r="BV128" s="2">
        <v>1</v>
      </c>
      <c r="BW128" s="2">
        <v>1</v>
      </c>
      <c r="BX128" s="2">
        <v>1</v>
      </c>
      <c r="BY128" s="2" t="s">
        <v>3</v>
      </c>
      <c r="BZ128" s="2">
        <v>109</v>
      </c>
      <c r="CA128" s="2">
        <v>61</v>
      </c>
      <c r="CB128" s="2" t="s">
        <v>3</v>
      </c>
      <c r="CC128" s="2"/>
      <c r="CD128" s="2"/>
      <c r="CE128" s="2">
        <v>30</v>
      </c>
      <c r="CF128" s="2">
        <v>0</v>
      </c>
      <c r="CG128" s="2">
        <v>0</v>
      </c>
      <c r="CH128" s="2"/>
      <c r="CI128" s="2"/>
      <c r="CJ128" s="2"/>
      <c r="CK128" s="2"/>
      <c r="CL128" s="2"/>
      <c r="CM128" s="2">
        <v>0</v>
      </c>
      <c r="CN128" s="2" t="s">
        <v>3</v>
      </c>
      <c r="CO128" s="2">
        <v>0</v>
      </c>
      <c r="CP128" s="2">
        <f t="shared" si="181"/>
        <v>0</v>
      </c>
      <c r="CQ128" s="2">
        <f t="shared" si="182"/>
        <v>22.71</v>
      </c>
      <c r="CR128" s="2">
        <f>(ROUND((ROUND(((ET128)*AV128*1),2)*BB128),2)+ROUND((ROUND(((AE128-(EU128))*AV128*1),2)*BS128),2))</f>
        <v>0</v>
      </c>
      <c r="CS128" s="2">
        <f t="shared" si="183"/>
        <v>0</v>
      </c>
      <c r="CT128" s="2">
        <f t="shared" si="184"/>
        <v>0</v>
      </c>
      <c r="CU128" s="2">
        <f t="shared" si="185"/>
        <v>0</v>
      </c>
      <c r="CV128" s="2">
        <f t="shared" si="186"/>
        <v>0</v>
      </c>
      <c r="CW128" s="2">
        <f t="shared" si="187"/>
        <v>0</v>
      </c>
      <c r="CX128" s="2">
        <f t="shared" si="188"/>
        <v>0</v>
      </c>
      <c r="CY128" s="2">
        <f t="shared" si="189"/>
        <v>0</v>
      </c>
      <c r="CZ128" s="2">
        <f t="shared" si="190"/>
        <v>0</v>
      </c>
      <c r="DA128" s="2"/>
      <c r="DB128" s="2"/>
      <c r="DC128" s="2" t="s">
        <v>3</v>
      </c>
      <c r="DD128" s="2" t="s">
        <v>3</v>
      </c>
      <c r="DE128" s="2" t="s">
        <v>3</v>
      </c>
      <c r="DF128" s="2" t="s">
        <v>3</v>
      </c>
      <c r="DG128" s="2" t="s">
        <v>3</v>
      </c>
      <c r="DH128" s="2" t="s">
        <v>3</v>
      </c>
      <c r="DI128" s="2" t="s">
        <v>3</v>
      </c>
      <c r="DJ128" s="2" t="s">
        <v>3</v>
      </c>
      <c r="DK128" s="2" t="s">
        <v>3</v>
      </c>
      <c r="DL128" s="2" t="s">
        <v>3</v>
      </c>
      <c r="DM128" s="2" t="s">
        <v>3</v>
      </c>
      <c r="DN128" s="2">
        <v>0</v>
      </c>
      <c r="DO128" s="2">
        <v>0</v>
      </c>
      <c r="DP128" s="2">
        <v>1</v>
      </c>
      <c r="DQ128" s="2">
        <v>1</v>
      </c>
      <c r="DR128" s="2"/>
      <c r="DS128" s="2"/>
      <c r="DT128" s="2"/>
      <c r="DU128" s="2">
        <v>1010</v>
      </c>
      <c r="DV128" s="2" t="s">
        <v>39</v>
      </c>
      <c r="DW128" s="2" t="s">
        <v>39</v>
      </c>
      <c r="DX128" s="2">
        <v>1</v>
      </c>
      <c r="DY128" s="2"/>
      <c r="DZ128" s="2" t="s">
        <v>3</v>
      </c>
      <c r="EA128" s="2" t="s">
        <v>3</v>
      </c>
      <c r="EB128" s="2" t="s">
        <v>3</v>
      </c>
      <c r="EC128" s="2" t="s">
        <v>3</v>
      </c>
      <c r="ED128" s="2"/>
      <c r="EE128" s="2">
        <v>58807897</v>
      </c>
      <c r="EF128" s="2">
        <v>30</v>
      </c>
      <c r="EG128" s="2" t="s">
        <v>27</v>
      </c>
      <c r="EH128" s="2">
        <v>0</v>
      </c>
      <c r="EI128" s="2" t="s">
        <v>3</v>
      </c>
      <c r="EJ128" s="2">
        <v>1</v>
      </c>
      <c r="EK128" s="2">
        <v>21</v>
      </c>
      <c r="EL128" s="2" t="s">
        <v>28</v>
      </c>
      <c r="EM128" s="2" t="s">
        <v>29</v>
      </c>
      <c r="EN128" s="2"/>
      <c r="EO128" s="2" t="s">
        <v>3</v>
      </c>
      <c r="EP128" s="2"/>
      <c r="EQ128" s="2">
        <v>1024</v>
      </c>
      <c r="ER128" s="2">
        <v>22.71</v>
      </c>
      <c r="ES128" s="2">
        <v>22.71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>
        <v>0</v>
      </c>
      <c r="FR128" s="2">
        <v>0</v>
      </c>
      <c r="FS128" s="2">
        <v>0</v>
      </c>
      <c r="FT128" s="2"/>
      <c r="FU128" s="2"/>
      <c r="FV128" s="2"/>
      <c r="FW128" s="2"/>
      <c r="FX128" s="2">
        <v>109</v>
      </c>
      <c r="FY128" s="2">
        <v>61</v>
      </c>
      <c r="FZ128" s="2"/>
      <c r="GA128" s="2" t="s">
        <v>3</v>
      </c>
      <c r="GB128" s="2"/>
      <c r="GC128" s="2"/>
      <c r="GD128" s="2">
        <v>1</v>
      </c>
      <c r="GE128" s="2"/>
      <c r="GF128" s="2">
        <v>-315757741</v>
      </c>
      <c r="GG128" s="2">
        <v>2</v>
      </c>
      <c r="GH128" s="2">
        <v>1</v>
      </c>
      <c r="GI128" s="2">
        <v>-2</v>
      </c>
      <c r="GJ128" s="2">
        <v>0</v>
      </c>
      <c r="GK128" s="2">
        <v>0</v>
      </c>
      <c r="GL128" s="2">
        <f t="shared" si="191"/>
        <v>0</v>
      </c>
      <c r="GM128" s="2">
        <f t="shared" si="192"/>
        <v>0</v>
      </c>
      <c r="GN128" s="2">
        <f t="shared" si="193"/>
        <v>0</v>
      </c>
      <c r="GO128" s="2">
        <f t="shared" si="194"/>
        <v>0</v>
      </c>
      <c r="GP128" s="2">
        <f t="shared" si="195"/>
        <v>0</v>
      </c>
      <c r="GQ128" s="2"/>
      <c r="GR128" s="2">
        <v>0</v>
      </c>
      <c r="GS128" s="2">
        <v>3</v>
      </c>
      <c r="GT128" s="2">
        <v>0</v>
      </c>
      <c r="GU128" s="2" t="s">
        <v>3</v>
      </c>
      <c r="GV128" s="2">
        <f t="shared" si="196"/>
        <v>0</v>
      </c>
      <c r="GW128" s="2">
        <v>1</v>
      </c>
      <c r="GX128" s="2">
        <f t="shared" si="197"/>
        <v>0</v>
      </c>
      <c r="GY128" s="2"/>
      <c r="GZ128" s="2"/>
      <c r="HA128" s="2">
        <v>0</v>
      </c>
      <c r="HB128" s="2">
        <v>0</v>
      </c>
      <c r="HC128" s="2">
        <f t="shared" si="198"/>
        <v>0</v>
      </c>
      <c r="HD128" s="2"/>
      <c r="HE128" s="2" t="s">
        <v>3</v>
      </c>
      <c r="HF128" s="2" t="s">
        <v>3</v>
      </c>
      <c r="HG128" s="2"/>
      <c r="HH128" s="2"/>
      <c r="HI128" s="2"/>
      <c r="HJ128" s="2"/>
      <c r="HK128" s="2"/>
      <c r="HL128" s="2"/>
      <c r="HM128" s="2" t="s">
        <v>3</v>
      </c>
      <c r="HN128" s="2" t="s">
        <v>3</v>
      </c>
      <c r="HO128" s="2" t="s">
        <v>3</v>
      </c>
      <c r="HP128" s="2" t="s">
        <v>3</v>
      </c>
      <c r="HQ128" s="2" t="s">
        <v>3</v>
      </c>
      <c r="HR128" s="2"/>
      <c r="HS128" s="2">
        <v>0</v>
      </c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>
        <v>0</v>
      </c>
      <c r="IL128" s="2"/>
      <c r="IM128" s="2"/>
      <c r="IN128" s="2"/>
      <c r="IO128" s="2"/>
      <c r="IP128" s="2"/>
      <c r="IQ128" s="2"/>
      <c r="IR128" s="2"/>
      <c r="IS128" s="2"/>
      <c r="IT128" s="2"/>
      <c r="IU128" s="2"/>
    </row>
    <row r="129" spans="1:255" x14ac:dyDescent="0.2">
      <c r="A129">
        <v>18</v>
      </c>
      <c r="B129">
        <v>1</v>
      </c>
      <c r="C129">
        <v>350</v>
      </c>
      <c r="E129" t="s">
        <v>3</v>
      </c>
      <c r="F129" t="s">
        <v>87</v>
      </c>
      <c r="G129" t="s">
        <v>152</v>
      </c>
      <c r="H129" t="s">
        <v>39</v>
      </c>
      <c r="I129">
        <f>I127*J129</f>
        <v>0</v>
      </c>
      <c r="J129">
        <v>50</v>
      </c>
      <c r="K129">
        <v>50</v>
      </c>
      <c r="O129">
        <f t="shared" si="168"/>
        <v>0</v>
      </c>
      <c r="P129">
        <f t="shared" si="169"/>
        <v>0</v>
      </c>
      <c r="Q129">
        <f>(ROUND((ROUND(((ET129)*AV129*I129),2)*BB129),2)+ROUND((ROUND(((AE129-(EU129))*AV129*I129),2)*BS129),2))</f>
        <v>0</v>
      </c>
      <c r="R129">
        <f t="shared" si="170"/>
        <v>0</v>
      </c>
      <c r="S129">
        <f t="shared" si="171"/>
        <v>0</v>
      </c>
      <c r="T129">
        <f t="shared" si="172"/>
        <v>0</v>
      </c>
      <c r="U129">
        <f t="shared" si="173"/>
        <v>0</v>
      </c>
      <c r="V129">
        <f t="shared" si="174"/>
        <v>0</v>
      </c>
      <c r="W129">
        <f t="shared" si="175"/>
        <v>0</v>
      </c>
      <c r="X129">
        <f t="shared" si="176"/>
        <v>0</v>
      </c>
      <c r="Y129">
        <f t="shared" si="177"/>
        <v>0</v>
      </c>
      <c r="AA129">
        <v>-1</v>
      </c>
      <c r="AB129">
        <f t="shared" si="178"/>
        <v>22.71</v>
      </c>
      <c r="AC129">
        <f t="shared" si="165"/>
        <v>22.71</v>
      </c>
      <c r="AD129">
        <f>ROUND((((ET129)-(EU129))+AE129),6)</f>
        <v>0</v>
      </c>
      <c r="AE129">
        <f t="shared" si="199"/>
        <v>0</v>
      </c>
      <c r="AF129">
        <f t="shared" si="199"/>
        <v>0</v>
      </c>
      <c r="AG129">
        <f t="shared" si="179"/>
        <v>0</v>
      </c>
      <c r="AH129">
        <f t="shared" si="200"/>
        <v>0</v>
      </c>
      <c r="AI129">
        <f t="shared" si="200"/>
        <v>0</v>
      </c>
      <c r="AJ129">
        <f t="shared" si="180"/>
        <v>0</v>
      </c>
      <c r="AK129">
        <v>22.71</v>
      </c>
      <c r="AL129">
        <v>22.71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109</v>
      </c>
      <c r="AU129">
        <v>61</v>
      </c>
      <c r="AV129">
        <v>1</v>
      </c>
      <c r="AW129">
        <v>1</v>
      </c>
      <c r="AZ129">
        <v>1</v>
      </c>
      <c r="BA129">
        <v>1</v>
      </c>
      <c r="BB129">
        <v>1</v>
      </c>
      <c r="BC129">
        <v>2.93</v>
      </c>
      <c r="BD129" t="s">
        <v>3</v>
      </c>
      <c r="BE129" t="s">
        <v>3</v>
      </c>
      <c r="BF129" t="s">
        <v>3</v>
      </c>
      <c r="BG129" t="s">
        <v>3</v>
      </c>
      <c r="BH129">
        <v>3</v>
      </c>
      <c r="BI129">
        <v>1</v>
      </c>
      <c r="BJ129" t="s">
        <v>89</v>
      </c>
      <c r="BM129">
        <v>21</v>
      </c>
      <c r="BN129">
        <v>0</v>
      </c>
      <c r="BO129" t="s">
        <v>87</v>
      </c>
      <c r="BP129">
        <v>1</v>
      </c>
      <c r="BQ129">
        <v>30</v>
      </c>
      <c r="BR129">
        <v>0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 t="s">
        <v>3</v>
      </c>
      <c r="BZ129">
        <v>109</v>
      </c>
      <c r="CA129">
        <v>61</v>
      </c>
      <c r="CB129" t="s">
        <v>3</v>
      </c>
      <c r="CE129">
        <v>30</v>
      </c>
      <c r="CF129">
        <v>0</v>
      </c>
      <c r="CG129">
        <v>0</v>
      </c>
      <c r="CM129">
        <v>0</v>
      </c>
      <c r="CN129" t="s">
        <v>3</v>
      </c>
      <c r="CO129">
        <v>0</v>
      </c>
      <c r="CP129">
        <f t="shared" si="181"/>
        <v>0</v>
      </c>
      <c r="CQ129">
        <f t="shared" si="182"/>
        <v>66.540000000000006</v>
      </c>
      <c r="CR129">
        <f>(ROUND((ROUND(((ET129)*AV129*1),2)*BB129),2)+ROUND((ROUND(((AE129-(EU129))*AV129*1),2)*BS129),2))</f>
        <v>0</v>
      </c>
      <c r="CS129">
        <f t="shared" si="183"/>
        <v>0</v>
      </c>
      <c r="CT129">
        <f t="shared" si="184"/>
        <v>0</v>
      </c>
      <c r="CU129">
        <f t="shared" si="185"/>
        <v>0</v>
      </c>
      <c r="CV129">
        <f t="shared" si="186"/>
        <v>0</v>
      </c>
      <c r="CW129">
        <f t="shared" si="187"/>
        <v>0</v>
      </c>
      <c r="CX129">
        <f t="shared" si="188"/>
        <v>0</v>
      </c>
      <c r="CY129">
        <f t="shared" si="189"/>
        <v>0</v>
      </c>
      <c r="CZ129">
        <f t="shared" si="190"/>
        <v>0</v>
      </c>
      <c r="DC129" t="s">
        <v>3</v>
      </c>
      <c r="DD129" t="s">
        <v>3</v>
      </c>
      <c r="DE129" t="s">
        <v>3</v>
      </c>
      <c r="DF129" t="s">
        <v>3</v>
      </c>
      <c r="DG129" t="s">
        <v>3</v>
      </c>
      <c r="DH129" t="s">
        <v>3</v>
      </c>
      <c r="DI129" t="s">
        <v>3</v>
      </c>
      <c r="DJ129" t="s">
        <v>3</v>
      </c>
      <c r="DK129" t="s">
        <v>3</v>
      </c>
      <c r="DL129" t="s">
        <v>3</v>
      </c>
      <c r="DM129" t="s">
        <v>3</v>
      </c>
      <c r="DN129">
        <v>0</v>
      </c>
      <c r="DO129">
        <v>0</v>
      </c>
      <c r="DP129">
        <v>1</v>
      </c>
      <c r="DQ129">
        <v>1</v>
      </c>
      <c r="DU129">
        <v>1010</v>
      </c>
      <c r="DV129" t="s">
        <v>39</v>
      </c>
      <c r="DW129" t="s">
        <v>39</v>
      </c>
      <c r="DX129">
        <v>1</v>
      </c>
      <c r="DZ129" t="s">
        <v>3</v>
      </c>
      <c r="EA129" t="s">
        <v>3</v>
      </c>
      <c r="EB129" t="s">
        <v>3</v>
      </c>
      <c r="EC129" t="s">
        <v>3</v>
      </c>
      <c r="EE129">
        <v>58807897</v>
      </c>
      <c r="EF129">
        <v>30</v>
      </c>
      <c r="EG129" t="s">
        <v>27</v>
      </c>
      <c r="EH129">
        <v>0</v>
      </c>
      <c r="EI129" t="s">
        <v>3</v>
      </c>
      <c r="EJ129">
        <v>1</v>
      </c>
      <c r="EK129">
        <v>21</v>
      </c>
      <c r="EL129" t="s">
        <v>28</v>
      </c>
      <c r="EM129" t="s">
        <v>29</v>
      </c>
      <c r="EO129" t="s">
        <v>3</v>
      </c>
      <c r="EQ129">
        <v>1024</v>
      </c>
      <c r="ER129">
        <v>22.71</v>
      </c>
      <c r="ES129">
        <v>22.71</v>
      </c>
      <c r="ET129">
        <v>0</v>
      </c>
      <c r="EU129">
        <v>0</v>
      </c>
      <c r="EV129">
        <v>0</v>
      </c>
      <c r="EW129">
        <v>0</v>
      </c>
      <c r="EX129">
        <v>0</v>
      </c>
      <c r="FQ129">
        <v>0</v>
      </c>
      <c r="FR129">
        <v>0</v>
      </c>
      <c r="FS129">
        <v>0</v>
      </c>
      <c r="FX129">
        <v>109</v>
      </c>
      <c r="FY129">
        <v>61</v>
      </c>
      <c r="GA129" t="s">
        <v>3</v>
      </c>
      <c r="GD129">
        <v>1</v>
      </c>
      <c r="GF129">
        <v>-315757741</v>
      </c>
      <c r="GG129">
        <v>2</v>
      </c>
      <c r="GH129">
        <v>1</v>
      </c>
      <c r="GI129">
        <v>2</v>
      </c>
      <c r="GJ129">
        <v>0</v>
      </c>
      <c r="GK129">
        <v>0</v>
      </c>
      <c r="GL129">
        <f t="shared" si="191"/>
        <v>0</v>
      </c>
      <c r="GM129">
        <f t="shared" si="192"/>
        <v>0</v>
      </c>
      <c r="GN129">
        <f t="shared" si="193"/>
        <v>0</v>
      </c>
      <c r="GO129">
        <f t="shared" si="194"/>
        <v>0</v>
      </c>
      <c r="GP129">
        <f t="shared" si="195"/>
        <v>0</v>
      </c>
      <c r="GR129">
        <v>0</v>
      </c>
      <c r="GS129">
        <v>3</v>
      </c>
      <c r="GT129">
        <v>0</v>
      </c>
      <c r="GU129" t="s">
        <v>3</v>
      </c>
      <c r="GV129">
        <f t="shared" si="196"/>
        <v>0</v>
      </c>
      <c r="GW129">
        <v>1</v>
      </c>
      <c r="GX129">
        <f t="shared" si="197"/>
        <v>0</v>
      </c>
      <c r="HA129">
        <v>0</v>
      </c>
      <c r="HB129">
        <v>0</v>
      </c>
      <c r="HC129">
        <f t="shared" si="198"/>
        <v>0</v>
      </c>
      <c r="HE129" t="s">
        <v>3</v>
      </c>
      <c r="HF129" t="s">
        <v>3</v>
      </c>
      <c r="HM129" t="s">
        <v>3</v>
      </c>
      <c r="HN129" t="s">
        <v>3</v>
      </c>
      <c r="HO129" t="s">
        <v>3</v>
      </c>
      <c r="HP129" t="s">
        <v>3</v>
      </c>
      <c r="HQ129" t="s">
        <v>3</v>
      </c>
      <c r="HS129">
        <v>0</v>
      </c>
      <c r="IK129">
        <v>0</v>
      </c>
    </row>
    <row r="130" spans="1:255" x14ac:dyDescent="0.2">
      <c r="A130" s="2">
        <v>18</v>
      </c>
      <c r="B130" s="2">
        <v>1</v>
      </c>
      <c r="C130" s="2">
        <v>339</v>
      </c>
      <c r="D130" s="2"/>
      <c r="E130" s="2" t="s">
        <v>3</v>
      </c>
      <c r="F130" s="2" t="s">
        <v>153</v>
      </c>
      <c r="G130" s="2" t="s">
        <v>154</v>
      </c>
      <c r="H130" s="2" t="s">
        <v>34</v>
      </c>
      <c r="I130" s="2">
        <f>I126*J130</f>
        <v>0</v>
      </c>
      <c r="J130" s="2">
        <v>100</v>
      </c>
      <c r="K130" s="2">
        <v>100</v>
      </c>
      <c r="L130" s="2"/>
      <c r="M130" s="2"/>
      <c r="N130" s="2"/>
      <c r="O130" s="2">
        <f t="shared" si="168"/>
        <v>0</v>
      </c>
      <c r="P130" s="2">
        <f t="shared" si="169"/>
        <v>0</v>
      </c>
      <c r="Q130" s="2">
        <f>(ROUND((ROUND(((ET130)*AV130*I130),2)*BB130),2)+ROUND((ROUND(((AE130-(EU130))*AV130*I130),2)*BS130),2))</f>
        <v>0</v>
      </c>
      <c r="R130" s="2">
        <f t="shared" si="170"/>
        <v>0</v>
      </c>
      <c r="S130" s="2">
        <f t="shared" si="171"/>
        <v>0</v>
      </c>
      <c r="T130" s="2">
        <f t="shared" si="172"/>
        <v>0</v>
      </c>
      <c r="U130" s="2">
        <f t="shared" si="173"/>
        <v>0</v>
      </c>
      <c r="V130" s="2">
        <f t="shared" si="174"/>
        <v>0</v>
      </c>
      <c r="W130" s="2">
        <f t="shared" si="175"/>
        <v>0</v>
      </c>
      <c r="X130" s="2">
        <f t="shared" si="176"/>
        <v>0</v>
      </c>
      <c r="Y130" s="2">
        <f t="shared" si="177"/>
        <v>0</v>
      </c>
      <c r="Z130" s="2"/>
      <c r="AA130" s="2">
        <v>-1</v>
      </c>
      <c r="AB130" s="2">
        <f t="shared" si="178"/>
        <v>99.39</v>
      </c>
      <c r="AC130" s="2">
        <f t="shared" si="165"/>
        <v>99.39</v>
      </c>
      <c r="AD130" s="2">
        <f>ROUND((((ET130)-(EU130))+AE130),6)</f>
        <v>0</v>
      </c>
      <c r="AE130" s="2">
        <f t="shared" si="199"/>
        <v>0</v>
      </c>
      <c r="AF130" s="2">
        <f t="shared" si="199"/>
        <v>0</v>
      </c>
      <c r="AG130" s="2">
        <f t="shared" si="179"/>
        <v>0</v>
      </c>
      <c r="AH130" s="2">
        <f t="shared" si="200"/>
        <v>0</v>
      </c>
      <c r="AI130" s="2">
        <f t="shared" si="200"/>
        <v>0</v>
      </c>
      <c r="AJ130" s="2">
        <f t="shared" si="180"/>
        <v>0</v>
      </c>
      <c r="AK130" s="2">
        <v>99.39</v>
      </c>
      <c r="AL130" s="2">
        <v>99.39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109</v>
      </c>
      <c r="AU130" s="2">
        <v>61</v>
      </c>
      <c r="AV130" s="2">
        <v>1</v>
      </c>
      <c r="AW130" s="2">
        <v>1</v>
      </c>
      <c r="AX130" s="2"/>
      <c r="AY130" s="2"/>
      <c r="AZ130" s="2">
        <v>1</v>
      </c>
      <c r="BA130" s="2">
        <v>1</v>
      </c>
      <c r="BB130" s="2">
        <v>1</v>
      </c>
      <c r="BC130" s="2">
        <v>1</v>
      </c>
      <c r="BD130" s="2" t="s">
        <v>3</v>
      </c>
      <c r="BE130" s="2" t="s">
        <v>3</v>
      </c>
      <c r="BF130" s="2" t="s">
        <v>3</v>
      </c>
      <c r="BG130" s="2" t="s">
        <v>3</v>
      </c>
      <c r="BH130" s="2">
        <v>3</v>
      </c>
      <c r="BI130" s="2">
        <v>1</v>
      </c>
      <c r="BJ130" s="2" t="s">
        <v>155</v>
      </c>
      <c r="BK130" s="2"/>
      <c r="BL130" s="2"/>
      <c r="BM130" s="2">
        <v>21</v>
      </c>
      <c r="BN130" s="2">
        <v>0</v>
      </c>
      <c r="BO130" s="2" t="s">
        <v>3</v>
      </c>
      <c r="BP130" s="2">
        <v>0</v>
      </c>
      <c r="BQ130" s="2">
        <v>30</v>
      </c>
      <c r="BR130" s="2">
        <v>0</v>
      </c>
      <c r="BS130" s="2">
        <v>1</v>
      </c>
      <c r="BT130" s="2">
        <v>1</v>
      </c>
      <c r="BU130" s="2">
        <v>1</v>
      </c>
      <c r="BV130" s="2">
        <v>1</v>
      </c>
      <c r="BW130" s="2">
        <v>1</v>
      </c>
      <c r="BX130" s="2">
        <v>1</v>
      </c>
      <c r="BY130" s="2" t="s">
        <v>3</v>
      </c>
      <c r="BZ130" s="2">
        <v>109</v>
      </c>
      <c r="CA130" s="2">
        <v>61</v>
      </c>
      <c r="CB130" s="2" t="s">
        <v>3</v>
      </c>
      <c r="CC130" s="2"/>
      <c r="CD130" s="2"/>
      <c r="CE130" s="2">
        <v>30</v>
      </c>
      <c r="CF130" s="2">
        <v>0</v>
      </c>
      <c r="CG130" s="2">
        <v>0</v>
      </c>
      <c r="CH130" s="2"/>
      <c r="CI130" s="2"/>
      <c r="CJ130" s="2"/>
      <c r="CK130" s="2"/>
      <c r="CL130" s="2"/>
      <c r="CM130" s="2">
        <v>0</v>
      </c>
      <c r="CN130" s="2" t="s">
        <v>3</v>
      </c>
      <c r="CO130" s="2">
        <v>0</v>
      </c>
      <c r="CP130" s="2">
        <f t="shared" si="181"/>
        <v>0</v>
      </c>
      <c r="CQ130" s="2">
        <f t="shared" si="182"/>
        <v>99.39</v>
      </c>
      <c r="CR130" s="2">
        <f>(ROUND((ROUND(((ET130)*AV130*1),2)*BB130),2)+ROUND((ROUND(((AE130-(EU130))*AV130*1),2)*BS130),2))</f>
        <v>0</v>
      </c>
      <c r="CS130" s="2">
        <f t="shared" si="183"/>
        <v>0</v>
      </c>
      <c r="CT130" s="2">
        <f t="shared" si="184"/>
        <v>0</v>
      </c>
      <c r="CU130" s="2">
        <f t="shared" si="185"/>
        <v>0</v>
      </c>
      <c r="CV130" s="2">
        <f t="shared" si="186"/>
        <v>0</v>
      </c>
      <c r="CW130" s="2">
        <f t="shared" si="187"/>
        <v>0</v>
      </c>
      <c r="CX130" s="2">
        <f t="shared" si="188"/>
        <v>0</v>
      </c>
      <c r="CY130" s="2">
        <f t="shared" si="189"/>
        <v>0</v>
      </c>
      <c r="CZ130" s="2">
        <f t="shared" si="190"/>
        <v>0</v>
      </c>
      <c r="DA130" s="2"/>
      <c r="DB130" s="2"/>
      <c r="DC130" s="2" t="s">
        <v>3</v>
      </c>
      <c r="DD130" s="2" t="s">
        <v>3</v>
      </c>
      <c r="DE130" s="2" t="s">
        <v>3</v>
      </c>
      <c r="DF130" s="2" t="s">
        <v>3</v>
      </c>
      <c r="DG130" s="2" t="s">
        <v>3</v>
      </c>
      <c r="DH130" s="2" t="s">
        <v>3</v>
      </c>
      <c r="DI130" s="2" t="s">
        <v>3</v>
      </c>
      <c r="DJ130" s="2" t="s">
        <v>3</v>
      </c>
      <c r="DK130" s="2" t="s">
        <v>3</v>
      </c>
      <c r="DL130" s="2" t="s">
        <v>3</v>
      </c>
      <c r="DM130" s="2" t="s">
        <v>3</v>
      </c>
      <c r="DN130" s="2">
        <v>0</v>
      </c>
      <c r="DO130" s="2">
        <v>0</v>
      </c>
      <c r="DP130" s="2">
        <v>1</v>
      </c>
      <c r="DQ130" s="2">
        <v>1</v>
      </c>
      <c r="DR130" s="2"/>
      <c r="DS130" s="2"/>
      <c r="DT130" s="2"/>
      <c r="DU130" s="2">
        <v>1003</v>
      </c>
      <c r="DV130" s="2" t="s">
        <v>34</v>
      </c>
      <c r="DW130" s="2" t="s">
        <v>34</v>
      </c>
      <c r="DX130" s="2">
        <v>1</v>
      </c>
      <c r="DY130" s="2"/>
      <c r="DZ130" s="2" t="s">
        <v>3</v>
      </c>
      <c r="EA130" s="2" t="s">
        <v>3</v>
      </c>
      <c r="EB130" s="2" t="s">
        <v>3</v>
      </c>
      <c r="EC130" s="2" t="s">
        <v>3</v>
      </c>
      <c r="ED130" s="2"/>
      <c r="EE130" s="2">
        <v>58807897</v>
      </c>
      <c r="EF130" s="2">
        <v>30</v>
      </c>
      <c r="EG130" s="2" t="s">
        <v>27</v>
      </c>
      <c r="EH130" s="2">
        <v>0</v>
      </c>
      <c r="EI130" s="2" t="s">
        <v>3</v>
      </c>
      <c r="EJ130" s="2">
        <v>1</v>
      </c>
      <c r="EK130" s="2">
        <v>21</v>
      </c>
      <c r="EL130" s="2" t="s">
        <v>28</v>
      </c>
      <c r="EM130" s="2" t="s">
        <v>29</v>
      </c>
      <c r="EN130" s="2"/>
      <c r="EO130" s="2" t="s">
        <v>3</v>
      </c>
      <c r="EP130" s="2"/>
      <c r="EQ130" s="2">
        <v>1024</v>
      </c>
      <c r="ER130" s="2">
        <v>99.39</v>
      </c>
      <c r="ES130" s="2">
        <v>99.39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>
        <v>0</v>
      </c>
      <c r="FR130" s="2">
        <v>0</v>
      </c>
      <c r="FS130" s="2">
        <v>0</v>
      </c>
      <c r="FT130" s="2"/>
      <c r="FU130" s="2"/>
      <c r="FV130" s="2"/>
      <c r="FW130" s="2"/>
      <c r="FX130" s="2">
        <v>109</v>
      </c>
      <c r="FY130" s="2">
        <v>61</v>
      </c>
      <c r="FZ130" s="2"/>
      <c r="GA130" s="2" t="s">
        <v>3</v>
      </c>
      <c r="GB130" s="2"/>
      <c r="GC130" s="2"/>
      <c r="GD130" s="2">
        <v>1</v>
      </c>
      <c r="GE130" s="2"/>
      <c r="GF130" s="2">
        <v>-1881571126</v>
      </c>
      <c r="GG130" s="2">
        <v>2</v>
      </c>
      <c r="GH130" s="2">
        <v>1</v>
      </c>
      <c r="GI130" s="2">
        <v>-2</v>
      </c>
      <c r="GJ130" s="2">
        <v>0</v>
      </c>
      <c r="GK130" s="2">
        <v>0</v>
      </c>
      <c r="GL130" s="2">
        <f t="shared" si="191"/>
        <v>0</v>
      </c>
      <c r="GM130" s="2">
        <f t="shared" si="192"/>
        <v>0</v>
      </c>
      <c r="GN130" s="2">
        <f t="shared" si="193"/>
        <v>0</v>
      </c>
      <c r="GO130" s="2">
        <f t="shared" si="194"/>
        <v>0</v>
      </c>
      <c r="GP130" s="2">
        <f t="shared" si="195"/>
        <v>0</v>
      </c>
      <c r="GQ130" s="2"/>
      <c r="GR130" s="2">
        <v>0</v>
      </c>
      <c r="GS130" s="2">
        <v>3</v>
      </c>
      <c r="GT130" s="2">
        <v>0</v>
      </c>
      <c r="GU130" s="2" t="s">
        <v>3</v>
      </c>
      <c r="GV130" s="2">
        <f t="shared" si="196"/>
        <v>0</v>
      </c>
      <c r="GW130" s="2">
        <v>1</v>
      </c>
      <c r="GX130" s="2">
        <f t="shared" si="197"/>
        <v>0</v>
      </c>
      <c r="GY130" s="2"/>
      <c r="GZ130" s="2"/>
      <c r="HA130" s="2">
        <v>0</v>
      </c>
      <c r="HB130" s="2">
        <v>0</v>
      </c>
      <c r="HC130" s="2">
        <f t="shared" si="198"/>
        <v>0</v>
      </c>
      <c r="HD130" s="2"/>
      <c r="HE130" s="2" t="s">
        <v>3</v>
      </c>
      <c r="HF130" s="2" t="s">
        <v>3</v>
      </c>
      <c r="HG130" s="2"/>
      <c r="HH130" s="2"/>
      <c r="HI130" s="2"/>
      <c r="HJ130" s="2"/>
      <c r="HK130" s="2"/>
      <c r="HL130" s="2"/>
      <c r="HM130" s="2" t="s">
        <v>3</v>
      </c>
      <c r="HN130" s="2" t="s">
        <v>3</v>
      </c>
      <c r="HO130" s="2" t="s">
        <v>3</v>
      </c>
      <c r="HP130" s="2" t="s">
        <v>3</v>
      </c>
      <c r="HQ130" s="2" t="s">
        <v>3</v>
      </c>
      <c r="HR130" s="2"/>
      <c r="HS130" s="2">
        <v>0</v>
      </c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>
        <v>0</v>
      </c>
      <c r="IL130" s="2"/>
      <c r="IM130" s="2"/>
      <c r="IN130" s="2"/>
      <c r="IO130" s="2"/>
      <c r="IP130" s="2"/>
      <c r="IQ130" s="2"/>
      <c r="IR130" s="2"/>
      <c r="IS130" s="2"/>
      <c r="IT130" s="2"/>
      <c r="IU130" s="2"/>
    </row>
    <row r="131" spans="1:255" x14ac:dyDescent="0.2">
      <c r="A131">
        <v>18</v>
      </c>
      <c r="B131">
        <v>1</v>
      </c>
      <c r="C131">
        <v>351</v>
      </c>
      <c r="E131" t="s">
        <v>3</v>
      </c>
      <c r="F131" t="s">
        <v>153</v>
      </c>
      <c r="G131" t="s">
        <v>154</v>
      </c>
      <c r="H131" t="s">
        <v>34</v>
      </c>
      <c r="I131">
        <f>I127*J131</f>
        <v>0</v>
      </c>
      <c r="J131">
        <v>100</v>
      </c>
      <c r="K131">
        <v>100</v>
      </c>
      <c r="O131">
        <f t="shared" si="168"/>
        <v>0</v>
      </c>
      <c r="P131">
        <f t="shared" si="169"/>
        <v>0</v>
      </c>
      <c r="Q131">
        <f>(ROUND((ROUND(((ET131)*AV131*I131),2)*BB131),2)+ROUND((ROUND(((AE131-(EU131))*AV131*I131),2)*BS131),2))</f>
        <v>0</v>
      </c>
      <c r="R131">
        <f t="shared" si="170"/>
        <v>0</v>
      </c>
      <c r="S131">
        <f t="shared" si="171"/>
        <v>0</v>
      </c>
      <c r="T131">
        <f t="shared" si="172"/>
        <v>0</v>
      </c>
      <c r="U131">
        <f t="shared" si="173"/>
        <v>0</v>
      </c>
      <c r="V131">
        <f t="shared" si="174"/>
        <v>0</v>
      </c>
      <c r="W131">
        <f t="shared" si="175"/>
        <v>0</v>
      </c>
      <c r="X131">
        <f t="shared" si="176"/>
        <v>0</v>
      </c>
      <c r="Y131">
        <f t="shared" si="177"/>
        <v>0</v>
      </c>
      <c r="AA131">
        <v>-1</v>
      </c>
      <c r="AB131">
        <f t="shared" si="178"/>
        <v>99.39</v>
      </c>
      <c r="AC131">
        <f t="shared" si="165"/>
        <v>99.39</v>
      </c>
      <c r="AD131">
        <f>ROUND((((ET131)-(EU131))+AE131),6)</f>
        <v>0</v>
      </c>
      <c r="AE131">
        <f t="shared" si="199"/>
        <v>0</v>
      </c>
      <c r="AF131">
        <f t="shared" si="199"/>
        <v>0</v>
      </c>
      <c r="AG131">
        <f t="shared" si="179"/>
        <v>0</v>
      </c>
      <c r="AH131">
        <f t="shared" si="200"/>
        <v>0</v>
      </c>
      <c r="AI131">
        <f t="shared" si="200"/>
        <v>0</v>
      </c>
      <c r="AJ131">
        <f t="shared" si="180"/>
        <v>0</v>
      </c>
      <c r="AK131">
        <v>99.39</v>
      </c>
      <c r="AL131">
        <v>99.39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109</v>
      </c>
      <c r="AU131">
        <v>61</v>
      </c>
      <c r="AV131">
        <v>1</v>
      </c>
      <c r="AW131">
        <v>1</v>
      </c>
      <c r="AZ131">
        <v>1</v>
      </c>
      <c r="BA131">
        <v>1</v>
      </c>
      <c r="BB131">
        <v>1</v>
      </c>
      <c r="BC131">
        <v>15.19</v>
      </c>
      <c r="BD131" t="s">
        <v>3</v>
      </c>
      <c r="BE131" t="s">
        <v>3</v>
      </c>
      <c r="BF131" t="s">
        <v>3</v>
      </c>
      <c r="BG131" t="s">
        <v>3</v>
      </c>
      <c r="BH131">
        <v>3</v>
      </c>
      <c r="BI131">
        <v>1</v>
      </c>
      <c r="BJ131" t="s">
        <v>155</v>
      </c>
      <c r="BM131">
        <v>21</v>
      </c>
      <c r="BN131">
        <v>0</v>
      </c>
      <c r="BO131" t="s">
        <v>153</v>
      </c>
      <c r="BP131">
        <v>1</v>
      </c>
      <c r="BQ131">
        <v>30</v>
      </c>
      <c r="BR131">
        <v>0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 t="s">
        <v>3</v>
      </c>
      <c r="BZ131">
        <v>109</v>
      </c>
      <c r="CA131">
        <v>61</v>
      </c>
      <c r="CB131" t="s">
        <v>3</v>
      </c>
      <c r="CE131">
        <v>30</v>
      </c>
      <c r="CF131">
        <v>0</v>
      </c>
      <c r="CG131">
        <v>0</v>
      </c>
      <c r="CM131">
        <v>0</v>
      </c>
      <c r="CN131" t="s">
        <v>3</v>
      </c>
      <c r="CO131">
        <v>0</v>
      </c>
      <c r="CP131">
        <f t="shared" si="181"/>
        <v>0</v>
      </c>
      <c r="CQ131">
        <f t="shared" si="182"/>
        <v>1509.73</v>
      </c>
      <c r="CR131">
        <f>(ROUND((ROUND(((ET131)*AV131*1),2)*BB131),2)+ROUND((ROUND(((AE131-(EU131))*AV131*1),2)*BS131),2))</f>
        <v>0</v>
      </c>
      <c r="CS131">
        <f t="shared" si="183"/>
        <v>0</v>
      </c>
      <c r="CT131">
        <f t="shared" si="184"/>
        <v>0</v>
      </c>
      <c r="CU131">
        <f t="shared" si="185"/>
        <v>0</v>
      </c>
      <c r="CV131">
        <f t="shared" si="186"/>
        <v>0</v>
      </c>
      <c r="CW131">
        <f t="shared" si="187"/>
        <v>0</v>
      </c>
      <c r="CX131">
        <f t="shared" si="188"/>
        <v>0</v>
      </c>
      <c r="CY131">
        <f t="shared" si="189"/>
        <v>0</v>
      </c>
      <c r="CZ131">
        <f t="shared" si="190"/>
        <v>0</v>
      </c>
      <c r="DC131" t="s">
        <v>3</v>
      </c>
      <c r="DD131" t="s">
        <v>3</v>
      </c>
      <c r="DE131" t="s">
        <v>3</v>
      </c>
      <c r="DF131" t="s">
        <v>3</v>
      </c>
      <c r="DG131" t="s">
        <v>3</v>
      </c>
      <c r="DH131" t="s">
        <v>3</v>
      </c>
      <c r="DI131" t="s">
        <v>3</v>
      </c>
      <c r="DJ131" t="s">
        <v>3</v>
      </c>
      <c r="DK131" t="s">
        <v>3</v>
      </c>
      <c r="DL131" t="s">
        <v>3</v>
      </c>
      <c r="DM131" t="s">
        <v>3</v>
      </c>
      <c r="DN131">
        <v>0</v>
      </c>
      <c r="DO131">
        <v>0</v>
      </c>
      <c r="DP131">
        <v>1</v>
      </c>
      <c r="DQ131">
        <v>1</v>
      </c>
      <c r="DU131">
        <v>1003</v>
      </c>
      <c r="DV131" t="s">
        <v>34</v>
      </c>
      <c r="DW131" t="s">
        <v>34</v>
      </c>
      <c r="DX131">
        <v>1</v>
      </c>
      <c r="DZ131" t="s">
        <v>3</v>
      </c>
      <c r="EA131" t="s">
        <v>3</v>
      </c>
      <c r="EB131" t="s">
        <v>3</v>
      </c>
      <c r="EC131" t="s">
        <v>3</v>
      </c>
      <c r="EE131">
        <v>58807897</v>
      </c>
      <c r="EF131">
        <v>30</v>
      </c>
      <c r="EG131" t="s">
        <v>27</v>
      </c>
      <c r="EH131">
        <v>0</v>
      </c>
      <c r="EI131" t="s">
        <v>3</v>
      </c>
      <c r="EJ131">
        <v>1</v>
      </c>
      <c r="EK131">
        <v>21</v>
      </c>
      <c r="EL131" t="s">
        <v>28</v>
      </c>
      <c r="EM131" t="s">
        <v>29</v>
      </c>
      <c r="EO131" t="s">
        <v>3</v>
      </c>
      <c r="EQ131">
        <v>1024</v>
      </c>
      <c r="ER131">
        <v>99.39</v>
      </c>
      <c r="ES131">
        <v>99.39</v>
      </c>
      <c r="ET131">
        <v>0</v>
      </c>
      <c r="EU131">
        <v>0</v>
      </c>
      <c r="EV131">
        <v>0</v>
      </c>
      <c r="EW131">
        <v>0</v>
      </c>
      <c r="EX131">
        <v>0</v>
      </c>
      <c r="FQ131">
        <v>0</v>
      </c>
      <c r="FR131">
        <v>0</v>
      </c>
      <c r="FS131">
        <v>0</v>
      </c>
      <c r="FX131">
        <v>109</v>
      </c>
      <c r="FY131">
        <v>61</v>
      </c>
      <c r="GA131" t="s">
        <v>3</v>
      </c>
      <c r="GD131">
        <v>1</v>
      </c>
      <c r="GF131">
        <v>-1881571126</v>
      </c>
      <c r="GG131">
        <v>2</v>
      </c>
      <c r="GH131">
        <v>1</v>
      </c>
      <c r="GI131">
        <v>2</v>
      </c>
      <c r="GJ131">
        <v>0</v>
      </c>
      <c r="GK131">
        <v>0</v>
      </c>
      <c r="GL131">
        <f t="shared" si="191"/>
        <v>0</v>
      </c>
      <c r="GM131">
        <f t="shared" si="192"/>
        <v>0</v>
      </c>
      <c r="GN131">
        <f t="shared" si="193"/>
        <v>0</v>
      </c>
      <c r="GO131">
        <f t="shared" si="194"/>
        <v>0</v>
      </c>
      <c r="GP131">
        <f t="shared" si="195"/>
        <v>0</v>
      </c>
      <c r="GR131">
        <v>0</v>
      </c>
      <c r="GS131">
        <v>3</v>
      </c>
      <c r="GT131">
        <v>0</v>
      </c>
      <c r="GU131" t="s">
        <v>3</v>
      </c>
      <c r="GV131">
        <f t="shared" si="196"/>
        <v>0</v>
      </c>
      <c r="GW131">
        <v>1</v>
      </c>
      <c r="GX131">
        <f t="shared" si="197"/>
        <v>0</v>
      </c>
      <c r="HA131">
        <v>0</v>
      </c>
      <c r="HB131">
        <v>0</v>
      </c>
      <c r="HC131">
        <f t="shared" si="198"/>
        <v>0</v>
      </c>
      <c r="HE131" t="s">
        <v>3</v>
      </c>
      <c r="HF131" t="s">
        <v>3</v>
      </c>
      <c r="HM131" t="s">
        <v>3</v>
      </c>
      <c r="HN131" t="s">
        <v>3</v>
      </c>
      <c r="HO131" t="s">
        <v>3</v>
      </c>
      <c r="HP131" t="s">
        <v>3</v>
      </c>
      <c r="HQ131" t="s">
        <v>3</v>
      </c>
      <c r="HS131">
        <v>0</v>
      </c>
      <c r="IK131">
        <v>0</v>
      </c>
    </row>
    <row r="132" spans="1:255" x14ac:dyDescent="0.2">
      <c r="A132" s="2">
        <v>17</v>
      </c>
      <c r="B132" s="2">
        <v>1</v>
      </c>
      <c r="C132" s="2">
        <f>ROW(SmtRes!A362)</f>
        <v>362</v>
      </c>
      <c r="D132" s="2">
        <f>ROW(EtalonRes!A371)</f>
        <v>371</v>
      </c>
      <c r="E132" s="2" t="s">
        <v>156</v>
      </c>
      <c r="F132" s="2" t="s">
        <v>157</v>
      </c>
      <c r="G132" s="2" t="s">
        <v>158</v>
      </c>
      <c r="H132" s="2" t="s">
        <v>23</v>
      </c>
      <c r="I132" s="2">
        <f>ROUND(ROUND(40/100,4),9)</f>
        <v>0.4</v>
      </c>
      <c r="J132" s="2">
        <v>0</v>
      </c>
      <c r="K132" s="2">
        <f>ROUND(ROUND(40/100,4),9)</f>
        <v>0.4</v>
      </c>
      <c r="L132" s="2"/>
      <c r="M132" s="2"/>
      <c r="N132" s="2"/>
      <c r="O132" s="2">
        <f t="shared" si="168"/>
        <v>197.62</v>
      </c>
      <c r="P132" s="2">
        <f t="shared" si="169"/>
        <v>10.08</v>
      </c>
      <c r="Q132" s="2">
        <f>(ROUND((ROUND(((((ET132*1.25)*1.1))*AV132*I132),2)*BB132),2)+ROUND((ROUND(((AE132-(((EU132*1.25)*1.1)))*AV132*I132),2)*BS132),2))</f>
        <v>5.75</v>
      </c>
      <c r="R132" s="2">
        <f t="shared" si="170"/>
        <v>0.52</v>
      </c>
      <c r="S132" s="2">
        <f t="shared" si="171"/>
        <v>181.79</v>
      </c>
      <c r="T132" s="2">
        <f t="shared" si="172"/>
        <v>0</v>
      </c>
      <c r="U132" s="2">
        <f t="shared" si="173"/>
        <v>14.966083439999998</v>
      </c>
      <c r="V132" s="2">
        <f t="shared" si="174"/>
        <v>0</v>
      </c>
      <c r="W132" s="2">
        <f t="shared" si="175"/>
        <v>0</v>
      </c>
      <c r="X132" s="2">
        <f t="shared" si="176"/>
        <v>198.72</v>
      </c>
      <c r="Y132" s="2">
        <f t="shared" si="177"/>
        <v>111.21</v>
      </c>
      <c r="Z132" s="2"/>
      <c r="AA132" s="2">
        <v>59204062</v>
      </c>
      <c r="AB132" s="2">
        <f t="shared" si="178"/>
        <v>464.58674999999999</v>
      </c>
      <c r="AC132" s="2">
        <f t="shared" si="165"/>
        <v>25.2</v>
      </c>
      <c r="AD132" s="2">
        <f>ROUND((((((ET132*1.25)*1.1))-(((EU132*1.25)*1.1)))+AE132),6)</f>
        <v>13.46125</v>
      </c>
      <c r="AE132" s="2">
        <f>ROUND((((EU132*1.25)*1.1)),6)</f>
        <v>1.2237499999999999</v>
      </c>
      <c r="AF132" s="2">
        <f>ROUND((((EV132*1.15)*1.1)),6)</f>
        <v>425.9255</v>
      </c>
      <c r="AG132" s="2">
        <f t="shared" si="179"/>
        <v>0</v>
      </c>
      <c r="AH132" s="2">
        <f>(((EW132*1.15)*1.1))</f>
        <v>35.065799999999996</v>
      </c>
      <c r="AI132" s="2">
        <f>(((EX132*1.25)*1.1))</f>
        <v>0</v>
      </c>
      <c r="AJ132" s="2">
        <f t="shared" si="180"/>
        <v>0</v>
      </c>
      <c r="AK132" s="2">
        <v>371.69</v>
      </c>
      <c r="AL132" s="2">
        <v>25.2</v>
      </c>
      <c r="AM132" s="2">
        <v>9.7899999999999991</v>
      </c>
      <c r="AN132" s="2">
        <v>0.89</v>
      </c>
      <c r="AO132" s="2">
        <v>336.7</v>
      </c>
      <c r="AP132" s="2">
        <v>0</v>
      </c>
      <c r="AQ132" s="2">
        <v>27.72</v>
      </c>
      <c r="AR132" s="2">
        <v>0</v>
      </c>
      <c r="AS132" s="2">
        <v>0</v>
      </c>
      <c r="AT132" s="2">
        <v>109</v>
      </c>
      <c r="AU132" s="2">
        <v>61</v>
      </c>
      <c r="AV132" s="2">
        <v>1.0669999999999999</v>
      </c>
      <c r="AW132" s="2">
        <v>1</v>
      </c>
      <c r="AX132" s="2"/>
      <c r="AY132" s="2"/>
      <c r="AZ132" s="2">
        <v>1</v>
      </c>
      <c r="BA132" s="2">
        <v>1</v>
      </c>
      <c r="BB132" s="2">
        <v>1</v>
      </c>
      <c r="BC132" s="2">
        <v>1</v>
      </c>
      <c r="BD132" s="2" t="s">
        <v>3</v>
      </c>
      <c r="BE132" s="2" t="s">
        <v>3</v>
      </c>
      <c r="BF132" s="2" t="s">
        <v>3</v>
      </c>
      <c r="BG132" s="2" t="s">
        <v>3</v>
      </c>
      <c r="BH132" s="2">
        <v>0</v>
      </c>
      <c r="BI132" s="2">
        <v>1</v>
      </c>
      <c r="BJ132" s="2" t="s">
        <v>159</v>
      </c>
      <c r="BK132" s="2"/>
      <c r="BL132" s="2"/>
      <c r="BM132" s="2">
        <v>21</v>
      </c>
      <c r="BN132" s="2">
        <v>0</v>
      </c>
      <c r="BO132" s="2" t="s">
        <v>157</v>
      </c>
      <c r="BP132" s="2">
        <v>1</v>
      </c>
      <c r="BQ132" s="2">
        <v>30</v>
      </c>
      <c r="BR132" s="2">
        <v>0</v>
      </c>
      <c r="BS132" s="2">
        <v>1</v>
      </c>
      <c r="BT132" s="2">
        <v>1</v>
      </c>
      <c r="BU132" s="2">
        <v>1</v>
      </c>
      <c r="BV132" s="2">
        <v>1</v>
      </c>
      <c r="BW132" s="2">
        <v>1</v>
      </c>
      <c r="BX132" s="2">
        <v>1</v>
      </c>
      <c r="BY132" s="2" t="s">
        <v>3</v>
      </c>
      <c r="BZ132" s="2">
        <v>109</v>
      </c>
      <c r="CA132" s="2">
        <v>61</v>
      </c>
      <c r="CB132" s="2" t="s">
        <v>3</v>
      </c>
      <c r="CC132" s="2"/>
      <c r="CD132" s="2"/>
      <c r="CE132" s="2">
        <v>30</v>
      </c>
      <c r="CF132" s="2">
        <v>0</v>
      </c>
      <c r="CG132" s="2">
        <v>0</v>
      </c>
      <c r="CH132" s="2"/>
      <c r="CI132" s="2"/>
      <c r="CJ132" s="2"/>
      <c r="CK132" s="2"/>
      <c r="CL132" s="2"/>
      <c r="CM132" s="2">
        <v>0</v>
      </c>
      <c r="CN132" s="2" t="s">
        <v>1044</v>
      </c>
      <c r="CO132" s="2">
        <v>0</v>
      </c>
      <c r="CP132" s="2">
        <f t="shared" si="181"/>
        <v>197.62</v>
      </c>
      <c r="CQ132" s="2">
        <f t="shared" si="182"/>
        <v>25.2</v>
      </c>
      <c r="CR132" s="2">
        <f>(ROUND((ROUND(((((ET132*1.25)*1.1))*AV132*1),2)*BB132),2)+ROUND((ROUND(((AE132-(((EU132*1.25)*1.1)))*AV132*1),2)*BS132),2))</f>
        <v>14.36</v>
      </c>
      <c r="CS132" s="2">
        <f t="shared" si="183"/>
        <v>1.31</v>
      </c>
      <c r="CT132" s="2">
        <f t="shared" si="184"/>
        <v>454.46</v>
      </c>
      <c r="CU132" s="2">
        <f t="shared" si="185"/>
        <v>0</v>
      </c>
      <c r="CV132" s="2">
        <f t="shared" si="186"/>
        <v>37.415208599999993</v>
      </c>
      <c r="CW132" s="2">
        <f t="shared" si="187"/>
        <v>0</v>
      </c>
      <c r="CX132" s="2">
        <f t="shared" si="188"/>
        <v>0</v>
      </c>
      <c r="CY132" s="2">
        <f t="shared" si="189"/>
        <v>198.71790000000001</v>
      </c>
      <c r="CZ132" s="2">
        <f t="shared" si="190"/>
        <v>111.20909999999999</v>
      </c>
      <c r="DA132" s="2"/>
      <c r="DB132" s="2">
        <v>55</v>
      </c>
      <c r="DC132" s="2" t="s">
        <v>3</v>
      </c>
      <c r="DD132" s="2" t="s">
        <v>3</v>
      </c>
      <c r="DE132" s="2" t="s">
        <v>25</v>
      </c>
      <c r="DF132" s="2" t="s">
        <v>25</v>
      </c>
      <c r="DG132" s="2" t="s">
        <v>26</v>
      </c>
      <c r="DH132" s="2" t="s">
        <v>3</v>
      </c>
      <c r="DI132" s="2" t="s">
        <v>26</v>
      </c>
      <c r="DJ132" s="2" t="s">
        <v>25</v>
      </c>
      <c r="DK132" s="2" t="s">
        <v>3</v>
      </c>
      <c r="DL132" s="2" t="s">
        <v>3</v>
      </c>
      <c r="DM132" s="2" t="s">
        <v>3</v>
      </c>
      <c r="DN132" s="2">
        <v>0</v>
      </c>
      <c r="DO132" s="2">
        <v>0</v>
      </c>
      <c r="DP132" s="2">
        <v>1</v>
      </c>
      <c r="DQ132" s="2">
        <v>1</v>
      </c>
      <c r="DR132" s="2"/>
      <c r="DS132" s="2"/>
      <c r="DT132" s="2"/>
      <c r="DU132" s="2">
        <v>1003</v>
      </c>
      <c r="DV132" s="2" t="s">
        <v>23</v>
      </c>
      <c r="DW132" s="2" t="s">
        <v>23</v>
      </c>
      <c r="DX132" s="2">
        <v>100</v>
      </c>
      <c r="DY132" s="2"/>
      <c r="DZ132" s="2" t="s">
        <v>3</v>
      </c>
      <c r="EA132" s="2" t="s">
        <v>3</v>
      </c>
      <c r="EB132" s="2" t="s">
        <v>3</v>
      </c>
      <c r="EC132" s="2" t="s">
        <v>3</v>
      </c>
      <c r="ED132" s="2"/>
      <c r="EE132" s="2">
        <v>58807897</v>
      </c>
      <c r="EF132" s="2">
        <v>30</v>
      </c>
      <c r="EG132" s="2" t="s">
        <v>27</v>
      </c>
      <c r="EH132" s="2">
        <v>0</v>
      </c>
      <c r="EI132" s="2" t="s">
        <v>3</v>
      </c>
      <c r="EJ132" s="2">
        <v>1</v>
      </c>
      <c r="EK132" s="2">
        <v>21</v>
      </c>
      <c r="EL132" s="2" t="s">
        <v>28</v>
      </c>
      <c r="EM132" s="2" t="s">
        <v>29</v>
      </c>
      <c r="EN132" s="2"/>
      <c r="EO132" s="2" t="s">
        <v>30</v>
      </c>
      <c r="EP132" s="2"/>
      <c r="EQ132" s="2">
        <v>0</v>
      </c>
      <c r="ER132" s="2">
        <v>371.69</v>
      </c>
      <c r="ES132" s="2">
        <v>25.2</v>
      </c>
      <c r="ET132" s="2">
        <v>9.7899999999999991</v>
      </c>
      <c r="EU132" s="2">
        <v>0.89</v>
      </c>
      <c r="EV132" s="2">
        <v>336.7</v>
      </c>
      <c r="EW132" s="2">
        <v>27.72</v>
      </c>
      <c r="EX132" s="2">
        <v>0</v>
      </c>
      <c r="EY132" s="2">
        <v>0</v>
      </c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>
        <v>0</v>
      </c>
      <c r="FR132" s="2">
        <v>0</v>
      </c>
      <c r="FS132" s="2">
        <v>0</v>
      </c>
      <c r="FT132" s="2"/>
      <c r="FU132" s="2"/>
      <c r="FV132" s="2"/>
      <c r="FW132" s="2"/>
      <c r="FX132" s="2">
        <v>109</v>
      </c>
      <c r="FY132" s="2">
        <v>61</v>
      </c>
      <c r="FZ132" s="2"/>
      <c r="GA132" s="2" t="s">
        <v>3</v>
      </c>
      <c r="GB132" s="2"/>
      <c r="GC132" s="2"/>
      <c r="GD132" s="2">
        <v>1</v>
      </c>
      <c r="GE132" s="2"/>
      <c r="GF132" s="2">
        <v>-1044471181</v>
      </c>
      <c r="GG132" s="2">
        <v>2</v>
      </c>
      <c r="GH132" s="2">
        <v>1</v>
      </c>
      <c r="GI132" s="2">
        <v>2</v>
      </c>
      <c r="GJ132" s="2">
        <v>0</v>
      </c>
      <c r="GK132" s="2">
        <v>0</v>
      </c>
      <c r="GL132" s="2">
        <f t="shared" si="191"/>
        <v>0</v>
      </c>
      <c r="GM132" s="2">
        <f t="shared" si="192"/>
        <v>507.55</v>
      </c>
      <c r="GN132" s="2">
        <f t="shared" si="193"/>
        <v>507.55</v>
      </c>
      <c r="GO132" s="2">
        <f t="shared" si="194"/>
        <v>0</v>
      </c>
      <c r="GP132" s="2">
        <f t="shared" si="195"/>
        <v>0</v>
      </c>
      <c r="GQ132" s="2"/>
      <c r="GR132" s="2">
        <v>0</v>
      </c>
      <c r="GS132" s="2">
        <v>3</v>
      </c>
      <c r="GT132" s="2">
        <v>0</v>
      </c>
      <c r="GU132" s="2" t="s">
        <v>3</v>
      </c>
      <c r="GV132" s="2">
        <f t="shared" si="196"/>
        <v>0</v>
      </c>
      <c r="GW132" s="2">
        <v>1</v>
      </c>
      <c r="GX132" s="2">
        <f t="shared" si="197"/>
        <v>0</v>
      </c>
      <c r="GY132" s="2"/>
      <c r="GZ132" s="2"/>
      <c r="HA132" s="2">
        <v>0</v>
      </c>
      <c r="HB132" s="2">
        <v>0</v>
      </c>
      <c r="HC132" s="2">
        <f t="shared" si="198"/>
        <v>0</v>
      </c>
      <c r="HD132" s="2"/>
      <c r="HE132" s="2" t="s">
        <v>3</v>
      </c>
      <c r="HF132" s="2" t="s">
        <v>3</v>
      </c>
      <c r="HG132" s="2"/>
      <c r="HH132" s="2"/>
      <c r="HI132" s="2"/>
      <c r="HJ132" s="2"/>
      <c r="HK132" s="2"/>
      <c r="HL132" s="2"/>
      <c r="HM132" s="2" t="s">
        <v>3</v>
      </c>
      <c r="HN132" s="2" t="s">
        <v>3</v>
      </c>
      <c r="HO132" s="2" t="s">
        <v>3</v>
      </c>
      <c r="HP132" s="2" t="s">
        <v>3</v>
      </c>
      <c r="HQ132" s="2" t="s">
        <v>3</v>
      </c>
      <c r="HR132" s="2"/>
      <c r="HS132" s="2">
        <v>0</v>
      </c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>
        <v>0</v>
      </c>
      <c r="IL132" s="2"/>
      <c r="IM132" s="2"/>
      <c r="IN132" s="2"/>
      <c r="IO132" s="2"/>
      <c r="IP132" s="2"/>
      <c r="IQ132" s="2"/>
      <c r="IR132" s="2"/>
      <c r="IS132" s="2"/>
      <c r="IT132" s="2"/>
      <c r="IU132" s="2"/>
    </row>
    <row r="133" spans="1:255" x14ac:dyDescent="0.2">
      <c r="A133">
        <v>17</v>
      </c>
      <c r="B133">
        <v>1</v>
      </c>
      <c r="C133">
        <f>ROW(SmtRes!A372)</f>
        <v>372</v>
      </c>
      <c r="D133">
        <f>ROW(EtalonRes!A382)</f>
        <v>382</v>
      </c>
      <c r="E133" t="s">
        <v>156</v>
      </c>
      <c r="F133" t="s">
        <v>157</v>
      </c>
      <c r="G133" t="s">
        <v>158</v>
      </c>
      <c r="H133" t="s">
        <v>23</v>
      </c>
      <c r="I133">
        <f>ROUND(ROUND(40/100,4),9)</f>
        <v>0.4</v>
      </c>
      <c r="J133">
        <v>0</v>
      </c>
      <c r="K133">
        <f>ROUND(ROUND(40/100,4),9)</f>
        <v>0.4</v>
      </c>
      <c r="O133">
        <f t="shared" si="168"/>
        <v>10103.92</v>
      </c>
      <c r="P133">
        <f t="shared" si="169"/>
        <v>30.24</v>
      </c>
      <c r="Q133">
        <f>(ROUND((ROUND(((((ET133*1.25)*1.1))*AV133*I133),2)*BB133),2)+ROUND((ROUND(((AE133-(((EU133*1.25)*1.1)))*AV133*I133),2)*BS133),2))</f>
        <v>77.05</v>
      </c>
      <c r="R133">
        <f t="shared" si="170"/>
        <v>28.59</v>
      </c>
      <c r="S133">
        <f t="shared" si="171"/>
        <v>9996.6299999999992</v>
      </c>
      <c r="T133">
        <f t="shared" si="172"/>
        <v>0</v>
      </c>
      <c r="U133">
        <f t="shared" si="173"/>
        <v>14.966083439999998</v>
      </c>
      <c r="V133">
        <f t="shared" si="174"/>
        <v>0</v>
      </c>
      <c r="W133">
        <f t="shared" si="175"/>
        <v>0</v>
      </c>
      <c r="X133">
        <f t="shared" si="176"/>
        <v>10927.49</v>
      </c>
      <c r="Y133">
        <f t="shared" si="177"/>
        <v>6115.38</v>
      </c>
      <c r="AA133">
        <v>59204059</v>
      </c>
      <c r="AB133">
        <f t="shared" si="178"/>
        <v>464.58674999999999</v>
      </c>
      <c r="AC133">
        <f t="shared" si="165"/>
        <v>25.2</v>
      </c>
      <c r="AD133">
        <f>ROUND((((((ET133*1.25)*1.1))-(((EU133*1.25)*1.1)))+AE133),6)</f>
        <v>13.46125</v>
      </c>
      <c r="AE133">
        <f>ROUND((((EU133*1.25)*1.1)),6)</f>
        <v>1.2237499999999999</v>
      </c>
      <c r="AF133">
        <f>ROUND((((EV133*1.15)*1.1)),6)</f>
        <v>425.9255</v>
      </c>
      <c r="AG133">
        <f t="shared" si="179"/>
        <v>0</v>
      </c>
      <c r="AH133">
        <f>(((EW133*1.15)*1.1))</f>
        <v>35.065799999999996</v>
      </c>
      <c r="AI133">
        <f>(((EX133*1.25)*1.1))</f>
        <v>0</v>
      </c>
      <c r="AJ133">
        <f t="shared" si="180"/>
        <v>0</v>
      </c>
      <c r="AK133">
        <v>371.69</v>
      </c>
      <c r="AL133">
        <v>25.2</v>
      </c>
      <c r="AM133">
        <v>9.7899999999999991</v>
      </c>
      <c r="AN133">
        <v>0.89</v>
      </c>
      <c r="AO133">
        <v>336.7</v>
      </c>
      <c r="AP133">
        <v>0</v>
      </c>
      <c r="AQ133">
        <v>27.72</v>
      </c>
      <c r="AR133">
        <v>0</v>
      </c>
      <c r="AS133">
        <v>0</v>
      </c>
      <c r="AT133">
        <v>109</v>
      </c>
      <c r="AU133">
        <v>61</v>
      </c>
      <c r="AV133">
        <v>1.0669999999999999</v>
      </c>
      <c r="AW133">
        <v>1</v>
      </c>
      <c r="AZ133">
        <v>1</v>
      </c>
      <c r="BA133">
        <v>54.99</v>
      </c>
      <c r="BB133">
        <v>13.4</v>
      </c>
      <c r="BC133">
        <v>3</v>
      </c>
      <c r="BD133" t="s">
        <v>3</v>
      </c>
      <c r="BE133" t="s">
        <v>3</v>
      </c>
      <c r="BF133" t="s">
        <v>3</v>
      </c>
      <c r="BG133" t="s">
        <v>3</v>
      </c>
      <c r="BH133">
        <v>0</v>
      </c>
      <c r="BI133">
        <v>1</v>
      </c>
      <c r="BJ133" t="s">
        <v>159</v>
      </c>
      <c r="BM133">
        <v>21</v>
      </c>
      <c r="BN133">
        <v>0</v>
      </c>
      <c r="BO133" t="s">
        <v>157</v>
      </c>
      <c r="BP133">
        <v>1</v>
      </c>
      <c r="BQ133">
        <v>30</v>
      </c>
      <c r="BR133">
        <v>0</v>
      </c>
      <c r="BS133">
        <v>54.99</v>
      </c>
      <c r="BT133">
        <v>1</v>
      </c>
      <c r="BU133">
        <v>1</v>
      </c>
      <c r="BV133">
        <v>1</v>
      </c>
      <c r="BW133">
        <v>1</v>
      </c>
      <c r="BX133">
        <v>1</v>
      </c>
      <c r="BY133" t="s">
        <v>3</v>
      </c>
      <c r="BZ133">
        <v>109</v>
      </c>
      <c r="CA133">
        <v>61</v>
      </c>
      <c r="CB133" t="s">
        <v>3</v>
      </c>
      <c r="CE133">
        <v>30</v>
      </c>
      <c r="CF133">
        <v>0</v>
      </c>
      <c r="CG133">
        <v>0</v>
      </c>
      <c r="CM133">
        <v>0</v>
      </c>
      <c r="CN133" t="s">
        <v>1044</v>
      </c>
      <c r="CO133">
        <v>0</v>
      </c>
      <c r="CP133">
        <f t="shared" si="181"/>
        <v>10103.92</v>
      </c>
      <c r="CQ133">
        <f t="shared" si="182"/>
        <v>75.599999999999994</v>
      </c>
      <c r="CR133">
        <f>(ROUND((ROUND(((((ET133*1.25)*1.1))*AV133*1),2)*BB133),2)+ROUND((ROUND(((AE133-(((EU133*1.25)*1.1)))*AV133*1),2)*BS133),2))</f>
        <v>192.42</v>
      </c>
      <c r="CS133">
        <f t="shared" si="183"/>
        <v>72.040000000000006</v>
      </c>
      <c r="CT133">
        <f t="shared" si="184"/>
        <v>24990.76</v>
      </c>
      <c r="CU133">
        <f t="shared" si="185"/>
        <v>0</v>
      </c>
      <c r="CV133">
        <f t="shared" si="186"/>
        <v>37.415208599999993</v>
      </c>
      <c r="CW133">
        <f t="shared" si="187"/>
        <v>0</v>
      </c>
      <c r="CX133">
        <f t="shared" si="188"/>
        <v>0</v>
      </c>
      <c r="CY133">
        <f t="shared" si="189"/>
        <v>10927.489799999999</v>
      </c>
      <c r="CZ133">
        <f t="shared" si="190"/>
        <v>6115.3841999999995</v>
      </c>
      <c r="DB133">
        <v>57</v>
      </c>
      <c r="DC133" t="s">
        <v>3</v>
      </c>
      <c r="DD133" t="s">
        <v>3</v>
      </c>
      <c r="DE133" t="s">
        <v>25</v>
      </c>
      <c r="DF133" t="s">
        <v>25</v>
      </c>
      <c r="DG133" t="s">
        <v>26</v>
      </c>
      <c r="DH133" t="s">
        <v>3</v>
      </c>
      <c r="DI133" t="s">
        <v>26</v>
      </c>
      <c r="DJ133" t="s">
        <v>25</v>
      </c>
      <c r="DK133" t="s">
        <v>3</v>
      </c>
      <c r="DL133" t="s">
        <v>3</v>
      </c>
      <c r="DM133" t="s">
        <v>3</v>
      </c>
      <c r="DN133">
        <v>0</v>
      </c>
      <c r="DO133">
        <v>0</v>
      </c>
      <c r="DP133">
        <v>1</v>
      </c>
      <c r="DQ133">
        <v>1</v>
      </c>
      <c r="DU133">
        <v>1003</v>
      </c>
      <c r="DV133" t="s">
        <v>23</v>
      </c>
      <c r="DW133" t="s">
        <v>23</v>
      </c>
      <c r="DX133">
        <v>100</v>
      </c>
      <c r="DZ133" t="s">
        <v>3</v>
      </c>
      <c r="EA133" t="s">
        <v>3</v>
      </c>
      <c r="EB133" t="s">
        <v>3</v>
      </c>
      <c r="EC133" t="s">
        <v>3</v>
      </c>
      <c r="EE133">
        <v>58807897</v>
      </c>
      <c r="EF133">
        <v>30</v>
      </c>
      <c r="EG133" t="s">
        <v>27</v>
      </c>
      <c r="EH133">
        <v>0</v>
      </c>
      <c r="EI133" t="s">
        <v>3</v>
      </c>
      <c r="EJ133">
        <v>1</v>
      </c>
      <c r="EK133">
        <v>21</v>
      </c>
      <c r="EL133" t="s">
        <v>28</v>
      </c>
      <c r="EM133" t="s">
        <v>29</v>
      </c>
      <c r="EO133" t="s">
        <v>30</v>
      </c>
      <c r="EQ133">
        <v>0</v>
      </c>
      <c r="ER133">
        <v>371.69</v>
      </c>
      <c r="ES133">
        <v>25.2</v>
      </c>
      <c r="ET133">
        <v>9.7899999999999991</v>
      </c>
      <c r="EU133">
        <v>0.89</v>
      </c>
      <c r="EV133">
        <v>336.7</v>
      </c>
      <c r="EW133">
        <v>27.72</v>
      </c>
      <c r="EX133">
        <v>0</v>
      </c>
      <c r="EY133">
        <v>0</v>
      </c>
      <c r="FQ133">
        <v>0</v>
      </c>
      <c r="FR133">
        <v>0</v>
      </c>
      <c r="FS133">
        <v>0</v>
      </c>
      <c r="FX133">
        <v>109</v>
      </c>
      <c r="FY133">
        <v>61</v>
      </c>
      <c r="GA133" t="s">
        <v>3</v>
      </c>
      <c r="GD133">
        <v>1</v>
      </c>
      <c r="GF133">
        <v>-1044471181</v>
      </c>
      <c r="GG133">
        <v>2</v>
      </c>
      <c r="GH133">
        <v>1</v>
      </c>
      <c r="GI133">
        <v>2</v>
      </c>
      <c r="GJ133">
        <v>0</v>
      </c>
      <c r="GK133">
        <v>0</v>
      </c>
      <c r="GL133">
        <f t="shared" si="191"/>
        <v>0</v>
      </c>
      <c r="GM133">
        <f t="shared" si="192"/>
        <v>27146.79</v>
      </c>
      <c r="GN133">
        <f t="shared" si="193"/>
        <v>27146.79</v>
      </c>
      <c r="GO133">
        <f t="shared" si="194"/>
        <v>0</v>
      </c>
      <c r="GP133">
        <f t="shared" si="195"/>
        <v>0</v>
      </c>
      <c r="GR133">
        <v>0</v>
      </c>
      <c r="GS133">
        <v>3</v>
      </c>
      <c r="GT133">
        <v>0</v>
      </c>
      <c r="GU133" t="s">
        <v>3</v>
      </c>
      <c r="GV133">
        <f t="shared" si="196"/>
        <v>0</v>
      </c>
      <c r="GW133">
        <v>1</v>
      </c>
      <c r="GX133">
        <f t="shared" si="197"/>
        <v>0</v>
      </c>
      <c r="HA133">
        <v>0</v>
      </c>
      <c r="HB133">
        <v>0</v>
      </c>
      <c r="HC133">
        <f t="shared" si="198"/>
        <v>0</v>
      </c>
      <c r="HE133" t="s">
        <v>3</v>
      </c>
      <c r="HF133" t="s">
        <v>3</v>
      </c>
      <c r="HM133" t="s">
        <v>3</v>
      </c>
      <c r="HN133" t="s">
        <v>3</v>
      </c>
      <c r="HO133" t="s">
        <v>3</v>
      </c>
      <c r="HP133" t="s">
        <v>3</v>
      </c>
      <c r="HQ133" t="s">
        <v>3</v>
      </c>
      <c r="HS133">
        <v>0</v>
      </c>
      <c r="IK133">
        <v>0</v>
      </c>
    </row>
    <row r="134" spans="1:255" x14ac:dyDescent="0.2">
      <c r="A134" s="2">
        <v>18</v>
      </c>
      <c r="B134" s="2">
        <v>1</v>
      </c>
      <c r="C134" s="2">
        <v>362</v>
      </c>
      <c r="D134" s="2"/>
      <c r="E134" s="2" t="s">
        <v>160</v>
      </c>
      <c r="F134" s="2" t="s">
        <v>161</v>
      </c>
      <c r="G134" s="2" t="s">
        <v>162</v>
      </c>
      <c r="H134" s="2" t="s">
        <v>34</v>
      </c>
      <c r="I134" s="2">
        <f>I132*J134</f>
        <v>40</v>
      </c>
      <c r="J134" s="2">
        <v>100</v>
      </c>
      <c r="K134" s="2">
        <v>100</v>
      </c>
      <c r="L134" s="2"/>
      <c r="M134" s="2"/>
      <c r="N134" s="2"/>
      <c r="O134" s="2">
        <f t="shared" si="168"/>
        <v>4022</v>
      </c>
      <c r="P134" s="2">
        <f t="shared" si="169"/>
        <v>4022</v>
      </c>
      <c r="Q134" s="2">
        <f>(ROUND((ROUND(((ET134)*AV134*I134),2)*BB134),2)+ROUND((ROUND(((AE134-(EU134))*AV134*I134),2)*BS134),2))</f>
        <v>0</v>
      </c>
      <c r="R134" s="2">
        <f t="shared" si="170"/>
        <v>0</v>
      </c>
      <c r="S134" s="2">
        <f t="shared" si="171"/>
        <v>0</v>
      </c>
      <c r="T134" s="2">
        <f t="shared" si="172"/>
        <v>0</v>
      </c>
      <c r="U134" s="2">
        <f t="shared" si="173"/>
        <v>0</v>
      </c>
      <c r="V134" s="2">
        <f t="shared" si="174"/>
        <v>0</v>
      </c>
      <c r="W134" s="2">
        <f t="shared" si="175"/>
        <v>0</v>
      </c>
      <c r="X134" s="2">
        <f t="shared" si="176"/>
        <v>0</v>
      </c>
      <c r="Y134" s="2">
        <f t="shared" si="177"/>
        <v>0</v>
      </c>
      <c r="Z134" s="2"/>
      <c r="AA134" s="2">
        <v>59204062</v>
      </c>
      <c r="AB134" s="2">
        <f t="shared" si="178"/>
        <v>100.55</v>
      </c>
      <c r="AC134" s="2">
        <f t="shared" si="165"/>
        <v>100.55</v>
      </c>
      <c r="AD134" s="2">
        <f>ROUND((((ET134)-(EU134))+AE134),6)</f>
        <v>0</v>
      </c>
      <c r="AE134" s="2">
        <f t="shared" ref="AE134:AF137" si="201">ROUND((EU134),6)</f>
        <v>0</v>
      </c>
      <c r="AF134" s="2">
        <f t="shared" si="201"/>
        <v>0</v>
      </c>
      <c r="AG134" s="2">
        <f t="shared" si="179"/>
        <v>0</v>
      </c>
      <c r="AH134" s="2">
        <f t="shared" ref="AH134:AI137" si="202">(EW134)</f>
        <v>0</v>
      </c>
      <c r="AI134" s="2">
        <f t="shared" si="202"/>
        <v>0</v>
      </c>
      <c r="AJ134" s="2">
        <f t="shared" si="180"/>
        <v>0</v>
      </c>
      <c r="AK134" s="2">
        <v>100.55</v>
      </c>
      <c r="AL134" s="2">
        <v>100.55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109</v>
      </c>
      <c r="AU134" s="2">
        <v>61</v>
      </c>
      <c r="AV134" s="2">
        <v>1</v>
      </c>
      <c r="AW134" s="2">
        <v>1</v>
      </c>
      <c r="AX134" s="2"/>
      <c r="AY134" s="2"/>
      <c r="AZ134" s="2">
        <v>1</v>
      </c>
      <c r="BA134" s="2">
        <v>1</v>
      </c>
      <c r="BB134" s="2">
        <v>1</v>
      </c>
      <c r="BC134" s="2">
        <v>1</v>
      </c>
      <c r="BD134" s="2" t="s">
        <v>3</v>
      </c>
      <c r="BE134" s="2" t="s">
        <v>3</v>
      </c>
      <c r="BF134" s="2" t="s">
        <v>3</v>
      </c>
      <c r="BG134" s="2" t="s">
        <v>3</v>
      </c>
      <c r="BH134" s="2">
        <v>3</v>
      </c>
      <c r="BI134" s="2">
        <v>1</v>
      </c>
      <c r="BJ134" s="2" t="s">
        <v>163</v>
      </c>
      <c r="BK134" s="2"/>
      <c r="BL134" s="2"/>
      <c r="BM134" s="2">
        <v>21</v>
      </c>
      <c r="BN134" s="2">
        <v>0</v>
      </c>
      <c r="BO134" s="2" t="s">
        <v>3</v>
      </c>
      <c r="BP134" s="2">
        <v>0</v>
      </c>
      <c r="BQ134" s="2">
        <v>30</v>
      </c>
      <c r="BR134" s="2">
        <v>0</v>
      </c>
      <c r="BS134" s="2">
        <v>1</v>
      </c>
      <c r="BT134" s="2">
        <v>1</v>
      </c>
      <c r="BU134" s="2">
        <v>1</v>
      </c>
      <c r="BV134" s="2">
        <v>1</v>
      </c>
      <c r="BW134" s="2">
        <v>1</v>
      </c>
      <c r="BX134" s="2">
        <v>1</v>
      </c>
      <c r="BY134" s="2" t="s">
        <v>3</v>
      </c>
      <c r="BZ134" s="2">
        <v>109</v>
      </c>
      <c r="CA134" s="2">
        <v>61</v>
      </c>
      <c r="CB134" s="2" t="s">
        <v>3</v>
      </c>
      <c r="CC134" s="2"/>
      <c r="CD134" s="2"/>
      <c r="CE134" s="2">
        <v>30</v>
      </c>
      <c r="CF134" s="2">
        <v>0</v>
      </c>
      <c r="CG134" s="2">
        <v>0</v>
      </c>
      <c r="CH134" s="2"/>
      <c r="CI134" s="2"/>
      <c r="CJ134" s="2"/>
      <c r="CK134" s="2"/>
      <c r="CL134" s="2"/>
      <c r="CM134" s="2">
        <v>0</v>
      </c>
      <c r="CN134" s="2" t="s">
        <v>3</v>
      </c>
      <c r="CO134" s="2">
        <v>0</v>
      </c>
      <c r="CP134" s="2">
        <f t="shared" si="181"/>
        <v>4022</v>
      </c>
      <c r="CQ134" s="2">
        <f t="shared" si="182"/>
        <v>100.55</v>
      </c>
      <c r="CR134" s="2">
        <f>(ROUND((ROUND(((ET134)*AV134*1),2)*BB134),2)+ROUND((ROUND(((AE134-(EU134))*AV134*1),2)*BS134),2))</f>
        <v>0</v>
      </c>
      <c r="CS134" s="2">
        <f t="shared" si="183"/>
        <v>0</v>
      </c>
      <c r="CT134" s="2">
        <f t="shared" si="184"/>
        <v>0</v>
      </c>
      <c r="CU134" s="2">
        <f t="shared" si="185"/>
        <v>0</v>
      </c>
      <c r="CV134" s="2">
        <f t="shared" si="186"/>
        <v>0</v>
      </c>
      <c r="CW134" s="2">
        <f t="shared" si="187"/>
        <v>0</v>
      </c>
      <c r="CX134" s="2">
        <f t="shared" si="188"/>
        <v>0</v>
      </c>
      <c r="CY134" s="2">
        <f t="shared" si="189"/>
        <v>0</v>
      </c>
      <c r="CZ134" s="2">
        <f t="shared" si="190"/>
        <v>0</v>
      </c>
      <c r="DA134" s="2"/>
      <c r="DB134" s="2"/>
      <c r="DC134" s="2" t="s">
        <v>3</v>
      </c>
      <c r="DD134" s="2" t="s">
        <v>3</v>
      </c>
      <c r="DE134" s="2" t="s">
        <v>3</v>
      </c>
      <c r="DF134" s="2" t="s">
        <v>3</v>
      </c>
      <c r="DG134" s="2" t="s">
        <v>3</v>
      </c>
      <c r="DH134" s="2" t="s">
        <v>3</v>
      </c>
      <c r="DI134" s="2" t="s">
        <v>3</v>
      </c>
      <c r="DJ134" s="2" t="s">
        <v>3</v>
      </c>
      <c r="DK134" s="2" t="s">
        <v>3</v>
      </c>
      <c r="DL134" s="2" t="s">
        <v>3</v>
      </c>
      <c r="DM134" s="2" t="s">
        <v>3</v>
      </c>
      <c r="DN134" s="2">
        <v>0</v>
      </c>
      <c r="DO134" s="2">
        <v>0</v>
      </c>
      <c r="DP134" s="2">
        <v>1</v>
      </c>
      <c r="DQ134" s="2">
        <v>1</v>
      </c>
      <c r="DR134" s="2"/>
      <c r="DS134" s="2"/>
      <c r="DT134" s="2"/>
      <c r="DU134" s="2">
        <v>1003</v>
      </c>
      <c r="DV134" s="2" t="s">
        <v>34</v>
      </c>
      <c r="DW134" s="2" t="s">
        <v>34</v>
      </c>
      <c r="DX134" s="2">
        <v>1</v>
      </c>
      <c r="DY134" s="2"/>
      <c r="DZ134" s="2" t="s">
        <v>3</v>
      </c>
      <c r="EA134" s="2" t="s">
        <v>3</v>
      </c>
      <c r="EB134" s="2" t="s">
        <v>3</v>
      </c>
      <c r="EC134" s="2" t="s">
        <v>3</v>
      </c>
      <c r="ED134" s="2"/>
      <c r="EE134" s="2">
        <v>58807897</v>
      </c>
      <c r="EF134" s="2">
        <v>30</v>
      </c>
      <c r="EG134" s="2" t="s">
        <v>27</v>
      </c>
      <c r="EH134" s="2">
        <v>0</v>
      </c>
      <c r="EI134" s="2" t="s">
        <v>3</v>
      </c>
      <c r="EJ134" s="2">
        <v>1</v>
      </c>
      <c r="EK134" s="2">
        <v>21</v>
      </c>
      <c r="EL134" s="2" t="s">
        <v>28</v>
      </c>
      <c r="EM134" s="2" t="s">
        <v>29</v>
      </c>
      <c r="EN134" s="2"/>
      <c r="EO134" s="2" t="s">
        <v>3</v>
      </c>
      <c r="EP134" s="2"/>
      <c r="EQ134" s="2">
        <v>0</v>
      </c>
      <c r="ER134" s="2">
        <v>100.55</v>
      </c>
      <c r="ES134" s="2">
        <v>100.55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>
        <v>0</v>
      </c>
      <c r="FR134" s="2">
        <v>0</v>
      </c>
      <c r="FS134" s="2">
        <v>0</v>
      </c>
      <c r="FT134" s="2"/>
      <c r="FU134" s="2"/>
      <c r="FV134" s="2"/>
      <c r="FW134" s="2"/>
      <c r="FX134" s="2">
        <v>109</v>
      </c>
      <c r="FY134" s="2">
        <v>61</v>
      </c>
      <c r="FZ134" s="2"/>
      <c r="GA134" s="2" t="s">
        <v>3</v>
      </c>
      <c r="GB134" s="2"/>
      <c r="GC134" s="2"/>
      <c r="GD134" s="2">
        <v>1</v>
      </c>
      <c r="GE134" s="2"/>
      <c r="GF134" s="2">
        <v>1080720426</v>
      </c>
      <c r="GG134" s="2">
        <v>2</v>
      </c>
      <c r="GH134" s="2">
        <v>1</v>
      </c>
      <c r="GI134" s="2">
        <v>-2</v>
      </c>
      <c r="GJ134" s="2">
        <v>0</v>
      </c>
      <c r="GK134" s="2">
        <v>0</v>
      </c>
      <c r="GL134" s="2">
        <f t="shared" si="191"/>
        <v>0</v>
      </c>
      <c r="GM134" s="2">
        <f t="shared" si="192"/>
        <v>4022</v>
      </c>
      <c r="GN134" s="2">
        <f t="shared" si="193"/>
        <v>4022</v>
      </c>
      <c r="GO134" s="2">
        <f t="shared" si="194"/>
        <v>0</v>
      </c>
      <c r="GP134" s="2">
        <f t="shared" si="195"/>
        <v>0</v>
      </c>
      <c r="GQ134" s="2"/>
      <c r="GR134" s="2">
        <v>0</v>
      </c>
      <c r="GS134" s="2">
        <v>3</v>
      </c>
      <c r="GT134" s="2">
        <v>0</v>
      </c>
      <c r="GU134" s="2" t="s">
        <v>3</v>
      </c>
      <c r="GV134" s="2">
        <f t="shared" si="196"/>
        <v>0</v>
      </c>
      <c r="GW134" s="2">
        <v>1</v>
      </c>
      <c r="GX134" s="2">
        <f t="shared" si="197"/>
        <v>0</v>
      </c>
      <c r="GY134" s="2"/>
      <c r="GZ134" s="2"/>
      <c r="HA134" s="2">
        <v>0</v>
      </c>
      <c r="HB134" s="2">
        <v>0</v>
      </c>
      <c r="HC134" s="2">
        <f t="shared" si="198"/>
        <v>0</v>
      </c>
      <c r="HD134" s="2"/>
      <c r="HE134" s="2" t="s">
        <v>3</v>
      </c>
      <c r="HF134" s="2" t="s">
        <v>3</v>
      </c>
      <c r="HG134" s="2"/>
      <c r="HH134" s="2"/>
      <c r="HI134" s="2"/>
      <c r="HJ134" s="2"/>
      <c r="HK134" s="2"/>
      <c r="HL134" s="2"/>
      <c r="HM134" s="2" t="s">
        <v>3</v>
      </c>
      <c r="HN134" s="2" t="s">
        <v>3</v>
      </c>
      <c r="HO134" s="2" t="s">
        <v>3</v>
      </c>
      <c r="HP134" s="2" t="s">
        <v>3</v>
      </c>
      <c r="HQ134" s="2" t="s">
        <v>3</v>
      </c>
      <c r="HR134" s="2"/>
      <c r="HS134" s="2">
        <v>0</v>
      </c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>
        <v>0</v>
      </c>
      <c r="IL134" s="2"/>
      <c r="IM134" s="2"/>
      <c r="IN134" s="2"/>
      <c r="IO134" s="2"/>
      <c r="IP134" s="2"/>
      <c r="IQ134" s="2"/>
      <c r="IR134" s="2"/>
      <c r="IS134" s="2"/>
      <c r="IT134" s="2"/>
      <c r="IU134" s="2"/>
    </row>
    <row r="135" spans="1:255" x14ac:dyDescent="0.2">
      <c r="A135">
        <v>18</v>
      </c>
      <c r="B135">
        <v>1</v>
      </c>
      <c r="C135">
        <v>372</v>
      </c>
      <c r="E135" t="s">
        <v>160</v>
      </c>
      <c r="F135" t="s">
        <v>161</v>
      </c>
      <c r="G135" t="s">
        <v>162</v>
      </c>
      <c r="H135" t="s">
        <v>34</v>
      </c>
      <c r="I135">
        <f>I133*J135</f>
        <v>40</v>
      </c>
      <c r="J135">
        <v>100</v>
      </c>
      <c r="K135">
        <v>100</v>
      </c>
      <c r="O135">
        <f t="shared" si="168"/>
        <v>26866.959999999999</v>
      </c>
      <c r="P135">
        <f t="shared" si="169"/>
        <v>26866.959999999999</v>
      </c>
      <c r="Q135">
        <f>(ROUND((ROUND(((ET135)*AV135*I135),2)*BB135),2)+ROUND((ROUND(((AE135-(EU135))*AV135*I135),2)*BS135),2))</f>
        <v>0</v>
      </c>
      <c r="R135">
        <f t="shared" si="170"/>
        <v>0</v>
      </c>
      <c r="S135">
        <f t="shared" si="171"/>
        <v>0</v>
      </c>
      <c r="T135">
        <f t="shared" si="172"/>
        <v>0</v>
      </c>
      <c r="U135">
        <f t="shared" si="173"/>
        <v>0</v>
      </c>
      <c r="V135">
        <f t="shared" si="174"/>
        <v>0</v>
      </c>
      <c r="W135">
        <f t="shared" si="175"/>
        <v>0</v>
      </c>
      <c r="X135">
        <f t="shared" si="176"/>
        <v>0</v>
      </c>
      <c r="Y135">
        <f t="shared" si="177"/>
        <v>0</v>
      </c>
      <c r="AA135">
        <v>59204059</v>
      </c>
      <c r="AB135">
        <f t="shared" si="178"/>
        <v>100.55</v>
      </c>
      <c r="AC135">
        <f t="shared" si="165"/>
        <v>100.55</v>
      </c>
      <c r="AD135">
        <f>ROUND((((ET135)-(EU135))+AE135),6)</f>
        <v>0</v>
      </c>
      <c r="AE135">
        <f t="shared" si="201"/>
        <v>0</v>
      </c>
      <c r="AF135">
        <f t="shared" si="201"/>
        <v>0</v>
      </c>
      <c r="AG135">
        <f t="shared" si="179"/>
        <v>0</v>
      </c>
      <c r="AH135">
        <f t="shared" si="202"/>
        <v>0</v>
      </c>
      <c r="AI135">
        <f t="shared" si="202"/>
        <v>0</v>
      </c>
      <c r="AJ135">
        <f t="shared" si="180"/>
        <v>0</v>
      </c>
      <c r="AK135">
        <v>100.55</v>
      </c>
      <c r="AL135">
        <v>100.55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109</v>
      </c>
      <c r="AU135">
        <v>61</v>
      </c>
      <c r="AV135">
        <v>1</v>
      </c>
      <c r="AW135">
        <v>1</v>
      </c>
      <c r="AZ135">
        <v>1</v>
      </c>
      <c r="BA135">
        <v>1</v>
      </c>
      <c r="BB135">
        <v>1</v>
      </c>
      <c r="BC135">
        <v>6.68</v>
      </c>
      <c r="BD135" t="s">
        <v>3</v>
      </c>
      <c r="BE135" t="s">
        <v>3</v>
      </c>
      <c r="BF135" t="s">
        <v>3</v>
      </c>
      <c r="BG135" t="s">
        <v>3</v>
      </c>
      <c r="BH135">
        <v>3</v>
      </c>
      <c r="BI135">
        <v>1</v>
      </c>
      <c r="BJ135" t="s">
        <v>163</v>
      </c>
      <c r="BM135">
        <v>21</v>
      </c>
      <c r="BN135">
        <v>0</v>
      </c>
      <c r="BO135" t="s">
        <v>161</v>
      </c>
      <c r="BP135">
        <v>1</v>
      </c>
      <c r="BQ135">
        <v>30</v>
      </c>
      <c r="BR135">
        <v>0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 t="s">
        <v>3</v>
      </c>
      <c r="BZ135">
        <v>109</v>
      </c>
      <c r="CA135">
        <v>61</v>
      </c>
      <c r="CB135" t="s">
        <v>3</v>
      </c>
      <c r="CE135">
        <v>30</v>
      </c>
      <c r="CF135">
        <v>0</v>
      </c>
      <c r="CG135">
        <v>0</v>
      </c>
      <c r="CM135">
        <v>0</v>
      </c>
      <c r="CN135" t="s">
        <v>3</v>
      </c>
      <c r="CO135">
        <v>0</v>
      </c>
      <c r="CP135">
        <f t="shared" si="181"/>
        <v>26866.959999999999</v>
      </c>
      <c r="CQ135">
        <f t="shared" si="182"/>
        <v>671.67</v>
      </c>
      <c r="CR135">
        <f>(ROUND((ROUND(((ET135)*AV135*1),2)*BB135),2)+ROUND((ROUND(((AE135-(EU135))*AV135*1),2)*BS135),2))</f>
        <v>0</v>
      </c>
      <c r="CS135">
        <f t="shared" si="183"/>
        <v>0</v>
      </c>
      <c r="CT135">
        <f t="shared" si="184"/>
        <v>0</v>
      </c>
      <c r="CU135">
        <f t="shared" si="185"/>
        <v>0</v>
      </c>
      <c r="CV135">
        <f t="shared" si="186"/>
        <v>0</v>
      </c>
      <c r="CW135">
        <f t="shared" si="187"/>
        <v>0</v>
      </c>
      <c r="CX135">
        <f t="shared" si="188"/>
        <v>0</v>
      </c>
      <c r="CY135">
        <f t="shared" si="189"/>
        <v>0</v>
      </c>
      <c r="CZ135">
        <f t="shared" si="190"/>
        <v>0</v>
      </c>
      <c r="DC135" t="s">
        <v>3</v>
      </c>
      <c r="DD135" t="s">
        <v>3</v>
      </c>
      <c r="DE135" t="s">
        <v>3</v>
      </c>
      <c r="DF135" t="s">
        <v>3</v>
      </c>
      <c r="DG135" t="s">
        <v>3</v>
      </c>
      <c r="DH135" t="s">
        <v>3</v>
      </c>
      <c r="DI135" t="s">
        <v>3</v>
      </c>
      <c r="DJ135" t="s">
        <v>3</v>
      </c>
      <c r="DK135" t="s">
        <v>3</v>
      </c>
      <c r="DL135" t="s">
        <v>3</v>
      </c>
      <c r="DM135" t="s">
        <v>3</v>
      </c>
      <c r="DN135">
        <v>0</v>
      </c>
      <c r="DO135">
        <v>0</v>
      </c>
      <c r="DP135">
        <v>1</v>
      </c>
      <c r="DQ135">
        <v>1</v>
      </c>
      <c r="DU135">
        <v>1003</v>
      </c>
      <c r="DV135" t="s">
        <v>34</v>
      </c>
      <c r="DW135" t="s">
        <v>34</v>
      </c>
      <c r="DX135">
        <v>1</v>
      </c>
      <c r="DZ135" t="s">
        <v>3</v>
      </c>
      <c r="EA135" t="s">
        <v>3</v>
      </c>
      <c r="EB135" t="s">
        <v>3</v>
      </c>
      <c r="EC135" t="s">
        <v>3</v>
      </c>
      <c r="EE135">
        <v>58807897</v>
      </c>
      <c r="EF135">
        <v>30</v>
      </c>
      <c r="EG135" t="s">
        <v>27</v>
      </c>
      <c r="EH135">
        <v>0</v>
      </c>
      <c r="EI135" t="s">
        <v>3</v>
      </c>
      <c r="EJ135">
        <v>1</v>
      </c>
      <c r="EK135">
        <v>21</v>
      </c>
      <c r="EL135" t="s">
        <v>28</v>
      </c>
      <c r="EM135" t="s">
        <v>29</v>
      </c>
      <c r="EO135" t="s">
        <v>3</v>
      </c>
      <c r="EQ135">
        <v>0</v>
      </c>
      <c r="ER135">
        <v>100.55</v>
      </c>
      <c r="ES135">
        <v>100.55</v>
      </c>
      <c r="ET135">
        <v>0</v>
      </c>
      <c r="EU135">
        <v>0</v>
      </c>
      <c r="EV135">
        <v>0</v>
      </c>
      <c r="EW135">
        <v>0</v>
      </c>
      <c r="EX135">
        <v>0</v>
      </c>
      <c r="FQ135">
        <v>0</v>
      </c>
      <c r="FR135">
        <v>0</v>
      </c>
      <c r="FS135">
        <v>0</v>
      </c>
      <c r="FX135">
        <v>109</v>
      </c>
      <c r="FY135">
        <v>61</v>
      </c>
      <c r="GA135" t="s">
        <v>3</v>
      </c>
      <c r="GD135">
        <v>1</v>
      </c>
      <c r="GF135">
        <v>1080720426</v>
      </c>
      <c r="GG135">
        <v>2</v>
      </c>
      <c r="GH135">
        <v>1</v>
      </c>
      <c r="GI135">
        <v>2</v>
      </c>
      <c r="GJ135">
        <v>0</v>
      </c>
      <c r="GK135">
        <v>0</v>
      </c>
      <c r="GL135">
        <f t="shared" si="191"/>
        <v>0</v>
      </c>
      <c r="GM135">
        <f t="shared" si="192"/>
        <v>26866.959999999999</v>
      </c>
      <c r="GN135">
        <f t="shared" si="193"/>
        <v>26866.959999999999</v>
      </c>
      <c r="GO135">
        <f t="shared" si="194"/>
        <v>0</v>
      </c>
      <c r="GP135">
        <f t="shared" si="195"/>
        <v>0</v>
      </c>
      <c r="GR135">
        <v>0</v>
      </c>
      <c r="GS135">
        <v>3</v>
      </c>
      <c r="GT135">
        <v>0</v>
      </c>
      <c r="GU135" t="s">
        <v>3</v>
      </c>
      <c r="GV135">
        <f t="shared" si="196"/>
        <v>0</v>
      </c>
      <c r="GW135">
        <v>1</v>
      </c>
      <c r="GX135">
        <f t="shared" si="197"/>
        <v>0</v>
      </c>
      <c r="HA135">
        <v>0</v>
      </c>
      <c r="HB135">
        <v>0</v>
      </c>
      <c r="HC135">
        <f t="shared" si="198"/>
        <v>0</v>
      </c>
      <c r="HE135" t="s">
        <v>3</v>
      </c>
      <c r="HF135" t="s">
        <v>3</v>
      </c>
      <c r="HM135" t="s">
        <v>3</v>
      </c>
      <c r="HN135" t="s">
        <v>3</v>
      </c>
      <c r="HO135" t="s">
        <v>3</v>
      </c>
      <c r="HP135" t="s">
        <v>3</v>
      </c>
      <c r="HQ135" t="s">
        <v>3</v>
      </c>
      <c r="HS135">
        <v>0</v>
      </c>
      <c r="IK135">
        <v>0</v>
      </c>
    </row>
    <row r="136" spans="1:255" x14ac:dyDescent="0.2">
      <c r="A136" s="2">
        <v>18</v>
      </c>
      <c r="B136" s="2">
        <v>1</v>
      </c>
      <c r="C136" s="2">
        <v>361</v>
      </c>
      <c r="D136" s="2"/>
      <c r="E136" s="2" t="s">
        <v>164</v>
      </c>
      <c r="F136" s="2" t="s">
        <v>87</v>
      </c>
      <c r="G136" s="2" t="s">
        <v>148</v>
      </c>
      <c r="H136" s="2" t="s">
        <v>39</v>
      </c>
      <c r="I136" s="2">
        <f>I132*J136</f>
        <v>25</v>
      </c>
      <c r="J136" s="2">
        <v>62.5</v>
      </c>
      <c r="K136" s="2">
        <v>62.5</v>
      </c>
      <c r="L136" s="2"/>
      <c r="M136" s="2"/>
      <c r="N136" s="2"/>
      <c r="O136" s="2">
        <f t="shared" si="168"/>
        <v>567.75</v>
      </c>
      <c r="P136" s="2">
        <f t="shared" si="169"/>
        <v>567.75</v>
      </c>
      <c r="Q136" s="2">
        <f>(ROUND((ROUND(((ET136)*AV136*I136),2)*BB136),2)+ROUND((ROUND(((AE136-(EU136))*AV136*I136),2)*BS136),2))</f>
        <v>0</v>
      </c>
      <c r="R136" s="2">
        <f t="shared" si="170"/>
        <v>0</v>
      </c>
      <c r="S136" s="2">
        <f t="shared" si="171"/>
        <v>0</v>
      </c>
      <c r="T136" s="2">
        <f t="shared" si="172"/>
        <v>0</v>
      </c>
      <c r="U136" s="2">
        <f t="shared" si="173"/>
        <v>0</v>
      </c>
      <c r="V136" s="2">
        <f t="shared" si="174"/>
        <v>0</v>
      </c>
      <c r="W136" s="2">
        <f t="shared" si="175"/>
        <v>0</v>
      </c>
      <c r="X136" s="2">
        <f t="shared" si="176"/>
        <v>0</v>
      </c>
      <c r="Y136" s="2">
        <f t="shared" si="177"/>
        <v>0</v>
      </c>
      <c r="Z136" s="2"/>
      <c r="AA136" s="2">
        <v>59204062</v>
      </c>
      <c r="AB136" s="2">
        <f t="shared" si="178"/>
        <v>22.71</v>
      </c>
      <c r="AC136" s="2">
        <f t="shared" si="165"/>
        <v>22.71</v>
      </c>
      <c r="AD136" s="2">
        <f>ROUND((((ET136)-(EU136))+AE136),6)</f>
        <v>0</v>
      </c>
      <c r="AE136" s="2">
        <f t="shared" si="201"/>
        <v>0</v>
      </c>
      <c r="AF136" s="2">
        <f t="shared" si="201"/>
        <v>0</v>
      </c>
      <c r="AG136" s="2">
        <f t="shared" si="179"/>
        <v>0</v>
      </c>
      <c r="AH136" s="2">
        <f t="shared" si="202"/>
        <v>0</v>
      </c>
      <c r="AI136" s="2">
        <f t="shared" si="202"/>
        <v>0</v>
      </c>
      <c r="AJ136" s="2">
        <f t="shared" si="180"/>
        <v>0</v>
      </c>
      <c r="AK136" s="2">
        <v>22.71</v>
      </c>
      <c r="AL136" s="2">
        <v>22.71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109</v>
      </c>
      <c r="AU136" s="2">
        <v>61</v>
      </c>
      <c r="AV136" s="2">
        <v>1</v>
      </c>
      <c r="AW136" s="2">
        <v>1</v>
      </c>
      <c r="AX136" s="2"/>
      <c r="AY136" s="2"/>
      <c r="AZ136" s="2">
        <v>1</v>
      </c>
      <c r="BA136" s="2">
        <v>1</v>
      </c>
      <c r="BB136" s="2">
        <v>1</v>
      </c>
      <c r="BC136" s="2">
        <v>1</v>
      </c>
      <c r="BD136" s="2" t="s">
        <v>3</v>
      </c>
      <c r="BE136" s="2" t="s">
        <v>3</v>
      </c>
      <c r="BF136" s="2" t="s">
        <v>3</v>
      </c>
      <c r="BG136" s="2" t="s">
        <v>3</v>
      </c>
      <c r="BH136" s="2">
        <v>3</v>
      </c>
      <c r="BI136" s="2">
        <v>1</v>
      </c>
      <c r="BJ136" s="2" t="s">
        <v>89</v>
      </c>
      <c r="BK136" s="2"/>
      <c r="BL136" s="2"/>
      <c r="BM136" s="2">
        <v>21</v>
      </c>
      <c r="BN136" s="2">
        <v>0</v>
      </c>
      <c r="BO136" s="2" t="s">
        <v>3</v>
      </c>
      <c r="BP136" s="2">
        <v>0</v>
      </c>
      <c r="BQ136" s="2">
        <v>30</v>
      </c>
      <c r="BR136" s="2">
        <v>0</v>
      </c>
      <c r="BS136" s="2">
        <v>1</v>
      </c>
      <c r="BT136" s="2">
        <v>1</v>
      </c>
      <c r="BU136" s="2">
        <v>1</v>
      </c>
      <c r="BV136" s="2">
        <v>1</v>
      </c>
      <c r="BW136" s="2">
        <v>1</v>
      </c>
      <c r="BX136" s="2">
        <v>1</v>
      </c>
      <c r="BY136" s="2" t="s">
        <v>3</v>
      </c>
      <c r="BZ136" s="2">
        <v>109</v>
      </c>
      <c r="CA136" s="2">
        <v>61</v>
      </c>
      <c r="CB136" s="2" t="s">
        <v>3</v>
      </c>
      <c r="CC136" s="2"/>
      <c r="CD136" s="2"/>
      <c r="CE136" s="2">
        <v>30</v>
      </c>
      <c r="CF136" s="2">
        <v>0</v>
      </c>
      <c r="CG136" s="2">
        <v>0</v>
      </c>
      <c r="CH136" s="2"/>
      <c r="CI136" s="2"/>
      <c r="CJ136" s="2"/>
      <c r="CK136" s="2"/>
      <c r="CL136" s="2"/>
      <c r="CM136" s="2">
        <v>0</v>
      </c>
      <c r="CN136" s="2" t="s">
        <v>3</v>
      </c>
      <c r="CO136" s="2">
        <v>0</v>
      </c>
      <c r="CP136" s="2">
        <f t="shared" si="181"/>
        <v>567.75</v>
      </c>
      <c r="CQ136" s="2">
        <f t="shared" si="182"/>
        <v>22.71</v>
      </c>
      <c r="CR136" s="2">
        <f>(ROUND((ROUND(((ET136)*AV136*1),2)*BB136),2)+ROUND((ROUND(((AE136-(EU136))*AV136*1),2)*BS136),2))</f>
        <v>0</v>
      </c>
      <c r="CS136" s="2">
        <f t="shared" si="183"/>
        <v>0</v>
      </c>
      <c r="CT136" s="2">
        <f t="shared" si="184"/>
        <v>0</v>
      </c>
      <c r="CU136" s="2">
        <f t="shared" si="185"/>
        <v>0</v>
      </c>
      <c r="CV136" s="2">
        <f t="shared" si="186"/>
        <v>0</v>
      </c>
      <c r="CW136" s="2">
        <f t="shared" si="187"/>
        <v>0</v>
      </c>
      <c r="CX136" s="2">
        <f t="shared" si="188"/>
        <v>0</v>
      </c>
      <c r="CY136" s="2">
        <f t="shared" si="189"/>
        <v>0</v>
      </c>
      <c r="CZ136" s="2">
        <f t="shared" si="190"/>
        <v>0</v>
      </c>
      <c r="DA136" s="2"/>
      <c r="DB136" s="2"/>
      <c r="DC136" s="2" t="s">
        <v>3</v>
      </c>
      <c r="DD136" s="2" t="s">
        <v>3</v>
      </c>
      <c r="DE136" s="2" t="s">
        <v>3</v>
      </c>
      <c r="DF136" s="2" t="s">
        <v>3</v>
      </c>
      <c r="DG136" s="2" t="s">
        <v>3</v>
      </c>
      <c r="DH136" s="2" t="s">
        <v>3</v>
      </c>
      <c r="DI136" s="2" t="s">
        <v>3</v>
      </c>
      <c r="DJ136" s="2" t="s">
        <v>3</v>
      </c>
      <c r="DK136" s="2" t="s">
        <v>3</v>
      </c>
      <c r="DL136" s="2" t="s">
        <v>3</v>
      </c>
      <c r="DM136" s="2" t="s">
        <v>3</v>
      </c>
      <c r="DN136" s="2">
        <v>0</v>
      </c>
      <c r="DO136" s="2">
        <v>0</v>
      </c>
      <c r="DP136" s="2">
        <v>1</v>
      </c>
      <c r="DQ136" s="2">
        <v>1</v>
      </c>
      <c r="DR136" s="2"/>
      <c r="DS136" s="2"/>
      <c r="DT136" s="2"/>
      <c r="DU136" s="2">
        <v>1010</v>
      </c>
      <c r="DV136" s="2" t="s">
        <v>39</v>
      </c>
      <c r="DW136" s="2" t="s">
        <v>39</v>
      </c>
      <c r="DX136" s="2">
        <v>1</v>
      </c>
      <c r="DY136" s="2"/>
      <c r="DZ136" s="2" t="s">
        <v>3</v>
      </c>
      <c r="EA136" s="2" t="s">
        <v>3</v>
      </c>
      <c r="EB136" s="2" t="s">
        <v>3</v>
      </c>
      <c r="EC136" s="2" t="s">
        <v>3</v>
      </c>
      <c r="ED136" s="2"/>
      <c r="EE136" s="2">
        <v>58807897</v>
      </c>
      <c r="EF136" s="2">
        <v>30</v>
      </c>
      <c r="EG136" s="2" t="s">
        <v>27</v>
      </c>
      <c r="EH136" s="2">
        <v>0</v>
      </c>
      <c r="EI136" s="2" t="s">
        <v>3</v>
      </c>
      <c r="EJ136" s="2">
        <v>1</v>
      </c>
      <c r="EK136" s="2">
        <v>21</v>
      </c>
      <c r="EL136" s="2" t="s">
        <v>28</v>
      </c>
      <c r="EM136" s="2" t="s">
        <v>29</v>
      </c>
      <c r="EN136" s="2"/>
      <c r="EO136" s="2" t="s">
        <v>3</v>
      </c>
      <c r="EP136" s="2"/>
      <c r="EQ136" s="2">
        <v>0</v>
      </c>
      <c r="ER136" s="2">
        <v>22.71</v>
      </c>
      <c r="ES136" s="2">
        <v>22.71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>
        <v>0</v>
      </c>
      <c r="FR136" s="2">
        <v>0</v>
      </c>
      <c r="FS136" s="2">
        <v>0</v>
      </c>
      <c r="FT136" s="2"/>
      <c r="FU136" s="2"/>
      <c r="FV136" s="2"/>
      <c r="FW136" s="2"/>
      <c r="FX136" s="2">
        <v>109</v>
      </c>
      <c r="FY136" s="2">
        <v>61</v>
      </c>
      <c r="FZ136" s="2"/>
      <c r="GA136" s="2" t="s">
        <v>3</v>
      </c>
      <c r="GB136" s="2"/>
      <c r="GC136" s="2"/>
      <c r="GD136" s="2">
        <v>1</v>
      </c>
      <c r="GE136" s="2"/>
      <c r="GF136" s="2">
        <v>-925062224</v>
      </c>
      <c r="GG136" s="2">
        <v>2</v>
      </c>
      <c r="GH136" s="2">
        <v>1</v>
      </c>
      <c r="GI136" s="2">
        <v>-2</v>
      </c>
      <c r="GJ136" s="2">
        <v>0</v>
      </c>
      <c r="GK136" s="2">
        <v>0</v>
      </c>
      <c r="GL136" s="2">
        <f t="shared" si="191"/>
        <v>0</v>
      </c>
      <c r="GM136" s="2">
        <f t="shared" si="192"/>
        <v>567.75</v>
      </c>
      <c r="GN136" s="2">
        <f t="shared" si="193"/>
        <v>567.75</v>
      </c>
      <c r="GO136" s="2">
        <f t="shared" si="194"/>
        <v>0</v>
      </c>
      <c r="GP136" s="2">
        <f t="shared" si="195"/>
        <v>0</v>
      </c>
      <c r="GQ136" s="2"/>
      <c r="GR136" s="2">
        <v>0</v>
      </c>
      <c r="GS136" s="2">
        <v>3</v>
      </c>
      <c r="GT136" s="2">
        <v>0</v>
      </c>
      <c r="GU136" s="2" t="s">
        <v>3</v>
      </c>
      <c r="GV136" s="2">
        <f t="shared" si="196"/>
        <v>0</v>
      </c>
      <c r="GW136" s="2">
        <v>1</v>
      </c>
      <c r="GX136" s="2">
        <f t="shared" si="197"/>
        <v>0</v>
      </c>
      <c r="GY136" s="2"/>
      <c r="GZ136" s="2"/>
      <c r="HA136" s="2">
        <v>0</v>
      </c>
      <c r="HB136" s="2">
        <v>0</v>
      </c>
      <c r="HC136" s="2">
        <f t="shared" si="198"/>
        <v>0</v>
      </c>
      <c r="HD136" s="2"/>
      <c r="HE136" s="2" t="s">
        <v>3</v>
      </c>
      <c r="HF136" s="2" t="s">
        <v>3</v>
      </c>
      <c r="HG136" s="2"/>
      <c r="HH136" s="2"/>
      <c r="HI136" s="2"/>
      <c r="HJ136" s="2"/>
      <c r="HK136" s="2"/>
      <c r="HL136" s="2"/>
      <c r="HM136" s="2" t="s">
        <v>3</v>
      </c>
      <c r="HN136" s="2" t="s">
        <v>3</v>
      </c>
      <c r="HO136" s="2" t="s">
        <v>3</v>
      </c>
      <c r="HP136" s="2" t="s">
        <v>3</v>
      </c>
      <c r="HQ136" s="2" t="s">
        <v>3</v>
      </c>
      <c r="HR136" s="2"/>
      <c r="HS136" s="2">
        <v>0</v>
      </c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>
        <v>0</v>
      </c>
      <c r="IL136" s="2"/>
      <c r="IM136" s="2"/>
      <c r="IN136" s="2"/>
      <c r="IO136" s="2"/>
      <c r="IP136" s="2"/>
      <c r="IQ136" s="2"/>
      <c r="IR136" s="2"/>
      <c r="IS136" s="2"/>
      <c r="IT136" s="2"/>
      <c r="IU136" s="2"/>
    </row>
    <row r="137" spans="1:255" x14ac:dyDescent="0.2">
      <c r="A137">
        <v>18</v>
      </c>
      <c r="B137">
        <v>1</v>
      </c>
      <c r="C137">
        <v>371</v>
      </c>
      <c r="E137" t="s">
        <v>164</v>
      </c>
      <c r="F137" t="s">
        <v>87</v>
      </c>
      <c r="G137" t="s">
        <v>148</v>
      </c>
      <c r="H137" t="s">
        <v>39</v>
      </c>
      <c r="I137">
        <f>I133*J137</f>
        <v>25</v>
      </c>
      <c r="J137">
        <v>62.5</v>
      </c>
      <c r="K137">
        <v>62.5</v>
      </c>
      <c r="O137">
        <f t="shared" si="168"/>
        <v>1663.51</v>
      </c>
      <c r="P137">
        <f t="shared" si="169"/>
        <v>1663.51</v>
      </c>
      <c r="Q137">
        <f>(ROUND((ROUND(((ET137)*AV137*I137),2)*BB137),2)+ROUND((ROUND(((AE137-(EU137))*AV137*I137),2)*BS137),2))</f>
        <v>0</v>
      </c>
      <c r="R137">
        <f t="shared" si="170"/>
        <v>0</v>
      </c>
      <c r="S137">
        <f t="shared" si="171"/>
        <v>0</v>
      </c>
      <c r="T137">
        <f t="shared" si="172"/>
        <v>0</v>
      </c>
      <c r="U137">
        <f t="shared" si="173"/>
        <v>0</v>
      </c>
      <c r="V137">
        <f t="shared" si="174"/>
        <v>0</v>
      </c>
      <c r="W137">
        <f t="shared" si="175"/>
        <v>0</v>
      </c>
      <c r="X137">
        <f t="shared" si="176"/>
        <v>0</v>
      </c>
      <c r="Y137">
        <f t="shared" si="177"/>
        <v>0</v>
      </c>
      <c r="AA137">
        <v>59204059</v>
      </c>
      <c r="AB137">
        <f t="shared" si="178"/>
        <v>22.71</v>
      </c>
      <c r="AC137">
        <f t="shared" si="165"/>
        <v>22.71</v>
      </c>
      <c r="AD137">
        <f>ROUND((((ET137)-(EU137))+AE137),6)</f>
        <v>0</v>
      </c>
      <c r="AE137">
        <f t="shared" si="201"/>
        <v>0</v>
      </c>
      <c r="AF137">
        <f t="shared" si="201"/>
        <v>0</v>
      </c>
      <c r="AG137">
        <f t="shared" si="179"/>
        <v>0</v>
      </c>
      <c r="AH137">
        <f t="shared" si="202"/>
        <v>0</v>
      </c>
      <c r="AI137">
        <f t="shared" si="202"/>
        <v>0</v>
      </c>
      <c r="AJ137">
        <f t="shared" si="180"/>
        <v>0</v>
      </c>
      <c r="AK137">
        <v>22.71</v>
      </c>
      <c r="AL137">
        <v>22.71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109</v>
      </c>
      <c r="AU137">
        <v>61</v>
      </c>
      <c r="AV137">
        <v>1</v>
      </c>
      <c r="AW137">
        <v>1</v>
      </c>
      <c r="AZ137">
        <v>1</v>
      </c>
      <c r="BA137">
        <v>1</v>
      </c>
      <c r="BB137">
        <v>1</v>
      </c>
      <c r="BC137">
        <v>2.93</v>
      </c>
      <c r="BD137" t="s">
        <v>3</v>
      </c>
      <c r="BE137" t="s">
        <v>3</v>
      </c>
      <c r="BF137" t="s">
        <v>3</v>
      </c>
      <c r="BG137" t="s">
        <v>3</v>
      </c>
      <c r="BH137">
        <v>3</v>
      </c>
      <c r="BI137">
        <v>1</v>
      </c>
      <c r="BJ137" t="s">
        <v>89</v>
      </c>
      <c r="BM137">
        <v>21</v>
      </c>
      <c r="BN137">
        <v>0</v>
      </c>
      <c r="BO137" t="s">
        <v>87</v>
      </c>
      <c r="BP137">
        <v>1</v>
      </c>
      <c r="BQ137">
        <v>30</v>
      </c>
      <c r="BR137">
        <v>0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 t="s">
        <v>3</v>
      </c>
      <c r="BZ137">
        <v>109</v>
      </c>
      <c r="CA137">
        <v>61</v>
      </c>
      <c r="CB137" t="s">
        <v>3</v>
      </c>
      <c r="CE137">
        <v>30</v>
      </c>
      <c r="CF137">
        <v>0</v>
      </c>
      <c r="CG137">
        <v>0</v>
      </c>
      <c r="CM137">
        <v>0</v>
      </c>
      <c r="CN137" t="s">
        <v>3</v>
      </c>
      <c r="CO137">
        <v>0</v>
      </c>
      <c r="CP137">
        <f t="shared" si="181"/>
        <v>1663.51</v>
      </c>
      <c r="CQ137">
        <f t="shared" si="182"/>
        <v>66.540000000000006</v>
      </c>
      <c r="CR137">
        <f>(ROUND((ROUND(((ET137)*AV137*1),2)*BB137),2)+ROUND((ROUND(((AE137-(EU137))*AV137*1),2)*BS137),2))</f>
        <v>0</v>
      </c>
      <c r="CS137">
        <f t="shared" si="183"/>
        <v>0</v>
      </c>
      <c r="CT137">
        <f t="shared" si="184"/>
        <v>0</v>
      </c>
      <c r="CU137">
        <f t="shared" si="185"/>
        <v>0</v>
      </c>
      <c r="CV137">
        <f t="shared" si="186"/>
        <v>0</v>
      </c>
      <c r="CW137">
        <f t="shared" si="187"/>
        <v>0</v>
      </c>
      <c r="CX137">
        <f t="shared" si="188"/>
        <v>0</v>
      </c>
      <c r="CY137">
        <f t="shared" si="189"/>
        <v>0</v>
      </c>
      <c r="CZ137">
        <f t="shared" si="190"/>
        <v>0</v>
      </c>
      <c r="DC137" t="s">
        <v>3</v>
      </c>
      <c r="DD137" t="s">
        <v>3</v>
      </c>
      <c r="DE137" t="s">
        <v>3</v>
      </c>
      <c r="DF137" t="s">
        <v>3</v>
      </c>
      <c r="DG137" t="s">
        <v>3</v>
      </c>
      <c r="DH137" t="s">
        <v>3</v>
      </c>
      <c r="DI137" t="s">
        <v>3</v>
      </c>
      <c r="DJ137" t="s">
        <v>3</v>
      </c>
      <c r="DK137" t="s">
        <v>3</v>
      </c>
      <c r="DL137" t="s">
        <v>3</v>
      </c>
      <c r="DM137" t="s">
        <v>3</v>
      </c>
      <c r="DN137">
        <v>0</v>
      </c>
      <c r="DO137">
        <v>0</v>
      </c>
      <c r="DP137">
        <v>1</v>
      </c>
      <c r="DQ137">
        <v>1</v>
      </c>
      <c r="DU137">
        <v>1010</v>
      </c>
      <c r="DV137" t="s">
        <v>39</v>
      </c>
      <c r="DW137" t="s">
        <v>39</v>
      </c>
      <c r="DX137">
        <v>1</v>
      </c>
      <c r="DZ137" t="s">
        <v>3</v>
      </c>
      <c r="EA137" t="s">
        <v>3</v>
      </c>
      <c r="EB137" t="s">
        <v>3</v>
      </c>
      <c r="EC137" t="s">
        <v>3</v>
      </c>
      <c r="EE137">
        <v>58807897</v>
      </c>
      <c r="EF137">
        <v>30</v>
      </c>
      <c r="EG137" t="s">
        <v>27</v>
      </c>
      <c r="EH137">
        <v>0</v>
      </c>
      <c r="EI137" t="s">
        <v>3</v>
      </c>
      <c r="EJ137">
        <v>1</v>
      </c>
      <c r="EK137">
        <v>21</v>
      </c>
      <c r="EL137" t="s">
        <v>28</v>
      </c>
      <c r="EM137" t="s">
        <v>29</v>
      </c>
      <c r="EO137" t="s">
        <v>3</v>
      </c>
      <c r="EQ137">
        <v>0</v>
      </c>
      <c r="ER137">
        <v>22.71</v>
      </c>
      <c r="ES137">
        <v>22.71</v>
      </c>
      <c r="ET137">
        <v>0</v>
      </c>
      <c r="EU137">
        <v>0</v>
      </c>
      <c r="EV137">
        <v>0</v>
      </c>
      <c r="EW137">
        <v>0</v>
      </c>
      <c r="EX137">
        <v>0</v>
      </c>
      <c r="FQ137">
        <v>0</v>
      </c>
      <c r="FR137">
        <v>0</v>
      </c>
      <c r="FS137">
        <v>0</v>
      </c>
      <c r="FX137">
        <v>109</v>
      </c>
      <c r="FY137">
        <v>61</v>
      </c>
      <c r="GA137" t="s">
        <v>3</v>
      </c>
      <c r="GD137">
        <v>1</v>
      </c>
      <c r="GF137">
        <v>-925062224</v>
      </c>
      <c r="GG137">
        <v>2</v>
      </c>
      <c r="GH137">
        <v>1</v>
      </c>
      <c r="GI137">
        <v>2</v>
      </c>
      <c r="GJ137">
        <v>0</v>
      </c>
      <c r="GK137">
        <v>0</v>
      </c>
      <c r="GL137">
        <f t="shared" si="191"/>
        <v>0</v>
      </c>
      <c r="GM137">
        <f t="shared" si="192"/>
        <v>1663.51</v>
      </c>
      <c r="GN137">
        <f t="shared" si="193"/>
        <v>1663.51</v>
      </c>
      <c r="GO137">
        <f t="shared" si="194"/>
        <v>0</v>
      </c>
      <c r="GP137">
        <f t="shared" si="195"/>
        <v>0</v>
      </c>
      <c r="GR137">
        <v>0</v>
      </c>
      <c r="GS137">
        <v>3</v>
      </c>
      <c r="GT137">
        <v>0</v>
      </c>
      <c r="GU137" t="s">
        <v>3</v>
      </c>
      <c r="GV137">
        <f t="shared" si="196"/>
        <v>0</v>
      </c>
      <c r="GW137">
        <v>1</v>
      </c>
      <c r="GX137">
        <f t="shared" si="197"/>
        <v>0</v>
      </c>
      <c r="HA137">
        <v>0</v>
      </c>
      <c r="HB137">
        <v>0</v>
      </c>
      <c r="HC137">
        <f t="shared" si="198"/>
        <v>0</v>
      </c>
      <c r="HE137" t="s">
        <v>3</v>
      </c>
      <c r="HF137" t="s">
        <v>3</v>
      </c>
      <c r="HM137" t="s">
        <v>3</v>
      </c>
      <c r="HN137" t="s">
        <v>3</v>
      </c>
      <c r="HO137" t="s">
        <v>3</v>
      </c>
      <c r="HP137" t="s">
        <v>3</v>
      </c>
      <c r="HQ137" t="s">
        <v>3</v>
      </c>
      <c r="HS137">
        <v>0</v>
      </c>
      <c r="IK137">
        <v>0</v>
      </c>
    </row>
    <row r="138" spans="1:255" x14ac:dyDescent="0.2">
      <c r="A138" s="2">
        <v>17</v>
      </c>
      <c r="B138" s="2">
        <v>1</v>
      </c>
      <c r="C138" s="2">
        <f>ROW(SmtRes!A384)</f>
        <v>384</v>
      </c>
      <c r="D138" s="2">
        <f>ROW(EtalonRes!A395)</f>
        <v>395</v>
      </c>
      <c r="E138" s="2" t="s">
        <v>3</v>
      </c>
      <c r="F138" s="2" t="s">
        <v>165</v>
      </c>
      <c r="G138" s="2" t="s">
        <v>166</v>
      </c>
      <c r="H138" s="2" t="s">
        <v>52</v>
      </c>
      <c r="I138" s="2">
        <f>ROUND(ROUND(40/100,4)*0,9)</f>
        <v>0</v>
      </c>
      <c r="J138" s="2">
        <v>0</v>
      </c>
      <c r="K138" s="2">
        <f>ROUND(ROUND(40/100,4)*0,9)</f>
        <v>0</v>
      </c>
      <c r="L138" s="2"/>
      <c r="M138" s="2"/>
      <c r="N138" s="2"/>
      <c r="O138" s="2">
        <f t="shared" si="168"/>
        <v>0</v>
      </c>
      <c r="P138" s="2">
        <f t="shared" si="169"/>
        <v>0</v>
      </c>
      <c r="Q138" s="2">
        <f>(ROUND((ROUND(((((ET138*1.25)*1.1))*AV138*I138),2)*BB138),2)+ROUND((ROUND(((AE138-(((EU138*1.25)*1.1)))*AV138*I138),2)*BS138),2))</f>
        <v>0</v>
      </c>
      <c r="R138" s="2">
        <f t="shared" si="170"/>
        <v>0</v>
      </c>
      <c r="S138" s="2">
        <f t="shared" si="171"/>
        <v>0</v>
      </c>
      <c r="T138" s="2">
        <f t="shared" si="172"/>
        <v>0</v>
      </c>
      <c r="U138" s="2">
        <f t="shared" si="173"/>
        <v>0</v>
      </c>
      <c r="V138" s="2">
        <f t="shared" si="174"/>
        <v>0</v>
      </c>
      <c r="W138" s="2">
        <f t="shared" si="175"/>
        <v>0</v>
      </c>
      <c r="X138" s="2">
        <f t="shared" si="176"/>
        <v>0</v>
      </c>
      <c r="Y138" s="2">
        <f t="shared" si="177"/>
        <v>0</v>
      </c>
      <c r="Z138" s="2"/>
      <c r="AA138" s="2">
        <v>-1</v>
      </c>
      <c r="AB138" s="2">
        <f t="shared" si="178"/>
        <v>1146.7199000000001</v>
      </c>
      <c r="AC138" s="2">
        <f t="shared" si="165"/>
        <v>145.82</v>
      </c>
      <c r="AD138" s="2">
        <f>ROUND((((((ET138*1.25)*1.1))-(((EU138*1.25)*1.1)))+AE138),6)</f>
        <v>156.31</v>
      </c>
      <c r="AE138" s="2">
        <f>ROUND((((EU138*1.25)*1.1)),6)</f>
        <v>20.143750000000001</v>
      </c>
      <c r="AF138" s="2">
        <f>ROUND((((EV138*1.15)*1.1)),6)</f>
        <v>844.58989999999994</v>
      </c>
      <c r="AG138" s="2">
        <f t="shared" si="179"/>
        <v>0</v>
      </c>
      <c r="AH138" s="2">
        <f>(((EW138*1.15)*1.1))</f>
        <v>70.207499999999996</v>
      </c>
      <c r="AI138" s="2">
        <f>(((EX138*1.25)*1.1))</f>
        <v>0</v>
      </c>
      <c r="AJ138" s="2">
        <f t="shared" si="180"/>
        <v>0</v>
      </c>
      <c r="AK138" s="2">
        <v>927.16</v>
      </c>
      <c r="AL138" s="2">
        <v>145.82</v>
      </c>
      <c r="AM138" s="2">
        <v>113.68</v>
      </c>
      <c r="AN138" s="2">
        <v>14.65</v>
      </c>
      <c r="AO138" s="2">
        <v>667.66</v>
      </c>
      <c r="AP138" s="2">
        <v>0</v>
      </c>
      <c r="AQ138" s="2">
        <v>55.5</v>
      </c>
      <c r="AR138" s="2">
        <v>0</v>
      </c>
      <c r="AS138" s="2">
        <v>0</v>
      </c>
      <c r="AT138" s="2">
        <v>109</v>
      </c>
      <c r="AU138" s="2">
        <v>61</v>
      </c>
      <c r="AV138" s="2">
        <v>1.0669999999999999</v>
      </c>
      <c r="AW138" s="2">
        <v>1</v>
      </c>
      <c r="AX138" s="2"/>
      <c r="AY138" s="2"/>
      <c r="AZ138" s="2">
        <v>1</v>
      </c>
      <c r="BA138" s="2">
        <v>1</v>
      </c>
      <c r="BB138" s="2">
        <v>1</v>
      </c>
      <c r="BC138" s="2">
        <v>1</v>
      </c>
      <c r="BD138" s="2" t="s">
        <v>3</v>
      </c>
      <c r="BE138" s="2" t="s">
        <v>3</v>
      </c>
      <c r="BF138" s="2" t="s">
        <v>3</v>
      </c>
      <c r="BG138" s="2" t="s">
        <v>3</v>
      </c>
      <c r="BH138" s="2">
        <v>0</v>
      </c>
      <c r="BI138" s="2">
        <v>1</v>
      </c>
      <c r="BJ138" s="2" t="s">
        <v>167</v>
      </c>
      <c r="BK138" s="2"/>
      <c r="BL138" s="2"/>
      <c r="BM138" s="2">
        <v>21</v>
      </c>
      <c r="BN138" s="2">
        <v>0</v>
      </c>
      <c r="BO138" s="2" t="s">
        <v>165</v>
      </c>
      <c r="BP138" s="2">
        <v>1</v>
      </c>
      <c r="BQ138" s="2">
        <v>30</v>
      </c>
      <c r="BR138" s="2">
        <v>0</v>
      </c>
      <c r="BS138" s="2">
        <v>1</v>
      </c>
      <c r="BT138" s="2">
        <v>1</v>
      </c>
      <c r="BU138" s="2">
        <v>1</v>
      </c>
      <c r="BV138" s="2">
        <v>1</v>
      </c>
      <c r="BW138" s="2">
        <v>1</v>
      </c>
      <c r="BX138" s="2">
        <v>1</v>
      </c>
      <c r="BY138" s="2" t="s">
        <v>3</v>
      </c>
      <c r="BZ138" s="2">
        <v>109</v>
      </c>
      <c r="CA138" s="2">
        <v>61</v>
      </c>
      <c r="CB138" s="2" t="s">
        <v>3</v>
      </c>
      <c r="CC138" s="2"/>
      <c r="CD138" s="2"/>
      <c r="CE138" s="2">
        <v>30</v>
      </c>
      <c r="CF138" s="2">
        <v>0</v>
      </c>
      <c r="CG138" s="2">
        <v>0</v>
      </c>
      <c r="CH138" s="2"/>
      <c r="CI138" s="2"/>
      <c r="CJ138" s="2"/>
      <c r="CK138" s="2"/>
      <c r="CL138" s="2"/>
      <c r="CM138" s="2">
        <v>0</v>
      </c>
      <c r="CN138" s="2" t="s">
        <v>1044</v>
      </c>
      <c r="CO138" s="2">
        <v>0</v>
      </c>
      <c r="CP138" s="2">
        <f t="shared" si="181"/>
        <v>0</v>
      </c>
      <c r="CQ138" s="2">
        <f t="shared" si="182"/>
        <v>145.82</v>
      </c>
      <c r="CR138" s="2">
        <f>(ROUND((ROUND(((((ET138*1.25)*1.1))*AV138*1),2)*BB138),2)+ROUND((ROUND(((AE138-(((EU138*1.25)*1.1)))*AV138*1),2)*BS138),2))</f>
        <v>166.78</v>
      </c>
      <c r="CS138" s="2">
        <f t="shared" si="183"/>
        <v>21.49</v>
      </c>
      <c r="CT138" s="2">
        <f t="shared" si="184"/>
        <v>901.18</v>
      </c>
      <c r="CU138" s="2">
        <f t="shared" si="185"/>
        <v>0</v>
      </c>
      <c r="CV138" s="2">
        <f t="shared" si="186"/>
        <v>74.911402499999994</v>
      </c>
      <c r="CW138" s="2">
        <f t="shared" si="187"/>
        <v>0</v>
      </c>
      <c r="CX138" s="2">
        <f t="shared" si="188"/>
        <v>0</v>
      </c>
      <c r="CY138" s="2">
        <f t="shared" si="189"/>
        <v>0</v>
      </c>
      <c r="CZ138" s="2">
        <f t="shared" si="190"/>
        <v>0</v>
      </c>
      <c r="DA138" s="2"/>
      <c r="DB138" s="2">
        <v>59</v>
      </c>
      <c r="DC138" s="2" t="s">
        <v>3</v>
      </c>
      <c r="DD138" s="2" t="s">
        <v>3</v>
      </c>
      <c r="DE138" s="2" t="s">
        <v>25</v>
      </c>
      <c r="DF138" s="2" t="s">
        <v>25</v>
      </c>
      <c r="DG138" s="2" t="s">
        <v>26</v>
      </c>
      <c r="DH138" s="2" t="s">
        <v>3</v>
      </c>
      <c r="DI138" s="2" t="s">
        <v>26</v>
      </c>
      <c r="DJ138" s="2" t="s">
        <v>25</v>
      </c>
      <c r="DK138" s="2" t="s">
        <v>3</v>
      </c>
      <c r="DL138" s="2" t="s">
        <v>3</v>
      </c>
      <c r="DM138" s="2" t="s">
        <v>3</v>
      </c>
      <c r="DN138" s="2">
        <v>0</v>
      </c>
      <c r="DO138" s="2">
        <v>0</v>
      </c>
      <c r="DP138" s="2">
        <v>1</v>
      </c>
      <c r="DQ138" s="2">
        <v>1</v>
      </c>
      <c r="DR138" s="2"/>
      <c r="DS138" s="2"/>
      <c r="DT138" s="2"/>
      <c r="DU138" s="2">
        <v>1013</v>
      </c>
      <c r="DV138" s="2" t="s">
        <v>52</v>
      </c>
      <c r="DW138" s="2" t="s">
        <v>52</v>
      </c>
      <c r="DX138" s="2">
        <v>1</v>
      </c>
      <c r="DY138" s="2"/>
      <c r="DZ138" s="2" t="s">
        <v>3</v>
      </c>
      <c r="EA138" s="2" t="s">
        <v>3</v>
      </c>
      <c r="EB138" s="2" t="s">
        <v>3</v>
      </c>
      <c r="EC138" s="2" t="s">
        <v>3</v>
      </c>
      <c r="ED138" s="2"/>
      <c r="EE138" s="2">
        <v>58807897</v>
      </c>
      <c r="EF138" s="2">
        <v>30</v>
      </c>
      <c r="EG138" s="2" t="s">
        <v>27</v>
      </c>
      <c r="EH138" s="2">
        <v>0</v>
      </c>
      <c r="EI138" s="2" t="s">
        <v>3</v>
      </c>
      <c r="EJ138" s="2">
        <v>1</v>
      </c>
      <c r="EK138" s="2">
        <v>21</v>
      </c>
      <c r="EL138" s="2" t="s">
        <v>28</v>
      </c>
      <c r="EM138" s="2" t="s">
        <v>29</v>
      </c>
      <c r="EN138" s="2"/>
      <c r="EO138" s="2" t="s">
        <v>30</v>
      </c>
      <c r="EP138" s="2"/>
      <c r="EQ138" s="2">
        <v>1024</v>
      </c>
      <c r="ER138" s="2">
        <v>927.16</v>
      </c>
      <c r="ES138" s="2">
        <v>145.82</v>
      </c>
      <c r="ET138" s="2">
        <v>113.68</v>
      </c>
      <c r="EU138" s="2">
        <v>14.65</v>
      </c>
      <c r="EV138" s="2">
        <v>667.66</v>
      </c>
      <c r="EW138" s="2">
        <v>55.5</v>
      </c>
      <c r="EX138" s="2">
        <v>0</v>
      </c>
      <c r="EY138" s="2">
        <v>0</v>
      </c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>
        <v>0</v>
      </c>
      <c r="FR138" s="2">
        <v>0</v>
      </c>
      <c r="FS138" s="2">
        <v>0</v>
      </c>
      <c r="FT138" s="2"/>
      <c r="FU138" s="2"/>
      <c r="FV138" s="2"/>
      <c r="FW138" s="2"/>
      <c r="FX138" s="2">
        <v>109</v>
      </c>
      <c r="FY138" s="2">
        <v>61</v>
      </c>
      <c r="FZ138" s="2"/>
      <c r="GA138" s="2" t="s">
        <v>3</v>
      </c>
      <c r="GB138" s="2"/>
      <c r="GC138" s="2"/>
      <c r="GD138" s="2">
        <v>1</v>
      </c>
      <c r="GE138" s="2"/>
      <c r="GF138" s="2">
        <v>-1175591929</v>
      </c>
      <c r="GG138" s="2">
        <v>2</v>
      </c>
      <c r="GH138" s="2">
        <v>1</v>
      </c>
      <c r="GI138" s="2">
        <v>2</v>
      </c>
      <c r="GJ138" s="2">
        <v>0</v>
      </c>
      <c r="GK138" s="2">
        <v>0</v>
      </c>
      <c r="GL138" s="2">
        <f t="shared" si="191"/>
        <v>0</v>
      </c>
      <c r="GM138" s="2">
        <f t="shared" si="192"/>
        <v>0</v>
      </c>
      <c r="GN138" s="2">
        <f t="shared" si="193"/>
        <v>0</v>
      </c>
      <c r="GO138" s="2">
        <f t="shared" si="194"/>
        <v>0</v>
      </c>
      <c r="GP138" s="2">
        <f t="shared" si="195"/>
        <v>0</v>
      </c>
      <c r="GQ138" s="2"/>
      <c r="GR138" s="2">
        <v>0</v>
      </c>
      <c r="GS138" s="2">
        <v>3</v>
      </c>
      <c r="GT138" s="2">
        <v>0</v>
      </c>
      <c r="GU138" s="2" t="s">
        <v>3</v>
      </c>
      <c r="GV138" s="2">
        <f t="shared" si="196"/>
        <v>0</v>
      </c>
      <c r="GW138" s="2">
        <v>1</v>
      </c>
      <c r="GX138" s="2">
        <f t="shared" si="197"/>
        <v>0</v>
      </c>
      <c r="GY138" s="2"/>
      <c r="GZ138" s="2"/>
      <c r="HA138" s="2">
        <v>0</v>
      </c>
      <c r="HB138" s="2">
        <v>0</v>
      </c>
      <c r="HC138" s="2">
        <f t="shared" si="198"/>
        <v>0</v>
      </c>
      <c r="HD138" s="2"/>
      <c r="HE138" s="2" t="s">
        <v>3</v>
      </c>
      <c r="HF138" s="2" t="s">
        <v>3</v>
      </c>
      <c r="HG138" s="2"/>
      <c r="HH138" s="2"/>
      <c r="HI138" s="2"/>
      <c r="HJ138" s="2"/>
      <c r="HK138" s="2"/>
      <c r="HL138" s="2"/>
      <c r="HM138" s="2" t="s">
        <v>3</v>
      </c>
      <c r="HN138" s="2" t="s">
        <v>3</v>
      </c>
      <c r="HO138" s="2" t="s">
        <v>3</v>
      </c>
      <c r="HP138" s="2" t="s">
        <v>3</v>
      </c>
      <c r="HQ138" s="2" t="s">
        <v>3</v>
      </c>
      <c r="HR138" s="2"/>
      <c r="HS138" s="2">
        <v>0</v>
      </c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>
        <v>0</v>
      </c>
      <c r="IL138" s="2"/>
      <c r="IM138" s="2"/>
      <c r="IN138" s="2"/>
      <c r="IO138" s="2"/>
      <c r="IP138" s="2"/>
      <c r="IQ138" s="2"/>
      <c r="IR138" s="2"/>
      <c r="IS138" s="2"/>
      <c r="IT138" s="2"/>
      <c r="IU138" s="2"/>
    </row>
    <row r="139" spans="1:255" x14ac:dyDescent="0.2">
      <c r="A139">
        <v>17</v>
      </c>
      <c r="B139">
        <v>1</v>
      </c>
      <c r="C139">
        <f>ROW(SmtRes!A396)</f>
        <v>396</v>
      </c>
      <c r="D139">
        <f>ROW(EtalonRes!A408)</f>
        <v>408</v>
      </c>
      <c r="E139" t="s">
        <v>3</v>
      </c>
      <c r="F139" t="s">
        <v>165</v>
      </c>
      <c r="G139" t="s">
        <v>166</v>
      </c>
      <c r="H139" t="s">
        <v>52</v>
      </c>
      <c r="I139">
        <f>ROUND(ROUND(40/100,4)*0,9)</f>
        <v>0</v>
      </c>
      <c r="J139">
        <v>0</v>
      </c>
      <c r="K139">
        <f>ROUND(ROUND(40/100,4)*0,9)</f>
        <v>0</v>
      </c>
      <c r="O139">
        <f t="shared" si="168"/>
        <v>0</v>
      </c>
      <c r="P139">
        <f t="shared" si="169"/>
        <v>0</v>
      </c>
      <c r="Q139">
        <f>(ROUND((ROUND(((((ET139*1.25)*1.1))*AV139*I139),2)*BB139),2)+ROUND((ROUND(((AE139-(((EU139*1.25)*1.1)))*AV139*I139),2)*BS139),2))</f>
        <v>0</v>
      </c>
      <c r="R139">
        <f t="shared" si="170"/>
        <v>0</v>
      </c>
      <c r="S139">
        <f t="shared" si="171"/>
        <v>0</v>
      </c>
      <c r="T139">
        <f t="shared" si="172"/>
        <v>0</v>
      </c>
      <c r="U139">
        <f t="shared" si="173"/>
        <v>0</v>
      </c>
      <c r="V139">
        <f t="shared" si="174"/>
        <v>0</v>
      </c>
      <c r="W139">
        <f t="shared" si="175"/>
        <v>0</v>
      </c>
      <c r="X139">
        <f t="shared" si="176"/>
        <v>0</v>
      </c>
      <c r="Y139">
        <f t="shared" si="177"/>
        <v>0</v>
      </c>
      <c r="AA139">
        <v>-1</v>
      </c>
      <c r="AB139">
        <f t="shared" si="178"/>
        <v>1146.7199000000001</v>
      </c>
      <c r="AC139">
        <f t="shared" si="165"/>
        <v>145.82</v>
      </c>
      <c r="AD139">
        <f>ROUND((((((ET139*1.25)*1.1))-(((EU139*1.25)*1.1)))+AE139),6)</f>
        <v>156.31</v>
      </c>
      <c r="AE139">
        <f>ROUND((((EU139*1.25)*1.1)),6)</f>
        <v>20.143750000000001</v>
      </c>
      <c r="AF139">
        <f>ROUND((((EV139*1.15)*1.1)),6)</f>
        <v>844.58989999999994</v>
      </c>
      <c r="AG139">
        <f t="shared" si="179"/>
        <v>0</v>
      </c>
      <c r="AH139">
        <f>(((EW139*1.15)*1.1))</f>
        <v>70.207499999999996</v>
      </c>
      <c r="AI139">
        <f>(((EX139*1.25)*1.1))</f>
        <v>0</v>
      </c>
      <c r="AJ139">
        <f t="shared" si="180"/>
        <v>0</v>
      </c>
      <c r="AK139">
        <v>927.16</v>
      </c>
      <c r="AL139">
        <v>145.82</v>
      </c>
      <c r="AM139">
        <v>113.68</v>
      </c>
      <c r="AN139">
        <v>14.65</v>
      </c>
      <c r="AO139">
        <v>667.66</v>
      </c>
      <c r="AP139">
        <v>0</v>
      </c>
      <c r="AQ139">
        <v>55.5</v>
      </c>
      <c r="AR139">
        <v>0</v>
      </c>
      <c r="AS139">
        <v>0</v>
      </c>
      <c r="AT139">
        <v>109</v>
      </c>
      <c r="AU139">
        <v>61</v>
      </c>
      <c r="AV139">
        <v>1.0669999999999999</v>
      </c>
      <c r="AW139">
        <v>1</v>
      </c>
      <c r="AZ139">
        <v>1</v>
      </c>
      <c r="BA139">
        <v>54.99</v>
      </c>
      <c r="BB139">
        <v>15.49</v>
      </c>
      <c r="BC139">
        <v>10.98</v>
      </c>
      <c r="BD139" t="s">
        <v>3</v>
      </c>
      <c r="BE139" t="s">
        <v>3</v>
      </c>
      <c r="BF139" t="s">
        <v>3</v>
      </c>
      <c r="BG139" t="s">
        <v>3</v>
      </c>
      <c r="BH139">
        <v>0</v>
      </c>
      <c r="BI139">
        <v>1</v>
      </c>
      <c r="BJ139" t="s">
        <v>167</v>
      </c>
      <c r="BM139">
        <v>21</v>
      </c>
      <c r="BN139">
        <v>0</v>
      </c>
      <c r="BO139" t="s">
        <v>165</v>
      </c>
      <c r="BP139">
        <v>1</v>
      </c>
      <c r="BQ139">
        <v>30</v>
      </c>
      <c r="BR139">
        <v>0</v>
      </c>
      <c r="BS139">
        <v>54.99</v>
      </c>
      <c r="BT139">
        <v>1</v>
      </c>
      <c r="BU139">
        <v>1</v>
      </c>
      <c r="BV139">
        <v>1</v>
      </c>
      <c r="BW139">
        <v>1</v>
      </c>
      <c r="BX139">
        <v>1</v>
      </c>
      <c r="BY139" t="s">
        <v>3</v>
      </c>
      <c r="BZ139">
        <v>109</v>
      </c>
      <c r="CA139">
        <v>61</v>
      </c>
      <c r="CB139" t="s">
        <v>3</v>
      </c>
      <c r="CE139">
        <v>30</v>
      </c>
      <c r="CF139">
        <v>0</v>
      </c>
      <c r="CG139">
        <v>0</v>
      </c>
      <c r="CM139">
        <v>0</v>
      </c>
      <c r="CN139" t="s">
        <v>1044</v>
      </c>
      <c r="CO139">
        <v>0</v>
      </c>
      <c r="CP139">
        <f t="shared" si="181"/>
        <v>0</v>
      </c>
      <c r="CQ139">
        <f t="shared" si="182"/>
        <v>1601.1</v>
      </c>
      <c r="CR139">
        <f>(ROUND((ROUND(((((ET139*1.25)*1.1))*AV139*1),2)*BB139),2)+ROUND((ROUND(((AE139-(((EU139*1.25)*1.1)))*AV139*1),2)*BS139),2))</f>
        <v>2583.42</v>
      </c>
      <c r="CS139">
        <f t="shared" si="183"/>
        <v>1181.74</v>
      </c>
      <c r="CT139">
        <f t="shared" si="184"/>
        <v>49555.89</v>
      </c>
      <c r="CU139">
        <f t="shared" si="185"/>
        <v>0</v>
      </c>
      <c r="CV139">
        <f t="shared" si="186"/>
        <v>74.911402499999994</v>
      </c>
      <c r="CW139">
        <f t="shared" si="187"/>
        <v>0</v>
      </c>
      <c r="CX139">
        <f t="shared" si="188"/>
        <v>0</v>
      </c>
      <c r="CY139">
        <f t="shared" si="189"/>
        <v>0</v>
      </c>
      <c r="CZ139">
        <f t="shared" si="190"/>
        <v>0</v>
      </c>
      <c r="DB139">
        <v>61</v>
      </c>
      <c r="DC139" t="s">
        <v>3</v>
      </c>
      <c r="DD139" t="s">
        <v>3</v>
      </c>
      <c r="DE139" t="s">
        <v>25</v>
      </c>
      <c r="DF139" t="s">
        <v>25</v>
      </c>
      <c r="DG139" t="s">
        <v>26</v>
      </c>
      <c r="DH139" t="s">
        <v>3</v>
      </c>
      <c r="DI139" t="s">
        <v>26</v>
      </c>
      <c r="DJ139" t="s">
        <v>25</v>
      </c>
      <c r="DK139" t="s">
        <v>3</v>
      </c>
      <c r="DL139" t="s">
        <v>3</v>
      </c>
      <c r="DM139" t="s">
        <v>3</v>
      </c>
      <c r="DN139">
        <v>0</v>
      </c>
      <c r="DO139">
        <v>0</v>
      </c>
      <c r="DP139">
        <v>1</v>
      </c>
      <c r="DQ139">
        <v>1</v>
      </c>
      <c r="DU139">
        <v>1013</v>
      </c>
      <c r="DV139" t="s">
        <v>52</v>
      </c>
      <c r="DW139" t="s">
        <v>52</v>
      </c>
      <c r="DX139">
        <v>1</v>
      </c>
      <c r="DZ139" t="s">
        <v>3</v>
      </c>
      <c r="EA139" t="s">
        <v>3</v>
      </c>
      <c r="EB139" t="s">
        <v>3</v>
      </c>
      <c r="EC139" t="s">
        <v>3</v>
      </c>
      <c r="EE139">
        <v>58807897</v>
      </c>
      <c r="EF139">
        <v>30</v>
      </c>
      <c r="EG139" t="s">
        <v>27</v>
      </c>
      <c r="EH139">
        <v>0</v>
      </c>
      <c r="EI139" t="s">
        <v>3</v>
      </c>
      <c r="EJ139">
        <v>1</v>
      </c>
      <c r="EK139">
        <v>21</v>
      </c>
      <c r="EL139" t="s">
        <v>28</v>
      </c>
      <c r="EM139" t="s">
        <v>29</v>
      </c>
      <c r="EO139" t="s">
        <v>30</v>
      </c>
      <c r="EQ139">
        <v>1024</v>
      </c>
      <c r="ER139">
        <v>927.16</v>
      </c>
      <c r="ES139">
        <v>145.82</v>
      </c>
      <c r="ET139">
        <v>113.68</v>
      </c>
      <c r="EU139">
        <v>14.65</v>
      </c>
      <c r="EV139">
        <v>667.66</v>
      </c>
      <c r="EW139">
        <v>55.5</v>
      </c>
      <c r="EX139">
        <v>0</v>
      </c>
      <c r="EY139">
        <v>0</v>
      </c>
      <c r="FQ139">
        <v>0</v>
      </c>
      <c r="FR139">
        <v>0</v>
      </c>
      <c r="FS139">
        <v>0</v>
      </c>
      <c r="FX139">
        <v>109</v>
      </c>
      <c r="FY139">
        <v>61</v>
      </c>
      <c r="GA139" t="s">
        <v>3</v>
      </c>
      <c r="GD139">
        <v>1</v>
      </c>
      <c r="GF139">
        <v>-1175591929</v>
      </c>
      <c r="GG139">
        <v>2</v>
      </c>
      <c r="GH139">
        <v>1</v>
      </c>
      <c r="GI139">
        <v>2</v>
      </c>
      <c r="GJ139">
        <v>0</v>
      </c>
      <c r="GK139">
        <v>0</v>
      </c>
      <c r="GL139">
        <f t="shared" si="191"/>
        <v>0</v>
      </c>
      <c r="GM139">
        <f t="shared" si="192"/>
        <v>0</v>
      </c>
      <c r="GN139">
        <f t="shared" si="193"/>
        <v>0</v>
      </c>
      <c r="GO139">
        <f t="shared" si="194"/>
        <v>0</v>
      </c>
      <c r="GP139">
        <f t="shared" si="195"/>
        <v>0</v>
      </c>
      <c r="GR139">
        <v>0</v>
      </c>
      <c r="GS139">
        <v>3</v>
      </c>
      <c r="GT139">
        <v>0</v>
      </c>
      <c r="GU139" t="s">
        <v>3</v>
      </c>
      <c r="GV139">
        <f t="shared" si="196"/>
        <v>0</v>
      </c>
      <c r="GW139">
        <v>1</v>
      </c>
      <c r="GX139">
        <f t="shared" si="197"/>
        <v>0</v>
      </c>
      <c r="HA139">
        <v>0</v>
      </c>
      <c r="HB139">
        <v>0</v>
      </c>
      <c r="HC139">
        <f t="shared" si="198"/>
        <v>0</v>
      </c>
      <c r="HE139" t="s">
        <v>3</v>
      </c>
      <c r="HF139" t="s">
        <v>3</v>
      </c>
      <c r="HM139" t="s">
        <v>3</v>
      </c>
      <c r="HN139" t="s">
        <v>3</v>
      </c>
      <c r="HO139" t="s">
        <v>3</v>
      </c>
      <c r="HP139" t="s">
        <v>3</v>
      </c>
      <c r="HQ139" t="s">
        <v>3</v>
      </c>
      <c r="HS139">
        <v>0</v>
      </c>
      <c r="IK139">
        <v>0</v>
      </c>
    </row>
    <row r="140" spans="1:255" x14ac:dyDescent="0.2">
      <c r="A140" s="2">
        <v>18</v>
      </c>
      <c r="B140" s="2">
        <v>1</v>
      </c>
      <c r="C140" s="2">
        <v>382</v>
      </c>
      <c r="D140" s="2"/>
      <c r="E140" s="2" t="s">
        <v>3</v>
      </c>
      <c r="F140" s="2" t="s">
        <v>87</v>
      </c>
      <c r="G140" s="2" t="s">
        <v>148</v>
      </c>
      <c r="H140" s="2" t="s">
        <v>39</v>
      </c>
      <c r="I140" s="2">
        <f>I138*J140</f>
        <v>0</v>
      </c>
      <c r="J140" s="2">
        <v>62.5</v>
      </c>
      <c r="K140" s="2">
        <v>62.5</v>
      </c>
      <c r="L140" s="2"/>
      <c r="M140" s="2"/>
      <c r="N140" s="2"/>
      <c r="O140" s="2">
        <f t="shared" si="168"/>
        <v>0</v>
      </c>
      <c r="P140" s="2">
        <f t="shared" si="169"/>
        <v>0</v>
      </c>
      <c r="Q140" s="2">
        <f>(ROUND((ROUND(((ET140)*AV140*I140),2)*BB140),2)+ROUND((ROUND(((AE140-(EU140))*AV140*I140),2)*BS140),2))</f>
        <v>0</v>
      </c>
      <c r="R140" s="2">
        <f t="shared" si="170"/>
        <v>0</v>
      </c>
      <c r="S140" s="2">
        <f t="shared" si="171"/>
        <v>0</v>
      </c>
      <c r="T140" s="2">
        <f t="shared" si="172"/>
        <v>0</v>
      </c>
      <c r="U140" s="2">
        <f t="shared" si="173"/>
        <v>0</v>
      </c>
      <c r="V140" s="2">
        <f t="shared" si="174"/>
        <v>0</v>
      </c>
      <c r="W140" s="2">
        <f t="shared" si="175"/>
        <v>0</v>
      </c>
      <c r="X140" s="2">
        <f t="shared" si="176"/>
        <v>0</v>
      </c>
      <c r="Y140" s="2">
        <f t="shared" si="177"/>
        <v>0</v>
      </c>
      <c r="Z140" s="2"/>
      <c r="AA140" s="2">
        <v>-1</v>
      </c>
      <c r="AB140" s="2">
        <f t="shared" si="178"/>
        <v>22.71</v>
      </c>
      <c r="AC140" s="2">
        <f t="shared" si="165"/>
        <v>22.71</v>
      </c>
      <c r="AD140" s="2">
        <f>ROUND((((ET140)-(EU140))+AE140),6)</f>
        <v>0</v>
      </c>
      <c r="AE140" s="2">
        <f t="shared" ref="AE140:AF143" si="203">ROUND((EU140),6)</f>
        <v>0</v>
      </c>
      <c r="AF140" s="2">
        <f t="shared" si="203"/>
        <v>0</v>
      </c>
      <c r="AG140" s="2">
        <f t="shared" si="179"/>
        <v>0</v>
      </c>
      <c r="AH140" s="2">
        <f t="shared" ref="AH140:AI143" si="204">(EW140)</f>
        <v>0</v>
      </c>
      <c r="AI140" s="2">
        <f t="shared" si="204"/>
        <v>0</v>
      </c>
      <c r="AJ140" s="2">
        <f t="shared" si="180"/>
        <v>0</v>
      </c>
      <c r="AK140" s="2">
        <v>22.71</v>
      </c>
      <c r="AL140" s="2">
        <v>22.71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109</v>
      </c>
      <c r="AU140" s="2">
        <v>61</v>
      </c>
      <c r="AV140" s="2">
        <v>1</v>
      </c>
      <c r="AW140" s="2">
        <v>1</v>
      </c>
      <c r="AX140" s="2"/>
      <c r="AY140" s="2"/>
      <c r="AZ140" s="2">
        <v>1</v>
      </c>
      <c r="BA140" s="2">
        <v>1</v>
      </c>
      <c r="BB140" s="2">
        <v>1</v>
      </c>
      <c r="BC140" s="2">
        <v>1</v>
      </c>
      <c r="BD140" s="2" t="s">
        <v>3</v>
      </c>
      <c r="BE140" s="2" t="s">
        <v>3</v>
      </c>
      <c r="BF140" s="2" t="s">
        <v>3</v>
      </c>
      <c r="BG140" s="2" t="s">
        <v>3</v>
      </c>
      <c r="BH140" s="2">
        <v>3</v>
      </c>
      <c r="BI140" s="2">
        <v>1</v>
      </c>
      <c r="BJ140" s="2" t="s">
        <v>89</v>
      </c>
      <c r="BK140" s="2"/>
      <c r="BL140" s="2"/>
      <c r="BM140" s="2">
        <v>21</v>
      </c>
      <c r="BN140" s="2">
        <v>0</v>
      </c>
      <c r="BO140" s="2" t="s">
        <v>3</v>
      </c>
      <c r="BP140" s="2">
        <v>0</v>
      </c>
      <c r="BQ140" s="2">
        <v>30</v>
      </c>
      <c r="BR140" s="2">
        <v>0</v>
      </c>
      <c r="BS140" s="2">
        <v>1</v>
      </c>
      <c r="BT140" s="2">
        <v>1</v>
      </c>
      <c r="BU140" s="2">
        <v>1</v>
      </c>
      <c r="BV140" s="2">
        <v>1</v>
      </c>
      <c r="BW140" s="2">
        <v>1</v>
      </c>
      <c r="BX140" s="2">
        <v>1</v>
      </c>
      <c r="BY140" s="2" t="s">
        <v>3</v>
      </c>
      <c r="BZ140" s="2">
        <v>109</v>
      </c>
      <c r="CA140" s="2">
        <v>61</v>
      </c>
      <c r="CB140" s="2" t="s">
        <v>3</v>
      </c>
      <c r="CC140" s="2"/>
      <c r="CD140" s="2"/>
      <c r="CE140" s="2">
        <v>30</v>
      </c>
      <c r="CF140" s="2">
        <v>0</v>
      </c>
      <c r="CG140" s="2">
        <v>0</v>
      </c>
      <c r="CH140" s="2"/>
      <c r="CI140" s="2"/>
      <c r="CJ140" s="2"/>
      <c r="CK140" s="2"/>
      <c r="CL140" s="2"/>
      <c r="CM140" s="2">
        <v>0</v>
      </c>
      <c r="CN140" s="2" t="s">
        <v>3</v>
      </c>
      <c r="CO140" s="2">
        <v>0</v>
      </c>
      <c r="CP140" s="2">
        <f t="shared" si="181"/>
        <v>0</v>
      </c>
      <c r="CQ140" s="2">
        <f t="shared" si="182"/>
        <v>22.71</v>
      </c>
      <c r="CR140" s="2">
        <f>(ROUND((ROUND(((ET140)*AV140*1),2)*BB140),2)+ROUND((ROUND(((AE140-(EU140))*AV140*1),2)*BS140),2))</f>
        <v>0</v>
      </c>
      <c r="CS140" s="2">
        <f t="shared" si="183"/>
        <v>0</v>
      </c>
      <c r="CT140" s="2">
        <f t="shared" si="184"/>
        <v>0</v>
      </c>
      <c r="CU140" s="2">
        <f t="shared" si="185"/>
        <v>0</v>
      </c>
      <c r="CV140" s="2">
        <f t="shared" si="186"/>
        <v>0</v>
      </c>
      <c r="CW140" s="2">
        <f t="shared" si="187"/>
        <v>0</v>
      </c>
      <c r="CX140" s="2">
        <f t="shared" si="188"/>
        <v>0</v>
      </c>
      <c r="CY140" s="2">
        <f t="shared" si="189"/>
        <v>0</v>
      </c>
      <c r="CZ140" s="2">
        <f t="shared" si="190"/>
        <v>0</v>
      </c>
      <c r="DA140" s="2"/>
      <c r="DB140" s="2"/>
      <c r="DC140" s="2" t="s">
        <v>3</v>
      </c>
      <c r="DD140" s="2" t="s">
        <v>3</v>
      </c>
      <c r="DE140" s="2" t="s">
        <v>3</v>
      </c>
      <c r="DF140" s="2" t="s">
        <v>3</v>
      </c>
      <c r="DG140" s="2" t="s">
        <v>3</v>
      </c>
      <c r="DH140" s="2" t="s">
        <v>3</v>
      </c>
      <c r="DI140" s="2" t="s">
        <v>3</v>
      </c>
      <c r="DJ140" s="2" t="s">
        <v>3</v>
      </c>
      <c r="DK140" s="2" t="s">
        <v>3</v>
      </c>
      <c r="DL140" s="2" t="s">
        <v>3</v>
      </c>
      <c r="DM140" s="2" t="s">
        <v>3</v>
      </c>
      <c r="DN140" s="2">
        <v>0</v>
      </c>
      <c r="DO140" s="2">
        <v>0</v>
      </c>
      <c r="DP140" s="2">
        <v>1</v>
      </c>
      <c r="DQ140" s="2">
        <v>1</v>
      </c>
      <c r="DR140" s="2"/>
      <c r="DS140" s="2"/>
      <c r="DT140" s="2"/>
      <c r="DU140" s="2">
        <v>1010</v>
      </c>
      <c r="DV140" s="2" t="s">
        <v>39</v>
      </c>
      <c r="DW140" s="2" t="s">
        <v>39</v>
      </c>
      <c r="DX140" s="2">
        <v>1</v>
      </c>
      <c r="DY140" s="2"/>
      <c r="DZ140" s="2" t="s">
        <v>3</v>
      </c>
      <c r="EA140" s="2" t="s">
        <v>3</v>
      </c>
      <c r="EB140" s="2" t="s">
        <v>3</v>
      </c>
      <c r="EC140" s="2" t="s">
        <v>3</v>
      </c>
      <c r="ED140" s="2"/>
      <c r="EE140" s="2">
        <v>58807897</v>
      </c>
      <c r="EF140" s="2">
        <v>30</v>
      </c>
      <c r="EG140" s="2" t="s">
        <v>27</v>
      </c>
      <c r="EH140" s="2">
        <v>0</v>
      </c>
      <c r="EI140" s="2" t="s">
        <v>3</v>
      </c>
      <c r="EJ140" s="2">
        <v>1</v>
      </c>
      <c r="EK140" s="2">
        <v>21</v>
      </c>
      <c r="EL140" s="2" t="s">
        <v>28</v>
      </c>
      <c r="EM140" s="2" t="s">
        <v>29</v>
      </c>
      <c r="EN140" s="2"/>
      <c r="EO140" s="2" t="s">
        <v>3</v>
      </c>
      <c r="EP140" s="2"/>
      <c r="EQ140" s="2">
        <v>1024</v>
      </c>
      <c r="ER140" s="2">
        <v>22.71</v>
      </c>
      <c r="ES140" s="2">
        <v>22.71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>
        <v>0</v>
      </c>
      <c r="FR140" s="2">
        <v>0</v>
      </c>
      <c r="FS140" s="2">
        <v>0</v>
      </c>
      <c r="FT140" s="2"/>
      <c r="FU140" s="2"/>
      <c r="FV140" s="2"/>
      <c r="FW140" s="2"/>
      <c r="FX140" s="2">
        <v>109</v>
      </c>
      <c r="FY140" s="2">
        <v>61</v>
      </c>
      <c r="FZ140" s="2"/>
      <c r="GA140" s="2" t="s">
        <v>3</v>
      </c>
      <c r="GB140" s="2"/>
      <c r="GC140" s="2"/>
      <c r="GD140" s="2">
        <v>1</v>
      </c>
      <c r="GE140" s="2"/>
      <c r="GF140" s="2">
        <v>-925062224</v>
      </c>
      <c r="GG140" s="2">
        <v>2</v>
      </c>
      <c r="GH140" s="2">
        <v>1</v>
      </c>
      <c r="GI140" s="2">
        <v>-2</v>
      </c>
      <c r="GJ140" s="2">
        <v>0</v>
      </c>
      <c r="GK140" s="2">
        <v>0</v>
      </c>
      <c r="GL140" s="2">
        <f t="shared" si="191"/>
        <v>0</v>
      </c>
      <c r="GM140" s="2">
        <f t="shared" si="192"/>
        <v>0</v>
      </c>
      <c r="GN140" s="2">
        <f t="shared" si="193"/>
        <v>0</v>
      </c>
      <c r="GO140" s="2">
        <f t="shared" si="194"/>
        <v>0</v>
      </c>
      <c r="GP140" s="2">
        <f t="shared" si="195"/>
        <v>0</v>
      </c>
      <c r="GQ140" s="2"/>
      <c r="GR140" s="2">
        <v>0</v>
      </c>
      <c r="GS140" s="2">
        <v>3</v>
      </c>
      <c r="GT140" s="2">
        <v>0</v>
      </c>
      <c r="GU140" s="2" t="s">
        <v>3</v>
      </c>
      <c r="GV140" s="2">
        <f t="shared" si="196"/>
        <v>0</v>
      </c>
      <c r="GW140" s="2">
        <v>1</v>
      </c>
      <c r="GX140" s="2">
        <f t="shared" si="197"/>
        <v>0</v>
      </c>
      <c r="GY140" s="2"/>
      <c r="GZ140" s="2"/>
      <c r="HA140" s="2">
        <v>0</v>
      </c>
      <c r="HB140" s="2">
        <v>0</v>
      </c>
      <c r="HC140" s="2">
        <f t="shared" si="198"/>
        <v>0</v>
      </c>
      <c r="HD140" s="2"/>
      <c r="HE140" s="2" t="s">
        <v>3</v>
      </c>
      <c r="HF140" s="2" t="s">
        <v>3</v>
      </c>
      <c r="HG140" s="2"/>
      <c r="HH140" s="2"/>
      <c r="HI140" s="2"/>
      <c r="HJ140" s="2"/>
      <c r="HK140" s="2"/>
      <c r="HL140" s="2"/>
      <c r="HM140" s="2" t="s">
        <v>3</v>
      </c>
      <c r="HN140" s="2" t="s">
        <v>3</v>
      </c>
      <c r="HO140" s="2" t="s">
        <v>3</v>
      </c>
      <c r="HP140" s="2" t="s">
        <v>3</v>
      </c>
      <c r="HQ140" s="2" t="s">
        <v>3</v>
      </c>
      <c r="HR140" s="2"/>
      <c r="HS140" s="2">
        <v>0</v>
      </c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>
        <v>0</v>
      </c>
      <c r="IL140" s="2"/>
      <c r="IM140" s="2"/>
      <c r="IN140" s="2"/>
      <c r="IO140" s="2"/>
      <c r="IP140" s="2"/>
      <c r="IQ140" s="2"/>
      <c r="IR140" s="2"/>
      <c r="IS140" s="2"/>
      <c r="IT140" s="2"/>
      <c r="IU140" s="2"/>
    </row>
    <row r="141" spans="1:255" x14ac:dyDescent="0.2">
      <c r="A141">
        <v>18</v>
      </c>
      <c r="B141">
        <v>1</v>
      </c>
      <c r="C141">
        <v>394</v>
      </c>
      <c r="E141" t="s">
        <v>3</v>
      </c>
      <c r="F141" t="s">
        <v>87</v>
      </c>
      <c r="G141" t="s">
        <v>148</v>
      </c>
      <c r="H141" t="s">
        <v>39</v>
      </c>
      <c r="I141">
        <f>I139*J141</f>
        <v>0</v>
      </c>
      <c r="J141">
        <v>62.5</v>
      </c>
      <c r="K141">
        <v>62.5</v>
      </c>
      <c r="O141">
        <f t="shared" si="168"/>
        <v>0</v>
      </c>
      <c r="P141">
        <f t="shared" si="169"/>
        <v>0</v>
      </c>
      <c r="Q141">
        <f>(ROUND((ROUND(((ET141)*AV141*I141),2)*BB141),2)+ROUND((ROUND(((AE141-(EU141))*AV141*I141),2)*BS141),2))</f>
        <v>0</v>
      </c>
      <c r="R141">
        <f t="shared" si="170"/>
        <v>0</v>
      </c>
      <c r="S141">
        <f t="shared" si="171"/>
        <v>0</v>
      </c>
      <c r="T141">
        <f t="shared" si="172"/>
        <v>0</v>
      </c>
      <c r="U141">
        <f t="shared" si="173"/>
        <v>0</v>
      </c>
      <c r="V141">
        <f t="shared" si="174"/>
        <v>0</v>
      </c>
      <c r="W141">
        <f t="shared" si="175"/>
        <v>0</v>
      </c>
      <c r="X141">
        <f t="shared" si="176"/>
        <v>0</v>
      </c>
      <c r="Y141">
        <f t="shared" si="177"/>
        <v>0</v>
      </c>
      <c r="AA141">
        <v>-1</v>
      </c>
      <c r="AB141">
        <f t="shared" si="178"/>
        <v>22.71</v>
      </c>
      <c r="AC141">
        <f t="shared" si="165"/>
        <v>22.71</v>
      </c>
      <c r="AD141">
        <f>ROUND((((ET141)-(EU141))+AE141),6)</f>
        <v>0</v>
      </c>
      <c r="AE141">
        <f t="shared" si="203"/>
        <v>0</v>
      </c>
      <c r="AF141">
        <f t="shared" si="203"/>
        <v>0</v>
      </c>
      <c r="AG141">
        <f t="shared" si="179"/>
        <v>0</v>
      </c>
      <c r="AH141">
        <f t="shared" si="204"/>
        <v>0</v>
      </c>
      <c r="AI141">
        <f t="shared" si="204"/>
        <v>0</v>
      </c>
      <c r="AJ141">
        <f t="shared" si="180"/>
        <v>0</v>
      </c>
      <c r="AK141">
        <v>22.71</v>
      </c>
      <c r="AL141">
        <v>22.71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109</v>
      </c>
      <c r="AU141">
        <v>61</v>
      </c>
      <c r="AV141">
        <v>1</v>
      </c>
      <c r="AW141">
        <v>1</v>
      </c>
      <c r="AZ141">
        <v>1</v>
      </c>
      <c r="BA141">
        <v>1</v>
      </c>
      <c r="BB141">
        <v>1</v>
      </c>
      <c r="BC141">
        <v>2.93</v>
      </c>
      <c r="BD141" t="s">
        <v>3</v>
      </c>
      <c r="BE141" t="s">
        <v>3</v>
      </c>
      <c r="BF141" t="s">
        <v>3</v>
      </c>
      <c r="BG141" t="s">
        <v>3</v>
      </c>
      <c r="BH141">
        <v>3</v>
      </c>
      <c r="BI141">
        <v>1</v>
      </c>
      <c r="BJ141" t="s">
        <v>89</v>
      </c>
      <c r="BM141">
        <v>21</v>
      </c>
      <c r="BN141">
        <v>0</v>
      </c>
      <c r="BO141" t="s">
        <v>87</v>
      </c>
      <c r="BP141">
        <v>1</v>
      </c>
      <c r="BQ141">
        <v>30</v>
      </c>
      <c r="BR141">
        <v>0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 t="s">
        <v>3</v>
      </c>
      <c r="BZ141">
        <v>109</v>
      </c>
      <c r="CA141">
        <v>61</v>
      </c>
      <c r="CB141" t="s">
        <v>3</v>
      </c>
      <c r="CE141">
        <v>30</v>
      </c>
      <c r="CF141">
        <v>0</v>
      </c>
      <c r="CG141">
        <v>0</v>
      </c>
      <c r="CM141">
        <v>0</v>
      </c>
      <c r="CN141" t="s">
        <v>3</v>
      </c>
      <c r="CO141">
        <v>0</v>
      </c>
      <c r="CP141">
        <f t="shared" si="181"/>
        <v>0</v>
      </c>
      <c r="CQ141">
        <f t="shared" si="182"/>
        <v>66.540000000000006</v>
      </c>
      <c r="CR141">
        <f>(ROUND((ROUND(((ET141)*AV141*1),2)*BB141),2)+ROUND((ROUND(((AE141-(EU141))*AV141*1),2)*BS141),2))</f>
        <v>0</v>
      </c>
      <c r="CS141">
        <f t="shared" si="183"/>
        <v>0</v>
      </c>
      <c r="CT141">
        <f t="shared" si="184"/>
        <v>0</v>
      </c>
      <c r="CU141">
        <f t="shared" si="185"/>
        <v>0</v>
      </c>
      <c r="CV141">
        <f t="shared" si="186"/>
        <v>0</v>
      </c>
      <c r="CW141">
        <f t="shared" si="187"/>
        <v>0</v>
      </c>
      <c r="CX141">
        <f t="shared" si="188"/>
        <v>0</v>
      </c>
      <c r="CY141">
        <f t="shared" si="189"/>
        <v>0</v>
      </c>
      <c r="CZ141">
        <f t="shared" si="190"/>
        <v>0</v>
      </c>
      <c r="DC141" t="s">
        <v>3</v>
      </c>
      <c r="DD141" t="s">
        <v>3</v>
      </c>
      <c r="DE141" t="s">
        <v>3</v>
      </c>
      <c r="DF141" t="s">
        <v>3</v>
      </c>
      <c r="DG141" t="s">
        <v>3</v>
      </c>
      <c r="DH141" t="s">
        <v>3</v>
      </c>
      <c r="DI141" t="s">
        <v>3</v>
      </c>
      <c r="DJ141" t="s">
        <v>3</v>
      </c>
      <c r="DK141" t="s">
        <v>3</v>
      </c>
      <c r="DL141" t="s">
        <v>3</v>
      </c>
      <c r="DM141" t="s">
        <v>3</v>
      </c>
      <c r="DN141">
        <v>0</v>
      </c>
      <c r="DO141">
        <v>0</v>
      </c>
      <c r="DP141">
        <v>1</v>
      </c>
      <c r="DQ141">
        <v>1</v>
      </c>
      <c r="DU141">
        <v>1010</v>
      </c>
      <c r="DV141" t="s">
        <v>39</v>
      </c>
      <c r="DW141" t="s">
        <v>39</v>
      </c>
      <c r="DX141">
        <v>1</v>
      </c>
      <c r="DZ141" t="s">
        <v>3</v>
      </c>
      <c r="EA141" t="s">
        <v>3</v>
      </c>
      <c r="EB141" t="s">
        <v>3</v>
      </c>
      <c r="EC141" t="s">
        <v>3</v>
      </c>
      <c r="EE141">
        <v>58807897</v>
      </c>
      <c r="EF141">
        <v>30</v>
      </c>
      <c r="EG141" t="s">
        <v>27</v>
      </c>
      <c r="EH141">
        <v>0</v>
      </c>
      <c r="EI141" t="s">
        <v>3</v>
      </c>
      <c r="EJ141">
        <v>1</v>
      </c>
      <c r="EK141">
        <v>21</v>
      </c>
      <c r="EL141" t="s">
        <v>28</v>
      </c>
      <c r="EM141" t="s">
        <v>29</v>
      </c>
      <c r="EO141" t="s">
        <v>3</v>
      </c>
      <c r="EQ141">
        <v>1024</v>
      </c>
      <c r="ER141">
        <v>22.71</v>
      </c>
      <c r="ES141">
        <v>22.71</v>
      </c>
      <c r="ET141">
        <v>0</v>
      </c>
      <c r="EU141">
        <v>0</v>
      </c>
      <c r="EV141">
        <v>0</v>
      </c>
      <c r="EW141">
        <v>0</v>
      </c>
      <c r="EX141">
        <v>0</v>
      </c>
      <c r="FQ141">
        <v>0</v>
      </c>
      <c r="FR141">
        <v>0</v>
      </c>
      <c r="FS141">
        <v>0</v>
      </c>
      <c r="FX141">
        <v>109</v>
      </c>
      <c r="FY141">
        <v>61</v>
      </c>
      <c r="GA141" t="s">
        <v>3</v>
      </c>
      <c r="GD141">
        <v>1</v>
      </c>
      <c r="GF141">
        <v>-925062224</v>
      </c>
      <c r="GG141">
        <v>2</v>
      </c>
      <c r="GH141">
        <v>1</v>
      </c>
      <c r="GI141">
        <v>2</v>
      </c>
      <c r="GJ141">
        <v>0</v>
      </c>
      <c r="GK141">
        <v>0</v>
      </c>
      <c r="GL141">
        <f t="shared" si="191"/>
        <v>0</v>
      </c>
      <c r="GM141">
        <f t="shared" si="192"/>
        <v>0</v>
      </c>
      <c r="GN141">
        <f t="shared" si="193"/>
        <v>0</v>
      </c>
      <c r="GO141">
        <f t="shared" si="194"/>
        <v>0</v>
      </c>
      <c r="GP141">
        <f t="shared" si="195"/>
        <v>0</v>
      </c>
      <c r="GR141">
        <v>0</v>
      </c>
      <c r="GS141">
        <v>3</v>
      </c>
      <c r="GT141">
        <v>0</v>
      </c>
      <c r="GU141" t="s">
        <v>3</v>
      </c>
      <c r="GV141">
        <f t="shared" si="196"/>
        <v>0</v>
      </c>
      <c r="GW141">
        <v>1</v>
      </c>
      <c r="GX141">
        <f t="shared" si="197"/>
        <v>0</v>
      </c>
      <c r="HA141">
        <v>0</v>
      </c>
      <c r="HB141">
        <v>0</v>
      </c>
      <c r="HC141">
        <f t="shared" si="198"/>
        <v>0</v>
      </c>
      <c r="HE141" t="s">
        <v>3</v>
      </c>
      <c r="HF141" t="s">
        <v>3</v>
      </c>
      <c r="HM141" t="s">
        <v>3</v>
      </c>
      <c r="HN141" t="s">
        <v>3</v>
      </c>
      <c r="HO141" t="s">
        <v>3</v>
      </c>
      <c r="HP141" t="s">
        <v>3</v>
      </c>
      <c r="HQ141" t="s">
        <v>3</v>
      </c>
      <c r="HS141">
        <v>0</v>
      </c>
      <c r="IK141">
        <v>0</v>
      </c>
    </row>
    <row r="142" spans="1:255" x14ac:dyDescent="0.2">
      <c r="A142" s="2">
        <v>18</v>
      </c>
      <c r="B142" s="2">
        <v>1</v>
      </c>
      <c r="C142" s="2">
        <v>383</v>
      </c>
      <c r="D142" s="2"/>
      <c r="E142" s="2" t="s">
        <v>3</v>
      </c>
      <c r="F142" s="2" t="s">
        <v>168</v>
      </c>
      <c r="G142" s="2" t="s">
        <v>169</v>
      </c>
      <c r="H142" s="2" t="s">
        <v>34</v>
      </c>
      <c r="I142" s="2">
        <f>I138*J142</f>
        <v>0</v>
      </c>
      <c r="J142" s="2">
        <v>100</v>
      </c>
      <c r="K142" s="2">
        <v>100</v>
      </c>
      <c r="L142" s="2"/>
      <c r="M142" s="2"/>
      <c r="N142" s="2"/>
      <c r="O142" s="2">
        <f t="shared" si="168"/>
        <v>0</v>
      </c>
      <c r="P142" s="2">
        <f t="shared" si="169"/>
        <v>0</v>
      </c>
      <c r="Q142" s="2">
        <f>(ROUND((ROUND(((ET142)*AV142*I142),2)*BB142),2)+ROUND((ROUND(((AE142-(EU142))*AV142*I142),2)*BS142),2))</f>
        <v>0</v>
      </c>
      <c r="R142" s="2">
        <f t="shared" si="170"/>
        <v>0</v>
      </c>
      <c r="S142" s="2">
        <f t="shared" si="171"/>
        <v>0</v>
      </c>
      <c r="T142" s="2">
        <f t="shared" si="172"/>
        <v>0</v>
      </c>
      <c r="U142" s="2">
        <f t="shared" si="173"/>
        <v>0</v>
      </c>
      <c r="V142" s="2">
        <f t="shared" si="174"/>
        <v>0</v>
      </c>
      <c r="W142" s="2">
        <f t="shared" si="175"/>
        <v>0</v>
      </c>
      <c r="X142" s="2">
        <f t="shared" si="176"/>
        <v>0</v>
      </c>
      <c r="Y142" s="2">
        <f t="shared" si="177"/>
        <v>0</v>
      </c>
      <c r="Z142" s="2"/>
      <c r="AA142" s="2">
        <v>-1</v>
      </c>
      <c r="AB142" s="2">
        <f t="shared" si="178"/>
        <v>111.84</v>
      </c>
      <c r="AC142" s="2">
        <f t="shared" si="165"/>
        <v>111.84</v>
      </c>
      <c r="AD142" s="2">
        <f>ROUND((((ET142)-(EU142))+AE142),6)</f>
        <v>0</v>
      </c>
      <c r="AE142" s="2">
        <f t="shared" si="203"/>
        <v>0</v>
      </c>
      <c r="AF142" s="2">
        <f t="shared" si="203"/>
        <v>0</v>
      </c>
      <c r="AG142" s="2">
        <f t="shared" si="179"/>
        <v>0</v>
      </c>
      <c r="AH142" s="2">
        <f t="shared" si="204"/>
        <v>0</v>
      </c>
      <c r="AI142" s="2">
        <f t="shared" si="204"/>
        <v>0</v>
      </c>
      <c r="AJ142" s="2">
        <f t="shared" si="180"/>
        <v>0</v>
      </c>
      <c r="AK142" s="2">
        <v>111.84</v>
      </c>
      <c r="AL142" s="2">
        <v>111.84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109</v>
      </c>
      <c r="AU142" s="2">
        <v>61</v>
      </c>
      <c r="AV142" s="2">
        <v>1</v>
      </c>
      <c r="AW142" s="2">
        <v>1</v>
      </c>
      <c r="AX142" s="2"/>
      <c r="AY142" s="2"/>
      <c r="AZ142" s="2">
        <v>1</v>
      </c>
      <c r="BA142" s="2">
        <v>1</v>
      </c>
      <c r="BB142" s="2">
        <v>1</v>
      </c>
      <c r="BC142" s="2">
        <v>1</v>
      </c>
      <c r="BD142" s="2" t="s">
        <v>3</v>
      </c>
      <c r="BE142" s="2" t="s">
        <v>3</v>
      </c>
      <c r="BF142" s="2" t="s">
        <v>3</v>
      </c>
      <c r="BG142" s="2" t="s">
        <v>3</v>
      </c>
      <c r="BH142" s="2">
        <v>3</v>
      </c>
      <c r="BI142" s="2">
        <v>1</v>
      </c>
      <c r="BJ142" s="2" t="s">
        <v>170</v>
      </c>
      <c r="BK142" s="2"/>
      <c r="BL142" s="2"/>
      <c r="BM142" s="2">
        <v>21</v>
      </c>
      <c r="BN142" s="2">
        <v>0</v>
      </c>
      <c r="BO142" s="2" t="s">
        <v>3</v>
      </c>
      <c r="BP142" s="2">
        <v>0</v>
      </c>
      <c r="BQ142" s="2">
        <v>30</v>
      </c>
      <c r="BR142" s="2">
        <v>0</v>
      </c>
      <c r="BS142" s="2">
        <v>1</v>
      </c>
      <c r="BT142" s="2">
        <v>1</v>
      </c>
      <c r="BU142" s="2">
        <v>1</v>
      </c>
      <c r="BV142" s="2">
        <v>1</v>
      </c>
      <c r="BW142" s="2">
        <v>1</v>
      </c>
      <c r="BX142" s="2">
        <v>1</v>
      </c>
      <c r="BY142" s="2" t="s">
        <v>3</v>
      </c>
      <c r="BZ142" s="2">
        <v>109</v>
      </c>
      <c r="CA142" s="2">
        <v>61</v>
      </c>
      <c r="CB142" s="2" t="s">
        <v>3</v>
      </c>
      <c r="CC142" s="2"/>
      <c r="CD142" s="2"/>
      <c r="CE142" s="2">
        <v>30</v>
      </c>
      <c r="CF142" s="2">
        <v>0</v>
      </c>
      <c r="CG142" s="2">
        <v>0</v>
      </c>
      <c r="CH142" s="2"/>
      <c r="CI142" s="2"/>
      <c r="CJ142" s="2"/>
      <c r="CK142" s="2"/>
      <c r="CL142" s="2"/>
      <c r="CM142" s="2">
        <v>0</v>
      </c>
      <c r="CN142" s="2" t="s">
        <v>3</v>
      </c>
      <c r="CO142" s="2">
        <v>0</v>
      </c>
      <c r="CP142" s="2">
        <f t="shared" si="181"/>
        <v>0</v>
      </c>
      <c r="CQ142" s="2">
        <f t="shared" si="182"/>
        <v>111.84</v>
      </c>
      <c r="CR142" s="2">
        <f>(ROUND((ROUND(((ET142)*AV142*1),2)*BB142),2)+ROUND((ROUND(((AE142-(EU142))*AV142*1),2)*BS142),2))</f>
        <v>0</v>
      </c>
      <c r="CS142" s="2">
        <f t="shared" si="183"/>
        <v>0</v>
      </c>
      <c r="CT142" s="2">
        <f t="shared" si="184"/>
        <v>0</v>
      </c>
      <c r="CU142" s="2">
        <f t="shared" si="185"/>
        <v>0</v>
      </c>
      <c r="CV142" s="2">
        <f t="shared" si="186"/>
        <v>0</v>
      </c>
      <c r="CW142" s="2">
        <f t="shared" si="187"/>
        <v>0</v>
      </c>
      <c r="CX142" s="2">
        <f t="shared" si="188"/>
        <v>0</v>
      </c>
      <c r="CY142" s="2">
        <f t="shared" si="189"/>
        <v>0</v>
      </c>
      <c r="CZ142" s="2">
        <f t="shared" si="190"/>
        <v>0</v>
      </c>
      <c r="DA142" s="2"/>
      <c r="DB142" s="2"/>
      <c r="DC142" s="2" t="s">
        <v>3</v>
      </c>
      <c r="DD142" s="2" t="s">
        <v>3</v>
      </c>
      <c r="DE142" s="2" t="s">
        <v>3</v>
      </c>
      <c r="DF142" s="2" t="s">
        <v>3</v>
      </c>
      <c r="DG142" s="2" t="s">
        <v>3</v>
      </c>
      <c r="DH142" s="2" t="s">
        <v>3</v>
      </c>
      <c r="DI142" s="2" t="s">
        <v>3</v>
      </c>
      <c r="DJ142" s="2" t="s">
        <v>3</v>
      </c>
      <c r="DK142" s="2" t="s">
        <v>3</v>
      </c>
      <c r="DL142" s="2" t="s">
        <v>3</v>
      </c>
      <c r="DM142" s="2" t="s">
        <v>3</v>
      </c>
      <c r="DN142" s="2">
        <v>0</v>
      </c>
      <c r="DO142" s="2">
        <v>0</v>
      </c>
      <c r="DP142" s="2">
        <v>1</v>
      </c>
      <c r="DQ142" s="2">
        <v>1</v>
      </c>
      <c r="DR142" s="2"/>
      <c r="DS142" s="2"/>
      <c r="DT142" s="2"/>
      <c r="DU142" s="2">
        <v>1003</v>
      </c>
      <c r="DV142" s="2" t="s">
        <v>34</v>
      </c>
      <c r="DW142" s="2" t="s">
        <v>34</v>
      </c>
      <c r="DX142" s="2">
        <v>1</v>
      </c>
      <c r="DY142" s="2"/>
      <c r="DZ142" s="2" t="s">
        <v>3</v>
      </c>
      <c r="EA142" s="2" t="s">
        <v>3</v>
      </c>
      <c r="EB142" s="2" t="s">
        <v>3</v>
      </c>
      <c r="EC142" s="2" t="s">
        <v>3</v>
      </c>
      <c r="ED142" s="2"/>
      <c r="EE142" s="2">
        <v>58807897</v>
      </c>
      <c r="EF142" s="2">
        <v>30</v>
      </c>
      <c r="EG142" s="2" t="s">
        <v>27</v>
      </c>
      <c r="EH142" s="2">
        <v>0</v>
      </c>
      <c r="EI142" s="2" t="s">
        <v>3</v>
      </c>
      <c r="EJ142" s="2">
        <v>1</v>
      </c>
      <c r="EK142" s="2">
        <v>21</v>
      </c>
      <c r="EL142" s="2" t="s">
        <v>28</v>
      </c>
      <c r="EM142" s="2" t="s">
        <v>29</v>
      </c>
      <c r="EN142" s="2"/>
      <c r="EO142" s="2" t="s">
        <v>3</v>
      </c>
      <c r="EP142" s="2"/>
      <c r="EQ142" s="2">
        <v>1024</v>
      </c>
      <c r="ER142" s="2">
        <v>111.84</v>
      </c>
      <c r="ES142" s="2">
        <v>111.84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>
        <v>0</v>
      </c>
      <c r="FR142" s="2">
        <v>0</v>
      </c>
      <c r="FS142" s="2">
        <v>0</v>
      </c>
      <c r="FT142" s="2"/>
      <c r="FU142" s="2"/>
      <c r="FV142" s="2"/>
      <c r="FW142" s="2"/>
      <c r="FX142" s="2">
        <v>109</v>
      </c>
      <c r="FY142" s="2">
        <v>61</v>
      </c>
      <c r="FZ142" s="2"/>
      <c r="GA142" s="2" t="s">
        <v>3</v>
      </c>
      <c r="GB142" s="2"/>
      <c r="GC142" s="2"/>
      <c r="GD142" s="2">
        <v>1</v>
      </c>
      <c r="GE142" s="2"/>
      <c r="GF142" s="2">
        <v>-1879713988</v>
      </c>
      <c r="GG142" s="2">
        <v>2</v>
      </c>
      <c r="GH142" s="2">
        <v>1</v>
      </c>
      <c r="GI142" s="2">
        <v>-2</v>
      </c>
      <c r="GJ142" s="2">
        <v>0</v>
      </c>
      <c r="GK142" s="2">
        <v>0</v>
      </c>
      <c r="GL142" s="2">
        <f t="shared" si="191"/>
        <v>0</v>
      </c>
      <c r="GM142" s="2">
        <f t="shared" si="192"/>
        <v>0</v>
      </c>
      <c r="GN142" s="2">
        <f t="shared" si="193"/>
        <v>0</v>
      </c>
      <c r="GO142" s="2">
        <f t="shared" si="194"/>
        <v>0</v>
      </c>
      <c r="GP142" s="2">
        <f t="shared" si="195"/>
        <v>0</v>
      </c>
      <c r="GQ142" s="2"/>
      <c r="GR142" s="2">
        <v>0</v>
      </c>
      <c r="GS142" s="2">
        <v>3</v>
      </c>
      <c r="GT142" s="2">
        <v>0</v>
      </c>
      <c r="GU142" s="2" t="s">
        <v>3</v>
      </c>
      <c r="GV142" s="2">
        <f t="shared" si="196"/>
        <v>0</v>
      </c>
      <c r="GW142" s="2">
        <v>1</v>
      </c>
      <c r="GX142" s="2">
        <f t="shared" si="197"/>
        <v>0</v>
      </c>
      <c r="GY142" s="2"/>
      <c r="GZ142" s="2"/>
      <c r="HA142" s="2">
        <v>0</v>
      </c>
      <c r="HB142" s="2">
        <v>0</v>
      </c>
      <c r="HC142" s="2">
        <f t="shared" si="198"/>
        <v>0</v>
      </c>
      <c r="HD142" s="2"/>
      <c r="HE142" s="2" t="s">
        <v>3</v>
      </c>
      <c r="HF142" s="2" t="s">
        <v>3</v>
      </c>
      <c r="HG142" s="2"/>
      <c r="HH142" s="2"/>
      <c r="HI142" s="2"/>
      <c r="HJ142" s="2"/>
      <c r="HK142" s="2"/>
      <c r="HL142" s="2"/>
      <c r="HM142" s="2" t="s">
        <v>3</v>
      </c>
      <c r="HN142" s="2" t="s">
        <v>3</v>
      </c>
      <c r="HO142" s="2" t="s">
        <v>3</v>
      </c>
      <c r="HP142" s="2" t="s">
        <v>3</v>
      </c>
      <c r="HQ142" s="2" t="s">
        <v>3</v>
      </c>
      <c r="HR142" s="2"/>
      <c r="HS142" s="2">
        <v>0</v>
      </c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>
        <v>0</v>
      </c>
      <c r="IL142" s="2"/>
      <c r="IM142" s="2"/>
      <c r="IN142" s="2"/>
      <c r="IO142" s="2"/>
      <c r="IP142" s="2"/>
      <c r="IQ142" s="2"/>
      <c r="IR142" s="2"/>
      <c r="IS142" s="2"/>
      <c r="IT142" s="2"/>
      <c r="IU142" s="2"/>
    </row>
    <row r="143" spans="1:255" x14ac:dyDescent="0.2">
      <c r="A143">
        <v>18</v>
      </c>
      <c r="B143">
        <v>1</v>
      </c>
      <c r="C143">
        <v>395</v>
      </c>
      <c r="E143" t="s">
        <v>3</v>
      </c>
      <c r="F143" t="s">
        <v>168</v>
      </c>
      <c r="G143" t="s">
        <v>169</v>
      </c>
      <c r="H143" t="s">
        <v>34</v>
      </c>
      <c r="I143">
        <f>I139*J143</f>
        <v>0</v>
      </c>
      <c r="J143">
        <v>100</v>
      </c>
      <c r="K143">
        <v>100</v>
      </c>
      <c r="O143">
        <f t="shared" si="168"/>
        <v>0</v>
      </c>
      <c r="P143">
        <f t="shared" si="169"/>
        <v>0</v>
      </c>
      <c r="Q143">
        <f>(ROUND((ROUND(((ET143)*AV143*I143),2)*BB143),2)+ROUND((ROUND(((AE143-(EU143))*AV143*I143),2)*BS143),2))</f>
        <v>0</v>
      </c>
      <c r="R143">
        <f t="shared" si="170"/>
        <v>0</v>
      </c>
      <c r="S143">
        <f t="shared" si="171"/>
        <v>0</v>
      </c>
      <c r="T143">
        <f t="shared" si="172"/>
        <v>0</v>
      </c>
      <c r="U143">
        <f t="shared" si="173"/>
        <v>0</v>
      </c>
      <c r="V143">
        <f t="shared" si="174"/>
        <v>0</v>
      </c>
      <c r="W143">
        <f t="shared" si="175"/>
        <v>0</v>
      </c>
      <c r="X143">
        <f t="shared" si="176"/>
        <v>0</v>
      </c>
      <c r="Y143">
        <f t="shared" si="177"/>
        <v>0</v>
      </c>
      <c r="AA143">
        <v>-1</v>
      </c>
      <c r="AB143">
        <f t="shared" si="178"/>
        <v>111.84</v>
      </c>
      <c r="AC143">
        <f t="shared" si="165"/>
        <v>111.84</v>
      </c>
      <c r="AD143">
        <f>ROUND((((ET143)-(EU143))+AE143),6)</f>
        <v>0</v>
      </c>
      <c r="AE143">
        <f t="shared" si="203"/>
        <v>0</v>
      </c>
      <c r="AF143">
        <f t="shared" si="203"/>
        <v>0</v>
      </c>
      <c r="AG143">
        <f t="shared" si="179"/>
        <v>0</v>
      </c>
      <c r="AH143">
        <f t="shared" si="204"/>
        <v>0</v>
      </c>
      <c r="AI143">
        <f t="shared" si="204"/>
        <v>0</v>
      </c>
      <c r="AJ143">
        <f t="shared" si="180"/>
        <v>0</v>
      </c>
      <c r="AK143">
        <v>111.84</v>
      </c>
      <c r="AL143">
        <v>111.84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109</v>
      </c>
      <c r="AU143">
        <v>61</v>
      </c>
      <c r="AV143">
        <v>1</v>
      </c>
      <c r="AW143">
        <v>1</v>
      </c>
      <c r="AZ143">
        <v>1</v>
      </c>
      <c r="BA143">
        <v>1</v>
      </c>
      <c r="BB143">
        <v>1</v>
      </c>
      <c r="BC143">
        <v>16.440000000000001</v>
      </c>
      <c r="BD143" t="s">
        <v>3</v>
      </c>
      <c r="BE143" t="s">
        <v>3</v>
      </c>
      <c r="BF143" t="s">
        <v>3</v>
      </c>
      <c r="BG143" t="s">
        <v>3</v>
      </c>
      <c r="BH143">
        <v>3</v>
      </c>
      <c r="BI143">
        <v>1</v>
      </c>
      <c r="BJ143" t="s">
        <v>170</v>
      </c>
      <c r="BM143">
        <v>21</v>
      </c>
      <c r="BN143">
        <v>0</v>
      </c>
      <c r="BO143" t="s">
        <v>168</v>
      </c>
      <c r="BP143">
        <v>1</v>
      </c>
      <c r="BQ143">
        <v>30</v>
      </c>
      <c r="BR143">
        <v>0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 t="s">
        <v>3</v>
      </c>
      <c r="BZ143">
        <v>109</v>
      </c>
      <c r="CA143">
        <v>61</v>
      </c>
      <c r="CB143" t="s">
        <v>3</v>
      </c>
      <c r="CE143">
        <v>30</v>
      </c>
      <c r="CF143">
        <v>0</v>
      </c>
      <c r="CG143">
        <v>0</v>
      </c>
      <c r="CM143">
        <v>0</v>
      </c>
      <c r="CN143" t="s">
        <v>3</v>
      </c>
      <c r="CO143">
        <v>0</v>
      </c>
      <c r="CP143">
        <f t="shared" si="181"/>
        <v>0</v>
      </c>
      <c r="CQ143">
        <f t="shared" si="182"/>
        <v>1838.65</v>
      </c>
      <c r="CR143">
        <f>(ROUND((ROUND(((ET143)*AV143*1),2)*BB143),2)+ROUND((ROUND(((AE143-(EU143))*AV143*1),2)*BS143),2))</f>
        <v>0</v>
      </c>
      <c r="CS143">
        <f t="shared" si="183"/>
        <v>0</v>
      </c>
      <c r="CT143">
        <f t="shared" si="184"/>
        <v>0</v>
      </c>
      <c r="CU143">
        <f t="shared" si="185"/>
        <v>0</v>
      </c>
      <c r="CV143">
        <f t="shared" si="186"/>
        <v>0</v>
      </c>
      <c r="CW143">
        <f t="shared" si="187"/>
        <v>0</v>
      </c>
      <c r="CX143">
        <f t="shared" si="188"/>
        <v>0</v>
      </c>
      <c r="CY143">
        <f t="shared" si="189"/>
        <v>0</v>
      </c>
      <c r="CZ143">
        <f t="shared" si="190"/>
        <v>0</v>
      </c>
      <c r="DC143" t="s">
        <v>3</v>
      </c>
      <c r="DD143" t="s">
        <v>3</v>
      </c>
      <c r="DE143" t="s">
        <v>3</v>
      </c>
      <c r="DF143" t="s">
        <v>3</v>
      </c>
      <c r="DG143" t="s">
        <v>3</v>
      </c>
      <c r="DH143" t="s">
        <v>3</v>
      </c>
      <c r="DI143" t="s">
        <v>3</v>
      </c>
      <c r="DJ143" t="s">
        <v>3</v>
      </c>
      <c r="DK143" t="s">
        <v>3</v>
      </c>
      <c r="DL143" t="s">
        <v>3</v>
      </c>
      <c r="DM143" t="s">
        <v>3</v>
      </c>
      <c r="DN143">
        <v>0</v>
      </c>
      <c r="DO143">
        <v>0</v>
      </c>
      <c r="DP143">
        <v>1</v>
      </c>
      <c r="DQ143">
        <v>1</v>
      </c>
      <c r="DU143">
        <v>1003</v>
      </c>
      <c r="DV143" t="s">
        <v>34</v>
      </c>
      <c r="DW143" t="s">
        <v>34</v>
      </c>
      <c r="DX143">
        <v>1</v>
      </c>
      <c r="DZ143" t="s">
        <v>3</v>
      </c>
      <c r="EA143" t="s">
        <v>3</v>
      </c>
      <c r="EB143" t="s">
        <v>3</v>
      </c>
      <c r="EC143" t="s">
        <v>3</v>
      </c>
      <c r="EE143">
        <v>58807897</v>
      </c>
      <c r="EF143">
        <v>30</v>
      </c>
      <c r="EG143" t="s">
        <v>27</v>
      </c>
      <c r="EH143">
        <v>0</v>
      </c>
      <c r="EI143" t="s">
        <v>3</v>
      </c>
      <c r="EJ143">
        <v>1</v>
      </c>
      <c r="EK143">
        <v>21</v>
      </c>
      <c r="EL143" t="s">
        <v>28</v>
      </c>
      <c r="EM143" t="s">
        <v>29</v>
      </c>
      <c r="EO143" t="s">
        <v>3</v>
      </c>
      <c r="EQ143">
        <v>1024</v>
      </c>
      <c r="ER143">
        <v>111.84</v>
      </c>
      <c r="ES143">
        <v>111.84</v>
      </c>
      <c r="ET143">
        <v>0</v>
      </c>
      <c r="EU143">
        <v>0</v>
      </c>
      <c r="EV143">
        <v>0</v>
      </c>
      <c r="EW143">
        <v>0</v>
      </c>
      <c r="EX143">
        <v>0</v>
      </c>
      <c r="FQ143">
        <v>0</v>
      </c>
      <c r="FR143">
        <v>0</v>
      </c>
      <c r="FS143">
        <v>0</v>
      </c>
      <c r="FX143">
        <v>109</v>
      </c>
      <c r="FY143">
        <v>61</v>
      </c>
      <c r="GA143" t="s">
        <v>3</v>
      </c>
      <c r="GD143">
        <v>1</v>
      </c>
      <c r="GF143">
        <v>-1879713988</v>
      </c>
      <c r="GG143">
        <v>2</v>
      </c>
      <c r="GH143">
        <v>1</v>
      </c>
      <c r="GI143">
        <v>2</v>
      </c>
      <c r="GJ143">
        <v>0</v>
      </c>
      <c r="GK143">
        <v>0</v>
      </c>
      <c r="GL143">
        <f t="shared" si="191"/>
        <v>0</v>
      </c>
      <c r="GM143">
        <f t="shared" si="192"/>
        <v>0</v>
      </c>
      <c r="GN143">
        <f t="shared" si="193"/>
        <v>0</v>
      </c>
      <c r="GO143">
        <f t="shared" si="194"/>
        <v>0</v>
      </c>
      <c r="GP143">
        <f t="shared" si="195"/>
        <v>0</v>
      </c>
      <c r="GR143">
        <v>0</v>
      </c>
      <c r="GS143">
        <v>3</v>
      </c>
      <c r="GT143">
        <v>0</v>
      </c>
      <c r="GU143" t="s">
        <v>3</v>
      </c>
      <c r="GV143">
        <f t="shared" si="196"/>
        <v>0</v>
      </c>
      <c r="GW143">
        <v>1</v>
      </c>
      <c r="GX143">
        <f t="shared" si="197"/>
        <v>0</v>
      </c>
      <c r="HA143">
        <v>0</v>
      </c>
      <c r="HB143">
        <v>0</v>
      </c>
      <c r="HC143">
        <f t="shared" si="198"/>
        <v>0</v>
      </c>
      <c r="HE143" t="s">
        <v>3</v>
      </c>
      <c r="HF143" t="s">
        <v>3</v>
      </c>
      <c r="HM143" t="s">
        <v>3</v>
      </c>
      <c r="HN143" t="s">
        <v>3</v>
      </c>
      <c r="HO143" t="s">
        <v>3</v>
      </c>
      <c r="HP143" t="s">
        <v>3</v>
      </c>
      <c r="HQ143" t="s">
        <v>3</v>
      </c>
      <c r="HS143">
        <v>0</v>
      </c>
      <c r="IK143">
        <v>0</v>
      </c>
    </row>
    <row r="144" spans="1:255" x14ac:dyDescent="0.2">
      <c r="A144" s="2">
        <v>17</v>
      </c>
      <c r="B144" s="2">
        <v>1</v>
      </c>
      <c r="C144" s="2">
        <f>ROW(SmtRes!A406)</f>
        <v>406</v>
      </c>
      <c r="D144" s="2">
        <f>ROW(EtalonRes!A419)</f>
        <v>419</v>
      </c>
      <c r="E144" s="2" t="s">
        <v>171</v>
      </c>
      <c r="F144" s="2" t="s">
        <v>172</v>
      </c>
      <c r="G144" s="2" t="s">
        <v>173</v>
      </c>
      <c r="H144" s="2" t="s">
        <v>23</v>
      </c>
      <c r="I144" s="2">
        <f>ROUND(ROUND(5/100,4),9)</f>
        <v>0.05</v>
      </c>
      <c r="J144" s="2">
        <v>0</v>
      </c>
      <c r="K144" s="2">
        <f>ROUND(ROUND(5/100,4),9)</f>
        <v>0.05</v>
      </c>
      <c r="L144" s="2"/>
      <c r="M144" s="2"/>
      <c r="N144" s="2"/>
      <c r="O144" s="2">
        <f t="shared" si="168"/>
        <v>30</v>
      </c>
      <c r="P144" s="2">
        <f t="shared" si="169"/>
        <v>1.43</v>
      </c>
      <c r="Q144" s="2">
        <f>(ROUND((ROUND(((((ET144*1.25)*1.1))*AV144*I144),2)*BB144),2)+ROUND((ROUND(((AE144-(((EU144*1.25)*1.1)))*AV144*I144),2)*BS144),2))</f>
        <v>1.1299999999999999</v>
      </c>
      <c r="R144" s="2">
        <f t="shared" si="170"/>
        <v>0.11</v>
      </c>
      <c r="S144" s="2">
        <f t="shared" si="171"/>
        <v>27.44</v>
      </c>
      <c r="T144" s="2">
        <f t="shared" si="172"/>
        <v>0</v>
      </c>
      <c r="U144" s="2">
        <f t="shared" si="173"/>
        <v>2.2777115625</v>
      </c>
      <c r="V144" s="2">
        <f t="shared" si="174"/>
        <v>0</v>
      </c>
      <c r="W144" s="2">
        <f t="shared" si="175"/>
        <v>0</v>
      </c>
      <c r="X144" s="2">
        <f t="shared" si="176"/>
        <v>30.03</v>
      </c>
      <c r="Y144" s="2">
        <f t="shared" si="177"/>
        <v>16.809999999999999</v>
      </c>
      <c r="Z144" s="2"/>
      <c r="AA144" s="2">
        <v>59204062</v>
      </c>
      <c r="AB144" s="2">
        <f t="shared" si="178"/>
        <v>563.98090000000002</v>
      </c>
      <c r="AC144" s="2">
        <f t="shared" si="165"/>
        <v>28.59</v>
      </c>
      <c r="AD144" s="2">
        <f>ROUND((((((ET144*1.25)*1.1))-(((EU144*1.25)*1.1)))+AE144),6)</f>
        <v>21.092500000000001</v>
      </c>
      <c r="AE144" s="2">
        <f>ROUND((((EU144*1.25)*1.1)),6)</f>
        <v>2.0350000000000001</v>
      </c>
      <c r="AF144" s="2">
        <f>ROUND((((EV144*1.15)*1.1)),6)</f>
        <v>514.29840000000002</v>
      </c>
      <c r="AG144" s="2">
        <f t="shared" si="179"/>
        <v>0</v>
      </c>
      <c r="AH144" s="2">
        <f>(((EW144*1.15)*1.1))</f>
        <v>42.693750000000001</v>
      </c>
      <c r="AI144" s="2">
        <f>(((EX144*1.25)*1.1))</f>
        <v>0</v>
      </c>
      <c r="AJ144" s="2">
        <f t="shared" si="180"/>
        <v>0</v>
      </c>
      <c r="AK144" s="2">
        <v>450.49</v>
      </c>
      <c r="AL144" s="2">
        <v>28.59</v>
      </c>
      <c r="AM144" s="2">
        <v>15.34</v>
      </c>
      <c r="AN144" s="2">
        <v>1.48</v>
      </c>
      <c r="AO144" s="2">
        <v>406.56</v>
      </c>
      <c r="AP144" s="2">
        <v>0</v>
      </c>
      <c r="AQ144" s="2">
        <v>33.75</v>
      </c>
      <c r="AR144" s="2">
        <v>0</v>
      </c>
      <c r="AS144" s="2">
        <v>0</v>
      </c>
      <c r="AT144" s="2">
        <v>109</v>
      </c>
      <c r="AU144" s="2">
        <v>61</v>
      </c>
      <c r="AV144" s="2">
        <v>1.0669999999999999</v>
      </c>
      <c r="AW144" s="2">
        <v>1</v>
      </c>
      <c r="AX144" s="2"/>
      <c r="AY144" s="2"/>
      <c r="AZ144" s="2">
        <v>1</v>
      </c>
      <c r="BA144" s="2">
        <v>1</v>
      </c>
      <c r="BB144" s="2">
        <v>1</v>
      </c>
      <c r="BC144" s="2">
        <v>1</v>
      </c>
      <c r="BD144" s="2" t="s">
        <v>3</v>
      </c>
      <c r="BE144" s="2" t="s">
        <v>3</v>
      </c>
      <c r="BF144" s="2" t="s">
        <v>3</v>
      </c>
      <c r="BG144" s="2" t="s">
        <v>3</v>
      </c>
      <c r="BH144" s="2">
        <v>0</v>
      </c>
      <c r="BI144" s="2">
        <v>1</v>
      </c>
      <c r="BJ144" s="2" t="s">
        <v>174</v>
      </c>
      <c r="BK144" s="2"/>
      <c r="BL144" s="2"/>
      <c r="BM144" s="2">
        <v>21</v>
      </c>
      <c r="BN144" s="2">
        <v>0</v>
      </c>
      <c r="BO144" s="2" t="s">
        <v>172</v>
      </c>
      <c r="BP144" s="2">
        <v>1</v>
      </c>
      <c r="BQ144" s="2">
        <v>30</v>
      </c>
      <c r="BR144" s="2">
        <v>0</v>
      </c>
      <c r="BS144" s="2">
        <v>1</v>
      </c>
      <c r="BT144" s="2">
        <v>1</v>
      </c>
      <c r="BU144" s="2">
        <v>1</v>
      </c>
      <c r="BV144" s="2">
        <v>1</v>
      </c>
      <c r="BW144" s="2">
        <v>1</v>
      </c>
      <c r="BX144" s="2">
        <v>1</v>
      </c>
      <c r="BY144" s="2" t="s">
        <v>3</v>
      </c>
      <c r="BZ144" s="2">
        <v>109</v>
      </c>
      <c r="CA144" s="2">
        <v>61</v>
      </c>
      <c r="CB144" s="2" t="s">
        <v>3</v>
      </c>
      <c r="CC144" s="2"/>
      <c r="CD144" s="2"/>
      <c r="CE144" s="2">
        <v>30</v>
      </c>
      <c r="CF144" s="2">
        <v>0</v>
      </c>
      <c r="CG144" s="2">
        <v>0</v>
      </c>
      <c r="CH144" s="2"/>
      <c r="CI144" s="2"/>
      <c r="CJ144" s="2"/>
      <c r="CK144" s="2"/>
      <c r="CL144" s="2"/>
      <c r="CM144" s="2">
        <v>0</v>
      </c>
      <c r="CN144" s="2" t="s">
        <v>1044</v>
      </c>
      <c r="CO144" s="2">
        <v>0</v>
      </c>
      <c r="CP144" s="2">
        <f t="shared" si="181"/>
        <v>30</v>
      </c>
      <c r="CQ144" s="2">
        <f t="shared" si="182"/>
        <v>28.59</v>
      </c>
      <c r="CR144" s="2">
        <f>(ROUND((ROUND(((((ET144*1.25)*1.1))*AV144*1),2)*BB144),2)+ROUND((ROUND(((AE144-(((EU144*1.25)*1.1)))*AV144*1),2)*BS144),2))</f>
        <v>22.51</v>
      </c>
      <c r="CS144" s="2">
        <f t="shared" si="183"/>
        <v>2.17</v>
      </c>
      <c r="CT144" s="2">
        <f t="shared" si="184"/>
        <v>548.76</v>
      </c>
      <c r="CU144" s="2">
        <f t="shared" si="185"/>
        <v>0</v>
      </c>
      <c r="CV144" s="2">
        <f t="shared" si="186"/>
        <v>45.554231250000001</v>
      </c>
      <c r="CW144" s="2">
        <f t="shared" si="187"/>
        <v>0</v>
      </c>
      <c r="CX144" s="2">
        <f t="shared" si="188"/>
        <v>0</v>
      </c>
      <c r="CY144" s="2">
        <f t="shared" si="189"/>
        <v>30.029500000000002</v>
      </c>
      <c r="CZ144" s="2">
        <f t="shared" si="190"/>
        <v>16.805499999999999</v>
      </c>
      <c r="DA144" s="2"/>
      <c r="DB144" s="2">
        <v>63</v>
      </c>
      <c r="DC144" s="2" t="s">
        <v>3</v>
      </c>
      <c r="DD144" s="2" t="s">
        <v>3</v>
      </c>
      <c r="DE144" s="2" t="s">
        <v>25</v>
      </c>
      <c r="DF144" s="2" t="s">
        <v>25</v>
      </c>
      <c r="DG144" s="2" t="s">
        <v>26</v>
      </c>
      <c r="DH144" s="2" t="s">
        <v>3</v>
      </c>
      <c r="DI144" s="2" t="s">
        <v>26</v>
      </c>
      <c r="DJ144" s="2" t="s">
        <v>25</v>
      </c>
      <c r="DK144" s="2" t="s">
        <v>3</v>
      </c>
      <c r="DL144" s="2" t="s">
        <v>3</v>
      </c>
      <c r="DM144" s="2" t="s">
        <v>3</v>
      </c>
      <c r="DN144" s="2">
        <v>0</v>
      </c>
      <c r="DO144" s="2">
        <v>0</v>
      </c>
      <c r="DP144" s="2">
        <v>1</v>
      </c>
      <c r="DQ144" s="2">
        <v>1</v>
      </c>
      <c r="DR144" s="2"/>
      <c r="DS144" s="2"/>
      <c r="DT144" s="2"/>
      <c r="DU144" s="2">
        <v>1003</v>
      </c>
      <c r="DV144" s="2" t="s">
        <v>23</v>
      </c>
      <c r="DW144" s="2" t="s">
        <v>23</v>
      </c>
      <c r="DX144" s="2">
        <v>100</v>
      </c>
      <c r="DY144" s="2"/>
      <c r="DZ144" s="2" t="s">
        <v>3</v>
      </c>
      <c r="EA144" s="2" t="s">
        <v>3</v>
      </c>
      <c r="EB144" s="2" t="s">
        <v>3</v>
      </c>
      <c r="EC144" s="2" t="s">
        <v>3</v>
      </c>
      <c r="ED144" s="2"/>
      <c r="EE144" s="2">
        <v>58807897</v>
      </c>
      <c r="EF144" s="2">
        <v>30</v>
      </c>
      <c r="EG144" s="2" t="s">
        <v>27</v>
      </c>
      <c r="EH144" s="2">
        <v>0</v>
      </c>
      <c r="EI144" s="2" t="s">
        <v>3</v>
      </c>
      <c r="EJ144" s="2">
        <v>1</v>
      </c>
      <c r="EK144" s="2">
        <v>21</v>
      </c>
      <c r="EL144" s="2" t="s">
        <v>28</v>
      </c>
      <c r="EM144" s="2" t="s">
        <v>29</v>
      </c>
      <c r="EN144" s="2"/>
      <c r="EO144" s="2" t="s">
        <v>30</v>
      </c>
      <c r="EP144" s="2"/>
      <c r="EQ144" s="2">
        <v>0</v>
      </c>
      <c r="ER144" s="2">
        <v>450.49</v>
      </c>
      <c r="ES144" s="2">
        <v>28.59</v>
      </c>
      <c r="ET144" s="2">
        <v>15.34</v>
      </c>
      <c r="EU144" s="2">
        <v>1.48</v>
      </c>
      <c r="EV144" s="2">
        <v>406.56</v>
      </c>
      <c r="EW144" s="2">
        <v>33.75</v>
      </c>
      <c r="EX144" s="2">
        <v>0</v>
      </c>
      <c r="EY144" s="2">
        <v>0</v>
      </c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>
        <v>0</v>
      </c>
      <c r="FR144" s="2">
        <v>0</v>
      </c>
      <c r="FS144" s="2">
        <v>0</v>
      </c>
      <c r="FT144" s="2"/>
      <c r="FU144" s="2"/>
      <c r="FV144" s="2"/>
      <c r="FW144" s="2"/>
      <c r="FX144" s="2">
        <v>109</v>
      </c>
      <c r="FY144" s="2">
        <v>61</v>
      </c>
      <c r="FZ144" s="2"/>
      <c r="GA144" s="2" t="s">
        <v>3</v>
      </c>
      <c r="GB144" s="2"/>
      <c r="GC144" s="2"/>
      <c r="GD144" s="2">
        <v>1</v>
      </c>
      <c r="GE144" s="2"/>
      <c r="GF144" s="2">
        <v>-1669069992</v>
      </c>
      <c r="GG144" s="2">
        <v>2</v>
      </c>
      <c r="GH144" s="2">
        <v>1</v>
      </c>
      <c r="GI144" s="2">
        <v>2</v>
      </c>
      <c r="GJ144" s="2">
        <v>0</v>
      </c>
      <c r="GK144" s="2">
        <v>0</v>
      </c>
      <c r="GL144" s="2">
        <f t="shared" si="191"/>
        <v>0</v>
      </c>
      <c r="GM144" s="2">
        <f t="shared" si="192"/>
        <v>76.84</v>
      </c>
      <c r="GN144" s="2">
        <f t="shared" si="193"/>
        <v>76.84</v>
      </c>
      <c r="GO144" s="2">
        <f t="shared" si="194"/>
        <v>0</v>
      </c>
      <c r="GP144" s="2">
        <f t="shared" si="195"/>
        <v>0</v>
      </c>
      <c r="GQ144" s="2"/>
      <c r="GR144" s="2">
        <v>0</v>
      </c>
      <c r="GS144" s="2">
        <v>3</v>
      </c>
      <c r="GT144" s="2">
        <v>0</v>
      </c>
      <c r="GU144" s="2" t="s">
        <v>3</v>
      </c>
      <c r="GV144" s="2">
        <f t="shared" si="196"/>
        <v>0</v>
      </c>
      <c r="GW144" s="2">
        <v>1</v>
      </c>
      <c r="GX144" s="2">
        <f t="shared" si="197"/>
        <v>0</v>
      </c>
      <c r="GY144" s="2"/>
      <c r="GZ144" s="2"/>
      <c r="HA144" s="2">
        <v>0</v>
      </c>
      <c r="HB144" s="2">
        <v>0</v>
      </c>
      <c r="HC144" s="2">
        <f t="shared" si="198"/>
        <v>0</v>
      </c>
      <c r="HD144" s="2"/>
      <c r="HE144" s="2" t="s">
        <v>3</v>
      </c>
      <c r="HF144" s="2" t="s">
        <v>3</v>
      </c>
      <c r="HG144" s="2"/>
      <c r="HH144" s="2"/>
      <c r="HI144" s="2"/>
      <c r="HJ144" s="2"/>
      <c r="HK144" s="2"/>
      <c r="HL144" s="2"/>
      <c r="HM144" s="2" t="s">
        <v>3</v>
      </c>
      <c r="HN144" s="2" t="s">
        <v>3</v>
      </c>
      <c r="HO144" s="2" t="s">
        <v>3</v>
      </c>
      <c r="HP144" s="2" t="s">
        <v>3</v>
      </c>
      <c r="HQ144" s="2" t="s">
        <v>3</v>
      </c>
      <c r="HR144" s="2"/>
      <c r="HS144" s="2">
        <v>0</v>
      </c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>
        <v>0</v>
      </c>
      <c r="IL144" s="2"/>
      <c r="IM144" s="2"/>
      <c r="IN144" s="2"/>
      <c r="IO144" s="2"/>
      <c r="IP144" s="2"/>
      <c r="IQ144" s="2"/>
      <c r="IR144" s="2"/>
      <c r="IS144" s="2"/>
      <c r="IT144" s="2"/>
      <c r="IU144" s="2"/>
    </row>
    <row r="145" spans="1:255" x14ac:dyDescent="0.2">
      <c r="A145">
        <v>17</v>
      </c>
      <c r="B145">
        <v>1</v>
      </c>
      <c r="C145">
        <f>ROW(SmtRes!A416)</f>
        <v>416</v>
      </c>
      <c r="D145">
        <f>ROW(EtalonRes!A430)</f>
        <v>430</v>
      </c>
      <c r="E145" t="s">
        <v>171</v>
      </c>
      <c r="F145" t="s">
        <v>172</v>
      </c>
      <c r="G145" t="s">
        <v>173</v>
      </c>
      <c r="H145" t="s">
        <v>23</v>
      </c>
      <c r="I145">
        <f>ROUND(ROUND(5/100,4),9)</f>
        <v>0.05</v>
      </c>
      <c r="J145">
        <v>0</v>
      </c>
      <c r="K145">
        <f>ROUND(ROUND(5/100,4),9)</f>
        <v>0.05</v>
      </c>
      <c r="O145">
        <f t="shared" si="168"/>
        <v>1529.1</v>
      </c>
      <c r="P145">
        <f t="shared" si="169"/>
        <v>4.6900000000000004</v>
      </c>
      <c r="Q145">
        <f>(ROUND((ROUND(((((ET145*1.25)*1.1))*AV145*I145),2)*BB145),2)+ROUND((ROUND(((AE145-(((EU145*1.25)*1.1)))*AV145*I145),2)*BS145),2))</f>
        <v>15.48</v>
      </c>
      <c r="R145">
        <f t="shared" si="170"/>
        <v>6.05</v>
      </c>
      <c r="S145">
        <f t="shared" si="171"/>
        <v>1508.93</v>
      </c>
      <c r="T145">
        <f t="shared" si="172"/>
        <v>0</v>
      </c>
      <c r="U145">
        <f t="shared" si="173"/>
        <v>2.2777115625</v>
      </c>
      <c r="V145">
        <f t="shared" si="174"/>
        <v>0</v>
      </c>
      <c r="W145">
        <f t="shared" si="175"/>
        <v>0</v>
      </c>
      <c r="X145">
        <f t="shared" si="176"/>
        <v>1651.33</v>
      </c>
      <c r="Y145">
        <f t="shared" si="177"/>
        <v>924.14</v>
      </c>
      <c r="AA145">
        <v>59204059</v>
      </c>
      <c r="AB145">
        <f t="shared" si="178"/>
        <v>563.98090000000002</v>
      </c>
      <c r="AC145">
        <f t="shared" si="165"/>
        <v>28.59</v>
      </c>
      <c r="AD145">
        <f>ROUND((((((ET145*1.25)*1.1))-(((EU145*1.25)*1.1)))+AE145),6)</f>
        <v>21.092500000000001</v>
      </c>
      <c r="AE145">
        <f>ROUND((((EU145*1.25)*1.1)),6)</f>
        <v>2.0350000000000001</v>
      </c>
      <c r="AF145">
        <f>ROUND((((EV145*1.15)*1.1)),6)</f>
        <v>514.29840000000002</v>
      </c>
      <c r="AG145">
        <f t="shared" si="179"/>
        <v>0</v>
      </c>
      <c r="AH145">
        <f>(((EW145*1.15)*1.1))</f>
        <v>42.693750000000001</v>
      </c>
      <c r="AI145">
        <f>(((EX145*1.25)*1.1))</f>
        <v>0</v>
      </c>
      <c r="AJ145">
        <f t="shared" si="180"/>
        <v>0</v>
      </c>
      <c r="AK145">
        <v>450.49</v>
      </c>
      <c r="AL145">
        <v>28.59</v>
      </c>
      <c r="AM145">
        <v>15.34</v>
      </c>
      <c r="AN145">
        <v>1.48</v>
      </c>
      <c r="AO145">
        <v>406.56</v>
      </c>
      <c r="AP145">
        <v>0</v>
      </c>
      <c r="AQ145">
        <v>33.75</v>
      </c>
      <c r="AR145">
        <v>0</v>
      </c>
      <c r="AS145">
        <v>0</v>
      </c>
      <c r="AT145">
        <v>109</v>
      </c>
      <c r="AU145">
        <v>61</v>
      </c>
      <c r="AV145">
        <v>1.0669999999999999</v>
      </c>
      <c r="AW145">
        <v>1</v>
      </c>
      <c r="AZ145">
        <v>1</v>
      </c>
      <c r="BA145">
        <v>54.99</v>
      </c>
      <c r="BB145">
        <v>13.7</v>
      </c>
      <c r="BC145">
        <v>3.28</v>
      </c>
      <c r="BD145" t="s">
        <v>3</v>
      </c>
      <c r="BE145" t="s">
        <v>3</v>
      </c>
      <c r="BF145" t="s">
        <v>3</v>
      </c>
      <c r="BG145" t="s">
        <v>3</v>
      </c>
      <c r="BH145">
        <v>0</v>
      </c>
      <c r="BI145">
        <v>1</v>
      </c>
      <c r="BJ145" t="s">
        <v>174</v>
      </c>
      <c r="BM145">
        <v>21</v>
      </c>
      <c r="BN145">
        <v>0</v>
      </c>
      <c r="BO145" t="s">
        <v>172</v>
      </c>
      <c r="BP145">
        <v>1</v>
      </c>
      <c r="BQ145">
        <v>30</v>
      </c>
      <c r="BR145">
        <v>0</v>
      </c>
      <c r="BS145">
        <v>54.99</v>
      </c>
      <c r="BT145">
        <v>1</v>
      </c>
      <c r="BU145">
        <v>1</v>
      </c>
      <c r="BV145">
        <v>1</v>
      </c>
      <c r="BW145">
        <v>1</v>
      </c>
      <c r="BX145">
        <v>1</v>
      </c>
      <c r="BY145" t="s">
        <v>3</v>
      </c>
      <c r="BZ145">
        <v>109</v>
      </c>
      <c r="CA145">
        <v>61</v>
      </c>
      <c r="CB145" t="s">
        <v>3</v>
      </c>
      <c r="CE145">
        <v>30</v>
      </c>
      <c r="CF145">
        <v>0</v>
      </c>
      <c r="CG145">
        <v>0</v>
      </c>
      <c r="CM145">
        <v>0</v>
      </c>
      <c r="CN145" t="s">
        <v>1044</v>
      </c>
      <c r="CO145">
        <v>0</v>
      </c>
      <c r="CP145">
        <f t="shared" si="181"/>
        <v>1529.1000000000001</v>
      </c>
      <c r="CQ145">
        <f t="shared" si="182"/>
        <v>93.78</v>
      </c>
      <c r="CR145">
        <f>(ROUND((ROUND(((((ET145*1.25)*1.1))*AV145*1),2)*BB145),2)+ROUND((ROUND(((AE145-(((EU145*1.25)*1.1)))*AV145*1),2)*BS145),2))</f>
        <v>308.39</v>
      </c>
      <c r="CS145">
        <f t="shared" si="183"/>
        <v>119.33</v>
      </c>
      <c r="CT145">
        <f t="shared" si="184"/>
        <v>30176.31</v>
      </c>
      <c r="CU145">
        <f t="shared" si="185"/>
        <v>0</v>
      </c>
      <c r="CV145">
        <f t="shared" si="186"/>
        <v>45.554231250000001</v>
      </c>
      <c r="CW145">
        <f t="shared" si="187"/>
        <v>0</v>
      </c>
      <c r="CX145">
        <f t="shared" si="188"/>
        <v>0</v>
      </c>
      <c r="CY145">
        <f t="shared" si="189"/>
        <v>1651.3282000000002</v>
      </c>
      <c r="CZ145">
        <f t="shared" si="190"/>
        <v>924.13779999999997</v>
      </c>
      <c r="DB145">
        <v>65</v>
      </c>
      <c r="DC145" t="s">
        <v>3</v>
      </c>
      <c r="DD145" t="s">
        <v>3</v>
      </c>
      <c r="DE145" t="s">
        <v>25</v>
      </c>
      <c r="DF145" t="s">
        <v>25</v>
      </c>
      <c r="DG145" t="s">
        <v>26</v>
      </c>
      <c r="DH145" t="s">
        <v>3</v>
      </c>
      <c r="DI145" t="s">
        <v>26</v>
      </c>
      <c r="DJ145" t="s">
        <v>25</v>
      </c>
      <c r="DK145" t="s">
        <v>3</v>
      </c>
      <c r="DL145" t="s">
        <v>3</v>
      </c>
      <c r="DM145" t="s">
        <v>3</v>
      </c>
      <c r="DN145">
        <v>0</v>
      </c>
      <c r="DO145">
        <v>0</v>
      </c>
      <c r="DP145">
        <v>1</v>
      </c>
      <c r="DQ145">
        <v>1</v>
      </c>
      <c r="DU145">
        <v>1003</v>
      </c>
      <c r="DV145" t="s">
        <v>23</v>
      </c>
      <c r="DW145" t="s">
        <v>23</v>
      </c>
      <c r="DX145">
        <v>100</v>
      </c>
      <c r="DZ145" t="s">
        <v>3</v>
      </c>
      <c r="EA145" t="s">
        <v>3</v>
      </c>
      <c r="EB145" t="s">
        <v>3</v>
      </c>
      <c r="EC145" t="s">
        <v>3</v>
      </c>
      <c r="EE145">
        <v>58807897</v>
      </c>
      <c r="EF145">
        <v>30</v>
      </c>
      <c r="EG145" t="s">
        <v>27</v>
      </c>
      <c r="EH145">
        <v>0</v>
      </c>
      <c r="EI145" t="s">
        <v>3</v>
      </c>
      <c r="EJ145">
        <v>1</v>
      </c>
      <c r="EK145">
        <v>21</v>
      </c>
      <c r="EL145" t="s">
        <v>28</v>
      </c>
      <c r="EM145" t="s">
        <v>29</v>
      </c>
      <c r="EO145" t="s">
        <v>30</v>
      </c>
      <c r="EQ145">
        <v>0</v>
      </c>
      <c r="ER145">
        <v>450.49</v>
      </c>
      <c r="ES145">
        <v>28.59</v>
      </c>
      <c r="ET145">
        <v>15.34</v>
      </c>
      <c r="EU145">
        <v>1.48</v>
      </c>
      <c r="EV145">
        <v>406.56</v>
      </c>
      <c r="EW145">
        <v>33.75</v>
      </c>
      <c r="EX145">
        <v>0</v>
      </c>
      <c r="EY145">
        <v>0</v>
      </c>
      <c r="FQ145">
        <v>0</v>
      </c>
      <c r="FR145">
        <v>0</v>
      </c>
      <c r="FS145">
        <v>0</v>
      </c>
      <c r="FX145">
        <v>109</v>
      </c>
      <c r="FY145">
        <v>61</v>
      </c>
      <c r="GA145" t="s">
        <v>3</v>
      </c>
      <c r="GD145">
        <v>1</v>
      </c>
      <c r="GF145">
        <v>-1669069992</v>
      </c>
      <c r="GG145">
        <v>2</v>
      </c>
      <c r="GH145">
        <v>1</v>
      </c>
      <c r="GI145">
        <v>2</v>
      </c>
      <c r="GJ145">
        <v>0</v>
      </c>
      <c r="GK145">
        <v>0</v>
      </c>
      <c r="GL145">
        <f t="shared" si="191"/>
        <v>0</v>
      </c>
      <c r="GM145">
        <f t="shared" si="192"/>
        <v>4104.57</v>
      </c>
      <c r="GN145">
        <f t="shared" si="193"/>
        <v>4104.57</v>
      </c>
      <c r="GO145">
        <f t="shared" si="194"/>
        <v>0</v>
      </c>
      <c r="GP145">
        <f t="shared" si="195"/>
        <v>0</v>
      </c>
      <c r="GR145">
        <v>0</v>
      </c>
      <c r="GS145">
        <v>3</v>
      </c>
      <c r="GT145">
        <v>0</v>
      </c>
      <c r="GU145" t="s">
        <v>3</v>
      </c>
      <c r="GV145">
        <f t="shared" si="196"/>
        <v>0</v>
      </c>
      <c r="GW145">
        <v>1</v>
      </c>
      <c r="GX145">
        <f t="shared" si="197"/>
        <v>0</v>
      </c>
      <c r="HA145">
        <v>0</v>
      </c>
      <c r="HB145">
        <v>0</v>
      </c>
      <c r="HC145">
        <f t="shared" si="198"/>
        <v>0</v>
      </c>
      <c r="HE145" t="s">
        <v>3</v>
      </c>
      <c r="HF145" t="s">
        <v>3</v>
      </c>
      <c r="HM145" t="s">
        <v>3</v>
      </c>
      <c r="HN145" t="s">
        <v>3</v>
      </c>
      <c r="HO145" t="s">
        <v>3</v>
      </c>
      <c r="HP145" t="s">
        <v>3</v>
      </c>
      <c r="HQ145" t="s">
        <v>3</v>
      </c>
      <c r="HS145">
        <v>0</v>
      </c>
      <c r="IK145">
        <v>0</v>
      </c>
    </row>
    <row r="146" spans="1:255" x14ac:dyDescent="0.2">
      <c r="A146" s="2">
        <v>18</v>
      </c>
      <c r="B146" s="2">
        <v>1</v>
      </c>
      <c r="C146" s="2">
        <v>406</v>
      </c>
      <c r="D146" s="2"/>
      <c r="E146" s="2" t="s">
        <v>175</v>
      </c>
      <c r="F146" s="2" t="s">
        <v>176</v>
      </c>
      <c r="G146" s="2" t="s">
        <v>177</v>
      </c>
      <c r="H146" s="2" t="s">
        <v>34</v>
      </c>
      <c r="I146" s="2">
        <f>I144*J146</f>
        <v>5</v>
      </c>
      <c r="J146" s="2">
        <v>100</v>
      </c>
      <c r="K146" s="2">
        <v>100</v>
      </c>
      <c r="L146" s="2"/>
      <c r="M146" s="2"/>
      <c r="N146" s="2"/>
      <c r="O146" s="2">
        <f t="shared" si="168"/>
        <v>578.6</v>
      </c>
      <c r="P146" s="2">
        <f t="shared" si="169"/>
        <v>578.6</v>
      </c>
      <c r="Q146" s="2">
        <f>(ROUND((ROUND(((ET146)*AV146*I146),2)*BB146),2)+ROUND((ROUND(((AE146-(EU146))*AV146*I146),2)*BS146),2))</f>
        <v>0</v>
      </c>
      <c r="R146" s="2">
        <f t="shared" si="170"/>
        <v>0</v>
      </c>
      <c r="S146" s="2">
        <f t="shared" si="171"/>
        <v>0</v>
      </c>
      <c r="T146" s="2">
        <f t="shared" si="172"/>
        <v>0</v>
      </c>
      <c r="U146" s="2">
        <f t="shared" si="173"/>
        <v>0</v>
      </c>
      <c r="V146" s="2">
        <f t="shared" si="174"/>
        <v>0</v>
      </c>
      <c r="W146" s="2">
        <f t="shared" si="175"/>
        <v>0</v>
      </c>
      <c r="X146" s="2">
        <f t="shared" si="176"/>
        <v>0</v>
      </c>
      <c r="Y146" s="2">
        <f t="shared" si="177"/>
        <v>0</v>
      </c>
      <c r="Z146" s="2"/>
      <c r="AA146" s="2">
        <v>59204062</v>
      </c>
      <c r="AB146" s="2">
        <f t="shared" si="178"/>
        <v>115.72</v>
      </c>
      <c r="AC146" s="2">
        <f t="shared" si="165"/>
        <v>115.72</v>
      </c>
      <c r="AD146" s="2">
        <f>ROUND((((ET146)-(EU146))+AE146),6)</f>
        <v>0</v>
      </c>
      <c r="AE146" s="2">
        <f t="shared" ref="AE146:AF149" si="205">ROUND((EU146),6)</f>
        <v>0</v>
      </c>
      <c r="AF146" s="2">
        <f t="shared" si="205"/>
        <v>0</v>
      </c>
      <c r="AG146" s="2">
        <f t="shared" si="179"/>
        <v>0</v>
      </c>
      <c r="AH146" s="2">
        <f t="shared" ref="AH146:AI149" si="206">(EW146)</f>
        <v>0</v>
      </c>
      <c r="AI146" s="2">
        <f t="shared" si="206"/>
        <v>0</v>
      </c>
      <c r="AJ146" s="2">
        <f t="shared" si="180"/>
        <v>0</v>
      </c>
      <c r="AK146" s="2">
        <v>115.72</v>
      </c>
      <c r="AL146" s="2">
        <v>115.72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109</v>
      </c>
      <c r="AU146" s="2">
        <v>61</v>
      </c>
      <c r="AV146" s="2">
        <v>1</v>
      </c>
      <c r="AW146" s="2">
        <v>1</v>
      </c>
      <c r="AX146" s="2"/>
      <c r="AY146" s="2"/>
      <c r="AZ146" s="2">
        <v>1</v>
      </c>
      <c r="BA146" s="2">
        <v>1</v>
      </c>
      <c r="BB146" s="2">
        <v>1</v>
      </c>
      <c r="BC146" s="2">
        <v>1</v>
      </c>
      <c r="BD146" s="2" t="s">
        <v>3</v>
      </c>
      <c r="BE146" s="2" t="s">
        <v>3</v>
      </c>
      <c r="BF146" s="2" t="s">
        <v>3</v>
      </c>
      <c r="BG146" s="2" t="s">
        <v>3</v>
      </c>
      <c r="BH146" s="2">
        <v>3</v>
      </c>
      <c r="BI146" s="2">
        <v>1</v>
      </c>
      <c r="BJ146" s="2" t="s">
        <v>178</v>
      </c>
      <c r="BK146" s="2"/>
      <c r="BL146" s="2"/>
      <c r="BM146" s="2">
        <v>21</v>
      </c>
      <c r="BN146" s="2">
        <v>0</v>
      </c>
      <c r="BO146" s="2" t="s">
        <v>3</v>
      </c>
      <c r="BP146" s="2">
        <v>0</v>
      </c>
      <c r="BQ146" s="2">
        <v>30</v>
      </c>
      <c r="BR146" s="2">
        <v>0</v>
      </c>
      <c r="BS146" s="2">
        <v>1</v>
      </c>
      <c r="BT146" s="2">
        <v>1</v>
      </c>
      <c r="BU146" s="2">
        <v>1</v>
      </c>
      <c r="BV146" s="2">
        <v>1</v>
      </c>
      <c r="BW146" s="2">
        <v>1</v>
      </c>
      <c r="BX146" s="2">
        <v>1</v>
      </c>
      <c r="BY146" s="2" t="s">
        <v>3</v>
      </c>
      <c r="BZ146" s="2">
        <v>109</v>
      </c>
      <c r="CA146" s="2">
        <v>61</v>
      </c>
      <c r="CB146" s="2" t="s">
        <v>3</v>
      </c>
      <c r="CC146" s="2"/>
      <c r="CD146" s="2"/>
      <c r="CE146" s="2">
        <v>30</v>
      </c>
      <c r="CF146" s="2">
        <v>0</v>
      </c>
      <c r="CG146" s="2">
        <v>0</v>
      </c>
      <c r="CH146" s="2"/>
      <c r="CI146" s="2"/>
      <c r="CJ146" s="2"/>
      <c r="CK146" s="2"/>
      <c r="CL146" s="2"/>
      <c r="CM146" s="2">
        <v>0</v>
      </c>
      <c r="CN146" s="2" t="s">
        <v>3</v>
      </c>
      <c r="CO146" s="2">
        <v>0</v>
      </c>
      <c r="CP146" s="2">
        <f t="shared" si="181"/>
        <v>578.6</v>
      </c>
      <c r="CQ146" s="2">
        <f t="shared" si="182"/>
        <v>115.72</v>
      </c>
      <c r="CR146" s="2">
        <f>(ROUND((ROUND(((ET146)*AV146*1),2)*BB146),2)+ROUND((ROUND(((AE146-(EU146))*AV146*1),2)*BS146),2))</f>
        <v>0</v>
      </c>
      <c r="CS146" s="2">
        <f t="shared" si="183"/>
        <v>0</v>
      </c>
      <c r="CT146" s="2">
        <f t="shared" si="184"/>
        <v>0</v>
      </c>
      <c r="CU146" s="2">
        <f t="shared" si="185"/>
        <v>0</v>
      </c>
      <c r="CV146" s="2">
        <f t="shared" si="186"/>
        <v>0</v>
      </c>
      <c r="CW146" s="2">
        <f t="shared" si="187"/>
        <v>0</v>
      </c>
      <c r="CX146" s="2">
        <f t="shared" si="188"/>
        <v>0</v>
      </c>
      <c r="CY146" s="2">
        <f t="shared" si="189"/>
        <v>0</v>
      </c>
      <c r="CZ146" s="2">
        <f t="shared" si="190"/>
        <v>0</v>
      </c>
      <c r="DA146" s="2"/>
      <c r="DB146" s="2"/>
      <c r="DC146" s="2" t="s">
        <v>3</v>
      </c>
      <c r="DD146" s="2" t="s">
        <v>3</v>
      </c>
      <c r="DE146" s="2" t="s">
        <v>3</v>
      </c>
      <c r="DF146" s="2" t="s">
        <v>3</v>
      </c>
      <c r="DG146" s="2" t="s">
        <v>3</v>
      </c>
      <c r="DH146" s="2" t="s">
        <v>3</v>
      </c>
      <c r="DI146" s="2" t="s">
        <v>3</v>
      </c>
      <c r="DJ146" s="2" t="s">
        <v>3</v>
      </c>
      <c r="DK146" s="2" t="s">
        <v>3</v>
      </c>
      <c r="DL146" s="2" t="s">
        <v>3</v>
      </c>
      <c r="DM146" s="2" t="s">
        <v>3</v>
      </c>
      <c r="DN146" s="2">
        <v>0</v>
      </c>
      <c r="DO146" s="2">
        <v>0</v>
      </c>
      <c r="DP146" s="2">
        <v>1</v>
      </c>
      <c r="DQ146" s="2">
        <v>1</v>
      </c>
      <c r="DR146" s="2"/>
      <c r="DS146" s="2"/>
      <c r="DT146" s="2"/>
      <c r="DU146" s="2">
        <v>1003</v>
      </c>
      <c r="DV146" s="2" t="s">
        <v>34</v>
      </c>
      <c r="DW146" s="2" t="s">
        <v>34</v>
      </c>
      <c r="DX146" s="2">
        <v>1</v>
      </c>
      <c r="DY146" s="2"/>
      <c r="DZ146" s="2" t="s">
        <v>3</v>
      </c>
      <c r="EA146" s="2" t="s">
        <v>3</v>
      </c>
      <c r="EB146" s="2" t="s">
        <v>3</v>
      </c>
      <c r="EC146" s="2" t="s">
        <v>3</v>
      </c>
      <c r="ED146" s="2"/>
      <c r="EE146" s="2">
        <v>58807897</v>
      </c>
      <c r="EF146" s="2">
        <v>30</v>
      </c>
      <c r="EG146" s="2" t="s">
        <v>27</v>
      </c>
      <c r="EH146" s="2">
        <v>0</v>
      </c>
      <c r="EI146" s="2" t="s">
        <v>3</v>
      </c>
      <c r="EJ146" s="2">
        <v>1</v>
      </c>
      <c r="EK146" s="2">
        <v>21</v>
      </c>
      <c r="EL146" s="2" t="s">
        <v>28</v>
      </c>
      <c r="EM146" s="2" t="s">
        <v>29</v>
      </c>
      <c r="EN146" s="2"/>
      <c r="EO146" s="2" t="s">
        <v>3</v>
      </c>
      <c r="EP146" s="2"/>
      <c r="EQ146" s="2">
        <v>0</v>
      </c>
      <c r="ER146" s="2">
        <v>115.72</v>
      </c>
      <c r="ES146" s="2">
        <v>115.72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>
        <v>0</v>
      </c>
      <c r="FR146" s="2">
        <v>0</v>
      </c>
      <c r="FS146" s="2">
        <v>0</v>
      </c>
      <c r="FT146" s="2"/>
      <c r="FU146" s="2"/>
      <c r="FV146" s="2"/>
      <c r="FW146" s="2"/>
      <c r="FX146" s="2">
        <v>109</v>
      </c>
      <c r="FY146" s="2">
        <v>61</v>
      </c>
      <c r="FZ146" s="2"/>
      <c r="GA146" s="2" t="s">
        <v>3</v>
      </c>
      <c r="GB146" s="2"/>
      <c r="GC146" s="2"/>
      <c r="GD146" s="2">
        <v>1</v>
      </c>
      <c r="GE146" s="2"/>
      <c r="GF146" s="2">
        <v>-1535580771</v>
      </c>
      <c r="GG146" s="2">
        <v>2</v>
      </c>
      <c r="GH146" s="2">
        <v>1</v>
      </c>
      <c r="GI146" s="2">
        <v>-2</v>
      </c>
      <c r="GJ146" s="2">
        <v>0</v>
      </c>
      <c r="GK146" s="2">
        <v>0</v>
      </c>
      <c r="GL146" s="2">
        <f t="shared" si="191"/>
        <v>0</v>
      </c>
      <c r="GM146" s="2">
        <f t="shared" si="192"/>
        <v>578.6</v>
      </c>
      <c r="GN146" s="2">
        <f t="shared" si="193"/>
        <v>578.6</v>
      </c>
      <c r="GO146" s="2">
        <f t="shared" si="194"/>
        <v>0</v>
      </c>
      <c r="GP146" s="2">
        <f t="shared" si="195"/>
        <v>0</v>
      </c>
      <c r="GQ146" s="2"/>
      <c r="GR146" s="2">
        <v>0</v>
      </c>
      <c r="GS146" s="2">
        <v>3</v>
      </c>
      <c r="GT146" s="2">
        <v>0</v>
      </c>
      <c r="GU146" s="2" t="s">
        <v>3</v>
      </c>
      <c r="GV146" s="2">
        <f t="shared" si="196"/>
        <v>0</v>
      </c>
      <c r="GW146" s="2">
        <v>1</v>
      </c>
      <c r="GX146" s="2">
        <f t="shared" si="197"/>
        <v>0</v>
      </c>
      <c r="GY146" s="2"/>
      <c r="GZ146" s="2"/>
      <c r="HA146" s="2">
        <v>0</v>
      </c>
      <c r="HB146" s="2">
        <v>0</v>
      </c>
      <c r="HC146" s="2">
        <f t="shared" si="198"/>
        <v>0</v>
      </c>
      <c r="HD146" s="2"/>
      <c r="HE146" s="2" t="s">
        <v>3</v>
      </c>
      <c r="HF146" s="2" t="s">
        <v>3</v>
      </c>
      <c r="HG146" s="2"/>
      <c r="HH146" s="2"/>
      <c r="HI146" s="2"/>
      <c r="HJ146" s="2"/>
      <c r="HK146" s="2"/>
      <c r="HL146" s="2"/>
      <c r="HM146" s="2" t="s">
        <v>3</v>
      </c>
      <c r="HN146" s="2" t="s">
        <v>3</v>
      </c>
      <c r="HO146" s="2" t="s">
        <v>3</v>
      </c>
      <c r="HP146" s="2" t="s">
        <v>3</v>
      </c>
      <c r="HQ146" s="2" t="s">
        <v>3</v>
      </c>
      <c r="HR146" s="2"/>
      <c r="HS146" s="2">
        <v>0</v>
      </c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>
        <v>0</v>
      </c>
      <c r="IL146" s="2"/>
      <c r="IM146" s="2"/>
      <c r="IN146" s="2"/>
      <c r="IO146" s="2"/>
      <c r="IP146" s="2"/>
      <c r="IQ146" s="2"/>
      <c r="IR146" s="2"/>
      <c r="IS146" s="2"/>
      <c r="IT146" s="2"/>
      <c r="IU146" s="2"/>
    </row>
    <row r="147" spans="1:255" x14ac:dyDescent="0.2">
      <c r="A147">
        <v>18</v>
      </c>
      <c r="B147">
        <v>1</v>
      </c>
      <c r="C147">
        <v>416</v>
      </c>
      <c r="E147" t="s">
        <v>175</v>
      </c>
      <c r="F147" t="s">
        <v>176</v>
      </c>
      <c r="G147" t="s">
        <v>177</v>
      </c>
      <c r="H147" t="s">
        <v>34</v>
      </c>
      <c r="I147">
        <f>I145*J147</f>
        <v>5</v>
      </c>
      <c r="J147">
        <v>100</v>
      </c>
      <c r="K147">
        <v>100</v>
      </c>
      <c r="O147">
        <f t="shared" si="168"/>
        <v>3778.26</v>
      </c>
      <c r="P147">
        <f t="shared" si="169"/>
        <v>3778.26</v>
      </c>
      <c r="Q147">
        <f>(ROUND((ROUND(((ET147)*AV147*I147),2)*BB147),2)+ROUND((ROUND(((AE147-(EU147))*AV147*I147),2)*BS147),2))</f>
        <v>0</v>
      </c>
      <c r="R147">
        <f t="shared" si="170"/>
        <v>0</v>
      </c>
      <c r="S147">
        <f t="shared" si="171"/>
        <v>0</v>
      </c>
      <c r="T147">
        <f t="shared" si="172"/>
        <v>0</v>
      </c>
      <c r="U147">
        <f t="shared" si="173"/>
        <v>0</v>
      </c>
      <c r="V147">
        <f t="shared" si="174"/>
        <v>0</v>
      </c>
      <c r="W147">
        <f t="shared" si="175"/>
        <v>0</v>
      </c>
      <c r="X147">
        <f t="shared" si="176"/>
        <v>0</v>
      </c>
      <c r="Y147">
        <f t="shared" si="177"/>
        <v>0</v>
      </c>
      <c r="AA147">
        <v>59204059</v>
      </c>
      <c r="AB147">
        <f t="shared" si="178"/>
        <v>115.72</v>
      </c>
      <c r="AC147">
        <f t="shared" si="165"/>
        <v>115.72</v>
      </c>
      <c r="AD147">
        <f>ROUND((((ET147)-(EU147))+AE147),6)</f>
        <v>0</v>
      </c>
      <c r="AE147">
        <f t="shared" si="205"/>
        <v>0</v>
      </c>
      <c r="AF147">
        <f t="shared" si="205"/>
        <v>0</v>
      </c>
      <c r="AG147">
        <f t="shared" si="179"/>
        <v>0</v>
      </c>
      <c r="AH147">
        <f t="shared" si="206"/>
        <v>0</v>
      </c>
      <c r="AI147">
        <f t="shared" si="206"/>
        <v>0</v>
      </c>
      <c r="AJ147">
        <f t="shared" si="180"/>
        <v>0</v>
      </c>
      <c r="AK147">
        <v>115.72</v>
      </c>
      <c r="AL147">
        <v>115.72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109</v>
      </c>
      <c r="AU147">
        <v>61</v>
      </c>
      <c r="AV147">
        <v>1</v>
      </c>
      <c r="AW147">
        <v>1</v>
      </c>
      <c r="AZ147">
        <v>1</v>
      </c>
      <c r="BA147">
        <v>1</v>
      </c>
      <c r="BB147">
        <v>1</v>
      </c>
      <c r="BC147">
        <v>6.53</v>
      </c>
      <c r="BD147" t="s">
        <v>3</v>
      </c>
      <c r="BE147" t="s">
        <v>3</v>
      </c>
      <c r="BF147" t="s">
        <v>3</v>
      </c>
      <c r="BG147" t="s">
        <v>3</v>
      </c>
      <c r="BH147">
        <v>3</v>
      </c>
      <c r="BI147">
        <v>1</v>
      </c>
      <c r="BJ147" t="s">
        <v>178</v>
      </c>
      <c r="BM147">
        <v>21</v>
      </c>
      <c r="BN147">
        <v>0</v>
      </c>
      <c r="BO147" t="s">
        <v>176</v>
      </c>
      <c r="BP147">
        <v>1</v>
      </c>
      <c r="BQ147">
        <v>30</v>
      </c>
      <c r="BR147">
        <v>0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 t="s">
        <v>3</v>
      </c>
      <c r="BZ147">
        <v>109</v>
      </c>
      <c r="CA147">
        <v>61</v>
      </c>
      <c r="CB147" t="s">
        <v>3</v>
      </c>
      <c r="CE147">
        <v>30</v>
      </c>
      <c r="CF147">
        <v>0</v>
      </c>
      <c r="CG147">
        <v>0</v>
      </c>
      <c r="CM147">
        <v>0</v>
      </c>
      <c r="CN147" t="s">
        <v>3</v>
      </c>
      <c r="CO147">
        <v>0</v>
      </c>
      <c r="CP147">
        <f t="shared" si="181"/>
        <v>3778.26</v>
      </c>
      <c r="CQ147">
        <f t="shared" si="182"/>
        <v>755.65</v>
      </c>
      <c r="CR147">
        <f>(ROUND((ROUND(((ET147)*AV147*1),2)*BB147),2)+ROUND((ROUND(((AE147-(EU147))*AV147*1),2)*BS147),2))</f>
        <v>0</v>
      </c>
      <c r="CS147">
        <f t="shared" si="183"/>
        <v>0</v>
      </c>
      <c r="CT147">
        <f t="shared" si="184"/>
        <v>0</v>
      </c>
      <c r="CU147">
        <f t="shared" si="185"/>
        <v>0</v>
      </c>
      <c r="CV147">
        <f t="shared" si="186"/>
        <v>0</v>
      </c>
      <c r="CW147">
        <f t="shared" si="187"/>
        <v>0</v>
      </c>
      <c r="CX147">
        <f t="shared" si="188"/>
        <v>0</v>
      </c>
      <c r="CY147">
        <f t="shared" si="189"/>
        <v>0</v>
      </c>
      <c r="CZ147">
        <f t="shared" si="190"/>
        <v>0</v>
      </c>
      <c r="DC147" t="s">
        <v>3</v>
      </c>
      <c r="DD147" t="s">
        <v>3</v>
      </c>
      <c r="DE147" t="s">
        <v>3</v>
      </c>
      <c r="DF147" t="s">
        <v>3</v>
      </c>
      <c r="DG147" t="s">
        <v>3</v>
      </c>
      <c r="DH147" t="s">
        <v>3</v>
      </c>
      <c r="DI147" t="s">
        <v>3</v>
      </c>
      <c r="DJ147" t="s">
        <v>3</v>
      </c>
      <c r="DK147" t="s">
        <v>3</v>
      </c>
      <c r="DL147" t="s">
        <v>3</v>
      </c>
      <c r="DM147" t="s">
        <v>3</v>
      </c>
      <c r="DN147">
        <v>0</v>
      </c>
      <c r="DO147">
        <v>0</v>
      </c>
      <c r="DP147">
        <v>1</v>
      </c>
      <c r="DQ147">
        <v>1</v>
      </c>
      <c r="DU147">
        <v>1003</v>
      </c>
      <c r="DV147" t="s">
        <v>34</v>
      </c>
      <c r="DW147" t="s">
        <v>34</v>
      </c>
      <c r="DX147">
        <v>1</v>
      </c>
      <c r="DZ147" t="s">
        <v>3</v>
      </c>
      <c r="EA147" t="s">
        <v>3</v>
      </c>
      <c r="EB147" t="s">
        <v>3</v>
      </c>
      <c r="EC147" t="s">
        <v>3</v>
      </c>
      <c r="EE147">
        <v>58807897</v>
      </c>
      <c r="EF147">
        <v>30</v>
      </c>
      <c r="EG147" t="s">
        <v>27</v>
      </c>
      <c r="EH147">
        <v>0</v>
      </c>
      <c r="EI147" t="s">
        <v>3</v>
      </c>
      <c r="EJ147">
        <v>1</v>
      </c>
      <c r="EK147">
        <v>21</v>
      </c>
      <c r="EL147" t="s">
        <v>28</v>
      </c>
      <c r="EM147" t="s">
        <v>29</v>
      </c>
      <c r="EO147" t="s">
        <v>3</v>
      </c>
      <c r="EQ147">
        <v>0</v>
      </c>
      <c r="ER147">
        <v>115.72</v>
      </c>
      <c r="ES147">
        <v>115.72</v>
      </c>
      <c r="ET147">
        <v>0</v>
      </c>
      <c r="EU147">
        <v>0</v>
      </c>
      <c r="EV147">
        <v>0</v>
      </c>
      <c r="EW147">
        <v>0</v>
      </c>
      <c r="EX147">
        <v>0</v>
      </c>
      <c r="FQ147">
        <v>0</v>
      </c>
      <c r="FR147">
        <v>0</v>
      </c>
      <c r="FS147">
        <v>0</v>
      </c>
      <c r="FX147">
        <v>109</v>
      </c>
      <c r="FY147">
        <v>61</v>
      </c>
      <c r="GA147" t="s">
        <v>3</v>
      </c>
      <c r="GD147">
        <v>1</v>
      </c>
      <c r="GF147">
        <v>-1535580771</v>
      </c>
      <c r="GG147">
        <v>2</v>
      </c>
      <c r="GH147">
        <v>1</v>
      </c>
      <c r="GI147">
        <v>2</v>
      </c>
      <c r="GJ147">
        <v>0</v>
      </c>
      <c r="GK147">
        <v>0</v>
      </c>
      <c r="GL147">
        <f t="shared" si="191"/>
        <v>0</v>
      </c>
      <c r="GM147">
        <f t="shared" si="192"/>
        <v>3778.26</v>
      </c>
      <c r="GN147">
        <f t="shared" si="193"/>
        <v>3778.26</v>
      </c>
      <c r="GO147">
        <f t="shared" si="194"/>
        <v>0</v>
      </c>
      <c r="GP147">
        <f t="shared" si="195"/>
        <v>0</v>
      </c>
      <c r="GR147">
        <v>0</v>
      </c>
      <c r="GS147">
        <v>3</v>
      </c>
      <c r="GT147">
        <v>0</v>
      </c>
      <c r="GU147" t="s">
        <v>3</v>
      </c>
      <c r="GV147">
        <f t="shared" si="196"/>
        <v>0</v>
      </c>
      <c r="GW147">
        <v>1</v>
      </c>
      <c r="GX147">
        <f t="shared" si="197"/>
        <v>0</v>
      </c>
      <c r="HA147">
        <v>0</v>
      </c>
      <c r="HB147">
        <v>0</v>
      </c>
      <c r="HC147">
        <f t="shared" si="198"/>
        <v>0</v>
      </c>
      <c r="HE147" t="s">
        <v>3</v>
      </c>
      <c r="HF147" t="s">
        <v>3</v>
      </c>
      <c r="HM147" t="s">
        <v>3</v>
      </c>
      <c r="HN147" t="s">
        <v>3</v>
      </c>
      <c r="HO147" t="s">
        <v>3</v>
      </c>
      <c r="HP147" t="s">
        <v>3</v>
      </c>
      <c r="HQ147" t="s">
        <v>3</v>
      </c>
      <c r="HS147">
        <v>0</v>
      </c>
      <c r="IK147">
        <v>0</v>
      </c>
    </row>
    <row r="148" spans="1:255" x14ac:dyDescent="0.2">
      <c r="A148" s="2">
        <v>18</v>
      </c>
      <c r="B148" s="2">
        <v>1</v>
      </c>
      <c r="C148" s="2">
        <v>405</v>
      </c>
      <c r="D148" s="2"/>
      <c r="E148" s="2" t="s">
        <v>179</v>
      </c>
      <c r="F148" s="2" t="s">
        <v>87</v>
      </c>
      <c r="G148" s="2" t="s">
        <v>148</v>
      </c>
      <c r="H148" s="2" t="s">
        <v>39</v>
      </c>
      <c r="I148" s="2">
        <f>I144*J148</f>
        <v>2</v>
      </c>
      <c r="J148" s="2">
        <v>40</v>
      </c>
      <c r="K148" s="2">
        <v>40</v>
      </c>
      <c r="L148" s="2"/>
      <c r="M148" s="2"/>
      <c r="N148" s="2"/>
      <c r="O148" s="2">
        <f t="shared" si="168"/>
        <v>45.42</v>
      </c>
      <c r="P148" s="2">
        <f t="shared" si="169"/>
        <v>45.42</v>
      </c>
      <c r="Q148" s="2">
        <f>(ROUND((ROUND(((ET148)*AV148*I148),2)*BB148),2)+ROUND((ROUND(((AE148-(EU148))*AV148*I148),2)*BS148),2))</f>
        <v>0</v>
      </c>
      <c r="R148" s="2">
        <f t="shared" si="170"/>
        <v>0</v>
      </c>
      <c r="S148" s="2">
        <f t="shared" si="171"/>
        <v>0</v>
      </c>
      <c r="T148" s="2">
        <f t="shared" si="172"/>
        <v>0</v>
      </c>
      <c r="U148" s="2">
        <f t="shared" si="173"/>
        <v>0</v>
      </c>
      <c r="V148" s="2">
        <f t="shared" si="174"/>
        <v>0</v>
      </c>
      <c r="W148" s="2">
        <f t="shared" si="175"/>
        <v>0</v>
      </c>
      <c r="X148" s="2">
        <f t="shared" si="176"/>
        <v>0</v>
      </c>
      <c r="Y148" s="2">
        <f t="shared" si="177"/>
        <v>0</v>
      </c>
      <c r="Z148" s="2"/>
      <c r="AA148" s="2">
        <v>59204062</v>
      </c>
      <c r="AB148" s="2">
        <f t="shared" si="178"/>
        <v>22.71</v>
      </c>
      <c r="AC148" s="2">
        <f t="shared" si="165"/>
        <v>22.71</v>
      </c>
      <c r="AD148" s="2">
        <f>ROUND((((ET148)-(EU148))+AE148),6)</f>
        <v>0</v>
      </c>
      <c r="AE148" s="2">
        <f t="shared" si="205"/>
        <v>0</v>
      </c>
      <c r="AF148" s="2">
        <f t="shared" si="205"/>
        <v>0</v>
      </c>
      <c r="AG148" s="2">
        <f t="shared" si="179"/>
        <v>0</v>
      </c>
      <c r="AH148" s="2">
        <f t="shared" si="206"/>
        <v>0</v>
      </c>
      <c r="AI148" s="2">
        <f t="shared" si="206"/>
        <v>0</v>
      </c>
      <c r="AJ148" s="2">
        <f t="shared" si="180"/>
        <v>0</v>
      </c>
      <c r="AK148" s="2">
        <v>22.71</v>
      </c>
      <c r="AL148" s="2">
        <v>22.71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109</v>
      </c>
      <c r="AU148" s="2">
        <v>61</v>
      </c>
      <c r="AV148" s="2">
        <v>1</v>
      </c>
      <c r="AW148" s="2">
        <v>1</v>
      </c>
      <c r="AX148" s="2"/>
      <c r="AY148" s="2"/>
      <c r="AZ148" s="2">
        <v>1</v>
      </c>
      <c r="BA148" s="2">
        <v>1</v>
      </c>
      <c r="BB148" s="2">
        <v>1</v>
      </c>
      <c r="BC148" s="2">
        <v>1</v>
      </c>
      <c r="BD148" s="2" t="s">
        <v>3</v>
      </c>
      <c r="BE148" s="2" t="s">
        <v>3</v>
      </c>
      <c r="BF148" s="2" t="s">
        <v>3</v>
      </c>
      <c r="BG148" s="2" t="s">
        <v>3</v>
      </c>
      <c r="BH148" s="2">
        <v>3</v>
      </c>
      <c r="BI148" s="2">
        <v>1</v>
      </c>
      <c r="BJ148" s="2" t="s">
        <v>89</v>
      </c>
      <c r="BK148" s="2"/>
      <c r="BL148" s="2"/>
      <c r="BM148" s="2">
        <v>21</v>
      </c>
      <c r="BN148" s="2">
        <v>0</v>
      </c>
      <c r="BO148" s="2" t="s">
        <v>3</v>
      </c>
      <c r="BP148" s="2">
        <v>0</v>
      </c>
      <c r="BQ148" s="2">
        <v>30</v>
      </c>
      <c r="BR148" s="2">
        <v>0</v>
      </c>
      <c r="BS148" s="2">
        <v>1</v>
      </c>
      <c r="BT148" s="2">
        <v>1</v>
      </c>
      <c r="BU148" s="2">
        <v>1</v>
      </c>
      <c r="BV148" s="2">
        <v>1</v>
      </c>
      <c r="BW148" s="2">
        <v>1</v>
      </c>
      <c r="BX148" s="2">
        <v>1</v>
      </c>
      <c r="BY148" s="2" t="s">
        <v>3</v>
      </c>
      <c r="BZ148" s="2">
        <v>109</v>
      </c>
      <c r="CA148" s="2">
        <v>61</v>
      </c>
      <c r="CB148" s="2" t="s">
        <v>3</v>
      </c>
      <c r="CC148" s="2"/>
      <c r="CD148" s="2"/>
      <c r="CE148" s="2">
        <v>30</v>
      </c>
      <c r="CF148" s="2">
        <v>0</v>
      </c>
      <c r="CG148" s="2">
        <v>0</v>
      </c>
      <c r="CH148" s="2"/>
      <c r="CI148" s="2"/>
      <c r="CJ148" s="2"/>
      <c r="CK148" s="2"/>
      <c r="CL148" s="2"/>
      <c r="CM148" s="2">
        <v>0</v>
      </c>
      <c r="CN148" s="2" t="s">
        <v>3</v>
      </c>
      <c r="CO148" s="2">
        <v>0</v>
      </c>
      <c r="CP148" s="2">
        <f t="shared" si="181"/>
        <v>45.42</v>
      </c>
      <c r="CQ148" s="2">
        <f t="shared" si="182"/>
        <v>22.71</v>
      </c>
      <c r="CR148" s="2">
        <f>(ROUND((ROUND(((ET148)*AV148*1),2)*BB148),2)+ROUND((ROUND(((AE148-(EU148))*AV148*1),2)*BS148),2))</f>
        <v>0</v>
      </c>
      <c r="CS148" s="2">
        <f t="shared" si="183"/>
        <v>0</v>
      </c>
      <c r="CT148" s="2">
        <f t="shared" si="184"/>
        <v>0</v>
      </c>
      <c r="CU148" s="2">
        <f t="shared" si="185"/>
        <v>0</v>
      </c>
      <c r="CV148" s="2">
        <f t="shared" si="186"/>
        <v>0</v>
      </c>
      <c r="CW148" s="2">
        <f t="shared" si="187"/>
        <v>0</v>
      </c>
      <c r="CX148" s="2">
        <f t="shared" si="188"/>
        <v>0</v>
      </c>
      <c r="CY148" s="2">
        <f t="shared" si="189"/>
        <v>0</v>
      </c>
      <c r="CZ148" s="2">
        <f t="shared" si="190"/>
        <v>0</v>
      </c>
      <c r="DA148" s="2"/>
      <c r="DB148" s="2"/>
      <c r="DC148" s="2" t="s">
        <v>3</v>
      </c>
      <c r="DD148" s="2" t="s">
        <v>3</v>
      </c>
      <c r="DE148" s="2" t="s">
        <v>3</v>
      </c>
      <c r="DF148" s="2" t="s">
        <v>3</v>
      </c>
      <c r="DG148" s="2" t="s">
        <v>3</v>
      </c>
      <c r="DH148" s="2" t="s">
        <v>3</v>
      </c>
      <c r="DI148" s="2" t="s">
        <v>3</v>
      </c>
      <c r="DJ148" s="2" t="s">
        <v>3</v>
      </c>
      <c r="DK148" s="2" t="s">
        <v>3</v>
      </c>
      <c r="DL148" s="2" t="s">
        <v>3</v>
      </c>
      <c r="DM148" s="2" t="s">
        <v>3</v>
      </c>
      <c r="DN148" s="2">
        <v>0</v>
      </c>
      <c r="DO148" s="2">
        <v>0</v>
      </c>
      <c r="DP148" s="2">
        <v>1</v>
      </c>
      <c r="DQ148" s="2">
        <v>1</v>
      </c>
      <c r="DR148" s="2"/>
      <c r="DS148" s="2"/>
      <c r="DT148" s="2"/>
      <c r="DU148" s="2">
        <v>1010</v>
      </c>
      <c r="DV148" s="2" t="s">
        <v>39</v>
      </c>
      <c r="DW148" s="2" t="s">
        <v>39</v>
      </c>
      <c r="DX148" s="2">
        <v>1</v>
      </c>
      <c r="DY148" s="2"/>
      <c r="DZ148" s="2" t="s">
        <v>3</v>
      </c>
      <c r="EA148" s="2" t="s">
        <v>3</v>
      </c>
      <c r="EB148" s="2" t="s">
        <v>3</v>
      </c>
      <c r="EC148" s="2" t="s">
        <v>3</v>
      </c>
      <c r="ED148" s="2"/>
      <c r="EE148" s="2">
        <v>58807897</v>
      </c>
      <c r="EF148" s="2">
        <v>30</v>
      </c>
      <c r="EG148" s="2" t="s">
        <v>27</v>
      </c>
      <c r="EH148" s="2">
        <v>0</v>
      </c>
      <c r="EI148" s="2" t="s">
        <v>3</v>
      </c>
      <c r="EJ148" s="2">
        <v>1</v>
      </c>
      <c r="EK148" s="2">
        <v>21</v>
      </c>
      <c r="EL148" s="2" t="s">
        <v>28</v>
      </c>
      <c r="EM148" s="2" t="s">
        <v>29</v>
      </c>
      <c r="EN148" s="2"/>
      <c r="EO148" s="2" t="s">
        <v>3</v>
      </c>
      <c r="EP148" s="2"/>
      <c r="EQ148" s="2">
        <v>0</v>
      </c>
      <c r="ER148" s="2">
        <v>22.71</v>
      </c>
      <c r="ES148" s="2">
        <v>22.71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>
        <v>0</v>
      </c>
      <c r="FR148" s="2">
        <v>0</v>
      </c>
      <c r="FS148" s="2">
        <v>0</v>
      </c>
      <c r="FT148" s="2"/>
      <c r="FU148" s="2"/>
      <c r="FV148" s="2"/>
      <c r="FW148" s="2"/>
      <c r="FX148" s="2">
        <v>109</v>
      </c>
      <c r="FY148" s="2">
        <v>61</v>
      </c>
      <c r="FZ148" s="2"/>
      <c r="GA148" s="2" t="s">
        <v>3</v>
      </c>
      <c r="GB148" s="2"/>
      <c r="GC148" s="2"/>
      <c r="GD148" s="2">
        <v>1</v>
      </c>
      <c r="GE148" s="2"/>
      <c r="GF148" s="2">
        <v>-925062224</v>
      </c>
      <c r="GG148" s="2">
        <v>2</v>
      </c>
      <c r="GH148" s="2">
        <v>1</v>
      </c>
      <c r="GI148" s="2">
        <v>-2</v>
      </c>
      <c r="GJ148" s="2">
        <v>0</v>
      </c>
      <c r="GK148" s="2">
        <v>0</v>
      </c>
      <c r="GL148" s="2">
        <f t="shared" si="191"/>
        <v>0</v>
      </c>
      <c r="GM148" s="2">
        <f t="shared" si="192"/>
        <v>45.42</v>
      </c>
      <c r="GN148" s="2">
        <f t="shared" si="193"/>
        <v>45.42</v>
      </c>
      <c r="GO148" s="2">
        <f t="shared" si="194"/>
        <v>0</v>
      </c>
      <c r="GP148" s="2">
        <f t="shared" si="195"/>
        <v>0</v>
      </c>
      <c r="GQ148" s="2"/>
      <c r="GR148" s="2">
        <v>0</v>
      </c>
      <c r="GS148" s="2">
        <v>3</v>
      </c>
      <c r="GT148" s="2">
        <v>0</v>
      </c>
      <c r="GU148" s="2" t="s">
        <v>3</v>
      </c>
      <c r="GV148" s="2">
        <f t="shared" si="196"/>
        <v>0</v>
      </c>
      <c r="GW148" s="2">
        <v>1</v>
      </c>
      <c r="GX148" s="2">
        <f t="shared" si="197"/>
        <v>0</v>
      </c>
      <c r="GY148" s="2"/>
      <c r="GZ148" s="2"/>
      <c r="HA148" s="2">
        <v>0</v>
      </c>
      <c r="HB148" s="2">
        <v>0</v>
      </c>
      <c r="HC148" s="2">
        <f t="shared" si="198"/>
        <v>0</v>
      </c>
      <c r="HD148" s="2"/>
      <c r="HE148" s="2" t="s">
        <v>3</v>
      </c>
      <c r="HF148" s="2" t="s">
        <v>3</v>
      </c>
      <c r="HG148" s="2"/>
      <c r="HH148" s="2"/>
      <c r="HI148" s="2"/>
      <c r="HJ148" s="2"/>
      <c r="HK148" s="2"/>
      <c r="HL148" s="2"/>
      <c r="HM148" s="2" t="s">
        <v>3</v>
      </c>
      <c r="HN148" s="2" t="s">
        <v>3</v>
      </c>
      <c r="HO148" s="2" t="s">
        <v>3</v>
      </c>
      <c r="HP148" s="2" t="s">
        <v>3</v>
      </c>
      <c r="HQ148" s="2" t="s">
        <v>3</v>
      </c>
      <c r="HR148" s="2"/>
      <c r="HS148" s="2">
        <v>0</v>
      </c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>
        <v>0</v>
      </c>
      <c r="IL148" s="2"/>
      <c r="IM148" s="2"/>
      <c r="IN148" s="2"/>
      <c r="IO148" s="2"/>
      <c r="IP148" s="2"/>
      <c r="IQ148" s="2"/>
      <c r="IR148" s="2"/>
      <c r="IS148" s="2"/>
      <c r="IT148" s="2"/>
      <c r="IU148" s="2"/>
    </row>
    <row r="149" spans="1:255" x14ac:dyDescent="0.2">
      <c r="A149">
        <v>18</v>
      </c>
      <c r="B149">
        <v>1</v>
      </c>
      <c r="C149">
        <v>415</v>
      </c>
      <c r="E149" t="s">
        <v>179</v>
      </c>
      <c r="F149" t="s">
        <v>87</v>
      </c>
      <c r="G149" t="s">
        <v>148</v>
      </c>
      <c r="H149" t="s">
        <v>39</v>
      </c>
      <c r="I149">
        <f>I145*J149</f>
        <v>2</v>
      </c>
      <c r="J149">
        <v>40</v>
      </c>
      <c r="K149">
        <v>40</v>
      </c>
      <c r="O149">
        <f t="shared" si="168"/>
        <v>133.08000000000001</v>
      </c>
      <c r="P149">
        <f t="shared" si="169"/>
        <v>133.08000000000001</v>
      </c>
      <c r="Q149">
        <f>(ROUND((ROUND(((ET149)*AV149*I149),2)*BB149),2)+ROUND((ROUND(((AE149-(EU149))*AV149*I149),2)*BS149),2))</f>
        <v>0</v>
      </c>
      <c r="R149">
        <f t="shared" si="170"/>
        <v>0</v>
      </c>
      <c r="S149">
        <f t="shared" si="171"/>
        <v>0</v>
      </c>
      <c r="T149">
        <f t="shared" si="172"/>
        <v>0</v>
      </c>
      <c r="U149">
        <f t="shared" si="173"/>
        <v>0</v>
      </c>
      <c r="V149">
        <f t="shared" si="174"/>
        <v>0</v>
      </c>
      <c r="W149">
        <f t="shared" si="175"/>
        <v>0</v>
      </c>
      <c r="X149">
        <f t="shared" si="176"/>
        <v>0</v>
      </c>
      <c r="Y149">
        <f t="shared" si="177"/>
        <v>0</v>
      </c>
      <c r="AA149">
        <v>59204059</v>
      </c>
      <c r="AB149">
        <f t="shared" si="178"/>
        <v>22.71</v>
      </c>
      <c r="AC149">
        <f t="shared" si="165"/>
        <v>22.71</v>
      </c>
      <c r="AD149">
        <f>ROUND((((ET149)-(EU149))+AE149),6)</f>
        <v>0</v>
      </c>
      <c r="AE149">
        <f t="shared" si="205"/>
        <v>0</v>
      </c>
      <c r="AF149">
        <f t="shared" si="205"/>
        <v>0</v>
      </c>
      <c r="AG149">
        <f t="shared" si="179"/>
        <v>0</v>
      </c>
      <c r="AH149">
        <f t="shared" si="206"/>
        <v>0</v>
      </c>
      <c r="AI149">
        <f t="shared" si="206"/>
        <v>0</v>
      </c>
      <c r="AJ149">
        <f t="shared" si="180"/>
        <v>0</v>
      </c>
      <c r="AK149">
        <v>22.71</v>
      </c>
      <c r="AL149">
        <v>22.71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109</v>
      </c>
      <c r="AU149">
        <v>61</v>
      </c>
      <c r="AV149">
        <v>1</v>
      </c>
      <c r="AW149">
        <v>1</v>
      </c>
      <c r="AZ149">
        <v>1</v>
      </c>
      <c r="BA149">
        <v>1</v>
      </c>
      <c r="BB149">
        <v>1</v>
      </c>
      <c r="BC149">
        <v>2.93</v>
      </c>
      <c r="BD149" t="s">
        <v>3</v>
      </c>
      <c r="BE149" t="s">
        <v>3</v>
      </c>
      <c r="BF149" t="s">
        <v>3</v>
      </c>
      <c r="BG149" t="s">
        <v>3</v>
      </c>
      <c r="BH149">
        <v>3</v>
      </c>
      <c r="BI149">
        <v>1</v>
      </c>
      <c r="BJ149" t="s">
        <v>89</v>
      </c>
      <c r="BM149">
        <v>21</v>
      </c>
      <c r="BN149">
        <v>0</v>
      </c>
      <c r="BO149" t="s">
        <v>87</v>
      </c>
      <c r="BP149">
        <v>1</v>
      </c>
      <c r="BQ149">
        <v>30</v>
      </c>
      <c r="BR149">
        <v>0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 t="s">
        <v>3</v>
      </c>
      <c r="BZ149">
        <v>109</v>
      </c>
      <c r="CA149">
        <v>61</v>
      </c>
      <c r="CB149" t="s">
        <v>3</v>
      </c>
      <c r="CE149">
        <v>30</v>
      </c>
      <c r="CF149">
        <v>0</v>
      </c>
      <c r="CG149">
        <v>0</v>
      </c>
      <c r="CM149">
        <v>0</v>
      </c>
      <c r="CN149" t="s">
        <v>3</v>
      </c>
      <c r="CO149">
        <v>0</v>
      </c>
      <c r="CP149">
        <f t="shared" si="181"/>
        <v>133.08000000000001</v>
      </c>
      <c r="CQ149">
        <f t="shared" si="182"/>
        <v>66.540000000000006</v>
      </c>
      <c r="CR149">
        <f>(ROUND((ROUND(((ET149)*AV149*1),2)*BB149),2)+ROUND((ROUND(((AE149-(EU149))*AV149*1),2)*BS149),2))</f>
        <v>0</v>
      </c>
      <c r="CS149">
        <f t="shared" si="183"/>
        <v>0</v>
      </c>
      <c r="CT149">
        <f t="shared" si="184"/>
        <v>0</v>
      </c>
      <c r="CU149">
        <f t="shared" si="185"/>
        <v>0</v>
      </c>
      <c r="CV149">
        <f t="shared" si="186"/>
        <v>0</v>
      </c>
      <c r="CW149">
        <f t="shared" si="187"/>
        <v>0</v>
      </c>
      <c r="CX149">
        <f t="shared" si="188"/>
        <v>0</v>
      </c>
      <c r="CY149">
        <f t="shared" si="189"/>
        <v>0</v>
      </c>
      <c r="CZ149">
        <f t="shared" si="190"/>
        <v>0</v>
      </c>
      <c r="DC149" t="s">
        <v>3</v>
      </c>
      <c r="DD149" t="s">
        <v>3</v>
      </c>
      <c r="DE149" t="s">
        <v>3</v>
      </c>
      <c r="DF149" t="s">
        <v>3</v>
      </c>
      <c r="DG149" t="s">
        <v>3</v>
      </c>
      <c r="DH149" t="s">
        <v>3</v>
      </c>
      <c r="DI149" t="s">
        <v>3</v>
      </c>
      <c r="DJ149" t="s">
        <v>3</v>
      </c>
      <c r="DK149" t="s">
        <v>3</v>
      </c>
      <c r="DL149" t="s">
        <v>3</v>
      </c>
      <c r="DM149" t="s">
        <v>3</v>
      </c>
      <c r="DN149">
        <v>0</v>
      </c>
      <c r="DO149">
        <v>0</v>
      </c>
      <c r="DP149">
        <v>1</v>
      </c>
      <c r="DQ149">
        <v>1</v>
      </c>
      <c r="DU149">
        <v>1010</v>
      </c>
      <c r="DV149" t="s">
        <v>39</v>
      </c>
      <c r="DW149" t="s">
        <v>39</v>
      </c>
      <c r="DX149">
        <v>1</v>
      </c>
      <c r="DZ149" t="s">
        <v>3</v>
      </c>
      <c r="EA149" t="s">
        <v>3</v>
      </c>
      <c r="EB149" t="s">
        <v>3</v>
      </c>
      <c r="EC149" t="s">
        <v>3</v>
      </c>
      <c r="EE149">
        <v>58807897</v>
      </c>
      <c r="EF149">
        <v>30</v>
      </c>
      <c r="EG149" t="s">
        <v>27</v>
      </c>
      <c r="EH149">
        <v>0</v>
      </c>
      <c r="EI149" t="s">
        <v>3</v>
      </c>
      <c r="EJ149">
        <v>1</v>
      </c>
      <c r="EK149">
        <v>21</v>
      </c>
      <c r="EL149" t="s">
        <v>28</v>
      </c>
      <c r="EM149" t="s">
        <v>29</v>
      </c>
      <c r="EO149" t="s">
        <v>3</v>
      </c>
      <c r="EQ149">
        <v>0</v>
      </c>
      <c r="ER149">
        <v>22.71</v>
      </c>
      <c r="ES149">
        <v>22.71</v>
      </c>
      <c r="ET149">
        <v>0</v>
      </c>
      <c r="EU149">
        <v>0</v>
      </c>
      <c r="EV149">
        <v>0</v>
      </c>
      <c r="EW149">
        <v>0</v>
      </c>
      <c r="EX149">
        <v>0</v>
      </c>
      <c r="FQ149">
        <v>0</v>
      </c>
      <c r="FR149">
        <v>0</v>
      </c>
      <c r="FS149">
        <v>0</v>
      </c>
      <c r="FX149">
        <v>109</v>
      </c>
      <c r="FY149">
        <v>61</v>
      </c>
      <c r="GA149" t="s">
        <v>3</v>
      </c>
      <c r="GD149">
        <v>1</v>
      </c>
      <c r="GF149">
        <v>-925062224</v>
      </c>
      <c r="GG149">
        <v>2</v>
      </c>
      <c r="GH149">
        <v>1</v>
      </c>
      <c r="GI149">
        <v>2</v>
      </c>
      <c r="GJ149">
        <v>0</v>
      </c>
      <c r="GK149">
        <v>0</v>
      </c>
      <c r="GL149">
        <f t="shared" si="191"/>
        <v>0</v>
      </c>
      <c r="GM149">
        <f t="shared" si="192"/>
        <v>133.08000000000001</v>
      </c>
      <c r="GN149">
        <f t="shared" si="193"/>
        <v>133.08000000000001</v>
      </c>
      <c r="GO149">
        <f t="shared" si="194"/>
        <v>0</v>
      </c>
      <c r="GP149">
        <f t="shared" si="195"/>
        <v>0</v>
      </c>
      <c r="GR149">
        <v>0</v>
      </c>
      <c r="GS149">
        <v>3</v>
      </c>
      <c r="GT149">
        <v>0</v>
      </c>
      <c r="GU149" t="s">
        <v>3</v>
      </c>
      <c r="GV149">
        <f t="shared" si="196"/>
        <v>0</v>
      </c>
      <c r="GW149">
        <v>1</v>
      </c>
      <c r="GX149">
        <f t="shared" si="197"/>
        <v>0</v>
      </c>
      <c r="HA149">
        <v>0</v>
      </c>
      <c r="HB149">
        <v>0</v>
      </c>
      <c r="HC149">
        <f t="shared" si="198"/>
        <v>0</v>
      </c>
      <c r="HE149" t="s">
        <v>3</v>
      </c>
      <c r="HF149" t="s">
        <v>3</v>
      </c>
      <c r="HM149" t="s">
        <v>3</v>
      </c>
      <c r="HN149" t="s">
        <v>3</v>
      </c>
      <c r="HO149" t="s">
        <v>3</v>
      </c>
      <c r="HP149" t="s">
        <v>3</v>
      </c>
      <c r="HQ149" t="s">
        <v>3</v>
      </c>
      <c r="HS149">
        <v>0</v>
      </c>
      <c r="IK149">
        <v>0</v>
      </c>
    </row>
    <row r="150" spans="1:255" x14ac:dyDescent="0.2">
      <c r="A150" s="2">
        <v>17</v>
      </c>
      <c r="B150" s="2">
        <v>1</v>
      </c>
      <c r="C150" s="2">
        <f>ROW(SmtRes!A428)</f>
        <v>428</v>
      </c>
      <c r="D150" s="2">
        <f>ROW(EtalonRes!A443)</f>
        <v>443</v>
      </c>
      <c r="E150" s="2" t="s">
        <v>3</v>
      </c>
      <c r="F150" s="2" t="s">
        <v>180</v>
      </c>
      <c r="G150" s="2" t="s">
        <v>181</v>
      </c>
      <c r="H150" s="2" t="s">
        <v>52</v>
      </c>
      <c r="I150" s="2">
        <f>ROUND(ROUND(5/100,4)*0,9)</f>
        <v>0</v>
      </c>
      <c r="J150" s="2">
        <v>0</v>
      </c>
      <c r="K150" s="2">
        <f>ROUND(ROUND(5/100,4)*0,9)</f>
        <v>0</v>
      </c>
      <c r="L150" s="2"/>
      <c r="M150" s="2"/>
      <c r="N150" s="2"/>
      <c r="O150" s="2">
        <f t="shared" si="168"/>
        <v>0</v>
      </c>
      <c r="P150" s="2">
        <f t="shared" si="169"/>
        <v>0</v>
      </c>
      <c r="Q150" s="2">
        <f>(ROUND((ROUND(((((ET150*1.25)*1.1))*AV150*I150),2)*BB150),2)+ROUND((ROUND(((AE150-(((EU150*1.25)*1.1)))*AV150*I150),2)*BS150),2))</f>
        <v>0</v>
      </c>
      <c r="R150" s="2">
        <f t="shared" si="170"/>
        <v>0</v>
      </c>
      <c r="S150" s="2">
        <f t="shared" si="171"/>
        <v>0</v>
      </c>
      <c r="T150" s="2">
        <f t="shared" si="172"/>
        <v>0</v>
      </c>
      <c r="U150" s="2">
        <f t="shared" si="173"/>
        <v>0</v>
      </c>
      <c r="V150" s="2">
        <f t="shared" si="174"/>
        <v>0</v>
      </c>
      <c r="W150" s="2">
        <f t="shared" si="175"/>
        <v>0</v>
      </c>
      <c r="X150" s="2">
        <f t="shared" si="176"/>
        <v>0</v>
      </c>
      <c r="Y150" s="2">
        <f t="shared" si="177"/>
        <v>0</v>
      </c>
      <c r="Z150" s="2"/>
      <c r="AA150" s="2">
        <v>-1</v>
      </c>
      <c r="AB150" s="2">
        <f t="shared" si="178"/>
        <v>1472.7810500000001</v>
      </c>
      <c r="AC150" s="2">
        <f t="shared" si="165"/>
        <v>198.92</v>
      </c>
      <c r="AD150" s="2">
        <f>ROUND((((((ET150*1.25)*1.1))-(((EU150*1.25)*1.1)))+AE150),6)</f>
        <v>223.82249999999999</v>
      </c>
      <c r="AE150" s="2">
        <f>ROUND((((EU150*1.25)*1.1)),6)</f>
        <v>29.21875</v>
      </c>
      <c r="AF150" s="2">
        <f>ROUND((((EV150*1.15)*1.1)),6)</f>
        <v>1050.03855</v>
      </c>
      <c r="AG150" s="2">
        <f t="shared" si="179"/>
        <v>0</v>
      </c>
      <c r="AH150" s="2">
        <f>(((EW150*1.15)*1.1))</f>
        <v>87.284999999999997</v>
      </c>
      <c r="AI150" s="2">
        <f>(((EX150*1.25)*1.1))</f>
        <v>0</v>
      </c>
      <c r="AJ150" s="2">
        <f t="shared" si="180"/>
        <v>0</v>
      </c>
      <c r="AK150" s="2">
        <v>1191.77</v>
      </c>
      <c r="AL150" s="2">
        <v>198.92</v>
      </c>
      <c r="AM150" s="2">
        <v>162.78</v>
      </c>
      <c r="AN150" s="2">
        <v>21.25</v>
      </c>
      <c r="AO150" s="2">
        <v>830.07</v>
      </c>
      <c r="AP150" s="2">
        <v>0</v>
      </c>
      <c r="AQ150" s="2">
        <v>69</v>
      </c>
      <c r="AR150" s="2">
        <v>0</v>
      </c>
      <c r="AS150" s="2">
        <v>0</v>
      </c>
      <c r="AT150" s="2">
        <v>109</v>
      </c>
      <c r="AU150" s="2">
        <v>61</v>
      </c>
      <c r="AV150" s="2">
        <v>1.0669999999999999</v>
      </c>
      <c r="AW150" s="2">
        <v>1</v>
      </c>
      <c r="AX150" s="2"/>
      <c r="AY150" s="2"/>
      <c r="AZ150" s="2">
        <v>1</v>
      </c>
      <c r="BA150" s="2">
        <v>1</v>
      </c>
      <c r="BB150" s="2">
        <v>1</v>
      </c>
      <c r="BC150" s="2">
        <v>1</v>
      </c>
      <c r="BD150" s="2" t="s">
        <v>3</v>
      </c>
      <c r="BE150" s="2" t="s">
        <v>3</v>
      </c>
      <c r="BF150" s="2" t="s">
        <v>3</v>
      </c>
      <c r="BG150" s="2" t="s">
        <v>3</v>
      </c>
      <c r="BH150" s="2">
        <v>0</v>
      </c>
      <c r="BI150" s="2">
        <v>1</v>
      </c>
      <c r="BJ150" s="2" t="s">
        <v>182</v>
      </c>
      <c r="BK150" s="2"/>
      <c r="BL150" s="2"/>
      <c r="BM150" s="2">
        <v>21</v>
      </c>
      <c r="BN150" s="2">
        <v>0</v>
      </c>
      <c r="BO150" s="2" t="s">
        <v>180</v>
      </c>
      <c r="BP150" s="2">
        <v>1</v>
      </c>
      <c r="BQ150" s="2">
        <v>30</v>
      </c>
      <c r="BR150" s="2">
        <v>0</v>
      </c>
      <c r="BS150" s="2">
        <v>1</v>
      </c>
      <c r="BT150" s="2">
        <v>1</v>
      </c>
      <c r="BU150" s="2">
        <v>1</v>
      </c>
      <c r="BV150" s="2">
        <v>1</v>
      </c>
      <c r="BW150" s="2">
        <v>1</v>
      </c>
      <c r="BX150" s="2">
        <v>1</v>
      </c>
      <c r="BY150" s="2" t="s">
        <v>3</v>
      </c>
      <c r="BZ150" s="2">
        <v>109</v>
      </c>
      <c r="CA150" s="2">
        <v>61</v>
      </c>
      <c r="CB150" s="2" t="s">
        <v>3</v>
      </c>
      <c r="CC150" s="2"/>
      <c r="CD150" s="2"/>
      <c r="CE150" s="2">
        <v>30</v>
      </c>
      <c r="CF150" s="2">
        <v>0</v>
      </c>
      <c r="CG150" s="2">
        <v>0</v>
      </c>
      <c r="CH150" s="2"/>
      <c r="CI150" s="2"/>
      <c r="CJ150" s="2"/>
      <c r="CK150" s="2"/>
      <c r="CL150" s="2"/>
      <c r="CM150" s="2">
        <v>0</v>
      </c>
      <c r="CN150" s="2" t="s">
        <v>1044</v>
      </c>
      <c r="CO150" s="2">
        <v>0</v>
      </c>
      <c r="CP150" s="2">
        <f t="shared" si="181"/>
        <v>0</v>
      </c>
      <c r="CQ150" s="2">
        <f t="shared" si="182"/>
        <v>198.92</v>
      </c>
      <c r="CR150" s="2">
        <f>(ROUND((ROUND(((((ET150*1.25)*1.1))*AV150*1),2)*BB150),2)+ROUND((ROUND(((AE150-(((EU150*1.25)*1.1)))*AV150*1),2)*BS150),2))</f>
        <v>238.82</v>
      </c>
      <c r="CS150" s="2">
        <f t="shared" si="183"/>
        <v>31.18</v>
      </c>
      <c r="CT150" s="2">
        <f t="shared" si="184"/>
        <v>1120.3900000000001</v>
      </c>
      <c r="CU150" s="2">
        <f t="shared" si="185"/>
        <v>0</v>
      </c>
      <c r="CV150" s="2">
        <f t="shared" si="186"/>
        <v>93.133094999999997</v>
      </c>
      <c r="CW150" s="2">
        <f t="shared" si="187"/>
        <v>0</v>
      </c>
      <c r="CX150" s="2">
        <f t="shared" si="188"/>
        <v>0</v>
      </c>
      <c r="CY150" s="2">
        <f t="shared" si="189"/>
        <v>0</v>
      </c>
      <c r="CZ150" s="2">
        <f t="shared" si="190"/>
        <v>0</v>
      </c>
      <c r="DA150" s="2"/>
      <c r="DB150" s="2">
        <v>67</v>
      </c>
      <c r="DC150" s="2" t="s">
        <v>3</v>
      </c>
      <c r="DD150" s="2" t="s">
        <v>3</v>
      </c>
      <c r="DE150" s="2" t="s">
        <v>25</v>
      </c>
      <c r="DF150" s="2" t="s">
        <v>25</v>
      </c>
      <c r="DG150" s="2" t="s">
        <v>26</v>
      </c>
      <c r="DH150" s="2" t="s">
        <v>3</v>
      </c>
      <c r="DI150" s="2" t="s">
        <v>26</v>
      </c>
      <c r="DJ150" s="2" t="s">
        <v>25</v>
      </c>
      <c r="DK150" s="2" t="s">
        <v>3</v>
      </c>
      <c r="DL150" s="2" t="s">
        <v>3</v>
      </c>
      <c r="DM150" s="2" t="s">
        <v>3</v>
      </c>
      <c r="DN150" s="2">
        <v>0</v>
      </c>
      <c r="DO150" s="2">
        <v>0</v>
      </c>
      <c r="DP150" s="2">
        <v>1</v>
      </c>
      <c r="DQ150" s="2">
        <v>1</v>
      </c>
      <c r="DR150" s="2"/>
      <c r="DS150" s="2"/>
      <c r="DT150" s="2"/>
      <c r="DU150" s="2">
        <v>1013</v>
      </c>
      <c r="DV150" s="2" t="s">
        <v>52</v>
      </c>
      <c r="DW150" s="2" t="s">
        <v>52</v>
      </c>
      <c r="DX150" s="2">
        <v>1</v>
      </c>
      <c r="DY150" s="2"/>
      <c r="DZ150" s="2" t="s">
        <v>3</v>
      </c>
      <c r="EA150" s="2" t="s">
        <v>3</v>
      </c>
      <c r="EB150" s="2" t="s">
        <v>3</v>
      </c>
      <c r="EC150" s="2" t="s">
        <v>3</v>
      </c>
      <c r="ED150" s="2"/>
      <c r="EE150" s="2">
        <v>58807897</v>
      </c>
      <c r="EF150" s="2">
        <v>30</v>
      </c>
      <c r="EG150" s="2" t="s">
        <v>27</v>
      </c>
      <c r="EH150" s="2">
        <v>0</v>
      </c>
      <c r="EI150" s="2" t="s">
        <v>3</v>
      </c>
      <c r="EJ150" s="2">
        <v>1</v>
      </c>
      <c r="EK150" s="2">
        <v>21</v>
      </c>
      <c r="EL150" s="2" t="s">
        <v>28</v>
      </c>
      <c r="EM150" s="2" t="s">
        <v>29</v>
      </c>
      <c r="EN150" s="2"/>
      <c r="EO150" s="2" t="s">
        <v>30</v>
      </c>
      <c r="EP150" s="2"/>
      <c r="EQ150" s="2">
        <v>1024</v>
      </c>
      <c r="ER150" s="2">
        <v>1191.77</v>
      </c>
      <c r="ES150" s="2">
        <v>198.92</v>
      </c>
      <c r="ET150" s="2">
        <v>162.78</v>
      </c>
      <c r="EU150" s="2">
        <v>21.25</v>
      </c>
      <c r="EV150" s="2">
        <v>830.07</v>
      </c>
      <c r="EW150" s="2">
        <v>69</v>
      </c>
      <c r="EX150" s="2">
        <v>0</v>
      </c>
      <c r="EY150" s="2">
        <v>0</v>
      </c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>
        <v>0</v>
      </c>
      <c r="FR150" s="2">
        <v>0</v>
      </c>
      <c r="FS150" s="2">
        <v>0</v>
      </c>
      <c r="FT150" s="2"/>
      <c r="FU150" s="2"/>
      <c r="FV150" s="2"/>
      <c r="FW150" s="2"/>
      <c r="FX150" s="2">
        <v>109</v>
      </c>
      <c r="FY150" s="2">
        <v>61</v>
      </c>
      <c r="FZ150" s="2"/>
      <c r="GA150" s="2" t="s">
        <v>3</v>
      </c>
      <c r="GB150" s="2"/>
      <c r="GC150" s="2"/>
      <c r="GD150" s="2">
        <v>1</v>
      </c>
      <c r="GE150" s="2"/>
      <c r="GF150" s="2">
        <v>-549038718</v>
      </c>
      <c r="GG150" s="2">
        <v>2</v>
      </c>
      <c r="GH150" s="2">
        <v>1</v>
      </c>
      <c r="GI150" s="2">
        <v>2</v>
      </c>
      <c r="GJ150" s="2">
        <v>0</v>
      </c>
      <c r="GK150" s="2">
        <v>0</v>
      </c>
      <c r="GL150" s="2">
        <f t="shared" si="191"/>
        <v>0</v>
      </c>
      <c r="GM150" s="2">
        <f t="shared" si="192"/>
        <v>0</v>
      </c>
      <c r="GN150" s="2">
        <f t="shared" si="193"/>
        <v>0</v>
      </c>
      <c r="GO150" s="2">
        <f t="shared" si="194"/>
        <v>0</v>
      </c>
      <c r="GP150" s="2">
        <f t="shared" si="195"/>
        <v>0</v>
      </c>
      <c r="GQ150" s="2"/>
      <c r="GR150" s="2">
        <v>0</v>
      </c>
      <c r="GS150" s="2">
        <v>3</v>
      </c>
      <c r="GT150" s="2">
        <v>0</v>
      </c>
      <c r="GU150" s="2" t="s">
        <v>3</v>
      </c>
      <c r="GV150" s="2">
        <f t="shared" si="196"/>
        <v>0</v>
      </c>
      <c r="GW150" s="2">
        <v>1</v>
      </c>
      <c r="GX150" s="2">
        <f t="shared" si="197"/>
        <v>0</v>
      </c>
      <c r="GY150" s="2"/>
      <c r="GZ150" s="2"/>
      <c r="HA150" s="2">
        <v>0</v>
      </c>
      <c r="HB150" s="2">
        <v>0</v>
      </c>
      <c r="HC150" s="2">
        <f t="shared" si="198"/>
        <v>0</v>
      </c>
      <c r="HD150" s="2"/>
      <c r="HE150" s="2" t="s">
        <v>3</v>
      </c>
      <c r="HF150" s="2" t="s">
        <v>3</v>
      </c>
      <c r="HG150" s="2"/>
      <c r="HH150" s="2"/>
      <c r="HI150" s="2"/>
      <c r="HJ150" s="2"/>
      <c r="HK150" s="2"/>
      <c r="HL150" s="2"/>
      <c r="HM150" s="2" t="s">
        <v>3</v>
      </c>
      <c r="HN150" s="2" t="s">
        <v>3</v>
      </c>
      <c r="HO150" s="2" t="s">
        <v>3</v>
      </c>
      <c r="HP150" s="2" t="s">
        <v>3</v>
      </c>
      <c r="HQ150" s="2" t="s">
        <v>3</v>
      </c>
      <c r="HR150" s="2"/>
      <c r="HS150" s="2">
        <v>0</v>
      </c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>
        <v>0</v>
      </c>
      <c r="IL150" s="2"/>
      <c r="IM150" s="2"/>
      <c r="IN150" s="2"/>
      <c r="IO150" s="2"/>
      <c r="IP150" s="2"/>
      <c r="IQ150" s="2"/>
      <c r="IR150" s="2"/>
      <c r="IS150" s="2"/>
      <c r="IT150" s="2"/>
      <c r="IU150" s="2"/>
    </row>
    <row r="151" spans="1:255" x14ac:dyDescent="0.2">
      <c r="A151">
        <v>17</v>
      </c>
      <c r="B151">
        <v>1</v>
      </c>
      <c r="C151">
        <f>ROW(SmtRes!A440)</f>
        <v>440</v>
      </c>
      <c r="D151">
        <f>ROW(EtalonRes!A456)</f>
        <v>456</v>
      </c>
      <c r="E151" t="s">
        <v>3</v>
      </c>
      <c r="F151" t="s">
        <v>180</v>
      </c>
      <c r="G151" t="s">
        <v>181</v>
      </c>
      <c r="H151" t="s">
        <v>52</v>
      </c>
      <c r="I151">
        <f>ROUND(ROUND(5/100,4)*0,9)</f>
        <v>0</v>
      </c>
      <c r="J151">
        <v>0</v>
      </c>
      <c r="K151">
        <f>ROUND(ROUND(5/100,4)*0,9)</f>
        <v>0</v>
      </c>
      <c r="O151">
        <f t="shared" si="168"/>
        <v>0</v>
      </c>
      <c r="P151">
        <f t="shared" si="169"/>
        <v>0</v>
      </c>
      <c r="Q151">
        <f>(ROUND((ROUND(((((ET151*1.25)*1.1))*AV151*I151),2)*BB151),2)+ROUND((ROUND(((AE151-(((EU151*1.25)*1.1)))*AV151*I151),2)*BS151),2))</f>
        <v>0</v>
      </c>
      <c r="R151">
        <f t="shared" si="170"/>
        <v>0</v>
      </c>
      <c r="S151">
        <f t="shared" si="171"/>
        <v>0</v>
      </c>
      <c r="T151">
        <f t="shared" si="172"/>
        <v>0</v>
      </c>
      <c r="U151">
        <f t="shared" si="173"/>
        <v>0</v>
      </c>
      <c r="V151">
        <f t="shared" si="174"/>
        <v>0</v>
      </c>
      <c r="W151">
        <f t="shared" si="175"/>
        <v>0</v>
      </c>
      <c r="X151">
        <f t="shared" si="176"/>
        <v>0</v>
      </c>
      <c r="Y151">
        <f t="shared" si="177"/>
        <v>0</v>
      </c>
      <c r="AA151">
        <v>-1</v>
      </c>
      <c r="AB151">
        <f t="shared" si="178"/>
        <v>1472.7810500000001</v>
      </c>
      <c r="AC151">
        <f t="shared" si="165"/>
        <v>198.92</v>
      </c>
      <c r="AD151">
        <f>ROUND((((((ET151*1.25)*1.1))-(((EU151*1.25)*1.1)))+AE151),6)</f>
        <v>223.82249999999999</v>
      </c>
      <c r="AE151">
        <f>ROUND((((EU151*1.25)*1.1)),6)</f>
        <v>29.21875</v>
      </c>
      <c r="AF151">
        <f>ROUND((((EV151*1.15)*1.1)),6)</f>
        <v>1050.03855</v>
      </c>
      <c r="AG151">
        <f t="shared" si="179"/>
        <v>0</v>
      </c>
      <c r="AH151">
        <f>(((EW151*1.15)*1.1))</f>
        <v>87.284999999999997</v>
      </c>
      <c r="AI151">
        <f>(((EX151*1.25)*1.1))</f>
        <v>0</v>
      </c>
      <c r="AJ151">
        <f t="shared" si="180"/>
        <v>0</v>
      </c>
      <c r="AK151">
        <v>1191.77</v>
      </c>
      <c r="AL151">
        <v>198.92</v>
      </c>
      <c r="AM151">
        <v>162.78</v>
      </c>
      <c r="AN151">
        <v>21.25</v>
      </c>
      <c r="AO151">
        <v>830.07</v>
      </c>
      <c r="AP151">
        <v>0</v>
      </c>
      <c r="AQ151">
        <v>69</v>
      </c>
      <c r="AR151">
        <v>0</v>
      </c>
      <c r="AS151">
        <v>0</v>
      </c>
      <c r="AT151">
        <v>109</v>
      </c>
      <c r="AU151">
        <v>61</v>
      </c>
      <c r="AV151">
        <v>1.0669999999999999</v>
      </c>
      <c r="AW151">
        <v>1</v>
      </c>
      <c r="AZ151">
        <v>1</v>
      </c>
      <c r="BA151">
        <v>54.99</v>
      </c>
      <c r="BB151">
        <v>15.57</v>
      </c>
      <c r="BC151">
        <v>11.12</v>
      </c>
      <c r="BD151" t="s">
        <v>3</v>
      </c>
      <c r="BE151" t="s">
        <v>3</v>
      </c>
      <c r="BF151" t="s">
        <v>3</v>
      </c>
      <c r="BG151" t="s">
        <v>3</v>
      </c>
      <c r="BH151">
        <v>0</v>
      </c>
      <c r="BI151">
        <v>1</v>
      </c>
      <c r="BJ151" t="s">
        <v>182</v>
      </c>
      <c r="BM151">
        <v>21</v>
      </c>
      <c r="BN151">
        <v>0</v>
      </c>
      <c r="BO151" t="s">
        <v>180</v>
      </c>
      <c r="BP151">
        <v>1</v>
      </c>
      <c r="BQ151">
        <v>30</v>
      </c>
      <c r="BR151">
        <v>0</v>
      </c>
      <c r="BS151">
        <v>54.99</v>
      </c>
      <c r="BT151">
        <v>1</v>
      </c>
      <c r="BU151">
        <v>1</v>
      </c>
      <c r="BV151">
        <v>1</v>
      </c>
      <c r="BW151">
        <v>1</v>
      </c>
      <c r="BX151">
        <v>1</v>
      </c>
      <c r="BY151" t="s">
        <v>3</v>
      </c>
      <c r="BZ151">
        <v>109</v>
      </c>
      <c r="CA151">
        <v>61</v>
      </c>
      <c r="CB151" t="s">
        <v>3</v>
      </c>
      <c r="CE151">
        <v>30</v>
      </c>
      <c r="CF151">
        <v>0</v>
      </c>
      <c r="CG151">
        <v>0</v>
      </c>
      <c r="CM151">
        <v>0</v>
      </c>
      <c r="CN151" t="s">
        <v>1044</v>
      </c>
      <c r="CO151">
        <v>0</v>
      </c>
      <c r="CP151">
        <f t="shared" si="181"/>
        <v>0</v>
      </c>
      <c r="CQ151">
        <f t="shared" si="182"/>
        <v>2211.9899999999998</v>
      </c>
      <c r="CR151">
        <f>(ROUND((ROUND(((((ET151*1.25)*1.1))*AV151*1),2)*BB151),2)+ROUND((ROUND(((AE151-(((EU151*1.25)*1.1)))*AV151*1),2)*BS151),2))</f>
        <v>3718.43</v>
      </c>
      <c r="CS151">
        <f t="shared" si="183"/>
        <v>1714.59</v>
      </c>
      <c r="CT151">
        <f t="shared" si="184"/>
        <v>61610.25</v>
      </c>
      <c r="CU151">
        <f t="shared" si="185"/>
        <v>0</v>
      </c>
      <c r="CV151">
        <f t="shared" si="186"/>
        <v>93.133094999999997</v>
      </c>
      <c r="CW151">
        <f t="shared" si="187"/>
        <v>0</v>
      </c>
      <c r="CX151">
        <f t="shared" si="188"/>
        <v>0</v>
      </c>
      <c r="CY151">
        <f t="shared" si="189"/>
        <v>0</v>
      </c>
      <c r="CZ151">
        <f t="shared" si="190"/>
        <v>0</v>
      </c>
      <c r="DB151">
        <v>69</v>
      </c>
      <c r="DC151" t="s">
        <v>3</v>
      </c>
      <c r="DD151" t="s">
        <v>3</v>
      </c>
      <c r="DE151" t="s">
        <v>25</v>
      </c>
      <c r="DF151" t="s">
        <v>25</v>
      </c>
      <c r="DG151" t="s">
        <v>26</v>
      </c>
      <c r="DH151" t="s">
        <v>3</v>
      </c>
      <c r="DI151" t="s">
        <v>26</v>
      </c>
      <c r="DJ151" t="s">
        <v>25</v>
      </c>
      <c r="DK151" t="s">
        <v>3</v>
      </c>
      <c r="DL151" t="s">
        <v>3</v>
      </c>
      <c r="DM151" t="s">
        <v>3</v>
      </c>
      <c r="DN151">
        <v>0</v>
      </c>
      <c r="DO151">
        <v>0</v>
      </c>
      <c r="DP151">
        <v>1</v>
      </c>
      <c r="DQ151">
        <v>1</v>
      </c>
      <c r="DU151">
        <v>1013</v>
      </c>
      <c r="DV151" t="s">
        <v>52</v>
      </c>
      <c r="DW151" t="s">
        <v>52</v>
      </c>
      <c r="DX151">
        <v>1</v>
      </c>
      <c r="DZ151" t="s">
        <v>3</v>
      </c>
      <c r="EA151" t="s">
        <v>3</v>
      </c>
      <c r="EB151" t="s">
        <v>3</v>
      </c>
      <c r="EC151" t="s">
        <v>3</v>
      </c>
      <c r="EE151">
        <v>58807897</v>
      </c>
      <c r="EF151">
        <v>30</v>
      </c>
      <c r="EG151" t="s">
        <v>27</v>
      </c>
      <c r="EH151">
        <v>0</v>
      </c>
      <c r="EI151" t="s">
        <v>3</v>
      </c>
      <c r="EJ151">
        <v>1</v>
      </c>
      <c r="EK151">
        <v>21</v>
      </c>
      <c r="EL151" t="s">
        <v>28</v>
      </c>
      <c r="EM151" t="s">
        <v>29</v>
      </c>
      <c r="EO151" t="s">
        <v>30</v>
      </c>
      <c r="EQ151">
        <v>1024</v>
      </c>
      <c r="ER151">
        <v>1191.77</v>
      </c>
      <c r="ES151">
        <v>198.92</v>
      </c>
      <c r="ET151">
        <v>162.78</v>
      </c>
      <c r="EU151">
        <v>21.25</v>
      </c>
      <c r="EV151">
        <v>830.07</v>
      </c>
      <c r="EW151">
        <v>69</v>
      </c>
      <c r="EX151">
        <v>0</v>
      </c>
      <c r="EY151">
        <v>0</v>
      </c>
      <c r="FQ151">
        <v>0</v>
      </c>
      <c r="FR151">
        <v>0</v>
      </c>
      <c r="FS151">
        <v>0</v>
      </c>
      <c r="FX151">
        <v>109</v>
      </c>
      <c r="FY151">
        <v>61</v>
      </c>
      <c r="GA151" t="s">
        <v>3</v>
      </c>
      <c r="GD151">
        <v>1</v>
      </c>
      <c r="GF151">
        <v>-549038718</v>
      </c>
      <c r="GG151">
        <v>2</v>
      </c>
      <c r="GH151">
        <v>1</v>
      </c>
      <c r="GI151">
        <v>2</v>
      </c>
      <c r="GJ151">
        <v>0</v>
      </c>
      <c r="GK151">
        <v>0</v>
      </c>
      <c r="GL151">
        <f t="shared" si="191"/>
        <v>0</v>
      </c>
      <c r="GM151">
        <f t="shared" si="192"/>
        <v>0</v>
      </c>
      <c r="GN151">
        <f t="shared" si="193"/>
        <v>0</v>
      </c>
      <c r="GO151">
        <f t="shared" si="194"/>
        <v>0</v>
      </c>
      <c r="GP151">
        <f t="shared" si="195"/>
        <v>0</v>
      </c>
      <c r="GR151">
        <v>0</v>
      </c>
      <c r="GS151">
        <v>3</v>
      </c>
      <c r="GT151">
        <v>0</v>
      </c>
      <c r="GU151" t="s">
        <v>3</v>
      </c>
      <c r="GV151">
        <f t="shared" si="196"/>
        <v>0</v>
      </c>
      <c r="GW151">
        <v>1</v>
      </c>
      <c r="GX151">
        <f t="shared" si="197"/>
        <v>0</v>
      </c>
      <c r="HA151">
        <v>0</v>
      </c>
      <c r="HB151">
        <v>0</v>
      </c>
      <c r="HC151">
        <f t="shared" si="198"/>
        <v>0</v>
      </c>
      <c r="HE151" t="s">
        <v>3</v>
      </c>
      <c r="HF151" t="s">
        <v>3</v>
      </c>
      <c r="HM151" t="s">
        <v>3</v>
      </c>
      <c r="HN151" t="s">
        <v>3</v>
      </c>
      <c r="HO151" t="s">
        <v>3</v>
      </c>
      <c r="HP151" t="s">
        <v>3</v>
      </c>
      <c r="HQ151" t="s">
        <v>3</v>
      </c>
      <c r="HS151">
        <v>0</v>
      </c>
      <c r="IK151">
        <v>0</v>
      </c>
    </row>
    <row r="152" spans="1:255" x14ac:dyDescent="0.2">
      <c r="A152" s="2">
        <v>18</v>
      </c>
      <c r="B152" s="2">
        <v>1</v>
      </c>
      <c r="C152" s="2">
        <v>426</v>
      </c>
      <c r="D152" s="2"/>
      <c r="E152" s="2" t="s">
        <v>3</v>
      </c>
      <c r="F152" s="2" t="s">
        <v>87</v>
      </c>
      <c r="G152" s="2" t="s">
        <v>148</v>
      </c>
      <c r="H152" s="2" t="s">
        <v>39</v>
      </c>
      <c r="I152" s="2">
        <f>I150*J152</f>
        <v>0</v>
      </c>
      <c r="J152" s="2">
        <v>40</v>
      </c>
      <c r="K152" s="2">
        <v>40</v>
      </c>
      <c r="L152" s="2"/>
      <c r="M152" s="2"/>
      <c r="N152" s="2"/>
      <c r="O152" s="2">
        <f t="shared" si="168"/>
        <v>0</v>
      </c>
      <c r="P152" s="2">
        <f t="shared" si="169"/>
        <v>0</v>
      </c>
      <c r="Q152" s="2">
        <f>(ROUND((ROUND(((ET152)*AV152*I152),2)*BB152),2)+ROUND((ROUND(((AE152-(EU152))*AV152*I152),2)*BS152),2))</f>
        <v>0</v>
      </c>
      <c r="R152" s="2">
        <f t="shared" si="170"/>
        <v>0</v>
      </c>
      <c r="S152" s="2">
        <f t="shared" si="171"/>
        <v>0</v>
      </c>
      <c r="T152" s="2">
        <f t="shared" si="172"/>
        <v>0</v>
      </c>
      <c r="U152" s="2">
        <f t="shared" si="173"/>
        <v>0</v>
      </c>
      <c r="V152" s="2">
        <f t="shared" si="174"/>
        <v>0</v>
      </c>
      <c r="W152" s="2">
        <f t="shared" si="175"/>
        <v>0</v>
      </c>
      <c r="X152" s="2">
        <f t="shared" si="176"/>
        <v>0</v>
      </c>
      <c r="Y152" s="2">
        <f t="shared" si="177"/>
        <v>0</v>
      </c>
      <c r="Z152" s="2"/>
      <c r="AA152" s="2">
        <v>-1</v>
      </c>
      <c r="AB152" s="2">
        <f t="shared" si="178"/>
        <v>22.71</v>
      </c>
      <c r="AC152" s="2">
        <f t="shared" si="165"/>
        <v>22.71</v>
      </c>
      <c r="AD152" s="2">
        <f>ROUND((((ET152)-(EU152))+AE152),6)</f>
        <v>0</v>
      </c>
      <c r="AE152" s="2">
        <f t="shared" ref="AE152:AF155" si="207">ROUND((EU152),6)</f>
        <v>0</v>
      </c>
      <c r="AF152" s="2">
        <f t="shared" si="207"/>
        <v>0</v>
      </c>
      <c r="AG152" s="2">
        <f t="shared" si="179"/>
        <v>0</v>
      </c>
      <c r="AH152" s="2">
        <f t="shared" ref="AH152:AI155" si="208">(EW152)</f>
        <v>0</v>
      </c>
      <c r="AI152" s="2">
        <f t="shared" si="208"/>
        <v>0</v>
      </c>
      <c r="AJ152" s="2">
        <f t="shared" si="180"/>
        <v>0</v>
      </c>
      <c r="AK152" s="2">
        <v>22.71</v>
      </c>
      <c r="AL152" s="2">
        <v>22.71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109</v>
      </c>
      <c r="AU152" s="2">
        <v>61</v>
      </c>
      <c r="AV152" s="2">
        <v>1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3</v>
      </c>
      <c r="BI152" s="2">
        <v>1</v>
      </c>
      <c r="BJ152" s="2" t="s">
        <v>89</v>
      </c>
      <c r="BK152" s="2"/>
      <c r="BL152" s="2"/>
      <c r="BM152" s="2">
        <v>21</v>
      </c>
      <c r="BN152" s="2">
        <v>0</v>
      </c>
      <c r="BO152" s="2" t="s">
        <v>3</v>
      </c>
      <c r="BP152" s="2">
        <v>0</v>
      </c>
      <c r="BQ152" s="2">
        <v>30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109</v>
      </c>
      <c r="CA152" s="2">
        <v>61</v>
      </c>
      <c r="CB152" s="2" t="s">
        <v>3</v>
      </c>
      <c r="CC152" s="2"/>
      <c r="CD152" s="2"/>
      <c r="CE152" s="2">
        <v>30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3</v>
      </c>
      <c r="CO152" s="2">
        <v>0</v>
      </c>
      <c r="CP152" s="2">
        <f t="shared" si="181"/>
        <v>0</v>
      </c>
      <c r="CQ152" s="2">
        <f t="shared" si="182"/>
        <v>22.71</v>
      </c>
      <c r="CR152" s="2">
        <f>(ROUND((ROUND(((ET152)*AV152*1),2)*BB152),2)+ROUND((ROUND(((AE152-(EU152))*AV152*1),2)*BS152),2))</f>
        <v>0</v>
      </c>
      <c r="CS152" s="2">
        <f t="shared" si="183"/>
        <v>0</v>
      </c>
      <c r="CT152" s="2">
        <f t="shared" si="184"/>
        <v>0</v>
      </c>
      <c r="CU152" s="2">
        <f t="shared" si="185"/>
        <v>0</v>
      </c>
      <c r="CV152" s="2">
        <f t="shared" si="186"/>
        <v>0</v>
      </c>
      <c r="CW152" s="2">
        <f t="shared" si="187"/>
        <v>0</v>
      </c>
      <c r="CX152" s="2">
        <f t="shared" si="188"/>
        <v>0</v>
      </c>
      <c r="CY152" s="2">
        <f t="shared" si="189"/>
        <v>0</v>
      </c>
      <c r="CZ152" s="2">
        <f t="shared" si="190"/>
        <v>0</v>
      </c>
      <c r="DA152" s="2"/>
      <c r="DB152" s="2"/>
      <c r="DC152" s="2" t="s">
        <v>3</v>
      </c>
      <c r="DD152" s="2" t="s">
        <v>3</v>
      </c>
      <c r="DE152" s="2" t="s">
        <v>3</v>
      </c>
      <c r="DF152" s="2" t="s">
        <v>3</v>
      </c>
      <c r="DG152" s="2" t="s">
        <v>3</v>
      </c>
      <c r="DH152" s="2" t="s">
        <v>3</v>
      </c>
      <c r="DI152" s="2" t="s">
        <v>3</v>
      </c>
      <c r="DJ152" s="2" t="s">
        <v>3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1010</v>
      </c>
      <c r="DV152" s="2" t="s">
        <v>39</v>
      </c>
      <c r="DW152" s="2" t="s">
        <v>39</v>
      </c>
      <c r="DX152" s="2">
        <v>1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58807897</v>
      </c>
      <c r="EF152" s="2">
        <v>30</v>
      </c>
      <c r="EG152" s="2" t="s">
        <v>27</v>
      </c>
      <c r="EH152" s="2">
        <v>0</v>
      </c>
      <c r="EI152" s="2" t="s">
        <v>3</v>
      </c>
      <c r="EJ152" s="2">
        <v>1</v>
      </c>
      <c r="EK152" s="2">
        <v>21</v>
      </c>
      <c r="EL152" s="2" t="s">
        <v>28</v>
      </c>
      <c r="EM152" s="2" t="s">
        <v>29</v>
      </c>
      <c r="EN152" s="2"/>
      <c r="EO152" s="2" t="s">
        <v>3</v>
      </c>
      <c r="EP152" s="2"/>
      <c r="EQ152" s="2">
        <v>1024</v>
      </c>
      <c r="ER152" s="2">
        <v>22.71</v>
      </c>
      <c r="ES152" s="2">
        <v>22.71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v>0</v>
      </c>
      <c r="FS152" s="2">
        <v>0</v>
      </c>
      <c r="FT152" s="2"/>
      <c r="FU152" s="2"/>
      <c r="FV152" s="2"/>
      <c r="FW152" s="2"/>
      <c r="FX152" s="2">
        <v>109</v>
      </c>
      <c r="FY152" s="2">
        <v>61</v>
      </c>
      <c r="FZ152" s="2"/>
      <c r="GA152" s="2" t="s">
        <v>3</v>
      </c>
      <c r="GB152" s="2"/>
      <c r="GC152" s="2"/>
      <c r="GD152" s="2">
        <v>1</v>
      </c>
      <c r="GE152" s="2"/>
      <c r="GF152" s="2">
        <v>-925062224</v>
      </c>
      <c r="GG152" s="2">
        <v>2</v>
      </c>
      <c r="GH152" s="2">
        <v>1</v>
      </c>
      <c r="GI152" s="2">
        <v>-2</v>
      </c>
      <c r="GJ152" s="2">
        <v>0</v>
      </c>
      <c r="GK152" s="2">
        <v>0</v>
      </c>
      <c r="GL152" s="2">
        <f t="shared" si="191"/>
        <v>0</v>
      </c>
      <c r="GM152" s="2">
        <f t="shared" si="192"/>
        <v>0</v>
      </c>
      <c r="GN152" s="2">
        <f t="shared" si="193"/>
        <v>0</v>
      </c>
      <c r="GO152" s="2">
        <f t="shared" si="194"/>
        <v>0</v>
      </c>
      <c r="GP152" s="2">
        <f t="shared" si="195"/>
        <v>0</v>
      </c>
      <c r="GQ152" s="2"/>
      <c r="GR152" s="2">
        <v>0</v>
      </c>
      <c r="GS152" s="2">
        <v>3</v>
      </c>
      <c r="GT152" s="2">
        <v>0</v>
      </c>
      <c r="GU152" s="2" t="s">
        <v>3</v>
      </c>
      <c r="GV152" s="2">
        <f t="shared" si="196"/>
        <v>0</v>
      </c>
      <c r="GW152" s="2">
        <v>1</v>
      </c>
      <c r="GX152" s="2">
        <f t="shared" si="197"/>
        <v>0</v>
      </c>
      <c r="GY152" s="2"/>
      <c r="GZ152" s="2"/>
      <c r="HA152" s="2">
        <v>0</v>
      </c>
      <c r="HB152" s="2">
        <v>0</v>
      </c>
      <c r="HC152" s="2">
        <f t="shared" si="198"/>
        <v>0</v>
      </c>
      <c r="HD152" s="2"/>
      <c r="HE152" s="2" t="s">
        <v>3</v>
      </c>
      <c r="HF152" s="2" t="s">
        <v>3</v>
      </c>
      <c r="HG152" s="2"/>
      <c r="HH152" s="2"/>
      <c r="HI152" s="2"/>
      <c r="HJ152" s="2"/>
      <c r="HK152" s="2"/>
      <c r="HL152" s="2"/>
      <c r="HM152" s="2" t="s">
        <v>3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2">
      <c r="A153">
        <v>18</v>
      </c>
      <c r="B153">
        <v>1</v>
      </c>
      <c r="C153">
        <v>438</v>
      </c>
      <c r="E153" t="s">
        <v>3</v>
      </c>
      <c r="F153" t="s">
        <v>87</v>
      </c>
      <c r="G153" t="s">
        <v>148</v>
      </c>
      <c r="H153" t="s">
        <v>39</v>
      </c>
      <c r="I153">
        <f>I151*J153</f>
        <v>0</v>
      </c>
      <c r="J153">
        <v>40</v>
      </c>
      <c r="K153">
        <v>40</v>
      </c>
      <c r="O153">
        <f t="shared" si="168"/>
        <v>0</v>
      </c>
      <c r="P153">
        <f t="shared" si="169"/>
        <v>0</v>
      </c>
      <c r="Q153">
        <f>(ROUND((ROUND(((ET153)*AV153*I153),2)*BB153),2)+ROUND((ROUND(((AE153-(EU153))*AV153*I153),2)*BS153),2))</f>
        <v>0</v>
      </c>
      <c r="R153">
        <f t="shared" si="170"/>
        <v>0</v>
      </c>
      <c r="S153">
        <f t="shared" si="171"/>
        <v>0</v>
      </c>
      <c r="T153">
        <f t="shared" si="172"/>
        <v>0</v>
      </c>
      <c r="U153">
        <f t="shared" si="173"/>
        <v>0</v>
      </c>
      <c r="V153">
        <f t="shared" si="174"/>
        <v>0</v>
      </c>
      <c r="W153">
        <f t="shared" si="175"/>
        <v>0</v>
      </c>
      <c r="X153">
        <f t="shared" si="176"/>
        <v>0</v>
      </c>
      <c r="Y153">
        <f t="shared" si="177"/>
        <v>0</v>
      </c>
      <c r="AA153">
        <v>-1</v>
      </c>
      <c r="AB153">
        <f t="shared" si="178"/>
        <v>22.71</v>
      </c>
      <c r="AC153">
        <f t="shared" si="165"/>
        <v>22.71</v>
      </c>
      <c r="AD153">
        <f>ROUND((((ET153)-(EU153))+AE153),6)</f>
        <v>0</v>
      </c>
      <c r="AE153">
        <f t="shared" si="207"/>
        <v>0</v>
      </c>
      <c r="AF153">
        <f t="shared" si="207"/>
        <v>0</v>
      </c>
      <c r="AG153">
        <f t="shared" si="179"/>
        <v>0</v>
      </c>
      <c r="AH153">
        <f t="shared" si="208"/>
        <v>0</v>
      </c>
      <c r="AI153">
        <f t="shared" si="208"/>
        <v>0</v>
      </c>
      <c r="AJ153">
        <f t="shared" si="180"/>
        <v>0</v>
      </c>
      <c r="AK153">
        <v>22.71</v>
      </c>
      <c r="AL153">
        <v>22.71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109</v>
      </c>
      <c r="AU153">
        <v>61</v>
      </c>
      <c r="AV153">
        <v>1</v>
      </c>
      <c r="AW153">
        <v>1</v>
      </c>
      <c r="AZ153">
        <v>1</v>
      </c>
      <c r="BA153">
        <v>1</v>
      </c>
      <c r="BB153">
        <v>1</v>
      </c>
      <c r="BC153">
        <v>2.93</v>
      </c>
      <c r="BD153" t="s">
        <v>3</v>
      </c>
      <c r="BE153" t="s">
        <v>3</v>
      </c>
      <c r="BF153" t="s">
        <v>3</v>
      </c>
      <c r="BG153" t="s">
        <v>3</v>
      </c>
      <c r="BH153">
        <v>3</v>
      </c>
      <c r="BI153">
        <v>1</v>
      </c>
      <c r="BJ153" t="s">
        <v>89</v>
      </c>
      <c r="BM153">
        <v>21</v>
      </c>
      <c r="BN153">
        <v>0</v>
      </c>
      <c r="BO153" t="s">
        <v>87</v>
      </c>
      <c r="BP153">
        <v>1</v>
      </c>
      <c r="BQ153">
        <v>30</v>
      </c>
      <c r="BR153">
        <v>0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 t="s">
        <v>3</v>
      </c>
      <c r="BZ153">
        <v>109</v>
      </c>
      <c r="CA153">
        <v>61</v>
      </c>
      <c r="CB153" t="s">
        <v>3</v>
      </c>
      <c r="CE153">
        <v>30</v>
      </c>
      <c r="CF153">
        <v>0</v>
      </c>
      <c r="CG153">
        <v>0</v>
      </c>
      <c r="CM153">
        <v>0</v>
      </c>
      <c r="CN153" t="s">
        <v>3</v>
      </c>
      <c r="CO153">
        <v>0</v>
      </c>
      <c r="CP153">
        <f t="shared" si="181"/>
        <v>0</v>
      </c>
      <c r="CQ153">
        <f t="shared" si="182"/>
        <v>66.540000000000006</v>
      </c>
      <c r="CR153">
        <f>(ROUND((ROUND(((ET153)*AV153*1),2)*BB153),2)+ROUND((ROUND(((AE153-(EU153))*AV153*1),2)*BS153),2))</f>
        <v>0</v>
      </c>
      <c r="CS153">
        <f t="shared" si="183"/>
        <v>0</v>
      </c>
      <c r="CT153">
        <f t="shared" si="184"/>
        <v>0</v>
      </c>
      <c r="CU153">
        <f t="shared" si="185"/>
        <v>0</v>
      </c>
      <c r="CV153">
        <f t="shared" si="186"/>
        <v>0</v>
      </c>
      <c r="CW153">
        <f t="shared" si="187"/>
        <v>0</v>
      </c>
      <c r="CX153">
        <f t="shared" si="188"/>
        <v>0</v>
      </c>
      <c r="CY153">
        <f t="shared" si="189"/>
        <v>0</v>
      </c>
      <c r="CZ153">
        <f t="shared" si="190"/>
        <v>0</v>
      </c>
      <c r="DC153" t="s">
        <v>3</v>
      </c>
      <c r="DD153" t="s">
        <v>3</v>
      </c>
      <c r="DE153" t="s">
        <v>3</v>
      </c>
      <c r="DF153" t="s">
        <v>3</v>
      </c>
      <c r="DG153" t="s">
        <v>3</v>
      </c>
      <c r="DH153" t="s">
        <v>3</v>
      </c>
      <c r="DI153" t="s">
        <v>3</v>
      </c>
      <c r="DJ153" t="s">
        <v>3</v>
      </c>
      <c r="DK153" t="s">
        <v>3</v>
      </c>
      <c r="DL153" t="s">
        <v>3</v>
      </c>
      <c r="DM153" t="s">
        <v>3</v>
      </c>
      <c r="DN153">
        <v>0</v>
      </c>
      <c r="DO153">
        <v>0</v>
      </c>
      <c r="DP153">
        <v>1</v>
      </c>
      <c r="DQ153">
        <v>1</v>
      </c>
      <c r="DU153">
        <v>1010</v>
      </c>
      <c r="DV153" t="s">
        <v>39</v>
      </c>
      <c r="DW153" t="s">
        <v>39</v>
      </c>
      <c r="DX153">
        <v>1</v>
      </c>
      <c r="DZ153" t="s">
        <v>3</v>
      </c>
      <c r="EA153" t="s">
        <v>3</v>
      </c>
      <c r="EB153" t="s">
        <v>3</v>
      </c>
      <c r="EC153" t="s">
        <v>3</v>
      </c>
      <c r="EE153">
        <v>58807897</v>
      </c>
      <c r="EF153">
        <v>30</v>
      </c>
      <c r="EG153" t="s">
        <v>27</v>
      </c>
      <c r="EH153">
        <v>0</v>
      </c>
      <c r="EI153" t="s">
        <v>3</v>
      </c>
      <c r="EJ153">
        <v>1</v>
      </c>
      <c r="EK153">
        <v>21</v>
      </c>
      <c r="EL153" t="s">
        <v>28</v>
      </c>
      <c r="EM153" t="s">
        <v>29</v>
      </c>
      <c r="EO153" t="s">
        <v>3</v>
      </c>
      <c r="EQ153">
        <v>1024</v>
      </c>
      <c r="ER153">
        <v>22.71</v>
      </c>
      <c r="ES153">
        <v>22.71</v>
      </c>
      <c r="ET153">
        <v>0</v>
      </c>
      <c r="EU153">
        <v>0</v>
      </c>
      <c r="EV153">
        <v>0</v>
      </c>
      <c r="EW153">
        <v>0</v>
      </c>
      <c r="EX153">
        <v>0</v>
      </c>
      <c r="FQ153">
        <v>0</v>
      </c>
      <c r="FR153">
        <v>0</v>
      </c>
      <c r="FS153">
        <v>0</v>
      </c>
      <c r="FX153">
        <v>109</v>
      </c>
      <c r="FY153">
        <v>61</v>
      </c>
      <c r="GA153" t="s">
        <v>3</v>
      </c>
      <c r="GD153">
        <v>1</v>
      </c>
      <c r="GF153">
        <v>-925062224</v>
      </c>
      <c r="GG153">
        <v>2</v>
      </c>
      <c r="GH153">
        <v>1</v>
      </c>
      <c r="GI153">
        <v>2</v>
      </c>
      <c r="GJ153">
        <v>0</v>
      </c>
      <c r="GK153">
        <v>0</v>
      </c>
      <c r="GL153">
        <f t="shared" si="191"/>
        <v>0</v>
      </c>
      <c r="GM153">
        <f t="shared" si="192"/>
        <v>0</v>
      </c>
      <c r="GN153">
        <f t="shared" si="193"/>
        <v>0</v>
      </c>
      <c r="GO153">
        <f t="shared" si="194"/>
        <v>0</v>
      </c>
      <c r="GP153">
        <f t="shared" si="195"/>
        <v>0</v>
      </c>
      <c r="GR153">
        <v>0</v>
      </c>
      <c r="GS153">
        <v>3</v>
      </c>
      <c r="GT153">
        <v>0</v>
      </c>
      <c r="GU153" t="s">
        <v>3</v>
      </c>
      <c r="GV153">
        <f t="shared" si="196"/>
        <v>0</v>
      </c>
      <c r="GW153">
        <v>1</v>
      </c>
      <c r="GX153">
        <f t="shared" si="197"/>
        <v>0</v>
      </c>
      <c r="HA153">
        <v>0</v>
      </c>
      <c r="HB153">
        <v>0</v>
      </c>
      <c r="HC153">
        <f t="shared" si="198"/>
        <v>0</v>
      </c>
      <c r="HE153" t="s">
        <v>3</v>
      </c>
      <c r="HF153" t="s">
        <v>3</v>
      </c>
      <c r="HM153" t="s">
        <v>3</v>
      </c>
      <c r="HN153" t="s">
        <v>3</v>
      </c>
      <c r="HO153" t="s">
        <v>3</v>
      </c>
      <c r="HP153" t="s">
        <v>3</v>
      </c>
      <c r="HQ153" t="s">
        <v>3</v>
      </c>
      <c r="HS153">
        <v>0</v>
      </c>
      <c r="IK153">
        <v>0</v>
      </c>
    </row>
    <row r="154" spans="1:255" x14ac:dyDescent="0.2">
      <c r="A154" s="2">
        <v>18</v>
      </c>
      <c r="B154" s="2">
        <v>1</v>
      </c>
      <c r="C154" s="2">
        <v>427</v>
      </c>
      <c r="D154" s="2"/>
      <c r="E154" s="2" t="s">
        <v>3</v>
      </c>
      <c r="F154" s="2" t="s">
        <v>183</v>
      </c>
      <c r="G154" s="2" t="s">
        <v>184</v>
      </c>
      <c r="H154" s="2" t="s">
        <v>34</v>
      </c>
      <c r="I154" s="2">
        <f>I150*J154</f>
        <v>0</v>
      </c>
      <c r="J154" s="2">
        <v>100</v>
      </c>
      <c r="K154" s="2">
        <v>100</v>
      </c>
      <c r="L154" s="2"/>
      <c r="M154" s="2"/>
      <c r="N154" s="2"/>
      <c r="O154" s="2">
        <f t="shared" si="168"/>
        <v>0</v>
      </c>
      <c r="P154" s="2">
        <f t="shared" si="169"/>
        <v>0</v>
      </c>
      <c r="Q154" s="2">
        <f>(ROUND((ROUND(((ET154)*AV154*I154),2)*BB154),2)+ROUND((ROUND(((AE154-(EU154))*AV154*I154),2)*BS154),2))</f>
        <v>0</v>
      </c>
      <c r="R154" s="2">
        <f t="shared" si="170"/>
        <v>0</v>
      </c>
      <c r="S154" s="2">
        <f t="shared" si="171"/>
        <v>0</v>
      </c>
      <c r="T154" s="2">
        <f t="shared" si="172"/>
        <v>0</v>
      </c>
      <c r="U154" s="2">
        <f t="shared" si="173"/>
        <v>0</v>
      </c>
      <c r="V154" s="2">
        <f t="shared" si="174"/>
        <v>0</v>
      </c>
      <c r="W154" s="2">
        <f t="shared" si="175"/>
        <v>0</v>
      </c>
      <c r="X154" s="2">
        <f t="shared" si="176"/>
        <v>0</v>
      </c>
      <c r="Y154" s="2">
        <f t="shared" si="177"/>
        <v>0</v>
      </c>
      <c r="Z154" s="2"/>
      <c r="AA154" s="2">
        <v>-1</v>
      </c>
      <c r="AB154" s="2">
        <f t="shared" si="178"/>
        <v>137.41999999999999</v>
      </c>
      <c r="AC154" s="2">
        <f t="shared" ref="AC154:AC175" si="209">ROUND((ES154),6)</f>
        <v>137.41999999999999</v>
      </c>
      <c r="AD154" s="2">
        <f>ROUND((((ET154)-(EU154))+AE154),6)</f>
        <v>0</v>
      </c>
      <c r="AE154" s="2">
        <f t="shared" si="207"/>
        <v>0</v>
      </c>
      <c r="AF154" s="2">
        <f t="shared" si="207"/>
        <v>0</v>
      </c>
      <c r="AG154" s="2">
        <f t="shared" si="179"/>
        <v>0</v>
      </c>
      <c r="AH154" s="2">
        <f t="shared" si="208"/>
        <v>0</v>
      </c>
      <c r="AI154" s="2">
        <f t="shared" si="208"/>
        <v>0</v>
      </c>
      <c r="AJ154" s="2">
        <f t="shared" si="180"/>
        <v>0</v>
      </c>
      <c r="AK154" s="2">
        <v>137.41999999999999</v>
      </c>
      <c r="AL154" s="2">
        <v>137.41999999999999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109</v>
      </c>
      <c r="AU154" s="2">
        <v>61</v>
      </c>
      <c r="AV154" s="2">
        <v>1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3</v>
      </c>
      <c r="BI154" s="2">
        <v>1</v>
      </c>
      <c r="BJ154" s="2" t="s">
        <v>185</v>
      </c>
      <c r="BK154" s="2"/>
      <c r="BL154" s="2"/>
      <c r="BM154" s="2">
        <v>21</v>
      </c>
      <c r="BN154" s="2">
        <v>0</v>
      </c>
      <c r="BO154" s="2" t="s">
        <v>3</v>
      </c>
      <c r="BP154" s="2">
        <v>0</v>
      </c>
      <c r="BQ154" s="2">
        <v>30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109</v>
      </c>
      <c r="CA154" s="2">
        <v>61</v>
      </c>
      <c r="CB154" s="2" t="s">
        <v>3</v>
      </c>
      <c r="CC154" s="2"/>
      <c r="CD154" s="2"/>
      <c r="CE154" s="2">
        <v>30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3</v>
      </c>
      <c r="CO154" s="2">
        <v>0</v>
      </c>
      <c r="CP154" s="2">
        <f t="shared" si="181"/>
        <v>0</v>
      </c>
      <c r="CQ154" s="2">
        <f t="shared" si="182"/>
        <v>137.41999999999999</v>
      </c>
      <c r="CR154" s="2">
        <f>(ROUND((ROUND(((ET154)*AV154*1),2)*BB154),2)+ROUND((ROUND(((AE154-(EU154))*AV154*1),2)*BS154),2))</f>
        <v>0</v>
      </c>
      <c r="CS154" s="2">
        <f t="shared" si="183"/>
        <v>0</v>
      </c>
      <c r="CT154" s="2">
        <f t="shared" si="184"/>
        <v>0</v>
      </c>
      <c r="CU154" s="2">
        <f t="shared" si="185"/>
        <v>0</v>
      </c>
      <c r="CV154" s="2">
        <f t="shared" si="186"/>
        <v>0</v>
      </c>
      <c r="CW154" s="2">
        <f t="shared" si="187"/>
        <v>0</v>
      </c>
      <c r="CX154" s="2">
        <f t="shared" si="188"/>
        <v>0</v>
      </c>
      <c r="CY154" s="2">
        <f t="shared" si="189"/>
        <v>0</v>
      </c>
      <c r="CZ154" s="2">
        <f t="shared" si="190"/>
        <v>0</v>
      </c>
      <c r="DA154" s="2"/>
      <c r="DB154" s="2"/>
      <c r="DC154" s="2" t="s">
        <v>3</v>
      </c>
      <c r="DD154" s="2" t="s">
        <v>3</v>
      </c>
      <c r="DE154" s="2" t="s">
        <v>3</v>
      </c>
      <c r="DF154" s="2" t="s">
        <v>3</v>
      </c>
      <c r="DG154" s="2" t="s">
        <v>3</v>
      </c>
      <c r="DH154" s="2" t="s">
        <v>3</v>
      </c>
      <c r="DI154" s="2" t="s">
        <v>3</v>
      </c>
      <c r="DJ154" s="2" t="s">
        <v>3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1003</v>
      </c>
      <c r="DV154" s="2" t="s">
        <v>34</v>
      </c>
      <c r="DW154" s="2" t="s">
        <v>34</v>
      </c>
      <c r="DX154" s="2">
        <v>1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58807897</v>
      </c>
      <c r="EF154" s="2">
        <v>30</v>
      </c>
      <c r="EG154" s="2" t="s">
        <v>27</v>
      </c>
      <c r="EH154" s="2">
        <v>0</v>
      </c>
      <c r="EI154" s="2" t="s">
        <v>3</v>
      </c>
      <c r="EJ154" s="2">
        <v>1</v>
      </c>
      <c r="EK154" s="2">
        <v>21</v>
      </c>
      <c r="EL154" s="2" t="s">
        <v>28</v>
      </c>
      <c r="EM154" s="2" t="s">
        <v>29</v>
      </c>
      <c r="EN154" s="2"/>
      <c r="EO154" s="2" t="s">
        <v>3</v>
      </c>
      <c r="EP154" s="2"/>
      <c r="EQ154" s="2">
        <v>1024</v>
      </c>
      <c r="ER154" s="2">
        <v>137.41999999999999</v>
      </c>
      <c r="ES154" s="2">
        <v>137.41999999999999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v>0</v>
      </c>
      <c r="FS154" s="2">
        <v>0</v>
      </c>
      <c r="FT154" s="2"/>
      <c r="FU154" s="2"/>
      <c r="FV154" s="2"/>
      <c r="FW154" s="2"/>
      <c r="FX154" s="2">
        <v>109</v>
      </c>
      <c r="FY154" s="2">
        <v>61</v>
      </c>
      <c r="FZ154" s="2"/>
      <c r="GA154" s="2" t="s">
        <v>3</v>
      </c>
      <c r="GB154" s="2"/>
      <c r="GC154" s="2"/>
      <c r="GD154" s="2">
        <v>1</v>
      </c>
      <c r="GE154" s="2"/>
      <c r="GF154" s="2">
        <v>356387865</v>
      </c>
      <c r="GG154" s="2">
        <v>2</v>
      </c>
      <c r="GH154" s="2">
        <v>1</v>
      </c>
      <c r="GI154" s="2">
        <v>-2</v>
      </c>
      <c r="GJ154" s="2">
        <v>0</v>
      </c>
      <c r="GK154" s="2">
        <v>0</v>
      </c>
      <c r="GL154" s="2">
        <f t="shared" si="191"/>
        <v>0</v>
      </c>
      <c r="GM154" s="2">
        <f t="shared" si="192"/>
        <v>0</v>
      </c>
      <c r="GN154" s="2">
        <f t="shared" si="193"/>
        <v>0</v>
      </c>
      <c r="GO154" s="2">
        <f t="shared" si="194"/>
        <v>0</v>
      </c>
      <c r="GP154" s="2">
        <f t="shared" si="195"/>
        <v>0</v>
      </c>
      <c r="GQ154" s="2"/>
      <c r="GR154" s="2">
        <v>0</v>
      </c>
      <c r="GS154" s="2">
        <v>3</v>
      </c>
      <c r="GT154" s="2">
        <v>0</v>
      </c>
      <c r="GU154" s="2" t="s">
        <v>3</v>
      </c>
      <c r="GV154" s="2">
        <f t="shared" si="196"/>
        <v>0</v>
      </c>
      <c r="GW154" s="2">
        <v>1</v>
      </c>
      <c r="GX154" s="2">
        <f t="shared" si="197"/>
        <v>0</v>
      </c>
      <c r="GY154" s="2"/>
      <c r="GZ154" s="2"/>
      <c r="HA154" s="2">
        <v>0</v>
      </c>
      <c r="HB154" s="2">
        <v>0</v>
      </c>
      <c r="HC154" s="2">
        <f t="shared" si="198"/>
        <v>0</v>
      </c>
      <c r="HD154" s="2"/>
      <c r="HE154" s="2" t="s">
        <v>3</v>
      </c>
      <c r="HF154" s="2" t="s">
        <v>3</v>
      </c>
      <c r="HG154" s="2"/>
      <c r="HH154" s="2"/>
      <c r="HI154" s="2"/>
      <c r="HJ154" s="2"/>
      <c r="HK154" s="2"/>
      <c r="HL154" s="2"/>
      <c r="HM154" s="2" t="s">
        <v>3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2">
      <c r="A155">
        <v>18</v>
      </c>
      <c r="B155">
        <v>1</v>
      </c>
      <c r="C155">
        <v>439</v>
      </c>
      <c r="E155" t="s">
        <v>3</v>
      </c>
      <c r="F155" t="s">
        <v>183</v>
      </c>
      <c r="G155" t="s">
        <v>184</v>
      </c>
      <c r="H155" t="s">
        <v>34</v>
      </c>
      <c r="I155">
        <f>I151*J155</f>
        <v>0</v>
      </c>
      <c r="J155">
        <v>100</v>
      </c>
      <c r="K155">
        <v>100</v>
      </c>
      <c r="O155">
        <f t="shared" si="168"/>
        <v>0</v>
      </c>
      <c r="P155">
        <f t="shared" si="169"/>
        <v>0</v>
      </c>
      <c r="Q155">
        <f>(ROUND((ROUND(((ET155)*AV155*I155),2)*BB155),2)+ROUND((ROUND(((AE155-(EU155))*AV155*I155),2)*BS155),2))</f>
        <v>0</v>
      </c>
      <c r="R155">
        <f t="shared" si="170"/>
        <v>0</v>
      </c>
      <c r="S155">
        <f t="shared" si="171"/>
        <v>0</v>
      </c>
      <c r="T155">
        <f t="shared" si="172"/>
        <v>0</v>
      </c>
      <c r="U155">
        <f t="shared" si="173"/>
        <v>0</v>
      </c>
      <c r="V155">
        <f t="shared" si="174"/>
        <v>0</v>
      </c>
      <c r="W155">
        <f t="shared" si="175"/>
        <v>0</v>
      </c>
      <c r="X155">
        <f t="shared" si="176"/>
        <v>0</v>
      </c>
      <c r="Y155">
        <f t="shared" si="177"/>
        <v>0</v>
      </c>
      <c r="AA155">
        <v>-1</v>
      </c>
      <c r="AB155">
        <f t="shared" si="178"/>
        <v>137.41999999999999</v>
      </c>
      <c r="AC155">
        <f t="shared" si="209"/>
        <v>137.41999999999999</v>
      </c>
      <c r="AD155">
        <f>ROUND((((ET155)-(EU155))+AE155),6)</f>
        <v>0</v>
      </c>
      <c r="AE155">
        <f t="shared" si="207"/>
        <v>0</v>
      </c>
      <c r="AF155">
        <f t="shared" si="207"/>
        <v>0</v>
      </c>
      <c r="AG155">
        <f t="shared" si="179"/>
        <v>0</v>
      </c>
      <c r="AH155">
        <f t="shared" si="208"/>
        <v>0</v>
      </c>
      <c r="AI155">
        <f t="shared" si="208"/>
        <v>0</v>
      </c>
      <c r="AJ155">
        <f t="shared" si="180"/>
        <v>0</v>
      </c>
      <c r="AK155">
        <v>137.41999999999999</v>
      </c>
      <c r="AL155">
        <v>137.41999999999999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109</v>
      </c>
      <c r="AU155">
        <v>61</v>
      </c>
      <c r="AV155">
        <v>1</v>
      </c>
      <c r="AW155">
        <v>1</v>
      </c>
      <c r="AZ155">
        <v>1</v>
      </c>
      <c r="BA155">
        <v>1</v>
      </c>
      <c r="BB155">
        <v>1</v>
      </c>
      <c r="BC155">
        <v>14.27</v>
      </c>
      <c r="BD155" t="s">
        <v>3</v>
      </c>
      <c r="BE155" t="s">
        <v>3</v>
      </c>
      <c r="BF155" t="s">
        <v>3</v>
      </c>
      <c r="BG155" t="s">
        <v>3</v>
      </c>
      <c r="BH155">
        <v>3</v>
      </c>
      <c r="BI155">
        <v>1</v>
      </c>
      <c r="BJ155" t="s">
        <v>185</v>
      </c>
      <c r="BM155">
        <v>21</v>
      </c>
      <c r="BN155">
        <v>0</v>
      </c>
      <c r="BO155" t="s">
        <v>183</v>
      </c>
      <c r="BP155">
        <v>1</v>
      </c>
      <c r="BQ155">
        <v>30</v>
      </c>
      <c r="BR155">
        <v>0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 t="s">
        <v>3</v>
      </c>
      <c r="BZ155">
        <v>109</v>
      </c>
      <c r="CA155">
        <v>61</v>
      </c>
      <c r="CB155" t="s">
        <v>3</v>
      </c>
      <c r="CE155">
        <v>30</v>
      </c>
      <c r="CF155">
        <v>0</v>
      </c>
      <c r="CG155">
        <v>0</v>
      </c>
      <c r="CM155">
        <v>0</v>
      </c>
      <c r="CN155" t="s">
        <v>3</v>
      </c>
      <c r="CO155">
        <v>0</v>
      </c>
      <c r="CP155">
        <f t="shared" si="181"/>
        <v>0</v>
      </c>
      <c r="CQ155">
        <f t="shared" si="182"/>
        <v>1960.98</v>
      </c>
      <c r="CR155">
        <f>(ROUND((ROUND(((ET155)*AV155*1),2)*BB155),2)+ROUND((ROUND(((AE155-(EU155))*AV155*1),2)*BS155),2))</f>
        <v>0</v>
      </c>
      <c r="CS155">
        <f t="shared" si="183"/>
        <v>0</v>
      </c>
      <c r="CT155">
        <f t="shared" si="184"/>
        <v>0</v>
      </c>
      <c r="CU155">
        <f t="shared" si="185"/>
        <v>0</v>
      </c>
      <c r="CV155">
        <f t="shared" si="186"/>
        <v>0</v>
      </c>
      <c r="CW155">
        <f t="shared" si="187"/>
        <v>0</v>
      </c>
      <c r="CX155">
        <f t="shared" si="188"/>
        <v>0</v>
      </c>
      <c r="CY155">
        <f t="shared" si="189"/>
        <v>0</v>
      </c>
      <c r="CZ155">
        <f t="shared" si="190"/>
        <v>0</v>
      </c>
      <c r="DC155" t="s">
        <v>3</v>
      </c>
      <c r="DD155" t="s">
        <v>3</v>
      </c>
      <c r="DE155" t="s">
        <v>3</v>
      </c>
      <c r="DF155" t="s">
        <v>3</v>
      </c>
      <c r="DG155" t="s">
        <v>3</v>
      </c>
      <c r="DH155" t="s">
        <v>3</v>
      </c>
      <c r="DI155" t="s">
        <v>3</v>
      </c>
      <c r="DJ155" t="s">
        <v>3</v>
      </c>
      <c r="DK155" t="s">
        <v>3</v>
      </c>
      <c r="DL155" t="s">
        <v>3</v>
      </c>
      <c r="DM155" t="s">
        <v>3</v>
      </c>
      <c r="DN155">
        <v>0</v>
      </c>
      <c r="DO155">
        <v>0</v>
      </c>
      <c r="DP155">
        <v>1</v>
      </c>
      <c r="DQ155">
        <v>1</v>
      </c>
      <c r="DU155">
        <v>1003</v>
      </c>
      <c r="DV155" t="s">
        <v>34</v>
      </c>
      <c r="DW155" t="s">
        <v>34</v>
      </c>
      <c r="DX155">
        <v>1</v>
      </c>
      <c r="DZ155" t="s">
        <v>3</v>
      </c>
      <c r="EA155" t="s">
        <v>3</v>
      </c>
      <c r="EB155" t="s">
        <v>3</v>
      </c>
      <c r="EC155" t="s">
        <v>3</v>
      </c>
      <c r="EE155">
        <v>58807897</v>
      </c>
      <c r="EF155">
        <v>30</v>
      </c>
      <c r="EG155" t="s">
        <v>27</v>
      </c>
      <c r="EH155">
        <v>0</v>
      </c>
      <c r="EI155" t="s">
        <v>3</v>
      </c>
      <c r="EJ155">
        <v>1</v>
      </c>
      <c r="EK155">
        <v>21</v>
      </c>
      <c r="EL155" t="s">
        <v>28</v>
      </c>
      <c r="EM155" t="s">
        <v>29</v>
      </c>
      <c r="EO155" t="s">
        <v>3</v>
      </c>
      <c r="EQ155">
        <v>1024</v>
      </c>
      <c r="ER155">
        <v>137.41999999999999</v>
      </c>
      <c r="ES155">
        <v>137.41999999999999</v>
      </c>
      <c r="ET155">
        <v>0</v>
      </c>
      <c r="EU155">
        <v>0</v>
      </c>
      <c r="EV155">
        <v>0</v>
      </c>
      <c r="EW155">
        <v>0</v>
      </c>
      <c r="EX155">
        <v>0</v>
      </c>
      <c r="FQ155">
        <v>0</v>
      </c>
      <c r="FR155">
        <v>0</v>
      </c>
      <c r="FS155">
        <v>0</v>
      </c>
      <c r="FX155">
        <v>109</v>
      </c>
      <c r="FY155">
        <v>61</v>
      </c>
      <c r="GA155" t="s">
        <v>3</v>
      </c>
      <c r="GD155">
        <v>1</v>
      </c>
      <c r="GF155">
        <v>356387865</v>
      </c>
      <c r="GG155">
        <v>2</v>
      </c>
      <c r="GH155">
        <v>1</v>
      </c>
      <c r="GI155">
        <v>2</v>
      </c>
      <c r="GJ155">
        <v>0</v>
      </c>
      <c r="GK155">
        <v>0</v>
      </c>
      <c r="GL155">
        <f t="shared" si="191"/>
        <v>0</v>
      </c>
      <c r="GM155">
        <f t="shared" si="192"/>
        <v>0</v>
      </c>
      <c r="GN155">
        <f t="shared" si="193"/>
        <v>0</v>
      </c>
      <c r="GO155">
        <f t="shared" si="194"/>
        <v>0</v>
      </c>
      <c r="GP155">
        <f t="shared" si="195"/>
        <v>0</v>
      </c>
      <c r="GR155">
        <v>0</v>
      </c>
      <c r="GS155">
        <v>3</v>
      </c>
      <c r="GT155">
        <v>0</v>
      </c>
      <c r="GU155" t="s">
        <v>3</v>
      </c>
      <c r="GV155">
        <f t="shared" si="196"/>
        <v>0</v>
      </c>
      <c r="GW155">
        <v>1</v>
      </c>
      <c r="GX155">
        <f t="shared" si="197"/>
        <v>0</v>
      </c>
      <c r="HA155">
        <v>0</v>
      </c>
      <c r="HB155">
        <v>0</v>
      </c>
      <c r="HC155">
        <f t="shared" si="198"/>
        <v>0</v>
      </c>
      <c r="HE155" t="s">
        <v>3</v>
      </c>
      <c r="HF155" t="s">
        <v>3</v>
      </c>
      <c r="HM155" t="s">
        <v>3</v>
      </c>
      <c r="HN155" t="s">
        <v>3</v>
      </c>
      <c r="HO155" t="s">
        <v>3</v>
      </c>
      <c r="HP155" t="s">
        <v>3</v>
      </c>
      <c r="HQ155" t="s">
        <v>3</v>
      </c>
      <c r="HS155">
        <v>0</v>
      </c>
      <c r="IK155">
        <v>0</v>
      </c>
    </row>
    <row r="156" spans="1:255" x14ac:dyDescent="0.2">
      <c r="A156" s="2">
        <v>17</v>
      </c>
      <c r="B156" s="2">
        <v>1</v>
      </c>
      <c r="C156" s="2">
        <f>ROW(SmtRes!A445)</f>
        <v>445</v>
      </c>
      <c r="D156" s="2">
        <f>ROW(EtalonRes!A461)</f>
        <v>461</v>
      </c>
      <c r="E156" s="2" t="s">
        <v>186</v>
      </c>
      <c r="F156" s="2" t="s">
        <v>187</v>
      </c>
      <c r="G156" s="2" t="s">
        <v>188</v>
      </c>
      <c r="H156" s="2" t="s">
        <v>52</v>
      </c>
      <c r="I156" s="2">
        <f>ROUND(ROUND((18+110+175+40+37+35)/100,4),9)</f>
        <v>4.1500000000000004</v>
      </c>
      <c r="J156" s="2">
        <v>0</v>
      </c>
      <c r="K156" s="2">
        <f>ROUND(ROUND((18+110+175+40+37+35)/100,4),9)</f>
        <v>4.1500000000000004</v>
      </c>
      <c r="L156" s="2"/>
      <c r="M156" s="2"/>
      <c r="N156" s="2"/>
      <c r="O156" s="2">
        <f t="shared" ref="O156:O175" si="210">ROUND(CP156,2)</f>
        <v>465.75</v>
      </c>
      <c r="P156" s="2">
        <f t="shared" ref="P156:P175" si="211">ROUND((ROUND((AC156*AW156*I156),2)*BC156),2)</f>
        <v>37.520000000000003</v>
      </c>
      <c r="Q156" s="2">
        <f t="shared" ref="Q156:Q161" si="212">(ROUND((ROUND(((((ET156*1.25)*1.1))*AV156*I156),2)*BB156),2)+ROUND((ROUND(((AE156-(((EU156*1.25)*1.1)))*AV156*I156),2)*BS156),2))</f>
        <v>0</v>
      </c>
      <c r="R156" s="2">
        <f t="shared" ref="R156:R175" si="213">ROUND((ROUND((AE156*AV156*I156),2)*BS156),2)</f>
        <v>0</v>
      </c>
      <c r="S156" s="2">
        <f t="shared" ref="S156:S175" si="214">ROUND((ROUND((AF156*AV156*I156),2)*BA156),2)</f>
        <v>428.23</v>
      </c>
      <c r="T156" s="2">
        <f t="shared" ref="T156:T175" si="215">ROUND(CU156*I156,2)</f>
        <v>0</v>
      </c>
      <c r="U156" s="2">
        <f t="shared" ref="U156:U175" si="216">CV156*I156</f>
        <v>28.063431082499996</v>
      </c>
      <c r="V156" s="2">
        <f t="shared" ref="V156:V175" si="217">CW156*I156</f>
        <v>0</v>
      </c>
      <c r="W156" s="2">
        <f t="shared" ref="W156:W175" si="218">ROUND(CX156*I156,2)</f>
        <v>0</v>
      </c>
      <c r="X156" s="2">
        <f t="shared" ref="X156:X175" si="219">ROUND(CY156,2)</f>
        <v>466.77</v>
      </c>
      <c r="Y156" s="2">
        <f t="shared" ref="Y156:Y175" si="220">ROUND(CZ156,2)</f>
        <v>261.22000000000003</v>
      </c>
      <c r="Z156" s="2"/>
      <c r="AA156" s="2">
        <v>59204062</v>
      </c>
      <c r="AB156" s="2">
        <f t="shared" ref="AB156:AB175" si="221">ROUND((AC156+AD156+AF156),6)</f>
        <v>105.74925</v>
      </c>
      <c r="AC156" s="2">
        <f t="shared" si="209"/>
        <v>9.0399999999999991</v>
      </c>
      <c r="AD156" s="2">
        <f t="shared" ref="AD156:AD161" si="222">ROUND((((((ET156*1.25)*1.1))-(((EU156*1.25)*1.1)))+AE156),6)</f>
        <v>0</v>
      </c>
      <c r="AE156" s="2">
        <f t="shared" ref="AE156:AE161" si="223">ROUND((((EU156*1.25)*1.1)),6)</f>
        <v>0</v>
      </c>
      <c r="AF156" s="2">
        <f t="shared" ref="AF156:AF161" si="224">ROUND((((EV156*1.15)*1.1)),6)</f>
        <v>96.709249999999997</v>
      </c>
      <c r="AG156" s="2">
        <f t="shared" ref="AG156:AG175" si="225">ROUND((AP156),6)</f>
        <v>0</v>
      </c>
      <c r="AH156" s="2">
        <f t="shared" ref="AH156:AH161" si="226">(((EW156*1.15)*1.1))</f>
        <v>6.3376499999999991</v>
      </c>
      <c r="AI156" s="2">
        <f t="shared" ref="AI156:AI161" si="227">(((EX156*1.25)*1.1))</f>
        <v>0</v>
      </c>
      <c r="AJ156" s="2">
        <f t="shared" ref="AJ156:AJ175" si="228">(AS156)</f>
        <v>0</v>
      </c>
      <c r="AK156" s="2">
        <v>85.49</v>
      </c>
      <c r="AL156" s="2">
        <v>9.0399999999999991</v>
      </c>
      <c r="AM156" s="2">
        <v>0</v>
      </c>
      <c r="AN156" s="2">
        <v>0</v>
      </c>
      <c r="AO156" s="2">
        <v>76.45</v>
      </c>
      <c r="AP156" s="2">
        <v>0</v>
      </c>
      <c r="AQ156" s="2">
        <v>5.01</v>
      </c>
      <c r="AR156" s="2">
        <v>0</v>
      </c>
      <c r="AS156" s="2">
        <v>0</v>
      </c>
      <c r="AT156" s="2">
        <v>109</v>
      </c>
      <c r="AU156" s="2">
        <v>61</v>
      </c>
      <c r="AV156" s="2">
        <v>1.0669999999999999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0</v>
      </c>
      <c r="BI156" s="2">
        <v>1</v>
      </c>
      <c r="BJ156" s="2" t="s">
        <v>189</v>
      </c>
      <c r="BK156" s="2"/>
      <c r="BL156" s="2"/>
      <c r="BM156" s="2">
        <v>21</v>
      </c>
      <c r="BN156" s="2">
        <v>0</v>
      </c>
      <c r="BO156" s="2" t="s">
        <v>187</v>
      </c>
      <c r="BP156" s="2">
        <v>1</v>
      </c>
      <c r="BQ156" s="2">
        <v>30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109</v>
      </c>
      <c r="CA156" s="2">
        <v>61</v>
      </c>
      <c r="CB156" s="2" t="s">
        <v>3</v>
      </c>
      <c r="CC156" s="2"/>
      <c r="CD156" s="2"/>
      <c r="CE156" s="2">
        <v>30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1044</v>
      </c>
      <c r="CO156" s="2">
        <v>0</v>
      </c>
      <c r="CP156" s="2">
        <f t="shared" ref="CP156:CP175" si="229">(P156+Q156+S156)</f>
        <v>465.75</v>
      </c>
      <c r="CQ156" s="2">
        <f t="shared" ref="CQ156:CQ175" si="230">ROUND((ROUND((AC156*AW156*1),2)*BC156),2)</f>
        <v>9.0399999999999991</v>
      </c>
      <c r="CR156" s="2">
        <f t="shared" ref="CR156:CR161" si="231">(ROUND((ROUND(((((ET156*1.25)*1.1))*AV156*1),2)*BB156),2)+ROUND((ROUND(((AE156-(((EU156*1.25)*1.1)))*AV156*1),2)*BS156),2))</f>
        <v>0</v>
      </c>
      <c r="CS156" s="2">
        <f t="shared" ref="CS156:CS175" si="232">ROUND((ROUND((AE156*AV156*1),2)*BS156),2)</f>
        <v>0</v>
      </c>
      <c r="CT156" s="2">
        <f t="shared" ref="CT156:CT175" si="233">ROUND((ROUND((AF156*AV156*1),2)*BA156),2)</f>
        <v>103.19</v>
      </c>
      <c r="CU156" s="2">
        <f t="shared" ref="CU156:CU175" si="234">AG156</f>
        <v>0</v>
      </c>
      <c r="CV156" s="2">
        <f t="shared" ref="CV156:CV175" si="235">(AH156*AV156)</f>
        <v>6.7622725499999987</v>
      </c>
      <c r="CW156" s="2">
        <f t="shared" ref="CW156:CW175" si="236">AI156</f>
        <v>0</v>
      </c>
      <c r="CX156" s="2">
        <f t="shared" ref="CX156:CX175" si="237">AJ156</f>
        <v>0</v>
      </c>
      <c r="CY156" s="2">
        <f t="shared" ref="CY156:CY175" si="238">(((S156+R156)*AT156)/100)</f>
        <v>466.77069999999998</v>
      </c>
      <c r="CZ156" s="2">
        <f t="shared" ref="CZ156:CZ175" si="239">(((S156+R156)*AU156)/100)</f>
        <v>261.22030000000001</v>
      </c>
      <c r="DA156" s="2"/>
      <c r="DB156" s="2">
        <v>71</v>
      </c>
      <c r="DC156" s="2" t="s">
        <v>3</v>
      </c>
      <c r="DD156" s="2" t="s">
        <v>3</v>
      </c>
      <c r="DE156" s="2" t="s">
        <v>25</v>
      </c>
      <c r="DF156" s="2" t="s">
        <v>25</v>
      </c>
      <c r="DG156" s="2" t="s">
        <v>26</v>
      </c>
      <c r="DH156" s="2" t="s">
        <v>3</v>
      </c>
      <c r="DI156" s="2" t="s">
        <v>26</v>
      </c>
      <c r="DJ156" s="2" t="s">
        <v>25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1013</v>
      </c>
      <c r="DV156" s="2" t="s">
        <v>52</v>
      </c>
      <c r="DW156" s="2" t="s">
        <v>52</v>
      </c>
      <c r="DX156" s="2">
        <v>1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58807897</v>
      </c>
      <c r="EF156" s="2">
        <v>30</v>
      </c>
      <c r="EG156" s="2" t="s">
        <v>27</v>
      </c>
      <c r="EH156" s="2">
        <v>0</v>
      </c>
      <c r="EI156" s="2" t="s">
        <v>3</v>
      </c>
      <c r="EJ156" s="2">
        <v>1</v>
      </c>
      <c r="EK156" s="2">
        <v>21</v>
      </c>
      <c r="EL156" s="2" t="s">
        <v>28</v>
      </c>
      <c r="EM156" s="2" t="s">
        <v>29</v>
      </c>
      <c r="EN156" s="2"/>
      <c r="EO156" s="2" t="s">
        <v>30</v>
      </c>
      <c r="EP156" s="2"/>
      <c r="EQ156" s="2">
        <v>0</v>
      </c>
      <c r="ER156" s="2">
        <v>85.49</v>
      </c>
      <c r="ES156" s="2">
        <v>9.0399999999999991</v>
      </c>
      <c r="ET156" s="2">
        <v>0</v>
      </c>
      <c r="EU156" s="2">
        <v>0</v>
      </c>
      <c r="EV156" s="2">
        <v>76.45</v>
      </c>
      <c r="EW156" s="2">
        <v>5.01</v>
      </c>
      <c r="EX156" s="2">
        <v>0</v>
      </c>
      <c r="EY156" s="2">
        <v>0</v>
      </c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v>0</v>
      </c>
      <c r="FS156" s="2">
        <v>0</v>
      </c>
      <c r="FT156" s="2"/>
      <c r="FU156" s="2"/>
      <c r="FV156" s="2"/>
      <c r="FW156" s="2"/>
      <c r="FX156" s="2">
        <v>109</v>
      </c>
      <c r="FY156" s="2">
        <v>61</v>
      </c>
      <c r="FZ156" s="2"/>
      <c r="GA156" s="2" t="s">
        <v>3</v>
      </c>
      <c r="GB156" s="2"/>
      <c r="GC156" s="2"/>
      <c r="GD156" s="2">
        <v>1</v>
      </c>
      <c r="GE156" s="2"/>
      <c r="GF156" s="2">
        <v>-508176970</v>
      </c>
      <c r="GG156" s="2">
        <v>2</v>
      </c>
      <c r="GH156" s="2">
        <v>1</v>
      </c>
      <c r="GI156" s="2">
        <v>2</v>
      </c>
      <c r="GJ156" s="2">
        <v>0</v>
      </c>
      <c r="GK156" s="2">
        <v>0</v>
      </c>
      <c r="GL156" s="2">
        <f t="shared" ref="GL156:GL175" si="240">ROUND(IF(AND(BH156=3,BI156=3,FS156&lt;&gt;0),P156,0),2)</f>
        <v>0</v>
      </c>
      <c r="GM156" s="2">
        <f t="shared" ref="GM156:GM175" si="241">ROUND(O156+X156+Y156,2)+GX156</f>
        <v>1193.74</v>
      </c>
      <c r="GN156" s="2">
        <f t="shared" ref="GN156:GN175" si="242">IF(OR(BI156=0,BI156=1),GM156-GX156,0)</f>
        <v>1193.74</v>
      </c>
      <c r="GO156" s="2">
        <f t="shared" ref="GO156:GO175" si="243">IF(BI156=2,GM156-GX156,0)</f>
        <v>0</v>
      </c>
      <c r="GP156" s="2">
        <f t="shared" ref="GP156:GP175" si="244">IF(BI156=4,GM156-GX156,0)</f>
        <v>0</v>
      </c>
      <c r="GQ156" s="2"/>
      <c r="GR156" s="2">
        <v>0</v>
      </c>
      <c r="GS156" s="2">
        <v>3</v>
      </c>
      <c r="GT156" s="2">
        <v>0</v>
      </c>
      <c r="GU156" s="2" t="s">
        <v>3</v>
      </c>
      <c r="GV156" s="2">
        <f t="shared" ref="GV156:GV175" si="245">ROUND((GT156),6)</f>
        <v>0</v>
      </c>
      <c r="GW156" s="2">
        <v>1</v>
      </c>
      <c r="GX156" s="2">
        <f t="shared" ref="GX156:GX175" si="246">ROUND(HC156*I156,2)</f>
        <v>0</v>
      </c>
      <c r="GY156" s="2"/>
      <c r="GZ156" s="2"/>
      <c r="HA156" s="2">
        <v>0</v>
      </c>
      <c r="HB156" s="2">
        <v>0</v>
      </c>
      <c r="HC156" s="2">
        <f t="shared" ref="HC156:HC175" si="247">GV156*GW156</f>
        <v>0</v>
      </c>
      <c r="HD156" s="2"/>
      <c r="HE156" s="2" t="s">
        <v>3</v>
      </c>
      <c r="HF156" s="2" t="s">
        <v>3</v>
      </c>
      <c r="HG156" s="2"/>
      <c r="HH156" s="2"/>
      <c r="HI156" s="2"/>
      <c r="HJ156" s="2"/>
      <c r="HK156" s="2"/>
      <c r="HL156" s="2"/>
      <c r="HM156" s="2" t="s">
        <v>3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2">
      <c r="A157">
        <v>17</v>
      </c>
      <c r="B157">
        <v>1</v>
      </c>
      <c r="C157">
        <f>ROW(SmtRes!A450)</f>
        <v>450</v>
      </c>
      <c r="D157">
        <f>ROW(EtalonRes!A466)</f>
        <v>466</v>
      </c>
      <c r="E157" t="s">
        <v>186</v>
      </c>
      <c r="F157" t="s">
        <v>187</v>
      </c>
      <c r="G157" t="s">
        <v>188</v>
      </c>
      <c r="H157" t="s">
        <v>52</v>
      </c>
      <c r="I157">
        <f>ROUND(ROUND((18+110+175+40+37+35)/100,4),9)</f>
        <v>4.1500000000000004</v>
      </c>
      <c r="J157">
        <v>0</v>
      </c>
      <c r="K157">
        <f>ROUND(ROUND((18+110+175+40+37+35)/100,4),9)</f>
        <v>4.1500000000000004</v>
      </c>
      <c r="O157">
        <f t="shared" si="210"/>
        <v>23817.01</v>
      </c>
      <c r="P157">
        <f t="shared" si="211"/>
        <v>268.64</v>
      </c>
      <c r="Q157">
        <f t="shared" si="212"/>
        <v>0</v>
      </c>
      <c r="R157">
        <f t="shared" si="213"/>
        <v>0</v>
      </c>
      <c r="S157">
        <f t="shared" si="214"/>
        <v>23548.37</v>
      </c>
      <c r="T157">
        <f t="shared" si="215"/>
        <v>0</v>
      </c>
      <c r="U157">
        <f t="shared" si="216"/>
        <v>28.063431082499996</v>
      </c>
      <c r="V157">
        <f t="shared" si="217"/>
        <v>0</v>
      </c>
      <c r="W157">
        <f t="shared" si="218"/>
        <v>0</v>
      </c>
      <c r="X157">
        <f t="shared" si="219"/>
        <v>25667.72</v>
      </c>
      <c r="Y157">
        <f t="shared" si="220"/>
        <v>14364.51</v>
      </c>
      <c r="AA157">
        <v>59204059</v>
      </c>
      <c r="AB157">
        <f t="shared" si="221"/>
        <v>105.74925</v>
      </c>
      <c r="AC157">
        <f t="shared" si="209"/>
        <v>9.0399999999999991</v>
      </c>
      <c r="AD157">
        <f t="shared" si="222"/>
        <v>0</v>
      </c>
      <c r="AE157">
        <f t="shared" si="223"/>
        <v>0</v>
      </c>
      <c r="AF157">
        <f t="shared" si="224"/>
        <v>96.709249999999997</v>
      </c>
      <c r="AG157">
        <f t="shared" si="225"/>
        <v>0</v>
      </c>
      <c r="AH157">
        <f t="shared" si="226"/>
        <v>6.3376499999999991</v>
      </c>
      <c r="AI157">
        <f t="shared" si="227"/>
        <v>0</v>
      </c>
      <c r="AJ157">
        <f t="shared" si="228"/>
        <v>0</v>
      </c>
      <c r="AK157">
        <v>85.49</v>
      </c>
      <c r="AL157">
        <v>9.0399999999999991</v>
      </c>
      <c r="AM157">
        <v>0</v>
      </c>
      <c r="AN157">
        <v>0</v>
      </c>
      <c r="AO157">
        <v>76.45</v>
      </c>
      <c r="AP157">
        <v>0</v>
      </c>
      <c r="AQ157">
        <v>5.01</v>
      </c>
      <c r="AR157">
        <v>0</v>
      </c>
      <c r="AS157">
        <v>0</v>
      </c>
      <c r="AT157">
        <v>109</v>
      </c>
      <c r="AU157">
        <v>61</v>
      </c>
      <c r="AV157">
        <v>1.0669999999999999</v>
      </c>
      <c r="AW157">
        <v>1</v>
      </c>
      <c r="AZ157">
        <v>1</v>
      </c>
      <c r="BA157">
        <v>54.99</v>
      </c>
      <c r="BB157">
        <v>1</v>
      </c>
      <c r="BC157">
        <v>7.16</v>
      </c>
      <c r="BD157" t="s">
        <v>3</v>
      </c>
      <c r="BE157" t="s">
        <v>3</v>
      </c>
      <c r="BF157" t="s">
        <v>3</v>
      </c>
      <c r="BG157" t="s">
        <v>3</v>
      </c>
      <c r="BH157">
        <v>0</v>
      </c>
      <c r="BI157">
        <v>1</v>
      </c>
      <c r="BJ157" t="s">
        <v>189</v>
      </c>
      <c r="BM157">
        <v>21</v>
      </c>
      <c r="BN157">
        <v>0</v>
      </c>
      <c r="BO157" t="s">
        <v>187</v>
      </c>
      <c r="BP157">
        <v>1</v>
      </c>
      <c r="BQ157">
        <v>30</v>
      </c>
      <c r="BR157">
        <v>0</v>
      </c>
      <c r="BS157">
        <v>54.99</v>
      </c>
      <c r="BT157">
        <v>1</v>
      </c>
      <c r="BU157">
        <v>1</v>
      </c>
      <c r="BV157">
        <v>1</v>
      </c>
      <c r="BW157">
        <v>1</v>
      </c>
      <c r="BX157">
        <v>1</v>
      </c>
      <c r="BY157" t="s">
        <v>3</v>
      </c>
      <c r="BZ157">
        <v>109</v>
      </c>
      <c r="CA157">
        <v>61</v>
      </c>
      <c r="CB157" t="s">
        <v>3</v>
      </c>
      <c r="CE157">
        <v>30</v>
      </c>
      <c r="CF157">
        <v>0</v>
      </c>
      <c r="CG157">
        <v>0</v>
      </c>
      <c r="CM157">
        <v>0</v>
      </c>
      <c r="CN157" t="s">
        <v>1044</v>
      </c>
      <c r="CO157">
        <v>0</v>
      </c>
      <c r="CP157">
        <f t="shared" si="229"/>
        <v>23817.01</v>
      </c>
      <c r="CQ157">
        <f t="shared" si="230"/>
        <v>64.73</v>
      </c>
      <c r="CR157">
        <f t="shared" si="231"/>
        <v>0</v>
      </c>
      <c r="CS157">
        <f t="shared" si="232"/>
        <v>0</v>
      </c>
      <c r="CT157">
        <f t="shared" si="233"/>
        <v>5674.42</v>
      </c>
      <c r="CU157">
        <f t="shared" si="234"/>
        <v>0</v>
      </c>
      <c r="CV157">
        <f t="shared" si="235"/>
        <v>6.7622725499999987</v>
      </c>
      <c r="CW157">
        <f t="shared" si="236"/>
        <v>0</v>
      </c>
      <c r="CX157">
        <f t="shared" si="237"/>
        <v>0</v>
      </c>
      <c r="CY157">
        <f t="shared" si="238"/>
        <v>25667.723300000001</v>
      </c>
      <c r="CZ157">
        <f t="shared" si="239"/>
        <v>14364.505699999998</v>
      </c>
      <c r="DB157">
        <v>73</v>
      </c>
      <c r="DC157" t="s">
        <v>3</v>
      </c>
      <c r="DD157" t="s">
        <v>3</v>
      </c>
      <c r="DE157" t="s">
        <v>25</v>
      </c>
      <c r="DF157" t="s">
        <v>25</v>
      </c>
      <c r="DG157" t="s">
        <v>26</v>
      </c>
      <c r="DH157" t="s">
        <v>3</v>
      </c>
      <c r="DI157" t="s">
        <v>26</v>
      </c>
      <c r="DJ157" t="s">
        <v>25</v>
      </c>
      <c r="DK157" t="s">
        <v>3</v>
      </c>
      <c r="DL157" t="s">
        <v>3</v>
      </c>
      <c r="DM157" t="s">
        <v>3</v>
      </c>
      <c r="DN157">
        <v>0</v>
      </c>
      <c r="DO157">
        <v>0</v>
      </c>
      <c r="DP157">
        <v>1</v>
      </c>
      <c r="DQ157">
        <v>1</v>
      </c>
      <c r="DU157">
        <v>1013</v>
      </c>
      <c r="DV157" t="s">
        <v>52</v>
      </c>
      <c r="DW157" t="s">
        <v>52</v>
      </c>
      <c r="DX157">
        <v>1</v>
      </c>
      <c r="DZ157" t="s">
        <v>3</v>
      </c>
      <c r="EA157" t="s">
        <v>3</v>
      </c>
      <c r="EB157" t="s">
        <v>3</v>
      </c>
      <c r="EC157" t="s">
        <v>3</v>
      </c>
      <c r="EE157">
        <v>58807897</v>
      </c>
      <c r="EF157">
        <v>30</v>
      </c>
      <c r="EG157" t="s">
        <v>27</v>
      </c>
      <c r="EH157">
        <v>0</v>
      </c>
      <c r="EI157" t="s">
        <v>3</v>
      </c>
      <c r="EJ157">
        <v>1</v>
      </c>
      <c r="EK157">
        <v>21</v>
      </c>
      <c r="EL157" t="s">
        <v>28</v>
      </c>
      <c r="EM157" t="s">
        <v>29</v>
      </c>
      <c r="EO157" t="s">
        <v>30</v>
      </c>
      <c r="EQ157">
        <v>0</v>
      </c>
      <c r="ER157">
        <v>85.49</v>
      </c>
      <c r="ES157">
        <v>9.0399999999999991</v>
      </c>
      <c r="ET157">
        <v>0</v>
      </c>
      <c r="EU157">
        <v>0</v>
      </c>
      <c r="EV157">
        <v>76.45</v>
      </c>
      <c r="EW157">
        <v>5.01</v>
      </c>
      <c r="EX157">
        <v>0</v>
      </c>
      <c r="EY157">
        <v>0</v>
      </c>
      <c r="FQ157">
        <v>0</v>
      </c>
      <c r="FR157">
        <v>0</v>
      </c>
      <c r="FS157">
        <v>0</v>
      </c>
      <c r="FX157">
        <v>109</v>
      </c>
      <c r="FY157">
        <v>61</v>
      </c>
      <c r="GA157" t="s">
        <v>3</v>
      </c>
      <c r="GD157">
        <v>1</v>
      </c>
      <c r="GF157">
        <v>-508176970</v>
      </c>
      <c r="GG157">
        <v>2</v>
      </c>
      <c r="GH157">
        <v>1</v>
      </c>
      <c r="GI157">
        <v>2</v>
      </c>
      <c r="GJ157">
        <v>0</v>
      </c>
      <c r="GK157">
        <v>0</v>
      </c>
      <c r="GL157">
        <f t="shared" si="240"/>
        <v>0</v>
      </c>
      <c r="GM157">
        <f t="shared" si="241"/>
        <v>63849.24</v>
      </c>
      <c r="GN157">
        <f t="shared" si="242"/>
        <v>63849.24</v>
      </c>
      <c r="GO157">
        <f t="shared" si="243"/>
        <v>0</v>
      </c>
      <c r="GP157">
        <f t="shared" si="244"/>
        <v>0</v>
      </c>
      <c r="GR157">
        <v>0</v>
      </c>
      <c r="GS157">
        <v>3</v>
      </c>
      <c r="GT157">
        <v>0</v>
      </c>
      <c r="GU157" t="s">
        <v>3</v>
      </c>
      <c r="GV157">
        <f t="shared" si="245"/>
        <v>0</v>
      </c>
      <c r="GW157">
        <v>1</v>
      </c>
      <c r="GX157">
        <f t="shared" si="246"/>
        <v>0</v>
      </c>
      <c r="HA157">
        <v>0</v>
      </c>
      <c r="HB157">
        <v>0</v>
      </c>
      <c r="HC157">
        <f t="shared" si="247"/>
        <v>0</v>
      </c>
      <c r="HE157" t="s">
        <v>3</v>
      </c>
      <c r="HF157" t="s">
        <v>3</v>
      </c>
      <c r="HM157" t="s">
        <v>3</v>
      </c>
      <c r="HN157" t="s">
        <v>3</v>
      </c>
      <c r="HO157" t="s">
        <v>3</v>
      </c>
      <c r="HP157" t="s">
        <v>3</v>
      </c>
      <c r="HQ157" t="s">
        <v>3</v>
      </c>
      <c r="HS157">
        <v>0</v>
      </c>
      <c r="IK157">
        <v>0</v>
      </c>
    </row>
    <row r="158" spans="1:255" x14ac:dyDescent="0.2">
      <c r="A158" s="2">
        <v>17</v>
      </c>
      <c r="B158" s="2">
        <v>1</v>
      </c>
      <c r="C158" s="2">
        <f>ROW(SmtRes!A455)</f>
        <v>455</v>
      </c>
      <c r="D158" s="2">
        <f>ROW(EtalonRes!A471)</f>
        <v>471</v>
      </c>
      <c r="E158" s="2" t="s">
        <v>190</v>
      </c>
      <c r="F158" s="2" t="s">
        <v>191</v>
      </c>
      <c r="G158" s="2" t="s">
        <v>192</v>
      </c>
      <c r="H158" s="2" t="s">
        <v>52</v>
      </c>
      <c r="I158" s="2">
        <f>ROUND(ROUND((50+40+5)/100,4),9)</f>
        <v>0.95</v>
      </c>
      <c r="J158" s="2">
        <v>0</v>
      </c>
      <c r="K158" s="2">
        <f>ROUND(ROUND((50+40+5)/100,4),9)</f>
        <v>0.95</v>
      </c>
      <c r="L158" s="2"/>
      <c r="M158" s="2"/>
      <c r="N158" s="2"/>
      <c r="O158" s="2">
        <f t="shared" si="210"/>
        <v>125.43</v>
      </c>
      <c r="P158" s="2">
        <f t="shared" si="211"/>
        <v>27.4</v>
      </c>
      <c r="Q158" s="2">
        <f t="shared" si="212"/>
        <v>0</v>
      </c>
      <c r="R158" s="2">
        <f t="shared" si="213"/>
        <v>0</v>
      </c>
      <c r="S158" s="2">
        <f t="shared" si="214"/>
        <v>98.03</v>
      </c>
      <c r="T158" s="2">
        <f t="shared" si="215"/>
        <v>0</v>
      </c>
      <c r="U158" s="2">
        <f t="shared" si="216"/>
        <v>6.4241589224999984</v>
      </c>
      <c r="V158" s="2">
        <f t="shared" si="217"/>
        <v>0</v>
      </c>
      <c r="W158" s="2">
        <f t="shared" si="218"/>
        <v>0</v>
      </c>
      <c r="X158" s="2">
        <f t="shared" si="219"/>
        <v>106.85</v>
      </c>
      <c r="Y158" s="2">
        <f t="shared" si="220"/>
        <v>59.8</v>
      </c>
      <c r="Z158" s="2"/>
      <c r="AA158" s="2">
        <v>59204062</v>
      </c>
      <c r="AB158" s="2">
        <f t="shared" si="221"/>
        <v>125.54925</v>
      </c>
      <c r="AC158" s="2">
        <f t="shared" si="209"/>
        <v>28.84</v>
      </c>
      <c r="AD158" s="2">
        <f t="shared" si="222"/>
        <v>0</v>
      </c>
      <c r="AE158" s="2">
        <f t="shared" si="223"/>
        <v>0</v>
      </c>
      <c r="AF158" s="2">
        <f t="shared" si="224"/>
        <v>96.709249999999997</v>
      </c>
      <c r="AG158" s="2">
        <f t="shared" si="225"/>
        <v>0</v>
      </c>
      <c r="AH158" s="2">
        <f t="shared" si="226"/>
        <v>6.3376499999999991</v>
      </c>
      <c r="AI158" s="2">
        <f t="shared" si="227"/>
        <v>0</v>
      </c>
      <c r="AJ158" s="2">
        <f t="shared" si="228"/>
        <v>0</v>
      </c>
      <c r="AK158" s="2">
        <v>105.29</v>
      </c>
      <c r="AL158" s="2">
        <v>28.84</v>
      </c>
      <c r="AM158" s="2">
        <v>0</v>
      </c>
      <c r="AN158" s="2">
        <v>0</v>
      </c>
      <c r="AO158" s="2">
        <v>76.45</v>
      </c>
      <c r="AP158" s="2">
        <v>0</v>
      </c>
      <c r="AQ158" s="2">
        <v>5.01</v>
      </c>
      <c r="AR158" s="2">
        <v>0</v>
      </c>
      <c r="AS158" s="2">
        <v>0</v>
      </c>
      <c r="AT158" s="2">
        <v>109</v>
      </c>
      <c r="AU158" s="2">
        <v>61</v>
      </c>
      <c r="AV158" s="2">
        <v>1.0669999999999999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0</v>
      </c>
      <c r="BI158" s="2">
        <v>1</v>
      </c>
      <c r="BJ158" s="2" t="s">
        <v>193</v>
      </c>
      <c r="BK158" s="2"/>
      <c r="BL158" s="2"/>
      <c r="BM158" s="2">
        <v>21</v>
      </c>
      <c r="BN158" s="2">
        <v>0</v>
      </c>
      <c r="BO158" s="2" t="s">
        <v>191</v>
      </c>
      <c r="BP158" s="2">
        <v>1</v>
      </c>
      <c r="BQ158" s="2">
        <v>30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109</v>
      </c>
      <c r="CA158" s="2">
        <v>61</v>
      </c>
      <c r="CB158" s="2" t="s">
        <v>3</v>
      </c>
      <c r="CC158" s="2"/>
      <c r="CD158" s="2"/>
      <c r="CE158" s="2">
        <v>30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1044</v>
      </c>
      <c r="CO158" s="2">
        <v>0</v>
      </c>
      <c r="CP158" s="2">
        <f t="shared" si="229"/>
        <v>125.43</v>
      </c>
      <c r="CQ158" s="2">
        <f t="shared" si="230"/>
        <v>28.84</v>
      </c>
      <c r="CR158" s="2">
        <f t="shared" si="231"/>
        <v>0</v>
      </c>
      <c r="CS158" s="2">
        <f t="shared" si="232"/>
        <v>0</v>
      </c>
      <c r="CT158" s="2">
        <f t="shared" si="233"/>
        <v>103.19</v>
      </c>
      <c r="CU158" s="2">
        <f t="shared" si="234"/>
        <v>0</v>
      </c>
      <c r="CV158" s="2">
        <f t="shared" si="235"/>
        <v>6.7622725499999987</v>
      </c>
      <c r="CW158" s="2">
        <f t="shared" si="236"/>
        <v>0</v>
      </c>
      <c r="CX158" s="2">
        <f t="shared" si="237"/>
        <v>0</v>
      </c>
      <c r="CY158" s="2">
        <f t="shared" si="238"/>
        <v>106.8527</v>
      </c>
      <c r="CZ158" s="2">
        <f t="shared" si="239"/>
        <v>59.798299999999998</v>
      </c>
      <c r="DA158" s="2"/>
      <c r="DB158" s="2">
        <v>75</v>
      </c>
      <c r="DC158" s="2" t="s">
        <v>3</v>
      </c>
      <c r="DD158" s="2" t="s">
        <v>3</v>
      </c>
      <c r="DE158" s="2" t="s">
        <v>25</v>
      </c>
      <c r="DF158" s="2" t="s">
        <v>25</v>
      </c>
      <c r="DG158" s="2" t="s">
        <v>26</v>
      </c>
      <c r="DH158" s="2" t="s">
        <v>3</v>
      </c>
      <c r="DI158" s="2" t="s">
        <v>26</v>
      </c>
      <c r="DJ158" s="2" t="s">
        <v>25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1013</v>
      </c>
      <c r="DV158" s="2" t="s">
        <v>52</v>
      </c>
      <c r="DW158" s="2" t="s">
        <v>52</v>
      </c>
      <c r="DX158" s="2">
        <v>1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58807897</v>
      </c>
      <c r="EF158" s="2">
        <v>30</v>
      </c>
      <c r="EG158" s="2" t="s">
        <v>27</v>
      </c>
      <c r="EH158" s="2">
        <v>0</v>
      </c>
      <c r="EI158" s="2" t="s">
        <v>3</v>
      </c>
      <c r="EJ158" s="2">
        <v>1</v>
      </c>
      <c r="EK158" s="2">
        <v>21</v>
      </c>
      <c r="EL158" s="2" t="s">
        <v>28</v>
      </c>
      <c r="EM158" s="2" t="s">
        <v>29</v>
      </c>
      <c r="EN158" s="2"/>
      <c r="EO158" s="2" t="s">
        <v>30</v>
      </c>
      <c r="EP158" s="2"/>
      <c r="EQ158" s="2">
        <v>0</v>
      </c>
      <c r="ER158" s="2">
        <v>105.29</v>
      </c>
      <c r="ES158" s="2">
        <v>28.84</v>
      </c>
      <c r="ET158" s="2">
        <v>0</v>
      </c>
      <c r="EU158" s="2">
        <v>0</v>
      </c>
      <c r="EV158" s="2">
        <v>76.45</v>
      </c>
      <c r="EW158" s="2">
        <v>5.01</v>
      </c>
      <c r="EX158" s="2">
        <v>0</v>
      </c>
      <c r="EY158" s="2">
        <v>0</v>
      </c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v>0</v>
      </c>
      <c r="FS158" s="2">
        <v>0</v>
      </c>
      <c r="FT158" s="2"/>
      <c r="FU158" s="2"/>
      <c r="FV158" s="2"/>
      <c r="FW158" s="2"/>
      <c r="FX158" s="2">
        <v>109</v>
      </c>
      <c r="FY158" s="2">
        <v>61</v>
      </c>
      <c r="FZ158" s="2"/>
      <c r="GA158" s="2" t="s">
        <v>3</v>
      </c>
      <c r="GB158" s="2"/>
      <c r="GC158" s="2"/>
      <c r="GD158" s="2">
        <v>1</v>
      </c>
      <c r="GE158" s="2"/>
      <c r="GF158" s="2">
        <v>1158299212</v>
      </c>
      <c r="GG158" s="2">
        <v>2</v>
      </c>
      <c r="GH158" s="2">
        <v>1</v>
      </c>
      <c r="GI158" s="2">
        <v>2</v>
      </c>
      <c r="GJ158" s="2">
        <v>0</v>
      </c>
      <c r="GK158" s="2">
        <v>0</v>
      </c>
      <c r="GL158" s="2">
        <f t="shared" si="240"/>
        <v>0</v>
      </c>
      <c r="GM158" s="2">
        <f t="shared" si="241"/>
        <v>292.08</v>
      </c>
      <c r="GN158" s="2">
        <f t="shared" si="242"/>
        <v>292.08</v>
      </c>
      <c r="GO158" s="2">
        <f t="shared" si="243"/>
        <v>0</v>
      </c>
      <c r="GP158" s="2">
        <f t="shared" si="244"/>
        <v>0</v>
      </c>
      <c r="GQ158" s="2"/>
      <c r="GR158" s="2">
        <v>0</v>
      </c>
      <c r="GS158" s="2">
        <v>3</v>
      </c>
      <c r="GT158" s="2">
        <v>0</v>
      </c>
      <c r="GU158" s="2" t="s">
        <v>3</v>
      </c>
      <c r="GV158" s="2">
        <f t="shared" si="245"/>
        <v>0</v>
      </c>
      <c r="GW158" s="2">
        <v>1</v>
      </c>
      <c r="GX158" s="2">
        <f t="shared" si="246"/>
        <v>0</v>
      </c>
      <c r="GY158" s="2"/>
      <c r="GZ158" s="2"/>
      <c r="HA158" s="2">
        <v>0</v>
      </c>
      <c r="HB158" s="2">
        <v>0</v>
      </c>
      <c r="HC158" s="2">
        <f t="shared" si="247"/>
        <v>0</v>
      </c>
      <c r="HD158" s="2"/>
      <c r="HE158" s="2" t="s">
        <v>3</v>
      </c>
      <c r="HF158" s="2" t="s">
        <v>3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">
      <c r="A159">
        <v>17</v>
      </c>
      <c r="B159">
        <v>1</v>
      </c>
      <c r="C159">
        <f>ROW(SmtRes!A460)</f>
        <v>460</v>
      </c>
      <c r="D159">
        <f>ROW(EtalonRes!A476)</f>
        <v>476</v>
      </c>
      <c r="E159" t="s">
        <v>190</v>
      </c>
      <c r="F159" t="s">
        <v>191</v>
      </c>
      <c r="G159" t="s">
        <v>192</v>
      </c>
      <c r="H159" t="s">
        <v>52</v>
      </c>
      <c r="I159">
        <f>ROUND(ROUND((50+40+5)/100,4),9)</f>
        <v>0.95</v>
      </c>
      <c r="J159">
        <v>0</v>
      </c>
      <c r="K159">
        <f>ROUND(ROUND((50+40+5)/100,4),9)</f>
        <v>0.95</v>
      </c>
      <c r="O159">
        <f t="shared" si="210"/>
        <v>5598.09</v>
      </c>
      <c r="P159">
        <f t="shared" si="211"/>
        <v>207.42</v>
      </c>
      <c r="Q159">
        <f t="shared" si="212"/>
        <v>0</v>
      </c>
      <c r="R159">
        <f t="shared" si="213"/>
        <v>0</v>
      </c>
      <c r="S159">
        <f t="shared" si="214"/>
        <v>5390.67</v>
      </c>
      <c r="T159">
        <f t="shared" si="215"/>
        <v>0</v>
      </c>
      <c r="U159">
        <f t="shared" si="216"/>
        <v>6.4241589224999984</v>
      </c>
      <c r="V159">
        <f t="shared" si="217"/>
        <v>0</v>
      </c>
      <c r="W159">
        <f t="shared" si="218"/>
        <v>0</v>
      </c>
      <c r="X159">
        <f t="shared" si="219"/>
        <v>5875.83</v>
      </c>
      <c r="Y159">
        <f t="shared" si="220"/>
        <v>3288.31</v>
      </c>
      <c r="AA159">
        <v>59204059</v>
      </c>
      <c r="AB159">
        <f t="shared" si="221"/>
        <v>125.54925</v>
      </c>
      <c r="AC159">
        <f t="shared" si="209"/>
        <v>28.84</v>
      </c>
      <c r="AD159">
        <f t="shared" si="222"/>
        <v>0</v>
      </c>
      <c r="AE159">
        <f t="shared" si="223"/>
        <v>0</v>
      </c>
      <c r="AF159">
        <f t="shared" si="224"/>
        <v>96.709249999999997</v>
      </c>
      <c r="AG159">
        <f t="shared" si="225"/>
        <v>0</v>
      </c>
      <c r="AH159">
        <f t="shared" si="226"/>
        <v>6.3376499999999991</v>
      </c>
      <c r="AI159">
        <f t="shared" si="227"/>
        <v>0</v>
      </c>
      <c r="AJ159">
        <f t="shared" si="228"/>
        <v>0</v>
      </c>
      <c r="AK159">
        <v>105.29</v>
      </c>
      <c r="AL159">
        <v>28.84</v>
      </c>
      <c r="AM159">
        <v>0</v>
      </c>
      <c r="AN159">
        <v>0</v>
      </c>
      <c r="AO159">
        <v>76.45</v>
      </c>
      <c r="AP159">
        <v>0</v>
      </c>
      <c r="AQ159">
        <v>5.01</v>
      </c>
      <c r="AR159">
        <v>0</v>
      </c>
      <c r="AS159">
        <v>0</v>
      </c>
      <c r="AT159">
        <v>109</v>
      </c>
      <c r="AU159">
        <v>61</v>
      </c>
      <c r="AV159">
        <v>1.0669999999999999</v>
      </c>
      <c r="AW159">
        <v>1</v>
      </c>
      <c r="AZ159">
        <v>1</v>
      </c>
      <c r="BA159">
        <v>54.99</v>
      </c>
      <c r="BB159">
        <v>1</v>
      </c>
      <c r="BC159">
        <v>7.57</v>
      </c>
      <c r="BD159" t="s">
        <v>3</v>
      </c>
      <c r="BE159" t="s">
        <v>3</v>
      </c>
      <c r="BF159" t="s">
        <v>3</v>
      </c>
      <c r="BG159" t="s">
        <v>3</v>
      </c>
      <c r="BH159">
        <v>0</v>
      </c>
      <c r="BI159">
        <v>1</v>
      </c>
      <c r="BJ159" t="s">
        <v>193</v>
      </c>
      <c r="BM159">
        <v>21</v>
      </c>
      <c r="BN159">
        <v>0</v>
      </c>
      <c r="BO159" t="s">
        <v>191</v>
      </c>
      <c r="BP159">
        <v>1</v>
      </c>
      <c r="BQ159">
        <v>30</v>
      </c>
      <c r="BR159">
        <v>0</v>
      </c>
      <c r="BS159">
        <v>54.99</v>
      </c>
      <c r="BT159">
        <v>1</v>
      </c>
      <c r="BU159">
        <v>1</v>
      </c>
      <c r="BV159">
        <v>1</v>
      </c>
      <c r="BW159">
        <v>1</v>
      </c>
      <c r="BX159">
        <v>1</v>
      </c>
      <c r="BY159" t="s">
        <v>3</v>
      </c>
      <c r="BZ159">
        <v>109</v>
      </c>
      <c r="CA159">
        <v>61</v>
      </c>
      <c r="CB159" t="s">
        <v>3</v>
      </c>
      <c r="CE159">
        <v>30</v>
      </c>
      <c r="CF159">
        <v>0</v>
      </c>
      <c r="CG159">
        <v>0</v>
      </c>
      <c r="CM159">
        <v>0</v>
      </c>
      <c r="CN159" t="s">
        <v>1044</v>
      </c>
      <c r="CO159">
        <v>0</v>
      </c>
      <c r="CP159">
        <f t="shared" si="229"/>
        <v>5598.09</v>
      </c>
      <c r="CQ159">
        <f t="shared" si="230"/>
        <v>218.32</v>
      </c>
      <c r="CR159">
        <f t="shared" si="231"/>
        <v>0</v>
      </c>
      <c r="CS159">
        <f t="shared" si="232"/>
        <v>0</v>
      </c>
      <c r="CT159">
        <f t="shared" si="233"/>
        <v>5674.42</v>
      </c>
      <c r="CU159">
        <f t="shared" si="234"/>
        <v>0</v>
      </c>
      <c r="CV159">
        <f t="shared" si="235"/>
        <v>6.7622725499999987</v>
      </c>
      <c r="CW159">
        <f t="shared" si="236"/>
        <v>0</v>
      </c>
      <c r="CX159">
        <f t="shared" si="237"/>
        <v>0</v>
      </c>
      <c r="CY159">
        <f t="shared" si="238"/>
        <v>5875.8303000000005</v>
      </c>
      <c r="CZ159">
        <f t="shared" si="239"/>
        <v>3288.3087</v>
      </c>
      <c r="DB159">
        <v>77</v>
      </c>
      <c r="DC159" t="s">
        <v>3</v>
      </c>
      <c r="DD159" t="s">
        <v>3</v>
      </c>
      <c r="DE159" t="s">
        <v>25</v>
      </c>
      <c r="DF159" t="s">
        <v>25</v>
      </c>
      <c r="DG159" t="s">
        <v>26</v>
      </c>
      <c r="DH159" t="s">
        <v>3</v>
      </c>
      <c r="DI159" t="s">
        <v>26</v>
      </c>
      <c r="DJ159" t="s">
        <v>25</v>
      </c>
      <c r="DK159" t="s">
        <v>3</v>
      </c>
      <c r="DL159" t="s">
        <v>3</v>
      </c>
      <c r="DM159" t="s">
        <v>3</v>
      </c>
      <c r="DN159">
        <v>0</v>
      </c>
      <c r="DO159">
        <v>0</v>
      </c>
      <c r="DP159">
        <v>1</v>
      </c>
      <c r="DQ159">
        <v>1</v>
      </c>
      <c r="DU159">
        <v>1013</v>
      </c>
      <c r="DV159" t="s">
        <v>52</v>
      </c>
      <c r="DW159" t="s">
        <v>52</v>
      </c>
      <c r="DX159">
        <v>1</v>
      </c>
      <c r="DZ159" t="s">
        <v>3</v>
      </c>
      <c r="EA159" t="s">
        <v>3</v>
      </c>
      <c r="EB159" t="s">
        <v>3</v>
      </c>
      <c r="EC159" t="s">
        <v>3</v>
      </c>
      <c r="EE159">
        <v>58807897</v>
      </c>
      <c r="EF159">
        <v>30</v>
      </c>
      <c r="EG159" t="s">
        <v>27</v>
      </c>
      <c r="EH159">
        <v>0</v>
      </c>
      <c r="EI159" t="s">
        <v>3</v>
      </c>
      <c r="EJ159">
        <v>1</v>
      </c>
      <c r="EK159">
        <v>21</v>
      </c>
      <c r="EL159" t="s">
        <v>28</v>
      </c>
      <c r="EM159" t="s">
        <v>29</v>
      </c>
      <c r="EO159" t="s">
        <v>30</v>
      </c>
      <c r="EQ159">
        <v>0</v>
      </c>
      <c r="ER159">
        <v>105.29</v>
      </c>
      <c r="ES159">
        <v>28.84</v>
      </c>
      <c r="ET159">
        <v>0</v>
      </c>
      <c r="EU159">
        <v>0</v>
      </c>
      <c r="EV159">
        <v>76.45</v>
      </c>
      <c r="EW159">
        <v>5.01</v>
      </c>
      <c r="EX159">
        <v>0</v>
      </c>
      <c r="EY159">
        <v>0</v>
      </c>
      <c r="FQ159">
        <v>0</v>
      </c>
      <c r="FR159">
        <v>0</v>
      </c>
      <c r="FS159">
        <v>0</v>
      </c>
      <c r="FX159">
        <v>109</v>
      </c>
      <c r="FY159">
        <v>61</v>
      </c>
      <c r="GA159" t="s">
        <v>3</v>
      </c>
      <c r="GD159">
        <v>1</v>
      </c>
      <c r="GF159">
        <v>1158299212</v>
      </c>
      <c r="GG159">
        <v>2</v>
      </c>
      <c r="GH159">
        <v>1</v>
      </c>
      <c r="GI159">
        <v>2</v>
      </c>
      <c r="GJ159">
        <v>0</v>
      </c>
      <c r="GK159">
        <v>0</v>
      </c>
      <c r="GL159">
        <f t="shared" si="240"/>
        <v>0</v>
      </c>
      <c r="GM159">
        <f t="shared" si="241"/>
        <v>14762.23</v>
      </c>
      <c r="GN159">
        <f t="shared" si="242"/>
        <v>14762.23</v>
      </c>
      <c r="GO159">
        <f t="shared" si="243"/>
        <v>0</v>
      </c>
      <c r="GP159">
        <f t="shared" si="244"/>
        <v>0</v>
      </c>
      <c r="GR159">
        <v>0</v>
      </c>
      <c r="GS159">
        <v>3</v>
      </c>
      <c r="GT159">
        <v>0</v>
      </c>
      <c r="GU159" t="s">
        <v>3</v>
      </c>
      <c r="GV159">
        <f t="shared" si="245"/>
        <v>0</v>
      </c>
      <c r="GW159">
        <v>1</v>
      </c>
      <c r="GX159">
        <f t="shared" si="246"/>
        <v>0</v>
      </c>
      <c r="HA159">
        <v>0</v>
      </c>
      <c r="HB159">
        <v>0</v>
      </c>
      <c r="HC159">
        <f t="shared" si="247"/>
        <v>0</v>
      </c>
      <c r="HE159" t="s">
        <v>3</v>
      </c>
      <c r="HF159" t="s">
        <v>3</v>
      </c>
      <c r="HM159" t="s">
        <v>3</v>
      </c>
      <c r="HN159" t="s">
        <v>3</v>
      </c>
      <c r="HO159" t="s">
        <v>3</v>
      </c>
      <c r="HP159" t="s">
        <v>3</v>
      </c>
      <c r="HQ159" t="s">
        <v>3</v>
      </c>
      <c r="HS159">
        <v>0</v>
      </c>
      <c r="IK159">
        <v>0</v>
      </c>
    </row>
    <row r="160" spans="1:255" x14ac:dyDescent="0.2">
      <c r="A160" s="2">
        <v>17</v>
      </c>
      <c r="B160" s="2">
        <v>1</v>
      </c>
      <c r="C160" s="2">
        <f>ROW(SmtRes!A474)</f>
        <v>474</v>
      </c>
      <c r="D160" s="2">
        <f>ROW(EtalonRes!A489)</f>
        <v>489</v>
      </c>
      <c r="E160" s="2" t="s">
        <v>194</v>
      </c>
      <c r="F160" s="2" t="s">
        <v>195</v>
      </c>
      <c r="G160" s="2" t="s">
        <v>196</v>
      </c>
      <c r="H160" s="2" t="s">
        <v>23</v>
      </c>
      <c r="I160" s="2">
        <f>ROUND(ROUND(35/100,4),9)</f>
        <v>0.35</v>
      </c>
      <c r="J160" s="2">
        <v>0</v>
      </c>
      <c r="K160" s="2">
        <f>ROUND(ROUND(35/100,4),9)</f>
        <v>0.35</v>
      </c>
      <c r="L160" s="2"/>
      <c r="M160" s="2"/>
      <c r="N160" s="2"/>
      <c r="O160" s="2">
        <f t="shared" si="210"/>
        <v>148.21</v>
      </c>
      <c r="P160" s="2">
        <f t="shared" si="211"/>
        <v>53.59</v>
      </c>
      <c r="Q160" s="2">
        <f t="shared" si="212"/>
        <v>9.44</v>
      </c>
      <c r="R160" s="2">
        <f t="shared" si="213"/>
        <v>0.26</v>
      </c>
      <c r="S160" s="2">
        <f t="shared" si="214"/>
        <v>85.18</v>
      </c>
      <c r="T160" s="2">
        <f t="shared" si="215"/>
        <v>0</v>
      </c>
      <c r="U160" s="2">
        <f t="shared" si="216"/>
        <v>6.8783514799999992</v>
      </c>
      <c r="V160" s="2">
        <f t="shared" si="217"/>
        <v>0</v>
      </c>
      <c r="W160" s="2">
        <f t="shared" si="218"/>
        <v>0</v>
      </c>
      <c r="X160" s="2">
        <f t="shared" si="219"/>
        <v>93.13</v>
      </c>
      <c r="Y160" s="2">
        <f t="shared" si="220"/>
        <v>52.12</v>
      </c>
      <c r="Z160" s="2"/>
      <c r="AA160" s="2">
        <v>59204062</v>
      </c>
      <c r="AB160" s="2">
        <f t="shared" si="221"/>
        <v>406.46465000000001</v>
      </c>
      <c r="AC160" s="2">
        <f t="shared" si="209"/>
        <v>153.1</v>
      </c>
      <c r="AD160" s="2">
        <f t="shared" si="222"/>
        <v>25.272500000000001</v>
      </c>
      <c r="AE160" s="2">
        <f t="shared" si="223"/>
        <v>0.6875</v>
      </c>
      <c r="AF160" s="2">
        <f t="shared" si="224"/>
        <v>228.09215</v>
      </c>
      <c r="AG160" s="2">
        <f t="shared" si="225"/>
        <v>0</v>
      </c>
      <c r="AH160" s="2">
        <f t="shared" si="226"/>
        <v>18.418400000000002</v>
      </c>
      <c r="AI160" s="2">
        <f t="shared" si="227"/>
        <v>0</v>
      </c>
      <c r="AJ160" s="2">
        <f t="shared" si="228"/>
        <v>0</v>
      </c>
      <c r="AK160" s="2">
        <v>351.79</v>
      </c>
      <c r="AL160" s="2">
        <v>153.1</v>
      </c>
      <c r="AM160" s="2">
        <v>18.38</v>
      </c>
      <c r="AN160" s="2">
        <v>0.5</v>
      </c>
      <c r="AO160" s="2">
        <v>180.31</v>
      </c>
      <c r="AP160" s="2">
        <v>0</v>
      </c>
      <c r="AQ160" s="2">
        <v>14.56</v>
      </c>
      <c r="AR160" s="2">
        <v>0</v>
      </c>
      <c r="AS160" s="2">
        <v>0</v>
      </c>
      <c r="AT160" s="2">
        <v>109</v>
      </c>
      <c r="AU160" s="2">
        <v>61</v>
      </c>
      <c r="AV160" s="2">
        <v>1.0669999999999999</v>
      </c>
      <c r="AW160" s="2">
        <v>1</v>
      </c>
      <c r="AX160" s="2"/>
      <c r="AY160" s="2"/>
      <c r="AZ160" s="2">
        <v>1</v>
      </c>
      <c r="BA160" s="2">
        <v>1</v>
      </c>
      <c r="BB160" s="2">
        <v>1</v>
      </c>
      <c r="BC160" s="2">
        <v>1</v>
      </c>
      <c r="BD160" s="2" t="s">
        <v>3</v>
      </c>
      <c r="BE160" s="2" t="s">
        <v>3</v>
      </c>
      <c r="BF160" s="2" t="s">
        <v>3</v>
      </c>
      <c r="BG160" s="2" t="s">
        <v>3</v>
      </c>
      <c r="BH160" s="2">
        <v>0</v>
      </c>
      <c r="BI160" s="2">
        <v>1</v>
      </c>
      <c r="BJ160" s="2" t="s">
        <v>197</v>
      </c>
      <c r="BK160" s="2"/>
      <c r="BL160" s="2"/>
      <c r="BM160" s="2">
        <v>21</v>
      </c>
      <c r="BN160" s="2">
        <v>0</v>
      </c>
      <c r="BO160" s="2" t="s">
        <v>195</v>
      </c>
      <c r="BP160" s="2">
        <v>1</v>
      </c>
      <c r="BQ160" s="2">
        <v>30</v>
      </c>
      <c r="BR160" s="2">
        <v>0</v>
      </c>
      <c r="BS160" s="2">
        <v>1</v>
      </c>
      <c r="BT160" s="2">
        <v>1</v>
      </c>
      <c r="BU160" s="2">
        <v>1</v>
      </c>
      <c r="BV160" s="2">
        <v>1</v>
      </c>
      <c r="BW160" s="2">
        <v>1</v>
      </c>
      <c r="BX160" s="2">
        <v>1</v>
      </c>
      <c r="BY160" s="2" t="s">
        <v>3</v>
      </c>
      <c r="BZ160" s="2">
        <v>109</v>
      </c>
      <c r="CA160" s="2">
        <v>61</v>
      </c>
      <c r="CB160" s="2" t="s">
        <v>3</v>
      </c>
      <c r="CC160" s="2"/>
      <c r="CD160" s="2"/>
      <c r="CE160" s="2">
        <v>30</v>
      </c>
      <c r="CF160" s="2">
        <v>0</v>
      </c>
      <c r="CG160" s="2">
        <v>0</v>
      </c>
      <c r="CH160" s="2"/>
      <c r="CI160" s="2"/>
      <c r="CJ160" s="2"/>
      <c r="CK160" s="2"/>
      <c r="CL160" s="2"/>
      <c r="CM160" s="2">
        <v>0</v>
      </c>
      <c r="CN160" s="2" t="s">
        <v>1044</v>
      </c>
      <c r="CO160" s="2">
        <v>0</v>
      </c>
      <c r="CP160" s="2">
        <f t="shared" si="229"/>
        <v>148.21</v>
      </c>
      <c r="CQ160" s="2">
        <f t="shared" si="230"/>
        <v>153.1</v>
      </c>
      <c r="CR160" s="2">
        <f t="shared" si="231"/>
        <v>26.97</v>
      </c>
      <c r="CS160" s="2">
        <f t="shared" si="232"/>
        <v>0.73</v>
      </c>
      <c r="CT160" s="2">
        <f t="shared" si="233"/>
        <v>243.37</v>
      </c>
      <c r="CU160" s="2">
        <f t="shared" si="234"/>
        <v>0</v>
      </c>
      <c r="CV160" s="2">
        <f t="shared" si="235"/>
        <v>19.6524328</v>
      </c>
      <c r="CW160" s="2">
        <f t="shared" si="236"/>
        <v>0</v>
      </c>
      <c r="CX160" s="2">
        <f t="shared" si="237"/>
        <v>0</v>
      </c>
      <c r="CY160" s="2">
        <f t="shared" si="238"/>
        <v>93.129600000000011</v>
      </c>
      <c r="CZ160" s="2">
        <f t="shared" si="239"/>
        <v>52.118400000000008</v>
      </c>
      <c r="DA160" s="2"/>
      <c r="DB160" s="2">
        <v>79</v>
      </c>
      <c r="DC160" s="2" t="s">
        <v>3</v>
      </c>
      <c r="DD160" s="2" t="s">
        <v>3</v>
      </c>
      <c r="DE160" s="2" t="s">
        <v>25</v>
      </c>
      <c r="DF160" s="2" t="s">
        <v>25</v>
      </c>
      <c r="DG160" s="2" t="s">
        <v>26</v>
      </c>
      <c r="DH160" s="2" t="s">
        <v>3</v>
      </c>
      <c r="DI160" s="2" t="s">
        <v>26</v>
      </c>
      <c r="DJ160" s="2" t="s">
        <v>25</v>
      </c>
      <c r="DK160" s="2" t="s">
        <v>3</v>
      </c>
      <c r="DL160" s="2" t="s">
        <v>3</v>
      </c>
      <c r="DM160" s="2" t="s">
        <v>3</v>
      </c>
      <c r="DN160" s="2">
        <v>0</v>
      </c>
      <c r="DO160" s="2">
        <v>0</v>
      </c>
      <c r="DP160" s="2">
        <v>1</v>
      </c>
      <c r="DQ160" s="2">
        <v>1</v>
      </c>
      <c r="DR160" s="2"/>
      <c r="DS160" s="2"/>
      <c r="DT160" s="2"/>
      <c r="DU160" s="2">
        <v>1003</v>
      </c>
      <c r="DV160" s="2" t="s">
        <v>23</v>
      </c>
      <c r="DW160" s="2" t="s">
        <v>23</v>
      </c>
      <c r="DX160" s="2">
        <v>100</v>
      </c>
      <c r="DY160" s="2"/>
      <c r="DZ160" s="2" t="s">
        <v>3</v>
      </c>
      <c r="EA160" s="2" t="s">
        <v>3</v>
      </c>
      <c r="EB160" s="2" t="s">
        <v>3</v>
      </c>
      <c r="EC160" s="2" t="s">
        <v>3</v>
      </c>
      <c r="ED160" s="2"/>
      <c r="EE160" s="2">
        <v>58807897</v>
      </c>
      <c r="EF160" s="2">
        <v>30</v>
      </c>
      <c r="EG160" s="2" t="s">
        <v>27</v>
      </c>
      <c r="EH160" s="2">
        <v>0</v>
      </c>
      <c r="EI160" s="2" t="s">
        <v>3</v>
      </c>
      <c r="EJ160" s="2">
        <v>1</v>
      </c>
      <c r="EK160" s="2">
        <v>21</v>
      </c>
      <c r="EL160" s="2" t="s">
        <v>28</v>
      </c>
      <c r="EM160" s="2" t="s">
        <v>29</v>
      </c>
      <c r="EN160" s="2"/>
      <c r="EO160" s="2" t="s">
        <v>30</v>
      </c>
      <c r="EP160" s="2"/>
      <c r="EQ160" s="2">
        <v>0</v>
      </c>
      <c r="ER160" s="2">
        <v>351.79</v>
      </c>
      <c r="ES160" s="2">
        <v>153.1</v>
      </c>
      <c r="ET160" s="2">
        <v>18.38</v>
      </c>
      <c r="EU160" s="2">
        <v>0.5</v>
      </c>
      <c r="EV160" s="2">
        <v>180.31</v>
      </c>
      <c r="EW160" s="2">
        <v>14.56</v>
      </c>
      <c r="EX160" s="2">
        <v>0</v>
      </c>
      <c r="EY160" s="2">
        <v>0</v>
      </c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>
        <v>0</v>
      </c>
      <c r="FR160" s="2">
        <v>0</v>
      </c>
      <c r="FS160" s="2">
        <v>0</v>
      </c>
      <c r="FT160" s="2"/>
      <c r="FU160" s="2"/>
      <c r="FV160" s="2"/>
      <c r="FW160" s="2"/>
      <c r="FX160" s="2">
        <v>109</v>
      </c>
      <c r="FY160" s="2">
        <v>61</v>
      </c>
      <c r="FZ160" s="2"/>
      <c r="GA160" s="2" t="s">
        <v>3</v>
      </c>
      <c r="GB160" s="2"/>
      <c r="GC160" s="2"/>
      <c r="GD160" s="2">
        <v>1</v>
      </c>
      <c r="GE160" s="2"/>
      <c r="GF160" s="2">
        <v>1010705898</v>
      </c>
      <c r="GG160" s="2">
        <v>2</v>
      </c>
      <c r="GH160" s="2">
        <v>1</v>
      </c>
      <c r="GI160" s="2">
        <v>2</v>
      </c>
      <c r="GJ160" s="2">
        <v>0</v>
      </c>
      <c r="GK160" s="2">
        <v>0</v>
      </c>
      <c r="GL160" s="2">
        <f t="shared" si="240"/>
        <v>0</v>
      </c>
      <c r="GM160" s="2">
        <f t="shared" si="241"/>
        <v>293.45999999999998</v>
      </c>
      <c r="GN160" s="2">
        <f t="shared" si="242"/>
        <v>293.45999999999998</v>
      </c>
      <c r="GO160" s="2">
        <f t="shared" si="243"/>
        <v>0</v>
      </c>
      <c r="GP160" s="2">
        <f t="shared" si="244"/>
        <v>0</v>
      </c>
      <c r="GQ160" s="2"/>
      <c r="GR160" s="2">
        <v>0</v>
      </c>
      <c r="GS160" s="2">
        <v>3</v>
      </c>
      <c r="GT160" s="2">
        <v>0</v>
      </c>
      <c r="GU160" s="2" t="s">
        <v>3</v>
      </c>
      <c r="GV160" s="2">
        <f t="shared" si="245"/>
        <v>0</v>
      </c>
      <c r="GW160" s="2">
        <v>1</v>
      </c>
      <c r="GX160" s="2">
        <f t="shared" si="246"/>
        <v>0</v>
      </c>
      <c r="GY160" s="2"/>
      <c r="GZ160" s="2"/>
      <c r="HA160" s="2">
        <v>0</v>
      </c>
      <c r="HB160" s="2">
        <v>0</v>
      </c>
      <c r="HC160" s="2">
        <f t="shared" si="247"/>
        <v>0</v>
      </c>
      <c r="HD160" s="2"/>
      <c r="HE160" s="2" t="s">
        <v>3</v>
      </c>
      <c r="HF160" s="2" t="s">
        <v>3</v>
      </c>
      <c r="HG160" s="2"/>
      <c r="HH160" s="2"/>
      <c r="HI160" s="2"/>
      <c r="HJ160" s="2"/>
      <c r="HK160" s="2"/>
      <c r="HL160" s="2"/>
      <c r="HM160" s="2" t="s">
        <v>3</v>
      </c>
      <c r="HN160" s="2" t="s">
        <v>3</v>
      </c>
      <c r="HO160" s="2" t="s">
        <v>3</v>
      </c>
      <c r="HP160" s="2" t="s">
        <v>3</v>
      </c>
      <c r="HQ160" s="2" t="s">
        <v>3</v>
      </c>
      <c r="HR160" s="2"/>
      <c r="HS160" s="2">
        <v>0</v>
      </c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>
        <v>0</v>
      </c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55" x14ac:dyDescent="0.2">
      <c r="A161">
        <v>17</v>
      </c>
      <c r="B161">
        <v>1</v>
      </c>
      <c r="C161">
        <f>ROW(SmtRes!A488)</f>
        <v>488</v>
      </c>
      <c r="D161">
        <f>ROW(EtalonRes!A502)</f>
        <v>502</v>
      </c>
      <c r="E161" t="s">
        <v>194</v>
      </c>
      <c r="F161" t="s">
        <v>195</v>
      </c>
      <c r="G161" t="s">
        <v>196</v>
      </c>
      <c r="H161" t="s">
        <v>23</v>
      </c>
      <c r="I161">
        <f>ROUND(ROUND(35/100,4),9)</f>
        <v>0.35</v>
      </c>
      <c r="J161">
        <v>0</v>
      </c>
      <c r="K161">
        <f>ROUND(ROUND(35/100,4),9)</f>
        <v>0.35</v>
      </c>
      <c r="O161">
        <f t="shared" si="210"/>
        <v>4915.18</v>
      </c>
      <c r="P161">
        <f t="shared" si="211"/>
        <v>127.01</v>
      </c>
      <c r="Q161">
        <f t="shared" si="212"/>
        <v>104.12</v>
      </c>
      <c r="R161">
        <f t="shared" si="213"/>
        <v>14.3</v>
      </c>
      <c r="S161">
        <f t="shared" si="214"/>
        <v>4684.05</v>
      </c>
      <c r="T161">
        <f t="shared" si="215"/>
        <v>0</v>
      </c>
      <c r="U161">
        <f t="shared" si="216"/>
        <v>6.8783514799999992</v>
      </c>
      <c r="V161">
        <f t="shared" si="217"/>
        <v>0</v>
      </c>
      <c r="W161">
        <f t="shared" si="218"/>
        <v>0</v>
      </c>
      <c r="X161">
        <f t="shared" si="219"/>
        <v>5121.2</v>
      </c>
      <c r="Y161">
        <f t="shared" si="220"/>
        <v>2865.99</v>
      </c>
      <c r="AA161">
        <v>59204059</v>
      </c>
      <c r="AB161">
        <f t="shared" si="221"/>
        <v>406.46465000000001</v>
      </c>
      <c r="AC161">
        <f t="shared" si="209"/>
        <v>153.1</v>
      </c>
      <c r="AD161">
        <f t="shared" si="222"/>
        <v>25.272500000000001</v>
      </c>
      <c r="AE161">
        <f t="shared" si="223"/>
        <v>0.6875</v>
      </c>
      <c r="AF161">
        <f t="shared" si="224"/>
        <v>228.09215</v>
      </c>
      <c r="AG161">
        <f t="shared" si="225"/>
        <v>0</v>
      </c>
      <c r="AH161">
        <f t="shared" si="226"/>
        <v>18.418400000000002</v>
      </c>
      <c r="AI161">
        <f t="shared" si="227"/>
        <v>0</v>
      </c>
      <c r="AJ161">
        <f t="shared" si="228"/>
        <v>0</v>
      </c>
      <c r="AK161">
        <v>351.79</v>
      </c>
      <c r="AL161">
        <v>153.1</v>
      </c>
      <c r="AM161">
        <v>18.38</v>
      </c>
      <c r="AN161">
        <v>0.5</v>
      </c>
      <c r="AO161">
        <v>180.31</v>
      </c>
      <c r="AP161">
        <v>0</v>
      </c>
      <c r="AQ161">
        <v>14.56</v>
      </c>
      <c r="AR161">
        <v>0</v>
      </c>
      <c r="AS161">
        <v>0</v>
      </c>
      <c r="AT161">
        <v>109</v>
      </c>
      <c r="AU161">
        <v>61</v>
      </c>
      <c r="AV161">
        <v>1.0669999999999999</v>
      </c>
      <c r="AW161">
        <v>1</v>
      </c>
      <c r="AZ161">
        <v>1</v>
      </c>
      <c r="BA161">
        <v>54.99</v>
      </c>
      <c r="BB161">
        <v>11.03</v>
      </c>
      <c r="BC161">
        <v>2.37</v>
      </c>
      <c r="BD161" t="s">
        <v>3</v>
      </c>
      <c r="BE161" t="s">
        <v>3</v>
      </c>
      <c r="BF161" t="s">
        <v>3</v>
      </c>
      <c r="BG161" t="s">
        <v>3</v>
      </c>
      <c r="BH161">
        <v>0</v>
      </c>
      <c r="BI161">
        <v>1</v>
      </c>
      <c r="BJ161" t="s">
        <v>197</v>
      </c>
      <c r="BM161">
        <v>21</v>
      </c>
      <c r="BN161">
        <v>0</v>
      </c>
      <c r="BO161" t="s">
        <v>195</v>
      </c>
      <c r="BP161">
        <v>1</v>
      </c>
      <c r="BQ161">
        <v>30</v>
      </c>
      <c r="BR161">
        <v>0</v>
      </c>
      <c r="BS161">
        <v>54.99</v>
      </c>
      <c r="BT161">
        <v>1</v>
      </c>
      <c r="BU161">
        <v>1</v>
      </c>
      <c r="BV161">
        <v>1</v>
      </c>
      <c r="BW161">
        <v>1</v>
      </c>
      <c r="BX161">
        <v>1</v>
      </c>
      <c r="BY161" t="s">
        <v>3</v>
      </c>
      <c r="BZ161">
        <v>109</v>
      </c>
      <c r="CA161">
        <v>61</v>
      </c>
      <c r="CB161" t="s">
        <v>3</v>
      </c>
      <c r="CE161">
        <v>30</v>
      </c>
      <c r="CF161">
        <v>0</v>
      </c>
      <c r="CG161">
        <v>0</v>
      </c>
      <c r="CM161">
        <v>0</v>
      </c>
      <c r="CN161" t="s">
        <v>1044</v>
      </c>
      <c r="CO161">
        <v>0</v>
      </c>
      <c r="CP161">
        <f t="shared" si="229"/>
        <v>4915.18</v>
      </c>
      <c r="CQ161">
        <f t="shared" si="230"/>
        <v>362.85</v>
      </c>
      <c r="CR161">
        <f t="shared" si="231"/>
        <v>297.48</v>
      </c>
      <c r="CS161">
        <f t="shared" si="232"/>
        <v>40.14</v>
      </c>
      <c r="CT161">
        <f t="shared" si="233"/>
        <v>13382.92</v>
      </c>
      <c r="CU161">
        <f t="shared" si="234"/>
        <v>0</v>
      </c>
      <c r="CV161">
        <f t="shared" si="235"/>
        <v>19.6524328</v>
      </c>
      <c r="CW161">
        <f t="shared" si="236"/>
        <v>0</v>
      </c>
      <c r="CX161">
        <f t="shared" si="237"/>
        <v>0</v>
      </c>
      <c r="CY161">
        <f t="shared" si="238"/>
        <v>5121.2015000000001</v>
      </c>
      <c r="CZ161">
        <f t="shared" si="239"/>
        <v>2865.9935000000005</v>
      </c>
      <c r="DB161">
        <v>81</v>
      </c>
      <c r="DC161" t="s">
        <v>3</v>
      </c>
      <c r="DD161" t="s">
        <v>3</v>
      </c>
      <c r="DE161" t="s">
        <v>25</v>
      </c>
      <c r="DF161" t="s">
        <v>25</v>
      </c>
      <c r="DG161" t="s">
        <v>26</v>
      </c>
      <c r="DH161" t="s">
        <v>3</v>
      </c>
      <c r="DI161" t="s">
        <v>26</v>
      </c>
      <c r="DJ161" t="s">
        <v>25</v>
      </c>
      <c r="DK161" t="s">
        <v>3</v>
      </c>
      <c r="DL161" t="s">
        <v>3</v>
      </c>
      <c r="DM161" t="s">
        <v>3</v>
      </c>
      <c r="DN161">
        <v>0</v>
      </c>
      <c r="DO161">
        <v>0</v>
      </c>
      <c r="DP161">
        <v>1</v>
      </c>
      <c r="DQ161">
        <v>1</v>
      </c>
      <c r="DU161">
        <v>1003</v>
      </c>
      <c r="DV161" t="s">
        <v>23</v>
      </c>
      <c r="DW161" t="s">
        <v>23</v>
      </c>
      <c r="DX161">
        <v>100</v>
      </c>
      <c r="DZ161" t="s">
        <v>3</v>
      </c>
      <c r="EA161" t="s">
        <v>3</v>
      </c>
      <c r="EB161" t="s">
        <v>3</v>
      </c>
      <c r="EC161" t="s">
        <v>3</v>
      </c>
      <c r="EE161">
        <v>58807897</v>
      </c>
      <c r="EF161">
        <v>30</v>
      </c>
      <c r="EG161" t="s">
        <v>27</v>
      </c>
      <c r="EH161">
        <v>0</v>
      </c>
      <c r="EI161" t="s">
        <v>3</v>
      </c>
      <c r="EJ161">
        <v>1</v>
      </c>
      <c r="EK161">
        <v>21</v>
      </c>
      <c r="EL161" t="s">
        <v>28</v>
      </c>
      <c r="EM161" t="s">
        <v>29</v>
      </c>
      <c r="EO161" t="s">
        <v>30</v>
      </c>
      <c r="EQ161">
        <v>0</v>
      </c>
      <c r="ER161">
        <v>351.79</v>
      </c>
      <c r="ES161">
        <v>153.1</v>
      </c>
      <c r="ET161">
        <v>18.38</v>
      </c>
      <c r="EU161">
        <v>0.5</v>
      </c>
      <c r="EV161">
        <v>180.31</v>
      </c>
      <c r="EW161">
        <v>14.56</v>
      </c>
      <c r="EX161">
        <v>0</v>
      </c>
      <c r="EY161">
        <v>0</v>
      </c>
      <c r="FQ161">
        <v>0</v>
      </c>
      <c r="FR161">
        <v>0</v>
      </c>
      <c r="FS161">
        <v>0</v>
      </c>
      <c r="FX161">
        <v>109</v>
      </c>
      <c r="FY161">
        <v>61</v>
      </c>
      <c r="GA161" t="s">
        <v>3</v>
      </c>
      <c r="GD161">
        <v>1</v>
      </c>
      <c r="GF161">
        <v>1010705898</v>
      </c>
      <c r="GG161">
        <v>2</v>
      </c>
      <c r="GH161">
        <v>1</v>
      </c>
      <c r="GI161">
        <v>2</v>
      </c>
      <c r="GJ161">
        <v>0</v>
      </c>
      <c r="GK161">
        <v>0</v>
      </c>
      <c r="GL161">
        <f t="shared" si="240"/>
        <v>0</v>
      </c>
      <c r="GM161">
        <f t="shared" si="241"/>
        <v>12902.37</v>
      </c>
      <c r="GN161">
        <f t="shared" si="242"/>
        <v>12902.37</v>
      </c>
      <c r="GO161">
        <f t="shared" si="243"/>
        <v>0</v>
      </c>
      <c r="GP161">
        <f t="shared" si="244"/>
        <v>0</v>
      </c>
      <c r="GR161">
        <v>0</v>
      </c>
      <c r="GS161">
        <v>3</v>
      </c>
      <c r="GT161">
        <v>0</v>
      </c>
      <c r="GU161" t="s">
        <v>3</v>
      </c>
      <c r="GV161">
        <f t="shared" si="245"/>
        <v>0</v>
      </c>
      <c r="GW161">
        <v>1</v>
      </c>
      <c r="GX161">
        <f t="shared" si="246"/>
        <v>0</v>
      </c>
      <c r="HA161">
        <v>0</v>
      </c>
      <c r="HB161">
        <v>0</v>
      </c>
      <c r="HC161">
        <f t="shared" si="247"/>
        <v>0</v>
      </c>
      <c r="HE161" t="s">
        <v>3</v>
      </c>
      <c r="HF161" t="s">
        <v>3</v>
      </c>
      <c r="HM161" t="s">
        <v>3</v>
      </c>
      <c r="HN161" t="s">
        <v>3</v>
      </c>
      <c r="HO161" t="s">
        <v>3</v>
      </c>
      <c r="HP161" t="s">
        <v>3</v>
      </c>
      <c r="HQ161" t="s">
        <v>3</v>
      </c>
      <c r="HS161">
        <v>0</v>
      </c>
      <c r="IK161">
        <v>0</v>
      </c>
    </row>
    <row r="162" spans="1:255" x14ac:dyDescent="0.2">
      <c r="A162" s="2">
        <v>18</v>
      </c>
      <c r="B162" s="2">
        <v>1</v>
      </c>
      <c r="C162" s="2">
        <v>469</v>
      </c>
      <c r="D162" s="2"/>
      <c r="E162" s="2" t="s">
        <v>198</v>
      </c>
      <c r="F162" s="2" t="s">
        <v>46</v>
      </c>
      <c r="G162" s="2" t="s">
        <v>47</v>
      </c>
      <c r="H162" s="2" t="s">
        <v>48</v>
      </c>
      <c r="I162" s="2">
        <f>I160*J162</f>
        <v>0.15</v>
      </c>
      <c r="J162" s="2">
        <v>0.4285714285714286</v>
      </c>
      <c r="K162" s="2">
        <v>0.42857099999999998</v>
      </c>
      <c r="L162" s="2"/>
      <c r="M162" s="2"/>
      <c r="N162" s="2"/>
      <c r="O162" s="2">
        <f t="shared" si="210"/>
        <v>78.930000000000007</v>
      </c>
      <c r="P162" s="2">
        <f t="shared" si="211"/>
        <v>78.930000000000007</v>
      </c>
      <c r="Q162" s="2">
        <f t="shared" ref="Q162:Q173" si="248">(ROUND((ROUND(((ET162)*AV162*I162),2)*BB162),2)+ROUND((ROUND(((AE162-(EU162))*AV162*I162),2)*BS162),2))</f>
        <v>0</v>
      </c>
      <c r="R162" s="2">
        <f t="shared" si="213"/>
        <v>0</v>
      </c>
      <c r="S162" s="2">
        <f t="shared" si="214"/>
        <v>0</v>
      </c>
      <c r="T162" s="2">
        <f t="shared" si="215"/>
        <v>0</v>
      </c>
      <c r="U162" s="2">
        <f t="shared" si="216"/>
        <v>0</v>
      </c>
      <c r="V162" s="2">
        <f t="shared" si="217"/>
        <v>0</v>
      </c>
      <c r="W162" s="2">
        <f t="shared" si="218"/>
        <v>0</v>
      </c>
      <c r="X162" s="2">
        <f t="shared" si="219"/>
        <v>0</v>
      </c>
      <c r="Y162" s="2">
        <f t="shared" si="220"/>
        <v>0</v>
      </c>
      <c r="Z162" s="2"/>
      <c r="AA162" s="2">
        <v>59204062</v>
      </c>
      <c r="AB162" s="2">
        <f t="shared" si="221"/>
        <v>526.22</v>
      </c>
      <c r="AC162" s="2">
        <f t="shared" si="209"/>
        <v>526.22</v>
      </c>
      <c r="AD162" s="2">
        <f t="shared" ref="AD162:AD173" si="249">ROUND((((ET162)-(EU162))+AE162),6)</f>
        <v>0</v>
      </c>
      <c r="AE162" s="2">
        <f t="shared" ref="AE162:AE173" si="250">ROUND((EU162),6)</f>
        <v>0</v>
      </c>
      <c r="AF162" s="2">
        <f t="shared" ref="AF162:AF173" si="251">ROUND((EV162),6)</f>
        <v>0</v>
      </c>
      <c r="AG162" s="2">
        <f t="shared" si="225"/>
        <v>0</v>
      </c>
      <c r="AH162" s="2">
        <f t="shared" ref="AH162:AH173" si="252">(EW162)</f>
        <v>0</v>
      </c>
      <c r="AI162" s="2">
        <f t="shared" ref="AI162:AI173" si="253">(EX162)</f>
        <v>0</v>
      </c>
      <c r="AJ162" s="2">
        <f t="shared" si="228"/>
        <v>0</v>
      </c>
      <c r="AK162" s="2">
        <v>526.22</v>
      </c>
      <c r="AL162" s="2">
        <v>526.22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109</v>
      </c>
      <c r="AU162" s="2">
        <v>61</v>
      </c>
      <c r="AV162" s="2">
        <v>1</v>
      </c>
      <c r="AW162" s="2">
        <v>1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3</v>
      </c>
      <c r="BI162" s="2">
        <v>1</v>
      </c>
      <c r="BJ162" s="2" t="s">
        <v>49</v>
      </c>
      <c r="BK162" s="2"/>
      <c r="BL162" s="2"/>
      <c r="BM162" s="2">
        <v>21</v>
      </c>
      <c r="BN162" s="2">
        <v>0</v>
      </c>
      <c r="BO162" s="2" t="s">
        <v>3</v>
      </c>
      <c r="BP162" s="2">
        <v>0</v>
      </c>
      <c r="BQ162" s="2">
        <v>30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109</v>
      </c>
      <c r="CA162" s="2">
        <v>61</v>
      </c>
      <c r="CB162" s="2" t="s">
        <v>3</v>
      </c>
      <c r="CC162" s="2"/>
      <c r="CD162" s="2"/>
      <c r="CE162" s="2">
        <v>30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3</v>
      </c>
      <c r="CO162" s="2">
        <v>0</v>
      </c>
      <c r="CP162" s="2">
        <f t="shared" si="229"/>
        <v>78.930000000000007</v>
      </c>
      <c r="CQ162" s="2">
        <f t="shared" si="230"/>
        <v>526.22</v>
      </c>
      <c r="CR162" s="2">
        <f t="shared" ref="CR162:CR173" si="254">(ROUND((ROUND(((ET162)*AV162*1),2)*BB162),2)+ROUND((ROUND(((AE162-(EU162))*AV162*1),2)*BS162),2))</f>
        <v>0</v>
      </c>
      <c r="CS162" s="2">
        <f t="shared" si="232"/>
        <v>0</v>
      </c>
      <c r="CT162" s="2">
        <f t="shared" si="233"/>
        <v>0</v>
      </c>
      <c r="CU162" s="2">
        <f t="shared" si="234"/>
        <v>0</v>
      </c>
      <c r="CV162" s="2">
        <f t="shared" si="235"/>
        <v>0</v>
      </c>
      <c r="CW162" s="2">
        <f t="shared" si="236"/>
        <v>0</v>
      </c>
      <c r="CX162" s="2">
        <f t="shared" si="237"/>
        <v>0</v>
      </c>
      <c r="CY162" s="2">
        <f t="shared" si="238"/>
        <v>0</v>
      </c>
      <c r="CZ162" s="2">
        <f t="shared" si="239"/>
        <v>0</v>
      </c>
      <c r="DA162" s="2"/>
      <c r="DB162" s="2"/>
      <c r="DC162" s="2" t="s">
        <v>3</v>
      </c>
      <c r="DD162" s="2" t="s">
        <v>3</v>
      </c>
      <c r="DE162" s="2" t="s">
        <v>3</v>
      </c>
      <c r="DF162" s="2" t="s">
        <v>3</v>
      </c>
      <c r="DG162" s="2" t="s">
        <v>3</v>
      </c>
      <c r="DH162" s="2" t="s">
        <v>3</v>
      </c>
      <c r="DI162" s="2" t="s">
        <v>3</v>
      </c>
      <c r="DJ162" s="2" t="s">
        <v>3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1010</v>
      </c>
      <c r="DV162" s="2" t="s">
        <v>48</v>
      </c>
      <c r="DW162" s="2" t="s">
        <v>48</v>
      </c>
      <c r="DX162" s="2">
        <v>100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58807897</v>
      </c>
      <c r="EF162" s="2">
        <v>30</v>
      </c>
      <c r="EG162" s="2" t="s">
        <v>27</v>
      </c>
      <c r="EH162" s="2">
        <v>0</v>
      </c>
      <c r="EI162" s="2" t="s">
        <v>3</v>
      </c>
      <c r="EJ162" s="2">
        <v>1</v>
      </c>
      <c r="EK162" s="2">
        <v>21</v>
      </c>
      <c r="EL162" s="2" t="s">
        <v>28</v>
      </c>
      <c r="EM162" s="2" t="s">
        <v>29</v>
      </c>
      <c r="EN162" s="2"/>
      <c r="EO162" s="2" t="s">
        <v>3</v>
      </c>
      <c r="EP162" s="2"/>
      <c r="EQ162" s="2">
        <v>0</v>
      </c>
      <c r="ER162" s="2">
        <v>526.22</v>
      </c>
      <c r="ES162" s="2">
        <v>526.22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v>0</v>
      </c>
      <c r="FS162" s="2">
        <v>0</v>
      </c>
      <c r="FT162" s="2"/>
      <c r="FU162" s="2"/>
      <c r="FV162" s="2"/>
      <c r="FW162" s="2"/>
      <c r="FX162" s="2">
        <v>109</v>
      </c>
      <c r="FY162" s="2">
        <v>61</v>
      </c>
      <c r="FZ162" s="2"/>
      <c r="GA162" s="2" t="s">
        <v>3</v>
      </c>
      <c r="GB162" s="2"/>
      <c r="GC162" s="2"/>
      <c r="GD162" s="2">
        <v>1</v>
      </c>
      <c r="GE162" s="2"/>
      <c r="GF162" s="2">
        <v>1873919888</v>
      </c>
      <c r="GG162" s="2">
        <v>2</v>
      </c>
      <c r="GH162" s="2">
        <v>1</v>
      </c>
      <c r="GI162" s="2">
        <v>-2</v>
      </c>
      <c r="GJ162" s="2">
        <v>0</v>
      </c>
      <c r="GK162" s="2">
        <v>0</v>
      </c>
      <c r="GL162" s="2">
        <f t="shared" si="240"/>
        <v>0</v>
      </c>
      <c r="GM162" s="2">
        <f t="shared" si="241"/>
        <v>78.930000000000007</v>
      </c>
      <c r="GN162" s="2">
        <f t="shared" si="242"/>
        <v>78.930000000000007</v>
      </c>
      <c r="GO162" s="2">
        <f t="shared" si="243"/>
        <v>0</v>
      </c>
      <c r="GP162" s="2">
        <f t="shared" si="244"/>
        <v>0</v>
      </c>
      <c r="GQ162" s="2"/>
      <c r="GR162" s="2">
        <v>0</v>
      </c>
      <c r="GS162" s="2">
        <v>3</v>
      </c>
      <c r="GT162" s="2">
        <v>0</v>
      </c>
      <c r="GU162" s="2" t="s">
        <v>3</v>
      </c>
      <c r="GV162" s="2">
        <f t="shared" si="245"/>
        <v>0</v>
      </c>
      <c r="GW162" s="2">
        <v>1</v>
      </c>
      <c r="GX162" s="2">
        <f t="shared" si="246"/>
        <v>0</v>
      </c>
      <c r="GY162" s="2"/>
      <c r="GZ162" s="2"/>
      <c r="HA162" s="2">
        <v>0</v>
      </c>
      <c r="HB162" s="2">
        <v>0</v>
      </c>
      <c r="HC162" s="2">
        <f t="shared" si="247"/>
        <v>0</v>
      </c>
      <c r="HD162" s="2"/>
      <c r="HE162" s="2" t="s">
        <v>3</v>
      </c>
      <c r="HF162" s="2" t="s">
        <v>3</v>
      </c>
      <c r="HG162" s="2"/>
      <c r="HH162" s="2"/>
      <c r="HI162" s="2"/>
      <c r="HJ162" s="2"/>
      <c r="HK162" s="2"/>
      <c r="HL162" s="2"/>
      <c r="HM162" s="2" t="s">
        <v>3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">
      <c r="A163">
        <v>18</v>
      </c>
      <c r="B163">
        <v>1</v>
      </c>
      <c r="C163">
        <v>483</v>
      </c>
      <c r="E163" t="s">
        <v>198</v>
      </c>
      <c r="F163" t="s">
        <v>46</v>
      </c>
      <c r="G163" t="s">
        <v>47</v>
      </c>
      <c r="H163" t="s">
        <v>48</v>
      </c>
      <c r="I163">
        <f>I161*J163</f>
        <v>0.15</v>
      </c>
      <c r="J163">
        <v>0.4285714285714286</v>
      </c>
      <c r="K163">
        <v>0.42857099999999998</v>
      </c>
      <c r="O163">
        <f t="shared" si="210"/>
        <v>220.21</v>
      </c>
      <c r="P163">
        <f t="shared" si="211"/>
        <v>220.21</v>
      </c>
      <c r="Q163">
        <f t="shared" si="248"/>
        <v>0</v>
      </c>
      <c r="R163">
        <f t="shared" si="213"/>
        <v>0</v>
      </c>
      <c r="S163">
        <f t="shared" si="214"/>
        <v>0</v>
      </c>
      <c r="T163">
        <f t="shared" si="215"/>
        <v>0</v>
      </c>
      <c r="U163">
        <f t="shared" si="216"/>
        <v>0</v>
      </c>
      <c r="V163">
        <f t="shared" si="217"/>
        <v>0</v>
      </c>
      <c r="W163">
        <f t="shared" si="218"/>
        <v>0</v>
      </c>
      <c r="X163">
        <f t="shared" si="219"/>
        <v>0</v>
      </c>
      <c r="Y163">
        <f t="shared" si="220"/>
        <v>0</v>
      </c>
      <c r="AA163">
        <v>59204059</v>
      </c>
      <c r="AB163">
        <f t="shared" si="221"/>
        <v>526.22</v>
      </c>
      <c r="AC163">
        <f t="shared" si="209"/>
        <v>526.22</v>
      </c>
      <c r="AD163">
        <f t="shared" si="249"/>
        <v>0</v>
      </c>
      <c r="AE163">
        <f t="shared" si="250"/>
        <v>0</v>
      </c>
      <c r="AF163">
        <f t="shared" si="251"/>
        <v>0</v>
      </c>
      <c r="AG163">
        <f t="shared" si="225"/>
        <v>0</v>
      </c>
      <c r="AH163">
        <f t="shared" si="252"/>
        <v>0</v>
      </c>
      <c r="AI163">
        <f t="shared" si="253"/>
        <v>0</v>
      </c>
      <c r="AJ163">
        <f t="shared" si="228"/>
        <v>0</v>
      </c>
      <c r="AK163">
        <v>526.22</v>
      </c>
      <c r="AL163">
        <v>526.22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109</v>
      </c>
      <c r="AU163">
        <v>61</v>
      </c>
      <c r="AV163">
        <v>1</v>
      </c>
      <c r="AW163">
        <v>1</v>
      </c>
      <c r="AZ163">
        <v>1</v>
      </c>
      <c r="BA163">
        <v>1</v>
      </c>
      <c r="BB163">
        <v>1</v>
      </c>
      <c r="BC163">
        <v>2.79</v>
      </c>
      <c r="BD163" t="s">
        <v>3</v>
      </c>
      <c r="BE163" t="s">
        <v>3</v>
      </c>
      <c r="BF163" t="s">
        <v>3</v>
      </c>
      <c r="BG163" t="s">
        <v>3</v>
      </c>
      <c r="BH163">
        <v>3</v>
      </c>
      <c r="BI163">
        <v>1</v>
      </c>
      <c r="BJ163" t="s">
        <v>49</v>
      </c>
      <c r="BM163">
        <v>21</v>
      </c>
      <c r="BN163">
        <v>0</v>
      </c>
      <c r="BO163" t="s">
        <v>46</v>
      </c>
      <c r="BP163">
        <v>1</v>
      </c>
      <c r="BQ163">
        <v>30</v>
      </c>
      <c r="BR163">
        <v>0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 t="s">
        <v>3</v>
      </c>
      <c r="BZ163">
        <v>109</v>
      </c>
      <c r="CA163">
        <v>61</v>
      </c>
      <c r="CB163" t="s">
        <v>3</v>
      </c>
      <c r="CE163">
        <v>30</v>
      </c>
      <c r="CF163">
        <v>0</v>
      </c>
      <c r="CG163">
        <v>0</v>
      </c>
      <c r="CM163">
        <v>0</v>
      </c>
      <c r="CN163" t="s">
        <v>3</v>
      </c>
      <c r="CO163">
        <v>0</v>
      </c>
      <c r="CP163">
        <f t="shared" si="229"/>
        <v>220.21</v>
      </c>
      <c r="CQ163">
        <f t="shared" si="230"/>
        <v>1468.15</v>
      </c>
      <c r="CR163">
        <f t="shared" si="254"/>
        <v>0</v>
      </c>
      <c r="CS163">
        <f t="shared" si="232"/>
        <v>0</v>
      </c>
      <c r="CT163">
        <f t="shared" si="233"/>
        <v>0</v>
      </c>
      <c r="CU163">
        <f t="shared" si="234"/>
        <v>0</v>
      </c>
      <c r="CV163">
        <f t="shared" si="235"/>
        <v>0</v>
      </c>
      <c r="CW163">
        <f t="shared" si="236"/>
        <v>0</v>
      </c>
      <c r="CX163">
        <f t="shared" si="237"/>
        <v>0</v>
      </c>
      <c r="CY163">
        <f t="shared" si="238"/>
        <v>0</v>
      </c>
      <c r="CZ163">
        <f t="shared" si="239"/>
        <v>0</v>
      </c>
      <c r="DC163" t="s">
        <v>3</v>
      </c>
      <c r="DD163" t="s">
        <v>3</v>
      </c>
      <c r="DE163" t="s">
        <v>3</v>
      </c>
      <c r="DF163" t="s">
        <v>3</v>
      </c>
      <c r="DG163" t="s">
        <v>3</v>
      </c>
      <c r="DH163" t="s">
        <v>3</v>
      </c>
      <c r="DI163" t="s">
        <v>3</v>
      </c>
      <c r="DJ163" t="s">
        <v>3</v>
      </c>
      <c r="DK163" t="s">
        <v>3</v>
      </c>
      <c r="DL163" t="s">
        <v>3</v>
      </c>
      <c r="DM163" t="s">
        <v>3</v>
      </c>
      <c r="DN163">
        <v>0</v>
      </c>
      <c r="DO163">
        <v>0</v>
      </c>
      <c r="DP163">
        <v>1</v>
      </c>
      <c r="DQ163">
        <v>1</v>
      </c>
      <c r="DU163">
        <v>1010</v>
      </c>
      <c r="DV163" t="s">
        <v>48</v>
      </c>
      <c r="DW163" t="s">
        <v>48</v>
      </c>
      <c r="DX163">
        <v>100</v>
      </c>
      <c r="DZ163" t="s">
        <v>3</v>
      </c>
      <c r="EA163" t="s">
        <v>3</v>
      </c>
      <c r="EB163" t="s">
        <v>3</v>
      </c>
      <c r="EC163" t="s">
        <v>3</v>
      </c>
      <c r="EE163">
        <v>58807897</v>
      </c>
      <c r="EF163">
        <v>30</v>
      </c>
      <c r="EG163" t="s">
        <v>27</v>
      </c>
      <c r="EH163">
        <v>0</v>
      </c>
      <c r="EI163" t="s">
        <v>3</v>
      </c>
      <c r="EJ163">
        <v>1</v>
      </c>
      <c r="EK163">
        <v>21</v>
      </c>
      <c r="EL163" t="s">
        <v>28</v>
      </c>
      <c r="EM163" t="s">
        <v>29</v>
      </c>
      <c r="EO163" t="s">
        <v>3</v>
      </c>
      <c r="EQ163">
        <v>0</v>
      </c>
      <c r="ER163">
        <v>526.22</v>
      </c>
      <c r="ES163">
        <v>526.22</v>
      </c>
      <c r="ET163">
        <v>0</v>
      </c>
      <c r="EU163">
        <v>0</v>
      </c>
      <c r="EV163">
        <v>0</v>
      </c>
      <c r="EW163">
        <v>0</v>
      </c>
      <c r="EX163">
        <v>0</v>
      </c>
      <c r="FQ163">
        <v>0</v>
      </c>
      <c r="FR163">
        <v>0</v>
      </c>
      <c r="FS163">
        <v>0</v>
      </c>
      <c r="FX163">
        <v>109</v>
      </c>
      <c r="FY163">
        <v>61</v>
      </c>
      <c r="GA163" t="s">
        <v>3</v>
      </c>
      <c r="GD163">
        <v>1</v>
      </c>
      <c r="GF163">
        <v>1873919888</v>
      </c>
      <c r="GG163">
        <v>2</v>
      </c>
      <c r="GH163">
        <v>1</v>
      </c>
      <c r="GI163">
        <v>2</v>
      </c>
      <c r="GJ163">
        <v>0</v>
      </c>
      <c r="GK163">
        <v>0</v>
      </c>
      <c r="GL163">
        <f t="shared" si="240"/>
        <v>0</v>
      </c>
      <c r="GM163">
        <f t="shared" si="241"/>
        <v>220.21</v>
      </c>
      <c r="GN163">
        <f t="shared" si="242"/>
        <v>220.21</v>
      </c>
      <c r="GO163">
        <f t="shared" si="243"/>
        <v>0</v>
      </c>
      <c r="GP163">
        <f t="shared" si="244"/>
        <v>0</v>
      </c>
      <c r="GR163">
        <v>0</v>
      </c>
      <c r="GS163">
        <v>3</v>
      </c>
      <c r="GT163">
        <v>0</v>
      </c>
      <c r="GU163" t="s">
        <v>3</v>
      </c>
      <c r="GV163">
        <f t="shared" si="245"/>
        <v>0</v>
      </c>
      <c r="GW163">
        <v>1</v>
      </c>
      <c r="GX163">
        <f t="shared" si="246"/>
        <v>0</v>
      </c>
      <c r="HA163">
        <v>0</v>
      </c>
      <c r="HB163">
        <v>0</v>
      </c>
      <c r="HC163">
        <f t="shared" si="247"/>
        <v>0</v>
      </c>
      <c r="HE163" t="s">
        <v>3</v>
      </c>
      <c r="HF163" t="s">
        <v>3</v>
      </c>
      <c r="HM163" t="s">
        <v>3</v>
      </c>
      <c r="HN163" t="s">
        <v>3</v>
      </c>
      <c r="HO163" t="s">
        <v>3</v>
      </c>
      <c r="HP163" t="s">
        <v>3</v>
      </c>
      <c r="HQ163" t="s">
        <v>3</v>
      </c>
      <c r="HS163">
        <v>0</v>
      </c>
      <c r="IK163">
        <v>0</v>
      </c>
    </row>
    <row r="164" spans="1:255" x14ac:dyDescent="0.2">
      <c r="A164" s="2">
        <v>18</v>
      </c>
      <c r="B164" s="2">
        <v>1</v>
      </c>
      <c r="C164" s="2">
        <v>472</v>
      </c>
      <c r="D164" s="2"/>
      <c r="E164" s="2" t="s">
        <v>199</v>
      </c>
      <c r="F164" s="2" t="s">
        <v>200</v>
      </c>
      <c r="G164" s="2" t="s">
        <v>201</v>
      </c>
      <c r="H164" s="2" t="s">
        <v>34</v>
      </c>
      <c r="I164" s="2">
        <f>I160*J164</f>
        <v>35.875</v>
      </c>
      <c r="J164" s="2">
        <v>102.5</v>
      </c>
      <c r="K164" s="2">
        <v>102.5</v>
      </c>
      <c r="L164" s="2"/>
      <c r="M164" s="2"/>
      <c r="N164" s="2"/>
      <c r="O164" s="2">
        <f t="shared" si="210"/>
        <v>577.59</v>
      </c>
      <c r="P164" s="2">
        <f t="shared" si="211"/>
        <v>577.59</v>
      </c>
      <c r="Q164" s="2">
        <f t="shared" si="248"/>
        <v>0</v>
      </c>
      <c r="R164" s="2">
        <f t="shared" si="213"/>
        <v>0</v>
      </c>
      <c r="S164" s="2">
        <f t="shared" si="214"/>
        <v>0</v>
      </c>
      <c r="T164" s="2">
        <f t="shared" si="215"/>
        <v>0</v>
      </c>
      <c r="U164" s="2">
        <f t="shared" si="216"/>
        <v>0</v>
      </c>
      <c r="V164" s="2">
        <f t="shared" si="217"/>
        <v>0</v>
      </c>
      <c r="W164" s="2">
        <f t="shared" si="218"/>
        <v>0</v>
      </c>
      <c r="X164" s="2">
        <f t="shared" si="219"/>
        <v>0</v>
      </c>
      <c r="Y164" s="2">
        <f t="shared" si="220"/>
        <v>0</v>
      </c>
      <c r="Z164" s="2"/>
      <c r="AA164" s="2">
        <v>59204062</v>
      </c>
      <c r="AB164" s="2">
        <f t="shared" si="221"/>
        <v>16.100000000000001</v>
      </c>
      <c r="AC164" s="2">
        <f t="shared" si="209"/>
        <v>16.100000000000001</v>
      </c>
      <c r="AD164" s="2">
        <f t="shared" si="249"/>
        <v>0</v>
      </c>
      <c r="AE164" s="2">
        <f t="shared" si="250"/>
        <v>0</v>
      </c>
      <c r="AF164" s="2">
        <f t="shared" si="251"/>
        <v>0</v>
      </c>
      <c r="AG164" s="2">
        <f t="shared" si="225"/>
        <v>0</v>
      </c>
      <c r="AH164" s="2">
        <f t="shared" si="252"/>
        <v>0</v>
      </c>
      <c r="AI164" s="2">
        <f t="shared" si="253"/>
        <v>0</v>
      </c>
      <c r="AJ164" s="2">
        <f t="shared" si="228"/>
        <v>0</v>
      </c>
      <c r="AK164" s="2">
        <v>16.100000000000001</v>
      </c>
      <c r="AL164" s="2">
        <v>16.100000000000001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109</v>
      </c>
      <c r="AU164" s="2">
        <v>61</v>
      </c>
      <c r="AV164" s="2">
        <v>1</v>
      </c>
      <c r="AW164" s="2">
        <v>1</v>
      </c>
      <c r="AX164" s="2"/>
      <c r="AY164" s="2"/>
      <c r="AZ164" s="2">
        <v>1</v>
      </c>
      <c r="BA164" s="2">
        <v>1</v>
      </c>
      <c r="BB164" s="2">
        <v>1</v>
      </c>
      <c r="BC164" s="2">
        <v>1</v>
      </c>
      <c r="BD164" s="2" t="s">
        <v>3</v>
      </c>
      <c r="BE164" s="2" t="s">
        <v>3</v>
      </c>
      <c r="BF164" s="2" t="s">
        <v>3</v>
      </c>
      <c r="BG164" s="2" t="s">
        <v>3</v>
      </c>
      <c r="BH164" s="2">
        <v>3</v>
      </c>
      <c r="BI164" s="2">
        <v>1</v>
      </c>
      <c r="BJ164" s="2" t="s">
        <v>202</v>
      </c>
      <c r="BK164" s="2"/>
      <c r="BL164" s="2"/>
      <c r="BM164" s="2">
        <v>21</v>
      </c>
      <c r="BN164" s="2">
        <v>0</v>
      </c>
      <c r="BO164" s="2" t="s">
        <v>3</v>
      </c>
      <c r="BP164" s="2">
        <v>0</v>
      </c>
      <c r="BQ164" s="2">
        <v>30</v>
      </c>
      <c r="BR164" s="2">
        <v>0</v>
      </c>
      <c r="BS164" s="2">
        <v>1</v>
      </c>
      <c r="BT164" s="2">
        <v>1</v>
      </c>
      <c r="BU164" s="2">
        <v>1</v>
      </c>
      <c r="BV164" s="2">
        <v>1</v>
      </c>
      <c r="BW164" s="2">
        <v>1</v>
      </c>
      <c r="BX164" s="2">
        <v>1</v>
      </c>
      <c r="BY164" s="2" t="s">
        <v>3</v>
      </c>
      <c r="BZ164" s="2">
        <v>109</v>
      </c>
      <c r="CA164" s="2">
        <v>61</v>
      </c>
      <c r="CB164" s="2" t="s">
        <v>3</v>
      </c>
      <c r="CC164" s="2"/>
      <c r="CD164" s="2"/>
      <c r="CE164" s="2">
        <v>30</v>
      </c>
      <c r="CF164" s="2">
        <v>0</v>
      </c>
      <c r="CG164" s="2">
        <v>0</v>
      </c>
      <c r="CH164" s="2"/>
      <c r="CI164" s="2"/>
      <c r="CJ164" s="2"/>
      <c r="CK164" s="2"/>
      <c r="CL164" s="2"/>
      <c r="CM164" s="2">
        <v>0</v>
      </c>
      <c r="CN164" s="2" t="s">
        <v>3</v>
      </c>
      <c r="CO164" s="2">
        <v>0</v>
      </c>
      <c r="CP164" s="2">
        <f t="shared" si="229"/>
        <v>577.59</v>
      </c>
      <c r="CQ164" s="2">
        <f t="shared" si="230"/>
        <v>16.100000000000001</v>
      </c>
      <c r="CR164" s="2">
        <f t="shared" si="254"/>
        <v>0</v>
      </c>
      <c r="CS164" s="2">
        <f t="shared" si="232"/>
        <v>0</v>
      </c>
      <c r="CT164" s="2">
        <f t="shared" si="233"/>
        <v>0</v>
      </c>
      <c r="CU164" s="2">
        <f t="shared" si="234"/>
        <v>0</v>
      </c>
      <c r="CV164" s="2">
        <f t="shared" si="235"/>
        <v>0</v>
      </c>
      <c r="CW164" s="2">
        <f t="shared" si="236"/>
        <v>0</v>
      </c>
      <c r="CX164" s="2">
        <f t="shared" si="237"/>
        <v>0</v>
      </c>
      <c r="CY164" s="2">
        <f t="shared" si="238"/>
        <v>0</v>
      </c>
      <c r="CZ164" s="2">
        <f t="shared" si="239"/>
        <v>0</v>
      </c>
      <c r="DA164" s="2"/>
      <c r="DB164" s="2"/>
      <c r="DC164" s="2" t="s">
        <v>3</v>
      </c>
      <c r="DD164" s="2" t="s">
        <v>3</v>
      </c>
      <c r="DE164" s="2" t="s">
        <v>3</v>
      </c>
      <c r="DF164" s="2" t="s">
        <v>3</v>
      </c>
      <c r="DG164" s="2" t="s">
        <v>3</v>
      </c>
      <c r="DH164" s="2" t="s">
        <v>3</v>
      </c>
      <c r="DI164" s="2" t="s">
        <v>3</v>
      </c>
      <c r="DJ164" s="2" t="s">
        <v>3</v>
      </c>
      <c r="DK164" s="2" t="s">
        <v>3</v>
      </c>
      <c r="DL164" s="2" t="s">
        <v>3</v>
      </c>
      <c r="DM164" s="2" t="s">
        <v>3</v>
      </c>
      <c r="DN164" s="2">
        <v>0</v>
      </c>
      <c r="DO164" s="2">
        <v>0</v>
      </c>
      <c r="DP164" s="2">
        <v>1</v>
      </c>
      <c r="DQ164" s="2">
        <v>1</v>
      </c>
      <c r="DR164" s="2"/>
      <c r="DS164" s="2"/>
      <c r="DT164" s="2"/>
      <c r="DU164" s="2">
        <v>1003</v>
      </c>
      <c r="DV164" s="2" t="s">
        <v>34</v>
      </c>
      <c r="DW164" s="2" t="s">
        <v>34</v>
      </c>
      <c r="DX164" s="2">
        <v>1</v>
      </c>
      <c r="DY164" s="2"/>
      <c r="DZ164" s="2" t="s">
        <v>3</v>
      </c>
      <c r="EA164" s="2" t="s">
        <v>3</v>
      </c>
      <c r="EB164" s="2" t="s">
        <v>3</v>
      </c>
      <c r="EC164" s="2" t="s">
        <v>3</v>
      </c>
      <c r="ED164" s="2"/>
      <c r="EE164" s="2">
        <v>58807897</v>
      </c>
      <c r="EF164" s="2">
        <v>30</v>
      </c>
      <c r="EG164" s="2" t="s">
        <v>27</v>
      </c>
      <c r="EH164" s="2">
        <v>0</v>
      </c>
      <c r="EI164" s="2" t="s">
        <v>3</v>
      </c>
      <c r="EJ164" s="2">
        <v>1</v>
      </c>
      <c r="EK164" s="2">
        <v>21</v>
      </c>
      <c r="EL164" s="2" t="s">
        <v>28</v>
      </c>
      <c r="EM164" s="2" t="s">
        <v>29</v>
      </c>
      <c r="EN164" s="2"/>
      <c r="EO164" s="2" t="s">
        <v>3</v>
      </c>
      <c r="EP164" s="2"/>
      <c r="EQ164" s="2">
        <v>0</v>
      </c>
      <c r="ER164" s="2">
        <v>16.100000000000001</v>
      </c>
      <c r="ES164" s="2">
        <v>16.100000000000001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>
        <v>0</v>
      </c>
      <c r="FR164" s="2">
        <v>0</v>
      </c>
      <c r="FS164" s="2">
        <v>0</v>
      </c>
      <c r="FT164" s="2"/>
      <c r="FU164" s="2"/>
      <c r="FV164" s="2"/>
      <c r="FW164" s="2"/>
      <c r="FX164" s="2">
        <v>109</v>
      </c>
      <c r="FY164" s="2">
        <v>61</v>
      </c>
      <c r="FZ164" s="2"/>
      <c r="GA164" s="2" t="s">
        <v>3</v>
      </c>
      <c r="GB164" s="2"/>
      <c r="GC164" s="2"/>
      <c r="GD164" s="2">
        <v>1</v>
      </c>
      <c r="GE164" s="2"/>
      <c r="GF164" s="2">
        <v>1488594295</v>
      </c>
      <c r="GG164" s="2">
        <v>2</v>
      </c>
      <c r="GH164" s="2">
        <v>1</v>
      </c>
      <c r="GI164" s="2">
        <v>-2</v>
      </c>
      <c r="GJ164" s="2">
        <v>0</v>
      </c>
      <c r="GK164" s="2">
        <v>0</v>
      </c>
      <c r="GL164" s="2">
        <f t="shared" si="240"/>
        <v>0</v>
      </c>
      <c r="GM164" s="2">
        <f t="shared" si="241"/>
        <v>577.59</v>
      </c>
      <c r="GN164" s="2">
        <f t="shared" si="242"/>
        <v>577.59</v>
      </c>
      <c r="GO164" s="2">
        <f t="shared" si="243"/>
        <v>0</v>
      </c>
      <c r="GP164" s="2">
        <f t="shared" si="244"/>
        <v>0</v>
      </c>
      <c r="GQ164" s="2"/>
      <c r="GR164" s="2">
        <v>0</v>
      </c>
      <c r="GS164" s="2">
        <v>3</v>
      </c>
      <c r="GT164" s="2">
        <v>0</v>
      </c>
      <c r="GU164" s="2" t="s">
        <v>3</v>
      </c>
      <c r="GV164" s="2">
        <f t="shared" si="245"/>
        <v>0</v>
      </c>
      <c r="GW164" s="2">
        <v>1</v>
      </c>
      <c r="GX164" s="2">
        <f t="shared" si="246"/>
        <v>0</v>
      </c>
      <c r="GY164" s="2"/>
      <c r="GZ164" s="2"/>
      <c r="HA164" s="2">
        <v>0</v>
      </c>
      <c r="HB164" s="2">
        <v>0</v>
      </c>
      <c r="HC164" s="2">
        <f t="shared" si="247"/>
        <v>0</v>
      </c>
      <c r="HD164" s="2"/>
      <c r="HE164" s="2" t="s">
        <v>3</v>
      </c>
      <c r="HF164" s="2" t="s">
        <v>3</v>
      </c>
      <c r="HG164" s="2"/>
      <c r="HH164" s="2"/>
      <c r="HI164" s="2"/>
      <c r="HJ164" s="2"/>
      <c r="HK164" s="2"/>
      <c r="HL164" s="2"/>
      <c r="HM164" s="2" t="s">
        <v>3</v>
      </c>
      <c r="HN164" s="2" t="s">
        <v>3</v>
      </c>
      <c r="HO164" s="2" t="s">
        <v>3</v>
      </c>
      <c r="HP164" s="2" t="s">
        <v>3</v>
      </c>
      <c r="HQ164" s="2" t="s">
        <v>3</v>
      </c>
      <c r="HR164" s="2"/>
      <c r="HS164" s="2">
        <v>0</v>
      </c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">
      <c r="A165">
        <v>18</v>
      </c>
      <c r="B165">
        <v>1</v>
      </c>
      <c r="C165">
        <v>486</v>
      </c>
      <c r="E165" t="s">
        <v>199</v>
      </c>
      <c r="F165" t="s">
        <v>200</v>
      </c>
      <c r="G165" t="s">
        <v>201</v>
      </c>
      <c r="H165" t="s">
        <v>34</v>
      </c>
      <c r="I165">
        <f>I161*J165</f>
        <v>35.875</v>
      </c>
      <c r="J165">
        <v>102.5</v>
      </c>
      <c r="K165">
        <v>102.5</v>
      </c>
      <c r="O165">
        <f t="shared" si="210"/>
        <v>1651.91</v>
      </c>
      <c r="P165">
        <f t="shared" si="211"/>
        <v>1651.91</v>
      </c>
      <c r="Q165">
        <f t="shared" si="248"/>
        <v>0</v>
      </c>
      <c r="R165">
        <f t="shared" si="213"/>
        <v>0</v>
      </c>
      <c r="S165">
        <f t="shared" si="214"/>
        <v>0</v>
      </c>
      <c r="T165">
        <f t="shared" si="215"/>
        <v>0</v>
      </c>
      <c r="U165">
        <f t="shared" si="216"/>
        <v>0</v>
      </c>
      <c r="V165">
        <f t="shared" si="217"/>
        <v>0</v>
      </c>
      <c r="W165">
        <f t="shared" si="218"/>
        <v>0</v>
      </c>
      <c r="X165">
        <f t="shared" si="219"/>
        <v>0</v>
      </c>
      <c r="Y165">
        <f t="shared" si="220"/>
        <v>0</v>
      </c>
      <c r="AA165">
        <v>59204059</v>
      </c>
      <c r="AB165">
        <f t="shared" si="221"/>
        <v>16.100000000000001</v>
      </c>
      <c r="AC165">
        <f t="shared" si="209"/>
        <v>16.100000000000001</v>
      </c>
      <c r="AD165">
        <f t="shared" si="249"/>
        <v>0</v>
      </c>
      <c r="AE165">
        <f t="shared" si="250"/>
        <v>0</v>
      </c>
      <c r="AF165">
        <f t="shared" si="251"/>
        <v>0</v>
      </c>
      <c r="AG165">
        <f t="shared" si="225"/>
        <v>0</v>
      </c>
      <c r="AH165">
        <f t="shared" si="252"/>
        <v>0</v>
      </c>
      <c r="AI165">
        <f t="shared" si="253"/>
        <v>0</v>
      </c>
      <c r="AJ165">
        <f t="shared" si="228"/>
        <v>0</v>
      </c>
      <c r="AK165">
        <v>16.100000000000001</v>
      </c>
      <c r="AL165">
        <v>16.100000000000001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109</v>
      </c>
      <c r="AU165">
        <v>61</v>
      </c>
      <c r="AV165">
        <v>1</v>
      </c>
      <c r="AW165">
        <v>1</v>
      </c>
      <c r="AZ165">
        <v>1</v>
      </c>
      <c r="BA165">
        <v>1</v>
      </c>
      <c r="BB165">
        <v>1</v>
      </c>
      <c r="BC165">
        <v>2.86</v>
      </c>
      <c r="BD165" t="s">
        <v>3</v>
      </c>
      <c r="BE165" t="s">
        <v>3</v>
      </c>
      <c r="BF165" t="s">
        <v>3</v>
      </c>
      <c r="BG165" t="s">
        <v>3</v>
      </c>
      <c r="BH165">
        <v>3</v>
      </c>
      <c r="BI165">
        <v>1</v>
      </c>
      <c r="BJ165" t="s">
        <v>202</v>
      </c>
      <c r="BM165">
        <v>21</v>
      </c>
      <c r="BN165">
        <v>0</v>
      </c>
      <c r="BO165" t="s">
        <v>200</v>
      </c>
      <c r="BP165">
        <v>1</v>
      </c>
      <c r="BQ165">
        <v>30</v>
      </c>
      <c r="BR165">
        <v>0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 t="s">
        <v>3</v>
      </c>
      <c r="BZ165">
        <v>109</v>
      </c>
      <c r="CA165">
        <v>61</v>
      </c>
      <c r="CB165" t="s">
        <v>3</v>
      </c>
      <c r="CE165">
        <v>30</v>
      </c>
      <c r="CF165">
        <v>0</v>
      </c>
      <c r="CG165">
        <v>0</v>
      </c>
      <c r="CM165">
        <v>0</v>
      </c>
      <c r="CN165" t="s">
        <v>3</v>
      </c>
      <c r="CO165">
        <v>0</v>
      </c>
      <c r="CP165">
        <f t="shared" si="229"/>
        <v>1651.91</v>
      </c>
      <c r="CQ165">
        <f t="shared" si="230"/>
        <v>46.05</v>
      </c>
      <c r="CR165">
        <f t="shared" si="254"/>
        <v>0</v>
      </c>
      <c r="CS165">
        <f t="shared" si="232"/>
        <v>0</v>
      </c>
      <c r="CT165">
        <f t="shared" si="233"/>
        <v>0</v>
      </c>
      <c r="CU165">
        <f t="shared" si="234"/>
        <v>0</v>
      </c>
      <c r="CV165">
        <f t="shared" si="235"/>
        <v>0</v>
      </c>
      <c r="CW165">
        <f t="shared" si="236"/>
        <v>0</v>
      </c>
      <c r="CX165">
        <f t="shared" si="237"/>
        <v>0</v>
      </c>
      <c r="CY165">
        <f t="shared" si="238"/>
        <v>0</v>
      </c>
      <c r="CZ165">
        <f t="shared" si="239"/>
        <v>0</v>
      </c>
      <c r="DC165" t="s">
        <v>3</v>
      </c>
      <c r="DD165" t="s">
        <v>3</v>
      </c>
      <c r="DE165" t="s">
        <v>3</v>
      </c>
      <c r="DF165" t="s">
        <v>3</v>
      </c>
      <c r="DG165" t="s">
        <v>3</v>
      </c>
      <c r="DH165" t="s">
        <v>3</v>
      </c>
      <c r="DI165" t="s">
        <v>3</v>
      </c>
      <c r="DJ165" t="s">
        <v>3</v>
      </c>
      <c r="DK165" t="s">
        <v>3</v>
      </c>
      <c r="DL165" t="s">
        <v>3</v>
      </c>
      <c r="DM165" t="s">
        <v>3</v>
      </c>
      <c r="DN165">
        <v>0</v>
      </c>
      <c r="DO165">
        <v>0</v>
      </c>
      <c r="DP165">
        <v>1</v>
      </c>
      <c r="DQ165">
        <v>1</v>
      </c>
      <c r="DU165">
        <v>1003</v>
      </c>
      <c r="DV165" t="s">
        <v>34</v>
      </c>
      <c r="DW165" t="s">
        <v>34</v>
      </c>
      <c r="DX165">
        <v>1</v>
      </c>
      <c r="DZ165" t="s">
        <v>3</v>
      </c>
      <c r="EA165" t="s">
        <v>3</v>
      </c>
      <c r="EB165" t="s">
        <v>3</v>
      </c>
      <c r="EC165" t="s">
        <v>3</v>
      </c>
      <c r="EE165">
        <v>58807897</v>
      </c>
      <c r="EF165">
        <v>30</v>
      </c>
      <c r="EG165" t="s">
        <v>27</v>
      </c>
      <c r="EH165">
        <v>0</v>
      </c>
      <c r="EI165" t="s">
        <v>3</v>
      </c>
      <c r="EJ165">
        <v>1</v>
      </c>
      <c r="EK165">
        <v>21</v>
      </c>
      <c r="EL165" t="s">
        <v>28</v>
      </c>
      <c r="EM165" t="s">
        <v>29</v>
      </c>
      <c r="EO165" t="s">
        <v>3</v>
      </c>
      <c r="EQ165">
        <v>0</v>
      </c>
      <c r="ER165">
        <v>16.100000000000001</v>
      </c>
      <c r="ES165">
        <v>16.100000000000001</v>
      </c>
      <c r="ET165">
        <v>0</v>
      </c>
      <c r="EU165">
        <v>0</v>
      </c>
      <c r="EV165">
        <v>0</v>
      </c>
      <c r="EW165">
        <v>0</v>
      </c>
      <c r="EX165">
        <v>0</v>
      </c>
      <c r="FQ165">
        <v>0</v>
      </c>
      <c r="FR165">
        <v>0</v>
      </c>
      <c r="FS165">
        <v>0</v>
      </c>
      <c r="FX165">
        <v>109</v>
      </c>
      <c r="FY165">
        <v>61</v>
      </c>
      <c r="GA165" t="s">
        <v>3</v>
      </c>
      <c r="GD165">
        <v>1</v>
      </c>
      <c r="GF165">
        <v>1488594295</v>
      </c>
      <c r="GG165">
        <v>2</v>
      </c>
      <c r="GH165">
        <v>1</v>
      </c>
      <c r="GI165">
        <v>2</v>
      </c>
      <c r="GJ165">
        <v>0</v>
      </c>
      <c r="GK165">
        <v>0</v>
      </c>
      <c r="GL165">
        <f t="shared" si="240"/>
        <v>0</v>
      </c>
      <c r="GM165">
        <f t="shared" si="241"/>
        <v>1651.91</v>
      </c>
      <c r="GN165">
        <f t="shared" si="242"/>
        <v>1651.91</v>
      </c>
      <c r="GO165">
        <f t="shared" si="243"/>
        <v>0</v>
      </c>
      <c r="GP165">
        <f t="shared" si="244"/>
        <v>0</v>
      </c>
      <c r="GR165">
        <v>0</v>
      </c>
      <c r="GS165">
        <v>3</v>
      </c>
      <c r="GT165">
        <v>0</v>
      </c>
      <c r="GU165" t="s">
        <v>3</v>
      </c>
      <c r="GV165">
        <f t="shared" si="245"/>
        <v>0</v>
      </c>
      <c r="GW165">
        <v>1</v>
      </c>
      <c r="GX165">
        <f t="shared" si="246"/>
        <v>0</v>
      </c>
      <c r="HA165">
        <v>0</v>
      </c>
      <c r="HB165">
        <v>0</v>
      </c>
      <c r="HC165">
        <f t="shared" si="247"/>
        <v>0</v>
      </c>
      <c r="HE165" t="s">
        <v>3</v>
      </c>
      <c r="HF165" t="s">
        <v>3</v>
      </c>
      <c r="HM165" t="s">
        <v>3</v>
      </c>
      <c r="HN165" t="s">
        <v>3</v>
      </c>
      <c r="HO165" t="s">
        <v>3</v>
      </c>
      <c r="HP165" t="s">
        <v>3</v>
      </c>
      <c r="HQ165" t="s">
        <v>3</v>
      </c>
      <c r="HS165">
        <v>0</v>
      </c>
      <c r="IK165">
        <v>0</v>
      </c>
    </row>
    <row r="166" spans="1:255" x14ac:dyDescent="0.2">
      <c r="A166" s="2">
        <v>18</v>
      </c>
      <c r="B166" s="2">
        <v>1</v>
      </c>
      <c r="C166" s="2">
        <v>471</v>
      </c>
      <c r="D166" s="2"/>
      <c r="E166" s="2" t="s">
        <v>203</v>
      </c>
      <c r="F166" s="2" t="s">
        <v>204</v>
      </c>
      <c r="G166" s="2" t="s">
        <v>205</v>
      </c>
      <c r="H166" s="2" t="s">
        <v>39</v>
      </c>
      <c r="I166" s="2">
        <f>I160*J166</f>
        <v>15</v>
      </c>
      <c r="J166" s="2">
        <v>42.857142857142861</v>
      </c>
      <c r="K166" s="2">
        <v>42.857143000000001</v>
      </c>
      <c r="L166" s="2"/>
      <c r="M166" s="2"/>
      <c r="N166" s="2"/>
      <c r="O166" s="2">
        <f t="shared" si="210"/>
        <v>974.1</v>
      </c>
      <c r="P166" s="2">
        <f t="shared" si="211"/>
        <v>974.1</v>
      </c>
      <c r="Q166" s="2">
        <f t="shared" si="248"/>
        <v>0</v>
      </c>
      <c r="R166" s="2">
        <f t="shared" si="213"/>
        <v>0</v>
      </c>
      <c r="S166" s="2">
        <f t="shared" si="214"/>
        <v>0</v>
      </c>
      <c r="T166" s="2">
        <f t="shared" si="215"/>
        <v>0</v>
      </c>
      <c r="U166" s="2">
        <f t="shared" si="216"/>
        <v>0</v>
      </c>
      <c r="V166" s="2">
        <f t="shared" si="217"/>
        <v>0</v>
      </c>
      <c r="W166" s="2">
        <f t="shared" si="218"/>
        <v>0</v>
      </c>
      <c r="X166" s="2">
        <f t="shared" si="219"/>
        <v>0</v>
      </c>
      <c r="Y166" s="2">
        <f t="shared" si="220"/>
        <v>0</v>
      </c>
      <c r="Z166" s="2"/>
      <c r="AA166" s="2">
        <v>59204062</v>
      </c>
      <c r="AB166" s="2">
        <f t="shared" si="221"/>
        <v>64.94</v>
      </c>
      <c r="AC166" s="2">
        <f t="shared" si="209"/>
        <v>64.94</v>
      </c>
      <c r="AD166" s="2">
        <f t="shared" si="249"/>
        <v>0</v>
      </c>
      <c r="AE166" s="2">
        <f t="shared" si="250"/>
        <v>0</v>
      </c>
      <c r="AF166" s="2">
        <f t="shared" si="251"/>
        <v>0</v>
      </c>
      <c r="AG166" s="2">
        <f t="shared" si="225"/>
        <v>0</v>
      </c>
      <c r="AH166" s="2">
        <f t="shared" si="252"/>
        <v>0</v>
      </c>
      <c r="AI166" s="2">
        <f t="shared" si="253"/>
        <v>0</v>
      </c>
      <c r="AJ166" s="2">
        <f t="shared" si="228"/>
        <v>0</v>
      </c>
      <c r="AK166" s="2">
        <v>64.94</v>
      </c>
      <c r="AL166" s="2">
        <v>64.94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109</v>
      </c>
      <c r="AU166" s="2">
        <v>61</v>
      </c>
      <c r="AV166" s="2">
        <v>1</v>
      </c>
      <c r="AW166" s="2">
        <v>1</v>
      </c>
      <c r="AX166" s="2"/>
      <c r="AY166" s="2"/>
      <c r="AZ166" s="2">
        <v>1</v>
      </c>
      <c r="BA166" s="2">
        <v>1</v>
      </c>
      <c r="BB166" s="2">
        <v>1</v>
      </c>
      <c r="BC166" s="2">
        <v>1</v>
      </c>
      <c r="BD166" s="2" t="s">
        <v>3</v>
      </c>
      <c r="BE166" s="2" t="s">
        <v>3</v>
      </c>
      <c r="BF166" s="2" t="s">
        <v>3</v>
      </c>
      <c r="BG166" s="2" t="s">
        <v>3</v>
      </c>
      <c r="BH166" s="2">
        <v>3</v>
      </c>
      <c r="BI166" s="2">
        <v>1</v>
      </c>
      <c r="BJ166" s="2" t="s">
        <v>206</v>
      </c>
      <c r="BK166" s="2"/>
      <c r="BL166" s="2"/>
      <c r="BM166" s="2">
        <v>21</v>
      </c>
      <c r="BN166" s="2">
        <v>0</v>
      </c>
      <c r="BO166" s="2" t="s">
        <v>3</v>
      </c>
      <c r="BP166" s="2">
        <v>0</v>
      </c>
      <c r="BQ166" s="2">
        <v>30</v>
      </c>
      <c r="BR166" s="2">
        <v>0</v>
      </c>
      <c r="BS166" s="2">
        <v>1</v>
      </c>
      <c r="BT166" s="2">
        <v>1</v>
      </c>
      <c r="BU166" s="2">
        <v>1</v>
      </c>
      <c r="BV166" s="2">
        <v>1</v>
      </c>
      <c r="BW166" s="2">
        <v>1</v>
      </c>
      <c r="BX166" s="2">
        <v>1</v>
      </c>
      <c r="BY166" s="2" t="s">
        <v>3</v>
      </c>
      <c r="BZ166" s="2">
        <v>109</v>
      </c>
      <c r="CA166" s="2">
        <v>61</v>
      </c>
      <c r="CB166" s="2" t="s">
        <v>3</v>
      </c>
      <c r="CC166" s="2"/>
      <c r="CD166" s="2"/>
      <c r="CE166" s="2">
        <v>30</v>
      </c>
      <c r="CF166" s="2">
        <v>0</v>
      </c>
      <c r="CG166" s="2">
        <v>0</v>
      </c>
      <c r="CH166" s="2"/>
      <c r="CI166" s="2"/>
      <c r="CJ166" s="2"/>
      <c r="CK166" s="2"/>
      <c r="CL166" s="2"/>
      <c r="CM166" s="2">
        <v>0</v>
      </c>
      <c r="CN166" s="2" t="s">
        <v>3</v>
      </c>
      <c r="CO166" s="2">
        <v>0</v>
      </c>
      <c r="CP166" s="2">
        <f t="shared" si="229"/>
        <v>974.1</v>
      </c>
      <c r="CQ166" s="2">
        <f t="shared" si="230"/>
        <v>64.94</v>
      </c>
      <c r="CR166" s="2">
        <f t="shared" si="254"/>
        <v>0</v>
      </c>
      <c r="CS166" s="2">
        <f t="shared" si="232"/>
        <v>0</v>
      </c>
      <c r="CT166" s="2">
        <f t="shared" si="233"/>
        <v>0</v>
      </c>
      <c r="CU166" s="2">
        <f t="shared" si="234"/>
        <v>0</v>
      </c>
      <c r="CV166" s="2">
        <f t="shared" si="235"/>
        <v>0</v>
      </c>
      <c r="CW166" s="2">
        <f t="shared" si="236"/>
        <v>0</v>
      </c>
      <c r="CX166" s="2">
        <f t="shared" si="237"/>
        <v>0</v>
      </c>
      <c r="CY166" s="2">
        <f t="shared" si="238"/>
        <v>0</v>
      </c>
      <c r="CZ166" s="2">
        <f t="shared" si="239"/>
        <v>0</v>
      </c>
      <c r="DA166" s="2"/>
      <c r="DB166" s="2"/>
      <c r="DC166" s="2" t="s">
        <v>3</v>
      </c>
      <c r="DD166" s="2" t="s">
        <v>3</v>
      </c>
      <c r="DE166" s="2" t="s">
        <v>3</v>
      </c>
      <c r="DF166" s="2" t="s">
        <v>3</v>
      </c>
      <c r="DG166" s="2" t="s">
        <v>3</v>
      </c>
      <c r="DH166" s="2" t="s">
        <v>3</v>
      </c>
      <c r="DI166" s="2" t="s">
        <v>3</v>
      </c>
      <c r="DJ166" s="2" t="s">
        <v>3</v>
      </c>
      <c r="DK166" s="2" t="s">
        <v>3</v>
      </c>
      <c r="DL166" s="2" t="s">
        <v>3</v>
      </c>
      <c r="DM166" s="2" t="s">
        <v>3</v>
      </c>
      <c r="DN166" s="2">
        <v>0</v>
      </c>
      <c r="DO166" s="2">
        <v>0</v>
      </c>
      <c r="DP166" s="2">
        <v>1</v>
      </c>
      <c r="DQ166" s="2">
        <v>1</v>
      </c>
      <c r="DR166" s="2"/>
      <c r="DS166" s="2"/>
      <c r="DT166" s="2"/>
      <c r="DU166" s="2">
        <v>1010</v>
      </c>
      <c r="DV166" s="2" t="s">
        <v>39</v>
      </c>
      <c r="DW166" s="2" t="s">
        <v>39</v>
      </c>
      <c r="DX166" s="2">
        <v>1</v>
      </c>
      <c r="DY166" s="2"/>
      <c r="DZ166" s="2" t="s">
        <v>3</v>
      </c>
      <c r="EA166" s="2" t="s">
        <v>3</v>
      </c>
      <c r="EB166" s="2" t="s">
        <v>3</v>
      </c>
      <c r="EC166" s="2" t="s">
        <v>3</v>
      </c>
      <c r="ED166" s="2"/>
      <c r="EE166" s="2">
        <v>58807897</v>
      </c>
      <c r="EF166" s="2">
        <v>30</v>
      </c>
      <c r="EG166" s="2" t="s">
        <v>27</v>
      </c>
      <c r="EH166" s="2">
        <v>0</v>
      </c>
      <c r="EI166" s="2" t="s">
        <v>3</v>
      </c>
      <c r="EJ166" s="2">
        <v>1</v>
      </c>
      <c r="EK166" s="2">
        <v>21</v>
      </c>
      <c r="EL166" s="2" t="s">
        <v>28</v>
      </c>
      <c r="EM166" s="2" t="s">
        <v>29</v>
      </c>
      <c r="EN166" s="2"/>
      <c r="EO166" s="2" t="s">
        <v>3</v>
      </c>
      <c r="EP166" s="2"/>
      <c r="EQ166" s="2">
        <v>0</v>
      </c>
      <c r="ER166" s="2">
        <v>64.94</v>
      </c>
      <c r="ES166" s="2">
        <v>64.94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>
        <v>0</v>
      </c>
      <c r="FR166" s="2">
        <v>0</v>
      </c>
      <c r="FS166" s="2">
        <v>0</v>
      </c>
      <c r="FT166" s="2"/>
      <c r="FU166" s="2"/>
      <c r="FV166" s="2"/>
      <c r="FW166" s="2"/>
      <c r="FX166" s="2">
        <v>109</v>
      </c>
      <c r="FY166" s="2">
        <v>61</v>
      </c>
      <c r="FZ166" s="2"/>
      <c r="GA166" s="2" t="s">
        <v>3</v>
      </c>
      <c r="GB166" s="2"/>
      <c r="GC166" s="2"/>
      <c r="GD166" s="2">
        <v>1</v>
      </c>
      <c r="GE166" s="2"/>
      <c r="GF166" s="2">
        <v>-431848886</v>
      </c>
      <c r="GG166" s="2">
        <v>2</v>
      </c>
      <c r="GH166" s="2">
        <v>1</v>
      </c>
      <c r="GI166" s="2">
        <v>-2</v>
      </c>
      <c r="GJ166" s="2">
        <v>0</v>
      </c>
      <c r="GK166" s="2">
        <v>0</v>
      </c>
      <c r="GL166" s="2">
        <f t="shared" si="240"/>
        <v>0</v>
      </c>
      <c r="GM166" s="2">
        <f t="shared" si="241"/>
        <v>974.1</v>
      </c>
      <c r="GN166" s="2">
        <f t="shared" si="242"/>
        <v>974.1</v>
      </c>
      <c r="GO166" s="2">
        <f t="shared" si="243"/>
        <v>0</v>
      </c>
      <c r="GP166" s="2">
        <f t="shared" si="244"/>
        <v>0</v>
      </c>
      <c r="GQ166" s="2"/>
      <c r="GR166" s="2">
        <v>0</v>
      </c>
      <c r="GS166" s="2">
        <v>3</v>
      </c>
      <c r="GT166" s="2">
        <v>0</v>
      </c>
      <c r="GU166" s="2" t="s">
        <v>3</v>
      </c>
      <c r="GV166" s="2">
        <f t="shared" si="245"/>
        <v>0</v>
      </c>
      <c r="GW166" s="2">
        <v>1</v>
      </c>
      <c r="GX166" s="2">
        <f t="shared" si="246"/>
        <v>0</v>
      </c>
      <c r="GY166" s="2"/>
      <c r="GZ166" s="2"/>
      <c r="HA166" s="2">
        <v>0</v>
      </c>
      <c r="HB166" s="2">
        <v>0</v>
      </c>
      <c r="HC166" s="2">
        <f t="shared" si="247"/>
        <v>0</v>
      </c>
      <c r="HD166" s="2"/>
      <c r="HE166" s="2" t="s">
        <v>3</v>
      </c>
      <c r="HF166" s="2" t="s">
        <v>3</v>
      </c>
      <c r="HG166" s="2"/>
      <c r="HH166" s="2"/>
      <c r="HI166" s="2"/>
      <c r="HJ166" s="2"/>
      <c r="HK166" s="2"/>
      <c r="HL166" s="2"/>
      <c r="HM166" s="2" t="s">
        <v>3</v>
      </c>
      <c r="HN166" s="2" t="s">
        <v>3</v>
      </c>
      <c r="HO166" s="2" t="s">
        <v>3</v>
      </c>
      <c r="HP166" s="2" t="s">
        <v>3</v>
      </c>
      <c r="HQ166" s="2" t="s">
        <v>3</v>
      </c>
      <c r="HR166" s="2"/>
      <c r="HS166" s="2">
        <v>0</v>
      </c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>
        <v>0</v>
      </c>
      <c r="IL166" s="2"/>
      <c r="IM166" s="2"/>
      <c r="IN166" s="2"/>
      <c r="IO166" s="2"/>
      <c r="IP166" s="2"/>
      <c r="IQ166" s="2"/>
      <c r="IR166" s="2"/>
      <c r="IS166" s="2"/>
      <c r="IT166" s="2"/>
      <c r="IU166" s="2"/>
    </row>
    <row r="167" spans="1:255" x14ac:dyDescent="0.2">
      <c r="A167">
        <v>18</v>
      </c>
      <c r="B167">
        <v>1</v>
      </c>
      <c r="C167">
        <v>485</v>
      </c>
      <c r="E167" t="s">
        <v>203</v>
      </c>
      <c r="F167" t="s">
        <v>204</v>
      </c>
      <c r="G167" t="s">
        <v>205</v>
      </c>
      <c r="H167" t="s">
        <v>39</v>
      </c>
      <c r="I167">
        <f>I161*J167</f>
        <v>15</v>
      </c>
      <c r="J167">
        <v>42.857142857142861</v>
      </c>
      <c r="K167">
        <v>42.857143000000001</v>
      </c>
      <c r="O167">
        <f t="shared" si="210"/>
        <v>1724.16</v>
      </c>
      <c r="P167">
        <f t="shared" si="211"/>
        <v>1724.16</v>
      </c>
      <c r="Q167">
        <f t="shared" si="248"/>
        <v>0</v>
      </c>
      <c r="R167">
        <f t="shared" si="213"/>
        <v>0</v>
      </c>
      <c r="S167">
        <f t="shared" si="214"/>
        <v>0</v>
      </c>
      <c r="T167">
        <f t="shared" si="215"/>
        <v>0</v>
      </c>
      <c r="U167">
        <f t="shared" si="216"/>
        <v>0</v>
      </c>
      <c r="V167">
        <f t="shared" si="217"/>
        <v>0</v>
      </c>
      <c r="W167">
        <f t="shared" si="218"/>
        <v>0</v>
      </c>
      <c r="X167">
        <f t="shared" si="219"/>
        <v>0</v>
      </c>
      <c r="Y167">
        <f t="shared" si="220"/>
        <v>0</v>
      </c>
      <c r="AA167">
        <v>59204059</v>
      </c>
      <c r="AB167">
        <f t="shared" si="221"/>
        <v>64.94</v>
      </c>
      <c r="AC167">
        <f t="shared" si="209"/>
        <v>64.94</v>
      </c>
      <c r="AD167">
        <f t="shared" si="249"/>
        <v>0</v>
      </c>
      <c r="AE167">
        <f t="shared" si="250"/>
        <v>0</v>
      </c>
      <c r="AF167">
        <f t="shared" si="251"/>
        <v>0</v>
      </c>
      <c r="AG167">
        <f t="shared" si="225"/>
        <v>0</v>
      </c>
      <c r="AH167">
        <f t="shared" si="252"/>
        <v>0</v>
      </c>
      <c r="AI167">
        <f t="shared" si="253"/>
        <v>0</v>
      </c>
      <c r="AJ167">
        <f t="shared" si="228"/>
        <v>0</v>
      </c>
      <c r="AK167">
        <v>64.94</v>
      </c>
      <c r="AL167">
        <v>64.94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109</v>
      </c>
      <c r="AU167">
        <v>61</v>
      </c>
      <c r="AV167">
        <v>1</v>
      </c>
      <c r="AW167">
        <v>1</v>
      </c>
      <c r="AZ167">
        <v>1</v>
      </c>
      <c r="BA167">
        <v>1</v>
      </c>
      <c r="BB167">
        <v>1</v>
      </c>
      <c r="BC167">
        <v>1.77</v>
      </c>
      <c r="BD167" t="s">
        <v>3</v>
      </c>
      <c r="BE167" t="s">
        <v>3</v>
      </c>
      <c r="BF167" t="s">
        <v>3</v>
      </c>
      <c r="BG167" t="s">
        <v>3</v>
      </c>
      <c r="BH167">
        <v>3</v>
      </c>
      <c r="BI167">
        <v>1</v>
      </c>
      <c r="BJ167" t="s">
        <v>206</v>
      </c>
      <c r="BM167">
        <v>21</v>
      </c>
      <c r="BN167">
        <v>0</v>
      </c>
      <c r="BO167" t="s">
        <v>204</v>
      </c>
      <c r="BP167">
        <v>1</v>
      </c>
      <c r="BQ167">
        <v>30</v>
      </c>
      <c r="BR167">
        <v>0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 t="s">
        <v>3</v>
      </c>
      <c r="BZ167">
        <v>109</v>
      </c>
      <c r="CA167">
        <v>61</v>
      </c>
      <c r="CB167" t="s">
        <v>3</v>
      </c>
      <c r="CE167">
        <v>30</v>
      </c>
      <c r="CF167">
        <v>0</v>
      </c>
      <c r="CG167">
        <v>0</v>
      </c>
      <c r="CM167">
        <v>0</v>
      </c>
      <c r="CN167" t="s">
        <v>3</v>
      </c>
      <c r="CO167">
        <v>0</v>
      </c>
      <c r="CP167">
        <f t="shared" si="229"/>
        <v>1724.16</v>
      </c>
      <c r="CQ167">
        <f t="shared" si="230"/>
        <v>114.94</v>
      </c>
      <c r="CR167">
        <f t="shared" si="254"/>
        <v>0</v>
      </c>
      <c r="CS167">
        <f t="shared" si="232"/>
        <v>0</v>
      </c>
      <c r="CT167">
        <f t="shared" si="233"/>
        <v>0</v>
      </c>
      <c r="CU167">
        <f t="shared" si="234"/>
        <v>0</v>
      </c>
      <c r="CV167">
        <f t="shared" si="235"/>
        <v>0</v>
      </c>
      <c r="CW167">
        <f t="shared" si="236"/>
        <v>0</v>
      </c>
      <c r="CX167">
        <f t="shared" si="237"/>
        <v>0</v>
      </c>
      <c r="CY167">
        <f t="shared" si="238"/>
        <v>0</v>
      </c>
      <c r="CZ167">
        <f t="shared" si="239"/>
        <v>0</v>
      </c>
      <c r="DC167" t="s">
        <v>3</v>
      </c>
      <c r="DD167" t="s">
        <v>3</v>
      </c>
      <c r="DE167" t="s">
        <v>3</v>
      </c>
      <c r="DF167" t="s">
        <v>3</v>
      </c>
      <c r="DG167" t="s">
        <v>3</v>
      </c>
      <c r="DH167" t="s">
        <v>3</v>
      </c>
      <c r="DI167" t="s">
        <v>3</v>
      </c>
      <c r="DJ167" t="s">
        <v>3</v>
      </c>
      <c r="DK167" t="s">
        <v>3</v>
      </c>
      <c r="DL167" t="s">
        <v>3</v>
      </c>
      <c r="DM167" t="s">
        <v>3</v>
      </c>
      <c r="DN167">
        <v>0</v>
      </c>
      <c r="DO167">
        <v>0</v>
      </c>
      <c r="DP167">
        <v>1</v>
      </c>
      <c r="DQ167">
        <v>1</v>
      </c>
      <c r="DU167">
        <v>1010</v>
      </c>
      <c r="DV167" t="s">
        <v>39</v>
      </c>
      <c r="DW167" t="s">
        <v>39</v>
      </c>
      <c r="DX167">
        <v>1</v>
      </c>
      <c r="DZ167" t="s">
        <v>3</v>
      </c>
      <c r="EA167" t="s">
        <v>3</v>
      </c>
      <c r="EB167" t="s">
        <v>3</v>
      </c>
      <c r="EC167" t="s">
        <v>3</v>
      </c>
      <c r="EE167">
        <v>58807897</v>
      </c>
      <c r="EF167">
        <v>30</v>
      </c>
      <c r="EG167" t="s">
        <v>27</v>
      </c>
      <c r="EH167">
        <v>0</v>
      </c>
      <c r="EI167" t="s">
        <v>3</v>
      </c>
      <c r="EJ167">
        <v>1</v>
      </c>
      <c r="EK167">
        <v>21</v>
      </c>
      <c r="EL167" t="s">
        <v>28</v>
      </c>
      <c r="EM167" t="s">
        <v>29</v>
      </c>
      <c r="EO167" t="s">
        <v>3</v>
      </c>
      <c r="EQ167">
        <v>0</v>
      </c>
      <c r="ER167">
        <v>64.94</v>
      </c>
      <c r="ES167">
        <v>64.94</v>
      </c>
      <c r="ET167">
        <v>0</v>
      </c>
      <c r="EU167">
        <v>0</v>
      </c>
      <c r="EV167">
        <v>0</v>
      </c>
      <c r="EW167">
        <v>0</v>
      </c>
      <c r="EX167">
        <v>0</v>
      </c>
      <c r="FQ167">
        <v>0</v>
      </c>
      <c r="FR167">
        <v>0</v>
      </c>
      <c r="FS167">
        <v>0</v>
      </c>
      <c r="FX167">
        <v>109</v>
      </c>
      <c r="FY167">
        <v>61</v>
      </c>
      <c r="GA167" t="s">
        <v>3</v>
      </c>
      <c r="GD167">
        <v>1</v>
      </c>
      <c r="GF167">
        <v>-431848886</v>
      </c>
      <c r="GG167">
        <v>2</v>
      </c>
      <c r="GH167">
        <v>1</v>
      </c>
      <c r="GI167">
        <v>2</v>
      </c>
      <c r="GJ167">
        <v>0</v>
      </c>
      <c r="GK167">
        <v>0</v>
      </c>
      <c r="GL167">
        <f t="shared" si="240"/>
        <v>0</v>
      </c>
      <c r="GM167">
        <f t="shared" si="241"/>
        <v>1724.16</v>
      </c>
      <c r="GN167">
        <f t="shared" si="242"/>
        <v>1724.16</v>
      </c>
      <c r="GO167">
        <f t="shared" si="243"/>
        <v>0</v>
      </c>
      <c r="GP167">
        <f t="shared" si="244"/>
        <v>0</v>
      </c>
      <c r="GR167">
        <v>0</v>
      </c>
      <c r="GS167">
        <v>3</v>
      </c>
      <c r="GT167">
        <v>0</v>
      </c>
      <c r="GU167" t="s">
        <v>3</v>
      </c>
      <c r="GV167">
        <f t="shared" si="245"/>
        <v>0</v>
      </c>
      <c r="GW167">
        <v>1</v>
      </c>
      <c r="GX167">
        <f t="shared" si="246"/>
        <v>0</v>
      </c>
      <c r="HA167">
        <v>0</v>
      </c>
      <c r="HB167">
        <v>0</v>
      </c>
      <c r="HC167">
        <f t="shared" si="247"/>
        <v>0</v>
      </c>
      <c r="HE167" t="s">
        <v>3</v>
      </c>
      <c r="HF167" t="s">
        <v>3</v>
      </c>
      <c r="HM167" t="s">
        <v>3</v>
      </c>
      <c r="HN167" t="s">
        <v>3</v>
      </c>
      <c r="HO167" t="s">
        <v>3</v>
      </c>
      <c r="HP167" t="s">
        <v>3</v>
      </c>
      <c r="HQ167" t="s">
        <v>3</v>
      </c>
      <c r="HS167">
        <v>0</v>
      </c>
      <c r="IK167">
        <v>0</v>
      </c>
    </row>
    <row r="168" spans="1:255" x14ac:dyDescent="0.2">
      <c r="A168" s="2">
        <v>18</v>
      </c>
      <c r="B168" s="2">
        <v>1</v>
      </c>
      <c r="C168" s="2">
        <v>473</v>
      </c>
      <c r="D168" s="2"/>
      <c r="E168" s="2" t="s">
        <v>207</v>
      </c>
      <c r="F168" s="2" t="s">
        <v>208</v>
      </c>
      <c r="G168" s="2" t="s">
        <v>209</v>
      </c>
      <c r="H168" s="2" t="s">
        <v>39</v>
      </c>
      <c r="I168" s="2">
        <f>I160*J168</f>
        <v>11.999999999999998</v>
      </c>
      <c r="J168" s="2">
        <v>34.285714285714285</v>
      </c>
      <c r="K168" s="2">
        <v>34.285713999999999</v>
      </c>
      <c r="L168" s="2"/>
      <c r="M168" s="2"/>
      <c r="N168" s="2"/>
      <c r="O168" s="2">
        <f t="shared" si="210"/>
        <v>64.92</v>
      </c>
      <c r="P168" s="2">
        <f t="shared" si="211"/>
        <v>64.92</v>
      </c>
      <c r="Q168" s="2">
        <f t="shared" si="248"/>
        <v>0</v>
      </c>
      <c r="R168" s="2">
        <f t="shared" si="213"/>
        <v>0</v>
      </c>
      <c r="S168" s="2">
        <f t="shared" si="214"/>
        <v>0</v>
      </c>
      <c r="T168" s="2">
        <f t="shared" si="215"/>
        <v>0</v>
      </c>
      <c r="U168" s="2">
        <f t="shared" si="216"/>
        <v>0</v>
      </c>
      <c r="V168" s="2">
        <f t="shared" si="217"/>
        <v>0</v>
      </c>
      <c r="W168" s="2">
        <f t="shared" si="218"/>
        <v>0</v>
      </c>
      <c r="X168" s="2">
        <f t="shared" si="219"/>
        <v>0</v>
      </c>
      <c r="Y168" s="2">
        <f t="shared" si="220"/>
        <v>0</v>
      </c>
      <c r="Z168" s="2"/>
      <c r="AA168" s="2">
        <v>59204062</v>
      </c>
      <c r="AB168" s="2">
        <f t="shared" si="221"/>
        <v>5.41</v>
      </c>
      <c r="AC168" s="2">
        <f t="shared" si="209"/>
        <v>5.41</v>
      </c>
      <c r="AD168" s="2">
        <f t="shared" si="249"/>
        <v>0</v>
      </c>
      <c r="AE168" s="2">
        <f t="shared" si="250"/>
        <v>0</v>
      </c>
      <c r="AF168" s="2">
        <f t="shared" si="251"/>
        <v>0</v>
      </c>
      <c r="AG168" s="2">
        <f t="shared" si="225"/>
        <v>0</v>
      </c>
      <c r="AH168" s="2">
        <f t="shared" si="252"/>
        <v>0</v>
      </c>
      <c r="AI168" s="2">
        <f t="shared" si="253"/>
        <v>0</v>
      </c>
      <c r="AJ168" s="2">
        <f t="shared" si="228"/>
        <v>0</v>
      </c>
      <c r="AK168" s="2">
        <v>5.41</v>
      </c>
      <c r="AL168" s="2">
        <v>5.41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109</v>
      </c>
      <c r="AU168" s="2">
        <v>61</v>
      </c>
      <c r="AV168" s="2">
        <v>1</v>
      </c>
      <c r="AW168" s="2">
        <v>1</v>
      </c>
      <c r="AX168" s="2"/>
      <c r="AY168" s="2"/>
      <c r="AZ168" s="2">
        <v>1</v>
      </c>
      <c r="BA168" s="2">
        <v>1</v>
      </c>
      <c r="BB168" s="2">
        <v>1</v>
      </c>
      <c r="BC168" s="2">
        <v>1</v>
      </c>
      <c r="BD168" s="2" t="s">
        <v>3</v>
      </c>
      <c r="BE168" s="2" t="s">
        <v>3</v>
      </c>
      <c r="BF168" s="2" t="s">
        <v>3</v>
      </c>
      <c r="BG168" s="2" t="s">
        <v>3</v>
      </c>
      <c r="BH168" s="2">
        <v>3</v>
      </c>
      <c r="BI168" s="2">
        <v>1</v>
      </c>
      <c r="BJ168" s="2" t="s">
        <v>210</v>
      </c>
      <c r="BK168" s="2"/>
      <c r="BL168" s="2"/>
      <c r="BM168" s="2">
        <v>21</v>
      </c>
      <c r="BN168" s="2">
        <v>0</v>
      </c>
      <c r="BO168" s="2" t="s">
        <v>3</v>
      </c>
      <c r="BP168" s="2">
        <v>0</v>
      </c>
      <c r="BQ168" s="2">
        <v>30</v>
      </c>
      <c r="BR168" s="2">
        <v>0</v>
      </c>
      <c r="BS168" s="2">
        <v>1</v>
      </c>
      <c r="BT168" s="2">
        <v>1</v>
      </c>
      <c r="BU168" s="2">
        <v>1</v>
      </c>
      <c r="BV168" s="2">
        <v>1</v>
      </c>
      <c r="BW168" s="2">
        <v>1</v>
      </c>
      <c r="BX168" s="2">
        <v>1</v>
      </c>
      <c r="BY168" s="2" t="s">
        <v>3</v>
      </c>
      <c r="BZ168" s="2">
        <v>109</v>
      </c>
      <c r="CA168" s="2">
        <v>61</v>
      </c>
      <c r="CB168" s="2" t="s">
        <v>3</v>
      </c>
      <c r="CC168" s="2"/>
      <c r="CD168" s="2"/>
      <c r="CE168" s="2">
        <v>30</v>
      </c>
      <c r="CF168" s="2">
        <v>0</v>
      </c>
      <c r="CG168" s="2">
        <v>0</v>
      </c>
      <c r="CH168" s="2"/>
      <c r="CI168" s="2"/>
      <c r="CJ168" s="2"/>
      <c r="CK168" s="2"/>
      <c r="CL168" s="2"/>
      <c r="CM168" s="2">
        <v>0</v>
      </c>
      <c r="CN168" s="2" t="s">
        <v>3</v>
      </c>
      <c r="CO168" s="2">
        <v>0</v>
      </c>
      <c r="CP168" s="2">
        <f t="shared" si="229"/>
        <v>64.92</v>
      </c>
      <c r="CQ168" s="2">
        <f t="shared" si="230"/>
        <v>5.41</v>
      </c>
      <c r="CR168" s="2">
        <f t="shared" si="254"/>
        <v>0</v>
      </c>
      <c r="CS168" s="2">
        <f t="shared" si="232"/>
        <v>0</v>
      </c>
      <c r="CT168" s="2">
        <f t="shared" si="233"/>
        <v>0</v>
      </c>
      <c r="CU168" s="2">
        <f t="shared" si="234"/>
        <v>0</v>
      </c>
      <c r="CV168" s="2">
        <f t="shared" si="235"/>
        <v>0</v>
      </c>
      <c r="CW168" s="2">
        <f t="shared" si="236"/>
        <v>0</v>
      </c>
      <c r="CX168" s="2">
        <f t="shared" si="237"/>
        <v>0</v>
      </c>
      <c r="CY168" s="2">
        <f t="shared" si="238"/>
        <v>0</v>
      </c>
      <c r="CZ168" s="2">
        <f t="shared" si="239"/>
        <v>0</v>
      </c>
      <c r="DA168" s="2"/>
      <c r="DB168" s="2"/>
      <c r="DC168" s="2" t="s">
        <v>3</v>
      </c>
      <c r="DD168" s="2" t="s">
        <v>3</v>
      </c>
      <c r="DE168" s="2" t="s">
        <v>3</v>
      </c>
      <c r="DF168" s="2" t="s">
        <v>3</v>
      </c>
      <c r="DG168" s="2" t="s">
        <v>3</v>
      </c>
      <c r="DH168" s="2" t="s">
        <v>3</v>
      </c>
      <c r="DI168" s="2" t="s">
        <v>3</v>
      </c>
      <c r="DJ168" s="2" t="s">
        <v>3</v>
      </c>
      <c r="DK168" s="2" t="s">
        <v>3</v>
      </c>
      <c r="DL168" s="2" t="s">
        <v>3</v>
      </c>
      <c r="DM168" s="2" t="s">
        <v>3</v>
      </c>
      <c r="DN168" s="2">
        <v>0</v>
      </c>
      <c r="DO168" s="2">
        <v>0</v>
      </c>
      <c r="DP168" s="2">
        <v>1</v>
      </c>
      <c r="DQ168" s="2">
        <v>1</v>
      </c>
      <c r="DR168" s="2"/>
      <c r="DS168" s="2"/>
      <c r="DT168" s="2"/>
      <c r="DU168" s="2">
        <v>1010</v>
      </c>
      <c r="DV168" s="2" t="s">
        <v>39</v>
      </c>
      <c r="DW168" s="2" t="s">
        <v>39</v>
      </c>
      <c r="DX168" s="2">
        <v>1</v>
      </c>
      <c r="DY168" s="2"/>
      <c r="DZ168" s="2" t="s">
        <v>3</v>
      </c>
      <c r="EA168" s="2" t="s">
        <v>3</v>
      </c>
      <c r="EB168" s="2" t="s">
        <v>3</v>
      </c>
      <c r="EC168" s="2" t="s">
        <v>3</v>
      </c>
      <c r="ED168" s="2"/>
      <c r="EE168" s="2">
        <v>58807897</v>
      </c>
      <c r="EF168" s="2">
        <v>30</v>
      </c>
      <c r="EG168" s="2" t="s">
        <v>27</v>
      </c>
      <c r="EH168" s="2">
        <v>0</v>
      </c>
      <c r="EI168" s="2" t="s">
        <v>3</v>
      </c>
      <c r="EJ168" s="2">
        <v>1</v>
      </c>
      <c r="EK168" s="2">
        <v>21</v>
      </c>
      <c r="EL168" s="2" t="s">
        <v>28</v>
      </c>
      <c r="EM168" s="2" t="s">
        <v>29</v>
      </c>
      <c r="EN168" s="2"/>
      <c r="EO168" s="2" t="s">
        <v>3</v>
      </c>
      <c r="EP168" s="2"/>
      <c r="EQ168" s="2">
        <v>0</v>
      </c>
      <c r="ER168" s="2">
        <v>5.41</v>
      </c>
      <c r="ES168" s="2">
        <v>5.41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>
        <v>0</v>
      </c>
      <c r="FR168" s="2">
        <v>0</v>
      </c>
      <c r="FS168" s="2">
        <v>0</v>
      </c>
      <c r="FT168" s="2"/>
      <c r="FU168" s="2"/>
      <c r="FV168" s="2"/>
      <c r="FW168" s="2"/>
      <c r="FX168" s="2">
        <v>109</v>
      </c>
      <c r="FY168" s="2">
        <v>61</v>
      </c>
      <c r="FZ168" s="2"/>
      <c r="GA168" s="2" t="s">
        <v>3</v>
      </c>
      <c r="GB168" s="2"/>
      <c r="GC168" s="2"/>
      <c r="GD168" s="2">
        <v>1</v>
      </c>
      <c r="GE168" s="2"/>
      <c r="GF168" s="2">
        <v>-1835303697</v>
      </c>
      <c r="GG168" s="2">
        <v>2</v>
      </c>
      <c r="GH168" s="2">
        <v>1</v>
      </c>
      <c r="GI168" s="2">
        <v>-2</v>
      </c>
      <c r="GJ168" s="2">
        <v>0</v>
      </c>
      <c r="GK168" s="2">
        <v>0</v>
      </c>
      <c r="GL168" s="2">
        <f t="shared" si="240"/>
        <v>0</v>
      </c>
      <c r="GM168" s="2">
        <f t="shared" si="241"/>
        <v>64.92</v>
      </c>
      <c r="GN168" s="2">
        <f t="shared" si="242"/>
        <v>64.92</v>
      </c>
      <c r="GO168" s="2">
        <f t="shared" si="243"/>
        <v>0</v>
      </c>
      <c r="GP168" s="2">
        <f t="shared" si="244"/>
        <v>0</v>
      </c>
      <c r="GQ168" s="2"/>
      <c r="GR168" s="2">
        <v>0</v>
      </c>
      <c r="GS168" s="2">
        <v>3</v>
      </c>
      <c r="GT168" s="2">
        <v>0</v>
      </c>
      <c r="GU168" s="2" t="s">
        <v>3</v>
      </c>
      <c r="GV168" s="2">
        <f t="shared" si="245"/>
        <v>0</v>
      </c>
      <c r="GW168" s="2">
        <v>1</v>
      </c>
      <c r="GX168" s="2">
        <f t="shared" si="246"/>
        <v>0</v>
      </c>
      <c r="GY168" s="2"/>
      <c r="GZ168" s="2"/>
      <c r="HA168" s="2">
        <v>0</v>
      </c>
      <c r="HB168" s="2">
        <v>0</v>
      </c>
      <c r="HC168" s="2">
        <f t="shared" si="247"/>
        <v>0</v>
      </c>
      <c r="HD168" s="2"/>
      <c r="HE168" s="2" t="s">
        <v>3</v>
      </c>
      <c r="HF168" s="2" t="s">
        <v>3</v>
      </c>
      <c r="HG168" s="2"/>
      <c r="HH168" s="2"/>
      <c r="HI168" s="2"/>
      <c r="HJ168" s="2"/>
      <c r="HK168" s="2"/>
      <c r="HL168" s="2"/>
      <c r="HM168" s="2" t="s">
        <v>3</v>
      </c>
      <c r="HN168" s="2" t="s">
        <v>3</v>
      </c>
      <c r="HO168" s="2" t="s">
        <v>3</v>
      </c>
      <c r="HP168" s="2" t="s">
        <v>3</v>
      </c>
      <c r="HQ168" s="2" t="s">
        <v>3</v>
      </c>
      <c r="HR168" s="2"/>
      <c r="HS168" s="2">
        <v>0</v>
      </c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>
        <v>0</v>
      </c>
      <c r="IL168" s="2"/>
      <c r="IM168" s="2"/>
      <c r="IN168" s="2"/>
      <c r="IO168" s="2"/>
      <c r="IP168" s="2"/>
      <c r="IQ168" s="2"/>
      <c r="IR168" s="2"/>
      <c r="IS168" s="2"/>
      <c r="IT168" s="2"/>
      <c r="IU168" s="2"/>
    </row>
    <row r="169" spans="1:255" x14ac:dyDescent="0.2">
      <c r="A169">
        <v>18</v>
      </c>
      <c r="B169">
        <v>1</v>
      </c>
      <c r="C169">
        <v>487</v>
      </c>
      <c r="E169" t="s">
        <v>207</v>
      </c>
      <c r="F169" t="s">
        <v>208</v>
      </c>
      <c r="G169" t="s">
        <v>209</v>
      </c>
      <c r="H169" t="s">
        <v>39</v>
      </c>
      <c r="I169">
        <f>I161*J169</f>
        <v>11.999999999999998</v>
      </c>
      <c r="J169">
        <v>34.285714285714285</v>
      </c>
      <c r="K169">
        <v>34.285713999999999</v>
      </c>
      <c r="O169">
        <f t="shared" si="210"/>
        <v>275.91000000000003</v>
      </c>
      <c r="P169">
        <f t="shared" si="211"/>
        <v>275.91000000000003</v>
      </c>
      <c r="Q169">
        <f t="shared" si="248"/>
        <v>0</v>
      </c>
      <c r="R169">
        <f t="shared" si="213"/>
        <v>0</v>
      </c>
      <c r="S169">
        <f t="shared" si="214"/>
        <v>0</v>
      </c>
      <c r="T169">
        <f t="shared" si="215"/>
        <v>0</v>
      </c>
      <c r="U169">
        <f t="shared" si="216"/>
        <v>0</v>
      </c>
      <c r="V169">
        <f t="shared" si="217"/>
        <v>0</v>
      </c>
      <c r="W169">
        <f t="shared" si="218"/>
        <v>0</v>
      </c>
      <c r="X169">
        <f t="shared" si="219"/>
        <v>0</v>
      </c>
      <c r="Y169">
        <f t="shared" si="220"/>
        <v>0</v>
      </c>
      <c r="AA169">
        <v>59204059</v>
      </c>
      <c r="AB169">
        <f t="shared" si="221"/>
        <v>5.41</v>
      </c>
      <c r="AC169">
        <f t="shared" si="209"/>
        <v>5.41</v>
      </c>
      <c r="AD169">
        <f t="shared" si="249"/>
        <v>0</v>
      </c>
      <c r="AE169">
        <f t="shared" si="250"/>
        <v>0</v>
      </c>
      <c r="AF169">
        <f t="shared" si="251"/>
        <v>0</v>
      </c>
      <c r="AG169">
        <f t="shared" si="225"/>
        <v>0</v>
      </c>
      <c r="AH169">
        <f t="shared" si="252"/>
        <v>0</v>
      </c>
      <c r="AI169">
        <f t="shared" si="253"/>
        <v>0</v>
      </c>
      <c r="AJ169">
        <f t="shared" si="228"/>
        <v>0</v>
      </c>
      <c r="AK169">
        <v>5.41</v>
      </c>
      <c r="AL169">
        <v>5.41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109</v>
      </c>
      <c r="AU169">
        <v>61</v>
      </c>
      <c r="AV169">
        <v>1</v>
      </c>
      <c r="AW169">
        <v>1</v>
      </c>
      <c r="AZ169">
        <v>1</v>
      </c>
      <c r="BA169">
        <v>1</v>
      </c>
      <c r="BB169">
        <v>1</v>
      </c>
      <c r="BC169">
        <v>4.25</v>
      </c>
      <c r="BD169" t="s">
        <v>3</v>
      </c>
      <c r="BE169" t="s">
        <v>3</v>
      </c>
      <c r="BF169" t="s">
        <v>3</v>
      </c>
      <c r="BG169" t="s">
        <v>3</v>
      </c>
      <c r="BH169">
        <v>3</v>
      </c>
      <c r="BI169">
        <v>1</v>
      </c>
      <c r="BJ169" t="s">
        <v>210</v>
      </c>
      <c r="BM169">
        <v>21</v>
      </c>
      <c r="BN169">
        <v>0</v>
      </c>
      <c r="BO169" t="s">
        <v>208</v>
      </c>
      <c r="BP169">
        <v>1</v>
      </c>
      <c r="BQ169">
        <v>30</v>
      </c>
      <c r="BR169">
        <v>0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 t="s">
        <v>3</v>
      </c>
      <c r="BZ169">
        <v>109</v>
      </c>
      <c r="CA169">
        <v>61</v>
      </c>
      <c r="CB169" t="s">
        <v>3</v>
      </c>
      <c r="CE169">
        <v>30</v>
      </c>
      <c r="CF169">
        <v>0</v>
      </c>
      <c r="CG169">
        <v>0</v>
      </c>
      <c r="CM169">
        <v>0</v>
      </c>
      <c r="CN169" t="s">
        <v>3</v>
      </c>
      <c r="CO169">
        <v>0</v>
      </c>
      <c r="CP169">
        <f t="shared" si="229"/>
        <v>275.91000000000003</v>
      </c>
      <c r="CQ169">
        <f t="shared" si="230"/>
        <v>22.99</v>
      </c>
      <c r="CR169">
        <f t="shared" si="254"/>
        <v>0</v>
      </c>
      <c r="CS169">
        <f t="shared" si="232"/>
        <v>0</v>
      </c>
      <c r="CT169">
        <f t="shared" si="233"/>
        <v>0</v>
      </c>
      <c r="CU169">
        <f t="shared" si="234"/>
        <v>0</v>
      </c>
      <c r="CV169">
        <f t="shared" si="235"/>
        <v>0</v>
      </c>
      <c r="CW169">
        <f t="shared" si="236"/>
        <v>0</v>
      </c>
      <c r="CX169">
        <f t="shared" si="237"/>
        <v>0</v>
      </c>
      <c r="CY169">
        <f t="shared" si="238"/>
        <v>0</v>
      </c>
      <c r="CZ169">
        <f t="shared" si="239"/>
        <v>0</v>
      </c>
      <c r="DC169" t="s">
        <v>3</v>
      </c>
      <c r="DD169" t="s">
        <v>3</v>
      </c>
      <c r="DE169" t="s">
        <v>3</v>
      </c>
      <c r="DF169" t="s">
        <v>3</v>
      </c>
      <c r="DG169" t="s">
        <v>3</v>
      </c>
      <c r="DH169" t="s">
        <v>3</v>
      </c>
      <c r="DI169" t="s">
        <v>3</v>
      </c>
      <c r="DJ169" t="s">
        <v>3</v>
      </c>
      <c r="DK169" t="s">
        <v>3</v>
      </c>
      <c r="DL169" t="s">
        <v>3</v>
      </c>
      <c r="DM169" t="s">
        <v>3</v>
      </c>
      <c r="DN169">
        <v>0</v>
      </c>
      <c r="DO169">
        <v>0</v>
      </c>
      <c r="DP169">
        <v>1</v>
      </c>
      <c r="DQ169">
        <v>1</v>
      </c>
      <c r="DU169">
        <v>1010</v>
      </c>
      <c r="DV169" t="s">
        <v>39</v>
      </c>
      <c r="DW169" t="s">
        <v>39</v>
      </c>
      <c r="DX169">
        <v>1</v>
      </c>
      <c r="DZ169" t="s">
        <v>3</v>
      </c>
      <c r="EA169" t="s">
        <v>3</v>
      </c>
      <c r="EB169" t="s">
        <v>3</v>
      </c>
      <c r="EC169" t="s">
        <v>3</v>
      </c>
      <c r="EE169">
        <v>58807897</v>
      </c>
      <c r="EF169">
        <v>30</v>
      </c>
      <c r="EG169" t="s">
        <v>27</v>
      </c>
      <c r="EH169">
        <v>0</v>
      </c>
      <c r="EI169" t="s">
        <v>3</v>
      </c>
      <c r="EJ169">
        <v>1</v>
      </c>
      <c r="EK169">
        <v>21</v>
      </c>
      <c r="EL169" t="s">
        <v>28</v>
      </c>
      <c r="EM169" t="s">
        <v>29</v>
      </c>
      <c r="EO169" t="s">
        <v>3</v>
      </c>
      <c r="EQ169">
        <v>0</v>
      </c>
      <c r="ER169">
        <v>5.41</v>
      </c>
      <c r="ES169">
        <v>5.41</v>
      </c>
      <c r="ET169">
        <v>0</v>
      </c>
      <c r="EU169">
        <v>0</v>
      </c>
      <c r="EV169">
        <v>0</v>
      </c>
      <c r="EW169">
        <v>0</v>
      </c>
      <c r="EX169">
        <v>0</v>
      </c>
      <c r="FQ169">
        <v>0</v>
      </c>
      <c r="FR169">
        <v>0</v>
      </c>
      <c r="FS169">
        <v>0</v>
      </c>
      <c r="FX169">
        <v>109</v>
      </c>
      <c r="FY169">
        <v>61</v>
      </c>
      <c r="GA169" t="s">
        <v>3</v>
      </c>
      <c r="GD169">
        <v>1</v>
      </c>
      <c r="GF169">
        <v>-1835303697</v>
      </c>
      <c r="GG169">
        <v>2</v>
      </c>
      <c r="GH169">
        <v>1</v>
      </c>
      <c r="GI169">
        <v>2</v>
      </c>
      <c r="GJ169">
        <v>0</v>
      </c>
      <c r="GK169">
        <v>0</v>
      </c>
      <c r="GL169">
        <f t="shared" si="240"/>
        <v>0</v>
      </c>
      <c r="GM169">
        <f t="shared" si="241"/>
        <v>275.91000000000003</v>
      </c>
      <c r="GN169">
        <f t="shared" si="242"/>
        <v>275.91000000000003</v>
      </c>
      <c r="GO169">
        <f t="shared" si="243"/>
        <v>0</v>
      </c>
      <c r="GP169">
        <f t="shared" si="244"/>
        <v>0</v>
      </c>
      <c r="GR169">
        <v>0</v>
      </c>
      <c r="GS169">
        <v>3</v>
      </c>
      <c r="GT169">
        <v>0</v>
      </c>
      <c r="GU169" t="s">
        <v>3</v>
      </c>
      <c r="GV169">
        <f t="shared" si="245"/>
        <v>0</v>
      </c>
      <c r="GW169">
        <v>1</v>
      </c>
      <c r="GX169">
        <f t="shared" si="246"/>
        <v>0</v>
      </c>
      <c r="HA169">
        <v>0</v>
      </c>
      <c r="HB169">
        <v>0</v>
      </c>
      <c r="HC169">
        <f t="shared" si="247"/>
        <v>0</v>
      </c>
      <c r="HE169" t="s">
        <v>3</v>
      </c>
      <c r="HF169" t="s">
        <v>3</v>
      </c>
      <c r="HM169" t="s">
        <v>3</v>
      </c>
      <c r="HN169" t="s">
        <v>3</v>
      </c>
      <c r="HO169" t="s">
        <v>3</v>
      </c>
      <c r="HP169" t="s">
        <v>3</v>
      </c>
      <c r="HQ169" t="s">
        <v>3</v>
      </c>
      <c r="HS169">
        <v>0</v>
      </c>
      <c r="IK169">
        <v>0</v>
      </c>
    </row>
    <row r="170" spans="1:255" x14ac:dyDescent="0.2">
      <c r="A170" s="2">
        <v>18</v>
      </c>
      <c r="B170" s="2">
        <v>1</v>
      </c>
      <c r="C170" s="2">
        <v>470</v>
      </c>
      <c r="D170" s="2"/>
      <c r="E170" s="2" t="s">
        <v>211</v>
      </c>
      <c r="F170" s="2" t="s">
        <v>212</v>
      </c>
      <c r="G170" s="2" t="s">
        <v>213</v>
      </c>
      <c r="H170" s="2" t="s">
        <v>39</v>
      </c>
      <c r="I170" s="2">
        <f>I160*J170</f>
        <v>20</v>
      </c>
      <c r="J170" s="2">
        <v>57.142857142857146</v>
      </c>
      <c r="K170" s="2">
        <v>57.142856999999999</v>
      </c>
      <c r="L170" s="2"/>
      <c r="M170" s="2"/>
      <c r="N170" s="2"/>
      <c r="O170" s="2">
        <f t="shared" si="210"/>
        <v>33.200000000000003</v>
      </c>
      <c r="P170" s="2">
        <f t="shared" si="211"/>
        <v>33.200000000000003</v>
      </c>
      <c r="Q170" s="2">
        <f t="shared" si="248"/>
        <v>0</v>
      </c>
      <c r="R170" s="2">
        <f t="shared" si="213"/>
        <v>0</v>
      </c>
      <c r="S170" s="2">
        <f t="shared" si="214"/>
        <v>0</v>
      </c>
      <c r="T170" s="2">
        <f t="shared" si="215"/>
        <v>0</v>
      </c>
      <c r="U170" s="2">
        <f t="shared" si="216"/>
        <v>0</v>
      </c>
      <c r="V170" s="2">
        <f t="shared" si="217"/>
        <v>0</v>
      </c>
      <c r="W170" s="2">
        <f t="shared" si="218"/>
        <v>0</v>
      </c>
      <c r="X170" s="2">
        <f t="shared" si="219"/>
        <v>0</v>
      </c>
      <c r="Y170" s="2">
        <f t="shared" si="220"/>
        <v>0</v>
      </c>
      <c r="Z170" s="2"/>
      <c r="AA170" s="2">
        <v>59204062</v>
      </c>
      <c r="AB170" s="2">
        <f t="shared" si="221"/>
        <v>1.66</v>
      </c>
      <c r="AC170" s="2">
        <f t="shared" si="209"/>
        <v>1.66</v>
      </c>
      <c r="AD170" s="2">
        <f t="shared" si="249"/>
        <v>0</v>
      </c>
      <c r="AE170" s="2">
        <f t="shared" si="250"/>
        <v>0</v>
      </c>
      <c r="AF170" s="2">
        <f t="shared" si="251"/>
        <v>0</v>
      </c>
      <c r="AG170" s="2">
        <f t="shared" si="225"/>
        <v>0</v>
      </c>
      <c r="AH170" s="2">
        <f t="shared" si="252"/>
        <v>0</v>
      </c>
      <c r="AI170" s="2">
        <f t="shared" si="253"/>
        <v>0</v>
      </c>
      <c r="AJ170" s="2">
        <f t="shared" si="228"/>
        <v>0</v>
      </c>
      <c r="AK170" s="2">
        <v>1.66</v>
      </c>
      <c r="AL170" s="2">
        <v>1.66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109</v>
      </c>
      <c r="AU170" s="2">
        <v>61</v>
      </c>
      <c r="AV170" s="2">
        <v>1</v>
      </c>
      <c r="AW170" s="2">
        <v>1</v>
      </c>
      <c r="AX170" s="2"/>
      <c r="AY170" s="2"/>
      <c r="AZ170" s="2">
        <v>1</v>
      </c>
      <c r="BA170" s="2">
        <v>1</v>
      </c>
      <c r="BB170" s="2">
        <v>1</v>
      </c>
      <c r="BC170" s="2">
        <v>1</v>
      </c>
      <c r="BD170" s="2" t="s">
        <v>3</v>
      </c>
      <c r="BE170" s="2" t="s">
        <v>3</v>
      </c>
      <c r="BF170" s="2" t="s">
        <v>3</v>
      </c>
      <c r="BG170" s="2" t="s">
        <v>3</v>
      </c>
      <c r="BH170" s="2">
        <v>3</v>
      </c>
      <c r="BI170" s="2">
        <v>1</v>
      </c>
      <c r="BJ170" s="2" t="s">
        <v>214</v>
      </c>
      <c r="BK170" s="2"/>
      <c r="BL170" s="2"/>
      <c r="BM170" s="2">
        <v>21</v>
      </c>
      <c r="BN170" s="2">
        <v>0</v>
      </c>
      <c r="BO170" s="2" t="s">
        <v>3</v>
      </c>
      <c r="BP170" s="2">
        <v>0</v>
      </c>
      <c r="BQ170" s="2">
        <v>30</v>
      </c>
      <c r="BR170" s="2">
        <v>0</v>
      </c>
      <c r="BS170" s="2">
        <v>1</v>
      </c>
      <c r="BT170" s="2">
        <v>1</v>
      </c>
      <c r="BU170" s="2">
        <v>1</v>
      </c>
      <c r="BV170" s="2">
        <v>1</v>
      </c>
      <c r="BW170" s="2">
        <v>1</v>
      </c>
      <c r="BX170" s="2">
        <v>1</v>
      </c>
      <c r="BY170" s="2" t="s">
        <v>3</v>
      </c>
      <c r="BZ170" s="2">
        <v>109</v>
      </c>
      <c r="CA170" s="2">
        <v>61</v>
      </c>
      <c r="CB170" s="2" t="s">
        <v>3</v>
      </c>
      <c r="CC170" s="2"/>
      <c r="CD170" s="2"/>
      <c r="CE170" s="2">
        <v>30</v>
      </c>
      <c r="CF170" s="2">
        <v>0</v>
      </c>
      <c r="CG170" s="2">
        <v>0</v>
      </c>
      <c r="CH170" s="2"/>
      <c r="CI170" s="2"/>
      <c r="CJ170" s="2"/>
      <c r="CK170" s="2"/>
      <c r="CL170" s="2"/>
      <c r="CM170" s="2">
        <v>0</v>
      </c>
      <c r="CN170" s="2" t="s">
        <v>3</v>
      </c>
      <c r="CO170" s="2">
        <v>0</v>
      </c>
      <c r="CP170" s="2">
        <f t="shared" si="229"/>
        <v>33.200000000000003</v>
      </c>
      <c r="CQ170" s="2">
        <f t="shared" si="230"/>
        <v>1.66</v>
      </c>
      <c r="CR170" s="2">
        <f t="shared" si="254"/>
        <v>0</v>
      </c>
      <c r="CS170" s="2">
        <f t="shared" si="232"/>
        <v>0</v>
      </c>
      <c r="CT170" s="2">
        <f t="shared" si="233"/>
        <v>0</v>
      </c>
      <c r="CU170" s="2">
        <f t="shared" si="234"/>
        <v>0</v>
      </c>
      <c r="CV170" s="2">
        <f t="shared" si="235"/>
        <v>0</v>
      </c>
      <c r="CW170" s="2">
        <f t="shared" si="236"/>
        <v>0</v>
      </c>
      <c r="CX170" s="2">
        <f t="shared" si="237"/>
        <v>0</v>
      </c>
      <c r="CY170" s="2">
        <f t="shared" si="238"/>
        <v>0</v>
      </c>
      <c r="CZ170" s="2">
        <f t="shared" si="239"/>
        <v>0</v>
      </c>
      <c r="DA170" s="2"/>
      <c r="DB170" s="2"/>
      <c r="DC170" s="2" t="s">
        <v>3</v>
      </c>
      <c r="DD170" s="2" t="s">
        <v>3</v>
      </c>
      <c r="DE170" s="2" t="s">
        <v>3</v>
      </c>
      <c r="DF170" s="2" t="s">
        <v>3</v>
      </c>
      <c r="DG170" s="2" t="s">
        <v>3</v>
      </c>
      <c r="DH170" s="2" t="s">
        <v>3</v>
      </c>
      <c r="DI170" s="2" t="s">
        <v>3</v>
      </c>
      <c r="DJ170" s="2" t="s">
        <v>3</v>
      </c>
      <c r="DK170" s="2" t="s">
        <v>3</v>
      </c>
      <c r="DL170" s="2" t="s">
        <v>3</v>
      </c>
      <c r="DM170" s="2" t="s">
        <v>3</v>
      </c>
      <c r="DN170" s="2">
        <v>0</v>
      </c>
      <c r="DO170" s="2">
        <v>0</v>
      </c>
      <c r="DP170" s="2">
        <v>1</v>
      </c>
      <c r="DQ170" s="2">
        <v>1</v>
      </c>
      <c r="DR170" s="2"/>
      <c r="DS170" s="2"/>
      <c r="DT170" s="2"/>
      <c r="DU170" s="2">
        <v>1010</v>
      </c>
      <c r="DV170" s="2" t="s">
        <v>39</v>
      </c>
      <c r="DW170" s="2" t="s">
        <v>39</v>
      </c>
      <c r="DX170" s="2">
        <v>1</v>
      </c>
      <c r="DY170" s="2"/>
      <c r="DZ170" s="2" t="s">
        <v>3</v>
      </c>
      <c r="EA170" s="2" t="s">
        <v>3</v>
      </c>
      <c r="EB170" s="2" t="s">
        <v>3</v>
      </c>
      <c r="EC170" s="2" t="s">
        <v>3</v>
      </c>
      <c r="ED170" s="2"/>
      <c r="EE170" s="2">
        <v>58807897</v>
      </c>
      <c r="EF170" s="2">
        <v>30</v>
      </c>
      <c r="EG170" s="2" t="s">
        <v>27</v>
      </c>
      <c r="EH170" s="2">
        <v>0</v>
      </c>
      <c r="EI170" s="2" t="s">
        <v>3</v>
      </c>
      <c r="EJ170" s="2">
        <v>1</v>
      </c>
      <c r="EK170" s="2">
        <v>21</v>
      </c>
      <c r="EL170" s="2" t="s">
        <v>28</v>
      </c>
      <c r="EM170" s="2" t="s">
        <v>29</v>
      </c>
      <c r="EN170" s="2"/>
      <c r="EO170" s="2" t="s">
        <v>3</v>
      </c>
      <c r="EP170" s="2"/>
      <c r="EQ170" s="2">
        <v>0</v>
      </c>
      <c r="ER170" s="2">
        <v>1.66</v>
      </c>
      <c r="ES170" s="2">
        <v>1.66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>
        <v>0</v>
      </c>
      <c r="FR170" s="2">
        <v>0</v>
      </c>
      <c r="FS170" s="2">
        <v>0</v>
      </c>
      <c r="FT170" s="2"/>
      <c r="FU170" s="2"/>
      <c r="FV170" s="2"/>
      <c r="FW170" s="2"/>
      <c r="FX170" s="2">
        <v>109</v>
      </c>
      <c r="FY170" s="2">
        <v>61</v>
      </c>
      <c r="FZ170" s="2"/>
      <c r="GA170" s="2" t="s">
        <v>3</v>
      </c>
      <c r="GB170" s="2"/>
      <c r="GC170" s="2"/>
      <c r="GD170" s="2">
        <v>1</v>
      </c>
      <c r="GE170" s="2"/>
      <c r="GF170" s="2">
        <v>-1866650467</v>
      </c>
      <c r="GG170" s="2">
        <v>2</v>
      </c>
      <c r="GH170" s="2">
        <v>1</v>
      </c>
      <c r="GI170" s="2">
        <v>-2</v>
      </c>
      <c r="GJ170" s="2">
        <v>0</v>
      </c>
      <c r="GK170" s="2">
        <v>0</v>
      </c>
      <c r="GL170" s="2">
        <f t="shared" si="240"/>
        <v>0</v>
      </c>
      <c r="GM170" s="2">
        <f t="shared" si="241"/>
        <v>33.200000000000003</v>
      </c>
      <c r="GN170" s="2">
        <f t="shared" si="242"/>
        <v>33.200000000000003</v>
      </c>
      <c r="GO170" s="2">
        <f t="shared" si="243"/>
        <v>0</v>
      </c>
      <c r="GP170" s="2">
        <f t="shared" si="244"/>
        <v>0</v>
      </c>
      <c r="GQ170" s="2"/>
      <c r="GR170" s="2">
        <v>0</v>
      </c>
      <c r="GS170" s="2">
        <v>3</v>
      </c>
      <c r="GT170" s="2">
        <v>0</v>
      </c>
      <c r="GU170" s="2" t="s">
        <v>3</v>
      </c>
      <c r="GV170" s="2">
        <f t="shared" si="245"/>
        <v>0</v>
      </c>
      <c r="GW170" s="2">
        <v>1</v>
      </c>
      <c r="GX170" s="2">
        <f t="shared" si="246"/>
        <v>0</v>
      </c>
      <c r="GY170" s="2"/>
      <c r="GZ170" s="2"/>
      <c r="HA170" s="2">
        <v>0</v>
      </c>
      <c r="HB170" s="2">
        <v>0</v>
      </c>
      <c r="HC170" s="2">
        <f t="shared" si="247"/>
        <v>0</v>
      </c>
      <c r="HD170" s="2"/>
      <c r="HE170" s="2" t="s">
        <v>3</v>
      </c>
      <c r="HF170" s="2" t="s">
        <v>3</v>
      </c>
      <c r="HG170" s="2"/>
      <c r="HH170" s="2"/>
      <c r="HI170" s="2"/>
      <c r="HJ170" s="2"/>
      <c r="HK170" s="2"/>
      <c r="HL170" s="2"/>
      <c r="HM170" s="2" t="s">
        <v>3</v>
      </c>
      <c r="HN170" s="2" t="s">
        <v>3</v>
      </c>
      <c r="HO170" s="2" t="s">
        <v>3</v>
      </c>
      <c r="HP170" s="2" t="s">
        <v>3</v>
      </c>
      <c r="HQ170" s="2" t="s">
        <v>3</v>
      </c>
      <c r="HR170" s="2"/>
      <c r="HS170" s="2">
        <v>0</v>
      </c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>
        <v>0</v>
      </c>
      <c r="IL170" s="2"/>
      <c r="IM170" s="2"/>
      <c r="IN170" s="2"/>
      <c r="IO170" s="2"/>
      <c r="IP170" s="2"/>
      <c r="IQ170" s="2"/>
      <c r="IR170" s="2"/>
      <c r="IS170" s="2"/>
      <c r="IT170" s="2"/>
      <c r="IU170" s="2"/>
    </row>
    <row r="171" spans="1:255" x14ac:dyDescent="0.2">
      <c r="A171">
        <v>18</v>
      </c>
      <c r="B171">
        <v>1</v>
      </c>
      <c r="C171">
        <v>484</v>
      </c>
      <c r="E171" t="s">
        <v>211</v>
      </c>
      <c r="F171" t="s">
        <v>212</v>
      </c>
      <c r="G171" t="s">
        <v>213</v>
      </c>
      <c r="H171" t="s">
        <v>39</v>
      </c>
      <c r="I171">
        <f>I161*J171</f>
        <v>20</v>
      </c>
      <c r="J171">
        <v>57.142857142857146</v>
      </c>
      <c r="K171">
        <v>57.142856999999999</v>
      </c>
      <c r="O171">
        <f t="shared" si="210"/>
        <v>187.25</v>
      </c>
      <c r="P171">
        <f t="shared" si="211"/>
        <v>187.25</v>
      </c>
      <c r="Q171">
        <f t="shared" si="248"/>
        <v>0</v>
      </c>
      <c r="R171">
        <f t="shared" si="213"/>
        <v>0</v>
      </c>
      <c r="S171">
        <f t="shared" si="214"/>
        <v>0</v>
      </c>
      <c r="T171">
        <f t="shared" si="215"/>
        <v>0</v>
      </c>
      <c r="U171">
        <f t="shared" si="216"/>
        <v>0</v>
      </c>
      <c r="V171">
        <f t="shared" si="217"/>
        <v>0</v>
      </c>
      <c r="W171">
        <f t="shared" si="218"/>
        <v>0</v>
      </c>
      <c r="X171">
        <f t="shared" si="219"/>
        <v>0</v>
      </c>
      <c r="Y171">
        <f t="shared" si="220"/>
        <v>0</v>
      </c>
      <c r="AA171">
        <v>59204059</v>
      </c>
      <c r="AB171">
        <f t="shared" si="221"/>
        <v>1.66</v>
      </c>
      <c r="AC171">
        <f t="shared" si="209"/>
        <v>1.66</v>
      </c>
      <c r="AD171">
        <f t="shared" si="249"/>
        <v>0</v>
      </c>
      <c r="AE171">
        <f t="shared" si="250"/>
        <v>0</v>
      </c>
      <c r="AF171">
        <f t="shared" si="251"/>
        <v>0</v>
      </c>
      <c r="AG171">
        <f t="shared" si="225"/>
        <v>0</v>
      </c>
      <c r="AH171">
        <f t="shared" si="252"/>
        <v>0</v>
      </c>
      <c r="AI171">
        <f t="shared" si="253"/>
        <v>0</v>
      </c>
      <c r="AJ171">
        <f t="shared" si="228"/>
        <v>0</v>
      </c>
      <c r="AK171">
        <v>1.66</v>
      </c>
      <c r="AL171">
        <v>1.66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109</v>
      </c>
      <c r="AU171">
        <v>61</v>
      </c>
      <c r="AV171">
        <v>1</v>
      </c>
      <c r="AW171">
        <v>1</v>
      </c>
      <c r="AZ171">
        <v>1</v>
      </c>
      <c r="BA171">
        <v>1</v>
      </c>
      <c r="BB171">
        <v>1</v>
      </c>
      <c r="BC171">
        <v>5.64</v>
      </c>
      <c r="BD171" t="s">
        <v>3</v>
      </c>
      <c r="BE171" t="s">
        <v>3</v>
      </c>
      <c r="BF171" t="s">
        <v>3</v>
      </c>
      <c r="BG171" t="s">
        <v>3</v>
      </c>
      <c r="BH171">
        <v>3</v>
      </c>
      <c r="BI171">
        <v>1</v>
      </c>
      <c r="BJ171" t="s">
        <v>214</v>
      </c>
      <c r="BM171">
        <v>21</v>
      </c>
      <c r="BN171">
        <v>0</v>
      </c>
      <c r="BO171" t="s">
        <v>212</v>
      </c>
      <c r="BP171">
        <v>1</v>
      </c>
      <c r="BQ171">
        <v>30</v>
      </c>
      <c r="BR171">
        <v>0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 t="s">
        <v>3</v>
      </c>
      <c r="BZ171">
        <v>109</v>
      </c>
      <c r="CA171">
        <v>61</v>
      </c>
      <c r="CB171" t="s">
        <v>3</v>
      </c>
      <c r="CE171">
        <v>30</v>
      </c>
      <c r="CF171">
        <v>0</v>
      </c>
      <c r="CG171">
        <v>0</v>
      </c>
      <c r="CM171">
        <v>0</v>
      </c>
      <c r="CN171" t="s">
        <v>3</v>
      </c>
      <c r="CO171">
        <v>0</v>
      </c>
      <c r="CP171">
        <f t="shared" si="229"/>
        <v>187.25</v>
      </c>
      <c r="CQ171">
        <f t="shared" si="230"/>
        <v>9.36</v>
      </c>
      <c r="CR171">
        <f t="shared" si="254"/>
        <v>0</v>
      </c>
      <c r="CS171">
        <f t="shared" si="232"/>
        <v>0</v>
      </c>
      <c r="CT171">
        <f t="shared" si="233"/>
        <v>0</v>
      </c>
      <c r="CU171">
        <f t="shared" si="234"/>
        <v>0</v>
      </c>
      <c r="CV171">
        <f t="shared" si="235"/>
        <v>0</v>
      </c>
      <c r="CW171">
        <f t="shared" si="236"/>
        <v>0</v>
      </c>
      <c r="CX171">
        <f t="shared" si="237"/>
        <v>0</v>
      </c>
      <c r="CY171">
        <f t="shared" si="238"/>
        <v>0</v>
      </c>
      <c r="CZ171">
        <f t="shared" si="239"/>
        <v>0</v>
      </c>
      <c r="DC171" t="s">
        <v>3</v>
      </c>
      <c r="DD171" t="s">
        <v>3</v>
      </c>
      <c r="DE171" t="s">
        <v>3</v>
      </c>
      <c r="DF171" t="s">
        <v>3</v>
      </c>
      <c r="DG171" t="s">
        <v>3</v>
      </c>
      <c r="DH171" t="s">
        <v>3</v>
      </c>
      <c r="DI171" t="s">
        <v>3</v>
      </c>
      <c r="DJ171" t="s">
        <v>3</v>
      </c>
      <c r="DK171" t="s">
        <v>3</v>
      </c>
      <c r="DL171" t="s">
        <v>3</v>
      </c>
      <c r="DM171" t="s">
        <v>3</v>
      </c>
      <c r="DN171">
        <v>0</v>
      </c>
      <c r="DO171">
        <v>0</v>
      </c>
      <c r="DP171">
        <v>1</v>
      </c>
      <c r="DQ171">
        <v>1</v>
      </c>
      <c r="DU171">
        <v>1010</v>
      </c>
      <c r="DV171" t="s">
        <v>39</v>
      </c>
      <c r="DW171" t="s">
        <v>39</v>
      </c>
      <c r="DX171">
        <v>1</v>
      </c>
      <c r="DZ171" t="s">
        <v>3</v>
      </c>
      <c r="EA171" t="s">
        <v>3</v>
      </c>
      <c r="EB171" t="s">
        <v>3</v>
      </c>
      <c r="EC171" t="s">
        <v>3</v>
      </c>
      <c r="EE171">
        <v>58807897</v>
      </c>
      <c r="EF171">
        <v>30</v>
      </c>
      <c r="EG171" t="s">
        <v>27</v>
      </c>
      <c r="EH171">
        <v>0</v>
      </c>
      <c r="EI171" t="s">
        <v>3</v>
      </c>
      <c r="EJ171">
        <v>1</v>
      </c>
      <c r="EK171">
        <v>21</v>
      </c>
      <c r="EL171" t="s">
        <v>28</v>
      </c>
      <c r="EM171" t="s">
        <v>29</v>
      </c>
      <c r="EO171" t="s">
        <v>3</v>
      </c>
      <c r="EQ171">
        <v>0</v>
      </c>
      <c r="ER171">
        <v>1.66</v>
      </c>
      <c r="ES171">
        <v>1.66</v>
      </c>
      <c r="ET171">
        <v>0</v>
      </c>
      <c r="EU171">
        <v>0</v>
      </c>
      <c r="EV171">
        <v>0</v>
      </c>
      <c r="EW171">
        <v>0</v>
      </c>
      <c r="EX171">
        <v>0</v>
      </c>
      <c r="FQ171">
        <v>0</v>
      </c>
      <c r="FR171">
        <v>0</v>
      </c>
      <c r="FS171">
        <v>0</v>
      </c>
      <c r="FX171">
        <v>109</v>
      </c>
      <c r="FY171">
        <v>61</v>
      </c>
      <c r="GA171" t="s">
        <v>3</v>
      </c>
      <c r="GD171">
        <v>1</v>
      </c>
      <c r="GF171">
        <v>-1866650467</v>
      </c>
      <c r="GG171">
        <v>2</v>
      </c>
      <c r="GH171">
        <v>1</v>
      </c>
      <c r="GI171">
        <v>2</v>
      </c>
      <c r="GJ171">
        <v>0</v>
      </c>
      <c r="GK171">
        <v>0</v>
      </c>
      <c r="GL171">
        <f t="shared" si="240"/>
        <v>0</v>
      </c>
      <c r="GM171">
        <f t="shared" si="241"/>
        <v>187.25</v>
      </c>
      <c r="GN171">
        <f t="shared" si="242"/>
        <v>187.25</v>
      </c>
      <c r="GO171">
        <f t="shared" si="243"/>
        <v>0</v>
      </c>
      <c r="GP171">
        <f t="shared" si="244"/>
        <v>0</v>
      </c>
      <c r="GR171">
        <v>0</v>
      </c>
      <c r="GS171">
        <v>3</v>
      </c>
      <c r="GT171">
        <v>0</v>
      </c>
      <c r="GU171" t="s">
        <v>3</v>
      </c>
      <c r="GV171">
        <f t="shared" si="245"/>
        <v>0</v>
      </c>
      <c r="GW171">
        <v>1</v>
      </c>
      <c r="GX171">
        <f t="shared" si="246"/>
        <v>0</v>
      </c>
      <c r="HA171">
        <v>0</v>
      </c>
      <c r="HB171">
        <v>0</v>
      </c>
      <c r="HC171">
        <f t="shared" si="247"/>
        <v>0</v>
      </c>
      <c r="HE171" t="s">
        <v>3</v>
      </c>
      <c r="HF171" t="s">
        <v>3</v>
      </c>
      <c r="HM171" t="s">
        <v>3</v>
      </c>
      <c r="HN171" t="s">
        <v>3</v>
      </c>
      <c r="HO171" t="s">
        <v>3</v>
      </c>
      <c r="HP171" t="s">
        <v>3</v>
      </c>
      <c r="HQ171" t="s">
        <v>3</v>
      </c>
      <c r="HS171">
        <v>0</v>
      </c>
      <c r="IK171">
        <v>0</v>
      </c>
    </row>
    <row r="172" spans="1:255" x14ac:dyDescent="0.2">
      <c r="A172" s="2">
        <v>18</v>
      </c>
      <c r="B172" s="2">
        <v>1</v>
      </c>
      <c r="C172" s="2">
        <v>474</v>
      </c>
      <c r="D172" s="2"/>
      <c r="E172" s="2" t="s">
        <v>215</v>
      </c>
      <c r="F172" s="2" t="s">
        <v>216</v>
      </c>
      <c r="G172" s="2" t="s">
        <v>217</v>
      </c>
      <c r="H172" s="2" t="s">
        <v>39</v>
      </c>
      <c r="I172" s="2">
        <f>I160*J172</f>
        <v>0.36749999999999999</v>
      </c>
      <c r="J172" s="2">
        <v>1.05</v>
      </c>
      <c r="K172" s="2">
        <v>1.05</v>
      </c>
      <c r="L172" s="2"/>
      <c r="M172" s="2"/>
      <c r="N172" s="2"/>
      <c r="O172" s="2">
        <f t="shared" si="210"/>
        <v>4.34</v>
      </c>
      <c r="P172" s="2">
        <f t="shared" si="211"/>
        <v>4.34</v>
      </c>
      <c r="Q172" s="2">
        <f t="shared" si="248"/>
        <v>0</v>
      </c>
      <c r="R172" s="2">
        <f t="shared" si="213"/>
        <v>0</v>
      </c>
      <c r="S172" s="2">
        <f t="shared" si="214"/>
        <v>0</v>
      </c>
      <c r="T172" s="2">
        <f t="shared" si="215"/>
        <v>0</v>
      </c>
      <c r="U172" s="2">
        <f t="shared" si="216"/>
        <v>0</v>
      </c>
      <c r="V172" s="2">
        <f t="shared" si="217"/>
        <v>0</v>
      </c>
      <c r="W172" s="2">
        <f t="shared" si="218"/>
        <v>0</v>
      </c>
      <c r="X172" s="2">
        <f t="shared" si="219"/>
        <v>0</v>
      </c>
      <c r="Y172" s="2">
        <f t="shared" si="220"/>
        <v>0</v>
      </c>
      <c r="Z172" s="2"/>
      <c r="AA172" s="2">
        <v>59204062</v>
      </c>
      <c r="AB172" s="2">
        <f t="shared" si="221"/>
        <v>11.82</v>
      </c>
      <c r="AC172" s="2">
        <f t="shared" si="209"/>
        <v>11.82</v>
      </c>
      <c r="AD172" s="2">
        <f t="shared" si="249"/>
        <v>0</v>
      </c>
      <c r="AE172" s="2">
        <f t="shared" si="250"/>
        <v>0</v>
      </c>
      <c r="AF172" s="2">
        <f t="shared" si="251"/>
        <v>0</v>
      </c>
      <c r="AG172" s="2">
        <f t="shared" si="225"/>
        <v>0</v>
      </c>
      <c r="AH172" s="2">
        <f t="shared" si="252"/>
        <v>0</v>
      </c>
      <c r="AI172" s="2">
        <f t="shared" si="253"/>
        <v>0</v>
      </c>
      <c r="AJ172" s="2">
        <f t="shared" si="228"/>
        <v>0</v>
      </c>
      <c r="AK172" s="2">
        <v>11.82</v>
      </c>
      <c r="AL172" s="2">
        <v>11.82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109</v>
      </c>
      <c r="AU172" s="2">
        <v>61</v>
      </c>
      <c r="AV172" s="2">
        <v>1</v>
      </c>
      <c r="AW172" s="2">
        <v>1</v>
      </c>
      <c r="AX172" s="2"/>
      <c r="AY172" s="2"/>
      <c r="AZ172" s="2">
        <v>1</v>
      </c>
      <c r="BA172" s="2">
        <v>1</v>
      </c>
      <c r="BB172" s="2">
        <v>1</v>
      </c>
      <c r="BC172" s="2">
        <v>1</v>
      </c>
      <c r="BD172" s="2" t="s">
        <v>3</v>
      </c>
      <c r="BE172" s="2" t="s">
        <v>3</v>
      </c>
      <c r="BF172" s="2" t="s">
        <v>3</v>
      </c>
      <c r="BG172" s="2" t="s">
        <v>3</v>
      </c>
      <c r="BH172" s="2">
        <v>3</v>
      </c>
      <c r="BI172" s="2">
        <v>1</v>
      </c>
      <c r="BJ172" s="2" t="s">
        <v>218</v>
      </c>
      <c r="BK172" s="2"/>
      <c r="BL172" s="2"/>
      <c r="BM172" s="2">
        <v>21</v>
      </c>
      <c r="BN172" s="2">
        <v>0</v>
      </c>
      <c r="BO172" s="2" t="s">
        <v>3</v>
      </c>
      <c r="BP172" s="2">
        <v>0</v>
      </c>
      <c r="BQ172" s="2">
        <v>30</v>
      </c>
      <c r="BR172" s="2">
        <v>0</v>
      </c>
      <c r="BS172" s="2">
        <v>1</v>
      </c>
      <c r="BT172" s="2">
        <v>1</v>
      </c>
      <c r="BU172" s="2">
        <v>1</v>
      </c>
      <c r="BV172" s="2">
        <v>1</v>
      </c>
      <c r="BW172" s="2">
        <v>1</v>
      </c>
      <c r="BX172" s="2">
        <v>1</v>
      </c>
      <c r="BY172" s="2" t="s">
        <v>3</v>
      </c>
      <c r="BZ172" s="2">
        <v>109</v>
      </c>
      <c r="CA172" s="2">
        <v>61</v>
      </c>
      <c r="CB172" s="2" t="s">
        <v>3</v>
      </c>
      <c r="CC172" s="2"/>
      <c r="CD172" s="2"/>
      <c r="CE172" s="2">
        <v>30</v>
      </c>
      <c r="CF172" s="2">
        <v>0</v>
      </c>
      <c r="CG172" s="2">
        <v>0</v>
      </c>
      <c r="CH172" s="2"/>
      <c r="CI172" s="2"/>
      <c r="CJ172" s="2"/>
      <c r="CK172" s="2"/>
      <c r="CL172" s="2"/>
      <c r="CM172" s="2">
        <v>0</v>
      </c>
      <c r="CN172" s="2" t="s">
        <v>3</v>
      </c>
      <c r="CO172" s="2">
        <v>0</v>
      </c>
      <c r="CP172" s="2">
        <f t="shared" si="229"/>
        <v>4.34</v>
      </c>
      <c r="CQ172" s="2">
        <f t="shared" si="230"/>
        <v>11.82</v>
      </c>
      <c r="CR172" s="2">
        <f t="shared" si="254"/>
        <v>0</v>
      </c>
      <c r="CS172" s="2">
        <f t="shared" si="232"/>
        <v>0</v>
      </c>
      <c r="CT172" s="2">
        <f t="shared" si="233"/>
        <v>0</v>
      </c>
      <c r="CU172" s="2">
        <f t="shared" si="234"/>
        <v>0</v>
      </c>
      <c r="CV172" s="2">
        <f t="shared" si="235"/>
        <v>0</v>
      </c>
      <c r="CW172" s="2">
        <f t="shared" si="236"/>
        <v>0</v>
      </c>
      <c r="CX172" s="2">
        <f t="shared" si="237"/>
        <v>0</v>
      </c>
      <c r="CY172" s="2">
        <f t="shared" si="238"/>
        <v>0</v>
      </c>
      <c r="CZ172" s="2">
        <f t="shared" si="239"/>
        <v>0</v>
      </c>
      <c r="DA172" s="2"/>
      <c r="DB172" s="2"/>
      <c r="DC172" s="2" t="s">
        <v>3</v>
      </c>
      <c r="DD172" s="2" t="s">
        <v>3</v>
      </c>
      <c r="DE172" s="2" t="s">
        <v>3</v>
      </c>
      <c r="DF172" s="2" t="s">
        <v>3</v>
      </c>
      <c r="DG172" s="2" t="s">
        <v>3</v>
      </c>
      <c r="DH172" s="2" t="s">
        <v>3</v>
      </c>
      <c r="DI172" s="2" t="s">
        <v>3</v>
      </c>
      <c r="DJ172" s="2" t="s">
        <v>3</v>
      </c>
      <c r="DK172" s="2" t="s">
        <v>3</v>
      </c>
      <c r="DL172" s="2" t="s">
        <v>3</v>
      </c>
      <c r="DM172" s="2" t="s">
        <v>3</v>
      </c>
      <c r="DN172" s="2">
        <v>0</v>
      </c>
      <c r="DO172" s="2">
        <v>0</v>
      </c>
      <c r="DP172" s="2">
        <v>1</v>
      </c>
      <c r="DQ172" s="2">
        <v>1</v>
      </c>
      <c r="DR172" s="2"/>
      <c r="DS172" s="2"/>
      <c r="DT172" s="2"/>
      <c r="DU172" s="2">
        <v>1010</v>
      </c>
      <c r="DV172" s="2" t="s">
        <v>39</v>
      </c>
      <c r="DW172" s="2" t="s">
        <v>39</v>
      </c>
      <c r="DX172" s="2">
        <v>1</v>
      </c>
      <c r="DY172" s="2"/>
      <c r="DZ172" s="2" t="s">
        <v>3</v>
      </c>
      <c r="EA172" s="2" t="s">
        <v>3</v>
      </c>
      <c r="EB172" s="2" t="s">
        <v>3</v>
      </c>
      <c r="EC172" s="2" t="s">
        <v>3</v>
      </c>
      <c r="ED172" s="2"/>
      <c r="EE172" s="2">
        <v>58807897</v>
      </c>
      <c r="EF172" s="2">
        <v>30</v>
      </c>
      <c r="EG172" s="2" t="s">
        <v>27</v>
      </c>
      <c r="EH172" s="2">
        <v>0</v>
      </c>
      <c r="EI172" s="2" t="s">
        <v>3</v>
      </c>
      <c r="EJ172" s="2">
        <v>1</v>
      </c>
      <c r="EK172" s="2">
        <v>21</v>
      </c>
      <c r="EL172" s="2" t="s">
        <v>28</v>
      </c>
      <c r="EM172" s="2" t="s">
        <v>29</v>
      </c>
      <c r="EN172" s="2"/>
      <c r="EO172" s="2" t="s">
        <v>3</v>
      </c>
      <c r="EP172" s="2"/>
      <c r="EQ172" s="2">
        <v>0</v>
      </c>
      <c r="ER172" s="2">
        <v>11.82</v>
      </c>
      <c r="ES172" s="2">
        <v>11.82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>
        <v>0</v>
      </c>
      <c r="FR172" s="2">
        <v>0</v>
      </c>
      <c r="FS172" s="2">
        <v>0</v>
      </c>
      <c r="FT172" s="2"/>
      <c r="FU172" s="2"/>
      <c r="FV172" s="2"/>
      <c r="FW172" s="2"/>
      <c r="FX172" s="2">
        <v>109</v>
      </c>
      <c r="FY172" s="2">
        <v>61</v>
      </c>
      <c r="FZ172" s="2"/>
      <c r="GA172" s="2" t="s">
        <v>3</v>
      </c>
      <c r="GB172" s="2"/>
      <c r="GC172" s="2"/>
      <c r="GD172" s="2">
        <v>1</v>
      </c>
      <c r="GE172" s="2"/>
      <c r="GF172" s="2">
        <v>726132467</v>
      </c>
      <c r="GG172" s="2">
        <v>2</v>
      </c>
      <c r="GH172" s="2">
        <v>1</v>
      </c>
      <c r="GI172" s="2">
        <v>-2</v>
      </c>
      <c r="GJ172" s="2">
        <v>0</v>
      </c>
      <c r="GK172" s="2">
        <v>0</v>
      </c>
      <c r="GL172" s="2">
        <f t="shared" si="240"/>
        <v>0</v>
      </c>
      <c r="GM172" s="2">
        <f t="shared" si="241"/>
        <v>4.34</v>
      </c>
      <c r="GN172" s="2">
        <f t="shared" si="242"/>
        <v>4.34</v>
      </c>
      <c r="GO172" s="2">
        <f t="shared" si="243"/>
        <v>0</v>
      </c>
      <c r="GP172" s="2">
        <f t="shared" si="244"/>
        <v>0</v>
      </c>
      <c r="GQ172" s="2"/>
      <c r="GR172" s="2">
        <v>0</v>
      </c>
      <c r="GS172" s="2">
        <v>3</v>
      </c>
      <c r="GT172" s="2">
        <v>0</v>
      </c>
      <c r="GU172" s="2" t="s">
        <v>3</v>
      </c>
      <c r="GV172" s="2">
        <f t="shared" si="245"/>
        <v>0</v>
      </c>
      <c r="GW172" s="2">
        <v>1</v>
      </c>
      <c r="GX172" s="2">
        <f t="shared" si="246"/>
        <v>0</v>
      </c>
      <c r="GY172" s="2"/>
      <c r="GZ172" s="2"/>
      <c r="HA172" s="2">
        <v>0</v>
      </c>
      <c r="HB172" s="2">
        <v>0</v>
      </c>
      <c r="HC172" s="2">
        <f t="shared" si="247"/>
        <v>0</v>
      </c>
      <c r="HD172" s="2"/>
      <c r="HE172" s="2" t="s">
        <v>3</v>
      </c>
      <c r="HF172" s="2" t="s">
        <v>3</v>
      </c>
      <c r="HG172" s="2"/>
      <c r="HH172" s="2"/>
      <c r="HI172" s="2"/>
      <c r="HJ172" s="2"/>
      <c r="HK172" s="2"/>
      <c r="HL172" s="2"/>
      <c r="HM172" s="2" t="s">
        <v>3</v>
      </c>
      <c r="HN172" s="2" t="s">
        <v>3</v>
      </c>
      <c r="HO172" s="2" t="s">
        <v>3</v>
      </c>
      <c r="HP172" s="2" t="s">
        <v>3</v>
      </c>
      <c r="HQ172" s="2" t="s">
        <v>3</v>
      </c>
      <c r="HR172" s="2"/>
      <c r="HS172" s="2">
        <v>0</v>
      </c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>
        <v>0</v>
      </c>
      <c r="IL172" s="2"/>
      <c r="IM172" s="2"/>
      <c r="IN172" s="2"/>
      <c r="IO172" s="2"/>
      <c r="IP172" s="2"/>
      <c r="IQ172" s="2"/>
      <c r="IR172" s="2"/>
      <c r="IS172" s="2"/>
      <c r="IT172" s="2"/>
      <c r="IU172" s="2"/>
    </row>
    <row r="173" spans="1:255" x14ac:dyDescent="0.2">
      <c r="A173">
        <v>18</v>
      </c>
      <c r="B173">
        <v>1</v>
      </c>
      <c r="C173">
        <v>488</v>
      </c>
      <c r="E173" t="s">
        <v>215</v>
      </c>
      <c r="F173" t="s">
        <v>216</v>
      </c>
      <c r="G173" t="s">
        <v>217</v>
      </c>
      <c r="H173" t="s">
        <v>39</v>
      </c>
      <c r="I173">
        <f>I161*J173</f>
        <v>0.36749999999999999</v>
      </c>
      <c r="J173">
        <v>1.05</v>
      </c>
      <c r="K173">
        <v>1.05</v>
      </c>
      <c r="O173">
        <f t="shared" si="210"/>
        <v>30.29</v>
      </c>
      <c r="P173">
        <f t="shared" si="211"/>
        <v>30.29</v>
      </c>
      <c r="Q173">
        <f t="shared" si="248"/>
        <v>0</v>
      </c>
      <c r="R173">
        <f t="shared" si="213"/>
        <v>0</v>
      </c>
      <c r="S173">
        <f t="shared" si="214"/>
        <v>0</v>
      </c>
      <c r="T173">
        <f t="shared" si="215"/>
        <v>0</v>
      </c>
      <c r="U173">
        <f t="shared" si="216"/>
        <v>0</v>
      </c>
      <c r="V173">
        <f t="shared" si="217"/>
        <v>0</v>
      </c>
      <c r="W173">
        <f t="shared" si="218"/>
        <v>0</v>
      </c>
      <c r="X173">
        <f t="shared" si="219"/>
        <v>0</v>
      </c>
      <c r="Y173">
        <f t="shared" si="220"/>
        <v>0</v>
      </c>
      <c r="AA173">
        <v>59204059</v>
      </c>
      <c r="AB173">
        <f t="shared" si="221"/>
        <v>11.82</v>
      </c>
      <c r="AC173">
        <f t="shared" si="209"/>
        <v>11.82</v>
      </c>
      <c r="AD173">
        <f t="shared" si="249"/>
        <v>0</v>
      </c>
      <c r="AE173">
        <f t="shared" si="250"/>
        <v>0</v>
      </c>
      <c r="AF173">
        <f t="shared" si="251"/>
        <v>0</v>
      </c>
      <c r="AG173">
        <f t="shared" si="225"/>
        <v>0</v>
      </c>
      <c r="AH173">
        <f t="shared" si="252"/>
        <v>0</v>
      </c>
      <c r="AI173">
        <f t="shared" si="253"/>
        <v>0</v>
      </c>
      <c r="AJ173">
        <f t="shared" si="228"/>
        <v>0</v>
      </c>
      <c r="AK173">
        <v>11.82</v>
      </c>
      <c r="AL173">
        <v>11.82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109</v>
      </c>
      <c r="AU173">
        <v>61</v>
      </c>
      <c r="AV173">
        <v>1</v>
      </c>
      <c r="AW173">
        <v>1</v>
      </c>
      <c r="AZ173">
        <v>1</v>
      </c>
      <c r="BA173">
        <v>1</v>
      </c>
      <c r="BB173">
        <v>1</v>
      </c>
      <c r="BC173">
        <v>6.98</v>
      </c>
      <c r="BD173" t="s">
        <v>3</v>
      </c>
      <c r="BE173" t="s">
        <v>3</v>
      </c>
      <c r="BF173" t="s">
        <v>3</v>
      </c>
      <c r="BG173" t="s">
        <v>3</v>
      </c>
      <c r="BH173">
        <v>3</v>
      </c>
      <c r="BI173">
        <v>1</v>
      </c>
      <c r="BJ173" t="s">
        <v>218</v>
      </c>
      <c r="BM173">
        <v>21</v>
      </c>
      <c r="BN173">
        <v>0</v>
      </c>
      <c r="BO173" t="s">
        <v>216</v>
      </c>
      <c r="BP173">
        <v>1</v>
      </c>
      <c r="BQ173">
        <v>30</v>
      </c>
      <c r="BR173">
        <v>0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 t="s">
        <v>3</v>
      </c>
      <c r="BZ173">
        <v>109</v>
      </c>
      <c r="CA173">
        <v>61</v>
      </c>
      <c r="CB173" t="s">
        <v>3</v>
      </c>
      <c r="CE173">
        <v>30</v>
      </c>
      <c r="CF173">
        <v>0</v>
      </c>
      <c r="CG173">
        <v>0</v>
      </c>
      <c r="CM173">
        <v>0</v>
      </c>
      <c r="CN173" t="s">
        <v>3</v>
      </c>
      <c r="CO173">
        <v>0</v>
      </c>
      <c r="CP173">
        <f t="shared" si="229"/>
        <v>30.29</v>
      </c>
      <c r="CQ173">
        <f t="shared" si="230"/>
        <v>82.5</v>
      </c>
      <c r="CR173">
        <f t="shared" si="254"/>
        <v>0</v>
      </c>
      <c r="CS173">
        <f t="shared" si="232"/>
        <v>0</v>
      </c>
      <c r="CT173">
        <f t="shared" si="233"/>
        <v>0</v>
      </c>
      <c r="CU173">
        <f t="shared" si="234"/>
        <v>0</v>
      </c>
      <c r="CV173">
        <f t="shared" si="235"/>
        <v>0</v>
      </c>
      <c r="CW173">
        <f t="shared" si="236"/>
        <v>0</v>
      </c>
      <c r="CX173">
        <f t="shared" si="237"/>
        <v>0</v>
      </c>
      <c r="CY173">
        <f t="shared" si="238"/>
        <v>0</v>
      </c>
      <c r="CZ173">
        <f t="shared" si="239"/>
        <v>0</v>
      </c>
      <c r="DC173" t="s">
        <v>3</v>
      </c>
      <c r="DD173" t="s">
        <v>3</v>
      </c>
      <c r="DE173" t="s">
        <v>3</v>
      </c>
      <c r="DF173" t="s">
        <v>3</v>
      </c>
      <c r="DG173" t="s">
        <v>3</v>
      </c>
      <c r="DH173" t="s">
        <v>3</v>
      </c>
      <c r="DI173" t="s">
        <v>3</v>
      </c>
      <c r="DJ173" t="s">
        <v>3</v>
      </c>
      <c r="DK173" t="s">
        <v>3</v>
      </c>
      <c r="DL173" t="s">
        <v>3</v>
      </c>
      <c r="DM173" t="s">
        <v>3</v>
      </c>
      <c r="DN173">
        <v>0</v>
      </c>
      <c r="DO173">
        <v>0</v>
      </c>
      <c r="DP173">
        <v>1</v>
      </c>
      <c r="DQ173">
        <v>1</v>
      </c>
      <c r="DU173">
        <v>1010</v>
      </c>
      <c r="DV173" t="s">
        <v>39</v>
      </c>
      <c r="DW173" t="s">
        <v>39</v>
      </c>
      <c r="DX173">
        <v>1</v>
      </c>
      <c r="DZ173" t="s">
        <v>3</v>
      </c>
      <c r="EA173" t="s">
        <v>3</v>
      </c>
      <c r="EB173" t="s">
        <v>3</v>
      </c>
      <c r="EC173" t="s">
        <v>3</v>
      </c>
      <c r="EE173">
        <v>58807897</v>
      </c>
      <c r="EF173">
        <v>30</v>
      </c>
      <c r="EG173" t="s">
        <v>27</v>
      </c>
      <c r="EH173">
        <v>0</v>
      </c>
      <c r="EI173" t="s">
        <v>3</v>
      </c>
      <c r="EJ173">
        <v>1</v>
      </c>
      <c r="EK173">
        <v>21</v>
      </c>
      <c r="EL173" t="s">
        <v>28</v>
      </c>
      <c r="EM173" t="s">
        <v>29</v>
      </c>
      <c r="EO173" t="s">
        <v>3</v>
      </c>
      <c r="EQ173">
        <v>0</v>
      </c>
      <c r="ER173">
        <v>11.82</v>
      </c>
      <c r="ES173">
        <v>11.82</v>
      </c>
      <c r="ET173">
        <v>0</v>
      </c>
      <c r="EU173">
        <v>0</v>
      </c>
      <c r="EV173">
        <v>0</v>
      </c>
      <c r="EW173">
        <v>0</v>
      </c>
      <c r="EX173">
        <v>0</v>
      </c>
      <c r="FQ173">
        <v>0</v>
      </c>
      <c r="FR173">
        <v>0</v>
      </c>
      <c r="FS173">
        <v>0</v>
      </c>
      <c r="FX173">
        <v>109</v>
      </c>
      <c r="FY173">
        <v>61</v>
      </c>
      <c r="GA173" t="s">
        <v>3</v>
      </c>
      <c r="GD173">
        <v>1</v>
      </c>
      <c r="GF173">
        <v>726132467</v>
      </c>
      <c r="GG173">
        <v>2</v>
      </c>
      <c r="GH173">
        <v>1</v>
      </c>
      <c r="GI173">
        <v>2</v>
      </c>
      <c r="GJ173">
        <v>0</v>
      </c>
      <c r="GK173">
        <v>0</v>
      </c>
      <c r="GL173">
        <f t="shared" si="240"/>
        <v>0</v>
      </c>
      <c r="GM173">
        <f t="shared" si="241"/>
        <v>30.29</v>
      </c>
      <c r="GN173">
        <f t="shared" si="242"/>
        <v>30.29</v>
      </c>
      <c r="GO173">
        <f t="shared" si="243"/>
        <v>0</v>
      </c>
      <c r="GP173">
        <f t="shared" si="244"/>
        <v>0</v>
      </c>
      <c r="GR173">
        <v>0</v>
      </c>
      <c r="GS173">
        <v>3</v>
      </c>
      <c r="GT173">
        <v>0</v>
      </c>
      <c r="GU173" t="s">
        <v>3</v>
      </c>
      <c r="GV173">
        <f t="shared" si="245"/>
        <v>0</v>
      </c>
      <c r="GW173">
        <v>1</v>
      </c>
      <c r="GX173">
        <f t="shared" si="246"/>
        <v>0</v>
      </c>
      <c r="HA173">
        <v>0</v>
      </c>
      <c r="HB173">
        <v>0</v>
      </c>
      <c r="HC173">
        <f t="shared" si="247"/>
        <v>0</v>
      </c>
      <c r="HE173" t="s">
        <v>3</v>
      </c>
      <c r="HF173" t="s">
        <v>3</v>
      </c>
      <c r="HM173" t="s">
        <v>3</v>
      </c>
      <c r="HN173" t="s">
        <v>3</v>
      </c>
      <c r="HO173" t="s">
        <v>3</v>
      </c>
      <c r="HP173" t="s">
        <v>3</v>
      </c>
      <c r="HQ173" t="s">
        <v>3</v>
      </c>
      <c r="HS173">
        <v>0</v>
      </c>
      <c r="IK173">
        <v>0</v>
      </c>
    </row>
    <row r="174" spans="1:255" x14ac:dyDescent="0.2">
      <c r="A174" s="2">
        <v>17</v>
      </c>
      <c r="B174" s="2">
        <v>1</v>
      </c>
      <c r="C174" s="2">
        <f>ROW(SmtRes!A490)</f>
        <v>490</v>
      </c>
      <c r="D174" s="2">
        <f>ROW(EtalonRes!A504)</f>
        <v>504</v>
      </c>
      <c r="E174" s="2" t="s">
        <v>219</v>
      </c>
      <c r="F174" s="2" t="s">
        <v>220</v>
      </c>
      <c r="G174" s="2" t="s">
        <v>221</v>
      </c>
      <c r="H174" s="2" t="s">
        <v>222</v>
      </c>
      <c r="I174" s="2">
        <f>ROUND(ROUND((2*15+3*12+2*20)/100,4),9)</f>
        <v>1.06</v>
      </c>
      <c r="J174" s="2">
        <v>0</v>
      </c>
      <c r="K174" s="2">
        <f>ROUND(ROUND((2*15+3*12+2*20)/100,4),9)</f>
        <v>1.06</v>
      </c>
      <c r="L174" s="2"/>
      <c r="M174" s="2"/>
      <c r="N174" s="2"/>
      <c r="O174" s="2">
        <f t="shared" si="210"/>
        <v>31.77</v>
      </c>
      <c r="P174" s="2">
        <f t="shared" si="211"/>
        <v>0</v>
      </c>
      <c r="Q174" s="2">
        <f>(ROUND((ROUND(((((ET174*1.25)*1.1))*AV174*I174),2)*BB174),2)+ROUND((ROUND(((AE174-(((EU174*1.25)*1.1)))*AV174*I174),2)*BS174),2))</f>
        <v>1.71</v>
      </c>
      <c r="R174" s="2">
        <f t="shared" si="213"/>
        <v>0</v>
      </c>
      <c r="S174" s="2">
        <f t="shared" si="214"/>
        <v>30.06</v>
      </c>
      <c r="T174" s="2">
        <f t="shared" si="215"/>
        <v>0</v>
      </c>
      <c r="U174" s="2">
        <f t="shared" si="216"/>
        <v>2.2319548680000003</v>
      </c>
      <c r="V174" s="2">
        <f t="shared" si="217"/>
        <v>0</v>
      </c>
      <c r="W174" s="2">
        <f t="shared" si="218"/>
        <v>0</v>
      </c>
      <c r="X174" s="2">
        <f t="shared" si="219"/>
        <v>32.770000000000003</v>
      </c>
      <c r="Y174" s="2">
        <f t="shared" si="220"/>
        <v>18.34</v>
      </c>
      <c r="Z174" s="2"/>
      <c r="AA174" s="2">
        <v>59204062</v>
      </c>
      <c r="AB174" s="2">
        <f t="shared" si="221"/>
        <v>28.090150000000001</v>
      </c>
      <c r="AC174" s="2">
        <f t="shared" si="209"/>
        <v>0</v>
      </c>
      <c r="AD174" s="2">
        <f>ROUND((((((ET174*1.25)*1.1))-(((EU174*1.25)*1.1)))+AE174),6)</f>
        <v>1.5125</v>
      </c>
      <c r="AE174" s="2">
        <f>ROUND((((EU174*1.25)*1.1)),6)</f>
        <v>0</v>
      </c>
      <c r="AF174" s="2">
        <f>ROUND((((EV174*1.15)*1.1)),6)</f>
        <v>26.577649999999998</v>
      </c>
      <c r="AG174" s="2">
        <f t="shared" si="225"/>
        <v>0</v>
      </c>
      <c r="AH174" s="2">
        <f>(((EW174*1.15)*1.1))</f>
        <v>1.9734</v>
      </c>
      <c r="AI174" s="2">
        <f>(((EX174*1.25)*1.1))</f>
        <v>0</v>
      </c>
      <c r="AJ174" s="2">
        <f t="shared" si="228"/>
        <v>0</v>
      </c>
      <c r="AK174" s="2">
        <v>22.11</v>
      </c>
      <c r="AL174" s="2">
        <v>0</v>
      </c>
      <c r="AM174" s="2">
        <v>1.1000000000000001</v>
      </c>
      <c r="AN174" s="2">
        <v>0</v>
      </c>
      <c r="AO174" s="2">
        <v>21.01</v>
      </c>
      <c r="AP174" s="2">
        <v>0</v>
      </c>
      <c r="AQ174" s="2">
        <v>1.56</v>
      </c>
      <c r="AR174" s="2">
        <v>0</v>
      </c>
      <c r="AS174" s="2">
        <v>0</v>
      </c>
      <c r="AT174" s="2">
        <v>109</v>
      </c>
      <c r="AU174" s="2">
        <v>61</v>
      </c>
      <c r="AV174" s="2">
        <v>1.0669999999999999</v>
      </c>
      <c r="AW174" s="2">
        <v>1</v>
      </c>
      <c r="AX174" s="2"/>
      <c r="AY174" s="2"/>
      <c r="AZ174" s="2">
        <v>1</v>
      </c>
      <c r="BA174" s="2">
        <v>1</v>
      </c>
      <c r="BB174" s="2">
        <v>1</v>
      </c>
      <c r="BC174" s="2">
        <v>1</v>
      </c>
      <c r="BD174" s="2" t="s">
        <v>3</v>
      </c>
      <c r="BE174" s="2" t="s">
        <v>3</v>
      </c>
      <c r="BF174" s="2" t="s">
        <v>3</v>
      </c>
      <c r="BG174" s="2" t="s">
        <v>3</v>
      </c>
      <c r="BH174" s="2">
        <v>0</v>
      </c>
      <c r="BI174" s="2">
        <v>1</v>
      </c>
      <c r="BJ174" s="2" t="s">
        <v>223</v>
      </c>
      <c r="BK174" s="2"/>
      <c r="BL174" s="2"/>
      <c r="BM174" s="2">
        <v>21</v>
      </c>
      <c r="BN174" s="2">
        <v>0</v>
      </c>
      <c r="BO174" s="2" t="s">
        <v>220</v>
      </c>
      <c r="BP174" s="2">
        <v>1</v>
      </c>
      <c r="BQ174" s="2">
        <v>30</v>
      </c>
      <c r="BR174" s="2">
        <v>0</v>
      </c>
      <c r="BS174" s="2">
        <v>1</v>
      </c>
      <c r="BT174" s="2">
        <v>1</v>
      </c>
      <c r="BU174" s="2">
        <v>1</v>
      </c>
      <c r="BV174" s="2">
        <v>1</v>
      </c>
      <c r="BW174" s="2">
        <v>1</v>
      </c>
      <c r="BX174" s="2">
        <v>1</v>
      </c>
      <c r="BY174" s="2" t="s">
        <v>3</v>
      </c>
      <c r="BZ174" s="2">
        <v>109</v>
      </c>
      <c r="CA174" s="2">
        <v>61</v>
      </c>
      <c r="CB174" s="2" t="s">
        <v>3</v>
      </c>
      <c r="CC174" s="2"/>
      <c r="CD174" s="2"/>
      <c r="CE174" s="2">
        <v>30</v>
      </c>
      <c r="CF174" s="2">
        <v>0</v>
      </c>
      <c r="CG174" s="2">
        <v>0</v>
      </c>
      <c r="CH174" s="2"/>
      <c r="CI174" s="2"/>
      <c r="CJ174" s="2"/>
      <c r="CK174" s="2"/>
      <c r="CL174" s="2"/>
      <c r="CM174" s="2">
        <v>0</v>
      </c>
      <c r="CN174" s="2" t="s">
        <v>1044</v>
      </c>
      <c r="CO174" s="2">
        <v>0</v>
      </c>
      <c r="CP174" s="2">
        <f t="shared" si="229"/>
        <v>31.77</v>
      </c>
      <c r="CQ174" s="2">
        <f t="shared" si="230"/>
        <v>0</v>
      </c>
      <c r="CR174" s="2">
        <f>(ROUND((ROUND(((((ET174*1.25)*1.1))*AV174*1),2)*BB174),2)+ROUND((ROUND(((AE174-(((EU174*1.25)*1.1)))*AV174*1),2)*BS174),2))</f>
        <v>1.61</v>
      </c>
      <c r="CS174" s="2">
        <f t="shared" si="232"/>
        <v>0</v>
      </c>
      <c r="CT174" s="2">
        <f t="shared" si="233"/>
        <v>28.36</v>
      </c>
      <c r="CU174" s="2">
        <f t="shared" si="234"/>
        <v>0</v>
      </c>
      <c r="CV174" s="2">
        <f t="shared" si="235"/>
        <v>2.1056178000000001</v>
      </c>
      <c r="CW174" s="2">
        <f t="shared" si="236"/>
        <v>0</v>
      </c>
      <c r="CX174" s="2">
        <f t="shared" si="237"/>
        <v>0</v>
      </c>
      <c r="CY174" s="2">
        <f t="shared" si="238"/>
        <v>32.7654</v>
      </c>
      <c r="CZ174" s="2">
        <f t="shared" si="239"/>
        <v>18.336599999999997</v>
      </c>
      <c r="DA174" s="2"/>
      <c r="DB174" s="2">
        <v>83</v>
      </c>
      <c r="DC174" s="2" t="s">
        <v>3</v>
      </c>
      <c r="DD174" s="2" t="s">
        <v>3</v>
      </c>
      <c r="DE174" s="2" t="s">
        <v>25</v>
      </c>
      <c r="DF174" s="2" t="s">
        <v>25</v>
      </c>
      <c r="DG174" s="2" t="s">
        <v>26</v>
      </c>
      <c r="DH174" s="2" t="s">
        <v>3</v>
      </c>
      <c r="DI174" s="2" t="s">
        <v>26</v>
      </c>
      <c r="DJ174" s="2" t="s">
        <v>25</v>
      </c>
      <c r="DK174" s="2" t="s">
        <v>3</v>
      </c>
      <c r="DL174" s="2" t="s">
        <v>3</v>
      </c>
      <c r="DM174" s="2" t="s">
        <v>3</v>
      </c>
      <c r="DN174" s="2">
        <v>0</v>
      </c>
      <c r="DO174" s="2">
        <v>0</v>
      </c>
      <c r="DP174" s="2">
        <v>1</v>
      </c>
      <c r="DQ174" s="2">
        <v>1</v>
      </c>
      <c r="DR174" s="2"/>
      <c r="DS174" s="2"/>
      <c r="DT174" s="2"/>
      <c r="DU174" s="2">
        <v>30517203</v>
      </c>
      <c r="DV174" s="2" t="s">
        <v>222</v>
      </c>
      <c r="DW174" s="2" t="s">
        <v>222</v>
      </c>
      <c r="DX174" s="2">
        <v>1</v>
      </c>
      <c r="DY174" s="2"/>
      <c r="DZ174" s="2" t="s">
        <v>3</v>
      </c>
      <c r="EA174" s="2" t="s">
        <v>3</v>
      </c>
      <c r="EB174" s="2" t="s">
        <v>3</v>
      </c>
      <c r="EC174" s="2" t="s">
        <v>3</v>
      </c>
      <c r="ED174" s="2"/>
      <c r="EE174" s="2">
        <v>58807897</v>
      </c>
      <c r="EF174" s="2">
        <v>30</v>
      </c>
      <c r="EG174" s="2" t="s">
        <v>27</v>
      </c>
      <c r="EH174" s="2">
        <v>0</v>
      </c>
      <c r="EI174" s="2" t="s">
        <v>3</v>
      </c>
      <c r="EJ174" s="2">
        <v>1</v>
      </c>
      <c r="EK174" s="2">
        <v>21</v>
      </c>
      <c r="EL174" s="2" t="s">
        <v>28</v>
      </c>
      <c r="EM174" s="2" t="s">
        <v>29</v>
      </c>
      <c r="EN174" s="2"/>
      <c r="EO174" s="2" t="s">
        <v>30</v>
      </c>
      <c r="EP174" s="2"/>
      <c r="EQ174" s="2">
        <v>0</v>
      </c>
      <c r="ER174" s="2">
        <v>22.11</v>
      </c>
      <c r="ES174" s="2">
        <v>0</v>
      </c>
      <c r="ET174" s="2">
        <v>1.1000000000000001</v>
      </c>
      <c r="EU174" s="2">
        <v>0</v>
      </c>
      <c r="EV174" s="2">
        <v>21.01</v>
      </c>
      <c r="EW174" s="2">
        <v>1.56</v>
      </c>
      <c r="EX174" s="2">
        <v>0</v>
      </c>
      <c r="EY174" s="2">
        <v>0</v>
      </c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>
        <v>0</v>
      </c>
      <c r="FR174" s="2">
        <v>0</v>
      </c>
      <c r="FS174" s="2">
        <v>0</v>
      </c>
      <c r="FT174" s="2"/>
      <c r="FU174" s="2"/>
      <c r="FV174" s="2"/>
      <c r="FW174" s="2"/>
      <c r="FX174" s="2">
        <v>109</v>
      </c>
      <c r="FY174" s="2">
        <v>61</v>
      </c>
      <c r="FZ174" s="2"/>
      <c r="GA174" s="2" t="s">
        <v>3</v>
      </c>
      <c r="GB174" s="2"/>
      <c r="GC174" s="2"/>
      <c r="GD174" s="2">
        <v>1</v>
      </c>
      <c r="GE174" s="2"/>
      <c r="GF174" s="2">
        <v>1328658972</v>
      </c>
      <c r="GG174" s="2">
        <v>2</v>
      </c>
      <c r="GH174" s="2">
        <v>1</v>
      </c>
      <c r="GI174" s="2">
        <v>2</v>
      </c>
      <c r="GJ174" s="2">
        <v>0</v>
      </c>
      <c r="GK174" s="2">
        <v>0</v>
      </c>
      <c r="GL174" s="2">
        <f t="shared" si="240"/>
        <v>0</v>
      </c>
      <c r="GM174" s="2">
        <f t="shared" si="241"/>
        <v>82.88</v>
      </c>
      <c r="GN174" s="2">
        <f t="shared" si="242"/>
        <v>82.88</v>
      </c>
      <c r="GO174" s="2">
        <f t="shared" si="243"/>
        <v>0</v>
      </c>
      <c r="GP174" s="2">
        <f t="shared" si="244"/>
        <v>0</v>
      </c>
      <c r="GQ174" s="2"/>
      <c r="GR174" s="2">
        <v>0</v>
      </c>
      <c r="GS174" s="2">
        <v>3</v>
      </c>
      <c r="GT174" s="2">
        <v>0</v>
      </c>
      <c r="GU174" s="2" t="s">
        <v>3</v>
      </c>
      <c r="GV174" s="2">
        <f t="shared" si="245"/>
        <v>0</v>
      </c>
      <c r="GW174" s="2">
        <v>1</v>
      </c>
      <c r="GX174" s="2">
        <f t="shared" si="246"/>
        <v>0</v>
      </c>
      <c r="GY174" s="2"/>
      <c r="GZ174" s="2"/>
      <c r="HA174" s="2">
        <v>0</v>
      </c>
      <c r="HB174" s="2">
        <v>0</v>
      </c>
      <c r="HC174" s="2">
        <f t="shared" si="247"/>
        <v>0</v>
      </c>
      <c r="HD174" s="2"/>
      <c r="HE174" s="2" t="s">
        <v>3</v>
      </c>
      <c r="HF174" s="2" t="s">
        <v>3</v>
      </c>
      <c r="HG174" s="2"/>
      <c r="HH174" s="2"/>
      <c r="HI174" s="2"/>
      <c r="HJ174" s="2"/>
      <c r="HK174" s="2"/>
      <c r="HL174" s="2"/>
      <c r="HM174" s="2" t="s">
        <v>3</v>
      </c>
      <c r="HN174" s="2" t="s">
        <v>3</v>
      </c>
      <c r="HO174" s="2" t="s">
        <v>3</v>
      </c>
      <c r="HP174" s="2" t="s">
        <v>3</v>
      </c>
      <c r="HQ174" s="2" t="s">
        <v>3</v>
      </c>
      <c r="HR174" s="2"/>
      <c r="HS174" s="2">
        <v>0</v>
      </c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>
        <v>0</v>
      </c>
      <c r="IL174" s="2"/>
      <c r="IM174" s="2"/>
      <c r="IN174" s="2"/>
      <c r="IO174" s="2"/>
      <c r="IP174" s="2"/>
      <c r="IQ174" s="2"/>
      <c r="IR174" s="2"/>
      <c r="IS174" s="2"/>
      <c r="IT174" s="2"/>
      <c r="IU174" s="2"/>
    </row>
    <row r="175" spans="1:255" x14ac:dyDescent="0.2">
      <c r="A175">
        <v>17</v>
      </c>
      <c r="B175">
        <v>1</v>
      </c>
      <c r="C175">
        <f>ROW(SmtRes!A492)</f>
        <v>492</v>
      </c>
      <c r="D175">
        <f>ROW(EtalonRes!A506)</f>
        <v>506</v>
      </c>
      <c r="E175" t="s">
        <v>219</v>
      </c>
      <c r="F175" t="s">
        <v>220</v>
      </c>
      <c r="G175" t="s">
        <v>221</v>
      </c>
      <c r="H175" t="s">
        <v>222</v>
      </c>
      <c r="I175">
        <f>ROUND(ROUND((2*15+3*12+2*20)/100,4),9)</f>
        <v>1.06</v>
      </c>
      <c r="J175">
        <v>0</v>
      </c>
      <c r="K175">
        <f>ROUND(ROUND((2*15+3*12+2*20)/100,4),9)</f>
        <v>1.06</v>
      </c>
      <c r="O175">
        <f t="shared" si="210"/>
        <v>1671.54</v>
      </c>
      <c r="P175">
        <f t="shared" si="211"/>
        <v>0</v>
      </c>
      <c r="Q175">
        <f>(ROUND((ROUND(((((ET175*1.25)*1.1))*AV175*I175),2)*BB175),2)+ROUND((ROUND(((AE175-(((EU175*1.25)*1.1)))*AV175*I175),2)*BS175),2))</f>
        <v>18.54</v>
      </c>
      <c r="R175">
        <f t="shared" si="213"/>
        <v>0</v>
      </c>
      <c r="S175">
        <f t="shared" si="214"/>
        <v>1653</v>
      </c>
      <c r="T175">
        <f t="shared" si="215"/>
        <v>0</v>
      </c>
      <c r="U175">
        <f t="shared" si="216"/>
        <v>2.2319548680000003</v>
      </c>
      <c r="V175">
        <f t="shared" si="217"/>
        <v>0</v>
      </c>
      <c r="W175">
        <f t="shared" si="218"/>
        <v>0</v>
      </c>
      <c r="X175">
        <f t="shared" si="219"/>
        <v>1801.77</v>
      </c>
      <c r="Y175">
        <f t="shared" si="220"/>
        <v>1008.33</v>
      </c>
      <c r="AA175">
        <v>59204059</v>
      </c>
      <c r="AB175">
        <f t="shared" si="221"/>
        <v>28.090150000000001</v>
      </c>
      <c r="AC175">
        <f t="shared" si="209"/>
        <v>0</v>
      </c>
      <c r="AD175">
        <f>ROUND((((((ET175*1.25)*1.1))-(((EU175*1.25)*1.1)))+AE175),6)</f>
        <v>1.5125</v>
      </c>
      <c r="AE175">
        <f>ROUND((((EU175*1.25)*1.1)),6)</f>
        <v>0</v>
      </c>
      <c r="AF175">
        <f>ROUND((((EV175*1.15)*1.1)),6)</f>
        <v>26.577649999999998</v>
      </c>
      <c r="AG175">
        <f t="shared" si="225"/>
        <v>0</v>
      </c>
      <c r="AH175">
        <f>(((EW175*1.15)*1.1))</f>
        <v>1.9734</v>
      </c>
      <c r="AI175">
        <f>(((EX175*1.25)*1.1))</f>
        <v>0</v>
      </c>
      <c r="AJ175">
        <f t="shared" si="228"/>
        <v>0</v>
      </c>
      <c r="AK175">
        <v>22.11</v>
      </c>
      <c r="AL175">
        <v>0</v>
      </c>
      <c r="AM175">
        <v>1.1000000000000001</v>
      </c>
      <c r="AN175">
        <v>0</v>
      </c>
      <c r="AO175">
        <v>21.01</v>
      </c>
      <c r="AP175">
        <v>0</v>
      </c>
      <c r="AQ175">
        <v>1.56</v>
      </c>
      <c r="AR175">
        <v>0</v>
      </c>
      <c r="AS175">
        <v>0</v>
      </c>
      <c r="AT175">
        <v>109</v>
      </c>
      <c r="AU175">
        <v>61</v>
      </c>
      <c r="AV175">
        <v>1.0669999999999999</v>
      </c>
      <c r="AW175">
        <v>1</v>
      </c>
      <c r="AZ175">
        <v>1</v>
      </c>
      <c r="BA175">
        <v>54.99</v>
      </c>
      <c r="BB175">
        <v>10.84</v>
      </c>
      <c r="BC175">
        <v>1</v>
      </c>
      <c r="BD175" t="s">
        <v>3</v>
      </c>
      <c r="BE175" t="s">
        <v>3</v>
      </c>
      <c r="BF175" t="s">
        <v>3</v>
      </c>
      <c r="BG175" t="s">
        <v>3</v>
      </c>
      <c r="BH175">
        <v>0</v>
      </c>
      <c r="BI175">
        <v>1</v>
      </c>
      <c r="BJ175" t="s">
        <v>223</v>
      </c>
      <c r="BM175">
        <v>21</v>
      </c>
      <c r="BN175">
        <v>0</v>
      </c>
      <c r="BO175" t="s">
        <v>220</v>
      </c>
      <c r="BP175">
        <v>1</v>
      </c>
      <c r="BQ175">
        <v>30</v>
      </c>
      <c r="BR175">
        <v>0</v>
      </c>
      <c r="BS175">
        <v>54.99</v>
      </c>
      <c r="BT175">
        <v>1</v>
      </c>
      <c r="BU175">
        <v>1</v>
      </c>
      <c r="BV175">
        <v>1</v>
      </c>
      <c r="BW175">
        <v>1</v>
      </c>
      <c r="BX175">
        <v>1</v>
      </c>
      <c r="BY175" t="s">
        <v>3</v>
      </c>
      <c r="BZ175">
        <v>109</v>
      </c>
      <c r="CA175">
        <v>61</v>
      </c>
      <c r="CB175" t="s">
        <v>3</v>
      </c>
      <c r="CE175">
        <v>30</v>
      </c>
      <c r="CF175">
        <v>0</v>
      </c>
      <c r="CG175">
        <v>0</v>
      </c>
      <c r="CM175">
        <v>0</v>
      </c>
      <c r="CN175" t="s">
        <v>1044</v>
      </c>
      <c r="CO175">
        <v>0</v>
      </c>
      <c r="CP175">
        <f t="shared" si="229"/>
        <v>1671.54</v>
      </c>
      <c r="CQ175">
        <f t="shared" si="230"/>
        <v>0</v>
      </c>
      <c r="CR175">
        <f>(ROUND((ROUND(((((ET175*1.25)*1.1))*AV175*1),2)*BB175),2)+ROUND((ROUND(((AE175-(((EU175*1.25)*1.1)))*AV175*1),2)*BS175),2))</f>
        <v>17.45</v>
      </c>
      <c r="CS175">
        <f t="shared" si="232"/>
        <v>0</v>
      </c>
      <c r="CT175">
        <f t="shared" si="233"/>
        <v>1559.52</v>
      </c>
      <c r="CU175">
        <f t="shared" si="234"/>
        <v>0</v>
      </c>
      <c r="CV175">
        <f t="shared" si="235"/>
        <v>2.1056178000000001</v>
      </c>
      <c r="CW175">
        <f t="shared" si="236"/>
        <v>0</v>
      </c>
      <c r="CX175">
        <f t="shared" si="237"/>
        <v>0</v>
      </c>
      <c r="CY175">
        <f t="shared" si="238"/>
        <v>1801.77</v>
      </c>
      <c r="CZ175">
        <f t="shared" si="239"/>
        <v>1008.33</v>
      </c>
      <c r="DB175">
        <v>85</v>
      </c>
      <c r="DC175" t="s">
        <v>3</v>
      </c>
      <c r="DD175" t="s">
        <v>3</v>
      </c>
      <c r="DE175" t="s">
        <v>25</v>
      </c>
      <c r="DF175" t="s">
        <v>25</v>
      </c>
      <c r="DG175" t="s">
        <v>26</v>
      </c>
      <c r="DH175" t="s">
        <v>3</v>
      </c>
      <c r="DI175" t="s">
        <v>26</v>
      </c>
      <c r="DJ175" t="s">
        <v>25</v>
      </c>
      <c r="DK175" t="s">
        <v>3</v>
      </c>
      <c r="DL175" t="s">
        <v>3</v>
      </c>
      <c r="DM175" t="s">
        <v>3</v>
      </c>
      <c r="DN175">
        <v>0</v>
      </c>
      <c r="DO175">
        <v>0</v>
      </c>
      <c r="DP175">
        <v>1</v>
      </c>
      <c r="DQ175">
        <v>1</v>
      </c>
      <c r="DU175">
        <v>30517203</v>
      </c>
      <c r="DV175" t="s">
        <v>222</v>
      </c>
      <c r="DW175" t="s">
        <v>222</v>
      </c>
      <c r="DX175">
        <v>1</v>
      </c>
      <c r="DZ175" t="s">
        <v>3</v>
      </c>
      <c r="EA175" t="s">
        <v>3</v>
      </c>
      <c r="EB175" t="s">
        <v>3</v>
      </c>
      <c r="EC175" t="s">
        <v>3</v>
      </c>
      <c r="EE175">
        <v>58807897</v>
      </c>
      <c r="EF175">
        <v>30</v>
      </c>
      <c r="EG175" t="s">
        <v>27</v>
      </c>
      <c r="EH175">
        <v>0</v>
      </c>
      <c r="EI175" t="s">
        <v>3</v>
      </c>
      <c r="EJ175">
        <v>1</v>
      </c>
      <c r="EK175">
        <v>21</v>
      </c>
      <c r="EL175" t="s">
        <v>28</v>
      </c>
      <c r="EM175" t="s">
        <v>29</v>
      </c>
      <c r="EO175" t="s">
        <v>30</v>
      </c>
      <c r="EQ175">
        <v>0</v>
      </c>
      <c r="ER175">
        <v>22.11</v>
      </c>
      <c r="ES175">
        <v>0</v>
      </c>
      <c r="ET175">
        <v>1.1000000000000001</v>
      </c>
      <c r="EU175">
        <v>0</v>
      </c>
      <c r="EV175">
        <v>21.01</v>
      </c>
      <c r="EW175">
        <v>1.56</v>
      </c>
      <c r="EX175">
        <v>0</v>
      </c>
      <c r="EY175">
        <v>0</v>
      </c>
      <c r="FQ175">
        <v>0</v>
      </c>
      <c r="FR175">
        <v>0</v>
      </c>
      <c r="FS175">
        <v>0</v>
      </c>
      <c r="FX175">
        <v>109</v>
      </c>
      <c r="FY175">
        <v>61</v>
      </c>
      <c r="GA175" t="s">
        <v>3</v>
      </c>
      <c r="GD175">
        <v>1</v>
      </c>
      <c r="GF175">
        <v>1328658972</v>
      </c>
      <c r="GG175">
        <v>2</v>
      </c>
      <c r="GH175">
        <v>1</v>
      </c>
      <c r="GI175">
        <v>2</v>
      </c>
      <c r="GJ175">
        <v>0</v>
      </c>
      <c r="GK175">
        <v>0</v>
      </c>
      <c r="GL175">
        <f t="shared" si="240"/>
        <v>0</v>
      </c>
      <c r="GM175">
        <f t="shared" si="241"/>
        <v>4481.6400000000003</v>
      </c>
      <c r="GN175">
        <f t="shared" si="242"/>
        <v>4481.6400000000003</v>
      </c>
      <c r="GO175">
        <f t="shared" si="243"/>
        <v>0</v>
      </c>
      <c r="GP175">
        <f t="shared" si="244"/>
        <v>0</v>
      </c>
      <c r="GR175">
        <v>0</v>
      </c>
      <c r="GS175">
        <v>3</v>
      </c>
      <c r="GT175">
        <v>0</v>
      </c>
      <c r="GU175" t="s">
        <v>3</v>
      </c>
      <c r="GV175">
        <f t="shared" si="245"/>
        <v>0</v>
      </c>
      <c r="GW175">
        <v>1</v>
      </c>
      <c r="GX175">
        <f t="shared" si="246"/>
        <v>0</v>
      </c>
      <c r="HA175">
        <v>0</v>
      </c>
      <c r="HB175">
        <v>0</v>
      </c>
      <c r="HC175">
        <f t="shared" si="247"/>
        <v>0</v>
      </c>
      <c r="HE175" t="s">
        <v>3</v>
      </c>
      <c r="HF175" t="s">
        <v>3</v>
      </c>
      <c r="HM175" t="s">
        <v>3</v>
      </c>
      <c r="HN175" t="s">
        <v>3</v>
      </c>
      <c r="HO175" t="s">
        <v>3</v>
      </c>
      <c r="HP175" t="s">
        <v>3</v>
      </c>
      <c r="HQ175" t="s">
        <v>3</v>
      </c>
      <c r="HS175">
        <v>0</v>
      </c>
      <c r="IK175">
        <v>0</v>
      </c>
    </row>
    <row r="176" spans="1:255" x14ac:dyDescent="0.2">
      <c r="A176" s="2">
        <v>19</v>
      </c>
      <c r="B176" s="2">
        <v>1</v>
      </c>
      <c r="C176" s="2"/>
      <c r="D176" s="2"/>
      <c r="E176" s="2"/>
      <c r="F176" s="2" t="s">
        <v>3</v>
      </c>
      <c r="G176" s="2" t="s">
        <v>224</v>
      </c>
      <c r="H176" s="2" t="s">
        <v>3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>
        <v>1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>
        <v>0</v>
      </c>
      <c r="IL176" s="2"/>
      <c r="IM176" s="2"/>
      <c r="IN176" s="2"/>
      <c r="IO176" s="2"/>
      <c r="IP176" s="2"/>
      <c r="IQ176" s="2"/>
      <c r="IR176" s="2"/>
      <c r="IS176" s="2"/>
      <c r="IT176" s="2"/>
      <c r="IU176" s="2"/>
    </row>
    <row r="177" spans="1:255" x14ac:dyDescent="0.2">
      <c r="A177" s="2">
        <v>17</v>
      </c>
      <c r="B177" s="2">
        <v>1</v>
      </c>
      <c r="C177" s="2">
        <f>ROW(SmtRes!A500)</f>
        <v>500</v>
      </c>
      <c r="D177" s="2">
        <f>ROW(EtalonRes!A514)</f>
        <v>514</v>
      </c>
      <c r="E177" s="2" t="s">
        <v>225</v>
      </c>
      <c r="F177" s="2" t="s">
        <v>226</v>
      </c>
      <c r="G177" s="2" t="s">
        <v>227</v>
      </c>
      <c r="H177" s="2" t="s">
        <v>228</v>
      </c>
      <c r="I177" s="2">
        <f>ROUND(ROUND(1,4),9)</f>
        <v>1</v>
      </c>
      <c r="J177" s="2">
        <v>0</v>
      </c>
      <c r="K177" s="2">
        <f>ROUND(ROUND(1,4),9)</f>
        <v>1</v>
      </c>
      <c r="L177" s="2"/>
      <c r="M177" s="2"/>
      <c r="N177" s="2"/>
      <c r="O177" s="2">
        <f t="shared" ref="O177:O208" si="255">ROUND(CP177,2)</f>
        <v>92.95</v>
      </c>
      <c r="P177" s="2">
        <f t="shared" ref="P177:P208" si="256">ROUND((ROUND((AC177*AW177*I177),2)*BC177),2)</f>
        <v>42.18</v>
      </c>
      <c r="Q177" s="2">
        <f>(ROUND((ROUND(((((ET177*1.25)*1.1))*AV177*I177),2)*BB177),2)+ROUND((ROUND(((AE177-(((EU177*1.25)*1.1)))*AV177*I177),2)*BS177),2))</f>
        <v>9.01</v>
      </c>
      <c r="R177" s="2">
        <f t="shared" ref="R177:R208" si="257">ROUND((ROUND((AE177*AV177*I177),2)*BS177),2)</f>
        <v>0.37</v>
      </c>
      <c r="S177" s="2">
        <f t="shared" ref="S177:S208" si="258">ROUND((ROUND((AF177*AV177*I177),2)*BA177),2)</f>
        <v>41.76</v>
      </c>
      <c r="T177" s="2">
        <f t="shared" ref="T177:T208" si="259">ROUND(CU177*I177,2)</f>
        <v>0</v>
      </c>
      <c r="U177" s="2">
        <f t="shared" ref="U177:U208" si="260">CV177*I177</f>
        <v>3.509363</v>
      </c>
      <c r="V177" s="2">
        <f t="shared" ref="V177:V208" si="261">CW177*I177</f>
        <v>0</v>
      </c>
      <c r="W177" s="2">
        <f t="shared" ref="W177:W208" si="262">ROUND(CX177*I177,2)</f>
        <v>0</v>
      </c>
      <c r="X177" s="2">
        <f t="shared" ref="X177:X208" si="263">ROUND(CY177,2)</f>
        <v>45.92</v>
      </c>
      <c r="Y177" s="2">
        <f t="shared" ref="Y177:Y208" si="264">ROUND(CZ177,2)</f>
        <v>25.7</v>
      </c>
      <c r="Z177" s="2"/>
      <c r="AA177" s="2">
        <v>59204062</v>
      </c>
      <c r="AB177" s="2">
        <f t="shared" ref="AB177:AB208" si="265">ROUND((AC177+AD177+AF177),6)</f>
        <v>89.761600000000001</v>
      </c>
      <c r="AC177" s="2">
        <f t="shared" ref="AC177:AC198" si="266">ROUND((ES177),6)</f>
        <v>42.18</v>
      </c>
      <c r="AD177" s="2">
        <f>ROUND((((((ET177*1.25)*1.1))-(((EU177*1.25)*1.1)))+AE177),6)</f>
        <v>8.4425000000000008</v>
      </c>
      <c r="AE177" s="2">
        <f>ROUND((((EU177*1.25)*1.1)),6)</f>
        <v>0.34375</v>
      </c>
      <c r="AF177" s="2">
        <f>ROUND((((EV177*1.15)*1.1)),6)</f>
        <v>39.139099999999999</v>
      </c>
      <c r="AG177" s="2">
        <f t="shared" ref="AG177:AG208" si="267">ROUND((AP177),6)</f>
        <v>0</v>
      </c>
      <c r="AH177" s="2">
        <f>(((EW177*1.15)*1.1))</f>
        <v>3.2890000000000001</v>
      </c>
      <c r="AI177" s="2">
        <f>(((EX177*1.25)*1.1))</f>
        <v>0</v>
      </c>
      <c r="AJ177" s="2">
        <f t="shared" ref="AJ177:AJ208" si="268">(AS177)</f>
        <v>0</v>
      </c>
      <c r="AK177" s="2">
        <v>79.260000000000005</v>
      </c>
      <c r="AL177" s="2">
        <v>42.18</v>
      </c>
      <c r="AM177" s="2">
        <v>6.14</v>
      </c>
      <c r="AN177" s="2">
        <v>0.25</v>
      </c>
      <c r="AO177" s="2">
        <v>30.94</v>
      </c>
      <c r="AP177" s="2">
        <v>0</v>
      </c>
      <c r="AQ177" s="2">
        <v>2.6</v>
      </c>
      <c r="AR177" s="2">
        <v>0</v>
      </c>
      <c r="AS177" s="2">
        <v>0</v>
      </c>
      <c r="AT177" s="2">
        <v>109</v>
      </c>
      <c r="AU177" s="2">
        <v>61</v>
      </c>
      <c r="AV177" s="2">
        <v>1.0669999999999999</v>
      </c>
      <c r="AW177" s="2">
        <v>1</v>
      </c>
      <c r="AX177" s="2"/>
      <c r="AY177" s="2"/>
      <c r="AZ177" s="2">
        <v>1</v>
      </c>
      <c r="BA177" s="2">
        <v>1</v>
      </c>
      <c r="BB177" s="2">
        <v>1</v>
      </c>
      <c r="BC177" s="2">
        <v>1</v>
      </c>
      <c r="BD177" s="2" t="s">
        <v>3</v>
      </c>
      <c r="BE177" s="2" t="s">
        <v>3</v>
      </c>
      <c r="BF177" s="2" t="s">
        <v>3</v>
      </c>
      <c r="BG177" s="2" t="s">
        <v>3</v>
      </c>
      <c r="BH177" s="2">
        <v>0</v>
      </c>
      <c r="BI177" s="2">
        <v>1</v>
      </c>
      <c r="BJ177" s="2" t="s">
        <v>229</v>
      </c>
      <c r="BK177" s="2"/>
      <c r="BL177" s="2"/>
      <c r="BM177" s="2">
        <v>21</v>
      </c>
      <c r="BN177" s="2">
        <v>0</v>
      </c>
      <c r="BO177" s="2" t="s">
        <v>226</v>
      </c>
      <c r="BP177" s="2">
        <v>1</v>
      </c>
      <c r="BQ177" s="2">
        <v>30</v>
      </c>
      <c r="BR177" s="2">
        <v>0</v>
      </c>
      <c r="BS177" s="2">
        <v>1</v>
      </c>
      <c r="BT177" s="2">
        <v>1</v>
      </c>
      <c r="BU177" s="2">
        <v>1</v>
      </c>
      <c r="BV177" s="2">
        <v>1</v>
      </c>
      <c r="BW177" s="2">
        <v>1</v>
      </c>
      <c r="BX177" s="2">
        <v>1</v>
      </c>
      <c r="BY177" s="2" t="s">
        <v>3</v>
      </c>
      <c r="BZ177" s="2">
        <v>109</v>
      </c>
      <c r="CA177" s="2">
        <v>61</v>
      </c>
      <c r="CB177" s="2" t="s">
        <v>3</v>
      </c>
      <c r="CC177" s="2"/>
      <c r="CD177" s="2"/>
      <c r="CE177" s="2">
        <v>30</v>
      </c>
      <c r="CF177" s="2">
        <v>0</v>
      </c>
      <c r="CG177" s="2">
        <v>0</v>
      </c>
      <c r="CH177" s="2"/>
      <c r="CI177" s="2"/>
      <c r="CJ177" s="2"/>
      <c r="CK177" s="2"/>
      <c r="CL177" s="2"/>
      <c r="CM177" s="2">
        <v>0</v>
      </c>
      <c r="CN177" s="2" t="s">
        <v>1044</v>
      </c>
      <c r="CO177" s="2">
        <v>0</v>
      </c>
      <c r="CP177" s="2">
        <f t="shared" ref="CP177:CP208" si="269">(P177+Q177+S177)</f>
        <v>92.949999999999989</v>
      </c>
      <c r="CQ177" s="2">
        <f t="shared" ref="CQ177:CQ208" si="270">ROUND((ROUND((AC177*AW177*1),2)*BC177),2)</f>
        <v>42.18</v>
      </c>
      <c r="CR177" s="2">
        <f>(ROUND((ROUND(((((ET177*1.25)*1.1))*AV177*1),2)*BB177),2)+ROUND((ROUND(((AE177-(((EU177*1.25)*1.1)))*AV177*1),2)*BS177),2))</f>
        <v>9.01</v>
      </c>
      <c r="CS177" s="2">
        <f t="shared" ref="CS177:CS208" si="271">ROUND((ROUND((AE177*AV177*1),2)*BS177),2)</f>
        <v>0.37</v>
      </c>
      <c r="CT177" s="2">
        <f t="shared" ref="CT177:CT208" si="272">ROUND((ROUND((AF177*AV177*1),2)*BA177),2)</f>
        <v>41.76</v>
      </c>
      <c r="CU177" s="2">
        <f t="shared" ref="CU177:CU208" si="273">AG177</f>
        <v>0</v>
      </c>
      <c r="CV177" s="2">
        <f t="shared" ref="CV177:CV208" si="274">(AH177*AV177)</f>
        <v>3.509363</v>
      </c>
      <c r="CW177" s="2">
        <f t="shared" ref="CW177:CW208" si="275">AI177</f>
        <v>0</v>
      </c>
      <c r="CX177" s="2">
        <f t="shared" ref="CX177:CX208" si="276">AJ177</f>
        <v>0</v>
      </c>
      <c r="CY177" s="2">
        <f t="shared" ref="CY177:CY208" si="277">(((S177+R177)*AT177)/100)</f>
        <v>45.921699999999994</v>
      </c>
      <c r="CZ177" s="2">
        <f t="shared" ref="CZ177:CZ208" si="278">(((S177+R177)*AU177)/100)</f>
        <v>25.699299999999997</v>
      </c>
      <c r="DA177" s="2"/>
      <c r="DB177" s="2">
        <v>87</v>
      </c>
      <c r="DC177" s="2" t="s">
        <v>3</v>
      </c>
      <c r="DD177" s="2" t="s">
        <v>3</v>
      </c>
      <c r="DE177" s="2" t="s">
        <v>25</v>
      </c>
      <c r="DF177" s="2" t="s">
        <v>25</v>
      </c>
      <c r="DG177" s="2" t="s">
        <v>26</v>
      </c>
      <c r="DH177" s="2" t="s">
        <v>3</v>
      </c>
      <c r="DI177" s="2" t="s">
        <v>26</v>
      </c>
      <c r="DJ177" s="2" t="s">
        <v>25</v>
      </c>
      <c r="DK177" s="2" t="s">
        <v>3</v>
      </c>
      <c r="DL177" s="2" t="s">
        <v>3</v>
      </c>
      <c r="DM177" s="2" t="s">
        <v>3</v>
      </c>
      <c r="DN177" s="2">
        <v>0</v>
      </c>
      <c r="DO177" s="2">
        <v>0</v>
      </c>
      <c r="DP177" s="2">
        <v>1</v>
      </c>
      <c r="DQ177" s="2">
        <v>1</v>
      </c>
      <c r="DR177" s="2"/>
      <c r="DS177" s="2"/>
      <c r="DT177" s="2"/>
      <c r="DU177" s="2">
        <v>1013</v>
      </c>
      <c r="DV177" s="2" t="s">
        <v>228</v>
      </c>
      <c r="DW177" s="2" t="s">
        <v>228</v>
      </c>
      <c r="DX177" s="2">
        <v>1</v>
      </c>
      <c r="DY177" s="2"/>
      <c r="DZ177" s="2" t="s">
        <v>3</v>
      </c>
      <c r="EA177" s="2" t="s">
        <v>3</v>
      </c>
      <c r="EB177" s="2" t="s">
        <v>3</v>
      </c>
      <c r="EC177" s="2" t="s">
        <v>3</v>
      </c>
      <c r="ED177" s="2"/>
      <c r="EE177" s="2">
        <v>58807897</v>
      </c>
      <c r="EF177" s="2">
        <v>30</v>
      </c>
      <c r="EG177" s="2" t="s">
        <v>27</v>
      </c>
      <c r="EH177" s="2">
        <v>0</v>
      </c>
      <c r="EI177" s="2" t="s">
        <v>3</v>
      </c>
      <c r="EJ177" s="2">
        <v>1</v>
      </c>
      <c r="EK177" s="2">
        <v>21</v>
      </c>
      <c r="EL177" s="2" t="s">
        <v>28</v>
      </c>
      <c r="EM177" s="2" t="s">
        <v>29</v>
      </c>
      <c r="EN177" s="2"/>
      <c r="EO177" s="2" t="s">
        <v>30</v>
      </c>
      <c r="EP177" s="2"/>
      <c r="EQ177" s="2">
        <v>0</v>
      </c>
      <c r="ER177" s="2">
        <v>79.260000000000005</v>
      </c>
      <c r="ES177" s="2">
        <v>42.18</v>
      </c>
      <c r="ET177" s="2">
        <v>6.14</v>
      </c>
      <c r="EU177" s="2">
        <v>0.25</v>
      </c>
      <c r="EV177" s="2">
        <v>30.94</v>
      </c>
      <c r="EW177" s="2">
        <v>2.6</v>
      </c>
      <c r="EX177" s="2">
        <v>0</v>
      </c>
      <c r="EY177" s="2">
        <v>0</v>
      </c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>
        <v>0</v>
      </c>
      <c r="FR177" s="2">
        <v>0</v>
      </c>
      <c r="FS177" s="2">
        <v>0</v>
      </c>
      <c r="FT177" s="2"/>
      <c r="FU177" s="2"/>
      <c r="FV177" s="2"/>
      <c r="FW177" s="2"/>
      <c r="FX177" s="2">
        <v>109</v>
      </c>
      <c r="FY177" s="2">
        <v>61</v>
      </c>
      <c r="FZ177" s="2"/>
      <c r="GA177" s="2" t="s">
        <v>3</v>
      </c>
      <c r="GB177" s="2"/>
      <c r="GC177" s="2"/>
      <c r="GD177" s="2">
        <v>1</v>
      </c>
      <c r="GE177" s="2"/>
      <c r="GF177" s="2">
        <v>-577121229</v>
      </c>
      <c r="GG177" s="2">
        <v>2</v>
      </c>
      <c r="GH177" s="2">
        <v>1</v>
      </c>
      <c r="GI177" s="2">
        <v>2</v>
      </c>
      <c r="GJ177" s="2">
        <v>0</v>
      </c>
      <c r="GK177" s="2">
        <v>0</v>
      </c>
      <c r="GL177" s="2">
        <f t="shared" ref="GL177:GL208" si="279">ROUND(IF(AND(BH177=3,BI177=3,FS177&lt;&gt;0),P177,0),2)</f>
        <v>0</v>
      </c>
      <c r="GM177" s="2">
        <f t="shared" ref="GM177:GM208" si="280">ROUND(O177+X177+Y177,2)+GX177</f>
        <v>164.57</v>
      </c>
      <c r="GN177" s="2">
        <f t="shared" ref="GN177:GN208" si="281">IF(OR(BI177=0,BI177=1),GM177-GX177,0)</f>
        <v>164.57</v>
      </c>
      <c r="GO177" s="2">
        <f t="shared" ref="GO177:GO208" si="282">IF(BI177=2,GM177-GX177,0)</f>
        <v>0</v>
      </c>
      <c r="GP177" s="2">
        <f t="shared" ref="GP177:GP208" si="283">IF(BI177=4,GM177-GX177,0)</f>
        <v>0</v>
      </c>
      <c r="GQ177" s="2"/>
      <c r="GR177" s="2">
        <v>0</v>
      </c>
      <c r="GS177" s="2">
        <v>3</v>
      </c>
      <c r="GT177" s="2">
        <v>0</v>
      </c>
      <c r="GU177" s="2" t="s">
        <v>3</v>
      </c>
      <c r="GV177" s="2">
        <f t="shared" ref="GV177:GV208" si="284">ROUND((GT177),6)</f>
        <v>0</v>
      </c>
      <c r="GW177" s="2">
        <v>1</v>
      </c>
      <c r="GX177" s="2">
        <f t="shared" ref="GX177:GX208" si="285">ROUND(HC177*I177,2)</f>
        <v>0</v>
      </c>
      <c r="GY177" s="2"/>
      <c r="GZ177" s="2"/>
      <c r="HA177" s="2">
        <v>0</v>
      </c>
      <c r="HB177" s="2">
        <v>0</v>
      </c>
      <c r="HC177" s="2">
        <f t="shared" ref="HC177:HC208" si="286">GV177*GW177</f>
        <v>0</v>
      </c>
      <c r="HD177" s="2"/>
      <c r="HE177" s="2" t="s">
        <v>3</v>
      </c>
      <c r="HF177" s="2" t="s">
        <v>3</v>
      </c>
      <c r="HG177" s="2"/>
      <c r="HH177" s="2"/>
      <c r="HI177" s="2"/>
      <c r="HJ177" s="2"/>
      <c r="HK177" s="2"/>
      <c r="HL177" s="2"/>
      <c r="HM177" s="2" t="s">
        <v>3</v>
      </c>
      <c r="HN177" s="2" t="s">
        <v>3</v>
      </c>
      <c r="HO177" s="2" t="s">
        <v>3</v>
      </c>
      <c r="HP177" s="2" t="s">
        <v>3</v>
      </c>
      <c r="HQ177" s="2" t="s">
        <v>3</v>
      </c>
      <c r="HR177" s="2"/>
      <c r="HS177" s="2">
        <v>0</v>
      </c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>
        <v>0</v>
      </c>
      <c r="IL177" s="2"/>
      <c r="IM177" s="2"/>
      <c r="IN177" s="2"/>
      <c r="IO177" s="2"/>
      <c r="IP177" s="2"/>
      <c r="IQ177" s="2"/>
      <c r="IR177" s="2"/>
      <c r="IS177" s="2"/>
      <c r="IT177" s="2"/>
      <c r="IU177" s="2"/>
    </row>
    <row r="178" spans="1:255" x14ac:dyDescent="0.2">
      <c r="A178">
        <v>17</v>
      </c>
      <c r="B178">
        <v>1</v>
      </c>
      <c r="C178">
        <f>ROW(SmtRes!A508)</f>
        <v>508</v>
      </c>
      <c r="D178">
        <f>ROW(EtalonRes!A522)</f>
        <v>522</v>
      </c>
      <c r="E178" t="s">
        <v>225</v>
      </c>
      <c r="F178" t="s">
        <v>226</v>
      </c>
      <c r="G178" t="s">
        <v>227</v>
      </c>
      <c r="H178" t="s">
        <v>228</v>
      </c>
      <c r="I178">
        <f>ROUND(ROUND(1,4),9)</f>
        <v>1</v>
      </c>
      <c r="J178">
        <v>0</v>
      </c>
      <c r="K178">
        <f>ROUND(ROUND(1,4),9)</f>
        <v>1</v>
      </c>
      <c r="O178">
        <f t="shared" si="255"/>
        <v>2775.48</v>
      </c>
      <c r="P178">
        <f t="shared" si="256"/>
        <v>363.59</v>
      </c>
      <c r="Q178">
        <f>(ROUND((ROUND(((((ET178*1.25)*1.1))*AV178*I178),2)*BB178),2)+ROUND((ROUND(((AE178-(((EU178*1.25)*1.1)))*AV178*I178),2)*BS178),2))</f>
        <v>115.51</v>
      </c>
      <c r="R178">
        <f t="shared" si="257"/>
        <v>20.350000000000001</v>
      </c>
      <c r="S178">
        <f t="shared" si="258"/>
        <v>2296.38</v>
      </c>
      <c r="T178">
        <f t="shared" si="259"/>
        <v>0</v>
      </c>
      <c r="U178">
        <f t="shared" si="260"/>
        <v>3.509363</v>
      </c>
      <c r="V178">
        <f t="shared" si="261"/>
        <v>0</v>
      </c>
      <c r="W178">
        <f t="shared" si="262"/>
        <v>0</v>
      </c>
      <c r="X178">
        <f t="shared" si="263"/>
        <v>2525.2399999999998</v>
      </c>
      <c r="Y178">
        <f t="shared" si="264"/>
        <v>1413.21</v>
      </c>
      <c r="AA178">
        <v>59204059</v>
      </c>
      <c r="AB178">
        <f t="shared" si="265"/>
        <v>89.761600000000001</v>
      </c>
      <c r="AC178">
        <f t="shared" si="266"/>
        <v>42.18</v>
      </c>
      <c r="AD178">
        <f>ROUND((((((ET178*1.25)*1.1))-(((EU178*1.25)*1.1)))+AE178),6)</f>
        <v>8.4425000000000008</v>
      </c>
      <c r="AE178">
        <f>ROUND((((EU178*1.25)*1.1)),6)</f>
        <v>0.34375</v>
      </c>
      <c r="AF178">
        <f>ROUND((((EV178*1.15)*1.1)),6)</f>
        <v>39.139099999999999</v>
      </c>
      <c r="AG178">
        <f t="shared" si="267"/>
        <v>0</v>
      </c>
      <c r="AH178">
        <f>(((EW178*1.15)*1.1))</f>
        <v>3.2890000000000001</v>
      </c>
      <c r="AI178">
        <f>(((EX178*1.25)*1.1))</f>
        <v>0</v>
      </c>
      <c r="AJ178">
        <f t="shared" si="268"/>
        <v>0</v>
      </c>
      <c r="AK178">
        <v>79.260000000000005</v>
      </c>
      <c r="AL178">
        <v>42.18</v>
      </c>
      <c r="AM178">
        <v>6.14</v>
      </c>
      <c r="AN178">
        <v>0.25</v>
      </c>
      <c r="AO178">
        <v>30.94</v>
      </c>
      <c r="AP178">
        <v>0</v>
      </c>
      <c r="AQ178">
        <v>2.6</v>
      </c>
      <c r="AR178">
        <v>0</v>
      </c>
      <c r="AS178">
        <v>0</v>
      </c>
      <c r="AT178">
        <v>109</v>
      </c>
      <c r="AU178">
        <v>61</v>
      </c>
      <c r="AV178">
        <v>1.0669999999999999</v>
      </c>
      <c r="AW178">
        <v>1</v>
      </c>
      <c r="AZ178">
        <v>1</v>
      </c>
      <c r="BA178">
        <v>54.99</v>
      </c>
      <c r="BB178">
        <v>12.82</v>
      </c>
      <c r="BC178">
        <v>8.6199999999999992</v>
      </c>
      <c r="BD178" t="s">
        <v>3</v>
      </c>
      <c r="BE178" t="s">
        <v>3</v>
      </c>
      <c r="BF178" t="s">
        <v>3</v>
      </c>
      <c r="BG178" t="s">
        <v>3</v>
      </c>
      <c r="BH178">
        <v>0</v>
      </c>
      <c r="BI178">
        <v>1</v>
      </c>
      <c r="BJ178" t="s">
        <v>229</v>
      </c>
      <c r="BM178">
        <v>21</v>
      </c>
      <c r="BN178">
        <v>0</v>
      </c>
      <c r="BO178" t="s">
        <v>226</v>
      </c>
      <c r="BP178">
        <v>1</v>
      </c>
      <c r="BQ178">
        <v>30</v>
      </c>
      <c r="BR178">
        <v>0</v>
      </c>
      <c r="BS178">
        <v>54.99</v>
      </c>
      <c r="BT178">
        <v>1</v>
      </c>
      <c r="BU178">
        <v>1</v>
      </c>
      <c r="BV178">
        <v>1</v>
      </c>
      <c r="BW178">
        <v>1</v>
      </c>
      <c r="BX178">
        <v>1</v>
      </c>
      <c r="BY178" t="s">
        <v>3</v>
      </c>
      <c r="BZ178">
        <v>109</v>
      </c>
      <c r="CA178">
        <v>61</v>
      </c>
      <c r="CB178" t="s">
        <v>3</v>
      </c>
      <c r="CE178">
        <v>30</v>
      </c>
      <c r="CF178">
        <v>0</v>
      </c>
      <c r="CG178">
        <v>0</v>
      </c>
      <c r="CM178">
        <v>0</v>
      </c>
      <c r="CN178" t="s">
        <v>1044</v>
      </c>
      <c r="CO178">
        <v>0</v>
      </c>
      <c r="CP178">
        <f t="shared" si="269"/>
        <v>2775.48</v>
      </c>
      <c r="CQ178">
        <f t="shared" si="270"/>
        <v>363.59</v>
      </c>
      <c r="CR178">
        <f>(ROUND((ROUND(((((ET178*1.25)*1.1))*AV178*1),2)*BB178),2)+ROUND((ROUND(((AE178-(((EU178*1.25)*1.1)))*AV178*1),2)*BS178),2))</f>
        <v>115.51</v>
      </c>
      <c r="CS178">
        <f t="shared" si="271"/>
        <v>20.350000000000001</v>
      </c>
      <c r="CT178">
        <f t="shared" si="272"/>
        <v>2296.38</v>
      </c>
      <c r="CU178">
        <f t="shared" si="273"/>
        <v>0</v>
      </c>
      <c r="CV178">
        <f t="shared" si="274"/>
        <v>3.509363</v>
      </c>
      <c r="CW178">
        <f t="shared" si="275"/>
        <v>0</v>
      </c>
      <c r="CX178">
        <f t="shared" si="276"/>
        <v>0</v>
      </c>
      <c r="CY178">
        <f t="shared" si="277"/>
        <v>2525.2357000000002</v>
      </c>
      <c r="CZ178">
        <f t="shared" si="278"/>
        <v>1413.2053000000001</v>
      </c>
      <c r="DB178">
        <v>89</v>
      </c>
      <c r="DC178" t="s">
        <v>3</v>
      </c>
      <c r="DD178" t="s">
        <v>3</v>
      </c>
      <c r="DE178" t="s">
        <v>25</v>
      </c>
      <c r="DF178" t="s">
        <v>25</v>
      </c>
      <c r="DG178" t="s">
        <v>26</v>
      </c>
      <c r="DH178" t="s">
        <v>3</v>
      </c>
      <c r="DI178" t="s">
        <v>26</v>
      </c>
      <c r="DJ178" t="s">
        <v>25</v>
      </c>
      <c r="DK178" t="s">
        <v>3</v>
      </c>
      <c r="DL178" t="s">
        <v>3</v>
      </c>
      <c r="DM178" t="s">
        <v>3</v>
      </c>
      <c r="DN178">
        <v>0</v>
      </c>
      <c r="DO178">
        <v>0</v>
      </c>
      <c r="DP178">
        <v>1</v>
      </c>
      <c r="DQ178">
        <v>1</v>
      </c>
      <c r="DU178">
        <v>1013</v>
      </c>
      <c r="DV178" t="s">
        <v>228</v>
      </c>
      <c r="DW178" t="s">
        <v>228</v>
      </c>
      <c r="DX178">
        <v>1</v>
      </c>
      <c r="DZ178" t="s">
        <v>3</v>
      </c>
      <c r="EA178" t="s">
        <v>3</v>
      </c>
      <c r="EB178" t="s">
        <v>3</v>
      </c>
      <c r="EC178" t="s">
        <v>3</v>
      </c>
      <c r="EE178">
        <v>58807897</v>
      </c>
      <c r="EF178">
        <v>30</v>
      </c>
      <c r="EG178" t="s">
        <v>27</v>
      </c>
      <c r="EH178">
        <v>0</v>
      </c>
      <c r="EI178" t="s">
        <v>3</v>
      </c>
      <c r="EJ178">
        <v>1</v>
      </c>
      <c r="EK178">
        <v>21</v>
      </c>
      <c r="EL178" t="s">
        <v>28</v>
      </c>
      <c r="EM178" t="s">
        <v>29</v>
      </c>
      <c r="EO178" t="s">
        <v>30</v>
      </c>
      <c r="EQ178">
        <v>0</v>
      </c>
      <c r="ER178">
        <v>79.260000000000005</v>
      </c>
      <c r="ES178">
        <v>42.18</v>
      </c>
      <c r="ET178">
        <v>6.14</v>
      </c>
      <c r="EU178">
        <v>0.25</v>
      </c>
      <c r="EV178">
        <v>30.94</v>
      </c>
      <c r="EW178">
        <v>2.6</v>
      </c>
      <c r="EX178">
        <v>0</v>
      </c>
      <c r="EY178">
        <v>0</v>
      </c>
      <c r="FQ178">
        <v>0</v>
      </c>
      <c r="FR178">
        <v>0</v>
      </c>
      <c r="FS178">
        <v>0</v>
      </c>
      <c r="FX178">
        <v>109</v>
      </c>
      <c r="FY178">
        <v>61</v>
      </c>
      <c r="GA178" t="s">
        <v>3</v>
      </c>
      <c r="GD178">
        <v>1</v>
      </c>
      <c r="GF178">
        <v>-577121229</v>
      </c>
      <c r="GG178">
        <v>2</v>
      </c>
      <c r="GH178">
        <v>1</v>
      </c>
      <c r="GI178">
        <v>2</v>
      </c>
      <c r="GJ178">
        <v>0</v>
      </c>
      <c r="GK178">
        <v>0</v>
      </c>
      <c r="GL178">
        <f t="shared" si="279"/>
        <v>0</v>
      </c>
      <c r="GM178">
        <f t="shared" si="280"/>
        <v>6713.93</v>
      </c>
      <c r="GN178">
        <f t="shared" si="281"/>
        <v>6713.93</v>
      </c>
      <c r="GO178">
        <f t="shared" si="282"/>
        <v>0</v>
      </c>
      <c r="GP178">
        <f t="shared" si="283"/>
        <v>0</v>
      </c>
      <c r="GR178">
        <v>0</v>
      </c>
      <c r="GS178">
        <v>3</v>
      </c>
      <c r="GT178">
        <v>0</v>
      </c>
      <c r="GU178" t="s">
        <v>3</v>
      </c>
      <c r="GV178">
        <f t="shared" si="284"/>
        <v>0</v>
      </c>
      <c r="GW178">
        <v>1</v>
      </c>
      <c r="GX178">
        <f t="shared" si="285"/>
        <v>0</v>
      </c>
      <c r="HA178">
        <v>0</v>
      </c>
      <c r="HB178">
        <v>0</v>
      </c>
      <c r="HC178">
        <f t="shared" si="286"/>
        <v>0</v>
      </c>
      <c r="HE178" t="s">
        <v>3</v>
      </c>
      <c r="HF178" t="s">
        <v>3</v>
      </c>
      <c r="HM178" t="s">
        <v>3</v>
      </c>
      <c r="HN178" t="s">
        <v>3</v>
      </c>
      <c r="HO178" t="s">
        <v>3</v>
      </c>
      <c r="HP178" t="s">
        <v>3</v>
      </c>
      <c r="HQ178" t="s">
        <v>3</v>
      </c>
      <c r="HS178">
        <v>0</v>
      </c>
      <c r="IK178">
        <v>0</v>
      </c>
    </row>
    <row r="179" spans="1:255" x14ac:dyDescent="0.2">
      <c r="A179" s="2">
        <v>18</v>
      </c>
      <c r="B179" s="2">
        <v>1</v>
      </c>
      <c r="C179" s="2">
        <v>498</v>
      </c>
      <c r="D179" s="2"/>
      <c r="E179" s="2" t="s">
        <v>230</v>
      </c>
      <c r="F179" s="2" t="s">
        <v>231</v>
      </c>
      <c r="G179" s="2" t="s">
        <v>232</v>
      </c>
      <c r="H179" s="2" t="s">
        <v>39</v>
      </c>
      <c r="I179" s="2">
        <f>I177*J179</f>
        <v>2</v>
      </c>
      <c r="J179" s="2">
        <v>2</v>
      </c>
      <c r="K179" s="2">
        <v>2</v>
      </c>
      <c r="L179" s="2"/>
      <c r="M179" s="2"/>
      <c r="N179" s="2"/>
      <c r="O179" s="2">
        <f t="shared" si="255"/>
        <v>214.46</v>
      </c>
      <c r="P179" s="2">
        <f t="shared" si="256"/>
        <v>214.46</v>
      </c>
      <c r="Q179" s="2">
        <f>(ROUND((ROUND(((ET179)*AV179*I179),2)*BB179),2)+ROUND((ROUND(((AE179-(EU179))*AV179*I179),2)*BS179),2))</f>
        <v>0</v>
      </c>
      <c r="R179" s="2">
        <f t="shared" si="257"/>
        <v>0</v>
      </c>
      <c r="S179" s="2">
        <f t="shared" si="258"/>
        <v>0</v>
      </c>
      <c r="T179" s="2">
        <f t="shared" si="259"/>
        <v>0</v>
      </c>
      <c r="U179" s="2">
        <f t="shared" si="260"/>
        <v>0</v>
      </c>
      <c r="V179" s="2">
        <f t="shared" si="261"/>
        <v>0</v>
      </c>
      <c r="W179" s="2">
        <f t="shared" si="262"/>
        <v>0</v>
      </c>
      <c r="X179" s="2">
        <f t="shared" si="263"/>
        <v>0</v>
      </c>
      <c r="Y179" s="2">
        <f t="shared" si="264"/>
        <v>0</v>
      </c>
      <c r="Z179" s="2"/>
      <c r="AA179" s="2">
        <v>59204062</v>
      </c>
      <c r="AB179" s="2">
        <f t="shared" si="265"/>
        <v>107.23</v>
      </c>
      <c r="AC179" s="2">
        <f t="shared" si="266"/>
        <v>107.23</v>
      </c>
      <c r="AD179" s="2">
        <f>ROUND((((ET179)-(EU179))+AE179),6)</f>
        <v>0</v>
      </c>
      <c r="AE179" s="2">
        <f t="shared" ref="AE179:AF182" si="287">ROUND((EU179),6)</f>
        <v>0</v>
      </c>
      <c r="AF179" s="2">
        <f t="shared" si="287"/>
        <v>0</v>
      </c>
      <c r="AG179" s="2">
        <f t="shared" si="267"/>
        <v>0</v>
      </c>
      <c r="AH179" s="2">
        <f t="shared" ref="AH179:AI182" si="288">(EW179)</f>
        <v>0</v>
      </c>
      <c r="AI179" s="2">
        <f t="shared" si="288"/>
        <v>0</v>
      </c>
      <c r="AJ179" s="2">
        <f t="shared" si="268"/>
        <v>0</v>
      </c>
      <c r="AK179" s="2">
        <v>107.23</v>
      </c>
      <c r="AL179" s="2">
        <v>107.23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109</v>
      </c>
      <c r="AU179" s="2">
        <v>61</v>
      </c>
      <c r="AV179" s="2">
        <v>1</v>
      </c>
      <c r="AW179" s="2">
        <v>1</v>
      </c>
      <c r="AX179" s="2"/>
      <c r="AY179" s="2"/>
      <c r="AZ179" s="2">
        <v>1</v>
      </c>
      <c r="BA179" s="2">
        <v>1</v>
      </c>
      <c r="BB179" s="2">
        <v>1</v>
      </c>
      <c r="BC179" s="2">
        <v>1</v>
      </c>
      <c r="BD179" s="2" t="s">
        <v>3</v>
      </c>
      <c r="BE179" s="2" t="s">
        <v>3</v>
      </c>
      <c r="BF179" s="2" t="s">
        <v>3</v>
      </c>
      <c r="BG179" s="2" t="s">
        <v>3</v>
      </c>
      <c r="BH179" s="2">
        <v>3</v>
      </c>
      <c r="BI179" s="2">
        <v>1</v>
      </c>
      <c r="BJ179" s="2" t="s">
        <v>233</v>
      </c>
      <c r="BK179" s="2"/>
      <c r="BL179" s="2"/>
      <c r="BM179" s="2">
        <v>21</v>
      </c>
      <c r="BN179" s="2">
        <v>0</v>
      </c>
      <c r="BO179" s="2" t="s">
        <v>3</v>
      </c>
      <c r="BP179" s="2">
        <v>0</v>
      </c>
      <c r="BQ179" s="2">
        <v>30</v>
      </c>
      <c r="BR179" s="2">
        <v>0</v>
      </c>
      <c r="BS179" s="2">
        <v>1</v>
      </c>
      <c r="BT179" s="2">
        <v>1</v>
      </c>
      <c r="BU179" s="2">
        <v>1</v>
      </c>
      <c r="BV179" s="2">
        <v>1</v>
      </c>
      <c r="BW179" s="2">
        <v>1</v>
      </c>
      <c r="BX179" s="2">
        <v>1</v>
      </c>
      <c r="BY179" s="2" t="s">
        <v>3</v>
      </c>
      <c r="BZ179" s="2">
        <v>109</v>
      </c>
      <c r="CA179" s="2">
        <v>61</v>
      </c>
      <c r="CB179" s="2" t="s">
        <v>3</v>
      </c>
      <c r="CC179" s="2"/>
      <c r="CD179" s="2"/>
      <c r="CE179" s="2">
        <v>30</v>
      </c>
      <c r="CF179" s="2">
        <v>0</v>
      </c>
      <c r="CG179" s="2">
        <v>0</v>
      </c>
      <c r="CH179" s="2"/>
      <c r="CI179" s="2"/>
      <c r="CJ179" s="2"/>
      <c r="CK179" s="2"/>
      <c r="CL179" s="2"/>
      <c r="CM179" s="2">
        <v>0</v>
      </c>
      <c r="CN179" s="2" t="s">
        <v>3</v>
      </c>
      <c r="CO179" s="2">
        <v>0</v>
      </c>
      <c r="CP179" s="2">
        <f t="shared" si="269"/>
        <v>214.46</v>
      </c>
      <c r="CQ179" s="2">
        <f t="shared" si="270"/>
        <v>107.23</v>
      </c>
      <c r="CR179" s="2">
        <f>(ROUND((ROUND(((ET179)*AV179*1),2)*BB179),2)+ROUND((ROUND(((AE179-(EU179))*AV179*1),2)*BS179),2))</f>
        <v>0</v>
      </c>
      <c r="CS179" s="2">
        <f t="shared" si="271"/>
        <v>0</v>
      </c>
      <c r="CT179" s="2">
        <f t="shared" si="272"/>
        <v>0</v>
      </c>
      <c r="CU179" s="2">
        <f t="shared" si="273"/>
        <v>0</v>
      </c>
      <c r="CV179" s="2">
        <f t="shared" si="274"/>
        <v>0</v>
      </c>
      <c r="CW179" s="2">
        <f t="shared" si="275"/>
        <v>0</v>
      </c>
      <c r="CX179" s="2">
        <f t="shared" si="276"/>
        <v>0</v>
      </c>
      <c r="CY179" s="2">
        <f t="shared" si="277"/>
        <v>0</v>
      </c>
      <c r="CZ179" s="2">
        <f t="shared" si="278"/>
        <v>0</v>
      </c>
      <c r="DA179" s="2"/>
      <c r="DB179" s="2"/>
      <c r="DC179" s="2" t="s">
        <v>3</v>
      </c>
      <c r="DD179" s="2" t="s">
        <v>3</v>
      </c>
      <c r="DE179" s="2" t="s">
        <v>3</v>
      </c>
      <c r="DF179" s="2" t="s">
        <v>3</v>
      </c>
      <c r="DG179" s="2" t="s">
        <v>3</v>
      </c>
      <c r="DH179" s="2" t="s">
        <v>3</v>
      </c>
      <c r="DI179" s="2" t="s">
        <v>3</v>
      </c>
      <c r="DJ179" s="2" t="s">
        <v>3</v>
      </c>
      <c r="DK179" s="2" t="s">
        <v>3</v>
      </c>
      <c r="DL179" s="2" t="s">
        <v>3</v>
      </c>
      <c r="DM179" s="2" t="s">
        <v>3</v>
      </c>
      <c r="DN179" s="2">
        <v>0</v>
      </c>
      <c r="DO179" s="2">
        <v>0</v>
      </c>
      <c r="DP179" s="2">
        <v>1</v>
      </c>
      <c r="DQ179" s="2">
        <v>1</v>
      </c>
      <c r="DR179" s="2"/>
      <c r="DS179" s="2"/>
      <c r="DT179" s="2"/>
      <c r="DU179" s="2">
        <v>1010</v>
      </c>
      <c r="DV179" s="2" t="s">
        <v>39</v>
      </c>
      <c r="DW179" s="2" t="s">
        <v>39</v>
      </c>
      <c r="DX179" s="2">
        <v>1</v>
      </c>
      <c r="DY179" s="2"/>
      <c r="DZ179" s="2" t="s">
        <v>3</v>
      </c>
      <c r="EA179" s="2" t="s">
        <v>3</v>
      </c>
      <c r="EB179" s="2" t="s">
        <v>3</v>
      </c>
      <c r="EC179" s="2" t="s">
        <v>3</v>
      </c>
      <c r="ED179" s="2"/>
      <c r="EE179" s="2">
        <v>58807897</v>
      </c>
      <c r="EF179" s="2">
        <v>30</v>
      </c>
      <c r="EG179" s="2" t="s">
        <v>27</v>
      </c>
      <c r="EH179" s="2">
        <v>0</v>
      </c>
      <c r="EI179" s="2" t="s">
        <v>3</v>
      </c>
      <c r="EJ179" s="2">
        <v>1</v>
      </c>
      <c r="EK179" s="2">
        <v>21</v>
      </c>
      <c r="EL179" s="2" t="s">
        <v>28</v>
      </c>
      <c r="EM179" s="2" t="s">
        <v>29</v>
      </c>
      <c r="EN179" s="2"/>
      <c r="EO179" s="2" t="s">
        <v>3</v>
      </c>
      <c r="EP179" s="2"/>
      <c r="EQ179" s="2">
        <v>0</v>
      </c>
      <c r="ER179" s="2">
        <v>107.23</v>
      </c>
      <c r="ES179" s="2">
        <v>107.23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>
        <v>0</v>
      </c>
      <c r="FR179" s="2">
        <v>0</v>
      </c>
      <c r="FS179" s="2">
        <v>0</v>
      </c>
      <c r="FT179" s="2"/>
      <c r="FU179" s="2"/>
      <c r="FV179" s="2"/>
      <c r="FW179" s="2"/>
      <c r="FX179" s="2">
        <v>109</v>
      </c>
      <c r="FY179" s="2">
        <v>61</v>
      </c>
      <c r="FZ179" s="2"/>
      <c r="GA179" s="2" t="s">
        <v>3</v>
      </c>
      <c r="GB179" s="2"/>
      <c r="GC179" s="2"/>
      <c r="GD179" s="2">
        <v>1</v>
      </c>
      <c r="GE179" s="2"/>
      <c r="GF179" s="2">
        <v>-2080965316</v>
      </c>
      <c r="GG179" s="2">
        <v>2</v>
      </c>
      <c r="GH179" s="2">
        <v>1</v>
      </c>
      <c r="GI179" s="2">
        <v>-2</v>
      </c>
      <c r="GJ179" s="2">
        <v>0</v>
      </c>
      <c r="GK179" s="2">
        <v>0</v>
      </c>
      <c r="GL179" s="2">
        <f t="shared" si="279"/>
        <v>0</v>
      </c>
      <c r="GM179" s="2">
        <f t="shared" si="280"/>
        <v>214.46</v>
      </c>
      <c r="GN179" s="2">
        <f t="shared" si="281"/>
        <v>214.46</v>
      </c>
      <c r="GO179" s="2">
        <f t="shared" si="282"/>
        <v>0</v>
      </c>
      <c r="GP179" s="2">
        <f t="shared" si="283"/>
        <v>0</v>
      </c>
      <c r="GQ179" s="2"/>
      <c r="GR179" s="2">
        <v>0</v>
      </c>
      <c r="GS179" s="2">
        <v>3</v>
      </c>
      <c r="GT179" s="2">
        <v>0</v>
      </c>
      <c r="GU179" s="2" t="s">
        <v>3</v>
      </c>
      <c r="GV179" s="2">
        <f t="shared" si="284"/>
        <v>0</v>
      </c>
      <c r="GW179" s="2">
        <v>1</v>
      </c>
      <c r="GX179" s="2">
        <f t="shared" si="285"/>
        <v>0</v>
      </c>
      <c r="GY179" s="2"/>
      <c r="GZ179" s="2"/>
      <c r="HA179" s="2">
        <v>0</v>
      </c>
      <c r="HB179" s="2">
        <v>0</v>
      </c>
      <c r="HC179" s="2">
        <f t="shared" si="286"/>
        <v>0</v>
      </c>
      <c r="HD179" s="2"/>
      <c r="HE179" s="2" t="s">
        <v>3</v>
      </c>
      <c r="HF179" s="2" t="s">
        <v>3</v>
      </c>
      <c r="HG179" s="2"/>
      <c r="HH179" s="2"/>
      <c r="HI179" s="2"/>
      <c r="HJ179" s="2"/>
      <c r="HK179" s="2"/>
      <c r="HL179" s="2"/>
      <c r="HM179" s="2" t="s">
        <v>3</v>
      </c>
      <c r="HN179" s="2" t="s">
        <v>3</v>
      </c>
      <c r="HO179" s="2" t="s">
        <v>3</v>
      </c>
      <c r="HP179" s="2" t="s">
        <v>3</v>
      </c>
      <c r="HQ179" s="2" t="s">
        <v>3</v>
      </c>
      <c r="HR179" s="2"/>
      <c r="HS179" s="2">
        <v>0</v>
      </c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>
        <v>0</v>
      </c>
      <c r="IL179" s="2"/>
      <c r="IM179" s="2"/>
      <c r="IN179" s="2"/>
      <c r="IO179" s="2"/>
      <c r="IP179" s="2"/>
      <c r="IQ179" s="2"/>
      <c r="IR179" s="2"/>
      <c r="IS179" s="2"/>
      <c r="IT179" s="2"/>
      <c r="IU179" s="2"/>
    </row>
    <row r="180" spans="1:255" x14ac:dyDescent="0.2">
      <c r="A180">
        <v>18</v>
      </c>
      <c r="B180">
        <v>1</v>
      </c>
      <c r="C180">
        <v>506</v>
      </c>
      <c r="E180" t="s">
        <v>230</v>
      </c>
      <c r="F180" t="s">
        <v>231</v>
      </c>
      <c r="G180" t="s">
        <v>232</v>
      </c>
      <c r="H180" t="s">
        <v>39</v>
      </c>
      <c r="I180">
        <f>I178*J180</f>
        <v>2</v>
      </c>
      <c r="J180">
        <v>2</v>
      </c>
      <c r="K180">
        <v>2</v>
      </c>
      <c r="O180">
        <f t="shared" si="255"/>
        <v>1415.44</v>
      </c>
      <c r="P180">
        <f t="shared" si="256"/>
        <v>1415.44</v>
      </c>
      <c r="Q180">
        <f>(ROUND((ROUND(((ET180)*AV180*I180),2)*BB180),2)+ROUND((ROUND(((AE180-(EU180))*AV180*I180),2)*BS180),2))</f>
        <v>0</v>
      </c>
      <c r="R180">
        <f t="shared" si="257"/>
        <v>0</v>
      </c>
      <c r="S180">
        <f t="shared" si="258"/>
        <v>0</v>
      </c>
      <c r="T180">
        <f t="shared" si="259"/>
        <v>0</v>
      </c>
      <c r="U180">
        <f t="shared" si="260"/>
        <v>0</v>
      </c>
      <c r="V180">
        <f t="shared" si="261"/>
        <v>0</v>
      </c>
      <c r="W180">
        <f t="shared" si="262"/>
        <v>0</v>
      </c>
      <c r="X180">
        <f t="shared" si="263"/>
        <v>0</v>
      </c>
      <c r="Y180">
        <f t="shared" si="264"/>
        <v>0</v>
      </c>
      <c r="AA180">
        <v>59204059</v>
      </c>
      <c r="AB180">
        <f t="shared" si="265"/>
        <v>107.23</v>
      </c>
      <c r="AC180">
        <f t="shared" si="266"/>
        <v>107.23</v>
      </c>
      <c r="AD180">
        <f>ROUND((((ET180)-(EU180))+AE180),6)</f>
        <v>0</v>
      </c>
      <c r="AE180">
        <f t="shared" si="287"/>
        <v>0</v>
      </c>
      <c r="AF180">
        <f t="shared" si="287"/>
        <v>0</v>
      </c>
      <c r="AG180">
        <f t="shared" si="267"/>
        <v>0</v>
      </c>
      <c r="AH180">
        <f t="shared" si="288"/>
        <v>0</v>
      </c>
      <c r="AI180">
        <f t="shared" si="288"/>
        <v>0</v>
      </c>
      <c r="AJ180">
        <f t="shared" si="268"/>
        <v>0</v>
      </c>
      <c r="AK180">
        <v>107.23</v>
      </c>
      <c r="AL180">
        <v>107.23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109</v>
      </c>
      <c r="AU180">
        <v>61</v>
      </c>
      <c r="AV180">
        <v>1</v>
      </c>
      <c r="AW180">
        <v>1</v>
      </c>
      <c r="AZ180">
        <v>1</v>
      </c>
      <c r="BA180">
        <v>1</v>
      </c>
      <c r="BB180">
        <v>1</v>
      </c>
      <c r="BC180">
        <v>6.6</v>
      </c>
      <c r="BD180" t="s">
        <v>3</v>
      </c>
      <c r="BE180" t="s">
        <v>3</v>
      </c>
      <c r="BF180" t="s">
        <v>3</v>
      </c>
      <c r="BG180" t="s">
        <v>3</v>
      </c>
      <c r="BH180">
        <v>3</v>
      </c>
      <c r="BI180">
        <v>1</v>
      </c>
      <c r="BJ180" t="s">
        <v>233</v>
      </c>
      <c r="BM180">
        <v>21</v>
      </c>
      <c r="BN180">
        <v>0</v>
      </c>
      <c r="BO180" t="s">
        <v>231</v>
      </c>
      <c r="BP180">
        <v>1</v>
      </c>
      <c r="BQ180">
        <v>30</v>
      </c>
      <c r="BR180">
        <v>0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 t="s">
        <v>3</v>
      </c>
      <c r="BZ180">
        <v>109</v>
      </c>
      <c r="CA180">
        <v>61</v>
      </c>
      <c r="CB180" t="s">
        <v>3</v>
      </c>
      <c r="CE180">
        <v>30</v>
      </c>
      <c r="CF180">
        <v>0</v>
      </c>
      <c r="CG180">
        <v>0</v>
      </c>
      <c r="CM180">
        <v>0</v>
      </c>
      <c r="CN180" t="s">
        <v>3</v>
      </c>
      <c r="CO180">
        <v>0</v>
      </c>
      <c r="CP180">
        <f t="shared" si="269"/>
        <v>1415.44</v>
      </c>
      <c r="CQ180">
        <f t="shared" si="270"/>
        <v>707.72</v>
      </c>
      <c r="CR180">
        <f>(ROUND((ROUND(((ET180)*AV180*1),2)*BB180),2)+ROUND((ROUND(((AE180-(EU180))*AV180*1),2)*BS180),2))</f>
        <v>0</v>
      </c>
      <c r="CS180">
        <f t="shared" si="271"/>
        <v>0</v>
      </c>
      <c r="CT180">
        <f t="shared" si="272"/>
        <v>0</v>
      </c>
      <c r="CU180">
        <f t="shared" si="273"/>
        <v>0</v>
      </c>
      <c r="CV180">
        <f t="shared" si="274"/>
        <v>0</v>
      </c>
      <c r="CW180">
        <f t="shared" si="275"/>
        <v>0</v>
      </c>
      <c r="CX180">
        <f t="shared" si="276"/>
        <v>0</v>
      </c>
      <c r="CY180">
        <f t="shared" si="277"/>
        <v>0</v>
      </c>
      <c r="CZ180">
        <f t="shared" si="278"/>
        <v>0</v>
      </c>
      <c r="DC180" t="s">
        <v>3</v>
      </c>
      <c r="DD180" t="s">
        <v>3</v>
      </c>
      <c r="DE180" t="s">
        <v>3</v>
      </c>
      <c r="DF180" t="s">
        <v>3</v>
      </c>
      <c r="DG180" t="s">
        <v>3</v>
      </c>
      <c r="DH180" t="s">
        <v>3</v>
      </c>
      <c r="DI180" t="s">
        <v>3</v>
      </c>
      <c r="DJ180" t="s">
        <v>3</v>
      </c>
      <c r="DK180" t="s">
        <v>3</v>
      </c>
      <c r="DL180" t="s">
        <v>3</v>
      </c>
      <c r="DM180" t="s">
        <v>3</v>
      </c>
      <c r="DN180">
        <v>0</v>
      </c>
      <c r="DO180">
        <v>0</v>
      </c>
      <c r="DP180">
        <v>1</v>
      </c>
      <c r="DQ180">
        <v>1</v>
      </c>
      <c r="DU180">
        <v>1010</v>
      </c>
      <c r="DV180" t="s">
        <v>39</v>
      </c>
      <c r="DW180" t="s">
        <v>39</v>
      </c>
      <c r="DX180">
        <v>1</v>
      </c>
      <c r="DZ180" t="s">
        <v>3</v>
      </c>
      <c r="EA180" t="s">
        <v>3</v>
      </c>
      <c r="EB180" t="s">
        <v>3</v>
      </c>
      <c r="EC180" t="s">
        <v>3</v>
      </c>
      <c r="EE180">
        <v>58807897</v>
      </c>
      <c r="EF180">
        <v>30</v>
      </c>
      <c r="EG180" t="s">
        <v>27</v>
      </c>
      <c r="EH180">
        <v>0</v>
      </c>
      <c r="EI180" t="s">
        <v>3</v>
      </c>
      <c r="EJ180">
        <v>1</v>
      </c>
      <c r="EK180">
        <v>21</v>
      </c>
      <c r="EL180" t="s">
        <v>28</v>
      </c>
      <c r="EM180" t="s">
        <v>29</v>
      </c>
      <c r="EO180" t="s">
        <v>3</v>
      </c>
      <c r="EQ180">
        <v>0</v>
      </c>
      <c r="ER180">
        <v>107.23</v>
      </c>
      <c r="ES180">
        <v>107.23</v>
      </c>
      <c r="ET180">
        <v>0</v>
      </c>
      <c r="EU180">
        <v>0</v>
      </c>
      <c r="EV180">
        <v>0</v>
      </c>
      <c r="EW180">
        <v>0</v>
      </c>
      <c r="EX180">
        <v>0</v>
      </c>
      <c r="FQ180">
        <v>0</v>
      </c>
      <c r="FR180">
        <v>0</v>
      </c>
      <c r="FS180">
        <v>0</v>
      </c>
      <c r="FX180">
        <v>109</v>
      </c>
      <c r="FY180">
        <v>61</v>
      </c>
      <c r="GA180" t="s">
        <v>3</v>
      </c>
      <c r="GD180">
        <v>1</v>
      </c>
      <c r="GF180">
        <v>-2080965316</v>
      </c>
      <c r="GG180">
        <v>2</v>
      </c>
      <c r="GH180">
        <v>1</v>
      </c>
      <c r="GI180">
        <v>2</v>
      </c>
      <c r="GJ180">
        <v>0</v>
      </c>
      <c r="GK180">
        <v>0</v>
      </c>
      <c r="GL180">
        <f t="shared" si="279"/>
        <v>0</v>
      </c>
      <c r="GM180">
        <f t="shared" si="280"/>
        <v>1415.44</v>
      </c>
      <c r="GN180">
        <f t="shared" si="281"/>
        <v>1415.44</v>
      </c>
      <c r="GO180">
        <f t="shared" si="282"/>
        <v>0</v>
      </c>
      <c r="GP180">
        <f t="shared" si="283"/>
        <v>0</v>
      </c>
      <c r="GR180">
        <v>0</v>
      </c>
      <c r="GS180">
        <v>3</v>
      </c>
      <c r="GT180">
        <v>0</v>
      </c>
      <c r="GU180" t="s">
        <v>3</v>
      </c>
      <c r="GV180">
        <f t="shared" si="284"/>
        <v>0</v>
      </c>
      <c r="GW180">
        <v>1</v>
      </c>
      <c r="GX180">
        <f t="shared" si="285"/>
        <v>0</v>
      </c>
      <c r="HA180">
        <v>0</v>
      </c>
      <c r="HB180">
        <v>0</v>
      </c>
      <c r="HC180">
        <f t="shared" si="286"/>
        <v>0</v>
      </c>
      <c r="HE180" t="s">
        <v>3</v>
      </c>
      <c r="HF180" t="s">
        <v>3</v>
      </c>
      <c r="HM180" t="s">
        <v>3</v>
      </c>
      <c r="HN180" t="s">
        <v>3</v>
      </c>
      <c r="HO180" t="s">
        <v>3</v>
      </c>
      <c r="HP180" t="s">
        <v>3</v>
      </c>
      <c r="HQ180" t="s">
        <v>3</v>
      </c>
      <c r="HS180">
        <v>0</v>
      </c>
      <c r="IK180">
        <v>0</v>
      </c>
    </row>
    <row r="181" spans="1:255" x14ac:dyDescent="0.2">
      <c r="A181" s="2">
        <v>18</v>
      </c>
      <c r="B181" s="2">
        <v>1</v>
      </c>
      <c r="C181" s="2">
        <v>499</v>
      </c>
      <c r="D181" s="2"/>
      <c r="E181" s="2" t="s">
        <v>234</v>
      </c>
      <c r="F181" s="2" t="s">
        <v>235</v>
      </c>
      <c r="G181" s="2" t="s">
        <v>236</v>
      </c>
      <c r="H181" s="2" t="s">
        <v>39</v>
      </c>
      <c r="I181" s="2">
        <f>I177*J181</f>
        <v>1</v>
      </c>
      <c r="J181" s="2">
        <v>1</v>
      </c>
      <c r="K181" s="2">
        <v>1</v>
      </c>
      <c r="L181" s="2"/>
      <c r="M181" s="2"/>
      <c r="N181" s="2"/>
      <c r="O181" s="2">
        <f t="shared" si="255"/>
        <v>795.8</v>
      </c>
      <c r="P181" s="2">
        <f t="shared" si="256"/>
        <v>795.8</v>
      </c>
      <c r="Q181" s="2">
        <f>(ROUND((ROUND(((ET181)*AV181*I181),2)*BB181),2)+ROUND((ROUND(((AE181-(EU181))*AV181*I181),2)*BS181),2))</f>
        <v>0</v>
      </c>
      <c r="R181" s="2">
        <f t="shared" si="257"/>
        <v>0</v>
      </c>
      <c r="S181" s="2">
        <f t="shared" si="258"/>
        <v>0</v>
      </c>
      <c r="T181" s="2">
        <f t="shared" si="259"/>
        <v>0</v>
      </c>
      <c r="U181" s="2">
        <f t="shared" si="260"/>
        <v>0</v>
      </c>
      <c r="V181" s="2">
        <f t="shared" si="261"/>
        <v>0</v>
      </c>
      <c r="W181" s="2">
        <f t="shared" si="262"/>
        <v>0</v>
      </c>
      <c r="X181" s="2">
        <f t="shared" si="263"/>
        <v>0</v>
      </c>
      <c r="Y181" s="2">
        <f t="shared" si="264"/>
        <v>0</v>
      </c>
      <c r="Z181" s="2"/>
      <c r="AA181" s="2">
        <v>59204062</v>
      </c>
      <c r="AB181" s="2">
        <f t="shared" si="265"/>
        <v>795.8</v>
      </c>
      <c r="AC181" s="2">
        <f t="shared" si="266"/>
        <v>795.8</v>
      </c>
      <c r="AD181" s="2">
        <f>ROUND((((ET181)-(EU181))+AE181),6)</f>
        <v>0</v>
      </c>
      <c r="AE181" s="2">
        <f t="shared" si="287"/>
        <v>0</v>
      </c>
      <c r="AF181" s="2">
        <f t="shared" si="287"/>
        <v>0</v>
      </c>
      <c r="AG181" s="2">
        <f t="shared" si="267"/>
        <v>0</v>
      </c>
      <c r="AH181" s="2">
        <f t="shared" si="288"/>
        <v>0</v>
      </c>
      <c r="AI181" s="2">
        <f t="shared" si="288"/>
        <v>0</v>
      </c>
      <c r="AJ181" s="2">
        <f t="shared" si="268"/>
        <v>0</v>
      </c>
      <c r="AK181" s="2">
        <v>795.8</v>
      </c>
      <c r="AL181" s="2">
        <v>795.8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109</v>
      </c>
      <c r="AU181" s="2">
        <v>61</v>
      </c>
      <c r="AV181" s="2">
        <v>1</v>
      </c>
      <c r="AW181" s="2">
        <v>1</v>
      </c>
      <c r="AX181" s="2"/>
      <c r="AY181" s="2"/>
      <c r="AZ181" s="2">
        <v>1</v>
      </c>
      <c r="BA181" s="2">
        <v>1</v>
      </c>
      <c r="BB181" s="2">
        <v>1</v>
      </c>
      <c r="BC181" s="2">
        <v>1</v>
      </c>
      <c r="BD181" s="2" t="s">
        <v>3</v>
      </c>
      <c r="BE181" s="2" t="s">
        <v>3</v>
      </c>
      <c r="BF181" s="2" t="s">
        <v>3</v>
      </c>
      <c r="BG181" s="2" t="s">
        <v>3</v>
      </c>
      <c r="BH181" s="2">
        <v>3</v>
      </c>
      <c r="BI181" s="2">
        <v>1</v>
      </c>
      <c r="BJ181" s="2" t="s">
        <v>237</v>
      </c>
      <c r="BK181" s="2"/>
      <c r="BL181" s="2"/>
      <c r="BM181" s="2">
        <v>21</v>
      </c>
      <c r="BN181" s="2">
        <v>0</v>
      </c>
      <c r="BO181" s="2" t="s">
        <v>3</v>
      </c>
      <c r="BP181" s="2">
        <v>0</v>
      </c>
      <c r="BQ181" s="2">
        <v>30</v>
      </c>
      <c r="BR181" s="2">
        <v>0</v>
      </c>
      <c r="BS181" s="2">
        <v>1</v>
      </c>
      <c r="BT181" s="2">
        <v>1</v>
      </c>
      <c r="BU181" s="2">
        <v>1</v>
      </c>
      <c r="BV181" s="2">
        <v>1</v>
      </c>
      <c r="BW181" s="2">
        <v>1</v>
      </c>
      <c r="BX181" s="2">
        <v>1</v>
      </c>
      <c r="BY181" s="2" t="s">
        <v>3</v>
      </c>
      <c r="BZ181" s="2">
        <v>109</v>
      </c>
      <c r="CA181" s="2">
        <v>61</v>
      </c>
      <c r="CB181" s="2" t="s">
        <v>3</v>
      </c>
      <c r="CC181" s="2"/>
      <c r="CD181" s="2"/>
      <c r="CE181" s="2">
        <v>30</v>
      </c>
      <c r="CF181" s="2">
        <v>0</v>
      </c>
      <c r="CG181" s="2">
        <v>0</v>
      </c>
      <c r="CH181" s="2"/>
      <c r="CI181" s="2"/>
      <c r="CJ181" s="2"/>
      <c r="CK181" s="2"/>
      <c r="CL181" s="2"/>
      <c r="CM181" s="2">
        <v>0</v>
      </c>
      <c r="CN181" s="2" t="s">
        <v>3</v>
      </c>
      <c r="CO181" s="2">
        <v>0</v>
      </c>
      <c r="CP181" s="2">
        <f t="shared" si="269"/>
        <v>795.8</v>
      </c>
      <c r="CQ181" s="2">
        <f t="shared" si="270"/>
        <v>795.8</v>
      </c>
      <c r="CR181" s="2">
        <f>(ROUND((ROUND(((ET181)*AV181*1),2)*BB181),2)+ROUND((ROUND(((AE181-(EU181))*AV181*1),2)*BS181),2))</f>
        <v>0</v>
      </c>
      <c r="CS181" s="2">
        <f t="shared" si="271"/>
        <v>0</v>
      </c>
      <c r="CT181" s="2">
        <f t="shared" si="272"/>
        <v>0</v>
      </c>
      <c r="CU181" s="2">
        <f t="shared" si="273"/>
        <v>0</v>
      </c>
      <c r="CV181" s="2">
        <f t="shared" si="274"/>
        <v>0</v>
      </c>
      <c r="CW181" s="2">
        <f t="shared" si="275"/>
        <v>0</v>
      </c>
      <c r="CX181" s="2">
        <f t="shared" si="276"/>
        <v>0</v>
      </c>
      <c r="CY181" s="2">
        <f t="shared" si="277"/>
        <v>0</v>
      </c>
      <c r="CZ181" s="2">
        <f t="shared" si="278"/>
        <v>0</v>
      </c>
      <c r="DA181" s="2"/>
      <c r="DB181" s="2"/>
      <c r="DC181" s="2" t="s">
        <v>3</v>
      </c>
      <c r="DD181" s="2" t="s">
        <v>3</v>
      </c>
      <c r="DE181" s="2" t="s">
        <v>3</v>
      </c>
      <c r="DF181" s="2" t="s">
        <v>3</v>
      </c>
      <c r="DG181" s="2" t="s">
        <v>3</v>
      </c>
      <c r="DH181" s="2" t="s">
        <v>3</v>
      </c>
      <c r="DI181" s="2" t="s">
        <v>3</v>
      </c>
      <c r="DJ181" s="2" t="s">
        <v>3</v>
      </c>
      <c r="DK181" s="2" t="s">
        <v>3</v>
      </c>
      <c r="DL181" s="2" t="s">
        <v>3</v>
      </c>
      <c r="DM181" s="2" t="s">
        <v>3</v>
      </c>
      <c r="DN181" s="2">
        <v>0</v>
      </c>
      <c r="DO181" s="2">
        <v>0</v>
      </c>
      <c r="DP181" s="2">
        <v>1</v>
      </c>
      <c r="DQ181" s="2">
        <v>1</v>
      </c>
      <c r="DR181" s="2"/>
      <c r="DS181" s="2"/>
      <c r="DT181" s="2"/>
      <c r="DU181" s="2">
        <v>1010</v>
      </c>
      <c r="DV181" s="2" t="s">
        <v>39</v>
      </c>
      <c r="DW181" s="2" t="s">
        <v>39</v>
      </c>
      <c r="DX181" s="2">
        <v>1</v>
      </c>
      <c r="DY181" s="2"/>
      <c r="DZ181" s="2" t="s">
        <v>3</v>
      </c>
      <c r="EA181" s="2" t="s">
        <v>3</v>
      </c>
      <c r="EB181" s="2" t="s">
        <v>3</v>
      </c>
      <c r="EC181" s="2" t="s">
        <v>3</v>
      </c>
      <c r="ED181" s="2"/>
      <c r="EE181" s="2">
        <v>58807897</v>
      </c>
      <c r="EF181" s="2">
        <v>30</v>
      </c>
      <c r="EG181" s="2" t="s">
        <v>27</v>
      </c>
      <c r="EH181" s="2">
        <v>0</v>
      </c>
      <c r="EI181" s="2" t="s">
        <v>3</v>
      </c>
      <c r="EJ181" s="2">
        <v>1</v>
      </c>
      <c r="EK181" s="2">
        <v>21</v>
      </c>
      <c r="EL181" s="2" t="s">
        <v>28</v>
      </c>
      <c r="EM181" s="2" t="s">
        <v>29</v>
      </c>
      <c r="EN181" s="2"/>
      <c r="EO181" s="2" t="s">
        <v>3</v>
      </c>
      <c r="EP181" s="2"/>
      <c r="EQ181" s="2">
        <v>0</v>
      </c>
      <c r="ER181" s="2">
        <v>795.8</v>
      </c>
      <c r="ES181" s="2">
        <v>795.8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>
        <v>0</v>
      </c>
      <c r="FR181" s="2">
        <v>0</v>
      </c>
      <c r="FS181" s="2">
        <v>0</v>
      </c>
      <c r="FT181" s="2"/>
      <c r="FU181" s="2"/>
      <c r="FV181" s="2"/>
      <c r="FW181" s="2"/>
      <c r="FX181" s="2">
        <v>109</v>
      </c>
      <c r="FY181" s="2">
        <v>61</v>
      </c>
      <c r="FZ181" s="2"/>
      <c r="GA181" s="2" t="s">
        <v>3</v>
      </c>
      <c r="GB181" s="2"/>
      <c r="GC181" s="2"/>
      <c r="GD181" s="2">
        <v>1</v>
      </c>
      <c r="GE181" s="2"/>
      <c r="GF181" s="2">
        <v>1549311192</v>
      </c>
      <c r="GG181" s="2">
        <v>2</v>
      </c>
      <c r="GH181" s="2">
        <v>1</v>
      </c>
      <c r="GI181" s="2">
        <v>-2</v>
      </c>
      <c r="GJ181" s="2">
        <v>0</v>
      </c>
      <c r="GK181" s="2">
        <v>0</v>
      </c>
      <c r="GL181" s="2">
        <f t="shared" si="279"/>
        <v>0</v>
      </c>
      <c r="GM181" s="2">
        <f t="shared" si="280"/>
        <v>795.8</v>
      </c>
      <c r="GN181" s="2">
        <f t="shared" si="281"/>
        <v>795.8</v>
      </c>
      <c r="GO181" s="2">
        <f t="shared" si="282"/>
        <v>0</v>
      </c>
      <c r="GP181" s="2">
        <f t="shared" si="283"/>
        <v>0</v>
      </c>
      <c r="GQ181" s="2"/>
      <c r="GR181" s="2">
        <v>0</v>
      </c>
      <c r="GS181" s="2">
        <v>3</v>
      </c>
      <c r="GT181" s="2">
        <v>0</v>
      </c>
      <c r="GU181" s="2" t="s">
        <v>3</v>
      </c>
      <c r="GV181" s="2">
        <f t="shared" si="284"/>
        <v>0</v>
      </c>
      <c r="GW181" s="2">
        <v>1</v>
      </c>
      <c r="GX181" s="2">
        <f t="shared" si="285"/>
        <v>0</v>
      </c>
      <c r="GY181" s="2"/>
      <c r="GZ181" s="2"/>
      <c r="HA181" s="2">
        <v>0</v>
      </c>
      <c r="HB181" s="2">
        <v>0</v>
      </c>
      <c r="HC181" s="2">
        <f t="shared" si="286"/>
        <v>0</v>
      </c>
      <c r="HD181" s="2"/>
      <c r="HE181" s="2" t="s">
        <v>3</v>
      </c>
      <c r="HF181" s="2" t="s">
        <v>3</v>
      </c>
      <c r="HG181" s="2"/>
      <c r="HH181" s="2"/>
      <c r="HI181" s="2"/>
      <c r="HJ181" s="2"/>
      <c r="HK181" s="2"/>
      <c r="HL181" s="2"/>
      <c r="HM181" s="2" t="s">
        <v>3</v>
      </c>
      <c r="HN181" s="2" t="s">
        <v>3</v>
      </c>
      <c r="HO181" s="2" t="s">
        <v>3</v>
      </c>
      <c r="HP181" s="2" t="s">
        <v>3</v>
      </c>
      <c r="HQ181" s="2" t="s">
        <v>3</v>
      </c>
      <c r="HR181" s="2"/>
      <c r="HS181" s="2">
        <v>0</v>
      </c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>
        <v>0</v>
      </c>
      <c r="IL181" s="2"/>
      <c r="IM181" s="2"/>
      <c r="IN181" s="2"/>
      <c r="IO181" s="2"/>
      <c r="IP181" s="2"/>
      <c r="IQ181" s="2"/>
      <c r="IR181" s="2"/>
      <c r="IS181" s="2"/>
      <c r="IT181" s="2"/>
      <c r="IU181" s="2"/>
    </row>
    <row r="182" spans="1:255" x14ac:dyDescent="0.2">
      <c r="A182">
        <v>18</v>
      </c>
      <c r="B182">
        <v>1</v>
      </c>
      <c r="C182">
        <v>507</v>
      </c>
      <c r="E182" t="s">
        <v>234</v>
      </c>
      <c r="F182" t="s">
        <v>235</v>
      </c>
      <c r="G182" t="s">
        <v>236</v>
      </c>
      <c r="H182" t="s">
        <v>39</v>
      </c>
      <c r="I182">
        <f>I178*J182</f>
        <v>1</v>
      </c>
      <c r="J182">
        <v>1</v>
      </c>
      <c r="K182">
        <v>1</v>
      </c>
      <c r="O182">
        <f t="shared" si="255"/>
        <v>6103.79</v>
      </c>
      <c r="P182">
        <f t="shared" si="256"/>
        <v>6103.79</v>
      </c>
      <c r="Q182">
        <f>(ROUND((ROUND(((ET182)*AV182*I182),2)*BB182),2)+ROUND((ROUND(((AE182-(EU182))*AV182*I182),2)*BS182),2))</f>
        <v>0</v>
      </c>
      <c r="R182">
        <f t="shared" si="257"/>
        <v>0</v>
      </c>
      <c r="S182">
        <f t="shared" si="258"/>
        <v>0</v>
      </c>
      <c r="T182">
        <f t="shared" si="259"/>
        <v>0</v>
      </c>
      <c r="U182">
        <f t="shared" si="260"/>
        <v>0</v>
      </c>
      <c r="V182">
        <f t="shared" si="261"/>
        <v>0</v>
      </c>
      <c r="W182">
        <f t="shared" si="262"/>
        <v>0</v>
      </c>
      <c r="X182">
        <f t="shared" si="263"/>
        <v>0</v>
      </c>
      <c r="Y182">
        <f t="shared" si="264"/>
        <v>0</v>
      </c>
      <c r="AA182">
        <v>59204059</v>
      </c>
      <c r="AB182">
        <f t="shared" si="265"/>
        <v>795.8</v>
      </c>
      <c r="AC182">
        <f t="shared" si="266"/>
        <v>795.8</v>
      </c>
      <c r="AD182">
        <f>ROUND((((ET182)-(EU182))+AE182),6)</f>
        <v>0</v>
      </c>
      <c r="AE182">
        <f t="shared" si="287"/>
        <v>0</v>
      </c>
      <c r="AF182">
        <f t="shared" si="287"/>
        <v>0</v>
      </c>
      <c r="AG182">
        <f t="shared" si="267"/>
        <v>0</v>
      </c>
      <c r="AH182">
        <f t="shared" si="288"/>
        <v>0</v>
      </c>
      <c r="AI182">
        <f t="shared" si="288"/>
        <v>0</v>
      </c>
      <c r="AJ182">
        <f t="shared" si="268"/>
        <v>0</v>
      </c>
      <c r="AK182">
        <v>795.8</v>
      </c>
      <c r="AL182">
        <v>795.8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109</v>
      </c>
      <c r="AU182">
        <v>61</v>
      </c>
      <c r="AV182">
        <v>1</v>
      </c>
      <c r="AW182">
        <v>1</v>
      </c>
      <c r="AZ182">
        <v>1</v>
      </c>
      <c r="BA182">
        <v>1</v>
      </c>
      <c r="BB182">
        <v>1</v>
      </c>
      <c r="BC182">
        <v>7.67</v>
      </c>
      <c r="BD182" t="s">
        <v>3</v>
      </c>
      <c r="BE182" t="s">
        <v>3</v>
      </c>
      <c r="BF182" t="s">
        <v>3</v>
      </c>
      <c r="BG182" t="s">
        <v>3</v>
      </c>
      <c r="BH182">
        <v>3</v>
      </c>
      <c r="BI182">
        <v>1</v>
      </c>
      <c r="BJ182" t="s">
        <v>237</v>
      </c>
      <c r="BM182">
        <v>21</v>
      </c>
      <c r="BN182">
        <v>0</v>
      </c>
      <c r="BO182" t="s">
        <v>235</v>
      </c>
      <c r="BP182">
        <v>1</v>
      </c>
      <c r="BQ182">
        <v>30</v>
      </c>
      <c r="BR182">
        <v>0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 t="s">
        <v>3</v>
      </c>
      <c r="BZ182">
        <v>109</v>
      </c>
      <c r="CA182">
        <v>61</v>
      </c>
      <c r="CB182" t="s">
        <v>3</v>
      </c>
      <c r="CE182">
        <v>30</v>
      </c>
      <c r="CF182">
        <v>0</v>
      </c>
      <c r="CG182">
        <v>0</v>
      </c>
      <c r="CM182">
        <v>0</v>
      </c>
      <c r="CN182" t="s">
        <v>3</v>
      </c>
      <c r="CO182">
        <v>0</v>
      </c>
      <c r="CP182">
        <f t="shared" si="269"/>
        <v>6103.79</v>
      </c>
      <c r="CQ182">
        <f t="shared" si="270"/>
        <v>6103.79</v>
      </c>
      <c r="CR182">
        <f>(ROUND((ROUND(((ET182)*AV182*1),2)*BB182),2)+ROUND((ROUND(((AE182-(EU182))*AV182*1),2)*BS182),2))</f>
        <v>0</v>
      </c>
      <c r="CS182">
        <f t="shared" si="271"/>
        <v>0</v>
      </c>
      <c r="CT182">
        <f t="shared" si="272"/>
        <v>0</v>
      </c>
      <c r="CU182">
        <f t="shared" si="273"/>
        <v>0</v>
      </c>
      <c r="CV182">
        <f t="shared" si="274"/>
        <v>0</v>
      </c>
      <c r="CW182">
        <f t="shared" si="275"/>
        <v>0</v>
      </c>
      <c r="CX182">
        <f t="shared" si="276"/>
        <v>0</v>
      </c>
      <c r="CY182">
        <f t="shared" si="277"/>
        <v>0</v>
      </c>
      <c r="CZ182">
        <f t="shared" si="278"/>
        <v>0</v>
      </c>
      <c r="DC182" t="s">
        <v>3</v>
      </c>
      <c r="DD182" t="s">
        <v>3</v>
      </c>
      <c r="DE182" t="s">
        <v>3</v>
      </c>
      <c r="DF182" t="s">
        <v>3</v>
      </c>
      <c r="DG182" t="s">
        <v>3</v>
      </c>
      <c r="DH182" t="s">
        <v>3</v>
      </c>
      <c r="DI182" t="s">
        <v>3</v>
      </c>
      <c r="DJ182" t="s">
        <v>3</v>
      </c>
      <c r="DK182" t="s">
        <v>3</v>
      </c>
      <c r="DL182" t="s">
        <v>3</v>
      </c>
      <c r="DM182" t="s">
        <v>3</v>
      </c>
      <c r="DN182">
        <v>0</v>
      </c>
      <c r="DO182">
        <v>0</v>
      </c>
      <c r="DP182">
        <v>1</v>
      </c>
      <c r="DQ182">
        <v>1</v>
      </c>
      <c r="DU182">
        <v>1010</v>
      </c>
      <c r="DV182" t="s">
        <v>39</v>
      </c>
      <c r="DW182" t="s">
        <v>39</v>
      </c>
      <c r="DX182">
        <v>1</v>
      </c>
      <c r="DZ182" t="s">
        <v>3</v>
      </c>
      <c r="EA182" t="s">
        <v>3</v>
      </c>
      <c r="EB182" t="s">
        <v>3</v>
      </c>
      <c r="EC182" t="s">
        <v>3</v>
      </c>
      <c r="EE182">
        <v>58807897</v>
      </c>
      <c r="EF182">
        <v>30</v>
      </c>
      <c r="EG182" t="s">
        <v>27</v>
      </c>
      <c r="EH182">
        <v>0</v>
      </c>
      <c r="EI182" t="s">
        <v>3</v>
      </c>
      <c r="EJ182">
        <v>1</v>
      </c>
      <c r="EK182">
        <v>21</v>
      </c>
      <c r="EL182" t="s">
        <v>28</v>
      </c>
      <c r="EM182" t="s">
        <v>29</v>
      </c>
      <c r="EO182" t="s">
        <v>3</v>
      </c>
      <c r="EQ182">
        <v>0</v>
      </c>
      <c r="ER182">
        <v>795.8</v>
      </c>
      <c r="ES182">
        <v>795.8</v>
      </c>
      <c r="ET182">
        <v>0</v>
      </c>
      <c r="EU182">
        <v>0</v>
      </c>
      <c r="EV182">
        <v>0</v>
      </c>
      <c r="EW182">
        <v>0</v>
      </c>
      <c r="EX182">
        <v>0</v>
      </c>
      <c r="FQ182">
        <v>0</v>
      </c>
      <c r="FR182">
        <v>0</v>
      </c>
      <c r="FS182">
        <v>0</v>
      </c>
      <c r="FX182">
        <v>109</v>
      </c>
      <c r="FY182">
        <v>61</v>
      </c>
      <c r="GA182" t="s">
        <v>3</v>
      </c>
      <c r="GD182">
        <v>1</v>
      </c>
      <c r="GF182">
        <v>1549311192</v>
      </c>
      <c r="GG182">
        <v>2</v>
      </c>
      <c r="GH182">
        <v>1</v>
      </c>
      <c r="GI182">
        <v>2</v>
      </c>
      <c r="GJ182">
        <v>0</v>
      </c>
      <c r="GK182">
        <v>0</v>
      </c>
      <c r="GL182">
        <f t="shared" si="279"/>
        <v>0</v>
      </c>
      <c r="GM182">
        <f t="shared" si="280"/>
        <v>6103.79</v>
      </c>
      <c r="GN182">
        <f t="shared" si="281"/>
        <v>6103.79</v>
      </c>
      <c r="GO182">
        <f t="shared" si="282"/>
        <v>0</v>
      </c>
      <c r="GP182">
        <f t="shared" si="283"/>
        <v>0</v>
      </c>
      <c r="GR182">
        <v>0</v>
      </c>
      <c r="GS182">
        <v>3</v>
      </c>
      <c r="GT182">
        <v>0</v>
      </c>
      <c r="GU182" t="s">
        <v>3</v>
      </c>
      <c r="GV182">
        <f t="shared" si="284"/>
        <v>0</v>
      </c>
      <c r="GW182">
        <v>1</v>
      </c>
      <c r="GX182">
        <f t="shared" si="285"/>
        <v>0</v>
      </c>
      <c r="HA182">
        <v>0</v>
      </c>
      <c r="HB182">
        <v>0</v>
      </c>
      <c r="HC182">
        <f t="shared" si="286"/>
        <v>0</v>
      </c>
      <c r="HE182" t="s">
        <v>3</v>
      </c>
      <c r="HF182" t="s">
        <v>3</v>
      </c>
      <c r="HM182" t="s">
        <v>3</v>
      </c>
      <c r="HN182" t="s">
        <v>3</v>
      </c>
      <c r="HO182" t="s">
        <v>3</v>
      </c>
      <c r="HP182" t="s">
        <v>3</v>
      </c>
      <c r="HQ182" t="s">
        <v>3</v>
      </c>
      <c r="HS182">
        <v>0</v>
      </c>
      <c r="IK182">
        <v>0</v>
      </c>
    </row>
    <row r="183" spans="1:255" x14ac:dyDescent="0.2">
      <c r="A183" s="2">
        <v>17</v>
      </c>
      <c r="B183" s="2">
        <v>1</v>
      </c>
      <c r="C183" s="2">
        <f>ROW(SmtRes!A516)</f>
        <v>516</v>
      </c>
      <c r="D183" s="2">
        <f>ROW(EtalonRes!A530)</f>
        <v>530</v>
      </c>
      <c r="E183" s="2" t="s">
        <v>238</v>
      </c>
      <c r="F183" s="2" t="s">
        <v>226</v>
      </c>
      <c r="G183" s="2" t="s">
        <v>227</v>
      </c>
      <c r="H183" s="2" t="s">
        <v>228</v>
      </c>
      <c r="I183" s="2">
        <f>ROUND(ROUND(1,4),9)</f>
        <v>1</v>
      </c>
      <c r="J183" s="2">
        <v>0</v>
      </c>
      <c r="K183" s="2">
        <f>ROUND(ROUND(1,4),9)</f>
        <v>1</v>
      </c>
      <c r="L183" s="2"/>
      <c r="M183" s="2"/>
      <c r="N183" s="2"/>
      <c r="O183" s="2">
        <f t="shared" si="255"/>
        <v>92.95</v>
      </c>
      <c r="P183" s="2">
        <f t="shared" si="256"/>
        <v>42.18</v>
      </c>
      <c r="Q183" s="2">
        <f>(ROUND((ROUND(((((ET183*1.25)*1.1))*AV183*I183),2)*BB183),2)+ROUND((ROUND(((AE183-(((EU183*1.25)*1.1)))*AV183*I183),2)*BS183),2))</f>
        <v>9.01</v>
      </c>
      <c r="R183" s="2">
        <f t="shared" si="257"/>
        <v>0.37</v>
      </c>
      <c r="S183" s="2">
        <f t="shared" si="258"/>
        <v>41.76</v>
      </c>
      <c r="T183" s="2">
        <f t="shared" si="259"/>
        <v>0</v>
      </c>
      <c r="U183" s="2">
        <f t="shared" si="260"/>
        <v>3.509363</v>
      </c>
      <c r="V183" s="2">
        <f t="shared" si="261"/>
        <v>0</v>
      </c>
      <c r="W183" s="2">
        <f t="shared" si="262"/>
        <v>0</v>
      </c>
      <c r="X183" s="2">
        <f t="shared" si="263"/>
        <v>45.92</v>
      </c>
      <c r="Y183" s="2">
        <f t="shared" si="264"/>
        <v>25.7</v>
      </c>
      <c r="Z183" s="2"/>
      <c r="AA183" s="2">
        <v>59204062</v>
      </c>
      <c r="AB183" s="2">
        <f t="shared" si="265"/>
        <v>89.761600000000001</v>
      </c>
      <c r="AC183" s="2">
        <f t="shared" si="266"/>
        <v>42.18</v>
      </c>
      <c r="AD183" s="2">
        <f>ROUND((((((ET183*1.25)*1.1))-(((EU183*1.25)*1.1)))+AE183),6)</f>
        <v>8.4425000000000008</v>
      </c>
      <c r="AE183" s="2">
        <f>ROUND((((EU183*1.25)*1.1)),6)</f>
        <v>0.34375</v>
      </c>
      <c r="AF183" s="2">
        <f>ROUND((((EV183*1.15)*1.1)),6)</f>
        <v>39.139099999999999</v>
      </c>
      <c r="AG183" s="2">
        <f t="shared" si="267"/>
        <v>0</v>
      </c>
      <c r="AH183" s="2">
        <f>(((EW183*1.15)*1.1))</f>
        <v>3.2890000000000001</v>
      </c>
      <c r="AI183" s="2">
        <f>(((EX183*1.25)*1.1))</f>
        <v>0</v>
      </c>
      <c r="AJ183" s="2">
        <f t="shared" si="268"/>
        <v>0</v>
      </c>
      <c r="AK183" s="2">
        <v>79.260000000000005</v>
      </c>
      <c r="AL183" s="2">
        <v>42.18</v>
      </c>
      <c r="AM183" s="2">
        <v>6.14</v>
      </c>
      <c r="AN183" s="2">
        <v>0.25</v>
      </c>
      <c r="AO183" s="2">
        <v>30.94</v>
      </c>
      <c r="AP183" s="2">
        <v>0</v>
      </c>
      <c r="AQ183" s="2">
        <v>2.6</v>
      </c>
      <c r="AR183" s="2">
        <v>0</v>
      </c>
      <c r="AS183" s="2">
        <v>0</v>
      </c>
      <c r="AT183" s="2">
        <v>109</v>
      </c>
      <c r="AU183" s="2">
        <v>61</v>
      </c>
      <c r="AV183" s="2">
        <v>1.0669999999999999</v>
      </c>
      <c r="AW183" s="2">
        <v>1</v>
      </c>
      <c r="AX183" s="2"/>
      <c r="AY183" s="2"/>
      <c r="AZ183" s="2">
        <v>1</v>
      </c>
      <c r="BA183" s="2">
        <v>1</v>
      </c>
      <c r="BB183" s="2">
        <v>1</v>
      </c>
      <c r="BC183" s="2">
        <v>1</v>
      </c>
      <c r="BD183" s="2" t="s">
        <v>3</v>
      </c>
      <c r="BE183" s="2" t="s">
        <v>3</v>
      </c>
      <c r="BF183" s="2" t="s">
        <v>3</v>
      </c>
      <c r="BG183" s="2" t="s">
        <v>3</v>
      </c>
      <c r="BH183" s="2">
        <v>0</v>
      </c>
      <c r="BI183" s="2">
        <v>1</v>
      </c>
      <c r="BJ183" s="2" t="s">
        <v>229</v>
      </c>
      <c r="BK183" s="2"/>
      <c r="BL183" s="2"/>
      <c r="BM183" s="2">
        <v>21</v>
      </c>
      <c r="BN183" s="2">
        <v>0</v>
      </c>
      <c r="BO183" s="2" t="s">
        <v>226</v>
      </c>
      <c r="BP183" s="2">
        <v>1</v>
      </c>
      <c r="BQ183" s="2">
        <v>30</v>
      </c>
      <c r="BR183" s="2">
        <v>0</v>
      </c>
      <c r="BS183" s="2">
        <v>1</v>
      </c>
      <c r="BT183" s="2">
        <v>1</v>
      </c>
      <c r="BU183" s="2">
        <v>1</v>
      </c>
      <c r="BV183" s="2">
        <v>1</v>
      </c>
      <c r="BW183" s="2">
        <v>1</v>
      </c>
      <c r="BX183" s="2">
        <v>1</v>
      </c>
      <c r="BY183" s="2" t="s">
        <v>3</v>
      </c>
      <c r="BZ183" s="2">
        <v>109</v>
      </c>
      <c r="CA183" s="2">
        <v>61</v>
      </c>
      <c r="CB183" s="2" t="s">
        <v>3</v>
      </c>
      <c r="CC183" s="2"/>
      <c r="CD183" s="2"/>
      <c r="CE183" s="2">
        <v>30</v>
      </c>
      <c r="CF183" s="2">
        <v>0</v>
      </c>
      <c r="CG183" s="2">
        <v>0</v>
      </c>
      <c r="CH183" s="2"/>
      <c r="CI183" s="2"/>
      <c r="CJ183" s="2"/>
      <c r="CK183" s="2"/>
      <c r="CL183" s="2"/>
      <c r="CM183" s="2">
        <v>0</v>
      </c>
      <c r="CN183" s="2" t="s">
        <v>1044</v>
      </c>
      <c r="CO183" s="2">
        <v>0</v>
      </c>
      <c r="CP183" s="2">
        <f t="shared" si="269"/>
        <v>92.949999999999989</v>
      </c>
      <c r="CQ183" s="2">
        <f t="shared" si="270"/>
        <v>42.18</v>
      </c>
      <c r="CR183" s="2">
        <f>(ROUND((ROUND(((((ET183*1.25)*1.1))*AV183*1),2)*BB183),2)+ROUND((ROUND(((AE183-(((EU183*1.25)*1.1)))*AV183*1),2)*BS183),2))</f>
        <v>9.01</v>
      </c>
      <c r="CS183" s="2">
        <f t="shared" si="271"/>
        <v>0.37</v>
      </c>
      <c r="CT183" s="2">
        <f t="shared" si="272"/>
        <v>41.76</v>
      </c>
      <c r="CU183" s="2">
        <f t="shared" si="273"/>
        <v>0</v>
      </c>
      <c r="CV183" s="2">
        <f t="shared" si="274"/>
        <v>3.509363</v>
      </c>
      <c r="CW183" s="2">
        <f t="shared" si="275"/>
        <v>0</v>
      </c>
      <c r="CX183" s="2">
        <f t="shared" si="276"/>
        <v>0</v>
      </c>
      <c r="CY183" s="2">
        <f t="shared" si="277"/>
        <v>45.921699999999994</v>
      </c>
      <c r="CZ183" s="2">
        <f t="shared" si="278"/>
        <v>25.699299999999997</v>
      </c>
      <c r="DA183" s="2"/>
      <c r="DB183" s="2">
        <v>91</v>
      </c>
      <c r="DC183" s="2" t="s">
        <v>3</v>
      </c>
      <c r="DD183" s="2" t="s">
        <v>3</v>
      </c>
      <c r="DE183" s="2" t="s">
        <v>25</v>
      </c>
      <c r="DF183" s="2" t="s">
        <v>25</v>
      </c>
      <c r="DG183" s="2" t="s">
        <v>26</v>
      </c>
      <c r="DH183" s="2" t="s">
        <v>3</v>
      </c>
      <c r="DI183" s="2" t="s">
        <v>26</v>
      </c>
      <c r="DJ183" s="2" t="s">
        <v>25</v>
      </c>
      <c r="DK183" s="2" t="s">
        <v>3</v>
      </c>
      <c r="DL183" s="2" t="s">
        <v>3</v>
      </c>
      <c r="DM183" s="2" t="s">
        <v>3</v>
      </c>
      <c r="DN183" s="2">
        <v>0</v>
      </c>
      <c r="DO183" s="2">
        <v>0</v>
      </c>
      <c r="DP183" s="2">
        <v>1</v>
      </c>
      <c r="DQ183" s="2">
        <v>1</v>
      </c>
      <c r="DR183" s="2"/>
      <c r="DS183" s="2"/>
      <c r="DT183" s="2"/>
      <c r="DU183" s="2">
        <v>1013</v>
      </c>
      <c r="DV183" s="2" t="s">
        <v>228</v>
      </c>
      <c r="DW183" s="2" t="s">
        <v>228</v>
      </c>
      <c r="DX183" s="2">
        <v>1</v>
      </c>
      <c r="DY183" s="2"/>
      <c r="DZ183" s="2" t="s">
        <v>3</v>
      </c>
      <c r="EA183" s="2" t="s">
        <v>3</v>
      </c>
      <c r="EB183" s="2" t="s">
        <v>3</v>
      </c>
      <c r="EC183" s="2" t="s">
        <v>3</v>
      </c>
      <c r="ED183" s="2"/>
      <c r="EE183" s="2">
        <v>58807897</v>
      </c>
      <c r="EF183" s="2">
        <v>30</v>
      </c>
      <c r="EG183" s="2" t="s">
        <v>27</v>
      </c>
      <c r="EH183" s="2">
        <v>0</v>
      </c>
      <c r="EI183" s="2" t="s">
        <v>3</v>
      </c>
      <c r="EJ183" s="2">
        <v>1</v>
      </c>
      <c r="EK183" s="2">
        <v>21</v>
      </c>
      <c r="EL183" s="2" t="s">
        <v>28</v>
      </c>
      <c r="EM183" s="2" t="s">
        <v>29</v>
      </c>
      <c r="EN183" s="2"/>
      <c r="EO183" s="2" t="s">
        <v>30</v>
      </c>
      <c r="EP183" s="2"/>
      <c r="EQ183" s="2">
        <v>0</v>
      </c>
      <c r="ER183" s="2">
        <v>79.260000000000005</v>
      </c>
      <c r="ES183" s="2">
        <v>42.18</v>
      </c>
      <c r="ET183" s="2">
        <v>6.14</v>
      </c>
      <c r="EU183" s="2">
        <v>0.25</v>
      </c>
      <c r="EV183" s="2">
        <v>30.94</v>
      </c>
      <c r="EW183" s="2">
        <v>2.6</v>
      </c>
      <c r="EX183" s="2">
        <v>0</v>
      </c>
      <c r="EY183" s="2">
        <v>0</v>
      </c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>
        <v>0</v>
      </c>
      <c r="FR183" s="2">
        <v>0</v>
      </c>
      <c r="FS183" s="2">
        <v>0</v>
      </c>
      <c r="FT183" s="2"/>
      <c r="FU183" s="2"/>
      <c r="FV183" s="2"/>
      <c r="FW183" s="2"/>
      <c r="FX183" s="2">
        <v>109</v>
      </c>
      <c r="FY183" s="2">
        <v>61</v>
      </c>
      <c r="FZ183" s="2"/>
      <c r="GA183" s="2" t="s">
        <v>3</v>
      </c>
      <c r="GB183" s="2"/>
      <c r="GC183" s="2"/>
      <c r="GD183" s="2">
        <v>1</v>
      </c>
      <c r="GE183" s="2"/>
      <c r="GF183" s="2">
        <v>-577121229</v>
      </c>
      <c r="GG183" s="2">
        <v>2</v>
      </c>
      <c r="GH183" s="2">
        <v>1</v>
      </c>
      <c r="GI183" s="2">
        <v>2</v>
      </c>
      <c r="GJ183" s="2">
        <v>0</v>
      </c>
      <c r="GK183" s="2">
        <v>0</v>
      </c>
      <c r="GL183" s="2">
        <f t="shared" si="279"/>
        <v>0</v>
      </c>
      <c r="GM183" s="2">
        <f t="shared" si="280"/>
        <v>164.57</v>
      </c>
      <c r="GN183" s="2">
        <f t="shared" si="281"/>
        <v>164.57</v>
      </c>
      <c r="GO183" s="2">
        <f t="shared" si="282"/>
        <v>0</v>
      </c>
      <c r="GP183" s="2">
        <f t="shared" si="283"/>
        <v>0</v>
      </c>
      <c r="GQ183" s="2"/>
      <c r="GR183" s="2">
        <v>0</v>
      </c>
      <c r="GS183" s="2">
        <v>3</v>
      </c>
      <c r="GT183" s="2">
        <v>0</v>
      </c>
      <c r="GU183" s="2" t="s">
        <v>3</v>
      </c>
      <c r="GV183" s="2">
        <f t="shared" si="284"/>
        <v>0</v>
      </c>
      <c r="GW183" s="2">
        <v>1</v>
      </c>
      <c r="GX183" s="2">
        <f t="shared" si="285"/>
        <v>0</v>
      </c>
      <c r="GY183" s="2"/>
      <c r="GZ183" s="2"/>
      <c r="HA183" s="2">
        <v>0</v>
      </c>
      <c r="HB183" s="2">
        <v>0</v>
      </c>
      <c r="HC183" s="2">
        <f t="shared" si="286"/>
        <v>0</v>
      </c>
      <c r="HD183" s="2"/>
      <c r="HE183" s="2" t="s">
        <v>3</v>
      </c>
      <c r="HF183" s="2" t="s">
        <v>3</v>
      </c>
      <c r="HG183" s="2"/>
      <c r="HH183" s="2"/>
      <c r="HI183" s="2"/>
      <c r="HJ183" s="2"/>
      <c r="HK183" s="2"/>
      <c r="HL183" s="2"/>
      <c r="HM183" s="2" t="s">
        <v>3</v>
      </c>
      <c r="HN183" s="2" t="s">
        <v>3</v>
      </c>
      <c r="HO183" s="2" t="s">
        <v>3</v>
      </c>
      <c r="HP183" s="2" t="s">
        <v>3</v>
      </c>
      <c r="HQ183" s="2" t="s">
        <v>3</v>
      </c>
      <c r="HR183" s="2"/>
      <c r="HS183" s="2">
        <v>0</v>
      </c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>
        <v>0</v>
      </c>
      <c r="IL183" s="2"/>
      <c r="IM183" s="2"/>
      <c r="IN183" s="2"/>
      <c r="IO183" s="2"/>
      <c r="IP183" s="2"/>
      <c r="IQ183" s="2"/>
      <c r="IR183" s="2"/>
      <c r="IS183" s="2"/>
      <c r="IT183" s="2"/>
      <c r="IU183" s="2"/>
    </row>
    <row r="184" spans="1:255" x14ac:dyDescent="0.2">
      <c r="A184">
        <v>17</v>
      </c>
      <c r="B184">
        <v>1</v>
      </c>
      <c r="C184">
        <f>ROW(SmtRes!A524)</f>
        <v>524</v>
      </c>
      <c r="D184">
        <f>ROW(EtalonRes!A538)</f>
        <v>538</v>
      </c>
      <c r="E184" t="s">
        <v>238</v>
      </c>
      <c r="F184" t="s">
        <v>226</v>
      </c>
      <c r="G184" t="s">
        <v>227</v>
      </c>
      <c r="H184" t="s">
        <v>228</v>
      </c>
      <c r="I184">
        <f>ROUND(ROUND(1,4),9)</f>
        <v>1</v>
      </c>
      <c r="J184">
        <v>0</v>
      </c>
      <c r="K184">
        <f>ROUND(ROUND(1,4),9)</f>
        <v>1</v>
      </c>
      <c r="O184">
        <f t="shared" si="255"/>
        <v>2775.48</v>
      </c>
      <c r="P184">
        <f t="shared" si="256"/>
        <v>363.59</v>
      </c>
      <c r="Q184">
        <f>(ROUND((ROUND(((((ET184*1.25)*1.1))*AV184*I184),2)*BB184),2)+ROUND((ROUND(((AE184-(((EU184*1.25)*1.1)))*AV184*I184),2)*BS184),2))</f>
        <v>115.51</v>
      </c>
      <c r="R184">
        <f t="shared" si="257"/>
        <v>20.350000000000001</v>
      </c>
      <c r="S184">
        <f t="shared" si="258"/>
        <v>2296.38</v>
      </c>
      <c r="T184">
        <f t="shared" si="259"/>
        <v>0</v>
      </c>
      <c r="U184">
        <f t="shared" si="260"/>
        <v>3.509363</v>
      </c>
      <c r="V184">
        <f t="shared" si="261"/>
        <v>0</v>
      </c>
      <c r="W184">
        <f t="shared" si="262"/>
        <v>0</v>
      </c>
      <c r="X184">
        <f t="shared" si="263"/>
        <v>2525.2399999999998</v>
      </c>
      <c r="Y184">
        <f t="shared" si="264"/>
        <v>1413.21</v>
      </c>
      <c r="AA184">
        <v>59204059</v>
      </c>
      <c r="AB184">
        <f t="shared" si="265"/>
        <v>89.761600000000001</v>
      </c>
      <c r="AC184">
        <f t="shared" si="266"/>
        <v>42.18</v>
      </c>
      <c r="AD184">
        <f>ROUND((((((ET184*1.25)*1.1))-(((EU184*1.25)*1.1)))+AE184),6)</f>
        <v>8.4425000000000008</v>
      </c>
      <c r="AE184">
        <f>ROUND((((EU184*1.25)*1.1)),6)</f>
        <v>0.34375</v>
      </c>
      <c r="AF184">
        <f>ROUND((((EV184*1.15)*1.1)),6)</f>
        <v>39.139099999999999</v>
      </c>
      <c r="AG184">
        <f t="shared" si="267"/>
        <v>0</v>
      </c>
      <c r="AH184">
        <f>(((EW184*1.15)*1.1))</f>
        <v>3.2890000000000001</v>
      </c>
      <c r="AI184">
        <f>(((EX184*1.25)*1.1))</f>
        <v>0</v>
      </c>
      <c r="AJ184">
        <f t="shared" si="268"/>
        <v>0</v>
      </c>
      <c r="AK184">
        <v>79.260000000000005</v>
      </c>
      <c r="AL184">
        <v>42.18</v>
      </c>
      <c r="AM184">
        <v>6.14</v>
      </c>
      <c r="AN184">
        <v>0.25</v>
      </c>
      <c r="AO184">
        <v>30.94</v>
      </c>
      <c r="AP184">
        <v>0</v>
      </c>
      <c r="AQ184">
        <v>2.6</v>
      </c>
      <c r="AR184">
        <v>0</v>
      </c>
      <c r="AS184">
        <v>0</v>
      </c>
      <c r="AT184">
        <v>109</v>
      </c>
      <c r="AU184">
        <v>61</v>
      </c>
      <c r="AV184">
        <v>1.0669999999999999</v>
      </c>
      <c r="AW184">
        <v>1</v>
      </c>
      <c r="AZ184">
        <v>1</v>
      </c>
      <c r="BA184">
        <v>54.99</v>
      </c>
      <c r="BB184">
        <v>12.82</v>
      </c>
      <c r="BC184">
        <v>8.6199999999999992</v>
      </c>
      <c r="BD184" t="s">
        <v>3</v>
      </c>
      <c r="BE184" t="s">
        <v>3</v>
      </c>
      <c r="BF184" t="s">
        <v>3</v>
      </c>
      <c r="BG184" t="s">
        <v>3</v>
      </c>
      <c r="BH184">
        <v>0</v>
      </c>
      <c r="BI184">
        <v>1</v>
      </c>
      <c r="BJ184" t="s">
        <v>229</v>
      </c>
      <c r="BM184">
        <v>21</v>
      </c>
      <c r="BN184">
        <v>0</v>
      </c>
      <c r="BO184" t="s">
        <v>226</v>
      </c>
      <c r="BP184">
        <v>1</v>
      </c>
      <c r="BQ184">
        <v>30</v>
      </c>
      <c r="BR184">
        <v>0</v>
      </c>
      <c r="BS184">
        <v>54.99</v>
      </c>
      <c r="BT184">
        <v>1</v>
      </c>
      <c r="BU184">
        <v>1</v>
      </c>
      <c r="BV184">
        <v>1</v>
      </c>
      <c r="BW184">
        <v>1</v>
      </c>
      <c r="BX184">
        <v>1</v>
      </c>
      <c r="BY184" t="s">
        <v>3</v>
      </c>
      <c r="BZ184">
        <v>109</v>
      </c>
      <c r="CA184">
        <v>61</v>
      </c>
      <c r="CB184" t="s">
        <v>3</v>
      </c>
      <c r="CE184">
        <v>30</v>
      </c>
      <c r="CF184">
        <v>0</v>
      </c>
      <c r="CG184">
        <v>0</v>
      </c>
      <c r="CM184">
        <v>0</v>
      </c>
      <c r="CN184" t="s">
        <v>1044</v>
      </c>
      <c r="CO184">
        <v>0</v>
      </c>
      <c r="CP184">
        <f t="shared" si="269"/>
        <v>2775.48</v>
      </c>
      <c r="CQ184">
        <f t="shared" si="270"/>
        <v>363.59</v>
      </c>
      <c r="CR184">
        <f>(ROUND((ROUND(((((ET184*1.25)*1.1))*AV184*1),2)*BB184),2)+ROUND((ROUND(((AE184-(((EU184*1.25)*1.1)))*AV184*1),2)*BS184),2))</f>
        <v>115.51</v>
      </c>
      <c r="CS184">
        <f t="shared" si="271"/>
        <v>20.350000000000001</v>
      </c>
      <c r="CT184">
        <f t="shared" si="272"/>
        <v>2296.38</v>
      </c>
      <c r="CU184">
        <f t="shared" si="273"/>
        <v>0</v>
      </c>
      <c r="CV184">
        <f t="shared" si="274"/>
        <v>3.509363</v>
      </c>
      <c r="CW184">
        <f t="shared" si="275"/>
        <v>0</v>
      </c>
      <c r="CX184">
        <f t="shared" si="276"/>
        <v>0</v>
      </c>
      <c r="CY184">
        <f t="shared" si="277"/>
        <v>2525.2357000000002</v>
      </c>
      <c r="CZ184">
        <f t="shared" si="278"/>
        <v>1413.2053000000001</v>
      </c>
      <c r="DB184">
        <v>93</v>
      </c>
      <c r="DC184" t="s">
        <v>3</v>
      </c>
      <c r="DD184" t="s">
        <v>3</v>
      </c>
      <c r="DE184" t="s">
        <v>25</v>
      </c>
      <c r="DF184" t="s">
        <v>25</v>
      </c>
      <c r="DG184" t="s">
        <v>26</v>
      </c>
      <c r="DH184" t="s">
        <v>3</v>
      </c>
      <c r="DI184" t="s">
        <v>26</v>
      </c>
      <c r="DJ184" t="s">
        <v>25</v>
      </c>
      <c r="DK184" t="s">
        <v>3</v>
      </c>
      <c r="DL184" t="s">
        <v>3</v>
      </c>
      <c r="DM184" t="s">
        <v>3</v>
      </c>
      <c r="DN184">
        <v>0</v>
      </c>
      <c r="DO184">
        <v>0</v>
      </c>
      <c r="DP184">
        <v>1</v>
      </c>
      <c r="DQ184">
        <v>1</v>
      </c>
      <c r="DU184">
        <v>1013</v>
      </c>
      <c r="DV184" t="s">
        <v>228</v>
      </c>
      <c r="DW184" t="s">
        <v>228</v>
      </c>
      <c r="DX184">
        <v>1</v>
      </c>
      <c r="DZ184" t="s">
        <v>3</v>
      </c>
      <c r="EA184" t="s">
        <v>3</v>
      </c>
      <c r="EB184" t="s">
        <v>3</v>
      </c>
      <c r="EC184" t="s">
        <v>3</v>
      </c>
      <c r="EE184">
        <v>58807897</v>
      </c>
      <c r="EF184">
        <v>30</v>
      </c>
      <c r="EG184" t="s">
        <v>27</v>
      </c>
      <c r="EH184">
        <v>0</v>
      </c>
      <c r="EI184" t="s">
        <v>3</v>
      </c>
      <c r="EJ184">
        <v>1</v>
      </c>
      <c r="EK184">
        <v>21</v>
      </c>
      <c r="EL184" t="s">
        <v>28</v>
      </c>
      <c r="EM184" t="s">
        <v>29</v>
      </c>
      <c r="EO184" t="s">
        <v>30</v>
      </c>
      <c r="EQ184">
        <v>0</v>
      </c>
      <c r="ER184">
        <v>79.260000000000005</v>
      </c>
      <c r="ES184">
        <v>42.18</v>
      </c>
      <c r="ET184">
        <v>6.14</v>
      </c>
      <c r="EU184">
        <v>0.25</v>
      </c>
      <c r="EV184">
        <v>30.94</v>
      </c>
      <c r="EW184">
        <v>2.6</v>
      </c>
      <c r="EX184">
        <v>0</v>
      </c>
      <c r="EY184">
        <v>0</v>
      </c>
      <c r="FQ184">
        <v>0</v>
      </c>
      <c r="FR184">
        <v>0</v>
      </c>
      <c r="FS184">
        <v>0</v>
      </c>
      <c r="FX184">
        <v>109</v>
      </c>
      <c r="FY184">
        <v>61</v>
      </c>
      <c r="GA184" t="s">
        <v>3</v>
      </c>
      <c r="GD184">
        <v>1</v>
      </c>
      <c r="GF184">
        <v>-577121229</v>
      </c>
      <c r="GG184">
        <v>2</v>
      </c>
      <c r="GH184">
        <v>1</v>
      </c>
      <c r="GI184">
        <v>2</v>
      </c>
      <c r="GJ184">
        <v>0</v>
      </c>
      <c r="GK184">
        <v>0</v>
      </c>
      <c r="GL184">
        <f t="shared" si="279"/>
        <v>0</v>
      </c>
      <c r="GM184">
        <f t="shared" si="280"/>
        <v>6713.93</v>
      </c>
      <c r="GN184">
        <f t="shared" si="281"/>
        <v>6713.93</v>
      </c>
      <c r="GO184">
        <f t="shared" si="282"/>
        <v>0</v>
      </c>
      <c r="GP184">
        <f t="shared" si="283"/>
        <v>0</v>
      </c>
      <c r="GR184">
        <v>0</v>
      </c>
      <c r="GS184">
        <v>3</v>
      </c>
      <c r="GT184">
        <v>0</v>
      </c>
      <c r="GU184" t="s">
        <v>3</v>
      </c>
      <c r="GV184">
        <f t="shared" si="284"/>
        <v>0</v>
      </c>
      <c r="GW184">
        <v>1</v>
      </c>
      <c r="GX184">
        <f t="shared" si="285"/>
        <v>0</v>
      </c>
      <c r="HA184">
        <v>0</v>
      </c>
      <c r="HB184">
        <v>0</v>
      </c>
      <c r="HC184">
        <f t="shared" si="286"/>
        <v>0</v>
      </c>
      <c r="HE184" t="s">
        <v>3</v>
      </c>
      <c r="HF184" t="s">
        <v>3</v>
      </c>
      <c r="HM184" t="s">
        <v>3</v>
      </c>
      <c r="HN184" t="s">
        <v>3</v>
      </c>
      <c r="HO184" t="s">
        <v>3</v>
      </c>
      <c r="HP184" t="s">
        <v>3</v>
      </c>
      <c r="HQ184" t="s">
        <v>3</v>
      </c>
      <c r="HS184">
        <v>0</v>
      </c>
      <c r="IK184">
        <v>0</v>
      </c>
    </row>
    <row r="185" spans="1:255" x14ac:dyDescent="0.2">
      <c r="A185" s="2">
        <v>18</v>
      </c>
      <c r="B185" s="2">
        <v>1</v>
      </c>
      <c r="C185" s="2">
        <v>514</v>
      </c>
      <c r="D185" s="2"/>
      <c r="E185" s="2" t="s">
        <v>239</v>
      </c>
      <c r="F185" s="2" t="s">
        <v>231</v>
      </c>
      <c r="G185" s="2" t="s">
        <v>232</v>
      </c>
      <c r="H185" s="2" t="s">
        <v>39</v>
      </c>
      <c r="I185" s="2">
        <f>I183*J185</f>
        <v>2</v>
      </c>
      <c r="J185" s="2">
        <v>2</v>
      </c>
      <c r="K185" s="2">
        <v>2</v>
      </c>
      <c r="L185" s="2"/>
      <c r="M185" s="2"/>
      <c r="N185" s="2"/>
      <c r="O185" s="2">
        <f t="shared" si="255"/>
        <v>214.46</v>
      </c>
      <c r="P185" s="2">
        <f t="shared" si="256"/>
        <v>214.46</v>
      </c>
      <c r="Q185" s="2">
        <f t="shared" ref="Q185:Q190" si="289">(ROUND((ROUND(((ET185)*AV185*I185),2)*BB185),2)+ROUND((ROUND(((AE185-(EU185))*AV185*I185),2)*BS185),2))</f>
        <v>0</v>
      </c>
      <c r="R185" s="2">
        <f t="shared" si="257"/>
        <v>0</v>
      </c>
      <c r="S185" s="2">
        <f t="shared" si="258"/>
        <v>0</v>
      </c>
      <c r="T185" s="2">
        <f t="shared" si="259"/>
        <v>0</v>
      </c>
      <c r="U185" s="2">
        <f t="shared" si="260"/>
        <v>0</v>
      </c>
      <c r="V185" s="2">
        <f t="shared" si="261"/>
        <v>0</v>
      </c>
      <c r="W185" s="2">
        <f t="shared" si="262"/>
        <v>0</v>
      </c>
      <c r="X185" s="2">
        <f t="shared" si="263"/>
        <v>0</v>
      </c>
      <c r="Y185" s="2">
        <f t="shared" si="264"/>
        <v>0</v>
      </c>
      <c r="Z185" s="2"/>
      <c r="AA185" s="2">
        <v>59204062</v>
      </c>
      <c r="AB185" s="2">
        <f t="shared" si="265"/>
        <v>107.23</v>
      </c>
      <c r="AC185" s="2">
        <f t="shared" si="266"/>
        <v>107.23</v>
      </c>
      <c r="AD185" s="2">
        <f t="shared" ref="AD185:AD190" si="290">ROUND((((ET185)-(EU185))+AE185),6)</f>
        <v>0</v>
      </c>
      <c r="AE185" s="2">
        <f t="shared" ref="AE185:AF190" si="291">ROUND((EU185),6)</f>
        <v>0</v>
      </c>
      <c r="AF185" s="2">
        <f t="shared" si="291"/>
        <v>0</v>
      </c>
      <c r="AG185" s="2">
        <f t="shared" si="267"/>
        <v>0</v>
      </c>
      <c r="AH185" s="2">
        <f t="shared" ref="AH185:AI190" si="292">(EW185)</f>
        <v>0</v>
      </c>
      <c r="AI185" s="2">
        <f t="shared" si="292"/>
        <v>0</v>
      </c>
      <c r="AJ185" s="2">
        <f t="shared" si="268"/>
        <v>0</v>
      </c>
      <c r="AK185" s="2">
        <v>107.23</v>
      </c>
      <c r="AL185" s="2">
        <v>107.23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109</v>
      </c>
      <c r="AU185" s="2">
        <v>61</v>
      </c>
      <c r="AV185" s="2">
        <v>1</v>
      </c>
      <c r="AW185" s="2">
        <v>1</v>
      </c>
      <c r="AX185" s="2"/>
      <c r="AY185" s="2"/>
      <c r="AZ185" s="2">
        <v>1</v>
      </c>
      <c r="BA185" s="2">
        <v>1</v>
      </c>
      <c r="BB185" s="2">
        <v>1</v>
      </c>
      <c r="BC185" s="2">
        <v>1</v>
      </c>
      <c r="BD185" s="2" t="s">
        <v>3</v>
      </c>
      <c r="BE185" s="2" t="s">
        <v>3</v>
      </c>
      <c r="BF185" s="2" t="s">
        <v>3</v>
      </c>
      <c r="BG185" s="2" t="s">
        <v>3</v>
      </c>
      <c r="BH185" s="2">
        <v>3</v>
      </c>
      <c r="BI185" s="2">
        <v>1</v>
      </c>
      <c r="BJ185" s="2" t="s">
        <v>233</v>
      </c>
      <c r="BK185" s="2"/>
      <c r="BL185" s="2"/>
      <c r="BM185" s="2">
        <v>21</v>
      </c>
      <c r="BN185" s="2">
        <v>0</v>
      </c>
      <c r="BO185" s="2" t="s">
        <v>3</v>
      </c>
      <c r="BP185" s="2">
        <v>0</v>
      </c>
      <c r="BQ185" s="2">
        <v>30</v>
      </c>
      <c r="BR185" s="2">
        <v>0</v>
      </c>
      <c r="BS185" s="2">
        <v>1</v>
      </c>
      <c r="BT185" s="2">
        <v>1</v>
      </c>
      <c r="BU185" s="2">
        <v>1</v>
      </c>
      <c r="BV185" s="2">
        <v>1</v>
      </c>
      <c r="BW185" s="2">
        <v>1</v>
      </c>
      <c r="BX185" s="2">
        <v>1</v>
      </c>
      <c r="BY185" s="2" t="s">
        <v>3</v>
      </c>
      <c r="BZ185" s="2">
        <v>109</v>
      </c>
      <c r="CA185" s="2">
        <v>61</v>
      </c>
      <c r="CB185" s="2" t="s">
        <v>3</v>
      </c>
      <c r="CC185" s="2"/>
      <c r="CD185" s="2"/>
      <c r="CE185" s="2">
        <v>30</v>
      </c>
      <c r="CF185" s="2">
        <v>0</v>
      </c>
      <c r="CG185" s="2">
        <v>0</v>
      </c>
      <c r="CH185" s="2"/>
      <c r="CI185" s="2"/>
      <c r="CJ185" s="2"/>
      <c r="CK185" s="2"/>
      <c r="CL185" s="2"/>
      <c r="CM185" s="2">
        <v>0</v>
      </c>
      <c r="CN185" s="2" t="s">
        <v>3</v>
      </c>
      <c r="CO185" s="2">
        <v>0</v>
      </c>
      <c r="CP185" s="2">
        <f t="shared" si="269"/>
        <v>214.46</v>
      </c>
      <c r="CQ185" s="2">
        <f t="shared" si="270"/>
        <v>107.23</v>
      </c>
      <c r="CR185" s="2">
        <f t="shared" ref="CR185:CR190" si="293">(ROUND((ROUND(((ET185)*AV185*1),2)*BB185),2)+ROUND((ROUND(((AE185-(EU185))*AV185*1),2)*BS185),2))</f>
        <v>0</v>
      </c>
      <c r="CS185" s="2">
        <f t="shared" si="271"/>
        <v>0</v>
      </c>
      <c r="CT185" s="2">
        <f t="shared" si="272"/>
        <v>0</v>
      </c>
      <c r="CU185" s="2">
        <f t="shared" si="273"/>
        <v>0</v>
      </c>
      <c r="CV185" s="2">
        <f t="shared" si="274"/>
        <v>0</v>
      </c>
      <c r="CW185" s="2">
        <f t="shared" si="275"/>
        <v>0</v>
      </c>
      <c r="CX185" s="2">
        <f t="shared" si="276"/>
        <v>0</v>
      </c>
      <c r="CY185" s="2">
        <f t="shared" si="277"/>
        <v>0</v>
      </c>
      <c r="CZ185" s="2">
        <f t="shared" si="278"/>
        <v>0</v>
      </c>
      <c r="DA185" s="2"/>
      <c r="DB185" s="2"/>
      <c r="DC185" s="2" t="s">
        <v>3</v>
      </c>
      <c r="DD185" s="2" t="s">
        <v>3</v>
      </c>
      <c r="DE185" s="2" t="s">
        <v>3</v>
      </c>
      <c r="DF185" s="2" t="s">
        <v>3</v>
      </c>
      <c r="DG185" s="2" t="s">
        <v>3</v>
      </c>
      <c r="DH185" s="2" t="s">
        <v>3</v>
      </c>
      <c r="DI185" s="2" t="s">
        <v>3</v>
      </c>
      <c r="DJ185" s="2" t="s">
        <v>3</v>
      </c>
      <c r="DK185" s="2" t="s">
        <v>3</v>
      </c>
      <c r="DL185" s="2" t="s">
        <v>3</v>
      </c>
      <c r="DM185" s="2" t="s">
        <v>3</v>
      </c>
      <c r="DN185" s="2">
        <v>0</v>
      </c>
      <c r="DO185" s="2">
        <v>0</v>
      </c>
      <c r="DP185" s="2">
        <v>1</v>
      </c>
      <c r="DQ185" s="2">
        <v>1</v>
      </c>
      <c r="DR185" s="2"/>
      <c r="DS185" s="2"/>
      <c r="DT185" s="2"/>
      <c r="DU185" s="2">
        <v>1010</v>
      </c>
      <c r="DV185" s="2" t="s">
        <v>39</v>
      </c>
      <c r="DW185" s="2" t="s">
        <v>39</v>
      </c>
      <c r="DX185" s="2">
        <v>1</v>
      </c>
      <c r="DY185" s="2"/>
      <c r="DZ185" s="2" t="s">
        <v>3</v>
      </c>
      <c r="EA185" s="2" t="s">
        <v>3</v>
      </c>
      <c r="EB185" s="2" t="s">
        <v>3</v>
      </c>
      <c r="EC185" s="2" t="s">
        <v>3</v>
      </c>
      <c r="ED185" s="2"/>
      <c r="EE185" s="2">
        <v>58807897</v>
      </c>
      <c r="EF185" s="2">
        <v>30</v>
      </c>
      <c r="EG185" s="2" t="s">
        <v>27</v>
      </c>
      <c r="EH185" s="2">
        <v>0</v>
      </c>
      <c r="EI185" s="2" t="s">
        <v>3</v>
      </c>
      <c r="EJ185" s="2">
        <v>1</v>
      </c>
      <c r="EK185" s="2">
        <v>21</v>
      </c>
      <c r="EL185" s="2" t="s">
        <v>28</v>
      </c>
      <c r="EM185" s="2" t="s">
        <v>29</v>
      </c>
      <c r="EN185" s="2"/>
      <c r="EO185" s="2" t="s">
        <v>3</v>
      </c>
      <c r="EP185" s="2"/>
      <c r="EQ185" s="2">
        <v>0</v>
      </c>
      <c r="ER185" s="2">
        <v>107.23</v>
      </c>
      <c r="ES185" s="2">
        <v>107.23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>
        <v>0</v>
      </c>
      <c r="FR185" s="2">
        <v>0</v>
      </c>
      <c r="FS185" s="2">
        <v>0</v>
      </c>
      <c r="FT185" s="2"/>
      <c r="FU185" s="2"/>
      <c r="FV185" s="2"/>
      <c r="FW185" s="2"/>
      <c r="FX185" s="2">
        <v>109</v>
      </c>
      <c r="FY185" s="2">
        <v>61</v>
      </c>
      <c r="FZ185" s="2"/>
      <c r="GA185" s="2" t="s">
        <v>3</v>
      </c>
      <c r="GB185" s="2"/>
      <c r="GC185" s="2"/>
      <c r="GD185" s="2">
        <v>1</v>
      </c>
      <c r="GE185" s="2"/>
      <c r="GF185" s="2">
        <v>-2080965316</v>
      </c>
      <c r="GG185" s="2">
        <v>2</v>
      </c>
      <c r="GH185" s="2">
        <v>1</v>
      </c>
      <c r="GI185" s="2">
        <v>-2</v>
      </c>
      <c r="GJ185" s="2">
        <v>0</v>
      </c>
      <c r="GK185" s="2">
        <v>0</v>
      </c>
      <c r="GL185" s="2">
        <f t="shared" si="279"/>
        <v>0</v>
      </c>
      <c r="GM185" s="2">
        <f t="shared" si="280"/>
        <v>214.46</v>
      </c>
      <c r="GN185" s="2">
        <f t="shared" si="281"/>
        <v>214.46</v>
      </c>
      <c r="GO185" s="2">
        <f t="shared" si="282"/>
        <v>0</v>
      </c>
      <c r="GP185" s="2">
        <f t="shared" si="283"/>
        <v>0</v>
      </c>
      <c r="GQ185" s="2"/>
      <c r="GR185" s="2">
        <v>0</v>
      </c>
      <c r="GS185" s="2">
        <v>3</v>
      </c>
      <c r="GT185" s="2">
        <v>0</v>
      </c>
      <c r="GU185" s="2" t="s">
        <v>3</v>
      </c>
      <c r="GV185" s="2">
        <f t="shared" si="284"/>
        <v>0</v>
      </c>
      <c r="GW185" s="2">
        <v>1</v>
      </c>
      <c r="GX185" s="2">
        <f t="shared" si="285"/>
        <v>0</v>
      </c>
      <c r="GY185" s="2"/>
      <c r="GZ185" s="2"/>
      <c r="HA185" s="2">
        <v>0</v>
      </c>
      <c r="HB185" s="2">
        <v>0</v>
      </c>
      <c r="HC185" s="2">
        <f t="shared" si="286"/>
        <v>0</v>
      </c>
      <c r="HD185" s="2"/>
      <c r="HE185" s="2" t="s">
        <v>3</v>
      </c>
      <c r="HF185" s="2" t="s">
        <v>3</v>
      </c>
      <c r="HG185" s="2"/>
      <c r="HH185" s="2"/>
      <c r="HI185" s="2"/>
      <c r="HJ185" s="2"/>
      <c r="HK185" s="2"/>
      <c r="HL185" s="2"/>
      <c r="HM185" s="2" t="s">
        <v>3</v>
      </c>
      <c r="HN185" s="2" t="s">
        <v>3</v>
      </c>
      <c r="HO185" s="2" t="s">
        <v>3</v>
      </c>
      <c r="HP185" s="2" t="s">
        <v>3</v>
      </c>
      <c r="HQ185" s="2" t="s">
        <v>3</v>
      </c>
      <c r="HR185" s="2"/>
      <c r="HS185" s="2">
        <v>0</v>
      </c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>
        <v>0</v>
      </c>
      <c r="IL185" s="2"/>
      <c r="IM185" s="2"/>
      <c r="IN185" s="2"/>
      <c r="IO185" s="2"/>
      <c r="IP185" s="2"/>
      <c r="IQ185" s="2"/>
      <c r="IR185" s="2"/>
      <c r="IS185" s="2"/>
      <c r="IT185" s="2"/>
      <c r="IU185" s="2"/>
    </row>
    <row r="186" spans="1:255" x14ac:dyDescent="0.2">
      <c r="A186">
        <v>18</v>
      </c>
      <c r="B186">
        <v>1</v>
      </c>
      <c r="C186">
        <v>522</v>
      </c>
      <c r="E186" t="s">
        <v>239</v>
      </c>
      <c r="F186" t="s">
        <v>231</v>
      </c>
      <c r="G186" t="s">
        <v>232</v>
      </c>
      <c r="H186" t="s">
        <v>39</v>
      </c>
      <c r="I186">
        <f>I184*J186</f>
        <v>2</v>
      </c>
      <c r="J186">
        <v>2</v>
      </c>
      <c r="K186">
        <v>2</v>
      </c>
      <c r="O186">
        <f t="shared" si="255"/>
        <v>1415.44</v>
      </c>
      <c r="P186">
        <f t="shared" si="256"/>
        <v>1415.44</v>
      </c>
      <c r="Q186">
        <f t="shared" si="289"/>
        <v>0</v>
      </c>
      <c r="R186">
        <f t="shared" si="257"/>
        <v>0</v>
      </c>
      <c r="S186">
        <f t="shared" si="258"/>
        <v>0</v>
      </c>
      <c r="T186">
        <f t="shared" si="259"/>
        <v>0</v>
      </c>
      <c r="U186">
        <f t="shared" si="260"/>
        <v>0</v>
      </c>
      <c r="V186">
        <f t="shared" si="261"/>
        <v>0</v>
      </c>
      <c r="W186">
        <f t="shared" si="262"/>
        <v>0</v>
      </c>
      <c r="X186">
        <f t="shared" si="263"/>
        <v>0</v>
      </c>
      <c r="Y186">
        <f t="shared" si="264"/>
        <v>0</v>
      </c>
      <c r="AA186">
        <v>59204059</v>
      </c>
      <c r="AB186">
        <f t="shared" si="265"/>
        <v>107.23</v>
      </c>
      <c r="AC186">
        <f t="shared" si="266"/>
        <v>107.23</v>
      </c>
      <c r="AD186">
        <f t="shared" si="290"/>
        <v>0</v>
      </c>
      <c r="AE186">
        <f t="shared" si="291"/>
        <v>0</v>
      </c>
      <c r="AF186">
        <f t="shared" si="291"/>
        <v>0</v>
      </c>
      <c r="AG186">
        <f t="shared" si="267"/>
        <v>0</v>
      </c>
      <c r="AH186">
        <f t="shared" si="292"/>
        <v>0</v>
      </c>
      <c r="AI186">
        <f t="shared" si="292"/>
        <v>0</v>
      </c>
      <c r="AJ186">
        <f t="shared" si="268"/>
        <v>0</v>
      </c>
      <c r="AK186">
        <v>107.23</v>
      </c>
      <c r="AL186">
        <v>107.23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109</v>
      </c>
      <c r="AU186">
        <v>61</v>
      </c>
      <c r="AV186">
        <v>1</v>
      </c>
      <c r="AW186">
        <v>1</v>
      </c>
      <c r="AZ186">
        <v>1</v>
      </c>
      <c r="BA186">
        <v>1</v>
      </c>
      <c r="BB186">
        <v>1</v>
      </c>
      <c r="BC186">
        <v>6.6</v>
      </c>
      <c r="BD186" t="s">
        <v>3</v>
      </c>
      <c r="BE186" t="s">
        <v>3</v>
      </c>
      <c r="BF186" t="s">
        <v>3</v>
      </c>
      <c r="BG186" t="s">
        <v>3</v>
      </c>
      <c r="BH186">
        <v>3</v>
      </c>
      <c r="BI186">
        <v>1</v>
      </c>
      <c r="BJ186" t="s">
        <v>233</v>
      </c>
      <c r="BM186">
        <v>21</v>
      </c>
      <c r="BN186">
        <v>0</v>
      </c>
      <c r="BO186" t="s">
        <v>231</v>
      </c>
      <c r="BP186">
        <v>1</v>
      </c>
      <c r="BQ186">
        <v>30</v>
      </c>
      <c r="BR186">
        <v>0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 t="s">
        <v>3</v>
      </c>
      <c r="BZ186">
        <v>109</v>
      </c>
      <c r="CA186">
        <v>61</v>
      </c>
      <c r="CB186" t="s">
        <v>3</v>
      </c>
      <c r="CE186">
        <v>30</v>
      </c>
      <c r="CF186">
        <v>0</v>
      </c>
      <c r="CG186">
        <v>0</v>
      </c>
      <c r="CM186">
        <v>0</v>
      </c>
      <c r="CN186" t="s">
        <v>3</v>
      </c>
      <c r="CO186">
        <v>0</v>
      </c>
      <c r="CP186">
        <f t="shared" si="269"/>
        <v>1415.44</v>
      </c>
      <c r="CQ186">
        <f t="shared" si="270"/>
        <v>707.72</v>
      </c>
      <c r="CR186">
        <f t="shared" si="293"/>
        <v>0</v>
      </c>
      <c r="CS186">
        <f t="shared" si="271"/>
        <v>0</v>
      </c>
      <c r="CT186">
        <f t="shared" si="272"/>
        <v>0</v>
      </c>
      <c r="CU186">
        <f t="shared" si="273"/>
        <v>0</v>
      </c>
      <c r="CV186">
        <f t="shared" si="274"/>
        <v>0</v>
      </c>
      <c r="CW186">
        <f t="shared" si="275"/>
        <v>0</v>
      </c>
      <c r="CX186">
        <f t="shared" si="276"/>
        <v>0</v>
      </c>
      <c r="CY186">
        <f t="shared" si="277"/>
        <v>0</v>
      </c>
      <c r="CZ186">
        <f t="shared" si="278"/>
        <v>0</v>
      </c>
      <c r="DC186" t="s">
        <v>3</v>
      </c>
      <c r="DD186" t="s">
        <v>3</v>
      </c>
      <c r="DE186" t="s">
        <v>3</v>
      </c>
      <c r="DF186" t="s">
        <v>3</v>
      </c>
      <c r="DG186" t="s">
        <v>3</v>
      </c>
      <c r="DH186" t="s">
        <v>3</v>
      </c>
      <c r="DI186" t="s">
        <v>3</v>
      </c>
      <c r="DJ186" t="s">
        <v>3</v>
      </c>
      <c r="DK186" t="s">
        <v>3</v>
      </c>
      <c r="DL186" t="s">
        <v>3</v>
      </c>
      <c r="DM186" t="s">
        <v>3</v>
      </c>
      <c r="DN186">
        <v>0</v>
      </c>
      <c r="DO186">
        <v>0</v>
      </c>
      <c r="DP186">
        <v>1</v>
      </c>
      <c r="DQ186">
        <v>1</v>
      </c>
      <c r="DU186">
        <v>1010</v>
      </c>
      <c r="DV186" t="s">
        <v>39</v>
      </c>
      <c r="DW186" t="s">
        <v>39</v>
      </c>
      <c r="DX186">
        <v>1</v>
      </c>
      <c r="DZ186" t="s">
        <v>3</v>
      </c>
      <c r="EA186" t="s">
        <v>3</v>
      </c>
      <c r="EB186" t="s">
        <v>3</v>
      </c>
      <c r="EC186" t="s">
        <v>3</v>
      </c>
      <c r="EE186">
        <v>58807897</v>
      </c>
      <c r="EF186">
        <v>30</v>
      </c>
      <c r="EG186" t="s">
        <v>27</v>
      </c>
      <c r="EH186">
        <v>0</v>
      </c>
      <c r="EI186" t="s">
        <v>3</v>
      </c>
      <c r="EJ186">
        <v>1</v>
      </c>
      <c r="EK186">
        <v>21</v>
      </c>
      <c r="EL186" t="s">
        <v>28</v>
      </c>
      <c r="EM186" t="s">
        <v>29</v>
      </c>
      <c r="EO186" t="s">
        <v>3</v>
      </c>
      <c r="EQ186">
        <v>0</v>
      </c>
      <c r="ER186">
        <v>107.23</v>
      </c>
      <c r="ES186">
        <v>107.23</v>
      </c>
      <c r="ET186">
        <v>0</v>
      </c>
      <c r="EU186">
        <v>0</v>
      </c>
      <c r="EV186">
        <v>0</v>
      </c>
      <c r="EW186">
        <v>0</v>
      </c>
      <c r="EX186">
        <v>0</v>
      </c>
      <c r="FQ186">
        <v>0</v>
      </c>
      <c r="FR186">
        <v>0</v>
      </c>
      <c r="FS186">
        <v>0</v>
      </c>
      <c r="FX186">
        <v>109</v>
      </c>
      <c r="FY186">
        <v>61</v>
      </c>
      <c r="GA186" t="s">
        <v>3</v>
      </c>
      <c r="GD186">
        <v>1</v>
      </c>
      <c r="GF186">
        <v>-2080965316</v>
      </c>
      <c r="GG186">
        <v>2</v>
      </c>
      <c r="GH186">
        <v>1</v>
      </c>
      <c r="GI186">
        <v>2</v>
      </c>
      <c r="GJ186">
        <v>0</v>
      </c>
      <c r="GK186">
        <v>0</v>
      </c>
      <c r="GL186">
        <f t="shared" si="279"/>
        <v>0</v>
      </c>
      <c r="GM186">
        <f t="shared" si="280"/>
        <v>1415.44</v>
      </c>
      <c r="GN186">
        <f t="shared" si="281"/>
        <v>1415.44</v>
      </c>
      <c r="GO186">
        <f t="shared" si="282"/>
        <v>0</v>
      </c>
      <c r="GP186">
        <f t="shared" si="283"/>
        <v>0</v>
      </c>
      <c r="GR186">
        <v>0</v>
      </c>
      <c r="GS186">
        <v>3</v>
      </c>
      <c r="GT186">
        <v>0</v>
      </c>
      <c r="GU186" t="s">
        <v>3</v>
      </c>
      <c r="GV186">
        <f t="shared" si="284"/>
        <v>0</v>
      </c>
      <c r="GW186">
        <v>1</v>
      </c>
      <c r="GX186">
        <f t="shared" si="285"/>
        <v>0</v>
      </c>
      <c r="HA186">
        <v>0</v>
      </c>
      <c r="HB186">
        <v>0</v>
      </c>
      <c r="HC186">
        <f t="shared" si="286"/>
        <v>0</v>
      </c>
      <c r="HE186" t="s">
        <v>3</v>
      </c>
      <c r="HF186" t="s">
        <v>3</v>
      </c>
      <c r="HM186" t="s">
        <v>3</v>
      </c>
      <c r="HN186" t="s">
        <v>3</v>
      </c>
      <c r="HO186" t="s">
        <v>3</v>
      </c>
      <c r="HP186" t="s">
        <v>3</v>
      </c>
      <c r="HQ186" t="s">
        <v>3</v>
      </c>
      <c r="HS186">
        <v>0</v>
      </c>
      <c r="IK186">
        <v>0</v>
      </c>
    </row>
    <row r="187" spans="1:255" x14ac:dyDescent="0.2">
      <c r="A187" s="2">
        <v>18</v>
      </c>
      <c r="B187" s="2">
        <v>1</v>
      </c>
      <c r="C187" s="2">
        <v>515</v>
      </c>
      <c r="D187" s="2"/>
      <c r="E187" s="2" t="s">
        <v>240</v>
      </c>
      <c r="F187" s="2" t="s">
        <v>241</v>
      </c>
      <c r="G187" s="2" t="s">
        <v>242</v>
      </c>
      <c r="H187" s="2" t="s">
        <v>39</v>
      </c>
      <c r="I187" s="2">
        <f>I183*J187</f>
        <v>1</v>
      </c>
      <c r="J187" s="2">
        <v>1</v>
      </c>
      <c r="K187" s="2">
        <v>1</v>
      </c>
      <c r="L187" s="2"/>
      <c r="M187" s="2"/>
      <c r="N187" s="2"/>
      <c r="O187" s="2">
        <f t="shared" si="255"/>
        <v>4217.54</v>
      </c>
      <c r="P187" s="2">
        <f t="shared" si="256"/>
        <v>4217.54</v>
      </c>
      <c r="Q187" s="2">
        <f t="shared" si="289"/>
        <v>0</v>
      </c>
      <c r="R187" s="2">
        <f t="shared" si="257"/>
        <v>0</v>
      </c>
      <c r="S187" s="2">
        <f t="shared" si="258"/>
        <v>0</v>
      </c>
      <c r="T187" s="2">
        <f t="shared" si="259"/>
        <v>0</v>
      </c>
      <c r="U187" s="2">
        <f t="shared" si="260"/>
        <v>0</v>
      </c>
      <c r="V187" s="2">
        <f t="shared" si="261"/>
        <v>0</v>
      </c>
      <c r="W187" s="2">
        <f t="shared" si="262"/>
        <v>0</v>
      </c>
      <c r="X187" s="2">
        <f t="shared" si="263"/>
        <v>0</v>
      </c>
      <c r="Y187" s="2">
        <f t="shared" si="264"/>
        <v>0</v>
      </c>
      <c r="Z187" s="2"/>
      <c r="AA187" s="2">
        <v>59204062</v>
      </c>
      <c r="AB187" s="2">
        <f t="shared" si="265"/>
        <v>4217.54</v>
      </c>
      <c r="AC187" s="2">
        <f t="shared" si="266"/>
        <v>4217.54</v>
      </c>
      <c r="AD187" s="2">
        <f t="shared" si="290"/>
        <v>0</v>
      </c>
      <c r="AE187" s="2">
        <f t="shared" si="291"/>
        <v>0</v>
      </c>
      <c r="AF187" s="2">
        <f t="shared" si="291"/>
        <v>0</v>
      </c>
      <c r="AG187" s="2">
        <f t="shared" si="267"/>
        <v>0</v>
      </c>
      <c r="AH187" s="2">
        <f t="shared" si="292"/>
        <v>0</v>
      </c>
      <c r="AI187" s="2">
        <f t="shared" si="292"/>
        <v>0</v>
      </c>
      <c r="AJ187" s="2">
        <f t="shared" si="268"/>
        <v>0</v>
      </c>
      <c r="AK187" s="2">
        <v>4217.54</v>
      </c>
      <c r="AL187" s="2">
        <v>4217.54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109</v>
      </c>
      <c r="AU187" s="2">
        <v>61</v>
      </c>
      <c r="AV187" s="2">
        <v>1</v>
      </c>
      <c r="AW187" s="2">
        <v>1</v>
      </c>
      <c r="AX187" s="2"/>
      <c r="AY187" s="2"/>
      <c r="AZ187" s="2">
        <v>1</v>
      </c>
      <c r="BA187" s="2">
        <v>1</v>
      </c>
      <c r="BB187" s="2">
        <v>1</v>
      </c>
      <c r="BC187" s="2">
        <v>1</v>
      </c>
      <c r="BD187" s="2" t="s">
        <v>3</v>
      </c>
      <c r="BE187" s="2" t="s">
        <v>3</v>
      </c>
      <c r="BF187" s="2" t="s">
        <v>3</v>
      </c>
      <c r="BG187" s="2" t="s">
        <v>3</v>
      </c>
      <c r="BH187" s="2">
        <v>3</v>
      </c>
      <c r="BI187" s="2">
        <v>1</v>
      </c>
      <c r="BJ187" s="2" t="s">
        <v>243</v>
      </c>
      <c r="BK187" s="2"/>
      <c r="BL187" s="2"/>
      <c r="BM187" s="2">
        <v>21</v>
      </c>
      <c r="BN187" s="2">
        <v>0</v>
      </c>
      <c r="BO187" s="2" t="s">
        <v>3</v>
      </c>
      <c r="BP187" s="2">
        <v>0</v>
      </c>
      <c r="BQ187" s="2">
        <v>30</v>
      </c>
      <c r="BR187" s="2">
        <v>0</v>
      </c>
      <c r="BS187" s="2">
        <v>1</v>
      </c>
      <c r="BT187" s="2">
        <v>1</v>
      </c>
      <c r="BU187" s="2">
        <v>1</v>
      </c>
      <c r="BV187" s="2">
        <v>1</v>
      </c>
      <c r="BW187" s="2">
        <v>1</v>
      </c>
      <c r="BX187" s="2">
        <v>1</v>
      </c>
      <c r="BY187" s="2" t="s">
        <v>3</v>
      </c>
      <c r="BZ187" s="2">
        <v>109</v>
      </c>
      <c r="CA187" s="2">
        <v>61</v>
      </c>
      <c r="CB187" s="2" t="s">
        <v>3</v>
      </c>
      <c r="CC187" s="2"/>
      <c r="CD187" s="2"/>
      <c r="CE187" s="2">
        <v>30</v>
      </c>
      <c r="CF187" s="2">
        <v>0</v>
      </c>
      <c r="CG187" s="2">
        <v>0</v>
      </c>
      <c r="CH187" s="2"/>
      <c r="CI187" s="2"/>
      <c r="CJ187" s="2"/>
      <c r="CK187" s="2"/>
      <c r="CL187" s="2"/>
      <c r="CM187" s="2">
        <v>0</v>
      </c>
      <c r="CN187" s="2" t="s">
        <v>3</v>
      </c>
      <c r="CO187" s="2">
        <v>0</v>
      </c>
      <c r="CP187" s="2">
        <f t="shared" si="269"/>
        <v>4217.54</v>
      </c>
      <c r="CQ187" s="2">
        <f t="shared" si="270"/>
        <v>4217.54</v>
      </c>
      <c r="CR187" s="2">
        <f t="shared" si="293"/>
        <v>0</v>
      </c>
      <c r="CS187" s="2">
        <f t="shared" si="271"/>
        <v>0</v>
      </c>
      <c r="CT187" s="2">
        <f t="shared" si="272"/>
        <v>0</v>
      </c>
      <c r="CU187" s="2">
        <f t="shared" si="273"/>
        <v>0</v>
      </c>
      <c r="CV187" s="2">
        <f t="shared" si="274"/>
        <v>0</v>
      </c>
      <c r="CW187" s="2">
        <f t="shared" si="275"/>
        <v>0</v>
      </c>
      <c r="CX187" s="2">
        <f t="shared" si="276"/>
        <v>0</v>
      </c>
      <c r="CY187" s="2">
        <f t="shared" si="277"/>
        <v>0</v>
      </c>
      <c r="CZ187" s="2">
        <f t="shared" si="278"/>
        <v>0</v>
      </c>
      <c r="DA187" s="2"/>
      <c r="DB187" s="2"/>
      <c r="DC187" s="2" t="s">
        <v>3</v>
      </c>
      <c r="DD187" s="2" t="s">
        <v>3</v>
      </c>
      <c r="DE187" s="2" t="s">
        <v>3</v>
      </c>
      <c r="DF187" s="2" t="s">
        <v>3</v>
      </c>
      <c r="DG187" s="2" t="s">
        <v>3</v>
      </c>
      <c r="DH187" s="2" t="s">
        <v>3</v>
      </c>
      <c r="DI187" s="2" t="s">
        <v>3</v>
      </c>
      <c r="DJ187" s="2" t="s">
        <v>3</v>
      </c>
      <c r="DK187" s="2" t="s">
        <v>3</v>
      </c>
      <c r="DL187" s="2" t="s">
        <v>3</v>
      </c>
      <c r="DM187" s="2" t="s">
        <v>3</v>
      </c>
      <c r="DN187" s="2">
        <v>0</v>
      </c>
      <c r="DO187" s="2">
        <v>0</v>
      </c>
      <c r="DP187" s="2">
        <v>1</v>
      </c>
      <c r="DQ187" s="2">
        <v>1</v>
      </c>
      <c r="DR187" s="2"/>
      <c r="DS187" s="2"/>
      <c r="DT187" s="2"/>
      <c r="DU187" s="2">
        <v>1010</v>
      </c>
      <c r="DV187" s="2" t="s">
        <v>39</v>
      </c>
      <c r="DW187" s="2" t="s">
        <v>39</v>
      </c>
      <c r="DX187" s="2">
        <v>1</v>
      </c>
      <c r="DY187" s="2"/>
      <c r="DZ187" s="2" t="s">
        <v>3</v>
      </c>
      <c r="EA187" s="2" t="s">
        <v>3</v>
      </c>
      <c r="EB187" s="2" t="s">
        <v>3</v>
      </c>
      <c r="EC187" s="2" t="s">
        <v>3</v>
      </c>
      <c r="ED187" s="2"/>
      <c r="EE187" s="2">
        <v>58807897</v>
      </c>
      <c r="EF187" s="2">
        <v>30</v>
      </c>
      <c r="EG187" s="2" t="s">
        <v>27</v>
      </c>
      <c r="EH187" s="2">
        <v>0</v>
      </c>
      <c r="EI187" s="2" t="s">
        <v>3</v>
      </c>
      <c r="EJ187" s="2">
        <v>1</v>
      </c>
      <c r="EK187" s="2">
        <v>21</v>
      </c>
      <c r="EL187" s="2" t="s">
        <v>28</v>
      </c>
      <c r="EM187" s="2" t="s">
        <v>29</v>
      </c>
      <c r="EN187" s="2"/>
      <c r="EO187" s="2" t="s">
        <v>3</v>
      </c>
      <c r="EP187" s="2"/>
      <c r="EQ187" s="2">
        <v>0</v>
      </c>
      <c r="ER187" s="2">
        <v>4217.54</v>
      </c>
      <c r="ES187" s="2">
        <v>4217.54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>
        <v>0</v>
      </c>
      <c r="FR187" s="2">
        <v>0</v>
      </c>
      <c r="FS187" s="2">
        <v>0</v>
      </c>
      <c r="FT187" s="2"/>
      <c r="FU187" s="2"/>
      <c r="FV187" s="2"/>
      <c r="FW187" s="2"/>
      <c r="FX187" s="2">
        <v>109</v>
      </c>
      <c r="FY187" s="2">
        <v>61</v>
      </c>
      <c r="FZ187" s="2"/>
      <c r="GA187" s="2" t="s">
        <v>3</v>
      </c>
      <c r="GB187" s="2"/>
      <c r="GC187" s="2"/>
      <c r="GD187" s="2">
        <v>1</v>
      </c>
      <c r="GE187" s="2"/>
      <c r="GF187" s="2">
        <v>-1573291468</v>
      </c>
      <c r="GG187" s="2">
        <v>2</v>
      </c>
      <c r="GH187" s="2">
        <v>1</v>
      </c>
      <c r="GI187" s="2">
        <v>-2</v>
      </c>
      <c r="GJ187" s="2">
        <v>0</v>
      </c>
      <c r="GK187" s="2">
        <v>0</v>
      </c>
      <c r="GL187" s="2">
        <f t="shared" si="279"/>
        <v>0</v>
      </c>
      <c r="GM187" s="2">
        <f t="shared" si="280"/>
        <v>4217.54</v>
      </c>
      <c r="GN187" s="2">
        <f t="shared" si="281"/>
        <v>4217.54</v>
      </c>
      <c r="GO187" s="2">
        <f t="shared" si="282"/>
        <v>0</v>
      </c>
      <c r="GP187" s="2">
        <f t="shared" si="283"/>
        <v>0</v>
      </c>
      <c r="GQ187" s="2"/>
      <c r="GR187" s="2">
        <v>0</v>
      </c>
      <c r="GS187" s="2">
        <v>3</v>
      </c>
      <c r="GT187" s="2">
        <v>0</v>
      </c>
      <c r="GU187" s="2" t="s">
        <v>3</v>
      </c>
      <c r="GV187" s="2">
        <f t="shared" si="284"/>
        <v>0</v>
      </c>
      <c r="GW187" s="2">
        <v>1</v>
      </c>
      <c r="GX187" s="2">
        <f t="shared" si="285"/>
        <v>0</v>
      </c>
      <c r="GY187" s="2"/>
      <c r="GZ187" s="2"/>
      <c r="HA187" s="2">
        <v>0</v>
      </c>
      <c r="HB187" s="2">
        <v>0</v>
      </c>
      <c r="HC187" s="2">
        <f t="shared" si="286"/>
        <v>0</v>
      </c>
      <c r="HD187" s="2"/>
      <c r="HE187" s="2" t="s">
        <v>3</v>
      </c>
      <c r="HF187" s="2" t="s">
        <v>3</v>
      </c>
      <c r="HG187" s="2"/>
      <c r="HH187" s="2"/>
      <c r="HI187" s="2"/>
      <c r="HJ187" s="2"/>
      <c r="HK187" s="2"/>
      <c r="HL187" s="2"/>
      <c r="HM187" s="2" t="s">
        <v>3</v>
      </c>
      <c r="HN187" s="2" t="s">
        <v>3</v>
      </c>
      <c r="HO187" s="2" t="s">
        <v>3</v>
      </c>
      <c r="HP187" s="2" t="s">
        <v>3</v>
      </c>
      <c r="HQ187" s="2" t="s">
        <v>3</v>
      </c>
      <c r="HR187" s="2"/>
      <c r="HS187" s="2">
        <v>0</v>
      </c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>
        <v>0</v>
      </c>
      <c r="IL187" s="2"/>
      <c r="IM187" s="2"/>
      <c r="IN187" s="2"/>
      <c r="IO187" s="2"/>
      <c r="IP187" s="2"/>
      <c r="IQ187" s="2"/>
      <c r="IR187" s="2"/>
      <c r="IS187" s="2"/>
      <c r="IT187" s="2"/>
      <c r="IU187" s="2"/>
    </row>
    <row r="188" spans="1:255" x14ac:dyDescent="0.2">
      <c r="A188">
        <v>18</v>
      </c>
      <c r="B188">
        <v>1</v>
      </c>
      <c r="C188">
        <v>523</v>
      </c>
      <c r="E188" t="s">
        <v>240</v>
      </c>
      <c r="F188" t="s">
        <v>241</v>
      </c>
      <c r="G188" t="s">
        <v>242</v>
      </c>
      <c r="H188" t="s">
        <v>39</v>
      </c>
      <c r="I188">
        <f>I184*J188</f>
        <v>1</v>
      </c>
      <c r="J188">
        <v>1</v>
      </c>
      <c r="K188">
        <v>1</v>
      </c>
      <c r="O188">
        <f t="shared" si="255"/>
        <v>22985.59</v>
      </c>
      <c r="P188">
        <f t="shared" si="256"/>
        <v>22985.59</v>
      </c>
      <c r="Q188">
        <f t="shared" si="289"/>
        <v>0</v>
      </c>
      <c r="R188">
        <f t="shared" si="257"/>
        <v>0</v>
      </c>
      <c r="S188">
        <f t="shared" si="258"/>
        <v>0</v>
      </c>
      <c r="T188">
        <f t="shared" si="259"/>
        <v>0</v>
      </c>
      <c r="U188">
        <f t="shared" si="260"/>
        <v>0</v>
      </c>
      <c r="V188">
        <f t="shared" si="261"/>
        <v>0</v>
      </c>
      <c r="W188">
        <f t="shared" si="262"/>
        <v>0</v>
      </c>
      <c r="X188">
        <f t="shared" si="263"/>
        <v>0</v>
      </c>
      <c r="Y188">
        <f t="shared" si="264"/>
        <v>0</v>
      </c>
      <c r="AA188">
        <v>59204059</v>
      </c>
      <c r="AB188">
        <f t="shared" si="265"/>
        <v>4217.54</v>
      </c>
      <c r="AC188">
        <f t="shared" si="266"/>
        <v>4217.54</v>
      </c>
      <c r="AD188">
        <f t="shared" si="290"/>
        <v>0</v>
      </c>
      <c r="AE188">
        <f t="shared" si="291"/>
        <v>0</v>
      </c>
      <c r="AF188">
        <f t="shared" si="291"/>
        <v>0</v>
      </c>
      <c r="AG188">
        <f t="shared" si="267"/>
        <v>0</v>
      </c>
      <c r="AH188">
        <f t="shared" si="292"/>
        <v>0</v>
      </c>
      <c r="AI188">
        <f t="shared" si="292"/>
        <v>0</v>
      </c>
      <c r="AJ188">
        <f t="shared" si="268"/>
        <v>0</v>
      </c>
      <c r="AK188">
        <v>4217.54</v>
      </c>
      <c r="AL188">
        <v>4217.54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109</v>
      </c>
      <c r="AU188">
        <v>61</v>
      </c>
      <c r="AV188">
        <v>1</v>
      </c>
      <c r="AW188">
        <v>1</v>
      </c>
      <c r="AZ188">
        <v>1</v>
      </c>
      <c r="BA188">
        <v>1</v>
      </c>
      <c r="BB188">
        <v>1</v>
      </c>
      <c r="BC188">
        <v>5.45</v>
      </c>
      <c r="BD188" t="s">
        <v>3</v>
      </c>
      <c r="BE188" t="s">
        <v>3</v>
      </c>
      <c r="BF188" t="s">
        <v>3</v>
      </c>
      <c r="BG188" t="s">
        <v>3</v>
      </c>
      <c r="BH188">
        <v>3</v>
      </c>
      <c r="BI188">
        <v>1</v>
      </c>
      <c r="BJ188" t="s">
        <v>243</v>
      </c>
      <c r="BM188">
        <v>21</v>
      </c>
      <c r="BN188">
        <v>0</v>
      </c>
      <c r="BO188" t="s">
        <v>241</v>
      </c>
      <c r="BP188">
        <v>1</v>
      </c>
      <c r="BQ188">
        <v>30</v>
      </c>
      <c r="BR188">
        <v>0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 t="s">
        <v>3</v>
      </c>
      <c r="BZ188">
        <v>109</v>
      </c>
      <c r="CA188">
        <v>61</v>
      </c>
      <c r="CB188" t="s">
        <v>3</v>
      </c>
      <c r="CE188">
        <v>30</v>
      </c>
      <c r="CF188">
        <v>0</v>
      </c>
      <c r="CG188">
        <v>0</v>
      </c>
      <c r="CM188">
        <v>0</v>
      </c>
      <c r="CN188" t="s">
        <v>3</v>
      </c>
      <c r="CO188">
        <v>0</v>
      </c>
      <c r="CP188">
        <f t="shared" si="269"/>
        <v>22985.59</v>
      </c>
      <c r="CQ188">
        <f t="shared" si="270"/>
        <v>22985.59</v>
      </c>
      <c r="CR188">
        <f t="shared" si="293"/>
        <v>0</v>
      </c>
      <c r="CS188">
        <f t="shared" si="271"/>
        <v>0</v>
      </c>
      <c r="CT188">
        <f t="shared" si="272"/>
        <v>0</v>
      </c>
      <c r="CU188">
        <f t="shared" si="273"/>
        <v>0</v>
      </c>
      <c r="CV188">
        <f t="shared" si="274"/>
        <v>0</v>
      </c>
      <c r="CW188">
        <f t="shared" si="275"/>
        <v>0</v>
      </c>
      <c r="CX188">
        <f t="shared" si="276"/>
        <v>0</v>
      </c>
      <c r="CY188">
        <f t="shared" si="277"/>
        <v>0</v>
      </c>
      <c r="CZ188">
        <f t="shared" si="278"/>
        <v>0</v>
      </c>
      <c r="DC188" t="s">
        <v>3</v>
      </c>
      <c r="DD188" t="s">
        <v>3</v>
      </c>
      <c r="DE188" t="s">
        <v>3</v>
      </c>
      <c r="DF188" t="s">
        <v>3</v>
      </c>
      <c r="DG188" t="s">
        <v>3</v>
      </c>
      <c r="DH188" t="s">
        <v>3</v>
      </c>
      <c r="DI188" t="s">
        <v>3</v>
      </c>
      <c r="DJ188" t="s">
        <v>3</v>
      </c>
      <c r="DK188" t="s">
        <v>3</v>
      </c>
      <c r="DL188" t="s">
        <v>3</v>
      </c>
      <c r="DM188" t="s">
        <v>3</v>
      </c>
      <c r="DN188">
        <v>0</v>
      </c>
      <c r="DO188">
        <v>0</v>
      </c>
      <c r="DP188">
        <v>1</v>
      </c>
      <c r="DQ188">
        <v>1</v>
      </c>
      <c r="DU188">
        <v>1010</v>
      </c>
      <c r="DV188" t="s">
        <v>39</v>
      </c>
      <c r="DW188" t="s">
        <v>39</v>
      </c>
      <c r="DX188">
        <v>1</v>
      </c>
      <c r="DZ188" t="s">
        <v>3</v>
      </c>
      <c r="EA188" t="s">
        <v>3</v>
      </c>
      <c r="EB188" t="s">
        <v>3</v>
      </c>
      <c r="EC188" t="s">
        <v>3</v>
      </c>
      <c r="EE188">
        <v>58807897</v>
      </c>
      <c r="EF188">
        <v>30</v>
      </c>
      <c r="EG188" t="s">
        <v>27</v>
      </c>
      <c r="EH188">
        <v>0</v>
      </c>
      <c r="EI188" t="s">
        <v>3</v>
      </c>
      <c r="EJ188">
        <v>1</v>
      </c>
      <c r="EK188">
        <v>21</v>
      </c>
      <c r="EL188" t="s">
        <v>28</v>
      </c>
      <c r="EM188" t="s">
        <v>29</v>
      </c>
      <c r="EO188" t="s">
        <v>3</v>
      </c>
      <c r="EQ188">
        <v>0</v>
      </c>
      <c r="ER188">
        <v>4217.54</v>
      </c>
      <c r="ES188">
        <v>4217.54</v>
      </c>
      <c r="ET188">
        <v>0</v>
      </c>
      <c r="EU188">
        <v>0</v>
      </c>
      <c r="EV188">
        <v>0</v>
      </c>
      <c r="EW188">
        <v>0</v>
      </c>
      <c r="EX188">
        <v>0</v>
      </c>
      <c r="FQ188">
        <v>0</v>
      </c>
      <c r="FR188">
        <v>0</v>
      </c>
      <c r="FS188">
        <v>0</v>
      </c>
      <c r="FX188">
        <v>109</v>
      </c>
      <c r="FY188">
        <v>61</v>
      </c>
      <c r="GA188" t="s">
        <v>3</v>
      </c>
      <c r="GD188">
        <v>1</v>
      </c>
      <c r="GF188">
        <v>-1573291468</v>
      </c>
      <c r="GG188">
        <v>2</v>
      </c>
      <c r="GH188">
        <v>1</v>
      </c>
      <c r="GI188">
        <v>2</v>
      </c>
      <c r="GJ188">
        <v>0</v>
      </c>
      <c r="GK188">
        <v>0</v>
      </c>
      <c r="GL188">
        <f t="shared" si="279"/>
        <v>0</v>
      </c>
      <c r="GM188">
        <f t="shared" si="280"/>
        <v>22985.59</v>
      </c>
      <c r="GN188">
        <f t="shared" si="281"/>
        <v>22985.59</v>
      </c>
      <c r="GO188">
        <f t="shared" si="282"/>
        <v>0</v>
      </c>
      <c r="GP188">
        <f t="shared" si="283"/>
        <v>0</v>
      </c>
      <c r="GR188">
        <v>0</v>
      </c>
      <c r="GS188">
        <v>3</v>
      </c>
      <c r="GT188">
        <v>0</v>
      </c>
      <c r="GU188" t="s">
        <v>3</v>
      </c>
      <c r="GV188">
        <f t="shared" si="284"/>
        <v>0</v>
      </c>
      <c r="GW188">
        <v>1</v>
      </c>
      <c r="GX188">
        <f t="shared" si="285"/>
        <v>0</v>
      </c>
      <c r="HA188">
        <v>0</v>
      </c>
      <c r="HB188">
        <v>0</v>
      </c>
      <c r="HC188">
        <f t="shared" si="286"/>
        <v>0</v>
      </c>
      <c r="HE188" t="s">
        <v>3</v>
      </c>
      <c r="HF188" t="s">
        <v>3</v>
      </c>
      <c r="HM188" t="s">
        <v>3</v>
      </c>
      <c r="HN188" t="s">
        <v>3</v>
      </c>
      <c r="HO188" t="s">
        <v>3</v>
      </c>
      <c r="HP188" t="s">
        <v>3</v>
      </c>
      <c r="HQ188" t="s">
        <v>3</v>
      </c>
      <c r="HS188">
        <v>0</v>
      </c>
      <c r="IK188">
        <v>0</v>
      </c>
    </row>
    <row r="189" spans="1:255" x14ac:dyDescent="0.2">
      <c r="A189" s="2">
        <v>17</v>
      </c>
      <c r="B189" s="2">
        <v>1</v>
      </c>
      <c r="C189" s="2"/>
      <c r="D189" s="2"/>
      <c r="E189" s="2" t="s">
        <v>244</v>
      </c>
      <c r="F189" s="2" t="s">
        <v>37</v>
      </c>
      <c r="G189" s="2" t="s">
        <v>38</v>
      </c>
      <c r="H189" s="2" t="s">
        <v>39</v>
      </c>
      <c r="I189" s="2">
        <f>ROUND(ROUND(2,4),9)</f>
        <v>2</v>
      </c>
      <c r="J189" s="2">
        <v>0</v>
      </c>
      <c r="K189" s="2">
        <f>ROUND(ROUND(2,4),9)</f>
        <v>2</v>
      </c>
      <c r="L189" s="2"/>
      <c r="M189" s="2"/>
      <c r="N189" s="2"/>
      <c r="O189" s="2">
        <f t="shared" si="255"/>
        <v>69.94</v>
      </c>
      <c r="P189" s="2">
        <f t="shared" si="256"/>
        <v>69.94</v>
      </c>
      <c r="Q189" s="2">
        <f t="shared" si="289"/>
        <v>0</v>
      </c>
      <c r="R189" s="2">
        <f t="shared" si="257"/>
        <v>0</v>
      </c>
      <c r="S189" s="2">
        <f t="shared" si="258"/>
        <v>0</v>
      </c>
      <c r="T189" s="2">
        <f t="shared" si="259"/>
        <v>0</v>
      </c>
      <c r="U189" s="2">
        <f t="shared" si="260"/>
        <v>0</v>
      </c>
      <c r="V189" s="2">
        <f t="shared" si="261"/>
        <v>0</v>
      </c>
      <c r="W189" s="2">
        <f t="shared" si="262"/>
        <v>0</v>
      </c>
      <c r="X189" s="2">
        <f t="shared" si="263"/>
        <v>0</v>
      </c>
      <c r="Y189" s="2">
        <f t="shared" si="264"/>
        <v>0</v>
      </c>
      <c r="Z189" s="2"/>
      <c r="AA189" s="2">
        <v>59204062</v>
      </c>
      <c r="AB189" s="2">
        <f t="shared" si="265"/>
        <v>34.97</v>
      </c>
      <c r="AC189" s="2">
        <f t="shared" si="266"/>
        <v>34.97</v>
      </c>
      <c r="AD189" s="2">
        <f t="shared" si="290"/>
        <v>0</v>
      </c>
      <c r="AE189" s="2">
        <f t="shared" si="291"/>
        <v>0</v>
      </c>
      <c r="AF189" s="2">
        <f t="shared" si="291"/>
        <v>0</v>
      </c>
      <c r="AG189" s="2">
        <f t="shared" si="267"/>
        <v>0</v>
      </c>
      <c r="AH189" s="2">
        <f t="shared" si="292"/>
        <v>0</v>
      </c>
      <c r="AI189" s="2">
        <f t="shared" si="292"/>
        <v>0</v>
      </c>
      <c r="AJ189" s="2">
        <f t="shared" si="268"/>
        <v>0</v>
      </c>
      <c r="AK189" s="2">
        <v>34.97</v>
      </c>
      <c r="AL189" s="2">
        <v>34.97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1</v>
      </c>
      <c r="AW189" s="2">
        <v>1</v>
      </c>
      <c r="AX189" s="2"/>
      <c r="AY189" s="2"/>
      <c r="AZ189" s="2">
        <v>1</v>
      </c>
      <c r="BA189" s="2">
        <v>1</v>
      </c>
      <c r="BB189" s="2">
        <v>1</v>
      </c>
      <c r="BC189" s="2">
        <v>1</v>
      </c>
      <c r="BD189" s="2" t="s">
        <v>3</v>
      </c>
      <c r="BE189" s="2" t="s">
        <v>3</v>
      </c>
      <c r="BF189" s="2" t="s">
        <v>3</v>
      </c>
      <c r="BG189" s="2" t="s">
        <v>3</v>
      </c>
      <c r="BH189" s="2">
        <v>3</v>
      </c>
      <c r="BI189" s="2">
        <v>1</v>
      </c>
      <c r="BJ189" s="2" t="s">
        <v>40</v>
      </c>
      <c r="BK189" s="2"/>
      <c r="BL189" s="2"/>
      <c r="BM189" s="2">
        <v>1617</v>
      </c>
      <c r="BN189" s="2">
        <v>0</v>
      </c>
      <c r="BO189" s="2" t="s">
        <v>3</v>
      </c>
      <c r="BP189" s="2">
        <v>0</v>
      </c>
      <c r="BQ189" s="2">
        <v>200</v>
      </c>
      <c r="BR189" s="2">
        <v>0</v>
      </c>
      <c r="BS189" s="2">
        <v>1</v>
      </c>
      <c r="BT189" s="2">
        <v>1</v>
      </c>
      <c r="BU189" s="2">
        <v>1</v>
      </c>
      <c r="BV189" s="2">
        <v>1</v>
      </c>
      <c r="BW189" s="2">
        <v>1</v>
      </c>
      <c r="BX189" s="2">
        <v>1</v>
      </c>
      <c r="BY189" s="2" t="s">
        <v>3</v>
      </c>
      <c r="BZ189" s="2">
        <v>0</v>
      </c>
      <c r="CA189" s="2">
        <v>0</v>
      </c>
      <c r="CB189" s="2" t="s">
        <v>3</v>
      </c>
      <c r="CC189" s="2"/>
      <c r="CD189" s="2"/>
      <c r="CE189" s="2">
        <v>30</v>
      </c>
      <c r="CF189" s="2">
        <v>0</v>
      </c>
      <c r="CG189" s="2">
        <v>0</v>
      </c>
      <c r="CH189" s="2"/>
      <c r="CI189" s="2"/>
      <c r="CJ189" s="2"/>
      <c r="CK189" s="2"/>
      <c r="CL189" s="2"/>
      <c r="CM189" s="2">
        <v>0</v>
      </c>
      <c r="CN189" s="2" t="s">
        <v>3</v>
      </c>
      <c r="CO189" s="2">
        <v>0</v>
      </c>
      <c r="CP189" s="2">
        <f t="shared" si="269"/>
        <v>69.94</v>
      </c>
      <c r="CQ189" s="2">
        <f t="shared" si="270"/>
        <v>34.97</v>
      </c>
      <c r="CR189" s="2">
        <f t="shared" si="293"/>
        <v>0</v>
      </c>
      <c r="CS189" s="2">
        <f t="shared" si="271"/>
        <v>0</v>
      </c>
      <c r="CT189" s="2">
        <f t="shared" si="272"/>
        <v>0</v>
      </c>
      <c r="CU189" s="2">
        <f t="shared" si="273"/>
        <v>0</v>
      </c>
      <c r="CV189" s="2">
        <f t="shared" si="274"/>
        <v>0</v>
      </c>
      <c r="CW189" s="2">
        <f t="shared" si="275"/>
        <v>0</v>
      </c>
      <c r="CX189" s="2">
        <f t="shared" si="276"/>
        <v>0</v>
      </c>
      <c r="CY189" s="2">
        <f t="shared" si="277"/>
        <v>0</v>
      </c>
      <c r="CZ189" s="2">
        <f t="shared" si="278"/>
        <v>0</v>
      </c>
      <c r="DA189" s="2"/>
      <c r="DB189" s="2"/>
      <c r="DC189" s="2" t="s">
        <v>3</v>
      </c>
      <c r="DD189" s="2" t="s">
        <v>3</v>
      </c>
      <c r="DE189" s="2" t="s">
        <v>3</v>
      </c>
      <c r="DF189" s="2" t="s">
        <v>3</v>
      </c>
      <c r="DG189" s="2" t="s">
        <v>3</v>
      </c>
      <c r="DH189" s="2" t="s">
        <v>3</v>
      </c>
      <c r="DI189" s="2" t="s">
        <v>3</v>
      </c>
      <c r="DJ189" s="2" t="s">
        <v>3</v>
      </c>
      <c r="DK189" s="2" t="s">
        <v>3</v>
      </c>
      <c r="DL189" s="2" t="s">
        <v>3</v>
      </c>
      <c r="DM189" s="2" t="s">
        <v>3</v>
      </c>
      <c r="DN189" s="2">
        <v>0</v>
      </c>
      <c r="DO189" s="2">
        <v>0</v>
      </c>
      <c r="DP189" s="2">
        <v>1</v>
      </c>
      <c r="DQ189" s="2">
        <v>1</v>
      </c>
      <c r="DR189" s="2"/>
      <c r="DS189" s="2"/>
      <c r="DT189" s="2"/>
      <c r="DU189" s="2">
        <v>1010</v>
      </c>
      <c r="DV189" s="2" t="s">
        <v>39</v>
      </c>
      <c r="DW189" s="2" t="s">
        <v>39</v>
      </c>
      <c r="DX189" s="2">
        <v>1</v>
      </c>
      <c r="DY189" s="2"/>
      <c r="DZ189" s="2" t="s">
        <v>3</v>
      </c>
      <c r="EA189" s="2" t="s">
        <v>3</v>
      </c>
      <c r="EB189" s="2" t="s">
        <v>3</v>
      </c>
      <c r="EC189" s="2" t="s">
        <v>3</v>
      </c>
      <c r="ED189" s="2"/>
      <c r="EE189" s="2">
        <v>58807973</v>
      </c>
      <c r="EF189" s="2">
        <v>200</v>
      </c>
      <c r="EG189" s="2" t="s">
        <v>245</v>
      </c>
      <c r="EH189" s="2">
        <v>0</v>
      </c>
      <c r="EI189" s="2" t="s">
        <v>3</v>
      </c>
      <c r="EJ189" s="2">
        <v>1</v>
      </c>
      <c r="EK189" s="2">
        <v>1617</v>
      </c>
      <c r="EL189" s="2" t="s">
        <v>246</v>
      </c>
      <c r="EM189" s="2" t="s">
        <v>247</v>
      </c>
      <c r="EN189" s="2"/>
      <c r="EO189" s="2" t="s">
        <v>3</v>
      </c>
      <c r="EP189" s="2"/>
      <c r="EQ189" s="2">
        <v>0</v>
      </c>
      <c r="ER189" s="2">
        <v>34.97</v>
      </c>
      <c r="ES189" s="2">
        <v>34.97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>
        <v>0</v>
      </c>
      <c r="FR189" s="2">
        <v>0</v>
      </c>
      <c r="FS189" s="2">
        <v>0</v>
      </c>
      <c r="FT189" s="2"/>
      <c r="FU189" s="2"/>
      <c r="FV189" s="2"/>
      <c r="FW189" s="2"/>
      <c r="FX189" s="2">
        <v>0</v>
      </c>
      <c r="FY189" s="2">
        <v>0</v>
      </c>
      <c r="FZ189" s="2"/>
      <c r="GA189" s="2" t="s">
        <v>3</v>
      </c>
      <c r="GB189" s="2"/>
      <c r="GC189" s="2"/>
      <c r="GD189" s="2">
        <v>1</v>
      </c>
      <c r="GE189" s="2"/>
      <c r="GF189" s="2">
        <v>-1914030801</v>
      </c>
      <c r="GG189" s="2">
        <v>2</v>
      </c>
      <c r="GH189" s="2">
        <v>1</v>
      </c>
      <c r="GI189" s="2">
        <v>-2</v>
      </c>
      <c r="GJ189" s="2">
        <v>0</v>
      </c>
      <c r="GK189" s="2">
        <v>0</v>
      </c>
      <c r="GL189" s="2">
        <f t="shared" si="279"/>
        <v>0</v>
      </c>
      <c r="GM189" s="2">
        <f t="shared" si="280"/>
        <v>69.94</v>
      </c>
      <c r="GN189" s="2">
        <f t="shared" si="281"/>
        <v>69.94</v>
      </c>
      <c r="GO189" s="2">
        <f t="shared" si="282"/>
        <v>0</v>
      </c>
      <c r="GP189" s="2">
        <f t="shared" si="283"/>
        <v>0</v>
      </c>
      <c r="GQ189" s="2"/>
      <c r="GR189" s="2">
        <v>0</v>
      </c>
      <c r="GS189" s="2">
        <v>3</v>
      </c>
      <c r="GT189" s="2">
        <v>0</v>
      </c>
      <c r="GU189" s="2" t="s">
        <v>3</v>
      </c>
      <c r="GV189" s="2">
        <f t="shared" si="284"/>
        <v>0</v>
      </c>
      <c r="GW189" s="2">
        <v>1</v>
      </c>
      <c r="GX189" s="2">
        <f t="shared" si="285"/>
        <v>0</v>
      </c>
      <c r="GY189" s="2"/>
      <c r="GZ189" s="2"/>
      <c r="HA189" s="2">
        <v>0</v>
      </c>
      <c r="HB189" s="2">
        <v>0</v>
      </c>
      <c r="HC189" s="2">
        <f t="shared" si="286"/>
        <v>0</v>
      </c>
      <c r="HD189" s="2"/>
      <c r="HE189" s="2" t="s">
        <v>3</v>
      </c>
      <c r="HF189" s="2" t="s">
        <v>3</v>
      </c>
      <c r="HG189" s="2"/>
      <c r="HH189" s="2"/>
      <c r="HI189" s="2"/>
      <c r="HJ189" s="2"/>
      <c r="HK189" s="2"/>
      <c r="HL189" s="2"/>
      <c r="HM189" s="2" t="s">
        <v>3</v>
      </c>
      <c r="HN189" s="2" t="s">
        <v>3</v>
      </c>
      <c r="HO189" s="2" t="s">
        <v>3</v>
      </c>
      <c r="HP189" s="2" t="s">
        <v>3</v>
      </c>
      <c r="HQ189" s="2" t="s">
        <v>3</v>
      </c>
      <c r="HR189" s="2"/>
      <c r="HS189" s="2">
        <v>0</v>
      </c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>
        <v>0</v>
      </c>
      <c r="IL189" s="2"/>
      <c r="IM189" s="2"/>
      <c r="IN189" s="2"/>
      <c r="IO189" s="2"/>
      <c r="IP189" s="2"/>
      <c r="IQ189" s="2"/>
      <c r="IR189" s="2"/>
      <c r="IS189" s="2"/>
      <c r="IT189" s="2"/>
      <c r="IU189" s="2"/>
    </row>
    <row r="190" spans="1:255" x14ac:dyDescent="0.2">
      <c r="A190">
        <v>17</v>
      </c>
      <c r="B190">
        <v>1</v>
      </c>
      <c r="E190" t="s">
        <v>244</v>
      </c>
      <c r="F190" t="s">
        <v>37</v>
      </c>
      <c r="G190" t="s">
        <v>38</v>
      </c>
      <c r="H190" t="s">
        <v>39</v>
      </c>
      <c r="I190">
        <f>ROUND(ROUND(2,4),9)</f>
        <v>2</v>
      </c>
      <c r="J190">
        <v>0</v>
      </c>
      <c r="K190">
        <f>ROUND(ROUND(2,4),9)</f>
        <v>2</v>
      </c>
      <c r="O190">
        <f t="shared" si="255"/>
        <v>1309.28</v>
      </c>
      <c r="P190">
        <f t="shared" si="256"/>
        <v>1309.28</v>
      </c>
      <c r="Q190">
        <f t="shared" si="289"/>
        <v>0</v>
      </c>
      <c r="R190">
        <f t="shared" si="257"/>
        <v>0</v>
      </c>
      <c r="S190">
        <f t="shared" si="258"/>
        <v>0</v>
      </c>
      <c r="T190">
        <f t="shared" si="259"/>
        <v>0</v>
      </c>
      <c r="U190">
        <f t="shared" si="260"/>
        <v>0</v>
      </c>
      <c r="V190">
        <f t="shared" si="261"/>
        <v>0</v>
      </c>
      <c r="W190">
        <f t="shared" si="262"/>
        <v>0</v>
      </c>
      <c r="X190">
        <f t="shared" si="263"/>
        <v>0</v>
      </c>
      <c r="Y190">
        <f t="shared" si="264"/>
        <v>0</v>
      </c>
      <c r="AA190">
        <v>59204059</v>
      </c>
      <c r="AB190">
        <f t="shared" si="265"/>
        <v>34.97</v>
      </c>
      <c r="AC190">
        <f t="shared" si="266"/>
        <v>34.97</v>
      </c>
      <c r="AD190">
        <f t="shared" si="290"/>
        <v>0</v>
      </c>
      <c r="AE190">
        <f t="shared" si="291"/>
        <v>0</v>
      </c>
      <c r="AF190">
        <f t="shared" si="291"/>
        <v>0</v>
      </c>
      <c r="AG190">
        <f t="shared" si="267"/>
        <v>0</v>
      </c>
      <c r="AH190">
        <f t="shared" si="292"/>
        <v>0</v>
      </c>
      <c r="AI190">
        <f t="shared" si="292"/>
        <v>0</v>
      </c>
      <c r="AJ190">
        <f t="shared" si="268"/>
        <v>0</v>
      </c>
      <c r="AK190">
        <v>34.97</v>
      </c>
      <c r="AL190">
        <v>34.97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1</v>
      </c>
      <c r="AZ190">
        <v>1</v>
      </c>
      <c r="BA190">
        <v>1</v>
      </c>
      <c r="BB190">
        <v>1</v>
      </c>
      <c r="BC190">
        <v>18.72</v>
      </c>
      <c r="BD190" t="s">
        <v>3</v>
      </c>
      <c r="BE190" t="s">
        <v>3</v>
      </c>
      <c r="BF190" t="s">
        <v>3</v>
      </c>
      <c r="BG190" t="s">
        <v>3</v>
      </c>
      <c r="BH190">
        <v>3</v>
      </c>
      <c r="BI190">
        <v>1</v>
      </c>
      <c r="BJ190" t="s">
        <v>40</v>
      </c>
      <c r="BM190">
        <v>1617</v>
      </c>
      <c r="BN190">
        <v>0</v>
      </c>
      <c r="BO190" t="s">
        <v>37</v>
      </c>
      <c r="BP190">
        <v>1</v>
      </c>
      <c r="BQ190">
        <v>200</v>
      </c>
      <c r="BR190">
        <v>0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 t="s">
        <v>3</v>
      </c>
      <c r="BZ190">
        <v>0</v>
      </c>
      <c r="CA190">
        <v>0</v>
      </c>
      <c r="CB190" t="s">
        <v>3</v>
      </c>
      <c r="CE190">
        <v>30</v>
      </c>
      <c r="CF190">
        <v>0</v>
      </c>
      <c r="CG190">
        <v>0</v>
      </c>
      <c r="CM190">
        <v>0</v>
      </c>
      <c r="CN190" t="s">
        <v>3</v>
      </c>
      <c r="CO190">
        <v>0</v>
      </c>
      <c r="CP190">
        <f t="shared" si="269"/>
        <v>1309.28</v>
      </c>
      <c r="CQ190">
        <f t="shared" si="270"/>
        <v>654.64</v>
      </c>
      <c r="CR190">
        <f t="shared" si="293"/>
        <v>0</v>
      </c>
      <c r="CS190">
        <f t="shared" si="271"/>
        <v>0</v>
      </c>
      <c r="CT190">
        <f t="shared" si="272"/>
        <v>0</v>
      </c>
      <c r="CU190">
        <f t="shared" si="273"/>
        <v>0</v>
      </c>
      <c r="CV190">
        <f t="shared" si="274"/>
        <v>0</v>
      </c>
      <c r="CW190">
        <f t="shared" si="275"/>
        <v>0</v>
      </c>
      <c r="CX190">
        <f t="shared" si="276"/>
        <v>0</v>
      </c>
      <c r="CY190">
        <f t="shared" si="277"/>
        <v>0</v>
      </c>
      <c r="CZ190">
        <f t="shared" si="278"/>
        <v>0</v>
      </c>
      <c r="DC190" t="s">
        <v>3</v>
      </c>
      <c r="DD190" t="s">
        <v>3</v>
      </c>
      <c r="DE190" t="s">
        <v>3</v>
      </c>
      <c r="DF190" t="s">
        <v>3</v>
      </c>
      <c r="DG190" t="s">
        <v>3</v>
      </c>
      <c r="DH190" t="s">
        <v>3</v>
      </c>
      <c r="DI190" t="s">
        <v>3</v>
      </c>
      <c r="DJ190" t="s">
        <v>3</v>
      </c>
      <c r="DK190" t="s">
        <v>3</v>
      </c>
      <c r="DL190" t="s">
        <v>3</v>
      </c>
      <c r="DM190" t="s">
        <v>3</v>
      </c>
      <c r="DN190">
        <v>0</v>
      </c>
      <c r="DO190">
        <v>0</v>
      </c>
      <c r="DP190">
        <v>1</v>
      </c>
      <c r="DQ190">
        <v>1</v>
      </c>
      <c r="DU190">
        <v>1010</v>
      </c>
      <c r="DV190" t="s">
        <v>39</v>
      </c>
      <c r="DW190" t="s">
        <v>39</v>
      </c>
      <c r="DX190">
        <v>1</v>
      </c>
      <c r="DZ190" t="s">
        <v>3</v>
      </c>
      <c r="EA190" t="s">
        <v>3</v>
      </c>
      <c r="EB190" t="s">
        <v>3</v>
      </c>
      <c r="EC190" t="s">
        <v>3</v>
      </c>
      <c r="EE190">
        <v>58807973</v>
      </c>
      <c r="EF190">
        <v>200</v>
      </c>
      <c r="EG190" t="s">
        <v>245</v>
      </c>
      <c r="EH190">
        <v>0</v>
      </c>
      <c r="EI190" t="s">
        <v>3</v>
      </c>
      <c r="EJ190">
        <v>1</v>
      </c>
      <c r="EK190">
        <v>1617</v>
      </c>
      <c r="EL190" t="s">
        <v>246</v>
      </c>
      <c r="EM190" t="s">
        <v>247</v>
      </c>
      <c r="EO190" t="s">
        <v>3</v>
      </c>
      <c r="EQ190">
        <v>0</v>
      </c>
      <c r="ER190">
        <v>34.97</v>
      </c>
      <c r="ES190">
        <v>34.97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FQ190">
        <v>0</v>
      </c>
      <c r="FR190">
        <v>0</v>
      </c>
      <c r="FS190">
        <v>0</v>
      </c>
      <c r="FX190">
        <v>0</v>
      </c>
      <c r="FY190">
        <v>0</v>
      </c>
      <c r="GA190" t="s">
        <v>3</v>
      </c>
      <c r="GD190">
        <v>1</v>
      </c>
      <c r="GF190">
        <v>-1914030801</v>
      </c>
      <c r="GG190">
        <v>2</v>
      </c>
      <c r="GH190">
        <v>1</v>
      </c>
      <c r="GI190">
        <v>2</v>
      </c>
      <c r="GJ190">
        <v>0</v>
      </c>
      <c r="GK190">
        <v>0</v>
      </c>
      <c r="GL190">
        <f t="shared" si="279"/>
        <v>0</v>
      </c>
      <c r="GM190">
        <f t="shared" si="280"/>
        <v>1309.28</v>
      </c>
      <c r="GN190">
        <f t="shared" si="281"/>
        <v>1309.28</v>
      </c>
      <c r="GO190">
        <f t="shared" si="282"/>
        <v>0</v>
      </c>
      <c r="GP190">
        <f t="shared" si="283"/>
        <v>0</v>
      </c>
      <c r="GR190">
        <v>0</v>
      </c>
      <c r="GS190">
        <v>3</v>
      </c>
      <c r="GT190">
        <v>0</v>
      </c>
      <c r="GU190" t="s">
        <v>3</v>
      </c>
      <c r="GV190">
        <f t="shared" si="284"/>
        <v>0</v>
      </c>
      <c r="GW190">
        <v>1</v>
      </c>
      <c r="GX190">
        <f t="shared" si="285"/>
        <v>0</v>
      </c>
      <c r="HA190">
        <v>0</v>
      </c>
      <c r="HB190">
        <v>0</v>
      </c>
      <c r="HC190">
        <f t="shared" si="286"/>
        <v>0</v>
      </c>
      <c r="HE190" t="s">
        <v>3</v>
      </c>
      <c r="HF190" t="s">
        <v>3</v>
      </c>
      <c r="HM190" t="s">
        <v>3</v>
      </c>
      <c r="HN190" t="s">
        <v>3</v>
      </c>
      <c r="HO190" t="s">
        <v>3</v>
      </c>
      <c r="HP190" t="s">
        <v>3</v>
      </c>
      <c r="HQ190" t="s">
        <v>3</v>
      </c>
      <c r="HS190">
        <v>0</v>
      </c>
      <c r="IK190">
        <v>0</v>
      </c>
    </row>
    <row r="191" spans="1:255" x14ac:dyDescent="0.2">
      <c r="A191" s="2">
        <v>17</v>
      </c>
      <c r="B191" s="2">
        <v>1</v>
      </c>
      <c r="C191" s="2">
        <f>ROW(SmtRes!A531)</f>
        <v>531</v>
      </c>
      <c r="D191" s="2">
        <f>ROW(EtalonRes!A546)</f>
        <v>546</v>
      </c>
      <c r="E191" s="2" t="s">
        <v>3</v>
      </c>
      <c r="F191" s="2" t="s">
        <v>248</v>
      </c>
      <c r="G191" s="2" t="s">
        <v>249</v>
      </c>
      <c r="H191" s="2" t="s">
        <v>228</v>
      </c>
      <c r="I191" s="2">
        <v>0</v>
      </c>
      <c r="J191" s="2">
        <v>0</v>
      </c>
      <c r="K191" s="2">
        <v>0</v>
      </c>
      <c r="L191" s="2"/>
      <c r="M191" s="2"/>
      <c r="N191" s="2"/>
      <c r="O191" s="2">
        <f t="shared" si="255"/>
        <v>0</v>
      </c>
      <c r="P191" s="2">
        <f t="shared" si="256"/>
        <v>0</v>
      </c>
      <c r="Q191" s="2">
        <f>(ROUND((ROUND(((((ET191*1.25)*1.1))*AV191*I191),2)*BB191),2)+ROUND((ROUND(((AE191-(((EU191*1.25)*1.1)))*AV191*I191),2)*BS191),2))</f>
        <v>0</v>
      </c>
      <c r="R191" s="2">
        <f t="shared" si="257"/>
        <v>0</v>
      </c>
      <c r="S191" s="2">
        <f t="shared" si="258"/>
        <v>0</v>
      </c>
      <c r="T191" s="2">
        <f t="shared" si="259"/>
        <v>0</v>
      </c>
      <c r="U191" s="2">
        <f t="shared" si="260"/>
        <v>0</v>
      </c>
      <c r="V191" s="2">
        <f t="shared" si="261"/>
        <v>0</v>
      </c>
      <c r="W191" s="2">
        <f t="shared" si="262"/>
        <v>0</v>
      </c>
      <c r="X191" s="2">
        <f t="shared" si="263"/>
        <v>0</v>
      </c>
      <c r="Y191" s="2">
        <f t="shared" si="264"/>
        <v>0</v>
      </c>
      <c r="Z191" s="2"/>
      <c r="AA191" s="2">
        <v>-1</v>
      </c>
      <c r="AB191" s="2">
        <f t="shared" si="265"/>
        <v>48.109850000000002</v>
      </c>
      <c r="AC191" s="2">
        <f t="shared" si="266"/>
        <v>21.42</v>
      </c>
      <c r="AD191" s="2">
        <f>ROUND((((((ET191*1.25)*1.1))-(((EU191*1.25)*1.1)))+AE191),6)</f>
        <v>4.5650000000000004</v>
      </c>
      <c r="AE191" s="2">
        <f>ROUND((((EU191*1.25)*1.1)),6)</f>
        <v>0.17874999999999999</v>
      </c>
      <c r="AF191" s="2">
        <f>ROUND((((EV191*1.15)*1.1)),6)</f>
        <v>22.124849999999999</v>
      </c>
      <c r="AG191" s="2">
        <f t="shared" si="267"/>
        <v>0</v>
      </c>
      <c r="AH191" s="2">
        <f>(((EW191*1.15)*1.1))</f>
        <v>1.85955</v>
      </c>
      <c r="AI191" s="2">
        <f>(((EX191*1.25)*1.1))</f>
        <v>0</v>
      </c>
      <c r="AJ191" s="2">
        <f t="shared" si="268"/>
        <v>0</v>
      </c>
      <c r="AK191" s="2">
        <v>42.23</v>
      </c>
      <c r="AL191" s="2">
        <v>21.42</v>
      </c>
      <c r="AM191" s="2">
        <v>3.32</v>
      </c>
      <c r="AN191" s="2">
        <v>0.13</v>
      </c>
      <c r="AO191" s="2">
        <v>17.489999999999998</v>
      </c>
      <c r="AP191" s="2">
        <v>0</v>
      </c>
      <c r="AQ191" s="2">
        <v>1.47</v>
      </c>
      <c r="AR191" s="2">
        <v>0</v>
      </c>
      <c r="AS191" s="2">
        <v>0</v>
      </c>
      <c r="AT191" s="2">
        <v>109</v>
      </c>
      <c r="AU191" s="2">
        <v>61</v>
      </c>
      <c r="AV191" s="2">
        <v>1.0669999999999999</v>
      </c>
      <c r="AW191" s="2">
        <v>1</v>
      </c>
      <c r="AX191" s="2"/>
      <c r="AY191" s="2"/>
      <c r="AZ191" s="2">
        <v>1</v>
      </c>
      <c r="BA191" s="2">
        <v>1</v>
      </c>
      <c r="BB191" s="2">
        <v>1</v>
      </c>
      <c r="BC191" s="2">
        <v>1</v>
      </c>
      <c r="BD191" s="2" t="s">
        <v>3</v>
      </c>
      <c r="BE191" s="2" t="s">
        <v>3</v>
      </c>
      <c r="BF191" s="2" t="s">
        <v>3</v>
      </c>
      <c r="BG191" s="2" t="s">
        <v>3</v>
      </c>
      <c r="BH191" s="2">
        <v>0</v>
      </c>
      <c r="BI191" s="2">
        <v>1</v>
      </c>
      <c r="BJ191" s="2" t="s">
        <v>250</v>
      </c>
      <c r="BK191" s="2"/>
      <c r="BL191" s="2"/>
      <c r="BM191" s="2">
        <v>21</v>
      </c>
      <c r="BN191" s="2">
        <v>0</v>
      </c>
      <c r="BO191" s="2" t="s">
        <v>248</v>
      </c>
      <c r="BP191" s="2">
        <v>1</v>
      </c>
      <c r="BQ191" s="2">
        <v>30</v>
      </c>
      <c r="BR191" s="2">
        <v>0</v>
      </c>
      <c r="BS191" s="2">
        <v>1</v>
      </c>
      <c r="BT191" s="2">
        <v>1</v>
      </c>
      <c r="BU191" s="2">
        <v>1</v>
      </c>
      <c r="BV191" s="2">
        <v>1</v>
      </c>
      <c r="BW191" s="2">
        <v>1</v>
      </c>
      <c r="BX191" s="2">
        <v>1</v>
      </c>
      <c r="BY191" s="2" t="s">
        <v>3</v>
      </c>
      <c r="BZ191" s="2">
        <v>109</v>
      </c>
      <c r="CA191" s="2">
        <v>61</v>
      </c>
      <c r="CB191" s="2" t="s">
        <v>3</v>
      </c>
      <c r="CC191" s="2"/>
      <c r="CD191" s="2"/>
      <c r="CE191" s="2">
        <v>30</v>
      </c>
      <c r="CF191" s="2">
        <v>0</v>
      </c>
      <c r="CG191" s="2">
        <v>0</v>
      </c>
      <c r="CH191" s="2"/>
      <c r="CI191" s="2"/>
      <c r="CJ191" s="2"/>
      <c r="CK191" s="2"/>
      <c r="CL191" s="2"/>
      <c r="CM191" s="2">
        <v>0</v>
      </c>
      <c r="CN191" s="2" t="s">
        <v>1044</v>
      </c>
      <c r="CO191" s="2">
        <v>0</v>
      </c>
      <c r="CP191" s="2">
        <f t="shared" si="269"/>
        <v>0</v>
      </c>
      <c r="CQ191" s="2">
        <f t="shared" si="270"/>
        <v>21.42</v>
      </c>
      <c r="CR191" s="2">
        <f>(ROUND((ROUND(((((ET191*1.25)*1.1))*AV191*1),2)*BB191),2)+ROUND((ROUND(((AE191-(((EU191*1.25)*1.1)))*AV191*1),2)*BS191),2))</f>
        <v>4.87</v>
      </c>
      <c r="CS191" s="2">
        <f t="shared" si="271"/>
        <v>0.19</v>
      </c>
      <c r="CT191" s="2">
        <f t="shared" si="272"/>
        <v>23.61</v>
      </c>
      <c r="CU191" s="2">
        <f t="shared" si="273"/>
        <v>0</v>
      </c>
      <c r="CV191" s="2">
        <f t="shared" si="274"/>
        <v>1.98413985</v>
      </c>
      <c r="CW191" s="2">
        <f t="shared" si="275"/>
        <v>0</v>
      </c>
      <c r="CX191" s="2">
        <f t="shared" si="276"/>
        <v>0</v>
      </c>
      <c r="CY191" s="2">
        <f t="shared" si="277"/>
        <v>0</v>
      </c>
      <c r="CZ191" s="2">
        <f t="shared" si="278"/>
        <v>0</v>
      </c>
      <c r="DA191" s="2"/>
      <c r="DB191" s="2">
        <v>95</v>
      </c>
      <c r="DC191" s="2" t="s">
        <v>3</v>
      </c>
      <c r="DD191" s="2" t="s">
        <v>3</v>
      </c>
      <c r="DE191" s="2" t="s">
        <v>25</v>
      </c>
      <c r="DF191" s="2" t="s">
        <v>25</v>
      </c>
      <c r="DG191" s="2" t="s">
        <v>26</v>
      </c>
      <c r="DH191" s="2" t="s">
        <v>3</v>
      </c>
      <c r="DI191" s="2" t="s">
        <v>26</v>
      </c>
      <c r="DJ191" s="2" t="s">
        <v>25</v>
      </c>
      <c r="DK191" s="2" t="s">
        <v>3</v>
      </c>
      <c r="DL191" s="2" t="s">
        <v>3</v>
      </c>
      <c r="DM191" s="2" t="s">
        <v>3</v>
      </c>
      <c r="DN191" s="2">
        <v>0</v>
      </c>
      <c r="DO191" s="2">
        <v>0</v>
      </c>
      <c r="DP191" s="2">
        <v>1</v>
      </c>
      <c r="DQ191" s="2">
        <v>1</v>
      </c>
      <c r="DR191" s="2"/>
      <c r="DS191" s="2"/>
      <c r="DT191" s="2"/>
      <c r="DU191" s="2">
        <v>1013</v>
      </c>
      <c r="DV191" s="2" t="s">
        <v>228</v>
      </c>
      <c r="DW191" s="2" t="s">
        <v>228</v>
      </c>
      <c r="DX191" s="2">
        <v>1</v>
      </c>
      <c r="DY191" s="2"/>
      <c r="DZ191" s="2" t="s">
        <v>3</v>
      </c>
      <c r="EA191" s="2" t="s">
        <v>3</v>
      </c>
      <c r="EB191" s="2" t="s">
        <v>3</v>
      </c>
      <c r="EC191" s="2" t="s">
        <v>3</v>
      </c>
      <c r="ED191" s="2"/>
      <c r="EE191" s="2">
        <v>58807897</v>
      </c>
      <c r="EF191" s="2">
        <v>30</v>
      </c>
      <c r="EG191" s="2" t="s">
        <v>27</v>
      </c>
      <c r="EH191" s="2">
        <v>0</v>
      </c>
      <c r="EI191" s="2" t="s">
        <v>3</v>
      </c>
      <c r="EJ191" s="2">
        <v>1</v>
      </c>
      <c r="EK191" s="2">
        <v>21</v>
      </c>
      <c r="EL191" s="2" t="s">
        <v>28</v>
      </c>
      <c r="EM191" s="2" t="s">
        <v>29</v>
      </c>
      <c r="EN191" s="2"/>
      <c r="EO191" s="2" t="s">
        <v>30</v>
      </c>
      <c r="EP191" s="2"/>
      <c r="EQ191" s="2">
        <v>1024</v>
      </c>
      <c r="ER191" s="2">
        <v>42.23</v>
      </c>
      <c r="ES191" s="2">
        <v>21.42</v>
      </c>
      <c r="ET191" s="2">
        <v>3.32</v>
      </c>
      <c r="EU191" s="2">
        <v>0.13</v>
      </c>
      <c r="EV191" s="2">
        <v>17.489999999999998</v>
      </c>
      <c r="EW191" s="2">
        <v>1.47</v>
      </c>
      <c r="EX191" s="2">
        <v>0</v>
      </c>
      <c r="EY191" s="2">
        <v>0</v>
      </c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>
        <v>0</v>
      </c>
      <c r="FR191" s="2">
        <v>0</v>
      </c>
      <c r="FS191" s="2">
        <v>0</v>
      </c>
      <c r="FT191" s="2"/>
      <c r="FU191" s="2"/>
      <c r="FV191" s="2"/>
      <c r="FW191" s="2"/>
      <c r="FX191" s="2">
        <v>109</v>
      </c>
      <c r="FY191" s="2">
        <v>61</v>
      </c>
      <c r="FZ191" s="2"/>
      <c r="GA191" s="2" t="s">
        <v>3</v>
      </c>
      <c r="GB191" s="2"/>
      <c r="GC191" s="2"/>
      <c r="GD191" s="2">
        <v>1</v>
      </c>
      <c r="GE191" s="2"/>
      <c r="GF191" s="2">
        <v>450006389</v>
      </c>
      <c r="GG191" s="2">
        <v>2</v>
      </c>
      <c r="GH191" s="2">
        <v>1</v>
      </c>
      <c r="GI191" s="2">
        <v>2</v>
      </c>
      <c r="GJ191" s="2">
        <v>0</v>
      </c>
      <c r="GK191" s="2">
        <v>0</v>
      </c>
      <c r="GL191" s="2">
        <f t="shared" si="279"/>
        <v>0</v>
      </c>
      <c r="GM191" s="2">
        <f t="shared" si="280"/>
        <v>0</v>
      </c>
      <c r="GN191" s="2">
        <f t="shared" si="281"/>
        <v>0</v>
      </c>
      <c r="GO191" s="2">
        <f t="shared" si="282"/>
        <v>0</v>
      </c>
      <c r="GP191" s="2">
        <f t="shared" si="283"/>
        <v>0</v>
      </c>
      <c r="GQ191" s="2"/>
      <c r="GR191" s="2">
        <v>0</v>
      </c>
      <c r="GS191" s="2">
        <v>3</v>
      </c>
      <c r="GT191" s="2">
        <v>0</v>
      </c>
      <c r="GU191" s="2" t="s">
        <v>3</v>
      </c>
      <c r="GV191" s="2">
        <f t="shared" si="284"/>
        <v>0</v>
      </c>
      <c r="GW191" s="2">
        <v>1</v>
      </c>
      <c r="GX191" s="2">
        <f t="shared" si="285"/>
        <v>0</v>
      </c>
      <c r="GY191" s="2"/>
      <c r="GZ191" s="2"/>
      <c r="HA191" s="2">
        <v>0</v>
      </c>
      <c r="HB191" s="2">
        <v>0</v>
      </c>
      <c r="HC191" s="2">
        <f t="shared" si="286"/>
        <v>0</v>
      </c>
      <c r="HD191" s="2"/>
      <c r="HE191" s="2" t="s">
        <v>3</v>
      </c>
      <c r="HF191" s="2" t="s">
        <v>3</v>
      </c>
      <c r="HG191" s="2"/>
      <c r="HH191" s="2"/>
      <c r="HI191" s="2"/>
      <c r="HJ191" s="2"/>
      <c r="HK191" s="2"/>
      <c r="HL191" s="2"/>
      <c r="HM191" s="2" t="s">
        <v>3</v>
      </c>
      <c r="HN191" s="2" t="s">
        <v>3</v>
      </c>
      <c r="HO191" s="2" t="s">
        <v>3</v>
      </c>
      <c r="HP191" s="2" t="s">
        <v>3</v>
      </c>
      <c r="HQ191" s="2" t="s">
        <v>3</v>
      </c>
      <c r="HR191" s="2"/>
      <c r="HS191" s="2">
        <v>0</v>
      </c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>
        <v>0</v>
      </c>
      <c r="IL191" s="2"/>
      <c r="IM191" s="2"/>
      <c r="IN191" s="2"/>
      <c r="IO191" s="2"/>
      <c r="IP191" s="2"/>
      <c r="IQ191" s="2"/>
      <c r="IR191" s="2"/>
      <c r="IS191" s="2"/>
      <c r="IT191" s="2"/>
      <c r="IU191" s="2"/>
    </row>
    <row r="192" spans="1:255" x14ac:dyDescent="0.2">
      <c r="A192">
        <v>17</v>
      </c>
      <c r="B192">
        <v>1</v>
      </c>
      <c r="C192">
        <f>ROW(SmtRes!A538)</f>
        <v>538</v>
      </c>
      <c r="D192">
        <f>ROW(EtalonRes!A554)</f>
        <v>554</v>
      </c>
      <c r="E192" t="s">
        <v>3</v>
      </c>
      <c r="F192" t="s">
        <v>248</v>
      </c>
      <c r="G192" t="s">
        <v>249</v>
      </c>
      <c r="H192" t="s">
        <v>228</v>
      </c>
      <c r="I192">
        <v>0</v>
      </c>
      <c r="J192">
        <v>0</v>
      </c>
      <c r="K192">
        <v>0</v>
      </c>
      <c r="O192">
        <f t="shared" si="255"/>
        <v>0</v>
      </c>
      <c r="P192">
        <f t="shared" si="256"/>
        <v>0</v>
      </c>
      <c r="Q192">
        <f>(ROUND((ROUND(((((ET192*1.25)*1.1))*AV192*I192),2)*BB192),2)+ROUND((ROUND(((AE192-(((EU192*1.25)*1.1)))*AV192*I192),2)*BS192),2))</f>
        <v>0</v>
      </c>
      <c r="R192">
        <f t="shared" si="257"/>
        <v>0</v>
      </c>
      <c r="S192">
        <f t="shared" si="258"/>
        <v>0</v>
      </c>
      <c r="T192">
        <f t="shared" si="259"/>
        <v>0</v>
      </c>
      <c r="U192">
        <f t="shared" si="260"/>
        <v>0</v>
      </c>
      <c r="V192">
        <f t="shared" si="261"/>
        <v>0</v>
      </c>
      <c r="W192">
        <f t="shared" si="262"/>
        <v>0</v>
      </c>
      <c r="X192">
        <f t="shared" si="263"/>
        <v>0</v>
      </c>
      <c r="Y192">
        <f t="shared" si="264"/>
        <v>0</v>
      </c>
      <c r="AA192">
        <v>-1</v>
      </c>
      <c r="AB192">
        <f t="shared" si="265"/>
        <v>48.109850000000002</v>
      </c>
      <c r="AC192">
        <f t="shared" si="266"/>
        <v>21.42</v>
      </c>
      <c r="AD192">
        <f>ROUND((((((ET192*1.25)*1.1))-(((EU192*1.25)*1.1)))+AE192),6)</f>
        <v>4.5650000000000004</v>
      </c>
      <c r="AE192">
        <f>ROUND((((EU192*1.25)*1.1)),6)</f>
        <v>0.17874999999999999</v>
      </c>
      <c r="AF192">
        <f>ROUND((((EV192*1.15)*1.1)),6)</f>
        <v>22.124849999999999</v>
      </c>
      <c r="AG192">
        <f t="shared" si="267"/>
        <v>0</v>
      </c>
      <c r="AH192">
        <f>(((EW192*1.15)*1.1))</f>
        <v>1.85955</v>
      </c>
      <c r="AI192">
        <f>(((EX192*1.25)*1.1))</f>
        <v>0</v>
      </c>
      <c r="AJ192">
        <f t="shared" si="268"/>
        <v>0</v>
      </c>
      <c r="AK192">
        <v>42.23</v>
      </c>
      <c r="AL192">
        <v>21.42</v>
      </c>
      <c r="AM192">
        <v>3.32</v>
      </c>
      <c r="AN192">
        <v>0.13</v>
      </c>
      <c r="AO192">
        <v>17.489999999999998</v>
      </c>
      <c r="AP192">
        <v>0</v>
      </c>
      <c r="AQ192">
        <v>1.47</v>
      </c>
      <c r="AR192">
        <v>0</v>
      </c>
      <c r="AS192">
        <v>0</v>
      </c>
      <c r="AT192">
        <v>109</v>
      </c>
      <c r="AU192">
        <v>61</v>
      </c>
      <c r="AV192">
        <v>1.0669999999999999</v>
      </c>
      <c r="AW192">
        <v>1</v>
      </c>
      <c r="AZ192">
        <v>1</v>
      </c>
      <c r="BA192">
        <v>54.99</v>
      </c>
      <c r="BB192">
        <v>12.72</v>
      </c>
      <c r="BC192">
        <v>8.42</v>
      </c>
      <c r="BD192" t="s">
        <v>3</v>
      </c>
      <c r="BE192" t="s">
        <v>3</v>
      </c>
      <c r="BF192" t="s">
        <v>3</v>
      </c>
      <c r="BG192" t="s">
        <v>3</v>
      </c>
      <c r="BH192">
        <v>0</v>
      </c>
      <c r="BI192">
        <v>1</v>
      </c>
      <c r="BJ192" t="s">
        <v>250</v>
      </c>
      <c r="BM192">
        <v>21</v>
      </c>
      <c r="BN192">
        <v>0</v>
      </c>
      <c r="BO192" t="s">
        <v>248</v>
      </c>
      <c r="BP192">
        <v>1</v>
      </c>
      <c r="BQ192">
        <v>30</v>
      </c>
      <c r="BR192">
        <v>0</v>
      </c>
      <c r="BS192">
        <v>54.99</v>
      </c>
      <c r="BT192">
        <v>1</v>
      </c>
      <c r="BU192">
        <v>1</v>
      </c>
      <c r="BV192">
        <v>1</v>
      </c>
      <c r="BW192">
        <v>1</v>
      </c>
      <c r="BX192">
        <v>1</v>
      </c>
      <c r="BY192" t="s">
        <v>3</v>
      </c>
      <c r="BZ192">
        <v>109</v>
      </c>
      <c r="CA192">
        <v>61</v>
      </c>
      <c r="CB192" t="s">
        <v>3</v>
      </c>
      <c r="CE192">
        <v>30</v>
      </c>
      <c r="CF192">
        <v>0</v>
      </c>
      <c r="CG192">
        <v>0</v>
      </c>
      <c r="CM192">
        <v>0</v>
      </c>
      <c r="CN192" t="s">
        <v>1044</v>
      </c>
      <c r="CO192">
        <v>0</v>
      </c>
      <c r="CP192">
        <f t="shared" si="269"/>
        <v>0</v>
      </c>
      <c r="CQ192">
        <f t="shared" si="270"/>
        <v>180.36</v>
      </c>
      <c r="CR192">
        <f>(ROUND((ROUND(((((ET192*1.25)*1.1))*AV192*1),2)*BB192),2)+ROUND((ROUND(((AE192-(((EU192*1.25)*1.1)))*AV192*1),2)*BS192),2))</f>
        <v>61.95</v>
      </c>
      <c r="CS192">
        <f t="shared" si="271"/>
        <v>10.45</v>
      </c>
      <c r="CT192">
        <f t="shared" si="272"/>
        <v>1298.31</v>
      </c>
      <c r="CU192">
        <f t="shared" si="273"/>
        <v>0</v>
      </c>
      <c r="CV192">
        <f t="shared" si="274"/>
        <v>1.98413985</v>
      </c>
      <c r="CW192">
        <f t="shared" si="275"/>
        <v>0</v>
      </c>
      <c r="CX192">
        <f t="shared" si="276"/>
        <v>0</v>
      </c>
      <c r="CY192">
        <f t="shared" si="277"/>
        <v>0</v>
      </c>
      <c r="CZ192">
        <f t="shared" si="278"/>
        <v>0</v>
      </c>
      <c r="DB192">
        <v>97</v>
      </c>
      <c r="DC192" t="s">
        <v>3</v>
      </c>
      <c r="DD192" t="s">
        <v>3</v>
      </c>
      <c r="DE192" t="s">
        <v>25</v>
      </c>
      <c r="DF192" t="s">
        <v>25</v>
      </c>
      <c r="DG192" t="s">
        <v>26</v>
      </c>
      <c r="DH192" t="s">
        <v>3</v>
      </c>
      <c r="DI192" t="s">
        <v>26</v>
      </c>
      <c r="DJ192" t="s">
        <v>25</v>
      </c>
      <c r="DK192" t="s">
        <v>3</v>
      </c>
      <c r="DL192" t="s">
        <v>3</v>
      </c>
      <c r="DM192" t="s">
        <v>3</v>
      </c>
      <c r="DN192">
        <v>0</v>
      </c>
      <c r="DO192">
        <v>0</v>
      </c>
      <c r="DP192">
        <v>1</v>
      </c>
      <c r="DQ192">
        <v>1</v>
      </c>
      <c r="DU192">
        <v>1013</v>
      </c>
      <c r="DV192" t="s">
        <v>228</v>
      </c>
      <c r="DW192" t="s">
        <v>228</v>
      </c>
      <c r="DX192">
        <v>1</v>
      </c>
      <c r="DZ192" t="s">
        <v>3</v>
      </c>
      <c r="EA192" t="s">
        <v>3</v>
      </c>
      <c r="EB192" t="s">
        <v>3</v>
      </c>
      <c r="EC192" t="s">
        <v>3</v>
      </c>
      <c r="EE192">
        <v>58807897</v>
      </c>
      <c r="EF192">
        <v>30</v>
      </c>
      <c r="EG192" t="s">
        <v>27</v>
      </c>
      <c r="EH192">
        <v>0</v>
      </c>
      <c r="EI192" t="s">
        <v>3</v>
      </c>
      <c r="EJ192">
        <v>1</v>
      </c>
      <c r="EK192">
        <v>21</v>
      </c>
      <c r="EL192" t="s">
        <v>28</v>
      </c>
      <c r="EM192" t="s">
        <v>29</v>
      </c>
      <c r="EO192" t="s">
        <v>30</v>
      </c>
      <c r="EQ192">
        <v>1024</v>
      </c>
      <c r="ER192">
        <v>42.23</v>
      </c>
      <c r="ES192">
        <v>21.42</v>
      </c>
      <c r="ET192">
        <v>3.32</v>
      </c>
      <c r="EU192">
        <v>0.13</v>
      </c>
      <c r="EV192">
        <v>17.489999999999998</v>
      </c>
      <c r="EW192">
        <v>1.47</v>
      </c>
      <c r="EX192">
        <v>0</v>
      </c>
      <c r="EY192">
        <v>0</v>
      </c>
      <c r="FQ192">
        <v>0</v>
      </c>
      <c r="FR192">
        <v>0</v>
      </c>
      <c r="FS192">
        <v>0</v>
      </c>
      <c r="FX192">
        <v>109</v>
      </c>
      <c r="FY192">
        <v>61</v>
      </c>
      <c r="GA192" t="s">
        <v>3</v>
      </c>
      <c r="GD192">
        <v>1</v>
      </c>
      <c r="GF192">
        <v>450006389</v>
      </c>
      <c r="GG192">
        <v>2</v>
      </c>
      <c r="GH192">
        <v>1</v>
      </c>
      <c r="GI192">
        <v>2</v>
      </c>
      <c r="GJ192">
        <v>0</v>
      </c>
      <c r="GK192">
        <v>0</v>
      </c>
      <c r="GL192">
        <f t="shared" si="279"/>
        <v>0</v>
      </c>
      <c r="GM192">
        <f t="shared" si="280"/>
        <v>0</v>
      </c>
      <c r="GN192">
        <f t="shared" si="281"/>
        <v>0</v>
      </c>
      <c r="GO192">
        <f t="shared" si="282"/>
        <v>0</v>
      </c>
      <c r="GP192">
        <f t="shared" si="283"/>
        <v>0</v>
      </c>
      <c r="GR192">
        <v>0</v>
      </c>
      <c r="GS192">
        <v>3</v>
      </c>
      <c r="GT192">
        <v>0</v>
      </c>
      <c r="GU192" t="s">
        <v>3</v>
      </c>
      <c r="GV192">
        <f t="shared" si="284"/>
        <v>0</v>
      </c>
      <c r="GW192">
        <v>1</v>
      </c>
      <c r="GX192">
        <f t="shared" si="285"/>
        <v>0</v>
      </c>
      <c r="HA192">
        <v>0</v>
      </c>
      <c r="HB192">
        <v>0</v>
      </c>
      <c r="HC192">
        <f t="shared" si="286"/>
        <v>0</v>
      </c>
      <c r="HE192" t="s">
        <v>3</v>
      </c>
      <c r="HF192" t="s">
        <v>3</v>
      </c>
      <c r="HM192" t="s">
        <v>3</v>
      </c>
      <c r="HN192" t="s">
        <v>3</v>
      </c>
      <c r="HO192" t="s">
        <v>3</v>
      </c>
      <c r="HP192" t="s">
        <v>3</v>
      </c>
      <c r="HQ192" t="s">
        <v>3</v>
      </c>
      <c r="HS192">
        <v>0</v>
      </c>
      <c r="IK192">
        <v>0</v>
      </c>
    </row>
    <row r="193" spans="1:255" x14ac:dyDescent="0.2">
      <c r="A193" s="2">
        <v>18</v>
      </c>
      <c r="B193" s="2">
        <v>1</v>
      </c>
      <c r="C193" s="2">
        <v>530</v>
      </c>
      <c r="D193" s="2"/>
      <c r="E193" s="2" t="s">
        <v>3</v>
      </c>
      <c r="F193" s="2" t="s">
        <v>37</v>
      </c>
      <c r="G193" s="2" t="s">
        <v>38</v>
      </c>
      <c r="H193" s="2" t="s">
        <v>39</v>
      </c>
      <c r="I193" s="2">
        <f>I191*J193</f>
        <v>0</v>
      </c>
      <c r="J193" s="2">
        <v>1</v>
      </c>
      <c r="K193" s="2">
        <v>1</v>
      </c>
      <c r="L193" s="2"/>
      <c r="M193" s="2"/>
      <c r="N193" s="2"/>
      <c r="O193" s="2">
        <f t="shared" si="255"/>
        <v>0</v>
      </c>
      <c r="P193" s="2">
        <f t="shared" si="256"/>
        <v>0</v>
      </c>
      <c r="Q193" s="2">
        <f>(ROUND((ROUND(((ET193)*AV193*I193),2)*BB193),2)+ROUND((ROUND(((AE193-(EU193))*AV193*I193),2)*BS193),2))</f>
        <v>0</v>
      </c>
      <c r="R193" s="2">
        <f t="shared" si="257"/>
        <v>0</v>
      </c>
      <c r="S193" s="2">
        <f t="shared" si="258"/>
        <v>0</v>
      </c>
      <c r="T193" s="2">
        <f t="shared" si="259"/>
        <v>0</v>
      </c>
      <c r="U193" s="2">
        <f t="shared" si="260"/>
        <v>0</v>
      </c>
      <c r="V193" s="2">
        <f t="shared" si="261"/>
        <v>0</v>
      </c>
      <c r="W193" s="2">
        <f t="shared" si="262"/>
        <v>0</v>
      </c>
      <c r="X193" s="2">
        <f t="shared" si="263"/>
        <v>0</v>
      </c>
      <c r="Y193" s="2">
        <f t="shared" si="264"/>
        <v>0</v>
      </c>
      <c r="Z193" s="2"/>
      <c r="AA193" s="2">
        <v>-1</v>
      </c>
      <c r="AB193" s="2">
        <f t="shared" si="265"/>
        <v>34.97</v>
      </c>
      <c r="AC193" s="2">
        <f t="shared" si="266"/>
        <v>34.97</v>
      </c>
      <c r="AD193" s="2">
        <f>ROUND((((ET193)-(EU193))+AE193),6)</f>
        <v>0</v>
      </c>
      <c r="AE193" s="2">
        <f>ROUND((EU193),6)</f>
        <v>0</v>
      </c>
      <c r="AF193" s="2">
        <f>ROUND((EV193),6)</f>
        <v>0</v>
      </c>
      <c r="AG193" s="2">
        <f t="shared" si="267"/>
        <v>0</v>
      </c>
      <c r="AH193" s="2">
        <f>(EW193)</f>
        <v>0</v>
      </c>
      <c r="AI193" s="2">
        <f>(EX193)</f>
        <v>0</v>
      </c>
      <c r="AJ193" s="2">
        <f t="shared" si="268"/>
        <v>0</v>
      </c>
      <c r="AK193" s="2">
        <v>34.97</v>
      </c>
      <c r="AL193" s="2">
        <v>34.97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109</v>
      </c>
      <c r="AU193" s="2">
        <v>61</v>
      </c>
      <c r="AV193" s="2">
        <v>1</v>
      </c>
      <c r="AW193" s="2">
        <v>1</v>
      </c>
      <c r="AX193" s="2"/>
      <c r="AY193" s="2"/>
      <c r="AZ193" s="2">
        <v>1</v>
      </c>
      <c r="BA193" s="2">
        <v>1</v>
      </c>
      <c r="BB193" s="2">
        <v>1</v>
      </c>
      <c r="BC193" s="2">
        <v>1</v>
      </c>
      <c r="BD193" s="2" t="s">
        <v>3</v>
      </c>
      <c r="BE193" s="2" t="s">
        <v>3</v>
      </c>
      <c r="BF193" s="2" t="s">
        <v>3</v>
      </c>
      <c r="BG193" s="2" t="s">
        <v>3</v>
      </c>
      <c r="BH193" s="2">
        <v>3</v>
      </c>
      <c r="BI193" s="2">
        <v>1</v>
      </c>
      <c r="BJ193" s="2" t="s">
        <v>40</v>
      </c>
      <c r="BK193" s="2"/>
      <c r="BL193" s="2"/>
      <c r="BM193" s="2">
        <v>21</v>
      </c>
      <c r="BN193" s="2">
        <v>0</v>
      </c>
      <c r="BO193" s="2" t="s">
        <v>3</v>
      </c>
      <c r="BP193" s="2">
        <v>0</v>
      </c>
      <c r="BQ193" s="2">
        <v>30</v>
      </c>
      <c r="BR193" s="2">
        <v>0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 t="s">
        <v>3</v>
      </c>
      <c r="BZ193" s="2">
        <v>109</v>
      </c>
      <c r="CA193" s="2">
        <v>61</v>
      </c>
      <c r="CB193" s="2" t="s">
        <v>3</v>
      </c>
      <c r="CC193" s="2"/>
      <c r="CD193" s="2"/>
      <c r="CE193" s="2">
        <v>30</v>
      </c>
      <c r="CF193" s="2">
        <v>0</v>
      </c>
      <c r="CG193" s="2">
        <v>0</v>
      </c>
      <c r="CH193" s="2"/>
      <c r="CI193" s="2"/>
      <c r="CJ193" s="2"/>
      <c r="CK193" s="2"/>
      <c r="CL193" s="2"/>
      <c r="CM193" s="2">
        <v>0</v>
      </c>
      <c r="CN193" s="2" t="s">
        <v>3</v>
      </c>
      <c r="CO193" s="2">
        <v>0</v>
      </c>
      <c r="CP193" s="2">
        <f t="shared" si="269"/>
        <v>0</v>
      </c>
      <c r="CQ193" s="2">
        <f t="shared" si="270"/>
        <v>34.97</v>
      </c>
      <c r="CR193" s="2">
        <f>(ROUND((ROUND(((ET193)*AV193*1),2)*BB193),2)+ROUND((ROUND(((AE193-(EU193))*AV193*1),2)*BS193),2))</f>
        <v>0</v>
      </c>
      <c r="CS193" s="2">
        <f t="shared" si="271"/>
        <v>0</v>
      </c>
      <c r="CT193" s="2">
        <f t="shared" si="272"/>
        <v>0</v>
      </c>
      <c r="CU193" s="2">
        <f t="shared" si="273"/>
        <v>0</v>
      </c>
      <c r="CV193" s="2">
        <f t="shared" si="274"/>
        <v>0</v>
      </c>
      <c r="CW193" s="2">
        <f t="shared" si="275"/>
        <v>0</v>
      </c>
      <c r="CX193" s="2">
        <f t="shared" si="276"/>
        <v>0</v>
      </c>
      <c r="CY193" s="2">
        <f t="shared" si="277"/>
        <v>0</v>
      </c>
      <c r="CZ193" s="2">
        <f t="shared" si="278"/>
        <v>0</v>
      </c>
      <c r="DA193" s="2"/>
      <c r="DB193" s="2"/>
      <c r="DC193" s="2" t="s">
        <v>3</v>
      </c>
      <c r="DD193" s="2" t="s">
        <v>3</v>
      </c>
      <c r="DE193" s="2" t="s">
        <v>3</v>
      </c>
      <c r="DF193" s="2" t="s">
        <v>3</v>
      </c>
      <c r="DG193" s="2" t="s">
        <v>3</v>
      </c>
      <c r="DH193" s="2" t="s">
        <v>3</v>
      </c>
      <c r="DI193" s="2" t="s">
        <v>3</v>
      </c>
      <c r="DJ193" s="2" t="s">
        <v>3</v>
      </c>
      <c r="DK193" s="2" t="s">
        <v>3</v>
      </c>
      <c r="DL193" s="2" t="s">
        <v>3</v>
      </c>
      <c r="DM193" s="2" t="s">
        <v>3</v>
      </c>
      <c r="DN193" s="2">
        <v>0</v>
      </c>
      <c r="DO193" s="2">
        <v>0</v>
      </c>
      <c r="DP193" s="2">
        <v>1</v>
      </c>
      <c r="DQ193" s="2">
        <v>1</v>
      </c>
      <c r="DR193" s="2"/>
      <c r="DS193" s="2"/>
      <c r="DT193" s="2"/>
      <c r="DU193" s="2">
        <v>1010</v>
      </c>
      <c r="DV193" s="2" t="s">
        <v>39</v>
      </c>
      <c r="DW193" s="2" t="s">
        <v>39</v>
      </c>
      <c r="DX193" s="2">
        <v>1</v>
      </c>
      <c r="DY193" s="2"/>
      <c r="DZ193" s="2" t="s">
        <v>3</v>
      </c>
      <c r="EA193" s="2" t="s">
        <v>3</v>
      </c>
      <c r="EB193" s="2" t="s">
        <v>3</v>
      </c>
      <c r="EC193" s="2" t="s">
        <v>3</v>
      </c>
      <c r="ED193" s="2"/>
      <c r="EE193" s="2">
        <v>58807897</v>
      </c>
      <c r="EF193" s="2">
        <v>30</v>
      </c>
      <c r="EG193" s="2" t="s">
        <v>27</v>
      </c>
      <c r="EH193" s="2">
        <v>0</v>
      </c>
      <c r="EI193" s="2" t="s">
        <v>3</v>
      </c>
      <c r="EJ193" s="2">
        <v>1</v>
      </c>
      <c r="EK193" s="2">
        <v>21</v>
      </c>
      <c r="EL193" s="2" t="s">
        <v>28</v>
      </c>
      <c r="EM193" s="2" t="s">
        <v>29</v>
      </c>
      <c r="EN193" s="2"/>
      <c r="EO193" s="2" t="s">
        <v>3</v>
      </c>
      <c r="EP193" s="2"/>
      <c r="EQ193" s="2">
        <v>1024</v>
      </c>
      <c r="ER193" s="2">
        <v>34.97</v>
      </c>
      <c r="ES193" s="2">
        <v>34.97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>
        <v>0</v>
      </c>
      <c r="FR193" s="2">
        <v>0</v>
      </c>
      <c r="FS193" s="2">
        <v>0</v>
      </c>
      <c r="FT193" s="2"/>
      <c r="FU193" s="2"/>
      <c r="FV193" s="2"/>
      <c r="FW193" s="2"/>
      <c r="FX193" s="2">
        <v>109</v>
      </c>
      <c r="FY193" s="2">
        <v>61</v>
      </c>
      <c r="FZ193" s="2"/>
      <c r="GA193" s="2" t="s">
        <v>3</v>
      </c>
      <c r="GB193" s="2"/>
      <c r="GC193" s="2"/>
      <c r="GD193" s="2">
        <v>1</v>
      </c>
      <c r="GE193" s="2"/>
      <c r="GF193" s="2">
        <v>-1914030801</v>
      </c>
      <c r="GG193" s="2">
        <v>2</v>
      </c>
      <c r="GH193" s="2">
        <v>1</v>
      </c>
      <c r="GI193" s="2">
        <v>-2</v>
      </c>
      <c r="GJ193" s="2">
        <v>0</v>
      </c>
      <c r="GK193" s="2">
        <v>0</v>
      </c>
      <c r="GL193" s="2">
        <f t="shared" si="279"/>
        <v>0</v>
      </c>
      <c r="GM193" s="2">
        <f t="shared" si="280"/>
        <v>0</v>
      </c>
      <c r="GN193" s="2">
        <f t="shared" si="281"/>
        <v>0</v>
      </c>
      <c r="GO193" s="2">
        <f t="shared" si="282"/>
        <v>0</v>
      </c>
      <c r="GP193" s="2">
        <f t="shared" si="283"/>
        <v>0</v>
      </c>
      <c r="GQ193" s="2"/>
      <c r="GR193" s="2">
        <v>0</v>
      </c>
      <c r="GS193" s="2">
        <v>3</v>
      </c>
      <c r="GT193" s="2">
        <v>0</v>
      </c>
      <c r="GU193" s="2" t="s">
        <v>3</v>
      </c>
      <c r="GV193" s="2">
        <f t="shared" si="284"/>
        <v>0</v>
      </c>
      <c r="GW193" s="2">
        <v>1</v>
      </c>
      <c r="GX193" s="2">
        <f t="shared" si="285"/>
        <v>0</v>
      </c>
      <c r="GY193" s="2"/>
      <c r="GZ193" s="2"/>
      <c r="HA193" s="2">
        <v>0</v>
      </c>
      <c r="HB193" s="2">
        <v>0</v>
      </c>
      <c r="HC193" s="2">
        <f t="shared" si="286"/>
        <v>0</v>
      </c>
      <c r="HD193" s="2"/>
      <c r="HE193" s="2" t="s">
        <v>3</v>
      </c>
      <c r="HF193" s="2" t="s">
        <v>3</v>
      </c>
      <c r="HG193" s="2"/>
      <c r="HH193" s="2"/>
      <c r="HI193" s="2"/>
      <c r="HJ193" s="2"/>
      <c r="HK193" s="2"/>
      <c r="HL193" s="2"/>
      <c r="HM193" s="2" t="s">
        <v>3</v>
      </c>
      <c r="HN193" s="2" t="s">
        <v>3</v>
      </c>
      <c r="HO193" s="2" t="s">
        <v>3</v>
      </c>
      <c r="HP193" s="2" t="s">
        <v>3</v>
      </c>
      <c r="HQ193" s="2" t="s">
        <v>3</v>
      </c>
      <c r="HR193" s="2"/>
      <c r="HS193" s="2">
        <v>0</v>
      </c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>
        <v>0</v>
      </c>
      <c r="IL193" s="2"/>
      <c r="IM193" s="2"/>
      <c r="IN193" s="2"/>
      <c r="IO193" s="2"/>
      <c r="IP193" s="2"/>
      <c r="IQ193" s="2"/>
      <c r="IR193" s="2"/>
      <c r="IS193" s="2"/>
      <c r="IT193" s="2"/>
      <c r="IU193" s="2"/>
    </row>
    <row r="194" spans="1:255" x14ac:dyDescent="0.2">
      <c r="A194">
        <v>18</v>
      </c>
      <c r="B194">
        <v>1</v>
      </c>
      <c r="C194">
        <v>537</v>
      </c>
      <c r="E194" t="s">
        <v>3</v>
      </c>
      <c r="F194" t="s">
        <v>37</v>
      </c>
      <c r="G194" t="s">
        <v>38</v>
      </c>
      <c r="H194" t="s">
        <v>39</v>
      </c>
      <c r="I194">
        <f>I192*J194</f>
        <v>0</v>
      </c>
      <c r="J194">
        <v>1</v>
      </c>
      <c r="K194">
        <v>1</v>
      </c>
      <c r="O194">
        <f t="shared" si="255"/>
        <v>0</v>
      </c>
      <c r="P194">
        <f t="shared" si="256"/>
        <v>0</v>
      </c>
      <c r="Q194">
        <f>(ROUND((ROUND(((ET194)*AV194*I194),2)*BB194),2)+ROUND((ROUND(((AE194-(EU194))*AV194*I194),2)*BS194),2))</f>
        <v>0</v>
      </c>
      <c r="R194">
        <f t="shared" si="257"/>
        <v>0</v>
      </c>
      <c r="S194">
        <f t="shared" si="258"/>
        <v>0</v>
      </c>
      <c r="T194">
        <f t="shared" si="259"/>
        <v>0</v>
      </c>
      <c r="U194">
        <f t="shared" si="260"/>
        <v>0</v>
      </c>
      <c r="V194">
        <f t="shared" si="261"/>
        <v>0</v>
      </c>
      <c r="W194">
        <f t="shared" si="262"/>
        <v>0</v>
      </c>
      <c r="X194">
        <f t="shared" si="263"/>
        <v>0</v>
      </c>
      <c r="Y194">
        <f t="shared" si="264"/>
        <v>0</v>
      </c>
      <c r="AA194">
        <v>-1</v>
      </c>
      <c r="AB194">
        <f t="shared" si="265"/>
        <v>34.97</v>
      </c>
      <c r="AC194">
        <f t="shared" si="266"/>
        <v>34.97</v>
      </c>
      <c r="AD194">
        <f>ROUND((((ET194)-(EU194))+AE194),6)</f>
        <v>0</v>
      </c>
      <c r="AE194">
        <f>ROUND((EU194),6)</f>
        <v>0</v>
      </c>
      <c r="AF194">
        <f>ROUND((EV194),6)</f>
        <v>0</v>
      </c>
      <c r="AG194">
        <f t="shared" si="267"/>
        <v>0</v>
      </c>
      <c r="AH194">
        <f>(EW194)</f>
        <v>0</v>
      </c>
      <c r="AI194">
        <f>(EX194)</f>
        <v>0</v>
      </c>
      <c r="AJ194">
        <f t="shared" si="268"/>
        <v>0</v>
      </c>
      <c r="AK194">
        <v>34.97</v>
      </c>
      <c r="AL194">
        <v>34.97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109</v>
      </c>
      <c r="AU194">
        <v>61</v>
      </c>
      <c r="AV194">
        <v>1</v>
      </c>
      <c r="AW194">
        <v>1</v>
      </c>
      <c r="AZ194">
        <v>1</v>
      </c>
      <c r="BA194">
        <v>1</v>
      </c>
      <c r="BB194">
        <v>1</v>
      </c>
      <c r="BC194">
        <v>18.72</v>
      </c>
      <c r="BD194" t="s">
        <v>3</v>
      </c>
      <c r="BE194" t="s">
        <v>3</v>
      </c>
      <c r="BF194" t="s">
        <v>3</v>
      </c>
      <c r="BG194" t="s">
        <v>3</v>
      </c>
      <c r="BH194">
        <v>3</v>
      </c>
      <c r="BI194">
        <v>1</v>
      </c>
      <c r="BJ194" t="s">
        <v>40</v>
      </c>
      <c r="BM194">
        <v>21</v>
      </c>
      <c r="BN194">
        <v>0</v>
      </c>
      <c r="BO194" t="s">
        <v>37</v>
      </c>
      <c r="BP194">
        <v>1</v>
      </c>
      <c r="BQ194">
        <v>30</v>
      </c>
      <c r="BR194">
        <v>0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 t="s">
        <v>3</v>
      </c>
      <c r="BZ194">
        <v>109</v>
      </c>
      <c r="CA194">
        <v>61</v>
      </c>
      <c r="CB194" t="s">
        <v>3</v>
      </c>
      <c r="CE194">
        <v>30</v>
      </c>
      <c r="CF194">
        <v>0</v>
      </c>
      <c r="CG194">
        <v>0</v>
      </c>
      <c r="CM194">
        <v>0</v>
      </c>
      <c r="CN194" t="s">
        <v>3</v>
      </c>
      <c r="CO194">
        <v>0</v>
      </c>
      <c r="CP194">
        <f t="shared" si="269"/>
        <v>0</v>
      </c>
      <c r="CQ194">
        <f t="shared" si="270"/>
        <v>654.64</v>
      </c>
      <c r="CR194">
        <f>(ROUND((ROUND(((ET194)*AV194*1),2)*BB194),2)+ROUND((ROUND(((AE194-(EU194))*AV194*1),2)*BS194),2))</f>
        <v>0</v>
      </c>
      <c r="CS194">
        <f t="shared" si="271"/>
        <v>0</v>
      </c>
      <c r="CT194">
        <f t="shared" si="272"/>
        <v>0</v>
      </c>
      <c r="CU194">
        <f t="shared" si="273"/>
        <v>0</v>
      </c>
      <c r="CV194">
        <f t="shared" si="274"/>
        <v>0</v>
      </c>
      <c r="CW194">
        <f t="shared" si="275"/>
        <v>0</v>
      </c>
      <c r="CX194">
        <f t="shared" si="276"/>
        <v>0</v>
      </c>
      <c r="CY194">
        <f t="shared" si="277"/>
        <v>0</v>
      </c>
      <c r="CZ194">
        <f t="shared" si="278"/>
        <v>0</v>
      </c>
      <c r="DC194" t="s">
        <v>3</v>
      </c>
      <c r="DD194" t="s">
        <v>3</v>
      </c>
      <c r="DE194" t="s">
        <v>3</v>
      </c>
      <c r="DF194" t="s">
        <v>3</v>
      </c>
      <c r="DG194" t="s">
        <v>3</v>
      </c>
      <c r="DH194" t="s">
        <v>3</v>
      </c>
      <c r="DI194" t="s">
        <v>3</v>
      </c>
      <c r="DJ194" t="s">
        <v>3</v>
      </c>
      <c r="DK194" t="s">
        <v>3</v>
      </c>
      <c r="DL194" t="s">
        <v>3</v>
      </c>
      <c r="DM194" t="s">
        <v>3</v>
      </c>
      <c r="DN194">
        <v>0</v>
      </c>
      <c r="DO194">
        <v>0</v>
      </c>
      <c r="DP194">
        <v>1</v>
      </c>
      <c r="DQ194">
        <v>1</v>
      </c>
      <c r="DU194">
        <v>1010</v>
      </c>
      <c r="DV194" t="s">
        <v>39</v>
      </c>
      <c r="DW194" t="s">
        <v>39</v>
      </c>
      <c r="DX194">
        <v>1</v>
      </c>
      <c r="DZ194" t="s">
        <v>3</v>
      </c>
      <c r="EA194" t="s">
        <v>3</v>
      </c>
      <c r="EB194" t="s">
        <v>3</v>
      </c>
      <c r="EC194" t="s">
        <v>3</v>
      </c>
      <c r="EE194">
        <v>58807897</v>
      </c>
      <c r="EF194">
        <v>30</v>
      </c>
      <c r="EG194" t="s">
        <v>27</v>
      </c>
      <c r="EH194">
        <v>0</v>
      </c>
      <c r="EI194" t="s">
        <v>3</v>
      </c>
      <c r="EJ194">
        <v>1</v>
      </c>
      <c r="EK194">
        <v>21</v>
      </c>
      <c r="EL194" t="s">
        <v>28</v>
      </c>
      <c r="EM194" t="s">
        <v>29</v>
      </c>
      <c r="EO194" t="s">
        <v>3</v>
      </c>
      <c r="EQ194">
        <v>1024</v>
      </c>
      <c r="ER194">
        <v>34.97</v>
      </c>
      <c r="ES194">
        <v>34.97</v>
      </c>
      <c r="ET194">
        <v>0</v>
      </c>
      <c r="EU194">
        <v>0</v>
      </c>
      <c r="EV194">
        <v>0</v>
      </c>
      <c r="EW194">
        <v>0</v>
      </c>
      <c r="EX194">
        <v>0</v>
      </c>
      <c r="FQ194">
        <v>0</v>
      </c>
      <c r="FR194">
        <v>0</v>
      </c>
      <c r="FS194">
        <v>0</v>
      </c>
      <c r="FX194">
        <v>109</v>
      </c>
      <c r="FY194">
        <v>61</v>
      </c>
      <c r="GA194" t="s">
        <v>3</v>
      </c>
      <c r="GD194">
        <v>1</v>
      </c>
      <c r="GF194">
        <v>-1914030801</v>
      </c>
      <c r="GG194">
        <v>2</v>
      </c>
      <c r="GH194">
        <v>1</v>
      </c>
      <c r="GI194">
        <v>2</v>
      </c>
      <c r="GJ194">
        <v>0</v>
      </c>
      <c r="GK194">
        <v>0</v>
      </c>
      <c r="GL194">
        <f t="shared" si="279"/>
        <v>0</v>
      </c>
      <c r="GM194">
        <f t="shared" si="280"/>
        <v>0</v>
      </c>
      <c r="GN194">
        <f t="shared" si="281"/>
        <v>0</v>
      </c>
      <c r="GO194">
        <f t="shared" si="282"/>
        <v>0</v>
      </c>
      <c r="GP194">
        <f t="shared" si="283"/>
        <v>0</v>
      </c>
      <c r="GR194">
        <v>0</v>
      </c>
      <c r="GS194">
        <v>3</v>
      </c>
      <c r="GT194">
        <v>0</v>
      </c>
      <c r="GU194" t="s">
        <v>3</v>
      </c>
      <c r="GV194">
        <f t="shared" si="284"/>
        <v>0</v>
      </c>
      <c r="GW194">
        <v>1</v>
      </c>
      <c r="GX194">
        <f t="shared" si="285"/>
        <v>0</v>
      </c>
      <c r="HA194">
        <v>0</v>
      </c>
      <c r="HB194">
        <v>0</v>
      </c>
      <c r="HC194">
        <f t="shared" si="286"/>
        <v>0</v>
      </c>
      <c r="HE194" t="s">
        <v>3</v>
      </c>
      <c r="HF194" t="s">
        <v>3</v>
      </c>
      <c r="HM194" t="s">
        <v>3</v>
      </c>
      <c r="HN194" t="s">
        <v>3</v>
      </c>
      <c r="HO194" t="s">
        <v>3</v>
      </c>
      <c r="HP194" t="s">
        <v>3</v>
      </c>
      <c r="HQ194" t="s">
        <v>3</v>
      </c>
      <c r="HS194">
        <v>0</v>
      </c>
      <c r="IK194">
        <v>0</v>
      </c>
    </row>
    <row r="195" spans="1:255" x14ac:dyDescent="0.2">
      <c r="A195" s="2">
        <v>17</v>
      </c>
      <c r="B195" s="2">
        <v>1</v>
      </c>
      <c r="C195" s="2">
        <f>ROW(SmtRes!A544)</f>
        <v>544</v>
      </c>
      <c r="D195" s="2">
        <f>ROW(EtalonRes!A560)</f>
        <v>560</v>
      </c>
      <c r="E195" s="2" t="s">
        <v>251</v>
      </c>
      <c r="F195" s="2" t="s">
        <v>252</v>
      </c>
      <c r="G195" s="2" t="s">
        <v>253</v>
      </c>
      <c r="H195" s="2" t="s">
        <v>254</v>
      </c>
      <c r="I195" s="2">
        <f>ROUND(ROUND(2,4),9)</f>
        <v>2</v>
      </c>
      <c r="J195" s="2">
        <v>0</v>
      </c>
      <c r="K195" s="2">
        <f>ROUND(ROUND(2,4),9)</f>
        <v>2</v>
      </c>
      <c r="L195" s="2"/>
      <c r="M195" s="2"/>
      <c r="N195" s="2"/>
      <c r="O195" s="2">
        <f t="shared" si="255"/>
        <v>39.29</v>
      </c>
      <c r="P195" s="2">
        <f t="shared" si="256"/>
        <v>1</v>
      </c>
      <c r="Q195" s="2">
        <f>(ROUND((ROUND(((((ET195*1.25)*1.1))*AV195*I195),2)*BB195),2)+ROUND((ROUND(((AE195-(((EU195*1.25)*1.1)))*AV195*I195),2)*BS195),2))</f>
        <v>13.32</v>
      </c>
      <c r="R195" s="2">
        <f t="shared" si="257"/>
        <v>1.23</v>
      </c>
      <c r="S195" s="2">
        <f t="shared" si="258"/>
        <v>24.97</v>
      </c>
      <c r="T195" s="2">
        <f t="shared" si="259"/>
        <v>0</v>
      </c>
      <c r="U195" s="2">
        <f t="shared" si="260"/>
        <v>2.0246325000000001</v>
      </c>
      <c r="V195" s="2">
        <f t="shared" si="261"/>
        <v>0</v>
      </c>
      <c r="W195" s="2">
        <f t="shared" si="262"/>
        <v>0</v>
      </c>
      <c r="X195" s="2">
        <f t="shared" si="263"/>
        <v>28.56</v>
      </c>
      <c r="Y195" s="2">
        <f t="shared" si="264"/>
        <v>15.98</v>
      </c>
      <c r="Z195" s="2"/>
      <c r="AA195" s="2">
        <v>59204062</v>
      </c>
      <c r="AB195" s="2">
        <f t="shared" si="265"/>
        <v>18.443750000000001</v>
      </c>
      <c r="AC195" s="2">
        <f t="shared" si="266"/>
        <v>0.5</v>
      </c>
      <c r="AD195" s="2">
        <f>ROUND((((((ET195*1.25)*1.1))-(((EU195*1.25)*1.1)))+AE195),6)</f>
        <v>6.2424999999999997</v>
      </c>
      <c r="AE195" s="2">
        <f>ROUND((((EU195*1.25)*1.1)),6)</f>
        <v>0.57750000000000001</v>
      </c>
      <c r="AF195" s="2">
        <f>ROUND((((EV195*1.15)*1.1)),6)</f>
        <v>11.70125</v>
      </c>
      <c r="AG195" s="2">
        <f t="shared" si="267"/>
        <v>0</v>
      </c>
      <c r="AH195" s="2">
        <f>(((EW195*1.15)*1.1))</f>
        <v>0.94874999999999998</v>
      </c>
      <c r="AI195" s="2">
        <f>(((EX195*1.25)*1.1))</f>
        <v>0</v>
      </c>
      <c r="AJ195" s="2">
        <f t="shared" si="268"/>
        <v>0</v>
      </c>
      <c r="AK195" s="2">
        <v>14.29</v>
      </c>
      <c r="AL195" s="2">
        <v>0.5</v>
      </c>
      <c r="AM195" s="2">
        <v>4.54</v>
      </c>
      <c r="AN195" s="2">
        <v>0.42</v>
      </c>
      <c r="AO195" s="2">
        <v>9.25</v>
      </c>
      <c r="AP195" s="2">
        <v>0</v>
      </c>
      <c r="AQ195" s="2">
        <v>0.75</v>
      </c>
      <c r="AR195" s="2">
        <v>0</v>
      </c>
      <c r="AS195" s="2">
        <v>0</v>
      </c>
      <c r="AT195" s="2">
        <v>109</v>
      </c>
      <c r="AU195" s="2">
        <v>61</v>
      </c>
      <c r="AV195" s="2">
        <v>1.0669999999999999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0</v>
      </c>
      <c r="BI195" s="2">
        <v>1</v>
      </c>
      <c r="BJ195" s="2" t="s">
        <v>255</v>
      </c>
      <c r="BK195" s="2"/>
      <c r="BL195" s="2"/>
      <c r="BM195" s="2">
        <v>23</v>
      </c>
      <c r="BN195" s="2">
        <v>0</v>
      </c>
      <c r="BO195" s="2" t="s">
        <v>252</v>
      </c>
      <c r="BP195" s="2">
        <v>1</v>
      </c>
      <c r="BQ195" s="2">
        <v>30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109</v>
      </c>
      <c r="CA195" s="2">
        <v>61</v>
      </c>
      <c r="CB195" s="2" t="s">
        <v>3</v>
      </c>
      <c r="CC195" s="2"/>
      <c r="CD195" s="2"/>
      <c r="CE195" s="2">
        <v>30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1044</v>
      </c>
      <c r="CO195" s="2">
        <v>0</v>
      </c>
      <c r="CP195" s="2">
        <f t="shared" si="269"/>
        <v>39.29</v>
      </c>
      <c r="CQ195" s="2">
        <f t="shared" si="270"/>
        <v>0.5</v>
      </c>
      <c r="CR195" s="2">
        <f>(ROUND((ROUND(((((ET195*1.25)*1.1))*AV195*1),2)*BB195),2)+ROUND((ROUND(((AE195-(((EU195*1.25)*1.1)))*AV195*1),2)*BS195),2))</f>
        <v>6.66</v>
      </c>
      <c r="CS195" s="2">
        <f t="shared" si="271"/>
        <v>0.62</v>
      </c>
      <c r="CT195" s="2">
        <f t="shared" si="272"/>
        <v>12.49</v>
      </c>
      <c r="CU195" s="2">
        <f t="shared" si="273"/>
        <v>0</v>
      </c>
      <c r="CV195" s="2">
        <f t="shared" si="274"/>
        <v>1.01231625</v>
      </c>
      <c r="CW195" s="2">
        <f t="shared" si="275"/>
        <v>0</v>
      </c>
      <c r="CX195" s="2">
        <f t="shared" si="276"/>
        <v>0</v>
      </c>
      <c r="CY195" s="2">
        <f t="shared" si="277"/>
        <v>28.557999999999996</v>
      </c>
      <c r="CZ195" s="2">
        <f t="shared" si="278"/>
        <v>15.982000000000001</v>
      </c>
      <c r="DA195" s="2"/>
      <c r="DB195" s="2">
        <v>99</v>
      </c>
      <c r="DC195" s="2" t="s">
        <v>3</v>
      </c>
      <c r="DD195" s="2" t="s">
        <v>3</v>
      </c>
      <c r="DE195" s="2" t="s">
        <v>25</v>
      </c>
      <c r="DF195" s="2" t="s">
        <v>25</v>
      </c>
      <c r="DG195" s="2" t="s">
        <v>26</v>
      </c>
      <c r="DH195" s="2" t="s">
        <v>3</v>
      </c>
      <c r="DI195" s="2" t="s">
        <v>26</v>
      </c>
      <c r="DJ195" s="2" t="s">
        <v>25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1013</v>
      </c>
      <c r="DV195" s="2" t="s">
        <v>254</v>
      </c>
      <c r="DW195" s="2" t="s">
        <v>254</v>
      </c>
      <c r="DX195" s="2">
        <v>1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58807899</v>
      </c>
      <c r="EF195" s="2">
        <v>30</v>
      </c>
      <c r="EG195" s="2" t="s">
        <v>27</v>
      </c>
      <c r="EH195" s="2">
        <v>0</v>
      </c>
      <c r="EI195" s="2" t="s">
        <v>3</v>
      </c>
      <c r="EJ195" s="2">
        <v>1</v>
      </c>
      <c r="EK195" s="2">
        <v>23</v>
      </c>
      <c r="EL195" s="2" t="s">
        <v>256</v>
      </c>
      <c r="EM195" s="2" t="s">
        <v>257</v>
      </c>
      <c r="EN195" s="2"/>
      <c r="EO195" s="2" t="s">
        <v>30</v>
      </c>
      <c r="EP195" s="2"/>
      <c r="EQ195" s="2">
        <v>0</v>
      </c>
      <c r="ER195" s="2">
        <v>14.29</v>
      </c>
      <c r="ES195" s="2">
        <v>0.5</v>
      </c>
      <c r="ET195" s="2">
        <v>4.54</v>
      </c>
      <c r="EU195" s="2">
        <v>0.42</v>
      </c>
      <c r="EV195" s="2">
        <v>9.25</v>
      </c>
      <c r="EW195" s="2">
        <v>0.75</v>
      </c>
      <c r="EX195" s="2">
        <v>0</v>
      </c>
      <c r="EY195" s="2">
        <v>0</v>
      </c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v>0</v>
      </c>
      <c r="FS195" s="2">
        <v>0</v>
      </c>
      <c r="FT195" s="2"/>
      <c r="FU195" s="2"/>
      <c r="FV195" s="2"/>
      <c r="FW195" s="2"/>
      <c r="FX195" s="2">
        <v>109</v>
      </c>
      <c r="FY195" s="2">
        <v>61</v>
      </c>
      <c r="FZ195" s="2"/>
      <c r="GA195" s="2" t="s">
        <v>3</v>
      </c>
      <c r="GB195" s="2"/>
      <c r="GC195" s="2"/>
      <c r="GD195" s="2">
        <v>1</v>
      </c>
      <c r="GE195" s="2"/>
      <c r="GF195" s="2">
        <v>-176385973</v>
      </c>
      <c r="GG195" s="2">
        <v>2</v>
      </c>
      <c r="GH195" s="2">
        <v>1</v>
      </c>
      <c r="GI195" s="2">
        <v>2</v>
      </c>
      <c r="GJ195" s="2">
        <v>0</v>
      </c>
      <c r="GK195" s="2">
        <v>0</v>
      </c>
      <c r="GL195" s="2">
        <f t="shared" si="279"/>
        <v>0</v>
      </c>
      <c r="GM195" s="2">
        <f t="shared" si="280"/>
        <v>83.83</v>
      </c>
      <c r="GN195" s="2">
        <f t="shared" si="281"/>
        <v>83.83</v>
      </c>
      <c r="GO195" s="2">
        <f t="shared" si="282"/>
        <v>0</v>
      </c>
      <c r="GP195" s="2">
        <f t="shared" si="283"/>
        <v>0</v>
      </c>
      <c r="GQ195" s="2"/>
      <c r="GR195" s="2">
        <v>0</v>
      </c>
      <c r="GS195" s="2">
        <v>3</v>
      </c>
      <c r="GT195" s="2">
        <v>0</v>
      </c>
      <c r="GU195" s="2" t="s">
        <v>3</v>
      </c>
      <c r="GV195" s="2">
        <f t="shared" si="284"/>
        <v>0</v>
      </c>
      <c r="GW195" s="2">
        <v>1</v>
      </c>
      <c r="GX195" s="2">
        <f t="shared" si="285"/>
        <v>0</v>
      </c>
      <c r="GY195" s="2"/>
      <c r="GZ195" s="2"/>
      <c r="HA195" s="2">
        <v>0</v>
      </c>
      <c r="HB195" s="2">
        <v>0</v>
      </c>
      <c r="HC195" s="2">
        <f t="shared" si="286"/>
        <v>0</v>
      </c>
      <c r="HD195" s="2"/>
      <c r="HE195" s="2" t="s">
        <v>3</v>
      </c>
      <c r="HF195" s="2" t="s">
        <v>3</v>
      </c>
      <c r="HG195" s="2"/>
      <c r="HH195" s="2"/>
      <c r="HI195" s="2"/>
      <c r="HJ195" s="2"/>
      <c r="HK195" s="2"/>
      <c r="HL195" s="2"/>
      <c r="HM195" s="2" t="s">
        <v>3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2">
      <c r="A196">
        <v>17</v>
      </c>
      <c r="B196">
        <v>1</v>
      </c>
      <c r="C196">
        <f>ROW(SmtRes!A550)</f>
        <v>550</v>
      </c>
      <c r="D196">
        <f>ROW(EtalonRes!A566)</f>
        <v>566</v>
      </c>
      <c r="E196" t="s">
        <v>251</v>
      </c>
      <c r="F196" t="s">
        <v>252</v>
      </c>
      <c r="G196" t="s">
        <v>253</v>
      </c>
      <c r="H196" t="s">
        <v>254</v>
      </c>
      <c r="I196">
        <f>ROUND(ROUND(2,4),9)</f>
        <v>2</v>
      </c>
      <c r="J196">
        <v>0</v>
      </c>
      <c r="K196">
        <f>ROUND(ROUND(2,4),9)</f>
        <v>2</v>
      </c>
      <c r="O196">
        <f t="shared" si="255"/>
        <v>1578.27</v>
      </c>
      <c r="P196">
        <f t="shared" si="256"/>
        <v>13.1</v>
      </c>
      <c r="Q196">
        <f>(ROUND((ROUND(((((ET196*1.25)*1.1))*AV196*I196),2)*BB196),2)+ROUND((ROUND(((AE196-(((EU196*1.25)*1.1)))*AV196*I196),2)*BS196),2))</f>
        <v>192.07</v>
      </c>
      <c r="R196">
        <f t="shared" si="257"/>
        <v>67.64</v>
      </c>
      <c r="S196">
        <f t="shared" si="258"/>
        <v>1373.1</v>
      </c>
      <c r="T196">
        <f t="shared" si="259"/>
        <v>0</v>
      </c>
      <c r="U196">
        <f t="shared" si="260"/>
        <v>2.0246325000000001</v>
      </c>
      <c r="V196">
        <f t="shared" si="261"/>
        <v>0</v>
      </c>
      <c r="W196">
        <f t="shared" si="262"/>
        <v>0</v>
      </c>
      <c r="X196">
        <f t="shared" si="263"/>
        <v>1570.41</v>
      </c>
      <c r="Y196">
        <f t="shared" si="264"/>
        <v>878.85</v>
      </c>
      <c r="AA196">
        <v>59204059</v>
      </c>
      <c r="AB196">
        <f t="shared" si="265"/>
        <v>18.443750000000001</v>
      </c>
      <c r="AC196">
        <f t="shared" si="266"/>
        <v>0.5</v>
      </c>
      <c r="AD196">
        <f>ROUND((((((ET196*1.25)*1.1))-(((EU196*1.25)*1.1)))+AE196),6)</f>
        <v>6.2424999999999997</v>
      </c>
      <c r="AE196">
        <f>ROUND((((EU196*1.25)*1.1)),6)</f>
        <v>0.57750000000000001</v>
      </c>
      <c r="AF196">
        <f>ROUND((((EV196*1.15)*1.1)),6)</f>
        <v>11.70125</v>
      </c>
      <c r="AG196">
        <f t="shared" si="267"/>
        <v>0</v>
      </c>
      <c r="AH196">
        <f>(((EW196*1.15)*1.1))</f>
        <v>0.94874999999999998</v>
      </c>
      <c r="AI196">
        <f>(((EX196*1.25)*1.1))</f>
        <v>0</v>
      </c>
      <c r="AJ196">
        <f t="shared" si="268"/>
        <v>0</v>
      </c>
      <c r="AK196">
        <v>14.29</v>
      </c>
      <c r="AL196">
        <v>0.5</v>
      </c>
      <c r="AM196">
        <v>4.54</v>
      </c>
      <c r="AN196">
        <v>0.42</v>
      </c>
      <c r="AO196">
        <v>9.25</v>
      </c>
      <c r="AP196">
        <v>0</v>
      </c>
      <c r="AQ196">
        <v>0.75</v>
      </c>
      <c r="AR196">
        <v>0</v>
      </c>
      <c r="AS196">
        <v>0</v>
      </c>
      <c r="AT196">
        <v>109</v>
      </c>
      <c r="AU196">
        <v>61</v>
      </c>
      <c r="AV196">
        <v>1.0669999999999999</v>
      </c>
      <c r="AW196">
        <v>1</v>
      </c>
      <c r="AZ196">
        <v>1</v>
      </c>
      <c r="BA196">
        <v>54.99</v>
      </c>
      <c r="BB196">
        <v>14.42</v>
      </c>
      <c r="BC196">
        <v>13.1</v>
      </c>
      <c r="BD196" t="s">
        <v>3</v>
      </c>
      <c r="BE196" t="s">
        <v>3</v>
      </c>
      <c r="BF196" t="s">
        <v>3</v>
      </c>
      <c r="BG196" t="s">
        <v>3</v>
      </c>
      <c r="BH196">
        <v>0</v>
      </c>
      <c r="BI196">
        <v>1</v>
      </c>
      <c r="BJ196" t="s">
        <v>255</v>
      </c>
      <c r="BM196">
        <v>23</v>
      </c>
      <c r="BN196">
        <v>0</v>
      </c>
      <c r="BO196" t="s">
        <v>252</v>
      </c>
      <c r="BP196">
        <v>1</v>
      </c>
      <c r="BQ196">
        <v>30</v>
      </c>
      <c r="BR196">
        <v>0</v>
      </c>
      <c r="BS196">
        <v>54.99</v>
      </c>
      <c r="BT196">
        <v>1</v>
      </c>
      <c r="BU196">
        <v>1</v>
      </c>
      <c r="BV196">
        <v>1</v>
      </c>
      <c r="BW196">
        <v>1</v>
      </c>
      <c r="BX196">
        <v>1</v>
      </c>
      <c r="BY196" t="s">
        <v>3</v>
      </c>
      <c r="BZ196">
        <v>109</v>
      </c>
      <c r="CA196">
        <v>61</v>
      </c>
      <c r="CB196" t="s">
        <v>3</v>
      </c>
      <c r="CE196">
        <v>30</v>
      </c>
      <c r="CF196">
        <v>0</v>
      </c>
      <c r="CG196">
        <v>0</v>
      </c>
      <c r="CM196">
        <v>0</v>
      </c>
      <c r="CN196" t="s">
        <v>1044</v>
      </c>
      <c r="CO196">
        <v>0</v>
      </c>
      <c r="CP196">
        <f t="shared" si="269"/>
        <v>1578.27</v>
      </c>
      <c r="CQ196">
        <f t="shared" si="270"/>
        <v>6.55</v>
      </c>
      <c r="CR196">
        <f>(ROUND((ROUND(((((ET196*1.25)*1.1))*AV196*1),2)*BB196),2)+ROUND((ROUND(((AE196-(((EU196*1.25)*1.1)))*AV196*1),2)*BS196),2))</f>
        <v>96.04</v>
      </c>
      <c r="CS196">
        <f t="shared" si="271"/>
        <v>34.090000000000003</v>
      </c>
      <c r="CT196">
        <f t="shared" si="272"/>
        <v>686.83</v>
      </c>
      <c r="CU196">
        <f t="shared" si="273"/>
        <v>0</v>
      </c>
      <c r="CV196">
        <f t="shared" si="274"/>
        <v>1.01231625</v>
      </c>
      <c r="CW196">
        <f t="shared" si="275"/>
        <v>0</v>
      </c>
      <c r="CX196">
        <f t="shared" si="276"/>
        <v>0</v>
      </c>
      <c r="CY196">
        <f t="shared" si="277"/>
        <v>1570.4066</v>
      </c>
      <c r="CZ196">
        <f t="shared" si="278"/>
        <v>878.85140000000001</v>
      </c>
      <c r="DB196">
        <v>101</v>
      </c>
      <c r="DC196" t="s">
        <v>3</v>
      </c>
      <c r="DD196" t="s">
        <v>3</v>
      </c>
      <c r="DE196" t="s">
        <v>25</v>
      </c>
      <c r="DF196" t="s">
        <v>25</v>
      </c>
      <c r="DG196" t="s">
        <v>26</v>
      </c>
      <c r="DH196" t="s">
        <v>3</v>
      </c>
      <c r="DI196" t="s">
        <v>26</v>
      </c>
      <c r="DJ196" t="s">
        <v>25</v>
      </c>
      <c r="DK196" t="s">
        <v>3</v>
      </c>
      <c r="DL196" t="s">
        <v>3</v>
      </c>
      <c r="DM196" t="s">
        <v>3</v>
      </c>
      <c r="DN196">
        <v>0</v>
      </c>
      <c r="DO196">
        <v>0</v>
      </c>
      <c r="DP196">
        <v>1</v>
      </c>
      <c r="DQ196">
        <v>1</v>
      </c>
      <c r="DU196">
        <v>1013</v>
      </c>
      <c r="DV196" t="s">
        <v>254</v>
      </c>
      <c r="DW196" t="s">
        <v>254</v>
      </c>
      <c r="DX196">
        <v>1</v>
      </c>
      <c r="DZ196" t="s">
        <v>3</v>
      </c>
      <c r="EA196" t="s">
        <v>3</v>
      </c>
      <c r="EB196" t="s">
        <v>3</v>
      </c>
      <c r="EC196" t="s">
        <v>3</v>
      </c>
      <c r="EE196">
        <v>58807899</v>
      </c>
      <c r="EF196">
        <v>30</v>
      </c>
      <c r="EG196" t="s">
        <v>27</v>
      </c>
      <c r="EH196">
        <v>0</v>
      </c>
      <c r="EI196" t="s">
        <v>3</v>
      </c>
      <c r="EJ196">
        <v>1</v>
      </c>
      <c r="EK196">
        <v>23</v>
      </c>
      <c r="EL196" t="s">
        <v>256</v>
      </c>
      <c r="EM196" t="s">
        <v>257</v>
      </c>
      <c r="EO196" t="s">
        <v>30</v>
      </c>
      <c r="EQ196">
        <v>0</v>
      </c>
      <c r="ER196">
        <v>14.29</v>
      </c>
      <c r="ES196">
        <v>0.5</v>
      </c>
      <c r="ET196">
        <v>4.54</v>
      </c>
      <c r="EU196">
        <v>0.42</v>
      </c>
      <c r="EV196">
        <v>9.25</v>
      </c>
      <c r="EW196">
        <v>0.75</v>
      </c>
      <c r="EX196">
        <v>0</v>
      </c>
      <c r="EY196">
        <v>0</v>
      </c>
      <c r="FQ196">
        <v>0</v>
      </c>
      <c r="FR196">
        <v>0</v>
      </c>
      <c r="FS196">
        <v>0</v>
      </c>
      <c r="FX196">
        <v>109</v>
      </c>
      <c r="FY196">
        <v>61</v>
      </c>
      <c r="GA196" t="s">
        <v>3</v>
      </c>
      <c r="GD196">
        <v>1</v>
      </c>
      <c r="GF196">
        <v>-176385973</v>
      </c>
      <c r="GG196">
        <v>2</v>
      </c>
      <c r="GH196">
        <v>1</v>
      </c>
      <c r="GI196">
        <v>2</v>
      </c>
      <c r="GJ196">
        <v>0</v>
      </c>
      <c r="GK196">
        <v>0</v>
      </c>
      <c r="GL196">
        <f t="shared" si="279"/>
        <v>0</v>
      </c>
      <c r="GM196">
        <f t="shared" si="280"/>
        <v>4027.53</v>
      </c>
      <c r="GN196">
        <f t="shared" si="281"/>
        <v>4027.53</v>
      </c>
      <c r="GO196">
        <f t="shared" si="282"/>
        <v>0</v>
      </c>
      <c r="GP196">
        <f t="shared" si="283"/>
        <v>0</v>
      </c>
      <c r="GR196">
        <v>0</v>
      </c>
      <c r="GS196">
        <v>3</v>
      </c>
      <c r="GT196">
        <v>0</v>
      </c>
      <c r="GU196" t="s">
        <v>3</v>
      </c>
      <c r="GV196">
        <f t="shared" si="284"/>
        <v>0</v>
      </c>
      <c r="GW196">
        <v>1</v>
      </c>
      <c r="GX196">
        <f t="shared" si="285"/>
        <v>0</v>
      </c>
      <c r="HA196">
        <v>0</v>
      </c>
      <c r="HB196">
        <v>0</v>
      </c>
      <c r="HC196">
        <f t="shared" si="286"/>
        <v>0</v>
      </c>
      <c r="HE196" t="s">
        <v>3</v>
      </c>
      <c r="HF196" t="s">
        <v>3</v>
      </c>
      <c r="HM196" t="s">
        <v>3</v>
      </c>
      <c r="HN196" t="s">
        <v>3</v>
      </c>
      <c r="HO196" t="s">
        <v>3</v>
      </c>
      <c r="HP196" t="s">
        <v>3</v>
      </c>
      <c r="HQ196" t="s">
        <v>3</v>
      </c>
      <c r="HS196">
        <v>0</v>
      </c>
      <c r="IK196">
        <v>0</v>
      </c>
    </row>
    <row r="197" spans="1:255" x14ac:dyDescent="0.2">
      <c r="A197" s="2">
        <v>18</v>
      </c>
      <c r="B197" s="2">
        <v>1</v>
      </c>
      <c r="C197" s="2">
        <v>544</v>
      </c>
      <c r="D197" s="2"/>
      <c r="E197" s="2" t="s">
        <v>258</v>
      </c>
      <c r="F197" s="2" t="s">
        <v>259</v>
      </c>
      <c r="G197" s="2" t="s">
        <v>260</v>
      </c>
      <c r="H197" s="2" t="s">
        <v>39</v>
      </c>
      <c r="I197" s="2">
        <f>I195*J197</f>
        <v>2</v>
      </c>
      <c r="J197" s="2">
        <v>1</v>
      </c>
      <c r="K197" s="2">
        <v>1</v>
      </c>
      <c r="L197" s="2"/>
      <c r="M197" s="2"/>
      <c r="N197" s="2"/>
      <c r="O197" s="2">
        <f t="shared" si="255"/>
        <v>478.92</v>
      </c>
      <c r="P197" s="2">
        <f t="shared" si="256"/>
        <v>478.92</v>
      </c>
      <c r="Q197" s="2">
        <f>(ROUND((ROUND(((ET197)*AV197*I197),2)*BB197),2)+ROUND((ROUND(((AE197-(EU197))*AV197*I197),2)*BS197),2))</f>
        <v>0</v>
      </c>
      <c r="R197" s="2">
        <f t="shared" si="257"/>
        <v>0</v>
      </c>
      <c r="S197" s="2">
        <f t="shared" si="258"/>
        <v>0</v>
      </c>
      <c r="T197" s="2">
        <f t="shared" si="259"/>
        <v>0</v>
      </c>
      <c r="U197" s="2">
        <f t="shared" si="260"/>
        <v>0</v>
      </c>
      <c r="V197" s="2">
        <f t="shared" si="261"/>
        <v>0</v>
      </c>
      <c r="W197" s="2">
        <f t="shared" si="262"/>
        <v>0</v>
      </c>
      <c r="X197" s="2">
        <f t="shared" si="263"/>
        <v>0</v>
      </c>
      <c r="Y197" s="2">
        <f t="shared" si="264"/>
        <v>0</v>
      </c>
      <c r="Z197" s="2"/>
      <c r="AA197" s="2">
        <v>59204062</v>
      </c>
      <c r="AB197" s="2">
        <f t="shared" si="265"/>
        <v>239.46</v>
      </c>
      <c r="AC197" s="2">
        <f t="shared" si="266"/>
        <v>239.46</v>
      </c>
      <c r="AD197" s="2">
        <f>ROUND((((ET197)-(EU197))+AE197),6)</f>
        <v>0</v>
      </c>
      <c r="AE197" s="2">
        <f>ROUND((EU197),6)</f>
        <v>0</v>
      </c>
      <c r="AF197" s="2">
        <f>ROUND((EV197),6)</f>
        <v>0</v>
      </c>
      <c r="AG197" s="2">
        <f t="shared" si="267"/>
        <v>0</v>
      </c>
      <c r="AH197" s="2">
        <f>(EW197)</f>
        <v>0</v>
      </c>
      <c r="AI197" s="2">
        <f>(EX197)</f>
        <v>0</v>
      </c>
      <c r="AJ197" s="2">
        <f t="shared" si="268"/>
        <v>0</v>
      </c>
      <c r="AK197" s="2">
        <v>239.46</v>
      </c>
      <c r="AL197" s="2">
        <v>239.46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109</v>
      </c>
      <c r="AU197" s="2">
        <v>61</v>
      </c>
      <c r="AV197" s="2">
        <v>1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3</v>
      </c>
      <c r="BI197" s="2">
        <v>1</v>
      </c>
      <c r="BJ197" s="2" t="s">
        <v>261</v>
      </c>
      <c r="BK197" s="2"/>
      <c r="BL197" s="2"/>
      <c r="BM197" s="2">
        <v>23</v>
      </c>
      <c r="BN197" s="2">
        <v>0</v>
      </c>
      <c r="BO197" s="2" t="s">
        <v>3</v>
      </c>
      <c r="BP197" s="2">
        <v>0</v>
      </c>
      <c r="BQ197" s="2">
        <v>30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109</v>
      </c>
      <c r="CA197" s="2">
        <v>61</v>
      </c>
      <c r="CB197" s="2" t="s">
        <v>3</v>
      </c>
      <c r="CC197" s="2"/>
      <c r="CD197" s="2"/>
      <c r="CE197" s="2">
        <v>30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3</v>
      </c>
      <c r="CO197" s="2">
        <v>0</v>
      </c>
      <c r="CP197" s="2">
        <f t="shared" si="269"/>
        <v>478.92</v>
      </c>
      <c r="CQ197" s="2">
        <f t="shared" si="270"/>
        <v>239.46</v>
      </c>
      <c r="CR197" s="2">
        <f>(ROUND((ROUND(((ET197)*AV197*1),2)*BB197),2)+ROUND((ROUND(((AE197-(EU197))*AV197*1),2)*BS197),2))</f>
        <v>0</v>
      </c>
      <c r="CS197" s="2">
        <f t="shared" si="271"/>
        <v>0</v>
      </c>
      <c r="CT197" s="2">
        <f t="shared" si="272"/>
        <v>0</v>
      </c>
      <c r="CU197" s="2">
        <f t="shared" si="273"/>
        <v>0</v>
      </c>
      <c r="CV197" s="2">
        <f t="shared" si="274"/>
        <v>0</v>
      </c>
      <c r="CW197" s="2">
        <f t="shared" si="275"/>
        <v>0</v>
      </c>
      <c r="CX197" s="2">
        <f t="shared" si="276"/>
        <v>0</v>
      </c>
      <c r="CY197" s="2">
        <f t="shared" si="277"/>
        <v>0</v>
      </c>
      <c r="CZ197" s="2">
        <f t="shared" si="278"/>
        <v>0</v>
      </c>
      <c r="DA197" s="2"/>
      <c r="DB197" s="2"/>
      <c r="DC197" s="2" t="s">
        <v>3</v>
      </c>
      <c r="DD197" s="2" t="s">
        <v>3</v>
      </c>
      <c r="DE197" s="2" t="s">
        <v>3</v>
      </c>
      <c r="DF197" s="2" t="s">
        <v>3</v>
      </c>
      <c r="DG197" s="2" t="s">
        <v>3</v>
      </c>
      <c r="DH197" s="2" t="s">
        <v>3</v>
      </c>
      <c r="DI197" s="2" t="s">
        <v>3</v>
      </c>
      <c r="DJ197" s="2" t="s">
        <v>3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1010</v>
      </c>
      <c r="DV197" s="2" t="s">
        <v>39</v>
      </c>
      <c r="DW197" s="2" t="s">
        <v>39</v>
      </c>
      <c r="DX197" s="2">
        <v>1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58807899</v>
      </c>
      <c r="EF197" s="2">
        <v>30</v>
      </c>
      <c r="EG197" s="2" t="s">
        <v>27</v>
      </c>
      <c r="EH197" s="2">
        <v>0</v>
      </c>
      <c r="EI197" s="2" t="s">
        <v>3</v>
      </c>
      <c r="EJ197" s="2">
        <v>1</v>
      </c>
      <c r="EK197" s="2">
        <v>23</v>
      </c>
      <c r="EL197" s="2" t="s">
        <v>256</v>
      </c>
      <c r="EM197" s="2" t="s">
        <v>257</v>
      </c>
      <c r="EN197" s="2"/>
      <c r="EO197" s="2" t="s">
        <v>3</v>
      </c>
      <c r="EP197" s="2"/>
      <c r="EQ197" s="2">
        <v>0</v>
      </c>
      <c r="ER197" s="2">
        <v>239.46</v>
      </c>
      <c r="ES197" s="2">
        <v>239.46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v>0</v>
      </c>
      <c r="FS197" s="2">
        <v>0</v>
      </c>
      <c r="FT197" s="2"/>
      <c r="FU197" s="2"/>
      <c r="FV197" s="2"/>
      <c r="FW197" s="2"/>
      <c r="FX197" s="2">
        <v>109</v>
      </c>
      <c r="FY197" s="2">
        <v>61</v>
      </c>
      <c r="FZ197" s="2"/>
      <c r="GA197" s="2" t="s">
        <v>3</v>
      </c>
      <c r="GB197" s="2"/>
      <c r="GC197" s="2"/>
      <c r="GD197" s="2">
        <v>1</v>
      </c>
      <c r="GE197" s="2"/>
      <c r="GF197" s="2">
        <v>-1292352847</v>
      </c>
      <c r="GG197" s="2">
        <v>2</v>
      </c>
      <c r="GH197" s="2">
        <v>1</v>
      </c>
      <c r="GI197" s="2">
        <v>-2</v>
      </c>
      <c r="GJ197" s="2">
        <v>0</v>
      </c>
      <c r="GK197" s="2">
        <v>0</v>
      </c>
      <c r="GL197" s="2">
        <f t="shared" si="279"/>
        <v>0</v>
      </c>
      <c r="GM197" s="2">
        <f t="shared" si="280"/>
        <v>478.92</v>
      </c>
      <c r="GN197" s="2">
        <f t="shared" si="281"/>
        <v>478.92</v>
      </c>
      <c r="GO197" s="2">
        <f t="shared" si="282"/>
        <v>0</v>
      </c>
      <c r="GP197" s="2">
        <f t="shared" si="283"/>
        <v>0</v>
      </c>
      <c r="GQ197" s="2"/>
      <c r="GR197" s="2">
        <v>0</v>
      </c>
      <c r="GS197" s="2">
        <v>3</v>
      </c>
      <c r="GT197" s="2">
        <v>0</v>
      </c>
      <c r="GU197" s="2" t="s">
        <v>3</v>
      </c>
      <c r="GV197" s="2">
        <f t="shared" si="284"/>
        <v>0</v>
      </c>
      <c r="GW197" s="2">
        <v>1</v>
      </c>
      <c r="GX197" s="2">
        <f t="shared" si="285"/>
        <v>0</v>
      </c>
      <c r="GY197" s="2"/>
      <c r="GZ197" s="2"/>
      <c r="HA197" s="2">
        <v>0</v>
      </c>
      <c r="HB197" s="2">
        <v>0</v>
      </c>
      <c r="HC197" s="2">
        <f t="shared" si="286"/>
        <v>0</v>
      </c>
      <c r="HD197" s="2"/>
      <c r="HE197" s="2" t="s">
        <v>3</v>
      </c>
      <c r="HF197" s="2" t="s">
        <v>3</v>
      </c>
      <c r="HG197" s="2"/>
      <c r="HH197" s="2"/>
      <c r="HI197" s="2"/>
      <c r="HJ197" s="2"/>
      <c r="HK197" s="2"/>
      <c r="HL197" s="2"/>
      <c r="HM197" s="2" t="s">
        <v>3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2">
      <c r="A198">
        <v>18</v>
      </c>
      <c r="B198">
        <v>1</v>
      </c>
      <c r="C198">
        <v>550</v>
      </c>
      <c r="E198" t="s">
        <v>258</v>
      </c>
      <c r="F198" t="s">
        <v>259</v>
      </c>
      <c r="G198" t="s">
        <v>260</v>
      </c>
      <c r="H198" t="s">
        <v>39</v>
      </c>
      <c r="I198">
        <f>I196*J198</f>
        <v>2</v>
      </c>
      <c r="J198">
        <v>1</v>
      </c>
      <c r="K198">
        <v>1</v>
      </c>
      <c r="O198">
        <f t="shared" si="255"/>
        <v>397.5</v>
      </c>
      <c r="P198">
        <f t="shared" si="256"/>
        <v>397.5</v>
      </c>
      <c r="Q198">
        <f>(ROUND((ROUND(((ET198)*AV198*I198),2)*BB198),2)+ROUND((ROUND(((AE198-(EU198))*AV198*I198),2)*BS198),2))</f>
        <v>0</v>
      </c>
      <c r="R198">
        <f t="shared" si="257"/>
        <v>0</v>
      </c>
      <c r="S198">
        <f t="shared" si="258"/>
        <v>0</v>
      </c>
      <c r="T198">
        <f t="shared" si="259"/>
        <v>0</v>
      </c>
      <c r="U198">
        <f t="shared" si="260"/>
        <v>0</v>
      </c>
      <c r="V198">
        <f t="shared" si="261"/>
        <v>0</v>
      </c>
      <c r="W198">
        <f t="shared" si="262"/>
        <v>0</v>
      </c>
      <c r="X198">
        <f t="shared" si="263"/>
        <v>0</v>
      </c>
      <c r="Y198">
        <f t="shared" si="264"/>
        <v>0</v>
      </c>
      <c r="AA198">
        <v>59204059</v>
      </c>
      <c r="AB198">
        <f t="shared" si="265"/>
        <v>239.46</v>
      </c>
      <c r="AC198">
        <f t="shared" si="266"/>
        <v>239.46</v>
      </c>
      <c r="AD198">
        <f>ROUND((((ET198)-(EU198))+AE198),6)</f>
        <v>0</v>
      </c>
      <c r="AE198">
        <f>ROUND((EU198),6)</f>
        <v>0</v>
      </c>
      <c r="AF198">
        <f>ROUND((EV198),6)</f>
        <v>0</v>
      </c>
      <c r="AG198">
        <f t="shared" si="267"/>
        <v>0</v>
      </c>
      <c r="AH198">
        <f>(EW198)</f>
        <v>0</v>
      </c>
      <c r="AI198">
        <f>(EX198)</f>
        <v>0</v>
      </c>
      <c r="AJ198">
        <f t="shared" si="268"/>
        <v>0</v>
      </c>
      <c r="AK198">
        <v>239.46</v>
      </c>
      <c r="AL198">
        <v>239.46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109</v>
      </c>
      <c r="AU198">
        <v>61</v>
      </c>
      <c r="AV198">
        <v>1</v>
      </c>
      <c r="AW198">
        <v>1</v>
      </c>
      <c r="AZ198">
        <v>1</v>
      </c>
      <c r="BA198">
        <v>1</v>
      </c>
      <c r="BB198">
        <v>1</v>
      </c>
      <c r="BC198">
        <v>0.83</v>
      </c>
      <c r="BD198" t="s">
        <v>3</v>
      </c>
      <c r="BE198" t="s">
        <v>3</v>
      </c>
      <c r="BF198" t="s">
        <v>3</v>
      </c>
      <c r="BG198" t="s">
        <v>3</v>
      </c>
      <c r="BH198">
        <v>3</v>
      </c>
      <c r="BI198">
        <v>1</v>
      </c>
      <c r="BJ198" t="s">
        <v>261</v>
      </c>
      <c r="BM198">
        <v>23</v>
      </c>
      <c r="BN198">
        <v>0</v>
      </c>
      <c r="BO198" t="s">
        <v>259</v>
      </c>
      <c r="BP198">
        <v>1</v>
      </c>
      <c r="BQ198">
        <v>30</v>
      </c>
      <c r="BR198">
        <v>0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 t="s">
        <v>3</v>
      </c>
      <c r="BZ198">
        <v>109</v>
      </c>
      <c r="CA198">
        <v>61</v>
      </c>
      <c r="CB198" t="s">
        <v>3</v>
      </c>
      <c r="CE198">
        <v>30</v>
      </c>
      <c r="CF198">
        <v>0</v>
      </c>
      <c r="CG198">
        <v>0</v>
      </c>
      <c r="CM198">
        <v>0</v>
      </c>
      <c r="CN198" t="s">
        <v>3</v>
      </c>
      <c r="CO198">
        <v>0</v>
      </c>
      <c r="CP198">
        <f t="shared" si="269"/>
        <v>397.5</v>
      </c>
      <c r="CQ198">
        <f t="shared" si="270"/>
        <v>198.75</v>
      </c>
      <c r="CR198">
        <f>(ROUND((ROUND(((ET198)*AV198*1),2)*BB198),2)+ROUND((ROUND(((AE198-(EU198))*AV198*1),2)*BS198),2))</f>
        <v>0</v>
      </c>
      <c r="CS198">
        <f t="shared" si="271"/>
        <v>0</v>
      </c>
      <c r="CT198">
        <f t="shared" si="272"/>
        <v>0</v>
      </c>
      <c r="CU198">
        <f t="shared" si="273"/>
        <v>0</v>
      </c>
      <c r="CV198">
        <f t="shared" si="274"/>
        <v>0</v>
      </c>
      <c r="CW198">
        <f t="shared" si="275"/>
        <v>0</v>
      </c>
      <c r="CX198">
        <f t="shared" si="276"/>
        <v>0</v>
      </c>
      <c r="CY198">
        <f t="shared" si="277"/>
        <v>0</v>
      </c>
      <c r="CZ198">
        <f t="shared" si="278"/>
        <v>0</v>
      </c>
      <c r="DC198" t="s">
        <v>3</v>
      </c>
      <c r="DD198" t="s">
        <v>3</v>
      </c>
      <c r="DE198" t="s">
        <v>3</v>
      </c>
      <c r="DF198" t="s">
        <v>3</v>
      </c>
      <c r="DG198" t="s">
        <v>3</v>
      </c>
      <c r="DH198" t="s">
        <v>3</v>
      </c>
      <c r="DI198" t="s">
        <v>3</v>
      </c>
      <c r="DJ198" t="s">
        <v>3</v>
      </c>
      <c r="DK198" t="s">
        <v>3</v>
      </c>
      <c r="DL198" t="s">
        <v>3</v>
      </c>
      <c r="DM198" t="s">
        <v>3</v>
      </c>
      <c r="DN198">
        <v>0</v>
      </c>
      <c r="DO198">
        <v>0</v>
      </c>
      <c r="DP198">
        <v>1</v>
      </c>
      <c r="DQ198">
        <v>1</v>
      </c>
      <c r="DU198">
        <v>1010</v>
      </c>
      <c r="DV198" t="s">
        <v>39</v>
      </c>
      <c r="DW198" t="s">
        <v>39</v>
      </c>
      <c r="DX198">
        <v>1</v>
      </c>
      <c r="DZ198" t="s">
        <v>3</v>
      </c>
      <c r="EA198" t="s">
        <v>3</v>
      </c>
      <c r="EB198" t="s">
        <v>3</v>
      </c>
      <c r="EC198" t="s">
        <v>3</v>
      </c>
      <c r="EE198">
        <v>58807899</v>
      </c>
      <c r="EF198">
        <v>30</v>
      </c>
      <c r="EG198" t="s">
        <v>27</v>
      </c>
      <c r="EH198">
        <v>0</v>
      </c>
      <c r="EI198" t="s">
        <v>3</v>
      </c>
      <c r="EJ198">
        <v>1</v>
      </c>
      <c r="EK198">
        <v>23</v>
      </c>
      <c r="EL198" t="s">
        <v>256</v>
      </c>
      <c r="EM198" t="s">
        <v>257</v>
      </c>
      <c r="EO198" t="s">
        <v>3</v>
      </c>
      <c r="EQ198">
        <v>0</v>
      </c>
      <c r="ER198">
        <v>239.46</v>
      </c>
      <c r="ES198">
        <v>239.46</v>
      </c>
      <c r="ET198">
        <v>0</v>
      </c>
      <c r="EU198">
        <v>0</v>
      </c>
      <c r="EV198">
        <v>0</v>
      </c>
      <c r="EW198">
        <v>0</v>
      </c>
      <c r="EX198">
        <v>0</v>
      </c>
      <c r="FQ198">
        <v>0</v>
      </c>
      <c r="FR198">
        <v>0</v>
      </c>
      <c r="FS198">
        <v>0</v>
      </c>
      <c r="FX198">
        <v>109</v>
      </c>
      <c r="FY198">
        <v>61</v>
      </c>
      <c r="GA198" t="s">
        <v>3</v>
      </c>
      <c r="GD198">
        <v>1</v>
      </c>
      <c r="GF198">
        <v>-1292352847</v>
      </c>
      <c r="GG198">
        <v>2</v>
      </c>
      <c r="GH198">
        <v>1</v>
      </c>
      <c r="GI198">
        <v>2</v>
      </c>
      <c r="GJ198">
        <v>0</v>
      </c>
      <c r="GK198">
        <v>0</v>
      </c>
      <c r="GL198">
        <f t="shared" si="279"/>
        <v>0</v>
      </c>
      <c r="GM198">
        <f t="shared" si="280"/>
        <v>397.5</v>
      </c>
      <c r="GN198">
        <f t="shared" si="281"/>
        <v>397.5</v>
      </c>
      <c r="GO198">
        <f t="shared" si="282"/>
        <v>0</v>
      </c>
      <c r="GP198">
        <f t="shared" si="283"/>
        <v>0</v>
      </c>
      <c r="GR198">
        <v>0</v>
      </c>
      <c r="GS198">
        <v>3</v>
      </c>
      <c r="GT198">
        <v>0</v>
      </c>
      <c r="GU198" t="s">
        <v>3</v>
      </c>
      <c r="GV198">
        <f t="shared" si="284"/>
        <v>0</v>
      </c>
      <c r="GW198">
        <v>1</v>
      </c>
      <c r="GX198">
        <f t="shared" si="285"/>
        <v>0</v>
      </c>
      <c r="HA198">
        <v>0</v>
      </c>
      <c r="HB198">
        <v>0</v>
      </c>
      <c r="HC198">
        <f t="shared" si="286"/>
        <v>0</v>
      </c>
      <c r="HE198" t="s">
        <v>3</v>
      </c>
      <c r="HF198" t="s">
        <v>3</v>
      </c>
      <c r="HM198" t="s">
        <v>3</v>
      </c>
      <c r="HN198" t="s">
        <v>3</v>
      </c>
      <c r="HO198" t="s">
        <v>3</v>
      </c>
      <c r="HP198" t="s">
        <v>3</v>
      </c>
      <c r="HQ198" t="s">
        <v>3</v>
      </c>
      <c r="HS198">
        <v>0</v>
      </c>
      <c r="IK198">
        <v>0</v>
      </c>
    </row>
    <row r="199" spans="1:255" x14ac:dyDescent="0.2">
      <c r="A199" s="2">
        <v>17</v>
      </c>
      <c r="B199" s="2">
        <v>1</v>
      </c>
      <c r="C199" s="2">
        <f>ROW(SmtRes!A554)</f>
        <v>554</v>
      </c>
      <c r="D199" s="2">
        <f>ROW(EtalonRes!A570)</f>
        <v>570</v>
      </c>
      <c r="E199" s="2" t="s">
        <v>262</v>
      </c>
      <c r="F199" s="2" t="s">
        <v>263</v>
      </c>
      <c r="G199" s="2" t="s">
        <v>264</v>
      </c>
      <c r="H199" s="2" t="s">
        <v>228</v>
      </c>
      <c r="I199" s="2">
        <f>ROUND(ROUND(2,4),9)</f>
        <v>2</v>
      </c>
      <c r="J199" s="2">
        <v>0</v>
      </c>
      <c r="K199" s="2">
        <f>ROUND(ROUND(2,4),9)</f>
        <v>2</v>
      </c>
      <c r="L199" s="2"/>
      <c r="M199" s="2"/>
      <c r="N199" s="2"/>
      <c r="O199" s="2">
        <f t="shared" si="255"/>
        <v>10.6</v>
      </c>
      <c r="P199" s="2">
        <f t="shared" si="256"/>
        <v>1.62</v>
      </c>
      <c r="Q199" s="2">
        <f>(ROUND((ROUND((((ET199*1.1))*AV199*I199),2)*BB199),2)+ROUND((ROUND(((AE199-((EU199*1.1)))*AV199*I199),2)*BS199),2))</f>
        <v>0</v>
      </c>
      <c r="R199" s="2">
        <f t="shared" si="257"/>
        <v>0</v>
      </c>
      <c r="S199" s="2">
        <f t="shared" si="258"/>
        <v>8.98</v>
      </c>
      <c r="T199" s="2">
        <f t="shared" si="259"/>
        <v>0</v>
      </c>
      <c r="U199" s="2">
        <f t="shared" si="260"/>
        <v>0.69101999999999997</v>
      </c>
      <c r="V199" s="2">
        <f t="shared" si="261"/>
        <v>0</v>
      </c>
      <c r="W199" s="2">
        <f t="shared" si="262"/>
        <v>0</v>
      </c>
      <c r="X199" s="2">
        <f t="shared" si="263"/>
        <v>8.08</v>
      </c>
      <c r="Y199" s="2">
        <f t="shared" si="264"/>
        <v>4.13</v>
      </c>
      <c r="Z199" s="2"/>
      <c r="AA199" s="2">
        <v>59204062</v>
      </c>
      <c r="AB199" s="2">
        <f t="shared" si="265"/>
        <v>5.0999999999999996</v>
      </c>
      <c r="AC199" s="2">
        <f>ROUND(((ES199*1)),6)</f>
        <v>0.81</v>
      </c>
      <c r="AD199" s="2">
        <f>ROUND(((((ET199*1.1))-((EU199*1.1)))+AE199),6)</f>
        <v>0</v>
      </c>
      <c r="AE199" s="2">
        <f>ROUND(((EU199*1.1)),6)</f>
        <v>0</v>
      </c>
      <c r="AF199" s="2">
        <f>ROUND(((EV199*1.1)),6)</f>
        <v>4.29</v>
      </c>
      <c r="AG199" s="2">
        <f t="shared" si="267"/>
        <v>0</v>
      </c>
      <c r="AH199" s="2">
        <f>((EW199*1.1))</f>
        <v>0.33</v>
      </c>
      <c r="AI199" s="2">
        <f>((EX199*1.1))</f>
        <v>0</v>
      </c>
      <c r="AJ199" s="2">
        <f t="shared" si="268"/>
        <v>0</v>
      </c>
      <c r="AK199" s="2">
        <v>4.71</v>
      </c>
      <c r="AL199" s="2">
        <v>0.81</v>
      </c>
      <c r="AM199" s="2">
        <v>0</v>
      </c>
      <c r="AN199" s="2">
        <v>0</v>
      </c>
      <c r="AO199" s="2">
        <v>3.9</v>
      </c>
      <c r="AP199" s="2">
        <v>0</v>
      </c>
      <c r="AQ199" s="2">
        <v>0.3</v>
      </c>
      <c r="AR199" s="2">
        <v>0</v>
      </c>
      <c r="AS199" s="2">
        <v>0</v>
      </c>
      <c r="AT199" s="2">
        <v>90</v>
      </c>
      <c r="AU199" s="2">
        <v>46</v>
      </c>
      <c r="AV199" s="2">
        <v>1.0469999999999999</v>
      </c>
      <c r="AW199" s="2">
        <v>1</v>
      </c>
      <c r="AX199" s="2"/>
      <c r="AY199" s="2"/>
      <c r="AZ199" s="2">
        <v>1</v>
      </c>
      <c r="BA199" s="2">
        <v>1</v>
      </c>
      <c r="BB199" s="2">
        <v>1</v>
      </c>
      <c r="BC199" s="2">
        <v>1</v>
      </c>
      <c r="BD199" s="2" t="s">
        <v>3</v>
      </c>
      <c r="BE199" s="2" t="s">
        <v>3</v>
      </c>
      <c r="BF199" s="2" t="s">
        <v>3</v>
      </c>
      <c r="BG199" s="2" t="s">
        <v>3</v>
      </c>
      <c r="BH199" s="2">
        <v>0</v>
      </c>
      <c r="BI199" s="2">
        <v>2</v>
      </c>
      <c r="BJ199" s="2" t="s">
        <v>265</v>
      </c>
      <c r="BK199" s="2"/>
      <c r="BL199" s="2"/>
      <c r="BM199" s="2">
        <v>72</v>
      </c>
      <c r="BN199" s="2">
        <v>0</v>
      </c>
      <c r="BO199" s="2" t="s">
        <v>263</v>
      </c>
      <c r="BP199" s="2">
        <v>1</v>
      </c>
      <c r="BQ199" s="2">
        <v>40</v>
      </c>
      <c r="BR199" s="2">
        <v>0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 t="s">
        <v>3</v>
      </c>
      <c r="BZ199" s="2">
        <v>90</v>
      </c>
      <c r="CA199" s="2">
        <v>46</v>
      </c>
      <c r="CB199" s="2" t="s">
        <v>3</v>
      </c>
      <c r="CC199" s="2"/>
      <c r="CD199" s="2"/>
      <c r="CE199" s="2">
        <v>30</v>
      </c>
      <c r="CF199" s="2">
        <v>0</v>
      </c>
      <c r="CG199" s="2">
        <v>0</v>
      </c>
      <c r="CH199" s="2"/>
      <c r="CI199" s="2"/>
      <c r="CJ199" s="2"/>
      <c r="CK199" s="2"/>
      <c r="CL199" s="2"/>
      <c r="CM199" s="2">
        <v>0</v>
      </c>
      <c r="CN199" s="2" t="s">
        <v>1047</v>
      </c>
      <c r="CO199" s="2">
        <v>0</v>
      </c>
      <c r="CP199" s="2">
        <f t="shared" si="269"/>
        <v>10.600000000000001</v>
      </c>
      <c r="CQ199" s="2">
        <f t="shared" si="270"/>
        <v>0.81</v>
      </c>
      <c r="CR199" s="2">
        <f>(ROUND((ROUND((((ET199*1.1))*AV199*1),2)*BB199),2)+ROUND((ROUND(((AE199-((EU199*1.1)))*AV199*1),2)*BS199),2))</f>
        <v>0</v>
      </c>
      <c r="CS199" s="2">
        <f t="shared" si="271"/>
        <v>0</v>
      </c>
      <c r="CT199" s="2">
        <f t="shared" si="272"/>
        <v>4.49</v>
      </c>
      <c r="CU199" s="2">
        <f t="shared" si="273"/>
        <v>0</v>
      </c>
      <c r="CV199" s="2">
        <f t="shared" si="274"/>
        <v>0.34550999999999998</v>
      </c>
      <c r="CW199" s="2">
        <f t="shared" si="275"/>
        <v>0</v>
      </c>
      <c r="CX199" s="2">
        <f t="shared" si="276"/>
        <v>0</v>
      </c>
      <c r="CY199" s="2">
        <f t="shared" si="277"/>
        <v>8.0820000000000007</v>
      </c>
      <c r="CZ199" s="2">
        <f t="shared" si="278"/>
        <v>4.1308000000000007</v>
      </c>
      <c r="DA199" s="2"/>
      <c r="DB199" s="2">
        <v>103</v>
      </c>
      <c r="DC199" s="2" t="s">
        <v>3</v>
      </c>
      <c r="DD199" s="2" t="s">
        <v>140</v>
      </c>
      <c r="DE199" s="2" t="s">
        <v>266</v>
      </c>
      <c r="DF199" s="2" t="s">
        <v>266</v>
      </c>
      <c r="DG199" s="2" t="s">
        <v>266</v>
      </c>
      <c r="DH199" s="2" t="s">
        <v>3</v>
      </c>
      <c r="DI199" s="2" t="s">
        <v>266</v>
      </c>
      <c r="DJ199" s="2" t="s">
        <v>266</v>
      </c>
      <c r="DK199" s="2" t="s">
        <v>3</v>
      </c>
      <c r="DL199" s="2" t="s">
        <v>3</v>
      </c>
      <c r="DM199" s="2" t="s">
        <v>3</v>
      </c>
      <c r="DN199" s="2">
        <v>0</v>
      </c>
      <c r="DO199" s="2">
        <v>0</v>
      </c>
      <c r="DP199" s="2">
        <v>1</v>
      </c>
      <c r="DQ199" s="2">
        <v>1</v>
      </c>
      <c r="DR199" s="2"/>
      <c r="DS199" s="2"/>
      <c r="DT199" s="2"/>
      <c r="DU199" s="2">
        <v>1013</v>
      </c>
      <c r="DV199" s="2" t="s">
        <v>228</v>
      </c>
      <c r="DW199" s="2" t="s">
        <v>228</v>
      </c>
      <c r="DX199" s="2">
        <v>1</v>
      </c>
      <c r="DY199" s="2"/>
      <c r="DZ199" s="2" t="s">
        <v>3</v>
      </c>
      <c r="EA199" s="2" t="s">
        <v>3</v>
      </c>
      <c r="EB199" s="2" t="s">
        <v>3</v>
      </c>
      <c r="EC199" s="2" t="s">
        <v>3</v>
      </c>
      <c r="ED199" s="2"/>
      <c r="EE199" s="2">
        <v>58807949</v>
      </c>
      <c r="EF199" s="2">
        <v>40</v>
      </c>
      <c r="EG199" s="2" t="s">
        <v>267</v>
      </c>
      <c r="EH199" s="2">
        <v>0</v>
      </c>
      <c r="EI199" s="2" t="s">
        <v>3</v>
      </c>
      <c r="EJ199" s="2">
        <v>2</v>
      </c>
      <c r="EK199" s="2">
        <v>72</v>
      </c>
      <c r="EL199" s="2" t="s">
        <v>268</v>
      </c>
      <c r="EM199" s="2" t="s">
        <v>269</v>
      </c>
      <c r="EN199" s="2"/>
      <c r="EO199" s="2" t="s">
        <v>146</v>
      </c>
      <c r="EP199" s="2"/>
      <c r="EQ199" s="2">
        <v>0</v>
      </c>
      <c r="ER199" s="2">
        <v>4.71</v>
      </c>
      <c r="ES199" s="2">
        <v>0.81</v>
      </c>
      <c r="ET199" s="2">
        <v>0</v>
      </c>
      <c r="EU199" s="2">
        <v>0</v>
      </c>
      <c r="EV199" s="2">
        <v>3.9</v>
      </c>
      <c r="EW199" s="2">
        <v>0.3</v>
      </c>
      <c r="EX199" s="2">
        <v>0</v>
      </c>
      <c r="EY199" s="2">
        <v>0</v>
      </c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>
        <v>0</v>
      </c>
      <c r="FR199" s="2">
        <v>0</v>
      </c>
      <c r="FS199" s="2">
        <v>0</v>
      </c>
      <c r="FT199" s="2"/>
      <c r="FU199" s="2"/>
      <c r="FV199" s="2"/>
      <c r="FW199" s="2"/>
      <c r="FX199" s="2">
        <v>90</v>
      </c>
      <c r="FY199" s="2">
        <v>46</v>
      </c>
      <c r="FZ199" s="2"/>
      <c r="GA199" s="2" t="s">
        <v>3</v>
      </c>
      <c r="GB199" s="2"/>
      <c r="GC199" s="2"/>
      <c r="GD199" s="2">
        <v>1</v>
      </c>
      <c r="GE199" s="2"/>
      <c r="GF199" s="2">
        <v>-1494899736</v>
      </c>
      <c r="GG199" s="2">
        <v>2</v>
      </c>
      <c r="GH199" s="2">
        <v>1</v>
      </c>
      <c r="GI199" s="2">
        <v>2</v>
      </c>
      <c r="GJ199" s="2">
        <v>0</v>
      </c>
      <c r="GK199" s="2">
        <v>0</v>
      </c>
      <c r="GL199" s="2">
        <f t="shared" si="279"/>
        <v>0</v>
      </c>
      <c r="GM199" s="2">
        <f t="shared" si="280"/>
        <v>22.81</v>
      </c>
      <c r="GN199" s="2">
        <f t="shared" si="281"/>
        <v>0</v>
      </c>
      <c r="GO199" s="2">
        <f t="shared" si="282"/>
        <v>22.81</v>
      </c>
      <c r="GP199" s="2">
        <f t="shared" si="283"/>
        <v>0</v>
      </c>
      <c r="GQ199" s="2"/>
      <c r="GR199" s="2">
        <v>0</v>
      </c>
      <c r="GS199" s="2">
        <v>3</v>
      </c>
      <c r="GT199" s="2">
        <v>0</v>
      </c>
      <c r="GU199" s="2" t="s">
        <v>3</v>
      </c>
      <c r="GV199" s="2">
        <f t="shared" si="284"/>
        <v>0</v>
      </c>
      <c r="GW199" s="2">
        <v>1</v>
      </c>
      <c r="GX199" s="2">
        <f t="shared" si="285"/>
        <v>0</v>
      </c>
      <c r="GY199" s="2"/>
      <c r="GZ199" s="2"/>
      <c r="HA199" s="2">
        <v>0</v>
      </c>
      <c r="HB199" s="2">
        <v>0</v>
      </c>
      <c r="HC199" s="2">
        <f t="shared" si="286"/>
        <v>0</v>
      </c>
      <c r="HD199" s="2"/>
      <c r="HE199" s="2" t="s">
        <v>3</v>
      </c>
      <c r="HF199" s="2" t="s">
        <v>3</v>
      </c>
      <c r="HG199" s="2"/>
      <c r="HH199" s="2"/>
      <c r="HI199" s="2"/>
      <c r="HJ199" s="2"/>
      <c r="HK199" s="2"/>
      <c r="HL199" s="2"/>
      <c r="HM199" s="2" t="s">
        <v>3</v>
      </c>
      <c r="HN199" s="2" t="s">
        <v>3</v>
      </c>
      <c r="HO199" s="2" t="s">
        <v>3</v>
      </c>
      <c r="HP199" s="2" t="s">
        <v>3</v>
      </c>
      <c r="HQ199" s="2" t="s">
        <v>3</v>
      </c>
      <c r="HR199" s="2"/>
      <c r="HS199" s="2">
        <v>0</v>
      </c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>
        <v>0</v>
      </c>
      <c r="IL199" s="2"/>
      <c r="IM199" s="2"/>
      <c r="IN199" s="2"/>
      <c r="IO199" s="2"/>
      <c r="IP199" s="2"/>
      <c r="IQ199" s="2"/>
      <c r="IR199" s="2"/>
      <c r="IS199" s="2"/>
      <c r="IT199" s="2"/>
      <c r="IU199" s="2"/>
    </row>
    <row r="200" spans="1:255" x14ac:dyDescent="0.2">
      <c r="A200">
        <v>17</v>
      </c>
      <c r="B200">
        <v>1</v>
      </c>
      <c r="C200">
        <f>ROW(SmtRes!A558)</f>
        <v>558</v>
      </c>
      <c r="D200">
        <f>ROW(EtalonRes!A574)</f>
        <v>574</v>
      </c>
      <c r="E200" t="s">
        <v>262</v>
      </c>
      <c r="F200" t="s">
        <v>263</v>
      </c>
      <c r="G200" t="s">
        <v>264</v>
      </c>
      <c r="H200" t="s">
        <v>228</v>
      </c>
      <c r="I200">
        <f>ROUND(ROUND(2,4),9)</f>
        <v>2</v>
      </c>
      <c r="J200">
        <v>0</v>
      </c>
      <c r="K200">
        <f>ROUND(ROUND(2,4),9)</f>
        <v>2</v>
      </c>
      <c r="O200">
        <f t="shared" si="255"/>
        <v>508.07</v>
      </c>
      <c r="P200">
        <f t="shared" si="256"/>
        <v>14.26</v>
      </c>
      <c r="Q200">
        <f>(ROUND((ROUND((((ET200*1.1))*AV200*I200),2)*BB200),2)+ROUND((ROUND(((AE200-((EU200*1.1)))*AV200*I200),2)*BS200),2))</f>
        <v>0</v>
      </c>
      <c r="R200">
        <f t="shared" si="257"/>
        <v>0</v>
      </c>
      <c r="S200">
        <f t="shared" si="258"/>
        <v>493.81</v>
      </c>
      <c r="T200">
        <f t="shared" si="259"/>
        <v>0</v>
      </c>
      <c r="U200">
        <f t="shared" si="260"/>
        <v>0.69101999999999997</v>
      </c>
      <c r="V200">
        <f t="shared" si="261"/>
        <v>0</v>
      </c>
      <c r="W200">
        <f t="shared" si="262"/>
        <v>0</v>
      </c>
      <c r="X200">
        <f t="shared" si="263"/>
        <v>444.43</v>
      </c>
      <c r="Y200">
        <f t="shared" si="264"/>
        <v>227.15</v>
      </c>
      <c r="AA200">
        <v>59204059</v>
      </c>
      <c r="AB200">
        <f t="shared" si="265"/>
        <v>5.0999999999999996</v>
      </c>
      <c r="AC200">
        <f>ROUND(((ES200*1)),6)</f>
        <v>0.81</v>
      </c>
      <c r="AD200">
        <f>ROUND(((((ET200*1.1))-((EU200*1.1)))+AE200),6)</f>
        <v>0</v>
      </c>
      <c r="AE200">
        <f>ROUND(((EU200*1.1)),6)</f>
        <v>0</v>
      </c>
      <c r="AF200">
        <f>ROUND(((EV200*1.1)),6)</f>
        <v>4.29</v>
      </c>
      <c r="AG200">
        <f t="shared" si="267"/>
        <v>0</v>
      </c>
      <c r="AH200">
        <f>((EW200*1.1))</f>
        <v>0.33</v>
      </c>
      <c r="AI200">
        <f>((EX200*1.1))</f>
        <v>0</v>
      </c>
      <c r="AJ200">
        <f t="shared" si="268"/>
        <v>0</v>
      </c>
      <c r="AK200">
        <v>4.71</v>
      </c>
      <c r="AL200">
        <v>0.81</v>
      </c>
      <c r="AM200">
        <v>0</v>
      </c>
      <c r="AN200">
        <v>0</v>
      </c>
      <c r="AO200">
        <v>3.9</v>
      </c>
      <c r="AP200">
        <v>0</v>
      </c>
      <c r="AQ200">
        <v>0.3</v>
      </c>
      <c r="AR200">
        <v>0</v>
      </c>
      <c r="AS200">
        <v>0</v>
      </c>
      <c r="AT200">
        <v>90</v>
      </c>
      <c r="AU200">
        <v>46</v>
      </c>
      <c r="AV200">
        <v>1.0469999999999999</v>
      </c>
      <c r="AW200">
        <v>1</v>
      </c>
      <c r="AZ200">
        <v>1</v>
      </c>
      <c r="BA200">
        <v>54.99</v>
      </c>
      <c r="BB200">
        <v>1</v>
      </c>
      <c r="BC200">
        <v>8.8000000000000007</v>
      </c>
      <c r="BD200" t="s">
        <v>3</v>
      </c>
      <c r="BE200" t="s">
        <v>3</v>
      </c>
      <c r="BF200" t="s">
        <v>3</v>
      </c>
      <c r="BG200" t="s">
        <v>3</v>
      </c>
      <c r="BH200">
        <v>0</v>
      </c>
      <c r="BI200">
        <v>2</v>
      </c>
      <c r="BJ200" t="s">
        <v>265</v>
      </c>
      <c r="BM200">
        <v>72</v>
      </c>
      <c r="BN200">
        <v>0</v>
      </c>
      <c r="BO200" t="s">
        <v>263</v>
      </c>
      <c r="BP200">
        <v>1</v>
      </c>
      <c r="BQ200">
        <v>40</v>
      </c>
      <c r="BR200">
        <v>0</v>
      </c>
      <c r="BS200">
        <v>54.99</v>
      </c>
      <c r="BT200">
        <v>1</v>
      </c>
      <c r="BU200">
        <v>1</v>
      </c>
      <c r="BV200">
        <v>1</v>
      </c>
      <c r="BW200">
        <v>1</v>
      </c>
      <c r="BX200">
        <v>1</v>
      </c>
      <c r="BY200" t="s">
        <v>3</v>
      </c>
      <c r="BZ200">
        <v>90</v>
      </c>
      <c r="CA200">
        <v>46</v>
      </c>
      <c r="CB200" t="s">
        <v>3</v>
      </c>
      <c r="CE200">
        <v>30</v>
      </c>
      <c r="CF200">
        <v>0</v>
      </c>
      <c r="CG200">
        <v>0</v>
      </c>
      <c r="CM200">
        <v>0</v>
      </c>
      <c r="CN200" t="s">
        <v>1047</v>
      </c>
      <c r="CO200">
        <v>0</v>
      </c>
      <c r="CP200">
        <f t="shared" si="269"/>
        <v>508.07</v>
      </c>
      <c r="CQ200">
        <f t="shared" si="270"/>
        <v>7.13</v>
      </c>
      <c r="CR200">
        <f>(ROUND((ROUND((((ET200*1.1))*AV200*1),2)*BB200),2)+ROUND((ROUND(((AE200-((EU200*1.1)))*AV200*1),2)*BS200),2))</f>
        <v>0</v>
      </c>
      <c r="CS200">
        <f t="shared" si="271"/>
        <v>0</v>
      </c>
      <c r="CT200">
        <f t="shared" si="272"/>
        <v>246.91</v>
      </c>
      <c r="CU200">
        <f t="shared" si="273"/>
        <v>0</v>
      </c>
      <c r="CV200">
        <f t="shared" si="274"/>
        <v>0.34550999999999998</v>
      </c>
      <c r="CW200">
        <f t="shared" si="275"/>
        <v>0</v>
      </c>
      <c r="CX200">
        <f t="shared" si="276"/>
        <v>0</v>
      </c>
      <c r="CY200">
        <f t="shared" si="277"/>
        <v>444.42900000000003</v>
      </c>
      <c r="CZ200">
        <f t="shared" si="278"/>
        <v>227.15259999999998</v>
      </c>
      <c r="DB200">
        <v>104</v>
      </c>
      <c r="DC200" t="s">
        <v>3</v>
      </c>
      <c r="DD200" t="s">
        <v>140</v>
      </c>
      <c r="DE200" t="s">
        <v>266</v>
      </c>
      <c r="DF200" t="s">
        <v>266</v>
      </c>
      <c r="DG200" t="s">
        <v>266</v>
      </c>
      <c r="DH200" t="s">
        <v>3</v>
      </c>
      <c r="DI200" t="s">
        <v>266</v>
      </c>
      <c r="DJ200" t="s">
        <v>266</v>
      </c>
      <c r="DK200" t="s">
        <v>3</v>
      </c>
      <c r="DL200" t="s">
        <v>3</v>
      </c>
      <c r="DM200" t="s">
        <v>3</v>
      </c>
      <c r="DN200">
        <v>0</v>
      </c>
      <c r="DO200">
        <v>0</v>
      </c>
      <c r="DP200">
        <v>1</v>
      </c>
      <c r="DQ200">
        <v>1</v>
      </c>
      <c r="DU200">
        <v>1013</v>
      </c>
      <c r="DV200" t="s">
        <v>228</v>
      </c>
      <c r="DW200" t="s">
        <v>228</v>
      </c>
      <c r="DX200">
        <v>1</v>
      </c>
      <c r="DZ200" t="s">
        <v>3</v>
      </c>
      <c r="EA200" t="s">
        <v>3</v>
      </c>
      <c r="EB200" t="s">
        <v>3</v>
      </c>
      <c r="EC200" t="s">
        <v>3</v>
      </c>
      <c r="EE200">
        <v>58807949</v>
      </c>
      <c r="EF200">
        <v>40</v>
      </c>
      <c r="EG200" t="s">
        <v>267</v>
      </c>
      <c r="EH200">
        <v>0</v>
      </c>
      <c r="EI200" t="s">
        <v>3</v>
      </c>
      <c r="EJ200">
        <v>2</v>
      </c>
      <c r="EK200">
        <v>72</v>
      </c>
      <c r="EL200" t="s">
        <v>268</v>
      </c>
      <c r="EM200" t="s">
        <v>269</v>
      </c>
      <c r="EO200" t="s">
        <v>146</v>
      </c>
      <c r="EQ200">
        <v>0</v>
      </c>
      <c r="ER200">
        <v>4.71</v>
      </c>
      <c r="ES200">
        <v>0.81</v>
      </c>
      <c r="ET200">
        <v>0</v>
      </c>
      <c r="EU200">
        <v>0</v>
      </c>
      <c r="EV200">
        <v>3.9</v>
      </c>
      <c r="EW200">
        <v>0.3</v>
      </c>
      <c r="EX200">
        <v>0</v>
      </c>
      <c r="EY200">
        <v>0</v>
      </c>
      <c r="FQ200">
        <v>0</v>
      </c>
      <c r="FR200">
        <v>0</v>
      </c>
      <c r="FS200">
        <v>0</v>
      </c>
      <c r="FX200">
        <v>90</v>
      </c>
      <c r="FY200">
        <v>46</v>
      </c>
      <c r="GA200" t="s">
        <v>3</v>
      </c>
      <c r="GD200">
        <v>1</v>
      </c>
      <c r="GF200">
        <v>-1494899736</v>
      </c>
      <c r="GG200">
        <v>2</v>
      </c>
      <c r="GH200">
        <v>1</v>
      </c>
      <c r="GI200">
        <v>2</v>
      </c>
      <c r="GJ200">
        <v>0</v>
      </c>
      <c r="GK200">
        <v>0</v>
      </c>
      <c r="GL200">
        <f t="shared" si="279"/>
        <v>0</v>
      </c>
      <c r="GM200">
        <f t="shared" si="280"/>
        <v>1179.6500000000001</v>
      </c>
      <c r="GN200">
        <f t="shared" si="281"/>
        <v>0</v>
      </c>
      <c r="GO200">
        <f t="shared" si="282"/>
        <v>1179.6500000000001</v>
      </c>
      <c r="GP200">
        <f t="shared" si="283"/>
        <v>0</v>
      </c>
      <c r="GR200">
        <v>0</v>
      </c>
      <c r="GS200">
        <v>3</v>
      </c>
      <c r="GT200">
        <v>0</v>
      </c>
      <c r="GU200" t="s">
        <v>3</v>
      </c>
      <c r="GV200">
        <f t="shared" si="284"/>
        <v>0</v>
      </c>
      <c r="GW200">
        <v>1</v>
      </c>
      <c r="GX200">
        <f t="shared" si="285"/>
        <v>0</v>
      </c>
      <c r="HA200">
        <v>0</v>
      </c>
      <c r="HB200">
        <v>0</v>
      </c>
      <c r="HC200">
        <f t="shared" si="286"/>
        <v>0</v>
      </c>
      <c r="HE200" t="s">
        <v>3</v>
      </c>
      <c r="HF200" t="s">
        <v>3</v>
      </c>
      <c r="HM200" t="s">
        <v>3</v>
      </c>
      <c r="HN200" t="s">
        <v>3</v>
      </c>
      <c r="HO200" t="s">
        <v>3</v>
      </c>
      <c r="HP200" t="s">
        <v>3</v>
      </c>
      <c r="HQ200" t="s">
        <v>3</v>
      </c>
      <c r="HS200">
        <v>0</v>
      </c>
      <c r="IK200">
        <v>0</v>
      </c>
    </row>
    <row r="201" spans="1:255" x14ac:dyDescent="0.2">
      <c r="A201" s="2">
        <v>18</v>
      </c>
      <c r="B201" s="2">
        <v>1</v>
      </c>
      <c r="C201" s="2">
        <v>554</v>
      </c>
      <c r="D201" s="2"/>
      <c r="E201" s="2" t="s">
        <v>270</v>
      </c>
      <c r="F201" s="2" t="s">
        <v>271</v>
      </c>
      <c r="G201" s="2" t="s">
        <v>272</v>
      </c>
      <c r="H201" s="2" t="s">
        <v>39</v>
      </c>
      <c r="I201" s="2">
        <f>I199*J201</f>
        <v>2</v>
      </c>
      <c r="J201" s="2">
        <v>1</v>
      </c>
      <c r="K201" s="2">
        <v>1</v>
      </c>
      <c r="L201" s="2"/>
      <c r="M201" s="2"/>
      <c r="N201" s="2"/>
      <c r="O201" s="2">
        <f t="shared" si="255"/>
        <v>149.54</v>
      </c>
      <c r="P201" s="2">
        <f t="shared" si="256"/>
        <v>149.54</v>
      </c>
      <c r="Q201" s="2">
        <f>(ROUND((ROUND(((ET201)*AV201*I201),2)*BB201),2)+ROUND((ROUND(((AE201-(EU201))*AV201*I201),2)*BS201),2))</f>
        <v>0</v>
      </c>
      <c r="R201" s="2">
        <f t="shared" si="257"/>
        <v>0</v>
      </c>
      <c r="S201" s="2">
        <f t="shared" si="258"/>
        <v>0</v>
      </c>
      <c r="T201" s="2">
        <f t="shared" si="259"/>
        <v>0</v>
      </c>
      <c r="U201" s="2">
        <f t="shared" si="260"/>
        <v>0</v>
      </c>
      <c r="V201" s="2">
        <f t="shared" si="261"/>
        <v>0</v>
      </c>
      <c r="W201" s="2">
        <f t="shared" si="262"/>
        <v>0</v>
      </c>
      <c r="X201" s="2">
        <f t="shared" si="263"/>
        <v>0</v>
      </c>
      <c r="Y201" s="2">
        <f t="shared" si="264"/>
        <v>0</v>
      </c>
      <c r="Z201" s="2"/>
      <c r="AA201" s="2">
        <v>59204062</v>
      </c>
      <c r="AB201" s="2">
        <f t="shared" si="265"/>
        <v>74.77</v>
      </c>
      <c r="AC201" s="2">
        <f t="shared" ref="AC201:AC240" si="294">ROUND((ES201),6)</f>
        <v>74.77</v>
      </c>
      <c r="AD201" s="2">
        <f>ROUND((((ET201)-(EU201))+AE201),6)</f>
        <v>0</v>
      </c>
      <c r="AE201" s="2">
        <f t="shared" ref="AE201:AF204" si="295">ROUND((EU201),6)</f>
        <v>0</v>
      </c>
      <c r="AF201" s="2">
        <f t="shared" si="295"/>
        <v>0</v>
      </c>
      <c r="AG201" s="2">
        <f t="shared" si="267"/>
        <v>0</v>
      </c>
      <c r="AH201" s="2">
        <f t="shared" ref="AH201:AI204" si="296">(EW201)</f>
        <v>0</v>
      </c>
      <c r="AI201" s="2">
        <f t="shared" si="296"/>
        <v>0</v>
      </c>
      <c r="AJ201" s="2">
        <f t="shared" si="268"/>
        <v>0</v>
      </c>
      <c r="AK201" s="2">
        <v>74.77</v>
      </c>
      <c r="AL201" s="2">
        <v>74.77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90</v>
      </c>
      <c r="AU201" s="2">
        <v>46</v>
      </c>
      <c r="AV201" s="2">
        <v>1</v>
      </c>
      <c r="AW201" s="2">
        <v>1</v>
      </c>
      <c r="AX201" s="2"/>
      <c r="AY201" s="2"/>
      <c r="AZ201" s="2">
        <v>1</v>
      </c>
      <c r="BA201" s="2">
        <v>1</v>
      </c>
      <c r="BB201" s="2">
        <v>1</v>
      </c>
      <c r="BC201" s="2">
        <v>1</v>
      </c>
      <c r="BD201" s="2" t="s">
        <v>3</v>
      </c>
      <c r="BE201" s="2" t="s">
        <v>3</v>
      </c>
      <c r="BF201" s="2" t="s">
        <v>3</v>
      </c>
      <c r="BG201" s="2" t="s">
        <v>3</v>
      </c>
      <c r="BH201" s="2">
        <v>3</v>
      </c>
      <c r="BI201" s="2">
        <v>2</v>
      </c>
      <c r="BJ201" s="2" t="s">
        <v>3</v>
      </c>
      <c r="BK201" s="2"/>
      <c r="BL201" s="2"/>
      <c r="BM201" s="2">
        <v>72</v>
      </c>
      <c r="BN201" s="2">
        <v>0</v>
      </c>
      <c r="BO201" s="2" t="s">
        <v>3</v>
      </c>
      <c r="BP201" s="2">
        <v>0</v>
      </c>
      <c r="BQ201" s="2">
        <v>40</v>
      </c>
      <c r="BR201" s="2">
        <v>0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 t="s">
        <v>3</v>
      </c>
      <c r="BZ201" s="2">
        <v>90</v>
      </c>
      <c r="CA201" s="2">
        <v>46</v>
      </c>
      <c r="CB201" s="2" t="s">
        <v>3</v>
      </c>
      <c r="CC201" s="2"/>
      <c r="CD201" s="2"/>
      <c r="CE201" s="2">
        <v>30</v>
      </c>
      <c r="CF201" s="2">
        <v>0</v>
      </c>
      <c r="CG201" s="2">
        <v>0</v>
      </c>
      <c r="CH201" s="2"/>
      <c r="CI201" s="2"/>
      <c r="CJ201" s="2"/>
      <c r="CK201" s="2"/>
      <c r="CL201" s="2"/>
      <c r="CM201" s="2">
        <v>0</v>
      </c>
      <c r="CN201" s="2" t="s">
        <v>3</v>
      </c>
      <c r="CO201" s="2">
        <v>0</v>
      </c>
      <c r="CP201" s="2">
        <f t="shared" si="269"/>
        <v>149.54</v>
      </c>
      <c r="CQ201" s="2">
        <f t="shared" si="270"/>
        <v>74.77</v>
      </c>
      <c r="CR201" s="2">
        <f>(ROUND((ROUND(((ET201)*AV201*1),2)*BB201),2)+ROUND((ROUND(((AE201-(EU201))*AV201*1),2)*BS201),2))</f>
        <v>0</v>
      </c>
      <c r="CS201" s="2">
        <f t="shared" si="271"/>
        <v>0</v>
      </c>
      <c r="CT201" s="2">
        <f t="shared" si="272"/>
        <v>0</v>
      </c>
      <c r="CU201" s="2">
        <f t="shared" si="273"/>
        <v>0</v>
      </c>
      <c r="CV201" s="2">
        <f t="shared" si="274"/>
        <v>0</v>
      </c>
      <c r="CW201" s="2">
        <f t="shared" si="275"/>
        <v>0</v>
      </c>
      <c r="CX201" s="2">
        <f t="shared" si="276"/>
        <v>0</v>
      </c>
      <c r="CY201" s="2">
        <f t="shared" si="277"/>
        <v>0</v>
      </c>
      <c r="CZ201" s="2">
        <f t="shared" si="278"/>
        <v>0</v>
      </c>
      <c r="DA201" s="2"/>
      <c r="DB201" s="2"/>
      <c r="DC201" s="2" t="s">
        <v>3</v>
      </c>
      <c r="DD201" s="2" t="s">
        <v>3</v>
      </c>
      <c r="DE201" s="2" t="s">
        <v>3</v>
      </c>
      <c r="DF201" s="2" t="s">
        <v>3</v>
      </c>
      <c r="DG201" s="2" t="s">
        <v>3</v>
      </c>
      <c r="DH201" s="2" t="s">
        <v>3</v>
      </c>
      <c r="DI201" s="2" t="s">
        <v>3</v>
      </c>
      <c r="DJ201" s="2" t="s">
        <v>3</v>
      </c>
      <c r="DK201" s="2" t="s">
        <v>3</v>
      </c>
      <c r="DL201" s="2" t="s">
        <v>3</v>
      </c>
      <c r="DM201" s="2" t="s">
        <v>3</v>
      </c>
      <c r="DN201" s="2">
        <v>0</v>
      </c>
      <c r="DO201" s="2">
        <v>0</v>
      </c>
      <c r="DP201" s="2">
        <v>1</v>
      </c>
      <c r="DQ201" s="2">
        <v>1</v>
      </c>
      <c r="DR201" s="2"/>
      <c r="DS201" s="2"/>
      <c r="DT201" s="2"/>
      <c r="DU201" s="2">
        <v>1010</v>
      </c>
      <c r="DV201" s="2" t="s">
        <v>39</v>
      </c>
      <c r="DW201" s="2" t="s">
        <v>39</v>
      </c>
      <c r="DX201" s="2">
        <v>1</v>
      </c>
      <c r="DY201" s="2"/>
      <c r="DZ201" s="2" t="s">
        <v>3</v>
      </c>
      <c r="EA201" s="2" t="s">
        <v>3</v>
      </c>
      <c r="EB201" s="2" t="s">
        <v>3</v>
      </c>
      <c r="EC201" s="2" t="s">
        <v>3</v>
      </c>
      <c r="ED201" s="2"/>
      <c r="EE201" s="2">
        <v>58807949</v>
      </c>
      <c r="EF201" s="2">
        <v>40</v>
      </c>
      <c r="EG201" s="2" t="s">
        <v>267</v>
      </c>
      <c r="EH201" s="2">
        <v>0</v>
      </c>
      <c r="EI201" s="2" t="s">
        <v>3</v>
      </c>
      <c r="EJ201" s="2">
        <v>2</v>
      </c>
      <c r="EK201" s="2">
        <v>72</v>
      </c>
      <c r="EL201" s="2" t="s">
        <v>268</v>
      </c>
      <c r="EM201" s="2" t="s">
        <v>269</v>
      </c>
      <c r="EN201" s="2"/>
      <c r="EO201" s="2" t="s">
        <v>3</v>
      </c>
      <c r="EP201" s="2"/>
      <c r="EQ201" s="2">
        <v>0</v>
      </c>
      <c r="ER201" s="2">
        <v>0</v>
      </c>
      <c r="ES201" s="2">
        <v>74.77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>
        <v>0</v>
      </c>
      <c r="FR201" s="2">
        <v>0</v>
      </c>
      <c r="FS201" s="2">
        <v>0</v>
      </c>
      <c r="FT201" s="2"/>
      <c r="FU201" s="2"/>
      <c r="FV201" s="2"/>
      <c r="FW201" s="2"/>
      <c r="FX201" s="2">
        <v>90</v>
      </c>
      <c r="FY201" s="2">
        <v>46</v>
      </c>
      <c r="FZ201" s="2"/>
      <c r="GA201" s="2" t="s">
        <v>273</v>
      </c>
      <c r="GB201" s="2"/>
      <c r="GC201" s="2"/>
      <c r="GD201" s="2">
        <v>1</v>
      </c>
      <c r="GE201" s="2"/>
      <c r="GF201" s="2">
        <v>-94950787</v>
      </c>
      <c r="GG201" s="2">
        <v>2</v>
      </c>
      <c r="GH201" s="2">
        <v>4</v>
      </c>
      <c r="GI201" s="2">
        <v>-2</v>
      </c>
      <c r="GJ201" s="2">
        <v>0</v>
      </c>
      <c r="GK201" s="2">
        <v>0</v>
      </c>
      <c r="GL201" s="2">
        <f t="shared" si="279"/>
        <v>0</v>
      </c>
      <c r="GM201" s="2">
        <f t="shared" si="280"/>
        <v>149.54</v>
      </c>
      <c r="GN201" s="2">
        <f t="shared" si="281"/>
        <v>0</v>
      </c>
      <c r="GO201" s="2">
        <f t="shared" si="282"/>
        <v>149.54</v>
      </c>
      <c r="GP201" s="2">
        <f t="shared" si="283"/>
        <v>0</v>
      </c>
      <c r="GQ201" s="2"/>
      <c r="GR201" s="2">
        <v>0</v>
      </c>
      <c r="GS201" s="2">
        <v>2</v>
      </c>
      <c r="GT201" s="2">
        <v>0</v>
      </c>
      <c r="GU201" s="2" t="s">
        <v>3</v>
      </c>
      <c r="GV201" s="2">
        <f t="shared" si="284"/>
        <v>0</v>
      </c>
      <c r="GW201" s="2">
        <v>1</v>
      </c>
      <c r="GX201" s="2">
        <f t="shared" si="285"/>
        <v>0</v>
      </c>
      <c r="GY201" s="2"/>
      <c r="GZ201" s="2"/>
      <c r="HA201" s="2">
        <v>0</v>
      </c>
      <c r="HB201" s="2">
        <v>0</v>
      </c>
      <c r="HC201" s="2">
        <f t="shared" si="286"/>
        <v>0</v>
      </c>
      <c r="HD201" s="2"/>
      <c r="HE201" s="2" t="s">
        <v>274</v>
      </c>
      <c r="HF201" s="2" t="s">
        <v>54</v>
      </c>
      <c r="HG201" s="2"/>
      <c r="HH201" s="2"/>
      <c r="HI201" s="2"/>
      <c r="HJ201" s="2"/>
      <c r="HK201" s="2"/>
      <c r="HL201" s="2"/>
      <c r="HM201" s="2" t="s">
        <v>3</v>
      </c>
      <c r="HN201" s="2" t="s">
        <v>3</v>
      </c>
      <c r="HO201" s="2" t="s">
        <v>3</v>
      </c>
      <c r="HP201" s="2" t="s">
        <v>3</v>
      </c>
      <c r="HQ201" s="2" t="s">
        <v>3</v>
      </c>
      <c r="HR201" s="2"/>
      <c r="HS201" s="2">
        <v>0</v>
      </c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>
        <v>0</v>
      </c>
      <c r="IL201" s="2"/>
      <c r="IM201" s="2"/>
      <c r="IN201" s="2"/>
      <c r="IO201" s="2"/>
      <c r="IP201" s="2"/>
      <c r="IQ201" s="2"/>
      <c r="IR201" s="2"/>
      <c r="IS201" s="2"/>
      <c r="IT201" s="2"/>
      <c r="IU201" s="2"/>
    </row>
    <row r="202" spans="1:255" x14ac:dyDescent="0.2">
      <c r="A202">
        <v>18</v>
      </c>
      <c r="B202">
        <v>1</v>
      </c>
      <c r="C202">
        <v>558</v>
      </c>
      <c r="E202" t="s">
        <v>270</v>
      </c>
      <c r="F202" t="s">
        <v>271</v>
      </c>
      <c r="G202" t="s">
        <v>272</v>
      </c>
      <c r="H202" t="s">
        <v>39</v>
      </c>
      <c r="I202">
        <f>I200*J202</f>
        <v>2</v>
      </c>
      <c r="J202">
        <v>1</v>
      </c>
      <c r="K202">
        <v>1</v>
      </c>
      <c r="O202">
        <f t="shared" si="255"/>
        <v>1477.46</v>
      </c>
      <c r="P202">
        <f t="shared" si="256"/>
        <v>1477.46</v>
      </c>
      <c r="Q202">
        <f>(ROUND((ROUND(((ET202)*AV202*I202),2)*BB202),2)+ROUND((ROUND(((AE202-(EU202))*AV202*I202),2)*BS202),2))</f>
        <v>0</v>
      </c>
      <c r="R202">
        <f t="shared" si="257"/>
        <v>0</v>
      </c>
      <c r="S202">
        <f t="shared" si="258"/>
        <v>0</v>
      </c>
      <c r="T202">
        <f t="shared" si="259"/>
        <v>0</v>
      </c>
      <c r="U202">
        <f t="shared" si="260"/>
        <v>0</v>
      </c>
      <c r="V202">
        <f t="shared" si="261"/>
        <v>0</v>
      </c>
      <c r="W202">
        <f t="shared" si="262"/>
        <v>0</v>
      </c>
      <c r="X202">
        <f t="shared" si="263"/>
        <v>0</v>
      </c>
      <c r="Y202">
        <f t="shared" si="264"/>
        <v>0</v>
      </c>
      <c r="AA202">
        <v>59204059</v>
      </c>
      <c r="AB202">
        <f t="shared" si="265"/>
        <v>74.77</v>
      </c>
      <c r="AC202">
        <f t="shared" si="294"/>
        <v>74.77</v>
      </c>
      <c r="AD202">
        <f>ROUND((((ET202)-(EU202))+AE202),6)</f>
        <v>0</v>
      </c>
      <c r="AE202">
        <f t="shared" si="295"/>
        <v>0</v>
      </c>
      <c r="AF202">
        <f t="shared" si="295"/>
        <v>0</v>
      </c>
      <c r="AG202">
        <f t="shared" si="267"/>
        <v>0</v>
      </c>
      <c r="AH202">
        <f t="shared" si="296"/>
        <v>0</v>
      </c>
      <c r="AI202">
        <f t="shared" si="296"/>
        <v>0</v>
      </c>
      <c r="AJ202">
        <f t="shared" si="268"/>
        <v>0</v>
      </c>
      <c r="AK202">
        <v>74.77</v>
      </c>
      <c r="AL202">
        <v>74.77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90</v>
      </c>
      <c r="AU202">
        <v>46</v>
      </c>
      <c r="AV202">
        <v>1</v>
      </c>
      <c r="AW202">
        <v>1</v>
      </c>
      <c r="AZ202">
        <v>1</v>
      </c>
      <c r="BA202">
        <v>1</v>
      </c>
      <c r="BB202">
        <v>1</v>
      </c>
      <c r="BC202">
        <v>9.8800000000000008</v>
      </c>
      <c r="BD202" t="s">
        <v>3</v>
      </c>
      <c r="BE202" t="s">
        <v>3</v>
      </c>
      <c r="BF202" t="s">
        <v>3</v>
      </c>
      <c r="BG202" t="s">
        <v>3</v>
      </c>
      <c r="BH202">
        <v>3</v>
      </c>
      <c r="BI202">
        <v>2</v>
      </c>
      <c r="BJ202" t="s">
        <v>3</v>
      </c>
      <c r="BM202">
        <v>72</v>
      </c>
      <c r="BN202">
        <v>0</v>
      </c>
      <c r="BO202" t="s">
        <v>3</v>
      </c>
      <c r="BP202">
        <v>0</v>
      </c>
      <c r="BQ202">
        <v>40</v>
      </c>
      <c r="BR202">
        <v>0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 t="s">
        <v>3</v>
      </c>
      <c r="BZ202">
        <v>90</v>
      </c>
      <c r="CA202">
        <v>46</v>
      </c>
      <c r="CB202" t="s">
        <v>3</v>
      </c>
      <c r="CE202">
        <v>30</v>
      </c>
      <c r="CF202">
        <v>0</v>
      </c>
      <c r="CG202">
        <v>0</v>
      </c>
      <c r="CM202">
        <v>0</v>
      </c>
      <c r="CN202" t="s">
        <v>3</v>
      </c>
      <c r="CO202">
        <v>0</v>
      </c>
      <c r="CP202">
        <f t="shared" si="269"/>
        <v>1477.46</v>
      </c>
      <c r="CQ202">
        <f t="shared" si="270"/>
        <v>738.73</v>
      </c>
      <c r="CR202">
        <f>(ROUND((ROUND(((ET202)*AV202*1),2)*BB202),2)+ROUND((ROUND(((AE202-(EU202))*AV202*1),2)*BS202),2))</f>
        <v>0</v>
      </c>
      <c r="CS202">
        <f t="shared" si="271"/>
        <v>0</v>
      </c>
      <c r="CT202">
        <f t="shared" si="272"/>
        <v>0</v>
      </c>
      <c r="CU202">
        <f t="shared" si="273"/>
        <v>0</v>
      </c>
      <c r="CV202">
        <f t="shared" si="274"/>
        <v>0</v>
      </c>
      <c r="CW202">
        <f t="shared" si="275"/>
        <v>0</v>
      </c>
      <c r="CX202">
        <f t="shared" si="276"/>
        <v>0</v>
      </c>
      <c r="CY202">
        <f t="shared" si="277"/>
        <v>0</v>
      </c>
      <c r="CZ202">
        <f t="shared" si="278"/>
        <v>0</v>
      </c>
      <c r="DC202" t="s">
        <v>3</v>
      </c>
      <c r="DD202" t="s">
        <v>3</v>
      </c>
      <c r="DE202" t="s">
        <v>3</v>
      </c>
      <c r="DF202" t="s">
        <v>3</v>
      </c>
      <c r="DG202" t="s">
        <v>3</v>
      </c>
      <c r="DH202" t="s">
        <v>3</v>
      </c>
      <c r="DI202" t="s">
        <v>3</v>
      </c>
      <c r="DJ202" t="s">
        <v>3</v>
      </c>
      <c r="DK202" t="s">
        <v>3</v>
      </c>
      <c r="DL202" t="s">
        <v>3</v>
      </c>
      <c r="DM202" t="s">
        <v>3</v>
      </c>
      <c r="DN202">
        <v>0</v>
      </c>
      <c r="DO202">
        <v>0</v>
      </c>
      <c r="DP202">
        <v>1</v>
      </c>
      <c r="DQ202">
        <v>1</v>
      </c>
      <c r="DU202">
        <v>1010</v>
      </c>
      <c r="DV202" t="s">
        <v>39</v>
      </c>
      <c r="DW202" t="s">
        <v>39</v>
      </c>
      <c r="DX202">
        <v>1</v>
      </c>
      <c r="DZ202" t="s">
        <v>3</v>
      </c>
      <c r="EA202" t="s">
        <v>3</v>
      </c>
      <c r="EB202" t="s">
        <v>3</v>
      </c>
      <c r="EC202" t="s">
        <v>3</v>
      </c>
      <c r="EE202">
        <v>58807949</v>
      </c>
      <c r="EF202">
        <v>40</v>
      </c>
      <c r="EG202" t="s">
        <v>267</v>
      </c>
      <c r="EH202">
        <v>0</v>
      </c>
      <c r="EI202" t="s">
        <v>3</v>
      </c>
      <c r="EJ202">
        <v>2</v>
      </c>
      <c r="EK202">
        <v>72</v>
      </c>
      <c r="EL202" t="s">
        <v>268</v>
      </c>
      <c r="EM202" t="s">
        <v>269</v>
      </c>
      <c r="EO202" t="s">
        <v>3</v>
      </c>
      <c r="EQ202">
        <v>0</v>
      </c>
      <c r="ER202">
        <v>74.77</v>
      </c>
      <c r="ES202">
        <v>74.77</v>
      </c>
      <c r="ET202">
        <v>0</v>
      </c>
      <c r="EU202">
        <v>0</v>
      </c>
      <c r="EV202">
        <v>0</v>
      </c>
      <c r="EW202">
        <v>0</v>
      </c>
      <c r="EX202">
        <v>0</v>
      </c>
      <c r="EZ202">
        <v>5</v>
      </c>
      <c r="FC202">
        <v>1</v>
      </c>
      <c r="FD202">
        <v>18</v>
      </c>
      <c r="FF202">
        <v>869</v>
      </c>
      <c r="FQ202">
        <v>0</v>
      </c>
      <c r="FR202">
        <v>0</v>
      </c>
      <c r="FS202">
        <v>0</v>
      </c>
      <c r="FX202">
        <v>90</v>
      </c>
      <c r="FY202">
        <v>46</v>
      </c>
      <c r="GA202" t="s">
        <v>273</v>
      </c>
      <c r="GD202">
        <v>1</v>
      </c>
      <c r="GF202">
        <v>-94950787</v>
      </c>
      <c r="GG202">
        <v>2</v>
      </c>
      <c r="GH202">
        <v>3</v>
      </c>
      <c r="GI202">
        <v>5</v>
      </c>
      <c r="GJ202">
        <v>0</v>
      </c>
      <c r="GK202">
        <v>0</v>
      </c>
      <c r="GL202">
        <f t="shared" si="279"/>
        <v>0</v>
      </c>
      <c r="GM202">
        <f t="shared" si="280"/>
        <v>1477.46</v>
      </c>
      <c r="GN202">
        <f t="shared" si="281"/>
        <v>0</v>
      </c>
      <c r="GO202">
        <f t="shared" si="282"/>
        <v>1477.46</v>
      </c>
      <c r="GP202">
        <f t="shared" si="283"/>
        <v>0</v>
      </c>
      <c r="GR202">
        <v>1</v>
      </c>
      <c r="GS202">
        <v>1</v>
      </c>
      <c r="GT202">
        <v>0</v>
      </c>
      <c r="GU202" t="s">
        <v>3</v>
      </c>
      <c r="GV202">
        <f t="shared" si="284"/>
        <v>0</v>
      </c>
      <c r="GW202">
        <v>1</v>
      </c>
      <c r="GX202">
        <f t="shared" si="285"/>
        <v>0</v>
      </c>
      <c r="HA202">
        <v>0</v>
      </c>
      <c r="HB202">
        <v>0</v>
      </c>
      <c r="HC202">
        <f t="shared" si="286"/>
        <v>0</v>
      </c>
      <c r="HE202" t="s">
        <v>274</v>
      </c>
      <c r="HF202" t="s">
        <v>54</v>
      </c>
      <c r="HM202" t="s">
        <v>3</v>
      </c>
      <c r="HN202" t="s">
        <v>3</v>
      </c>
      <c r="HO202" t="s">
        <v>3</v>
      </c>
      <c r="HP202" t="s">
        <v>3</v>
      </c>
      <c r="HQ202" t="s">
        <v>3</v>
      </c>
      <c r="HS202">
        <v>0</v>
      </c>
      <c r="IK202">
        <v>0</v>
      </c>
    </row>
    <row r="203" spans="1:255" x14ac:dyDescent="0.2">
      <c r="A203" s="2">
        <v>17</v>
      </c>
      <c r="B203" s="2">
        <v>1</v>
      </c>
      <c r="C203" s="2"/>
      <c r="D203" s="2"/>
      <c r="E203" s="2" t="s">
        <v>275</v>
      </c>
      <c r="F203" s="2" t="s">
        <v>276</v>
      </c>
      <c r="G203" s="2" t="s">
        <v>277</v>
      </c>
      <c r="H203" s="2" t="s">
        <v>39</v>
      </c>
      <c r="I203" s="2">
        <f>ROUND(ROUND(2,4),9)</f>
        <v>2</v>
      </c>
      <c r="J203" s="2">
        <v>0</v>
      </c>
      <c r="K203" s="2">
        <f>ROUND(ROUND(2,4),9)</f>
        <v>2</v>
      </c>
      <c r="L203" s="2"/>
      <c r="M203" s="2"/>
      <c r="N203" s="2"/>
      <c r="O203" s="2">
        <f t="shared" si="255"/>
        <v>248.58</v>
      </c>
      <c r="P203" s="2">
        <f t="shared" si="256"/>
        <v>248.58</v>
      </c>
      <c r="Q203" s="2">
        <f>(ROUND((ROUND(((ET203)*AV203*I203),2)*BB203),2)+ROUND((ROUND(((AE203-(EU203))*AV203*I203),2)*BS203),2))</f>
        <v>0</v>
      </c>
      <c r="R203" s="2">
        <f t="shared" si="257"/>
        <v>0</v>
      </c>
      <c r="S203" s="2">
        <f t="shared" si="258"/>
        <v>0</v>
      </c>
      <c r="T203" s="2">
        <f t="shared" si="259"/>
        <v>0</v>
      </c>
      <c r="U203" s="2">
        <f t="shared" si="260"/>
        <v>0</v>
      </c>
      <c r="V203" s="2">
        <f t="shared" si="261"/>
        <v>0</v>
      </c>
      <c r="W203" s="2">
        <f t="shared" si="262"/>
        <v>0</v>
      </c>
      <c r="X203" s="2">
        <f t="shared" si="263"/>
        <v>0</v>
      </c>
      <c r="Y203" s="2">
        <f t="shared" si="264"/>
        <v>0</v>
      </c>
      <c r="Z203" s="2"/>
      <c r="AA203" s="2">
        <v>59204062</v>
      </c>
      <c r="AB203" s="2">
        <f t="shared" si="265"/>
        <v>124.29</v>
      </c>
      <c r="AC203" s="2">
        <f t="shared" si="294"/>
        <v>124.29</v>
      </c>
      <c r="AD203" s="2">
        <f>ROUND((((ET203)-(EU203))+AE203),6)</f>
        <v>0</v>
      </c>
      <c r="AE203" s="2">
        <f t="shared" si="295"/>
        <v>0</v>
      </c>
      <c r="AF203" s="2">
        <f t="shared" si="295"/>
        <v>0</v>
      </c>
      <c r="AG203" s="2">
        <f t="shared" si="267"/>
        <v>0</v>
      </c>
      <c r="AH203" s="2">
        <f t="shared" si="296"/>
        <v>0</v>
      </c>
      <c r="AI203" s="2">
        <f t="shared" si="296"/>
        <v>0</v>
      </c>
      <c r="AJ203" s="2">
        <f t="shared" si="268"/>
        <v>0</v>
      </c>
      <c r="AK203" s="2">
        <v>124.29</v>
      </c>
      <c r="AL203" s="2">
        <v>124.29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1</v>
      </c>
      <c r="AW203" s="2">
        <v>1</v>
      </c>
      <c r="AX203" s="2"/>
      <c r="AY203" s="2"/>
      <c r="AZ203" s="2">
        <v>1</v>
      </c>
      <c r="BA203" s="2">
        <v>1</v>
      </c>
      <c r="BB203" s="2">
        <v>1</v>
      </c>
      <c r="BC203" s="2">
        <v>1</v>
      </c>
      <c r="BD203" s="2" t="s">
        <v>3</v>
      </c>
      <c r="BE203" s="2" t="s">
        <v>3</v>
      </c>
      <c r="BF203" s="2" t="s">
        <v>3</v>
      </c>
      <c r="BG203" s="2" t="s">
        <v>3</v>
      </c>
      <c r="BH203" s="2">
        <v>3</v>
      </c>
      <c r="BI203" s="2">
        <v>1</v>
      </c>
      <c r="BJ203" s="2" t="s">
        <v>278</v>
      </c>
      <c r="BK203" s="2"/>
      <c r="BL203" s="2"/>
      <c r="BM203" s="2">
        <v>1617</v>
      </c>
      <c r="BN203" s="2">
        <v>0</v>
      </c>
      <c r="BO203" s="2" t="s">
        <v>3</v>
      </c>
      <c r="BP203" s="2">
        <v>0</v>
      </c>
      <c r="BQ203" s="2">
        <v>200</v>
      </c>
      <c r="BR203" s="2">
        <v>0</v>
      </c>
      <c r="BS203" s="2">
        <v>1</v>
      </c>
      <c r="BT203" s="2">
        <v>1</v>
      </c>
      <c r="BU203" s="2">
        <v>1</v>
      </c>
      <c r="BV203" s="2">
        <v>1</v>
      </c>
      <c r="BW203" s="2">
        <v>1</v>
      </c>
      <c r="BX203" s="2">
        <v>1</v>
      </c>
      <c r="BY203" s="2" t="s">
        <v>3</v>
      </c>
      <c r="BZ203" s="2">
        <v>0</v>
      </c>
      <c r="CA203" s="2">
        <v>0</v>
      </c>
      <c r="CB203" s="2" t="s">
        <v>3</v>
      </c>
      <c r="CC203" s="2"/>
      <c r="CD203" s="2"/>
      <c r="CE203" s="2">
        <v>30</v>
      </c>
      <c r="CF203" s="2">
        <v>0</v>
      </c>
      <c r="CG203" s="2">
        <v>0</v>
      </c>
      <c r="CH203" s="2"/>
      <c r="CI203" s="2"/>
      <c r="CJ203" s="2"/>
      <c r="CK203" s="2"/>
      <c r="CL203" s="2"/>
      <c r="CM203" s="2">
        <v>0</v>
      </c>
      <c r="CN203" s="2" t="s">
        <v>3</v>
      </c>
      <c r="CO203" s="2">
        <v>0</v>
      </c>
      <c r="CP203" s="2">
        <f t="shared" si="269"/>
        <v>248.58</v>
      </c>
      <c r="CQ203" s="2">
        <f t="shared" si="270"/>
        <v>124.29</v>
      </c>
      <c r="CR203" s="2">
        <f>(ROUND((ROUND(((ET203)*AV203*1),2)*BB203),2)+ROUND((ROUND(((AE203-(EU203))*AV203*1),2)*BS203),2))</f>
        <v>0</v>
      </c>
      <c r="CS203" s="2">
        <f t="shared" si="271"/>
        <v>0</v>
      </c>
      <c r="CT203" s="2">
        <f t="shared" si="272"/>
        <v>0</v>
      </c>
      <c r="CU203" s="2">
        <f t="shared" si="273"/>
        <v>0</v>
      </c>
      <c r="CV203" s="2">
        <f t="shared" si="274"/>
        <v>0</v>
      </c>
      <c r="CW203" s="2">
        <f t="shared" si="275"/>
        <v>0</v>
      </c>
      <c r="CX203" s="2">
        <f t="shared" si="276"/>
        <v>0</v>
      </c>
      <c r="CY203" s="2">
        <f t="shared" si="277"/>
        <v>0</v>
      </c>
      <c r="CZ203" s="2">
        <f t="shared" si="278"/>
        <v>0</v>
      </c>
      <c r="DA203" s="2"/>
      <c r="DB203" s="2"/>
      <c r="DC203" s="2" t="s">
        <v>3</v>
      </c>
      <c r="DD203" s="2" t="s">
        <v>3</v>
      </c>
      <c r="DE203" s="2" t="s">
        <v>3</v>
      </c>
      <c r="DF203" s="2" t="s">
        <v>3</v>
      </c>
      <c r="DG203" s="2" t="s">
        <v>3</v>
      </c>
      <c r="DH203" s="2" t="s">
        <v>3</v>
      </c>
      <c r="DI203" s="2" t="s">
        <v>3</v>
      </c>
      <c r="DJ203" s="2" t="s">
        <v>3</v>
      </c>
      <c r="DK203" s="2" t="s">
        <v>3</v>
      </c>
      <c r="DL203" s="2" t="s">
        <v>3</v>
      </c>
      <c r="DM203" s="2" t="s">
        <v>3</v>
      </c>
      <c r="DN203" s="2">
        <v>0</v>
      </c>
      <c r="DO203" s="2">
        <v>0</v>
      </c>
      <c r="DP203" s="2">
        <v>1</v>
      </c>
      <c r="DQ203" s="2">
        <v>1</v>
      </c>
      <c r="DR203" s="2"/>
      <c r="DS203" s="2"/>
      <c r="DT203" s="2"/>
      <c r="DU203" s="2">
        <v>1010</v>
      </c>
      <c r="DV203" s="2" t="s">
        <v>39</v>
      </c>
      <c r="DW203" s="2" t="s">
        <v>39</v>
      </c>
      <c r="DX203" s="2">
        <v>1</v>
      </c>
      <c r="DY203" s="2"/>
      <c r="DZ203" s="2" t="s">
        <v>3</v>
      </c>
      <c r="EA203" s="2" t="s">
        <v>3</v>
      </c>
      <c r="EB203" s="2" t="s">
        <v>3</v>
      </c>
      <c r="EC203" s="2" t="s">
        <v>3</v>
      </c>
      <c r="ED203" s="2"/>
      <c r="EE203" s="2">
        <v>58807973</v>
      </c>
      <c r="EF203" s="2">
        <v>200</v>
      </c>
      <c r="EG203" s="2" t="s">
        <v>245</v>
      </c>
      <c r="EH203" s="2">
        <v>0</v>
      </c>
      <c r="EI203" s="2" t="s">
        <v>3</v>
      </c>
      <c r="EJ203" s="2">
        <v>1</v>
      </c>
      <c r="EK203" s="2">
        <v>1617</v>
      </c>
      <c r="EL203" s="2" t="s">
        <v>246</v>
      </c>
      <c r="EM203" s="2" t="s">
        <v>247</v>
      </c>
      <c r="EN203" s="2"/>
      <c r="EO203" s="2" t="s">
        <v>3</v>
      </c>
      <c r="EP203" s="2"/>
      <c r="EQ203" s="2">
        <v>0</v>
      </c>
      <c r="ER203" s="2">
        <v>124.29</v>
      </c>
      <c r="ES203" s="2">
        <v>124.29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>
        <v>0</v>
      </c>
      <c r="FR203" s="2">
        <v>0</v>
      </c>
      <c r="FS203" s="2">
        <v>0</v>
      </c>
      <c r="FT203" s="2"/>
      <c r="FU203" s="2"/>
      <c r="FV203" s="2"/>
      <c r="FW203" s="2"/>
      <c r="FX203" s="2">
        <v>0</v>
      </c>
      <c r="FY203" s="2">
        <v>0</v>
      </c>
      <c r="FZ203" s="2"/>
      <c r="GA203" s="2" t="s">
        <v>3</v>
      </c>
      <c r="GB203" s="2"/>
      <c r="GC203" s="2"/>
      <c r="GD203" s="2">
        <v>1</v>
      </c>
      <c r="GE203" s="2"/>
      <c r="GF203" s="2">
        <v>-2022749851</v>
      </c>
      <c r="GG203" s="2">
        <v>2</v>
      </c>
      <c r="GH203" s="2">
        <v>1</v>
      </c>
      <c r="GI203" s="2">
        <v>-2</v>
      </c>
      <c r="GJ203" s="2">
        <v>0</v>
      </c>
      <c r="GK203" s="2">
        <v>0</v>
      </c>
      <c r="GL203" s="2">
        <f t="shared" si="279"/>
        <v>0</v>
      </c>
      <c r="GM203" s="2">
        <f t="shared" si="280"/>
        <v>248.58</v>
      </c>
      <c r="GN203" s="2">
        <f t="shared" si="281"/>
        <v>248.58</v>
      </c>
      <c r="GO203" s="2">
        <f t="shared" si="282"/>
        <v>0</v>
      </c>
      <c r="GP203" s="2">
        <f t="shared" si="283"/>
        <v>0</v>
      </c>
      <c r="GQ203" s="2"/>
      <c r="GR203" s="2">
        <v>0</v>
      </c>
      <c r="GS203" s="2">
        <v>3</v>
      </c>
      <c r="GT203" s="2">
        <v>0</v>
      </c>
      <c r="GU203" s="2" t="s">
        <v>3</v>
      </c>
      <c r="GV203" s="2">
        <f t="shared" si="284"/>
        <v>0</v>
      </c>
      <c r="GW203" s="2">
        <v>1</v>
      </c>
      <c r="GX203" s="2">
        <f t="shared" si="285"/>
        <v>0</v>
      </c>
      <c r="GY203" s="2"/>
      <c r="GZ203" s="2"/>
      <c r="HA203" s="2">
        <v>0</v>
      </c>
      <c r="HB203" s="2">
        <v>0</v>
      </c>
      <c r="HC203" s="2">
        <f t="shared" si="286"/>
        <v>0</v>
      </c>
      <c r="HD203" s="2"/>
      <c r="HE203" s="2" t="s">
        <v>3</v>
      </c>
      <c r="HF203" s="2" t="s">
        <v>3</v>
      </c>
      <c r="HG203" s="2"/>
      <c r="HH203" s="2"/>
      <c r="HI203" s="2"/>
      <c r="HJ203" s="2"/>
      <c r="HK203" s="2"/>
      <c r="HL203" s="2"/>
      <c r="HM203" s="2" t="s">
        <v>3</v>
      </c>
      <c r="HN203" s="2" t="s">
        <v>3</v>
      </c>
      <c r="HO203" s="2" t="s">
        <v>3</v>
      </c>
      <c r="HP203" s="2" t="s">
        <v>3</v>
      </c>
      <c r="HQ203" s="2" t="s">
        <v>3</v>
      </c>
      <c r="HR203" s="2"/>
      <c r="HS203" s="2">
        <v>0</v>
      </c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>
        <v>0</v>
      </c>
      <c r="IL203" s="2"/>
      <c r="IM203" s="2"/>
      <c r="IN203" s="2"/>
      <c r="IO203" s="2"/>
      <c r="IP203" s="2"/>
      <c r="IQ203" s="2"/>
      <c r="IR203" s="2"/>
      <c r="IS203" s="2"/>
      <c r="IT203" s="2"/>
      <c r="IU203" s="2"/>
    </row>
    <row r="204" spans="1:255" x14ac:dyDescent="0.2">
      <c r="A204">
        <v>17</v>
      </c>
      <c r="B204">
        <v>1</v>
      </c>
      <c r="E204" t="s">
        <v>275</v>
      </c>
      <c r="F204" t="s">
        <v>276</v>
      </c>
      <c r="G204" t="s">
        <v>277</v>
      </c>
      <c r="H204" t="s">
        <v>39</v>
      </c>
      <c r="I204">
        <f>ROUND(ROUND(2,4),9)</f>
        <v>2</v>
      </c>
      <c r="J204">
        <v>0</v>
      </c>
      <c r="K204">
        <f>ROUND(ROUND(2,4),9)</f>
        <v>2</v>
      </c>
      <c r="O204">
        <f t="shared" si="255"/>
        <v>1242.9000000000001</v>
      </c>
      <c r="P204">
        <f t="shared" si="256"/>
        <v>1242.9000000000001</v>
      </c>
      <c r="Q204">
        <f>(ROUND((ROUND(((ET204)*AV204*I204),2)*BB204),2)+ROUND((ROUND(((AE204-(EU204))*AV204*I204),2)*BS204),2))</f>
        <v>0</v>
      </c>
      <c r="R204">
        <f t="shared" si="257"/>
        <v>0</v>
      </c>
      <c r="S204">
        <f t="shared" si="258"/>
        <v>0</v>
      </c>
      <c r="T204">
        <f t="shared" si="259"/>
        <v>0</v>
      </c>
      <c r="U204">
        <f t="shared" si="260"/>
        <v>0</v>
      </c>
      <c r="V204">
        <f t="shared" si="261"/>
        <v>0</v>
      </c>
      <c r="W204">
        <f t="shared" si="262"/>
        <v>0</v>
      </c>
      <c r="X204">
        <f t="shared" si="263"/>
        <v>0</v>
      </c>
      <c r="Y204">
        <f t="shared" si="264"/>
        <v>0</v>
      </c>
      <c r="AA204">
        <v>59204059</v>
      </c>
      <c r="AB204">
        <f t="shared" si="265"/>
        <v>124.29</v>
      </c>
      <c r="AC204">
        <f t="shared" si="294"/>
        <v>124.29</v>
      </c>
      <c r="AD204">
        <f>ROUND((((ET204)-(EU204))+AE204),6)</f>
        <v>0</v>
      </c>
      <c r="AE204">
        <f t="shared" si="295"/>
        <v>0</v>
      </c>
      <c r="AF204">
        <f t="shared" si="295"/>
        <v>0</v>
      </c>
      <c r="AG204">
        <f t="shared" si="267"/>
        <v>0</v>
      </c>
      <c r="AH204">
        <f t="shared" si="296"/>
        <v>0</v>
      </c>
      <c r="AI204">
        <f t="shared" si="296"/>
        <v>0</v>
      </c>
      <c r="AJ204">
        <f t="shared" si="268"/>
        <v>0</v>
      </c>
      <c r="AK204">
        <v>124.29</v>
      </c>
      <c r="AL204">
        <v>124.29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1</v>
      </c>
      <c r="AZ204">
        <v>1</v>
      </c>
      <c r="BA204">
        <v>1</v>
      </c>
      <c r="BB204">
        <v>1</v>
      </c>
      <c r="BC204">
        <v>5</v>
      </c>
      <c r="BD204" t="s">
        <v>3</v>
      </c>
      <c r="BE204" t="s">
        <v>3</v>
      </c>
      <c r="BF204" t="s">
        <v>3</v>
      </c>
      <c r="BG204" t="s">
        <v>3</v>
      </c>
      <c r="BH204">
        <v>3</v>
      </c>
      <c r="BI204">
        <v>1</v>
      </c>
      <c r="BJ204" t="s">
        <v>278</v>
      </c>
      <c r="BM204">
        <v>1617</v>
      </c>
      <c r="BN204">
        <v>0</v>
      </c>
      <c r="BO204" t="s">
        <v>276</v>
      </c>
      <c r="BP204">
        <v>1</v>
      </c>
      <c r="BQ204">
        <v>200</v>
      </c>
      <c r="BR204">
        <v>0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 t="s">
        <v>3</v>
      </c>
      <c r="BZ204">
        <v>0</v>
      </c>
      <c r="CA204">
        <v>0</v>
      </c>
      <c r="CB204" t="s">
        <v>3</v>
      </c>
      <c r="CE204">
        <v>30</v>
      </c>
      <c r="CF204">
        <v>0</v>
      </c>
      <c r="CG204">
        <v>0</v>
      </c>
      <c r="CM204">
        <v>0</v>
      </c>
      <c r="CN204" t="s">
        <v>3</v>
      </c>
      <c r="CO204">
        <v>0</v>
      </c>
      <c r="CP204">
        <f t="shared" si="269"/>
        <v>1242.9000000000001</v>
      </c>
      <c r="CQ204">
        <f t="shared" si="270"/>
        <v>621.45000000000005</v>
      </c>
      <c r="CR204">
        <f>(ROUND((ROUND(((ET204)*AV204*1),2)*BB204),2)+ROUND((ROUND(((AE204-(EU204))*AV204*1),2)*BS204),2))</f>
        <v>0</v>
      </c>
      <c r="CS204">
        <f t="shared" si="271"/>
        <v>0</v>
      </c>
      <c r="CT204">
        <f t="shared" si="272"/>
        <v>0</v>
      </c>
      <c r="CU204">
        <f t="shared" si="273"/>
        <v>0</v>
      </c>
      <c r="CV204">
        <f t="shared" si="274"/>
        <v>0</v>
      </c>
      <c r="CW204">
        <f t="shared" si="275"/>
        <v>0</v>
      </c>
      <c r="CX204">
        <f t="shared" si="276"/>
        <v>0</v>
      </c>
      <c r="CY204">
        <f t="shared" si="277"/>
        <v>0</v>
      </c>
      <c r="CZ204">
        <f t="shared" si="278"/>
        <v>0</v>
      </c>
      <c r="DC204" t="s">
        <v>3</v>
      </c>
      <c r="DD204" t="s">
        <v>3</v>
      </c>
      <c r="DE204" t="s">
        <v>3</v>
      </c>
      <c r="DF204" t="s">
        <v>3</v>
      </c>
      <c r="DG204" t="s">
        <v>3</v>
      </c>
      <c r="DH204" t="s">
        <v>3</v>
      </c>
      <c r="DI204" t="s">
        <v>3</v>
      </c>
      <c r="DJ204" t="s">
        <v>3</v>
      </c>
      <c r="DK204" t="s">
        <v>3</v>
      </c>
      <c r="DL204" t="s">
        <v>3</v>
      </c>
      <c r="DM204" t="s">
        <v>3</v>
      </c>
      <c r="DN204">
        <v>0</v>
      </c>
      <c r="DO204">
        <v>0</v>
      </c>
      <c r="DP204">
        <v>1</v>
      </c>
      <c r="DQ204">
        <v>1</v>
      </c>
      <c r="DU204">
        <v>1010</v>
      </c>
      <c r="DV204" t="s">
        <v>39</v>
      </c>
      <c r="DW204" t="s">
        <v>39</v>
      </c>
      <c r="DX204">
        <v>1</v>
      </c>
      <c r="DZ204" t="s">
        <v>3</v>
      </c>
      <c r="EA204" t="s">
        <v>3</v>
      </c>
      <c r="EB204" t="s">
        <v>3</v>
      </c>
      <c r="EC204" t="s">
        <v>3</v>
      </c>
      <c r="EE204">
        <v>58807973</v>
      </c>
      <c r="EF204">
        <v>200</v>
      </c>
      <c r="EG204" t="s">
        <v>245</v>
      </c>
      <c r="EH204">
        <v>0</v>
      </c>
      <c r="EI204" t="s">
        <v>3</v>
      </c>
      <c r="EJ204">
        <v>1</v>
      </c>
      <c r="EK204">
        <v>1617</v>
      </c>
      <c r="EL204" t="s">
        <v>246</v>
      </c>
      <c r="EM204" t="s">
        <v>247</v>
      </c>
      <c r="EO204" t="s">
        <v>3</v>
      </c>
      <c r="EQ204">
        <v>0</v>
      </c>
      <c r="ER204">
        <v>124.29</v>
      </c>
      <c r="ES204">
        <v>124.29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FQ204">
        <v>0</v>
      </c>
      <c r="FR204">
        <v>0</v>
      </c>
      <c r="FS204">
        <v>0</v>
      </c>
      <c r="FX204">
        <v>0</v>
      </c>
      <c r="FY204">
        <v>0</v>
      </c>
      <c r="GA204" t="s">
        <v>3</v>
      </c>
      <c r="GD204">
        <v>1</v>
      </c>
      <c r="GF204">
        <v>-2022749851</v>
      </c>
      <c r="GG204">
        <v>2</v>
      </c>
      <c r="GH204">
        <v>1</v>
      </c>
      <c r="GI204">
        <v>2</v>
      </c>
      <c r="GJ204">
        <v>0</v>
      </c>
      <c r="GK204">
        <v>0</v>
      </c>
      <c r="GL204">
        <f t="shared" si="279"/>
        <v>0</v>
      </c>
      <c r="GM204">
        <f t="shared" si="280"/>
        <v>1242.9000000000001</v>
      </c>
      <c r="GN204">
        <f t="shared" si="281"/>
        <v>1242.9000000000001</v>
      </c>
      <c r="GO204">
        <f t="shared" si="282"/>
        <v>0</v>
      </c>
      <c r="GP204">
        <f t="shared" si="283"/>
        <v>0</v>
      </c>
      <c r="GR204">
        <v>0</v>
      </c>
      <c r="GS204">
        <v>3</v>
      </c>
      <c r="GT204">
        <v>0</v>
      </c>
      <c r="GU204" t="s">
        <v>3</v>
      </c>
      <c r="GV204">
        <f t="shared" si="284"/>
        <v>0</v>
      </c>
      <c r="GW204">
        <v>1</v>
      </c>
      <c r="GX204">
        <f t="shared" si="285"/>
        <v>0</v>
      </c>
      <c r="HA204">
        <v>0</v>
      </c>
      <c r="HB204">
        <v>0</v>
      </c>
      <c r="HC204">
        <f t="shared" si="286"/>
        <v>0</v>
      </c>
      <c r="HE204" t="s">
        <v>3</v>
      </c>
      <c r="HF204" t="s">
        <v>3</v>
      </c>
      <c r="HM204" t="s">
        <v>3</v>
      </c>
      <c r="HN204" t="s">
        <v>3</v>
      </c>
      <c r="HO204" t="s">
        <v>3</v>
      </c>
      <c r="HP204" t="s">
        <v>3</v>
      </c>
      <c r="HQ204" t="s">
        <v>3</v>
      </c>
      <c r="HS204">
        <v>0</v>
      </c>
      <c r="IK204">
        <v>0</v>
      </c>
    </row>
    <row r="205" spans="1:255" x14ac:dyDescent="0.2">
      <c r="A205" s="2">
        <v>17</v>
      </c>
      <c r="B205" s="2">
        <v>1</v>
      </c>
      <c r="C205" s="2">
        <f>ROW(SmtRes!A565)</f>
        <v>565</v>
      </c>
      <c r="D205" s="2">
        <f>ROW(EtalonRes!A582)</f>
        <v>582</v>
      </c>
      <c r="E205" s="2" t="s">
        <v>3</v>
      </c>
      <c r="F205" s="2" t="s">
        <v>248</v>
      </c>
      <c r="G205" s="2" t="s">
        <v>249</v>
      </c>
      <c r="H205" s="2" t="s">
        <v>228</v>
      </c>
      <c r="I205" s="2">
        <v>0</v>
      </c>
      <c r="J205" s="2">
        <v>0</v>
      </c>
      <c r="K205" s="2">
        <v>0</v>
      </c>
      <c r="L205" s="2"/>
      <c r="M205" s="2"/>
      <c r="N205" s="2"/>
      <c r="O205" s="2">
        <f t="shared" si="255"/>
        <v>0</v>
      </c>
      <c r="P205" s="2">
        <f t="shared" si="256"/>
        <v>0</v>
      </c>
      <c r="Q205" s="2">
        <f>(ROUND((ROUND(((((ET205*1.25)*1.1))*AV205*I205),2)*BB205),2)+ROUND((ROUND(((AE205-(((EU205*1.25)*1.1)))*AV205*I205),2)*BS205),2))</f>
        <v>0</v>
      </c>
      <c r="R205" s="2">
        <f t="shared" si="257"/>
        <v>0</v>
      </c>
      <c r="S205" s="2">
        <f t="shared" si="258"/>
        <v>0</v>
      </c>
      <c r="T205" s="2">
        <f t="shared" si="259"/>
        <v>0</v>
      </c>
      <c r="U205" s="2">
        <f t="shared" si="260"/>
        <v>0</v>
      </c>
      <c r="V205" s="2">
        <f t="shared" si="261"/>
        <v>0</v>
      </c>
      <c r="W205" s="2">
        <f t="shared" si="262"/>
        <v>0</v>
      </c>
      <c r="X205" s="2">
        <f t="shared" si="263"/>
        <v>0</v>
      </c>
      <c r="Y205" s="2">
        <f t="shared" si="264"/>
        <v>0</v>
      </c>
      <c r="Z205" s="2"/>
      <c r="AA205" s="2">
        <v>-1</v>
      </c>
      <c r="AB205" s="2">
        <f t="shared" si="265"/>
        <v>48.109850000000002</v>
      </c>
      <c r="AC205" s="2">
        <f t="shared" si="294"/>
        <v>21.42</v>
      </c>
      <c r="AD205" s="2">
        <f>ROUND((((((ET205*1.25)*1.1))-(((EU205*1.25)*1.1)))+AE205),6)</f>
        <v>4.5650000000000004</v>
      </c>
      <c r="AE205" s="2">
        <f>ROUND((((EU205*1.25)*1.1)),6)</f>
        <v>0.17874999999999999</v>
      </c>
      <c r="AF205" s="2">
        <f>ROUND((((EV205*1.15)*1.1)),6)</f>
        <v>22.124849999999999</v>
      </c>
      <c r="AG205" s="2">
        <f t="shared" si="267"/>
        <v>0</v>
      </c>
      <c r="AH205" s="2">
        <f>(((EW205*1.15)*1.1))</f>
        <v>1.85955</v>
      </c>
      <c r="AI205" s="2">
        <f>(((EX205*1.25)*1.1))</f>
        <v>0</v>
      </c>
      <c r="AJ205" s="2">
        <f t="shared" si="268"/>
        <v>0</v>
      </c>
      <c r="AK205" s="2">
        <v>42.23</v>
      </c>
      <c r="AL205" s="2">
        <v>21.42</v>
      </c>
      <c r="AM205" s="2">
        <v>3.32</v>
      </c>
      <c r="AN205" s="2">
        <v>0.13</v>
      </c>
      <c r="AO205" s="2">
        <v>17.489999999999998</v>
      </c>
      <c r="AP205" s="2">
        <v>0</v>
      </c>
      <c r="AQ205" s="2">
        <v>1.47</v>
      </c>
      <c r="AR205" s="2">
        <v>0</v>
      </c>
      <c r="AS205" s="2">
        <v>0</v>
      </c>
      <c r="AT205" s="2">
        <v>109</v>
      </c>
      <c r="AU205" s="2">
        <v>61</v>
      </c>
      <c r="AV205" s="2">
        <v>1.0669999999999999</v>
      </c>
      <c r="AW205" s="2">
        <v>1</v>
      </c>
      <c r="AX205" s="2"/>
      <c r="AY205" s="2"/>
      <c r="AZ205" s="2">
        <v>1</v>
      </c>
      <c r="BA205" s="2">
        <v>1</v>
      </c>
      <c r="BB205" s="2">
        <v>1</v>
      </c>
      <c r="BC205" s="2">
        <v>1</v>
      </c>
      <c r="BD205" s="2" t="s">
        <v>3</v>
      </c>
      <c r="BE205" s="2" t="s">
        <v>3</v>
      </c>
      <c r="BF205" s="2" t="s">
        <v>3</v>
      </c>
      <c r="BG205" s="2" t="s">
        <v>3</v>
      </c>
      <c r="BH205" s="2">
        <v>0</v>
      </c>
      <c r="BI205" s="2">
        <v>1</v>
      </c>
      <c r="BJ205" s="2" t="s">
        <v>250</v>
      </c>
      <c r="BK205" s="2"/>
      <c r="BL205" s="2"/>
      <c r="BM205" s="2">
        <v>21</v>
      </c>
      <c r="BN205" s="2">
        <v>0</v>
      </c>
      <c r="BO205" s="2" t="s">
        <v>248</v>
      </c>
      <c r="BP205" s="2">
        <v>1</v>
      </c>
      <c r="BQ205" s="2">
        <v>30</v>
      </c>
      <c r="BR205" s="2">
        <v>0</v>
      </c>
      <c r="BS205" s="2">
        <v>1</v>
      </c>
      <c r="BT205" s="2">
        <v>1</v>
      </c>
      <c r="BU205" s="2">
        <v>1</v>
      </c>
      <c r="BV205" s="2">
        <v>1</v>
      </c>
      <c r="BW205" s="2">
        <v>1</v>
      </c>
      <c r="BX205" s="2">
        <v>1</v>
      </c>
      <c r="BY205" s="2" t="s">
        <v>3</v>
      </c>
      <c r="BZ205" s="2">
        <v>109</v>
      </c>
      <c r="CA205" s="2">
        <v>61</v>
      </c>
      <c r="CB205" s="2" t="s">
        <v>3</v>
      </c>
      <c r="CC205" s="2"/>
      <c r="CD205" s="2"/>
      <c r="CE205" s="2">
        <v>30</v>
      </c>
      <c r="CF205" s="2">
        <v>0</v>
      </c>
      <c r="CG205" s="2">
        <v>0</v>
      </c>
      <c r="CH205" s="2"/>
      <c r="CI205" s="2"/>
      <c r="CJ205" s="2"/>
      <c r="CK205" s="2"/>
      <c r="CL205" s="2"/>
      <c r="CM205" s="2">
        <v>0</v>
      </c>
      <c r="CN205" s="2" t="s">
        <v>1044</v>
      </c>
      <c r="CO205" s="2">
        <v>0</v>
      </c>
      <c r="CP205" s="2">
        <f t="shared" si="269"/>
        <v>0</v>
      </c>
      <c r="CQ205" s="2">
        <f t="shared" si="270"/>
        <v>21.42</v>
      </c>
      <c r="CR205" s="2">
        <f>(ROUND((ROUND(((((ET205*1.25)*1.1))*AV205*1),2)*BB205),2)+ROUND((ROUND(((AE205-(((EU205*1.25)*1.1)))*AV205*1),2)*BS205),2))</f>
        <v>4.87</v>
      </c>
      <c r="CS205" s="2">
        <f t="shared" si="271"/>
        <v>0.19</v>
      </c>
      <c r="CT205" s="2">
        <f t="shared" si="272"/>
        <v>23.61</v>
      </c>
      <c r="CU205" s="2">
        <f t="shared" si="273"/>
        <v>0</v>
      </c>
      <c r="CV205" s="2">
        <f t="shared" si="274"/>
        <v>1.98413985</v>
      </c>
      <c r="CW205" s="2">
        <f t="shared" si="275"/>
        <v>0</v>
      </c>
      <c r="CX205" s="2">
        <f t="shared" si="276"/>
        <v>0</v>
      </c>
      <c r="CY205" s="2">
        <f t="shared" si="277"/>
        <v>0</v>
      </c>
      <c r="CZ205" s="2">
        <f t="shared" si="278"/>
        <v>0</v>
      </c>
      <c r="DA205" s="2"/>
      <c r="DB205" s="2">
        <v>105</v>
      </c>
      <c r="DC205" s="2" t="s">
        <v>3</v>
      </c>
      <c r="DD205" s="2" t="s">
        <v>3</v>
      </c>
      <c r="DE205" s="2" t="s">
        <v>25</v>
      </c>
      <c r="DF205" s="2" t="s">
        <v>25</v>
      </c>
      <c r="DG205" s="2" t="s">
        <v>26</v>
      </c>
      <c r="DH205" s="2" t="s">
        <v>3</v>
      </c>
      <c r="DI205" s="2" t="s">
        <v>26</v>
      </c>
      <c r="DJ205" s="2" t="s">
        <v>25</v>
      </c>
      <c r="DK205" s="2" t="s">
        <v>3</v>
      </c>
      <c r="DL205" s="2" t="s">
        <v>3</v>
      </c>
      <c r="DM205" s="2" t="s">
        <v>3</v>
      </c>
      <c r="DN205" s="2">
        <v>0</v>
      </c>
      <c r="DO205" s="2">
        <v>0</v>
      </c>
      <c r="DP205" s="2">
        <v>1</v>
      </c>
      <c r="DQ205" s="2">
        <v>1</v>
      </c>
      <c r="DR205" s="2"/>
      <c r="DS205" s="2"/>
      <c r="DT205" s="2"/>
      <c r="DU205" s="2">
        <v>1013</v>
      </c>
      <c r="DV205" s="2" t="s">
        <v>228</v>
      </c>
      <c r="DW205" s="2" t="s">
        <v>228</v>
      </c>
      <c r="DX205" s="2">
        <v>1</v>
      </c>
      <c r="DY205" s="2"/>
      <c r="DZ205" s="2" t="s">
        <v>3</v>
      </c>
      <c r="EA205" s="2" t="s">
        <v>3</v>
      </c>
      <c r="EB205" s="2" t="s">
        <v>3</v>
      </c>
      <c r="EC205" s="2" t="s">
        <v>3</v>
      </c>
      <c r="ED205" s="2"/>
      <c r="EE205" s="2">
        <v>58807897</v>
      </c>
      <c r="EF205" s="2">
        <v>30</v>
      </c>
      <c r="EG205" s="2" t="s">
        <v>27</v>
      </c>
      <c r="EH205" s="2">
        <v>0</v>
      </c>
      <c r="EI205" s="2" t="s">
        <v>3</v>
      </c>
      <c r="EJ205" s="2">
        <v>1</v>
      </c>
      <c r="EK205" s="2">
        <v>21</v>
      </c>
      <c r="EL205" s="2" t="s">
        <v>28</v>
      </c>
      <c r="EM205" s="2" t="s">
        <v>29</v>
      </c>
      <c r="EN205" s="2"/>
      <c r="EO205" s="2" t="s">
        <v>30</v>
      </c>
      <c r="EP205" s="2"/>
      <c r="EQ205" s="2">
        <v>1024</v>
      </c>
      <c r="ER205" s="2">
        <v>42.23</v>
      </c>
      <c r="ES205" s="2">
        <v>21.42</v>
      </c>
      <c r="ET205" s="2">
        <v>3.32</v>
      </c>
      <c r="EU205" s="2">
        <v>0.13</v>
      </c>
      <c r="EV205" s="2">
        <v>17.489999999999998</v>
      </c>
      <c r="EW205" s="2">
        <v>1.47</v>
      </c>
      <c r="EX205" s="2">
        <v>0</v>
      </c>
      <c r="EY205" s="2">
        <v>0</v>
      </c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>
        <v>0</v>
      </c>
      <c r="FR205" s="2">
        <v>0</v>
      </c>
      <c r="FS205" s="2">
        <v>0</v>
      </c>
      <c r="FT205" s="2"/>
      <c r="FU205" s="2"/>
      <c r="FV205" s="2"/>
      <c r="FW205" s="2"/>
      <c r="FX205" s="2">
        <v>109</v>
      </c>
      <c r="FY205" s="2">
        <v>61</v>
      </c>
      <c r="FZ205" s="2"/>
      <c r="GA205" s="2" t="s">
        <v>3</v>
      </c>
      <c r="GB205" s="2"/>
      <c r="GC205" s="2"/>
      <c r="GD205" s="2">
        <v>1</v>
      </c>
      <c r="GE205" s="2"/>
      <c r="GF205" s="2">
        <v>450006389</v>
      </c>
      <c r="GG205" s="2">
        <v>2</v>
      </c>
      <c r="GH205" s="2">
        <v>1</v>
      </c>
      <c r="GI205" s="2">
        <v>2</v>
      </c>
      <c r="GJ205" s="2">
        <v>0</v>
      </c>
      <c r="GK205" s="2">
        <v>0</v>
      </c>
      <c r="GL205" s="2">
        <f t="shared" si="279"/>
        <v>0</v>
      </c>
      <c r="GM205" s="2">
        <f t="shared" si="280"/>
        <v>0</v>
      </c>
      <c r="GN205" s="2">
        <f t="shared" si="281"/>
        <v>0</v>
      </c>
      <c r="GO205" s="2">
        <f t="shared" si="282"/>
        <v>0</v>
      </c>
      <c r="GP205" s="2">
        <f t="shared" si="283"/>
        <v>0</v>
      </c>
      <c r="GQ205" s="2"/>
      <c r="GR205" s="2">
        <v>0</v>
      </c>
      <c r="GS205" s="2">
        <v>3</v>
      </c>
      <c r="GT205" s="2">
        <v>0</v>
      </c>
      <c r="GU205" s="2" t="s">
        <v>3</v>
      </c>
      <c r="GV205" s="2">
        <f t="shared" si="284"/>
        <v>0</v>
      </c>
      <c r="GW205" s="2">
        <v>1</v>
      </c>
      <c r="GX205" s="2">
        <f t="shared" si="285"/>
        <v>0</v>
      </c>
      <c r="GY205" s="2"/>
      <c r="GZ205" s="2"/>
      <c r="HA205" s="2">
        <v>0</v>
      </c>
      <c r="HB205" s="2">
        <v>0</v>
      </c>
      <c r="HC205" s="2">
        <f t="shared" si="286"/>
        <v>0</v>
      </c>
      <c r="HD205" s="2"/>
      <c r="HE205" s="2" t="s">
        <v>3</v>
      </c>
      <c r="HF205" s="2" t="s">
        <v>3</v>
      </c>
      <c r="HG205" s="2"/>
      <c r="HH205" s="2"/>
      <c r="HI205" s="2"/>
      <c r="HJ205" s="2"/>
      <c r="HK205" s="2"/>
      <c r="HL205" s="2"/>
      <c r="HM205" s="2" t="s">
        <v>3</v>
      </c>
      <c r="HN205" s="2" t="s">
        <v>3</v>
      </c>
      <c r="HO205" s="2" t="s">
        <v>3</v>
      </c>
      <c r="HP205" s="2" t="s">
        <v>3</v>
      </c>
      <c r="HQ205" s="2" t="s">
        <v>3</v>
      </c>
      <c r="HR205" s="2"/>
      <c r="HS205" s="2">
        <v>0</v>
      </c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>
        <v>0</v>
      </c>
      <c r="IL205" s="2"/>
      <c r="IM205" s="2"/>
      <c r="IN205" s="2"/>
      <c r="IO205" s="2"/>
      <c r="IP205" s="2"/>
      <c r="IQ205" s="2"/>
      <c r="IR205" s="2"/>
      <c r="IS205" s="2"/>
      <c r="IT205" s="2"/>
      <c r="IU205" s="2"/>
    </row>
    <row r="206" spans="1:255" x14ac:dyDescent="0.2">
      <c r="A206">
        <v>17</v>
      </c>
      <c r="B206">
        <v>1</v>
      </c>
      <c r="C206">
        <f>ROW(SmtRes!A572)</f>
        <v>572</v>
      </c>
      <c r="D206">
        <f>ROW(EtalonRes!A590)</f>
        <v>590</v>
      </c>
      <c r="E206" t="s">
        <v>3</v>
      </c>
      <c r="F206" t="s">
        <v>248</v>
      </c>
      <c r="G206" t="s">
        <v>249</v>
      </c>
      <c r="H206" t="s">
        <v>228</v>
      </c>
      <c r="I206">
        <v>0</v>
      </c>
      <c r="J206">
        <v>0</v>
      </c>
      <c r="K206">
        <v>0</v>
      </c>
      <c r="O206">
        <f t="shared" si="255"/>
        <v>0</v>
      </c>
      <c r="P206">
        <f t="shared" si="256"/>
        <v>0</v>
      </c>
      <c r="Q206">
        <f>(ROUND((ROUND(((((ET206*1.25)*1.1))*AV206*I206),2)*BB206),2)+ROUND((ROUND(((AE206-(((EU206*1.25)*1.1)))*AV206*I206),2)*BS206),2))</f>
        <v>0</v>
      </c>
      <c r="R206">
        <f t="shared" si="257"/>
        <v>0</v>
      </c>
      <c r="S206">
        <f t="shared" si="258"/>
        <v>0</v>
      </c>
      <c r="T206">
        <f t="shared" si="259"/>
        <v>0</v>
      </c>
      <c r="U206">
        <f t="shared" si="260"/>
        <v>0</v>
      </c>
      <c r="V206">
        <f t="shared" si="261"/>
        <v>0</v>
      </c>
      <c r="W206">
        <f t="shared" si="262"/>
        <v>0</v>
      </c>
      <c r="X206">
        <f t="shared" si="263"/>
        <v>0</v>
      </c>
      <c r="Y206">
        <f t="shared" si="264"/>
        <v>0</v>
      </c>
      <c r="AA206">
        <v>-1</v>
      </c>
      <c r="AB206">
        <f t="shared" si="265"/>
        <v>48.109850000000002</v>
      </c>
      <c r="AC206">
        <f t="shared" si="294"/>
        <v>21.42</v>
      </c>
      <c r="AD206">
        <f>ROUND((((((ET206*1.25)*1.1))-(((EU206*1.25)*1.1)))+AE206),6)</f>
        <v>4.5650000000000004</v>
      </c>
      <c r="AE206">
        <f>ROUND((((EU206*1.25)*1.1)),6)</f>
        <v>0.17874999999999999</v>
      </c>
      <c r="AF206">
        <f>ROUND((((EV206*1.15)*1.1)),6)</f>
        <v>22.124849999999999</v>
      </c>
      <c r="AG206">
        <f t="shared" si="267"/>
        <v>0</v>
      </c>
      <c r="AH206">
        <f>(((EW206*1.15)*1.1))</f>
        <v>1.85955</v>
      </c>
      <c r="AI206">
        <f>(((EX206*1.25)*1.1))</f>
        <v>0</v>
      </c>
      <c r="AJ206">
        <f t="shared" si="268"/>
        <v>0</v>
      </c>
      <c r="AK206">
        <v>42.23</v>
      </c>
      <c r="AL206">
        <v>21.42</v>
      </c>
      <c r="AM206">
        <v>3.32</v>
      </c>
      <c r="AN206">
        <v>0.13</v>
      </c>
      <c r="AO206">
        <v>17.489999999999998</v>
      </c>
      <c r="AP206">
        <v>0</v>
      </c>
      <c r="AQ206">
        <v>1.47</v>
      </c>
      <c r="AR206">
        <v>0</v>
      </c>
      <c r="AS206">
        <v>0</v>
      </c>
      <c r="AT206">
        <v>109</v>
      </c>
      <c r="AU206">
        <v>61</v>
      </c>
      <c r="AV206">
        <v>1.0669999999999999</v>
      </c>
      <c r="AW206">
        <v>1</v>
      </c>
      <c r="AZ206">
        <v>1</v>
      </c>
      <c r="BA206">
        <v>54.99</v>
      </c>
      <c r="BB206">
        <v>12.72</v>
      </c>
      <c r="BC206">
        <v>8.42</v>
      </c>
      <c r="BD206" t="s">
        <v>3</v>
      </c>
      <c r="BE206" t="s">
        <v>3</v>
      </c>
      <c r="BF206" t="s">
        <v>3</v>
      </c>
      <c r="BG206" t="s">
        <v>3</v>
      </c>
      <c r="BH206">
        <v>0</v>
      </c>
      <c r="BI206">
        <v>1</v>
      </c>
      <c r="BJ206" t="s">
        <v>250</v>
      </c>
      <c r="BM206">
        <v>21</v>
      </c>
      <c r="BN206">
        <v>0</v>
      </c>
      <c r="BO206" t="s">
        <v>248</v>
      </c>
      <c r="BP206">
        <v>1</v>
      </c>
      <c r="BQ206">
        <v>30</v>
      </c>
      <c r="BR206">
        <v>0</v>
      </c>
      <c r="BS206">
        <v>54.99</v>
      </c>
      <c r="BT206">
        <v>1</v>
      </c>
      <c r="BU206">
        <v>1</v>
      </c>
      <c r="BV206">
        <v>1</v>
      </c>
      <c r="BW206">
        <v>1</v>
      </c>
      <c r="BX206">
        <v>1</v>
      </c>
      <c r="BY206" t="s">
        <v>3</v>
      </c>
      <c r="BZ206">
        <v>109</v>
      </c>
      <c r="CA206">
        <v>61</v>
      </c>
      <c r="CB206" t="s">
        <v>3</v>
      </c>
      <c r="CE206">
        <v>30</v>
      </c>
      <c r="CF206">
        <v>0</v>
      </c>
      <c r="CG206">
        <v>0</v>
      </c>
      <c r="CM206">
        <v>0</v>
      </c>
      <c r="CN206" t="s">
        <v>1044</v>
      </c>
      <c r="CO206">
        <v>0</v>
      </c>
      <c r="CP206">
        <f t="shared" si="269"/>
        <v>0</v>
      </c>
      <c r="CQ206">
        <f t="shared" si="270"/>
        <v>180.36</v>
      </c>
      <c r="CR206">
        <f>(ROUND((ROUND(((((ET206*1.25)*1.1))*AV206*1),2)*BB206),2)+ROUND((ROUND(((AE206-(((EU206*1.25)*1.1)))*AV206*1),2)*BS206),2))</f>
        <v>61.95</v>
      </c>
      <c r="CS206">
        <f t="shared" si="271"/>
        <v>10.45</v>
      </c>
      <c r="CT206">
        <f t="shared" si="272"/>
        <v>1298.31</v>
      </c>
      <c r="CU206">
        <f t="shared" si="273"/>
        <v>0</v>
      </c>
      <c r="CV206">
        <f t="shared" si="274"/>
        <v>1.98413985</v>
      </c>
      <c r="CW206">
        <f t="shared" si="275"/>
        <v>0</v>
      </c>
      <c r="CX206">
        <f t="shared" si="276"/>
        <v>0</v>
      </c>
      <c r="CY206">
        <f t="shared" si="277"/>
        <v>0</v>
      </c>
      <c r="CZ206">
        <f t="shared" si="278"/>
        <v>0</v>
      </c>
      <c r="DB206">
        <v>107</v>
      </c>
      <c r="DC206" t="s">
        <v>3</v>
      </c>
      <c r="DD206" t="s">
        <v>3</v>
      </c>
      <c r="DE206" t="s">
        <v>25</v>
      </c>
      <c r="DF206" t="s">
        <v>25</v>
      </c>
      <c r="DG206" t="s">
        <v>26</v>
      </c>
      <c r="DH206" t="s">
        <v>3</v>
      </c>
      <c r="DI206" t="s">
        <v>26</v>
      </c>
      <c r="DJ206" t="s">
        <v>25</v>
      </c>
      <c r="DK206" t="s">
        <v>3</v>
      </c>
      <c r="DL206" t="s">
        <v>3</v>
      </c>
      <c r="DM206" t="s">
        <v>3</v>
      </c>
      <c r="DN206">
        <v>0</v>
      </c>
      <c r="DO206">
        <v>0</v>
      </c>
      <c r="DP206">
        <v>1</v>
      </c>
      <c r="DQ206">
        <v>1</v>
      </c>
      <c r="DU206">
        <v>1013</v>
      </c>
      <c r="DV206" t="s">
        <v>228</v>
      </c>
      <c r="DW206" t="s">
        <v>228</v>
      </c>
      <c r="DX206">
        <v>1</v>
      </c>
      <c r="DZ206" t="s">
        <v>3</v>
      </c>
      <c r="EA206" t="s">
        <v>3</v>
      </c>
      <c r="EB206" t="s">
        <v>3</v>
      </c>
      <c r="EC206" t="s">
        <v>3</v>
      </c>
      <c r="EE206">
        <v>58807897</v>
      </c>
      <c r="EF206">
        <v>30</v>
      </c>
      <c r="EG206" t="s">
        <v>27</v>
      </c>
      <c r="EH206">
        <v>0</v>
      </c>
      <c r="EI206" t="s">
        <v>3</v>
      </c>
      <c r="EJ206">
        <v>1</v>
      </c>
      <c r="EK206">
        <v>21</v>
      </c>
      <c r="EL206" t="s">
        <v>28</v>
      </c>
      <c r="EM206" t="s">
        <v>29</v>
      </c>
      <c r="EO206" t="s">
        <v>30</v>
      </c>
      <c r="EQ206">
        <v>1024</v>
      </c>
      <c r="ER206">
        <v>42.23</v>
      </c>
      <c r="ES206">
        <v>21.42</v>
      </c>
      <c r="ET206">
        <v>3.32</v>
      </c>
      <c r="EU206">
        <v>0.13</v>
      </c>
      <c r="EV206">
        <v>17.489999999999998</v>
      </c>
      <c r="EW206">
        <v>1.47</v>
      </c>
      <c r="EX206">
        <v>0</v>
      </c>
      <c r="EY206">
        <v>0</v>
      </c>
      <c r="FQ206">
        <v>0</v>
      </c>
      <c r="FR206">
        <v>0</v>
      </c>
      <c r="FS206">
        <v>0</v>
      </c>
      <c r="FX206">
        <v>109</v>
      </c>
      <c r="FY206">
        <v>61</v>
      </c>
      <c r="GA206" t="s">
        <v>3</v>
      </c>
      <c r="GD206">
        <v>1</v>
      </c>
      <c r="GF206">
        <v>450006389</v>
      </c>
      <c r="GG206">
        <v>2</v>
      </c>
      <c r="GH206">
        <v>1</v>
      </c>
      <c r="GI206">
        <v>2</v>
      </c>
      <c r="GJ206">
        <v>0</v>
      </c>
      <c r="GK206">
        <v>0</v>
      </c>
      <c r="GL206">
        <f t="shared" si="279"/>
        <v>0</v>
      </c>
      <c r="GM206">
        <f t="shared" si="280"/>
        <v>0</v>
      </c>
      <c r="GN206">
        <f t="shared" si="281"/>
        <v>0</v>
      </c>
      <c r="GO206">
        <f t="shared" si="282"/>
        <v>0</v>
      </c>
      <c r="GP206">
        <f t="shared" si="283"/>
        <v>0</v>
      </c>
      <c r="GR206">
        <v>0</v>
      </c>
      <c r="GS206">
        <v>3</v>
      </c>
      <c r="GT206">
        <v>0</v>
      </c>
      <c r="GU206" t="s">
        <v>3</v>
      </c>
      <c r="GV206">
        <f t="shared" si="284"/>
        <v>0</v>
      </c>
      <c r="GW206">
        <v>1</v>
      </c>
      <c r="GX206">
        <f t="shared" si="285"/>
        <v>0</v>
      </c>
      <c r="HA206">
        <v>0</v>
      </c>
      <c r="HB206">
        <v>0</v>
      </c>
      <c r="HC206">
        <f t="shared" si="286"/>
        <v>0</v>
      </c>
      <c r="HE206" t="s">
        <v>3</v>
      </c>
      <c r="HF206" t="s">
        <v>3</v>
      </c>
      <c r="HM206" t="s">
        <v>3</v>
      </c>
      <c r="HN206" t="s">
        <v>3</v>
      </c>
      <c r="HO206" t="s">
        <v>3</v>
      </c>
      <c r="HP206" t="s">
        <v>3</v>
      </c>
      <c r="HQ206" t="s">
        <v>3</v>
      </c>
      <c r="HS206">
        <v>0</v>
      </c>
      <c r="IK206">
        <v>0</v>
      </c>
    </row>
    <row r="207" spans="1:255" x14ac:dyDescent="0.2">
      <c r="A207" s="2">
        <v>18</v>
      </c>
      <c r="B207" s="2">
        <v>1</v>
      </c>
      <c r="C207" s="2">
        <v>564</v>
      </c>
      <c r="D207" s="2"/>
      <c r="E207" s="2" t="s">
        <v>3</v>
      </c>
      <c r="F207" s="2" t="s">
        <v>279</v>
      </c>
      <c r="G207" s="2" t="s">
        <v>280</v>
      </c>
      <c r="H207" s="2" t="s">
        <v>39</v>
      </c>
      <c r="I207" s="2">
        <f>I205*J207</f>
        <v>0</v>
      </c>
      <c r="J207" s="2">
        <v>1</v>
      </c>
      <c r="K207" s="2">
        <v>1</v>
      </c>
      <c r="L207" s="2"/>
      <c r="M207" s="2"/>
      <c r="N207" s="2"/>
      <c r="O207" s="2">
        <f t="shared" si="255"/>
        <v>0</v>
      </c>
      <c r="P207" s="2">
        <f t="shared" si="256"/>
        <v>0</v>
      </c>
      <c r="Q207" s="2">
        <f>(ROUND((ROUND(((ET207)*AV207*I207),2)*BB207),2)+ROUND((ROUND(((AE207-(EU207))*AV207*I207),2)*BS207),2))</f>
        <v>0</v>
      </c>
      <c r="R207" s="2">
        <f t="shared" si="257"/>
        <v>0</v>
      </c>
      <c r="S207" s="2">
        <f t="shared" si="258"/>
        <v>0</v>
      </c>
      <c r="T207" s="2">
        <f t="shared" si="259"/>
        <v>0</v>
      </c>
      <c r="U207" s="2">
        <f t="shared" si="260"/>
        <v>0</v>
      </c>
      <c r="V207" s="2">
        <f t="shared" si="261"/>
        <v>0</v>
      </c>
      <c r="W207" s="2">
        <f t="shared" si="262"/>
        <v>0</v>
      </c>
      <c r="X207" s="2">
        <f t="shared" si="263"/>
        <v>0</v>
      </c>
      <c r="Y207" s="2">
        <f t="shared" si="264"/>
        <v>0</v>
      </c>
      <c r="Z207" s="2"/>
      <c r="AA207" s="2">
        <v>-1</v>
      </c>
      <c r="AB207" s="2">
        <f t="shared" si="265"/>
        <v>443.16</v>
      </c>
      <c r="AC207" s="2">
        <f t="shared" si="294"/>
        <v>443.16</v>
      </c>
      <c r="AD207" s="2">
        <f>ROUND((((ET207)-(EU207))+AE207),6)</f>
        <v>0</v>
      </c>
      <c r="AE207" s="2">
        <f>ROUND((EU207),6)</f>
        <v>0</v>
      </c>
      <c r="AF207" s="2">
        <f>ROUND((EV207),6)</f>
        <v>0</v>
      </c>
      <c r="AG207" s="2">
        <f t="shared" si="267"/>
        <v>0</v>
      </c>
      <c r="AH207" s="2">
        <f>(EW207)</f>
        <v>0</v>
      </c>
      <c r="AI207" s="2">
        <f>(EX207)</f>
        <v>0</v>
      </c>
      <c r="AJ207" s="2">
        <f t="shared" si="268"/>
        <v>0</v>
      </c>
      <c r="AK207" s="2">
        <v>443.16</v>
      </c>
      <c r="AL207" s="2">
        <v>443.16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109</v>
      </c>
      <c r="AU207" s="2">
        <v>61</v>
      </c>
      <c r="AV207" s="2">
        <v>1</v>
      </c>
      <c r="AW207" s="2">
        <v>1</v>
      </c>
      <c r="AX207" s="2"/>
      <c r="AY207" s="2"/>
      <c r="AZ207" s="2">
        <v>1</v>
      </c>
      <c r="BA207" s="2">
        <v>1</v>
      </c>
      <c r="BB207" s="2">
        <v>1</v>
      </c>
      <c r="BC207" s="2">
        <v>1</v>
      </c>
      <c r="BD207" s="2" t="s">
        <v>3</v>
      </c>
      <c r="BE207" s="2" t="s">
        <v>3</v>
      </c>
      <c r="BF207" s="2" t="s">
        <v>3</v>
      </c>
      <c r="BG207" s="2" t="s">
        <v>3</v>
      </c>
      <c r="BH207" s="2">
        <v>3</v>
      </c>
      <c r="BI207" s="2">
        <v>1</v>
      </c>
      <c r="BJ207" s="2" t="s">
        <v>281</v>
      </c>
      <c r="BK207" s="2"/>
      <c r="BL207" s="2"/>
      <c r="BM207" s="2">
        <v>21</v>
      </c>
      <c r="BN207" s="2">
        <v>0</v>
      </c>
      <c r="BO207" s="2" t="s">
        <v>3</v>
      </c>
      <c r="BP207" s="2">
        <v>0</v>
      </c>
      <c r="BQ207" s="2">
        <v>30</v>
      </c>
      <c r="BR207" s="2">
        <v>0</v>
      </c>
      <c r="BS207" s="2">
        <v>1</v>
      </c>
      <c r="BT207" s="2">
        <v>1</v>
      </c>
      <c r="BU207" s="2">
        <v>1</v>
      </c>
      <c r="BV207" s="2">
        <v>1</v>
      </c>
      <c r="BW207" s="2">
        <v>1</v>
      </c>
      <c r="BX207" s="2">
        <v>1</v>
      </c>
      <c r="BY207" s="2" t="s">
        <v>3</v>
      </c>
      <c r="BZ207" s="2">
        <v>109</v>
      </c>
      <c r="CA207" s="2">
        <v>61</v>
      </c>
      <c r="CB207" s="2" t="s">
        <v>3</v>
      </c>
      <c r="CC207" s="2"/>
      <c r="CD207" s="2"/>
      <c r="CE207" s="2">
        <v>30</v>
      </c>
      <c r="CF207" s="2">
        <v>0</v>
      </c>
      <c r="CG207" s="2">
        <v>0</v>
      </c>
      <c r="CH207" s="2"/>
      <c r="CI207" s="2"/>
      <c r="CJ207" s="2"/>
      <c r="CK207" s="2"/>
      <c r="CL207" s="2"/>
      <c r="CM207" s="2">
        <v>0</v>
      </c>
      <c r="CN207" s="2" t="s">
        <v>3</v>
      </c>
      <c r="CO207" s="2">
        <v>0</v>
      </c>
      <c r="CP207" s="2">
        <f t="shared" si="269"/>
        <v>0</v>
      </c>
      <c r="CQ207" s="2">
        <f t="shared" si="270"/>
        <v>443.16</v>
      </c>
      <c r="CR207" s="2">
        <f>(ROUND((ROUND(((ET207)*AV207*1),2)*BB207),2)+ROUND((ROUND(((AE207-(EU207))*AV207*1),2)*BS207),2))</f>
        <v>0</v>
      </c>
      <c r="CS207" s="2">
        <f t="shared" si="271"/>
        <v>0</v>
      </c>
      <c r="CT207" s="2">
        <f t="shared" si="272"/>
        <v>0</v>
      </c>
      <c r="CU207" s="2">
        <f t="shared" si="273"/>
        <v>0</v>
      </c>
      <c r="CV207" s="2">
        <f t="shared" si="274"/>
        <v>0</v>
      </c>
      <c r="CW207" s="2">
        <f t="shared" si="275"/>
        <v>0</v>
      </c>
      <c r="CX207" s="2">
        <f t="shared" si="276"/>
        <v>0</v>
      </c>
      <c r="CY207" s="2">
        <f t="shared" si="277"/>
        <v>0</v>
      </c>
      <c r="CZ207" s="2">
        <f t="shared" si="278"/>
        <v>0</v>
      </c>
      <c r="DA207" s="2"/>
      <c r="DB207" s="2"/>
      <c r="DC207" s="2" t="s">
        <v>3</v>
      </c>
      <c r="DD207" s="2" t="s">
        <v>3</v>
      </c>
      <c r="DE207" s="2" t="s">
        <v>3</v>
      </c>
      <c r="DF207" s="2" t="s">
        <v>3</v>
      </c>
      <c r="DG207" s="2" t="s">
        <v>3</v>
      </c>
      <c r="DH207" s="2" t="s">
        <v>3</v>
      </c>
      <c r="DI207" s="2" t="s">
        <v>3</v>
      </c>
      <c r="DJ207" s="2" t="s">
        <v>3</v>
      </c>
      <c r="DK207" s="2" t="s">
        <v>3</v>
      </c>
      <c r="DL207" s="2" t="s">
        <v>3</v>
      </c>
      <c r="DM207" s="2" t="s">
        <v>3</v>
      </c>
      <c r="DN207" s="2">
        <v>0</v>
      </c>
      <c r="DO207" s="2">
        <v>0</v>
      </c>
      <c r="DP207" s="2">
        <v>1</v>
      </c>
      <c r="DQ207" s="2">
        <v>1</v>
      </c>
      <c r="DR207" s="2"/>
      <c r="DS207" s="2"/>
      <c r="DT207" s="2"/>
      <c r="DU207" s="2">
        <v>1010</v>
      </c>
      <c r="DV207" s="2" t="s">
        <v>39</v>
      </c>
      <c r="DW207" s="2" t="s">
        <v>39</v>
      </c>
      <c r="DX207" s="2">
        <v>1</v>
      </c>
      <c r="DY207" s="2"/>
      <c r="DZ207" s="2" t="s">
        <v>3</v>
      </c>
      <c r="EA207" s="2" t="s">
        <v>3</v>
      </c>
      <c r="EB207" s="2" t="s">
        <v>3</v>
      </c>
      <c r="EC207" s="2" t="s">
        <v>3</v>
      </c>
      <c r="ED207" s="2"/>
      <c r="EE207" s="2">
        <v>58807897</v>
      </c>
      <c r="EF207" s="2">
        <v>30</v>
      </c>
      <c r="EG207" s="2" t="s">
        <v>27</v>
      </c>
      <c r="EH207" s="2">
        <v>0</v>
      </c>
      <c r="EI207" s="2" t="s">
        <v>3</v>
      </c>
      <c r="EJ207" s="2">
        <v>1</v>
      </c>
      <c r="EK207" s="2">
        <v>21</v>
      </c>
      <c r="EL207" s="2" t="s">
        <v>28</v>
      </c>
      <c r="EM207" s="2" t="s">
        <v>29</v>
      </c>
      <c r="EN207" s="2"/>
      <c r="EO207" s="2" t="s">
        <v>3</v>
      </c>
      <c r="EP207" s="2"/>
      <c r="EQ207" s="2">
        <v>1024</v>
      </c>
      <c r="ER207" s="2">
        <v>443.16</v>
      </c>
      <c r="ES207" s="2">
        <v>443.16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>
        <v>0</v>
      </c>
      <c r="FR207" s="2">
        <v>0</v>
      </c>
      <c r="FS207" s="2">
        <v>0</v>
      </c>
      <c r="FT207" s="2"/>
      <c r="FU207" s="2"/>
      <c r="FV207" s="2"/>
      <c r="FW207" s="2"/>
      <c r="FX207" s="2">
        <v>109</v>
      </c>
      <c r="FY207" s="2">
        <v>61</v>
      </c>
      <c r="FZ207" s="2"/>
      <c r="GA207" s="2" t="s">
        <v>3</v>
      </c>
      <c r="GB207" s="2"/>
      <c r="GC207" s="2"/>
      <c r="GD207" s="2">
        <v>1</v>
      </c>
      <c r="GE207" s="2"/>
      <c r="GF207" s="2">
        <v>-230984514</v>
      </c>
      <c r="GG207" s="2">
        <v>2</v>
      </c>
      <c r="GH207" s="2">
        <v>1</v>
      </c>
      <c r="GI207" s="2">
        <v>-2</v>
      </c>
      <c r="GJ207" s="2">
        <v>0</v>
      </c>
      <c r="GK207" s="2">
        <v>0</v>
      </c>
      <c r="GL207" s="2">
        <f t="shared" si="279"/>
        <v>0</v>
      </c>
      <c r="GM207" s="2">
        <f t="shared" si="280"/>
        <v>0</v>
      </c>
      <c r="GN207" s="2">
        <f t="shared" si="281"/>
        <v>0</v>
      </c>
      <c r="GO207" s="2">
        <f t="shared" si="282"/>
        <v>0</v>
      </c>
      <c r="GP207" s="2">
        <f t="shared" si="283"/>
        <v>0</v>
      </c>
      <c r="GQ207" s="2"/>
      <c r="GR207" s="2">
        <v>0</v>
      </c>
      <c r="GS207" s="2">
        <v>3</v>
      </c>
      <c r="GT207" s="2">
        <v>0</v>
      </c>
      <c r="GU207" s="2" t="s">
        <v>3</v>
      </c>
      <c r="GV207" s="2">
        <f t="shared" si="284"/>
        <v>0</v>
      </c>
      <c r="GW207" s="2">
        <v>1</v>
      </c>
      <c r="GX207" s="2">
        <f t="shared" si="285"/>
        <v>0</v>
      </c>
      <c r="GY207" s="2"/>
      <c r="GZ207" s="2"/>
      <c r="HA207" s="2">
        <v>0</v>
      </c>
      <c r="HB207" s="2">
        <v>0</v>
      </c>
      <c r="HC207" s="2">
        <f t="shared" si="286"/>
        <v>0</v>
      </c>
      <c r="HD207" s="2"/>
      <c r="HE207" s="2" t="s">
        <v>3</v>
      </c>
      <c r="HF207" s="2" t="s">
        <v>3</v>
      </c>
      <c r="HG207" s="2"/>
      <c r="HH207" s="2"/>
      <c r="HI207" s="2"/>
      <c r="HJ207" s="2"/>
      <c r="HK207" s="2"/>
      <c r="HL207" s="2"/>
      <c r="HM207" s="2" t="s">
        <v>3</v>
      </c>
      <c r="HN207" s="2" t="s">
        <v>3</v>
      </c>
      <c r="HO207" s="2" t="s">
        <v>3</v>
      </c>
      <c r="HP207" s="2" t="s">
        <v>3</v>
      </c>
      <c r="HQ207" s="2" t="s">
        <v>3</v>
      </c>
      <c r="HR207" s="2"/>
      <c r="HS207" s="2">
        <v>0</v>
      </c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>
        <v>0</v>
      </c>
      <c r="IL207" s="2"/>
      <c r="IM207" s="2"/>
      <c r="IN207" s="2"/>
      <c r="IO207" s="2"/>
      <c r="IP207" s="2"/>
      <c r="IQ207" s="2"/>
      <c r="IR207" s="2"/>
      <c r="IS207" s="2"/>
      <c r="IT207" s="2"/>
      <c r="IU207" s="2"/>
    </row>
    <row r="208" spans="1:255" x14ac:dyDescent="0.2">
      <c r="A208">
        <v>18</v>
      </c>
      <c r="B208">
        <v>1</v>
      </c>
      <c r="C208">
        <v>571</v>
      </c>
      <c r="E208" t="s">
        <v>3</v>
      </c>
      <c r="F208" t="s">
        <v>279</v>
      </c>
      <c r="G208" t="s">
        <v>280</v>
      </c>
      <c r="H208" t="s">
        <v>39</v>
      </c>
      <c r="I208">
        <f>I206*J208</f>
        <v>0</v>
      </c>
      <c r="J208">
        <v>1</v>
      </c>
      <c r="K208">
        <v>1</v>
      </c>
      <c r="O208">
        <f t="shared" si="255"/>
        <v>0</v>
      </c>
      <c r="P208">
        <f t="shared" si="256"/>
        <v>0</v>
      </c>
      <c r="Q208">
        <f>(ROUND((ROUND(((ET208)*AV208*I208),2)*BB208),2)+ROUND((ROUND(((AE208-(EU208))*AV208*I208),2)*BS208),2))</f>
        <v>0</v>
      </c>
      <c r="R208">
        <f t="shared" si="257"/>
        <v>0</v>
      </c>
      <c r="S208">
        <f t="shared" si="258"/>
        <v>0</v>
      </c>
      <c r="T208">
        <f t="shared" si="259"/>
        <v>0</v>
      </c>
      <c r="U208">
        <f t="shared" si="260"/>
        <v>0</v>
      </c>
      <c r="V208">
        <f t="shared" si="261"/>
        <v>0</v>
      </c>
      <c r="W208">
        <f t="shared" si="262"/>
        <v>0</v>
      </c>
      <c r="X208">
        <f t="shared" si="263"/>
        <v>0</v>
      </c>
      <c r="Y208">
        <f t="shared" si="264"/>
        <v>0</v>
      </c>
      <c r="AA208">
        <v>-1</v>
      </c>
      <c r="AB208">
        <f t="shared" si="265"/>
        <v>443.16</v>
      </c>
      <c r="AC208">
        <f t="shared" si="294"/>
        <v>443.16</v>
      </c>
      <c r="AD208">
        <f>ROUND((((ET208)-(EU208))+AE208),6)</f>
        <v>0</v>
      </c>
      <c r="AE208">
        <f>ROUND((EU208),6)</f>
        <v>0</v>
      </c>
      <c r="AF208">
        <f>ROUND((EV208),6)</f>
        <v>0</v>
      </c>
      <c r="AG208">
        <f t="shared" si="267"/>
        <v>0</v>
      </c>
      <c r="AH208">
        <f>(EW208)</f>
        <v>0</v>
      </c>
      <c r="AI208">
        <f>(EX208)</f>
        <v>0</v>
      </c>
      <c r="AJ208">
        <f t="shared" si="268"/>
        <v>0</v>
      </c>
      <c r="AK208">
        <v>443.16</v>
      </c>
      <c r="AL208">
        <v>443.16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109</v>
      </c>
      <c r="AU208">
        <v>61</v>
      </c>
      <c r="AV208">
        <v>1</v>
      </c>
      <c r="AW208">
        <v>1</v>
      </c>
      <c r="AZ208">
        <v>1</v>
      </c>
      <c r="BA208">
        <v>1</v>
      </c>
      <c r="BB208">
        <v>1</v>
      </c>
      <c r="BC208">
        <v>2.84</v>
      </c>
      <c r="BD208" t="s">
        <v>3</v>
      </c>
      <c r="BE208" t="s">
        <v>3</v>
      </c>
      <c r="BF208" t="s">
        <v>3</v>
      </c>
      <c r="BG208" t="s">
        <v>3</v>
      </c>
      <c r="BH208">
        <v>3</v>
      </c>
      <c r="BI208">
        <v>1</v>
      </c>
      <c r="BJ208" t="s">
        <v>281</v>
      </c>
      <c r="BM208">
        <v>21</v>
      </c>
      <c r="BN208">
        <v>0</v>
      </c>
      <c r="BO208" t="s">
        <v>279</v>
      </c>
      <c r="BP208">
        <v>1</v>
      </c>
      <c r="BQ208">
        <v>30</v>
      </c>
      <c r="BR208">
        <v>0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 t="s">
        <v>3</v>
      </c>
      <c r="BZ208">
        <v>109</v>
      </c>
      <c r="CA208">
        <v>61</v>
      </c>
      <c r="CB208" t="s">
        <v>3</v>
      </c>
      <c r="CE208">
        <v>30</v>
      </c>
      <c r="CF208">
        <v>0</v>
      </c>
      <c r="CG208">
        <v>0</v>
      </c>
      <c r="CM208">
        <v>0</v>
      </c>
      <c r="CN208" t="s">
        <v>3</v>
      </c>
      <c r="CO208">
        <v>0</v>
      </c>
      <c r="CP208">
        <f t="shared" si="269"/>
        <v>0</v>
      </c>
      <c r="CQ208">
        <f t="shared" si="270"/>
        <v>1258.57</v>
      </c>
      <c r="CR208">
        <f>(ROUND((ROUND(((ET208)*AV208*1),2)*BB208),2)+ROUND((ROUND(((AE208-(EU208))*AV208*1),2)*BS208),2))</f>
        <v>0</v>
      </c>
      <c r="CS208">
        <f t="shared" si="271"/>
        <v>0</v>
      </c>
      <c r="CT208">
        <f t="shared" si="272"/>
        <v>0</v>
      </c>
      <c r="CU208">
        <f t="shared" si="273"/>
        <v>0</v>
      </c>
      <c r="CV208">
        <f t="shared" si="274"/>
        <v>0</v>
      </c>
      <c r="CW208">
        <f t="shared" si="275"/>
        <v>0</v>
      </c>
      <c r="CX208">
        <f t="shared" si="276"/>
        <v>0</v>
      </c>
      <c r="CY208">
        <f t="shared" si="277"/>
        <v>0</v>
      </c>
      <c r="CZ208">
        <f t="shared" si="278"/>
        <v>0</v>
      </c>
      <c r="DC208" t="s">
        <v>3</v>
      </c>
      <c r="DD208" t="s">
        <v>3</v>
      </c>
      <c r="DE208" t="s">
        <v>3</v>
      </c>
      <c r="DF208" t="s">
        <v>3</v>
      </c>
      <c r="DG208" t="s">
        <v>3</v>
      </c>
      <c r="DH208" t="s">
        <v>3</v>
      </c>
      <c r="DI208" t="s">
        <v>3</v>
      </c>
      <c r="DJ208" t="s">
        <v>3</v>
      </c>
      <c r="DK208" t="s">
        <v>3</v>
      </c>
      <c r="DL208" t="s">
        <v>3</v>
      </c>
      <c r="DM208" t="s">
        <v>3</v>
      </c>
      <c r="DN208">
        <v>0</v>
      </c>
      <c r="DO208">
        <v>0</v>
      </c>
      <c r="DP208">
        <v>1</v>
      </c>
      <c r="DQ208">
        <v>1</v>
      </c>
      <c r="DU208">
        <v>1010</v>
      </c>
      <c r="DV208" t="s">
        <v>39</v>
      </c>
      <c r="DW208" t="s">
        <v>39</v>
      </c>
      <c r="DX208">
        <v>1</v>
      </c>
      <c r="DZ208" t="s">
        <v>3</v>
      </c>
      <c r="EA208" t="s">
        <v>3</v>
      </c>
      <c r="EB208" t="s">
        <v>3</v>
      </c>
      <c r="EC208" t="s">
        <v>3</v>
      </c>
      <c r="EE208">
        <v>58807897</v>
      </c>
      <c r="EF208">
        <v>30</v>
      </c>
      <c r="EG208" t="s">
        <v>27</v>
      </c>
      <c r="EH208">
        <v>0</v>
      </c>
      <c r="EI208" t="s">
        <v>3</v>
      </c>
      <c r="EJ208">
        <v>1</v>
      </c>
      <c r="EK208">
        <v>21</v>
      </c>
      <c r="EL208" t="s">
        <v>28</v>
      </c>
      <c r="EM208" t="s">
        <v>29</v>
      </c>
      <c r="EO208" t="s">
        <v>3</v>
      </c>
      <c r="EQ208">
        <v>1024</v>
      </c>
      <c r="ER208">
        <v>443.16</v>
      </c>
      <c r="ES208">
        <v>443.16</v>
      </c>
      <c r="ET208">
        <v>0</v>
      </c>
      <c r="EU208">
        <v>0</v>
      </c>
      <c r="EV208">
        <v>0</v>
      </c>
      <c r="EW208">
        <v>0</v>
      </c>
      <c r="EX208">
        <v>0</v>
      </c>
      <c r="FQ208">
        <v>0</v>
      </c>
      <c r="FR208">
        <v>0</v>
      </c>
      <c r="FS208">
        <v>0</v>
      </c>
      <c r="FX208">
        <v>109</v>
      </c>
      <c r="FY208">
        <v>61</v>
      </c>
      <c r="GA208" t="s">
        <v>3</v>
      </c>
      <c r="GD208">
        <v>1</v>
      </c>
      <c r="GF208">
        <v>-230984514</v>
      </c>
      <c r="GG208">
        <v>2</v>
      </c>
      <c r="GH208">
        <v>1</v>
      </c>
      <c r="GI208">
        <v>2</v>
      </c>
      <c r="GJ208">
        <v>0</v>
      </c>
      <c r="GK208">
        <v>0</v>
      </c>
      <c r="GL208">
        <f t="shared" si="279"/>
        <v>0</v>
      </c>
      <c r="GM208">
        <f t="shared" si="280"/>
        <v>0</v>
      </c>
      <c r="GN208">
        <f t="shared" si="281"/>
        <v>0</v>
      </c>
      <c r="GO208">
        <f t="shared" si="282"/>
        <v>0</v>
      </c>
      <c r="GP208">
        <f t="shared" si="283"/>
        <v>0</v>
      </c>
      <c r="GR208">
        <v>0</v>
      </c>
      <c r="GS208">
        <v>3</v>
      </c>
      <c r="GT208">
        <v>0</v>
      </c>
      <c r="GU208" t="s">
        <v>3</v>
      </c>
      <c r="GV208">
        <f t="shared" si="284"/>
        <v>0</v>
      </c>
      <c r="GW208">
        <v>1</v>
      </c>
      <c r="GX208">
        <f t="shared" si="285"/>
        <v>0</v>
      </c>
      <c r="HA208">
        <v>0</v>
      </c>
      <c r="HB208">
        <v>0</v>
      </c>
      <c r="HC208">
        <f t="shared" si="286"/>
        <v>0</v>
      </c>
      <c r="HE208" t="s">
        <v>3</v>
      </c>
      <c r="HF208" t="s">
        <v>3</v>
      </c>
      <c r="HM208" t="s">
        <v>3</v>
      </c>
      <c r="HN208" t="s">
        <v>3</v>
      </c>
      <c r="HO208" t="s">
        <v>3</v>
      </c>
      <c r="HP208" t="s">
        <v>3</v>
      </c>
      <c r="HQ208" t="s">
        <v>3</v>
      </c>
      <c r="HS208">
        <v>0</v>
      </c>
      <c r="IK208">
        <v>0</v>
      </c>
    </row>
    <row r="209" spans="1:255" x14ac:dyDescent="0.2">
      <c r="A209" s="2">
        <v>17</v>
      </c>
      <c r="B209" s="2">
        <v>1</v>
      </c>
      <c r="C209" s="2">
        <f>ROW(SmtRes!A580)</f>
        <v>580</v>
      </c>
      <c r="D209" s="2">
        <f>ROW(EtalonRes!A598)</f>
        <v>598</v>
      </c>
      <c r="E209" s="2" t="s">
        <v>282</v>
      </c>
      <c r="F209" s="2" t="s">
        <v>283</v>
      </c>
      <c r="G209" s="2" t="s">
        <v>284</v>
      </c>
      <c r="H209" s="2" t="s">
        <v>285</v>
      </c>
      <c r="I209" s="2">
        <f>ROUND(ROUND(1*7,4),9)</f>
        <v>7</v>
      </c>
      <c r="J209" s="2">
        <v>0</v>
      </c>
      <c r="K209" s="2">
        <f>ROUND(ROUND(1*7,4),9)</f>
        <v>7</v>
      </c>
      <c r="L209" s="2"/>
      <c r="M209" s="2"/>
      <c r="N209" s="2"/>
      <c r="O209" s="2">
        <f t="shared" ref="O209:O240" si="297">ROUND(CP209,2)</f>
        <v>224.06</v>
      </c>
      <c r="P209" s="2">
        <f t="shared" ref="P209:P240" si="298">ROUND((ROUND((AC209*AW209*I209),2)*BC209),2)</f>
        <v>180.11</v>
      </c>
      <c r="Q209" s="2">
        <f>(ROUND((ROUND(((((ET209*1.25)*1.1))*AV209*I209),2)*BB209),2)+ROUND((ROUND(((AE209-(((EU209*1.25)*1.1)))*AV209*I209),2)*BS209),2))</f>
        <v>8.52</v>
      </c>
      <c r="R209" s="2">
        <f t="shared" ref="R209:R240" si="299">ROUND((ROUND((AE209*AV209*I209),2)*BS209),2)</f>
        <v>1.34</v>
      </c>
      <c r="S209" s="2">
        <f t="shared" ref="S209:S240" si="300">ROUND((ROUND((AF209*AV209*I209),2)*BA209),2)</f>
        <v>35.43</v>
      </c>
      <c r="T209" s="2">
        <f t="shared" ref="T209:T240" si="301">ROUND(CU209*I209,2)</f>
        <v>0</v>
      </c>
      <c r="U209" s="2">
        <f t="shared" ref="U209:U240" si="302">CV209*I209</f>
        <v>2.8344854999999995</v>
      </c>
      <c r="V209" s="2">
        <f t="shared" ref="V209:V240" si="303">CW209*I209</f>
        <v>0</v>
      </c>
      <c r="W209" s="2">
        <f t="shared" ref="W209:W240" si="304">ROUND(CX209*I209,2)</f>
        <v>0</v>
      </c>
      <c r="X209" s="2">
        <f t="shared" ref="X209:X240" si="305">ROUND(CY209,2)</f>
        <v>40.08</v>
      </c>
      <c r="Y209" s="2">
        <f t="shared" ref="Y209:Y240" si="306">ROUND(CZ209,2)</f>
        <v>22.43</v>
      </c>
      <c r="Z209" s="2"/>
      <c r="AA209" s="2">
        <v>59204062</v>
      </c>
      <c r="AB209" s="2">
        <f t="shared" ref="AB209:AB240" si="307">ROUND((AC209+AD209+AF209),6)</f>
        <v>31.614999999999998</v>
      </c>
      <c r="AC209" s="2">
        <f t="shared" si="294"/>
        <v>25.73</v>
      </c>
      <c r="AD209" s="2">
        <f>ROUND((((((ET209*1.25)*1.1))-(((EU209*1.25)*1.1)))+AE209),6)</f>
        <v>1.1412500000000001</v>
      </c>
      <c r="AE209" s="2">
        <f>ROUND((((EU209*1.25)*1.1)),6)</f>
        <v>0.17874999999999999</v>
      </c>
      <c r="AF209" s="2">
        <f>ROUND((((EV209*1.15)*1.1)),6)</f>
        <v>4.7437500000000004</v>
      </c>
      <c r="AG209" s="2">
        <f t="shared" ref="AG209:AG240" si="308">ROUND((AP209),6)</f>
        <v>0</v>
      </c>
      <c r="AH209" s="2">
        <f>(((EW209*1.15)*1.1))</f>
        <v>0.3795</v>
      </c>
      <c r="AI209" s="2">
        <f>(((EX209*1.25)*1.1))</f>
        <v>0</v>
      </c>
      <c r="AJ209" s="2">
        <f t="shared" ref="AJ209:AJ240" si="309">(AS209)</f>
        <v>0</v>
      </c>
      <c r="AK209" s="2">
        <v>30.31</v>
      </c>
      <c r="AL209" s="2">
        <v>25.73</v>
      </c>
      <c r="AM209" s="2">
        <v>0.83</v>
      </c>
      <c r="AN209" s="2">
        <v>0.13</v>
      </c>
      <c r="AO209" s="2">
        <v>3.75</v>
      </c>
      <c r="AP209" s="2">
        <v>0</v>
      </c>
      <c r="AQ209" s="2">
        <v>0.3</v>
      </c>
      <c r="AR209" s="2">
        <v>0</v>
      </c>
      <c r="AS209" s="2">
        <v>0</v>
      </c>
      <c r="AT209" s="2">
        <v>109</v>
      </c>
      <c r="AU209" s="2">
        <v>61</v>
      </c>
      <c r="AV209" s="2">
        <v>1.0669999999999999</v>
      </c>
      <c r="AW209" s="2">
        <v>1</v>
      </c>
      <c r="AX209" s="2"/>
      <c r="AY209" s="2"/>
      <c r="AZ209" s="2">
        <v>1</v>
      </c>
      <c r="BA209" s="2">
        <v>1</v>
      </c>
      <c r="BB209" s="2">
        <v>1</v>
      </c>
      <c r="BC209" s="2">
        <v>1</v>
      </c>
      <c r="BD209" s="2" t="s">
        <v>3</v>
      </c>
      <c r="BE209" s="2" t="s">
        <v>3</v>
      </c>
      <c r="BF209" s="2" t="s">
        <v>3</v>
      </c>
      <c r="BG209" s="2" t="s">
        <v>3</v>
      </c>
      <c r="BH209" s="2">
        <v>0</v>
      </c>
      <c r="BI209" s="2">
        <v>1</v>
      </c>
      <c r="BJ209" s="2" t="s">
        <v>286</v>
      </c>
      <c r="BK209" s="2"/>
      <c r="BL209" s="2"/>
      <c r="BM209" s="2">
        <v>21</v>
      </c>
      <c r="BN209" s="2">
        <v>0</v>
      </c>
      <c r="BO209" s="2" t="s">
        <v>283</v>
      </c>
      <c r="BP209" s="2">
        <v>1</v>
      </c>
      <c r="BQ209" s="2">
        <v>30</v>
      </c>
      <c r="BR209" s="2">
        <v>0</v>
      </c>
      <c r="BS209" s="2">
        <v>1</v>
      </c>
      <c r="BT209" s="2">
        <v>1</v>
      </c>
      <c r="BU209" s="2">
        <v>1</v>
      </c>
      <c r="BV209" s="2">
        <v>1</v>
      </c>
      <c r="BW209" s="2">
        <v>1</v>
      </c>
      <c r="BX209" s="2">
        <v>1</v>
      </c>
      <c r="BY209" s="2" t="s">
        <v>3</v>
      </c>
      <c r="BZ209" s="2">
        <v>109</v>
      </c>
      <c r="CA209" s="2">
        <v>61</v>
      </c>
      <c r="CB209" s="2" t="s">
        <v>3</v>
      </c>
      <c r="CC209" s="2"/>
      <c r="CD209" s="2"/>
      <c r="CE209" s="2">
        <v>30</v>
      </c>
      <c r="CF209" s="2">
        <v>0</v>
      </c>
      <c r="CG209" s="2">
        <v>0</v>
      </c>
      <c r="CH209" s="2"/>
      <c r="CI209" s="2"/>
      <c r="CJ209" s="2"/>
      <c r="CK209" s="2"/>
      <c r="CL209" s="2"/>
      <c r="CM209" s="2">
        <v>0</v>
      </c>
      <c r="CN209" s="2" t="s">
        <v>1044</v>
      </c>
      <c r="CO209" s="2">
        <v>0</v>
      </c>
      <c r="CP209" s="2">
        <f t="shared" ref="CP209:CP240" si="310">(P209+Q209+S209)</f>
        <v>224.06000000000003</v>
      </c>
      <c r="CQ209" s="2">
        <f t="shared" ref="CQ209:CQ240" si="311">ROUND((ROUND((AC209*AW209*1),2)*BC209),2)</f>
        <v>25.73</v>
      </c>
      <c r="CR209" s="2">
        <f>(ROUND((ROUND(((((ET209*1.25)*1.1))*AV209*1),2)*BB209),2)+ROUND((ROUND(((AE209-(((EU209*1.25)*1.1)))*AV209*1),2)*BS209),2))</f>
        <v>1.22</v>
      </c>
      <c r="CS209" s="2">
        <f t="shared" ref="CS209:CS240" si="312">ROUND((ROUND((AE209*AV209*1),2)*BS209),2)</f>
        <v>0.19</v>
      </c>
      <c r="CT209" s="2">
        <f t="shared" ref="CT209:CT240" si="313">ROUND((ROUND((AF209*AV209*1),2)*BA209),2)</f>
        <v>5.0599999999999996</v>
      </c>
      <c r="CU209" s="2">
        <f t="shared" ref="CU209:CU240" si="314">AG209</f>
        <v>0</v>
      </c>
      <c r="CV209" s="2">
        <f t="shared" ref="CV209:CV240" si="315">(AH209*AV209)</f>
        <v>0.40492649999999997</v>
      </c>
      <c r="CW209" s="2">
        <f t="shared" ref="CW209:CW240" si="316">AI209</f>
        <v>0</v>
      </c>
      <c r="CX209" s="2">
        <f t="shared" ref="CX209:CX240" si="317">AJ209</f>
        <v>0</v>
      </c>
      <c r="CY209" s="2">
        <f t="shared" ref="CY209:CY240" si="318">(((S209+R209)*AT209)/100)</f>
        <v>40.079300000000003</v>
      </c>
      <c r="CZ209" s="2">
        <f t="shared" ref="CZ209:CZ240" si="319">(((S209+R209)*AU209)/100)</f>
        <v>22.429700000000004</v>
      </c>
      <c r="DA209" s="2"/>
      <c r="DB209" s="2">
        <v>109</v>
      </c>
      <c r="DC209" s="2" t="s">
        <v>3</v>
      </c>
      <c r="DD209" s="2" t="s">
        <v>3</v>
      </c>
      <c r="DE209" s="2" t="s">
        <v>25</v>
      </c>
      <c r="DF209" s="2" t="s">
        <v>25</v>
      </c>
      <c r="DG209" s="2" t="s">
        <v>26</v>
      </c>
      <c r="DH209" s="2" t="s">
        <v>3</v>
      </c>
      <c r="DI209" s="2" t="s">
        <v>26</v>
      </c>
      <c r="DJ209" s="2" t="s">
        <v>25</v>
      </c>
      <c r="DK209" s="2" t="s">
        <v>3</v>
      </c>
      <c r="DL209" s="2" t="s">
        <v>3</v>
      </c>
      <c r="DM209" s="2" t="s">
        <v>3</v>
      </c>
      <c r="DN209" s="2">
        <v>0</v>
      </c>
      <c r="DO209" s="2">
        <v>0</v>
      </c>
      <c r="DP209" s="2">
        <v>1</v>
      </c>
      <c r="DQ209" s="2">
        <v>1</v>
      </c>
      <c r="DR209" s="2"/>
      <c r="DS209" s="2"/>
      <c r="DT209" s="2"/>
      <c r="DU209" s="2">
        <v>1013</v>
      </c>
      <c r="DV209" s="2" t="s">
        <v>285</v>
      </c>
      <c r="DW209" s="2" t="s">
        <v>285</v>
      </c>
      <c r="DX209" s="2">
        <v>1</v>
      </c>
      <c r="DY209" s="2"/>
      <c r="DZ209" s="2" t="s">
        <v>3</v>
      </c>
      <c r="EA209" s="2" t="s">
        <v>3</v>
      </c>
      <c r="EB209" s="2" t="s">
        <v>3</v>
      </c>
      <c r="EC209" s="2" t="s">
        <v>3</v>
      </c>
      <c r="ED209" s="2"/>
      <c r="EE209" s="2">
        <v>58807897</v>
      </c>
      <c r="EF209" s="2">
        <v>30</v>
      </c>
      <c r="EG209" s="2" t="s">
        <v>27</v>
      </c>
      <c r="EH209" s="2">
        <v>0</v>
      </c>
      <c r="EI209" s="2" t="s">
        <v>3</v>
      </c>
      <c r="EJ209" s="2">
        <v>1</v>
      </c>
      <c r="EK209" s="2">
        <v>21</v>
      </c>
      <c r="EL209" s="2" t="s">
        <v>28</v>
      </c>
      <c r="EM209" s="2" t="s">
        <v>29</v>
      </c>
      <c r="EN209" s="2"/>
      <c r="EO209" s="2" t="s">
        <v>30</v>
      </c>
      <c r="EP209" s="2"/>
      <c r="EQ209" s="2">
        <v>0</v>
      </c>
      <c r="ER209" s="2">
        <v>30.31</v>
      </c>
      <c r="ES209" s="2">
        <v>25.73</v>
      </c>
      <c r="ET209" s="2">
        <v>0.83</v>
      </c>
      <c r="EU209" s="2">
        <v>0.13</v>
      </c>
      <c r="EV209" s="2">
        <v>3.75</v>
      </c>
      <c r="EW209" s="2">
        <v>0.3</v>
      </c>
      <c r="EX209" s="2">
        <v>0</v>
      </c>
      <c r="EY209" s="2">
        <v>0</v>
      </c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>
        <v>0</v>
      </c>
      <c r="FR209" s="2">
        <v>0</v>
      </c>
      <c r="FS209" s="2">
        <v>0</v>
      </c>
      <c r="FT209" s="2"/>
      <c r="FU209" s="2"/>
      <c r="FV209" s="2"/>
      <c r="FW209" s="2"/>
      <c r="FX209" s="2">
        <v>109</v>
      </c>
      <c r="FY209" s="2">
        <v>61</v>
      </c>
      <c r="FZ209" s="2"/>
      <c r="GA209" s="2" t="s">
        <v>3</v>
      </c>
      <c r="GB209" s="2"/>
      <c r="GC209" s="2"/>
      <c r="GD209" s="2">
        <v>1</v>
      </c>
      <c r="GE209" s="2"/>
      <c r="GF209" s="2">
        <v>-1183901757</v>
      </c>
      <c r="GG209" s="2">
        <v>2</v>
      </c>
      <c r="GH209" s="2">
        <v>1</v>
      </c>
      <c r="GI209" s="2">
        <v>2</v>
      </c>
      <c r="GJ209" s="2">
        <v>0</v>
      </c>
      <c r="GK209" s="2">
        <v>0</v>
      </c>
      <c r="GL209" s="2">
        <f t="shared" ref="GL209:GL240" si="320">ROUND(IF(AND(BH209=3,BI209=3,FS209&lt;&gt;0),P209,0),2)</f>
        <v>0</v>
      </c>
      <c r="GM209" s="2">
        <f t="shared" ref="GM209:GM240" si="321">ROUND(O209+X209+Y209,2)+GX209</f>
        <v>286.57</v>
      </c>
      <c r="GN209" s="2">
        <f t="shared" ref="GN209:GN240" si="322">IF(OR(BI209=0,BI209=1),GM209-GX209,0)</f>
        <v>286.57</v>
      </c>
      <c r="GO209" s="2">
        <f t="shared" ref="GO209:GO240" si="323">IF(BI209=2,GM209-GX209,0)</f>
        <v>0</v>
      </c>
      <c r="GP209" s="2">
        <f t="shared" ref="GP209:GP240" si="324">IF(BI209=4,GM209-GX209,0)</f>
        <v>0</v>
      </c>
      <c r="GQ209" s="2"/>
      <c r="GR209" s="2">
        <v>0</v>
      </c>
      <c r="GS209" s="2">
        <v>3</v>
      </c>
      <c r="GT209" s="2">
        <v>0</v>
      </c>
      <c r="GU209" s="2" t="s">
        <v>3</v>
      </c>
      <c r="GV209" s="2">
        <f t="shared" ref="GV209:GV240" si="325">ROUND((GT209),6)</f>
        <v>0</v>
      </c>
      <c r="GW209" s="2">
        <v>1</v>
      </c>
      <c r="GX209" s="2">
        <f t="shared" ref="GX209:GX240" si="326">ROUND(HC209*I209,2)</f>
        <v>0</v>
      </c>
      <c r="GY209" s="2"/>
      <c r="GZ209" s="2"/>
      <c r="HA209" s="2">
        <v>0</v>
      </c>
      <c r="HB209" s="2">
        <v>0</v>
      </c>
      <c r="HC209" s="2">
        <f t="shared" ref="HC209:HC240" si="327">GV209*GW209</f>
        <v>0</v>
      </c>
      <c r="HD209" s="2"/>
      <c r="HE209" s="2" t="s">
        <v>3</v>
      </c>
      <c r="HF209" s="2" t="s">
        <v>3</v>
      </c>
      <c r="HG209" s="2"/>
      <c r="HH209" s="2"/>
      <c r="HI209" s="2"/>
      <c r="HJ209" s="2"/>
      <c r="HK209" s="2"/>
      <c r="HL209" s="2"/>
      <c r="HM209" s="2" t="s">
        <v>3</v>
      </c>
      <c r="HN209" s="2" t="s">
        <v>3</v>
      </c>
      <c r="HO209" s="2" t="s">
        <v>3</v>
      </c>
      <c r="HP209" s="2" t="s">
        <v>3</v>
      </c>
      <c r="HQ209" s="2" t="s">
        <v>3</v>
      </c>
      <c r="HR209" s="2"/>
      <c r="HS209" s="2">
        <v>0</v>
      </c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>
        <v>0</v>
      </c>
      <c r="IL209" s="2"/>
      <c r="IM209" s="2"/>
      <c r="IN209" s="2"/>
      <c r="IO209" s="2"/>
      <c r="IP209" s="2"/>
      <c r="IQ209" s="2"/>
      <c r="IR209" s="2"/>
      <c r="IS209" s="2"/>
      <c r="IT209" s="2"/>
      <c r="IU209" s="2"/>
    </row>
    <row r="210" spans="1:255" x14ac:dyDescent="0.2">
      <c r="A210">
        <v>17</v>
      </c>
      <c r="B210">
        <v>1</v>
      </c>
      <c r="C210">
        <f>ROW(SmtRes!A588)</f>
        <v>588</v>
      </c>
      <c r="D210">
        <f>ROW(EtalonRes!A606)</f>
        <v>606</v>
      </c>
      <c r="E210" t="s">
        <v>282</v>
      </c>
      <c r="F210" t="s">
        <v>283</v>
      </c>
      <c r="G210" t="s">
        <v>284</v>
      </c>
      <c r="H210" t="s">
        <v>285</v>
      </c>
      <c r="I210">
        <f>ROUND(ROUND(1*7,4),9)</f>
        <v>7</v>
      </c>
      <c r="J210">
        <v>0</v>
      </c>
      <c r="K210">
        <f>ROUND(ROUND(1*7,4),9)</f>
        <v>7</v>
      </c>
      <c r="O210">
        <f t="shared" si="297"/>
        <v>3821.89</v>
      </c>
      <c r="P210">
        <f t="shared" si="298"/>
        <v>1734.46</v>
      </c>
      <c r="Q210">
        <f>(ROUND((ROUND(((((ET210*1.25)*1.1))*AV210*I210),2)*BB210),2)+ROUND((ROUND(((AE210-(((EU210*1.25)*1.1)))*AV210*I210),2)*BS210),2))</f>
        <v>139.13</v>
      </c>
      <c r="R210">
        <f t="shared" si="299"/>
        <v>73.69</v>
      </c>
      <c r="S210">
        <f t="shared" si="300"/>
        <v>1948.3</v>
      </c>
      <c r="T210">
        <f t="shared" si="301"/>
        <v>0</v>
      </c>
      <c r="U210">
        <f t="shared" si="302"/>
        <v>2.8344854999999995</v>
      </c>
      <c r="V210">
        <f t="shared" si="303"/>
        <v>0</v>
      </c>
      <c r="W210">
        <f t="shared" si="304"/>
        <v>0</v>
      </c>
      <c r="X210">
        <f t="shared" si="305"/>
        <v>2203.9699999999998</v>
      </c>
      <c r="Y210">
        <f t="shared" si="306"/>
        <v>1233.4100000000001</v>
      </c>
      <c r="AA210">
        <v>59204059</v>
      </c>
      <c r="AB210">
        <f t="shared" si="307"/>
        <v>31.614999999999998</v>
      </c>
      <c r="AC210">
        <f t="shared" si="294"/>
        <v>25.73</v>
      </c>
      <c r="AD210">
        <f>ROUND((((((ET210*1.25)*1.1))-(((EU210*1.25)*1.1)))+AE210),6)</f>
        <v>1.1412500000000001</v>
      </c>
      <c r="AE210">
        <f>ROUND((((EU210*1.25)*1.1)),6)</f>
        <v>0.17874999999999999</v>
      </c>
      <c r="AF210">
        <f>ROUND((((EV210*1.15)*1.1)),6)</f>
        <v>4.7437500000000004</v>
      </c>
      <c r="AG210">
        <f t="shared" si="308"/>
        <v>0</v>
      </c>
      <c r="AH210">
        <f>(((EW210*1.15)*1.1))</f>
        <v>0.3795</v>
      </c>
      <c r="AI210">
        <f>(((EX210*1.25)*1.1))</f>
        <v>0</v>
      </c>
      <c r="AJ210">
        <f t="shared" si="309"/>
        <v>0</v>
      </c>
      <c r="AK210">
        <v>30.31</v>
      </c>
      <c r="AL210">
        <v>25.73</v>
      </c>
      <c r="AM210">
        <v>0.83</v>
      </c>
      <c r="AN210">
        <v>0.13</v>
      </c>
      <c r="AO210">
        <v>3.75</v>
      </c>
      <c r="AP210">
        <v>0</v>
      </c>
      <c r="AQ210">
        <v>0.3</v>
      </c>
      <c r="AR210">
        <v>0</v>
      </c>
      <c r="AS210">
        <v>0</v>
      </c>
      <c r="AT210">
        <v>109</v>
      </c>
      <c r="AU210">
        <v>61</v>
      </c>
      <c r="AV210">
        <v>1.0669999999999999</v>
      </c>
      <c r="AW210">
        <v>1</v>
      </c>
      <c r="AZ210">
        <v>1</v>
      </c>
      <c r="BA210">
        <v>54.99</v>
      </c>
      <c r="BB210">
        <v>16.329999999999998</v>
      </c>
      <c r="BC210">
        <v>9.6300000000000008</v>
      </c>
      <c r="BD210" t="s">
        <v>3</v>
      </c>
      <c r="BE210" t="s">
        <v>3</v>
      </c>
      <c r="BF210" t="s">
        <v>3</v>
      </c>
      <c r="BG210" t="s">
        <v>3</v>
      </c>
      <c r="BH210">
        <v>0</v>
      </c>
      <c r="BI210">
        <v>1</v>
      </c>
      <c r="BJ210" t="s">
        <v>286</v>
      </c>
      <c r="BM210">
        <v>21</v>
      </c>
      <c r="BN210">
        <v>0</v>
      </c>
      <c r="BO210" t="s">
        <v>283</v>
      </c>
      <c r="BP210">
        <v>1</v>
      </c>
      <c r="BQ210">
        <v>30</v>
      </c>
      <c r="BR210">
        <v>0</v>
      </c>
      <c r="BS210">
        <v>54.99</v>
      </c>
      <c r="BT210">
        <v>1</v>
      </c>
      <c r="BU210">
        <v>1</v>
      </c>
      <c r="BV210">
        <v>1</v>
      </c>
      <c r="BW210">
        <v>1</v>
      </c>
      <c r="BX210">
        <v>1</v>
      </c>
      <c r="BY210" t="s">
        <v>3</v>
      </c>
      <c r="BZ210">
        <v>109</v>
      </c>
      <c r="CA210">
        <v>61</v>
      </c>
      <c r="CB210" t="s">
        <v>3</v>
      </c>
      <c r="CE210">
        <v>30</v>
      </c>
      <c r="CF210">
        <v>0</v>
      </c>
      <c r="CG210">
        <v>0</v>
      </c>
      <c r="CM210">
        <v>0</v>
      </c>
      <c r="CN210" t="s">
        <v>1044</v>
      </c>
      <c r="CO210">
        <v>0</v>
      </c>
      <c r="CP210">
        <f t="shared" si="310"/>
        <v>3821.8900000000003</v>
      </c>
      <c r="CQ210">
        <f t="shared" si="311"/>
        <v>247.78</v>
      </c>
      <c r="CR210">
        <f>(ROUND((ROUND(((((ET210*1.25)*1.1))*AV210*1),2)*BB210),2)+ROUND((ROUND(((AE210-(((EU210*1.25)*1.1)))*AV210*1),2)*BS210),2))</f>
        <v>19.920000000000002</v>
      </c>
      <c r="CS210">
        <f t="shared" si="312"/>
        <v>10.45</v>
      </c>
      <c r="CT210">
        <f t="shared" si="313"/>
        <v>278.25</v>
      </c>
      <c r="CU210">
        <f t="shared" si="314"/>
        <v>0</v>
      </c>
      <c r="CV210">
        <f t="shared" si="315"/>
        <v>0.40492649999999997</v>
      </c>
      <c r="CW210">
        <f t="shared" si="316"/>
        <v>0</v>
      </c>
      <c r="CX210">
        <f t="shared" si="317"/>
        <v>0</v>
      </c>
      <c r="CY210">
        <f t="shared" si="318"/>
        <v>2203.9691000000003</v>
      </c>
      <c r="CZ210">
        <f t="shared" si="319"/>
        <v>1233.4139</v>
      </c>
      <c r="DB210">
        <v>111</v>
      </c>
      <c r="DC210" t="s">
        <v>3</v>
      </c>
      <c r="DD210" t="s">
        <v>3</v>
      </c>
      <c r="DE210" t="s">
        <v>25</v>
      </c>
      <c r="DF210" t="s">
        <v>25</v>
      </c>
      <c r="DG210" t="s">
        <v>26</v>
      </c>
      <c r="DH210" t="s">
        <v>3</v>
      </c>
      <c r="DI210" t="s">
        <v>26</v>
      </c>
      <c r="DJ210" t="s">
        <v>25</v>
      </c>
      <c r="DK210" t="s">
        <v>3</v>
      </c>
      <c r="DL210" t="s">
        <v>3</v>
      </c>
      <c r="DM210" t="s">
        <v>3</v>
      </c>
      <c r="DN210">
        <v>0</v>
      </c>
      <c r="DO210">
        <v>0</v>
      </c>
      <c r="DP210">
        <v>1</v>
      </c>
      <c r="DQ210">
        <v>1</v>
      </c>
      <c r="DU210">
        <v>1013</v>
      </c>
      <c r="DV210" t="s">
        <v>285</v>
      </c>
      <c r="DW210" t="s">
        <v>285</v>
      </c>
      <c r="DX210">
        <v>1</v>
      </c>
      <c r="DZ210" t="s">
        <v>3</v>
      </c>
      <c r="EA210" t="s">
        <v>3</v>
      </c>
      <c r="EB210" t="s">
        <v>3</v>
      </c>
      <c r="EC210" t="s">
        <v>3</v>
      </c>
      <c r="EE210">
        <v>58807897</v>
      </c>
      <c r="EF210">
        <v>30</v>
      </c>
      <c r="EG210" t="s">
        <v>27</v>
      </c>
      <c r="EH210">
        <v>0</v>
      </c>
      <c r="EI210" t="s">
        <v>3</v>
      </c>
      <c r="EJ210">
        <v>1</v>
      </c>
      <c r="EK210">
        <v>21</v>
      </c>
      <c r="EL210" t="s">
        <v>28</v>
      </c>
      <c r="EM210" t="s">
        <v>29</v>
      </c>
      <c r="EO210" t="s">
        <v>30</v>
      </c>
      <c r="EQ210">
        <v>0</v>
      </c>
      <c r="ER210">
        <v>30.31</v>
      </c>
      <c r="ES210">
        <v>25.73</v>
      </c>
      <c r="ET210">
        <v>0.83</v>
      </c>
      <c r="EU210">
        <v>0.13</v>
      </c>
      <c r="EV210">
        <v>3.75</v>
      </c>
      <c r="EW210">
        <v>0.3</v>
      </c>
      <c r="EX210">
        <v>0</v>
      </c>
      <c r="EY210">
        <v>0</v>
      </c>
      <c r="FQ210">
        <v>0</v>
      </c>
      <c r="FR210">
        <v>0</v>
      </c>
      <c r="FS210">
        <v>0</v>
      </c>
      <c r="FX210">
        <v>109</v>
      </c>
      <c r="FY210">
        <v>61</v>
      </c>
      <c r="GA210" t="s">
        <v>3</v>
      </c>
      <c r="GD210">
        <v>1</v>
      </c>
      <c r="GF210">
        <v>-1183901757</v>
      </c>
      <c r="GG210">
        <v>2</v>
      </c>
      <c r="GH210">
        <v>1</v>
      </c>
      <c r="GI210">
        <v>2</v>
      </c>
      <c r="GJ210">
        <v>0</v>
      </c>
      <c r="GK210">
        <v>0</v>
      </c>
      <c r="GL210">
        <f t="shared" si="320"/>
        <v>0</v>
      </c>
      <c r="GM210">
        <f t="shared" si="321"/>
        <v>7259.27</v>
      </c>
      <c r="GN210">
        <f t="shared" si="322"/>
        <v>7259.27</v>
      </c>
      <c r="GO210">
        <f t="shared" si="323"/>
        <v>0</v>
      </c>
      <c r="GP210">
        <f t="shared" si="324"/>
        <v>0</v>
      </c>
      <c r="GR210">
        <v>0</v>
      </c>
      <c r="GS210">
        <v>3</v>
      </c>
      <c r="GT210">
        <v>0</v>
      </c>
      <c r="GU210" t="s">
        <v>3</v>
      </c>
      <c r="GV210">
        <f t="shared" si="325"/>
        <v>0</v>
      </c>
      <c r="GW210">
        <v>1</v>
      </c>
      <c r="GX210">
        <f t="shared" si="326"/>
        <v>0</v>
      </c>
      <c r="HA210">
        <v>0</v>
      </c>
      <c r="HB210">
        <v>0</v>
      </c>
      <c r="HC210">
        <f t="shared" si="327"/>
        <v>0</v>
      </c>
      <c r="HE210" t="s">
        <v>3</v>
      </c>
      <c r="HF210" t="s">
        <v>3</v>
      </c>
      <c r="HM210" t="s">
        <v>3</v>
      </c>
      <c r="HN210" t="s">
        <v>3</v>
      </c>
      <c r="HO210" t="s">
        <v>3</v>
      </c>
      <c r="HP210" t="s">
        <v>3</v>
      </c>
      <c r="HQ210" t="s">
        <v>3</v>
      </c>
      <c r="HS210">
        <v>0</v>
      </c>
      <c r="IK210">
        <v>0</v>
      </c>
    </row>
    <row r="211" spans="1:255" x14ac:dyDescent="0.2">
      <c r="A211" s="2">
        <v>18</v>
      </c>
      <c r="B211" s="2">
        <v>1</v>
      </c>
      <c r="C211" s="2">
        <v>578</v>
      </c>
      <c r="D211" s="2"/>
      <c r="E211" s="2" t="s">
        <v>287</v>
      </c>
      <c r="F211" s="2" t="s">
        <v>81</v>
      </c>
      <c r="G211" s="2" t="s">
        <v>82</v>
      </c>
      <c r="H211" s="2" t="s">
        <v>39</v>
      </c>
      <c r="I211" s="2">
        <f>I209*J211</f>
        <v>7</v>
      </c>
      <c r="J211" s="2">
        <v>1</v>
      </c>
      <c r="K211" s="2">
        <v>1</v>
      </c>
      <c r="L211" s="2"/>
      <c r="M211" s="2"/>
      <c r="N211" s="2"/>
      <c r="O211" s="2">
        <f t="shared" si="297"/>
        <v>520.52</v>
      </c>
      <c r="P211" s="2">
        <f t="shared" si="298"/>
        <v>520.52</v>
      </c>
      <c r="Q211" s="2">
        <f t="shared" ref="Q211:Q216" si="328">(ROUND((ROUND(((ET211)*AV211*I211),2)*BB211),2)+ROUND((ROUND(((AE211-(EU211))*AV211*I211),2)*BS211),2))</f>
        <v>0</v>
      </c>
      <c r="R211" s="2">
        <f t="shared" si="299"/>
        <v>0</v>
      </c>
      <c r="S211" s="2">
        <f t="shared" si="300"/>
        <v>0</v>
      </c>
      <c r="T211" s="2">
        <f t="shared" si="301"/>
        <v>0</v>
      </c>
      <c r="U211" s="2">
        <f t="shared" si="302"/>
        <v>0</v>
      </c>
      <c r="V211" s="2">
        <f t="shared" si="303"/>
        <v>0</v>
      </c>
      <c r="W211" s="2">
        <f t="shared" si="304"/>
        <v>0</v>
      </c>
      <c r="X211" s="2">
        <f t="shared" si="305"/>
        <v>0</v>
      </c>
      <c r="Y211" s="2">
        <f t="shared" si="306"/>
        <v>0</v>
      </c>
      <c r="Z211" s="2"/>
      <c r="AA211" s="2">
        <v>59204062</v>
      </c>
      <c r="AB211" s="2">
        <f t="shared" si="307"/>
        <v>74.36</v>
      </c>
      <c r="AC211" s="2">
        <f t="shared" si="294"/>
        <v>74.36</v>
      </c>
      <c r="AD211" s="2">
        <f t="shared" ref="AD211:AD216" si="329">ROUND((((ET211)-(EU211))+AE211),6)</f>
        <v>0</v>
      </c>
      <c r="AE211" s="2">
        <f t="shared" ref="AE211:AF216" si="330">ROUND((EU211),6)</f>
        <v>0</v>
      </c>
      <c r="AF211" s="2">
        <f t="shared" si="330"/>
        <v>0</v>
      </c>
      <c r="AG211" s="2">
        <f t="shared" si="308"/>
        <v>0</v>
      </c>
      <c r="AH211" s="2">
        <f t="shared" ref="AH211:AI216" si="331">(EW211)</f>
        <v>0</v>
      </c>
      <c r="AI211" s="2">
        <f t="shared" si="331"/>
        <v>0</v>
      </c>
      <c r="AJ211" s="2">
        <f t="shared" si="309"/>
        <v>0</v>
      </c>
      <c r="AK211" s="2">
        <v>74.36</v>
      </c>
      <c r="AL211" s="2">
        <v>74.36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109</v>
      </c>
      <c r="AU211" s="2">
        <v>61</v>
      </c>
      <c r="AV211" s="2">
        <v>1</v>
      </c>
      <c r="AW211" s="2">
        <v>1</v>
      </c>
      <c r="AX211" s="2"/>
      <c r="AY211" s="2"/>
      <c r="AZ211" s="2">
        <v>1</v>
      </c>
      <c r="BA211" s="2">
        <v>1</v>
      </c>
      <c r="BB211" s="2">
        <v>1</v>
      </c>
      <c r="BC211" s="2">
        <v>1</v>
      </c>
      <c r="BD211" s="2" t="s">
        <v>3</v>
      </c>
      <c r="BE211" s="2" t="s">
        <v>3</v>
      </c>
      <c r="BF211" s="2" t="s">
        <v>3</v>
      </c>
      <c r="BG211" s="2" t="s">
        <v>3</v>
      </c>
      <c r="BH211" s="2">
        <v>3</v>
      </c>
      <c r="BI211" s="2">
        <v>1</v>
      </c>
      <c r="BJ211" s="2" t="s">
        <v>83</v>
      </c>
      <c r="BK211" s="2"/>
      <c r="BL211" s="2"/>
      <c r="BM211" s="2">
        <v>21</v>
      </c>
      <c r="BN211" s="2">
        <v>0</v>
      </c>
      <c r="BO211" s="2" t="s">
        <v>3</v>
      </c>
      <c r="BP211" s="2">
        <v>0</v>
      </c>
      <c r="BQ211" s="2">
        <v>30</v>
      </c>
      <c r="BR211" s="2">
        <v>0</v>
      </c>
      <c r="BS211" s="2">
        <v>1</v>
      </c>
      <c r="BT211" s="2">
        <v>1</v>
      </c>
      <c r="BU211" s="2">
        <v>1</v>
      </c>
      <c r="BV211" s="2">
        <v>1</v>
      </c>
      <c r="BW211" s="2">
        <v>1</v>
      </c>
      <c r="BX211" s="2">
        <v>1</v>
      </c>
      <c r="BY211" s="2" t="s">
        <v>3</v>
      </c>
      <c r="BZ211" s="2">
        <v>109</v>
      </c>
      <c r="CA211" s="2">
        <v>61</v>
      </c>
      <c r="CB211" s="2" t="s">
        <v>3</v>
      </c>
      <c r="CC211" s="2"/>
      <c r="CD211" s="2"/>
      <c r="CE211" s="2">
        <v>30</v>
      </c>
      <c r="CF211" s="2">
        <v>0</v>
      </c>
      <c r="CG211" s="2">
        <v>0</v>
      </c>
      <c r="CH211" s="2"/>
      <c r="CI211" s="2"/>
      <c r="CJ211" s="2"/>
      <c r="CK211" s="2"/>
      <c r="CL211" s="2"/>
      <c r="CM211" s="2">
        <v>0</v>
      </c>
      <c r="CN211" s="2" t="s">
        <v>3</v>
      </c>
      <c r="CO211" s="2">
        <v>0</v>
      </c>
      <c r="CP211" s="2">
        <f t="shared" si="310"/>
        <v>520.52</v>
      </c>
      <c r="CQ211" s="2">
        <f t="shared" si="311"/>
        <v>74.36</v>
      </c>
      <c r="CR211" s="2">
        <f t="shared" ref="CR211:CR216" si="332">(ROUND((ROUND(((ET211)*AV211*1),2)*BB211),2)+ROUND((ROUND(((AE211-(EU211))*AV211*1),2)*BS211),2))</f>
        <v>0</v>
      </c>
      <c r="CS211" s="2">
        <f t="shared" si="312"/>
        <v>0</v>
      </c>
      <c r="CT211" s="2">
        <f t="shared" si="313"/>
        <v>0</v>
      </c>
      <c r="CU211" s="2">
        <f t="shared" si="314"/>
        <v>0</v>
      </c>
      <c r="CV211" s="2">
        <f t="shared" si="315"/>
        <v>0</v>
      </c>
      <c r="CW211" s="2">
        <f t="shared" si="316"/>
        <v>0</v>
      </c>
      <c r="CX211" s="2">
        <f t="shared" si="317"/>
        <v>0</v>
      </c>
      <c r="CY211" s="2">
        <f t="shared" si="318"/>
        <v>0</v>
      </c>
      <c r="CZ211" s="2">
        <f t="shared" si="319"/>
        <v>0</v>
      </c>
      <c r="DA211" s="2"/>
      <c r="DB211" s="2"/>
      <c r="DC211" s="2" t="s">
        <v>3</v>
      </c>
      <c r="DD211" s="2" t="s">
        <v>3</v>
      </c>
      <c r="DE211" s="2" t="s">
        <v>3</v>
      </c>
      <c r="DF211" s="2" t="s">
        <v>3</v>
      </c>
      <c r="DG211" s="2" t="s">
        <v>3</v>
      </c>
      <c r="DH211" s="2" t="s">
        <v>3</v>
      </c>
      <c r="DI211" s="2" t="s">
        <v>3</v>
      </c>
      <c r="DJ211" s="2" t="s">
        <v>3</v>
      </c>
      <c r="DK211" s="2" t="s">
        <v>3</v>
      </c>
      <c r="DL211" s="2" t="s">
        <v>3</v>
      </c>
      <c r="DM211" s="2" t="s">
        <v>3</v>
      </c>
      <c r="DN211" s="2">
        <v>0</v>
      </c>
      <c r="DO211" s="2">
        <v>0</v>
      </c>
      <c r="DP211" s="2">
        <v>1</v>
      </c>
      <c r="DQ211" s="2">
        <v>1</v>
      </c>
      <c r="DR211" s="2"/>
      <c r="DS211" s="2"/>
      <c r="DT211" s="2"/>
      <c r="DU211" s="2">
        <v>1010</v>
      </c>
      <c r="DV211" s="2" t="s">
        <v>39</v>
      </c>
      <c r="DW211" s="2" t="s">
        <v>39</v>
      </c>
      <c r="DX211" s="2">
        <v>1</v>
      </c>
      <c r="DY211" s="2"/>
      <c r="DZ211" s="2" t="s">
        <v>3</v>
      </c>
      <c r="EA211" s="2" t="s">
        <v>3</v>
      </c>
      <c r="EB211" s="2" t="s">
        <v>3</v>
      </c>
      <c r="EC211" s="2" t="s">
        <v>3</v>
      </c>
      <c r="ED211" s="2"/>
      <c r="EE211" s="2">
        <v>58807897</v>
      </c>
      <c r="EF211" s="2">
        <v>30</v>
      </c>
      <c r="EG211" s="2" t="s">
        <v>27</v>
      </c>
      <c r="EH211" s="2">
        <v>0</v>
      </c>
      <c r="EI211" s="2" t="s">
        <v>3</v>
      </c>
      <c r="EJ211" s="2">
        <v>1</v>
      </c>
      <c r="EK211" s="2">
        <v>21</v>
      </c>
      <c r="EL211" s="2" t="s">
        <v>28</v>
      </c>
      <c r="EM211" s="2" t="s">
        <v>29</v>
      </c>
      <c r="EN211" s="2"/>
      <c r="EO211" s="2" t="s">
        <v>3</v>
      </c>
      <c r="EP211" s="2"/>
      <c r="EQ211" s="2">
        <v>0</v>
      </c>
      <c r="ER211" s="2">
        <v>74.36</v>
      </c>
      <c r="ES211" s="2">
        <v>74.36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>
        <v>0</v>
      </c>
      <c r="FR211" s="2">
        <v>0</v>
      </c>
      <c r="FS211" s="2">
        <v>0</v>
      </c>
      <c r="FT211" s="2"/>
      <c r="FU211" s="2"/>
      <c r="FV211" s="2"/>
      <c r="FW211" s="2"/>
      <c r="FX211" s="2">
        <v>109</v>
      </c>
      <c r="FY211" s="2">
        <v>61</v>
      </c>
      <c r="FZ211" s="2"/>
      <c r="GA211" s="2" t="s">
        <v>3</v>
      </c>
      <c r="GB211" s="2"/>
      <c r="GC211" s="2"/>
      <c r="GD211" s="2">
        <v>1</v>
      </c>
      <c r="GE211" s="2"/>
      <c r="GF211" s="2">
        <v>-754980731</v>
      </c>
      <c r="GG211" s="2">
        <v>2</v>
      </c>
      <c r="GH211" s="2">
        <v>1</v>
      </c>
      <c r="GI211" s="2">
        <v>-2</v>
      </c>
      <c r="GJ211" s="2">
        <v>0</v>
      </c>
      <c r="GK211" s="2">
        <v>0</v>
      </c>
      <c r="GL211" s="2">
        <f t="shared" si="320"/>
        <v>0</v>
      </c>
      <c r="GM211" s="2">
        <f t="shared" si="321"/>
        <v>520.52</v>
      </c>
      <c r="GN211" s="2">
        <f t="shared" si="322"/>
        <v>520.52</v>
      </c>
      <c r="GO211" s="2">
        <f t="shared" si="323"/>
        <v>0</v>
      </c>
      <c r="GP211" s="2">
        <f t="shared" si="324"/>
        <v>0</v>
      </c>
      <c r="GQ211" s="2"/>
      <c r="GR211" s="2">
        <v>0</v>
      </c>
      <c r="GS211" s="2">
        <v>3</v>
      </c>
      <c r="GT211" s="2">
        <v>0</v>
      </c>
      <c r="GU211" s="2" t="s">
        <v>3</v>
      </c>
      <c r="GV211" s="2">
        <f t="shared" si="325"/>
        <v>0</v>
      </c>
      <c r="GW211" s="2">
        <v>1</v>
      </c>
      <c r="GX211" s="2">
        <f t="shared" si="326"/>
        <v>0</v>
      </c>
      <c r="GY211" s="2"/>
      <c r="GZ211" s="2"/>
      <c r="HA211" s="2">
        <v>0</v>
      </c>
      <c r="HB211" s="2">
        <v>0</v>
      </c>
      <c r="HC211" s="2">
        <f t="shared" si="327"/>
        <v>0</v>
      </c>
      <c r="HD211" s="2"/>
      <c r="HE211" s="2" t="s">
        <v>3</v>
      </c>
      <c r="HF211" s="2" t="s">
        <v>3</v>
      </c>
      <c r="HG211" s="2"/>
      <c r="HH211" s="2"/>
      <c r="HI211" s="2"/>
      <c r="HJ211" s="2"/>
      <c r="HK211" s="2"/>
      <c r="HL211" s="2"/>
      <c r="HM211" s="2" t="s">
        <v>3</v>
      </c>
      <c r="HN211" s="2" t="s">
        <v>3</v>
      </c>
      <c r="HO211" s="2" t="s">
        <v>3</v>
      </c>
      <c r="HP211" s="2" t="s">
        <v>3</v>
      </c>
      <c r="HQ211" s="2" t="s">
        <v>3</v>
      </c>
      <c r="HR211" s="2"/>
      <c r="HS211" s="2">
        <v>0</v>
      </c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>
        <v>0</v>
      </c>
      <c r="IL211" s="2"/>
      <c r="IM211" s="2"/>
      <c r="IN211" s="2"/>
      <c r="IO211" s="2"/>
      <c r="IP211" s="2"/>
      <c r="IQ211" s="2"/>
      <c r="IR211" s="2"/>
      <c r="IS211" s="2"/>
      <c r="IT211" s="2"/>
      <c r="IU211" s="2"/>
    </row>
    <row r="212" spans="1:255" x14ac:dyDescent="0.2">
      <c r="A212">
        <v>18</v>
      </c>
      <c r="B212">
        <v>1</v>
      </c>
      <c r="C212">
        <v>586</v>
      </c>
      <c r="E212" t="s">
        <v>287</v>
      </c>
      <c r="F212" t="s">
        <v>81</v>
      </c>
      <c r="G212" t="s">
        <v>82</v>
      </c>
      <c r="H212" t="s">
        <v>39</v>
      </c>
      <c r="I212">
        <f>I210*J212</f>
        <v>7</v>
      </c>
      <c r="J212">
        <v>1</v>
      </c>
      <c r="K212">
        <v>1</v>
      </c>
      <c r="O212">
        <f t="shared" si="297"/>
        <v>9822.2099999999991</v>
      </c>
      <c r="P212">
        <f t="shared" si="298"/>
        <v>9822.2099999999991</v>
      </c>
      <c r="Q212">
        <f t="shared" si="328"/>
        <v>0</v>
      </c>
      <c r="R212">
        <f t="shared" si="299"/>
        <v>0</v>
      </c>
      <c r="S212">
        <f t="shared" si="300"/>
        <v>0</v>
      </c>
      <c r="T212">
        <f t="shared" si="301"/>
        <v>0</v>
      </c>
      <c r="U212">
        <f t="shared" si="302"/>
        <v>0</v>
      </c>
      <c r="V212">
        <f t="shared" si="303"/>
        <v>0</v>
      </c>
      <c r="W212">
        <f t="shared" si="304"/>
        <v>0</v>
      </c>
      <c r="X212">
        <f t="shared" si="305"/>
        <v>0</v>
      </c>
      <c r="Y212">
        <f t="shared" si="306"/>
        <v>0</v>
      </c>
      <c r="AA212">
        <v>59204059</v>
      </c>
      <c r="AB212">
        <f t="shared" si="307"/>
        <v>74.36</v>
      </c>
      <c r="AC212">
        <f t="shared" si="294"/>
        <v>74.36</v>
      </c>
      <c r="AD212">
        <f t="shared" si="329"/>
        <v>0</v>
      </c>
      <c r="AE212">
        <f t="shared" si="330"/>
        <v>0</v>
      </c>
      <c r="AF212">
        <f t="shared" si="330"/>
        <v>0</v>
      </c>
      <c r="AG212">
        <f t="shared" si="308"/>
        <v>0</v>
      </c>
      <c r="AH212">
        <f t="shared" si="331"/>
        <v>0</v>
      </c>
      <c r="AI212">
        <f t="shared" si="331"/>
        <v>0</v>
      </c>
      <c r="AJ212">
        <f t="shared" si="309"/>
        <v>0</v>
      </c>
      <c r="AK212">
        <v>74.36</v>
      </c>
      <c r="AL212">
        <v>74.36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109</v>
      </c>
      <c r="AU212">
        <v>61</v>
      </c>
      <c r="AV212">
        <v>1</v>
      </c>
      <c r="AW212">
        <v>1</v>
      </c>
      <c r="AZ212">
        <v>1</v>
      </c>
      <c r="BA212">
        <v>1</v>
      </c>
      <c r="BB212">
        <v>1</v>
      </c>
      <c r="BC212">
        <v>18.87</v>
      </c>
      <c r="BD212" t="s">
        <v>3</v>
      </c>
      <c r="BE212" t="s">
        <v>3</v>
      </c>
      <c r="BF212" t="s">
        <v>3</v>
      </c>
      <c r="BG212" t="s">
        <v>3</v>
      </c>
      <c r="BH212">
        <v>3</v>
      </c>
      <c r="BI212">
        <v>1</v>
      </c>
      <c r="BJ212" t="s">
        <v>83</v>
      </c>
      <c r="BM212">
        <v>21</v>
      </c>
      <c r="BN212">
        <v>0</v>
      </c>
      <c r="BO212" t="s">
        <v>81</v>
      </c>
      <c r="BP212">
        <v>1</v>
      </c>
      <c r="BQ212">
        <v>30</v>
      </c>
      <c r="BR212">
        <v>0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 t="s">
        <v>3</v>
      </c>
      <c r="BZ212">
        <v>109</v>
      </c>
      <c r="CA212">
        <v>61</v>
      </c>
      <c r="CB212" t="s">
        <v>3</v>
      </c>
      <c r="CE212">
        <v>30</v>
      </c>
      <c r="CF212">
        <v>0</v>
      </c>
      <c r="CG212">
        <v>0</v>
      </c>
      <c r="CM212">
        <v>0</v>
      </c>
      <c r="CN212" t="s">
        <v>3</v>
      </c>
      <c r="CO212">
        <v>0</v>
      </c>
      <c r="CP212">
        <f t="shared" si="310"/>
        <v>9822.2099999999991</v>
      </c>
      <c r="CQ212">
        <f t="shared" si="311"/>
        <v>1403.17</v>
      </c>
      <c r="CR212">
        <f t="shared" si="332"/>
        <v>0</v>
      </c>
      <c r="CS212">
        <f t="shared" si="312"/>
        <v>0</v>
      </c>
      <c r="CT212">
        <f t="shared" si="313"/>
        <v>0</v>
      </c>
      <c r="CU212">
        <f t="shared" si="314"/>
        <v>0</v>
      </c>
      <c r="CV212">
        <f t="shared" si="315"/>
        <v>0</v>
      </c>
      <c r="CW212">
        <f t="shared" si="316"/>
        <v>0</v>
      </c>
      <c r="CX212">
        <f t="shared" si="317"/>
        <v>0</v>
      </c>
      <c r="CY212">
        <f t="shared" si="318"/>
        <v>0</v>
      </c>
      <c r="CZ212">
        <f t="shared" si="319"/>
        <v>0</v>
      </c>
      <c r="DC212" t="s">
        <v>3</v>
      </c>
      <c r="DD212" t="s">
        <v>3</v>
      </c>
      <c r="DE212" t="s">
        <v>3</v>
      </c>
      <c r="DF212" t="s">
        <v>3</v>
      </c>
      <c r="DG212" t="s">
        <v>3</v>
      </c>
      <c r="DH212" t="s">
        <v>3</v>
      </c>
      <c r="DI212" t="s">
        <v>3</v>
      </c>
      <c r="DJ212" t="s">
        <v>3</v>
      </c>
      <c r="DK212" t="s">
        <v>3</v>
      </c>
      <c r="DL212" t="s">
        <v>3</v>
      </c>
      <c r="DM212" t="s">
        <v>3</v>
      </c>
      <c r="DN212">
        <v>0</v>
      </c>
      <c r="DO212">
        <v>0</v>
      </c>
      <c r="DP212">
        <v>1</v>
      </c>
      <c r="DQ212">
        <v>1</v>
      </c>
      <c r="DU212">
        <v>1010</v>
      </c>
      <c r="DV212" t="s">
        <v>39</v>
      </c>
      <c r="DW212" t="s">
        <v>39</v>
      </c>
      <c r="DX212">
        <v>1</v>
      </c>
      <c r="DZ212" t="s">
        <v>3</v>
      </c>
      <c r="EA212" t="s">
        <v>3</v>
      </c>
      <c r="EB212" t="s">
        <v>3</v>
      </c>
      <c r="EC212" t="s">
        <v>3</v>
      </c>
      <c r="EE212">
        <v>58807897</v>
      </c>
      <c r="EF212">
        <v>30</v>
      </c>
      <c r="EG212" t="s">
        <v>27</v>
      </c>
      <c r="EH212">
        <v>0</v>
      </c>
      <c r="EI212" t="s">
        <v>3</v>
      </c>
      <c r="EJ212">
        <v>1</v>
      </c>
      <c r="EK212">
        <v>21</v>
      </c>
      <c r="EL212" t="s">
        <v>28</v>
      </c>
      <c r="EM212" t="s">
        <v>29</v>
      </c>
      <c r="EO212" t="s">
        <v>3</v>
      </c>
      <c r="EQ212">
        <v>0</v>
      </c>
      <c r="ER212">
        <v>74.36</v>
      </c>
      <c r="ES212">
        <v>74.36</v>
      </c>
      <c r="ET212">
        <v>0</v>
      </c>
      <c r="EU212">
        <v>0</v>
      </c>
      <c r="EV212">
        <v>0</v>
      </c>
      <c r="EW212">
        <v>0</v>
      </c>
      <c r="EX212">
        <v>0</v>
      </c>
      <c r="FQ212">
        <v>0</v>
      </c>
      <c r="FR212">
        <v>0</v>
      </c>
      <c r="FS212">
        <v>0</v>
      </c>
      <c r="FX212">
        <v>109</v>
      </c>
      <c r="FY212">
        <v>61</v>
      </c>
      <c r="GA212" t="s">
        <v>3</v>
      </c>
      <c r="GD212">
        <v>1</v>
      </c>
      <c r="GF212">
        <v>-754980731</v>
      </c>
      <c r="GG212">
        <v>2</v>
      </c>
      <c r="GH212">
        <v>1</v>
      </c>
      <c r="GI212">
        <v>2</v>
      </c>
      <c r="GJ212">
        <v>0</v>
      </c>
      <c r="GK212">
        <v>0</v>
      </c>
      <c r="GL212">
        <f t="shared" si="320"/>
        <v>0</v>
      </c>
      <c r="GM212">
        <f t="shared" si="321"/>
        <v>9822.2099999999991</v>
      </c>
      <c r="GN212">
        <f t="shared" si="322"/>
        <v>9822.2099999999991</v>
      </c>
      <c r="GO212">
        <f t="shared" si="323"/>
        <v>0</v>
      </c>
      <c r="GP212">
        <f t="shared" si="324"/>
        <v>0</v>
      </c>
      <c r="GR212">
        <v>0</v>
      </c>
      <c r="GS212">
        <v>3</v>
      </c>
      <c r="GT212">
        <v>0</v>
      </c>
      <c r="GU212" t="s">
        <v>3</v>
      </c>
      <c r="GV212">
        <f t="shared" si="325"/>
        <v>0</v>
      </c>
      <c r="GW212">
        <v>1</v>
      </c>
      <c r="GX212">
        <f t="shared" si="326"/>
        <v>0</v>
      </c>
      <c r="HA212">
        <v>0</v>
      </c>
      <c r="HB212">
        <v>0</v>
      </c>
      <c r="HC212">
        <f t="shared" si="327"/>
        <v>0</v>
      </c>
      <c r="HE212" t="s">
        <v>3</v>
      </c>
      <c r="HF212" t="s">
        <v>3</v>
      </c>
      <c r="HM212" t="s">
        <v>3</v>
      </c>
      <c r="HN212" t="s">
        <v>3</v>
      </c>
      <c r="HO212" t="s">
        <v>3</v>
      </c>
      <c r="HP212" t="s">
        <v>3</v>
      </c>
      <c r="HQ212" t="s">
        <v>3</v>
      </c>
      <c r="HS212">
        <v>0</v>
      </c>
      <c r="IK212">
        <v>0</v>
      </c>
    </row>
    <row r="213" spans="1:255" x14ac:dyDescent="0.2">
      <c r="A213" s="2">
        <v>18</v>
      </c>
      <c r="B213" s="2">
        <v>1</v>
      </c>
      <c r="C213" s="2">
        <v>580</v>
      </c>
      <c r="D213" s="2"/>
      <c r="E213" s="2" t="s">
        <v>288</v>
      </c>
      <c r="F213" s="2" t="s">
        <v>289</v>
      </c>
      <c r="G213" s="2" t="s">
        <v>290</v>
      </c>
      <c r="H213" s="2" t="s">
        <v>34</v>
      </c>
      <c r="I213" s="2">
        <f>I209*J213</f>
        <v>245</v>
      </c>
      <c r="J213" s="2">
        <v>35</v>
      </c>
      <c r="K213" s="2">
        <v>35</v>
      </c>
      <c r="L213" s="2"/>
      <c r="M213" s="2"/>
      <c r="N213" s="2"/>
      <c r="O213" s="2">
        <f t="shared" si="297"/>
        <v>4287.5</v>
      </c>
      <c r="P213" s="2">
        <f t="shared" si="298"/>
        <v>4287.5</v>
      </c>
      <c r="Q213" s="2">
        <f t="shared" si="328"/>
        <v>0</v>
      </c>
      <c r="R213" s="2">
        <f t="shared" si="299"/>
        <v>0</v>
      </c>
      <c r="S213" s="2">
        <f t="shared" si="300"/>
        <v>0</v>
      </c>
      <c r="T213" s="2">
        <f t="shared" si="301"/>
        <v>0</v>
      </c>
      <c r="U213" s="2">
        <f t="shared" si="302"/>
        <v>0</v>
      </c>
      <c r="V213" s="2">
        <f t="shared" si="303"/>
        <v>0</v>
      </c>
      <c r="W213" s="2">
        <f t="shared" si="304"/>
        <v>0</v>
      </c>
      <c r="X213" s="2">
        <f t="shared" si="305"/>
        <v>0</v>
      </c>
      <c r="Y213" s="2">
        <f t="shared" si="306"/>
        <v>0</v>
      </c>
      <c r="Z213" s="2"/>
      <c r="AA213" s="2">
        <v>59204062</v>
      </c>
      <c r="AB213" s="2">
        <f t="shared" si="307"/>
        <v>17.5</v>
      </c>
      <c r="AC213" s="2">
        <f t="shared" si="294"/>
        <v>17.5</v>
      </c>
      <c r="AD213" s="2">
        <f t="shared" si="329"/>
        <v>0</v>
      </c>
      <c r="AE213" s="2">
        <f t="shared" si="330"/>
        <v>0</v>
      </c>
      <c r="AF213" s="2">
        <f t="shared" si="330"/>
        <v>0</v>
      </c>
      <c r="AG213" s="2">
        <f t="shared" si="308"/>
        <v>0</v>
      </c>
      <c r="AH213" s="2">
        <f t="shared" si="331"/>
        <v>0</v>
      </c>
      <c r="AI213" s="2">
        <f t="shared" si="331"/>
        <v>0</v>
      </c>
      <c r="AJ213" s="2">
        <f t="shared" si="309"/>
        <v>0</v>
      </c>
      <c r="AK213" s="2">
        <v>17.5</v>
      </c>
      <c r="AL213" s="2">
        <v>17.5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109</v>
      </c>
      <c r="AU213" s="2">
        <v>61</v>
      </c>
      <c r="AV213" s="2">
        <v>1</v>
      </c>
      <c r="AW213" s="2">
        <v>1</v>
      </c>
      <c r="AX213" s="2"/>
      <c r="AY213" s="2"/>
      <c r="AZ213" s="2">
        <v>1</v>
      </c>
      <c r="BA213" s="2">
        <v>1</v>
      </c>
      <c r="BB213" s="2">
        <v>1</v>
      </c>
      <c r="BC213" s="2">
        <v>1</v>
      </c>
      <c r="BD213" s="2" t="s">
        <v>3</v>
      </c>
      <c r="BE213" s="2" t="s">
        <v>3</v>
      </c>
      <c r="BF213" s="2" t="s">
        <v>3</v>
      </c>
      <c r="BG213" s="2" t="s">
        <v>3</v>
      </c>
      <c r="BH213" s="2">
        <v>3</v>
      </c>
      <c r="BI213" s="2">
        <v>1</v>
      </c>
      <c r="BJ213" s="2" t="s">
        <v>291</v>
      </c>
      <c r="BK213" s="2"/>
      <c r="BL213" s="2"/>
      <c r="BM213" s="2">
        <v>21</v>
      </c>
      <c r="BN213" s="2">
        <v>0</v>
      </c>
      <c r="BO213" s="2" t="s">
        <v>3</v>
      </c>
      <c r="BP213" s="2">
        <v>0</v>
      </c>
      <c r="BQ213" s="2">
        <v>30</v>
      </c>
      <c r="BR213" s="2">
        <v>0</v>
      </c>
      <c r="BS213" s="2">
        <v>1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 t="s">
        <v>3</v>
      </c>
      <c r="BZ213" s="2">
        <v>109</v>
      </c>
      <c r="CA213" s="2">
        <v>61</v>
      </c>
      <c r="CB213" s="2" t="s">
        <v>3</v>
      </c>
      <c r="CC213" s="2"/>
      <c r="CD213" s="2"/>
      <c r="CE213" s="2">
        <v>30</v>
      </c>
      <c r="CF213" s="2">
        <v>0</v>
      </c>
      <c r="CG213" s="2">
        <v>0</v>
      </c>
      <c r="CH213" s="2"/>
      <c r="CI213" s="2"/>
      <c r="CJ213" s="2"/>
      <c r="CK213" s="2"/>
      <c r="CL213" s="2"/>
      <c r="CM213" s="2">
        <v>0</v>
      </c>
      <c r="CN213" s="2" t="s">
        <v>3</v>
      </c>
      <c r="CO213" s="2">
        <v>0</v>
      </c>
      <c r="CP213" s="2">
        <f t="shared" si="310"/>
        <v>4287.5</v>
      </c>
      <c r="CQ213" s="2">
        <f t="shared" si="311"/>
        <v>17.5</v>
      </c>
      <c r="CR213" s="2">
        <f t="shared" si="332"/>
        <v>0</v>
      </c>
      <c r="CS213" s="2">
        <f t="shared" si="312"/>
        <v>0</v>
      </c>
      <c r="CT213" s="2">
        <f t="shared" si="313"/>
        <v>0</v>
      </c>
      <c r="CU213" s="2">
        <f t="shared" si="314"/>
        <v>0</v>
      </c>
      <c r="CV213" s="2">
        <f t="shared" si="315"/>
        <v>0</v>
      </c>
      <c r="CW213" s="2">
        <f t="shared" si="316"/>
        <v>0</v>
      </c>
      <c r="CX213" s="2">
        <f t="shared" si="317"/>
        <v>0</v>
      </c>
      <c r="CY213" s="2">
        <f t="shared" si="318"/>
        <v>0</v>
      </c>
      <c r="CZ213" s="2">
        <f t="shared" si="319"/>
        <v>0</v>
      </c>
      <c r="DA213" s="2"/>
      <c r="DB213" s="2"/>
      <c r="DC213" s="2" t="s">
        <v>3</v>
      </c>
      <c r="DD213" s="2" t="s">
        <v>3</v>
      </c>
      <c r="DE213" s="2" t="s">
        <v>3</v>
      </c>
      <c r="DF213" s="2" t="s">
        <v>3</v>
      </c>
      <c r="DG213" s="2" t="s">
        <v>3</v>
      </c>
      <c r="DH213" s="2" t="s">
        <v>3</v>
      </c>
      <c r="DI213" s="2" t="s">
        <v>3</v>
      </c>
      <c r="DJ213" s="2" t="s">
        <v>3</v>
      </c>
      <c r="DK213" s="2" t="s">
        <v>3</v>
      </c>
      <c r="DL213" s="2" t="s">
        <v>3</v>
      </c>
      <c r="DM213" s="2" t="s">
        <v>3</v>
      </c>
      <c r="DN213" s="2">
        <v>0</v>
      </c>
      <c r="DO213" s="2">
        <v>0</v>
      </c>
      <c r="DP213" s="2">
        <v>1</v>
      </c>
      <c r="DQ213" s="2">
        <v>1</v>
      </c>
      <c r="DR213" s="2"/>
      <c r="DS213" s="2"/>
      <c r="DT213" s="2"/>
      <c r="DU213" s="2">
        <v>1003</v>
      </c>
      <c r="DV213" s="2" t="s">
        <v>34</v>
      </c>
      <c r="DW213" s="2" t="s">
        <v>34</v>
      </c>
      <c r="DX213" s="2">
        <v>1</v>
      </c>
      <c r="DY213" s="2"/>
      <c r="DZ213" s="2" t="s">
        <v>3</v>
      </c>
      <c r="EA213" s="2" t="s">
        <v>3</v>
      </c>
      <c r="EB213" s="2" t="s">
        <v>3</v>
      </c>
      <c r="EC213" s="2" t="s">
        <v>3</v>
      </c>
      <c r="ED213" s="2"/>
      <c r="EE213" s="2">
        <v>58807897</v>
      </c>
      <c r="EF213" s="2">
        <v>30</v>
      </c>
      <c r="EG213" s="2" t="s">
        <v>27</v>
      </c>
      <c r="EH213" s="2">
        <v>0</v>
      </c>
      <c r="EI213" s="2" t="s">
        <v>3</v>
      </c>
      <c r="EJ213" s="2">
        <v>1</v>
      </c>
      <c r="EK213" s="2">
        <v>21</v>
      </c>
      <c r="EL213" s="2" t="s">
        <v>28</v>
      </c>
      <c r="EM213" s="2" t="s">
        <v>29</v>
      </c>
      <c r="EN213" s="2"/>
      <c r="EO213" s="2" t="s">
        <v>3</v>
      </c>
      <c r="EP213" s="2"/>
      <c r="EQ213" s="2">
        <v>0</v>
      </c>
      <c r="ER213" s="2">
        <v>17.5</v>
      </c>
      <c r="ES213" s="2">
        <v>17.5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>
        <v>0</v>
      </c>
      <c r="FR213" s="2">
        <v>0</v>
      </c>
      <c r="FS213" s="2">
        <v>0</v>
      </c>
      <c r="FT213" s="2"/>
      <c r="FU213" s="2"/>
      <c r="FV213" s="2"/>
      <c r="FW213" s="2"/>
      <c r="FX213" s="2">
        <v>109</v>
      </c>
      <c r="FY213" s="2">
        <v>61</v>
      </c>
      <c r="FZ213" s="2"/>
      <c r="GA213" s="2" t="s">
        <v>3</v>
      </c>
      <c r="GB213" s="2"/>
      <c r="GC213" s="2"/>
      <c r="GD213" s="2">
        <v>1</v>
      </c>
      <c r="GE213" s="2"/>
      <c r="GF213" s="2">
        <v>-1526811387</v>
      </c>
      <c r="GG213" s="2">
        <v>2</v>
      </c>
      <c r="GH213" s="2">
        <v>1</v>
      </c>
      <c r="GI213" s="2">
        <v>-2</v>
      </c>
      <c r="GJ213" s="2">
        <v>0</v>
      </c>
      <c r="GK213" s="2">
        <v>0</v>
      </c>
      <c r="GL213" s="2">
        <f t="shared" si="320"/>
        <v>0</v>
      </c>
      <c r="GM213" s="2">
        <f t="shared" si="321"/>
        <v>4287.5</v>
      </c>
      <c r="GN213" s="2">
        <f t="shared" si="322"/>
        <v>4287.5</v>
      </c>
      <c r="GO213" s="2">
        <f t="shared" si="323"/>
        <v>0</v>
      </c>
      <c r="GP213" s="2">
        <f t="shared" si="324"/>
        <v>0</v>
      </c>
      <c r="GQ213" s="2"/>
      <c r="GR213" s="2">
        <v>0</v>
      </c>
      <c r="GS213" s="2">
        <v>3</v>
      </c>
      <c r="GT213" s="2">
        <v>0</v>
      </c>
      <c r="GU213" s="2" t="s">
        <v>3</v>
      </c>
      <c r="GV213" s="2">
        <f t="shared" si="325"/>
        <v>0</v>
      </c>
      <c r="GW213" s="2">
        <v>1</v>
      </c>
      <c r="GX213" s="2">
        <f t="shared" si="326"/>
        <v>0</v>
      </c>
      <c r="GY213" s="2"/>
      <c r="GZ213" s="2"/>
      <c r="HA213" s="2">
        <v>0</v>
      </c>
      <c r="HB213" s="2">
        <v>0</v>
      </c>
      <c r="HC213" s="2">
        <f t="shared" si="327"/>
        <v>0</v>
      </c>
      <c r="HD213" s="2"/>
      <c r="HE213" s="2" t="s">
        <v>3</v>
      </c>
      <c r="HF213" s="2" t="s">
        <v>3</v>
      </c>
      <c r="HG213" s="2"/>
      <c r="HH213" s="2"/>
      <c r="HI213" s="2"/>
      <c r="HJ213" s="2"/>
      <c r="HK213" s="2"/>
      <c r="HL213" s="2"/>
      <c r="HM213" s="2" t="s">
        <v>3</v>
      </c>
      <c r="HN213" s="2" t="s">
        <v>3</v>
      </c>
      <c r="HO213" s="2" t="s">
        <v>3</v>
      </c>
      <c r="HP213" s="2" t="s">
        <v>3</v>
      </c>
      <c r="HQ213" s="2" t="s">
        <v>3</v>
      </c>
      <c r="HR213" s="2"/>
      <c r="HS213" s="2">
        <v>0</v>
      </c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>
        <v>0</v>
      </c>
      <c r="IL213" s="2"/>
      <c r="IM213" s="2"/>
      <c r="IN213" s="2"/>
      <c r="IO213" s="2"/>
      <c r="IP213" s="2"/>
      <c r="IQ213" s="2"/>
      <c r="IR213" s="2"/>
      <c r="IS213" s="2"/>
      <c r="IT213" s="2"/>
      <c r="IU213" s="2"/>
    </row>
    <row r="214" spans="1:255" x14ac:dyDescent="0.2">
      <c r="A214">
        <v>18</v>
      </c>
      <c r="B214">
        <v>1</v>
      </c>
      <c r="C214">
        <v>588</v>
      </c>
      <c r="E214" t="s">
        <v>288</v>
      </c>
      <c r="F214" t="s">
        <v>289</v>
      </c>
      <c r="G214" t="s">
        <v>290</v>
      </c>
      <c r="H214" t="s">
        <v>34</v>
      </c>
      <c r="I214">
        <f>I210*J214</f>
        <v>245</v>
      </c>
      <c r="J214">
        <v>35</v>
      </c>
      <c r="K214">
        <v>35</v>
      </c>
      <c r="O214">
        <f t="shared" si="297"/>
        <v>70915.25</v>
      </c>
      <c r="P214">
        <f t="shared" si="298"/>
        <v>70915.25</v>
      </c>
      <c r="Q214">
        <f t="shared" si="328"/>
        <v>0</v>
      </c>
      <c r="R214">
        <f t="shared" si="299"/>
        <v>0</v>
      </c>
      <c r="S214">
        <f t="shared" si="300"/>
        <v>0</v>
      </c>
      <c r="T214">
        <f t="shared" si="301"/>
        <v>0</v>
      </c>
      <c r="U214">
        <f t="shared" si="302"/>
        <v>0</v>
      </c>
      <c r="V214">
        <f t="shared" si="303"/>
        <v>0</v>
      </c>
      <c r="W214">
        <f t="shared" si="304"/>
        <v>0</v>
      </c>
      <c r="X214">
        <f t="shared" si="305"/>
        <v>0</v>
      </c>
      <c r="Y214">
        <f t="shared" si="306"/>
        <v>0</v>
      </c>
      <c r="AA214">
        <v>59204059</v>
      </c>
      <c r="AB214">
        <f t="shared" si="307"/>
        <v>17.5</v>
      </c>
      <c r="AC214">
        <f t="shared" si="294"/>
        <v>17.5</v>
      </c>
      <c r="AD214">
        <f t="shared" si="329"/>
        <v>0</v>
      </c>
      <c r="AE214">
        <f t="shared" si="330"/>
        <v>0</v>
      </c>
      <c r="AF214">
        <f t="shared" si="330"/>
        <v>0</v>
      </c>
      <c r="AG214">
        <f t="shared" si="308"/>
        <v>0</v>
      </c>
      <c r="AH214">
        <f t="shared" si="331"/>
        <v>0</v>
      </c>
      <c r="AI214">
        <f t="shared" si="331"/>
        <v>0</v>
      </c>
      <c r="AJ214">
        <f t="shared" si="309"/>
        <v>0</v>
      </c>
      <c r="AK214">
        <v>17.5</v>
      </c>
      <c r="AL214">
        <v>17.5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109</v>
      </c>
      <c r="AU214">
        <v>61</v>
      </c>
      <c r="AV214">
        <v>1</v>
      </c>
      <c r="AW214">
        <v>1</v>
      </c>
      <c r="AZ214">
        <v>1</v>
      </c>
      <c r="BA214">
        <v>1</v>
      </c>
      <c r="BB214">
        <v>1</v>
      </c>
      <c r="BC214">
        <v>16.54</v>
      </c>
      <c r="BD214" t="s">
        <v>3</v>
      </c>
      <c r="BE214" t="s">
        <v>3</v>
      </c>
      <c r="BF214" t="s">
        <v>3</v>
      </c>
      <c r="BG214" t="s">
        <v>3</v>
      </c>
      <c r="BH214">
        <v>3</v>
      </c>
      <c r="BI214">
        <v>1</v>
      </c>
      <c r="BJ214" t="s">
        <v>291</v>
      </c>
      <c r="BM214">
        <v>21</v>
      </c>
      <c r="BN214">
        <v>0</v>
      </c>
      <c r="BO214" t="s">
        <v>289</v>
      </c>
      <c r="BP214">
        <v>1</v>
      </c>
      <c r="BQ214">
        <v>30</v>
      </c>
      <c r="BR214">
        <v>0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 t="s">
        <v>3</v>
      </c>
      <c r="BZ214">
        <v>109</v>
      </c>
      <c r="CA214">
        <v>61</v>
      </c>
      <c r="CB214" t="s">
        <v>3</v>
      </c>
      <c r="CE214">
        <v>30</v>
      </c>
      <c r="CF214">
        <v>0</v>
      </c>
      <c r="CG214">
        <v>0</v>
      </c>
      <c r="CM214">
        <v>0</v>
      </c>
      <c r="CN214" t="s">
        <v>3</v>
      </c>
      <c r="CO214">
        <v>0</v>
      </c>
      <c r="CP214">
        <f t="shared" si="310"/>
        <v>70915.25</v>
      </c>
      <c r="CQ214">
        <f t="shared" si="311"/>
        <v>289.45</v>
      </c>
      <c r="CR214">
        <f t="shared" si="332"/>
        <v>0</v>
      </c>
      <c r="CS214">
        <f t="shared" si="312"/>
        <v>0</v>
      </c>
      <c r="CT214">
        <f t="shared" si="313"/>
        <v>0</v>
      </c>
      <c r="CU214">
        <f t="shared" si="314"/>
        <v>0</v>
      </c>
      <c r="CV214">
        <f t="shared" si="315"/>
        <v>0</v>
      </c>
      <c r="CW214">
        <f t="shared" si="316"/>
        <v>0</v>
      </c>
      <c r="CX214">
        <f t="shared" si="317"/>
        <v>0</v>
      </c>
      <c r="CY214">
        <f t="shared" si="318"/>
        <v>0</v>
      </c>
      <c r="CZ214">
        <f t="shared" si="319"/>
        <v>0</v>
      </c>
      <c r="DC214" t="s">
        <v>3</v>
      </c>
      <c r="DD214" t="s">
        <v>3</v>
      </c>
      <c r="DE214" t="s">
        <v>3</v>
      </c>
      <c r="DF214" t="s">
        <v>3</v>
      </c>
      <c r="DG214" t="s">
        <v>3</v>
      </c>
      <c r="DH214" t="s">
        <v>3</v>
      </c>
      <c r="DI214" t="s">
        <v>3</v>
      </c>
      <c r="DJ214" t="s">
        <v>3</v>
      </c>
      <c r="DK214" t="s">
        <v>3</v>
      </c>
      <c r="DL214" t="s">
        <v>3</v>
      </c>
      <c r="DM214" t="s">
        <v>3</v>
      </c>
      <c r="DN214">
        <v>0</v>
      </c>
      <c r="DO214">
        <v>0</v>
      </c>
      <c r="DP214">
        <v>1</v>
      </c>
      <c r="DQ214">
        <v>1</v>
      </c>
      <c r="DU214">
        <v>1003</v>
      </c>
      <c r="DV214" t="s">
        <v>34</v>
      </c>
      <c r="DW214" t="s">
        <v>34</v>
      </c>
      <c r="DX214">
        <v>1</v>
      </c>
      <c r="DZ214" t="s">
        <v>3</v>
      </c>
      <c r="EA214" t="s">
        <v>3</v>
      </c>
      <c r="EB214" t="s">
        <v>3</v>
      </c>
      <c r="EC214" t="s">
        <v>3</v>
      </c>
      <c r="EE214">
        <v>58807897</v>
      </c>
      <c r="EF214">
        <v>30</v>
      </c>
      <c r="EG214" t="s">
        <v>27</v>
      </c>
      <c r="EH214">
        <v>0</v>
      </c>
      <c r="EI214" t="s">
        <v>3</v>
      </c>
      <c r="EJ214">
        <v>1</v>
      </c>
      <c r="EK214">
        <v>21</v>
      </c>
      <c r="EL214" t="s">
        <v>28</v>
      </c>
      <c r="EM214" t="s">
        <v>29</v>
      </c>
      <c r="EO214" t="s">
        <v>3</v>
      </c>
      <c r="EQ214">
        <v>0</v>
      </c>
      <c r="ER214">
        <v>17.5</v>
      </c>
      <c r="ES214">
        <v>17.5</v>
      </c>
      <c r="ET214">
        <v>0</v>
      </c>
      <c r="EU214">
        <v>0</v>
      </c>
      <c r="EV214">
        <v>0</v>
      </c>
      <c r="EW214">
        <v>0</v>
      </c>
      <c r="EX214">
        <v>0</v>
      </c>
      <c r="FQ214">
        <v>0</v>
      </c>
      <c r="FR214">
        <v>0</v>
      </c>
      <c r="FS214">
        <v>0</v>
      </c>
      <c r="FX214">
        <v>109</v>
      </c>
      <c r="FY214">
        <v>61</v>
      </c>
      <c r="GA214" t="s">
        <v>3</v>
      </c>
      <c r="GD214">
        <v>1</v>
      </c>
      <c r="GF214">
        <v>-1526811387</v>
      </c>
      <c r="GG214">
        <v>2</v>
      </c>
      <c r="GH214">
        <v>1</v>
      </c>
      <c r="GI214">
        <v>2</v>
      </c>
      <c r="GJ214">
        <v>0</v>
      </c>
      <c r="GK214">
        <v>0</v>
      </c>
      <c r="GL214">
        <f t="shared" si="320"/>
        <v>0</v>
      </c>
      <c r="GM214">
        <f t="shared" si="321"/>
        <v>70915.25</v>
      </c>
      <c r="GN214">
        <f t="shared" si="322"/>
        <v>70915.25</v>
      </c>
      <c r="GO214">
        <f t="shared" si="323"/>
        <v>0</v>
      </c>
      <c r="GP214">
        <f t="shared" si="324"/>
        <v>0</v>
      </c>
      <c r="GR214">
        <v>0</v>
      </c>
      <c r="GS214">
        <v>3</v>
      </c>
      <c r="GT214">
        <v>0</v>
      </c>
      <c r="GU214" t="s">
        <v>3</v>
      </c>
      <c r="GV214">
        <f t="shared" si="325"/>
        <v>0</v>
      </c>
      <c r="GW214">
        <v>1</v>
      </c>
      <c r="GX214">
        <f t="shared" si="326"/>
        <v>0</v>
      </c>
      <c r="HA214">
        <v>0</v>
      </c>
      <c r="HB214">
        <v>0</v>
      </c>
      <c r="HC214">
        <f t="shared" si="327"/>
        <v>0</v>
      </c>
      <c r="HE214" t="s">
        <v>3</v>
      </c>
      <c r="HF214" t="s">
        <v>3</v>
      </c>
      <c r="HM214" t="s">
        <v>3</v>
      </c>
      <c r="HN214" t="s">
        <v>3</v>
      </c>
      <c r="HO214" t="s">
        <v>3</v>
      </c>
      <c r="HP214" t="s">
        <v>3</v>
      </c>
      <c r="HQ214" t="s">
        <v>3</v>
      </c>
      <c r="HS214">
        <v>0</v>
      </c>
      <c r="IK214">
        <v>0</v>
      </c>
    </row>
    <row r="215" spans="1:255" x14ac:dyDescent="0.2">
      <c r="A215" s="2">
        <v>17</v>
      </c>
      <c r="B215" s="2">
        <v>1</v>
      </c>
      <c r="C215" s="2"/>
      <c r="D215" s="2"/>
      <c r="E215" s="2" t="s">
        <v>292</v>
      </c>
      <c r="F215" s="2" t="s">
        <v>293</v>
      </c>
      <c r="G215" s="2" t="s">
        <v>294</v>
      </c>
      <c r="H215" s="2" t="s">
        <v>39</v>
      </c>
      <c r="I215" s="2">
        <f>ROUND(ROUND(7,4),9)</f>
        <v>7</v>
      </c>
      <c r="J215" s="2">
        <v>0</v>
      </c>
      <c r="K215" s="2">
        <f>ROUND(ROUND(7,4),9)</f>
        <v>7</v>
      </c>
      <c r="L215" s="2"/>
      <c r="M215" s="2"/>
      <c r="N215" s="2"/>
      <c r="O215" s="2">
        <f t="shared" si="297"/>
        <v>1334.13</v>
      </c>
      <c r="P215" s="2">
        <f t="shared" si="298"/>
        <v>1334.13</v>
      </c>
      <c r="Q215" s="2">
        <f t="shared" si="328"/>
        <v>0</v>
      </c>
      <c r="R215" s="2">
        <f t="shared" si="299"/>
        <v>0</v>
      </c>
      <c r="S215" s="2">
        <f t="shared" si="300"/>
        <v>0</v>
      </c>
      <c r="T215" s="2">
        <f t="shared" si="301"/>
        <v>0</v>
      </c>
      <c r="U215" s="2">
        <f t="shared" si="302"/>
        <v>0</v>
      </c>
      <c r="V215" s="2">
        <f t="shared" si="303"/>
        <v>0</v>
      </c>
      <c r="W215" s="2">
        <f t="shared" si="304"/>
        <v>0</v>
      </c>
      <c r="X215" s="2">
        <f t="shared" si="305"/>
        <v>0</v>
      </c>
      <c r="Y215" s="2">
        <f t="shared" si="306"/>
        <v>0</v>
      </c>
      <c r="Z215" s="2"/>
      <c r="AA215" s="2">
        <v>59204062</v>
      </c>
      <c r="AB215" s="2">
        <f t="shared" si="307"/>
        <v>190.59</v>
      </c>
      <c r="AC215" s="2">
        <f t="shared" si="294"/>
        <v>190.59</v>
      </c>
      <c r="AD215" s="2">
        <f t="shared" si="329"/>
        <v>0</v>
      </c>
      <c r="AE215" s="2">
        <f t="shared" si="330"/>
        <v>0</v>
      </c>
      <c r="AF215" s="2">
        <f t="shared" si="330"/>
        <v>0</v>
      </c>
      <c r="AG215" s="2">
        <f t="shared" si="308"/>
        <v>0</v>
      </c>
      <c r="AH215" s="2">
        <f t="shared" si="331"/>
        <v>0</v>
      </c>
      <c r="AI215" s="2">
        <f t="shared" si="331"/>
        <v>0</v>
      </c>
      <c r="AJ215" s="2">
        <f t="shared" si="309"/>
        <v>0</v>
      </c>
      <c r="AK215" s="2">
        <v>190.59</v>
      </c>
      <c r="AL215" s="2">
        <v>190.59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1</v>
      </c>
      <c r="AW215" s="2">
        <v>1</v>
      </c>
      <c r="AX215" s="2"/>
      <c r="AY215" s="2"/>
      <c r="AZ215" s="2">
        <v>1</v>
      </c>
      <c r="BA215" s="2">
        <v>1</v>
      </c>
      <c r="BB215" s="2">
        <v>1</v>
      </c>
      <c r="BC215" s="2">
        <v>1</v>
      </c>
      <c r="BD215" s="2" t="s">
        <v>3</v>
      </c>
      <c r="BE215" s="2" t="s">
        <v>3</v>
      </c>
      <c r="BF215" s="2" t="s">
        <v>3</v>
      </c>
      <c r="BG215" s="2" t="s">
        <v>3</v>
      </c>
      <c r="BH215" s="2">
        <v>3</v>
      </c>
      <c r="BI215" s="2">
        <v>1</v>
      </c>
      <c r="BJ215" s="2" t="s">
        <v>295</v>
      </c>
      <c r="BK215" s="2"/>
      <c r="BL215" s="2"/>
      <c r="BM215" s="2">
        <v>1617</v>
      </c>
      <c r="BN215" s="2">
        <v>0</v>
      </c>
      <c r="BO215" s="2" t="s">
        <v>3</v>
      </c>
      <c r="BP215" s="2">
        <v>0</v>
      </c>
      <c r="BQ215" s="2">
        <v>200</v>
      </c>
      <c r="BR215" s="2">
        <v>0</v>
      </c>
      <c r="BS215" s="2">
        <v>1</v>
      </c>
      <c r="BT215" s="2">
        <v>1</v>
      </c>
      <c r="BU215" s="2">
        <v>1</v>
      </c>
      <c r="BV215" s="2">
        <v>1</v>
      </c>
      <c r="BW215" s="2">
        <v>1</v>
      </c>
      <c r="BX215" s="2">
        <v>1</v>
      </c>
      <c r="BY215" s="2" t="s">
        <v>3</v>
      </c>
      <c r="BZ215" s="2">
        <v>0</v>
      </c>
      <c r="CA215" s="2">
        <v>0</v>
      </c>
      <c r="CB215" s="2" t="s">
        <v>3</v>
      </c>
      <c r="CC215" s="2"/>
      <c r="CD215" s="2"/>
      <c r="CE215" s="2">
        <v>30</v>
      </c>
      <c r="CF215" s="2">
        <v>0</v>
      </c>
      <c r="CG215" s="2">
        <v>0</v>
      </c>
      <c r="CH215" s="2"/>
      <c r="CI215" s="2"/>
      <c r="CJ215" s="2"/>
      <c r="CK215" s="2"/>
      <c r="CL215" s="2"/>
      <c r="CM215" s="2">
        <v>0</v>
      </c>
      <c r="CN215" s="2" t="s">
        <v>3</v>
      </c>
      <c r="CO215" s="2">
        <v>0</v>
      </c>
      <c r="CP215" s="2">
        <f t="shared" si="310"/>
        <v>1334.13</v>
      </c>
      <c r="CQ215" s="2">
        <f t="shared" si="311"/>
        <v>190.59</v>
      </c>
      <c r="CR215" s="2">
        <f t="shared" si="332"/>
        <v>0</v>
      </c>
      <c r="CS215" s="2">
        <f t="shared" si="312"/>
        <v>0</v>
      </c>
      <c r="CT215" s="2">
        <f t="shared" si="313"/>
        <v>0</v>
      </c>
      <c r="CU215" s="2">
        <f t="shared" si="314"/>
        <v>0</v>
      </c>
      <c r="CV215" s="2">
        <f t="shared" si="315"/>
        <v>0</v>
      </c>
      <c r="CW215" s="2">
        <f t="shared" si="316"/>
        <v>0</v>
      </c>
      <c r="CX215" s="2">
        <f t="shared" si="317"/>
        <v>0</v>
      </c>
      <c r="CY215" s="2">
        <f t="shared" si="318"/>
        <v>0</v>
      </c>
      <c r="CZ215" s="2">
        <f t="shared" si="319"/>
        <v>0</v>
      </c>
      <c r="DA215" s="2"/>
      <c r="DB215" s="2"/>
      <c r="DC215" s="2" t="s">
        <v>3</v>
      </c>
      <c r="DD215" s="2" t="s">
        <v>3</v>
      </c>
      <c r="DE215" s="2" t="s">
        <v>3</v>
      </c>
      <c r="DF215" s="2" t="s">
        <v>3</v>
      </c>
      <c r="DG215" s="2" t="s">
        <v>3</v>
      </c>
      <c r="DH215" s="2" t="s">
        <v>3</v>
      </c>
      <c r="DI215" s="2" t="s">
        <v>3</v>
      </c>
      <c r="DJ215" s="2" t="s">
        <v>3</v>
      </c>
      <c r="DK215" s="2" t="s">
        <v>3</v>
      </c>
      <c r="DL215" s="2" t="s">
        <v>3</v>
      </c>
      <c r="DM215" s="2" t="s">
        <v>3</v>
      </c>
      <c r="DN215" s="2">
        <v>0</v>
      </c>
      <c r="DO215" s="2">
        <v>0</v>
      </c>
      <c r="DP215" s="2">
        <v>1</v>
      </c>
      <c r="DQ215" s="2">
        <v>1</v>
      </c>
      <c r="DR215" s="2"/>
      <c r="DS215" s="2"/>
      <c r="DT215" s="2"/>
      <c r="DU215" s="2">
        <v>1010</v>
      </c>
      <c r="DV215" s="2" t="s">
        <v>39</v>
      </c>
      <c r="DW215" s="2" t="s">
        <v>39</v>
      </c>
      <c r="DX215" s="2">
        <v>1</v>
      </c>
      <c r="DY215" s="2"/>
      <c r="DZ215" s="2" t="s">
        <v>3</v>
      </c>
      <c r="EA215" s="2" t="s">
        <v>3</v>
      </c>
      <c r="EB215" s="2" t="s">
        <v>3</v>
      </c>
      <c r="EC215" s="2" t="s">
        <v>3</v>
      </c>
      <c r="ED215" s="2"/>
      <c r="EE215" s="2">
        <v>58807973</v>
      </c>
      <c r="EF215" s="2">
        <v>200</v>
      </c>
      <c r="EG215" s="2" t="s">
        <v>245</v>
      </c>
      <c r="EH215" s="2">
        <v>0</v>
      </c>
      <c r="EI215" s="2" t="s">
        <v>3</v>
      </c>
      <c r="EJ215" s="2">
        <v>1</v>
      </c>
      <c r="EK215" s="2">
        <v>1617</v>
      </c>
      <c r="EL215" s="2" t="s">
        <v>246</v>
      </c>
      <c r="EM215" s="2" t="s">
        <v>247</v>
      </c>
      <c r="EN215" s="2"/>
      <c r="EO215" s="2" t="s">
        <v>3</v>
      </c>
      <c r="EP215" s="2"/>
      <c r="EQ215" s="2">
        <v>0</v>
      </c>
      <c r="ER215" s="2">
        <v>190.59</v>
      </c>
      <c r="ES215" s="2">
        <v>190.59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>
        <v>0</v>
      </c>
      <c r="FR215" s="2">
        <v>0</v>
      </c>
      <c r="FS215" s="2">
        <v>0</v>
      </c>
      <c r="FT215" s="2"/>
      <c r="FU215" s="2"/>
      <c r="FV215" s="2"/>
      <c r="FW215" s="2"/>
      <c r="FX215" s="2">
        <v>0</v>
      </c>
      <c r="FY215" s="2">
        <v>0</v>
      </c>
      <c r="FZ215" s="2"/>
      <c r="GA215" s="2" t="s">
        <v>3</v>
      </c>
      <c r="GB215" s="2"/>
      <c r="GC215" s="2"/>
      <c r="GD215" s="2">
        <v>1</v>
      </c>
      <c r="GE215" s="2"/>
      <c r="GF215" s="2">
        <v>-1005041749</v>
      </c>
      <c r="GG215" s="2">
        <v>2</v>
      </c>
      <c r="GH215" s="2">
        <v>1</v>
      </c>
      <c r="GI215" s="2">
        <v>-2</v>
      </c>
      <c r="GJ215" s="2">
        <v>0</v>
      </c>
      <c r="GK215" s="2">
        <v>0</v>
      </c>
      <c r="GL215" s="2">
        <f t="shared" si="320"/>
        <v>0</v>
      </c>
      <c r="GM215" s="2">
        <f t="shared" si="321"/>
        <v>1334.13</v>
      </c>
      <c r="GN215" s="2">
        <f t="shared" si="322"/>
        <v>1334.13</v>
      </c>
      <c r="GO215" s="2">
        <f t="shared" si="323"/>
        <v>0</v>
      </c>
      <c r="GP215" s="2">
        <f t="shared" si="324"/>
        <v>0</v>
      </c>
      <c r="GQ215" s="2"/>
      <c r="GR215" s="2">
        <v>0</v>
      </c>
      <c r="GS215" s="2">
        <v>3</v>
      </c>
      <c r="GT215" s="2">
        <v>0</v>
      </c>
      <c r="GU215" s="2" t="s">
        <v>3</v>
      </c>
      <c r="GV215" s="2">
        <f t="shared" si="325"/>
        <v>0</v>
      </c>
      <c r="GW215" s="2">
        <v>1</v>
      </c>
      <c r="GX215" s="2">
        <f t="shared" si="326"/>
        <v>0</v>
      </c>
      <c r="GY215" s="2"/>
      <c r="GZ215" s="2"/>
      <c r="HA215" s="2">
        <v>0</v>
      </c>
      <c r="HB215" s="2">
        <v>0</v>
      </c>
      <c r="HC215" s="2">
        <f t="shared" si="327"/>
        <v>0</v>
      </c>
      <c r="HD215" s="2"/>
      <c r="HE215" s="2" t="s">
        <v>3</v>
      </c>
      <c r="HF215" s="2" t="s">
        <v>3</v>
      </c>
      <c r="HG215" s="2"/>
      <c r="HH215" s="2"/>
      <c r="HI215" s="2"/>
      <c r="HJ215" s="2"/>
      <c r="HK215" s="2"/>
      <c r="HL215" s="2"/>
      <c r="HM215" s="2" t="s">
        <v>3</v>
      </c>
      <c r="HN215" s="2" t="s">
        <v>3</v>
      </c>
      <c r="HO215" s="2" t="s">
        <v>3</v>
      </c>
      <c r="HP215" s="2" t="s">
        <v>3</v>
      </c>
      <c r="HQ215" s="2" t="s">
        <v>3</v>
      </c>
      <c r="HR215" s="2"/>
      <c r="HS215" s="2">
        <v>0</v>
      </c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>
        <v>0</v>
      </c>
      <c r="IL215" s="2"/>
      <c r="IM215" s="2"/>
      <c r="IN215" s="2"/>
      <c r="IO215" s="2"/>
      <c r="IP215" s="2"/>
      <c r="IQ215" s="2"/>
      <c r="IR215" s="2"/>
      <c r="IS215" s="2"/>
      <c r="IT215" s="2"/>
      <c r="IU215" s="2"/>
    </row>
    <row r="216" spans="1:255" x14ac:dyDescent="0.2">
      <c r="A216">
        <v>17</v>
      </c>
      <c r="B216">
        <v>1</v>
      </c>
      <c r="E216" t="s">
        <v>292</v>
      </c>
      <c r="F216" t="s">
        <v>293</v>
      </c>
      <c r="G216" t="s">
        <v>294</v>
      </c>
      <c r="H216" t="s">
        <v>39</v>
      </c>
      <c r="I216">
        <f>ROUND(ROUND(7,4),9)</f>
        <v>7</v>
      </c>
      <c r="J216">
        <v>0</v>
      </c>
      <c r="K216">
        <f>ROUND(ROUND(7,4),9)</f>
        <v>7</v>
      </c>
      <c r="O216">
        <f t="shared" si="297"/>
        <v>8004.78</v>
      </c>
      <c r="P216">
        <f t="shared" si="298"/>
        <v>8004.78</v>
      </c>
      <c r="Q216">
        <f t="shared" si="328"/>
        <v>0</v>
      </c>
      <c r="R216">
        <f t="shared" si="299"/>
        <v>0</v>
      </c>
      <c r="S216">
        <f t="shared" si="300"/>
        <v>0</v>
      </c>
      <c r="T216">
        <f t="shared" si="301"/>
        <v>0</v>
      </c>
      <c r="U216">
        <f t="shared" si="302"/>
        <v>0</v>
      </c>
      <c r="V216">
        <f t="shared" si="303"/>
        <v>0</v>
      </c>
      <c r="W216">
        <f t="shared" si="304"/>
        <v>0</v>
      </c>
      <c r="X216">
        <f t="shared" si="305"/>
        <v>0</v>
      </c>
      <c r="Y216">
        <f t="shared" si="306"/>
        <v>0</v>
      </c>
      <c r="AA216">
        <v>59204059</v>
      </c>
      <c r="AB216">
        <f t="shared" si="307"/>
        <v>190.59</v>
      </c>
      <c r="AC216">
        <f t="shared" si="294"/>
        <v>190.59</v>
      </c>
      <c r="AD216">
        <f t="shared" si="329"/>
        <v>0</v>
      </c>
      <c r="AE216">
        <f t="shared" si="330"/>
        <v>0</v>
      </c>
      <c r="AF216">
        <f t="shared" si="330"/>
        <v>0</v>
      </c>
      <c r="AG216">
        <f t="shared" si="308"/>
        <v>0</v>
      </c>
      <c r="AH216">
        <f t="shared" si="331"/>
        <v>0</v>
      </c>
      <c r="AI216">
        <f t="shared" si="331"/>
        <v>0</v>
      </c>
      <c r="AJ216">
        <f t="shared" si="309"/>
        <v>0</v>
      </c>
      <c r="AK216">
        <v>190.59</v>
      </c>
      <c r="AL216">
        <v>190.59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1</v>
      </c>
      <c r="AZ216">
        <v>1</v>
      </c>
      <c r="BA216">
        <v>1</v>
      </c>
      <c r="BB216">
        <v>1</v>
      </c>
      <c r="BC216">
        <v>6</v>
      </c>
      <c r="BD216" t="s">
        <v>3</v>
      </c>
      <c r="BE216" t="s">
        <v>3</v>
      </c>
      <c r="BF216" t="s">
        <v>3</v>
      </c>
      <c r="BG216" t="s">
        <v>3</v>
      </c>
      <c r="BH216">
        <v>3</v>
      </c>
      <c r="BI216">
        <v>1</v>
      </c>
      <c r="BJ216" t="s">
        <v>295</v>
      </c>
      <c r="BM216">
        <v>1617</v>
      </c>
      <c r="BN216">
        <v>0</v>
      </c>
      <c r="BO216" t="s">
        <v>293</v>
      </c>
      <c r="BP216">
        <v>1</v>
      </c>
      <c r="BQ216">
        <v>200</v>
      </c>
      <c r="BR216">
        <v>0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 t="s">
        <v>3</v>
      </c>
      <c r="BZ216">
        <v>0</v>
      </c>
      <c r="CA216">
        <v>0</v>
      </c>
      <c r="CB216" t="s">
        <v>3</v>
      </c>
      <c r="CE216">
        <v>30</v>
      </c>
      <c r="CF216">
        <v>0</v>
      </c>
      <c r="CG216">
        <v>0</v>
      </c>
      <c r="CM216">
        <v>0</v>
      </c>
      <c r="CN216" t="s">
        <v>3</v>
      </c>
      <c r="CO216">
        <v>0</v>
      </c>
      <c r="CP216">
        <f t="shared" si="310"/>
        <v>8004.78</v>
      </c>
      <c r="CQ216">
        <f t="shared" si="311"/>
        <v>1143.54</v>
      </c>
      <c r="CR216">
        <f t="shared" si="332"/>
        <v>0</v>
      </c>
      <c r="CS216">
        <f t="shared" si="312"/>
        <v>0</v>
      </c>
      <c r="CT216">
        <f t="shared" si="313"/>
        <v>0</v>
      </c>
      <c r="CU216">
        <f t="shared" si="314"/>
        <v>0</v>
      </c>
      <c r="CV216">
        <f t="shared" si="315"/>
        <v>0</v>
      </c>
      <c r="CW216">
        <f t="shared" si="316"/>
        <v>0</v>
      </c>
      <c r="CX216">
        <f t="shared" si="317"/>
        <v>0</v>
      </c>
      <c r="CY216">
        <f t="shared" si="318"/>
        <v>0</v>
      </c>
      <c r="CZ216">
        <f t="shared" si="319"/>
        <v>0</v>
      </c>
      <c r="DC216" t="s">
        <v>3</v>
      </c>
      <c r="DD216" t="s">
        <v>3</v>
      </c>
      <c r="DE216" t="s">
        <v>3</v>
      </c>
      <c r="DF216" t="s">
        <v>3</v>
      </c>
      <c r="DG216" t="s">
        <v>3</v>
      </c>
      <c r="DH216" t="s">
        <v>3</v>
      </c>
      <c r="DI216" t="s">
        <v>3</v>
      </c>
      <c r="DJ216" t="s">
        <v>3</v>
      </c>
      <c r="DK216" t="s">
        <v>3</v>
      </c>
      <c r="DL216" t="s">
        <v>3</v>
      </c>
      <c r="DM216" t="s">
        <v>3</v>
      </c>
      <c r="DN216">
        <v>0</v>
      </c>
      <c r="DO216">
        <v>0</v>
      </c>
      <c r="DP216">
        <v>1</v>
      </c>
      <c r="DQ216">
        <v>1</v>
      </c>
      <c r="DU216">
        <v>1010</v>
      </c>
      <c r="DV216" t="s">
        <v>39</v>
      </c>
      <c r="DW216" t="s">
        <v>39</v>
      </c>
      <c r="DX216">
        <v>1</v>
      </c>
      <c r="DZ216" t="s">
        <v>3</v>
      </c>
      <c r="EA216" t="s">
        <v>3</v>
      </c>
      <c r="EB216" t="s">
        <v>3</v>
      </c>
      <c r="EC216" t="s">
        <v>3</v>
      </c>
      <c r="EE216">
        <v>58807973</v>
      </c>
      <c r="EF216">
        <v>200</v>
      </c>
      <c r="EG216" t="s">
        <v>245</v>
      </c>
      <c r="EH216">
        <v>0</v>
      </c>
      <c r="EI216" t="s">
        <v>3</v>
      </c>
      <c r="EJ216">
        <v>1</v>
      </c>
      <c r="EK216">
        <v>1617</v>
      </c>
      <c r="EL216" t="s">
        <v>246</v>
      </c>
      <c r="EM216" t="s">
        <v>247</v>
      </c>
      <c r="EO216" t="s">
        <v>3</v>
      </c>
      <c r="EQ216">
        <v>0</v>
      </c>
      <c r="ER216">
        <v>190.59</v>
      </c>
      <c r="ES216">
        <v>190.59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FQ216">
        <v>0</v>
      </c>
      <c r="FR216">
        <v>0</v>
      </c>
      <c r="FS216">
        <v>0</v>
      </c>
      <c r="FX216">
        <v>0</v>
      </c>
      <c r="FY216">
        <v>0</v>
      </c>
      <c r="GA216" t="s">
        <v>3</v>
      </c>
      <c r="GD216">
        <v>1</v>
      </c>
      <c r="GF216">
        <v>-1005041749</v>
      </c>
      <c r="GG216">
        <v>2</v>
      </c>
      <c r="GH216">
        <v>1</v>
      </c>
      <c r="GI216">
        <v>2</v>
      </c>
      <c r="GJ216">
        <v>0</v>
      </c>
      <c r="GK216">
        <v>0</v>
      </c>
      <c r="GL216">
        <f t="shared" si="320"/>
        <v>0</v>
      </c>
      <c r="GM216">
        <f t="shared" si="321"/>
        <v>8004.78</v>
      </c>
      <c r="GN216">
        <f t="shared" si="322"/>
        <v>8004.78</v>
      </c>
      <c r="GO216">
        <f t="shared" si="323"/>
        <v>0</v>
      </c>
      <c r="GP216">
        <f t="shared" si="324"/>
        <v>0</v>
      </c>
      <c r="GR216">
        <v>0</v>
      </c>
      <c r="GS216">
        <v>3</v>
      </c>
      <c r="GT216">
        <v>0</v>
      </c>
      <c r="GU216" t="s">
        <v>3</v>
      </c>
      <c r="GV216">
        <f t="shared" si="325"/>
        <v>0</v>
      </c>
      <c r="GW216">
        <v>1</v>
      </c>
      <c r="GX216">
        <f t="shared" si="326"/>
        <v>0</v>
      </c>
      <c r="HA216">
        <v>0</v>
      </c>
      <c r="HB216">
        <v>0</v>
      </c>
      <c r="HC216">
        <f t="shared" si="327"/>
        <v>0</v>
      </c>
      <c r="HE216" t="s">
        <v>3</v>
      </c>
      <c r="HF216" t="s">
        <v>3</v>
      </c>
      <c r="HM216" t="s">
        <v>3</v>
      </c>
      <c r="HN216" t="s">
        <v>3</v>
      </c>
      <c r="HO216" t="s">
        <v>3</v>
      </c>
      <c r="HP216" t="s">
        <v>3</v>
      </c>
      <c r="HQ216" t="s">
        <v>3</v>
      </c>
      <c r="HS216">
        <v>0</v>
      </c>
      <c r="IK216">
        <v>0</v>
      </c>
    </row>
    <row r="217" spans="1:255" x14ac:dyDescent="0.2">
      <c r="A217" s="2">
        <v>17</v>
      </c>
      <c r="B217" s="2">
        <v>1</v>
      </c>
      <c r="C217" s="2">
        <f>ROW(SmtRes!A595)</f>
        <v>595</v>
      </c>
      <c r="D217" s="2">
        <f>ROW(EtalonRes!A614)</f>
        <v>614</v>
      </c>
      <c r="E217" s="2" t="s">
        <v>3</v>
      </c>
      <c r="F217" s="2" t="s">
        <v>248</v>
      </c>
      <c r="G217" s="2" t="s">
        <v>249</v>
      </c>
      <c r="H217" s="2" t="s">
        <v>228</v>
      </c>
      <c r="I217" s="2">
        <f>ROUND(ROUND(7,4)*0,9)</f>
        <v>0</v>
      </c>
      <c r="J217" s="2">
        <v>0</v>
      </c>
      <c r="K217" s="2">
        <f>ROUND(ROUND(7,4)*0,9)</f>
        <v>0</v>
      </c>
      <c r="L217" s="2"/>
      <c r="M217" s="2"/>
      <c r="N217" s="2"/>
      <c r="O217" s="2">
        <f t="shared" si="297"/>
        <v>0</v>
      </c>
      <c r="P217" s="2">
        <f t="shared" si="298"/>
        <v>0</v>
      </c>
      <c r="Q217" s="2">
        <f>(ROUND((ROUND(((((ET217*1.25)*1.1))*AV217*I217),2)*BB217),2)+ROUND((ROUND(((AE217-(((EU217*1.25)*1.1)))*AV217*I217),2)*BS217),2))</f>
        <v>0</v>
      </c>
      <c r="R217" s="2">
        <f t="shared" si="299"/>
        <v>0</v>
      </c>
      <c r="S217" s="2">
        <f t="shared" si="300"/>
        <v>0</v>
      </c>
      <c r="T217" s="2">
        <f t="shared" si="301"/>
        <v>0</v>
      </c>
      <c r="U217" s="2">
        <f t="shared" si="302"/>
        <v>0</v>
      </c>
      <c r="V217" s="2">
        <f t="shared" si="303"/>
        <v>0</v>
      </c>
      <c r="W217" s="2">
        <f t="shared" si="304"/>
        <v>0</v>
      </c>
      <c r="X217" s="2">
        <f t="shared" si="305"/>
        <v>0</v>
      </c>
      <c r="Y217" s="2">
        <f t="shared" si="306"/>
        <v>0</v>
      </c>
      <c r="Z217" s="2"/>
      <c r="AA217" s="2">
        <v>-1</v>
      </c>
      <c r="AB217" s="2">
        <f t="shared" si="307"/>
        <v>48.109850000000002</v>
      </c>
      <c r="AC217" s="2">
        <f t="shared" si="294"/>
        <v>21.42</v>
      </c>
      <c r="AD217" s="2">
        <f>ROUND((((((ET217*1.25)*1.1))-(((EU217*1.25)*1.1)))+AE217),6)</f>
        <v>4.5650000000000004</v>
      </c>
      <c r="AE217" s="2">
        <f>ROUND((((EU217*1.25)*1.1)),6)</f>
        <v>0.17874999999999999</v>
      </c>
      <c r="AF217" s="2">
        <f>ROUND((((EV217*1.15)*1.1)),6)</f>
        <v>22.124849999999999</v>
      </c>
      <c r="AG217" s="2">
        <f t="shared" si="308"/>
        <v>0</v>
      </c>
      <c r="AH217" s="2">
        <f>(((EW217*1.15)*1.1))</f>
        <v>1.85955</v>
      </c>
      <c r="AI217" s="2">
        <f>(((EX217*1.25)*1.1))</f>
        <v>0</v>
      </c>
      <c r="AJ217" s="2">
        <f t="shared" si="309"/>
        <v>0</v>
      </c>
      <c r="AK217" s="2">
        <v>42.23</v>
      </c>
      <c r="AL217" s="2">
        <v>21.42</v>
      </c>
      <c r="AM217" s="2">
        <v>3.32</v>
      </c>
      <c r="AN217" s="2">
        <v>0.13</v>
      </c>
      <c r="AO217" s="2">
        <v>17.489999999999998</v>
      </c>
      <c r="AP217" s="2">
        <v>0</v>
      </c>
      <c r="AQ217" s="2">
        <v>1.47</v>
      </c>
      <c r="AR217" s="2">
        <v>0</v>
      </c>
      <c r="AS217" s="2">
        <v>0</v>
      </c>
      <c r="AT217" s="2">
        <v>109</v>
      </c>
      <c r="AU217" s="2">
        <v>61</v>
      </c>
      <c r="AV217" s="2">
        <v>1.0669999999999999</v>
      </c>
      <c r="AW217" s="2">
        <v>1</v>
      </c>
      <c r="AX217" s="2"/>
      <c r="AY217" s="2"/>
      <c r="AZ217" s="2">
        <v>1</v>
      </c>
      <c r="BA217" s="2">
        <v>1</v>
      </c>
      <c r="BB217" s="2">
        <v>1</v>
      </c>
      <c r="BC217" s="2">
        <v>1</v>
      </c>
      <c r="BD217" s="2" t="s">
        <v>3</v>
      </c>
      <c r="BE217" s="2" t="s">
        <v>3</v>
      </c>
      <c r="BF217" s="2" t="s">
        <v>3</v>
      </c>
      <c r="BG217" s="2" t="s">
        <v>3</v>
      </c>
      <c r="BH217" s="2">
        <v>0</v>
      </c>
      <c r="BI217" s="2">
        <v>1</v>
      </c>
      <c r="BJ217" s="2" t="s">
        <v>250</v>
      </c>
      <c r="BK217" s="2"/>
      <c r="BL217" s="2"/>
      <c r="BM217" s="2">
        <v>21</v>
      </c>
      <c r="BN217" s="2">
        <v>0</v>
      </c>
      <c r="BO217" s="2" t="s">
        <v>248</v>
      </c>
      <c r="BP217" s="2">
        <v>1</v>
      </c>
      <c r="BQ217" s="2">
        <v>30</v>
      </c>
      <c r="BR217" s="2">
        <v>0</v>
      </c>
      <c r="BS217" s="2">
        <v>1</v>
      </c>
      <c r="BT217" s="2">
        <v>1</v>
      </c>
      <c r="BU217" s="2">
        <v>1</v>
      </c>
      <c r="BV217" s="2">
        <v>1</v>
      </c>
      <c r="BW217" s="2">
        <v>1</v>
      </c>
      <c r="BX217" s="2">
        <v>1</v>
      </c>
      <c r="BY217" s="2" t="s">
        <v>3</v>
      </c>
      <c r="BZ217" s="2">
        <v>109</v>
      </c>
      <c r="CA217" s="2">
        <v>61</v>
      </c>
      <c r="CB217" s="2" t="s">
        <v>3</v>
      </c>
      <c r="CC217" s="2"/>
      <c r="CD217" s="2"/>
      <c r="CE217" s="2">
        <v>30</v>
      </c>
      <c r="CF217" s="2">
        <v>0</v>
      </c>
      <c r="CG217" s="2">
        <v>0</v>
      </c>
      <c r="CH217" s="2"/>
      <c r="CI217" s="2"/>
      <c r="CJ217" s="2"/>
      <c r="CK217" s="2"/>
      <c r="CL217" s="2"/>
      <c r="CM217" s="2">
        <v>0</v>
      </c>
      <c r="CN217" s="2" t="s">
        <v>1044</v>
      </c>
      <c r="CO217" s="2">
        <v>0</v>
      </c>
      <c r="CP217" s="2">
        <f t="shared" si="310"/>
        <v>0</v>
      </c>
      <c r="CQ217" s="2">
        <f t="shared" si="311"/>
        <v>21.42</v>
      </c>
      <c r="CR217" s="2">
        <f>(ROUND((ROUND(((((ET217*1.25)*1.1))*AV217*1),2)*BB217),2)+ROUND((ROUND(((AE217-(((EU217*1.25)*1.1)))*AV217*1),2)*BS217),2))</f>
        <v>4.87</v>
      </c>
      <c r="CS217" s="2">
        <f t="shared" si="312"/>
        <v>0.19</v>
      </c>
      <c r="CT217" s="2">
        <f t="shared" si="313"/>
        <v>23.61</v>
      </c>
      <c r="CU217" s="2">
        <f t="shared" si="314"/>
        <v>0</v>
      </c>
      <c r="CV217" s="2">
        <f t="shared" si="315"/>
        <v>1.98413985</v>
      </c>
      <c r="CW217" s="2">
        <f t="shared" si="316"/>
        <v>0</v>
      </c>
      <c r="CX217" s="2">
        <f t="shared" si="317"/>
        <v>0</v>
      </c>
      <c r="CY217" s="2">
        <f t="shared" si="318"/>
        <v>0</v>
      </c>
      <c r="CZ217" s="2">
        <f t="shared" si="319"/>
        <v>0</v>
      </c>
      <c r="DA217" s="2"/>
      <c r="DB217" s="2">
        <v>113</v>
      </c>
      <c r="DC217" s="2" t="s">
        <v>3</v>
      </c>
      <c r="DD217" s="2" t="s">
        <v>3</v>
      </c>
      <c r="DE217" s="2" t="s">
        <v>25</v>
      </c>
      <c r="DF217" s="2" t="s">
        <v>25</v>
      </c>
      <c r="DG217" s="2" t="s">
        <v>26</v>
      </c>
      <c r="DH217" s="2" t="s">
        <v>3</v>
      </c>
      <c r="DI217" s="2" t="s">
        <v>26</v>
      </c>
      <c r="DJ217" s="2" t="s">
        <v>25</v>
      </c>
      <c r="DK217" s="2" t="s">
        <v>3</v>
      </c>
      <c r="DL217" s="2" t="s">
        <v>3</v>
      </c>
      <c r="DM217" s="2" t="s">
        <v>3</v>
      </c>
      <c r="DN217" s="2">
        <v>0</v>
      </c>
      <c r="DO217" s="2">
        <v>0</v>
      </c>
      <c r="DP217" s="2">
        <v>1</v>
      </c>
      <c r="DQ217" s="2">
        <v>1</v>
      </c>
      <c r="DR217" s="2"/>
      <c r="DS217" s="2"/>
      <c r="DT217" s="2"/>
      <c r="DU217" s="2">
        <v>1013</v>
      </c>
      <c r="DV217" s="2" t="s">
        <v>228</v>
      </c>
      <c r="DW217" s="2" t="s">
        <v>228</v>
      </c>
      <c r="DX217" s="2">
        <v>1</v>
      </c>
      <c r="DY217" s="2"/>
      <c r="DZ217" s="2" t="s">
        <v>3</v>
      </c>
      <c r="EA217" s="2" t="s">
        <v>3</v>
      </c>
      <c r="EB217" s="2" t="s">
        <v>3</v>
      </c>
      <c r="EC217" s="2" t="s">
        <v>3</v>
      </c>
      <c r="ED217" s="2"/>
      <c r="EE217" s="2">
        <v>58807897</v>
      </c>
      <c r="EF217" s="2">
        <v>30</v>
      </c>
      <c r="EG217" s="2" t="s">
        <v>27</v>
      </c>
      <c r="EH217" s="2">
        <v>0</v>
      </c>
      <c r="EI217" s="2" t="s">
        <v>3</v>
      </c>
      <c r="EJ217" s="2">
        <v>1</v>
      </c>
      <c r="EK217" s="2">
        <v>21</v>
      </c>
      <c r="EL217" s="2" t="s">
        <v>28</v>
      </c>
      <c r="EM217" s="2" t="s">
        <v>29</v>
      </c>
      <c r="EN217" s="2"/>
      <c r="EO217" s="2" t="s">
        <v>30</v>
      </c>
      <c r="EP217" s="2"/>
      <c r="EQ217" s="2">
        <v>1024</v>
      </c>
      <c r="ER217" s="2">
        <v>42.23</v>
      </c>
      <c r="ES217" s="2">
        <v>21.42</v>
      </c>
      <c r="ET217" s="2">
        <v>3.32</v>
      </c>
      <c r="EU217" s="2">
        <v>0.13</v>
      </c>
      <c r="EV217" s="2">
        <v>17.489999999999998</v>
      </c>
      <c r="EW217" s="2">
        <v>1.47</v>
      </c>
      <c r="EX217" s="2">
        <v>0</v>
      </c>
      <c r="EY217" s="2">
        <v>0</v>
      </c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>
        <v>0</v>
      </c>
      <c r="FR217" s="2">
        <v>0</v>
      </c>
      <c r="FS217" s="2">
        <v>0</v>
      </c>
      <c r="FT217" s="2"/>
      <c r="FU217" s="2"/>
      <c r="FV217" s="2"/>
      <c r="FW217" s="2"/>
      <c r="FX217" s="2">
        <v>109</v>
      </c>
      <c r="FY217" s="2">
        <v>61</v>
      </c>
      <c r="FZ217" s="2"/>
      <c r="GA217" s="2" t="s">
        <v>3</v>
      </c>
      <c r="GB217" s="2"/>
      <c r="GC217" s="2"/>
      <c r="GD217" s="2">
        <v>1</v>
      </c>
      <c r="GE217" s="2"/>
      <c r="GF217" s="2">
        <v>450006389</v>
      </c>
      <c r="GG217" s="2">
        <v>2</v>
      </c>
      <c r="GH217" s="2">
        <v>1</v>
      </c>
      <c r="GI217" s="2">
        <v>2</v>
      </c>
      <c r="GJ217" s="2">
        <v>0</v>
      </c>
      <c r="GK217" s="2">
        <v>0</v>
      </c>
      <c r="GL217" s="2">
        <f t="shared" si="320"/>
        <v>0</v>
      </c>
      <c r="GM217" s="2">
        <f t="shared" si="321"/>
        <v>0</v>
      </c>
      <c r="GN217" s="2">
        <f t="shared" si="322"/>
        <v>0</v>
      </c>
      <c r="GO217" s="2">
        <f t="shared" si="323"/>
        <v>0</v>
      </c>
      <c r="GP217" s="2">
        <f t="shared" si="324"/>
        <v>0</v>
      </c>
      <c r="GQ217" s="2"/>
      <c r="GR217" s="2">
        <v>0</v>
      </c>
      <c r="GS217" s="2">
        <v>3</v>
      </c>
      <c r="GT217" s="2">
        <v>0</v>
      </c>
      <c r="GU217" s="2" t="s">
        <v>3</v>
      </c>
      <c r="GV217" s="2">
        <f t="shared" si="325"/>
        <v>0</v>
      </c>
      <c r="GW217" s="2">
        <v>1</v>
      </c>
      <c r="GX217" s="2">
        <f t="shared" si="326"/>
        <v>0</v>
      </c>
      <c r="GY217" s="2"/>
      <c r="GZ217" s="2"/>
      <c r="HA217" s="2">
        <v>0</v>
      </c>
      <c r="HB217" s="2">
        <v>0</v>
      </c>
      <c r="HC217" s="2">
        <f t="shared" si="327"/>
        <v>0</v>
      </c>
      <c r="HD217" s="2"/>
      <c r="HE217" s="2" t="s">
        <v>3</v>
      </c>
      <c r="HF217" s="2" t="s">
        <v>3</v>
      </c>
      <c r="HG217" s="2"/>
      <c r="HH217" s="2"/>
      <c r="HI217" s="2"/>
      <c r="HJ217" s="2"/>
      <c r="HK217" s="2"/>
      <c r="HL217" s="2"/>
      <c r="HM217" s="2" t="s">
        <v>3</v>
      </c>
      <c r="HN217" s="2" t="s">
        <v>3</v>
      </c>
      <c r="HO217" s="2" t="s">
        <v>3</v>
      </c>
      <c r="HP217" s="2" t="s">
        <v>3</v>
      </c>
      <c r="HQ217" s="2" t="s">
        <v>3</v>
      </c>
      <c r="HR217" s="2"/>
      <c r="HS217" s="2">
        <v>0</v>
      </c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>
        <v>0</v>
      </c>
      <c r="IL217" s="2"/>
      <c r="IM217" s="2"/>
      <c r="IN217" s="2"/>
      <c r="IO217" s="2"/>
      <c r="IP217" s="2"/>
      <c r="IQ217" s="2"/>
      <c r="IR217" s="2"/>
      <c r="IS217" s="2"/>
      <c r="IT217" s="2"/>
      <c r="IU217" s="2"/>
    </row>
    <row r="218" spans="1:255" x14ac:dyDescent="0.2">
      <c r="A218">
        <v>17</v>
      </c>
      <c r="B218">
        <v>1</v>
      </c>
      <c r="C218">
        <f>ROW(SmtRes!A602)</f>
        <v>602</v>
      </c>
      <c r="D218">
        <f>ROW(EtalonRes!A622)</f>
        <v>622</v>
      </c>
      <c r="E218" t="s">
        <v>3</v>
      </c>
      <c r="F218" t="s">
        <v>248</v>
      </c>
      <c r="G218" t="s">
        <v>249</v>
      </c>
      <c r="H218" t="s">
        <v>228</v>
      </c>
      <c r="I218">
        <f>ROUND(ROUND(7,4)*0,9)</f>
        <v>0</v>
      </c>
      <c r="J218">
        <v>0</v>
      </c>
      <c r="K218">
        <f>ROUND(ROUND(7,4)*0,9)</f>
        <v>0</v>
      </c>
      <c r="O218">
        <f t="shared" si="297"/>
        <v>0</v>
      </c>
      <c r="P218">
        <f t="shared" si="298"/>
        <v>0</v>
      </c>
      <c r="Q218">
        <f>(ROUND((ROUND(((((ET218*1.25)*1.1))*AV218*I218),2)*BB218),2)+ROUND((ROUND(((AE218-(((EU218*1.25)*1.1)))*AV218*I218),2)*BS218),2))</f>
        <v>0</v>
      </c>
      <c r="R218">
        <f t="shared" si="299"/>
        <v>0</v>
      </c>
      <c r="S218">
        <f t="shared" si="300"/>
        <v>0</v>
      </c>
      <c r="T218">
        <f t="shared" si="301"/>
        <v>0</v>
      </c>
      <c r="U218">
        <f t="shared" si="302"/>
        <v>0</v>
      </c>
      <c r="V218">
        <f t="shared" si="303"/>
        <v>0</v>
      </c>
      <c r="W218">
        <f t="shared" si="304"/>
        <v>0</v>
      </c>
      <c r="X218">
        <f t="shared" si="305"/>
        <v>0</v>
      </c>
      <c r="Y218">
        <f t="shared" si="306"/>
        <v>0</v>
      </c>
      <c r="AA218">
        <v>-1</v>
      </c>
      <c r="AB218">
        <f t="shared" si="307"/>
        <v>48.109850000000002</v>
      </c>
      <c r="AC218">
        <f t="shared" si="294"/>
        <v>21.42</v>
      </c>
      <c r="AD218">
        <f>ROUND((((((ET218*1.25)*1.1))-(((EU218*1.25)*1.1)))+AE218),6)</f>
        <v>4.5650000000000004</v>
      </c>
      <c r="AE218">
        <f>ROUND((((EU218*1.25)*1.1)),6)</f>
        <v>0.17874999999999999</v>
      </c>
      <c r="AF218">
        <f>ROUND((((EV218*1.15)*1.1)),6)</f>
        <v>22.124849999999999</v>
      </c>
      <c r="AG218">
        <f t="shared" si="308"/>
        <v>0</v>
      </c>
      <c r="AH218">
        <f>(((EW218*1.15)*1.1))</f>
        <v>1.85955</v>
      </c>
      <c r="AI218">
        <f>(((EX218*1.25)*1.1))</f>
        <v>0</v>
      </c>
      <c r="AJ218">
        <f t="shared" si="309"/>
        <v>0</v>
      </c>
      <c r="AK218">
        <v>42.23</v>
      </c>
      <c r="AL218">
        <v>21.42</v>
      </c>
      <c r="AM218">
        <v>3.32</v>
      </c>
      <c r="AN218">
        <v>0.13</v>
      </c>
      <c r="AO218">
        <v>17.489999999999998</v>
      </c>
      <c r="AP218">
        <v>0</v>
      </c>
      <c r="AQ218">
        <v>1.47</v>
      </c>
      <c r="AR218">
        <v>0</v>
      </c>
      <c r="AS218">
        <v>0</v>
      </c>
      <c r="AT218">
        <v>109</v>
      </c>
      <c r="AU218">
        <v>61</v>
      </c>
      <c r="AV218">
        <v>1.0669999999999999</v>
      </c>
      <c r="AW218">
        <v>1</v>
      </c>
      <c r="AZ218">
        <v>1</v>
      </c>
      <c r="BA218">
        <v>54.99</v>
      </c>
      <c r="BB218">
        <v>12.72</v>
      </c>
      <c r="BC218">
        <v>8.42</v>
      </c>
      <c r="BD218" t="s">
        <v>3</v>
      </c>
      <c r="BE218" t="s">
        <v>3</v>
      </c>
      <c r="BF218" t="s">
        <v>3</v>
      </c>
      <c r="BG218" t="s">
        <v>3</v>
      </c>
      <c r="BH218">
        <v>0</v>
      </c>
      <c r="BI218">
        <v>1</v>
      </c>
      <c r="BJ218" t="s">
        <v>250</v>
      </c>
      <c r="BM218">
        <v>21</v>
      </c>
      <c r="BN218">
        <v>0</v>
      </c>
      <c r="BO218" t="s">
        <v>248</v>
      </c>
      <c r="BP218">
        <v>1</v>
      </c>
      <c r="BQ218">
        <v>30</v>
      </c>
      <c r="BR218">
        <v>0</v>
      </c>
      <c r="BS218">
        <v>54.99</v>
      </c>
      <c r="BT218">
        <v>1</v>
      </c>
      <c r="BU218">
        <v>1</v>
      </c>
      <c r="BV218">
        <v>1</v>
      </c>
      <c r="BW218">
        <v>1</v>
      </c>
      <c r="BX218">
        <v>1</v>
      </c>
      <c r="BY218" t="s">
        <v>3</v>
      </c>
      <c r="BZ218">
        <v>109</v>
      </c>
      <c r="CA218">
        <v>61</v>
      </c>
      <c r="CB218" t="s">
        <v>3</v>
      </c>
      <c r="CE218">
        <v>30</v>
      </c>
      <c r="CF218">
        <v>0</v>
      </c>
      <c r="CG218">
        <v>0</v>
      </c>
      <c r="CM218">
        <v>0</v>
      </c>
      <c r="CN218" t="s">
        <v>1044</v>
      </c>
      <c r="CO218">
        <v>0</v>
      </c>
      <c r="CP218">
        <f t="shared" si="310"/>
        <v>0</v>
      </c>
      <c r="CQ218">
        <f t="shared" si="311"/>
        <v>180.36</v>
      </c>
      <c r="CR218">
        <f>(ROUND((ROUND(((((ET218*1.25)*1.1))*AV218*1),2)*BB218),2)+ROUND((ROUND(((AE218-(((EU218*1.25)*1.1)))*AV218*1),2)*BS218),2))</f>
        <v>61.95</v>
      </c>
      <c r="CS218">
        <f t="shared" si="312"/>
        <v>10.45</v>
      </c>
      <c r="CT218">
        <f t="shared" si="313"/>
        <v>1298.31</v>
      </c>
      <c r="CU218">
        <f t="shared" si="314"/>
        <v>0</v>
      </c>
      <c r="CV218">
        <f t="shared" si="315"/>
        <v>1.98413985</v>
      </c>
      <c r="CW218">
        <f t="shared" si="316"/>
        <v>0</v>
      </c>
      <c r="CX218">
        <f t="shared" si="317"/>
        <v>0</v>
      </c>
      <c r="CY218">
        <f t="shared" si="318"/>
        <v>0</v>
      </c>
      <c r="CZ218">
        <f t="shared" si="319"/>
        <v>0</v>
      </c>
      <c r="DB218">
        <v>115</v>
      </c>
      <c r="DC218" t="s">
        <v>3</v>
      </c>
      <c r="DD218" t="s">
        <v>3</v>
      </c>
      <c r="DE218" t="s">
        <v>25</v>
      </c>
      <c r="DF218" t="s">
        <v>25</v>
      </c>
      <c r="DG218" t="s">
        <v>26</v>
      </c>
      <c r="DH218" t="s">
        <v>3</v>
      </c>
      <c r="DI218" t="s">
        <v>26</v>
      </c>
      <c r="DJ218" t="s">
        <v>25</v>
      </c>
      <c r="DK218" t="s">
        <v>3</v>
      </c>
      <c r="DL218" t="s">
        <v>3</v>
      </c>
      <c r="DM218" t="s">
        <v>3</v>
      </c>
      <c r="DN218">
        <v>0</v>
      </c>
      <c r="DO218">
        <v>0</v>
      </c>
      <c r="DP218">
        <v>1</v>
      </c>
      <c r="DQ218">
        <v>1</v>
      </c>
      <c r="DU218">
        <v>1013</v>
      </c>
      <c r="DV218" t="s">
        <v>228</v>
      </c>
      <c r="DW218" t="s">
        <v>228</v>
      </c>
      <c r="DX218">
        <v>1</v>
      </c>
      <c r="DZ218" t="s">
        <v>3</v>
      </c>
      <c r="EA218" t="s">
        <v>3</v>
      </c>
      <c r="EB218" t="s">
        <v>3</v>
      </c>
      <c r="EC218" t="s">
        <v>3</v>
      </c>
      <c r="EE218">
        <v>58807897</v>
      </c>
      <c r="EF218">
        <v>30</v>
      </c>
      <c r="EG218" t="s">
        <v>27</v>
      </c>
      <c r="EH218">
        <v>0</v>
      </c>
      <c r="EI218" t="s">
        <v>3</v>
      </c>
      <c r="EJ218">
        <v>1</v>
      </c>
      <c r="EK218">
        <v>21</v>
      </c>
      <c r="EL218" t="s">
        <v>28</v>
      </c>
      <c r="EM218" t="s">
        <v>29</v>
      </c>
      <c r="EO218" t="s">
        <v>30</v>
      </c>
      <c r="EQ218">
        <v>1024</v>
      </c>
      <c r="ER218">
        <v>42.23</v>
      </c>
      <c r="ES218">
        <v>21.42</v>
      </c>
      <c r="ET218">
        <v>3.32</v>
      </c>
      <c r="EU218">
        <v>0.13</v>
      </c>
      <c r="EV218">
        <v>17.489999999999998</v>
      </c>
      <c r="EW218">
        <v>1.47</v>
      </c>
      <c r="EX218">
        <v>0</v>
      </c>
      <c r="EY218">
        <v>0</v>
      </c>
      <c r="FQ218">
        <v>0</v>
      </c>
      <c r="FR218">
        <v>0</v>
      </c>
      <c r="FS218">
        <v>0</v>
      </c>
      <c r="FX218">
        <v>109</v>
      </c>
      <c r="FY218">
        <v>61</v>
      </c>
      <c r="GA218" t="s">
        <v>3</v>
      </c>
      <c r="GD218">
        <v>1</v>
      </c>
      <c r="GF218">
        <v>450006389</v>
      </c>
      <c r="GG218">
        <v>2</v>
      </c>
      <c r="GH218">
        <v>1</v>
      </c>
      <c r="GI218">
        <v>2</v>
      </c>
      <c r="GJ218">
        <v>0</v>
      </c>
      <c r="GK218">
        <v>0</v>
      </c>
      <c r="GL218">
        <f t="shared" si="320"/>
        <v>0</v>
      </c>
      <c r="GM218">
        <f t="shared" si="321"/>
        <v>0</v>
      </c>
      <c r="GN218">
        <f t="shared" si="322"/>
        <v>0</v>
      </c>
      <c r="GO218">
        <f t="shared" si="323"/>
        <v>0</v>
      </c>
      <c r="GP218">
        <f t="shared" si="324"/>
        <v>0</v>
      </c>
      <c r="GR218">
        <v>0</v>
      </c>
      <c r="GS218">
        <v>3</v>
      </c>
      <c r="GT218">
        <v>0</v>
      </c>
      <c r="GU218" t="s">
        <v>3</v>
      </c>
      <c r="GV218">
        <f t="shared" si="325"/>
        <v>0</v>
      </c>
      <c r="GW218">
        <v>1</v>
      </c>
      <c r="GX218">
        <f t="shared" si="326"/>
        <v>0</v>
      </c>
      <c r="HA218">
        <v>0</v>
      </c>
      <c r="HB218">
        <v>0</v>
      </c>
      <c r="HC218">
        <f t="shared" si="327"/>
        <v>0</v>
      </c>
      <c r="HE218" t="s">
        <v>3</v>
      </c>
      <c r="HF218" t="s">
        <v>3</v>
      </c>
      <c r="HM218" t="s">
        <v>3</v>
      </c>
      <c r="HN218" t="s">
        <v>3</v>
      </c>
      <c r="HO218" t="s">
        <v>3</v>
      </c>
      <c r="HP218" t="s">
        <v>3</v>
      </c>
      <c r="HQ218" t="s">
        <v>3</v>
      </c>
      <c r="HS218">
        <v>0</v>
      </c>
      <c r="IK218">
        <v>0</v>
      </c>
    </row>
    <row r="219" spans="1:255" x14ac:dyDescent="0.2">
      <c r="A219" s="2">
        <v>18</v>
      </c>
      <c r="B219" s="2">
        <v>1</v>
      </c>
      <c r="C219" s="2">
        <v>594</v>
      </c>
      <c r="D219" s="2"/>
      <c r="E219" s="2" t="s">
        <v>3</v>
      </c>
      <c r="F219" s="2" t="s">
        <v>296</v>
      </c>
      <c r="G219" s="2" t="s">
        <v>297</v>
      </c>
      <c r="H219" s="2" t="s">
        <v>39</v>
      </c>
      <c r="I219" s="2">
        <f>I217*J219</f>
        <v>0</v>
      </c>
      <c r="J219" s="2">
        <v>1</v>
      </c>
      <c r="K219" s="2">
        <v>1</v>
      </c>
      <c r="L219" s="2"/>
      <c r="M219" s="2"/>
      <c r="N219" s="2"/>
      <c r="O219" s="2">
        <f t="shared" si="297"/>
        <v>0</v>
      </c>
      <c r="P219" s="2">
        <f t="shared" si="298"/>
        <v>0</v>
      </c>
      <c r="Q219" s="2">
        <f>(ROUND((ROUND(((ET219)*AV219*I219),2)*BB219),2)+ROUND((ROUND(((AE219-(EU219))*AV219*I219),2)*BS219),2))</f>
        <v>0</v>
      </c>
      <c r="R219" s="2">
        <f t="shared" si="299"/>
        <v>0</v>
      </c>
      <c r="S219" s="2">
        <f t="shared" si="300"/>
        <v>0</v>
      </c>
      <c r="T219" s="2">
        <f t="shared" si="301"/>
        <v>0</v>
      </c>
      <c r="U219" s="2">
        <f t="shared" si="302"/>
        <v>0</v>
      </c>
      <c r="V219" s="2">
        <f t="shared" si="303"/>
        <v>0</v>
      </c>
      <c r="W219" s="2">
        <f t="shared" si="304"/>
        <v>0</v>
      </c>
      <c r="X219" s="2">
        <f t="shared" si="305"/>
        <v>0</v>
      </c>
      <c r="Y219" s="2">
        <f t="shared" si="306"/>
        <v>0</v>
      </c>
      <c r="Z219" s="2"/>
      <c r="AA219" s="2">
        <v>-1</v>
      </c>
      <c r="AB219" s="2">
        <f t="shared" si="307"/>
        <v>611.97</v>
      </c>
      <c r="AC219" s="2">
        <f t="shared" si="294"/>
        <v>611.97</v>
      </c>
      <c r="AD219" s="2">
        <f>ROUND((((ET219)-(EU219))+AE219),6)</f>
        <v>0</v>
      </c>
      <c r="AE219" s="2">
        <f>ROUND((EU219),6)</f>
        <v>0</v>
      </c>
      <c r="AF219" s="2">
        <f>ROUND((EV219),6)</f>
        <v>0</v>
      </c>
      <c r="AG219" s="2">
        <f t="shared" si="308"/>
        <v>0</v>
      </c>
      <c r="AH219" s="2">
        <f>(EW219)</f>
        <v>0</v>
      </c>
      <c r="AI219" s="2">
        <f>(EX219)</f>
        <v>0</v>
      </c>
      <c r="AJ219" s="2">
        <f t="shared" si="309"/>
        <v>0</v>
      </c>
      <c r="AK219" s="2">
        <v>611.97</v>
      </c>
      <c r="AL219" s="2">
        <v>611.97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109</v>
      </c>
      <c r="AU219" s="2">
        <v>61</v>
      </c>
      <c r="AV219" s="2">
        <v>1</v>
      </c>
      <c r="AW219" s="2">
        <v>1</v>
      </c>
      <c r="AX219" s="2"/>
      <c r="AY219" s="2"/>
      <c r="AZ219" s="2">
        <v>1</v>
      </c>
      <c r="BA219" s="2">
        <v>1</v>
      </c>
      <c r="BB219" s="2">
        <v>1</v>
      </c>
      <c r="BC219" s="2">
        <v>1</v>
      </c>
      <c r="BD219" s="2" t="s">
        <v>3</v>
      </c>
      <c r="BE219" s="2" t="s">
        <v>3</v>
      </c>
      <c r="BF219" s="2" t="s">
        <v>3</v>
      </c>
      <c r="BG219" s="2" t="s">
        <v>3</v>
      </c>
      <c r="BH219" s="2">
        <v>3</v>
      </c>
      <c r="BI219" s="2">
        <v>1</v>
      </c>
      <c r="BJ219" s="2" t="s">
        <v>298</v>
      </c>
      <c r="BK219" s="2"/>
      <c r="BL219" s="2"/>
      <c r="BM219" s="2">
        <v>21</v>
      </c>
      <c r="BN219" s="2">
        <v>0</v>
      </c>
      <c r="BO219" s="2" t="s">
        <v>3</v>
      </c>
      <c r="BP219" s="2">
        <v>0</v>
      </c>
      <c r="BQ219" s="2">
        <v>30</v>
      </c>
      <c r="BR219" s="2">
        <v>0</v>
      </c>
      <c r="BS219" s="2">
        <v>1</v>
      </c>
      <c r="BT219" s="2">
        <v>1</v>
      </c>
      <c r="BU219" s="2">
        <v>1</v>
      </c>
      <c r="BV219" s="2">
        <v>1</v>
      </c>
      <c r="BW219" s="2">
        <v>1</v>
      </c>
      <c r="BX219" s="2">
        <v>1</v>
      </c>
      <c r="BY219" s="2" t="s">
        <v>3</v>
      </c>
      <c r="BZ219" s="2">
        <v>109</v>
      </c>
      <c r="CA219" s="2">
        <v>61</v>
      </c>
      <c r="CB219" s="2" t="s">
        <v>3</v>
      </c>
      <c r="CC219" s="2"/>
      <c r="CD219" s="2"/>
      <c r="CE219" s="2">
        <v>30</v>
      </c>
      <c r="CF219" s="2">
        <v>0</v>
      </c>
      <c r="CG219" s="2">
        <v>0</v>
      </c>
      <c r="CH219" s="2"/>
      <c r="CI219" s="2"/>
      <c r="CJ219" s="2"/>
      <c r="CK219" s="2"/>
      <c r="CL219" s="2"/>
      <c r="CM219" s="2">
        <v>0</v>
      </c>
      <c r="CN219" s="2" t="s">
        <v>3</v>
      </c>
      <c r="CO219" s="2">
        <v>0</v>
      </c>
      <c r="CP219" s="2">
        <f t="shared" si="310"/>
        <v>0</v>
      </c>
      <c r="CQ219" s="2">
        <f t="shared" si="311"/>
        <v>611.97</v>
      </c>
      <c r="CR219" s="2">
        <f>(ROUND((ROUND(((ET219)*AV219*1),2)*BB219),2)+ROUND((ROUND(((AE219-(EU219))*AV219*1),2)*BS219),2))</f>
        <v>0</v>
      </c>
      <c r="CS219" s="2">
        <f t="shared" si="312"/>
        <v>0</v>
      </c>
      <c r="CT219" s="2">
        <f t="shared" si="313"/>
        <v>0</v>
      </c>
      <c r="CU219" s="2">
        <f t="shared" si="314"/>
        <v>0</v>
      </c>
      <c r="CV219" s="2">
        <f t="shared" si="315"/>
        <v>0</v>
      </c>
      <c r="CW219" s="2">
        <f t="shared" si="316"/>
        <v>0</v>
      </c>
      <c r="CX219" s="2">
        <f t="shared" si="317"/>
        <v>0</v>
      </c>
      <c r="CY219" s="2">
        <f t="shared" si="318"/>
        <v>0</v>
      </c>
      <c r="CZ219" s="2">
        <f t="shared" si="319"/>
        <v>0</v>
      </c>
      <c r="DA219" s="2"/>
      <c r="DB219" s="2"/>
      <c r="DC219" s="2" t="s">
        <v>3</v>
      </c>
      <c r="DD219" s="2" t="s">
        <v>3</v>
      </c>
      <c r="DE219" s="2" t="s">
        <v>3</v>
      </c>
      <c r="DF219" s="2" t="s">
        <v>3</v>
      </c>
      <c r="DG219" s="2" t="s">
        <v>3</v>
      </c>
      <c r="DH219" s="2" t="s">
        <v>3</v>
      </c>
      <c r="DI219" s="2" t="s">
        <v>3</v>
      </c>
      <c r="DJ219" s="2" t="s">
        <v>3</v>
      </c>
      <c r="DK219" s="2" t="s">
        <v>3</v>
      </c>
      <c r="DL219" s="2" t="s">
        <v>3</v>
      </c>
      <c r="DM219" s="2" t="s">
        <v>3</v>
      </c>
      <c r="DN219" s="2">
        <v>0</v>
      </c>
      <c r="DO219" s="2">
        <v>0</v>
      </c>
      <c r="DP219" s="2">
        <v>1</v>
      </c>
      <c r="DQ219" s="2">
        <v>1</v>
      </c>
      <c r="DR219" s="2"/>
      <c r="DS219" s="2"/>
      <c r="DT219" s="2"/>
      <c r="DU219" s="2">
        <v>1010</v>
      </c>
      <c r="DV219" s="2" t="s">
        <v>39</v>
      </c>
      <c r="DW219" s="2" t="s">
        <v>39</v>
      </c>
      <c r="DX219" s="2">
        <v>1</v>
      </c>
      <c r="DY219" s="2"/>
      <c r="DZ219" s="2" t="s">
        <v>3</v>
      </c>
      <c r="EA219" s="2" t="s">
        <v>3</v>
      </c>
      <c r="EB219" s="2" t="s">
        <v>3</v>
      </c>
      <c r="EC219" s="2" t="s">
        <v>3</v>
      </c>
      <c r="ED219" s="2"/>
      <c r="EE219" s="2">
        <v>58807897</v>
      </c>
      <c r="EF219" s="2">
        <v>30</v>
      </c>
      <c r="EG219" s="2" t="s">
        <v>27</v>
      </c>
      <c r="EH219" s="2">
        <v>0</v>
      </c>
      <c r="EI219" s="2" t="s">
        <v>3</v>
      </c>
      <c r="EJ219" s="2">
        <v>1</v>
      </c>
      <c r="EK219" s="2">
        <v>21</v>
      </c>
      <c r="EL219" s="2" t="s">
        <v>28</v>
      </c>
      <c r="EM219" s="2" t="s">
        <v>29</v>
      </c>
      <c r="EN219" s="2"/>
      <c r="EO219" s="2" t="s">
        <v>3</v>
      </c>
      <c r="EP219" s="2"/>
      <c r="EQ219" s="2">
        <v>1024</v>
      </c>
      <c r="ER219" s="2">
        <v>611.97</v>
      </c>
      <c r="ES219" s="2">
        <v>611.97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>
        <v>0</v>
      </c>
      <c r="FR219" s="2">
        <v>0</v>
      </c>
      <c r="FS219" s="2">
        <v>0</v>
      </c>
      <c r="FT219" s="2"/>
      <c r="FU219" s="2"/>
      <c r="FV219" s="2"/>
      <c r="FW219" s="2"/>
      <c r="FX219" s="2">
        <v>109</v>
      </c>
      <c r="FY219" s="2">
        <v>61</v>
      </c>
      <c r="FZ219" s="2"/>
      <c r="GA219" s="2" t="s">
        <v>3</v>
      </c>
      <c r="GB219" s="2"/>
      <c r="GC219" s="2"/>
      <c r="GD219" s="2">
        <v>1</v>
      </c>
      <c r="GE219" s="2"/>
      <c r="GF219" s="2">
        <v>2072886379</v>
      </c>
      <c r="GG219" s="2">
        <v>2</v>
      </c>
      <c r="GH219" s="2">
        <v>1</v>
      </c>
      <c r="GI219" s="2">
        <v>-2</v>
      </c>
      <c r="GJ219" s="2">
        <v>0</v>
      </c>
      <c r="GK219" s="2">
        <v>0</v>
      </c>
      <c r="GL219" s="2">
        <f t="shared" si="320"/>
        <v>0</v>
      </c>
      <c r="GM219" s="2">
        <f t="shared" si="321"/>
        <v>0</v>
      </c>
      <c r="GN219" s="2">
        <f t="shared" si="322"/>
        <v>0</v>
      </c>
      <c r="GO219" s="2">
        <f t="shared" si="323"/>
        <v>0</v>
      </c>
      <c r="GP219" s="2">
        <f t="shared" si="324"/>
        <v>0</v>
      </c>
      <c r="GQ219" s="2"/>
      <c r="GR219" s="2">
        <v>0</v>
      </c>
      <c r="GS219" s="2">
        <v>3</v>
      </c>
      <c r="GT219" s="2">
        <v>0</v>
      </c>
      <c r="GU219" s="2" t="s">
        <v>3</v>
      </c>
      <c r="GV219" s="2">
        <f t="shared" si="325"/>
        <v>0</v>
      </c>
      <c r="GW219" s="2">
        <v>1</v>
      </c>
      <c r="GX219" s="2">
        <f t="shared" si="326"/>
        <v>0</v>
      </c>
      <c r="GY219" s="2"/>
      <c r="GZ219" s="2"/>
      <c r="HA219" s="2">
        <v>0</v>
      </c>
      <c r="HB219" s="2">
        <v>0</v>
      </c>
      <c r="HC219" s="2">
        <f t="shared" si="327"/>
        <v>0</v>
      </c>
      <c r="HD219" s="2"/>
      <c r="HE219" s="2" t="s">
        <v>3</v>
      </c>
      <c r="HF219" s="2" t="s">
        <v>3</v>
      </c>
      <c r="HG219" s="2"/>
      <c r="HH219" s="2"/>
      <c r="HI219" s="2"/>
      <c r="HJ219" s="2"/>
      <c r="HK219" s="2"/>
      <c r="HL219" s="2"/>
      <c r="HM219" s="2" t="s">
        <v>3</v>
      </c>
      <c r="HN219" s="2" t="s">
        <v>3</v>
      </c>
      <c r="HO219" s="2" t="s">
        <v>3</v>
      </c>
      <c r="HP219" s="2" t="s">
        <v>3</v>
      </c>
      <c r="HQ219" s="2" t="s">
        <v>3</v>
      </c>
      <c r="HR219" s="2"/>
      <c r="HS219" s="2">
        <v>0</v>
      </c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>
        <v>0</v>
      </c>
      <c r="IL219" s="2"/>
      <c r="IM219" s="2"/>
      <c r="IN219" s="2"/>
      <c r="IO219" s="2"/>
      <c r="IP219" s="2"/>
      <c r="IQ219" s="2"/>
      <c r="IR219" s="2"/>
      <c r="IS219" s="2"/>
      <c r="IT219" s="2"/>
      <c r="IU219" s="2"/>
    </row>
    <row r="220" spans="1:255" x14ac:dyDescent="0.2">
      <c r="A220">
        <v>18</v>
      </c>
      <c r="B220">
        <v>1</v>
      </c>
      <c r="C220">
        <v>601</v>
      </c>
      <c r="E220" t="s">
        <v>3</v>
      </c>
      <c r="F220" t="s">
        <v>296</v>
      </c>
      <c r="G220" t="s">
        <v>297</v>
      </c>
      <c r="H220" t="s">
        <v>39</v>
      </c>
      <c r="I220">
        <f>I218*J220</f>
        <v>0</v>
      </c>
      <c r="J220">
        <v>1</v>
      </c>
      <c r="K220">
        <v>1</v>
      </c>
      <c r="O220">
        <f t="shared" si="297"/>
        <v>0</v>
      </c>
      <c r="P220">
        <f t="shared" si="298"/>
        <v>0</v>
      </c>
      <c r="Q220">
        <f>(ROUND((ROUND(((ET220)*AV220*I220),2)*BB220),2)+ROUND((ROUND(((AE220-(EU220))*AV220*I220),2)*BS220),2))</f>
        <v>0</v>
      </c>
      <c r="R220">
        <f t="shared" si="299"/>
        <v>0</v>
      </c>
      <c r="S220">
        <f t="shared" si="300"/>
        <v>0</v>
      </c>
      <c r="T220">
        <f t="shared" si="301"/>
        <v>0</v>
      </c>
      <c r="U220">
        <f t="shared" si="302"/>
        <v>0</v>
      </c>
      <c r="V220">
        <f t="shared" si="303"/>
        <v>0</v>
      </c>
      <c r="W220">
        <f t="shared" si="304"/>
        <v>0</v>
      </c>
      <c r="X220">
        <f t="shared" si="305"/>
        <v>0</v>
      </c>
      <c r="Y220">
        <f t="shared" si="306"/>
        <v>0</v>
      </c>
      <c r="AA220">
        <v>-1</v>
      </c>
      <c r="AB220">
        <f t="shared" si="307"/>
        <v>611.97</v>
      </c>
      <c r="AC220">
        <f t="shared" si="294"/>
        <v>611.97</v>
      </c>
      <c r="AD220">
        <f>ROUND((((ET220)-(EU220))+AE220),6)</f>
        <v>0</v>
      </c>
      <c r="AE220">
        <f>ROUND((EU220),6)</f>
        <v>0</v>
      </c>
      <c r="AF220">
        <f>ROUND((EV220),6)</f>
        <v>0</v>
      </c>
      <c r="AG220">
        <f t="shared" si="308"/>
        <v>0</v>
      </c>
      <c r="AH220">
        <f>(EW220)</f>
        <v>0</v>
      </c>
      <c r="AI220">
        <f>(EX220)</f>
        <v>0</v>
      </c>
      <c r="AJ220">
        <f t="shared" si="309"/>
        <v>0</v>
      </c>
      <c r="AK220">
        <v>611.97</v>
      </c>
      <c r="AL220">
        <v>611.97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109</v>
      </c>
      <c r="AU220">
        <v>61</v>
      </c>
      <c r="AV220">
        <v>1</v>
      </c>
      <c r="AW220">
        <v>1</v>
      </c>
      <c r="AZ220">
        <v>1</v>
      </c>
      <c r="BA220">
        <v>1</v>
      </c>
      <c r="BB220">
        <v>1</v>
      </c>
      <c r="BC220">
        <v>6.96</v>
      </c>
      <c r="BD220" t="s">
        <v>3</v>
      </c>
      <c r="BE220" t="s">
        <v>3</v>
      </c>
      <c r="BF220" t="s">
        <v>3</v>
      </c>
      <c r="BG220" t="s">
        <v>3</v>
      </c>
      <c r="BH220">
        <v>3</v>
      </c>
      <c r="BI220">
        <v>1</v>
      </c>
      <c r="BJ220" t="s">
        <v>298</v>
      </c>
      <c r="BM220">
        <v>21</v>
      </c>
      <c r="BN220">
        <v>0</v>
      </c>
      <c r="BO220" t="s">
        <v>296</v>
      </c>
      <c r="BP220">
        <v>1</v>
      </c>
      <c r="BQ220">
        <v>30</v>
      </c>
      <c r="BR220">
        <v>0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 t="s">
        <v>3</v>
      </c>
      <c r="BZ220">
        <v>109</v>
      </c>
      <c r="CA220">
        <v>61</v>
      </c>
      <c r="CB220" t="s">
        <v>3</v>
      </c>
      <c r="CE220">
        <v>30</v>
      </c>
      <c r="CF220">
        <v>0</v>
      </c>
      <c r="CG220">
        <v>0</v>
      </c>
      <c r="CM220">
        <v>0</v>
      </c>
      <c r="CN220" t="s">
        <v>3</v>
      </c>
      <c r="CO220">
        <v>0</v>
      </c>
      <c r="CP220">
        <f t="shared" si="310"/>
        <v>0</v>
      </c>
      <c r="CQ220">
        <f t="shared" si="311"/>
        <v>4259.3100000000004</v>
      </c>
      <c r="CR220">
        <f>(ROUND((ROUND(((ET220)*AV220*1),2)*BB220),2)+ROUND((ROUND(((AE220-(EU220))*AV220*1),2)*BS220),2))</f>
        <v>0</v>
      </c>
      <c r="CS220">
        <f t="shared" si="312"/>
        <v>0</v>
      </c>
      <c r="CT220">
        <f t="shared" si="313"/>
        <v>0</v>
      </c>
      <c r="CU220">
        <f t="shared" si="314"/>
        <v>0</v>
      </c>
      <c r="CV220">
        <f t="shared" si="315"/>
        <v>0</v>
      </c>
      <c r="CW220">
        <f t="shared" si="316"/>
        <v>0</v>
      </c>
      <c r="CX220">
        <f t="shared" si="317"/>
        <v>0</v>
      </c>
      <c r="CY220">
        <f t="shared" si="318"/>
        <v>0</v>
      </c>
      <c r="CZ220">
        <f t="shared" si="319"/>
        <v>0</v>
      </c>
      <c r="DC220" t="s">
        <v>3</v>
      </c>
      <c r="DD220" t="s">
        <v>3</v>
      </c>
      <c r="DE220" t="s">
        <v>3</v>
      </c>
      <c r="DF220" t="s">
        <v>3</v>
      </c>
      <c r="DG220" t="s">
        <v>3</v>
      </c>
      <c r="DH220" t="s">
        <v>3</v>
      </c>
      <c r="DI220" t="s">
        <v>3</v>
      </c>
      <c r="DJ220" t="s">
        <v>3</v>
      </c>
      <c r="DK220" t="s">
        <v>3</v>
      </c>
      <c r="DL220" t="s">
        <v>3</v>
      </c>
      <c r="DM220" t="s">
        <v>3</v>
      </c>
      <c r="DN220">
        <v>0</v>
      </c>
      <c r="DO220">
        <v>0</v>
      </c>
      <c r="DP220">
        <v>1</v>
      </c>
      <c r="DQ220">
        <v>1</v>
      </c>
      <c r="DU220">
        <v>1010</v>
      </c>
      <c r="DV220" t="s">
        <v>39</v>
      </c>
      <c r="DW220" t="s">
        <v>39</v>
      </c>
      <c r="DX220">
        <v>1</v>
      </c>
      <c r="DZ220" t="s">
        <v>3</v>
      </c>
      <c r="EA220" t="s">
        <v>3</v>
      </c>
      <c r="EB220" t="s">
        <v>3</v>
      </c>
      <c r="EC220" t="s">
        <v>3</v>
      </c>
      <c r="EE220">
        <v>58807897</v>
      </c>
      <c r="EF220">
        <v>30</v>
      </c>
      <c r="EG220" t="s">
        <v>27</v>
      </c>
      <c r="EH220">
        <v>0</v>
      </c>
      <c r="EI220" t="s">
        <v>3</v>
      </c>
      <c r="EJ220">
        <v>1</v>
      </c>
      <c r="EK220">
        <v>21</v>
      </c>
      <c r="EL220" t="s">
        <v>28</v>
      </c>
      <c r="EM220" t="s">
        <v>29</v>
      </c>
      <c r="EO220" t="s">
        <v>3</v>
      </c>
      <c r="EQ220">
        <v>1024</v>
      </c>
      <c r="ER220">
        <v>611.97</v>
      </c>
      <c r="ES220">
        <v>611.97</v>
      </c>
      <c r="ET220">
        <v>0</v>
      </c>
      <c r="EU220">
        <v>0</v>
      </c>
      <c r="EV220">
        <v>0</v>
      </c>
      <c r="EW220">
        <v>0</v>
      </c>
      <c r="EX220">
        <v>0</v>
      </c>
      <c r="FQ220">
        <v>0</v>
      </c>
      <c r="FR220">
        <v>0</v>
      </c>
      <c r="FS220">
        <v>0</v>
      </c>
      <c r="FX220">
        <v>109</v>
      </c>
      <c r="FY220">
        <v>61</v>
      </c>
      <c r="GA220" t="s">
        <v>3</v>
      </c>
      <c r="GD220">
        <v>1</v>
      </c>
      <c r="GF220">
        <v>2072886379</v>
      </c>
      <c r="GG220">
        <v>2</v>
      </c>
      <c r="GH220">
        <v>1</v>
      </c>
      <c r="GI220">
        <v>2</v>
      </c>
      <c r="GJ220">
        <v>0</v>
      </c>
      <c r="GK220">
        <v>0</v>
      </c>
      <c r="GL220">
        <f t="shared" si="320"/>
        <v>0</v>
      </c>
      <c r="GM220">
        <f t="shared" si="321"/>
        <v>0</v>
      </c>
      <c r="GN220">
        <f t="shared" si="322"/>
        <v>0</v>
      </c>
      <c r="GO220">
        <f t="shared" si="323"/>
        <v>0</v>
      </c>
      <c r="GP220">
        <f t="shared" si="324"/>
        <v>0</v>
      </c>
      <c r="GR220">
        <v>0</v>
      </c>
      <c r="GS220">
        <v>3</v>
      </c>
      <c r="GT220">
        <v>0</v>
      </c>
      <c r="GU220" t="s">
        <v>3</v>
      </c>
      <c r="GV220">
        <f t="shared" si="325"/>
        <v>0</v>
      </c>
      <c r="GW220">
        <v>1</v>
      </c>
      <c r="GX220">
        <f t="shared" si="326"/>
        <v>0</v>
      </c>
      <c r="HA220">
        <v>0</v>
      </c>
      <c r="HB220">
        <v>0</v>
      </c>
      <c r="HC220">
        <f t="shared" si="327"/>
        <v>0</v>
      </c>
      <c r="HE220" t="s">
        <v>3</v>
      </c>
      <c r="HF220" t="s">
        <v>3</v>
      </c>
      <c r="HM220" t="s">
        <v>3</v>
      </c>
      <c r="HN220" t="s">
        <v>3</v>
      </c>
      <c r="HO220" t="s">
        <v>3</v>
      </c>
      <c r="HP220" t="s">
        <v>3</v>
      </c>
      <c r="HQ220" t="s">
        <v>3</v>
      </c>
      <c r="HS220">
        <v>0</v>
      </c>
      <c r="IK220">
        <v>0</v>
      </c>
    </row>
    <row r="221" spans="1:255" x14ac:dyDescent="0.2">
      <c r="A221" s="2">
        <v>17</v>
      </c>
      <c r="B221" s="2">
        <v>1</v>
      </c>
      <c r="C221" s="2">
        <f>ROW(SmtRes!A616)</f>
        <v>616</v>
      </c>
      <c r="D221" s="2">
        <f>ROW(EtalonRes!A631)</f>
        <v>631</v>
      </c>
      <c r="E221" s="2" t="s">
        <v>299</v>
      </c>
      <c r="F221" s="2" t="s">
        <v>300</v>
      </c>
      <c r="G221" s="2" t="s">
        <v>301</v>
      </c>
      <c r="H221" s="2" t="s">
        <v>302</v>
      </c>
      <c r="I221" s="2">
        <f>ROUND(ROUND((18+110+175+40+37+35+50+40+5)/10,4),9)</f>
        <v>51</v>
      </c>
      <c r="J221" s="2">
        <v>0</v>
      </c>
      <c r="K221" s="2">
        <f>ROUND(ROUND((18+110+175+40+37+35+50+40+5)/10,4),9)</f>
        <v>51</v>
      </c>
      <c r="L221" s="2"/>
      <c r="M221" s="2"/>
      <c r="N221" s="2"/>
      <c r="O221" s="2">
        <f t="shared" si="297"/>
        <v>4880.55</v>
      </c>
      <c r="P221" s="2">
        <f t="shared" si="298"/>
        <v>2893.63</v>
      </c>
      <c r="Q221" s="2">
        <f>(ROUND((ROUND(((((ET221*1.25)*1.1))*AV221*I221),2)*BB221),2)+ROUND((ROUND(((AE221-(((EU221*1.25)*1.1)))*AV221*I221),2)*BS221),2))</f>
        <v>55.07</v>
      </c>
      <c r="R221" s="2">
        <f t="shared" si="299"/>
        <v>8.08</v>
      </c>
      <c r="S221" s="2">
        <f t="shared" si="300"/>
        <v>1931.85</v>
      </c>
      <c r="T221" s="2">
        <f t="shared" si="301"/>
        <v>0</v>
      </c>
      <c r="U221" s="2">
        <f t="shared" si="302"/>
        <v>148.60385099999999</v>
      </c>
      <c r="V221" s="2">
        <f t="shared" si="303"/>
        <v>0</v>
      </c>
      <c r="W221" s="2">
        <f t="shared" si="304"/>
        <v>0</v>
      </c>
      <c r="X221" s="2">
        <f t="shared" si="305"/>
        <v>1687.74</v>
      </c>
      <c r="Y221" s="2">
        <f t="shared" si="306"/>
        <v>911.77</v>
      </c>
      <c r="Z221" s="2"/>
      <c r="AA221" s="2">
        <v>59204062</v>
      </c>
      <c r="AB221" s="2">
        <f t="shared" si="307"/>
        <v>92.890249999999995</v>
      </c>
      <c r="AC221" s="2">
        <f t="shared" si="294"/>
        <v>55.68</v>
      </c>
      <c r="AD221" s="2">
        <f>ROUND((((((ET221*1.25)*1.1))-(((EU221*1.25)*1.1)))+AE221),6)</f>
        <v>1.03125</v>
      </c>
      <c r="AE221" s="2">
        <f>ROUND((((EU221*1.25)*1.1)),6)</f>
        <v>0.15125</v>
      </c>
      <c r="AF221" s="2">
        <f>ROUND((((EV221*1.15)*1.1)),6)</f>
        <v>36.179000000000002</v>
      </c>
      <c r="AG221" s="2">
        <f t="shared" si="308"/>
        <v>0</v>
      </c>
      <c r="AH221" s="2">
        <f>(((EW221*1.15)*1.1))</f>
        <v>2.7829999999999999</v>
      </c>
      <c r="AI221" s="2">
        <f>(((EX221*1.25)*1.1))</f>
        <v>0</v>
      </c>
      <c r="AJ221" s="2">
        <f t="shared" si="309"/>
        <v>0</v>
      </c>
      <c r="AK221" s="2">
        <v>85.03</v>
      </c>
      <c r="AL221" s="2">
        <v>55.68</v>
      </c>
      <c r="AM221" s="2">
        <v>0.75</v>
      </c>
      <c r="AN221" s="2">
        <v>0.11</v>
      </c>
      <c r="AO221" s="2">
        <v>28.6</v>
      </c>
      <c r="AP221" s="2">
        <v>0</v>
      </c>
      <c r="AQ221" s="2">
        <v>2.2000000000000002</v>
      </c>
      <c r="AR221" s="2">
        <v>0</v>
      </c>
      <c r="AS221" s="2">
        <v>0</v>
      </c>
      <c r="AT221" s="2">
        <v>87</v>
      </c>
      <c r="AU221" s="2">
        <v>47</v>
      </c>
      <c r="AV221" s="2">
        <v>1.0469999999999999</v>
      </c>
      <c r="AW221" s="2">
        <v>1.0189999999999999</v>
      </c>
      <c r="AX221" s="2"/>
      <c r="AY221" s="2"/>
      <c r="AZ221" s="2">
        <v>1</v>
      </c>
      <c r="BA221" s="2">
        <v>1</v>
      </c>
      <c r="BB221" s="2">
        <v>1</v>
      </c>
      <c r="BC221" s="2">
        <v>1</v>
      </c>
      <c r="BD221" s="2" t="s">
        <v>3</v>
      </c>
      <c r="BE221" s="2" t="s">
        <v>3</v>
      </c>
      <c r="BF221" s="2" t="s">
        <v>3</v>
      </c>
      <c r="BG221" s="2" t="s">
        <v>3</v>
      </c>
      <c r="BH221" s="2">
        <v>0</v>
      </c>
      <c r="BI221" s="2">
        <v>1</v>
      </c>
      <c r="BJ221" s="2" t="s">
        <v>303</v>
      </c>
      <c r="BK221" s="2"/>
      <c r="BL221" s="2"/>
      <c r="BM221" s="2">
        <v>29</v>
      </c>
      <c r="BN221" s="2">
        <v>0</v>
      </c>
      <c r="BO221" s="2" t="s">
        <v>300</v>
      </c>
      <c r="BP221" s="2">
        <v>1</v>
      </c>
      <c r="BQ221" s="2">
        <v>30</v>
      </c>
      <c r="BR221" s="2">
        <v>0</v>
      </c>
      <c r="BS221" s="2">
        <v>1</v>
      </c>
      <c r="BT221" s="2">
        <v>1</v>
      </c>
      <c r="BU221" s="2">
        <v>1</v>
      </c>
      <c r="BV221" s="2">
        <v>1</v>
      </c>
      <c r="BW221" s="2">
        <v>1</v>
      </c>
      <c r="BX221" s="2">
        <v>1</v>
      </c>
      <c r="BY221" s="2" t="s">
        <v>3</v>
      </c>
      <c r="BZ221" s="2">
        <v>87</v>
      </c>
      <c r="CA221" s="2">
        <v>47</v>
      </c>
      <c r="CB221" s="2" t="s">
        <v>3</v>
      </c>
      <c r="CC221" s="2"/>
      <c r="CD221" s="2"/>
      <c r="CE221" s="2">
        <v>30</v>
      </c>
      <c r="CF221" s="2">
        <v>0</v>
      </c>
      <c r="CG221" s="2">
        <v>0</v>
      </c>
      <c r="CH221" s="2"/>
      <c r="CI221" s="2"/>
      <c r="CJ221" s="2"/>
      <c r="CK221" s="2"/>
      <c r="CL221" s="2"/>
      <c r="CM221" s="2">
        <v>0</v>
      </c>
      <c r="CN221" s="2" t="s">
        <v>1044</v>
      </c>
      <c r="CO221" s="2">
        <v>0</v>
      </c>
      <c r="CP221" s="2">
        <f t="shared" si="310"/>
        <v>4880.55</v>
      </c>
      <c r="CQ221" s="2">
        <f t="shared" si="311"/>
        <v>56.74</v>
      </c>
      <c r="CR221" s="2">
        <f>(ROUND((ROUND(((((ET221*1.25)*1.1))*AV221*1),2)*BB221),2)+ROUND((ROUND(((AE221-(((EU221*1.25)*1.1)))*AV221*1),2)*BS221),2))</f>
        <v>1.08</v>
      </c>
      <c r="CS221" s="2">
        <f t="shared" si="312"/>
        <v>0.16</v>
      </c>
      <c r="CT221" s="2">
        <f t="shared" si="313"/>
        <v>37.880000000000003</v>
      </c>
      <c r="CU221" s="2">
        <f t="shared" si="314"/>
        <v>0</v>
      </c>
      <c r="CV221" s="2">
        <f t="shared" si="315"/>
        <v>2.9138009999999999</v>
      </c>
      <c r="CW221" s="2">
        <f t="shared" si="316"/>
        <v>0</v>
      </c>
      <c r="CX221" s="2">
        <f t="shared" si="317"/>
        <v>0</v>
      </c>
      <c r="CY221" s="2">
        <f t="shared" si="318"/>
        <v>1687.7390999999998</v>
      </c>
      <c r="CZ221" s="2">
        <f t="shared" si="319"/>
        <v>911.76709999999991</v>
      </c>
      <c r="DA221" s="2"/>
      <c r="DB221" s="2">
        <v>117</v>
      </c>
      <c r="DC221" s="2" t="s">
        <v>3</v>
      </c>
      <c r="DD221" s="2" t="s">
        <v>3</v>
      </c>
      <c r="DE221" s="2" t="s">
        <v>25</v>
      </c>
      <c r="DF221" s="2" t="s">
        <v>25</v>
      </c>
      <c r="DG221" s="2" t="s">
        <v>26</v>
      </c>
      <c r="DH221" s="2" t="s">
        <v>3</v>
      </c>
      <c r="DI221" s="2" t="s">
        <v>26</v>
      </c>
      <c r="DJ221" s="2" t="s">
        <v>25</v>
      </c>
      <c r="DK221" s="2" t="s">
        <v>3</v>
      </c>
      <c r="DL221" s="2" t="s">
        <v>3</v>
      </c>
      <c r="DM221" s="2" t="s">
        <v>3</v>
      </c>
      <c r="DN221" s="2">
        <v>0</v>
      </c>
      <c r="DO221" s="2">
        <v>0</v>
      </c>
      <c r="DP221" s="2">
        <v>1</v>
      </c>
      <c r="DQ221" s="2">
        <v>1</v>
      </c>
      <c r="DR221" s="2"/>
      <c r="DS221" s="2"/>
      <c r="DT221" s="2"/>
      <c r="DU221" s="2">
        <v>1013</v>
      </c>
      <c r="DV221" s="2" t="s">
        <v>302</v>
      </c>
      <c r="DW221" s="2" t="s">
        <v>302</v>
      </c>
      <c r="DX221" s="2">
        <v>1</v>
      </c>
      <c r="DY221" s="2"/>
      <c r="DZ221" s="2" t="s">
        <v>3</v>
      </c>
      <c r="EA221" s="2" t="s">
        <v>3</v>
      </c>
      <c r="EB221" s="2" t="s">
        <v>3</v>
      </c>
      <c r="EC221" s="2" t="s">
        <v>3</v>
      </c>
      <c r="ED221" s="2"/>
      <c r="EE221" s="2">
        <v>58807905</v>
      </c>
      <c r="EF221" s="2">
        <v>30</v>
      </c>
      <c r="EG221" s="2" t="s">
        <v>27</v>
      </c>
      <c r="EH221" s="2">
        <v>0</v>
      </c>
      <c r="EI221" s="2" t="s">
        <v>3</v>
      </c>
      <c r="EJ221" s="2">
        <v>1</v>
      </c>
      <c r="EK221" s="2">
        <v>29</v>
      </c>
      <c r="EL221" s="2" t="s">
        <v>304</v>
      </c>
      <c r="EM221" s="2" t="s">
        <v>305</v>
      </c>
      <c r="EN221" s="2"/>
      <c r="EO221" s="2" t="s">
        <v>30</v>
      </c>
      <c r="EP221" s="2"/>
      <c r="EQ221" s="2">
        <v>0</v>
      </c>
      <c r="ER221" s="2">
        <v>85.03</v>
      </c>
      <c r="ES221" s="2">
        <v>55.68</v>
      </c>
      <c r="ET221" s="2">
        <v>0.75</v>
      </c>
      <c r="EU221" s="2">
        <v>0.11</v>
      </c>
      <c r="EV221" s="2">
        <v>28.6</v>
      </c>
      <c r="EW221" s="2">
        <v>2.2000000000000002</v>
      </c>
      <c r="EX221" s="2">
        <v>0</v>
      </c>
      <c r="EY221" s="2">
        <v>0</v>
      </c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>
        <v>0</v>
      </c>
      <c r="FR221" s="2">
        <v>0</v>
      </c>
      <c r="FS221" s="2">
        <v>0</v>
      </c>
      <c r="FT221" s="2"/>
      <c r="FU221" s="2"/>
      <c r="FV221" s="2"/>
      <c r="FW221" s="2"/>
      <c r="FX221" s="2">
        <v>87</v>
      </c>
      <c r="FY221" s="2">
        <v>47</v>
      </c>
      <c r="FZ221" s="2"/>
      <c r="GA221" s="2" t="s">
        <v>3</v>
      </c>
      <c r="GB221" s="2"/>
      <c r="GC221" s="2"/>
      <c r="GD221" s="2">
        <v>1</v>
      </c>
      <c r="GE221" s="2"/>
      <c r="GF221" s="2">
        <v>1046472709</v>
      </c>
      <c r="GG221" s="2">
        <v>2</v>
      </c>
      <c r="GH221" s="2">
        <v>1</v>
      </c>
      <c r="GI221" s="2">
        <v>2</v>
      </c>
      <c r="GJ221" s="2">
        <v>0</v>
      </c>
      <c r="GK221" s="2">
        <v>0</v>
      </c>
      <c r="GL221" s="2">
        <f t="shared" si="320"/>
        <v>0</v>
      </c>
      <c r="GM221" s="2">
        <f t="shared" si="321"/>
        <v>7480.06</v>
      </c>
      <c r="GN221" s="2">
        <f t="shared" si="322"/>
        <v>7480.06</v>
      </c>
      <c r="GO221" s="2">
        <f t="shared" si="323"/>
        <v>0</v>
      </c>
      <c r="GP221" s="2">
        <f t="shared" si="324"/>
        <v>0</v>
      </c>
      <c r="GQ221" s="2"/>
      <c r="GR221" s="2">
        <v>0</v>
      </c>
      <c r="GS221" s="2">
        <v>3</v>
      </c>
      <c r="GT221" s="2">
        <v>0</v>
      </c>
      <c r="GU221" s="2" t="s">
        <v>3</v>
      </c>
      <c r="GV221" s="2">
        <f t="shared" si="325"/>
        <v>0</v>
      </c>
      <c r="GW221" s="2">
        <v>1</v>
      </c>
      <c r="GX221" s="2">
        <f t="shared" si="326"/>
        <v>0</v>
      </c>
      <c r="GY221" s="2"/>
      <c r="GZ221" s="2"/>
      <c r="HA221" s="2">
        <v>0</v>
      </c>
      <c r="HB221" s="2">
        <v>0</v>
      </c>
      <c r="HC221" s="2">
        <f t="shared" si="327"/>
        <v>0</v>
      </c>
      <c r="HD221" s="2"/>
      <c r="HE221" s="2" t="s">
        <v>3</v>
      </c>
      <c r="HF221" s="2" t="s">
        <v>3</v>
      </c>
      <c r="HG221" s="2"/>
      <c r="HH221" s="2"/>
      <c r="HI221" s="2"/>
      <c r="HJ221" s="2"/>
      <c r="HK221" s="2"/>
      <c r="HL221" s="2"/>
      <c r="HM221" s="2" t="s">
        <v>3</v>
      </c>
      <c r="HN221" s="2" t="s">
        <v>3</v>
      </c>
      <c r="HO221" s="2" t="s">
        <v>3</v>
      </c>
      <c r="HP221" s="2" t="s">
        <v>3</v>
      </c>
      <c r="HQ221" s="2" t="s">
        <v>3</v>
      </c>
      <c r="HR221" s="2"/>
      <c r="HS221" s="2">
        <v>0</v>
      </c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>
        <v>0</v>
      </c>
      <c r="IL221" s="2"/>
      <c r="IM221" s="2"/>
      <c r="IN221" s="2"/>
      <c r="IO221" s="2"/>
      <c r="IP221" s="2"/>
      <c r="IQ221" s="2"/>
      <c r="IR221" s="2"/>
      <c r="IS221" s="2"/>
      <c r="IT221" s="2"/>
      <c r="IU221" s="2"/>
    </row>
    <row r="222" spans="1:255" x14ac:dyDescent="0.2">
      <c r="A222">
        <v>17</v>
      </c>
      <c r="B222">
        <v>1</v>
      </c>
      <c r="C222">
        <f>ROW(SmtRes!A630)</f>
        <v>630</v>
      </c>
      <c r="D222">
        <f>ROW(EtalonRes!A640)</f>
        <v>640</v>
      </c>
      <c r="E222" t="s">
        <v>299</v>
      </c>
      <c r="F222" t="s">
        <v>300</v>
      </c>
      <c r="G222" t="s">
        <v>301</v>
      </c>
      <c r="H222" t="s">
        <v>302</v>
      </c>
      <c r="I222">
        <f>ROUND(ROUND((18+110+175+40+37+35+50+40+5)/10,4),9)</f>
        <v>51</v>
      </c>
      <c r="J222">
        <v>0</v>
      </c>
      <c r="K222">
        <f>ROUND(ROUND((18+110+175+40+37+35+50+40+5)/10,4),9)</f>
        <v>51</v>
      </c>
      <c r="O222">
        <f t="shared" si="297"/>
        <v>163495.23000000001</v>
      </c>
      <c r="P222">
        <f t="shared" si="298"/>
        <v>56367.91</v>
      </c>
      <c r="Q222">
        <f>(ROUND((ROUND(((((ET222*1.25)*1.1))*AV222*I222),2)*BB222),2)+ROUND((ROUND(((AE222-(((EU222*1.25)*1.1)))*AV222*I222),2)*BS222),2))</f>
        <v>894.89</v>
      </c>
      <c r="R222">
        <f t="shared" si="299"/>
        <v>444.32</v>
      </c>
      <c r="S222">
        <f t="shared" si="300"/>
        <v>106232.43</v>
      </c>
      <c r="T222">
        <f t="shared" si="301"/>
        <v>0</v>
      </c>
      <c r="U222">
        <f t="shared" si="302"/>
        <v>148.60385099999999</v>
      </c>
      <c r="V222">
        <f t="shared" si="303"/>
        <v>0</v>
      </c>
      <c r="W222">
        <f t="shared" si="304"/>
        <v>0</v>
      </c>
      <c r="X222">
        <f t="shared" si="305"/>
        <v>92808.77</v>
      </c>
      <c r="Y222">
        <f t="shared" si="306"/>
        <v>50138.07</v>
      </c>
      <c r="AA222">
        <v>59204059</v>
      </c>
      <c r="AB222">
        <f t="shared" si="307"/>
        <v>92.890249999999995</v>
      </c>
      <c r="AC222">
        <f t="shared" si="294"/>
        <v>55.68</v>
      </c>
      <c r="AD222">
        <f>ROUND((((((ET222*1.25)*1.1))-(((EU222*1.25)*1.1)))+AE222),6)</f>
        <v>1.03125</v>
      </c>
      <c r="AE222">
        <f>ROUND((((EU222*1.25)*1.1)),6)</f>
        <v>0.15125</v>
      </c>
      <c r="AF222">
        <f>ROUND((((EV222*1.15)*1.1)),6)</f>
        <v>36.179000000000002</v>
      </c>
      <c r="AG222">
        <f t="shared" si="308"/>
        <v>0</v>
      </c>
      <c r="AH222">
        <f>(((EW222*1.15)*1.1))</f>
        <v>2.7829999999999999</v>
      </c>
      <c r="AI222">
        <f>(((EX222*1.25)*1.1))</f>
        <v>0</v>
      </c>
      <c r="AJ222">
        <f t="shared" si="309"/>
        <v>0</v>
      </c>
      <c r="AK222">
        <v>85.03</v>
      </c>
      <c r="AL222">
        <v>55.68</v>
      </c>
      <c r="AM222">
        <v>0.75</v>
      </c>
      <c r="AN222">
        <v>0.11</v>
      </c>
      <c r="AO222">
        <v>28.6</v>
      </c>
      <c r="AP222">
        <v>0</v>
      </c>
      <c r="AQ222">
        <v>2.2000000000000002</v>
      </c>
      <c r="AR222">
        <v>0</v>
      </c>
      <c r="AS222">
        <v>0</v>
      </c>
      <c r="AT222">
        <v>87</v>
      </c>
      <c r="AU222">
        <v>47</v>
      </c>
      <c r="AV222">
        <v>1.0469999999999999</v>
      </c>
      <c r="AW222">
        <v>1.0189999999999999</v>
      </c>
      <c r="AZ222">
        <v>1</v>
      </c>
      <c r="BA222">
        <v>54.99</v>
      </c>
      <c r="BB222">
        <v>16.25</v>
      </c>
      <c r="BC222">
        <v>19.48</v>
      </c>
      <c r="BD222" t="s">
        <v>3</v>
      </c>
      <c r="BE222" t="s">
        <v>3</v>
      </c>
      <c r="BF222" t="s">
        <v>3</v>
      </c>
      <c r="BG222" t="s">
        <v>3</v>
      </c>
      <c r="BH222">
        <v>0</v>
      </c>
      <c r="BI222">
        <v>1</v>
      </c>
      <c r="BJ222" t="s">
        <v>303</v>
      </c>
      <c r="BM222">
        <v>29</v>
      </c>
      <c r="BN222">
        <v>0</v>
      </c>
      <c r="BO222" t="s">
        <v>300</v>
      </c>
      <c r="BP222">
        <v>1</v>
      </c>
      <c r="BQ222">
        <v>30</v>
      </c>
      <c r="BR222">
        <v>0</v>
      </c>
      <c r="BS222">
        <v>54.99</v>
      </c>
      <c r="BT222">
        <v>1</v>
      </c>
      <c r="BU222">
        <v>1</v>
      </c>
      <c r="BV222">
        <v>1</v>
      </c>
      <c r="BW222">
        <v>1</v>
      </c>
      <c r="BX222">
        <v>1</v>
      </c>
      <c r="BY222" t="s">
        <v>3</v>
      </c>
      <c r="BZ222">
        <v>87</v>
      </c>
      <c r="CA222">
        <v>47</v>
      </c>
      <c r="CB222" t="s">
        <v>3</v>
      </c>
      <c r="CE222">
        <v>30</v>
      </c>
      <c r="CF222">
        <v>0</v>
      </c>
      <c r="CG222">
        <v>0</v>
      </c>
      <c r="CM222">
        <v>0</v>
      </c>
      <c r="CN222" t="s">
        <v>1044</v>
      </c>
      <c r="CO222">
        <v>0</v>
      </c>
      <c r="CP222">
        <f t="shared" si="310"/>
        <v>163495.22999999998</v>
      </c>
      <c r="CQ222">
        <f t="shared" si="311"/>
        <v>1105.3</v>
      </c>
      <c r="CR222">
        <f>(ROUND((ROUND(((((ET222*1.25)*1.1))*AV222*1),2)*BB222),2)+ROUND((ROUND(((AE222-(((EU222*1.25)*1.1)))*AV222*1),2)*BS222),2))</f>
        <v>17.55</v>
      </c>
      <c r="CS222">
        <f t="shared" si="312"/>
        <v>8.8000000000000007</v>
      </c>
      <c r="CT222">
        <f t="shared" si="313"/>
        <v>2083.02</v>
      </c>
      <c r="CU222">
        <f t="shared" si="314"/>
        <v>0</v>
      </c>
      <c r="CV222">
        <f t="shared" si="315"/>
        <v>2.9138009999999999</v>
      </c>
      <c r="CW222">
        <f t="shared" si="316"/>
        <v>0</v>
      </c>
      <c r="CX222">
        <f t="shared" si="317"/>
        <v>0</v>
      </c>
      <c r="CY222">
        <f t="shared" si="318"/>
        <v>92808.772500000006</v>
      </c>
      <c r="CZ222">
        <f t="shared" si="319"/>
        <v>50138.072500000002</v>
      </c>
      <c r="DB222">
        <v>119</v>
      </c>
      <c r="DC222" t="s">
        <v>3</v>
      </c>
      <c r="DD222" t="s">
        <v>3</v>
      </c>
      <c r="DE222" t="s">
        <v>25</v>
      </c>
      <c r="DF222" t="s">
        <v>25</v>
      </c>
      <c r="DG222" t="s">
        <v>26</v>
      </c>
      <c r="DH222" t="s">
        <v>3</v>
      </c>
      <c r="DI222" t="s">
        <v>26</v>
      </c>
      <c r="DJ222" t="s">
        <v>25</v>
      </c>
      <c r="DK222" t="s">
        <v>3</v>
      </c>
      <c r="DL222" t="s">
        <v>3</v>
      </c>
      <c r="DM222" t="s">
        <v>3</v>
      </c>
      <c r="DN222">
        <v>0</v>
      </c>
      <c r="DO222">
        <v>0</v>
      </c>
      <c r="DP222">
        <v>1</v>
      </c>
      <c r="DQ222">
        <v>1</v>
      </c>
      <c r="DU222">
        <v>1013</v>
      </c>
      <c r="DV222" t="s">
        <v>302</v>
      </c>
      <c r="DW222" t="s">
        <v>302</v>
      </c>
      <c r="DX222">
        <v>1</v>
      </c>
      <c r="DZ222" t="s">
        <v>3</v>
      </c>
      <c r="EA222" t="s">
        <v>3</v>
      </c>
      <c r="EB222" t="s">
        <v>3</v>
      </c>
      <c r="EC222" t="s">
        <v>3</v>
      </c>
      <c r="EE222">
        <v>58807905</v>
      </c>
      <c r="EF222">
        <v>30</v>
      </c>
      <c r="EG222" t="s">
        <v>27</v>
      </c>
      <c r="EH222">
        <v>0</v>
      </c>
      <c r="EI222" t="s">
        <v>3</v>
      </c>
      <c r="EJ222">
        <v>1</v>
      </c>
      <c r="EK222">
        <v>29</v>
      </c>
      <c r="EL222" t="s">
        <v>304</v>
      </c>
      <c r="EM222" t="s">
        <v>305</v>
      </c>
      <c r="EO222" t="s">
        <v>30</v>
      </c>
      <c r="EQ222">
        <v>0</v>
      </c>
      <c r="ER222">
        <v>85.03</v>
      </c>
      <c r="ES222">
        <v>55.68</v>
      </c>
      <c r="ET222">
        <v>0.75</v>
      </c>
      <c r="EU222">
        <v>0.11</v>
      </c>
      <c r="EV222">
        <v>28.6</v>
      </c>
      <c r="EW222">
        <v>2.2000000000000002</v>
      </c>
      <c r="EX222">
        <v>0</v>
      </c>
      <c r="EY222">
        <v>0</v>
      </c>
      <c r="FQ222">
        <v>0</v>
      </c>
      <c r="FR222">
        <v>0</v>
      </c>
      <c r="FS222">
        <v>0</v>
      </c>
      <c r="FX222">
        <v>87</v>
      </c>
      <c r="FY222">
        <v>47</v>
      </c>
      <c r="GA222" t="s">
        <v>3</v>
      </c>
      <c r="GD222">
        <v>1</v>
      </c>
      <c r="GF222">
        <v>1046472709</v>
      </c>
      <c r="GG222">
        <v>2</v>
      </c>
      <c r="GH222">
        <v>1</v>
      </c>
      <c r="GI222">
        <v>2</v>
      </c>
      <c r="GJ222">
        <v>0</v>
      </c>
      <c r="GK222">
        <v>0</v>
      </c>
      <c r="GL222">
        <f t="shared" si="320"/>
        <v>0</v>
      </c>
      <c r="GM222">
        <f t="shared" si="321"/>
        <v>306442.07</v>
      </c>
      <c r="GN222">
        <f t="shared" si="322"/>
        <v>306442.07</v>
      </c>
      <c r="GO222">
        <f t="shared" si="323"/>
        <v>0</v>
      </c>
      <c r="GP222">
        <f t="shared" si="324"/>
        <v>0</v>
      </c>
      <c r="GR222">
        <v>0</v>
      </c>
      <c r="GS222">
        <v>3</v>
      </c>
      <c r="GT222">
        <v>0</v>
      </c>
      <c r="GU222" t="s">
        <v>3</v>
      </c>
      <c r="GV222">
        <f t="shared" si="325"/>
        <v>0</v>
      </c>
      <c r="GW222">
        <v>1</v>
      </c>
      <c r="GX222">
        <f t="shared" si="326"/>
        <v>0</v>
      </c>
      <c r="HA222">
        <v>0</v>
      </c>
      <c r="HB222">
        <v>0</v>
      </c>
      <c r="HC222">
        <f t="shared" si="327"/>
        <v>0</v>
      </c>
      <c r="HE222" t="s">
        <v>3</v>
      </c>
      <c r="HF222" t="s">
        <v>3</v>
      </c>
      <c r="HM222" t="s">
        <v>3</v>
      </c>
      <c r="HN222" t="s">
        <v>3</v>
      </c>
      <c r="HO222" t="s">
        <v>3</v>
      </c>
      <c r="HP222" t="s">
        <v>3</v>
      </c>
      <c r="HQ222" t="s">
        <v>3</v>
      </c>
      <c r="HS222">
        <v>0</v>
      </c>
      <c r="IK222">
        <v>0</v>
      </c>
    </row>
    <row r="223" spans="1:255" x14ac:dyDescent="0.2">
      <c r="A223" s="2">
        <v>18</v>
      </c>
      <c r="B223" s="2">
        <v>1</v>
      </c>
      <c r="C223" s="2">
        <v>610</v>
      </c>
      <c r="D223" s="2"/>
      <c r="E223" s="2" t="s">
        <v>306</v>
      </c>
      <c r="F223" s="2" t="s">
        <v>307</v>
      </c>
      <c r="G223" s="2" t="s">
        <v>1053</v>
      </c>
      <c r="H223" s="2" t="s">
        <v>34</v>
      </c>
      <c r="I223" s="2">
        <f>I221*J223</f>
        <v>18.899999999999999</v>
      </c>
      <c r="J223" s="2">
        <v>0.37058823529411761</v>
      </c>
      <c r="K223" s="2">
        <v>0.37058824000000001</v>
      </c>
      <c r="L223" s="2"/>
      <c r="M223" s="2"/>
      <c r="N223" s="2"/>
      <c r="O223" s="2">
        <f t="shared" si="297"/>
        <v>94.37</v>
      </c>
      <c r="P223" s="2">
        <f t="shared" si="298"/>
        <v>94.37</v>
      </c>
      <c r="Q223" s="2">
        <f t="shared" ref="Q223:Q240" si="333">(ROUND((ROUND(((ET223)*AV223*I223),2)*BB223),2)+ROUND((ROUND(((AE223-(EU223))*AV223*I223),2)*BS223),2))</f>
        <v>0</v>
      </c>
      <c r="R223" s="2">
        <f t="shared" si="299"/>
        <v>0</v>
      </c>
      <c r="S223" s="2">
        <f t="shared" si="300"/>
        <v>0</v>
      </c>
      <c r="T223" s="2">
        <f t="shared" si="301"/>
        <v>0</v>
      </c>
      <c r="U223" s="2">
        <f t="shared" si="302"/>
        <v>0</v>
      </c>
      <c r="V223" s="2">
        <f t="shared" si="303"/>
        <v>0</v>
      </c>
      <c r="W223" s="2">
        <f t="shared" si="304"/>
        <v>0</v>
      </c>
      <c r="X223" s="2">
        <f t="shared" si="305"/>
        <v>0</v>
      </c>
      <c r="Y223" s="2">
        <f t="shared" si="306"/>
        <v>0</v>
      </c>
      <c r="Z223" s="2"/>
      <c r="AA223" s="2">
        <v>59204062</v>
      </c>
      <c r="AB223" s="2">
        <f t="shared" si="307"/>
        <v>4.9000000000000004</v>
      </c>
      <c r="AC223" s="2">
        <f t="shared" si="294"/>
        <v>4.9000000000000004</v>
      </c>
      <c r="AD223" s="2">
        <f t="shared" ref="AD223:AD240" si="334">ROUND((((ET223)-(EU223))+AE223),6)</f>
        <v>0</v>
      </c>
      <c r="AE223" s="2">
        <f t="shared" ref="AE223:AE240" si="335">ROUND((EU223),6)</f>
        <v>0</v>
      </c>
      <c r="AF223" s="2">
        <f t="shared" ref="AF223:AF240" si="336">ROUND((EV223),6)</f>
        <v>0</v>
      </c>
      <c r="AG223" s="2">
        <f t="shared" si="308"/>
        <v>0</v>
      </c>
      <c r="AH223" s="2">
        <f t="shared" ref="AH223:AH240" si="337">(EW223)</f>
        <v>0</v>
      </c>
      <c r="AI223" s="2">
        <f t="shared" ref="AI223:AI240" si="338">(EX223)</f>
        <v>0</v>
      </c>
      <c r="AJ223" s="2">
        <f t="shared" si="309"/>
        <v>0</v>
      </c>
      <c r="AK223" s="2">
        <v>4.9000000000000004</v>
      </c>
      <c r="AL223" s="2">
        <v>4.9000000000000004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87</v>
      </c>
      <c r="AU223" s="2">
        <v>47</v>
      </c>
      <c r="AV223" s="2">
        <v>1</v>
      </c>
      <c r="AW223" s="2">
        <v>1.0189999999999999</v>
      </c>
      <c r="AX223" s="2"/>
      <c r="AY223" s="2"/>
      <c r="AZ223" s="2">
        <v>1</v>
      </c>
      <c r="BA223" s="2">
        <v>1</v>
      </c>
      <c r="BB223" s="2">
        <v>1</v>
      </c>
      <c r="BC223" s="2">
        <v>1</v>
      </c>
      <c r="BD223" s="2" t="s">
        <v>3</v>
      </c>
      <c r="BE223" s="2" t="s">
        <v>3</v>
      </c>
      <c r="BF223" s="2" t="s">
        <v>3</v>
      </c>
      <c r="BG223" s="2" t="s">
        <v>3</v>
      </c>
      <c r="BH223" s="2">
        <v>3</v>
      </c>
      <c r="BI223" s="2">
        <v>1</v>
      </c>
      <c r="BJ223" s="2" t="s">
        <v>308</v>
      </c>
      <c r="BK223" s="2"/>
      <c r="BL223" s="2"/>
      <c r="BM223" s="2">
        <v>29</v>
      </c>
      <c r="BN223" s="2">
        <v>0</v>
      </c>
      <c r="BO223" s="2" t="s">
        <v>3</v>
      </c>
      <c r="BP223" s="2">
        <v>0</v>
      </c>
      <c r="BQ223" s="2">
        <v>30</v>
      </c>
      <c r="BR223" s="2">
        <v>0</v>
      </c>
      <c r="BS223" s="2">
        <v>1</v>
      </c>
      <c r="BT223" s="2">
        <v>1</v>
      </c>
      <c r="BU223" s="2">
        <v>1</v>
      </c>
      <c r="BV223" s="2">
        <v>1</v>
      </c>
      <c r="BW223" s="2">
        <v>1</v>
      </c>
      <c r="BX223" s="2">
        <v>1</v>
      </c>
      <c r="BY223" s="2" t="s">
        <v>3</v>
      </c>
      <c r="BZ223" s="2">
        <v>87</v>
      </c>
      <c r="CA223" s="2">
        <v>47</v>
      </c>
      <c r="CB223" s="2" t="s">
        <v>3</v>
      </c>
      <c r="CC223" s="2"/>
      <c r="CD223" s="2"/>
      <c r="CE223" s="2">
        <v>30</v>
      </c>
      <c r="CF223" s="2">
        <v>0</v>
      </c>
      <c r="CG223" s="2">
        <v>0</v>
      </c>
      <c r="CH223" s="2"/>
      <c r="CI223" s="2"/>
      <c r="CJ223" s="2"/>
      <c r="CK223" s="2"/>
      <c r="CL223" s="2"/>
      <c r="CM223" s="2">
        <v>0</v>
      </c>
      <c r="CN223" s="2" t="s">
        <v>3</v>
      </c>
      <c r="CO223" s="2">
        <v>0</v>
      </c>
      <c r="CP223" s="2">
        <f t="shared" si="310"/>
        <v>94.37</v>
      </c>
      <c r="CQ223" s="2">
        <f t="shared" si="311"/>
        <v>4.99</v>
      </c>
      <c r="CR223" s="2">
        <f t="shared" ref="CR223:CR240" si="339">(ROUND((ROUND(((ET223)*AV223*1),2)*BB223),2)+ROUND((ROUND(((AE223-(EU223))*AV223*1),2)*BS223),2))</f>
        <v>0</v>
      </c>
      <c r="CS223" s="2">
        <f t="shared" si="312"/>
        <v>0</v>
      </c>
      <c r="CT223" s="2">
        <f t="shared" si="313"/>
        <v>0</v>
      </c>
      <c r="CU223" s="2">
        <f t="shared" si="314"/>
        <v>0</v>
      </c>
      <c r="CV223" s="2">
        <f t="shared" si="315"/>
        <v>0</v>
      </c>
      <c r="CW223" s="2">
        <f t="shared" si="316"/>
        <v>0</v>
      </c>
      <c r="CX223" s="2">
        <f t="shared" si="317"/>
        <v>0</v>
      </c>
      <c r="CY223" s="2">
        <f t="shared" si="318"/>
        <v>0</v>
      </c>
      <c r="CZ223" s="2">
        <f t="shared" si="319"/>
        <v>0</v>
      </c>
      <c r="DA223" s="2"/>
      <c r="DB223" s="2"/>
      <c r="DC223" s="2" t="s">
        <v>3</v>
      </c>
      <c r="DD223" s="2" t="s">
        <v>3</v>
      </c>
      <c r="DE223" s="2" t="s">
        <v>3</v>
      </c>
      <c r="DF223" s="2" t="s">
        <v>3</v>
      </c>
      <c r="DG223" s="2" t="s">
        <v>3</v>
      </c>
      <c r="DH223" s="2" t="s">
        <v>3</v>
      </c>
      <c r="DI223" s="2" t="s">
        <v>3</v>
      </c>
      <c r="DJ223" s="2" t="s">
        <v>3</v>
      </c>
      <c r="DK223" s="2" t="s">
        <v>3</v>
      </c>
      <c r="DL223" s="2" t="s">
        <v>3</v>
      </c>
      <c r="DM223" s="2" t="s">
        <v>3</v>
      </c>
      <c r="DN223" s="2">
        <v>0</v>
      </c>
      <c r="DO223" s="2">
        <v>0</v>
      </c>
      <c r="DP223" s="2">
        <v>1</v>
      </c>
      <c r="DQ223" s="2">
        <v>1</v>
      </c>
      <c r="DR223" s="2"/>
      <c r="DS223" s="2"/>
      <c r="DT223" s="2"/>
      <c r="DU223" s="2">
        <v>1003</v>
      </c>
      <c r="DV223" s="2" t="s">
        <v>34</v>
      </c>
      <c r="DW223" s="2" t="s">
        <v>34</v>
      </c>
      <c r="DX223" s="2">
        <v>1</v>
      </c>
      <c r="DY223" s="2"/>
      <c r="DZ223" s="2" t="s">
        <v>3</v>
      </c>
      <c r="EA223" s="2" t="s">
        <v>3</v>
      </c>
      <c r="EB223" s="2" t="s">
        <v>3</v>
      </c>
      <c r="EC223" s="2" t="s">
        <v>3</v>
      </c>
      <c r="ED223" s="2"/>
      <c r="EE223" s="2">
        <v>58807905</v>
      </c>
      <c r="EF223" s="2">
        <v>30</v>
      </c>
      <c r="EG223" s="2" t="s">
        <v>27</v>
      </c>
      <c r="EH223" s="2">
        <v>0</v>
      </c>
      <c r="EI223" s="2" t="s">
        <v>3</v>
      </c>
      <c r="EJ223" s="2">
        <v>1</v>
      </c>
      <c r="EK223" s="2">
        <v>29</v>
      </c>
      <c r="EL223" s="2" t="s">
        <v>304</v>
      </c>
      <c r="EM223" s="2" t="s">
        <v>305</v>
      </c>
      <c r="EN223" s="2"/>
      <c r="EO223" s="2" t="s">
        <v>3</v>
      </c>
      <c r="EP223" s="2"/>
      <c r="EQ223" s="2">
        <v>0</v>
      </c>
      <c r="ER223" s="2">
        <v>4.9000000000000004</v>
      </c>
      <c r="ES223" s="2">
        <v>4.9000000000000004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>
        <v>0</v>
      </c>
      <c r="FR223" s="2">
        <v>0</v>
      </c>
      <c r="FS223" s="2">
        <v>0</v>
      </c>
      <c r="FT223" s="2"/>
      <c r="FU223" s="2"/>
      <c r="FV223" s="2"/>
      <c r="FW223" s="2"/>
      <c r="FX223" s="2">
        <v>87</v>
      </c>
      <c r="FY223" s="2">
        <v>47</v>
      </c>
      <c r="FZ223" s="2"/>
      <c r="GA223" s="2" t="s">
        <v>3</v>
      </c>
      <c r="GB223" s="2"/>
      <c r="GC223" s="2"/>
      <c r="GD223" s="2">
        <v>1</v>
      </c>
      <c r="GE223" s="2"/>
      <c r="GF223" s="2">
        <v>-1511173771</v>
      </c>
      <c r="GG223" s="2">
        <v>2</v>
      </c>
      <c r="GH223" s="2">
        <v>1</v>
      </c>
      <c r="GI223" s="2">
        <v>-2</v>
      </c>
      <c r="GJ223" s="2">
        <v>0</v>
      </c>
      <c r="GK223" s="2">
        <v>0</v>
      </c>
      <c r="GL223" s="2">
        <f t="shared" si="320"/>
        <v>0</v>
      </c>
      <c r="GM223" s="2">
        <f t="shared" si="321"/>
        <v>94.37</v>
      </c>
      <c r="GN223" s="2">
        <f t="shared" si="322"/>
        <v>94.37</v>
      </c>
      <c r="GO223" s="2">
        <f t="shared" si="323"/>
        <v>0</v>
      </c>
      <c r="GP223" s="2">
        <f t="shared" si="324"/>
        <v>0</v>
      </c>
      <c r="GQ223" s="2"/>
      <c r="GR223" s="2">
        <v>0</v>
      </c>
      <c r="GS223" s="2">
        <v>3</v>
      </c>
      <c r="GT223" s="2">
        <v>0</v>
      </c>
      <c r="GU223" s="2" t="s">
        <v>3</v>
      </c>
      <c r="GV223" s="2">
        <f t="shared" si="325"/>
        <v>0</v>
      </c>
      <c r="GW223" s="2">
        <v>1</v>
      </c>
      <c r="GX223" s="2">
        <f t="shared" si="326"/>
        <v>0</v>
      </c>
      <c r="GY223" s="2"/>
      <c r="GZ223" s="2"/>
      <c r="HA223" s="2">
        <v>0</v>
      </c>
      <c r="HB223" s="2">
        <v>0</v>
      </c>
      <c r="HC223" s="2">
        <f t="shared" si="327"/>
        <v>0</v>
      </c>
      <c r="HD223" s="2"/>
      <c r="HE223" s="2" t="s">
        <v>3</v>
      </c>
      <c r="HF223" s="2" t="s">
        <v>3</v>
      </c>
      <c r="HG223" s="2"/>
      <c r="HH223" s="2"/>
      <c r="HI223" s="2"/>
      <c r="HJ223" s="2"/>
      <c r="HK223" s="2"/>
      <c r="HL223" s="2"/>
      <c r="HM223" s="2" t="s">
        <v>3</v>
      </c>
      <c r="HN223" s="2" t="s">
        <v>3</v>
      </c>
      <c r="HO223" s="2" t="s">
        <v>3</v>
      </c>
      <c r="HP223" s="2" t="s">
        <v>3</v>
      </c>
      <c r="HQ223" s="2" t="s">
        <v>3</v>
      </c>
      <c r="HR223" s="2"/>
      <c r="HS223" s="2">
        <v>0</v>
      </c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>
        <v>0</v>
      </c>
      <c r="IL223" s="2"/>
      <c r="IM223" s="2"/>
      <c r="IN223" s="2"/>
      <c r="IO223" s="2"/>
      <c r="IP223" s="2"/>
      <c r="IQ223" s="2"/>
      <c r="IR223" s="2"/>
      <c r="IS223" s="2"/>
      <c r="IT223" s="2"/>
      <c r="IU223" s="2"/>
    </row>
    <row r="224" spans="1:255" x14ac:dyDescent="0.2">
      <c r="A224">
        <v>18</v>
      </c>
      <c r="B224">
        <v>1</v>
      </c>
      <c r="C224">
        <v>624</v>
      </c>
      <c r="E224" t="s">
        <v>306</v>
      </c>
      <c r="F224" t="s">
        <v>307</v>
      </c>
      <c r="G224" t="s">
        <v>1053</v>
      </c>
      <c r="H224" t="s">
        <v>34</v>
      </c>
      <c r="I224">
        <f>I222*J224</f>
        <v>18.899999999999999</v>
      </c>
      <c r="J224">
        <v>0.37058823529411761</v>
      </c>
      <c r="K224">
        <v>0.37058824000000001</v>
      </c>
      <c r="O224">
        <f t="shared" si="297"/>
        <v>580.38</v>
      </c>
      <c r="P224">
        <f t="shared" si="298"/>
        <v>580.38</v>
      </c>
      <c r="Q224">
        <f t="shared" si="333"/>
        <v>0</v>
      </c>
      <c r="R224">
        <f t="shared" si="299"/>
        <v>0</v>
      </c>
      <c r="S224">
        <f t="shared" si="300"/>
        <v>0</v>
      </c>
      <c r="T224">
        <f t="shared" si="301"/>
        <v>0</v>
      </c>
      <c r="U224">
        <f t="shared" si="302"/>
        <v>0</v>
      </c>
      <c r="V224">
        <f t="shared" si="303"/>
        <v>0</v>
      </c>
      <c r="W224">
        <f t="shared" si="304"/>
        <v>0</v>
      </c>
      <c r="X224">
        <f t="shared" si="305"/>
        <v>0</v>
      </c>
      <c r="Y224">
        <f t="shared" si="306"/>
        <v>0</v>
      </c>
      <c r="AA224">
        <v>59204059</v>
      </c>
      <c r="AB224">
        <f t="shared" si="307"/>
        <v>4.9000000000000004</v>
      </c>
      <c r="AC224">
        <f t="shared" si="294"/>
        <v>4.9000000000000004</v>
      </c>
      <c r="AD224">
        <f t="shared" si="334"/>
        <v>0</v>
      </c>
      <c r="AE224">
        <f t="shared" si="335"/>
        <v>0</v>
      </c>
      <c r="AF224">
        <f t="shared" si="336"/>
        <v>0</v>
      </c>
      <c r="AG224">
        <f t="shared" si="308"/>
        <v>0</v>
      </c>
      <c r="AH224">
        <f t="shared" si="337"/>
        <v>0</v>
      </c>
      <c r="AI224">
        <f t="shared" si="338"/>
        <v>0</v>
      </c>
      <c r="AJ224">
        <f t="shared" si="309"/>
        <v>0</v>
      </c>
      <c r="AK224">
        <v>4.9000000000000004</v>
      </c>
      <c r="AL224">
        <v>4.9000000000000004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87</v>
      </c>
      <c r="AU224">
        <v>47</v>
      </c>
      <c r="AV224">
        <v>1</v>
      </c>
      <c r="AW224">
        <v>1.0189999999999999</v>
      </c>
      <c r="AZ224">
        <v>1</v>
      </c>
      <c r="BA224">
        <v>1</v>
      </c>
      <c r="BB224">
        <v>1</v>
      </c>
      <c r="BC224">
        <v>6.15</v>
      </c>
      <c r="BD224" t="s">
        <v>3</v>
      </c>
      <c r="BE224" t="s">
        <v>3</v>
      </c>
      <c r="BF224" t="s">
        <v>3</v>
      </c>
      <c r="BG224" t="s">
        <v>3</v>
      </c>
      <c r="BH224">
        <v>3</v>
      </c>
      <c r="BI224">
        <v>1</v>
      </c>
      <c r="BJ224" t="s">
        <v>308</v>
      </c>
      <c r="BM224">
        <v>29</v>
      </c>
      <c r="BN224">
        <v>0</v>
      </c>
      <c r="BO224" t="s">
        <v>307</v>
      </c>
      <c r="BP224">
        <v>1</v>
      </c>
      <c r="BQ224">
        <v>30</v>
      </c>
      <c r="BR224">
        <v>0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 t="s">
        <v>3</v>
      </c>
      <c r="BZ224">
        <v>87</v>
      </c>
      <c r="CA224">
        <v>47</v>
      </c>
      <c r="CB224" t="s">
        <v>3</v>
      </c>
      <c r="CE224">
        <v>30</v>
      </c>
      <c r="CF224">
        <v>0</v>
      </c>
      <c r="CG224">
        <v>0</v>
      </c>
      <c r="CM224">
        <v>0</v>
      </c>
      <c r="CN224" t="s">
        <v>3</v>
      </c>
      <c r="CO224">
        <v>0</v>
      </c>
      <c r="CP224">
        <f t="shared" si="310"/>
        <v>580.38</v>
      </c>
      <c r="CQ224">
        <f t="shared" si="311"/>
        <v>30.69</v>
      </c>
      <c r="CR224">
        <f t="shared" si="339"/>
        <v>0</v>
      </c>
      <c r="CS224">
        <f t="shared" si="312"/>
        <v>0</v>
      </c>
      <c r="CT224">
        <f t="shared" si="313"/>
        <v>0</v>
      </c>
      <c r="CU224">
        <f t="shared" si="314"/>
        <v>0</v>
      </c>
      <c r="CV224">
        <f t="shared" si="315"/>
        <v>0</v>
      </c>
      <c r="CW224">
        <f t="shared" si="316"/>
        <v>0</v>
      </c>
      <c r="CX224">
        <f t="shared" si="317"/>
        <v>0</v>
      </c>
      <c r="CY224">
        <f t="shared" si="318"/>
        <v>0</v>
      </c>
      <c r="CZ224">
        <f t="shared" si="319"/>
        <v>0</v>
      </c>
      <c r="DC224" t="s">
        <v>3</v>
      </c>
      <c r="DD224" t="s">
        <v>3</v>
      </c>
      <c r="DE224" t="s">
        <v>3</v>
      </c>
      <c r="DF224" t="s">
        <v>3</v>
      </c>
      <c r="DG224" t="s">
        <v>3</v>
      </c>
      <c r="DH224" t="s">
        <v>3</v>
      </c>
      <c r="DI224" t="s">
        <v>3</v>
      </c>
      <c r="DJ224" t="s">
        <v>3</v>
      </c>
      <c r="DK224" t="s">
        <v>3</v>
      </c>
      <c r="DL224" t="s">
        <v>3</v>
      </c>
      <c r="DM224" t="s">
        <v>3</v>
      </c>
      <c r="DN224">
        <v>0</v>
      </c>
      <c r="DO224">
        <v>0</v>
      </c>
      <c r="DP224">
        <v>1</v>
      </c>
      <c r="DQ224">
        <v>1</v>
      </c>
      <c r="DU224">
        <v>1003</v>
      </c>
      <c r="DV224" t="s">
        <v>34</v>
      </c>
      <c r="DW224" t="s">
        <v>34</v>
      </c>
      <c r="DX224">
        <v>1</v>
      </c>
      <c r="DZ224" t="s">
        <v>3</v>
      </c>
      <c r="EA224" t="s">
        <v>3</v>
      </c>
      <c r="EB224" t="s">
        <v>3</v>
      </c>
      <c r="EC224" t="s">
        <v>3</v>
      </c>
      <c r="EE224">
        <v>58807905</v>
      </c>
      <c r="EF224">
        <v>30</v>
      </c>
      <c r="EG224" t="s">
        <v>27</v>
      </c>
      <c r="EH224">
        <v>0</v>
      </c>
      <c r="EI224" t="s">
        <v>3</v>
      </c>
      <c r="EJ224">
        <v>1</v>
      </c>
      <c r="EK224">
        <v>29</v>
      </c>
      <c r="EL224" t="s">
        <v>304</v>
      </c>
      <c r="EM224" t="s">
        <v>305</v>
      </c>
      <c r="EO224" t="s">
        <v>3</v>
      </c>
      <c r="EQ224">
        <v>0</v>
      </c>
      <c r="ER224">
        <v>4.9000000000000004</v>
      </c>
      <c r="ES224">
        <v>4.9000000000000004</v>
      </c>
      <c r="ET224">
        <v>0</v>
      </c>
      <c r="EU224">
        <v>0</v>
      </c>
      <c r="EV224">
        <v>0</v>
      </c>
      <c r="EW224">
        <v>0</v>
      </c>
      <c r="EX224">
        <v>0</v>
      </c>
      <c r="FQ224">
        <v>0</v>
      </c>
      <c r="FR224">
        <v>0</v>
      </c>
      <c r="FS224">
        <v>0</v>
      </c>
      <c r="FX224">
        <v>87</v>
      </c>
      <c r="FY224">
        <v>47</v>
      </c>
      <c r="GA224" t="s">
        <v>3</v>
      </c>
      <c r="GD224">
        <v>1</v>
      </c>
      <c r="GF224">
        <v>-1511173771</v>
      </c>
      <c r="GG224">
        <v>2</v>
      </c>
      <c r="GH224">
        <v>1</v>
      </c>
      <c r="GI224">
        <v>2</v>
      </c>
      <c r="GJ224">
        <v>0</v>
      </c>
      <c r="GK224">
        <v>0</v>
      </c>
      <c r="GL224">
        <f t="shared" si="320"/>
        <v>0</v>
      </c>
      <c r="GM224">
        <f t="shared" si="321"/>
        <v>580.38</v>
      </c>
      <c r="GN224">
        <f t="shared" si="322"/>
        <v>580.38</v>
      </c>
      <c r="GO224">
        <f t="shared" si="323"/>
        <v>0</v>
      </c>
      <c r="GP224">
        <f t="shared" si="324"/>
        <v>0</v>
      </c>
      <c r="GR224">
        <v>0</v>
      </c>
      <c r="GS224">
        <v>3</v>
      </c>
      <c r="GT224">
        <v>0</v>
      </c>
      <c r="GU224" t="s">
        <v>3</v>
      </c>
      <c r="GV224">
        <f t="shared" si="325"/>
        <v>0</v>
      </c>
      <c r="GW224">
        <v>1</v>
      </c>
      <c r="GX224">
        <f t="shared" si="326"/>
        <v>0</v>
      </c>
      <c r="HA224">
        <v>0</v>
      </c>
      <c r="HB224">
        <v>0</v>
      </c>
      <c r="HC224">
        <f t="shared" si="327"/>
        <v>0</v>
      </c>
      <c r="HE224" t="s">
        <v>3</v>
      </c>
      <c r="HF224" t="s">
        <v>3</v>
      </c>
      <c r="HM224" t="s">
        <v>3</v>
      </c>
      <c r="HN224" t="s">
        <v>3</v>
      </c>
      <c r="HO224" t="s">
        <v>3</v>
      </c>
      <c r="HP224" t="s">
        <v>3</v>
      </c>
      <c r="HQ224" t="s">
        <v>3</v>
      </c>
      <c r="HS224">
        <v>0</v>
      </c>
      <c r="IK224">
        <v>0</v>
      </c>
    </row>
    <row r="225" spans="1:255" x14ac:dyDescent="0.2">
      <c r="A225" s="2">
        <v>18</v>
      </c>
      <c r="B225" s="2">
        <v>1</v>
      </c>
      <c r="C225" s="2">
        <v>611</v>
      </c>
      <c r="D225" s="2"/>
      <c r="E225" s="2" t="s">
        <v>309</v>
      </c>
      <c r="F225" s="2" t="s">
        <v>307</v>
      </c>
      <c r="G225" s="2" t="s">
        <v>1054</v>
      </c>
      <c r="H225" s="2" t="s">
        <v>34</v>
      </c>
      <c r="I225" s="2">
        <f>I221*J225</f>
        <v>115.5</v>
      </c>
      <c r="J225" s="2">
        <v>2.2647058823529411</v>
      </c>
      <c r="K225" s="2">
        <v>2.2647058800000002</v>
      </c>
      <c r="L225" s="2"/>
      <c r="M225" s="2"/>
      <c r="N225" s="2"/>
      <c r="O225" s="2">
        <f t="shared" si="297"/>
        <v>576.70000000000005</v>
      </c>
      <c r="P225" s="2">
        <f t="shared" si="298"/>
        <v>576.70000000000005</v>
      </c>
      <c r="Q225" s="2">
        <f t="shared" si="333"/>
        <v>0</v>
      </c>
      <c r="R225" s="2">
        <f t="shared" si="299"/>
        <v>0</v>
      </c>
      <c r="S225" s="2">
        <f t="shared" si="300"/>
        <v>0</v>
      </c>
      <c r="T225" s="2">
        <f t="shared" si="301"/>
        <v>0</v>
      </c>
      <c r="U225" s="2">
        <f t="shared" si="302"/>
        <v>0</v>
      </c>
      <c r="V225" s="2">
        <f t="shared" si="303"/>
        <v>0</v>
      </c>
      <c r="W225" s="2">
        <f t="shared" si="304"/>
        <v>0</v>
      </c>
      <c r="X225" s="2">
        <f t="shared" si="305"/>
        <v>0</v>
      </c>
      <c r="Y225" s="2">
        <f t="shared" si="306"/>
        <v>0</v>
      </c>
      <c r="Z225" s="2"/>
      <c r="AA225" s="2">
        <v>59204062</v>
      </c>
      <c r="AB225" s="2">
        <f t="shared" si="307"/>
        <v>4.9000000000000004</v>
      </c>
      <c r="AC225" s="2">
        <f t="shared" si="294"/>
        <v>4.9000000000000004</v>
      </c>
      <c r="AD225" s="2">
        <f t="shared" si="334"/>
        <v>0</v>
      </c>
      <c r="AE225" s="2">
        <f t="shared" si="335"/>
        <v>0</v>
      </c>
      <c r="AF225" s="2">
        <f t="shared" si="336"/>
        <v>0</v>
      </c>
      <c r="AG225" s="2">
        <f t="shared" si="308"/>
        <v>0</v>
      </c>
      <c r="AH225" s="2">
        <f t="shared" si="337"/>
        <v>0</v>
      </c>
      <c r="AI225" s="2">
        <f t="shared" si="338"/>
        <v>0</v>
      </c>
      <c r="AJ225" s="2">
        <f t="shared" si="309"/>
        <v>0</v>
      </c>
      <c r="AK225" s="2">
        <v>4.9000000000000004</v>
      </c>
      <c r="AL225" s="2">
        <v>4.9000000000000004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87</v>
      </c>
      <c r="AU225" s="2">
        <v>47</v>
      </c>
      <c r="AV225" s="2">
        <v>1</v>
      </c>
      <c r="AW225" s="2">
        <v>1.0189999999999999</v>
      </c>
      <c r="AX225" s="2"/>
      <c r="AY225" s="2"/>
      <c r="AZ225" s="2">
        <v>1</v>
      </c>
      <c r="BA225" s="2">
        <v>1</v>
      </c>
      <c r="BB225" s="2">
        <v>1</v>
      </c>
      <c r="BC225" s="2">
        <v>1</v>
      </c>
      <c r="BD225" s="2" t="s">
        <v>3</v>
      </c>
      <c r="BE225" s="2" t="s">
        <v>3</v>
      </c>
      <c r="BF225" s="2" t="s">
        <v>3</v>
      </c>
      <c r="BG225" s="2" t="s">
        <v>3</v>
      </c>
      <c r="BH225" s="2">
        <v>3</v>
      </c>
      <c r="BI225" s="2">
        <v>1</v>
      </c>
      <c r="BJ225" s="2" t="s">
        <v>308</v>
      </c>
      <c r="BK225" s="2"/>
      <c r="BL225" s="2"/>
      <c r="BM225" s="2">
        <v>29</v>
      </c>
      <c r="BN225" s="2">
        <v>0</v>
      </c>
      <c r="BO225" s="2" t="s">
        <v>3</v>
      </c>
      <c r="BP225" s="2">
        <v>0</v>
      </c>
      <c r="BQ225" s="2">
        <v>30</v>
      </c>
      <c r="BR225" s="2">
        <v>0</v>
      </c>
      <c r="BS225" s="2">
        <v>1</v>
      </c>
      <c r="BT225" s="2">
        <v>1</v>
      </c>
      <c r="BU225" s="2">
        <v>1</v>
      </c>
      <c r="BV225" s="2">
        <v>1</v>
      </c>
      <c r="BW225" s="2">
        <v>1</v>
      </c>
      <c r="BX225" s="2">
        <v>1</v>
      </c>
      <c r="BY225" s="2" t="s">
        <v>3</v>
      </c>
      <c r="BZ225" s="2">
        <v>87</v>
      </c>
      <c r="CA225" s="2">
        <v>47</v>
      </c>
      <c r="CB225" s="2" t="s">
        <v>3</v>
      </c>
      <c r="CC225" s="2"/>
      <c r="CD225" s="2"/>
      <c r="CE225" s="2">
        <v>30</v>
      </c>
      <c r="CF225" s="2">
        <v>0</v>
      </c>
      <c r="CG225" s="2">
        <v>0</v>
      </c>
      <c r="CH225" s="2"/>
      <c r="CI225" s="2"/>
      <c r="CJ225" s="2"/>
      <c r="CK225" s="2"/>
      <c r="CL225" s="2"/>
      <c r="CM225" s="2">
        <v>0</v>
      </c>
      <c r="CN225" s="2" t="s">
        <v>3</v>
      </c>
      <c r="CO225" s="2">
        <v>0</v>
      </c>
      <c r="CP225" s="2">
        <f t="shared" si="310"/>
        <v>576.70000000000005</v>
      </c>
      <c r="CQ225" s="2">
        <f t="shared" si="311"/>
        <v>4.99</v>
      </c>
      <c r="CR225" s="2">
        <f t="shared" si="339"/>
        <v>0</v>
      </c>
      <c r="CS225" s="2">
        <f t="shared" si="312"/>
        <v>0</v>
      </c>
      <c r="CT225" s="2">
        <f t="shared" si="313"/>
        <v>0</v>
      </c>
      <c r="CU225" s="2">
        <f t="shared" si="314"/>
        <v>0</v>
      </c>
      <c r="CV225" s="2">
        <f t="shared" si="315"/>
        <v>0</v>
      </c>
      <c r="CW225" s="2">
        <f t="shared" si="316"/>
        <v>0</v>
      </c>
      <c r="CX225" s="2">
        <f t="shared" si="317"/>
        <v>0</v>
      </c>
      <c r="CY225" s="2">
        <f t="shared" si="318"/>
        <v>0</v>
      </c>
      <c r="CZ225" s="2">
        <f t="shared" si="319"/>
        <v>0</v>
      </c>
      <c r="DA225" s="2"/>
      <c r="DB225" s="2"/>
      <c r="DC225" s="2" t="s">
        <v>3</v>
      </c>
      <c r="DD225" s="2" t="s">
        <v>3</v>
      </c>
      <c r="DE225" s="2" t="s">
        <v>3</v>
      </c>
      <c r="DF225" s="2" t="s">
        <v>3</v>
      </c>
      <c r="DG225" s="2" t="s">
        <v>3</v>
      </c>
      <c r="DH225" s="2" t="s">
        <v>3</v>
      </c>
      <c r="DI225" s="2" t="s">
        <v>3</v>
      </c>
      <c r="DJ225" s="2" t="s">
        <v>3</v>
      </c>
      <c r="DK225" s="2" t="s">
        <v>3</v>
      </c>
      <c r="DL225" s="2" t="s">
        <v>3</v>
      </c>
      <c r="DM225" s="2" t="s">
        <v>3</v>
      </c>
      <c r="DN225" s="2">
        <v>0</v>
      </c>
      <c r="DO225" s="2">
        <v>0</v>
      </c>
      <c r="DP225" s="2">
        <v>1</v>
      </c>
      <c r="DQ225" s="2">
        <v>1</v>
      </c>
      <c r="DR225" s="2"/>
      <c r="DS225" s="2"/>
      <c r="DT225" s="2"/>
      <c r="DU225" s="2">
        <v>1003</v>
      </c>
      <c r="DV225" s="2" t="s">
        <v>34</v>
      </c>
      <c r="DW225" s="2" t="s">
        <v>34</v>
      </c>
      <c r="DX225" s="2">
        <v>1</v>
      </c>
      <c r="DY225" s="2"/>
      <c r="DZ225" s="2" t="s">
        <v>3</v>
      </c>
      <c r="EA225" s="2" t="s">
        <v>3</v>
      </c>
      <c r="EB225" s="2" t="s">
        <v>3</v>
      </c>
      <c r="EC225" s="2" t="s">
        <v>3</v>
      </c>
      <c r="ED225" s="2"/>
      <c r="EE225" s="2">
        <v>58807905</v>
      </c>
      <c r="EF225" s="2">
        <v>30</v>
      </c>
      <c r="EG225" s="2" t="s">
        <v>27</v>
      </c>
      <c r="EH225" s="2">
        <v>0</v>
      </c>
      <c r="EI225" s="2" t="s">
        <v>3</v>
      </c>
      <c r="EJ225" s="2">
        <v>1</v>
      </c>
      <c r="EK225" s="2">
        <v>29</v>
      </c>
      <c r="EL225" s="2" t="s">
        <v>304</v>
      </c>
      <c r="EM225" s="2" t="s">
        <v>305</v>
      </c>
      <c r="EN225" s="2"/>
      <c r="EO225" s="2" t="s">
        <v>3</v>
      </c>
      <c r="EP225" s="2"/>
      <c r="EQ225" s="2">
        <v>0</v>
      </c>
      <c r="ER225" s="2">
        <v>4.9000000000000004</v>
      </c>
      <c r="ES225" s="2">
        <v>4.9000000000000004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>
        <v>0</v>
      </c>
      <c r="FR225" s="2">
        <v>0</v>
      </c>
      <c r="FS225" s="2">
        <v>0</v>
      </c>
      <c r="FT225" s="2"/>
      <c r="FU225" s="2"/>
      <c r="FV225" s="2"/>
      <c r="FW225" s="2"/>
      <c r="FX225" s="2">
        <v>87</v>
      </c>
      <c r="FY225" s="2">
        <v>47</v>
      </c>
      <c r="FZ225" s="2"/>
      <c r="GA225" s="2" t="s">
        <v>3</v>
      </c>
      <c r="GB225" s="2"/>
      <c r="GC225" s="2"/>
      <c r="GD225" s="2">
        <v>1</v>
      </c>
      <c r="GE225" s="2"/>
      <c r="GF225" s="2">
        <v>-151888424</v>
      </c>
      <c r="GG225" s="2">
        <v>2</v>
      </c>
      <c r="GH225" s="2">
        <v>1</v>
      </c>
      <c r="GI225" s="2">
        <v>-2</v>
      </c>
      <c r="GJ225" s="2">
        <v>0</v>
      </c>
      <c r="GK225" s="2">
        <v>0</v>
      </c>
      <c r="GL225" s="2">
        <f t="shared" si="320"/>
        <v>0</v>
      </c>
      <c r="GM225" s="2">
        <f t="shared" si="321"/>
        <v>576.70000000000005</v>
      </c>
      <c r="GN225" s="2">
        <f t="shared" si="322"/>
        <v>576.70000000000005</v>
      </c>
      <c r="GO225" s="2">
        <f t="shared" si="323"/>
        <v>0</v>
      </c>
      <c r="GP225" s="2">
        <f t="shared" si="324"/>
        <v>0</v>
      </c>
      <c r="GQ225" s="2"/>
      <c r="GR225" s="2">
        <v>0</v>
      </c>
      <c r="GS225" s="2">
        <v>3</v>
      </c>
      <c r="GT225" s="2">
        <v>0</v>
      </c>
      <c r="GU225" s="2" t="s">
        <v>3</v>
      </c>
      <c r="GV225" s="2">
        <f t="shared" si="325"/>
        <v>0</v>
      </c>
      <c r="GW225" s="2">
        <v>1</v>
      </c>
      <c r="GX225" s="2">
        <f t="shared" si="326"/>
        <v>0</v>
      </c>
      <c r="GY225" s="2"/>
      <c r="GZ225" s="2"/>
      <c r="HA225" s="2">
        <v>0</v>
      </c>
      <c r="HB225" s="2">
        <v>0</v>
      </c>
      <c r="HC225" s="2">
        <f t="shared" si="327"/>
        <v>0</v>
      </c>
      <c r="HD225" s="2"/>
      <c r="HE225" s="2" t="s">
        <v>3</v>
      </c>
      <c r="HF225" s="2" t="s">
        <v>3</v>
      </c>
      <c r="HG225" s="2"/>
      <c r="HH225" s="2"/>
      <c r="HI225" s="2"/>
      <c r="HJ225" s="2"/>
      <c r="HK225" s="2"/>
      <c r="HL225" s="2"/>
      <c r="HM225" s="2" t="s">
        <v>3</v>
      </c>
      <c r="HN225" s="2" t="s">
        <v>3</v>
      </c>
      <c r="HO225" s="2" t="s">
        <v>3</v>
      </c>
      <c r="HP225" s="2" t="s">
        <v>3</v>
      </c>
      <c r="HQ225" s="2" t="s">
        <v>3</v>
      </c>
      <c r="HR225" s="2"/>
      <c r="HS225" s="2">
        <v>0</v>
      </c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>
        <v>0</v>
      </c>
      <c r="IL225" s="2"/>
      <c r="IM225" s="2"/>
      <c r="IN225" s="2"/>
      <c r="IO225" s="2"/>
      <c r="IP225" s="2"/>
      <c r="IQ225" s="2"/>
      <c r="IR225" s="2"/>
      <c r="IS225" s="2"/>
      <c r="IT225" s="2"/>
      <c r="IU225" s="2"/>
    </row>
    <row r="226" spans="1:255" x14ac:dyDescent="0.2">
      <c r="A226">
        <v>18</v>
      </c>
      <c r="B226">
        <v>1</v>
      </c>
      <c r="C226">
        <v>625</v>
      </c>
      <c r="E226" t="s">
        <v>309</v>
      </c>
      <c r="F226" t="s">
        <v>307</v>
      </c>
      <c r="G226" t="s">
        <v>1054</v>
      </c>
      <c r="H226" t="s">
        <v>34</v>
      </c>
      <c r="I226">
        <f>I222*J226</f>
        <v>115.5</v>
      </c>
      <c r="J226">
        <v>2.2647058823529411</v>
      </c>
      <c r="K226">
        <v>2.2647058800000002</v>
      </c>
      <c r="O226">
        <f t="shared" si="297"/>
        <v>3546.71</v>
      </c>
      <c r="P226">
        <f t="shared" si="298"/>
        <v>3546.71</v>
      </c>
      <c r="Q226">
        <f t="shared" si="333"/>
        <v>0</v>
      </c>
      <c r="R226">
        <f t="shared" si="299"/>
        <v>0</v>
      </c>
      <c r="S226">
        <f t="shared" si="300"/>
        <v>0</v>
      </c>
      <c r="T226">
        <f t="shared" si="301"/>
        <v>0</v>
      </c>
      <c r="U226">
        <f t="shared" si="302"/>
        <v>0</v>
      </c>
      <c r="V226">
        <f t="shared" si="303"/>
        <v>0</v>
      </c>
      <c r="W226">
        <f t="shared" si="304"/>
        <v>0</v>
      </c>
      <c r="X226">
        <f t="shared" si="305"/>
        <v>0</v>
      </c>
      <c r="Y226">
        <f t="shared" si="306"/>
        <v>0</v>
      </c>
      <c r="AA226">
        <v>59204059</v>
      </c>
      <c r="AB226">
        <f t="shared" si="307"/>
        <v>4.9000000000000004</v>
      </c>
      <c r="AC226">
        <f t="shared" si="294"/>
        <v>4.9000000000000004</v>
      </c>
      <c r="AD226">
        <f t="shared" si="334"/>
        <v>0</v>
      </c>
      <c r="AE226">
        <f t="shared" si="335"/>
        <v>0</v>
      </c>
      <c r="AF226">
        <f t="shared" si="336"/>
        <v>0</v>
      </c>
      <c r="AG226">
        <f t="shared" si="308"/>
        <v>0</v>
      </c>
      <c r="AH226">
        <f t="shared" si="337"/>
        <v>0</v>
      </c>
      <c r="AI226">
        <f t="shared" si="338"/>
        <v>0</v>
      </c>
      <c r="AJ226">
        <f t="shared" si="309"/>
        <v>0</v>
      </c>
      <c r="AK226">
        <v>4.9000000000000004</v>
      </c>
      <c r="AL226">
        <v>4.9000000000000004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87</v>
      </c>
      <c r="AU226">
        <v>47</v>
      </c>
      <c r="AV226">
        <v>1</v>
      </c>
      <c r="AW226">
        <v>1.0189999999999999</v>
      </c>
      <c r="AZ226">
        <v>1</v>
      </c>
      <c r="BA226">
        <v>1</v>
      </c>
      <c r="BB226">
        <v>1</v>
      </c>
      <c r="BC226">
        <v>6.15</v>
      </c>
      <c r="BD226" t="s">
        <v>3</v>
      </c>
      <c r="BE226" t="s">
        <v>3</v>
      </c>
      <c r="BF226" t="s">
        <v>3</v>
      </c>
      <c r="BG226" t="s">
        <v>3</v>
      </c>
      <c r="BH226">
        <v>3</v>
      </c>
      <c r="BI226">
        <v>1</v>
      </c>
      <c r="BJ226" t="s">
        <v>308</v>
      </c>
      <c r="BM226">
        <v>29</v>
      </c>
      <c r="BN226">
        <v>0</v>
      </c>
      <c r="BO226" t="s">
        <v>307</v>
      </c>
      <c r="BP226">
        <v>1</v>
      </c>
      <c r="BQ226">
        <v>30</v>
      </c>
      <c r="BR226">
        <v>0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 t="s">
        <v>3</v>
      </c>
      <c r="BZ226">
        <v>87</v>
      </c>
      <c r="CA226">
        <v>47</v>
      </c>
      <c r="CB226" t="s">
        <v>3</v>
      </c>
      <c r="CE226">
        <v>30</v>
      </c>
      <c r="CF226">
        <v>0</v>
      </c>
      <c r="CG226">
        <v>0</v>
      </c>
      <c r="CM226">
        <v>0</v>
      </c>
      <c r="CN226" t="s">
        <v>3</v>
      </c>
      <c r="CO226">
        <v>0</v>
      </c>
      <c r="CP226">
        <f t="shared" si="310"/>
        <v>3546.71</v>
      </c>
      <c r="CQ226">
        <f t="shared" si="311"/>
        <v>30.69</v>
      </c>
      <c r="CR226">
        <f t="shared" si="339"/>
        <v>0</v>
      </c>
      <c r="CS226">
        <f t="shared" si="312"/>
        <v>0</v>
      </c>
      <c r="CT226">
        <f t="shared" si="313"/>
        <v>0</v>
      </c>
      <c r="CU226">
        <f t="shared" si="314"/>
        <v>0</v>
      </c>
      <c r="CV226">
        <f t="shared" si="315"/>
        <v>0</v>
      </c>
      <c r="CW226">
        <f t="shared" si="316"/>
        <v>0</v>
      </c>
      <c r="CX226">
        <f t="shared" si="317"/>
        <v>0</v>
      </c>
      <c r="CY226">
        <f t="shared" si="318"/>
        <v>0</v>
      </c>
      <c r="CZ226">
        <f t="shared" si="319"/>
        <v>0</v>
      </c>
      <c r="DC226" t="s">
        <v>3</v>
      </c>
      <c r="DD226" t="s">
        <v>3</v>
      </c>
      <c r="DE226" t="s">
        <v>3</v>
      </c>
      <c r="DF226" t="s">
        <v>3</v>
      </c>
      <c r="DG226" t="s">
        <v>3</v>
      </c>
      <c r="DH226" t="s">
        <v>3</v>
      </c>
      <c r="DI226" t="s">
        <v>3</v>
      </c>
      <c r="DJ226" t="s">
        <v>3</v>
      </c>
      <c r="DK226" t="s">
        <v>3</v>
      </c>
      <c r="DL226" t="s">
        <v>3</v>
      </c>
      <c r="DM226" t="s">
        <v>3</v>
      </c>
      <c r="DN226">
        <v>0</v>
      </c>
      <c r="DO226">
        <v>0</v>
      </c>
      <c r="DP226">
        <v>1</v>
      </c>
      <c r="DQ226">
        <v>1</v>
      </c>
      <c r="DU226">
        <v>1003</v>
      </c>
      <c r="DV226" t="s">
        <v>34</v>
      </c>
      <c r="DW226" t="s">
        <v>34</v>
      </c>
      <c r="DX226">
        <v>1</v>
      </c>
      <c r="DZ226" t="s">
        <v>3</v>
      </c>
      <c r="EA226" t="s">
        <v>3</v>
      </c>
      <c r="EB226" t="s">
        <v>3</v>
      </c>
      <c r="EC226" t="s">
        <v>3</v>
      </c>
      <c r="EE226">
        <v>58807905</v>
      </c>
      <c r="EF226">
        <v>30</v>
      </c>
      <c r="EG226" t="s">
        <v>27</v>
      </c>
      <c r="EH226">
        <v>0</v>
      </c>
      <c r="EI226" t="s">
        <v>3</v>
      </c>
      <c r="EJ226">
        <v>1</v>
      </c>
      <c r="EK226">
        <v>29</v>
      </c>
      <c r="EL226" t="s">
        <v>304</v>
      </c>
      <c r="EM226" t="s">
        <v>305</v>
      </c>
      <c r="EO226" t="s">
        <v>3</v>
      </c>
      <c r="EQ226">
        <v>0</v>
      </c>
      <c r="ER226">
        <v>4.9000000000000004</v>
      </c>
      <c r="ES226">
        <v>4.9000000000000004</v>
      </c>
      <c r="ET226">
        <v>0</v>
      </c>
      <c r="EU226">
        <v>0</v>
      </c>
      <c r="EV226">
        <v>0</v>
      </c>
      <c r="EW226">
        <v>0</v>
      </c>
      <c r="EX226">
        <v>0</v>
      </c>
      <c r="FQ226">
        <v>0</v>
      </c>
      <c r="FR226">
        <v>0</v>
      </c>
      <c r="FS226">
        <v>0</v>
      </c>
      <c r="FX226">
        <v>87</v>
      </c>
      <c r="FY226">
        <v>47</v>
      </c>
      <c r="GA226" t="s">
        <v>3</v>
      </c>
      <c r="GD226">
        <v>1</v>
      </c>
      <c r="GF226">
        <v>-151888424</v>
      </c>
      <c r="GG226">
        <v>2</v>
      </c>
      <c r="GH226">
        <v>1</v>
      </c>
      <c r="GI226">
        <v>2</v>
      </c>
      <c r="GJ226">
        <v>0</v>
      </c>
      <c r="GK226">
        <v>0</v>
      </c>
      <c r="GL226">
        <f t="shared" si="320"/>
        <v>0</v>
      </c>
      <c r="GM226">
        <f t="shared" si="321"/>
        <v>3546.71</v>
      </c>
      <c r="GN226">
        <f t="shared" si="322"/>
        <v>3546.71</v>
      </c>
      <c r="GO226">
        <f t="shared" si="323"/>
        <v>0</v>
      </c>
      <c r="GP226">
        <f t="shared" si="324"/>
        <v>0</v>
      </c>
      <c r="GR226">
        <v>0</v>
      </c>
      <c r="GS226">
        <v>3</v>
      </c>
      <c r="GT226">
        <v>0</v>
      </c>
      <c r="GU226" t="s">
        <v>3</v>
      </c>
      <c r="GV226">
        <f t="shared" si="325"/>
        <v>0</v>
      </c>
      <c r="GW226">
        <v>1</v>
      </c>
      <c r="GX226">
        <f t="shared" si="326"/>
        <v>0</v>
      </c>
      <c r="HA226">
        <v>0</v>
      </c>
      <c r="HB226">
        <v>0</v>
      </c>
      <c r="HC226">
        <f t="shared" si="327"/>
        <v>0</v>
      </c>
      <c r="HE226" t="s">
        <v>3</v>
      </c>
      <c r="HF226" t="s">
        <v>3</v>
      </c>
      <c r="HM226" t="s">
        <v>3</v>
      </c>
      <c r="HN226" t="s">
        <v>3</v>
      </c>
      <c r="HO226" t="s">
        <v>3</v>
      </c>
      <c r="HP226" t="s">
        <v>3</v>
      </c>
      <c r="HQ226" t="s">
        <v>3</v>
      </c>
      <c r="HS226">
        <v>0</v>
      </c>
      <c r="IK226">
        <v>0</v>
      </c>
    </row>
    <row r="227" spans="1:255" x14ac:dyDescent="0.2">
      <c r="A227" s="2">
        <v>18</v>
      </c>
      <c r="B227" s="2">
        <v>1</v>
      </c>
      <c r="C227" s="2">
        <v>605</v>
      </c>
      <c r="D227" s="2"/>
      <c r="E227" s="2" t="s">
        <v>310</v>
      </c>
      <c r="F227" s="2" t="s">
        <v>311</v>
      </c>
      <c r="G227" s="2" t="s">
        <v>1048</v>
      </c>
      <c r="H227" s="2" t="s">
        <v>34</v>
      </c>
      <c r="I227" s="2">
        <f>I221*J227</f>
        <v>183.75</v>
      </c>
      <c r="J227" s="2">
        <v>3.6029411764705883</v>
      </c>
      <c r="K227" s="2">
        <v>3.6029411800000002</v>
      </c>
      <c r="L227" s="2"/>
      <c r="M227" s="2"/>
      <c r="N227" s="2"/>
      <c r="O227" s="2">
        <f t="shared" si="297"/>
        <v>1011.1</v>
      </c>
      <c r="P227" s="2">
        <f t="shared" si="298"/>
        <v>1011.1</v>
      </c>
      <c r="Q227" s="2">
        <f t="shared" si="333"/>
        <v>0</v>
      </c>
      <c r="R227" s="2">
        <f t="shared" si="299"/>
        <v>0</v>
      </c>
      <c r="S227" s="2">
        <f t="shared" si="300"/>
        <v>0</v>
      </c>
      <c r="T227" s="2">
        <f t="shared" si="301"/>
        <v>0</v>
      </c>
      <c r="U227" s="2">
        <f t="shared" si="302"/>
        <v>0</v>
      </c>
      <c r="V227" s="2">
        <f t="shared" si="303"/>
        <v>0</v>
      </c>
      <c r="W227" s="2">
        <f t="shared" si="304"/>
        <v>0</v>
      </c>
      <c r="X227" s="2">
        <f t="shared" si="305"/>
        <v>0</v>
      </c>
      <c r="Y227" s="2">
        <f t="shared" si="306"/>
        <v>0</v>
      </c>
      <c r="Z227" s="2"/>
      <c r="AA227" s="2">
        <v>59204062</v>
      </c>
      <c r="AB227" s="2">
        <f t="shared" si="307"/>
        <v>5.4</v>
      </c>
      <c r="AC227" s="2">
        <f t="shared" si="294"/>
        <v>5.4</v>
      </c>
      <c r="AD227" s="2">
        <f t="shared" si="334"/>
        <v>0</v>
      </c>
      <c r="AE227" s="2">
        <f t="shared" si="335"/>
        <v>0</v>
      </c>
      <c r="AF227" s="2">
        <f t="shared" si="336"/>
        <v>0</v>
      </c>
      <c r="AG227" s="2">
        <f t="shared" si="308"/>
        <v>0</v>
      </c>
      <c r="AH227" s="2">
        <f t="shared" si="337"/>
        <v>0</v>
      </c>
      <c r="AI227" s="2">
        <f t="shared" si="338"/>
        <v>0</v>
      </c>
      <c r="AJ227" s="2">
        <f t="shared" si="309"/>
        <v>0</v>
      </c>
      <c r="AK227" s="2">
        <v>5.4</v>
      </c>
      <c r="AL227" s="2">
        <v>5.4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87</v>
      </c>
      <c r="AU227" s="2">
        <v>47</v>
      </c>
      <c r="AV227" s="2">
        <v>1</v>
      </c>
      <c r="AW227" s="2">
        <v>1.0189999999999999</v>
      </c>
      <c r="AX227" s="2"/>
      <c r="AY227" s="2"/>
      <c r="AZ227" s="2">
        <v>1</v>
      </c>
      <c r="BA227" s="2">
        <v>1</v>
      </c>
      <c r="BB227" s="2">
        <v>1</v>
      </c>
      <c r="BC227" s="2">
        <v>1</v>
      </c>
      <c r="BD227" s="2" t="s">
        <v>3</v>
      </c>
      <c r="BE227" s="2" t="s">
        <v>3</v>
      </c>
      <c r="BF227" s="2" t="s">
        <v>3</v>
      </c>
      <c r="BG227" s="2" t="s">
        <v>3</v>
      </c>
      <c r="BH227" s="2">
        <v>3</v>
      </c>
      <c r="BI227" s="2">
        <v>1</v>
      </c>
      <c r="BJ227" s="2" t="s">
        <v>312</v>
      </c>
      <c r="BK227" s="2"/>
      <c r="BL227" s="2"/>
      <c r="BM227" s="2">
        <v>29</v>
      </c>
      <c r="BN227" s="2">
        <v>0</v>
      </c>
      <c r="BO227" s="2" t="s">
        <v>3</v>
      </c>
      <c r="BP227" s="2">
        <v>0</v>
      </c>
      <c r="BQ227" s="2">
        <v>30</v>
      </c>
      <c r="BR227" s="2">
        <v>0</v>
      </c>
      <c r="BS227" s="2">
        <v>1</v>
      </c>
      <c r="BT227" s="2">
        <v>1</v>
      </c>
      <c r="BU227" s="2">
        <v>1</v>
      </c>
      <c r="BV227" s="2">
        <v>1</v>
      </c>
      <c r="BW227" s="2">
        <v>1</v>
      </c>
      <c r="BX227" s="2">
        <v>1</v>
      </c>
      <c r="BY227" s="2" t="s">
        <v>3</v>
      </c>
      <c r="BZ227" s="2">
        <v>87</v>
      </c>
      <c r="CA227" s="2">
        <v>47</v>
      </c>
      <c r="CB227" s="2" t="s">
        <v>3</v>
      </c>
      <c r="CC227" s="2"/>
      <c r="CD227" s="2"/>
      <c r="CE227" s="2">
        <v>30</v>
      </c>
      <c r="CF227" s="2">
        <v>0</v>
      </c>
      <c r="CG227" s="2">
        <v>0</v>
      </c>
      <c r="CH227" s="2"/>
      <c r="CI227" s="2"/>
      <c r="CJ227" s="2"/>
      <c r="CK227" s="2"/>
      <c r="CL227" s="2"/>
      <c r="CM227" s="2">
        <v>0</v>
      </c>
      <c r="CN227" s="2" t="s">
        <v>3</v>
      </c>
      <c r="CO227" s="2">
        <v>0</v>
      </c>
      <c r="CP227" s="2">
        <f t="shared" si="310"/>
        <v>1011.1</v>
      </c>
      <c r="CQ227" s="2">
        <f t="shared" si="311"/>
        <v>5.5</v>
      </c>
      <c r="CR227" s="2">
        <f t="shared" si="339"/>
        <v>0</v>
      </c>
      <c r="CS227" s="2">
        <f t="shared" si="312"/>
        <v>0</v>
      </c>
      <c r="CT227" s="2">
        <f t="shared" si="313"/>
        <v>0</v>
      </c>
      <c r="CU227" s="2">
        <f t="shared" si="314"/>
        <v>0</v>
      </c>
      <c r="CV227" s="2">
        <f t="shared" si="315"/>
        <v>0</v>
      </c>
      <c r="CW227" s="2">
        <f t="shared" si="316"/>
        <v>0</v>
      </c>
      <c r="CX227" s="2">
        <f t="shared" si="317"/>
        <v>0</v>
      </c>
      <c r="CY227" s="2">
        <f t="shared" si="318"/>
        <v>0</v>
      </c>
      <c r="CZ227" s="2">
        <f t="shared" si="319"/>
        <v>0</v>
      </c>
      <c r="DA227" s="2"/>
      <c r="DB227" s="2"/>
      <c r="DC227" s="2" t="s">
        <v>3</v>
      </c>
      <c r="DD227" s="2" t="s">
        <v>3</v>
      </c>
      <c r="DE227" s="2" t="s">
        <v>3</v>
      </c>
      <c r="DF227" s="2" t="s">
        <v>3</v>
      </c>
      <c r="DG227" s="2" t="s">
        <v>3</v>
      </c>
      <c r="DH227" s="2" t="s">
        <v>3</v>
      </c>
      <c r="DI227" s="2" t="s">
        <v>3</v>
      </c>
      <c r="DJ227" s="2" t="s">
        <v>3</v>
      </c>
      <c r="DK227" s="2" t="s">
        <v>3</v>
      </c>
      <c r="DL227" s="2" t="s">
        <v>3</v>
      </c>
      <c r="DM227" s="2" t="s">
        <v>3</v>
      </c>
      <c r="DN227" s="2">
        <v>0</v>
      </c>
      <c r="DO227" s="2">
        <v>0</v>
      </c>
      <c r="DP227" s="2">
        <v>1</v>
      </c>
      <c r="DQ227" s="2">
        <v>1</v>
      </c>
      <c r="DR227" s="2"/>
      <c r="DS227" s="2"/>
      <c r="DT227" s="2"/>
      <c r="DU227" s="2">
        <v>1003</v>
      </c>
      <c r="DV227" s="2" t="s">
        <v>34</v>
      </c>
      <c r="DW227" s="2" t="s">
        <v>34</v>
      </c>
      <c r="DX227" s="2">
        <v>1</v>
      </c>
      <c r="DY227" s="2"/>
      <c r="DZ227" s="2" t="s">
        <v>3</v>
      </c>
      <c r="EA227" s="2" t="s">
        <v>3</v>
      </c>
      <c r="EB227" s="2" t="s">
        <v>3</v>
      </c>
      <c r="EC227" s="2" t="s">
        <v>3</v>
      </c>
      <c r="ED227" s="2"/>
      <c r="EE227" s="2">
        <v>58807905</v>
      </c>
      <c r="EF227" s="2">
        <v>30</v>
      </c>
      <c r="EG227" s="2" t="s">
        <v>27</v>
      </c>
      <c r="EH227" s="2">
        <v>0</v>
      </c>
      <c r="EI227" s="2" t="s">
        <v>3</v>
      </c>
      <c r="EJ227" s="2">
        <v>1</v>
      </c>
      <c r="EK227" s="2">
        <v>29</v>
      </c>
      <c r="EL227" s="2" t="s">
        <v>304</v>
      </c>
      <c r="EM227" s="2" t="s">
        <v>305</v>
      </c>
      <c r="EN227" s="2"/>
      <c r="EO227" s="2" t="s">
        <v>3</v>
      </c>
      <c r="EP227" s="2"/>
      <c r="EQ227" s="2">
        <v>0</v>
      </c>
      <c r="ER227" s="2">
        <v>5.4</v>
      </c>
      <c r="ES227" s="2">
        <v>5.4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>
        <v>0</v>
      </c>
      <c r="FR227" s="2">
        <v>0</v>
      </c>
      <c r="FS227" s="2">
        <v>0</v>
      </c>
      <c r="FT227" s="2"/>
      <c r="FU227" s="2"/>
      <c r="FV227" s="2"/>
      <c r="FW227" s="2"/>
      <c r="FX227" s="2">
        <v>87</v>
      </c>
      <c r="FY227" s="2">
        <v>47</v>
      </c>
      <c r="FZ227" s="2"/>
      <c r="GA227" s="2" t="s">
        <v>3</v>
      </c>
      <c r="GB227" s="2"/>
      <c r="GC227" s="2"/>
      <c r="GD227" s="2">
        <v>1</v>
      </c>
      <c r="GE227" s="2"/>
      <c r="GF227" s="2">
        <v>1248950005</v>
      </c>
      <c r="GG227" s="2">
        <v>2</v>
      </c>
      <c r="GH227" s="2">
        <v>1</v>
      </c>
      <c r="GI227" s="2">
        <v>-2</v>
      </c>
      <c r="GJ227" s="2">
        <v>0</v>
      </c>
      <c r="GK227" s="2">
        <v>0</v>
      </c>
      <c r="GL227" s="2">
        <f t="shared" si="320"/>
        <v>0</v>
      </c>
      <c r="GM227" s="2">
        <f t="shared" si="321"/>
        <v>1011.1</v>
      </c>
      <c r="GN227" s="2">
        <f t="shared" si="322"/>
        <v>1011.1</v>
      </c>
      <c r="GO227" s="2">
        <f t="shared" si="323"/>
        <v>0</v>
      </c>
      <c r="GP227" s="2">
        <f t="shared" si="324"/>
        <v>0</v>
      </c>
      <c r="GQ227" s="2"/>
      <c r="GR227" s="2">
        <v>0</v>
      </c>
      <c r="GS227" s="2">
        <v>3</v>
      </c>
      <c r="GT227" s="2">
        <v>0</v>
      </c>
      <c r="GU227" s="2" t="s">
        <v>3</v>
      </c>
      <c r="GV227" s="2">
        <f t="shared" si="325"/>
        <v>0</v>
      </c>
      <c r="GW227" s="2">
        <v>1</v>
      </c>
      <c r="GX227" s="2">
        <f t="shared" si="326"/>
        <v>0</v>
      </c>
      <c r="GY227" s="2"/>
      <c r="GZ227" s="2"/>
      <c r="HA227" s="2">
        <v>0</v>
      </c>
      <c r="HB227" s="2">
        <v>0</v>
      </c>
      <c r="HC227" s="2">
        <f t="shared" si="327"/>
        <v>0</v>
      </c>
      <c r="HD227" s="2"/>
      <c r="HE227" s="2" t="s">
        <v>3</v>
      </c>
      <c r="HF227" s="2" t="s">
        <v>3</v>
      </c>
      <c r="HG227" s="2"/>
      <c r="HH227" s="2"/>
      <c r="HI227" s="2"/>
      <c r="HJ227" s="2"/>
      <c r="HK227" s="2"/>
      <c r="HL227" s="2"/>
      <c r="HM227" s="2" t="s">
        <v>3</v>
      </c>
      <c r="HN227" s="2" t="s">
        <v>3</v>
      </c>
      <c r="HO227" s="2" t="s">
        <v>3</v>
      </c>
      <c r="HP227" s="2" t="s">
        <v>3</v>
      </c>
      <c r="HQ227" s="2" t="s">
        <v>3</v>
      </c>
      <c r="HR227" s="2"/>
      <c r="HS227" s="2">
        <v>0</v>
      </c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>
        <v>0</v>
      </c>
      <c r="IL227" s="2"/>
      <c r="IM227" s="2"/>
      <c r="IN227" s="2"/>
      <c r="IO227" s="2"/>
      <c r="IP227" s="2"/>
      <c r="IQ227" s="2"/>
      <c r="IR227" s="2"/>
      <c r="IS227" s="2"/>
      <c r="IT227" s="2"/>
      <c r="IU227" s="2"/>
    </row>
    <row r="228" spans="1:255" x14ac:dyDescent="0.2">
      <c r="A228">
        <v>18</v>
      </c>
      <c r="B228">
        <v>1</v>
      </c>
      <c r="C228">
        <v>619</v>
      </c>
      <c r="E228" t="s">
        <v>310</v>
      </c>
      <c r="F228" t="s">
        <v>311</v>
      </c>
      <c r="G228" t="s">
        <v>1048</v>
      </c>
      <c r="H228" t="s">
        <v>34</v>
      </c>
      <c r="I228">
        <f>I222*J228</f>
        <v>183.75</v>
      </c>
      <c r="J228">
        <v>3.6029411764705883</v>
      </c>
      <c r="K228">
        <v>3.6029411800000002</v>
      </c>
      <c r="O228">
        <f t="shared" si="297"/>
        <v>6744.04</v>
      </c>
      <c r="P228">
        <f t="shared" si="298"/>
        <v>6744.04</v>
      </c>
      <c r="Q228">
        <f t="shared" si="333"/>
        <v>0</v>
      </c>
      <c r="R228">
        <f t="shared" si="299"/>
        <v>0</v>
      </c>
      <c r="S228">
        <f t="shared" si="300"/>
        <v>0</v>
      </c>
      <c r="T228">
        <f t="shared" si="301"/>
        <v>0</v>
      </c>
      <c r="U228">
        <f t="shared" si="302"/>
        <v>0</v>
      </c>
      <c r="V228">
        <f t="shared" si="303"/>
        <v>0</v>
      </c>
      <c r="W228">
        <f t="shared" si="304"/>
        <v>0</v>
      </c>
      <c r="X228">
        <f t="shared" si="305"/>
        <v>0</v>
      </c>
      <c r="Y228">
        <f t="shared" si="306"/>
        <v>0</v>
      </c>
      <c r="AA228">
        <v>59204059</v>
      </c>
      <c r="AB228">
        <f t="shared" si="307"/>
        <v>5.4</v>
      </c>
      <c r="AC228">
        <f t="shared" si="294"/>
        <v>5.4</v>
      </c>
      <c r="AD228">
        <f t="shared" si="334"/>
        <v>0</v>
      </c>
      <c r="AE228">
        <f t="shared" si="335"/>
        <v>0</v>
      </c>
      <c r="AF228">
        <f t="shared" si="336"/>
        <v>0</v>
      </c>
      <c r="AG228">
        <f t="shared" si="308"/>
        <v>0</v>
      </c>
      <c r="AH228">
        <f t="shared" si="337"/>
        <v>0</v>
      </c>
      <c r="AI228">
        <f t="shared" si="338"/>
        <v>0</v>
      </c>
      <c r="AJ228">
        <f t="shared" si="309"/>
        <v>0</v>
      </c>
      <c r="AK228">
        <v>5.4</v>
      </c>
      <c r="AL228">
        <v>5.4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87</v>
      </c>
      <c r="AU228">
        <v>47</v>
      </c>
      <c r="AV228">
        <v>1</v>
      </c>
      <c r="AW228">
        <v>1.0189999999999999</v>
      </c>
      <c r="AZ228">
        <v>1</v>
      </c>
      <c r="BA228">
        <v>1</v>
      </c>
      <c r="BB228">
        <v>1</v>
      </c>
      <c r="BC228">
        <v>6.67</v>
      </c>
      <c r="BD228" t="s">
        <v>3</v>
      </c>
      <c r="BE228" t="s">
        <v>3</v>
      </c>
      <c r="BF228" t="s">
        <v>3</v>
      </c>
      <c r="BG228" t="s">
        <v>3</v>
      </c>
      <c r="BH228">
        <v>3</v>
      </c>
      <c r="BI228">
        <v>1</v>
      </c>
      <c r="BJ228" t="s">
        <v>312</v>
      </c>
      <c r="BM228">
        <v>29</v>
      </c>
      <c r="BN228">
        <v>0</v>
      </c>
      <c r="BO228" t="s">
        <v>311</v>
      </c>
      <c r="BP228">
        <v>1</v>
      </c>
      <c r="BQ228">
        <v>30</v>
      </c>
      <c r="BR228">
        <v>0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 t="s">
        <v>3</v>
      </c>
      <c r="BZ228">
        <v>87</v>
      </c>
      <c r="CA228">
        <v>47</v>
      </c>
      <c r="CB228" t="s">
        <v>3</v>
      </c>
      <c r="CE228">
        <v>30</v>
      </c>
      <c r="CF228">
        <v>0</v>
      </c>
      <c r="CG228">
        <v>0</v>
      </c>
      <c r="CM228">
        <v>0</v>
      </c>
      <c r="CN228" t="s">
        <v>3</v>
      </c>
      <c r="CO228">
        <v>0</v>
      </c>
      <c r="CP228">
        <f t="shared" si="310"/>
        <v>6744.04</v>
      </c>
      <c r="CQ228">
        <f t="shared" si="311"/>
        <v>36.69</v>
      </c>
      <c r="CR228">
        <f t="shared" si="339"/>
        <v>0</v>
      </c>
      <c r="CS228">
        <f t="shared" si="312"/>
        <v>0</v>
      </c>
      <c r="CT228">
        <f t="shared" si="313"/>
        <v>0</v>
      </c>
      <c r="CU228">
        <f t="shared" si="314"/>
        <v>0</v>
      </c>
      <c r="CV228">
        <f t="shared" si="315"/>
        <v>0</v>
      </c>
      <c r="CW228">
        <f t="shared" si="316"/>
        <v>0</v>
      </c>
      <c r="CX228">
        <f t="shared" si="317"/>
        <v>0</v>
      </c>
      <c r="CY228">
        <f t="shared" si="318"/>
        <v>0</v>
      </c>
      <c r="CZ228">
        <f t="shared" si="319"/>
        <v>0</v>
      </c>
      <c r="DC228" t="s">
        <v>3</v>
      </c>
      <c r="DD228" t="s">
        <v>3</v>
      </c>
      <c r="DE228" t="s">
        <v>3</v>
      </c>
      <c r="DF228" t="s">
        <v>3</v>
      </c>
      <c r="DG228" t="s">
        <v>3</v>
      </c>
      <c r="DH228" t="s">
        <v>3</v>
      </c>
      <c r="DI228" t="s">
        <v>3</v>
      </c>
      <c r="DJ228" t="s">
        <v>3</v>
      </c>
      <c r="DK228" t="s">
        <v>3</v>
      </c>
      <c r="DL228" t="s">
        <v>3</v>
      </c>
      <c r="DM228" t="s">
        <v>3</v>
      </c>
      <c r="DN228">
        <v>0</v>
      </c>
      <c r="DO228">
        <v>0</v>
      </c>
      <c r="DP228">
        <v>1</v>
      </c>
      <c r="DQ228">
        <v>1</v>
      </c>
      <c r="DU228">
        <v>1003</v>
      </c>
      <c r="DV228" t="s">
        <v>34</v>
      </c>
      <c r="DW228" t="s">
        <v>34</v>
      </c>
      <c r="DX228">
        <v>1</v>
      </c>
      <c r="DZ228" t="s">
        <v>3</v>
      </c>
      <c r="EA228" t="s">
        <v>3</v>
      </c>
      <c r="EB228" t="s">
        <v>3</v>
      </c>
      <c r="EC228" t="s">
        <v>3</v>
      </c>
      <c r="EE228">
        <v>58807905</v>
      </c>
      <c r="EF228">
        <v>30</v>
      </c>
      <c r="EG228" t="s">
        <v>27</v>
      </c>
      <c r="EH228">
        <v>0</v>
      </c>
      <c r="EI228" t="s">
        <v>3</v>
      </c>
      <c r="EJ228">
        <v>1</v>
      </c>
      <c r="EK228">
        <v>29</v>
      </c>
      <c r="EL228" t="s">
        <v>304</v>
      </c>
      <c r="EM228" t="s">
        <v>305</v>
      </c>
      <c r="EO228" t="s">
        <v>3</v>
      </c>
      <c r="EQ228">
        <v>0</v>
      </c>
      <c r="ER228">
        <v>5.4</v>
      </c>
      <c r="ES228">
        <v>5.4</v>
      </c>
      <c r="ET228">
        <v>0</v>
      </c>
      <c r="EU228">
        <v>0</v>
      </c>
      <c r="EV228">
        <v>0</v>
      </c>
      <c r="EW228">
        <v>0</v>
      </c>
      <c r="EX228">
        <v>0</v>
      </c>
      <c r="FQ228">
        <v>0</v>
      </c>
      <c r="FR228">
        <v>0</v>
      </c>
      <c r="FS228">
        <v>0</v>
      </c>
      <c r="FX228">
        <v>87</v>
      </c>
      <c r="FY228">
        <v>47</v>
      </c>
      <c r="GA228" t="s">
        <v>3</v>
      </c>
      <c r="GD228">
        <v>1</v>
      </c>
      <c r="GF228">
        <v>1248950005</v>
      </c>
      <c r="GG228">
        <v>2</v>
      </c>
      <c r="GH228">
        <v>1</v>
      </c>
      <c r="GI228">
        <v>2</v>
      </c>
      <c r="GJ228">
        <v>0</v>
      </c>
      <c r="GK228">
        <v>0</v>
      </c>
      <c r="GL228">
        <f t="shared" si="320"/>
        <v>0</v>
      </c>
      <c r="GM228">
        <f t="shared" si="321"/>
        <v>6744.04</v>
      </c>
      <c r="GN228">
        <f t="shared" si="322"/>
        <v>6744.04</v>
      </c>
      <c r="GO228">
        <f t="shared" si="323"/>
        <v>0</v>
      </c>
      <c r="GP228">
        <f t="shared" si="324"/>
        <v>0</v>
      </c>
      <c r="GR228">
        <v>0</v>
      </c>
      <c r="GS228">
        <v>3</v>
      </c>
      <c r="GT228">
        <v>0</v>
      </c>
      <c r="GU228" t="s">
        <v>3</v>
      </c>
      <c r="GV228">
        <f t="shared" si="325"/>
        <v>0</v>
      </c>
      <c r="GW228">
        <v>1</v>
      </c>
      <c r="GX228">
        <f t="shared" si="326"/>
        <v>0</v>
      </c>
      <c r="HA228">
        <v>0</v>
      </c>
      <c r="HB228">
        <v>0</v>
      </c>
      <c r="HC228">
        <f t="shared" si="327"/>
        <v>0</v>
      </c>
      <c r="HE228" t="s">
        <v>3</v>
      </c>
      <c r="HF228" t="s">
        <v>3</v>
      </c>
      <c r="HM228" t="s">
        <v>3</v>
      </c>
      <c r="HN228" t="s">
        <v>3</v>
      </c>
      <c r="HO228" t="s">
        <v>3</v>
      </c>
      <c r="HP228" t="s">
        <v>3</v>
      </c>
      <c r="HQ228" t="s">
        <v>3</v>
      </c>
      <c r="HS228">
        <v>0</v>
      </c>
      <c r="IK228">
        <v>0</v>
      </c>
    </row>
    <row r="229" spans="1:255" x14ac:dyDescent="0.2">
      <c r="A229" s="2">
        <v>18</v>
      </c>
      <c r="B229" s="2">
        <v>1</v>
      </c>
      <c r="C229" s="2">
        <v>606</v>
      </c>
      <c r="D229" s="2"/>
      <c r="E229" s="2" t="s">
        <v>313</v>
      </c>
      <c r="F229" s="2" t="s">
        <v>314</v>
      </c>
      <c r="G229" s="2" t="s">
        <v>1049</v>
      </c>
      <c r="H229" s="2" t="s">
        <v>34</v>
      </c>
      <c r="I229" s="2">
        <f>I221*J229</f>
        <v>42</v>
      </c>
      <c r="J229" s="2">
        <v>0.82352941176470584</v>
      </c>
      <c r="K229" s="2">
        <v>0.82352941000000002</v>
      </c>
      <c r="L229" s="2"/>
      <c r="M229" s="2"/>
      <c r="N229" s="2"/>
      <c r="O229" s="2">
        <f t="shared" si="297"/>
        <v>296.58999999999997</v>
      </c>
      <c r="P229" s="2">
        <f t="shared" si="298"/>
        <v>296.58999999999997</v>
      </c>
      <c r="Q229" s="2">
        <f t="shared" si="333"/>
        <v>0</v>
      </c>
      <c r="R229" s="2">
        <f t="shared" si="299"/>
        <v>0</v>
      </c>
      <c r="S229" s="2">
        <f t="shared" si="300"/>
        <v>0</v>
      </c>
      <c r="T229" s="2">
        <f t="shared" si="301"/>
        <v>0</v>
      </c>
      <c r="U229" s="2">
        <f t="shared" si="302"/>
        <v>0</v>
      </c>
      <c r="V229" s="2">
        <f t="shared" si="303"/>
        <v>0</v>
      </c>
      <c r="W229" s="2">
        <f t="shared" si="304"/>
        <v>0</v>
      </c>
      <c r="X229" s="2">
        <f t="shared" si="305"/>
        <v>0</v>
      </c>
      <c r="Y229" s="2">
        <f t="shared" si="306"/>
        <v>0</v>
      </c>
      <c r="Z229" s="2"/>
      <c r="AA229" s="2">
        <v>59204062</v>
      </c>
      <c r="AB229" s="2">
        <f t="shared" si="307"/>
        <v>6.93</v>
      </c>
      <c r="AC229" s="2">
        <f t="shared" si="294"/>
        <v>6.93</v>
      </c>
      <c r="AD229" s="2">
        <f t="shared" si="334"/>
        <v>0</v>
      </c>
      <c r="AE229" s="2">
        <f t="shared" si="335"/>
        <v>0</v>
      </c>
      <c r="AF229" s="2">
        <f t="shared" si="336"/>
        <v>0</v>
      </c>
      <c r="AG229" s="2">
        <f t="shared" si="308"/>
        <v>0</v>
      </c>
      <c r="AH229" s="2">
        <f t="shared" si="337"/>
        <v>0</v>
      </c>
      <c r="AI229" s="2">
        <f t="shared" si="338"/>
        <v>0</v>
      </c>
      <c r="AJ229" s="2">
        <f t="shared" si="309"/>
        <v>0</v>
      </c>
      <c r="AK229" s="2">
        <v>6.93</v>
      </c>
      <c r="AL229" s="2">
        <v>6.93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87</v>
      </c>
      <c r="AU229" s="2">
        <v>47</v>
      </c>
      <c r="AV229" s="2">
        <v>1</v>
      </c>
      <c r="AW229" s="2">
        <v>1.0189999999999999</v>
      </c>
      <c r="AX229" s="2"/>
      <c r="AY229" s="2"/>
      <c r="AZ229" s="2">
        <v>1</v>
      </c>
      <c r="BA229" s="2">
        <v>1</v>
      </c>
      <c r="BB229" s="2">
        <v>1</v>
      </c>
      <c r="BC229" s="2">
        <v>1</v>
      </c>
      <c r="BD229" s="2" t="s">
        <v>3</v>
      </c>
      <c r="BE229" s="2" t="s">
        <v>3</v>
      </c>
      <c r="BF229" s="2" t="s">
        <v>3</v>
      </c>
      <c r="BG229" s="2" t="s">
        <v>3</v>
      </c>
      <c r="BH229" s="2">
        <v>3</v>
      </c>
      <c r="BI229" s="2">
        <v>1</v>
      </c>
      <c r="BJ229" s="2" t="s">
        <v>315</v>
      </c>
      <c r="BK229" s="2"/>
      <c r="BL229" s="2"/>
      <c r="BM229" s="2">
        <v>29</v>
      </c>
      <c r="BN229" s="2">
        <v>0</v>
      </c>
      <c r="BO229" s="2" t="s">
        <v>3</v>
      </c>
      <c r="BP229" s="2">
        <v>0</v>
      </c>
      <c r="BQ229" s="2">
        <v>30</v>
      </c>
      <c r="BR229" s="2">
        <v>0</v>
      </c>
      <c r="BS229" s="2">
        <v>1</v>
      </c>
      <c r="BT229" s="2">
        <v>1</v>
      </c>
      <c r="BU229" s="2">
        <v>1</v>
      </c>
      <c r="BV229" s="2">
        <v>1</v>
      </c>
      <c r="BW229" s="2">
        <v>1</v>
      </c>
      <c r="BX229" s="2">
        <v>1</v>
      </c>
      <c r="BY229" s="2" t="s">
        <v>3</v>
      </c>
      <c r="BZ229" s="2">
        <v>87</v>
      </c>
      <c r="CA229" s="2">
        <v>47</v>
      </c>
      <c r="CB229" s="2" t="s">
        <v>3</v>
      </c>
      <c r="CC229" s="2"/>
      <c r="CD229" s="2"/>
      <c r="CE229" s="2">
        <v>30</v>
      </c>
      <c r="CF229" s="2">
        <v>0</v>
      </c>
      <c r="CG229" s="2">
        <v>0</v>
      </c>
      <c r="CH229" s="2"/>
      <c r="CI229" s="2"/>
      <c r="CJ229" s="2"/>
      <c r="CK229" s="2"/>
      <c r="CL229" s="2"/>
      <c r="CM229" s="2">
        <v>0</v>
      </c>
      <c r="CN229" s="2" t="s">
        <v>3</v>
      </c>
      <c r="CO229" s="2">
        <v>0</v>
      </c>
      <c r="CP229" s="2">
        <f t="shared" si="310"/>
        <v>296.58999999999997</v>
      </c>
      <c r="CQ229" s="2">
        <f t="shared" si="311"/>
        <v>7.06</v>
      </c>
      <c r="CR229" s="2">
        <f t="shared" si="339"/>
        <v>0</v>
      </c>
      <c r="CS229" s="2">
        <f t="shared" si="312"/>
        <v>0</v>
      </c>
      <c r="CT229" s="2">
        <f t="shared" si="313"/>
        <v>0</v>
      </c>
      <c r="CU229" s="2">
        <f t="shared" si="314"/>
        <v>0</v>
      </c>
      <c r="CV229" s="2">
        <f t="shared" si="315"/>
        <v>0</v>
      </c>
      <c r="CW229" s="2">
        <f t="shared" si="316"/>
        <v>0</v>
      </c>
      <c r="CX229" s="2">
        <f t="shared" si="317"/>
        <v>0</v>
      </c>
      <c r="CY229" s="2">
        <f t="shared" si="318"/>
        <v>0</v>
      </c>
      <c r="CZ229" s="2">
        <f t="shared" si="319"/>
        <v>0</v>
      </c>
      <c r="DA229" s="2"/>
      <c r="DB229" s="2"/>
      <c r="DC229" s="2" t="s">
        <v>3</v>
      </c>
      <c r="DD229" s="2" t="s">
        <v>3</v>
      </c>
      <c r="DE229" s="2" t="s">
        <v>3</v>
      </c>
      <c r="DF229" s="2" t="s">
        <v>3</v>
      </c>
      <c r="DG229" s="2" t="s">
        <v>3</v>
      </c>
      <c r="DH229" s="2" t="s">
        <v>3</v>
      </c>
      <c r="DI229" s="2" t="s">
        <v>3</v>
      </c>
      <c r="DJ229" s="2" t="s">
        <v>3</v>
      </c>
      <c r="DK229" s="2" t="s">
        <v>3</v>
      </c>
      <c r="DL229" s="2" t="s">
        <v>3</v>
      </c>
      <c r="DM229" s="2" t="s">
        <v>3</v>
      </c>
      <c r="DN229" s="2">
        <v>0</v>
      </c>
      <c r="DO229" s="2">
        <v>0</v>
      </c>
      <c r="DP229" s="2">
        <v>1</v>
      </c>
      <c r="DQ229" s="2">
        <v>1</v>
      </c>
      <c r="DR229" s="2"/>
      <c r="DS229" s="2"/>
      <c r="DT229" s="2"/>
      <c r="DU229" s="2">
        <v>1003</v>
      </c>
      <c r="DV229" s="2" t="s">
        <v>34</v>
      </c>
      <c r="DW229" s="2" t="s">
        <v>34</v>
      </c>
      <c r="DX229" s="2">
        <v>1</v>
      </c>
      <c r="DY229" s="2"/>
      <c r="DZ229" s="2" t="s">
        <v>3</v>
      </c>
      <c r="EA229" s="2" t="s">
        <v>3</v>
      </c>
      <c r="EB229" s="2" t="s">
        <v>3</v>
      </c>
      <c r="EC229" s="2" t="s">
        <v>3</v>
      </c>
      <c r="ED229" s="2"/>
      <c r="EE229" s="2">
        <v>58807905</v>
      </c>
      <c r="EF229" s="2">
        <v>30</v>
      </c>
      <c r="EG229" s="2" t="s">
        <v>27</v>
      </c>
      <c r="EH229" s="2">
        <v>0</v>
      </c>
      <c r="EI229" s="2" t="s">
        <v>3</v>
      </c>
      <c r="EJ229" s="2">
        <v>1</v>
      </c>
      <c r="EK229" s="2">
        <v>29</v>
      </c>
      <c r="EL229" s="2" t="s">
        <v>304</v>
      </c>
      <c r="EM229" s="2" t="s">
        <v>305</v>
      </c>
      <c r="EN229" s="2"/>
      <c r="EO229" s="2" t="s">
        <v>3</v>
      </c>
      <c r="EP229" s="2"/>
      <c r="EQ229" s="2">
        <v>0</v>
      </c>
      <c r="ER229" s="2">
        <v>6.93</v>
      </c>
      <c r="ES229" s="2">
        <v>6.93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>
        <v>0</v>
      </c>
      <c r="FR229" s="2">
        <v>0</v>
      </c>
      <c r="FS229" s="2">
        <v>0</v>
      </c>
      <c r="FT229" s="2"/>
      <c r="FU229" s="2"/>
      <c r="FV229" s="2"/>
      <c r="FW229" s="2"/>
      <c r="FX229" s="2">
        <v>87</v>
      </c>
      <c r="FY229" s="2">
        <v>47</v>
      </c>
      <c r="FZ229" s="2"/>
      <c r="GA229" s="2" t="s">
        <v>3</v>
      </c>
      <c r="GB229" s="2"/>
      <c r="GC229" s="2"/>
      <c r="GD229" s="2">
        <v>1</v>
      </c>
      <c r="GE229" s="2"/>
      <c r="GF229" s="2">
        <v>255502810</v>
      </c>
      <c r="GG229" s="2">
        <v>2</v>
      </c>
      <c r="GH229" s="2">
        <v>1</v>
      </c>
      <c r="GI229" s="2">
        <v>-2</v>
      </c>
      <c r="GJ229" s="2">
        <v>0</v>
      </c>
      <c r="GK229" s="2">
        <v>0</v>
      </c>
      <c r="GL229" s="2">
        <f t="shared" si="320"/>
        <v>0</v>
      </c>
      <c r="GM229" s="2">
        <f t="shared" si="321"/>
        <v>296.58999999999997</v>
      </c>
      <c r="GN229" s="2">
        <f t="shared" si="322"/>
        <v>296.58999999999997</v>
      </c>
      <c r="GO229" s="2">
        <f t="shared" si="323"/>
        <v>0</v>
      </c>
      <c r="GP229" s="2">
        <f t="shared" si="324"/>
        <v>0</v>
      </c>
      <c r="GQ229" s="2"/>
      <c r="GR229" s="2">
        <v>0</v>
      </c>
      <c r="GS229" s="2">
        <v>3</v>
      </c>
      <c r="GT229" s="2">
        <v>0</v>
      </c>
      <c r="GU229" s="2" t="s">
        <v>3</v>
      </c>
      <c r="GV229" s="2">
        <f t="shared" si="325"/>
        <v>0</v>
      </c>
      <c r="GW229" s="2">
        <v>1</v>
      </c>
      <c r="GX229" s="2">
        <f t="shared" si="326"/>
        <v>0</v>
      </c>
      <c r="GY229" s="2"/>
      <c r="GZ229" s="2"/>
      <c r="HA229" s="2">
        <v>0</v>
      </c>
      <c r="HB229" s="2">
        <v>0</v>
      </c>
      <c r="HC229" s="2">
        <f t="shared" si="327"/>
        <v>0</v>
      </c>
      <c r="HD229" s="2"/>
      <c r="HE229" s="2" t="s">
        <v>3</v>
      </c>
      <c r="HF229" s="2" t="s">
        <v>3</v>
      </c>
      <c r="HG229" s="2"/>
      <c r="HH229" s="2"/>
      <c r="HI229" s="2"/>
      <c r="HJ229" s="2"/>
      <c r="HK229" s="2"/>
      <c r="HL229" s="2"/>
      <c r="HM229" s="2" t="s">
        <v>3</v>
      </c>
      <c r="HN229" s="2" t="s">
        <v>3</v>
      </c>
      <c r="HO229" s="2" t="s">
        <v>3</v>
      </c>
      <c r="HP229" s="2" t="s">
        <v>3</v>
      </c>
      <c r="HQ229" s="2" t="s">
        <v>3</v>
      </c>
      <c r="HR229" s="2"/>
      <c r="HS229" s="2">
        <v>0</v>
      </c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>
        <v>0</v>
      </c>
      <c r="IL229" s="2"/>
      <c r="IM229" s="2"/>
      <c r="IN229" s="2"/>
      <c r="IO229" s="2"/>
      <c r="IP229" s="2"/>
      <c r="IQ229" s="2"/>
      <c r="IR229" s="2"/>
      <c r="IS229" s="2"/>
      <c r="IT229" s="2"/>
      <c r="IU229" s="2"/>
    </row>
    <row r="230" spans="1:255" x14ac:dyDescent="0.2">
      <c r="A230">
        <v>18</v>
      </c>
      <c r="B230">
        <v>1</v>
      </c>
      <c r="C230">
        <v>620</v>
      </c>
      <c r="E230" t="s">
        <v>313</v>
      </c>
      <c r="F230" t="s">
        <v>314</v>
      </c>
      <c r="G230" t="s">
        <v>1049</v>
      </c>
      <c r="H230" t="s">
        <v>34</v>
      </c>
      <c r="I230">
        <f>I222*J230</f>
        <v>42</v>
      </c>
      <c r="J230">
        <v>0.82352941176470584</v>
      </c>
      <c r="K230">
        <v>0.82352941000000002</v>
      </c>
      <c r="O230">
        <f t="shared" si="297"/>
        <v>1969.36</v>
      </c>
      <c r="P230">
        <f t="shared" si="298"/>
        <v>1969.36</v>
      </c>
      <c r="Q230">
        <f t="shared" si="333"/>
        <v>0</v>
      </c>
      <c r="R230">
        <f t="shared" si="299"/>
        <v>0</v>
      </c>
      <c r="S230">
        <f t="shared" si="300"/>
        <v>0</v>
      </c>
      <c r="T230">
        <f t="shared" si="301"/>
        <v>0</v>
      </c>
      <c r="U230">
        <f t="shared" si="302"/>
        <v>0</v>
      </c>
      <c r="V230">
        <f t="shared" si="303"/>
        <v>0</v>
      </c>
      <c r="W230">
        <f t="shared" si="304"/>
        <v>0</v>
      </c>
      <c r="X230">
        <f t="shared" si="305"/>
        <v>0</v>
      </c>
      <c r="Y230">
        <f t="shared" si="306"/>
        <v>0</v>
      </c>
      <c r="AA230">
        <v>59204059</v>
      </c>
      <c r="AB230">
        <f t="shared" si="307"/>
        <v>6.93</v>
      </c>
      <c r="AC230">
        <f t="shared" si="294"/>
        <v>6.93</v>
      </c>
      <c r="AD230">
        <f t="shared" si="334"/>
        <v>0</v>
      </c>
      <c r="AE230">
        <f t="shared" si="335"/>
        <v>0</v>
      </c>
      <c r="AF230">
        <f t="shared" si="336"/>
        <v>0</v>
      </c>
      <c r="AG230">
        <f t="shared" si="308"/>
        <v>0</v>
      </c>
      <c r="AH230">
        <f t="shared" si="337"/>
        <v>0</v>
      </c>
      <c r="AI230">
        <f t="shared" si="338"/>
        <v>0</v>
      </c>
      <c r="AJ230">
        <f t="shared" si="309"/>
        <v>0</v>
      </c>
      <c r="AK230">
        <v>6.93</v>
      </c>
      <c r="AL230">
        <v>6.93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87</v>
      </c>
      <c r="AU230">
        <v>47</v>
      </c>
      <c r="AV230">
        <v>1</v>
      </c>
      <c r="AW230">
        <v>1.0189999999999999</v>
      </c>
      <c r="AZ230">
        <v>1</v>
      </c>
      <c r="BA230">
        <v>1</v>
      </c>
      <c r="BB230">
        <v>1</v>
      </c>
      <c r="BC230">
        <v>6.64</v>
      </c>
      <c r="BD230" t="s">
        <v>3</v>
      </c>
      <c r="BE230" t="s">
        <v>3</v>
      </c>
      <c r="BF230" t="s">
        <v>3</v>
      </c>
      <c r="BG230" t="s">
        <v>3</v>
      </c>
      <c r="BH230">
        <v>3</v>
      </c>
      <c r="BI230">
        <v>1</v>
      </c>
      <c r="BJ230" t="s">
        <v>315</v>
      </c>
      <c r="BM230">
        <v>29</v>
      </c>
      <c r="BN230">
        <v>0</v>
      </c>
      <c r="BO230" t="s">
        <v>314</v>
      </c>
      <c r="BP230">
        <v>1</v>
      </c>
      <c r="BQ230">
        <v>30</v>
      </c>
      <c r="BR230">
        <v>0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 t="s">
        <v>3</v>
      </c>
      <c r="BZ230">
        <v>87</v>
      </c>
      <c r="CA230">
        <v>47</v>
      </c>
      <c r="CB230" t="s">
        <v>3</v>
      </c>
      <c r="CE230">
        <v>30</v>
      </c>
      <c r="CF230">
        <v>0</v>
      </c>
      <c r="CG230">
        <v>0</v>
      </c>
      <c r="CM230">
        <v>0</v>
      </c>
      <c r="CN230" t="s">
        <v>3</v>
      </c>
      <c r="CO230">
        <v>0</v>
      </c>
      <c r="CP230">
        <f t="shared" si="310"/>
        <v>1969.36</v>
      </c>
      <c r="CQ230">
        <f t="shared" si="311"/>
        <v>46.88</v>
      </c>
      <c r="CR230">
        <f t="shared" si="339"/>
        <v>0</v>
      </c>
      <c r="CS230">
        <f t="shared" si="312"/>
        <v>0</v>
      </c>
      <c r="CT230">
        <f t="shared" si="313"/>
        <v>0</v>
      </c>
      <c r="CU230">
        <f t="shared" si="314"/>
        <v>0</v>
      </c>
      <c r="CV230">
        <f t="shared" si="315"/>
        <v>0</v>
      </c>
      <c r="CW230">
        <f t="shared" si="316"/>
        <v>0</v>
      </c>
      <c r="CX230">
        <f t="shared" si="317"/>
        <v>0</v>
      </c>
      <c r="CY230">
        <f t="shared" si="318"/>
        <v>0</v>
      </c>
      <c r="CZ230">
        <f t="shared" si="319"/>
        <v>0</v>
      </c>
      <c r="DC230" t="s">
        <v>3</v>
      </c>
      <c r="DD230" t="s">
        <v>3</v>
      </c>
      <c r="DE230" t="s">
        <v>3</v>
      </c>
      <c r="DF230" t="s">
        <v>3</v>
      </c>
      <c r="DG230" t="s">
        <v>3</v>
      </c>
      <c r="DH230" t="s">
        <v>3</v>
      </c>
      <c r="DI230" t="s">
        <v>3</v>
      </c>
      <c r="DJ230" t="s">
        <v>3</v>
      </c>
      <c r="DK230" t="s">
        <v>3</v>
      </c>
      <c r="DL230" t="s">
        <v>3</v>
      </c>
      <c r="DM230" t="s">
        <v>3</v>
      </c>
      <c r="DN230">
        <v>0</v>
      </c>
      <c r="DO230">
        <v>0</v>
      </c>
      <c r="DP230">
        <v>1</v>
      </c>
      <c r="DQ230">
        <v>1</v>
      </c>
      <c r="DU230">
        <v>1003</v>
      </c>
      <c r="DV230" t="s">
        <v>34</v>
      </c>
      <c r="DW230" t="s">
        <v>34</v>
      </c>
      <c r="DX230">
        <v>1</v>
      </c>
      <c r="DZ230" t="s">
        <v>3</v>
      </c>
      <c r="EA230" t="s">
        <v>3</v>
      </c>
      <c r="EB230" t="s">
        <v>3</v>
      </c>
      <c r="EC230" t="s">
        <v>3</v>
      </c>
      <c r="EE230">
        <v>58807905</v>
      </c>
      <c r="EF230">
        <v>30</v>
      </c>
      <c r="EG230" t="s">
        <v>27</v>
      </c>
      <c r="EH230">
        <v>0</v>
      </c>
      <c r="EI230" t="s">
        <v>3</v>
      </c>
      <c r="EJ230">
        <v>1</v>
      </c>
      <c r="EK230">
        <v>29</v>
      </c>
      <c r="EL230" t="s">
        <v>304</v>
      </c>
      <c r="EM230" t="s">
        <v>305</v>
      </c>
      <c r="EO230" t="s">
        <v>3</v>
      </c>
      <c r="EQ230">
        <v>0</v>
      </c>
      <c r="ER230">
        <v>6.93</v>
      </c>
      <c r="ES230">
        <v>6.93</v>
      </c>
      <c r="ET230">
        <v>0</v>
      </c>
      <c r="EU230">
        <v>0</v>
      </c>
      <c r="EV230">
        <v>0</v>
      </c>
      <c r="EW230">
        <v>0</v>
      </c>
      <c r="EX230">
        <v>0</v>
      </c>
      <c r="FQ230">
        <v>0</v>
      </c>
      <c r="FR230">
        <v>0</v>
      </c>
      <c r="FS230">
        <v>0</v>
      </c>
      <c r="FX230">
        <v>87</v>
      </c>
      <c r="FY230">
        <v>47</v>
      </c>
      <c r="GA230" t="s">
        <v>3</v>
      </c>
      <c r="GD230">
        <v>1</v>
      </c>
      <c r="GF230">
        <v>255502810</v>
      </c>
      <c r="GG230">
        <v>2</v>
      </c>
      <c r="GH230">
        <v>1</v>
      </c>
      <c r="GI230">
        <v>2</v>
      </c>
      <c r="GJ230">
        <v>0</v>
      </c>
      <c r="GK230">
        <v>0</v>
      </c>
      <c r="GL230">
        <f t="shared" si="320"/>
        <v>0</v>
      </c>
      <c r="GM230">
        <f t="shared" si="321"/>
        <v>1969.36</v>
      </c>
      <c r="GN230">
        <f t="shared" si="322"/>
        <v>1969.36</v>
      </c>
      <c r="GO230">
        <f t="shared" si="323"/>
        <v>0</v>
      </c>
      <c r="GP230">
        <f t="shared" si="324"/>
        <v>0</v>
      </c>
      <c r="GR230">
        <v>0</v>
      </c>
      <c r="GS230">
        <v>3</v>
      </c>
      <c r="GT230">
        <v>0</v>
      </c>
      <c r="GU230" t="s">
        <v>3</v>
      </c>
      <c r="GV230">
        <f t="shared" si="325"/>
        <v>0</v>
      </c>
      <c r="GW230">
        <v>1</v>
      </c>
      <c r="GX230">
        <f t="shared" si="326"/>
        <v>0</v>
      </c>
      <c r="HA230">
        <v>0</v>
      </c>
      <c r="HB230">
        <v>0</v>
      </c>
      <c r="HC230">
        <f t="shared" si="327"/>
        <v>0</v>
      </c>
      <c r="HE230" t="s">
        <v>3</v>
      </c>
      <c r="HF230" t="s">
        <v>3</v>
      </c>
      <c r="HM230" t="s">
        <v>3</v>
      </c>
      <c r="HN230" t="s">
        <v>3</v>
      </c>
      <c r="HO230" t="s">
        <v>3</v>
      </c>
      <c r="HP230" t="s">
        <v>3</v>
      </c>
      <c r="HQ230" t="s">
        <v>3</v>
      </c>
      <c r="HS230">
        <v>0</v>
      </c>
      <c r="IK230">
        <v>0</v>
      </c>
    </row>
    <row r="231" spans="1:255" x14ac:dyDescent="0.2">
      <c r="A231" s="2">
        <v>18</v>
      </c>
      <c r="B231" s="2">
        <v>1</v>
      </c>
      <c r="C231" s="2">
        <v>607</v>
      </c>
      <c r="D231" s="2"/>
      <c r="E231" s="2" t="s">
        <v>316</v>
      </c>
      <c r="F231" s="2" t="s">
        <v>317</v>
      </c>
      <c r="G231" s="2" t="s">
        <v>1050</v>
      </c>
      <c r="H231" s="2" t="s">
        <v>34</v>
      </c>
      <c r="I231" s="2">
        <f>I221*J231</f>
        <v>38.85</v>
      </c>
      <c r="J231" s="2">
        <v>0.76176470588235301</v>
      </c>
      <c r="K231" s="2">
        <v>0.76176469999999996</v>
      </c>
      <c r="L231" s="2"/>
      <c r="M231" s="2"/>
      <c r="N231" s="2"/>
      <c r="O231" s="2">
        <f t="shared" si="297"/>
        <v>343.23</v>
      </c>
      <c r="P231" s="2">
        <f t="shared" si="298"/>
        <v>343.23</v>
      </c>
      <c r="Q231" s="2">
        <f t="shared" si="333"/>
        <v>0</v>
      </c>
      <c r="R231" s="2">
        <f t="shared" si="299"/>
        <v>0</v>
      </c>
      <c r="S231" s="2">
        <f t="shared" si="300"/>
        <v>0</v>
      </c>
      <c r="T231" s="2">
        <f t="shared" si="301"/>
        <v>0</v>
      </c>
      <c r="U231" s="2">
        <f t="shared" si="302"/>
        <v>0</v>
      </c>
      <c r="V231" s="2">
        <f t="shared" si="303"/>
        <v>0</v>
      </c>
      <c r="W231" s="2">
        <f t="shared" si="304"/>
        <v>0</v>
      </c>
      <c r="X231" s="2">
        <f t="shared" si="305"/>
        <v>0</v>
      </c>
      <c r="Y231" s="2">
        <f t="shared" si="306"/>
        <v>0</v>
      </c>
      <c r="Z231" s="2"/>
      <c r="AA231" s="2">
        <v>59204062</v>
      </c>
      <c r="AB231" s="2">
        <f t="shared" si="307"/>
        <v>8.67</v>
      </c>
      <c r="AC231" s="2">
        <f t="shared" si="294"/>
        <v>8.67</v>
      </c>
      <c r="AD231" s="2">
        <f t="shared" si="334"/>
        <v>0</v>
      </c>
      <c r="AE231" s="2">
        <f t="shared" si="335"/>
        <v>0</v>
      </c>
      <c r="AF231" s="2">
        <f t="shared" si="336"/>
        <v>0</v>
      </c>
      <c r="AG231" s="2">
        <f t="shared" si="308"/>
        <v>0</v>
      </c>
      <c r="AH231" s="2">
        <f t="shared" si="337"/>
        <v>0</v>
      </c>
      <c r="AI231" s="2">
        <f t="shared" si="338"/>
        <v>0</v>
      </c>
      <c r="AJ231" s="2">
        <f t="shared" si="309"/>
        <v>0</v>
      </c>
      <c r="AK231" s="2">
        <v>8.67</v>
      </c>
      <c r="AL231" s="2">
        <v>8.67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87</v>
      </c>
      <c r="AU231" s="2">
        <v>47</v>
      </c>
      <c r="AV231" s="2">
        <v>1</v>
      </c>
      <c r="AW231" s="2">
        <v>1.0189999999999999</v>
      </c>
      <c r="AX231" s="2"/>
      <c r="AY231" s="2"/>
      <c r="AZ231" s="2">
        <v>1</v>
      </c>
      <c r="BA231" s="2">
        <v>1</v>
      </c>
      <c r="BB231" s="2">
        <v>1</v>
      </c>
      <c r="BC231" s="2">
        <v>1</v>
      </c>
      <c r="BD231" s="2" t="s">
        <v>3</v>
      </c>
      <c r="BE231" s="2" t="s">
        <v>3</v>
      </c>
      <c r="BF231" s="2" t="s">
        <v>3</v>
      </c>
      <c r="BG231" s="2" t="s">
        <v>3</v>
      </c>
      <c r="BH231" s="2">
        <v>3</v>
      </c>
      <c r="BI231" s="2">
        <v>1</v>
      </c>
      <c r="BJ231" s="2" t="s">
        <v>318</v>
      </c>
      <c r="BK231" s="2"/>
      <c r="BL231" s="2"/>
      <c r="BM231" s="2">
        <v>29</v>
      </c>
      <c r="BN231" s="2">
        <v>0</v>
      </c>
      <c r="BO231" s="2" t="s">
        <v>3</v>
      </c>
      <c r="BP231" s="2">
        <v>0</v>
      </c>
      <c r="BQ231" s="2">
        <v>30</v>
      </c>
      <c r="BR231" s="2">
        <v>0</v>
      </c>
      <c r="BS231" s="2">
        <v>1</v>
      </c>
      <c r="BT231" s="2">
        <v>1</v>
      </c>
      <c r="BU231" s="2">
        <v>1</v>
      </c>
      <c r="BV231" s="2">
        <v>1</v>
      </c>
      <c r="BW231" s="2">
        <v>1</v>
      </c>
      <c r="BX231" s="2">
        <v>1</v>
      </c>
      <c r="BY231" s="2" t="s">
        <v>3</v>
      </c>
      <c r="BZ231" s="2">
        <v>87</v>
      </c>
      <c r="CA231" s="2">
        <v>47</v>
      </c>
      <c r="CB231" s="2" t="s">
        <v>3</v>
      </c>
      <c r="CC231" s="2"/>
      <c r="CD231" s="2"/>
      <c r="CE231" s="2">
        <v>30</v>
      </c>
      <c r="CF231" s="2">
        <v>0</v>
      </c>
      <c r="CG231" s="2">
        <v>0</v>
      </c>
      <c r="CH231" s="2"/>
      <c r="CI231" s="2"/>
      <c r="CJ231" s="2"/>
      <c r="CK231" s="2"/>
      <c r="CL231" s="2"/>
      <c r="CM231" s="2">
        <v>0</v>
      </c>
      <c r="CN231" s="2" t="s">
        <v>3</v>
      </c>
      <c r="CO231" s="2">
        <v>0</v>
      </c>
      <c r="CP231" s="2">
        <f t="shared" si="310"/>
        <v>343.23</v>
      </c>
      <c r="CQ231" s="2">
        <f t="shared" si="311"/>
        <v>8.83</v>
      </c>
      <c r="CR231" s="2">
        <f t="shared" si="339"/>
        <v>0</v>
      </c>
      <c r="CS231" s="2">
        <f t="shared" si="312"/>
        <v>0</v>
      </c>
      <c r="CT231" s="2">
        <f t="shared" si="313"/>
        <v>0</v>
      </c>
      <c r="CU231" s="2">
        <f t="shared" si="314"/>
        <v>0</v>
      </c>
      <c r="CV231" s="2">
        <f t="shared" si="315"/>
        <v>0</v>
      </c>
      <c r="CW231" s="2">
        <f t="shared" si="316"/>
        <v>0</v>
      </c>
      <c r="CX231" s="2">
        <f t="shared" si="317"/>
        <v>0</v>
      </c>
      <c r="CY231" s="2">
        <f t="shared" si="318"/>
        <v>0</v>
      </c>
      <c r="CZ231" s="2">
        <f t="shared" si="319"/>
        <v>0</v>
      </c>
      <c r="DA231" s="2"/>
      <c r="DB231" s="2"/>
      <c r="DC231" s="2" t="s">
        <v>3</v>
      </c>
      <c r="DD231" s="2" t="s">
        <v>3</v>
      </c>
      <c r="DE231" s="2" t="s">
        <v>3</v>
      </c>
      <c r="DF231" s="2" t="s">
        <v>3</v>
      </c>
      <c r="DG231" s="2" t="s">
        <v>3</v>
      </c>
      <c r="DH231" s="2" t="s">
        <v>3</v>
      </c>
      <c r="DI231" s="2" t="s">
        <v>3</v>
      </c>
      <c r="DJ231" s="2" t="s">
        <v>3</v>
      </c>
      <c r="DK231" s="2" t="s">
        <v>3</v>
      </c>
      <c r="DL231" s="2" t="s">
        <v>3</v>
      </c>
      <c r="DM231" s="2" t="s">
        <v>3</v>
      </c>
      <c r="DN231" s="2">
        <v>0</v>
      </c>
      <c r="DO231" s="2">
        <v>0</v>
      </c>
      <c r="DP231" s="2">
        <v>1</v>
      </c>
      <c r="DQ231" s="2">
        <v>1</v>
      </c>
      <c r="DR231" s="2"/>
      <c r="DS231" s="2"/>
      <c r="DT231" s="2"/>
      <c r="DU231" s="2">
        <v>1003</v>
      </c>
      <c r="DV231" s="2" t="s">
        <v>34</v>
      </c>
      <c r="DW231" s="2" t="s">
        <v>34</v>
      </c>
      <c r="DX231" s="2">
        <v>1</v>
      </c>
      <c r="DY231" s="2"/>
      <c r="DZ231" s="2" t="s">
        <v>3</v>
      </c>
      <c r="EA231" s="2" t="s">
        <v>3</v>
      </c>
      <c r="EB231" s="2" t="s">
        <v>3</v>
      </c>
      <c r="EC231" s="2" t="s">
        <v>3</v>
      </c>
      <c r="ED231" s="2"/>
      <c r="EE231" s="2">
        <v>58807905</v>
      </c>
      <c r="EF231" s="2">
        <v>30</v>
      </c>
      <c r="EG231" s="2" t="s">
        <v>27</v>
      </c>
      <c r="EH231" s="2">
        <v>0</v>
      </c>
      <c r="EI231" s="2" t="s">
        <v>3</v>
      </c>
      <c r="EJ231" s="2">
        <v>1</v>
      </c>
      <c r="EK231" s="2">
        <v>29</v>
      </c>
      <c r="EL231" s="2" t="s">
        <v>304</v>
      </c>
      <c r="EM231" s="2" t="s">
        <v>305</v>
      </c>
      <c r="EN231" s="2"/>
      <c r="EO231" s="2" t="s">
        <v>3</v>
      </c>
      <c r="EP231" s="2"/>
      <c r="EQ231" s="2">
        <v>0</v>
      </c>
      <c r="ER231" s="2">
        <v>8.67</v>
      </c>
      <c r="ES231" s="2">
        <v>8.67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>
        <v>0</v>
      </c>
      <c r="FR231" s="2">
        <v>0</v>
      </c>
      <c r="FS231" s="2">
        <v>0</v>
      </c>
      <c r="FT231" s="2"/>
      <c r="FU231" s="2"/>
      <c r="FV231" s="2"/>
      <c r="FW231" s="2"/>
      <c r="FX231" s="2">
        <v>87</v>
      </c>
      <c r="FY231" s="2">
        <v>47</v>
      </c>
      <c r="FZ231" s="2"/>
      <c r="GA231" s="2" t="s">
        <v>3</v>
      </c>
      <c r="GB231" s="2"/>
      <c r="GC231" s="2"/>
      <c r="GD231" s="2">
        <v>1</v>
      </c>
      <c r="GE231" s="2"/>
      <c r="GF231" s="2">
        <v>-1480382827</v>
      </c>
      <c r="GG231" s="2">
        <v>2</v>
      </c>
      <c r="GH231" s="2">
        <v>1</v>
      </c>
      <c r="GI231" s="2">
        <v>-2</v>
      </c>
      <c r="GJ231" s="2">
        <v>0</v>
      </c>
      <c r="GK231" s="2">
        <v>0</v>
      </c>
      <c r="GL231" s="2">
        <f t="shared" si="320"/>
        <v>0</v>
      </c>
      <c r="GM231" s="2">
        <f t="shared" si="321"/>
        <v>343.23</v>
      </c>
      <c r="GN231" s="2">
        <f t="shared" si="322"/>
        <v>343.23</v>
      </c>
      <c r="GO231" s="2">
        <f t="shared" si="323"/>
        <v>0</v>
      </c>
      <c r="GP231" s="2">
        <f t="shared" si="324"/>
        <v>0</v>
      </c>
      <c r="GQ231" s="2"/>
      <c r="GR231" s="2">
        <v>0</v>
      </c>
      <c r="GS231" s="2">
        <v>3</v>
      </c>
      <c r="GT231" s="2">
        <v>0</v>
      </c>
      <c r="GU231" s="2" t="s">
        <v>3</v>
      </c>
      <c r="GV231" s="2">
        <f t="shared" si="325"/>
        <v>0</v>
      </c>
      <c r="GW231" s="2">
        <v>1</v>
      </c>
      <c r="GX231" s="2">
        <f t="shared" si="326"/>
        <v>0</v>
      </c>
      <c r="GY231" s="2"/>
      <c r="GZ231" s="2"/>
      <c r="HA231" s="2">
        <v>0</v>
      </c>
      <c r="HB231" s="2">
        <v>0</v>
      </c>
      <c r="HC231" s="2">
        <f t="shared" si="327"/>
        <v>0</v>
      </c>
      <c r="HD231" s="2"/>
      <c r="HE231" s="2" t="s">
        <v>3</v>
      </c>
      <c r="HF231" s="2" t="s">
        <v>3</v>
      </c>
      <c r="HG231" s="2"/>
      <c r="HH231" s="2"/>
      <c r="HI231" s="2"/>
      <c r="HJ231" s="2"/>
      <c r="HK231" s="2"/>
      <c r="HL231" s="2"/>
      <c r="HM231" s="2" t="s">
        <v>3</v>
      </c>
      <c r="HN231" s="2" t="s">
        <v>3</v>
      </c>
      <c r="HO231" s="2" t="s">
        <v>3</v>
      </c>
      <c r="HP231" s="2" t="s">
        <v>3</v>
      </c>
      <c r="HQ231" s="2" t="s">
        <v>3</v>
      </c>
      <c r="HR231" s="2"/>
      <c r="HS231" s="2">
        <v>0</v>
      </c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>
        <v>0</v>
      </c>
      <c r="IL231" s="2"/>
      <c r="IM231" s="2"/>
      <c r="IN231" s="2"/>
      <c r="IO231" s="2"/>
      <c r="IP231" s="2"/>
      <c r="IQ231" s="2"/>
      <c r="IR231" s="2"/>
      <c r="IS231" s="2"/>
      <c r="IT231" s="2"/>
      <c r="IU231" s="2"/>
    </row>
    <row r="232" spans="1:255" x14ac:dyDescent="0.2">
      <c r="A232">
        <v>18</v>
      </c>
      <c r="B232">
        <v>1</v>
      </c>
      <c r="C232">
        <v>621</v>
      </c>
      <c r="E232" t="s">
        <v>316</v>
      </c>
      <c r="F232" t="s">
        <v>317</v>
      </c>
      <c r="G232" t="s">
        <v>1050</v>
      </c>
      <c r="H232" t="s">
        <v>34</v>
      </c>
      <c r="I232">
        <f>I222*J232</f>
        <v>38.85</v>
      </c>
      <c r="J232">
        <v>0.76176470588235301</v>
      </c>
      <c r="K232">
        <v>0.76176469999999996</v>
      </c>
      <c r="O232">
        <f t="shared" si="297"/>
        <v>2285.91</v>
      </c>
      <c r="P232">
        <f t="shared" si="298"/>
        <v>2285.91</v>
      </c>
      <c r="Q232">
        <f t="shared" si="333"/>
        <v>0</v>
      </c>
      <c r="R232">
        <f t="shared" si="299"/>
        <v>0</v>
      </c>
      <c r="S232">
        <f t="shared" si="300"/>
        <v>0</v>
      </c>
      <c r="T232">
        <f t="shared" si="301"/>
        <v>0</v>
      </c>
      <c r="U232">
        <f t="shared" si="302"/>
        <v>0</v>
      </c>
      <c r="V232">
        <f t="shared" si="303"/>
        <v>0</v>
      </c>
      <c r="W232">
        <f t="shared" si="304"/>
        <v>0</v>
      </c>
      <c r="X232">
        <f t="shared" si="305"/>
        <v>0</v>
      </c>
      <c r="Y232">
        <f t="shared" si="306"/>
        <v>0</v>
      </c>
      <c r="AA232">
        <v>59204059</v>
      </c>
      <c r="AB232">
        <f t="shared" si="307"/>
        <v>8.67</v>
      </c>
      <c r="AC232">
        <f t="shared" si="294"/>
        <v>8.67</v>
      </c>
      <c r="AD232">
        <f t="shared" si="334"/>
        <v>0</v>
      </c>
      <c r="AE232">
        <f t="shared" si="335"/>
        <v>0</v>
      </c>
      <c r="AF232">
        <f t="shared" si="336"/>
        <v>0</v>
      </c>
      <c r="AG232">
        <f t="shared" si="308"/>
        <v>0</v>
      </c>
      <c r="AH232">
        <f t="shared" si="337"/>
        <v>0</v>
      </c>
      <c r="AI232">
        <f t="shared" si="338"/>
        <v>0</v>
      </c>
      <c r="AJ232">
        <f t="shared" si="309"/>
        <v>0</v>
      </c>
      <c r="AK232">
        <v>8.67</v>
      </c>
      <c r="AL232">
        <v>8.67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87</v>
      </c>
      <c r="AU232">
        <v>47</v>
      </c>
      <c r="AV232">
        <v>1</v>
      </c>
      <c r="AW232">
        <v>1.0189999999999999</v>
      </c>
      <c r="AZ232">
        <v>1</v>
      </c>
      <c r="BA232">
        <v>1</v>
      </c>
      <c r="BB232">
        <v>1</v>
      </c>
      <c r="BC232">
        <v>6.66</v>
      </c>
      <c r="BD232" t="s">
        <v>3</v>
      </c>
      <c r="BE232" t="s">
        <v>3</v>
      </c>
      <c r="BF232" t="s">
        <v>3</v>
      </c>
      <c r="BG232" t="s">
        <v>3</v>
      </c>
      <c r="BH232">
        <v>3</v>
      </c>
      <c r="BI232">
        <v>1</v>
      </c>
      <c r="BJ232" t="s">
        <v>318</v>
      </c>
      <c r="BM232">
        <v>29</v>
      </c>
      <c r="BN232">
        <v>0</v>
      </c>
      <c r="BO232" t="s">
        <v>317</v>
      </c>
      <c r="BP232">
        <v>1</v>
      </c>
      <c r="BQ232">
        <v>30</v>
      </c>
      <c r="BR232">
        <v>0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 t="s">
        <v>3</v>
      </c>
      <c r="BZ232">
        <v>87</v>
      </c>
      <c r="CA232">
        <v>47</v>
      </c>
      <c r="CB232" t="s">
        <v>3</v>
      </c>
      <c r="CE232">
        <v>30</v>
      </c>
      <c r="CF232">
        <v>0</v>
      </c>
      <c r="CG232">
        <v>0</v>
      </c>
      <c r="CM232">
        <v>0</v>
      </c>
      <c r="CN232" t="s">
        <v>3</v>
      </c>
      <c r="CO232">
        <v>0</v>
      </c>
      <c r="CP232">
        <f t="shared" si="310"/>
        <v>2285.91</v>
      </c>
      <c r="CQ232">
        <f t="shared" si="311"/>
        <v>58.81</v>
      </c>
      <c r="CR232">
        <f t="shared" si="339"/>
        <v>0</v>
      </c>
      <c r="CS232">
        <f t="shared" si="312"/>
        <v>0</v>
      </c>
      <c r="CT232">
        <f t="shared" si="313"/>
        <v>0</v>
      </c>
      <c r="CU232">
        <f t="shared" si="314"/>
        <v>0</v>
      </c>
      <c r="CV232">
        <f t="shared" si="315"/>
        <v>0</v>
      </c>
      <c r="CW232">
        <f t="shared" si="316"/>
        <v>0</v>
      </c>
      <c r="CX232">
        <f t="shared" si="317"/>
        <v>0</v>
      </c>
      <c r="CY232">
        <f t="shared" si="318"/>
        <v>0</v>
      </c>
      <c r="CZ232">
        <f t="shared" si="319"/>
        <v>0</v>
      </c>
      <c r="DC232" t="s">
        <v>3</v>
      </c>
      <c r="DD232" t="s">
        <v>3</v>
      </c>
      <c r="DE232" t="s">
        <v>3</v>
      </c>
      <c r="DF232" t="s">
        <v>3</v>
      </c>
      <c r="DG232" t="s">
        <v>3</v>
      </c>
      <c r="DH232" t="s">
        <v>3</v>
      </c>
      <c r="DI232" t="s">
        <v>3</v>
      </c>
      <c r="DJ232" t="s">
        <v>3</v>
      </c>
      <c r="DK232" t="s">
        <v>3</v>
      </c>
      <c r="DL232" t="s">
        <v>3</v>
      </c>
      <c r="DM232" t="s">
        <v>3</v>
      </c>
      <c r="DN232">
        <v>0</v>
      </c>
      <c r="DO232">
        <v>0</v>
      </c>
      <c r="DP232">
        <v>1</v>
      </c>
      <c r="DQ232">
        <v>1</v>
      </c>
      <c r="DU232">
        <v>1003</v>
      </c>
      <c r="DV232" t="s">
        <v>34</v>
      </c>
      <c r="DW232" t="s">
        <v>34</v>
      </c>
      <c r="DX232">
        <v>1</v>
      </c>
      <c r="DZ232" t="s">
        <v>3</v>
      </c>
      <c r="EA232" t="s">
        <v>3</v>
      </c>
      <c r="EB232" t="s">
        <v>3</v>
      </c>
      <c r="EC232" t="s">
        <v>3</v>
      </c>
      <c r="EE232">
        <v>58807905</v>
      </c>
      <c r="EF232">
        <v>30</v>
      </c>
      <c r="EG232" t="s">
        <v>27</v>
      </c>
      <c r="EH232">
        <v>0</v>
      </c>
      <c r="EI232" t="s">
        <v>3</v>
      </c>
      <c r="EJ232">
        <v>1</v>
      </c>
      <c r="EK232">
        <v>29</v>
      </c>
      <c r="EL232" t="s">
        <v>304</v>
      </c>
      <c r="EM232" t="s">
        <v>305</v>
      </c>
      <c r="EO232" t="s">
        <v>3</v>
      </c>
      <c r="EQ232">
        <v>0</v>
      </c>
      <c r="ER232">
        <v>8.67</v>
      </c>
      <c r="ES232">
        <v>8.67</v>
      </c>
      <c r="ET232">
        <v>0</v>
      </c>
      <c r="EU232">
        <v>0</v>
      </c>
      <c r="EV232">
        <v>0</v>
      </c>
      <c r="EW232">
        <v>0</v>
      </c>
      <c r="EX232">
        <v>0</v>
      </c>
      <c r="FQ232">
        <v>0</v>
      </c>
      <c r="FR232">
        <v>0</v>
      </c>
      <c r="FS232">
        <v>0</v>
      </c>
      <c r="FX232">
        <v>87</v>
      </c>
      <c r="FY232">
        <v>47</v>
      </c>
      <c r="GA232" t="s">
        <v>3</v>
      </c>
      <c r="GD232">
        <v>1</v>
      </c>
      <c r="GF232">
        <v>-1480382827</v>
      </c>
      <c r="GG232">
        <v>2</v>
      </c>
      <c r="GH232">
        <v>1</v>
      </c>
      <c r="GI232">
        <v>2</v>
      </c>
      <c r="GJ232">
        <v>0</v>
      </c>
      <c r="GK232">
        <v>0</v>
      </c>
      <c r="GL232">
        <f t="shared" si="320"/>
        <v>0</v>
      </c>
      <c r="GM232">
        <f t="shared" si="321"/>
        <v>2285.91</v>
      </c>
      <c r="GN232">
        <f t="shared" si="322"/>
        <v>2285.91</v>
      </c>
      <c r="GO232">
        <f t="shared" si="323"/>
        <v>0</v>
      </c>
      <c r="GP232">
        <f t="shared" si="324"/>
        <v>0</v>
      </c>
      <c r="GR232">
        <v>0</v>
      </c>
      <c r="GS232">
        <v>3</v>
      </c>
      <c r="GT232">
        <v>0</v>
      </c>
      <c r="GU232" t="s">
        <v>3</v>
      </c>
      <c r="GV232">
        <f t="shared" si="325"/>
        <v>0</v>
      </c>
      <c r="GW232">
        <v>1</v>
      </c>
      <c r="GX232">
        <f t="shared" si="326"/>
        <v>0</v>
      </c>
      <c r="HA232">
        <v>0</v>
      </c>
      <c r="HB232">
        <v>0</v>
      </c>
      <c r="HC232">
        <f t="shared" si="327"/>
        <v>0</v>
      </c>
      <c r="HE232" t="s">
        <v>3</v>
      </c>
      <c r="HF232" t="s">
        <v>3</v>
      </c>
      <c r="HM232" t="s">
        <v>3</v>
      </c>
      <c r="HN232" t="s">
        <v>3</v>
      </c>
      <c r="HO232" t="s">
        <v>3</v>
      </c>
      <c r="HP232" t="s">
        <v>3</v>
      </c>
      <c r="HQ232" t="s">
        <v>3</v>
      </c>
      <c r="HS232">
        <v>0</v>
      </c>
      <c r="IK232">
        <v>0</v>
      </c>
    </row>
    <row r="233" spans="1:255" x14ac:dyDescent="0.2">
      <c r="A233" s="2">
        <v>18</v>
      </c>
      <c r="B233" s="2">
        <v>1</v>
      </c>
      <c r="C233" s="2">
        <v>608</v>
      </c>
      <c r="D233" s="2"/>
      <c r="E233" s="2" t="s">
        <v>319</v>
      </c>
      <c r="F233" s="2" t="s">
        <v>320</v>
      </c>
      <c r="G233" s="2" t="s">
        <v>1051</v>
      </c>
      <c r="H233" s="2" t="s">
        <v>34</v>
      </c>
      <c r="I233" s="2">
        <f>I221*J233</f>
        <v>36.75</v>
      </c>
      <c r="J233" s="2">
        <v>0.72058823529411764</v>
      </c>
      <c r="K233" s="2">
        <v>0.72058823999999999</v>
      </c>
      <c r="L233" s="2"/>
      <c r="M233" s="2"/>
      <c r="N233" s="2"/>
      <c r="O233" s="2">
        <f t="shared" si="297"/>
        <v>588.30999999999995</v>
      </c>
      <c r="P233" s="2">
        <f t="shared" si="298"/>
        <v>588.30999999999995</v>
      </c>
      <c r="Q233" s="2">
        <f t="shared" si="333"/>
        <v>0</v>
      </c>
      <c r="R233" s="2">
        <f t="shared" si="299"/>
        <v>0</v>
      </c>
      <c r="S233" s="2">
        <f t="shared" si="300"/>
        <v>0</v>
      </c>
      <c r="T233" s="2">
        <f t="shared" si="301"/>
        <v>0</v>
      </c>
      <c r="U233" s="2">
        <f t="shared" si="302"/>
        <v>0</v>
      </c>
      <c r="V233" s="2">
        <f t="shared" si="303"/>
        <v>0</v>
      </c>
      <c r="W233" s="2">
        <f t="shared" si="304"/>
        <v>0</v>
      </c>
      <c r="X233" s="2">
        <f t="shared" si="305"/>
        <v>0</v>
      </c>
      <c r="Y233" s="2">
        <f t="shared" si="306"/>
        <v>0</v>
      </c>
      <c r="Z233" s="2"/>
      <c r="AA233" s="2">
        <v>59204062</v>
      </c>
      <c r="AB233" s="2">
        <f t="shared" si="307"/>
        <v>15.71</v>
      </c>
      <c r="AC233" s="2">
        <f t="shared" si="294"/>
        <v>15.71</v>
      </c>
      <c r="AD233" s="2">
        <f t="shared" si="334"/>
        <v>0</v>
      </c>
      <c r="AE233" s="2">
        <f t="shared" si="335"/>
        <v>0</v>
      </c>
      <c r="AF233" s="2">
        <f t="shared" si="336"/>
        <v>0</v>
      </c>
      <c r="AG233" s="2">
        <f t="shared" si="308"/>
        <v>0</v>
      </c>
      <c r="AH233" s="2">
        <f t="shared" si="337"/>
        <v>0</v>
      </c>
      <c r="AI233" s="2">
        <f t="shared" si="338"/>
        <v>0</v>
      </c>
      <c r="AJ233" s="2">
        <f t="shared" si="309"/>
        <v>0</v>
      </c>
      <c r="AK233" s="2">
        <v>15.71</v>
      </c>
      <c r="AL233" s="2">
        <v>15.71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87</v>
      </c>
      <c r="AU233" s="2">
        <v>47</v>
      </c>
      <c r="AV233" s="2">
        <v>1</v>
      </c>
      <c r="AW233" s="2">
        <v>1.0189999999999999</v>
      </c>
      <c r="AX233" s="2"/>
      <c r="AY233" s="2"/>
      <c r="AZ233" s="2">
        <v>1</v>
      </c>
      <c r="BA233" s="2">
        <v>1</v>
      </c>
      <c r="BB233" s="2">
        <v>1</v>
      </c>
      <c r="BC233" s="2">
        <v>1</v>
      </c>
      <c r="BD233" s="2" t="s">
        <v>3</v>
      </c>
      <c r="BE233" s="2" t="s">
        <v>3</v>
      </c>
      <c r="BF233" s="2" t="s">
        <v>3</v>
      </c>
      <c r="BG233" s="2" t="s">
        <v>3</v>
      </c>
      <c r="BH233" s="2">
        <v>3</v>
      </c>
      <c r="BI233" s="2">
        <v>1</v>
      </c>
      <c r="BJ233" s="2" t="s">
        <v>321</v>
      </c>
      <c r="BK233" s="2"/>
      <c r="BL233" s="2"/>
      <c r="BM233" s="2">
        <v>29</v>
      </c>
      <c r="BN233" s="2">
        <v>0</v>
      </c>
      <c r="BO233" s="2" t="s">
        <v>3</v>
      </c>
      <c r="BP233" s="2">
        <v>0</v>
      </c>
      <c r="BQ233" s="2">
        <v>30</v>
      </c>
      <c r="BR233" s="2">
        <v>0</v>
      </c>
      <c r="BS233" s="2">
        <v>1</v>
      </c>
      <c r="BT233" s="2">
        <v>1</v>
      </c>
      <c r="BU233" s="2">
        <v>1</v>
      </c>
      <c r="BV233" s="2">
        <v>1</v>
      </c>
      <c r="BW233" s="2">
        <v>1</v>
      </c>
      <c r="BX233" s="2">
        <v>1</v>
      </c>
      <c r="BY233" s="2" t="s">
        <v>3</v>
      </c>
      <c r="BZ233" s="2">
        <v>87</v>
      </c>
      <c r="CA233" s="2">
        <v>47</v>
      </c>
      <c r="CB233" s="2" t="s">
        <v>3</v>
      </c>
      <c r="CC233" s="2"/>
      <c r="CD233" s="2"/>
      <c r="CE233" s="2">
        <v>30</v>
      </c>
      <c r="CF233" s="2">
        <v>0</v>
      </c>
      <c r="CG233" s="2">
        <v>0</v>
      </c>
      <c r="CH233" s="2"/>
      <c r="CI233" s="2"/>
      <c r="CJ233" s="2"/>
      <c r="CK233" s="2"/>
      <c r="CL233" s="2"/>
      <c r="CM233" s="2">
        <v>0</v>
      </c>
      <c r="CN233" s="2" t="s">
        <v>3</v>
      </c>
      <c r="CO233" s="2">
        <v>0</v>
      </c>
      <c r="CP233" s="2">
        <f t="shared" si="310"/>
        <v>588.30999999999995</v>
      </c>
      <c r="CQ233" s="2">
        <f t="shared" si="311"/>
        <v>16.010000000000002</v>
      </c>
      <c r="CR233" s="2">
        <f t="shared" si="339"/>
        <v>0</v>
      </c>
      <c r="CS233" s="2">
        <f t="shared" si="312"/>
        <v>0</v>
      </c>
      <c r="CT233" s="2">
        <f t="shared" si="313"/>
        <v>0</v>
      </c>
      <c r="CU233" s="2">
        <f t="shared" si="314"/>
        <v>0</v>
      </c>
      <c r="CV233" s="2">
        <f t="shared" si="315"/>
        <v>0</v>
      </c>
      <c r="CW233" s="2">
        <f t="shared" si="316"/>
        <v>0</v>
      </c>
      <c r="CX233" s="2">
        <f t="shared" si="317"/>
        <v>0</v>
      </c>
      <c r="CY233" s="2">
        <f t="shared" si="318"/>
        <v>0</v>
      </c>
      <c r="CZ233" s="2">
        <f t="shared" si="319"/>
        <v>0</v>
      </c>
      <c r="DA233" s="2"/>
      <c r="DB233" s="2"/>
      <c r="DC233" s="2" t="s">
        <v>3</v>
      </c>
      <c r="DD233" s="2" t="s">
        <v>3</v>
      </c>
      <c r="DE233" s="2" t="s">
        <v>3</v>
      </c>
      <c r="DF233" s="2" t="s">
        <v>3</v>
      </c>
      <c r="DG233" s="2" t="s">
        <v>3</v>
      </c>
      <c r="DH233" s="2" t="s">
        <v>3</v>
      </c>
      <c r="DI233" s="2" t="s">
        <v>3</v>
      </c>
      <c r="DJ233" s="2" t="s">
        <v>3</v>
      </c>
      <c r="DK233" s="2" t="s">
        <v>3</v>
      </c>
      <c r="DL233" s="2" t="s">
        <v>3</v>
      </c>
      <c r="DM233" s="2" t="s">
        <v>3</v>
      </c>
      <c r="DN233" s="2">
        <v>0</v>
      </c>
      <c r="DO233" s="2">
        <v>0</v>
      </c>
      <c r="DP233" s="2">
        <v>1</v>
      </c>
      <c r="DQ233" s="2">
        <v>1</v>
      </c>
      <c r="DR233" s="2"/>
      <c r="DS233" s="2"/>
      <c r="DT233" s="2"/>
      <c r="DU233" s="2">
        <v>1003</v>
      </c>
      <c r="DV233" s="2" t="s">
        <v>34</v>
      </c>
      <c r="DW233" s="2" t="s">
        <v>34</v>
      </c>
      <c r="DX233" s="2">
        <v>1</v>
      </c>
      <c r="DY233" s="2"/>
      <c r="DZ233" s="2" t="s">
        <v>3</v>
      </c>
      <c r="EA233" s="2" t="s">
        <v>3</v>
      </c>
      <c r="EB233" s="2" t="s">
        <v>3</v>
      </c>
      <c r="EC233" s="2" t="s">
        <v>3</v>
      </c>
      <c r="ED233" s="2"/>
      <c r="EE233" s="2">
        <v>58807905</v>
      </c>
      <c r="EF233" s="2">
        <v>30</v>
      </c>
      <c r="EG233" s="2" t="s">
        <v>27</v>
      </c>
      <c r="EH233" s="2">
        <v>0</v>
      </c>
      <c r="EI233" s="2" t="s">
        <v>3</v>
      </c>
      <c r="EJ233" s="2">
        <v>1</v>
      </c>
      <c r="EK233" s="2">
        <v>29</v>
      </c>
      <c r="EL233" s="2" t="s">
        <v>304</v>
      </c>
      <c r="EM233" s="2" t="s">
        <v>305</v>
      </c>
      <c r="EN233" s="2"/>
      <c r="EO233" s="2" t="s">
        <v>3</v>
      </c>
      <c r="EP233" s="2"/>
      <c r="EQ233" s="2">
        <v>0</v>
      </c>
      <c r="ER233" s="2">
        <v>15.71</v>
      </c>
      <c r="ES233" s="2">
        <v>15.71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>
        <v>0</v>
      </c>
      <c r="FR233" s="2">
        <v>0</v>
      </c>
      <c r="FS233" s="2">
        <v>0</v>
      </c>
      <c r="FT233" s="2"/>
      <c r="FU233" s="2"/>
      <c r="FV233" s="2"/>
      <c r="FW233" s="2"/>
      <c r="FX233" s="2">
        <v>87</v>
      </c>
      <c r="FY233" s="2">
        <v>47</v>
      </c>
      <c r="FZ233" s="2"/>
      <c r="GA233" s="2" t="s">
        <v>3</v>
      </c>
      <c r="GB233" s="2"/>
      <c r="GC233" s="2"/>
      <c r="GD233" s="2">
        <v>1</v>
      </c>
      <c r="GE233" s="2"/>
      <c r="GF233" s="2">
        <v>1314888044</v>
      </c>
      <c r="GG233" s="2">
        <v>2</v>
      </c>
      <c r="GH233" s="2">
        <v>1</v>
      </c>
      <c r="GI233" s="2">
        <v>-2</v>
      </c>
      <c r="GJ233" s="2">
        <v>0</v>
      </c>
      <c r="GK233" s="2">
        <v>0</v>
      </c>
      <c r="GL233" s="2">
        <f t="shared" si="320"/>
        <v>0</v>
      </c>
      <c r="GM233" s="2">
        <f t="shared" si="321"/>
        <v>588.30999999999995</v>
      </c>
      <c r="GN233" s="2">
        <f t="shared" si="322"/>
        <v>588.30999999999995</v>
      </c>
      <c r="GO233" s="2">
        <f t="shared" si="323"/>
        <v>0</v>
      </c>
      <c r="GP233" s="2">
        <f t="shared" si="324"/>
        <v>0</v>
      </c>
      <c r="GQ233" s="2"/>
      <c r="GR233" s="2">
        <v>0</v>
      </c>
      <c r="GS233" s="2">
        <v>3</v>
      </c>
      <c r="GT233" s="2">
        <v>0</v>
      </c>
      <c r="GU233" s="2" t="s">
        <v>3</v>
      </c>
      <c r="GV233" s="2">
        <f t="shared" si="325"/>
        <v>0</v>
      </c>
      <c r="GW233" s="2">
        <v>1</v>
      </c>
      <c r="GX233" s="2">
        <f t="shared" si="326"/>
        <v>0</v>
      </c>
      <c r="GY233" s="2"/>
      <c r="GZ233" s="2"/>
      <c r="HA233" s="2">
        <v>0</v>
      </c>
      <c r="HB233" s="2">
        <v>0</v>
      </c>
      <c r="HC233" s="2">
        <f t="shared" si="327"/>
        <v>0</v>
      </c>
      <c r="HD233" s="2"/>
      <c r="HE233" s="2" t="s">
        <v>3</v>
      </c>
      <c r="HF233" s="2" t="s">
        <v>3</v>
      </c>
      <c r="HG233" s="2"/>
      <c r="HH233" s="2"/>
      <c r="HI233" s="2"/>
      <c r="HJ233" s="2"/>
      <c r="HK233" s="2"/>
      <c r="HL233" s="2"/>
      <c r="HM233" s="2" t="s">
        <v>3</v>
      </c>
      <c r="HN233" s="2" t="s">
        <v>3</v>
      </c>
      <c r="HO233" s="2" t="s">
        <v>3</v>
      </c>
      <c r="HP233" s="2" t="s">
        <v>3</v>
      </c>
      <c r="HQ233" s="2" t="s">
        <v>3</v>
      </c>
      <c r="HR233" s="2"/>
      <c r="HS233" s="2">
        <v>0</v>
      </c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>
        <v>0</v>
      </c>
      <c r="IL233" s="2"/>
      <c r="IM233" s="2"/>
      <c r="IN233" s="2"/>
      <c r="IO233" s="2"/>
      <c r="IP233" s="2"/>
      <c r="IQ233" s="2"/>
      <c r="IR233" s="2"/>
      <c r="IS233" s="2"/>
      <c r="IT233" s="2"/>
      <c r="IU233" s="2"/>
    </row>
    <row r="234" spans="1:255" x14ac:dyDescent="0.2">
      <c r="A234">
        <v>18</v>
      </c>
      <c r="B234">
        <v>1</v>
      </c>
      <c r="C234">
        <v>622</v>
      </c>
      <c r="E234" t="s">
        <v>319</v>
      </c>
      <c r="F234" t="s">
        <v>320</v>
      </c>
      <c r="G234" t="s">
        <v>1051</v>
      </c>
      <c r="H234" t="s">
        <v>34</v>
      </c>
      <c r="I234">
        <f>I222*J234</f>
        <v>36.75</v>
      </c>
      <c r="J234">
        <v>0.72058823529411764</v>
      </c>
      <c r="K234">
        <v>0.72058823999999999</v>
      </c>
      <c r="O234">
        <f t="shared" si="297"/>
        <v>3918.14</v>
      </c>
      <c r="P234">
        <f t="shared" si="298"/>
        <v>3918.14</v>
      </c>
      <c r="Q234">
        <f t="shared" si="333"/>
        <v>0</v>
      </c>
      <c r="R234">
        <f t="shared" si="299"/>
        <v>0</v>
      </c>
      <c r="S234">
        <f t="shared" si="300"/>
        <v>0</v>
      </c>
      <c r="T234">
        <f t="shared" si="301"/>
        <v>0</v>
      </c>
      <c r="U234">
        <f t="shared" si="302"/>
        <v>0</v>
      </c>
      <c r="V234">
        <f t="shared" si="303"/>
        <v>0</v>
      </c>
      <c r="W234">
        <f t="shared" si="304"/>
        <v>0</v>
      </c>
      <c r="X234">
        <f t="shared" si="305"/>
        <v>0</v>
      </c>
      <c r="Y234">
        <f t="shared" si="306"/>
        <v>0</v>
      </c>
      <c r="AA234">
        <v>59204059</v>
      </c>
      <c r="AB234">
        <f t="shared" si="307"/>
        <v>15.71</v>
      </c>
      <c r="AC234">
        <f t="shared" si="294"/>
        <v>15.71</v>
      </c>
      <c r="AD234">
        <f t="shared" si="334"/>
        <v>0</v>
      </c>
      <c r="AE234">
        <f t="shared" si="335"/>
        <v>0</v>
      </c>
      <c r="AF234">
        <f t="shared" si="336"/>
        <v>0</v>
      </c>
      <c r="AG234">
        <f t="shared" si="308"/>
        <v>0</v>
      </c>
      <c r="AH234">
        <f t="shared" si="337"/>
        <v>0</v>
      </c>
      <c r="AI234">
        <f t="shared" si="338"/>
        <v>0</v>
      </c>
      <c r="AJ234">
        <f t="shared" si="309"/>
        <v>0</v>
      </c>
      <c r="AK234">
        <v>15.71</v>
      </c>
      <c r="AL234">
        <v>15.71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87</v>
      </c>
      <c r="AU234">
        <v>47</v>
      </c>
      <c r="AV234">
        <v>1</v>
      </c>
      <c r="AW234">
        <v>1.0189999999999999</v>
      </c>
      <c r="AZ234">
        <v>1</v>
      </c>
      <c r="BA234">
        <v>1</v>
      </c>
      <c r="BB234">
        <v>1</v>
      </c>
      <c r="BC234">
        <v>6.66</v>
      </c>
      <c r="BD234" t="s">
        <v>3</v>
      </c>
      <c r="BE234" t="s">
        <v>3</v>
      </c>
      <c r="BF234" t="s">
        <v>3</v>
      </c>
      <c r="BG234" t="s">
        <v>3</v>
      </c>
      <c r="BH234">
        <v>3</v>
      </c>
      <c r="BI234">
        <v>1</v>
      </c>
      <c r="BJ234" t="s">
        <v>321</v>
      </c>
      <c r="BM234">
        <v>29</v>
      </c>
      <c r="BN234">
        <v>0</v>
      </c>
      <c r="BO234" t="s">
        <v>320</v>
      </c>
      <c r="BP234">
        <v>1</v>
      </c>
      <c r="BQ234">
        <v>30</v>
      </c>
      <c r="BR234">
        <v>0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 t="s">
        <v>3</v>
      </c>
      <c r="BZ234">
        <v>87</v>
      </c>
      <c r="CA234">
        <v>47</v>
      </c>
      <c r="CB234" t="s">
        <v>3</v>
      </c>
      <c r="CE234">
        <v>30</v>
      </c>
      <c r="CF234">
        <v>0</v>
      </c>
      <c r="CG234">
        <v>0</v>
      </c>
      <c r="CM234">
        <v>0</v>
      </c>
      <c r="CN234" t="s">
        <v>3</v>
      </c>
      <c r="CO234">
        <v>0</v>
      </c>
      <c r="CP234">
        <f t="shared" si="310"/>
        <v>3918.14</v>
      </c>
      <c r="CQ234">
        <f t="shared" si="311"/>
        <v>106.63</v>
      </c>
      <c r="CR234">
        <f t="shared" si="339"/>
        <v>0</v>
      </c>
      <c r="CS234">
        <f t="shared" si="312"/>
        <v>0</v>
      </c>
      <c r="CT234">
        <f t="shared" si="313"/>
        <v>0</v>
      </c>
      <c r="CU234">
        <f t="shared" si="314"/>
        <v>0</v>
      </c>
      <c r="CV234">
        <f t="shared" si="315"/>
        <v>0</v>
      </c>
      <c r="CW234">
        <f t="shared" si="316"/>
        <v>0</v>
      </c>
      <c r="CX234">
        <f t="shared" si="317"/>
        <v>0</v>
      </c>
      <c r="CY234">
        <f t="shared" si="318"/>
        <v>0</v>
      </c>
      <c r="CZ234">
        <f t="shared" si="319"/>
        <v>0</v>
      </c>
      <c r="DC234" t="s">
        <v>3</v>
      </c>
      <c r="DD234" t="s">
        <v>3</v>
      </c>
      <c r="DE234" t="s">
        <v>3</v>
      </c>
      <c r="DF234" t="s">
        <v>3</v>
      </c>
      <c r="DG234" t="s">
        <v>3</v>
      </c>
      <c r="DH234" t="s">
        <v>3</v>
      </c>
      <c r="DI234" t="s">
        <v>3</v>
      </c>
      <c r="DJ234" t="s">
        <v>3</v>
      </c>
      <c r="DK234" t="s">
        <v>3</v>
      </c>
      <c r="DL234" t="s">
        <v>3</v>
      </c>
      <c r="DM234" t="s">
        <v>3</v>
      </c>
      <c r="DN234">
        <v>0</v>
      </c>
      <c r="DO234">
        <v>0</v>
      </c>
      <c r="DP234">
        <v>1</v>
      </c>
      <c r="DQ234">
        <v>1</v>
      </c>
      <c r="DU234">
        <v>1003</v>
      </c>
      <c r="DV234" t="s">
        <v>34</v>
      </c>
      <c r="DW234" t="s">
        <v>34</v>
      </c>
      <c r="DX234">
        <v>1</v>
      </c>
      <c r="DZ234" t="s">
        <v>3</v>
      </c>
      <c r="EA234" t="s">
        <v>3</v>
      </c>
      <c r="EB234" t="s">
        <v>3</v>
      </c>
      <c r="EC234" t="s">
        <v>3</v>
      </c>
      <c r="EE234">
        <v>58807905</v>
      </c>
      <c r="EF234">
        <v>30</v>
      </c>
      <c r="EG234" t="s">
        <v>27</v>
      </c>
      <c r="EH234">
        <v>0</v>
      </c>
      <c r="EI234" t="s">
        <v>3</v>
      </c>
      <c r="EJ234">
        <v>1</v>
      </c>
      <c r="EK234">
        <v>29</v>
      </c>
      <c r="EL234" t="s">
        <v>304</v>
      </c>
      <c r="EM234" t="s">
        <v>305</v>
      </c>
      <c r="EO234" t="s">
        <v>3</v>
      </c>
      <c r="EQ234">
        <v>0</v>
      </c>
      <c r="ER234">
        <v>15.71</v>
      </c>
      <c r="ES234">
        <v>15.71</v>
      </c>
      <c r="ET234">
        <v>0</v>
      </c>
      <c r="EU234">
        <v>0</v>
      </c>
      <c r="EV234">
        <v>0</v>
      </c>
      <c r="EW234">
        <v>0</v>
      </c>
      <c r="EX234">
        <v>0</v>
      </c>
      <c r="FQ234">
        <v>0</v>
      </c>
      <c r="FR234">
        <v>0</v>
      </c>
      <c r="FS234">
        <v>0</v>
      </c>
      <c r="FX234">
        <v>87</v>
      </c>
      <c r="FY234">
        <v>47</v>
      </c>
      <c r="GA234" t="s">
        <v>3</v>
      </c>
      <c r="GD234">
        <v>1</v>
      </c>
      <c r="GF234">
        <v>1314888044</v>
      </c>
      <c r="GG234">
        <v>2</v>
      </c>
      <c r="GH234">
        <v>1</v>
      </c>
      <c r="GI234">
        <v>2</v>
      </c>
      <c r="GJ234">
        <v>0</v>
      </c>
      <c r="GK234">
        <v>0</v>
      </c>
      <c r="GL234">
        <f t="shared" si="320"/>
        <v>0</v>
      </c>
      <c r="GM234">
        <f t="shared" si="321"/>
        <v>3918.14</v>
      </c>
      <c r="GN234">
        <f t="shared" si="322"/>
        <v>3918.14</v>
      </c>
      <c r="GO234">
        <f t="shared" si="323"/>
        <v>0</v>
      </c>
      <c r="GP234">
        <f t="shared" si="324"/>
        <v>0</v>
      </c>
      <c r="GR234">
        <v>0</v>
      </c>
      <c r="GS234">
        <v>3</v>
      </c>
      <c r="GT234">
        <v>0</v>
      </c>
      <c r="GU234" t="s">
        <v>3</v>
      </c>
      <c r="GV234">
        <f t="shared" si="325"/>
        <v>0</v>
      </c>
      <c r="GW234">
        <v>1</v>
      </c>
      <c r="GX234">
        <f t="shared" si="326"/>
        <v>0</v>
      </c>
      <c r="HA234">
        <v>0</v>
      </c>
      <c r="HB234">
        <v>0</v>
      </c>
      <c r="HC234">
        <f t="shared" si="327"/>
        <v>0</v>
      </c>
      <c r="HE234" t="s">
        <v>3</v>
      </c>
      <c r="HF234" t="s">
        <v>3</v>
      </c>
      <c r="HM234" t="s">
        <v>3</v>
      </c>
      <c r="HN234" t="s">
        <v>3</v>
      </c>
      <c r="HO234" t="s">
        <v>3</v>
      </c>
      <c r="HP234" t="s">
        <v>3</v>
      </c>
      <c r="HQ234" t="s">
        <v>3</v>
      </c>
      <c r="HS234">
        <v>0</v>
      </c>
      <c r="IK234">
        <v>0</v>
      </c>
    </row>
    <row r="235" spans="1:255" x14ac:dyDescent="0.2">
      <c r="A235" s="2">
        <v>18</v>
      </c>
      <c r="B235" s="2">
        <v>1</v>
      </c>
      <c r="C235" s="2">
        <v>612</v>
      </c>
      <c r="D235" s="2"/>
      <c r="E235" s="2" t="s">
        <v>322</v>
      </c>
      <c r="F235" s="2" t="s">
        <v>323</v>
      </c>
      <c r="G235" s="2" t="s">
        <v>1055</v>
      </c>
      <c r="H235" s="2" t="s">
        <v>34</v>
      </c>
      <c r="I235" s="2">
        <f>I221*J235</f>
        <v>52.499999999999993</v>
      </c>
      <c r="J235" s="2">
        <v>1.0294117647058822</v>
      </c>
      <c r="K235" s="2">
        <v>1.0294117599999999</v>
      </c>
      <c r="L235" s="2"/>
      <c r="M235" s="2"/>
      <c r="N235" s="2"/>
      <c r="O235" s="2">
        <f t="shared" si="297"/>
        <v>1227.77</v>
      </c>
      <c r="P235" s="2">
        <f t="shared" si="298"/>
        <v>1227.77</v>
      </c>
      <c r="Q235" s="2">
        <f t="shared" si="333"/>
        <v>0</v>
      </c>
      <c r="R235" s="2">
        <f t="shared" si="299"/>
        <v>0</v>
      </c>
      <c r="S235" s="2">
        <f t="shared" si="300"/>
        <v>0</v>
      </c>
      <c r="T235" s="2">
        <f t="shared" si="301"/>
        <v>0</v>
      </c>
      <c r="U235" s="2">
        <f t="shared" si="302"/>
        <v>0</v>
      </c>
      <c r="V235" s="2">
        <f t="shared" si="303"/>
        <v>0</v>
      </c>
      <c r="W235" s="2">
        <f t="shared" si="304"/>
        <v>0</v>
      </c>
      <c r="X235" s="2">
        <f t="shared" si="305"/>
        <v>0</v>
      </c>
      <c r="Y235" s="2">
        <f t="shared" si="306"/>
        <v>0</v>
      </c>
      <c r="Z235" s="2"/>
      <c r="AA235" s="2">
        <v>59204062</v>
      </c>
      <c r="AB235" s="2">
        <f t="shared" si="307"/>
        <v>22.95</v>
      </c>
      <c r="AC235" s="2">
        <f t="shared" si="294"/>
        <v>22.95</v>
      </c>
      <c r="AD235" s="2">
        <f t="shared" si="334"/>
        <v>0</v>
      </c>
      <c r="AE235" s="2">
        <f t="shared" si="335"/>
        <v>0</v>
      </c>
      <c r="AF235" s="2">
        <f t="shared" si="336"/>
        <v>0</v>
      </c>
      <c r="AG235" s="2">
        <f t="shared" si="308"/>
        <v>0</v>
      </c>
      <c r="AH235" s="2">
        <f t="shared" si="337"/>
        <v>0</v>
      </c>
      <c r="AI235" s="2">
        <f t="shared" si="338"/>
        <v>0</v>
      </c>
      <c r="AJ235" s="2">
        <f t="shared" si="309"/>
        <v>0</v>
      </c>
      <c r="AK235" s="2">
        <v>22.95</v>
      </c>
      <c r="AL235" s="2">
        <v>22.95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87</v>
      </c>
      <c r="AU235" s="2">
        <v>47</v>
      </c>
      <c r="AV235" s="2">
        <v>1</v>
      </c>
      <c r="AW235" s="2">
        <v>1.0189999999999999</v>
      </c>
      <c r="AX235" s="2"/>
      <c r="AY235" s="2"/>
      <c r="AZ235" s="2">
        <v>1</v>
      </c>
      <c r="BA235" s="2">
        <v>1</v>
      </c>
      <c r="BB235" s="2">
        <v>1</v>
      </c>
      <c r="BC235" s="2">
        <v>1</v>
      </c>
      <c r="BD235" s="2" t="s">
        <v>3</v>
      </c>
      <c r="BE235" s="2" t="s">
        <v>3</v>
      </c>
      <c r="BF235" s="2" t="s">
        <v>3</v>
      </c>
      <c r="BG235" s="2" t="s">
        <v>3</v>
      </c>
      <c r="BH235" s="2">
        <v>3</v>
      </c>
      <c r="BI235" s="2">
        <v>1</v>
      </c>
      <c r="BJ235" s="2" t="s">
        <v>324</v>
      </c>
      <c r="BK235" s="2"/>
      <c r="BL235" s="2"/>
      <c r="BM235" s="2">
        <v>29</v>
      </c>
      <c r="BN235" s="2">
        <v>0</v>
      </c>
      <c r="BO235" s="2" t="s">
        <v>3</v>
      </c>
      <c r="BP235" s="2">
        <v>0</v>
      </c>
      <c r="BQ235" s="2">
        <v>30</v>
      </c>
      <c r="BR235" s="2">
        <v>0</v>
      </c>
      <c r="BS235" s="2">
        <v>1</v>
      </c>
      <c r="BT235" s="2">
        <v>1</v>
      </c>
      <c r="BU235" s="2">
        <v>1</v>
      </c>
      <c r="BV235" s="2">
        <v>1</v>
      </c>
      <c r="BW235" s="2">
        <v>1</v>
      </c>
      <c r="BX235" s="2">
        <v>1</v>
      </c>
      <c r="BY235" s="2" t="s">
        <v>3</v>
      </c>
      <c r="BZ235" s="2">
        <v>87</v>
      </c>
      <c r="CA235" s="2">
        <v>47</v>
      </c>
      <c r="CB235" s="2" t="s">
        <v>3</v>
      </c>
      <c r="CC235" s="2"/>
      <c r="CD235" s="2"/>
      <c r="CE235" s="2">
        <v>30</v>
      </c>
      <c r="CF235" s="2">
        <v>0</v>
      </c>
      <c r="CG235" s="2">
        <v>0</v>
      </c>
      <c r="CH235" s="2"/>
      <c r="CI235" s="2"/>
      <c r="CJ235" s="2"/>
      <c r="CK235" s="2"/>
      <c r="CL235" s="2"/>
      <c r="CM235" s="2">
        <v>0</v>
      </c>
      <c r="CN235" s="2" t="s">
        <v>3</v>
      </c>
      <c r="CO235" s="2">
        <v>0</v>
      </c>
      <c r="CP235" s="2">
        <f t="shared" si="310"/>
        <v>1227.77</v>
      </c>
      <c r="CQ235" s="2">
        <f t="shared" si="311"/>
        <v>23.39</v>
      </c>
      <c r="CR235" s="2">
        <f t="shared" si="339"/>
        <v>0</v>
      </c>
      <c r="CS235" s="2">
        <f t="shared" si="312"/>
        <v>0</v>
      </c>
      <c r="CT235" s="2">
        <f t="shared" si="313"/>
        <v>0</v>
      </c>
      <c r="CU235" s="2">
        <f t="shared" si="314"/>
        <v>0</v>
      </c>
      <c r="CV235" s="2">
        <f t="shared" si="315"/>
        <v>0</v>
      </c>
      <c r="CW235" s="2">
        <f t="shared" si="316"/>
        <v>0</v>
      </c>
      <c r="CX235" s="2">
        <f t="shared" si="317"/>
        <v>0</v>
      </c>
      <c r="CY235" s="2">
        <f t="shared" si="318"/>
        <v>0</v>
      </c>
      <c r="CZ235" s="2">
        <f t="shared" si="319"/>
        <v>0</v>
      </c>
      <c r="DA235" s="2"/>
      <c r="DB235" s="2"/>
      <c r="DC235" s="2" t="s">
        <v>3</v>
      </c>
      <c r="DD235" s="2" t="s">
        <v>3</v>
      </c>
      <c r="DE235" s="2" t="s">
        <v>3</v>
      </c>
      <c r="DF235" s="2" t="s">
        <v>3</v>
      </c>
      <c r="DG235" s="2" t="s">
        <v>3</v>
      </c>
      <c r="DH235" s="2" t="s">
        <v>3</v>
      </c>
      <c r="DI235" s="2" t="s">
        <v>3</v>
      </c>
      <c r="DJ235" s="2" t="s">
        <v>3</v>
      </c>
      <c r="DK235" s="2" t="s">
        <v>3</v>
      </c>
      <c r="DL235" s="2" t="s">
        <v>3</v>
      </c>
      <c r="DM235" s="2" t="s">
        <v>3</v>
      </c>
      <c r="DN235" s="2">
        <v>0</v>
      </c>
      <c r="DO235" s="2">
        <v>0</v>
      </c>
      <c r="DP235" s="2">
        <v>1</v>
      </c>
      <c r="DQ235" s="2">
        <v>1</v>
      </c>
      <c r="DR235" s="2"/>
      <c r="DS235" s="2"/>
      <c r="DT235" s="2"/>
      <c r="DU235" s="2">
        <v>1003</v>
      </c>
      <c r="DV235" s="2" t="s">
        <v>34</v>
      </c>
      <c r="DW235" s="2" t="s">
        <v>34</v>
      </c>
      <c r="DX235" s="2">
        <v>1</v>
      </c>
      <c r="DY235" s="2"/>
      <c r="DZ235" s="2" t="s">
        <v>3</v>
      </c>
      <c r="EA235" s="2" t="s">
        <v>3</v>
      </c>
      <c r="EB235" s="2" t="s">
        <v>3</v>
      </c>
      <c r="EC235" s="2" t="s">
        <v>3</v>
      </c>
      <c r="ED235" s="2"/>
      <c r="EE235" s="2">
        <v>58807905</v>
      </c>
      <c r="EF235" s="2">
        <v>30</v>
      </c>
      <c r="EG235" s="2" t="s">
        <v>27</v>
      </c>
      <c r="EH235" s="2">
        <v>0</v>
      </c>
      <c r="EI235" s="2" t="s">
        <v>3</v>
      </c>
      <c r="EJ235" s="2">
        <v>1</v>
      </c>
      <c r="EK235" s="2">
        <v>29</v>
      </c>
      <c r="EL235" s="2" t="s">
        <v>304</v>
      </c>
      <c r="EM235" s="2" t="s">
        <v>305</v>
      </c>
      <c r="EN235" s="2"/>
      <c r="EO235" s="2" t="s">
        <v>3</v>
      </c>
      <c r="EP235" s="2"/>
      <c r="EQ235" s="2">
        <v>0</v>
      </c>
      <c r="ER235" s="2">
        <v>22.95</v>
      </c>
      <c r="ES235" s="2">
        <v>22.95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>
        <v>0</v>
      </c>
      <c r="FR235" s="2">
        <v>0</v>
      </c>
      <c r="FS235" s="2">
        <v>0</v>
      </c>
      <c r="FT235" s="2"/>
      <c r="FU235" s="2"/>
      <c r="FV235" s="2"/>
      <c r="FW235" s="2"/>
      <c r="FX235" s="2">
        <v>87</v>
      </c>
      <c r="FY235" s="2">
        <v>47</v>
      </c>
      <c r="FZ235" s="2"/>
      <c r="GA235" s="2" t="s">
        <v>3</v>
      </c>
      <c r="GB235" s="2"/>
      <c r="GC235" s="2"/>
      <c r="GD235" s="2">
        <v>1</v>
      </c>
      <c r="GE235" s="2"/>
      <c r="GF235" s="2">
        <v>553456992</v>
      </c>
      <c r="GG235" s="2">
        <v>2</v>
      </c>
      <c r="GH235" s="2">
        <v>1</v>
      </c>
      <c r="GI235" s="2">
        <v>-2</v>
      </c>
      <c r="GJ235" s="2">
        <v>0</v>
      </c>
      <c r="GK235" s="2">
        <v>0</v>
      </c>
      <c r="GL235" s="2">
        <f t="shared" si="320"/>
        <v>0</v>
      </c>
      <c r="GM235" s="2">
        <f t="shared" si="321"/>
        <v>1227.77</v>
      </c>
      <c r="GN235" s="2">
        <f t="shared" si="322"/>
        <v>1227.77</v>
      </c>
      <c r="GO235" s="2">
        <f t="shared" si="323"/>
        <v>0</v>
      </c>
      <c r="GP235" s="2">
        <f t="shared" si="324"/>
        <v>0</v>
      </c>
      <c r="GQ235" s="2"/>
      <c r="GR235" s="2">
        <v>0</v>
      </c>
      <c r="GS235" s="2">
        <v>3</v>
      </c>
      <c r="GT235" s="2">
        <v>0</v>
      </c>
      <c r="GU235" s="2" t="s">
        <v>3</v>
      </c>
      <c r="GV235" s="2">
        <f t="shared" si="325"/>
        <v>0</v>
      </c>
      <c r="GW235" s="2">
        <v>1</v>
      </c>
      <c r="GX235" s="2">
        <f t="shared" si="326"/>
        <v>0</v>
      </c>
      <c r="GY235" s="2"/>
      <c r="GZ235" s="2"/>
      <c r="HA235" s="2">
        <v>0</v>
      </c>
      <c r="HB235" s="2">
        <v>0</v>
      </c>
      <c r="HC235" s="2">
        <f t="shared" si="327"/>
        <v>0</v>
      </c>
      <c r="HD235" s="2"/>
      <c r="HE235" s="2" t="s">
        <v>3</v>
      </c>
      <c r="HF235" s="2" t="s">
        <v>3</v>
      </c>
      <c r="HG235" s="2"/>
      <c r="HH235" s="2"/>
      <c r="HI235" s="2"/>
      <c r="HJ235" s="2"/>
      <c r="HK235" s="2"/>
      <c r="HL235" s="2"/>
      <c r="HM235" s="2" t="s">
        <v>3</v>
      </c>
      <c r="HN235" s="2" t="s">
        <v>3</v>
      </c>
      <c r="HO235" s="2" t="s">
        <v>3</v>
      </c>
      <c r="HP235" s="2" t="s">
        <v>3</v>
      </c>
      <c r="HQ235" s="2" t="s">
        <v>3</v>
      </c>
      <c r="HR235" s="2"/>
      <c r="HS235" s="2">
        <v>0</v>
      </c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>
        <v>0</v>
      </c>
      <c r="IL235" s="2"/>
      <c r="IM235" s="2"/>
      <c r="IN235" s="2"/>
      <c r="IO235" s="2"/>
      <c r="IP235" s="2"/>
      <c r="IQ235" s="2"/>
      <c r="IR235" s="2"/>
      <c r="IS235" s="2"/>
      <c r="IT235" s="2"/>
      <c r="IU235" s="2"/>
    </row>
    <row r="236" spans="1:255" x14ac:dyDescent="0.2">
      <c r="A236">
        <v>18</v>
      </c>
      <c r="B236">
        <v>1</v>
      </c>
      <c r="C236">
        <v>626</v>
      </c>
      <c r="E236" t="s">
        <v>322</v>
      </c>
      <c r="F236" t="s">
        <v>323</v>
      </c>
      <c r="G236" t="s">
        <v>1055</v>
      </c>
      <c r="H236" t="s">
        <v>34</v>
      </c>
      <c r="I236">
        <f>I222*J236</f>
        <v>52.499999999999993</v>
      </c>
      <c r="J236">
        <v>1.0294117647058822</v>
      </c>
      <c r="K236">
        <v>1.0294117599999999</v>
      </c>
      <c r="O236">
        <f t="shared" si="297"/>
        <v>7550.79</v>
      </c>
      <c r="P236">
        <f t="shared" si="298"/>
        <v>7550.79</v>
      </c>
      <c r="Q236">
        <f t="shared" si="333"/>
        <v>0</v>
      </c>
      <c r="R236">
        <f t="shared" si="299"/>
        <v>0</v>
      </c>
      <c r="S236">
        <f t="shared" si="300"/>
        <v>0</v>
      </c>
      <c r="T236">
        <f t="shared" si="301"/>
        <v>0</v>
      </c>
      <c r="U236">
        <f t="shared" si="302"/>
        <v>0</v>
      </c>
      <c r="V236">
        <f t="shared" si="303"/>
        <v>0</v>
      </c>
      <c r="W236">
        <f t="shared" si="304"/>
        <v>0</v>
      </c>
      <c r="X236">
        <f t="shared" si="305"/>
        <v>0</v>
      </c>
      <c r="Y236">
        <f t="shared" si="306"/>
        <v>0</v>
      </c>
      <c r="AA236">
        <v>59204059</v>
      </c>
      <c r="AB236">
        <f t="shared" si="307"/>
        <v>22.95</v>
      </c>
      <c r="AC236">
        <f t="shared" si="294"/>
        <v>22.95</v>
      </c>
      <c r="AD236">
        <f t="shared" si="334"/>
        <v>0</v>
      </c>
      <c r="AE236">
        <f t="shared" si="335"/>
        <v>0</v>
      </c>
      <c r="AF236">
        <f t="shared" si="336"/>
        <v>0</v>
      </c>
      <c r="AG236">
        <f t="shared" si="308"/>
        <v>0</v>
      </c>
      <c r="AH236">
        <f t="shared" si="337"/>
        <v>0</v>
      </c>
      <c r="AI236">
        <f t="shared" si="338"/>
        <v>0</v>
      </c>
      <c r="AJ236">
        <f t="shared" si="309"/>
        <v>0</v>
      </c>
      <c r="AK236">
        <v>22.95</v>
      </c>
      <c r="AL236">
        <v>22.95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87</v>
      </c>
      <c r="AU236">
        <v>47</v>
      </c>
      <c r="AV236">
        <v>1</v>
      </c>
      <c r="AW236">
        <v>1.0189999999999999</v>
      </c>
      <c r="AZ236">
        <v>1</v>
      </c>
      <c r="BA236">
        <v>1</v>
      </c>
      <c r="BB236">
        <v>1</v>
      </c>
      <c r="BC236">
        <v>6.15</v>
      </c>
      <c r="BD236" t="s">
        <v>3</v>
      </c>
      <c r="BE236" t="s">
        <v>3</v>
      </c>
      <c r="BF236" t="s">
        <v>3</v>
      </c>
      <c r="BG236" t="s">
        <v>3</v>
      </c>
      <c r="BH236">
        <v>3</v>
      </c>
      <c r="BI236">
        <v>1</v>
      </c>
      <c r="BJ236" t="s">
        <v>324</v>
      </c>
      <c r="BM236">
        <v>29</v>
      </c>
      <c r="BN236">
        <v>0</v>
      </c>
      <c r="BO236" t="s">
        <v>323</v>
      </c>
      <c r="BP236">
        <v>1</v>
      </c>
      <c r="BQ236">
        <v>30</v>
      </c>
      <c r="BR236">
        <v>0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 t="s">
        <v>3</v>
      </c>
      <c r="BZ236">
        <v>87</v>
      </c>
      <c r="CA236">
        <v>47</v>
      </c>
      <c r="CB236" t="s">
        <v>3</v>
      </c>
      <c r="CE236">
        <v>30</v>
      </c>
      <c r="CF236">
        <v>0</v>
      </c>
      <c r="CG236">
        <v>0</v>
      </c>
      <c r="CM236">
        <v>0</v>
      </c>
      <c r="CN236" t="s">
        <v>3</v>
      </c>
      <c r="CO236">
        <v>0</v>
      </c>
      <c r="CP236">
        <f t="shared" si="310"/>
        <v>7550.79</v>
      </c>
      <c r="CQ236">
        <f t="shared" si="311"/>
        <v>143.85</v>
      </c>
      <c r="CR236">
        <f t="shared" si="339"/>
        <v>0</v>
      </c>
      <c r="CS236">
        <f t="shared" si="312"/>
        <v>0</v>
      </c>
      <c r="CT236">
        <f t="shared" si="313"/>
        <v>0</v>
      </c>
      <c r="CU236">
        <f t="shared" si="314"/>
        <v>0</v>
      </c>
      <c r="CV236">
        <f t="shared" si="315"/>
        <v>0</v>
      </c>
      <c r="CW236">
        <f t="shared" si="316"/>
        <v>0</v>
      </c>
      <c r="CX236">
        <f t="shared" si="317"/>
        <v>0</v>
      </c>
      <c r="CY236">
        <f t="shared" si="318"/>
        <v>0</v>
      </c>
      <c r="CZ236">
        <f t="shared" si="319"/>
        <v>0</v>
      </c>
      <c r="DC236" t="s">
        <v>3</v>
      </c>
      <c r="DD236" t="s">
        <v>3</v>
      </c>
      <c r="DE236" t="s">
        <v>3</v>
      </c>
      <c r="DF236" t="s">
        <v>3</v>
      </c>
      <c r="DG236" t="s">
        <v>3</v>
      </c>
      <c r="DH236" t="s">
        <v>3</v>
      </c>
      <c r="DI236" t="s">
        <v>3</v>
      </c>
      <c r="DJ236" t="s">
        <v>3</v>
      </c>
      <c r="DK236" t="s">
        <v>3</v>
      </c>
      <c r="DL236" t="s">
        <v>3</v>
      </c>
      <c r="DM236" t="s">
        <v>3</v>
      </c>
      <c r="DN236">
        <v>0</v>
      </c>
      <c r="DO236">
        <v>0</v>
      </c>
      <c r="DP236">
        <v>1</v>
      </c>
      <c r="DQ236">
        <v>1</v>
      </c>
      <c r="DU236">
        <v>1003</v>
      </c>
      <c r="DV236" t="s">
        <v>34</v>
      </c>
      <c r="DW236" t="s">
        <v>34</v>
      </c>
      <c r="DX236">
        <v>1</v>
      </c>
      <c r="DZ236" t="s">
        <v>3</v>
      </c>
      <c r="EA236" t="s">
        <v>3</v>
      </c>
      <c r="EB236" t="s">
        <v>3</v>
      </c>
      <c r="EC236" t="s">
        <v>3</v>
      </c>
      <c r="EE236">
        <v>58807905</v>
      </c>
      <c r="EF236">
        <v>30</v>
      </c>
      <c r="EG236" t="s">
        <v>27</v>
      </c>
      <c r="EH236">
        <v>0</v>
      </c>
      <c r="EI236" t="s">
        <v>3</v>
      </c>
      <c r="EJ236">
        <v>1</v>
      </c>
      <c r="EK236">
        <v>29</v>
      </c>
      <c r="EL236" t="s">
        <v>304</v>
      </c>
      <c r="EM236" t="s">
        <v>305</v>
      </c>
      <c r="EO236" t="s">
        <v>3</v>
      </c>
      <c r="EQ236">
        <v>0</v>
      </c>
      <c r="ER236">
        <v>22.95</v>
      </c>
      <c r="ES236">
        <v>22.95</v>
      </c>
      <c r="ET236">
        <v>0</v>
      </c>
      <c r="EU236">
        <v>0</v>
      </c>
      <c r="EV236">
        <v>0</v>
      </c>
      <c r="EW236">
        <v>0</v>
      </c>
      <c r="EX236">
        <v>0</v>
      </c>
      <c r="FQ236">
        <v>0</v>
      </c>
      <c r="FR236">
        <v>0</v>
      </c>
      <c r="FS236">
        <v>0</v>
      </c>
      <c r="FX236">
        <v>87</v>
      </c>
      <c r="FY236">
        <v>47</v>
      </c>
      <c r="GA236" t="s">
        <v>3</v>
      </c>
      <c r="GD236">
        <v>1</v>
      </c>
      <c r="GF236">
        <v>553456992</v>
      </c>
      <c r="GG236">
        <v>2</v>
      </c>
      <c r="GH236">
        <v>1</v>
      </c>
      <c r="GI236">
        <v>2</v>
      </c>
      <c r="GJ236">
        <v>0</v>
      </c>
      <c r="GK236">
        <v>0</v>
      </c>
      <c r="GL236">
        <f t="shared" si="320"/>
        <v>0</v>
      </c>
      <c r="GM236">
        <f t="shared" si="321"/>
        <v>7550.79</v>
      </c>
      <c r="GN236">
        <f t="shared" si="322"/>
        <v>7550.79</v>
      </c>
      <c r="GO236">
        <f t="shared" si="323"/>
        <v>0</v>
      </c>
      <c r="GP236">
        <f t="shared" si="324"/>
        <v>0</v>
      </c>
      <c r="GR236">
        <v>0</v>
      </c>
      <c r="GS236">
        <v>3</v>
      </c>
      <c r="GT236">
        <v>0</v>
      </c>
      <c r="GU236" t="s">
        <v>3</v>
      </c>
      <c r="GV236">
        <f t="shared" si="325"/>
        <v>0</v>
      </c>
      <c r="GW236">
        <v>1</v>
      </c>
      <c r="GX236">
        <f t="shared" si="326"/>
        <v>0</v>
      </c>
      <c r="HA236">
        <v>0</v>
      </c>
      <c r="HB236">
        <v>0</v>
      </c>
      <c r="HC236">
        <f t="shared" si="327"/>
        <v>0</v>
      </c>
      <c r="HE236" t="s">
        <v>3</v>
      </c>
      <c r="HF236" t="s">
        <v>3</v>
      </c>
      <c r="HM236" t="s">
        <v>3</v>
      </c>
      <c r="HN236" t="s">
        <v>3</v>
      </c>
      <c r="HO236" t="s">
        <v>3</v>
      </c>
      <c r="HP236" t="s">
        <v>3</v>
      </c>
      <c r="HQ236" t="s">
        <v>3</v>
      </c>
      <c r="HS236">
        <v>0</v>
      </c>
      <c r="IK236">
        <v>0</v>
      </c>
    </row>
    <row r="237" spans="1:255" x14ac:dyDescent="0.2">
      <c r="A237" s="2">
        <v>18</v>
      </c>
      <c r="B237" s="2">
        <v>1</v>
      </c>
      <c r="C237" s="2">
        <v>609</v>
      </c>
      <c r="D237" s="2"/>
      <c r="E237" s="2" t="s">
        <v>325</v>
      </c>
      <c r="F237" s="2" t="s">
        <v>326</v>
      </c>
      <c r="G237" s="2" t="s">
        <v>1052</v>
      </c>
      <c r="H237" s="2" t="s">
        <v>34</v>
      </c>
      <c r="I237" s="2">
        <f>I221*J237</f>
        <v>42</v>
      </c>
      <c r="J237" s="2">
        <v>0.82352941176470584</v>
      </c>
      <c r="K237" s="2">
        <v>0.82352941000000002</v>
      </c>
      <c r="L237" s="2"/>
      <c r="M237" s="2"/>
      <c r="N237" s="2"/>
      <c r="O237" s="2">
        <f t="shared" si="297"/>
        <v>1025.8699999999999</v>
      </c>
      <c r="P237" s="2">
        <f t="shared" si="298"/>
        <v>1025.8699999999999</v>
      </c>
      <c r="Q237" s="2">
        <f t="shared" si="333"/>
        <v>0</v>
      </c>
      <c r="R237" s="2">
        <f t="shared" si="299"/>
        <v>0</v>
      </c>
      <c r="S237" s="2">
        <f t="shared" si="300"/>
        <v>0</v>
      </c>
      <c r="T237" s="2">
        <f t="shared" si="301"/>
        <v>0</v>
      </c>
      <c r="U237" s="2">
        <f t="shared" si="302"/>
        <v>0</v>
      </c>
      <c r="V237" s="2">
        <f t="shared" si="303"/>
        <v>0</v>
      </c>
      <c r="W237" s="2">
        <f t="shared" si="304"/>
        <v>0</v>
      </c>
      <c r="X237" s="2">
        <f t="shared" si="305"/>
        <v>0</v>
      </c>
      <c r="Y237" s="2">
        <f t="shared" si="306"/>
        <v>0</v>
      </c>
      <c r="Z237" s="2"/>
      <c r="AA237" s="2">
        <v>59204062</v>
      </c>
      <c r="AB237" s="2">
        <f t="shared" si="307"/>
        <v>23.97</v>
      </c>
      <c r="AC237" s="2">
        <f t="shared" si="294"/>
        <v>23.97</v>
      </c>
      <c r="AD237" s="2">
        <f t="shared" si="334"/>
        <v>0</v>
      </c>
      <c r="AE237" s="2">
        <f t="shared" si="335"/>
        <v>0</v>
      </c>
      <c r="AF237" s="2">
        <f t="shared" si="336"/>
        <v>0</v>
      </c>
      <c r="AG237" s="2">
        <f t="shared" si="308"/>
        <v>0</v>
      </c>
      <c r="AH237" s="2">
        <f t="shared" si="337"/>
        <v>0</v>
      </c>
      <c r="AI237" s="2">
        <f t="shared" si="338"/>
        <v>0</v>
      </c>
      <c r="AJ237" s="2">
        <f t="shared" si="309"/>
        <v>0</v>
      </c>
      <c r="AK237" s="2">
        <v>23.97</v>
      </c>
      <c r="AL237" s="2">
        <v>23.97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87</v>
      </c>
      <c r="AU237" s="2">
        <v>47</v>
      </c>
      <c r="AV237" s="2">
        <v>1</v>
      </c>
      <c r="AW237" s="2">
        <v>1.0189999999999999</v>
      </c>
      <c r="AX237" s="2"/>
      <c r="AY237" s="2"/>
      <c r="AZ237" s="2">
        <v>1</v>
      </c>
      <c r="BA237" s="2">
        <v>1</v>
      </c>
      <c r="BB237" s="2">
        <v>1</v>
      </c>
      <c r="BC237" s="2">
        <v>1</v>
      </c>
      <c r="BD237" s="2" t="s">
        <v>3</v>
      </c>
      <c r="BE237" s="2" t="s">
        <v>3</v>
      </c>
      <c r="BF237" s="2" t="s">
        <v>3</v>
      </c>
      <c r="BG237" s="2" t="s">
        <v>3</v>
      </c>
      <c r="BH237" s="2">
        <v>3</v>
      </c>
      <c r="BI237" s="2">
        <v>1</v>
      </c>
      <c r="BJ237" s="2" t="s">
        <v>327</v>
      </c>
      <c r="BK237" s="2"/>
      <c r="BL237" s="2"/>
      <c r="BM237" s="2">
        <v>29</v>
      </c>
      <c r="BN237" s="2">
        <v>0</v>
      </c>
      <c r="BO237" s="2" t="s">
        <v>3</v>
      </c>
      <c r="BP237" s="2">
        <v>0</v>
      </c>
      <c r="BQ237" s="2">
        <v>30</v>
      </c>
      <c r="BR237" s="2">
        <v>0</v>
      </c>
      <c r="BS237" s="2">
        <v>1</v>
      </c>
      <c r="BT237" s="2">
        <v>1</v>
      </c>
      <c r="BU237" s="2">
        <v>1</v>
      </c>
      <c r="BV237" s="2">
        <v>1</v>
      </c>
      <c r="BW237" s="2">
        <v>1</v>
      </c>
      <c r="BX237" s="2">
        <v>1</v>
      </c>
      <c r="BY237" s="2" t="s">
        <v>3</v>
      </c>
      <c r="BZ237" s="2">
        <v>87</v>
      </c>
      <c r="CA237" s="2">
        <v>47</v>
      </c>
      <c r="CB237" s="2" t="s">
        <v>3</v>
      </c>
      <c r="CC237" s="2"/>
      <c r="CD237" s="2"/>
      <c r="CE237" s="2">
        <v>30</v>
      </c>
      <c r="CF237" s="2">
        <v>0</v>
      </c>
      <c r="CG237" s="2">
        <v>0</v>
      </c>
      <c r="CH237" s="2"/>
      <c r="CI237" s="2"/>
      <c r="CJ237" s="2"/>
      <c r="CK237" s="2"/>
      <c r="CL237" s="2"/>
      <c r="CM237" s="2">
        <v>0</v>
      </c>
      <c r="CN237" s="2" t="s">
        <v>3</v>
      </c>
      <c r="CO237" s="2">
        <v>0</v>
      </c>
      <c r="CP237" s="2">
        <f t="shared" si="310"/>
        <v>1025.8699999999999</v>
      </c>
      <c r="CQ237" s="2">
        <f t="shared" si="311"/>
        <v>24.43</v>
      </c>
      <c r="CR237" s="2">
        <f t="shared" si="339"/>
        <v>0</v>
      </c>
      <c r="CS237" s="2">
        <f t="shared" si="312"/>
        <v>0</v>
      </c>
      <c r="CT237" s="2">
        <f t="shared" si="313"/>
        <v>0</v>
      </c>
      <c r="CU237" s="2">
        <f t="shared" si="314"/>
        <v>0</v>
      </c>
      <c r="CV237" s="2">
        <f t="shared" si="315"/>
        <v>0</v>
      </c>
      <c r="CW237" s="2">
        <f t="shared" si="316"/>
        <v>0</v>
      </c>
      <c r="CX237" s="2">
        <f t="shared" si="317"/>
        <v>0</v>
      </c>
      <c r="CY237" s="2">
        <f t="shared" si="318"/>
        <v>0</v>
      </c>
      <c r="CZ237" s="2">
        <f t="shared" si="319"/>
        <v>0</v>
      </c>
      <c r="DA237" s="2"/>
      <c r="DB237" s="2"/>
      <c r="DC237" s="2" t="s">
        <v>3</v>
      </c>
      <c r="DD237" s="2" t="s">
        <v>3</v>
      </c>
      <c r="DE237" s="2" t="s">
        <v>3</v>
      </c>
      <c r="DF237" s="2" t="s">
        <v>3</v>
      </c>
      <c r="DG237" s="2" t="s">
        <v>3</v>
      </c>
      <c r="DH237" s="2" t="s">
        <v>3</v>
      </c>
      <c r="DI237" s="2" t="s">
        <v>3</v>
      </c>
      <c r="DJ237" s="2" t="s">
        <v>3</v>
      </c>
      <c r="DK237" s="2" t="s">
        <v>3</v>
      </c>
      <c r="DL237" s="2" t="s">
        <v>3</v>
      </c>
      <c r="DM237" s="2" t="s">
        <v>3</v>
      </c>
      <c r="DN237" s="2">
        <v>0</v>
      </c>
      <c r="DO237" s="2">
        <v>0</v>
      </c>
      <c r="DP237" s="2">
        <v>1</v>
      </c>
      <c r="DQ237" s="2">
        <v>1</v>
      </c>
      <c r="DR237" s="2"/>
      <c r="DS237" s="2"/>
      <c r="DT237" s="2"/>
      <c r="DU237" s="2">
        <v>1003</v>
      </c>
      <c r="DV237" s="2" t="s">
        <v>34</v>
      </c>
      <c r="DW237" s="2" t="s">
        <v>34</v>
      </c>
      <c r="DX237" s="2">
        <v>1</v>
      </c>
      <c r="DY237" s="2"/>
      <c r="DZ237" s="2" t="s">
        <v>3</v>
      </c>
      <c r="EA237" s="2" t="s">
        <v>3</v>
      </c>
      <c r="EB237" s="2" t="s">
        <v>3</v>
      </c>
      <c r="EC237" s="2" t="s">
        <v>3</v>
      </c>
      <c r="ED237" s="2"/>
      <c r="EE237" s="2">
        <v>58807905</v>
      </c>
      <c r="EF237" s="2">
        <v>30</v>
      </c>
      <c r="EG237" s="2" t="s">
        <v>27</v>
      </c>
      <c r="EH237" s="2">
        <v>0</v>
      </c>
      <c r="EI237" s="2" t="s">
        <v>3</v>
      </c>
      <c r="EJ237" s="2">
        <v>1</v>
      </c>
      <c r="EK237" s="2">
        <v>29</v>
      </c>
      <c r="EL237" s="2" t="s">
        <v>304</v>
      </c>
      <c r="EM237" s="2" t="s">
        <v>305</v>
      </c>
      <c r="EN237" s="2"/>
      <c r="EO237" s="2" t="s">
        <v>3</v>
      </c>
      <c r="EP237" s="2"/>
      <c r="EQ237" s="2">
        <v>0</v>
      </c>
      <c r="ER237" s="2">
        <v>23.97</v>
      </c>
      <c r="ES237" s="2">
        <v>23.97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>
        <v>0</v>
      </c>
      <c r="FR237" s="2">
        <v>0</v>
      </c>
      <c r="FS237" s="2">
        <v>0</v>
      </c>
      <c r="FT237" s="2"/>
      <c r="FU237" s="2"/>
      <c r="FV237" s="2"/>
      <c r="FW237" s="2"/>
      <c r="FX237" s="2">
        <v>87</v>
      </c>
      <c r="FY237" s="2">
        <v>47</v>
      </c>
      <c r="FZ237" s="2"/>
      <c r="GA237" s="2" t="s">
        <v>3</v>
      </c>
      <c r="GB237" s="2"/>
      <c r="GC237" s="2"/>
      <c r="GD237" s="2">
        <v>1</v>
      </c>
      <c r="GE237" s="2"/>
      <c r="GF237" s="2">
        <v>-527752423</v>
      </c>
      <c r="GG237" s="2">
        <v>2</v>
      </c>
      <c r="GH237" s="2">
        <v>1</v>
      </c>
      <c r="GI237" s="2">
        <v>-2</v>
      </c>
      <c r="GJ237" s="2">
        <v>0</v>
      </c>
      <c r="GK237" s="2">
        <v>0</v>
      </c>
      <c r="GL237" s="2">
        <f t="shared" si="320"/>
        <v>0</v>
      </c>
      <c r="GM237" s="2">
        <f t="shared" si="321"/>
        <v>1025.8699999999999</v>
      </c>
      <c r="GN237" s="2">
        <f t="shared" si="322"/>
        <v>1025.8699999999999</v>
      </c>
      <c r="GO237" s="2">
        <f t="shared" si="323"/>
        <v>0</v>
      </c>
      <c r="GP237" s="2">
        <f t="shared" si="324"/>
        <v>0</v>
      </c>
      <c r="GQ237" s="2"/>
      <c r="GR237" s="2">
        <v>0</v>
      </c>
      <c r="GS237" s="2">
        <v>3</v>
      </c>
      <c r="GT237" s="2">
        <v>0</v>
      </c>
      <c r="GU237" s="2" t="s">
        <v>3</v>
      </c>
      <c r="GV237" s="2">
        <f t="shared" si="325"/>
        <v>0</v>
      </c>
      <c r="GW237" s="2">
        <v>1</v>
      </c>
      <c r="GX237" s="2">
        <f t="shared" si="326"/>
        <v>0</v>
      </c>
      <c r="GY237" s="2"/>
      <c r="GZ237" s="2"/>
      <c r="HA237" s="2">
        <v>0</v>
      </c>
      <c r="HB237" s="2">
        <v>0</v>
      </c>
      <c r="HC237" s="2">
        <f t="shared" si="327"/>
        <v>0</v>
      </c>
      <c r="HD237" s="2"/>
      <c r="HE237" s="2" t="s">
        <v>3</v>
      </c>
      <c r="HF237" s="2" t="s">
        <v>3</v>
      </c>
      <c r="HG237" s="2"/>
      <c r="HH237" s="2"/>
      <c r="HI237" s="2"/>
      <c r="HJ237" s="2"/>
      <c r="HK237" s="2"/>
      <c r="HL237" s="2"/>
      <c r="HM237" s="2" t="s">
        <v>3</v>
      </c>
      <c r="HN237" s="2" t="s">
        <v>3</v>
      </c>
      <c r="HO237" s="2" t="s">
        <v>3</v>
      </c>
      <c r="HP237" s="2" t="s">
        <v>3</v>
      </c>
      <c r="HQ237" s="2" t="s">
        <v>3</v>
      </c>
      <c r="HR237" s="2"/>
      <c r="HS237" s="2">
        <v>0</v>
      </c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>
        <v>0</v>
      </c>
      <c r="IL237" s="2"/>
      <c r="IM237" s="2"/>
      <c r="IN237" s="2"/>
      <c r="IO237" s="2"/>
      <c r="IP237" s="2"/>
      <c r="IQ237" s="2"/>
      <c r="IR237" s="2"/>
      <c r="IS237" s="2"/>
      <c r="IT237" s="2"/>
      <c r="IU237" s="2"/>
    </row>
    <row r="238" spans="1:255" x14ac:dyDescent="0.2">
      <c r="A238">
        <v>18</v>
      </c>
      <c r="B238">
        <v>1</v>
      </c>
      <c r="C238">
        <v>623</v>
      </c>
      <c r="E238" t="s">
        <v>325</v>
      </c>
      <c r="F238" t="s">
        <v>326</v>
      </c>
      <c r="G238" t="s">
        <v>1052</v>
      </c>
      <c r="H238" t="s">
        <v>34</v>
      </c>
      <c r="I238">
        <f>I222*J238</f>
        <v>42</v>
      </c>
      <c r="J238">
        <v>0.82352941176470584</v>
      </c>
      <c r="K238">
        <v>0.82352941000000002</v>
      </c>
      <c r="O238">
        <f t="shared" si="297"/>
        <v>9366.19</v>
      </c>
      <c r="P238">
        <f t="shared" si="298"/>
        <v>9366.19</v>
      </c>
      <c r="Q238">
        <f t="shared" si="333"/>
        <v>0</v>
      </c>
      <c r="R238">
        <f t="shared" si="299"/>
        <v>0</v>
      </c>
      <c r="S238">
        <f t="shared" si="300"/>
        <v>0</v>
      </c>
      <c r="T238">
        <f t="shared" si="301"/>
        <v>0</v>
      </c>
      <c r="U238">
        <f t="shared" si="302"/>
        <v>0</v>
      </c>
      <c r="V238">
        <f t="shared" si="303"/>
        <v>0</v>
      </c>
      <c r="W238">
        <f t="shared" si="304"/>
        <v>0</v>
      </c>
      <c r="X238">
        <f t="shared" si="305"/>
        <v>0</v>
      </c>
      <c r="Y238">
        <f t="shared" si="306"/>
        <v>0</v>
      </c>
      <c r="AA238">
        <v>59204059</v>
      </c>
      <c r="AB238">
        <f t="shared" si="307"/>
        <v>23.97</v>
      </c>
      <c r="AC238">
        <f t="shared" si="294"/>
        <v>23.97</v>
      </c>
      <c r="AD238">
        <f t="shared" si="334"/>
        <v>0</v>
      </c>
      <c r="AE238">
        <f t="shared" si="335"/>
        <v>0</v>
      </c>
      <c r="AF238">
        <f t="shared" si="336"/>
        <v>0</v>
      </c>
      <c r="AG238">
        <f t="shared" si="308"/>
        <v>0</v>
      </c>
      <c r="AH238">
        <f t="shared" si="337"/>
        <v>0</v>
      </c>
      <c r="AI238">
        <f t="shared" si="338"/>
        <v>0</v>
      </c>
      <c r="AJ238">
        <f t="shared" si="309"/>
        <v>0</v>
      </c>
      <c r="AK238">
        <v>23.97</v>
      </c>
      <c r="AL238">
        <v>23.97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87</v>
      </c>
      <c r="AU238">
        <v>47</v>
      </c>
      <c r="AV238">
        <v>1</v>
      </c>
      <c r="AW238">
        <v>1.0189999999999999</v>
      </c>
      <c r="AZ238">
        <v>1</v>
      </c>
      <c r="BA238">
        <v>1</v>
      </c>
      <c r="BB238">
        <v>1</v>
      </c>
      <c r="BC238">
        <v>9.1300000000000008</v>
      </c>
      <c r="BD238" t="s">
        <v>3</v>
      </c>
      <c r="BE238" t="s">
        <v>3</v>
      </c>
      <c r="BF238" t="s">
        <v>3</v>
      </c>
      <c r="BG238" t="s">
        <v>3</v>
      </c>
      <c r="BH238">
        <v>3</v>
      </c>
      <c r="BI238">
        <v>1</v>
      </c>
      <c r="BJ238" t="s">
        <v>327</v>
      </c>
      <c r="BM238">
        <v>29</v>
      </c>
      <c r="BN238">
        <v>0</v>
      </c>
      <c r="BO238" t="s">
        <v>326</v>
      </c>
      <c r="BP238">
        <v>1</v>
      </c>
      <c r="BQ238">
        <v>30</v>
      </c>
      <c r="BR238">
        <v>0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 t="s">
        <v>3</v>
      </c>
      <c r="BZ238">
        <v>87</v>
      </c>
      <c r="CA238">
        <v>47</v>
      </c>
      <c r="CB238" t="s">
        <v>3</v>
      </c>
      <c r="CE238">
        <v>30</v>
      </c>
      <c r="CF238">
        <v>0</v>
      </c>
      <c r="CG238">
        <v>0</v>
      </c>
      <c r="CM238">
        <v>0</v>
      </c>
      <c r="CN238" t="s">
        <v>3</v>
      </c>
      <c r="CO238">
        <v>0</v>
      </c>
      <c r="CP238">
        <f t="shared" si="310"/>
        <v>9366.19</v>
      </c>
      <c r="CQ238">
        <f t="shared" si="311"/>
        <v>223.05</v>
      </c>
      <c r="CR238">
        <f t="shared" si="339"/>
        <v>0</v>
      </c>
      <c r="CS238">
        <f t="shared" si="312"/>
        <v>0</v>
      </c>
      <c r="CT238">
        <f t="shared" si="313"/>
        <v>0</v>
      </c>
      <c r="CU238">
        <f t="shared" si="314"/>
        <v>0</v>
      </c>
      <c r="CV238">
        <f t="shared" si="315"/>
        <v>0</v>
      </c>
      <c r="CW238">
        <f t="shared" si="316"/>
        <v>0</v>
      </c>
      <c r="CX238">
        <f t="shared" si="317"/>
        <v>0</v>
      </c>
      <c r="CY238">
        <f t="shared" si="318"/>
        <v>0</v>
      </c>
      <c r="CZ238">
        <f t="shared" si="319"/>
        <v>0</v>
      </c>
      <c r="DC238" t="s">
        <v>3</v>
      </c>
      <c r="DD238" t="s">
        <v>3</v>
      </c>
      <c r="DE238" t="s">
        <v>3</v>
      </c>
      <c r="DF238" t="s">
        <v>3</v>
      </c>
      <c r="DG238" t="s">
        <v>3</v>
      </c>
      <c r="DH238" t="s">
        <v>3</v>
      </c>
      <c r="DI238" t="s">
        <v>3</v>
      </c>
      <c r="DJ238" t="s">
        <v>3</v>
      </c>
      <c r="DK238" t="s">
        <v>3</v>
      </c>
      <c r="DL238" t="s">
        <v>3</v>
      </c>
      <c r="DM238" t="s">
        <v>3</v>
      </c>
      <c r="DN238">
        <v>0</v>
      </c>
      <c r="DO238">
        <v>0</v>
      </c>
      <c r="DP238">
        <v>1</v>
      </c>
      <c r="DQ238">
        <v>1</v>
      </c>
      <c r="DU238">
        <v>1003</v>
      </c>
      <c r="DV238" t="s">
        <v>34</v>
      </c>
      <c r="DW238" t="s">
        <v>34</v>
      </c>
      <c r="DX238">
        <v>1</v>
      </c>
      <c r="DZ238" t="s">
        <v>3</v>
      </c>
      <c r="EA238" t="s">
        <v>3</v>
      </c>
      <c r="EB238" t="s">
        <v>3</v>
      </c>
      <c r="EC238" t="s">
        <v>3</v>
      </c>
      <c r="EE238">
        <v>58807905</v>
      </c>
      <c r="EF238">
        <v>30</v>
      </c>
      <c r="EG238" t="s">
        <v>27</v>
      </c>
      <c r="EH238">
        <v>0</v>
      </c>
      <c r="EI238" t="s">
        <v>3</v>
      </c>
      <c r="EJ238">
        <v>1</v>
      </c>
      <c r="EK238">
        <v>29</v>
      </c>
      <c r="EL238" t="s">
        <v>304</v>
      </c>
      <c r="EM238" t="s">
        <v>305</v>
      </c>
      <c r="EO238" t="s">
        <v>3</v>
      </c>
      <c r="EQ238">
        <v>0</v>
      </c>
      <c r="ER238">
        <v>23.97</v>
      </c>
      <c r="ES238">
        <v>23.97</v>
      </c>
      <c r="ET238">
        <v>0</v>
      </c>
      <c r="EU238">
        <v>0</v>
      </c>
      <c r="EV238">
        <v>0</v>
      </c>
      <c r="EW238">
        <v>0</v>
      </c>
      <c r="EX238">
        <v>0</v>
      </c>
      <c r="FQ238">
        <v>0</v>
      </c>
      <c r="FR238">
        <v>0</v>
      </c>
      <c r="FS238">
        <v>0</v>
      </c>
      <c r="FX238">
        <v>87</v>
      </c>
      <c r="FY238">
        <v>47</v>
      </c>
      <c r="GA238" t="s">
        <v>3</v>
      </c>
      <c r="GD238">
        <v>1</v>
      </c>
      <c r="GF238">
        <v>-527752423</v>
      </c>
      <c r="GG238">
        <v>2</v>
      </c>
      <c r="GH238">
        <v>1</v>
      </c>
      <c r="GI238">
        <v>2</v>
      </c>
      <c r="GJ238">
        <v>0</v>
      </c>
      <c r="GK238">
        <v>0</v>
      </c>
      <c r="GL238">
        <f t="shared" si="320"/>
        <v>0</v>
      </c>
      <c r="GM238">
        <f t="shared" si="321"/>
        <v>9366.19</v>
      </c>
      <c r="GN238">
        <f t="shared" si="322"/>
        <v>9366.19</v>
      </c>
      <c r="GO238">
        <f t="shared" si="323"/>
        <v>0</v>
      </c>
      <c r="GP238">
        <f t="shared" si="324"/>
        <v>0</v>
      </c>
      <c r="GR238">
        <v>0</v>
      </c>
      <c r="GS238">
        <v>3</v>
      </c>
      <c r="GT238">
        <v>0</v>
      </c>
      <c r="GU238" t="s">
        <v>3</v>
      </c>
      <c r="GV238">
        <f t="shared" si="325"/>
        <v>0</v>
      </c>
      <c r="GW238">
        <v>1</v>
      </c>
      <c r="GX238">
        <f t="shared" si="326"/>
        <v>0</v>
      </c>
      <c r="HA238">
        <v>0</v>
      </c>
      <c r="HB238">
        <v>0</v>
      </c>
      <c r="HC238">
        <f t="shared" si="327"/>
        <v>0</v>
      </c>
      <c r="HE238" t="s">
        <v>3</v>
      </c>
      <c r="HF238" t="s">
        <v>3</v>
      </c>
      <c r="HM238" t="s">
        <v>3</v>
      </c>
      <c r="HN238" t="s">
        <v>3</v>
      </c>
      <c r="HO238" t="s">
        <v>3</v>
      </c>
      <c r="HP238" t="s">
        <v>3</v>
      </c>
      <c r="HQ238" t="s">
        <v>3</v>
      </c>
      <c r="HS238">
        <v>0</v>
      </c>
      <c r="IK238">
        <v>0</v>
      </c>
    </row>
    <row r="239" spans="1:255" x14ac:dyDescent="0.2">
      <c r="A239" s="2">
        <v>18</v>
      </c>
      <c r="B239" s="2">
        <v>1</v>
      </c>
      <c r="C239" s="2">
        <v>613</v>
      </c>
      <c r="D239" s="2"/>
      <c r="E239" s="2" t="s">
        <v>328</v>
      </c>
      <c r="F239" s="2" t="s">
        <v>329</v>
      </c>
      <c r="G239" s="2" t="s">
        <v>1056</v>
      </c>
      <c r="H239" s="2" t="s">
        <v>34</v>
      </c>
      <c r="I239" s="2">
        <f>I221*J239</f>
        <v>5.25</v>
      </c>
      <c r="J239" s="2">
        <v>0.10294117647058823</v>
      </c>
      <c r="K239" s="2">
        <v>0.10294117999999999</v>
      </c>
      <c r="L239" s="2"/>
      <c r="M239" s="2"/>
      <c r="N239" s="2"/>
      <c r="O239" s="2">
        <f t="shared" si="297"/>
        <v>232.13</v>
      </c>
      <c r="P239" s="2">
        <f t="shared" si="298"/>
        <v>232.13</v>
      </c>
      <c r="Q239" s="2">
        <f t="shared" si="333"/>
        <v>0</v>
      </c>
      <c r="R239" s="2">
        <f t="shared" si="299"/>
        <v>0</v>
      </c>
      <c r="S239" s="2">
        <f t="shared" si="300"/>
        <v>0</v>
      </c>
      <c r="T239" s="2">
        <f t="shared" si="301"/>
        <v>0</v>
      </c>
      <c r="U239" s="2">
        <f t="shared" si="302"/>
        <v>0</v>
      </c>
      <c r="V239" s="2">
        <f t="shared" si="303"/>
        <v>0</v>
      </c>
      <c r="W239" s="2">
        <f t="shared" si="304"/>
        <v>0</v>
      </c>
      <c r="X239" s="2">
        <f t="shared" si="305"/>
        <v>0</v>
      </c>
      <c r="Y239" s="2">
        <f t="shared" si="306"/>
        <v>0</v>
      </c>
      <c r="Z239" s="2"/>
      <c r="AA239" s="2">
        <v>59204062</v>
      </c>
      <c r="AB239" s="2">
        <f t="shared" si="307"/>
        <v>43.39</v>
      </c>
      <c r="AC239" s="2">
        <f t="shared" si="294"/>
        <v>43.39</v>
      </c>
      <c r="AD239" s="2">
        <f t="shared" si="334"/>
        <v>0</v>
      </c>
      <c r="AE239" s="2">
        <f t="shared" si="335"/>
        <v>0</v>
      </c>
      <c r="AF239" s="2">
        <f t="shared" si="336"/>
        <v>0</v>
      </c>
      <c r="AG239" s="2">
        <f t="shared" si="308"/>
        <v>0</v>
      </c>
      <c r="AH239" s="2">
        <f t="shared" si="337"/>
        <v>0</v>
      </c>
      <c r="AI239" s="2">
        <f t="shared" si="338"/>
        <v>0</v>
      </c>
      <c r="AJ239" s="2">
        <f t="shared" si="309"/>
        <v>0</v>
      </c>
      <c r="AK239" s="2">
        <v>43.39</v>
      </c>
      <c r="AL239" s="2">
        <v>43.39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87</v>
      </c>
      <c r="AU239" s="2">
        <v>47</v>
      </c>
      <c r="AV239" s="2">
        <v>1</v>
      </c>
      <c r="AW239" s="2">
        <v>1.0189999999999999</v>
      </c>
      <c r="AX239" s="2"/>
      <c r="AY239" s="2"/>
      <c r="AZ239" s="2">
        <v>1</v>
      </c>
      <c r="BA239" s="2">
        <v>1</v>
      </c>
      <c r="BB239" s="2">
        <v>1</v>
      </c>
      <c r="BC239" s="2">
        <v>1</v>
      </c>
      <c r="BD239" s="2" t="s">
        <v>3</v>
      </c>
      <c r="BE239" s="2" t="s">
        <v>3</v>
      </c>
      <c r="BF239" s="2" t="s">
        <v>3</v>
      </c>
      <c r="BG239" s="2" t="s">
        <v>3</v>
      </c>
      <c r="BH239" s="2">
        <v>3</v>
      </c>
      <c r="BI239" s="2">
        <v>1</v>
      </c>
      <c r="BJ239" s="2" t="s">
        <v>330</v>
      </c>
      <c r="BK239" s="2"/>
      <c r="BL239" s="2"/>
      <c r="BM239" s="2">
        <v>29</v>
      </c>
      <c r="BN239" s="2">
        <v>0</v>
      </c>
      <c r="BO239" s="2" t="s">
        <v>3</v>
      </c>
      <c r="BP239" s="2">
        <v>0</v>
      </c>
      <c r="BQ239" s="2">
        <v>30</v>
      </c>
      <c r="BR239" s="2">
        <v>0</v>
      </c>
      <c r="BS239" s="2">
        <v>1</v>
      </c>
      <c r="BT239" s="2">
        <v>1</v>
      </c>
      <c r="BU239" s="2">
        <v>1</v>
      </c>
      <c r="BV239" s="2">
        <v>1</v>
      </c>
      <c r="BW239" s="2">
        <v>1</v>
      </c>
      <c r="BX239" s="2">
        <v>1</v>
      </c>
      <c r="BY239" s="2" t="s">
        <v>3</v>
      </c>
      <c r="BZ239" s="2">
        <v>87</v>
      </c>
      <c r="CA239" s="2">
        <v>47</v>
      </c>
      <c r="CB239" s="2" t="s">
        <v>3</v>
      </c>
      <c r="CC239" s="2"/>
      <c r="CD239" s="2"/>
      <c r="CE239" s="2">
        <v>30</v>
      </c>
      <c r="CF239" s="2">
        <v>0</v>
      </c>
      <c r="CG239" s="2">
        <v>0</v>
      </c>
      <c r="CH239" s="2"/>
      <c r="CI239" s="2"/>
      <c r="CJ239" s="2"/>
      <c r="CK239" s="2"/>
      <c r="CL239" s="2"/>
      <c r="CM239" s="2">
        <v>0</v>
      </c>
      <c r="CN239" s="2" t="s">
        <v>3</v>
      </c>
      <c r="CO239" s="2">
        <v>0</v>
      </c>
      <c r="CP239" s="2">
        <f t="shared" si="310"/>
        <v>232.13</v>
      </c>
      <c r="CQ239" s="2">
        <f t="shared" si="311"/>
        <v>44.21</v>
      </c>
      <c r="CR239" s="2">
        <f t="shared" si="339"/>
        <v>0</v>
      </c>
      <c r="CS239" s="2">
        <f t="shared" si="312"/>
        <v>0</v>
      </c>
      <c r="CT239" s="2">
        <f t="shared" si="313"/>
        <v>0</v>
      </c>
      <c r="CU239" s="2">
        <f t="shared" si="314"/>
        <v>0</v>
      </c>
      <c r="CV239" s="2">
        <f t="shared" si="315"/>
        <v>0</v>
      </c>
      <c r="CW239" s="2">
        <f t="shared" si="316"/>
        <v>0</v>
      </c>
      <c r="CX239" s="2">
        <f t="shared" si="317"/>
        <v>0</v>
      </c>
      <c r="CY239" s="2">
        <f t="shared" si="318"/>
        <v>0</v>
      </c>
      <c r="CZ239" s="2">
        <f t="shared" si="319"/>
        <v>0</v>
      </c>
      <c r="DA239" s="2"/>
      <c r="DB239" s="2"/>
      <c r="DC239" s="2" t="s">
        <v>3</v>
      </c>
      <c r="DD239" s="2" t="s">
        <v>3</v>
      </c>
      <c r="DE239" s="2" t="s">
        <v>3</v>
      </c>
      <c r="DF239" s="2" t="s">
        <v>3</v>
      </c>
      <c r="DG239" s="2" t="s">
        <v>3</v>
      </c>
      <c r="DH239" s="2" t="s">
        <v>3</v>
      </c>
      <c r="DI239" s="2" t="s">
        <v>3</v>
      </c>
      <c r="DJ239" s="2" t="s">
        <v>3</v>
      </c>
      <c r="DK239" s="2" t="s">
        <v>3</v>
      </c>
      <c r="DL239" s="2" t="s">
        <v>3</v>
      </c>
      <c r="DM239" s="2" t="s">
        <v>3</v>
      </c>
      <c r="DN239" s="2">
        <v>0</v>
      </c>
      <c r="DO239" s="2">
        <v>0</v>
      </c>
      <c r="DP239" s="2">
        <v>1</v>
      </c>
      <c r="DQ239" s="2">
        <v>1</v>
      </c>
      <c r="DR239" s="2"/>
      <c r="DS239" s="2"/>
      <c r="DT239" s="2"/>
      <c r="DU239" s="2">
        <v>1003</v>
      </c>
      <c r="DV239" s="2" t="s">
        <v>34</v>
      </c>
      <c r="DW239" s="2" t="s">
        <v>34</v>
      </c>
      <c r="DX239" s="2">
        <v>1</v>
      </c>
      <c r="DY239" s="2"/>
      <c r="DZ239" s="2" t="s">
        <v>3</v>
      </c>
      <c r="EA239" s="2" t="s">
        <v>3</v>
      </c>
      <c r="EB239" s="2" t="s">
        <v>3</v>
      </c>
      <c r="EC239" s="2" t="s">
        <v>3</v>
      </c>
      <c r="ED239" s="2"/>
      <c r="EE239" s="2">
        <v>58807905</v>
      </c>
      <c r="EF239" s="2">
        <v>30</v>
      </c>
      <c r="EG239" s="2" t="s">
        <v>27</v>
      </c>
      <c r="EH239" s="2">
        <v>0</v>
      </c>
      <c r="EI239" s="2" t="s">
        <v>3</v>
      </c>
      <c r="EJ239" s="2">
        <v>1</v>
      </c>
      <c r="EK239" s="2">
        <v>29</v>
      </c>
      <c r="EL239" s="2" t="s">
        <v>304</v>
      </c>
      <c r="EM239" s="2" t="s">
        <v>305</v>
      </c>
      <c r="EN239" s="2"/>
      <c r="EO239" s="2" t="s">
        <v>3</v>
      </c>
      <c r="EP239" s="2"/>
      <c r="EQ239" s="2">
        <v>0</v>
      </c>
      <c r="ER239" s="2">
        <v>43.39</v>
      </c>
      <c r="ES239" s="2">
        <v>43.39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>
        <v>0</v>
      </c>
      <c r="FR239" s="2">
        <v>0</v>
      </c>
      <c r="FS239" s="2">
        <v>0</v>
      </c>
      <c r="FT239" s="2"/>
      <c r="FU239" s="2"/>
      <c r="FV239" s="2"/>
      <c r="FW239" s="2"/>
      <c r="FX239" s="2">
        <v>87</v>
      </c>
      <c r="FY239" s="2">
        <v>47</v>
      </c>
      <c r="FZ239" s="2"/>
      <c r="GA239" s="2" t="s">
        <v>3</v>
      </c>
      <c r="GB239" s="2"/>
      <c r="GC239" s="2"/>
      <c r="GD239" s="2">
        <v>1</v>
      </c>
      <c r="GE239" s="2"/>
      <c r="GF239" s="2">
        <v>-105322181</v>
      </c>
      <c r="GG239" s="2">
        <v>2</v>
      </c>
      <c r="GH239" s="2">
        <v>1</v>
      </c>
      <c r="GI239" s="2">
        <v>-2</v>
      </c>
      <c r="GJ239" s="2">
        <v>0</v>
      </c>
      <c r="GK239" s="2">
        <v>0</v>
      </c>
      <c r="GL239" s="2">
        <f t="shared" si="320"/>
        <v>0</v>
      </c>
      <c r="GM239" s="2">
        <f t="shared" si="321"/>
        <v>232.13</v>
      </c>
      <c r="GN239" s="2">
        <f t="shared" si="322"/>
        <v>232.13</v>
      </c>
      <c r="GO239" s="2">
        <f t="shared" si="323"/>
        <v>0</v>
      </c>
      <c r="GP239" s="2">
        <f t="shared" si="324"/>
        <v>0</v>
      </c>
      <c r="GQ239" s="2"/>
      <c r="GR239" s="2">
        <v>0</v>
      </c>
      <c r="GS239" s="2">
        <v>3</v>
      </c>
      <c r="GT239" s="2">
        <v>0</v>
      </c>
      <c r="GU239" s="2" t="s">
        <v>3</v>
      </c>
      <c r="GV239" s="2">
        <f t="shared" si="325"/>
        <v>0</v>
      </c>
      <c r="GW239" s="2">
        <v>1</v>
      </c>
      <c r="GX239" s="2">
        <f t="shared" si="326"/>
        <v>0</v>
      </c>
      <c r="GY239" s="2"/>
      <c r="GZ239" s="2"/>
      <c r="HA239" s="2">
        <v>0</v>
      </c>
      <c r="HB239" s="2">
        <v>0</v>
      </c>
      <c r="HC239" s="2">
        <f t="shared" si="327"/>
        <v>0</v>
      </c>
      <c r="HD239" s="2"/>
      <c r="HE239" s="2" t="s">
        <v>3</v>
      </c>
      <c r="HF239" s="2" t="s">
        <v>3</v>
      </c>
      <c r="HG239" s="2"/>
      <c r="HH239" s="2"/>
      <c r="HI239" s="2"/>
      <c r="HJ239" s="2"/>
      <c r="HK239" s="2"/>
      <c r="HL239" s="2"/>
      <c r="HM239" s="2" t="s">
        <v>3</v>
      </c>
      <c r="HN239" s="2" t="s">
        <v>3</v>
      </c>
      <c r="HO239" s="2" t="s">
        <v>3</v>
      </c>
      <c r="HP239" s="2" t="s">
        <v>3</v>
      </c>
      <c r="HQ239" s="2" t="s">
        <v>3</v>
      </c>
      <c r="HR239" s="2"/>
      <c r="HS239" s="2">
        <v>0</v>
      </c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>
        <v>0</v>
      </c>
      <c r="IL239" s="2"/>
      <c r="IM239" s="2"/>
      <c r="IN239" s="2"/>
      <c r="IO239" s="2"/>
      <c r="IP239" s="2"/>
      <c r="IQ239" s="2"/>
      <c r="IR239" s="2"/>
      <c r="IS239" s="2"/>
      <c r="IT239" s="2"/>
      <c r="IU239" s="2"/>
    </row>
    <row r="240" spans="1:255" x14ac:dyDescent="0.2">
      <c r="A240">
        <v>18</v>
      </c>
      <c r="B240">
        <v>1</v>
      </c>
      <c r="C240">
        <v>627</v>
      </c>
      <c r="E240" t="s">
        <v>328</v>
      </c>
      <c r="F240" t="s">
        <v>329</v>
      </c>
      <c r="G240" t="s">
        <v>1056</v>
      </c>
      <c r="H240" t="s">
        <v>34</v>
      </c>
      <c r="I240">
        <f>I222*J240</f>
        <v>5.25</v>
      </c>
      <c r="J240">
        <v>0.10294117647058823</v>
      </c>
      <c r="K240">
        <v>0.10294117999999999</v>
      </c>
      <c r="O240">
        <f t="shared" si="297"/>
        <v>1427.6</v>
      </c>
      <c r="P240">
        <f t="shared" si="298"/>
        <v>1427.6</v>
      </c>
      <c r="Q240">
        <f t="shared" si="333"/>
        <v>0</v>
      </c>
      <c r="R240">
        <f t="shared" si="299"/>
        <v>0</v>
      </c>
      <c r="S240">
        <f t="shared" si="300"/>
        <v>0</v>
      </c>
      <c r="T240">
        <f t="shared" si="301"/>
        <v>0</v>
      </c>
      <c r="U240">
        <f t="shared" si="302"/>
        <v>0</v>
      </c>
      <c r="V240">
        <f t="shared" si="303"/>
        <v>0</v>
      </c>
      <c r="W240">
        <f t="shared" si="304"/>
        <v>0</v>
      </c>
      <c r="X240">
        <f t="shared" si="305"/>
        <v>0</v>
      </c>
      <c r="Y240">
        <f t="shared" si="306"/>
        <v>0</v>
      </c>
      <c r="AA240">
        <v>59204059</v>
      </c>
      <c r="AB240">
        <f t="shared" si="307"/>
        <v>43.39</v>
      </c>
      <c r="AC240">
        <f t="shared" si="294"/>
        <v>43.39</v>
      </c>
      <c r="AD240">
        <f t="shared" si="334"/>
        <v>0</v>
      </c>
      <c r="AE240">
        <f t="shared" si="335"/>
        <v>0</v>
      </c>
      <c r="AF240">
        <f t="shared" si="336"/>
        <v>0</v>
      </c>
      <c r="AG240">
        <f t="shared" si="308"/>
        <v>0</v>
      </c>
      <c r="AH240">
        <f t="shared" si="337"/>
        <v>0</v>
      </c>
      <c r="AI240">
        <f t="shared" si="338"/>
        <v>0</v>
      </c>
      <c r="AJ240">
        <f t="shared" si="309"/>
        <v>0</v>
      </c>
      <c r="AK240">
        <v>43.39</v>
      </c>
      <c r="AL240">
        <v>43.39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87</v>
      </c>
      <c r="AU240">
        <v>47</v>
      </c>
      <c r="AV240">
        <v>1</v>
      </c>
      <c r="AW240">
        <v>1.0189999999999999</v>
      </c>
      <c r="AZ240">
        <v>1</v>
      </c>
      <c r="BA240">
        <v>1</v>
      </c>
      <c r="BB240">
        <v>1</v>
      </c>
      <c r="BC240">
        <v>6.15</v>
      </c>
      <c r="BD240" t="s">
        <v>3</v>
      </c>
      <c r="BE240" t="s">
        <v>3</v>
      </c>
      <c r="BF240" t="s">
        <v>3</v>
      </c>
      <c r="BG240" t="s">
        <v>3</v>
      </c>
      <c r="BH240">
        <v>3</v>
      </c>
      <c r="BI240">
        <v>1</v>
      </c>
      <c r="BJ240" t="s">
        <v>330</v>
      </c>
      <c r="BM240">
        <v>29</v>
      </c>
      <c r="BN240">
        <v>0</v>
      </c>
      <c r="BO240" t="s">
        <v>329</v>
      </c>
      <c r="BP240">
        <v>1</v>
      </c>
      <c r="BQ240">
        <v>30</v>
      </c>
      <c r="BR240">
        <v>0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 t="s">
        <v>3</v>
      </c>
      <c r="BZ240">
        <v>87</v>
      </c>
      <c r="CA240">
        <v>47</v>
      </c>
      <c r="CB240" t="s">
        <v>3</v>
      </c>
      <c r="CE240">
        <v>30</v>
      </c>
      <c r="CF240">
        <v>0</v>
      </c>
      <c r="CG240">
        <v>0</v>
      </c>
      <c r="CM240">
        <v>0</v>
      </c>
      <c r="CN240" t="s">
        <v>3</v>
      </c>
      <c r="CO240">
        <v>0</v>
      </c>
      <c r="CP240">
        <f t="shared" si="310"/>
        <v>1427.6</v>
      </c>
      <c r="CQ240">
        <f t="shared" si="311"/>
        <v>271.89</v>
      </c>
      <c r="CR240">
        <f t="shared" si="339"/>
        <v>0</v>
      </c>
      <c r="CS240">
        <f t="shared" si="312"/>
        <v>0</v>
      </c>
      <c r="CT240">
        <f t="shared" si="313"/>
        <v>0</v>
      </c>
      <c r="CU240">
        <f t="shared" si="314"/>
        <v>0</v>
      </c>
      <c r="CV240">
        <f t="shared" si="315"/>
        <v>0</v>
      </c>
      <c r="CW240">
        <f t="shared" si="316"/>
        <v>0</v>
      </c>
      <c r="CX240">
        <f t="shared" si="317"/>
        <v>0</v>
      </c>
      <c r="CY240">
        <f t="shared" si="318"/>
        <v>0</v>
      </c>
      <c r="CZ240">
        <f t="shared" si="319"/>
        <v>0</v>
      </c>
      <c r="DC240" t="s">
        <v>3</v>
      </c>
      <c r="DD240" t="s">
        <v>3</v>
      </c>
      <c r="DE240" t="s">
        <v>3</v>
      </c>
      <c r="DF240" t="s">
        <v>3</v>
      </c>
      <c r="DG240" t="s">
        <v>3</v>
      </c>
      <c r="DH240" t="s">
        <v>3</v>
      </c>
      <c r="DI240" t="s">
        <v>3</v>
      </c>
      <c r="DJ240" t="s">
        <v>3</v>
      </c>
      <c r="DK240" t="s">
        <v>3</v>
      </c>
      <c r="DL240" t="s">
        <v>3</v>
      </c>
      <c r="DM240" t="s">
        <v>3</v>
      </c>
      <c r="DN240">
        <v>0</v>
      </c>
      <c r="DO240">
        <v>0</v>
      </c>
      <c r="DP240">
        <v>1</v>
      </c>
      <c r="DQ240">
        <v>1</v>
      </c>
      <c r="DU240">
        <v>1003</v>
      </c>
      <c r="DV240" t="s">
        <v>34</v>
      </c>
      <c r="DW240" t="s">
        <v>34</v>
      </c>
      <c r="DX240">
        <v>1</v>
      </c>
      <c r="DZ240" t="s">
        <v>3</v>
      </c>
      <c r="EA240" t="s">
        <v>3</v>
      </c>
      <c r="EB240" t="s">
        <v>3</v>
      </c>
      <c r="EC240" t="s">
        <v>3</v>
      </c>
      <c r="EE240">
        <v>58807905</v>
      </c>
      <c r="EF240">
        <v>30</v>
      </c>
      <c r="EG240" t="s">
        <v>27</v>
      </c>
      <c r="EH240">
        <v>0</v>
      </c>
      <c r="EI240" t="s">
        <v>3</v>
      </c>
      <c r="EJ240">
        <v>1</v>
      </c>
      <c r="EK240">
        <v>29</v>
      </c>
      <c r="EL240" t="s">
        <v>304</v>
      </c>
      <c r="EM240" t="s">
        <v>305</v>
      </c>
      <c r="EO240" t="s">
        <v>3</v>
      </c>
      <c r="EQ240">
        <v>0</v>
      </c>
      <c r="ER240">
        <v>43.39</v>
      </c>
      <c r="ES240">
        <v>43.39</v>
      </c>
      <c r="ET240">
        <v>0</v>
      </c>
      <c r="EU240">
        <v>0</v>
      </c>
      <c r="EV240">
        <v>0</v>
      </c>
      <c r="EW240">
        <v>0</v>
      </c>
      <c r="EX240">
        <v>0</v>
      </c>
      <c r="FQ240">
        <v>0</v>
      </c>
      <c r="FR240">
        <v>0</v>
      </c>
      <c r="FS240">
        <v>0</v>
      </c>
      <c r="FX240">
        <v>87</v>
      </c>
      <c r="FY240">
        <v>47</v>
      </c>
      <c r="GA240" t="s">
        <v>3</v>
      </c>
      <c r="GD240">
        <v>1</v>
      </c>
      <c r="GF240">
        <v>-105322181</v>
      </c>
      <c r="GG240">
        <v>2</v>
      </c>
      <c r="GH240">
        <v>1</v>
      </c>
      <c r="GI240">
        <v>2</v>
      </c>
      <c r="GJ240">
        <v>0</v>
      </c>
      <c r="GK240">
        <v>0</v>
      </c>
      <c r="GL240">
        <f t="shared" si="320"/>
        <v>0</v>
      </c>
      <c r="GM240">
        <f t="shared" si="321"/>
        <v>1427.6</v>
      </c>
      <c r="GN240">
        <f t="shared" si="322"/>
        <v>1427.6</v>
      </c>
      <c r="GO240">
        <f t="shared" si="323"/>
        <v>0</v>
      </c>
      <c r="GP240">
        <f t="shared" si="324"/>
        <v>0</v>
      </c>
      <c r="GR240">
        <v>0</v>
      </c>
      <c r="GS240">
        <v>3</v>
      </c>
      <c r="GT240">
        <v>0</v>
      </c>
      <c r="GU240" t="s">
        <v>3</v>
      </c>
      <c r="GV240">
        <f t="shared" si="325"/>
        <v>0</v>
      </c>
      <c r="GW240">
        <v>1</v>
      </c>
      <c r="GX240">
        <f t="shared" si="326"/>
        <v>0</v>
      </c>
      <c r="HA240">
        <v>0</v>
      </c>
      <c r="HB240">
        <v>0</v>
      </c>
      <c r="HC240">
        <f t="shared" si="327"/>
        <v>0</v>
      </c>
      <c r="HE240" t="s">
        <v>3</v>
      </c>
      <c r="HF240" t="s">
        <v>3</v>
      </c>
      <c r="HM240" t="s">
        <v>3</v>
      </c>
      <c r="HN240" t="s">
        <v>3</v>
      </c>
      <c r="HO240" t="s">
        <v>3</v>
      </c>
      <c r="HP240" t="s">
        <v>3</v>
      </c>
      <c r="HQ240" t="s">
        <v>3</v>
      </c>
      <c r="HS240">
        <v>0</v>
      </c>
      <c r="IK240">
        <v>0</v>
      </c>
    </row>
    <row r="242" spans="1:206" x14ac:dyDescent="0.2">
      <c r="A242" s="3">
        <v>51</v>
      </c>
      <c r="B242" s="3">
        <f>B24</f>
        <v>1</v>
      </c>
      <c r="C242" s="3">
        <f>A24</f>
        <v>4</v>
      </c>
      <c r="D242" s="3">
        <f>ROW(A24)</f>
        <v>24</v>
      </c>
      <c r="E242" s="3"/>
      <c r="F242" s="3" t="str">
        <f>IF(F24&lt;&gt;"",F24,"")</f>
        <v>Новый раздел</v>
      </c>
      <c r="G242" s="3" t="str">
        <f>IF(G24&lt;&gt;"",G24,"")</f>
        <v>Водопровод хозяйственно-питьевой В1 (Подземная часть)</v>
      </c>
      <c r="H242" s="3">
        <v>0</v>
      </c>
      <c r="I242" s="3"/>
      <c r="J242" s="3"/>
      <c r="K242" s="3"/>
      <c r="L242" s="3"/>
      <c r="M242" s="3"/>
      <c r="N242" s="3"/>
      <c r="O242" s="3">
        <f t="shared" ref="O242:T242" si="340">ROUND(AB242,2)</f>
        <v>59830.96</v>
      </c>
      <c r="P242" s="3">
        <f t="shared" si="340"/>
        <v>55248.57</v>
      </c>
      <c r="Q242" s="3">
        <f t="shared" si="340"/>
        <v>147.9</v>
      </c>
      <c r="R242" s="3">
        <f t="shared" si="340"/>
        <v>15.15</v>
      </c>
      <c r="S242" s="3">
        <f t="shared" si="340"/>
        <v>4434.49</v>
      </c>
      <c r="T242" s="3">
        <f t="shared" si="340"/>
        <v>0</v>
      </c>
      <c r="U242" s="3">
        <f>AH242</f>
        <v>343.43591205550001</v>
      </c>
      <c r="V242" s="3">
        <f>AI242</f>
        <v>0</v>
      </c>
      <c r="W242" s="3">
        <f>ROUND(AJ242,2)</f>
        <v>0</v>
      </c>
      <c r="X242" s="3">
        <f>ROUND(AK242,2)</f>
        <v>4421.62</v>
      </c>
      <c r="Y242" s="3">
        <f>ROUND(AL242,2)</f>
        <v>2441.35</v>
      </c>
      <c r="Z242" s="3"/>
      <c r="AA242" s="3"/>
      <c r="AB242" s="3">
        <f>ROUND(SUMIF(AA28:AA240,"=59204062",O28:O240),2)</f>
        <v>59830.96</v>
      </c>
      <c r="AC242" s="3">
        <f>ROUND(SUMIF(AA28:AA240,"=59204062",P28:P240),2)</f>
        <v>55248.57</v>
      </c>
      <c r="AD242" s="3">
        <f>ROUND(SUMIF(AA28:AA240,"=59204062",Q28:Q240),2)</f>
        <v>147.9</v>
      </c>
      <c r="AE242" s="3">
        <f>ROUND(SUMIF(AA28:AA240,"=59204062",R28:R240),2)</f>
        <v>15.15</v>
      </c>
      <c r="AF242" s="3">
        <f>ROUND(SUMIF(AA28:AA240,"=59204062",S28:S240),2)</f>
        <v>4434.49</v>
      </c>
      <c r="AG242" s="3">
        <f>ROUND(SUMIF(AA28:AA240,"=59204062",T28:T240),2)</f>
        <v>0</v>
      </c>
      <c r="AH242" s="3">
        <f>SUMIF(AA28:AA240,"=59204062",U28:U240)</f>
        <v>343.43591205550001</v>
      </c>
      <c r="AI242" s="3">
        <f>SUMIF(AA28:AA240,"=59204062",V28:V240)</f>
        <v>0</v>
      </c>
      <c r="AJ242" s="3">
        <f>ROUND(SUMIF(AA28:AA240,"=59204062",W28:W240),2)</f>
        <v>0</v>
      </c>
      <c r="AK242" s="3">
        <f>ROUND(SUMIF(AA28:AA240,"=59204062",X28:X240),2)</f>
        <v>4421.62</v>
      </c>
      <c r="AL242" s="3">
        <f>ROUND(SUMIF(AA28:AA240,"=59204062",Y28:Y240),2)</f>
        <v>2441.35</v>
      </c>
      <c r="AM242" s="3"/>
      <c r="AN242" s="3"/>
      <c r="AO242" s="3">
        <f t="shared" ref="AO242:BD242" si="341">ROUND(BX242,2)</f>
        <v>0</v>
      </c>
      <c r="AP242" s="3">
        <f t="shared" si="341"/>
        <v>0</v>
      </c>
      <c r="AQ242" s="3">
        <f t="shared" si="341"/>
        <v>0</v>
      </c>
      <c r="AR242" s="3">
        <f t="shared" si="341"/>
        <v>66693.929999999993</v>
      </c>
      <c r="AS242" s="3">
        <f t="shared" si="341"/>
        <v>66521.58</v>
      </c>
      <c r="AT242" s="3">
        <f t="shared" si="341"/>
        <v>172.35</v>
      </c>
      <c r="AU242" s="3">
        <f t="shared" si="341"/>
        <v>0</v>
      </c>
      <c r="AV242" s="3">
        <f t="shared" si="341"/>
        <v>55248.57</v>
      </c>
      <c r="AW242" s="3">
        <f t="shared" si="341"/>
        <v>55248.57</v>
      </c>
      <c r="AX242" s="3">
        <f t="shared" si="341"/>
        <v>0</v>
      </c>
      <c r="AY242" s="3">
        <f t="shared" si="341"/>
        <v>55248.57</v>
      </c>
      <c r="AZ242" s="3">
        <f t="shared" si="341"/>
        <v>0</v>
      </c>
      <c r="BA242" s="3">
        <f t="shared" si="341"/>
        <v>0</v>
      </c>
      <c r="BB242" s="3">
        <f t="shared" si="341"/>
        <v>0</v>
      </c>
      <c r="BC242" s="3">
        <f t="shared" si="341"/>
        <v>0</v>
      </c>
      <c r="BD242" s="3">
        <f t="shared" si="341"/>
        <v>0</v>
      </c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>
        <f>ROUND(SUMIF(AA28:AA240,"=59204062",FQ28:FQ240),2)</f>
        <v>0</v>
      </c>
      <c r="BY242" s="3">
        <f>ROUND(SUMIF(AA28:AA240,"=59204062",FR28:FR240),2)</f>
        <v>0</v>
      </c>
      <c r="BZ242" s="3">
        <f>ROUND(SUMIF(AA28:AA240,"=59204062",GL28:GL240),2)</f>
        <v>0</v>
      </c>
      <c r="CA242" s="3">
        <f>ROUND(SUMIF(AA28:AA240,"=59204062",GM28:GM240),2)</f>
        <v>66693.929999999993</v>
      </c>
      <c r="CB242" s="3">
        <f>ROUND(SUMIF(AA28:AA240,"=59204062",GN28:GN240),2)</f>
        <v>66521.58</v>
      </c>
      <c r="CC242" s="3">
        <f>ROUND(SUMIF(AA28:AA240,"=59204062",GO28:GO240),2)</f>
        <v>172.35</v>
      </c>
      <c r="CD242" s="3">
        <f>ROUND(SUMIF(AA28:AA240,"=59204062",GP28:GP240),2)</f>
        <v>0</v>
      </c>
      <c r="CE242" s="3">
        <f>AC242-BX242</f>
        <v>55248.57</v>
      </c>
      <c r="CF242" s="3">
        <f>AC242-BY242</f>
        <v>55248.57</v>
      </c>
      <c r="CG242" s="3">
        <f>BX242-BZ242</f>
        <v>0</v>
      </c>
      <c r="CH242" s="3">
        <f>AC242-BX242-BY242+BZ242</f>
        <v>55248.57</v>
      </c>
      <c r="CI242" s="3">
        <f>BY242-BZ242</f>
        <v>0</v>
      </c>
      <c r="CJ242" s="3">
        <f>ROUND(SUMIF(AA28:AA240,"=59204062",GX28:GX240),2)</f>
        <v>0</v>
      </c>
      <c r="CK242" s="3">
        <f>ROUND(SUMIF(AA28:AA240,"=59204062",GY28:GY240),2)</f>
        <v>0</v>
      </c>
      <c r="CL242" s="3">
        <f>ROUND(SUMIF(AA28:AA240,"=59204062",GZ28:GZ240),2)</f>
        <v>0</v>
      </c>
      <c r="CM242" s="3">
        <f>ROUND(SUMIF(AA28:AA240,"=59204062",HD28:HD240),2)</f>
        <v>0</v>
      </c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4">
        <f t="shared" ref="DG242:DL242" si="342">ROUND(DT242,2)</f>
        <v>905861.71</v>
      </c>
      <c r="DH242" s="4">
        <f t="shared" si="342"/>
        <v>659885.81999999995</v>
      </c>
      <c r="DI242" s="4">
        <f t="shared" si="342"/>
        <v>2123.29</v>
      </c>
      <c r="DJ242" s="4">
        <f t="shared" si="342"/>
        <v>833.12</v>
      </c>
      <c r="DK242" s="4">
        <f t="shared" si="342"/>
        <v>243852.6</v>
      </c>
      <c r="DL242" s="4">
        <f t="shared" si="342"/>
        <v>0</v>
      </c>
      <c r="DM242" s="4">
        <f>DZ242</f>
        <v>343.43591205550001</v>
      </c>
      <c r="DN242" s="4">
        <f>EA242</f>
        <v>0</v>
      </c>
      <c r="DO242" s="4">
        <f>ROUND(EB242,2)</f>
        <v>0</v>
      </c>
      <c r="DP242" s="4">
        <f>ROUND(EC242,2)</f>
        <v>243144.75</v>
      </c>
      <c r="DQ242" s="4">
        <f>ROUND(ED242,2)</f>
        <v>134249.47</v>
      </c>
      <c r="DR242" s="4"/>
      <c r="DS242" s="4"/>
      <c r="DT242" s="4">
        <f>ROUND(SUMIF(AA28:AA240,"=59204059",O28:O240),2)</f>
        <v>905861.71</v>
      </c>
      <c r="DU242" s="4">
        <f>ROUND(SUMIF(AA28:AA240,"=59204059",P28:P240),2)</f>
        <v>659885.81999999995</v>
      </c>
      <c r="DV242" s="4">
        <f>ROUND(SUMIF(AA28:AA240,"=59204059",Q28:Q240),2)</f>
        <v>2123.29</v>
      </c>
      <c r="DW242" s="4">
        <f>ROUND(SUMIF(AA28:AA240,"=59204059",R28:R240),2)</f>
        <v>833.12</v>
      </c>
      <c r="DX242" s="4">
        <f>ROUND(SUMIF(AA28:AA240,"=59204059",S28:S240),2)</f>
        <v>243852.6</v>
      </c>
      <c r="DY242" s="4">
        <f>ROUND(SUMIF(AA28:AA240,"=59204059",T28:T240),2)</f>
        <v>0</v>
      </c>
      <c r="DZ242" s="4">
        <f>SUMIF(AA28:AA240,"=59204059",U28:U240)</f>
        <v>343.43591205550001</v>
      </c>
      <c r="EA242" s="4">
        <f>SUMIF(AA28:AA240,"=59204059",V28:V240)</f>
        <v>0</v>
      </c>
      <c r="EB242" s="4">
        <f>ROUND(SUMIF(AA28:AA240,"=59204059",W28:W240),2)</f>
        <v>0</v>
      </c>
      <c r="EC242" s="4">
        <f>ROUND(SUMIF(AA28:AA240,"=59204059",X28:X240),2)</f>
        <v>243144.75</v>
      </c>
      <c r="ED242" s="4">
        <f>ROUND(SUMIF(AA28:AA240,"=59204059",Y28:Y240),2)</f>
        <v>134249.47</v>
      </c>
      <c r="EE242" s="4"/>
      <c r="EF242" s="4"/>
      <c r="EG242" s="4">
        <f t="shared" ref="EG242:EV242" si="343">ROUND(FP242,2)</f>
        <v>0</v>
      </c>
      <c r="EH242" s="4">
        <f t="shared" si="343"/>
        <v>0</v>
      </c>
      <c r="EI242" s="4">
        <f t="shared" si="343"/>
        <v>0</v>
      </c>
      <c r="EJ242" s="4">
        <f t="shared" si="343"/>
        <v>1283255.93</v>
      </c>
      <c r="EK242" s="4">
        <f t="shared" si="343"/>
        <v>1280598.82</v>
      </c>
      <c r="EL242" s="4">
        <f t="shared" si="343"/>
        <v>2657.11</v>
      </c>
      <c r="EM242" s="4">
        <f t="shared" si="343"/>
        <v>0</v>
      </c>
      <c r="EN242" s="4">
        <f t="shared" si="343"/>
        <v>659885.81999999995</v>
      </c>
      <c r="EO242" s="4">
        <f t="shared" si="343"/>
        <v>659885.81999999995</v>
      </c>
      <c r="EP242" s="4">
        <f t="shared" si="343"/>
        <v>0</v>
      </c>
      <c r="EQ242" s="4">
        <f t="shared" si="343"/>
        <v>659885.81999999995</v>
      </c>
      <c r="ER242" s="4">
        <f t="shared" si="343"/>
        <v>0</v>
      </c>
      <c r="ES242" s="4">
        <f t="shared" si="343"/>
        <v>0</v>
      </c>
      <c r="ET242" s="4">
        <f t="shared" si="343"/>
        <v>0</v>
      </c>
      <c r="EU242" s="4">
        <f t="shared" si="343"/>
        <v>0</v>
      </c>
      <c r="EV242" s="4">
        <f t="shared" si="343"/>
        <v>0</v>
      </c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>
        <f>ROUND(SUMIF(AA28:AA240,"=59204059",FQ28:FQ240),2)</f>
        <v>0</v>
      </c>
      <c r="FQ242" s="4">
        <f>ROUND(SUMIF(AA28:AA240,"=59204059",FR28:FR240),2)</f>
        <v>0</v>
      </c>
      <c r="FR242" s="4">
        <f>ROUND(SUMIF(AA28:AA240,"=59204059",GL28:GL240),2)</f>
        <v>0</v>
      </c>
      <c r="FS242" s="4">
        <f>ROUND(SUMIF(AA28:AA240,"=59204059",GM28:GM240),2)</f>
        <v>1283255.93</v>
      </c>
      <c r="FT242" s="4">
        <f>ROUND(SUMIF(AA28:AA240,"=59204059",GN28:GN240),2)</f>
        <v>1280598.82</v>
      </c>
      <c r="FU242" s="4">
        <f>ROUND(SUMIF(AA28:AA240,"=59204059",GO28:GO240),2)</f>
        <v>2657.11</v>
      </c>
      <c r="FV242" s="4">
        <f>ROUND(SUMIF(AA28:AA240,"=59204059",GP28:GP240),2)</f>
        <v>0</v>
      </c>
      <c r="FW242" s="4">
        <f>DU242-FP242</f>
        <v>659885.81999999995</v>
      </c>
      <c r="FX242" s="4">
        <f>DU242-FQ242</f>
        <v>659885.81999999995</v>
      </c>
      <c r="FY242" s="4">
        <f>FP242-FR242</f>
        <v>0</v>
      </c>
      <c r="FZ242" s="4">
        <f>DU242-FP242-FQ242+FR242</f>
        <v>659885.81999999995</v>
      </c>
      <c r="GA242" s="4">
        <f>FQ242-FR242</f>
        <v>0</v>
      </c>
      <c r="GB242" s="4">
        <f>ROUND(SUMIF(AA28:AA240,"=59204059",GX28:GX240),2)</f>
        <v>0</v>
      </c>
      <c r="GC242" s="4">
        <f>ROUND(SUMIF(AA28:AA240,"=59204059",GY28:GY240),2)</f>
        <v>0</v>
      </c>
      <c r="GD242" s="4">
        <f>ROUND(SUMIF(AA28:AA240,"=59204059",GZ28:GZ240),2)</f>
        <v>0</v>
      </c>
      <c r="GE242" s="4">
        <f>ROUND(SUMIF(AA28:AA240,"=59204059",HD28:HD240),2)</f>
        <v>0</v>
      </c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>
        <v>0</v>
      </c>
    </row>
    <row r="244" spans="1:206" x14ac:dyDescent="0.2">
      <c r="A244" s="5">
        <v>50</v>
      </c>
      <c r="B244" s="5">
        <v>0</v>
      </c>
      <c r="C244" s="5">
        <v>0</v>
      </c>
      <c r="D244" s="5">
        <v>1</v>
      </c>
      <c r="E244" s="5">
        <v>201</v>
      </c>
      <c r="F244" s="5">
        <f>ROUND(Source!O242,O244)</f>
        <v>59830.96</v>
      </c>
      <c r="G244" s="5" t="s">
        <v>331</v>
      </c>
      <c r="H244" s="5" t="s">
        <v>332</v>
      </c>
      <c r="I244" s="5"/>
      <c r="J244" s="5"/>
      <c r="K244" s="5">
        <v>201</v>
      </c>
      <c r="L244" s="5">
        <v>1</v>
      </c>
      <c r="M244" s="5">
        <v>3</v>
      </c>
      <c r="N244" s="5" t="s">
        <v>3</v>
      </c>
      <c r="O244" s="5">
        <v>2</v>
      </c>
      <c r="P244" s="5">
        <f>ROUND(Source!DG242,O244)</f>
        <v>905861.71</v>
      </c>
      <c r="Q244" s="5"/>
      <c r="R244" s="5"/>
      <c r="S244" s="5"/>
      <c r="T244" s="5"/>
      <c r="U244" s="5"/>
      <c r="V244" s="5"/>
      <c r="W244" s="5">
        <v>59830.96</v>
      </c>
      <c r="X244" s="5">
        <v>1</v>
      </c>
      <c r="Y244" s="5">
        <v>59830.96</v>
      </c>
      <c r="Z244" s="5">
        <v>905861.71</v>
      </c>
      <c r="AA244" s="5">
        <v>1</v>
      </c>
      <c r="AB244" s="5">
        <v>905861.71</v>
      </c>
    </row>
    <row r="245" spans="1:206" x14ac:dyDescent="0.2">
      <c r="A245" s="5">
        <v>50</v>
      </c>
      <c r="B245" s="5">
        <v>0</v>
      </c>
      <c r="C245" s="5">
        <v>0</v>
      </c>
      <c r="D245" s="5">
        <v>1</v>
      </c>
      <c r="E245" s="5">
        <v>202</v>
      </c>
      <c r="F245" s="5">
        <f>ROUND(Source!P242,O245)</f>
        <v>55248.57</v>
      </c>
      <c r="G245" s="5" t="s">
        <v>333</v>
      </c>
      <c r="H245" s="5" t="s">
        <v>334</v>
      </c>
      <c r="I245" s="5"/>
      <c r="J245" s="5"/>
      <c r="K245" s="5">
        <v>202</v>
      </c>
      <c r="L245" s="5">
        <v>2</v>
      </c>
      <c r="M245" s="5">
        <v>3</v>
      </c>
      <c r="N245" s="5" t="s">
        <v>3</v>
      </c>
      <c r="O245" s="5">
        <v>2</v>
      </c>
      <c r="P245" s="5">
        <f>ROUND(Source!DH242,O245)</f>
        <v>659885.81999999995</v>
      </c>
      <c r="Q245" s="5"/>
      <c r="R245" s="5"/>
      <c r="S245" s="5"/>
      <c r="T245" s="5"/>
      <c r="U245" s="5"/>
      <c r="V245" s="5"/>
      <c r="W245" s="5">
        <v>55248.57</v>
      </c>
      <c r="X245" s="5">
        <v>1</v>
      </c>
      <c r="Y245" s="5">
        <v>55248.57</v>
      </c>
      <c r="Z245" s="5">
        <v>659885.81999999995</v>
      </c>
      <c r="AA245" s="5">
        <v>1</v>
      </c>
      <c r="AB245" s="5">
        <v>659885.81999999995</v>
      </c>
    </row>
    <row r="246" spans="1:206" x14ac:dyDescent="0.2">
      <c r="A246" s="5">
        <v>50</v>
      </c>
      <c r="B246" s="5">
        <v>0</v>
      </c>
      <c r="C246" s="5">
        <v>0</v>
      </c>
      <c r="D246" s="5">
        <v>1</v>
      </c>
      <c r="E246" s="5">
        <v>222</v>
      </c>
      <c r="F246" s="5">
        <f>ROUND(Source!AO242,O246)</f>
        <v>0</v>
      </c>
      <c r="G246" s="5" t="s">
        <v>335</v>
      </c>
      <c r="H246" s="5" t="s">
        <v>336</v>
      </c>
      <c r="I246" s="5"/>
      <c r="J246" s="5"/>
      <c r="K246" s="5">
        <v>222</v>
      </c>
      <c r="L246" s="5">
        <v>3</v>
      </c>
      <c r="M246" s="5">
        <v>3</v>
      </c>
      <c r="N246" s="5" t="s">
        <v>3</v>
      </c>
      <c r="O246" s="5">
        <v>2</v>
      </c>
      <c r="P246" s="5">
        <f>ROUND(Source!EG242,O246)</f>
        <v>0</v>
      </c>
      <c r="Q246" s="5"/>
      <c r="R246" s="5"/>
      <c r="S246" s="5"/>
      <c r="T246" s="5"/>
      <c r="U246" s="5"/>
      <c r="V246" s="5"/>
      <c r="W246" s="5">
        <v>0</v>
      </c>
      <c r="X246" s="5">
        <v>1</v>
      </c>
      <c r="Y246" s="5">
        <v>0</v>
      </c>
      <c r="Z246" s="5">
        <v>0</v>
      </c>
      <c r="AA246" s="5">
        <v>1</v>
      </c>
      <c r="AB246" s="5">
        <v>0</v>
      </c>
    </row>
    <row r="247" spans="1:206" x14ac:dyDescent="0.2">
      <c r="A247" s="5">
        <v>50</v>
      </c>
      <c r="B247" s="5">
        <v>0</v>
      </c>
      <c r="C247" s="5">
        <v>0</v>
      </c>
      <c r="D247" s="5">
        <v>1</v>
      </c>
      <c r="E247" s="5">
        <v>225</v>
      </c>
      <c r="F247" s="5">
        <f>ROUND(Source!AV242,O247)</f>
        <v>55248.57</v>
      </c>
      <c r="G247" s="5" t="s">
        <v>337</v>
      </c>
      <c r="H247" s="5" t="s">
        <v>338</v>
      </c>
      <c r="I247" s="5"/>
      <c r="J247" s="5"/>
      <c r="K247" s="5">
        <v>225</v>
      </c>
      <c r="L247" s="5">
        <v>4</v>
      </c>
      <c r="M247" s="5">
        <v>3</v>
      </c>
      <c r="N247" s="5" t="s">
        <v>3</v>
      </c>
      <c r="O247" s="5">
        <v>2</v>
      </c>
      <c r="P247" s="5">
        <f>ROUND(Source!EN242,O247)</f>
        <v>659885.81999999995</v>
      </c>
      <c r="Q247" s="5"/>
      <c r="R247" s="5"/>
      <c r="S247" s="5"/>
      <c r="T247" s="5"/>
      <c r="U247" s="5"/>
      <c r="V247" s="5"/>
      <c r="W247" s="5">
        <v>55248.57</v>
      </c>
      <c r="X247" s="5">
        <v>1</v>
      </c>
      <c r="Y247" s="5">
        <v>55248.57</v>
      </c>
      <c r="Z247" s="5">
        <v>659885.81999999995</v>
      </c>
      <c r="AA247" s="5">
        <v>1</v>
      </c>
      <c r="AB247" s="5">
        <v>659885.81999999995</v>
      </c>
    </row>
    <row r="248" spans="1:206" x14ac:dyDescent="0.2">
      <c r="A248" s="5">
        <v>50</v>
      </c>
      <c r="B248" s="5">
        <v>0</v>
      </c>
      <c r="C248" s="5">
        <v>0</v>
      </c>
      <c r="D248" s="5">
        <v>1</v>
      </c>
      <c r="E248" s="5">
        <v>226</v>
      </c>
      <c r="F248" s="5">
        <f>ROUND(Source!AW242,O248)</f>
        <v>55248.57</v>
      </c>
      <c r="G248" s="5" t="s">
        <v>339</v>
      </c>
      <c r="H248" s="5" t="s">
        <v>340</v>
      </c>
      <c r="I248" s="5"/>
      <c r="J248" s="5"/>
      <c r="K248" s="5">
        <v>226</v>
      </c>
      <c r="L248" s="5">
        <v>5</v>
      </c>
      <c r="M248" s="5">
        <v>3</v>
      </c>
      <c r="N248" s="5" t="s">
        <v>3</v>
      </c>
      <c r="O248" s="5">
        <v>2</v>
      </c>
      <c r="P248" s="5">
        <f>ROUND(Source!EO242,O248)</f>
        <v>659885.81999999995</v>
      </c>
      <c r="Q248" s="5"/>
      <c r="R248" s="5"/>
      <c r="S248" s="5"/>
      <c r="T248" s="5"/>
      <c r="U248" s="5"/>
      <c r="V248" s="5"/>
      <c r="W248" s="5">
        <v>55248.57</v>
      </c>
      <c r="X248" s="5">
        <v>1</v>
      </c>
      <c r="Y248" s="5">
        <v>55248.57</v>
      </c>
      <c r="Z248" s="5">
        <v>659885.81999999995</v>
      </c>
      <c r="AA248" s="5">
        <v>1</v>
      </c>
      <c r="AB248" s="5">
        <v>659885.81999999995</v>
      </c>
    </row>
    <row r="249" spans="1:206" x14ac:dyDescent="0.2">
      <c r="A249" s="5">
        <v>50</v>
      </c>
      <c r="B249" s="5">
        <v>0</v>
      </c>
      <c r="C249" s="5">
        <v>0</v>
      </c>
      <c r="D249" s="5">
        <v>1</v>
      </c>
      <c r="E249" s="5">
        <v>227</v>
      </c>
      <c r="F249" s="5">
        <f>ROUND(Source!AX242,O249)</f>
        <v>0</v>
      </c>
      <c r="G249" s="5" t="s">
        <v>341</v>
      </c>
      <c r="H249" s="5" t="s">
        <v>342</v>
      </c>
      <c r="I249" s="5"/>
      <c r="J249" s="5"/>
      <c r="K249" s="5">
        <v>227</v>
      </c>
      <c r="L249" s="5">
        <v>6</v>
      </c>
      <c r="M249" s="5">
        <v>3</v>
      </c>
      <c r="N249" s="5" t="s">
        <v>3</v>
      </c>
      <c r="O249" s="5">
        <v>2</v>
      </c>
      <c r="P249" s="5">
        <f>ROUND(Source!EP242,O249)</f>
        <v>0</v>
      </c>
      <c r="Q249" s="5"/>
      <c r="R249" s="5"/>
      <c r="S249" s="5"/>
      <c r="T249" s="5"/>
      <c r="U249" s="5"/>
      <c r="V249" s="5"/>
      <c r="W249" s="5">
        <v>0</v>
      </c>
      <c r="X249" s="5">
        <v>1</v>
      </c>
      <c r="Y249" s="5">
        <v>0</v>
      </c>
      <c r="Z249" s="5">
        <v>0</v>
      </c>
      <c r="AA249" s="5">
        <v>1</v>
      </c>
      <c r="AB249" s="5">
        <v>0</v>
      </c>
    </row>
    <row r="250" spans="1:206" x14ac:dyDescent="0.2">
      <c r="A250" s="5">
        <v>50</v>
      </c>
      <c r="B250" s="5">
        <v>0</v>
      </c>
      <c r="C250" s="5">
        <v>0</v>
      </c>
      <c r="D250" s="5">
        <v>1</v>
      </c>
      <c r="E250" s="5">
        <v>228</v>
      </c>
      <c r="F250" s="5">
        <f>ROUND(Source!AY242,O250)</f>
        <v>55248.57</v>
      </c>
      <c r="G250" s="5" t="s">
        <v>343</v>
      </c>
      <c r="H250" s="5" t="s">
        <v>344</v>
      </c>
      <c r="I250" s="5"/>
      <c r="J250" s="5"/>
      <c r="K250" s="5">
        <v>228</v>
      </c>
      <c r="L250" s="5">
        <v>7</v>
      </c>
      <c r="M250" s="5">
        <v>3</v>
      </c>
      <c r="N250" s="5" t="s">
        <v>3</v>
      </c>
      <c r="O250" s="5">
        <v>2</v>
      </c>
      <c r="P250" s="5">
        <f>ROUND(Source!EQ242,O250)</f>
        <v>659885.81999999995</v>
      </c>
      <c r="Q250" s="5"/>
      <c r="R250" s="5"/>
      <c r="S250" s="5"/>
      <c r="T250" s="5"/>
      <c r="U250" s="5"/>
      <c r="V250" s="5"/>
      <c r="W250" s="5">
        <v>55248.57</v>
      </c>
      <c r="X250" s="5">
        <v>1</v>
      </c>
      <c r="Y250" s="5">
        <v>55248.57</v>
      </c>
      <c r="Z250" s="5">
        <v>659885.81999999995</v>
      </c>
      <c r="AA250" s="5">
        <v>1</v>
      </c>
      <c r="AB250" s="5">
        <v>659885.81999999995</v>
      </c>
    </row>
    <row r="251" spans="1:206" x14ac:dyDescent="0.2">
      <c r="A251" s="5">
        <v>50</v>
      </c>
      <c r="B251" s="5">
        <v>0</v>
      </c>
      <c r="C251" s="5">
        <v>0</v>
      </c>
      <c r="D251" s="5">
        <v>1</v>
      </c>
      <c r="E251" s="5">
        <v>216</v>
      </c>
      <c r="F251" s="5">
        <f>ROUND(Source!AP242,O251)</f>
        <v>0</v>
      </c>
      <c r="G251" s="5" t="s">
        <v>345</v>
      </c>
      <c r="H251" s="5" t="s">
        <v>346</v>
      </c>
      <c r="I251" s="5"/>
      <c r="J251" s="5"/>
      <c r="K251" s="5">
        <v>216</v>
      </c>
      <c r="L251" s="5">
        <v>8</v>
      </c>
      <c r="M251" s="5">
        <v>3</v>
      </c>
      <c r="N251" s="5" t="s">
        <v>3</v>
      </c>
      <c r="O251" s="5">
        <v>2</v>
      </c>
      <c r="P251" s="5">
        <f>ROUND(Source!EH242,O251)</f>
        <v>0</v>
      </c>
      <c r="Q251" s="5"/>
      <c r="R251" s="5"/>
      <c r="S251" s="5"/>
      <c r="T251" s="5"/>
      <c r="U251" s="5"/>
      <c r="V251" s="5"/>
      <c r="W251" s="5">
        <v>0</v>
      </c>
      <c r="X251" s="5">
        <v>1</v>
      </c>
      <c r="Y251" s="5">
        <v>0</v>
      </c>
      <c r="Z251" s="5">
        <v>0</v>
      </c>
      <c r="AA251" s="5">
        <v>1</v>
      </c>
      <c r="AB251" s="5">
        <v>0</v>
      </c>
    </row>
    <row r="252" spans="1:206" x14ac:dyDescent="0.2">
      <c r="A252" s="5">
        <v>50</v>
      </c>
      <c r="B252" s="5">
        <v>0</v>
      </c>
      <c r="C252" s="5">
        <v>0</v>
      </c>
      <c r="D252" s="5">
        <v>1</v>
      </c>
      <c r="E252" s="5">
        <v>223</v>
      </c>
      <c r="F252" s="5">
        <f>ROUND(Source!AQ242,O252)</f>
        <v>0</v>
      </c>
      <c r="G252" s="5" t="s">
        <v>347</v>
      </c>
      <c r="H252" s="5" t="s">
        <v>348</v>
      </c>
      <c r="I252" s="5"/>
      <c r="J252" s="5"/>
      <c r="K252" s="5">
        <v>223</v>
      </c>
      <c r="L252" s="5">
        <v>9</v>
      </c>
      <c r="M252" s="5">
        <v>3</v>
      </c>
      <c r="N252" s="5" t="s">
        <v>3</v>
      </c>
      <c r="O252" s="5">
        <v>2</v>
      </c>
      <c r="P252" s="5">
        <f>ROUND(Source!EI242,O252)</f>
        <v>0</v>
      </c>
      <c r="Q252" s="5"/>
      <c r="R252" s="5"/>
      <c r="S252" s="5"/>
      <c r="T252" s="5"/>
      <c r="U252" s="5"/>
      <c r="V252" s="5"/>
      <c r="W252" s="5">
        <v>0</v>
      </c>
      <c r="X252" s="5">
        <v>1</v>
      </c>
      <c r="Y252" s="5">
        <v>0</v>
      </c>
      <c r="Z252" s="5">
        <v>0</v>
      </c>
      <c r="AA252" s="5">
        <v>1</v>
      </c>
      <c r="AB252" s="5">
        <v>0</v>
      </c>
    </row>
    <row r="253" spans="1:206" x14ac:dyDescent="0.2">
      <c r="A253" s="5">
        <v>50</v>
      </c>
      <c r="B253" s="5">
        <v>0</v>
      </c>
      <c r="C253" s="5">
        <v>0</v>
      </c>
      <c r="D253" s="5">
        <v>1</v>
      </c>
      <c r="E253" s="5">
        <v>229</v>
      </c>
      <c r="F253" s="5">
        <f>ROUND(Source!AZ242,O253)</f>
        <v>0</v>
      </c>
      <c r="G253" s="5" t="s">
        <v>349</v>
      </c>
      <c r="H253" s="5" t="s">
        <v>350</v>
      </c>
      <c r="I253" s="5"/>
      <c r="J253" s="5"/>
      <c r="K253" s="5">
        <v>229</v>
      </c>
      <c r="L253" s="5">
        <v>10</v>
      </c>
      <c r="M253" s="5">
        <v>3</v>
      </c>
      <c r="N253" s="5" t="s">
        <v>3</v>
      </c>
      <c r="O253" s="5">
        <v>2</v>
      </c>
      <c r="P253" s="5">
        <f>ROUND(Source!ER242,O253)</f>
        <v>0</v>
      </c>
      <c r="Q253" s="5"/>
      <c r="R253" s="5"/>
      <c r="S253" s="5"/>
      <c r="T253" s="5"/>
      <c r="U253" s="5"/>
      <c r="V253" s="5"/>
      <c r="W253" s="5">
        <v>0</v>
      </c>
      <c r="X253" s="5">
        <v>1</v>
      </c>
      <c r="Y253" s="5">
        <v>0</v>
      </c>
      <c r="Z253" s="5">
        <v>0</v>
      </c>
      <c r="AA253" s="5">
        <v>1</v>
      </c>
      <c r="AB253" s="5">
        <v>0</v>
      </c>
    </row>
    <row r="254" spans="1:206" x14ac:dyDescent="0.2">
      <c r="A254" s="5">
        <v>50</v>
      </c>
      <c r="B254" s="5">
        <v>0</v>
      </c>
      <c r="C254" s="5">
        <v>0</v>
      </c>
      <c r="D254" s="5">
        <v>1</v>
      </c>
      <c r="E254" s="5">
        <v>203</v>
      </c>
      <c r="F254" s="5">
        <f>ROUND(Source!Q242,O254)</f>
        <v>147.9</v>
      </c>
      <c r="G254" s="5" t="s">
        <v>351</v>
      </c>
      <c r="H254" s="5" t="s">
        <v>352</v>
      </c>
      <c r="I254" s="5"/>
      <c r="J254" s="5"/>
      <c r="K254" s="5">
        <v>203</v>
      </c>
      <c r="L254" s="5">
        <v>11</v>
      </c>
      <c r="M254" s="5">
        <v>3</v>
      </c>
      <c r="N254" s="5" t="s">
        <v>3</v>
      </c>
      <c r="O254" s="5">
        <v>2</v>
      </c>
      <c r="P254" s="5">
        <f>ROUND(Source!DI242,O254)</f>
        <v>2123.29</v>
      </c>
      <c r="Q254" s="5"/>
      <c r="R254" s="5"/>
      <c r="S254" s="5"/>
      <c r="T254" s="5"/>
      <c r="U254" s="5"/>
      <c r="V254" s="5"/>
      <c r="W254" s="5">
        <v>147.9</v>
      </c>
      <c r="X254" s="5">
        <v>1</v>
      </c>
      <c r="Y254" s="5">
        <v>147.9</v>
      </c>
      <c r="Z254" s="5">
        <v>2123.29</v>
      </c>
      <c r="AA254" s="5">
        <v>1</v>
      </c>
      <c r="AB254" s="5">
        <v>2123.29</v>
      </c>
    </row>
    <row r="255" spans="1:206" x14ac:dyDescent="0.2">
      <c r="A255" s="5">
        <v>50</v>
      </c>
      <c r="B255" s="5">
        <v>0</v>
      </c>
      <c r="C255" s="5">
        <v>0</v>
      </c>
      <c r="D255" s="5">
        <v>1</v>
      </c>
      <c r="E255" s="5">
        <v>231</v>
      </c>
      <c r="F255" s="5">
        <f>ROUND(Source!BB242,O255)</f>
        <v>0</v>
      </c>
      <c r="G255" s="5" t="s">
        <v>353</v>
      </c>
      <c r="H255" s="5" t="s">
        <v>354</v>
      </c>
      <c r="I255" s="5"/>
      <c r="J255" s="5"/>
      <c r="K255" s="5">
        <v>231</v>
      </c>
      <c r="L255" s="5">
        <v>12</v>
      </c>
      <c r="M255" s="5">
        <v>3</v>
      </c>
      <c r="N255" s="5" t="s">
        <v>3</v>
      </c>
      <c r="O255" s="5">
        <v>2</v>
      </c>
      <c r="P255" s="5">
        <f>ROUND(Source!ET242,O255)</f>
        <v>0</v>
      </c>
      <c r="Q255" s="5"/>
      <c r="R255" s="5"/>
      <c r="S255" s="5"/>
      <c r="T255" s="5"/>
      <c r="U255" s="5"/>
      <c r="V255" s="5"/>
      <c r="W255" s="5">
        <v>0</v>
      </c>
      <c r="X255" s="5">
        <v>1</v>
      </c>
      <c r="Y255" s="5">
        <v>0</v>
      </c>
      <c r="Z255" s="5">
        <v>0</v>
      </c>
      <c r="AA255" s="5">
        <v>1</v>
      </c>
      <c r="AB255" s="5">
        <v>0</v>
      </c>
    </row>
    <row r="256" spans="1:206" x14ac:dyDescent="0.2">
      <c r="A256" s="5">
        <v>50</v>
      </c>
      <c r="B256" s="5">
        <v>0</v>
      </c>
      <c r="C256" s="5">
        <v>0</v>
      </c>
      <c r="D256" s="5">
        <v>1</v>
      </c>
      <c r="E256" s="5">
        <v>204</v>
      </c>
      <c r="F256" s="5">
        <f>ROUND(Source!R242,O256)</f>
        <v>15.15</v>
      </c>
      <c r="G256" s="5" t="s">
        <v>355</v>
      </c>
      <c r="H256" s="5" t="s">
        <v>356</v>
      </c>
      <c r="I256" s="5"/>
      <c r="J256" s="5"/>
      <c r="K256" s="5">
        <v>204</v>
      </c>
      <c r="L256" s="5">
        <v>13</v>
      </c>
      <c r="M256" s="5">
        <v>3</v>
      </c>
      <c r="N256" s="5" t="s">
        <v>3</v>
      </c>
      <c r="O256" s="5">
        <v>2</v>
      </c>
      <c r="P256" s="5">
        <f>ROUND(Source!DJ242,O256)</f>
        <v>833.12</v>
      </c>
      <c r="Q256" s="5"/>
      <c r="R256" s="5"/>
      <c r="S256" s="5"/>
      <c r="T256" s="5"/>
      <c r="U256" s="5"/>
      <c r="V256" s="5"/>
      <c r="W256" s="5">
        <v>15.15</v>
      </c>
      <c r="X256" s="5">
        <v>1</v>
      </c>
      <c r="Y256" s="5">
        <v>15.15</v>
      </c>
      <c r="Z256" s="5">
        <v>833.12</v>
      </c>
      <c r="AA256" s="5">
        <v>1</v>
      </c>
      <c r="AB256" s="5">
        <v>833.12</v>
      </c>
    </row>
    <row r="257" spans="1:88" x14ac:dyDescent="0.2">
      <c r="A257" s="5">
        <v>50</v>
      </c>
      <c r="B257" s="5">
        <v>0</v>
      </c>
      <c r="C257" s="5">
        <v>0</v>
      </c>
      <c r="D257" s="5">
        <v>1</v>
      </c>
      <c r="E257" s="5">
        <v>205</v>
      </c>
      <c r="F257" s="5">
        <f>ROUND(Source!S242,O257)</f>
        <v>4434.49</v>
      </c>
      <c r="G257" s="5" t="s">
        <v>357</v>
      </c>
      <c r="H257" s="5" t="s">
        <v>358</v>
      </c>
      <c r="I257" s="5"/>
      <c r="J257" s="5"/>
      <c r="K257" s="5">
        <v>205</v>
      </c>
      <c r="L257" s="5">
        <v>14</v>
      </c>
      <c r="M257" s="5">
        <v>3</v>
      </c>
      <c r="N257" s="5" t="s">
        <v>3</v>
      </c>
      <c r="O257" s="5">
        <v>2</v>
      </c>
      <c r="P257" s="5">
        <f>ROUND(Source!DK242,O257)</f>
        <v>243852.6</v>
      </c>
      <c r="Q257" s="5"/>
      <c r="R257" s="5"/>
      <c r="S257" s="5"/>
      <c r="T257" s="5"/>
      <c r="U257" s="5"/>
      <c r="V257" s="5"/>
      <c r="W257" s="5">
        <v>4434.49</v>
      </c>
      <c r="X257" s="5">
        <v>1</v>
      </c>
      <c r="Y257" s="5">
        <v>4434.49</v>
      </c>
      <c r="Z257" s="5">
        <v>243852.6</v>
      </c>
      <c r="AA257" s="5">
        <v>1</v>
      </c>
      <c r="AB257" s="5">
        <v>243852.6</v>
      </c>
    </row>
    <row r="258" spans="1:88" x14ac:dyDescent="0.2">
      <c r="A258" s="5">
        <v>50</v>
      </c>
      <c r="B258" s="5">
        <v>0</v>
      </c>
      <c r="C258" s="5">
        <v>0</v>
      </c>
      <c r="D258" s="5">
        <v>1</v>
      </c>
      <c r="E258" s="5">
        <v>232</v>
      </c>
      <c r="F258" s="5">
        <f>ROUND(Source!BC242,O258)</f>
        <v>0</v>
      </c>
      <c r="G258" s="5" t="s">
        <v>359</v>
      </c>
      <c r="H258" s="5" t="s">
        <v>360</v>
      </c>
      <c r="I258" s="5"/>
      <c r="J258" s="5"/>
      <c r="K258" s="5">
        <v>232</v>
      </c>
      <c r="L258" s="5">
        <v>15</v>
      </c>
      <c r="M258" s="5">
        <v>3</v>
      </c>
      <c r="N258" s="5" t="s">
        <v>3</v>
      </c>
      <c r="O258" s="5">
        <v>2</v>
      </c>
      <c r="P258" s="5">
        <f>ROUND(Source!EU242,O258)</f>
        <v>0</v>
      </c>
      <c r="Q258" s="5"/>
      <c r="R258" s="5"/>
      <c r="S258" s="5"/>
      <c r="T258" s="5"/>
      <c r="U258" s="5"/>
      <c r="V258" s="5"/>
      <c r="W258" s="5">
        <v>0</v>
      </c>
      <c r="X258" s="5">
        <v>1</v>
      </c>
      <c r="Y258" s="5">
        <v>0</v>
      </c>
      <c r="Z258" s="5">
        <v>0</v>
      </c>
      <c r="AA258" s="5">
        <v>1</v>
      </c>
      <c r="AB258" s="5">
        <v>0</v>
      </c>
    </row>
    <row r="259" spans="1:88" x14ac:dyDescent="0.2">
      <c r="A259" s="5">
        <v>50</v>
      </c>
      <c r="B259" s="5">
        <v>0</v>
      </c>
      <c r="C259" s="5">
        <v>0</v>
      </c>
      <c r="D259" s="5">
        <v>1</v>
      </c>
      <c r="E259" s="5">
        <v>214</v>
      </c>
      <c r="F259" s="5">
        <f>ROUND(Source!AS242,O259)</f>
        <v>66521.58</v>
      </c>
      <c r="G259" s="5" t="s">
        <v>361</v>
      </c>
      <c r="H259" s="5" t="s">
        <v>362</v>
      </c>
      <c r="I259" s="5"/>
      <c r="J259" s="5"/>
      <c r="K259" s="5">
        <v>214</v>
      </c>
      <c r="L259" s="5">
        <v>16</v>
      </c>
      <c r="M259" s="5">
        <v>3</v>
      </c>
      <c r="N259" s="5" t="s">
        <v>3</v>
      </c>
      <c r="O259" s="5">
        <v>2</v>
      </c>
      <c r="P259" s="5">
        <f>ROUND(Source!EK242,O259)</f>
        <v>1280598.82</v>
      </c>
      <c r="Q259" s="5"/>
      <c r="R259" s="5"/>
      <c r="S259" s="5"/>
      <c r="T259" s="5"/>
      <c r="U259" s="5"/>
      <c r="V259" s="5"/>
      <c r="W259" s="5">
        <v>66521.58</v>
      </c>
      <c r="X259" s="5">
        <v>1</v>
      </c>
      <c r="Y259" s="5">
        <v>66521.58</v>
      </c>
      <c r="Z259" s="5">
        <v>1280598.82</v>
      </c>
      <c r="AA259" s="5">
        <v>1</v>
      </c>
      <c r="AB259" s="5">
        <v>1280598.82</v>
      </c>
    </row>
    <row r="260" spans="1:88" x14ac:dyDescent="0.2">
      <c r="A260" s="5">
        <v>50</v>
      </c>
      <c r="B260" s="5">
        <v>0</v>
      </c>
      <c r="C260" s="5">
        <v>0</v>
      </c>
      <c r="D260" s="5">
        <v>1</v>
      </c>
      <c r="E260" s="5">
        <v>215</v>
      </c>
      <c r="F260" s="5">
        <f>ROUND(Source!AT242,O260)</f>
        <v>172.35</v>
      </c>
      <c r="G260" s="5" t="s">
        <v>363</v>
      </c>
      <c r="H260" s="5" t="s">
        <v>364</v>
      </c>
      <c r="I260" s="5"/>
      <c r="J260" s="5"/>
      <c r="K260" s="5">
        <v>215</v>
      </c>
      <c r="L260" s="5">
        <v>17</v>
      </c>
      <c r="M260" s="5">
        <v>3</v>
      </c>
      <c r="N260" s="5" t="s">
        <v>3</v>
      </c>
      <c r="O260" s="5">
        <v>2</v>
      </c>
      <c r="P260" s="5">
        <f>ROUND(Source!EL242,O260)</f>
        <v>2657.11</v>
      </c>
      <c r="Q260" s="5"/>
      <c r="R260" s="5"/>
      <c r="S260" s="5"/>
      <c r="T260" s="5"/>
      <c r="U260" s="5"/>
      <c r="V260" s="5"/>
      <c r="W260" s="5">
        <v>172.35</v>
      </c>
      <c r="X260" s="5">
        <v>1</v>
      </c>
      <c r="Y260" s="5">
        <v>172.35</v>
      </c>
      <c r="Z260" s="5">
        <v>2657.11</v>
      </c>
      <c r="AA260" s="5">
        <v>1</v>
      </c>
      <c r="AB260" s="5">
        <v>2657.11</v>
      </c>
    </row>
    <row r="261" spans="1:88" x14ac:dyDescent="0.2">
      <c r="A261" s="5">
        <v>50</v>
      </c>
      <c r="B261" s="5">
        <v>0</v>
      </c>
      <c r="C261" s="5">
        <v>0</v>
      </c>
      <c r="D261" s="5">
        <v>1</v>
      </c>
      <c r="E261" s="5">
        <v>217</v>
      </c>
      <c r="F261" s="5">
        <f>ROUND(Source!AU242,O261)</f>
        <v>0</v>
      </c>
      <c r="G261" s="5" t="s">
        <v>365</v>
      </c>
      <c r="H261" s="5" t="s">
        <v>366</v>
      </c>
      <c r="I261" s="5"/>
      <c r="J261" s="5"/>
      <c r="K261" s="5">
        <v>217</v>
      </c>
      <c r="L261" s="5">
        <v>18</v>
      </c>
      <c r="M261" s="5">
        <v>3</v>
      </c>
      <c r="N261" s="5" t="s">
        <v>3</v>
      </c>
      <c r="O261" s="5">
        <v>2</v>
      </c>
      <c r="P261" s="5">
        <f>ROUND(Source!EM242,O261)</f>
        <v>0</v>
      </c>
      <c r="Q261" s="5"/>
      <c r="R261" s="5"/>
      <c r="S261" s="5"/>
      <c r="T261" s="5"/>
      <c r="U261" s="5"/>
      <c r="V261" s="5"/>
      <c r="W261" s="5">
        <v>0</v>
      </c>
      <c r="X261" s="5">
        <v>1</v>
      </c>
      <c r="Y261" s="5">
        <v>0</v>
      </c>
      <c r="Z261" s="5">
        <v>0</v>
      </c>
      <c r="AA261" s="5">
        <v>1</v>
      </c>
      <c r="AB261" s="5">
        <v>0</v>
      </c>
    </row>
    <row r="262" spans="1:88" x14ac:dyDescent="0.2">
      <c r="A262" s="5">
        <v>50</v>
      </c>
      <c r="B262" s="5">
        <v>0</v>
      </c>
      <c r="C262" s="5">
        <v>0</v>
      </c>
      <c r="D262" s="5">
        <v>1</v>
      </c>
      <c r="E262" s="5">
        <v>230</v>
      </c>
      <c r="F262" s="5">
        <f>ROUND(Source!BA242,O262)</f>
        <v>0</v>
      </c>
      <c r="G262" s="5" t="s">
        <v>367</v>
      </c>
      <c r="H262" s="5" t="s">
        <v>368</v>
      </c>
      <c r="I262" s="5"/>
      <c r="J262" s="5"/>
      <c r="K262" s="5">
        <v>230</v>
      </c>
      <c r="L262" s="5">
        <v>19</v>
      </c>
      <c r="M262" s="5">
        <v>3</v>
      </c>
      <c r="N262" s="5" t="s">
        <v>3</v>
      </c>
      <c r="O262" s="5">
        <v>2</v>
      </c>
      <c r="P262" s="5">
        <f>ROUND(Source!ES242,O262)</f>
        <v>0</v>
      </c>
      <c r="Q262" s="5"/>
      <c r="R262" s="5"/>
      <c r="S262" s="5"/>
      <c r="T262" s="5"/>
      <c r="U262" s="5"/>
      <c r="V262" s="5"/>
      <c r="W262" s="5">
        <v>0</v>
      </c>
      <c r="X262" s="5">
        <v>1</v>
      </c>
      <c r="Y262" s="5">
        <v>0</v>
      </c>
      <c r="Z262" s="5">
        <v>0</v>
      </c>
      <c r="AA262" s="5">
        <v>1</v>
      </c>
      <c r="AB262" s="5">
        <v>0</v>
      </c>
    </row>
    <row r="263" spans="1:88" x14ac:dyDescent="0.2">
      <c r="A263" s="5">
        <v>50</v>
      </c>
      <c r="B263" s="5">
        <v>0</v>
      </c>
      <c r="C263" s="5">
        <v>0</v>
      </c>
      <c r="D263" s="5">
        <v>1</v>
      </c>
      <c r="E263" s="5">
        <v>206</v>
      </c>
      <c r="F263" s="5">
        <f>ROUND(Source!T242,O263)</f>
        <v>0</v>
      </c>
      <c r="G263" s="5" t="s">
        <v>369</v>
      </c>
      <c r="H263" s="5" t="s">
        <v>370</v>
      </c>
      <c r="I263" s="5"/>
      <c r="J263" s="5"/>
      <c r="K263" s="5">
        <v>206</v>
      </c>
      <c r="L263" s="5">
        <v>20</v>
      </c>
      <c r="M263" s="5">
        <v>3</v>
      </c>
      <c r="N263" s="5" t="s">
        <v>3</v>
      </c>
      <c r="O263" s="5">
        <v>2</v>
      </c>
      <c r="P263" s="5">
        <f>ROUND(Source!DL242,O263)</f>
        <v>0</v>
      </c>
      <c r="Q263" s="5"/>
      <c r="R263" s="5"/>
      <c r="S263" s="5"/>
      <c r="T263" s="5"/>
      <c r="U263" s="5"/>
      <c r="V263" s="5"/>
      <c r="W263" s="5">
        <v>0</v>
      </c>
      <c r="X263" s="5">
        <v>1</v>
      </c>
      <c r="Y263" s="5">
        <v>0</v>
      </c>
      <c r="Z263" s="5">
        <v>0</v>
      </c>
      <c r="AA263" s="5">
        <v>1</v>
      </c>
      <c r="AB263" s="5">
        <v>0</v>
      </c>
    </row>
    <row r="264" spans="1:88" x14ac:dyDescent="0.2">
      <c r="A264" s="5">
        <v>50</v>
      </c>
      <c r="B264" s="5">
        <v>0</v>
      </c>
      <c r="C264" s="5">
        <v>0</v>
      </c>
      <c r="D264" s="5">
        <v>1</v>
      </c>
      <c r="E264" s="5">
        <v>207</v>
      </c>
      <c r="F264" s="5">
        <f>Source!U242</f>
        <v>343.43591205550001</v>
      </c>
      <c r="G264" s="5" t="s">
        <v>371</v>
      </c>
      <c r="H264" s="5" t="s">
        <v>372</v>
      </c>
      <c r="I264" s="5"/>
      <c r="J264" s="5"/>
      <c r="K264" s="5">
        <v>207</v>
      </c>
      <c r="L264" s="5">
        <v>21</v>
      </c>
      <c r="M264" s="5">
        <v>3</v>
      </c>
      <c r="N264" s="5" t="s">
        <v>3</v>
      </c>
      <c r="O264" s="5">
        <v>-1</v>
      </c>
      <c r="P264" s="5">
        <f>Source!DM242</f>
        <v>343.43591205550001</v>
      </c>
      <c r="Q264" s="5"/>
      <c r="R264" s="5"/>
      <c r="S264" s="5"/>
      <c r="T264" s="5"/>
      <c r="U264" s="5"/>
      <c r="V264" s="5"/>
      <c r="W264" s="5">
        <v>343.43591205550001</v>
      </c>
      <c r="X264" s="5">
        <v>1</v>
      </c>
      <c r="Y264" s="5">
        <v>343.43591205550001</v>
      </c>
      <c r="Z264" s="5">
        <v>343.43591205550001</v>
      </c>
      <c r="AA264" s="5">
        <v>1</v>
      </c>
      <c r="AB264" s="5">
        <v>343.43591205550001</v>
      </c>
    </row>
    <row r="265" spans="1:88" x14ac:dyDescent="0.2">
      <c r="A265" s="5">
        <v>50</v>
      </c>
      <c r="B265" s="5">
        <v>0</v>
      </c>
      <c r="C265" s="5">
        <v>0</v>
      </c>
      <c r="D265" s="5">
        <v>1</v>
      </c>
      <c r="E265" s="5">
        <v>208</v>
      </c>
      <c r="F265" s="5">
        <f>Source!V242</f>
        <v>0</v>
      </c>
      <c r="G265" s="5" t="s">
        <v>373</v>
      </c>
      <c r="H265" s="5" t="s">
        <v>374</v>
      </c>
      <c r="I265" s="5"/>
      <c r="J265" s="5"/>
      <c r="K265" s="5">
        <v>208</v>
      </c>
      <c r="L265" s="5">
        <v>22</v>
      </c>
      <c r="M265" s="5">
        <v>3</v>
      </c>
      <c r="N265" s="5" t="s">
        <v>3</v>
      </c>
      <c r="O265" s="5">
        <v>-1</v>
      </c>
      <c r="P265" s="5">
        <f>Source!DN242</f>
        <v>0</v>
      </c>
      <c r="Q265" s="5"/>
      <c r="R265" s="5"/>
      <c r="S265" s="5"/>
      <c r="T265" s="5"/>
      <c r="U265" s="5"/>
      <c r="V265" s="5"/>
      <c r="W265" s="5">
        <v>0</v>
      </c>
      <c r="X265" s="5">
        <v>1</v>
      </c>
      <c r="Y265" s="5">
        <v>0</v>
      </c>
      <c r="Z265" s="5">
        <v>0</v>
      </c>
      <c r="AA265" s="5">
        <v>1</v>
      </c>
      <c r="AB265" s="5">
        <v>0</v>
      </c>
    </row>
    <row r="266" spans="1:88" x14ac:dyDescent="0.2">
      <c r="A266" s="5">
        <v>50</v>
      </c>
      <c r="B266" s="5">
        <v>0</v>
      </c>
      <c r="C266" s="5">
        <v>0</v>
      </c>
      <c r="D266" s="5">
        <v>1</v>
      </c>
      <c r="E266" s="5">
        <v>209</v>
      </c>
      <c r="F266" s="5">
        <f>ROUND(Source!W242,O266)</f>
        <v>0</v>
      </c>
      <c r="G266" s="5" t="s">
        <v>375</v>
      </c>
      <c r="H266" s="5" t="s">
        <v>376</v>
      </c>
      <c r="I266" s="5"/>
      <c r="J266" s="5"/>
      <c r="K266" s="5">
        <v>209</v>
      </c>
      <c r="L266" s="5">
        <v>23</v>
      </c>
      <c r="M266" s="5">
        <v>3</v>
      </c>
      <c r="N266" s="5" t="s">
        <v>3</v>
      </c>
      <c r="O266" s="5">
        <v>2</v>
      </c>
      <c r="P266" s="5">
        <f>ROUND(Source!DO242,O266)</f>
        <v>0</v>
      </c>
      <c r="Q266" s="5"/>
      <c r="R266" s="5"/>
      <c r="S266" s="5"/>
      <c r="T266" s="5"/>
      <c r="U266" s="5"/>
      <c r="V266" s="5"/>
      <c r="W266" s="5">
        <v>0</v>
      </c>
      <c r="X266" s="5">
        <v>1</v>
      </c>
      <c r="Y266" s="5">
        <v>0</v>
      </c>
      <c r="Z266" s="5">
        <v>0</v>
      </c>
      <c r="AA266" s="5">
        <v>1</v>
      </c>
      <c r="AB266" s="5">
        <v>0</v>
      </c>
    </row>
    <row r="267" spans="1:88" x14ac:dyDescent="0.2">
      <c r="A267" s="5">
        <v>50</v>
      </c>
      <c r="B267" s="5">
        <v>0</v>
      </c>
      <c r="C267" s="5">
        <v>0</v>
      </c>
      <c r="D267" s="5">
        <v>1</v>
      </c>
      <c r="E267" s="5">
        <v>233</v>
      </c>
      <c r="F267" s="5">
        <f>ROUND(Source!BD242,O267)</f>
        <v>0</v>
      </c>
      <c r="G267" s="5" t="s">
        <v>377</v>
      </c>
      <c r="H267" s="5" t="s">
        <v>378</v>
      </c>
      <c r="I267" s="5"/>
      <c r="J267" s="5"/>
      <c r="K267" s="5">
        <v>233</v>
      </c>
      <c r="L267" s="5">
        <v>24</v>
      </c>
      <c r="M267" s="5">
        <v>3</v>
      </c>
      <c r="N267" s="5" t="s">
        <v>3</v>
      </c>
      <c r="O267" s="5">
        <v>2</v>
      </c>
      <c r="P267" s="5">
        <f>ROUND(Source!EV242,O267)</f>
        <v>0</v>
      </c>
      <c r="Q267" s="5"/>
      <c r="R267" s="5"/>
      <c r="S267" s="5"/>
      <c r="T267" s="5"/>
      <c r="U267" s="5"/>
      <c r="V267" s="5"/>
      <c r="W267" s="5">
        <v>0</v>
      </c>
      <c r="X267" s="5">
        <v>1</v>
      </c>
      <c r="Y267" s="5">
        <v>0</v>
      </c>
      <c r="Z267" s="5">
        <v>0</v>
      </c>
      <c r="AA267" s="5">
        <v>1</v>
      </c>
      <c r="AB267" s="5">
        <v>0</v>
      </c>
    </row>
    <row r="268" spans="1:88" x14ac:dyDescent="0.2">
      <c r="A268" s="5">
        <v>50</v>
      </c>
      <c r="B268" s="5">
        <v>0</v>
      </c>
      <c r="C268" s="5">
        <v>0</v>
      </c>
      <c r="D268" s="5">
        <v>1</v>
      </c>
      <c r="E268" s="5">
        <v>210</v>
      </c>
      <c r="F268" s="5">
        <f>ROUND(Source!X242,O268)</f>
        <v>4421.62</v>
      </c>
      <c r="G268" s="5" t="s">
        <v>379</v>
      </c>
      <c r="H268" s="5" t="s">
        <v>380</v>
      </c>
      <c r="I268" s="5"/>
      <c r="J268" s="5"/>
      <c r="K268" s="5">
        <v>210</v>
      </c>
      <c r="L268" s="5">
        <v>25</v>
      </c>
      <c r="M268" s="5">
        <v>3</v>
      </c>
      <c r="N268" s="5" t="s">
        <v>3</v>
      </c>
      <c r="O268" s="5">
        <v>2</v>
      </c>
      <c r="P268" s="5">
        <f>ROUND(Source!DP242,O268)</f>
        <v>243144.75</v>
      </c>
      <c r="Q268" s="5"/>
      <c r="R268" s="5"/>
      <c r="S268" s="5"/>
      <c r="T268" s="5"/>
      <c r="U268" s="5"/>
      <c r="V268" s="5"/>
      <c r="W268" s="5">
        <v>4421.62</v>
      </c>
      <c r="X268" s="5">
        <v>1</v>
      </c>
      <c r="Y268" s="5">
        <v>4421.62</v>
      </c>
      <c r="Z268" s="5">
        <v>243144.75</v>
      </c>
      <c r="AA268" s="5">
        <v>1</v>
      </c>
      <c r="AB268" s="5">
        <v>243144.75</v>
      </c>
    </row>
    <row r="269" spans="1:88" x14ac:dyDescent="0.2">
      <c r="A269" s="5">
        <v>50</v>
      </c>
      <c r="B269" s="5">
        <v>0</v>
      </c>
      <c r="C269" s="5">
        <v>0</v>
      </c>
      <c r="D269" s="5">
        <v>1</v>
      </c>
      <c r="E269" s="5">
        <v>211</v>
      </c>
      <c r="F269" s="5">
        <f>ROUND(Source!Y242,O269)</f>
        <v>2441.35</v>
      </c>
      <c r="G269" s="5" t="s">
        <v>381</v>
      </c>
      <c r="H269" s="5" t="s">
        <v>382</v>
      </c>
      <c r="I269" s="5"/>
      <c r="J269" s="5"/>
      <c r="K269" s="5">
        <v>211</v>
      </c>
      <c r="L269" s="5">
        <v>26</v>
      </c>
      <c r="M269" s="5">
        <v>3</v>
      </c>
      <c r="N269" s="5" t="s">
        <v>3</v>
      </c>
      <c r="O269" s="5">
        <v>2</v>
      </c>
      <c r="P269" s="5">
        <f>ROUND(Source!DQ242,O269)</f>
        <v>134249.47</v>
      </c>
      <c r="Q269" s="5"/>
      <c r="R269" s="5"/>
      <c r="S269" s="5"/>
      <c r="T269" s="5"/>
      <c r="U269" s="5"/>
      <c r="V269" s="5"/>
      <c r="W269" s="5">
        <v>2441.35</v>
      </c>
      <c r="X269" s="5">
        <v>1</v>
      </c>
      <c r="Y269" s="5">
        <v>2441.35</v>
      </c>
      <c r="Z269" s="5">
        <v>134249.47</v>
      </c>
      <c r="AA269" s="5">
        <v>1</v>
      </c>
      <c r="AB269" s="5">
        <v>134249.47</v>
      </c>
    </row>
    <row r="270" spans="1:88" x14ac:dyDescent="0.2">
      <c r="A270" s="5">
        <v>50</v>
      </c>
      <c r="B270" s="5">
        <v>0</v>
      </c>
      <c r="C270" s="5">
        <v>0</v>
      </c>
      <c r="D270" s="5">
        <v>1</v>
      </c>
      <c r="E270" s="5">
        <v>224</v>
      </c>
      <c r="F270" s="5">
        <f>ROUND(Source!AR242,O270)</f>
        <v>66693.929999999993</v>
      </c>
      <c r="G270" s="5" t="s">
        <v>383</v>
      </c>
      <c r="H270" s="5" t="s">
        <v>384</v>
      </c>
      <c r="I270" s="5"/>
      <c r="J270" s="5"/>
      <c r="K270" s="5">
        <v>224</v>
      </c>
      <c r="L270" s="5">
        <v>27</v>
      </c>
      <c r="M270" s="5">
        <v>3</v>
      </c>
      <c r="N270" s="5" t="s">
        <v>3</v>
      </c>
      <c r="O270" s="5">
        <v>2</v>
      </c>
      <c r="P270" s="5">
        <f>ROUND(Source!EJ242,O270)</f>
        <v>1283255.93</v>
      </c>
      <c r="Q270" s="5"/>
      <c r="R270" s="5"/>
      <c r="S270" s="5"/>
      <c r="T270" s="5"/>
      <c r="U270" s="5"/>
      <c r="V270" s="5"/>
      <c r="W270" s="5">
        <v>66693.929999999993</v>
      </c>
      <c r="X270" s="5">
        <v>1</v>
      </c>
      <c r="Y270" s="5">
        <v>66693.929999999993</v>
      </c>
      <c r="Z270" s="5">
        <v>1283255.93</v>
      </c>
      <c r="AA270" s="5">
        <v>1</v>
      </c>
      <c r="AB270" s="5">
        <v>1283255.93</v>
      </c>
    </row>
    <row r="272" spans="1:88" x14ac:dyDescent="0.2">
      <c r="A272" s="1">
        <v>4</v>
      </c>
      <c r="B272" s="1">
        <v>1</v>
      </c>
      <c r="C272" s="1"/>
      <c r="D272" s="1">
        <f>ROW(A448)</f>
        <v>448</v>
      </c>
      <c r="E272" s="1"/>
      <c r="F272" s="1" t="s">
        <v>18</v>
      </c>
      <c r="G272" s="1" t="s">
        <v>385</v>
      </c>
      <c r="H272" s="1" t="s">
        <v>3</v>
      </c>
      <c r="I272" s="1">
        <v>0</v>
      </c>
      <c r="J272" s="1"/>
      <c r="K272" s="1">
        <v>0</v>
      </c>
      <c r="L272" s="1"/>
      <c r="M272" s="1" t="s">
        <v>3</v>
      </c>
      <c r="N272" s="1"/>
      <c r="O272" s="1"/>
      <c r="P272" s="1"/>
      <c r="Q272" s="1"/>
      <c r="R272" s="1"/>
      <c r="S272" s="1">
        <v>0</v>
      </c>
      <c r="T272" s="1">
        <v>0</v>
      </c>
      <c r="U272" s="1" t="s">
        <v>3</v>
      </c>
      <c r="V272" s="1">
        <v>0</v>
      </c>
      <c r="W272" s="1"/>
      <c r="X272" s="1"/>
      <c r="Y272" s="1"/>
      <c r="Z272" s="1"/>
      <c r="AA272" s="1"/>
      <c r="AB272" s="1" t="s">
        <v>3</v>
      </c>
      <c r="AC272" s="1" t="s">
        <v>3</v>
      </c>
      <c r="AD272" s="1" t="s">
        <v>3</v>
      </c>
      <c r="AE272" s="1" t="s">
        <v>3</v>
      </c>
      <c r="AF272" s="1" t="s">
        <v>3</v>
      </c>
      <c r="AG272" s="1" t="s">
        <v>3</v>
      </c>
      <c r="AH272" s="1"/>
      <c r="AI272" s="1"/>
      <c r="AJ272" s="1"/>
      <c r="AK272" s="1"/>
      <c r="AL272" s="1"/>
      <c r="AM272" s="1"/>
      <c r="AN272" s="1"/>
      <c r="AO272" s="1"/>
      <c r="AP272" s="1" t="s">
        <v>3</v>
      </c>
      <c r="AQ272" s="1" t="s">
        <v>3</v>
      </c>
      <c r="AR272" s="1" t="s">
        <v>3</v>
      </c>
      <c r="AS272" s="1"/>
      <c r="AT272" s="1"/>
      <c r="AU272" s="1"/>
      <c r="AV272" s="1"/>
      <c r="AW272" s="1"/>
      <c r="AX272" s="1"/>
      <c r="AY272" s="1"/>
      <c r="AZ272" s="1" t="s">
        <v>3</v>
      </c>
      <c r="BA272" s="1"/>
      <c r="BB272" s="1" t="s">
        <v>3</v>
      </c>
      <c r="BC272" s="1" t="s">
        <v>3</v>
      </c>
      <c r="BD272" s="1" t="s">
        <v>3</v>
      </c>
      <c r="BE272" s="1" t="s">
        <v>3</v>
      </c>
      <c r="BF272" s="1" t="s">
        <v>3</v>
      </c>
      <c r="BG272" s="1" t="s">
        <v>3</v>
      </c>
      <c r="BH272" s="1" t="s">
        <v>3</v>
      </c>
      <c r="BI272" s="1" t="s">
        <v>3</v>
      </c>
      <c r="BJ272" s="1" t="s">
        <v>3</v>
      </c>
      <c r="BK272" s="1" t="s">
        <v>3</v>
      </c>
      <c r="BL272" s="1" t="s">
        <v>3</v>
      </c>
      <c r="BM272" s="1" t="s">
        <v>3</v>
      </c>
      <c r="BN272" s="1" t="s">
        <v>3</v>
      </c>
      <c r="BO272" s="1" t="s">
        <v>3</v>
      </c>
      <c r="BP272" s="1" t="s">
        <v>3</v>
      </c>
      <c r="BQ272" s="1"/>
      <c r="BR272" s="1"/>
      <c r="BS272" s="1"/>
      <c r="BT272" s="1"/>
      <c r="BU272" s="1"/>
      <c r="BV272" s="1"/>
      <c r="BW272" s="1"/>
      <c r="BX272" s="1">
        <v>0</v>
      </c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>
        <v>0</v>
      </c>
    </row>
    <row r="274" spans="1:255" x14ac:dyDescent="0.2">
      <c r="A274" s="3">
        <v>52</v>
      </c>
      <c r="B274" s="3">
        <f t="shared" ref="B274:G274" si="344">B448</f>
        <v>1</v>
      </c>
      <c r="C274" s="3">
        <f t="shared" si="344"/>
        <v>4</v>
      </c>
      <c r="D274" s="3">
        <f t="shared" si="344"/>
        <v>272</v>
      </c>
      <c r="E274" s="3">
        <f t="shared" si="344"/>
        <v>0</v>
      </c>
      <c r="F274" s="3" t="str">
        <f t="shared" si="344"/>
        <v>Новый раздел</v>
      </c>
      <c r="G274" s="3" t="str">
        <f t="shared" si="344"/>
        <v>Водопровод хозяйственно-питьевой В1 (Надземная часть)</v>
      </c>
      <c r="H274" s="3"/>
      <c r="I274" s="3"/>
      <c r="J274" s="3"/>
      <c r="K274" s="3"/>
      <c r="L274" s="3"/>
      <c r="M274" s="3"/>
      <c r="N274" s="3"/>
      <c r="O274" s="3">
        <f t="shared" ref="O274:AT274" si="345">O448</f>
        <v>118978.87</v>
      </c>
      <c r="P274" s="3">
        <f t="shared" si="345"/>
        <v>112233.79</v>
      </c>
      <c r="Q274" s="3">
        <f t="shared" si="345"/>
        <v>735.51</v>
      </c>
      <c r="R274" s="3">
        <f t="shared" si="345"/>
        <v>56.21</v>
      </c>
      <c r="S274" s="3">
        <f t="shared" si="345"/>
        <v>6009.57</v>
      </c>
      <c r="T274" s="3">
        <f t="shared" si="345"/>
        <v>0</v>
      </c>
      <c r="U274" s="3">
        <f t="shared" si="345"/>
        <v>469.23140543399995</v>
      </c>
      <c r="V274" s="3">
        <f t="shared" si="345"/>
        <v>0</v>
      </c>
      <c r="W274" s="3">
        <f t="shared" si="345"/>
        <v>0</v>
      </c>
      <c r="X274" s="3">
        <f t="shared" si="345"/>
        <v>6255.12</v>
      </c>
      <c r="Y274" s="3">
        <f t="shared" si="345"/>
        <v>3459.61</v>
      </c>
      <c r="Z274" s="3">
        <f t="shared" si="345"/>
        <v>0</v>
      </c>
      <c r="AA274" s="3">
        <f t="shared" si="345"/>
        <v>0</v>
      </c>
      <c r="AB274" s="3">
        <f t="shared" si="345"/>
        <v>118978.87</v>
      </c>
      <c r="AC274" s="3">
        <f t="shared" si="345"/>
        <v>112233.79</v>
      </c>
      <c r="AD274" s="3">
        <f t="shared" si="345"/>
        <v>735.51</v>
      </c>
      <c r="AE274" s="3">
        <f t="shared" si="345"/>
        <v>56.21</v>
      </c>
      <c r="AF274" s="3">
        <f t="shared" si="345"/>
        <v>6009.57</v>
      </c>
      <c r="AG274" s="3">
        <f t="shared" si="345"/>
        <v>0</v>
      </c>
      <c r="AH274" s="3">
        <f t="shared" si="345"/>
        <v>469.23140543399995</v>
      </c>
      <c r="AI274" s="3">
        <f t="shared" si="345"/>
        <v>0</v>
      </c>
      <c r="AJ274" s="3">
        <f t="shared" si="345"/>
        <v>0</v>
      </c>
      <c r="AK274" s="3">
        <f t="shared" si="345"/>
        <v>6255.12</v>
      </c>
      <c r="AL274" s="3">
        <f t="shared" si="345"/>
        <v>3459.61</v>
      </c>
      <c r="AM274" s="3">
        <f t="shared" si="345"/>
        <v>0</v>
      </c>
      <c r="AN274" s="3">
        <f t="shared" si="345"/>
        <v>0</v>
      </c>
      <c r="AO274" s="3">
        <f t="shared" si="345"/>
        <v>0</v>
      </c>
      <c r="AP274" s="3">
        <f t="shared" si="345"/>
        <v>0</v>
      </c>
      <c r="AQ274" s="3">
        <f t="shared" si="345"/>
        <v>0</v>
      </c>
      <c r="AR274" s="3">
        <f t="shared" si="345"/>
        <v>128693.6</v>
      </c>
      <c r="AS274" s="3">
        <f t="shared" si="345"/>
        <v>115384.83</v>
      </c>
      <c r="AT274" s="3">
        <f t="shared" si="345"/>
        <v>13308.77</v>
      </c>
      <c r="AU274" s="3">
        <f t="shared" ref="AU274:BZ274" si="346">AU448</f>
        <v>0</v>
      </c>
      <c r="AV274" s="3">
        <f t="shared" si="346"/>
        <v>112233.79</v>
      </c>
      <c r="AW274" s="3">
        <f t="shared" si="346"/>
        <v>112233.79</v>
      </c>
      <c r="AX274" s="3">
        <f t="shared" si="346"/>
        <v>0</v>
      </c>
      <c r="AY274" s="3">
        <f t="shared" si="346"/>
        <v>112233.79</v>
      </c>
      <c r="AZ274" s="3">
        <f t="shared" si="346"/>
        <v>0</v>
      </c>
      <c r="BA274" s="3">
        <f t="shared" si="346"/>
        <v>0</v>
      </c>
      <c r="BB274" s="3">
        <f t="shared" si="346"/>
        <v>0</v>
      </c>
      <c r="BC274" s="3">
        <f t="shared" si="346"/>
        <v>0</v>
      </c>
      <c r="BD274" s="3">
        <f t="shared" si="346"/>
        <v>0</v>
      </c>
      <c r="BE274" s="3">
        <f t="shared" si="346"/>
        <v>0</v>
      </c>
      <c r="BF274" s="3">
        <f t="shared" si="346"/>
        <v>0</v>
      </c>
      <c r="BG274" s="3">
        <f t="shared" si="346"/>
        <v>0</v>
      </c>
      <c r="BH274" s="3">
        <f t="shared" si="346"/>
        <v>0</v>
      </c>
      <c r="BI274" s="3">
        <f t="shared" si="346"/>
        <v>0</v>
      </c>
      <c r="BJ274" s="3">
        <f t="shared" si="346"/>
        <v>0</v>
      </c>
      <c r="BK274" s="3">
        <f t="shared" si="346"/>
        <v>0</v>
      </c>
      <c r="BL274" s="3">
        <f t="shared" si="346"/>
        <v>0</v>
      </c>
      <c r="BM274" s="3">
        <f t="shared" si="346"/>
        <v>0</v>
      </c>
      <c r="BN274" s="3">
        <f t="shared" si="346"/>
        <v>0</v>
      </c>
      <c r="BO274" s="3">
        <f t="shared" si="346"/>
        <v>0</v>
      </c>
      <c r="BP274" s="3">
        <f t="shared" si="346"/>
        <v>0</v>
      </c>
      <c r="BQ274" s="3">
        <f t="shared" si="346"/>
        <v>0</v>
      </c>
      <c r="BR274" s="3">
        <f t="shared" si="346"/>
        <v>0</v>
      </c>
      <c r="BS274" s="3">
        <f t="shared" si="346"/>
        <v>0</v>
      </c>
      <c r="BT274" s="3">
        <f t="shared" si="346"/>
        <v>0</v>
      </c>
      <c r="BU274" s="3">
        <f t="shared" si="346"/>
        <v>0</v>
      </c>
      <c r="BV274" s="3">
        <f t="shared" si="346"/>
        <v>0</v>
      </c>
      <c r="BW274" s="3">
        <f t="shared" si="346"/>
        <v>0</v>
      </c>
      <c r="BX274" s="3">
        <f t="shared" si="346"/>
        <v>0</v>
      </c>
      <c r="BY274" s="3">
        <f t="shared" si="346"/>
        <v>0</v>
      </c>
      <c r="BZ274" s="3">
        <f t="shared" si="346"/>
        <v>0</v>
      </c>
      <c r="CA274" s="3">
        <f t="shared" ref="CA274:DF274" si="347">CA448</f>
        <v>128693.6</v>
      </c>
      <c r="CB274" s="3">
        <f t="shared" si="347"/>
        <v>115384.83</v>
      </c>
      <c r="CC274" s="3">
        <f t="shared" si="347"/>
        <v>13308.77</v>
      </c>
      <c r="CD274" s="3">
        <f t="shared" si="347"/>
        <v>0</v>
      </c>
      <c r="CE274" s="3">
        <f t="shared" si="347"/>
        <v>112233.79</v>
      </c>
      <c r="CF274" s="3">
        <f t="shared" si="347"/>
        <v>112233.79</v>
      </c>
      <c r="CG274" s="3">
        <f t="shared" si="347"/>
        <v>0</v>
      </c>
      <c r="CH274" s="3">
        <f t="shared" si="347"/>
        <v>112233.79</v>
      </c>
      <c r="CI274" s="3">
        <f t="shared" si="347"/>
        <v>0</v>
      </c>
      <c r="CJ274" s="3">
        <f t="shared" si="347"/>
        <v>0</v>
      </c>
      <c r="CK274" s="3">
        <f t="shared" si="347"/>
        <v>0</v>
      </c>
      <c r="CL274" s="3">
        <f t="shared" si="347"/>
        <v>0</v>
      </c>
      <c r="CM274" s="3">
        <f t="shared" si="347"/>
        <v>0</v>
      </c>
      <c r="CN274" s="3">
        <f t="shared" si="347"/>
        <v>0</v>
      </c>
      <c r="CO274" s="3">
        <f t="shared" si="347"/>
        <v>0</v>
      </c>
      <c r="CP274" s="3">
        <f t="shared" si="347"/>
        <v>0</v>
      </c>
      <c r="CQ274" s="3">
        <f t="shared" si="347"/>
        <v>0</v>
      </c>
      <c r="CR274" s="3">
        <f t="shared" si="347"/>
        <v>0</v>
      </c>
      <c r="CS274" s="3">
        <f t="shared" si="347"/>
        <v>0</v>
      </c>
      <c r="CT274" s="3">
        <f t="shared" si="347"/>
        <v>0</v>
      </c>
      <c r="CU274" s="3">
        <f t="shared" si="347"/>
        <v>0</v>
      </c>
      <c r="CV274" s="3">
        <f t="shared" si="347"/>
        <v>0</v>
      </c>
      <c r="CW274" s="3">
        <f t="shared" si="347"/>
        <v>0</v>
      </c>
      <c r="CX274" s="3">
        <f t="shared" si="347"/>
        <v>0</v>
      </c>
      <c r="CY274" s="3">
        <f t="shared" si="347"/>
        <v>0</v>
      </c>
      <c r="CZ274" s="3">
        <f t="shared" si="347"/>
        <v>0</v>
      </c>
      <c r="DA274" s="3">
        <f t="shared" si="347"/>
        <v>0</v>
      </c>
      <c r="DB274" s="3">
        <f t="shared" si="347"/>
        <v>0</v>
      </c>
      <c r="DC274" s="3">
        <f t="shared" si="347"/>
        <v>0</v>
      </c>
      <c r="DD274" s="3">
        <f t="shared" si="347"/>
        <v>0</v>
      </c>
      <c r="DE274" s="3">
        <f t="shared" si="347"/>
        <v>0</v>
      </c>
      <c r="DF274" s="3">
        <f t="shared" si="347"/>
        <v>0</v>
      </c>
      <c r="DG274" s="4">
        <f t="shared" ref="DG274:EL274" si="348">DG448</f>
        <v>1003333.26</v>
      </c>
      <c r="DH274" s="4">
        <f t="shared" si="348"/>
        <v>662881.24</v>
      </c>
      <c r="DI274" s="4">
        <f t="shared" si="348"/>
        <v>9985.76</v>
      </c>
      <c r="DJ274" s="4">
        <f t="shared" si="348"/>
        <v>3090.99</v>
      </c>
      <c r="DK274" s="4">
        <f t="shared" si="348"/>
        <v>330466.26</v>
      </c>
      <c r="DL274" s="4">
        <f t="shared" si="348"/>
        <v>0</v>
      </c>
      <c r="DM274" s="4">
        <f t="shared" si="348"/>
        <v>469.23140543399995</v>
      </c>
      <c r="DN274" s="4">
        <f t="shared" si="348"/>
        <v>0</v>
      </c>
      <c r="DO274" s="4">
        <f t="shared" si="348"/>
        <v>0</v>
      </c>
      <c r="DP274" s="4">
        <f t="shared" si="348"/>
        <v>343968.82</v>
      </c>
      <c r="DQ274" s="4">
        <f t="shared" si="348"/>
        <v>190244.09</v>
      </c>
      <c r="DR274" s="4">
        <f t="shared" si="348"/>
        <v>0</v>
      </c>
      <c r="DS274" s="4">
        <f t="shared" si="348"/>
        <v>0</v>
      </c>
      <c r="DT274" s="4">
        <f t="shared" si="348"/>
        <v>1003333.26</v>
      </c>
      <c r="DU274" s="4">
        <f t="shared" si="348"/>
        <v>662881.24</v>
      </c>
      <c r="DV274" s="4">
        <f t="shared" si="348"/>
        <v>9985.76</v>
      </c>
      <c r="DW274" s="4">
        <f t="shared" si="348"/>
        <v>3090.99</v>
      </c>
      <c r="DX274" s="4">
        <f t="shared" si="348"/>
        <v>330466.26</v>
      </c>
      <c r="DY274" s="4">
        <f t="shared" si="348"/>
        <v>0</v>
      </c>
      <c r="DZ274" s="4">
        <f t="shared" si="348"/>
        <v>469.23140543399995</v>
      </c>
      <c r="EA274" s="4">
        <f t="shared" si="348"/>
        <v>0</v>
      </c>
      <c r="EB274" s="4">
        <f t="shared" si="348"/>
        <v>0</v>
      </c>
      <c r="EC274" s="4">
        <f t="shared" si="348"/>
        <v>343968.82</v>
      </c>
      <c r="ED274" s="4">
        <f t="shared" si="348"/>
        <v>190244.09</v>
      </c>
      <c r="EE274" s="4">
        <f t="shared" si="348"/>
        <v>0</v>
      </c>
      <c r="EF274" s="4">
        <f t="shared" si="348"/>
        <v>0</v>
      </c>
      <c r="EG274" s="4">
        <f t="shared" si="348"/>
        <v>0</v>
      </c>
      <c r="EH274" s="4">
        <f t="shared" si="348"/>
        <v>0</v>
      </c>
      <c r="EI274" s="4">
        <f t="shared" si="348"/>
        <v>0</v>
      </c>
      <c r="EJ274" s="4">
        <f t="shared" si="348"/>
        <v>1537546.17</v>
      </c>
      <c r="EK274" s="4">
        <f t="shared" si="348"/>
        <v>1369112.52</v>
      </c>
      <c r="EL274" s="4">
        <f t="shared" si="348"/>
        <v>168433.65</v>
      </c>
      <c r="EM274" s="4">
        <f t="shared" ref="EM274:FR274" si="349">EM448</f>
        <v>0</v>
      </c>
      <c r="EN274" s="4">
        <f t="shared" si="349"/>
        <v>662881.24</v>
      </c>
      <c r="EO274" s="4">
        <f t="shared" si="349"/>
        <v>662881.24</v>
      </c>
      <c r="EP274" s="4">
        <f t="shared" si="349"/>
        <v>0</v>
      </c>
      <c r="EQ274" s="4">
        <f t="shared" si="349"/>
        <v>662881.24</v>
      </c>
      <c r="ER274" s="4">
        <f t="shared" si="349"/>
        <v>0</v>
      </c>
      <c r="ES274" s="4">
        <f t="shared" si="349"/>
        <v>0</v>
      </c>
      <c r="ET274" s="4">
        <f t="shared" si="349"/>
        <v>0</v>
      </c>
      <c r="EU274" s="4">
        <f t="shared" si="349"/>
        <v>0</v>
      </c>
      <c r="EV274" s="4">
        <f t="shared" si="349"/>
        <v>0</v>
      </c>
      <c r="EW274" s="4">
        <f t="shared" si="349"/>
        <v>0</v>
      </c>
      <c r="EX274" s="4">
        <f t="shared" si="349"/>
        <v>0</v>
      </c>
      <c r="EY274" s="4">
        <f t="shared" si="349"/>
        <v>0</v>
      </c>
      <c r="EZ274" s="4">
        <f t="shared" si="349"/>
        <v>0</v>
      </c>
      <c r="FA274" s="4">
        <f t="shared" si="349"/>
        <v>0</v>
      </c>
      <c r="FB274" s="4">
        <f t="shared" si="349"/>
        <v>0</v>
      </c>
      <c r="FC274" s="4">
        <f t="shared" si="349"/>
        <v>0</v>
      </c>
      <c r="FD274" s="4">
        <f t="shared" si="349"/>
        <v>0</v>
      </c>
      <c r="FE274" s="4">
        <f t="shared" si="349"/>
        <v>0</v>
      </c>
      <c r="FF274" s="4">
        <f t="shared" si="349"/>
        <v>0</v>
      </c>
      <c r="FG274" s="4">
        <f t="shared" si="349"/>
        <v>0</v>
      </c>
      <c r="FH274" s="4">
        <f t="shared" si="349"/>
        <v>0</v>
      </c>
      <c r="FI274" s="4">
        <f t="shared" si="349"/>
        <v>0</v>
      </c>
      <c r="FJ274" s="4">
        <f t="shared" si="349"/>
        <v>0</v>
      </c>
      <c r="FK274" s="4">
        <f t="shared" si="349"/>
        <v>0</v>
      </c>
      <c r="FL274" s="4">
        <f t="shared" si="349"/>
        <v>0</v>
      </c>
      <c r="FM274" s="4">
        <f t="shared" si="349"/>
        <v>0</v>
      </c>
      <c r="FN274" s="4">
        <f t="shared" si="349"/>
        <v>0</v>
      </c>
      <c r="FO274" s="4">
        <f t="shared" si="349"/>
        <v>0</v>
      </c>
      <c r="FP274" s="4">
        <f t="shared" si="349"/>
        <v>0</v>
      </c>
      <c r="FQ274" s="4">
        <f t="shared" si="349"/>
        <v>0</v>
      </c>
      <c r="FR274" s="4">
        <f t="shared" si="349"/>
        <v>0</v>
      </c>
      <c r="FS274" s="4">
        <f t="shared" ref="FS274:GX274" si="350">FS448</f>
        <v>1537546.17</v>
      </c>
      <c r="FT274" s="4">
        <f t="shared" si="350"/>
        <v>1369112.52</v>
      </c>
      <c r="FU274" s="4">
        <f t="shared" si="350"/>
        <v>168433.65</v>
      </c>
      <c r="FV274" s="4">
        <f t="shared" si="350"/>
        <v>0</v>
      </c>
      <c r="FW274" s="4">
        <f t="shared" si="350"/>
        <v>662881.24</v>
      </c>
      <c r="FX274" s="4">
        <f t="shared" si="350"/>
        <v>662881.24</v>
      </c>
      <c r="FY274" s="4">
        <f t="shared" si="350"/>
        <v>0</v>
      </c>
      <c r="FZ274" s="4">
        <f t="shared" si="350"/>
        <v>662881.24</v>
      </c>
      <c r="GA274" s="4">
        <f t="shared" si="350"/>
        <v>0</v>
      </c>
      <c r="GB274" s="4">
        <f t="shared" si="350"/>
        <v>0</v>
      </c>
      <c r="GC274" s="4">
        <f t="shared" si="350"/>
        <v>0</v>
      </c>
      <c r="GD274" s="4">
        <f t="shared" si="350"/>
        <v>0</v>
      </c>
      <c r="GE274" s="4">
        <f t="shared" si="350"/>
        <v>0</v>
      </c>
      <c r="GF274" s="4">
        <f t="shared" si="350"/>
        <v>0</v>
      </c>
      <c r="GG274" s="4">
        <f t="shared" si="350"/>
        <v>0</v>
      </c>
      <c r="GH274" s="4">
        <f t="shared" si="350"/>
        <v>0</v>
      </c>
      <c r="GI274" s="4">
        <f t="shared" si="350"/>
        <v>0</v>
      </c>
      <c r="GJ274" s="4">
        <f t="shared" si="350"/>
        <v>0</v>
      </c>
      <c r="GK274" s="4">
        <f t="shared" si="350"/>
        <v>0</v>
      </c>
      <c r="GL274" s="4">
        <f t="shared" si="350"/>
        <v>0</v>
      </c>
      <c r="GM274" s="4">
        <f t="shared" si="350"/>
        <v>0</v>
      </c>
      <c r="GN274" s="4">
        <f t="shared" si="350"/>
        <v>0</v>
      </c>
      <c r="GO274" s="4">
        <f t="shared" si="350"/>
        <v>0</v>
      </c>
      <c r="GP274" s="4">
        <f t="shared" si="350"/>
        <v>0</v>
      </c>
      <c r="GQ274" s="4">
        <f t="shared" si="350"/>
        <v>0</v>
      </c>
      <c r="GR274" s="4">
        <f t="shared" si="350"/>
        <v>0</v>
      </c>
      <c r="GS274" s="4">
        <f t="shared" si="350"/>
        <v>0</v>
      </c>
      <c r="GT274" s="4">
        <f t="shared" si="350"/>
        <v>0</v>
      </c>
      <c r="GU274" s="4">
        <f t="shared" si="350"/>
        <v>0</v>
      </c>
      <c r="GV274" s="4">
        <f t="shared" si="350"/>
        <v>0</v>
      </c>
      <c r="GW274" s="4">
        <f t="shared" si="350"/>
        <v>0</v>
      </c>
      <c r="GX274" s="4">
        <f t="shared" si="350"/>
        <v>0</v>
      </c>
    </row>
    <row r="276" spans="1:255" x14ac:dyDescent="0.2">
      <c r="A276" s="2">
        <v>17</v>
      </c>
      <c r="B276" s="2">
        <v>1</v>
      </c>
      <c r="C276" s="2">
        <f>ROW(SmtRes!A640)</f>
        <v>640</v>
      </c>
      <c r="D276" s="2">
        <f>ROW(EtalonRes!A651)</f>
        <v>651</v>
      </c>
      <c r="E276" s="2" t="s">
        <v>386</v>
      </c>
      <c r="F276" s="2" t="s">
        <v>21</v>
      </c>
      <c r="G276" s="2" t="s">
        <v>22</v>
      </c>
      <c r="H276" s="2" t="s">
        <v>23</v>
      </c>
      <c r="I276" s="2">
        <f>ROUND(ROUND(10/100,4),9)</f>
        <v>0.1</v>
      </c>
      <c r="J276" s="2">
        <v>0</v>
      </c>
      <c r="K276" s="2">
        <f>ROUND(ROUND(10/100,4),9)</f>
        <v>0.1</v>
      </c>
      <c r="L276" s="2"/>
      <c r="M276" s="2"/>
      <c r="N276" s="2"/>
      <c r="O276" s="2">
        <f t="shared" ref="O276:O307" si="351">ROUND(CP276,2)</f>
        <v>35.57</v>
      </c>
      <c r="P276" s="2">
        <f t="shared" ref="P276:P307" si="352">ROUND((ROUND((AC276*AW276*I276),2)*BC276),2)</f>
        <v>3</v>
      </c>
      <c r="Q276" s="2">
        <f>(ROUND((ROUND(((((ET276*1.25)*1.1))*AV276*I276),2)*BB276),2)+ROUND((ROUND(((AE276-(((EU276*1.25)*1.1)))*AV276*I276),2)*BS276),2))</f>
        <v>0.6</v>
      </c>
      <c r="R276" s="2">
        <f t="shared" ref="R276:R307" si="353">ROUND((ROUND((AE276*AV276*I276),2)*BS276),2)</f>
        <v>0.04</v>
      </c>
      <c r="S276" s="2">
        <f t="shared" ref="S276:S307" si="354">ROUND((ROUND((AF276*AV276*I276),2)*BA276),2)</f>
        <v>31.97</v>
      </c>
      <c r="T276" s="2">
        <f t="shared" ref="T276:T307" si="355">ROUND(CU276*I276,2)</f>
        <v>0</v>
      </c>
      <c r="U276" s="2">
        <f t="shared" ref="U276:U307" si="356">CV276*I276</f>
        <v>2.5807315600000003</v>
      </c>
      <c r="V276" s="2">
        <f t="shared" ref="V276:V307" si="357">CW276*I276</f>
        <v>0</v>
      </c>
      <c r="W276" s="2">
        <f t="shared" ref="W276:W307" si="358">ROUND(CX276*I276,2)</f>
        <v>0</v>
      </c>
      <c r="X276" s="2">
        <f t="shared" ref="X276:X307" si="359">ROUND(CY276,2)</f>
        <v>34.89</v>
      </c>
      <c r="Y276" s="2">
        <f t="shared" ref="Y276:Y307" si="360">ROUND(CZ276,2)</f>
        <v>19.53</v>
      </c>
      <c r="Z276" s="2"/>
      <c r="AA276" s="2">
        <v>59204062</v>
      </c>
      <c r="AB276" s="2">
        <f t="shared" ref="AB276:AB307" si="361">ROUND((AC276+AD276+AF276),6)</f>
        <v>335.22620000000001</v>
      </c>
      <c r="AC276" s="2">
        <f t="shared" ref="AC276:AC307" si="362">ROUND((ES276),6)</f>
        <v>30.04</v>
      </c>
      <c r="AD276" s="2">
        <f>ROUND((((((ET276*1.25)*1.1))-(((EU276*1.25)*1.1)))+AE276),6)</f>
        <v>5.5962500000000004</v>
      </c>
      <c r="AE276" s="2">
        <f>ROUND((((EU276*1.25)*1.1)),6)</f>
        <v>0.41249999999999998</v>
      </c>
      <c r="AF276" s="2">
        <f>ROUND((((EV276*1.15)*1.1)),6)</f>
        <v>299.58994999999999</v>
      </c>
      <c r="AG276" s="2">
        <f t="shared" ref="AG276:AG307" si="363">ROUND((AP276),6)</f>
        <v>0</v>
      </c>
      <c r="AH276" s="2">
        <f>(((EW276*1.15)*1.1))</f>
        <v>24.186800000000002</v>
      </c>
      <c r="AI276" s="2">
        <f>(((EX276*1.25)*1.1))</f>
        <v>0</v>
      </c>
      <c r="AJ276" s="2">
        <f t="shared" ref="AJ276:AJ307" si="364">(AS276)</f>
        <v>0</v>
      </c>
      <c r="AK276" s="2">
        <v>270.94</v>
      </c>
      <c r="AL276" s="2">
        <v>30.04</v>
      </c>
      <c r="AM276" s="2">
        <v>4.07</v>
      </c>
      <c r="AN276" s="2">
        <v>0.3</v>
      </c>
      <c r="AO276" s="2">
        <v>236.83</v>
      </c>
      <c r="AP276" s="2">
        <v>0</v>
      </c>
      <c r="AQ276" s="2">
        <v>19.12</v>
      </c>
      <c r="AR276" s="2">
        <v>0</v>
      </c>
      <c r="AS276" s="2">
        <v>0</v>
      </c>
      <c r="AT276" s="2">
        <v>109</v>
      </c>
      <c r="AU276" s="2">
        <v>61</v>
      </c>
      <c r="AV276" s="2">
        <v>1.0669999999999999</v>
      </c>
      <c r="AW276" s="2">
        <v>1</v>
      </c>
      <c r="AX276" s="2"/>
      <c r="AY276" s="2"/>
      <c r="AZ276" s="2">
        <v>1</v>
      </c>
      <c r="BA276" s="2">
        <v>1</v>
      </c>
      <c r="BB276" s="2">
        <v>1</v>
      </c>
      <c r="BC276" s="2">
        <v>1</v>
      </c>
      <c r="BD276" s="2" t="s">
        <v>3</v>
      </c>
      <c r="BE276" s="2" t="s">
        <v>3</v>
      </c>
      <c r="BF276" s="2" t="s">
        <v>3</v>
      </c>
      <c r="BG276" s="2" t="s">
        <v>3</v>
      </c>
      <c r="BH276" s="2">
        <v>0</v>
      </c>
      <c r="BI276" s="2">
        <v>1</v>
      </c>
      <c r="BJ276" s="2" t="s">
        <v>24</v>
      </c>
      <c r="BK276" s="2"/>
      <c r="BL276" s="2"/>
      <c r="BM276" s="2">
        <v>21</v>
      </c>
      <c r="BN276" s="2">
        <v>0</v>
      </c>
      <c r="BO276" s="2" t="s">
        <v>21</v>
      </c>
      <c r="BP276" s="2">
        <v>1</v>
      </c>
      <c r="BQ276" s="2">
        <v>30</v>
      </c>
      <c r="BR276" s="2">
        <v>0</v>
      </c>
      <c r="BS276" s="2">
        <v>1</v>
      </c>
      <c r="BT276" s="2">
        <v>1</v>
      </c>
      <c r="BU276" s="2">
        <v>1</v>
      </c>
      <c r="BV276" s="2">
        <v>1</v>
      </c>
      <c r="BW276" s="2">
        <v>1</v>
      </c>
      <c r="BX276" s="2">
        <v>1</v>
      </c>
      <c r="BY276" s="2" t="s">
        <v>3</v>
      </c>
      <c r="BZ276" s="2">
        <v>109</v>
      </c>
      <c r="CA276" s="2">
        <v>61</v>
      </c>
      <c r="CB276" s="2" t="s">
        <v>3</v>
      </c>
      <c r="CC276" s="2"/>
      <c r="CD276" s="2"/>
      <c r="CE276" s="2">
        <v>30</v>
      </c>
      <c r="CF276" s="2">
        <v>0</v>
      </c>
      <c r="CG276" s="2">
        <v>0</v>
      </c>
      <c r="CH276" s="2"/>
      <c r="CI276" s="2"/>
      <c r="CJ276" s="2"/>
      <c r="CK276" s="2"/>
      <c r="CL276" s="2"/>
      <c r="CM276" s="2">
        <v>0</v>
      </c>
      <c r="CN276" s="2" t="s">
        <v>1057</v>
      </c>
      <c r="CO276" s="2">
        <v>0</v>
      </c>
      <c r="CP276" s="2">
        <f t="shared" ref="CP276:CP307" si="365">(P276+Q276+S276)</f>
        <v>35.57</v>
      </c>
      <c r="CQ276" s="2">
        <f t="shared" ref="CQ276:CQ307" si="366">ROUND((ROUND((AC276*AW276*1),2)*BC276),2)</f>
        <v>30.04</v>
      </c>
      <c r="CR276" s="2">
        <f>(ROUND((ROUND(((((ET276*1.25)*1.1))*AV276*1),2)*BB276),2)+ROUND((ROUND(((AE276-(((EU276*1.25)*1.1)))*AV276*1),2)*BS276),2))</f>
        <v>5.97</v>
      </c>
      <c r="CS276" s="2">
        <f t="shared" ref="CS276:CS307" si="367">ROUND((ROUND((AE276*AV276*1),2)*BS276),2)</f>
        <v>0.44</v>
      </c>
      <c r="CT276" s="2">
        <f t="shared" ref="CT276:CT307" si="368">ROUND((ROUND((AF276*AV276*1),2)*BA276),2)</f>
        <v>319.66000000000003</v>
      </c>
      <c r="CU276" s="2">
        <f t="shared" ref="CU276:CU307" si="369">AG276</f>
        <v>0</v>
      </c>
      <c r="CV276" s="2">
        <f t="shared" ref="CV276:CV307" si="370">(AH276*AV276)</f>
        <v>25.807315599999999</v>
      </c>
      <c r="CW276" s="2">
        <f t="shared" ref="CW276:CW307" si="371">AI276</f>
        <v>0</v>
      </c>
      <c r="CX276" s="2">
        <f t="shared" ref="CX276:CX307" si="372">AJ276</f>
        <v>0</v>
      </c>
      <c r="CY276" s="2">
        <f t="shared" ref="CY276:CY307" si="373">(((S276+R276)*AT276)/100)</f>
        <v>34.890899999999995</v>
      </c>
      <c r="CZ276" s="2">
        <f t="shared" ref="CZ276:CZ307" si="374">(((S276+R276)*AU276)/100)</f>
        <v>19.5261</v>
      </c>
      <c r="DA276" s="2"/>
      <c r="DB276" s="2"/>
      <c r="DC276" s="2" t="s">
        <v>3</v>
      </c>
      <c r="DD276" s="2" t="s">
        <v>3</v>
      </c>
      <c r="DE276" s="2" t="s">
        <v>25</v>
      </c>
      <c r="DF276" s="2" t="s">
        <v>25</v>
      </c>
      <c r="DG276" s="2" t="s">
        <v>26</v>
      </c>
      <c r="DH276" s="2" t="s">
        <v>3</v>
      </c>
      <c r="DI276" s="2" t="s">
        <v>26</v>
      </c>
      <c r="DJ276" s="2" t="s">
        <v>25</v>
      </c>
      <c r="DK276" s="2" t="s">
        <v>3</v>
      </c>
      <c r="DL276" s="2" t="s">
        <v>3</v>
      </c>
      <c r="DM276" s="2" t="s">
        <v>3</v>
      </c>
      <c r="DN276" s="2">
        <v>0</v>
      </c>
      <c r="DO276" s="2">
        <v>0</v>
      </c>
      <c r="DP276" s="2">
        <v>1</v>
      </c>
      <c r="DQ276" s="2">
        <v>1</v>
      </c>
      <c r="DR276" s="2"/>
      <c r="DS276" s="2"/>
      <c r="DT276" s="2"/>
      <c r="DU276" s="2">
        <v>1003</v>
      </c>
      <c r="DV276" s="2" t="s">
        <v>23</v>
      </c>
      <c r="DW276" s="2" t="s">
        <v>23</v>
      </c>
      <c r="DX276" s="2">
        <v>100</v>
      </c>
      <c r="DY276" s="2"/>
      <c r="DZ276" s="2" t="s">
        <v>3</v>
      </c>
      <c r="EA276" s="2" t="s">
        <v>3</v>
      </c>
      <c r="EB276" s="2" t="s">
        <v>3</v>
      </c>
      <c r="EC276" s="2" t="s">
        <v>3</v>
      </c>
      <c r="ED276" s="2"/>
      <c r="EE276" s="2">
        <v>58807897</v>
      </c>
      <c r="EF276" s="2">
        <v>30</v>
      </c>
      <c r="EG276" s="2" t="s">
        <v>27</v>
      </c>
      <c r="EH276" s="2">
        <v>0</v>
      </c>
      <c r="EI276" s="2" t="s">
        <v>3</v>
      </c>
      <c r="EJ276" s="2">
        <v>1</v>
      </c>
      <c r="EK276" s="2">
        <v>21</v>
      </c>
      <c r="EL276" s="2" t="s">
        <v>28</v>
      </c>
      <c r="EM276" s="2" t="s">
        <v>29</v>
      </c>
      <c r="EN276" s="2"/>
      <c r="EO276" s="2" t="s">
        <v>387</v>
      </c>
      <c r="EP276" s="2"/>
      <c r="EQ276" s="2">
        <v>0</v>
      </c>
      <c r="ER276" s="2">
        <v>270.94</v>
      </c>
      <c r="ES276" s="2">
        <v>30.04</v>
      </c>
      <c r="ET276" s="2">
        <v>4.07</v>
      </c>
      <c r="EU276" s="2">
        <v>0.3</v>
      </c>
      <c r="EV276" s="2">
        <v>236.83</v>
      </c>
      <c r="EW276" s="2">
        <v>19.12</v>
      </c>
      <c r="EX276" s="2">
        <v>0</v>
      </c>
      <c r="EY276" s="2">
        <v>0</v>
      </c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>
        <v>0</v>
      </c>
      <c r="FR276" s="2">
        <v>0</v>
      </c>
      <c r="FS276" s="2">
        <v>0</v>
      </c>
      <c r="FT276" s="2"/>
      <c r="FU276" s="2"/>
      <c r="FV276" s="2"/>
      <c r="FW276" s="2"/>
      <c r="FX276" s="2">
        <v>109</v>
      </c>
      <c r="FY276" s="2">
        <v>61</v>
      </c>
      <c r="FZ276" s="2"/>
      <c r="GA276" s="2" t="s">
        <v>3</v>
      </c>
      <c r="GB276" s="2"/>
      <c r="GC276" s="2"/>
      <c r="GD276" s="2">
        <v>1</v>
      </c>
      <c r="GE276" s="2"/>
      <c r="GF276" s="2">
        <v>-367569951</v>
      </c>
      <c r="GG276" s="2">
        <v>2</v>
      </c>
      <c r="GH276" s="2">
        <v>1</v>
      </c>
      <c r="GI276" s="2">
        <v>2</v>
      </c>
      <c r="GJ276" s="2">
        <v>0</v>
      </c>
      <c r="GK276" s="2">
        <v>0</v>
      </c>
      <c r="GL276" s="2">
        <f t="shared" ref="GL276:GL307" si="375">ROUND(IF(AND(BH276=3,BI276=3,FS276&lt;&gt;0),P276,0),2)</f>
        <v>0</v>
      </c>
      <c r="GM276" s="2">
        <f t="shared" ref="GM276:GM307" si="376">ROUND(O276+X276+Y276,2)+GX276</f>
        <v>89.99</v>
      </c>
      <c r="GN276" s="2">
        <f t="shared" ref="GN276:GN307" si="377">IF(OR(BI276=0,BI276=1),GM276-GX276,0)</f>
        <v>89.99</v>
      </c>
      <c r="GO276" s="2">
        <f t="shared" ref="GO276:GO307" si="378">IF(BI276=2,GM276-GX276,0)</f>
        <v>0</v>
      </c>
      <c r="GP276" s="2">
        <f t="shared" ref="GP276:GP307" si="379">IF(BI276=4,GM276-GX276,0)</f>
        <v>0</v>
      </c>
      <c r="GQ276" s="2"/>
      <c r="GR276" s="2">
        <v>0</v>
      </c>
      <c r="GS276" s="2">
        <v>3</v>
      </c>
      <c r="GT276" s="2">
        <v>0</v>
      </c>
      <c r="GU276" s="2" t="s">
        <v>3</v>
      </c>
      <c r="GV276" s="2">
        <f t="shared" ref="GV276:GV307" si="380">ROUND((GT276),6)</f>
        <v>0</v>
      </c>
      <c r="GW276" s="2">
        <v>1</v>
      </c>
      <c r="GX276" s="2">
        <f t="shared" ref="GX276:GX307" si="381">ROUND(HC276*I276,2)</f>
        <v>0</v>
      </c>
      <c r="GY276" s="2"/>
      <c r="GZ276" s="2"/>
      <c r="HA276" s="2">
        <v>0</v>
      </c>
      <c r="HB276" s="2">
        <v>0</v>
      </c>
      <c r="HC276" s="2">
        <f t="shared" ref="HC276:HC307" si="382">GV276*GW276</f>
        <v>0</v>
      </c>
      <c r="HD276" s="2"/>
      <c r="HE276" s="2" t="s">
        <v>3</v>
      </c>
      <c r="HF276" s="2" t="s">
        <v>3</v>
      </c>
      <c r="HG276" s="2"/>
      <c r="HH276" s="2"/>
      <c r="HI276" s="2"/>
      <c r="HJ276" s="2"/>
      <c r="HK276" s="2"/>
      <c r="HL276" s="2"/>
      <c r="HM276" s="2" t="s">
        <v>3</v>
      </c>
      <c r="HN276" s="2" t="s">
        <v>3</v>
      </c>
      <c r="HO276" s="2" t="s">
        <v>3</v>
      </c>
      <c r="HP276" s="2" t="s">
        <v>3</v>
      </c>
      <c r="HQ276" s="2" t="s">
        <v>3</v>
      </c>
      <c r="HR276" s="2"/>
      <c r="HS276" s="2">
        <v>0</v>
      </c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>
        <v>0</v>
      </c>
      <c r="IL276" s="2"/>
      <c r="IM276" s="2"/>
      <c r="IN276" s="2"/>
      <c r="IO276" s="2"/>
      <c r="IP276" s="2"/>
      <c r="IQ276" s="2"/>
      <c r="IR276" s="2"/>
      <c r="IS276" s="2"/>
      <c r="IT276" s="2"/>
      <c r="IU276" s="2"/>
    </row>
    <row r="277" spans="1:255" x14ac:dyDescent="0.2">
      <c r="A277">
        <v>17</v>
      </c>
      <c r="B277">
        <v>1</v>
      </c>
      <c r="C277">
        <f>ROW(SmtRes!A650)</f>
        <v>650</v>
      </c>
      <c r="D277">
        <f>ROW(EtalonRes!A662)</f>
        <v>662</v>
      </c>
      <c r="E277" t="s">
        <v>386</v>
      </c>
      <c r="F277" t="s">
        <v>21</v>
      </c>
      <c r="G277" t="s">
        <v>22</v>
      </c>
      <c r="H277" t="s">
        <v>23</v>
      </c>
      <c r="I277">
        <f>ROUND(ROUND(10/100,4),9)</f>
        <v>0.1</v>
      </c>
      <c r="J277">
        <v>0</v>
      </c>
      <c r="K277">
        <f>ROUND(ROUND(10/100,4),9)</f>
        <v>0.1</v>
      </c>
      <c r="O277">
        <f t="shared" si="351"/>
        <v>1770.86</v>
      </c>
      <c r="P277">
        <f t="shared" si="352"/>
        <v>5.37</v>
      </c>
      <c r="Q277">
        <f>(ROUND((ROUND(((((ET277*1.25)*1.1))*AV277*I277),2)*BB277),2)+ROUND((ROUND(((AE277-(((EU277*1.25)*1.1)))*AV277*I277),2)*BS277),2))</f>
        <v>7.46</v>
      </c>
      <c r="R277">
        <f t="shared" si="353"/>
        <v>2.2000000000000002</v>
      </c>
      <c r="S277">
        <f t="shared" si="354"/>
        <v>1758.03</v>
      </c>
      <c r="T277">
        <f t="shared" si="355"/>
        <v>0</v>
      </c>
      <c r="U277">
        <f t="shared" si="356"/>
        <v>2.5807315600000003</v>
      </c>
      <c r="V277">
        <f t="shared" si="357"/>
        <v>0</v>
      </c>
      <c r="W277">
        <f t="shared" si="358"/>
        <v>0</v>
      </c>
      <c r="X277">
        <f t="shared" si="359"/>
        <v>1918.65</v>
      </c>
      <c r="Y277">
        <f t="shared" si="360"/>
        <v>1073.74</v>
      </c>
      <c r="AA277">
        <v>59204059</v>
      </c>
      <c r="AB277">
        <f t="shared" si="361"/>
        <v>335.22620000000001</v>
      </c>
      <c r="AC277">
        <f t="shared" si="362"/>
        <v>30.04</v>
      </c>
      <c r="AD277">
        <f>ROUND((((((ET277*1.25)*1.1))-(((EU277*1.25)*1.1)))+AE277),6)</f>
        <v>5.5962500000000004</v>
      </c>
      <c r="AE277">
        <f>ROUND((((EU277*1.25)*1.1)),6)</f>
        <v>0.41249999999999998</v>
      </c>
      <c r="AF277">
        <f>ROUND((((EV277*1.15)*1.1)),6)</f>
        <v>299.58994999999999</v>
      </c>
      <c r="AG277">
        <f t="shared" si="363"/>
        <v>0</v>
      </c>
      <c r="AH277">
        <f>(((EW277*1.15)*1.1))</f>
        <v>24.186800000000002</v>
      </c>
      <c r="AI277">
        <f>(((EX277*1.25)*1.1))</f>
        <v>0</v>
      </c>
      <c r="AJ277">
        <f t="shared" si="364"/>
        <v>0</v>
      </c>
      <c r="AK277">
        <v>270.94</v>
      </c>
      <c r="AL277">
        <v>30.04</v>
      </c>
      <c r="AM277">
        <v>4.07</v>
      </c>
      <c r="AN277">
        <v>0.3</v>
      </c>
      <c r="AO277">
        <v>236.83</v>
      </c>
      <c r="AP277">
        <v>0</v>
      </c>
      <c r="AQ277">
        <v>19.12</v>
      </c>
      <c r="AR277">
        <v>0</v>
      </c>
      <c r="AS277">
        <v>0</v>
      </c>
      <c r="AT277">
        <v>109</v>
      </c>
      <c r="AU277">
        <v>61</v>
      </c>
      <c r="AV277">
        <v>1.0669999999999999</v>
      </c>
      <c r="AW277">
        <v>1</v>
      </c>
      <c r="AZ277">
        <v>1</v>
      </c>
      <c r="BA277">
        <v>54.99</v>
      </c>
      <c r="BB277">
        <v>12.44</v>
      </c>
      <c r="BC277">
        <v>1.79</v>
      </c>
      <c r="BD277" t="s">
        <v>3</v>
      </c>
      <c r="BE277" t="s">
        <v>3</v>
      </c>
      <c r="BF277" t="s">
        <v>3</v>
      </c>
      <c r="BG277" t="s">
        <v>3</v>
      </c>
      <c r="BH277">
        <v>0</v>
      </c>
      <c r="BI277">
        <v>1</v>
      </c>
      <c r="BJ277" t="s">
        <v>24</v>
      </c>
      <c r="BM277">
        <v>21</v>
      </c>
      <c r="BN277">
        <v>0</v>
      </c>
      <c r="BO277" t="s">
        <v>21</v>
      </c>
      <c r="BP277">
        <v>1</v>
      </c>
      <c r="BQ277">
        <v>30</v>
      </c>
      <c r="BR277">
        <v>0</v>
      </c>
      <c r="BS277">
        <v>54.99</v>
      </c>
      <c r="BT277">
        <v>1</v>
      </c>
      <c r="BU277">
        <v>1</v>
      </c>
      <c r="BV277">
        <v>1</v>
      </c>
      <c r="BW277">
        <v>1</v>
      </c>
      <c r="BX277">
        <v>1</v>
      </c>
      <c r="BY277" t="s">
        <v>3</v>
      </c>
      <c r="BZ277">
        <v>109</v>
      </c>
      <c r="CA277">
        <v>61</v>
      </c>
      <c r="CB277" t="s">
        <v>3</v>
      </c>
      <c r="CE277">
        <v>30</v>
      </c>
      <c r="CF277">
        <v>0</v>
      </c>
      <c r="CG277">
        <v>0</v>
      </c>
      <c r="CM277">
        <v>0</v>
      </c>
      <c r="CN277" t="s">
        <v>1057</v>
      </c>
      <c r="CO277">
        <v>0</v>
      </c>
      <c r="CP277">
        <f t="shared" si="365"/>
        <v>1770.86</v>
      </c>
      <c r="CQ277">
        <f t="shared" si="366"/>
        <v>53.77</v>
      </c>
      <c r="CR277">
        <f>(ROUND((ROUND(((((ET277*1.25)*1.1))*AV277*1),2)*BB277),2)+ROUND((ROUND(((AE277-(((EU277*1.25)*1.1)))*AV277*1),2)*BS277),2))</f>
        <v>74.27</v>
      </c>
      <c r="CS277">
        <f t="shared" si="367"/>
        <v>24.2</v>
      </c>
      <c r="CT277">
        <f t="shared" si="368"/>
        <v>17578.099999999999</v>
      </c>
      <c r="CU277">
        <f t="shared" si="369"/>
        <v>0</v>
      </c>
      <c r="CV277">
        <f t="shared" si="370"/>
        <v>25.807315599999999</v>
      </c>
      <c r="CW277">
        <f t="shared" si="371"/>
        <v>0</v>
      </c>
      <c r="CX277">
        <f t="shared" si="372"/>
        <v>0</v>
      </c>
      <c r="CY277">
        <f t="shared" si="373"/>
        <v>1918.6507000000001</v>
      </c>
      <c r="CZ277">
        <f t="shared" si="374"/>
        <v>1073.7402999999999</v>
      </c>
      <c r="DC277" t="s">
        <v>3</v>
      </c>
      <c r="DD277" t="s">
        <v>3</v>
      </c>
      <c r="DE277" t="s">
        <v>25</v>
      </c>
      <c r="DF277" t="s">
        <v>25</v>
      </c>
      <c r="DG277" t="s">
        <v>26</v>
      </c>
      <c r="DH277" t="s">
        <v>3</v>
      </c>
      <c r="DI277" t="s">
        <v>26</v>
      </c>
      <c r="DJ277" t="s">
        <v>25</v>
      </c>
      <c r="DK277" t="s">
        <v>3</v>
      </c>
      <c r="DL277" t="s">
        <v>3</v>
      </c>
      <c r="DM277" t="s">
        <v>3</v>
      </c>
      <c r="DN277">
        <v>0</v>
      </c>
      <c r="DO277">
        <v>0</v>
      </c>
      <c r="DP277">
        <v>1</v>
      </c>
      <c r="DQ277">
        <v>1</v>
      </c>
      <c r="DU277">
        <v>1003</v>
      </c>
      <c r="DV277" t="s">
        <v>23</v>
      </c>
      <c r="DW277" t="s">
        <v>23</v>
      </c>
      <c r="DX277">
        <v>100</v>
      </c>
      <c r="DZ277" t="s">
        <v>3</v>
      </c>
      <c r="EA277" t="s">
        <v>3</v>
      </c>
      <c r="EB277" t="s">
        <v>3</v>
      </c>
      <c r="EC277" t="s">
        <v>3</v>
      </c>
      <c r="EE277">
        <v>58807897</v>
      </c>
      <c r="EF277">
        <v>30</v>
      </c>
      <c r="EG277" t="s">
        <v>27</v>
      </c>
      <c r="EH277">
        <v>0</v>
      </c>
      <c r="EI277" t="s">
        <v>3</v>
      </c>
      <c r="EJ277">
        <v>1</v>
      </c>
      <c r="EK277">
        <v>21</v>
      </c>
      <c r="EL277" t="s">
        <v>28</v>
      </c>
      <c r="EM277" t="s">
        <v>29</v>
      </c>
      <c r="EO277" t="s">
        <v>387</v>
      </c>
      <c r="EQ277">
        <v>0</v>
      </c>
      <c r="ER277">
        <v>270.94</v>
      </c>
      <c r="ES277">
        <v>30.04</v>
      </c>
      <c r="ET277">
        <v>4.07</v>
      </c>
      <c r="EU277">
        <v>0.3</v>
      </c>
      <c r="EV277">
        <v>236.83</v>
      </c>
      <c r="EW277">
        <v>19.12</v>
      </c>
      <c r="EX277">
        <v>0</v>
      </c>
      <c r="EY277">
        <v>0</v>
      </c>
      <c r="FQ277">
        <v>0</v>
      </c>
      <c r="FR277">
        <v>0</v>
      </c>
      <c r="FS277">
        <v>0</v>
      </c>
      <c r="FX277">
        <v>109</v>
      </c>
      <c r="FY277">
        <v>61</v>
      </c>
      <c r="GA277" t="s">
        <v>3</v>
      </c>
      <c r="GD277">
        <v>1</v>
      </c>
      <c r="GF277">
        <v>-367569951</v>
      </c>
      <c r="GG277">
        <v>2</v>
      </c>
      <c r="GH277">
        <v>1</v>
      </c>
      <c r="GI277">
        <v>2</v>
      </c>
      <c r="GJ277">
        <v>0</v>
      </c>
      <c r="GK277">
        <v>0</v>
      </c>
      <c r="GL277">
        <f t="shared" si="375"/>
        <v>0</v>
      </c>
      <c r="GM277">
        <f t="shared" si="376"/>
        <v>4763.25</v>
      </c>
      <c r="GN277">
        <f t="shared" si="377"/>
        <v>4763.25</v>
      </c>
      <c r="GO277">
        <f t="shared" si="378"/>
        <v>0</v>
      </c>
      <c r="GP277">
        <f t="shared" si="379"/>
        <v>0</v>
      </c>
      <c r="GR277">
        <v>0</v>
      </c>
      <c r="GS277">
        <v>3</v>
      </c>
      <c r="GT277">
        <v>0</v>
      </c>
      <c r="GU277" t="s">
        <v>3</v>
      </c>
      <c r="GV277">
        <f t="shared" si="380"/>
        <v>0</v>
      </c>
      <c r="GW277">
        <v>1</v>
      </c>
      <c r="GX277">
        <f t="shared" si="381"/>
        <v>0</v>
      </c>
      <c r="HA277">
        <v>0</v>
      </c>
      <c r="HB277">
        <v>0</v>
      </c>
      <c r="HC277">
        <f t="shared" si="382"/>
        <v>0</v>
      </c>
      <c r="HE277" t="s">
        <v>3</v>
      </c>
      <c r="HF277" t="s">
        <v>3</v>
      </c>
      <c r="HM277" t="s">
        <v>3</v>
      </c>
      <c r="HN277" t="s">
        <v>3</v>
      </c>
      <c r="HO277" t="s">
        <v>3</v>
      </c>
      <c r="HP277" t="s">
        <v>3</v>
      </c>
      <c r="HQ277" t="s">
        <v>3</v>
      </c>
      <c r="HS277">
        <v>0</v>
      </c>
      <c r="IK277">
        <v>0</v>
      </c>
    </row>
    <row r="278" spans="1:255" x14ac:dyDescent="0.2">
      <c r="A278" s="2">
        <v>18</v>
      </c>
      <c r="B278" s="2">
        <v>1</v>
      </c>
      <c r="C278" s="2">
        <v>640</v>
      </c>
      <c r="D278" s="2"/>
      <c r="E278" s="2" t="s">
        <v>388</v>
      </c>
      <c r="F278" s="2" t="s">
        <v>32</v>
      </c>
      <c r="G278" s="2" t="s">
        <v>33</v>
      </c>
      <c r="H278" s="2" t="s">
        <v>34</v>
      </c>
      <c r="I278" s="2">
        <f>I276*J278</f>
        <v>10</v>
      </c>
      <c r="J278" s="2">
        <v>100</v>
      </c>
      <c r="K278" s="2">
        <v>100</v>
      </c>
      <c r="L278" s="2"/>
      <c r="M278" s="2"/>
      <c r="N278" s="2"/>
      <c r="O278" s="2">
        <f t="shared" si="351"/>
        <v>281</v>
      </c>
      <c r="P278" s="2">
        <f t="shared" si="352"/>
        <v>281</v>
      </c>
      <c r="Q278" s="2">
        <f>(ROUND((ROUND(((ET278)*AV278*I278),2)*BB278),2)+ROUND((ROUND(((AE278-(EU278))*AV278*I278),2)*BS278),2))</f>
        <v>0</v>
      </c>
      <c r="R278" s="2">
        <f t="shared" si="353"/>
        <v>0</v>
      </c>
      <c r="S278" s="2">
        <f t="shared" si="354"/>
        <v>0</v>
      </c>
      <c r="T278" s="2">
        <f t="shared" si="355"/>
        <v>0</v>
      </c>
      <c r="U278" s="2">
        <f t="shared" si="356"/>
        <v>0</v>
      </c>
      <c r="V278" s="2">
        <f t="shared" si="357"/>
        <v>0</v>
      </c>
      <c r="W278" s="2">
        <f t="shared" si="358"/>
        <v>0</v>
      </c>
      <c r="X278" s="2">
        <f t="shared" si="359"/>
        <v>0</v>
      </c>
      <c r="Y278" s="2">
        <f t="shared" si="360"/>
        <v>0</v>
      </c>
      <c r="Z278" s="2"/>
      <c r="AA278" s="2">
        <v>59204062</v>
      </c>
      <c r="AB278" s="2">
        <f t="shared" si="361"/>
        <v>28.1</v>
      </c>
      <c r="AC278" s="2">
        <f t="shared" si="362"/>
        <v>28.1</v>
      </c>
      <c r="AD278" s="2">
        <f>ROUND((((ET278)-(EU278))+AE278),6)</f>
        <v>0</v>
      </c>
      <c r="AE278" s="2">
        <f t="shared" ref="AE278:AF281" si="383">ROUND((EU278),6)</f>
        <v>0</v>
      </c>
      <c r="AF278" s="2">
        <f t="shared" si="383"/>
        <v>0</v>
      </c>
      <c r="AG278" s="2">
        <f t="shared" si="363"/>
        <v>0</v>
      </c>
      <c r="AH278" s="2">
        <f t="shared" ref="AH278:AI281" si="384">(EW278)</f>
        <v>0</v>
      </c>
      <c r="AI278" s="2">
        <f t="shared" si="384"/>
        <v>0</v>
      </c>
      <c r="AJ278" s="2">
        <f t="shared" si="364"/>
        <v>0</v>
      </c>
      <c r="AK278" s="2">
        <v>28.1</v>
      </c>
      <c r="AL278" s="2">
        <v>28.1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109</v>
      </c>
      <c r="AU278" s="2">
        <v>61</v>
      </c>
      <c r="AV278" s="2">
        <v>1</v>
      </c>
      <c r="AW278" s="2">
        <v>1</v>
      </c>
      <c r="AX278" s="2"/>
      <c r="AY278" s="2"/>
      <c r="AZ278" s="2">
        <v>1</v>
      </c>
      <c r="BA278" s="2">
        <v>1</v>
      </c>
      <c r="BB278" s="2">
        <v>1</v>
      </c>
      <c r="BC278" s="2">
        <v>1</v>
      </c>
      <c r="BD278" s="2" t="s">
        <v>3</v>
      </c>
      <c r="BE278" s="2" t="s">
        <v>3</v>
      </c>
      <c r="BF278" s="2" t="s">
        <v>3</v>
      </c>
      <c r="BG278" s="2" t="s">
        <v>3</v>
      </c>
      <c r="BH278" s="2">
        <v>3</v>
      </c>
      <c r="BI278" s="2">
        <v>1</v>
      </c>
      <c r="BJ278" s="2" t="s">
        <v>35</v>
      </c>
      <c r="BK278" s="2"/>
      <c r="BL278" s="2"/>
      <c r="BM278" s="2">
        <v>21</v>
      </c>
      <c r="BN278" s="2">
        <v>0</v>
      </c>
      <c r="BO278" s="2" t="s">
        <v>3</v>
      </c>
      <c r="BP278" s="2">
        <v>0</v>
      </c>
      <c r="BQ278" s="2">
        <v>30</v>
      </c>
      <c r="BR278" s="2">
        <v>0</v>
      </c>
      <c r="BS278" s="2">
        <v>1</v>
      </c>
      <c r="BT278" s="2">
        <v>1</v>
      </c>
      <c r="BU278" s="2">
        <v>1</v>
      </c>
      <c r="BV278" s="2">
        <v>1</v>
      </c>
      <c r="BW278" s="2">
        <v>1</v>
      </c>
      <c r="BX278" s="2">
        <v>1</v>
      </c>
      <c r="BY278" s="2" t="s">
        <v>3</v>
      </c>
      <c r="BZ278" s="2">
        <v>109</v>
      </c>
      <c r="CA278" s="2">
        <v>61</v>
      </c>
      <c r="CB278" s="2" t="s">
        <v>3</v>
      </c>
      <c r="CC278" s="2"/>
      <c r="CD278" s="2"/>
      <c r="CE278" s="2">
        <v>30</v>
      </c>
      <c r="CF278" s="2">
        <v>0</v>
      </c>
      <c r="CG278" s="2">
        <v>0</v>
      </c>
      <c r="CH278" s="2"/>
      <c r="CI278" s="2"/>
      <c r="CJ278" s="2"/>
      <c r="CK278" s="2"/>
      <c r="CL278" s="2"/>
      <c r="CM278" s="2">
        <v>0</v>
      </c>
      <c r="CN278" s="2" t="s">
        <v>1057</v>
      </c>
      <c r="CO278" s="2">
        <v>0</v>
      </c>
      <c r="CP278" s="2">
        <f t="shared" si="365"/>
        <v>281</v>
      </c>
      <c r="CQ278" s="2">
        <f t="shared" si="366"/>
        <v>28.1</v>
      </c>
      <c r="CR278" s="2">
        <f>(ROUND((ROUND(((ET278)*AV278*1),2)*BB278),2)+ROUND((ROUND(((AE278-(EU278))*AV278*1),2)*BS278),2))</f>
        <v>0</v>
      </c>
      <c r="CS278" s="2">
        <f t="shared" si="367"/>
        <v>0</v>
      </c>
      <c r="CT278" s="2">
        <f t="shared" si="368"/>
        <v>0</v>
      </c>
      <c r="CU278" s="2">
        <f t="shared" si="369"/>
        <v>0</v>
      </c>
      <c r="CV278" s="2">
        <f t="shared" si="370"/>
        <v>0</v>
      </c>
      <c r="CW278" s="2">
        <f t="shared" si="371"/>
        <v>0</v>
      </c>
      <c r="CX278" s="2">
        <f t="shared" si="372"/>
        <v>0</v>
      </c>
      <c r="CY278" s="2">
        <f t="shared" si="373"/>
        <v>0</v>
      </c>
      <c r="CZ278" s="2">
        <f t="shared" si="374"/>
        <v>0</v>
      </c>
      <c r="DA278" s="2"/>
      <c r="DB278" s="2"/>
      <c r="DC278" s="2" t="s">
        <v>3</v>
      </c>
      <c r="DD278" s="2" t="s">
        <v>3</v>
      </c>
      <c r="DE278" s="2" t="s">
        <v>3</v>
      </c>
      <c r="DF278" s="2" t="s">
        <v>3</v>
      </c>
      <c r="DG278" s="2" t="s">
        <v>3</v>
      </c>
      <c r="DH278" s="2" t="s">
        <v>3</v>
      </c>
      <c r="DI278" s="2" t="s">
        <v>3</v>
      </c>
      <c r="DJ278" s="2" t="s">
        <v>3</v>
      </c>
      <c r="DK278" s="2" t="s">
        <v>3</v>
      </c>
      <c r="DL278" s="2" t="s">
        <v>3</v>
      </c>
      <c r="DM278" s="2" t="s">
        <v>3</v>
      </c>
      <c r="DN278" s="2">
        <v>0</v>
      </c>
      <c r="DO278" s="2">
        <v>0</v>
      </c>
      <c r="DP278" s="2">
        <v>1</v>
      </c>
      <c r="DQ278" s="2">
        <v>1</v>
      </c>
      <c r="DR278" s="2"/>
      <c r="DS278" s="2"/>
      <c r="DT278" s="2"/>
      <c r="DU278" s="2">
        <v>1003</v>
      </c>
      <c r="DV278" s="2" t="s">
        <v>34</v>
      </c>
      <c r="DW278" s="2" t="s">
        <v>34</v>
      </c>
      <c r="DX278" s="2">
        <v>1</v>
      </c>
      <c r="DY278" s="2"/>
      <c r="DZ278" s="2" t="s">
        <v>3</v>
      </c>
      <c r="EA278" s="2" t="s">
        <v>3</v>
      </c>
      <c r="EB278" s="2" t="s">
        <v>3</v>
      </c>
      <c r="EC278" s="2" t="s">
        <v>3</v>
      </c>
      <c r="ED278" s="2"/>
      <c r="EE278" s="2">
        <v>58807897</v>
      </c>
      <c r="EF278" s="2">
        <v>30</v>
      </c>
      <c r="EG278" s="2" t="s">
        <v>27</v>
      </c>
      <c r="EH278" s="2">
        <v>0</v>
      </c>
      <c r="EI278" s="2" t="s">
        <v>3</v>
      </c>
      <c r="EJ278" s="2">
        <v>1</v>
      </c>
      <c r="EK278" s="2">
        <v>21</v>
      </c>
      <c r="EL278" s="2" t="s">
        <v>28</v>
      </c>
      <c r="EM278" s="2" t="s">
        <v>29</v>
      </c>
      <c r="EN278" s="2"/>
      <c r="EO278" s="2" t="s">
        <v>387</v>
      </c>
      <c r="EP278" s="2"/>
      <c r="EQ278" s="2">
        <v>0</v>
      </c>
      <c r="ER278" s="2">
        <v>28.1</v>
      </c>
      <c r="ES278" s="2">
        <v>28.1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>
        <v>0</v>
      </c>
      <c r="FR278" s="2">
        <v>0</v>
      </c>
      <c r="FS278" s="2">
        <v>0</v>
      </c>
      <c r="FT278" s="2"/>
      <c r="FU278" s="2"/>
      <c r="FV278" s="2"/>
      <c r="FW278" s="2"/>
      <c r="FX278" s="2">
        <v>109</v>
      </c>
      <c r="FY278" s="2">
        <v>61</v>
      </c>
      <c r="FZ278" s="2"/>
      <c r="GA278" s="2" t="s">
        <v>3</v>
      </c>
      <c r="GB278" s="2"/>
      <c r="GC278" s="2"/>
      <c r="GD278" s="2">
        <v>1</v>
      </c>
      <c r="GE278" s="2"/>
      <c r="GF278" s="2">
        <v>949658601</v>
      </c>
      <c r="GG278" s="2">
        <v>2</v>
      </c>
      <c r="GH278" s="2">
        <v>1</v>
      </c>
      <c r="GI278" s="2">
        <v>-2</v>
      </c>
      <c r="GJ278" s="2">
        <v>0</v>
      </c>
      <c r="GK278" s="2">
        <v>0</v>
      </c>
      <c r="GL278" s="2">
        <f t="shared" si="375"/>
        <v>0</v>
      </c>
      <c r="GM278" s="2">
        <f t="shared" si="376"/>
        <v>281</v>
      </c>
      <c r="GN278" s="2">
        <f t="shared" si="377"/>
        <v>281</v>
      </c>
      <c r="GO278" s="2">
        <f t="shared" si="378"/>
        <v>0</v>
      </c>
      <c r="GP278" s="2">
        <f t="shared" si="379"/>
        <v>0</v>
      </c>
      <c r="GQ278" s="2"/>
      <c r="GR278" s="2">
        <v>0</v>
      </c>
      <c r="GS278" s="2">
        <v>3</v>
      </c>
      <c r="GT278" s="2">
        <v>0</v>
      </c>
      <c r="GU278" s="2" t="s">
        <v>3</v>
      </c>
      <c r="GV278" s="2">
        <f t="shared" si="380"/>
        <v>0</v>
      </c>
      <c r="GW278" s="2">
        <v>1</v>
      </c>
      <c r="GX278" s="2">
        <f t="shared" si="381"/>
        <v>0</v>
      </c>
      <c r="GY278" s="2"/>
      <c r="GZ278" s="2"/>
      <c r="HA278" s="2">
        <v>0</v>
      </c>
      <c r="HB278" s="2">
        <v>0</v>
      </c>
      <c r="HC278" s="2">
        <f t="shared" si="382"/>
        <v>0</v>
      </c>
      <c r="HD278" s="2"/>
      <c r="HE278" s="2" t="s">
        <v>3</v>
      </c>
      <c r="HF278" s="2" t="s">
        <v>3</v>
      </c>
      <c r="HG278" s="2"/>
      <c r="HH278" s="2"/>
      <c r="HI278" s="2"/>
      <c r="HJ278" s="2"/>
      <c r="HK278" s="2"/>
      <c r="HL278" s="2"/>
      <c r="HM278" s="2" t="s">
        <v>3</v>
      </c>
      <c r="HN278" s="2" t="s">
        <v>3</v>
      </c>
      <c r="HO278" s="2" t="s">
        <v>3</v>
      </c>
      <c r="HP278" s="2" t="s">
        <v>3</v>
      </c>
      <c r="HQ278" s="2" t="s">
        <v>3</v>
      </c>
      <c r="HR278" s="2"/>
      <c r="HS278" s="2">
        <v>0</v>
      </c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>
        <v>0</v>
      </c>
      <c r="IL278" s="2"/>
      <c r="IM278" s="2"/>
      <c r="IN278" s="2"/>
      <c r="IO278" s="2"/>
      <c r="IP278" s="2"/>
      <c r="IQ278" s="2"/>
      <c r="IR278" s="2"/>
      <c r="IS278" s="2"/>
      <c r="IT278" s="2"/>
      <c r="IU278" s="2"/>
    </row>
    <row r="279" spans="1:255" x14ac:dyDescent="0.2">
      <c r="A279">
        <v>18</v>
      </c>
      <c r="B279">
        <v>1</v>
      </c>
      <c r="C279">
        <v>650</v>
      </c>
      <c r="E279" t="s">
        <v>388</v>
      </c>
      <c r="F279" t="s">
        <v>32</v>
      </c>
      <c r="G279" t="s">
        <v>33</v>
      </c>
      <c r="H279" t="s">
        <v>34</v>
      </c>
      <c r="I279">
        <f>I277*J279</f>
        <v>10</v>
      </c>
      <c r="J279">
        <v>100</v>
      </c>
      <c r="K279">
        <v>100</v>
      </c>
      <c r="O279">
        <f t="shared" si="351"/>
        <v>5235.03</v>
      </c>
      <c r="P279">
        <f t="shared" si="352"/>
        <v>5235.03</v>
      </c>
      <c r="Q279">
        <f>(ROUND((ROUND(((ET279)*AV279*I279),2)*BB279),2)+ROUND((ROUND(((AE279-(EU279))*AV279*I279),2)*BS279),2))</f>
        <v>0</v>
      </c>
      <c r="R279">
        <f t="shared" si="353"/>
        <v>0</v>
      </c>
      <c r="S279">
        <f t="shared" si="354"/>
        <v>0</v>
      </c>
      <c r="T279">
        <f t="shared" si="355"/>
        <v>0</v>
      </c>
      <c r="U279">
        <f t="shared" si="356"/>
        <v>0</v>
      </c>
      <c r="V279">
        <f t="shared" si="357"/>
        <v>0</v>
      </c>
      <c r="W279">
        <f t="shared" si="358"/>
        <v>0</v>
      </c>
      <c r="X279">
        <f t="shared" si="359"/>
        <v>0</v>
      </c>
      <c r="Y279">
        <f t="shared" si="360"/>
        <v>0</v>
      </c>
      <c r="AA279">
        <v>59204059</v>
      </c>
      <c r="AB279">
        <f t="shared" si="361"/>
        <v>28.1</v>
      </c>
      <c r="AC279">
        <f t="shared" si="362"/>
        <v>28.1</v>
      </c>
      <c r="AD279">
        <f>ROUND((((ET279)-(EU279))+AE279),6)</f>
        <v>0</v>
      </c>
      <c r="AE279">
        <f t="shared" si="383"/>
        <v>0</v>
      </c>
      <c r="AF279">
        <f t="shared" si="383"/>
        <v>0</v>
      </c>
      <c r="AG279">
        <f t="shared" si="363"/>
        <v>0</v>
      </c>
      <c r="AH279">
        <f t="shared" si="384"/>
        <v>0</v>
      </c>
      <c r="AI279">
        <f t="shared" si="384"/>
        <v>0</v>
      </c>
      <c r="AJ279">
        <f t="shared" si="364"/>
        <v>0</v>
      </c>
      <c r="AK279">
        <v>28.1</v>
      </c>
      <c r="AL279">
        <v>28.1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109</v>
      </c>
      <c r="AU279">
        <v>61</v>
      </c>
      <c r="AV279">
        <v>1</v>
      </c>
      <c r="AW279">
        <v>1</v>
      </c>
      <c r="AZ279">
        <v>1</v>
      </c>
      <c r="BA279">
        <v>1</v>
      </c>
      <c r="BB279">
        <v>1</v>
      </c>
      <c r="BC279">
        <v>18.63</v>
      </c>
      <c r="BD279" t="s">
        <v>3</v>
      </c>
      <c r="BE279" t="s">
        <v>3</v>
      </c>
      <c r="BF279" t="s">
        <v>3</v>
      </c>
      <c r="BG279" t="s">
        <v>3</v>
      </c>
      <c r="BH279">
        <v>3</v>
      </c>
      <c r="BI279">
        <v>1</v>
      </c>
      <c r="BJ279" t="s">
        <v>35</v>
      </c>
      <c r="BM279">
        <v>21</v>
      </c>
      <c r="BN279">
        <v>0</v>
      </c>
      <c r="BO279" t="s">
        <v>32</v>
      </c>
      <c r="BP279">
        <v>1</v>
      </c>
      <c r="BQ279">
        <v>30</v>
      </c>
      <c r="BR279">
        <v>0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 t="s">
        <v>3</v>
      </c>
      <c r="BZ279">
        <v>109</v>
      </c>
      <c r="CA279">
        <v>61</v>
      </c>
      <c r="CB279" t="s">
        <v>3</v>
      </c>
      <c r="CE279">
        <v>30</v>
      </c>
      <c r="CF279">
        <v>0</v>
      </c>
      <c r="CG279">
        <v>0</v>
      </c>
      <c r="CM279">
        <v>0</v>
      </c>
      <c r="CN279" t="s">
        <v>1057</v>
      </c>
      <c r="CO279">
        <v>0</v>
      </c>
      <c r="CP279">
        <f t="shared" si="365"/>
        <v>5235.03</v>
      </c>
      <c r="CQ279">
        <f t="shared" si="366"/>
        <v>523.5</v>
      </c>
      <c r="CR279">
        <f>(ROUND((ROUND(((ET279)*AV279*1),2)*BB279),2)+ROUND((ROUND(((AE279-(EU279))*AV279*1),2)*BS279),2))</f>
        <v>0</v>
      </c>
      <c r="CS279">
        <f t="shared" si="367"/>
        <v>0</v>
      </c>
      <c r="CT279">
        <f t="shared" si="368"/>
        <v>0</v>
      </c>
      <c r="CU279">
        <f t="shared" si="369"/>
        <v>0</v>
      </c>
      <c r="CV279">
        <f t="shared" si="370"/>
        <v>0</v>
      </c>
      <c r="CW279">
        <f t="shared" si="371"/>
        <v>0</v>
      </c>
      <c r="CX279">
        <f t="shared" si="372"/>
        <v>0</v>
      </c>
      <c r="CY279">
        <f t="shared" si="373"/>
        <v>0</v>
      </c>
      <c r="CZ279">
        <f t="shared" si="374"/>
        <v>0</v>
      </c>
      <c r="DC279" t="s">
        <v>3</v>
      </c>
      <c r="DD279" t="s">
        <v>3</v>
      </c>
      <c r="DE279" t="s">
        <v>3</v>
      </c>
      <c r="DF279" t="s">
        <v>3</v>
      </c>
      <c r="DG279" t="s">
        <v>3</v>
      </c>
      <c r="DH279" t="s">
        <v>3</v>
      </c>
      <c r="DI279" t="s">
        <v>3</v>
      </c>
      <c r="DJ279" t="s">
        <v>3</v>
      </c>
      <c r="DK279" t="s">
        <v>3</v>
      </c>
      <c r="DL279" t="s">
        <v>3</v>
      </c>
      <c r="DM279" t="s">
        <v>3</v>
      </c>
      <c r="DN279">
        <v>0</v>
      </c>
      <c r="DO279">
        <v>0</v>
      </c>
      <c r="DP279">
        <v>1</v>
      </c>
      <c r="DQ279">
        <v>1</v>
      </c>
      <c r="DU279">
        <v>1003</v>
      </c>
      <c r="DV279" t="s">
        <v>34</v>
      </c>
      <c r="DW279" t="s">
        <v>34</v>
      </c>
      <c r="DX279">
        <v>1</v>
      </c>
      <c r="DZ279" t="s">
        <v>3</v>
      </c>
      <c r="EA279" t="s">
        <v>3</v>
      </c>
      <c r="EB279" t="s">
        <v>3</v>
      </c>
      <c r="EC279" t="s">
        <v>3</v>
      </c>
      <c r="EE279">
        <v>58807897</v>
      </c>
      <c r="EF279">
        <v>30</v>
      </c>
      <c r="EG279" t="s">
        <v>27</v>
      </c>
      <c r="EH279">
        <v>0</v>
      </c>
      <c r="EI279" t="s">
        <v>3</v>
      </c>
      <c r="EJ279">
        <v>1</v>
      </c>
      <c r="EK279">
        <v>21</v>
      </c>
      <c r="EL279" t="s">
        <v>28</v>
      </c>
      <c r="EM279" t="s">
        <v>29</v>
      </c>
      <c r="EO279" t="s">
        <v>387</v>
      </c>
      <c r="EQ279">
        <v>0</v>
      </c>
      <c r="ER279">
        <v>28.1</v>
      </c>
      <c r="ES279">
        <v>28.1</v>
      </c>
      <c r="ET279">
        <v>0</v>
      </c>
      <c r="EU279">
        <v>0</v>
      </c>
      <c r="EV279">
        <v>0</v>
      </c>
      <c r="EW279">
        <v>0</v>
      </c>
      <c r="EX279">
        <v>0</v>
      </c>
      <c r="FQ279">
        <v>0</v>
      </c>
      <c r="FR279">
        <v>0</v>
      </c>
      <c r="FS279">
        <v>0</v>
      </c>
      <c r="FX279">
        <v>109</v>
      </c>
      <c r="FY279">
        <v>61</v>
      </c>
      <c r="GA279" t="s">
        <v>3</v>
      </c>
      <c r="GD279">
        <v>1</v>
      </c>
      <c r="GF279">
        <v>949658601</v>
      </c>
      <c r="GG279">
        <v>2</v>
      </c>
      <c r="GH279">
        <v>1</v>
      </c>
      <c r="GI279">
        <v>2</v>
      </c>
      <c r="GJ279">
        <v>0</v>
      </c>
      <c r="GK279">
        <v>0</v>
      </c>
      <c r="GL279">
        <f t="shared" si="375"/>
        <v>0</v>
      </c>
      <c r="GM279">
        <f t="shared" si="376"/>
        <v>5235.03</v>
      </c>
      <c r="GN279">
        <f t="shared" si="377"/>
        <v>5235.03</v>
      </c>
      <c r="GO279">
        <f t="shared" si="378"/>
        <v>0</v>
      </c>
      <c r="GP279">
        <f t="shared" si="379"/>
        <v>0</v>
      </c>
      <c r="GR279">
        <v>0</v>
      </c>
      <c r="GS279">
        <v>3</v>
      </c>
      <c r="GT279">
        <v>0</v>
      </c>
      <c r="GU279" t="s">
        <v>3</v>
      </c>
      <c r="GV279">
        <f t="shared" si="380"/>
        <v>0</v>
      </c>
      <c r="GW279">
        <v>1</v>
      </c>
      <c r="GX279">
        <f t="shared" si="381"/>
        <v>0</v>
      </c>
      <c r="HA279">
        <v>0</v>
      </c>
      <c r="HB279">
        <v>0</v>
      </c>
      <c r="HC279">
        <f t="shared" si="382"/>
        <v>0</v>
      </c>
      <c r="HE279" t="s">
        <v>3</v>
      </c>
      <c r="HF279" t="s">
        <v>3</v>
      </c>
      <c r="HM279" t="s">
        <v>3</v>
      </c>
      <c r="HN279" t="s">
        <v>3</v>
      </c>
      <c r="HO279" t="s">
        <v>3</v>
      </c>
      <c r="HP279" t="s">
        <v>3</v>
      </c>
      <c r="HQ279" t="s">
        <v>3</v>
      </c>
      <c r="HS279">
        <v>0</v>
      </c>
      <c r="IK279">
        <v>0</v>
      </c>
    </row>
    <row r="280" spans="1:255" x14ac:dyDescent="0.2">
      <c r="A280" s="2">
        <v>18</v>
      </c>
      <c r="B280" s="2">
        <v>1</v>
      </c>
      <c r="C280" s="2">
        <v>639</v>
      </c>
      <c r="D280" s="2"/>
      <c r="E280" s="2" t="s">
        <v>389</v>
      </c>
      <c r="F280" s="2" t="s">
        <v>46</v>
      </c>
      <c r="G280" s="2" t="s">
        <v>47</v>
      </c>
      <c r="H280" s="2" t="s">
        <v>48</v>
      </c>
      <c r="I280" s="2">
        <f>I276*J280</f>
        <v>7.0000000000000007E-2</v>
      </c>
      <c r="J280" s="2">
        <v>0.70000000000000007</v>
      </c>
      <c r="K280" s="2">
        <v>0.7</v>
      </c>
      <c r="L280" s="2"/>
      <c r="M280" s="2"/>
      <c r="N280" s="2"/>
      <c r="O280" s="2">
        <f t="shared" si="351"/>
        <v>36.840000000000003</v>
      </c>
      <c r="P280" s="2">
        <f t="shared" si="352"/>
        <v>36.840000000000003</v>
      </c>
      <c r="Q280" s="2">
        <f>(ROUND((ROUND(((ET280)*AV280*I280),2)*BB280),2)+ROUND((ROUND(((AE280-(EU280))*AV280*I280),2)*BS280),2))</f>
        <v>0</v>
      </c>
      <c r="R280" s="2">
        <f t="shared" si="353"/>
        <v>0</v>
      </c>
      <c r="S280" s="2">
        <f t="shared" si="354"/>
        <v>0</v>
      </c>
      <c r="T280" s="2">
        <f t="shared" si="355"/>
        <v>0</v>
      </c>
      <c r="U280" s="2">
        <f t="shared" si="356"/>
        <v>0</v>
      </c>
      <c r="V280" s="2">
        <f t="shared" si="357"/>
        <v>0</v>
      </c>
      <c r="W280" s="2">
        <f t="shared" si="358"/>
        <v>0</v>
      </c>
      <c r="X280" s="2">
        <f t="shared" si="359"/>
        <v>0</v>
      </c>
      <c r="Y280" s="2">
        <f t="shared" si="360"/>
        <v>0</v>
      </c>
      <c r="Z280" s="2"/>
      <c r="AA280" s="2">
        <v>59204062</v>
      </c>
      <c r="AB280" s="2">
        <f t="shared" si="361"/>
        <v>526.22</v>
      </c>
      <c r="AC280" s="2">
        <f t="shared" si="362"/>
        <v>526.22</v>
      </c>
      <c r="AD280" s="2">
        <f>ROUND((((ET280)-(EU280))+AE280),6)</f>
        <v>0</v>
      </c>
      <c r="AE280" s="2">
        <f t="shared" si="383"/>
        <v>0</v>
      </c>
      <c r="AF280" s="2">
        <f t="shared" si="383"/>
        <v>0</v>
      </c>
      <c r="AG280" s="2">
        <f t="shared" si="363"/>
        <v>0</v>
      </c>
      <c r="AH280" s="2">
        <f t="shared" si="384"/>
        <v>0</v>
      </c>
      <c r="AI280" s="2">
        <f t="shared" si="384"/>
        <v>0</v>
      </c>
      <c r="AJ280" s="2">
        <f t="shared" si="364"/>
        <v>0</v>
      </c>
      <c r="AK280" s="2">
        <v>526.22</v>
      </c>
      <c r="AL280" s="2">
        <v>526.22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109</v>
      </c>
      <c r="AU280" s="2">
        <v>61</v>
      </c>
      <c r="AV280" s="2">
        <v>1</v>
      </c>
      <c r="AW280" s="2">
        <v>1</v>
      </c>
      <c r="AX280" s="2"/>
      <c r="AY280" s="2"/>
      <c r="AZ280" s="2">
        <v>1</v>
      </c>
      <c r="BA280" s="2">
        <v>1</v>
      </c>
      <c r="BB280" s="2">
        <v>1</v>
      </c>
      <c r="BC280" s="2">
        <v>1</v>
      </c>
      <c r="BD280" s="2" t="s">
        <v>3</v>
      </c>
      <c r="BE280" s="2" t="s">
        <v>3</v>
      </c>
      <c r="BF280" s="2" t="s">
        <v>3</v>
      </c>
      <c r="BG280" s="2" t="s">
        <v>3</v>
      </c>
      <c r="BH280" s="2">
        <v>3</v>
      </c>
      <c r="BI280" s="2">
        <v>1</v>
      </c>
      <c r="BJ280" s="2" t="s">
        <v>49</v>
      </c>
      <c r="BK280" s="2"/>
      <c r="BL280" s="2"/>
      <c r="BM280" s="2">
        <v>21</v>
      </c>
      <c r="BN280" s="2">
        <v>0</v>
      </c>
      <c r="BO280" s="2" t="s">
        <v>3</v>
      </c>
      <c r="BP280" s="2">
        <v>0</v>
      </c>
      <c r="BQ280" s="2">
        <v>30</v>
      </c>
      <c r="BR280" s="2">
        <v>0</v>
      </c>
      <c r="BS280" s="2">
        <v>1</v>
      </c>
      <c r="BT280" s="2">
        <v>1</v>
      </c>
      <c r="BU280" s="2">
        <v>1</v>
      </c>
      <c r="BV280" s="2">
        <v>1</v>
      </c>
      <c r="BW280" s="2">
        <v>1</v>
      </c>
      <c r="BX280" s="2">
        <v>1</v>
      </c>
      <c r="BY280" s="2" t="s">
        <v>3</v>
      </c>
      <c r="BZ280" s="2">
        <v>109</v>
      </c>
      <c r="CA280" s="2">
        <v>61</v>
      </c>
      <c r="CB280" s="2" t="s">
        <v>3</v>
      </c>
      <c r="CC280" s="2"/>
      <c r="CD280" s="2"/>
      <c r="CE280" s="2">
        <v>30</v>
      </c>
      <c r="CF280" s="2">
        <v>0</v>
      </c>
      <c r="CG280" s="2">
        <v>0</v>
      </c>
      <c r="CH280" s="2"/>
      <c r="CI280" s="2"/>
      <c r="CJ280" s="2"/>
      <c r="CK280" s="2"/>
      <c r="CL280" s="2"/>
      <c r="CM280" s="2">
        <v>0</v>
      </c>
      <c r="CN280" s="2" t="s">
        <v>1057</v>
      </c>
      <c r="CO280" s="2">
        <v>0</v>
      </c>
      <c r="CP280" s="2">
        <f t="shared" si="365"/>
        <v>36.840000000000003</v>
      </c>
      <c r="CQ280" s="2">
        <f t="shared" si="366"/>
        <v>526.22</v>
      </c>
      <c r="CR280" s="2">
        <f>(ROUND((ROUND(((ET280)*AV280*1),2)*BB280),2)+ROUND((ROUND(((AE280-(EU280))*AV280*1),2)*BS280),2))</f>
        <v>0</v>
      </c>
      <c r="CS280" s="2">
        <f t="shared" si="367"/>
        <v>0</v>
      </c>
      <c r="CT280" s="2">
        <f t="shared" si="368"/>
        <v>0</v>
      </c>
      <c r="CU280" s="2">
        <f t="shared" si="369"/>
        <v>0</v>
      </c>
      <c r="CV280" s="2">
        <f t="shared" si="370"/>
        <v>0</v>
      </c>
      <c r="CW280" s="2">
        <f t="shared" si="371"/>
        <v>0</v>
      </c>
      <c r="CX280" s="2">
        <f t="shared" si="372"/>
        <v>0</v>
      </c>
      <c r="CY280" s="2">
        <f t="shared" si="373"/>
        <v>0</v>
      </c>
      <c r="CZ280" s="2">
        <f t="shared" si="374"/>
        <v>0</v>
      </c>
      <c r="DA280" s="2"/>
      <c r="DB280" s="2"/>
      <c r="DC280" s="2" t="s">
        <v>3</v>
      </c>
      <c r="DD280" s="2" t="s">
        <v>3</v>
      </c>
      <c r="DE280" s="2" t="s">
        <v>3</v>
      </c>
      <c r="DF280" s="2" t="s">
        <v>3</v>
      </c>
      <c r="DG280" s="2" t="s">
        <v>3</v>
      </c>
      <c r="DH280" s="2" t="s">
        <v>3</v>
      </c>
      <c r="DI280" s="2" t="s">
        <v>3</v>
      </c>
      <c r="DJ280" s="2" t="s">
        <v>3</v>
      </c>
      <c r="DK280" s="2" t="s">
        <v>3</v>
      </c>
      <c r="DL280" s="2" t="s">
        <v>3</v>
      </c>
      <c r="DM280" s="2" t="s">
        <v>3</v>
      </c>
      <c r="DN280" s="2">
        <v>0</v>
      </c>
      <c r="DO280" s="2">
        <v>0</v>
      </c>
      <c r="DP280" s="2">
        <v>1</v>
      </c>
      <c r="DQ280" s="2">
        <v>1</v>
      </c>
      <c r="DR280" s="2"/>
      <c r="DS280" s="2"/>
      <c r="DT280" s="2"/>
      <c r="DU280" s="2">
        <v>1010</v>
      </c>
      <c r="DV280" s="2" t="s">
        <v>48</v>
      </c>
      <c r="DW280" s="2" t="s">
        <v>48</v>
      </c>
      <c r="DX280" s="2">
        <v>100</v>
      </c>
      <c r="DY280" s="2"/>
      <c r="DZ280" s="2" t="s">
        <v>3</v>
      </c>
      <c r="EA280" s="2" t="s">
        <v>3</v>
      </c>
      <c r="EB280" s="2" t="s">
        <v>3</v>
      </c>
      <c r="EC280" s="2" t="s">
        <v>3</v>
      </c>
      <c r="ED280" s="2"/>
      <c r="EE280" s="2">
        <v>58807897</v>
      </c>
      <c r="EF280" s="2">
        <v>30</v>
      </c>
      <c r="EG280" s="2" t="s">
        <v>27</v>
      </c>
      <c r="EH280" s="2">
        <v>0</v>
      </c>
      <c r="EI280" s="2" t="s">
        <v>3</v>
      </c>
      <c r="EJ280" s="2">
        <v>1</v>
      </c>
      <c r="EK280" s="2">
        <v>21</v>
      </c>
      <c r="EL280" s="2" t="s">
        <v>28</v>
      </c>
      <c r="EM280" s="2" t="s">
        <v>29</v>
      </c>
      <c r="EN280" s="2"/>
      <c r="EO280" s="2" t="s">
        <v>387</v>
      </c>
      <c r="EP280" s="2"/>
      <c r="EQ280" s="2">
        <v>0</v>
      </c>
      <c r="ER280" s="2">
        <v>526.22</v>
      </c>
      <c r="ES280" s="2">
        <v>526.22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>
        <v>0</v>
      </c>
      <c r="FR280" s="2">
        <v>0</v>
      </c>
      <c r="FS280" s="2">
        <v>0</v>
      </c>
      <c r="FT280" s="2"/>
      <c r="FU280" s="2"/>
      <c r="FV280" s="2"/>
      <c r="FW280" s="2"/>
      <c r="FX280" s="2">
        <v>109</v>
      </c>
      <c r="FY280" s="2">
        <v>61</v>
      </c>
      <c r="FZ280" s="2"/>
      <c r="GA280" s="2" t="s">
        <v>3</v>
      </c>
      <c r="GB280" s="2"/>
      <c r="GC280" s="2"/>
      <c r="GD280" s="2">
        <v>1</v>
      </c>
      <c r="GE280" s="2"/>
      <c r="GF280" s="2">
        <v>1873919888</v>
      </c>
      <c r="GG280" s="2">
        <v>2</v>
      </c>
      <c r="GH280" s="2">
        <v>1</v>
      </c>
      <c r="GI280" s="2">
        <v>-2</v>
      </c>
      <c r="GJ280" s="2">
        <v>0</v>
      </c>
      <c r="GK280" s="2">
        <v>0</v>
      </c>
      <c r="GL280" s="2">
        <f t="shared" si="375"/>
        <v>0</v>
      </c>
      <c r="GM280" s="2">
        <f t="shared" si="376"/>
        <v>36.840000000000003</v>
      </c>
      <c r="GN280" s="2">
        <f t="shared" si="377"/>
        <v>36.840000000000003</v>
      </c>
      <c r="GO280" s="2">
        <f t="shared" si="378"/>
        <v>0</v>
      </c>
      <c r="GP280" s="2">
        <f t="shared" si="379"/>
        <v>0</v>
      </c>
      <c r="GQ280" s="2"/>
      <c r="GR280" s="2">
        <v>0</v>
      </c>
      <c r="GS280" s="2">
        <v>3</v>
      </c>
      <c r="GT280" s="2">
        <v>0</v>
      </c>
      <c r="GU280" s="2" t="s">
        <v>3</v>
      </c>
      <c r="GV280" s="2">
        <f t="shared" si="380"/>
        <v>0</v>
      </c>
      <c r="GW280" s="2">
        <v>1</v>
      </c>
      <c r="GX280" s="2">
        <f t="shared" si="381"/>
        <v>0</v>
      </c>
      <c r="GY280" s="2"/>
      <c r="GZ280" s="2"/>
      <c r="HA280" s="2">
        <v>0</v>
      </c>
      <c r="HB280" s="2">
        <v>0</v>
      </c>
      <c r="HC280" s="2">
        <f t="shared" si="382"/>
        <v>0</v>
      </c>
      <c r="HD280" s="2"/>
      <c r="HE280" s="2" t="s">
        <v>3</v>
      </c>
      <c r="HF280" s="2" t="s">
        <v>3</v>
      </c>
      <c r="HG280" s="2"/>
      <c r="HH280" s="2"/>
      <c r="HI280" s="2"/>
      <c r="HJ280" s="2"/>
      <c r="HK280" s="2"/>
      <c r="HL280" s="2"/>
      <c r="HM280" s="2" t="s">
        <v>3</v>
      </c>
      <c r="HN280" s="2" t="s">
        <v>3</v>
      </c>
      <c r="HO280" s="2" t="s">
        <v>3</v>
      </c>
      <c r="HP280" s="2" t="s">
        <v>3</v>
      </c>
      <c r="HQ280" s="2" t="s">
        <v>3</v>
      </c>
      <c r="HR280" s="2"/>
      <c r="HS280" s="2">
        <v>0</v>
      </c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>
        <v>0</v>
      </c>
      <c r="IL280" s="2"/>
      <c r="IM280" s="2"/>
      <c r="IN280" s="2"/>
      <c r="IO280" s="2"/>
      <c r="IP280" s="2"/>
      <c r="IQ280" s="2"/>
      <c r="IR280" s="2"/>
      <c r="IS280" s="2"/>
      <c r="IT280" s="2"/>
      <c r="IU280" s="2"/>
    </row>
    <row r="281" spans="1:255" x14ac:dyDescent="0.2">
      <c r="A281">
        <v>18</v>
      </c>
      <c r="B281">
        <v>1</v>
      </c>
      <c r="C281">
        <v>649</v>
      </c>
      <c r="E281" t="s">
        <v>389</v>
      </c>
      <c r="F281" t="s">
        <v>46</v>
      </c>
      <c r="G281" t="s">
        <v>47</v>
      </c>
      <c r="H281" t="s">
        <v>48</v>
      </c>
      <c r="I281">
        <f>I277*J281</f>
        <v>7.0000000000000007E-2</v>
      </c>
      <c r="J281">
        <v>0.70000000000000007</v>
      </c>
      <c r="K281">
        <v>0.7</v>
      </c>
      <c r="O281">
        <f t="shared" si="351"/>
        <v>102.78</v>
      </c>
      <c r="P281">
        <f t="shared" si="352"/>
        <v>102.78</v>
      </c>
      <c r="Q281">
        <f>(ROUND((ROUND(((ET281)*AV281*I281),2)*BB281),2)+ROUND((ROUND(((AE281-(EU281))*AV281*I281),2)*BS281),2))</f>
        <v>0</v>
      </c>
      <c r="R281">
        <f t="shared" si="353"/>
        <v>0</v>
      </c>
      <c r="S281">
        <f t="shared" si="354"/>
        <v>0</v>
      </c>
      <c r="T281">
        <f t="shared" si="355"/>
        <v>0</v>
      </c>
      <c r="U281">
        <f t="shared" si="356"/>
        <v>0</v>
      </c>
      <c r="V281">
        <f t="shared" si="357"/>
        <v>0</v>
      </c>
      <c r="W281">
        <f t="shared" si="358"/>
        <v>0</v>
      </c>
      <c r="X281">
        <f t="shared" si="359"/>
        <v>0</v>
      </c>
      <c r="Y281">
        <f t="shared" si="360"/>
        <v>0</v>
      </c>
      <c r="AA281">
        <v>59204059</v>
      </c>
      <c r="AB281">
        <f t="shared" si="361"/>
        <v>526.22</v>
      </c>
      <c r="AC281">
        <f t="shared" si="362"/>
        <v>526.22</v>
      </c>
      <c r="AD281">
        <f>ROUND((((ET281)-(EU281))+AE281),6)</f>
        <v>0</v>
      </c>
      <c r="AE281">
        <f t="shared" si="383"/>
        <v>0</v>
      </c>
      <c r="AF281">
        <f t="shared" si="383"/>
        <v>0</v>
      </c>
      <c r="AG281">
        <f t="shared" si="363"/>
        <v>0</v>
      </c>
      <c r="AH281">
        <f t="shared" si="384"/>
        <v>0</v>
      </c>
      <c r="AI281">
        <f t="shared" si="384"/>
        <v>0</v>
      </c>
      <c r="AJ281">
        <f t="shared" si="364"/>
        <v>0</v>
      </c>
      <c r="AK281">
        <v>526.22</v>
      </c>
      <c r="AL281">
        <v>526.22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109</v>
      </c>
      <c r="AU281">
        <v>61</v>
      </c>
      <c r="AV281">
        <v>1</v>
      </c>
      <c r="AW281">
        <v>1</v>
      </c>
      <c r="AZ281">
        <v>1</v>
      </c>
      <c r="BA281">
        <v>1</v>
      </c>
      <c r="BB281">
        <v>1</v>
      </c>
      <c r="BC281">
        <v>2.79</v>
      </c>
      <c r="BD281" t="s">
        <v>3</v>
      </c>
      <c r="BE281" t="s">
        <v>3</v>
      </c>
      <c r="BF281" t="s">
        <v>3</v>
      </c>
      <c r="BG281" t="s">
        <v>3</v>
      </c>
      <c r="BH281">
        <v>3</v>
      </c>
      <c r="BI281">
        <v>1</v>
      </c>
      <c r="BJ281" t="s">
        <v>49</v>
      </c>
      <c r="BM281">
        <v>21</v>
      </c>
      <c r="BN281">
        <v>0</v>
      </c>
      <c r="BO281" t="s">
        <v>46</v>
      </c>
      <c r="BP281">
        <v>1</v>
      </c>
      <c r="BQ281">
        <v>30</v>
      </c>
      <c r="BR281">
        <v>0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 t="s">
        <v>3</v>
      </c>
      <c r="BZ281">
        <v>109</v>
      </c>
      <c r="CA281">
        <v>61</v>
      </c>
      <c r="CB281" t="s">
        <v>3</v>
      </c>
      <c r="CE281">
        <v>30</v>
      </c>
      <c r="CF281">
        <v>0</v>
      </c>
      <c r="CG281">
        <v>0</v>
      </c>
      <c r="CM281">
        <v>0</v>
      </c>
      <c r="CN281" t="s">
        <v>1057</v>
      </c>
      <c r="CO281">
        <v>0</v>
      </c>
      <c r="CP281">
        <f t="shared" si="365"/>
        <v>102.78</v>
      </c>
      <c r="CQ281">
        <f t="shared" si="366"/>
        <v>1468.15</v>
      </c>
      <c r="CR281">
        <f>(ROUND((ROUND(((ET281)*AV281*1),2)*BB281),2)+ROUND((ROUND(((AE281-(EU281))*AV281*1),2)*BS281),2))</f>
        <v>0</v>
      </c>
      <c r="CS281">
        <f t="shared" si="367"/>
        <v>0</v>
      </c>
      <c r="CT281">
        <f t="shared" si="368"/>
        <v>0</v>
      </c>
      <c r="CU281">
        <f t="shared" si="369"/>
        <v>0</v>
      </c>
      <c r="CV281">
        <f t="shared" si="370"/>
        <v>0</v>
      </c>
      <c r="CW281">
        <f t="shared" si="371"/>
        <v>0</v>
      </c>
      <c r="CX281">
        <f t="shared" si="372"/>
        <v>0</v>
      </c>
      <c r="CY281">
        <f t="shared" si="373"/>
        <v>0</v>
      </c>
      <c r="CZ281">
        <f t="shared" si="374"/>
        <v>0</v>
      </c>
      <c r="DC281" t="s">
        <v>3</v>
      </c>
      <c r="DD281" t="s">
        <v>3</v>
      </c>
      <c r="DE281" t="s">
        <v>3</v>
      </c>
      <c r="DF281" t="s">
        <v>3</v>
      </c>
      <c r="DG281" t="s">
        <v>3</v>
      </c>
      <c r="DH281" t="s">
        <v>3</v>
      </c>
      <c r="DI281" t="s">
        <v>3</v>
      </c>
      <c r="DJ281" t="s">
        <v>3</v>
      </c>
      <c r="DK281" t="s">
        <v>3</v>
      </c>
      <c r="DL281" t="s">
        <v>3</v>
      </c>
      <c r="DM281" t="s">
        <v>3</v>
      </c>
      <c r="DN281">
        <v>0</v>
      </c>
      <c r="DO281">
        <v>0</v>
      </c>
      <c r="DP281">
        <v>1</v>
      </c>
      <c r="DQ281">
        <v>1</v>
      </c>
      <c r="DU281">
        <v>1010</v>
      </c>
      <c r="DV281" t="s">
        <v>48</v>
      </c>
      <c r="DW281" t="s">
        <v>48</v>
      </c>
      <c r="DX281">
        <v>100</v>
      </c>
      <c r="DZ281" t="s">
        <v>3</v>
      </c>
      <c r="EA281" t="s">
        <v>3</v>
      </c>
      <c r="EB281" t="s">
        <v>3</v>
      </c>
      <c r="EC281" t="s">
        <v>3</v>
      </c>
      <c r="EE281">
        <v>58807897</v>
      </c>
      <c r="EF281">
        <v>30</v>
      </c>
      <c r="EG281" t="s">
        <v>27</v>
      </c>
      <c r="EH281">
        <v>0</v>
      </c>
      <c r="EI281" t="s">
        <v>3</v>
      </c>
      <c r="EJ281">
        <v>1</v>
      </c>
      <c r="EK281">
        <v>21</v>
      </c>
      <c r="EL281" t="s">
        <v>28</v>
      </c>
      <c r="EM281" t="s">
        <v>29</v>
      </c>
      <c r="EO281" t="s">
        <v>387</v>
      </c>
      <c r="EQ281">
        <v>0</v>
      </c>
      <c r="ER281">
        <v>526.22</v>
      </c>
      <c r="ES281">
        <v>526.22</v>
      </c>
      <c r="ET281">
        <v>0</v>
      </c>
      <c r="EU281">
        <v>0</v>
      </c>
      <c r="EV281">
        <v>0</v>
      </c>
      <c r="EW281">
        <v>0</v>
      </c>
      <c r="EX281">
        <v>0</v>
      </c>
      <c r="FQ281">
        <v>0</v>
      </c>
      <c r="FR281">
        <v>0</v>
      </c>
      <c r="FS281">
        <v>0</v>
      </c>
      <c r="FX281">
        <v>109</v>
      </c>
      <c r="FY281">
        <v>61</v>
      </c>
      <c r="GA281" t="s">
        <v>3</v>
      </c>
      <c r="GD281">
        <v>1</v>
      </c>
      <c r="GF281">
        <v>1873919888</v>
      </c>
      <c r="GG281">
        <v>2</v>
      </c>
      <c r="GH281">
        <v>1</v>
      </c>
      <c r="GI281">
        <v>2</v>
      </c>
      <c r="GJ281">
        <v>0</v>
      </c>
      <c r="GK281">
        <v>0</v>
      </c>
      <c r="GL281">
        <f t="shared" si="375"/>
        <v>0</v>
      </c>
      <c r="GM281">
        <f t="shared" si="376"/>
        <v>102.78</v>
      </c>
      <c r="GN281">
        <f t="shared" si="377"/>
        <v>102.78</v>
      </c>
      <c r="GO281">
        <f t="shared" si="378"/>
        <v>0</v>
      </c>
      <c r="GP281">
        <f t="shared" si="379"/>
        <v>0</v>
      </c>
      <c r="GR281">
        <v>0</v>
      </c>
      <c r="GS281">
        <v>3</v>
      </c>
      <c r="GT281">
        <v>0</v>
      </c>
      <c r="GU281" t="s">
        <v>3</v>
      </c>
      <c r="GV281">
        <f t="shared" si="380"/>
        <v>0</v>
      </c>
      <c r="GW281">
        <v>1</v>
      </c>
      <c r="GX281">
        <f t="shared" si="381"/>
        <v>0</v>
      </c>
      <c r="HA281">
        <v>0</v>
      </c>
      <c r="HB281">
        <v>0</v>
      </c>
      <c r="HC281">
        <f t="shared" si="382"/>
        <v>0</v>
      </c>
      <c r="HE281" t="s">
        <v>3</v>
      </c>
      <c r="HF281" t="s">
        <v>3</v>
      </c>
      <c r="HM281" t="s">
        <v>3</v>
      </c>
      <c r="HN281" t="s">
        <v>3</v>
      </c>
      <c r="HO281" t="s">
        <v>3</v>
      </c>
      <c r="HP281" t="s">
        <v>3</v>
      </c>
      <c r="HQ281" t="s">
        <v>3</v>
      </c>
      <c r="HS281">
        <v>0</v>
      </c>
      <c r="IK281">
        <v>0</v>
      </c>
    </row>
    <row r="282" spans="1:255" x14ac:dyDescent="0.2">
      <c r="A282" s="2">
        <v>17</v>
      </c>
      <c r="B282" s="2">
        <v>1</v>
      </c>
      <c r="C282" s="2">
        <f>ROW(SmtRes!A664)</f>
        <v>664</v>
      </c>
      <c r="D282" s="2">
        <f>ROW(EtalonRes!A677)</f>
        <v>677</v>
      </c>
      <c r="E282" s="2" t="s">
        <v>3</v>
      </c>
      <c r="F282" s="2" t="s">
        <v>50</v>
      </c>
      <c r="G282" s="2" t="s">
        <v>51</v>
      </c>
      <c r="H282" s="2" t="s">
        <v>52</v>
      </c>
      <c r="I282" s="2">
        <f>ROUND(ROUND(10/100,4)*0,9)</f>
        <v>0</v>
      </c>
      <c r="J282" s="2">
        <v>0</v>
      </c>
      <c r="K282" s="2">
        <f>ROUND(ROUND(10/100,4)*0,9)</f>
        <v>0</v>
      </c>
      <c r="L282" s="2"/>
      <c r="M282" s="2"/>
      <c r="N282" s="2"/>
      <c r="O282" s="2">
        <f t="shared" si="351"/>
        <v>0</v>
      </c>
      <c r="P282" s="2">
        <f t="shared" si="352"/>
        <v>0</v>
      </c>
      <c r="Q282" s="2">
        <f>(ROUND((ROUND(((((ET282*1.25)*1.1))*AV282*I282),2)*BB282),2)+ROUND((ROUND(((AE282-(((EU282*1.25)*1.1)))*AV282*I282),2)*BS282),2))</f>
        <v>0</v>
      </c>
      <c r="R282" s="2">
        <f t="shared" si="353"/>
        <v>0</v>
      </c>
      <c r="S282" s="2">
        <f t="shared" si="354"/>
        <v>0</v>
      </c>
      <c r="T282" s="2">
        <f t="shared" si="355"/>
        <v>0</v>
      </c>
      <c r="U282" s="2">
        <f t="shared" si="356"/>
        <v>0</v>
      </c>
      <c r="V282" s="2">
        <f t="shared" si="357"/>
        <v>0</v>
      </c>
      <c r="W282" s="2">
        <f t="shared" si="358"/>
        <v>0</v>
      </c>
      <c r="X282" s="2">
        <f t="shared" si="359"/>
        <v>0</v>
      </c>
      <c r="Y282" s="2">
        <f t="shared" si="360"/>
        <v>0</v>
      </c>
      <c r="Z282" s="2"/>
      <c r="AA282" s="2">
        <v>-1</v>
      </c>
      <c r="AB282" s="2">
        <f t="shared" si="361"/>
        <v>648.25559999999996</v>
      </c>
      <c r="AC282" s="2">
        <f t="shared" si="362"/>
        <v>44.58</v>
      </c>
      <c r="AD282" s="2">
        <f>ROUND((((((ET282*1.25)*1.1))-(((EU282*1.25)*1.1)))+AE282),6)</f>
        <v>65.683750000000003</v>
      </c>
      <c r="AE282" s="2">
        <f>ROUND((((EU282*1.25)*1.1)),6)</f>
        <v>8.3324999999999996</v>
      </c>
      <c r="AF282" s="2">
        <f>ROUND((((EV282*1.15)*1.1)),6)</f>
        <v>537.99185</v>
      </c>
      <c r="AG282" s="2">
        <f t="shared" si="363"/>
        <v>0</v>
      </c>
      <c r="AH282" s="2">
        <f>(((EW282*1.15)*1.1))</f>
        <v>42.630500000000005</v>
      </c>
      <c r="AI282" s="2">
        <f>(((EX282*1.25)*1.1))</f>
        <v>0</v>
      </c>
      <c r="AJ282" s="2">
        <f t="shared" si="364"/>
        <v>0</v>
      </c>
      <c r="AK282" s="2">
        <v>517.64</v>
      </c>
      <c r="AL282" s="2">
        <v>44.58</v>
      </c>
      <c r="AM282" s="2">
        <v>47.77</v>
      </c>
      <c r="AN282" s="2">
        <v>6.06</v>
      </c>
      <c r="AO282" s="2">
        <v>425.29</v>
      </c>
      <c r="AP282" s="2">
        <v>0</v>
      </c>
      <c r="AQ282" s="2">
        <v>33.700000000000003</v>
      </c>
      <c r="AR282" s="2">
        <v>0</v>
      </c>
      <c r="AS282" s="2">
        <v>0</v>
      </c>
      <c r="AT282" s="2">
        <v>109</v>
      </c>
      <c r="AU282" s="2">
        <v>61</v>
      </c>
      <c r="AV282" s="2">
        <v>1.0669999999999999</v>
      </c>
      <c r="AW282" s="2">
        <v>1</v>
      </c>
      <c r="AX282" s="2"/>
      <c r="AY282" s="2"/>
      <c r="AZ282" s="2">
        <v>1</v>
      </c>
      <c r="BA282" s="2">
        <v>1</v>
      </c>
      <c r="BB282" s="2">
        <v>1</v>
      </c>
      <c r="BC282" s="2">
        <v>1</v>
      </c>
      <c r="BD282" s="2" t="s">
        <v>3</v>
      </c>
      <c r="BE282" s="2" t="s">
        <v>3</v>
      </c>
      <c r="BF282" s="2" t="s">
        <v>3</v>
      </c>
      <c r="BG282" s="2" t="s">
        <v>3</v>
      </c>
      <c r="BH282" s="2">
        <v>0</v>
      </c>
      <c r="BI282" s="2">
        <v>1</v>
      </c>
      <c r="BJ282" s="2" t="s">
        <v>53</v>
      </c>
      <c r="BK282" s="2"/>
      <c r="BL282" s="2"/>
      <c r="BM282" s="2">
        <v>21</v>
      </c>
      <c r="BN282" s="2">
        <v>0</v>
      </c>
      <c r="BO282" s="2" t="s">
        <v>50</v>
      </c>
      <c r="BP282" s="2">
        <v>1</v>
      </c>
      <c r="BQ282" s="2">
        <v>30</v>
      </c>
      <c r="BR282" s="2">
        <v>0</v>
      </c>
      <c r="BS282" s="2">
        <v>1</v>
      </c>
      <c r="BT282" s="2">
        <v>1</v>
      </c>
      <c r="BU282" s="2">
        <v>1</v>
      </c>
      <c r="BV282" s="2">
        <v>1</v>
      </c>
      <c r="BW282" s="2">
        <v>1</v>
      </c>
      <c r="BX282" s="2">
        <v>1</v>
      </c>
      <c r="BY282" s="2" t="s">
        <v>3</v>
      </c>
      <c r="BZ282" s="2">
        <v>109</v>
      </c>
      <c r="CA282" s="2">
        <v>61</v>
      </c>
      <c r="CB282" s="2" t="s">
        <v>3</v>
      </c>
      <c r="CC282" s="2"/>
      <c r="CD282" s="2"/>
      <c r="CE282" s="2">
        <v>30</v>
      </c>
      <c r="CF282" s="2">
        <v>0</v>
      </c>
      <c r="CG282" s="2">
        <v>0</v>
      </c>
      <c r="CH282" s="2"/>
      <c r="CI282" s="2"/>
      <c r="CJ282" s="2"/>
      <c r="CK282" s="2"/>
      <c r="CL282" s="2"/>
      <c r="CM282" s="2">
        <v>0</v>
      </c>
      <c r="CN282" s="2" t="s">
        <v>1044</v>
      </c>
      <c r="CO282" s="2">
        <v>0</v>
      </c>
      <c r="CP282" s="2">
        <f t="shared" si="365"/>
        <v>0</v>
      </c>
      <c r="CQ282" s="2">
        <f t="shared" si="366"/>
        <v>44.58</v>
      </c>
      <c r="CR282" s="2">
        <f>(ROUND((ROUND(((((ET282*1.25)*1.1))*AV282*1),2)*BB282),2)+ROUND((ROUND(((AE282-(((EU282*1.25)*1.1)))*AV282*1),2)*BS282),2))</f>
        <v>70.08</v>
      </c>
      <c r="CS282" s="2">
        <f t="shared" si="367"/>
        <v>8.89</v>
      </c>
      <c r="CT282" s="2">
        <f t="shared" si="368"/>
        <v>574.04</v>
      </c>
      <c r="CU282" s="2">
        <f t="shared" si="369"/>
        <v>0</v>
      </c>
      <c r="CV282" s="2">
        <f t="shared" si="370"/>
        <v>45.486743500000003</v>
      </c>
      <c r="CW282" s="2">
        <f t="shared" si="371"/>
        <v>0</v>
      </c>
      <c r="CX282" s="2">
        <f t="shared" si="372"/>
        <v>0</v>
      </c>
      <c r="CY282" s="2">
        <f t="shared" si="373"/>
        <v>0</v>
      </c>
      <c r="CZ282" s="2">
        <f t="shared" si="374"/>
        <v>0</v>
      </c>
      <c r="DA282" s="2"/>
      <c r="DB282" s="2">
        <v>121</v>
      </c>
      <c r="DC282" s="2" t="s">
        <v>3</v>
      </c>
      <c r="DD282" s="2" t="s">
        <v>3</v>
      </c>
      <c r="DE282" s="2" t="s">
        <v>25</v>
      </c>
      <c r="DF282" s="2" t="s">
        <v>25</v>
      </c>
      <c r="DG282" s="2" t="s">
        <v>26</v>
      </c>
      <c r="DH282" s="2" t="s">
        <v>3</v>
      </c>
      <c r="DI282" s="2" t="s">
        <v>26</v>
      </c>
      <c r="DJ282" s="2" t="s">
        <v>25</v>
      </c>
      <c r="DK282" s="2" t="s">
        <v>3</v>
      </c>
      <c r="DL282" s="2" t="s">
        <v>3</v>
      </c>
      <c r="DM282" s="2" t="s">
        <v>3</v>
      </c>
      <c r="DN282" s="2">
        <v>0</v>
      </c>
      <c r="DO282" s="2">
        <v>0</v>
      </c>
      <c r="DP282" s="2">
        <v>1</v>
      </c>
      <c r="DQ282" s="2">
        <v>1</v>
      </c>
      <c r="DR282" s="2"/>
      <c r="DS282" s="2"/>
      <c r="DT282" s="2"/>
      <c r="DU282" s="2">
        <v>1013</v>
      </c>
      <c r="DV282" s="2" t="s">
        <v>52</v>
      </c>
      <c r="DW282" s="2" t="s">
        <v>52</v>
      </c>
      <c r="DX282" s="2">
        <v>1</v>
      </c>
      <c r="DY282" s="2"/>
      <c r="DZ282" s="2" t="s">
        <v>3</v>
      </c>
      <c r="EA282" s="2" t="s">
        <v>3</v>
      </c>
      <c r="EB282" s="2" t="s">
        <v>3</v>
      </c>
      <c r="EC282" s="2" t="s">
        <v>3</v>
      </c>
      <c r="ED282" s="2"/>
      <c r="EE282" s="2">
        <v>58807897</v>
      </c>
      <c r="EF282" s="2">
        <v>30</v>
      </c>
      <c r="EG282" s="2" t="s">
        <v>27</v>
      </c>
      <c r="EH282" s="2">
        <v>0</v>
      </c>
      <c r="EI282" s="2" t="s">
        <v>3</v>
      </c>
      <c r="EJ282" s="2">
        <v>1</v>
      </c>
      <c r="EK282" s="2">
        <v>21</v>
      </c>
      <c r="EL282" s="2" t="s">
        <v>28</v>
      </c>
      <c r="EM282" s="2" t="s">
        <v>29</v>
      </c>
      <c r="EN282" s="2"/>
      <c r="EO282" s="2" t="s">
        <v>30</v>
      </c>
      <c r="EP282" s="2"/>
      <c r="EQ282" s="2">
        <v>1024</v>
      </c>
      <c r="ER282" s="2">
        <v>517.64</v>
      </c>
      <c r="ES282" s="2">
        <v>44.58</v>
      </c>
      <c r="ET282" s="2">
        <v>47.77</v>
      </c>
      <c r="EU282" s="2">
        <v>6.06</v>
      </c>
      <c r="EV282" s="2">
        <v>425.29</v>
      </c>
      <c r="EW282" s="2">
        <v>33.700000000000003</v>
      </c>
      <c r="EX282" s="2">
        <v>0</v>
      </c>
      <c r="EY282" s="2">
        <v>0</v>
      </c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>
        <v>0</v>
      </c>
      <c r="FR282" s="2">
        <v>0</v>
      </c>
      <c r="FS282" s="2">
        <v>0</v>
      </c>
      <c r="FT282" s="2"/>
      <c r="FU282" s="2"/>
      <c r="FV282" s="2"/>
      <c r="FW282" s="2"/>
      <c r="FX282" s="2">
        <v>109</v>
      </c>
      <c r="FY282" s="2">
        <v>61</v>
      </c>
      <c r="FZ282" s="2"/>
      <c r="GA282" s="2" t="s">
        <v>3</v>
      </c>
      <c r="GB282" s="2"/>
      <c r="GC282" s="2"/>
      <c r="GD282" s="2">
        <v>1</v>
      </c>
      <c r="GE282" s="2"/>
      <c r="GF282" s="2">
        <v>568000979</v>
      </c>
      <c r="GG282" s="2">
        <v>2</v>
      </c>
      <c r="GH282" s="2">
        <v>1</v>
      </c>
      <c r="GI282" s="2">
        <v>2</v>
      </c>
      <c r="GJ282" s="2">
        <v>0</v>
      </c>
      <c r="GK282" s="2">
        <v>0</v>
      </c>
      <c r="GL282" s="2">
        <f t="shared" si="375"/>
        <v>0</v>
      </c>
      <c r="GM282" s="2">
        <f t="shared" si="376"/>
        <v>0</v>
      </c>
      <c r="GN282" s="2">
        <f t="shared" si="377"/>
        <v>0</v>
      </c>
      <c r="GO282" s="2">
        <f t="shared" si="378"/>
        <v>0</v>
      </c>
      <c r="GP282" s="2">
        <f t="shared" si="379"/>
        <v>0</v>
      </c>
      <c r="GQ282" s="2"/>
      <c r="GR282" s="2">
        <v>0</v>
      </c>
      <c r="GS282" s="2">
        <v>3</v>
      </c>
      <c r="GT282" s="2">
        <v>0</v>
      </c>
      <c r="GU282" s="2" t="s">
        <v>3</v>
      </c>
      <c r="GV282" s="2">
        <f t="shared" si="380"/>
        <v>0</v>
      </c>
      <c r="GW282" s="2">
        <v>1</v>
      </c>
      <c r="GX282" s="2">
        <f t="shared" si="381"/>
        <v>0</v>
      </c>
      <c r="GY282" s="2"/>
      <c r="GZ282" s="2"/>
      <c r="HA282" s="2">
        <v>0</v>
      </c>
      <c r="HB282" s="2">
        <v>0</v>
      </c>
      <c r="HC282" s="2">
        <f t="shared" si="382"/>
        <v>0</v>
      </c>
      <c r="HD282" s="2"/>
      <c r="HE282" s="2" t="s">
        <v>3</v>
      </c>
      <c r="HF282" s="2" t="s">
        <v>3</v>
      </c>
      <c r="HG282" s="2"/>
      <c r="HH282" s="2"/>
      <c r="HI282" s="2"/>
      <c r="HJ282" s="2"/>
      <c r="HK282" s="2"/>
      <c r="HL282" s="2"/>
      <c r="HM282" s="2" t="s">
        <v>3</v>
      </c>
      <c r="HN282" s="2" t="s">
        <v>3</v>
      </c>
      <c r="HO282" s="2" t="s">
        <v>3</v>
      </c>
      <c r="HP282" s="2" t="s">
        <v>3</v>
      </c>
      <c r="HQ282" s="2" t="s">
        <v>3</v>
      </c>
      <c r="HR282" s="2"/>
      <c r="HS282" s="2">
        <v>0</v>
      </c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>
        <v>0</v>
      </c>
      <c r="IL282" s="2"/>
      <c r="IM282" s="2"/>
      <c r="IN282" s="2"/>
      <c r="IO282" s="2"/>
      <c r="IP282" s="2"/>
      <c r="IQ282" s="2"/>
      <c r="IR282" s="2"/>
      <c r="IS282" s="2"/>
      <c r="IT282" s="2"/>
      <c r="IU282" s="2"/>
    </row>
    <row r="283" spans="1:255" x14ac:dyDescent="0.2">
      <c r="A283">
        <v>17</v>
      </c>
      <c r="B283">
        <v>1</v>
      </c>
      <c r="C283">
        <f>ROW(SmtRes!A678)</f>
        <v>678</v>
      </c>
      <c r="D283">
        <f>ROW(EtalonRes!A692)</f>
        <v>692</v>
      </c>
      <c r="E283" t="s">
        <v>3</v>
      </c>
      <c r="F283" t="s">
        <v>50</v>
      </c>
      <c r="G283" t="s">
        <v>51</v>
      </c>
      <c r="H283" t="s">
        <v>52</v>
      </c>
      <c r="I283">
        <f>ROUND(ROUND(10/100,4)*0,9)</f>
        <v>0</v>
      </c>
      <c r="J283">
        <v>0</v>
      </c>
      <c r="K283">
        <f>ROUND(ROUND(10/100,4)*0,9)</f>
        <v>0</v>
      </c>
      <c r="O283">
        <f t="shared" si="351"/>
        <v>0</v>
      </c>
      <c r="P283">
        <f t="shared" si="352"/>
        <v>0</v>
      </c>
      <c r="Q283">
        <f>(ROUND((ROUND(((((ET283*1.25)*1.1))*AV283*I283),2)*BB283),2)+ROUND((ROUND(((AE283-(((EU283*1.25)*1.1)))*AV283*I283),2)*BS283),2))</f>
        <v>0</v>
      </c>
      <c r="R283">
        <f t="shared" si="353"/>
        <v>0</v>
      </c>
      <c r="S283">
        <f t="shared" si="354"/>
        <v>0</v>
      </c>
      <c r="T283">
        <f t="shared" si="355"/>
        <v>0</v>
      </c>
      <c r="U283">
        <f t="shared" si="356"/>
        <v>0</v>
      </c>
      <c r="V283">
        <f t="shared" si="357"/>
        <v>0</v>
      </c>
      <c r="W283">
        <f t="shared" si="358"/>
        <v>0</v>
      </c>
      <c r="X283">
        <f t="shared" si="359"/>
        <v>0</v>
      </c>
      <c r="Y283">
        <f t="shared" si="360"/>
        <v>0</v>
      </c>
      <c r="AA283">
        <v>-1</v>
      </c>
      <c r="AB283">
        <f t="shared" si="361"/>
        <v>648.25559999999996</v>
      </c>
      <c r="AC283">
        <f t="shared" si="362"/>
        <v>44.58</v>
      </c>
      <c r="AD283">
        <f>ROUND((((((ET283*1.25)*1.1))-(((EU283*1.25)*1.1)))+AE283),6)</f>
        <v>65.683750000000003</v>
      </c>
      <c r="AE283">
        <f>ROUND((((EU283*1.25)*1.1)),6)</f>
        <v>8.3324999999999996</v>
      </c>
      <c r="AF283">
        <f>ROUND((((EV283*1.15)*1.1)),6)</f>
        <v>537.99185</v>
      </c>
      <c r="AG283">
        <f t="shared" si="363"/>
        <v>0</v>
      </c>
      <c r="AH283">
        <f>(((EW283*1.15)*1.1))</f>
        <v>42.630500000000005</v>
      </c>
      <c r="AI283">
        <f>(((EX283*1.25)*1.1))</f>
        <v>0</v>
      </c>
      <c r="AJ283">
        <f t="shared" si="364"/>
        <v>0</v>
      </c>
      <c r="AK283">
        <v>517.64</v>
      </c>
      <c r="AL283">
        <v>44.58</v>
      </c>
      <c r="AM283">
        <v>47.77</v>
      </c>
      <c r="AN283">
        <v>6.06</v>
      </c>
      <c r="AO283">
        <v>425.29</v>
      </c>
      <c r="AP283">
        <v>0</v>
      </c>
      <c r="AQ283">
        <v>33.700000000000003</v>
      </c>
      <c r="AR283">
        <v>0</v>
      </c>
      <c r="AS283">
        <v>0</v>
      </c>
      <c r="AT283">
        <v>109</v>
      </c>
      <c r="AU283">
        <v>61</v>
      </c>
      <c r="AV283">
        <v>1.0669999999999999</v>
      </c>
      <c r="AW283">
        <v>1</v>
      </c>
      <c r="AZ283">
        <v>1</v>
      </c>
      <c r="BA283">
        <v>54.99</v>
      </c>
      <c r="BB283">
        <v>15.37</v>
      </c>
      <c r="BC283">
        <v>6.15</v>
      </c>
      <c r="BD283" t="s">
        <v>3</v>
      </c>
      <c r="BE283" t="s">
        <v>3</v>
      </c>
      <c r="BF283" t="s">
        <v>3</v>
      </c>
      <c r="BG283" t="s">
        <v>3</v>
      </c>
      <c r="BH283">
        <v>0</v>
      </c>
      <c r="BI283">
        <v>1</v>
      </c>
      <c r="BJ283" t="s">
        <v>53</v>
      </c>
      <c r="BM283">
        <v>21</v>
      </c>
      <c r="BN283">
        <v>0</v>
      </c>
      <c r="BO283" t="s">
        <v>50</v>
      </c>
      <c r="BP283">
        <v>1</v>
      </c>
      <c r="BQ283">
        <v>30</v>
      </c>
      <c r="BR283">
        <v>0</v>
      </c>
      <c r="BS283">
        <v>54.99</v>
      </c>
      <c r="BT283">
        <v>1</v>
      </c>
      <c r="BU283">
        <v>1</v>
      </c>
      <c r="BV283">
        <v>1</v>
      </c>
      <c r="BW283">
        <v>1</v>
      </c>
      <c r="BX283">
        <v>1</v>
      </c>
      <c r="BY283" t="s">
        <v>3</v>
      </c>
      <c r="BZ283">
        <v>109</v>
      </c>
      <c r="CA283">
        <v>61</v>
      </c>
      <c r="CB283" t="s">
        <v>3</v>
      </c>
      <c r="CE283">
        <v>30</v>
      </c>
      <c r="CF283">
        <v>0</v>
      </c>
      <c r="CG283">
        <v>0</v>
      </c>
      <c r="CM283">
        <v>0</v>
      </c>
      <c r="CN283" t="s">
        <v>1044</v>
      </c>
      <c r="CO283">
        <v>0</v>
      </c>
      <c r="CP283">
        <f t="shared" si="365"/>
        <v>0</v>
      </c>
      <c r="CQ283">
        <f t="shared" si="366"/>
        <v>274.17</v>
      </c>
      <c r="CR283">
        <f>(ROUND((ROUND(((((ET283*1.25)*1.1))*AV283*1),2)*BB283),2)+ROUND((ROUND(((AE283-(((EU283*1.25)*1.1)))*AV283*1),2)*BS283),2))</f>
        <v>1077.1300000000001</v>
      </c>
      <c r="CS283">
        <f t="shared" si="367"/>
        <v>488.86</v>
      </c>
      <c r="CT283">
        <f t="shared" si="368"/>
        <v>31566.46</v>
      </c>
      <c r="CU283">
        <f t="shared" si="369"/>
        <v>0</v>
      </c>
      <c r="CV283">
        <f t="shared" si="370"/>
        <v>45.486743500000003</v>
      </c>
      <c r="CW283">
        <f t="shared" si="371"/>
        <v>0</v>
      </c>
      <c r="CX283">
        <f t="shared" si="372"/>
        <v>0</v>
      </c>
      <c r="CY283">
        <f t="shared" si="373"/>
        <v>0</v>
      </c>
      <c r="CZ283">
        <f t="shared" si="374"/>
        <v>0</v>
      </c>
      <c r="DB283">
        <v>123</v>
      </c>
      <c r="DC283" t="s">
        <v>3</v>
      </c>
      <c r="DD283" t="s">
        <v>3</v>
      </c>
      <c r="DE283" t="s">
        <v>25</v>
      </c>
      <c r="DF283" t="s">
        <v>25</v>
      </c>
      <c r="DG283" t="s">
        <v>26</v>
      </c>
      <c r="DH283" t="s">
        <v>3</v>
      </c>
      <c r="DI283" t="s">
        <v>26</v>
      </c>
      <c r="DJ283" t="s">
        <v>25</v>
      </c>
      <c r="DK283" t="s">
        <v>3</v>
      </c>
      <c r="DL283" t="s">
        <v>3</v>
      </c>
      <c r="DM283" t="s">
        <v>3</v>
      </c>
      <c r="DN283">
        <v>0</v>
      </c>
      <c r="DO283">
        <v>0</v>
      </c>
      <c r="DP283">
        <v>1</v>
      </c>
      <c r="DQ283">
        <v>1</v>
      </c>
      <c r="DU283">
        <v>1013</v>
      </c>
      <c r="DV283" t="s">
        <v>52</v>
      </c>
      <c r="DW283" t="s">
        <v>52</v>
      </c>
      <c r="DX283">
        <v>1</v>
      </c>
      <c r="DZ283" t="s">
        <v>3</v>
      </c>
      <c r="EA283" t="s">
        <v>3</v>
      </c>
      <c r="EB283" t="s">
        <v>3</v>
      </c>
      <c r="EC283" t="s">
        <v>3</v>
      </c>
      <c r="EE283">
        <v>58807897</v>
      </c>
      <c r="EF283">
        <v>30</v>
      </c>
      <c r="EG283" t="s">
        <v>27</v>
      </c>
      <c r="EH283">
        <v>0</v>
      </c>
      <c r="EI283" t="s">
        <v>3</v>
      </c>
      <c r="EJ283">
        <v>1</v>
      </c>
      <c r="EK283">
        <v>21</v>
      </c>
      <c r="EL283" t="s">
        <v>28</v>
      </c>
      <c r="EM283" t="s">
        <v>29</v>
      </c>
      <c r="EO283" t="s">
        <v>30</v>
      </c>
      <c r="EQ283">
        <v>1024</v>
      </c>
      <c r="ER283">
        <v>517.64</v>
      </c>
      <c r="ES283">
        <v>44.58</v>
      </c>
      <c r="ET283">
        <v>47.77</v>
      </c>
      <c r="EU283">
        <v>6.06</v>
      </c>
      <c r="EV283">
        <v>425.29</v>
      </c>
      <c r="EW283">
        <v>33.700000000000003</v>
      </c>
      <c r="EX283">
        <v>0</v>
      </c>
      <c r="EY283">
        <v>0</v>
      </c>
      <c r="FQ283">
        <v>0</v>
      </c>
      <c r="FR283">
        <v>0</v>
      </c>
      <c r="FS283">
        <v>0</v>
      </c>
      <c r="FX283">
        <v>109</v>
      </c>
      <c r="FY283">
        <v>61</v>
      </c>
      <c r="GA283" t="s">
        <v>3</v>
      </c>
      <c r="GD283">
        <v>1</v>
      </c>
      <c r="GF283">
        <v>568000979</v>
      </c>
      <c r="GG283">
        <v>2</v>
      </c>
      <c r="GH283">
        <v>1</v>
      </c>
      <c r="GI283">
        <v>2</v>
      </c>
      <c r="GJ283">
        <v>0</v>
      </c>
      <c r="GK283">
        <v>0</v>
      </c>
      <c r="GL283">
        <f t="shared" si="375"/>
        <v>0</v>
      </c>
      <c r="GM283">
        <f t="shared" si="376"/>
        <v>0</v>
      </c>
      <c r="GN283">
        <f t="shared" si="377"/>
        <v>0</v>
      </c>
      <c r="GO283">
        <f t="shared" si="378"/>
        <v>0</v>
      </c>
      <c r="GP283">
        <f t="shared" si="379"/>
        <v>0</v>
      </c>
      <c r="GR283">
        <v>0</v>
      </c>
      <c r="GS283">
        <v>3</v>
      </c>
      <c r="GT283">
        <v>0</v>
      </c>
      <c r="GU283" t="s">
        <v>3</v>
      </c>
      <c r="GV283">
        <f t="shared" si="380"/>
        <v>0</v>
      </c>
      <c r="GW283">
        <v>1</v>
      </c>
      <c r="GX283">
        <f t="shared" si="381"/>
        <v>0</v>
      </c>
      <c r="HA283">
        <v>0</v>
      </c>
      <c r="HB283">
        <v>0</v>
      </c>
      <c r="HC283">
        <f t="shared" si="382"/>
        <v>0</v>
      </c>
      <c r="HE283" t="s">
        <v>3</v>
      </c>
      <c r="HF283" t="s">
        <v>3</v>
      </c>
      <c r="HM283" t="s">
        <v>3</v>
      </c>
      <c r="HN283" t="s">
        <v>3</v>
      </c>
      <c r="HO283" t="s">
        <v>3</v>
      </c>
      <c r="HP283" t="s">
        <v>3</v>
      </c>
      <c r="HQ283" t="s">
        <v>3</v>
      </c>
      <c r="HS283">
        <v>0</v>
      </c>
      <c r="IK283">
        <v>0</v>
      </c>
    </row>
    <row r="284" spans="1:255" x14ac:dyDescent="0.2">
      <c r="A284" s="2">
        <v>18</v>
      </c>
      <c r="B284" s="2">
        <v>1</v>
      </c>
      <c r="C284" s="2">
        <v>663</v>
      </c>
      <c r="D284" s="2"/>
      <c r="E284" s="2" t="s">
        <v>3</v>
      </c>
      <c r="F284" s="2" t="s">
        <v>46</v>
      </c>
      <c r="G284" s="2" t="s">
        <v>47</v>
      </c>
      <c r="H284" s="2" t="s">
        <v>48</v>
      </c>
      <c r="I284" s="2">
        <f>I282*J284</f>
        <v>0</v>
      </c>
      <c r="J284" s="2">
        <v>0.7</v>
      </c>
      <c r="K284" s="2">
        <v>0.7</v>
      </c>
      <c r="L284" s="2"/>
      <c r="M284" s="2"/>
      <c r="N284" s="2"/>
      <c r="O284" s="2">
        <f t="shared" si="351"/>
        <v>0</v>
      </c>
      <c r="P284" s="2">
        <f t="shared" si="352"/>
        <v>0</v>
      </c>
      <c r="Q284" s="2">
        <f>(ROUND((ROUND(((ET284)*AV284*I284),2)*BB284),2)+ROUND((ROUND(((AE284-(EU284))*AV284*I284),2)*BS284),2))</f>
        <v>0</v>
      </c>
      <c r="R284" s="2">
        <f t="shared" si="353"/>
        <v>0</v>
      </c>
      <c r="S284" s="2">
        <f t="shared" si="354"/>
        <v>0</v>
      </c>
      <c r="T284" s="2">
        <f t="shared" si="355"/>
        <v>0</v>
      </c>
      <c r="U284" s="2">
        <f t="shared" si="356"/>
        <v>0</v>
      </c>
      <c r="V284" s="2">
        <f t="shared" si="357"/>
        <v>0</v>
      </c>
      <c r="W284" s="2">
        <f t="shared" si="358"/>
        <v>0</v>
      </c>
      <c r="X284" s="2">
        <f t="shared" si="359"/>
        <v>0</v>
      </c>
      <c r="Y284" s="2">
        <f t="shared" si="360"/>
        <v>0</v>
      </c>
      <c r="Z284" s="2"/>
      <c r="AA284" s="2">
        <v>-1</v>
      </c>
      <c r="AB284" s="2">
        <f t="shared" si="361"/>
        <v>526.22</v>
      </c>
      <c r="AC284" s="2">
        <f t="shared" si="362"/>
        <v>526.22</v>
      </c>
      <c r="AD284" s="2">
        <f>ROUND((((ET284)-(EU284))+AE284),6)</f>
        <v>0</v>
      </c>
      <c r="AE284" s="2">
        <f t="shared" ref="AE284:AF287" si="385">ROUND((EU284),6)</f>
        <v>0</v>
      </c>
      <c r="AF284" s="2">
        <f t="shared" si="385"/>
        <v>0</v>
      </c>
      <c r="AG284" s="2">
        <f t="shared" si="363"/>
        <v>0</v>
      </c>
      <c r="AH284" s="2">
        <f t="shared" ref="AH284:AI287" si="386">(EW284)</f>
        <v>0</v>
      </c>
      <c r="AI284" s="2">
        <f t="shared" si="386"/>
        <v>0</v>
      </c>
      <c r="AJ284" s="2">
        <f t="shared" si="364"/>
        <v>0</v>
      </c>
      <c r="AK284" s="2">
        <v>526.22</v>
      </c>
      <c r="AL284" s="2">
        <v>526.22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109</v>
      </c>
      <c r="AU284" s="2">
        <v>61</v>
      </c>
      <c r="AV284" s="2">
        <v>1</v>
      </c>
      <c r="AW284" s="2">
        <v>1</v>
      </c>
      <c r="AX284" s="2"/>
      <c r="AY284" s="2"/>
      <c r="AZ284" s="2">
        <v>1</v>
      </c>
      <c r="BA284" s="2">
        <v>1</v>
      </c>
      <c r="BB284" s="2">
        <v>1</v>
      </c>
      <c r="BC284" s="2">
        <v>1</v>
      </c>
      <c r="BD284" s="2" t="s">
        <v>3</v>
      </c>
      <c r="BE284" s="2" t="s">
        <v>3</v>
      </c>
      <c r="BF284" s="2" t="s">
        <v>3</v>
      </c>
      <c r="BG284" s="2" t="s">
        <v>3</v>
      </c>
      <c r="BH284" s="2">
        <v>3</v>
      </c>
      <c r="BI284" s="2">
        <v>1</v>
      </c>
      <c r="BJ284" s="2" t="s">
        <v>49</v>
      </c>
      <c r="BK284" s="2"/>
      <c r="BL284" s="2"/>
      <c r="BM284" s="2">
        <v>21</v>
      </c>
      <c r="BN284" s="2">
        <v>0</v>
      </c>
      <c r="BO284" s="2" t="s">
        <v>3</v>
      </c>
      <c r="BP284" s="2">
        <v>0</v>
      </c>
      <c r="BQ284" s="2">
        <v>30</v>
      </c>
      <c r="BR284" s="2">
        <v>0</v>
      </c>
      <c r="BS284" s="2">
        <v>1</v>
      </c>
      <c r="BT284" s="2">
        <v>1</v>
      </c>
      <c r="BU284" s="2">
        <v>1</v>
      </c>
      <c r="BV284" s="2">
        <v>1</v>
      </c>
      <c r="BW284" s="2">
        <v>1</v>
      </c>
      <c r="BX284" s="2">
        <v>1</v>
      </c>
      <c r="BY284" s="2" t="s">
        <v>3</v>
      </c>
      <c r="BZ284" s="2">
        <v>109</v>
      </c>
      <c r="CA284" s="2">
        <v>61</v>
      </c>
      <c r="CB284" s="2" t="s">
        <v>3</v>
      </c>
      <c r="CC284" s="2"/>
      <c r="CD284" s="2"/>
      <c r="CE284" s="2">
        <v>30</v>
      </c>
      <c r="CF284" s="2">
        <v>0</v>
      </c>
      <c r="CG284" s="2">
        <v>0</v>
      </c>
      <c r="CH284" s="2"/>
      <c r="CI284" s="2"/>
      <c r="CJ284" s="2"/>
      <c r="CK284" s="2"/>
      <c r="CL284" s="2"/>
      <c r="CM284" s="2">
        <v>0</v>
      </c>
      <c r="CN284" s="2" t="s">
        <v>3</v>
      </c>
      <c r="CO284" s="2">
        <v>0</v>
      </c>
      <c r="CP284" s="2">
        <f t="shared" si="365"/>
        <v>0</v>
      </c>
      <c r="CQ284" s="2">
        <f t="shared" si="366"/>
        <v>526.22</v>
      </c>
      <c r="CR284" s="2">
        <f>(ROUND((ROUND(((ET284)*AV284*1),2)*BB284),2)+ROUND((ROUND(((AE284-(EU284))*AV284*1),2)*BS284),2))</f>
        <v>0</v>
      </c>
      <c r="CS284" s="2">
        <f t="shared" si="367"/>
        <v>0</v>
      </c>
      <c r="CT284" s="2">
        <f t="shared" si="368"/>
        <v>0</v>
      </c>
      <c r="CU284" s="2">
        <f t="shared" si="369"/>
        <v>0</v>
      </c>
      <c r="CV284" s="2">
        <f t="shared" si="370"/>
        <v>0</v>
      </c>
      <c r="CW284" s="2">
        <f t="shared" si="371"/>
        <v>0</v>
      </c>
      <c r="CX284" s="2">
        <f t="shared" si="372"/>
        <v>0</v>
      </c>
      <c r="CY284" s="2">
        <f t="shared" si="373"/>
        <v>0</v>
      </c>
      <c r="CZ284" s="2">
        <f t="shared" si="374"/>
        <v>0</v>
      </c>
      <c r="DA284" s="2"/>
      <c r="DB284" s="2"/>
      <c r="DC284" s="2" t="s">
        <v>3</v>
      </c>
      <c r="DD284" s="2" t="s">
        <v>3</v>
      </c>
      <c r="DE284" s="2" t="s">
        <v>3</v>
      </c>
      <c r="DF284" s="2" t="s">
        <v>3</v>
      </c>
      <c r="DG284" s="2" t="s">
        <v>3</v>
      </c>
      <c r="DH284" s="2" t="s">
        <v>3</v>
      </c>
      <c r="DI284" s="2" t="s">
        <v>3</v>
      </c>
      <c r="DJ284" s="2" t="s">
        <v>3</v>
      </c>
      <c r="DK284" s="2" t="s">
        <v>3</v>
      </c>
      <c r="DL284" s="2" t="s">
        <v>3</v>
      </c>
      <c r="DM284" s="2" t="s">
        <v>3</v>
      </c>
      <c r="DN284" s="2">
        <v>0</v>
      </c>
      <c r="DO284" s="2">
        <v>0</v>
      </c>
      <c r="DP284" s="2">
        <v>1</v>
      </c>
      <c r="DQ284" s="2">
        <v>1</v>
      </c>
      <c r="DR284" s="2"/>
      <c r="DS284" s="2"/>
      <c r="DT284" s="2"/>
      <c r="DU284" s="2">
        <v>1010</v>
      </c>
      <c r="DV284" s="2" t="s">
        <v>48</v>
      </c>
      <c r="DW284" s="2" t="s">
        <v>48</v>
      </c>
      <c r="DX284" s="2">
        <v>100</v>
      </c>
      <c r="DY284" s="2"/>
      <c r="DZ284" s="2" t="s">
        <v>3</v>
      </c>
      <c r="EA284" s="2" t="s">
        <v>3</v>
      </c>
      <c r="EB284" s="2" t="s">
        <v>3</v>
      </c>
      <c r="EC284" s="2" t="s">
        <v>3</v>
      </c>
      <c r="ED284" s="2"/>
      <c r="EE284" s="2">
        <v>58807897</v>
      </c>
      <c r="EF284" s="2">
        <v>30</v>
      </c>
      <c r="EG284" s="2" t="s">
        <v>27</v>
      </c>
      <c r="EH284" s="2">
        <v>0</v>
      </c>
      <c r="EI284" s="2" t="s">
        <v>3</v>
      </c>
      <c r="EJ284" s="2">
        <v>1</v>
      </c>
      <c r="EK284" s="2">
        <v>21</v>
      </c>
      <c r="EL284" s="2" t="s">
        <v>28</v>
      </c>
      <c r="EM284" s="2" t="s">
        <v>29</v>
      </c>
      <c r="EN284" s="2"/>
      <c r="EO284" s="2" t="s">
        <v>3</v>
      </c>
      <c r="EP284" s="2"/>
      <c r="EQ284" s="2">
        <v>1024</v>
      </c>
      <c r="ER284" s="2">
        <v>526.22</v>
      </c>
      <c r="ES284" s="2">
        <v>526.22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>
        <v>0</v>
      </c>
      <c r="FR284" s="2">
        <v>0</v>
      </c>
      <c r="FS284" s="2">
        <v>0</v>
      </c>
      <c r="FT284" s="2"/>
      <c r="FU284" s="2"/>
      <c r="FV284" s="2"/>
      <c r="FW284" s="2"/>
      <c r="FX284" s="2">
        <v>109</v>
      </c>
      <c r="FY284" s="2">
        <v>61</v>
      </c>
      <c r="FZ284" s="2"/>
      <c r="GA284" s="2" t="s">
        <v>3</v>
      </c>
      <c r="GB284" s="2"/>
      <c r="GC284" s="2"/>
      <c r="GD284" s="2">
        <v>1</v>
      </c>
      <c r="GE284" s="2"/>
      <c r="GF284" s="2">
        <v>1873919888</v>
      </c>
      <c r="GG284" s="2">
        <v>2</v>
      </c>
      <c r="GH284" s="2">
        <v>1</v>
      </c>
      <c r="GI284" s="2">
        <v>-2</v>
      </c>
      <c r="GJ284" s="2">
        <v>0</v>
      </c>
      <c r="GK284" s="2">
        <v>0</v>
      </c>
      <c r="GL284" s="2">
        <f t="shared" si="375"/>
        <v>0</v>
      </c>
      <c r="GM284" s="2">
        <f t="shared" si="376"/>
        <v>0</v>
      </c>
      <c r="GN284" s="2">
        <f t="shared" si="377"/>
        <v>0</v>
      </c>
      <c r="GO284" s="2">
        <f t="shared" si="378"/>
        <v>0</v>
      </c>
      <c r="GP284" s="2">
        <f t="shared" si="379"/>
        <v>0</v>
      </c>
      <c r="GQ284" s="2"/>
      <c r="GR284" s="2">
        <v>0</v>
      </c>
      <c r="GS284" s="2">
        <v>3</v>
      </c>
      <c r="GT284" s="2">
        <v>0</v>
      </c>
      <c r="GU284" s="2" t="s">
        <v>3</v>
      </c>
      <c r="GV284" s="2">
        <f t="shared" si="380"/>
        <v>0</v>
      </c>
      <c r="GW284" s="2">
        <v>1</v>
      </c>
      <c r="GX284" s="2">
        <f t="shared" si="381"/>
        <v>0</v>
      </c>
      <c r="GY284" s="2"/>
      <c r="GZ284" s="2"/>
      <c r="HA284" s="2">
        <v>0</v>
      </c>
      <c r="HB284" s="2">
        <v>0</v>
      </c>
      <c r="HC284" s="2">
        <f t="shared" si="382"/>
        <v>0</v>
      </c>
      <c r="HD284" s="2"/>
      <c r="HE284" s="2" t="s">
        <v>3</v>
      </c>
      <c r="HF284" s="2" t="s">
        <v>3</v>
      </c>
      <c r="HG284" s="2"/>
      <c r="HH284" s="2"/>
      <c r="HI284" s="2"/>
      <c r="HJ284" s="2"/>
      <c r="HK284" s="2"/>
      <c r="HL284" s="2"/>
      <c r="HM284" s="2" t="s">
        <v>3</v>
      </c>
      <c r="HN284" s="2" t="s">
        <v>3</v>
      </c>
      <c r="HO284" s="2" t="s">
        <v>3</v>
      </c>
      <c r="HP284" s="2" t="s">
        <v>3</v>
      </c>
      <c r="HQ284" s="2" t="s">
        <v>3</v>
      </c>
      <c r="HR284" s="2"/>
      <c r="HS284" s="2">
        <v>0</v>
      </c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>
        <v>0</v>
      </c>
      <c r="IL284" s="2"/>
      <c r="IM284" s="2"/>
      <c r="IN284" s="2"/>
      <c r="IO284" s="2"/>
      <c r="IP284" s="2"/>
      <c r="IQ284" s="2"/>
      <c r="IR284" s="2"/>
      <c r="IS284" s="2"/>
      <c r="IT284" s="2"/>
      <c r="IU284" s="2"/>
    </row>
    <row r="285" spans="1:255" x14ac:dyDescent="0.2">
      <c r="A285">
        <v>18</v>
      </c>
      <c r="B285">
        <v>1</v>
      </c>
      <c r="C285">
        <v>677</v>
      </c>
      <c r="E285" t="s">
        <v>3</v>
      </c>
      <c r="F285" t="s">
        <v>46</v>
      </c>
      <c r="G285" t="s">
        <v>47</v>
      </c>
      <c r="H285" t="s">
        <v>48</v>
      </c>
      <c r="I285">
        <f>I283*J285</f>
        <v>0</v>
      </c>
      <c r="J285">
        <v>0.7</v>
      </c>
      <c r="K285">
        <v>0.7</v>
      </c>
      <c r="O285">
        <f t="shared" si="351"/>
        <v>0</v>
      </c>
      <c r="P285">
        <f t="shared" si="352"/>
        <v>0</v>
      </c>
      <c r="Q285">
        <f>(ROUND((ROUND(((ET285)*AV285*I285),2)*BB285),2)+ROUND((ROUND(((AE285-(EU285))*AV285*I285),2)*BS285),2))</f>
        <v>0</v>
      </c>
      <c r="R285">
        <f t="shared" si="353"/>
        <v>0</v>
      </c>
      <c r="S285">
        <f t="shared" si="354"/>
        <v>0</v>
      </c>
      <c r="T285">
        <f t="shared" si="355"/>
        <v>0</v>
      </c>
      <c r="U285">
        <f t="shared" si="356"/>
        <v>0</v>
      </c>
      <c r="V285">
        <f t="shared" si="357"/>
        <v>0</v>
      </c>
      <c r="W285">
        <f t="shared" si="358"/>
        <v>0</v>
      </c>
      <c r="X285">
        <f t="shared" si="359"/>
        <v>0</v>
      </c>
      <c r="Y285">
        <f t="shared" si="360"/>
        <v>0</v>
      </c>
      <c r="AA285">
        <v>-1</v>
      </c>
      <c r="AB285">
        <f t="shared" si="361"/>
        <v>526.22</v>
      </c>
      <c r="AC285">
        <f t="shared" si="362"/>
        <v>526.22</v>
      </c>
      <c r="AD285">
        <f>ROUND((((ET285)-(EU285))+AE285),6)</f>
        <v>0</v>
      </c>
      <c r="AE285">
        <f t="shared" si="385"/>
        <v>0</v>
      </c>
      <c r="AF285">
        <f t="shared" si="385"/>
        <v>0</v>
      </c>
      <c r="AG285">
        <f t="shared" si="363"/>
        <v>0</v>
      </c>
      <c r="AH285">
        <f t="shared" si="386"/>
        <v>0</v>
      </c>
      <c r="AI285">
        <f t="shared" si="386"/>
        <v>0</v>
      </c>
      <c r="AJ285">
        <f t="shared" si="364"/>
        <v>0</v>
      </c>
      <c r="AK285">
        <v>526.22</v>
      </c>
      <c r="AL285">
        <v>526.22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109</v>
      </c>
      <c r="AU285">
        <v>61</v>
      </c>
      <c r="AV285">
        <v>1</v>
      </c>
      <c r="AW285">
        <v>1</v>
      </c>
      <c r="AZ285">
        <v>1</v>
      </c>
      <c r="BA285">
        <v>1</v>
      </c>
      <c r="BB285">
        <v>1</v>
      </c>
      <c r="BC285">
        <v>2.79</v>
      </c>
      <c r="BD285" t="s">
        <v>3</v>
      </c>
      <c r="BE285" t="s">
        <v>3</v>
      </c>
      <c r="BF285" t="s">
        <v>3</v>
      </c>
      <c r="BG285" t="s">
        <v>3</v>
      </c>
      <c r="BH285">
        <v>3</v>
      </c>
      <c r="BI285">
        <v>1</v>
      </c>
      <c r="BJ285" t="s">
        <v>49</v>
      </c>
      <c r="BM285">
        <v>21</v>
      </c>
      <c r="BN285">
        <v>0</v>
      </c>
      <c r="BO285" t="s">
        <v>46</v>
      </c>
      <c r="BP285">
        <v>1</v>
      </c>
      <c r="BQ285">
        <v>30</v>
      </c>
      <c r="BR285">
        <v>0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 t="s">
        <v>3</v>
      </c>
      <c r="BZ285">
        <v>109</v>
      </c>
      <c r="CA285">
        <v>61</v>
      </c>
      <c r="CB285" t="s">
        <v>3</v>
      </c>
      <c r="CE285">
        <v>30</v>
      </c>
      <c r="CF285">
        <v>0</v>
      </c>
      <c r="CG285">
        <v>0</v>
      </c>
      <c r="CM285">
        <v>0</v>
      </c>
      <c r="CN285" t="s">
        <v>3</v>
      </c>
      <c r="CO285">
        <v>0</v>
      </c>
      <c r="CP285">
        <f t="shared" si="365"/>
        <v>0</v>
      </c>
      <c r="CQ285">
        <f t="shared" si="366"/>
        <v>1468.15</v>
      </c>
      <c r="CR285">
        <f>(ROUND((ROUND(((ET285)*AV285*1),2)*BB285),2)+ROUND((ROUND(((AE285-(EU285))*AV285*1),2)*BS285),2))</f>
        <v>0</v>
      </c>
      <c r="CS285">
        <f t="shared" si="367"/>
        <v>0</v>
      </c>
      <c r="CT285">
        <f t="shared" si="368"/>
        <v>0</v>
      </c>
      <c r="CU285">
        <f t="shared" si="369"/>
        <v>0</v>
      </c>
      <c r="CV285">
        <f t="shared" si="370"/>
        <v>0</v>
      </c>
      <c r="CW285">
        <f t="shared" si="371"/>
        <v>0</v>
      </c>
      <c r="CX285">
        <f t="shared" si="372"/>
        <v>0</v>
      </c>
      <c r="CY285">
        <f t="shared" si="373"/>
        <v>0</v>
      </c>
      <c r="CZ285">
        <f t="shared" si="374"/>
        <v>0</v>
      </c>
      <c r="DC285" t="s">
        <v>3</v>
      </c>
      <c r="DD285" t="s">
        <v>3</v>
      </c>
      <c r="DE285" t="s">
        <v>3</v>
      </c>
      <c r="DF285" t="s">
        <v>3</v>
      </c>
      <c r="DG285" t="s">
        <v>3</v>
      </c>
      <c r="DH285" t="s">
        <v>3</v>
      </c>
      <c r="DI285" t="s">
        <v>3</v>
      </c>
      <c r="DJ285" t="s">
        <v>3</v>
      </c>
      <c r="DK285" t="s">
        <v>3</v>
      </c>
      <c r="DL285" t="s">
        <v>3</v>
      </c>
      <c r="DM285" t="s">
        <v>3</v>
      </c>
      <c r="DN285">
        <v>0</v>
      </c>
      <c r="DO285">
        <v>0</v>
      </c>
      <c r="DP285">
        <v>1</v>
      </c>
      <c r="DQ285">
        <v>1</v>
      </c>
      <c r="DU285">
        <v>1010</v>
      </c>
      <c r="DV285" t="s">
        <v>48</v>
      </c>
      <c r="DW285" t="s">
        <v>48</v>
      </c>
      <c r="DX285">
        <v>100</v>
      </c>
      <c r="DZ285" t="s">
        <v>3</v>
      </c>
      <c r="EA285" t="s">
        <v>3</v>
      </c>
      <c r="EB285" t="s">
        <v>3</v>
      </c>
      <c r="EC285" t="s">
        <v>3</v>
      </c>
      <c r="EE285">
        <v>58807897</v>
      </c>
      <c r="EF285">
        <v>30</v>
      </c>
      <c r="EG285" t="s">
        <v>27</v>
      </c>
      <c r="EH285">
        <v>0</v>
      </c>
      <c r="EI285" t="s">
        <v>3</v>
      </c>
      <c r="EJ285">
        <v>1</v>
      </c>
      <c r="EK285">
        <v>21</v>
      </c>
      <c r="EL285" t="s">
        <v>28</v>
      </c>
      <c r="EM285" t="s">
        <v>29</v>
      </c>
      <c r="EO285" t="s">
        <v>3</v>
      </c>
      <c r="EQ285">
        <v>1024</v>
      </c>
      <c r="ER285">
        <v>526.22</v>
      </c>
      <c r="ES285">
        <v>526.22</v>
      </c>
      <c r="ET285">
        <v>0</v>
      </c>
      <c r="EU285">
        <v>0</v>
      </c>
      <c r="EV285">
        <v>0</v>
      </c>
      <c r="EW285">
        <v>0</v>
      </c>
      <c r="EX285">
        <v>0</v>
      </c>
      <c r="FQ285">
        <v>0</v>
      </c>
      <c r="FR285">
        <v>0</v>
      </c>
      <c r="FS285">
        <v>0</v>
      </c>
      <c r="FX285">
        <v>109</v>
      </c>
      <c r="FY285">
        <v>61</v>
      </c>
      <c r="GA285" t="s">
        <v>3</v>
      </c>
      <c r="GD285">
        <v>1</v>
      </c>
      <c r="GF285">
        <v>1873919888</v>
      </c>
      <c r="GG285">
        <v>2</v>
      </c>
      <c r="GH285">
        <v>1</v>
      </c>
      <c r="GI285">
        <v>2</v>
      </c>
      <c r="GJ285">
        <v>0</v>
      </c>
      <c r="GK285">
        <v>0</v>
      </c>
      <c r="GL285">
        <f t="shared" si="375"/>
        <v>0</v>
      </c>
      <c r="GM285">
        <f t="shared" si="376"/>
        <v>0</v>
      </c>
      <c r="GN285">
        <f t="shared" si="377"/>
        <v>0</v>
      </c>
      <c r="GO285">
        <f t="shared" si="378"/>
        <v>0</v>
      </c>
      <c r="GP285">
        <f t="shared" si="379"/>
        <v>0</v>
      </c>
      <c r="GR285">
        <v>0</v>
      </c>
      <c r="GS285">
        <v>3</v>
      </c>
      <c r="GT285">
        <v>0</v>
      </c>
      <c r="GU285" t="s">
        <v>3</v>
      </c>
      <c r="GV285">
        <f t="shared" si="380"/>
        <v>0</v>
      </c>
      <c r="GW285">
        <v>1</v>
      </c>
      <c r="GX285">
        <f t="shared" si="381"/>
        <v>0</v>
      </c>
      <c r="HA285">
        <v>0</v>
      </c>
      <c r="HB285">
        <v>0</v>
      </c>
      <c r="HC285">
        <f t="shared" si="382"/>
        <v>0</v>
      </c>
      <c r="HE285" t="s">
        <v>3</v>
      </c>
      <c r="HF285" t="s">
        <v>3</v>
      </c>
      <c r="HM285" t="s">
        <v>3</v>
      </c>
      <c r="HN285" t="s">
        <v>3</v>
      </c>
      <c r="HO285" t="s">
        <v>3</v>
      </c>
      <c r="HP285" t="s">
        <v>3</v>
      </c>
      <c r="HQ285" t="s">
        <v>3</v>
      </c>
      <c r="HS285">
        <v>0</v>
      </c>
      <c r="IK285">
        <v>0</v>
      </c>
    </row>
    <row r="286" spans="1:255" x14ac:dyDescent="0.2">
      <c r="A286" s="2">
        <v>18</v>
      </c>
      <c r="B286" s="2">
        <v>1</v>
      </c>
      <c r="C286" s="2">
        <v>664</v>
      </c>
      <c r="D286" s="2"/>
      <c r="E286" s="2" t="s">
        <v>3</v>
      </c>
      <c r="F286" s="2" t="s">
        <v>32</v>
      </c>
      <c r="G286" s="2" t="s">
        <v>33</v>
      </c>
      <c r="H286" s="2" t="s">
        <v>34</v>
      </c>
      <c r="I286" s="2">
        <f>I282*J286</f>
        <v>0</v>
      </c>
      <c r="J286" s="2">
        <v>100</v>
      </c>
      <c r="K286" s="2">
        <v>100</v>
      </c>
      <c r="L286" s="2"/>
      <c r="M286" s="2"/>
      <c r="N286" s="2"/>
      <c r="O286" s="2">
        <f t="shared" si="351"/>
        <v>0</v>
      </c>
      <c r="P286" s="2">
        <f t="shared" si="352"/>
        <v>0</v>
      </c>
      <c r="Q286" s="2">
        <f>(ROUND((ROUND(((ET286)*AV286*I286),2)*BB286),2)+ROUND((ROUND(((AE286-(EU286))*AV286*I286),2)*BS286),2))</f>
        <v>0</v>
      </c>
      <c r="R286" s="2">
        <f t="shared" si="353"/>
        <v>0</v>
      </c>
      <c r="S286" s="2">
        <f t="shared" si="354"/>
        <v>0</v>
      </c>
      <c r="T286" s="2">
        <f t="shared" si="355"/>
        <v>0</v>
      </c>
      <c r="U286" s="2">
        <f t="shared" si="356"/>
        <v>0</v>
      </c>
      <c r="V286" s="2">
        <f t="shared" si="357"/>
        <v>0</v>
      </c>
      <c r="W286" s="2">
        <f t="shared" si="358"/>
        <v>0</v>
      </c>
      <c r="X286" s="2">
        <f t="shared" si="359"/>
        <v>0</v>
      </c>
      <c r="Y286" s="2">
        <f t="shared" si="360"/>
        <v>0</v>
      </c>
      <c r="Z286" s="2"/>
      <c r="AA286" s="2">
        <v>-1</v>
      </c>
      <c r="AB286" s="2">
        <f t="shared" si="361"/>
        <v>28.1</v>
      </c>
      <c r="AC286" s="2">
        <f t="shared" si="362"/>
        <v>28.1</v>
      </c>
      <c r="AD286" s="2">
        <f>ROUND((((ET286)-(EU286))+AE286),6)</f>
        <v>0</v>
      </c>
      <c r="AE286" s="2">
        <f t="shared" si="385"/>
        <v>0</v>
      </c>
      <c r="AF286" s="2">
        <f t="shared" si="385"/>
        <v>0</v>
      </c>
      <c r="AG286" s="2">
        <f t="shared" si="363"/>
        <v>0</v>
      </c>
      <c r="AH286" s="2">
        <f t="shared" si="386"/>
        <v>0</v>
      </c>
      <c r="AI286" s="2">
        <f t="shared" si="386"/>
        <v>0</v>
      </c>
      <c r="AJ286" s="2">
        <f t="shared" si="364"/>
        <v>0</v>
      </c>
      <c r="AK286" s="2">
        <v>28.1</v>
      </c>
      <c r="AL286" s="2">
        <v>28.1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109</v>
      </c>
      <c r="AU286" s="2">
        <v>61</v>
      </c>
      <c r="AV286" s="2">
        <v>1</v>
      </c>
      <c r="AW286" s="2">
        <v>1</v>
      </c>
      <c r="AX286" s="2"/>
      <c r="AY286" s="2"/>
      <c r="AZ286" s="2">
        <v>1</v>
      </c>
      <c r="BA286" s="2">
        <v>1</v>
      </c>
      <c r="BB286" s="2">
        <v>1</v>
      </c>
      <c r="BC286" s="2">
        <v>1</v>
      </c>
      <c r="BD286" s="2" t="s">
        <v>3</v>
      </c>
      <c r="BE286" s="2" t="s">
        <v>3</v>
      </c>
      <c r="BF286" s="2" t="s">
        <v>3</v>
      </c>
      <c r="BG286" s="2" t="s">
        <v>3</v>
      </c>
      <c r="BH286" s="2">
        <v>3</v>
      </c>
      <c r="BI286" s="2">
        <v>1</v>
      </c>
      <c r="BJ286" s="2" t="s">
        <v>35</v>
      </c>
      <c r="BK286" s="2"/>
      <c r="BL286" s="2"/>
      <c r="BM286" s="2">
        <v>21</v>
      </c>
      <c r="BN286" s="2">
        <v>0</v>
      </c>
      <c r="BO286" s="2" t="s">
        <v>3</v>
      </c>
      <c r="BP286" s="2">
        <v>0</v>
      </c>
      <c r="BQ286" s="2">
        <v>30</v>
      </c>
      <c r="BR286" s="2">
        <v>0</v>
      </c>
      <c r="BS286" s="2">
        <v>1</v>
      </c>
      <c r="BT286" s="2">
        <v>1</v>
      </c>
      <c r="BU286" s="2">
        <v>1</v>
      </c>
      <c r="BV286" s="2">
        <v>1</v>
      </c>
      <c r="BW286" s="2">
        <v>1</v>
      </c>
      <c r="BX286" s="2">
        <v>1</v>
      </c>
      <c r="BY286" s="2" t="s">
        <v>3</v>
      </c>
      <c r="BZ286" s="2">
        <v>109</v>
      </c>
      <c r="CA286" s="2">
        <v>61</v>
      </c>
      <c r="CB286" s="2" t="s">
        <v>3</v>
      </c>
      <c r="CC286" s="2"/>
      <c r="CD286" s="2"/>
      <c r="CE286" s="2">
        <v>30</v>
      </c>
      <c r="CF286" s="2">
        <v>0</v>
      </c>
      <c r="CG286" s="2">
        <v>0</v>
      </c>
      <c r="CH286" s="2"/>
      <c r="CI286" s="2"/>
      <c r="CJ286" s="2"/>
      <c r="CK286" s="2"/>
      <c r="CL286" s="2"/>
      <c r="CM286" s="2">
        <v>0</v>
      </c>
      <c r="CN286" s="2" t="s">
        <v>3</v>
      </c>
      <c r="CO286" s="2">
        <v>0</v>
      </c>
      <c r="CP286" s="2">
        <f t="shared" si="365"/>
        <v>0</v>
      </c>
      <c r="CQ286" s="2">
        <f t="shared" si="366"/>
        <v>28.1</v>
      </c>
      <c r="CR286" s="2">
        <f>(ROUND((ROUND(((ET286)*AV286*1),2)*BB286),2)+ROUND((ROUND(((AE286-(EU286))*AV286*1),2)*BS286),2))</f>
        <v>0</v>
      </c>
      <c r="CS286" s="2">
        <f t="shared" si="367"/>
        <v>0</v>
      </c>
      <c r="CT286" s="2">
        <f t="shared" si="368"/>
        <v>0</v>
      </c>
      <c r="CU286" s="2">
        <f t="shared" si="369"/>
        <v>0</v>
      </c>
      <c r="CV286" s="2">
        <f t="shared" si="370"/>
        <v>0</v>
      </c>
      <c r="CW286" s="2">
        <f t="shared" si="371"/>
        <v>0</v>
      </c>
      <c r="CX286" s="2">
        <f t="shared" si="372"/>
        <v>0</v>
      </c>
      <c r="CY286" s="2">
        <f t="shared" si="373"/>
        <v>0</v>
      </c>
      <c r="CZ286" s="2">
        <f t="shared" si="374"/>
        <v>0</v>
      </c>
      <c r="DA286" s="2"/>
      <c r="DB286" s="2"/>
      <c r="DC286" s="2" t="s">
        <v>3</v>
      </c>
      <c r="DD286" s="2" t="s">
        <v>3</v>
      </c>
      <c r="DE286" s="2" t="s">
        <v>3</v>
      </c>
      <c r="DF286" s="2" t="s">
        <v>3</v>
      </c>
      <c r="DG286" s="2" t="s">
        <v>3</v>
      </c>
      <c r="DH286" s="2" t="s">
        <v>3</v>
      </c>
      <c r="DI286" s="2" t="s">
        <v>3</v>
      </c>
      <c r="DJ286" s="2" t="s">
        <v>3</v>
      </c>
      <c r="DK286" s="2" t="s">
        <v>3</v>
      </c>
      <c r="DL286" s="2" t="s">
        <v>3</v>
      </c>
      <c r="DM286" s="2" t="s">
        <v>3</v>
      </c>
      <c r="DN286" s="2">
        <v>0</v>
      </c>
      <c r="DO286" s="2">
        <v>0</v>
      </c>
      <c r="DP286" s="2">
        <v>1</v>
      </c>
      <c r="DQ286" s="2">
        <v>1</v>
      </c>
      <c r="DR286" s="2"/>
      <c r="DS286" s="2"/>
      <c r="DT286" s="2"/>
      <c r="DU286" s="2">
        <v>1003</v>
      </c>
      <c r="DV286" s="2" t="s">
        <v>34</v>
      </c>
      <c r="DW286" s="2" t="s">
        <v>34</v>
      </c>
      <c r="DX286" s="2">
        <v>1</v>
      </c>
      <c r="DY286" s="2"/>
      <c r="DZ286" s="2" t="s">
        <v>3</v>
      </c>
      <c r="EA286" s="2" t="s">
        <v>3</v>
      </c>
      <c r="EB286" s="2" t="s">
        <v>3</v>
      </c>
      <c r="EC286" s="2" t="s">
        <v>3</v>
      </c>
      <c r="ED286" s="2"/>
      <c r="EE286" s="2">
        <v>58807897</v>
      </c>
      <c r="EF286" s="2">
        <v>30</v>
      </c>
      <c r="EG286" s="2" t="s">
        <v>27</v>
      </c>
      <c r="EH286" s="2">
        <v>0</v>
      </c>
      <c r="EI286" s="2" t="s">
        <v>3</v>
      </c>
      <c r="EJ286" s="2">
        <v>1</v>
      </c>
      <c r="EK286" s="2">
        <v>21</v>
      </c>
      <c r="EL286" s="2" t="s">
        <v>28</v>
      </c>
      <c r="EM286" s="2" t="s">
        <v>29</v>
      </c>
      <c r="EN286" s="2"/>
      <c r="EO286" s="2" t="s">
        <v>3</v>
      </c>
      <c r="EP286" s="2"/>
      <c r="EQ286" s="2">
        <v>1024</v>
      </c>
      <c r="ER286" s="2">
        <v>28.1</v>
      </c>
      <c r="ES286" s="2">
        <v>28.1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>
        <v>0</v>
      </c>
      <c r="FR286" s="2">
        <v>0</v>
      </c>
      <c r="FS286" s="2">
        <v>0</v>
      </c>
      <c r="FT286" s="2"/>
      <c r="FU286" s="2"/>
      <c r="FV286" s="2"/>
      <c r="FW286" s="2"/>
      <c r="FX286" s="2">
        <v>109</v>
      </c>
      <c r="FY286" s="2">
        <v>61</v>
      </c>
      <c r="FZ286" s="2"/>
      <c r="GA286" s="2" t="s">
        <v>3</v>
      </c>
      <c r="GB286" s="2"/>
      <c r="GC286" s="2"/>
      <c r="GD286" s="2">
        <v>1</v>
      </c>
      <c r="GE286" s="2"/>
      <c r="GF286" s="2">
        <v>949658601</v>
      </c>
      <c r="GG286" s="2">
        <v>2</v>
      </c>
      <c r="GH286" s="2">
        <v>1</v>
      </c>
      <c r="GI286" s="2">
        <v>-2</v>
      </c>
      <c r="GJ286" s="2">
        <v>0</v>
      </c>
      <c r="GK286" s="2">
        <v>0</v>
      </c>
      <c r="GL286" s="2">
        <f t="shared" si="375"/>
        <v>0</v>
      </c>
      <c r="GM286" s="2">
        <f t="shared" si="376"/>
        <v>0</v>
      </c>
      <c r="GN286" s="2">
        <f t="shared" si="377"/>
        <v>0</v>
      </c>
      <c r="GO286" s="2">
        <f t="shared" si="378"/>
        <v>0</v>
      </c>
      <c r="GP286" s="2">
        <f t="shared" si="379"/>
        <v>0</v>
      </c>
      <c r="GQ286" s="2"/>
      <c r="GR286" s="2">
        <v>0</v>
      </c>
      <c r="GS286" s="2">
        <v>3</v>
      </c>
      <c r="GT286" s="2">
        <v>0</v>
      </c>
      <c r="GU286" s="2" t="s">
        <v>3</v>
      </c>
      <c r="GV286" s="2">
        <f t="shared" si="380"/>
        <v>0</v>
      </c>
      <c r="GW286" s="2">
        <v>1</v>
      </c>
      <c r="GX286" s="2">
        <f t="shared" si="381"/>
        <v>0</v>
      </c>
      <c r="GY286" s="2"/>
      <c r="GZ286" s="2"/>
      <c r="HA286" s="2">
        <v>0</v>
      </c>
      <c r="HB286" s="2">
        <v>0</v>
      </c>
      <c r="HC286" s="2">
        <f t="shared" si="382"/>
        <v>0</v>
      </c>
      <c r="HD286" s="2"/>
      <c r="HE286" s="2" t="s">
        <v>3</v>
      </c>
      <c r="HF286" s="2" t="s">
        <v>3</v>
      </c>
      <c r="HG286" s="2"/>
      <c r="HH286" s="2"/>
      <c r="HI286" s="2"/>
      <c r="HJ286" s="2"/>
      <c r="HK286" s="2"/>
      <c r="HL286" s="2"/>
      <c r="HM286" s="2" t="s">
        <v>3</v>
      </c>
      <c r="HN286" s="2" t="s">
        <v>3</v>
      </c>
      <c r="HO286" s="2" t="s">
        <v>3</v>
      </c>
      <c r="HP286" s="2" t="s">
        <v>3</v>
      </c>
      <c r="HQ286" s="2" t="s">
        <v>3</v>
      </c>
      <c r="HR286" s="2"/>
      <c r="HS286" s="2">
        <v>0</v>
      </c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>
        <v>0</v>
      </c>
      <c r="IL286" s="2"/>
      <c r="IM286" s="2"/>
      <c r="IN286" s="2"/>
      <c r="IO286" s="2"/>
      <c r="IP286" s="2"/>
      <c r="IQ286" s="2"/>
      <c r="IR286" s="2"/>
      <c r="IS286" s="2"/>
      <c r="IT286" s="2"/>
      <c r="IU286" s="2"/>
    </row>
    <row r="287" spans="1:255" x14ac:dyDescent="0.2">
      <c r="A287">
        <v>18</v>
      </c>
      <c r="B287">
        <v>1</v>
      </c>
      <c r="C287">
        <v>678</v>
      </c>
      <c r="E287" t="s">
        <v>3</v>
      </c>
      <c r="F287" t="s">
        <v>32</v>
      </c>
      <c r="G287" t="s">
        <v>33</v>
      </c>
      <c r="H287" t="s">
        <v>34</v>
      </c>
      <c r="I287">
        <f>I283*J287</f>
        <v>0</v>
      </c>
      <c r="J287">
        <v>100</v>
      </c>
      <c r="K287">
        <v>100</v>
      </c>
      <c r="O287">
        <f t="shared" si="351"/>
        <v>0</v>
      </c>
      <c r="P287">
        <f t="shared" si="352"/>
        <v>0</v>
      </c>
      <c r="Q287">
        <f>(ROUND((ROUND(((ET287)*AV287*I287),2)*BB287),2)+ROUND((ROUND(((AE287-(EU287))*AV287*I287),2)*BS287),2))</f>
        <v>0</v>
      </c>
      <c r="R287">
        <f t="shared" si="353"/>
        <v>0</v>
      </c>
      <c r="S287">
        <f t="shared" si="354"/>
        <v>0</v>
      </c>
      <c r="T287">
        <f t="shared" si="355"/>
        <v>0</v>
      </c>
      <c r="U287">
        <f t="shared" si="356"/>
        <v>0</v>
      </c>
      <c r="V287">
        <f t="shared" si="357"/>
        <v>0</v>
      </c>
      <c r="W287">
        <f t="shared" si="358"/>
        <v>0</v>
      </c>
      <c r="X287">
        <f t="shared" si="359"/>
        <v>0</v>
      </c>
      <c r="Y287">
        <f t="shared" si="360"/>
        <v>0</v>
      </c>
      <c r="AA287">
        <v>-1</v>
      </c>
      <c r="AB287">
        <f t="shared" si="361"/>
        <v>28.1</v>
      </c>
      <c r="AC287">
        <f t="shared" si="362"/>
        <v>28.1</v>
      </c>
      <c r="AD287">
        <f>ROUND((((ET287)-(EU287))+AE287),6)</f>
        <v>0</v>
      </c>
      <c r="AE287">
        <f t="shared" si="385"/>
        <v>0</v>
      </c>
      <c r="AF287">
        <f t="shared" si="385"/>
        <v>0</v>
      </c>
      <c r="AG287">
        <f t="shared" si="363"/>
        <v>0</v>
      </c>
      <c r="AH287">
        <f t="shared" si="386"/>
        <v>0</v>
      </c>
      <c r="AI287">
        <f t="shared" si="386"/>
        <v>0</v>
      </c>
      <c r="AJ287">
        <f t="shared" si="364"/>
        <v>0</v>
      </c>
      <c r="AK287">
        <v>28.1</v>
      </c>
      <c r="AL287">
        <v>28.1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109</v>
      </c>
      <c r="AU287">
        <v>61</v>
      </c>
      <c r="AV287">
        <v>1</v>
      </c>
      <c r="AW287">
        <v>1</v>
      </c>
      <c r="AZ287">
        <v>1</v>
      </c>
      <c r="BA287">
        <v>1</v>
      </c>
      <c r="BB287">
        <v>1</v>
      </c>
      <c r="BC287">
        <v>18.63</v>
      </c>
      <c r="BD287" t="s">
        <v>3</v>
      </c>
      <c r="BE287" t="s">
        <v>3</v>
      </c>
      <c r="BF287" t="s">
        <v>3</v>
      </c>
      <c r="BG287" t="s">
        <v>3</v>
      </c>
      <c r="BH287">
        <v>3</v>
      </c>
      <c r="BI287">
        <v>1</v>
      </c>
      <c r="BJ287" t="s">
        <v>35</v>
      </c>
      <c r="BM287">
        <v>21</v>
      </c>
      <c r="BN287">
        <v>0</v>
      </c>
      <c r="BO287" t="s">
        <v>32</v>
      </c>
      <c r="BP287">
        <v>1</v>
      </c>
      <c r="BQ287">
        <v>30</v>
      </c>
      <c r="BR287">
        <v>0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 t="s">
        <v>3</v>
      </c>
      <c r="BZ287">
        <v>109</v>
      </c>
      <c r="CA287">
        <v>61</v>
      </c>
      <c r="CB287" t="s">
        <v>3</v>
      </c>
      <c r="CE287">
        <v>30</v>
      </c>
      <c r="CF287">
        <v>0</v>
      </c>
      <c r="CG287">
        <v>0</v>
      </c>
      <c r="CM287">
        <v>0</v>
      </c>
      <c r="CN287" t="s">
        <v>3</v>
      </c>
      <c r="CO287">
        <v>0</v>
      </c>
      <c r="CP287">
        <f t="shared" si="365"/>
        <v>0</v>
      </c>
      <c r="CQ287">
        <f t="shared" si="366"/>
        <v>523.5</v>
      </c>
      <c r="CR287">
        <f>(ROUND((ROUND(((ET287)*AV287*1),2)*BB287),2)+ROUND((ROUND(((AE287-(EU287))*AV287*1),2)*BS287),2))</f>
        <v>0</v>
      </c>
      <c r="CS287">
        <f t="shared" si="367"/>
        <v>0</v>
      </c>
      <c r="CT287">
        <f t="shared" si="368"/>
        <v>0</v>
      </c>
      <c r="CU287">
        <f t="shared" si="369"/>
        <v>0</v>
      </c>
      <c r="CV287">
        <f t="shared" si="370"/>
        <v>0</v>
      </c>
      <c r="CW287">
        <f t="shared" si="371"/>
        <v>0</v>
      </c>
      <c r="CX287">
        <f t="shared" si="372"/>
        <v>0</v>
      </c>
      <c r="CY287">
        <f t="shared" si="373"/>
        <v>0</v>
      </c>
      <c r="CZ287">
        <f t="shared" si="374"/>
        <v>0</v>
      </c>
      <c r="DC287" t="s">
        <v>3</v>
      </c>
      <c r="DD287" t="s">
        <v>3</v>
      </c>
      <c r="DE287" t="s">
        <v>3</v>
      </c>
      <c r="DF287" t="s">
        <v>3</v>
      </c>
      <c r="DG287" t="s">
        <v>3</v>
      </c>
      <c r="DH287" t="s">
        <v>3</v>
      </c>
      <c r="DI287" t="s">
        <v>3</v>
      </c>
      <c r="DJ287" t="s">
        <v>3</v>
      </c>
      <c r="DK287" t="s">
        <v>3</v>
      </c>
      <c r="DL287" t="s">
        <v>3</v>
      </c>
      <c r="DM287" t="s">
        <v>3</v>
      </c>
      <c r="DN287">
        <v>0</v>
      </c>
      <c r="DO287">
        <v>0</v>
      </c>
      <c r="DP287">
        <v>1</v>
      </c>
      <c r="DQ287">
        <v>1</v>
      </c>
      <c r="DU287">
        <v>1003</v>
      </c>
      <c r="DV287" t="s">
        <v>34</v>
      </c>
      <c r="DW287" t="s">
        <v>34</v>
      </c>
      <c r="DX287">
        <v>1</v>
      </c>
      <c r="DZ287" t="s">
        <v>3</v>
      </c>
      <c r="EA287" t="s">
        <v>3</v>
      </c>
      <c r="EB287" t="s">
        <v>3</v>
      </c>
      <c r="EC287" t="s">
        <v>3</v>
      </c>
      <c r="EE287">
        <v>58807897</v>
      </c>
      <c r="EF287">
        <v>30</v>
      </c>
      <c r="EG287" t="s">
        <v>27</v>
      </c>
      <c r="EH287">
        <v>0</v>
      </c>
      <c r="EI287" t="s">
        <v>3</v>
      </c>
      <c r="EJ287">
        <v>1</v>
      </c>
      <c r="EK287">
        <v>21</v>
      </c>
      <c r="EL287" t="s">
        <v>28</v>
      </c>
      <c r="EM287" t="s">
        <v>29</v>
      </c>
      <c r="EO287" t="s">
        <v>3</v>
      </c>
      <c r="EQ287">
        <v>1024</v>
      </c>
      <c r="ER287">
        <v>28.1</v>
      </c>
      <c r="ES287">
        <v>28.1</v>
      </c>
      <c r="ET287">
        <v>0</v>
      </c>
      <c r="EU287">
        <v>0</v>
      </c>
      <c r="EV287">
        <v>0</v>
      </c>
      <c r="EW287">
        <v>0</v>
      </c>
      <c r="EX287">
        <v>0</v>
      </c>
      <c r="FQ287">
        <v>0</v>
      </c>
      <c r="FR287">
        <v>0</v>
      </c>
      <c r="FS287">
        <v>0</v>
      </c>
      <c r="FX287">
        <v>109</v>
      </c>
      <c r="FY287">
        <v>61</v>
      </c>
      <c r="GA287" t="s">
        <v>3</v>
      </c>
      <c r="GD287">
        <v>1</v>
      </c>
      <c r="GF287">
        <v>949658601</v>
      </c>
      <c r="GG287">
        <v>2</v>
      </c>
      <c r="GH287">
        <v>1</v>
      </c>
      <c r="GI287">
        <v>2</v>
      </c>
      <c r="GJ287">
        <v>0</v>
      </c>
      <c r="GK287">
        <v>0</v>
      </c>
      <c r="GL287">
        <f t="shared" si="375"/>
        <v>0</v>
      </c>
      <c r="GM287">
        <f t="shared" si="376"/>
        <v>0</v>
      </c>
      <c r="GN287">
        <f t="shared" si="377"/>
        <v>0</v>
      </c>
      <c r="GO287">
        <f t="shared" si="378"/>
        <v>0</v>
      </c>
      <c r="GP287">
        <f t="shared" si="379"/>
        <v>0</v>
      </c>
      <c r="GR287">
        <v>0</v>
      </c>
      <c r="GS287">
        <v>3</v>
      </c>
      <c r="GT287">
        <v>0</v>
      </c>
      <c r="GU287" t="s">
        <v>3</v>
      </c>
      <c r="GV287">
        <f t="shared" si="380"/>
        <v>0</v>
      </c>
      <c r="GW287">
        <v>1</v>
      </c>
      <c r="GX287">
        <f t="shared" si="381"/>
        <v>0</v>
      </c>
      <c r="HA287">
        <v>0</v>
      </c>
      <c r="HB287">
        <v>0</v>
      </c>
      <c r="HC287">
        <f t="shared" si="382"/>
        <v>0</v>
      </c>
      <c r="HE287" t="s">
        <v>3</v>
      </c>
      <c r="HF287" t="s">
        <v>3</v>
      </c>
      <c r="HM287" t="s">
        <v>3</v>
      </c>
      <c r="HN287" t="s">
        <v>3</v>
      </c>
      <c r="HO287" t="s">
        <v>3</v>
      </c>
      <c r="HP287" t="s">
        <v>3</v>
      </c>
      <c r="HQ287" t="s">
        <v>3</v>
      </c>
      <c r="HS287">
        <v>0</v>
      </c>
      <c r="IK287">
        <v>0</v>
      </c>
    </row>
    <row r="288" spans="1:255" x14ac:dyDescent="0.2">
      <c r="A288" s="2">
        <v>17</v>
      </c>
      <c r="B288" s="2">
        <v>1</v>
      </c>
      <c r="C288" s="2">
        <f>ROW(SmtRes!A688)</f>
        <v>688</v>
      </c>
      <c r="D288" s="2">
        <f>ROW(EtalonRes!A703)</f>
        <v>703</v>
      </c>
      <c r="E288" s="2" t="s">
        <v>390</v>
      </c>
      <c r="F288" s="2" t="s">
        <v>21</v>
      </c>
      <c r="G288" s="2" t="s">
        <v>22</v>
      </c>
      <c r="H288" s="2" t="s">
        <v>23</v>
      </c>
      <c r="I288" s="2">
        <f>ROUND(ROUND(160/100,4),9)</f>
        <v>1.6</v>
      </c>
      <c r="J288" s="2">
        <v>0</v>
      </c>
      <c r="K288" s="2">
        <f>ROUND(ROUND(160/100,4),9)</f>
        <v>1.6</v>
      </c>
      <c r="L288" s="2"/>
      <c r="M288" s="2"/>
      <c r="N288" s="2"/>
      <c r="O288" s="2">
        <f t="shared" si="351"/>
        <v>569.07000000000005</v>
      </c>
      <c r="P288" s="2">
        <f t="shared" si="352"/>
        <v>48.06</v>
      </c>
      <c r="Q288" s="2">
        <f>(ROUND((ROUND(((((ET288*1.25)*1.1))*AV288*I288),2)*BB288),2)+ROUND((ROUND(((AE288-(((EU288*1.25)*1.1)))*AV288*I288),2)*BS288),2))</f>
        <v>9.5500000000000007</v>
      </c>
      <c r="R288" s="2">
        <f t="shared" si="353"/>
        <v>0.7</v>
      </c>
      <c r="S288" s="2">
        <f t="shared" si="354"/>
        <v>511.46</v>
      </c>
      <c r="T288" s="2">
        <f t="shared" si="355"/>
        <v>0</v>
      </c>
      <c r="U288" s="2">
        <f t="shared" si="356"/>
        <v>41.291704960000004</v>
      </c>
      <c r="V288" s="2">
        <f t="shared" si="357"/>
        <v>0</v>
      </c>
      <c r="W288" s="2">
        <f t="shared" si="358"/>
        <v>0</v>
      </c>
      <c r="X288" s="2">
        <f t="shared" si="359"/>
        <v>558.25</v>
      </c>
      <c r="Y288" s="2">
        <f t="shared" si="360"/>
        <v>312.42</v>
      </c>
      <c r="Z288" s="2"/>
      <c r="AA288" s="2">
        <v>59204062</v>
      </c>
      <c r="AB288" s="2">
        <f t="shared" si="361"/>
        <v>335.22620000000001</v>
      </c>
      <c r="AC288" s="2">
        <f t="shared" si="362"/>
        <v>30.04</v>
      </c>
      <c r="AD288" s="2">
        <f>ROUND((((((ET288*1.25)*1.1))-(((EU288*1.25)*1.1)))+AE288),6)</f>
        <v>5.5962500000000004</v>
      </c>
      <c r="AE288" s="2">
        <f>ROUND((((EU288*1.25)*1.1)),6)</f>
        <v>0.41249999999999998</v>
      </c>
      <c r="AF288" s="2">
        <f>ROUND((((EV288*1.15)*1.1)),6)</f>
        <v>299.58994999999999</v>
      </c>
      <c r="AG288" s="2">
        <f t="shared" si="363"/>
        <v>0</v>
      </c>
      <c r="AH288" s="2">
        <f>(((EW288*1.15)*1.1))</f>
        <v>24.186800000000002</v>
      </c>
      <c r="AI288" s="2">
        <f>(((EX288*1.25)*1.1))</f>
        <v>0</v>
      </c>
      <c r="AJ288" s="2">
        <f t="shared" si="364"/>
        <v>0</v>
      </c>
      <c r="AK288" s="2">
        <v>270.94</v>
      </c>
      <c r="AL288" s="2">
        <v>30.04</v>
      </c>
      <c r="AM288" s="2">
        <v>4.07</v>
      </c>
      <c r="AN288" s="2">
        <v>0.3</v>
      </c>
      <c r="AO288" s="2">
        <v>236.83</v>
      </c>
      <c r="AP288" s="2">
        <v>0</v>
      </c>
      <c r="AQ288" s="2">
        <v>19.12</v>
      </c>
      <c r="AR288" s="2">
        <v>0</v>
      </c>
      <c r="AS288" s="2">
        <v>0</v>
      </c>
      <c r="AT288" s="2">
        <v>109</v>
      </c>
      <c r="AU288" s="2">
        <v>61</v>
      </c>
      <c r="AV288" s="2">
        <v>1.0669999999999999</v>
      </c>
      <c r="AW288" s="2">
        <v>1</v>
      </c>
      <c r="AX288" s="2"/>
      <c r="AY288" s="2"/>
      <c r="AZ288" s="2">
        <v>1</v>
      </c>
      <c r="BA288" s="2">
        <v>1</v>
      </c>
      <c r="BB288" s="2">
        <v>1</v>
      </c>
      <c r="BC288" s="2">
        <v>1</v>
      </c>
      <c r="BD288" s="2" t="s">
        <v>3</v>
      </c>
      <c r="BE288" s="2" t="s">
        <v>3</v>
      </c>
      <c r="BF288" s="2" t="s">
        <v>3</v>
      </c>
      <c r="BG288" s="2" t="s">
        <v>3</v>
      </c>
      <c r="BH288" s="2">
        <v>0</v>
      </c>
      <c r="BI288" s="2">
        <v>1</v>
      </c>
      <c r="BJ288" s="2" t="s">
        <v>24</v>
      </c>
      <c r="BK288" s="2"/>
      <c r="BL288" s="2"/>
      <c r="BM288" s="2">
        <v>21</v>
      </c>
      <c r="BN288" s="2">
        <v>0</v>
      </c>
      <c r="BO288" s="2" t="s">
        <v>21</v>
      </c>
      <c r="BP288" s="2">
        <v>1</v>
      </c>
      <c r="BQ288" s="2">
        <v>30</v>
      </c>
      <c r="BR288" s="2">
        <v>0</v>
      </c>
      <c r="BS288" s="2">
        <v>1</v>
      </c>
      <c r="BT288" s="2">
        <v>1</v>
      </c>
      <c r="BU288" s="2">
        <v>1</v>
      </c>
      <c r="BV288" s="2">
        <v>1</v>
      </c>
      <c r="BW288" s="2">
        <v>1</v>
      </c>
      <c r="BX288" s="2">
        <v>1</v>
      </c>
      <c r="BY288" s="2" t="s">
        <v>3</v>
      </c>
      <c r="BZ288" s="2">
        <v>109</v>
      </c>
      <c r="CA288" s="2">
        <v>61</v>
      </c>
      <c r="CB288" s="2" t="s">
        <v>3</v>
      </c>
      <c r="CC288" s="2"/>
      <c r="CD288" s="2"/>
      <c r="CE288" s="2">
        <v>30</v>
      </c>
      <c r="CF288" s="2">
        <v>0</v>
      </c>
      <c r="CG288" s="2">
        <v>0</v>
      </c>
      <c r="CH288" s="2"/>
      <c r="CI288" s="2"/>
      <c r="CJ288" s="2"/>
      <c r="CK288" s="2"/>
      <c r="CL288" s="2"/>
      <c r="CM288" s="2">
        <v>0</v>
      </c>
      <c r="CN288" s="2" t="s">
        <v>1057</v>
      </c>
      <c r="CO288" s="2">
        <v>0</v>
      </c>
      <c r="CP288" s="2">
        <f t="shared" si="365"/>
        <v>569.06999999999994</v>
      </c>
      <c r="CQ288" s="2">
        <f t="shared" si="366"/>
        <v>30.04</v>
      </c>
      <c r="CR288" s="2">
        <f>(ROUND((ROUND(((((ET288*1.25)*1.1))*AV288*1),2)*BB288),2)+ROUND((ROUND(((AE288-(((EU288*1.25)*1.1)))*AV288*1),2)*BS288),2))</f>
        <v>5.97</v>
      </c>
      <c r="CS288" s="2">
        <f t="shared" si="367"/>
        <v>0.44</v>
      </c>
      <c r="CT288" s="2">
        <f t="shared" si="368"/>
        <v>319.66000000000003</v>
      </c>
      <c r="CU288" s="2">
        <f t="shared" si="369"/>
        <v>0</v>
      </c>
      <c r="CV288" s="2">
        <f t="shared" si="370"/>
        <v>25.807315599999999</v>
      </c>
      <c r="CW288" s="2">
        <f t="shared" si="371"/>
        <v>0</v>
      </c>
      <c r="CX288" s="2">
        <f t="shared" si="372"/>
        <v>0</v>
      </c>
      <c r="CY288" s="2">
        <f t="shared" si="373"/>
        <v>558.25439999999992</v>
      </c>
      <c r="CZ288" s="2">
        <f t="shared" si="374"/>
        <v>312.41759999999999</v>
      </c>
      <c r="DA288" s="2"/>
      <c r="DB288" s="2"/>
      <c r="DC288" s="2" t="s">
        <v>3</v>
      </c>
      <c r="DD288" s="2" t="s">
        <v>3</v>
      </c>
      <c r="DE288" s="2" t="s">
        <v>25</v>
      </c>
      <c r="DF288" s="2" t="s">
        <v>25</v>
      </c>
      <c r="DG288" s="2" t="s">
        <v>26</v>
      </c>
      <c r="DH288" s="2" t="s">
        <v>3</v>
      </c>
      <c r="DI288" s="2" t="s">
        <v>26</v>
      </c>
      <c r="DJ288" s="2" t="s">
        <v>25</v>
      </c>
      <c r="DK288" s="2" t="s">
        <v>3</v>
      </c>
      <c r="DL288" s="2" t="s">
        <v>3</v>
      </c>
      <c r="DM288" s="2" t="s">
        <v>3</v>
      </c>
      <c r="DN288" s="2">
        <v>0</v>
      </c>
      <c r="DO288" s="2">
        <v>0</v>
      </c>
      <c r="DP288" s="2">
        <v>1</v>
      </c>
      <c r="DQ288" s="2">
        <v>1</v>
      </c>
      <c r="DR288" s="2"/>
      <c r="DS288" s="2"/>
      <c r="DT288" s="2"/>
      <c r="DU288" s="2">
        <v>1003</v>
      </c>
      <c r="DV288" s="2" t="s">
        <v>23</v>
      </c>
      <c r="DW288" s="2" t="s">
        <v>23</v>
      </c>
      <c r="DX288" s="2">
        <v>100</v>
      </c>
      <c r="DY288" s="2"/>
      <c r="DZ288" s="2" t="s">
        <v>3</v>
      </c>
      <c r="EA288" s="2" t="s">
        <v>3</v>
      </c>
      <c r="EB288" s="2" t="s">
        <v>3</v>
      </c>
      <c r="EC288" s="2" t="s">
        <v>3</v>
      </c>
      <c r="ED288" s="2"/>
      <c r="EE288" s="2">
        <v>58807897</v>
      </c>
      <c r="EF288" s="2">
        <v>30</v>
      </c>
      <c r="EG288" s="2" t="s">
        <v>27</v>
      </c>
      <c r="EH288" s="2">
        <v>0</v>
      </c>
      <c r="EI288" s="2" t="s">
        <v>3</v>
      </c>
      <c r="EJ288" s="2">
        <v>1</v>
      </c>
      <c r="EK288" s="2">
        <v>21</v>
      </c>
      <c r="EL288" s="2" t="s">
        <v>28</v>
      </c>
      <c r="EM288" s="2" t="s">
        <v>29</v>
      </c>
      <c r="EN288" s="2"/>
      <c r="EO288" s="2" t="s">
        <v>387</v>
      </c>
      <c r="EP288" s="2"/>
      <c r="EQ288" s="2">
        <v>0</v>
      </c>
      <c r="ER288" s="2">
        <v>270.94</v>
      </c>
      <c r="ES288" s="2">
        <v>30.04</v>
      </c>
      <c r="ET288" s="2">
        <v>4.07</v>
      </c>
      <c r="EU288" s="2">
        <v>0.3</v>
      </c>
      <c r="EV288" s="2">
        <v>236.83</v>
      </c>
      <c r="EW288" s="2">
        <v>19.12</v>
      </c>
      <c r="EX288" s="2">
        <v>0</v>
      </c>
      <c r="EY288" s="2">
        <v>0</v>
      </c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>
        <v>0</v>
      </c>
      <c r="FR288" s="2">
        <v>0</v>
      </c>
      <c r="FS288" s="2">
        <v>0</v>
      </c>
      <c r="FT288" s="2"/>
      <c r="FU288" s="2"/>
      <c r="FV288" s="2"/>
      <c r="FW288" s="2"/>
      <c r="FX288" s="2">
        <v>109</v>
      </c>
      <c r="FY288" s="2">
        <v>61</v>
      </c>
      <c r="FZ288" s="2"/>
      <c r="GA288" s="2" t="s">
        <v>3</v>
      </c>
      <c r="GB288" s="2"/>
      <c r="GC288" s="2"/>
      <c r="GD288" s="2">
        <v>1</v>
      </c>
      <c r="GE288" s="2"/>
      <c r="GF288" s="2">
        <v>-367569951</v>
      </c>
      <c r="GG288" s="2">
        <v>2</v>
      </c>
      <c r="GH288" s="2">
        <v>1</v>
      </c>
      <c r="GI288" s="2">
        <v>2</v>
      </c>
      <c r="GJ288" s="2">
        <v>0</v>
      </c>
      <c r="GK288" s="2">
        <v>0</v>
      </c>
      <c r="GL288" s="2">
        <f t="shared" si="375"/>
        <v>0</v>
      </c>
      <c r="GM288" s="2">
        <f t="shared" si="376"/>
        <v>1439.74</v>
      </c>
      <c r="GN288" s="2">
        <f t="shared" si="377"/>
        <v>1439.74</v>
      </c>
      <c r="GO288" s="2">
        <f t="shared" si="378"/>
        <v>0</v>
      </c>
      <c r="GP288" s="2">
        <f t="shared" si="379"/>
        <v>0</v>
      </c>
      <c r="GQ288" s="2"/>
      <c r="GR288" s="2">
        <v>0</v>
      </c>
      <c r="GS288" s="2">
        <v>3</v>
      </c>
      <c r="GT288" s="2">
        <v>0</v>
      </c>
      <c r="GU288" s="2" t="s">
        <v>3</v>
      </c>
      <c r="GV288" s="2">
        <f t="shared" si="380"/>
        <v>0</v>
      </c>
      <c r="GW288" s="2">
        <v>1</v>
      </c>
      <c r="GX288" s="2">
        <f t="shared" si="381"/>
        <v>0</v>
      </c>
      <c r="GY288" s="2"/>
      <c r="GZ288" s="2"/>
      <c r="HA288" s="2">
        <v>0</v>
      </c>
      <c r="HB288" s="2">
        <v>0</v>
      </c>
      <c r="HC288" s="2">
        <f t="shared" si="382"/>
        <v>0</v>
      </c>
      <c r="HD288" s="2"/>
      <c r="HE288" s="2" t="s">
        <v>3</v>
      </c>
      <c r="HF288" s="2" t="s">
        <v>3</v>
      </c>
      <c r="HG288" s="2"/>
      <c r="HH288" s="2"/>
      <c r="HI288" s="2"/>
      <c r="HJ288" s="2"/>
      <c r="HK288" s="2"/>
      <c r="HL288" s="2"/>
      <c r="HM288" s="2" t="s">
        <v>3</v>
      </c>
      <c r="HN288" s="2" t="s">
        <v>3</v>
      </c>
      <c r="HO288" s="2" t="s">
        <v>3</v>
      </c>
      <c r="HP288" s="2" t="s">
        <v>3</v>
      </c>
      <c r="HQ288" s="2" t="s">
        <v>3</v>
      </c>
      <c r="HR288" s="2"/>
      <c r="HS288" s="2">
        <v>0</v>
      </c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>
        <v>0</v>
      </c>
      <c r="IL288" s="2"/>
      <c r="IM288" s="2"/>
      <c r="IN288" s="2"/>
      <c r="IO288" s="2"/>
      <c r="IP288" s="2"/>
      <c r="IQ288" s="2"/>
      <c r="IR288" s="2"/>
      <c r="IS288" s="2"/>
      <c r="IT288" s="2"/>
      <c r="IU288" s="2"/>
    </row>
    <row r="289" spans="1:255" x14ac:dyDescent="0.2">
      <c r="A289">
        <v>17</v>
      </c>
      <c r="B289">
        <v>1</v>
      </c>
      <c r="C289">
        <f>ROW(SmtRes!A698)</f>
        <v>698</v>
      </c>
      <c r="D289">
        <f>ROW(EtalonRes!A714)</f>
        <v>714</v>
      </c>
      <c r="E289" t="s">
        <v>390</v>
      </c>
      <c r="F289" t="s">
        <v>21</v>
      </c>
      <c r="G289" t="s">
        <v>22</v>
      </c>
      <c r="H289" t="s">
        <v>23</v>
      </c>
      <c r="I289">
        <f>ROUND(ROUND(160/100,4),9)</f>
        <v>1.6</v>
      </c>
      <c r="J289">
        <v>0</v>
      </c>
      <c r="K289">
        <f>ROUND(ROUND(160/100,4),9)</f>
        <v>1.6</v>
      </c>
      <c r="O289">
        <f t="shared" si="351"/>
        <v>28330.02</v>
      </c>
      <c r="P289">
        <f t="shared" si="352"/>
        <v>86.03</v>
      </c>
      <c r="Q289">
        <f>(ROUND((ROUND(((((ET289*1.25)*1.1))*AV289*I289),2)*BB289),2)+ROUND((ROUND(((AE289-(((EU289*1.25)*1.1)))*AV289*I289),2)*BS289),2))</f>
        <v>118.8</v>
      </c>
      <c r="R289">
        <f t="shared" si="353"/>
        <v>38.49</v>
      </c>
      <c r="S289">
        <f t="shared" si="354"/>
        <v>28125.19</v>
      </c>
      <c r="T289">
        <f t="shared" si="355"/>
        <v>0</v>
      </c>
      <c r="U289">
        <f t="shared" si="356"/>
        <v>41.291704960000004</v>
      </c>
      <c r="V289">
        <f t="shared" si="357"/>
        <v>0</v>
      </c>
      <c r="W289">
        <f t="shared" si="358"/>
        <v>0</v>
      </c>
      <c r="X289">
        <f t="shared" si="359"/>
        <v>30698.41</v>
      </c>
      <c r="Y289">
        <f t="shared" si="360"/>
        <v>17179.84</v>
      </c>
      <c r="AA289">
        <v>59204059</v>
      </c>
      <c r="AB289">
        <f t="shared" si="361"/>
        <v>335.22620000000001</v>
      </c>
      <c r="AC289">
        <f t="shared" si="362"/>
        <v>30.04</v>
      </c>
      <c r="AD289">
        <f>ROUND((((((ET289*1.25)*1.1))-(((EU289*1.25)*1.1)))+AE289),6)</f>
        <v>5.5962500000000004</v>
      </c>
      <c r="AE289">
        <f>ROUND((((EU289*1.25)*1.1)),6)</f>
        <v>0.41249999999999998</v>
      </c>
      <c r="AF289">
        <f>ROUND((((EV289*1.15)*1.1)),6)</f>
        <v>299.58994999999999</v>
      </c>
      <c r="AG289">
        <f t="shared" si="363"/>
        <v>0</v>
      </c>
      <c r="AH289">
        <f>(((EW289*1.15)*1.1))</f>
        <v>24.186800000000002</v>
      </c>
      <c r="AI289">
        <f>(((EX289*1.25)*1.1))</f>
        <v>0</v>
      </c>
      <c r="AJ289">
        <f t="shared" si="364"/>
        <v>0</v>
      </c>
      <c r="AK289">
        <v>270.94</v>
      </c>
      <c r="AL289">
        <v>30.04</v>
      </c>
      <c r="AM289">
        <v>4.07</v>
      </c>
      <c r="AN289">
        <v>0.3</v>
      </c>
      <c r="AO289">
        <v>236.83</v>
      </c>
      <c r="AP289">
        <v>0</v>
      </c>
      <c r="AQ289">
        <v>19.12</v>
      </c>
      <c r="AR289">
        <v>0</v>
      </c>
      <c r="AS289">
        <v>0</v>
      </c>
      <c r="AT289">
        <v>109</v>
      </c>
      <c r="AU289">
        <v>61</v>
      </c>
      <c r="AV289">
        <v>1.0669999999999999</v>
      </c>
      <c r="AW289">
        <v>1</v>
      </c>
      <c r="AZ289">
        <v>1</v>
      </c>
      <c r="BA289">
        <v>54.99</v>
      </c>
      <c r="BB289">
        <v>12.44</v>
      </c>
      <c r="BC289">
        <v>1.79</v>
      </c>
      <c r="BD289" t="s">
        <v>3</v>
      </c>
      <c r="BE289" t="s">
        <v>3</v>
      </c>
      <c r="BF289" t="s">
        <v>3</v>
      </c>
      <c r="BG289" t="s">
        <v>3</v>
      </c>
      <c r="BH289">
        <v>0</v>
      </c>
      <c r="BI289">
        <v>1</v>
      </c>
      <c r="BJ289" t="s">
        <v>24</v>
      </c>
      <c r="BM289">
        <v>21</v>
      </c>
      <c r="BN289">
        <v>0</v>
      </c>
      <c r="BO289" t="s">
        <v>21</v>
      </c>
      <c r="BP289">
        <v>1</v>
      </c>
      <c r="BQ289">
        <v>30</v>
      </c>
      <c r="BR289">
        <v>0</v>
      </c>
      <c r="BS289">
        <v>54.99</v>
      </c>
      <c r="BT289">
        <v>1</v>
      </c>
      <c r="BU289">
        <v>1</v>
      </c>
      <c r="BV289">
        <v>1</v>
      </c>
      <c r="BW289">
        <v>1</v>
      </c>
      <c r="BX289">
        <v>1</v>
      </c>
      <c r="BY289" t="s">
        <v>3</v>
      </c>
      <c r="BZ289">
        <v>109</v>
      </c>
      <c r="CA289">
        <v>61</v>
      </c>
      <c r="CB289" t="s">
        <v>3</v>
      </c>
      <c r="CE289">
        <v>30</v>
      </c>
      <c r="CF289">
        <v>0</v>
      </c>
      <c r="CG289">
        <v>0</v>
      </c>
      <c r="CM289">
        <v>0</v>
      </c>
      <c r="CN289" t="s">
        <v>1057</v>
      </c>
      <c r="CO289">
        <v>0</v>
      </c>
      <c r="CP289">
        <f t="shared" si="365"/>
        <v>28330.02</v>
      </c>
      <c r="CQ289">
        <f t="shared" si="366"/>
        <v>53.77</v>
      </c>
      <c r="CR289">
        <f>(ROUND((ROUND(((((ET289*1.25)*1.1))*AV289*1),2)*BB289),2)+ROUND((ROUND(((AE289-(((EU289*1.25)*1.1)))*AV289*1),2)*BS289),2))</f>
        <v>74.27</v>
      </c>
      <c r="CS289">
        <f t="shared" si="367"/>
        <v>24.2</v>
      </c>
      <c r="CT289">
        <f t="shared" si="368"/>
        <v>17578.099999999999</v>
      </c>
      <c r="CU289">
        <f t="shared" si="369"/>
        <v>0</v>
      </c>
      <c r="CV289">
        <f t="shared" si="370"/>
        <v>25.807315599999999</v>
      </c>
      <c r="CW289">
        <f t="shared" si="371"/>
        <v>0</v>
      </c>
      <c r="CX289">
        <f t="shared" si="372"/>
        <v>0</v>
      </c>
      <c r="CY289">
        <f t="shared" si="373"/>
        <v>30698.411200000002</v>
      </c>
      <c r="CZ289">
        <f t="shared" si="374"/>
        <v>17179.844799999999</v>
      </c>
      <c r="DC289" t="s">
        <v>3</v>
      </c>
      <c r="DD289" t="s">
        <v>3</v>
      </c>
      <c r="DE289" t="s">
        <v>25</v>
      </c>
      <c r="DF289" t="s">
        <v>25</v>
      </c>
      <c r="DG289" t="s">
        <v>26</v>
      </c>
      <c r="DH289" t="s">
        <v>3</v>
      </c>
      <c r="DI289" t="s">
        <v>26</v>
      </c>
      <c r="DJ289" t="s">
        <v>25</v>
      </c>
      <c r="DK289" t="s">
        <v>3</v>
      </c>
      <c r="DL289" t="s">
        <v>3</v>
      </c>
      <c r="DM289" t="s">
        <v>3</v>
      </c>
      <c r="DN289">
        <v>0</v>
      </c>
      <c r="DO289">
        <v>0</v>
      </c>
      <c r="DP289">
        <v>1</v>
      </c>
      <c r="DQ289">
        <v>1</v>
      </c>
      <c r="DU289">
        <v>1003</v>
      </c>
      <c r="DV289" t="s">
        <v>23</v>
      </c>
      <c r="DW289" t="s">
        <v>23</v>
      </c>
      <c r="DX289">
        <v>100</v>
      </c>
      <c r="DZ289" t="s">
        <v>3</v>
      </c>
      <c r="EA289" t="s">
        <v>3</v>
      </c>
      <c r="EB289" t="s">
        <v>3</v>
      </c>
      <c r="EC289" t="s">
        <v>3</v>
      </c>
      <c r="EE289">
        <v>58807897</v>
      </c>
      <c r="EF289">
        <v>30</v>
      </c>
      <c r="EG289" t="s">
        <v>27</v>
      </c>
      <c r="EH289">
        <v>0</v>
      </c>
      <c r="EI289" t="s">
        <v>3</v>
      </c>
      <c r="EJ289">
        <v>1</v>
      </c>
      <c r="EK289">
        <v>21</v>
      </c>
      <c r="EL289" t="s">
        <v>28</v>
      </c>
      <c r="EM289" t="s">
        <v>29</v>
      </c>
      <c r="EO289" t="s">
        <v>387</v>
      </c>
      <c r="EQ289">
        <v>0</v>
      </c>
      <c r="ER289">
        <v>270.94</v>
      </c>
      <c r="ES289">
        <v>30.04</v>
      </c>
      <c r="ET289">
        <v>4.07</v>
      </c>
      <c r="EU289">
        <v>0.3</v>
      </c>
      <c r="EV289">
        <v>236.83</v>
      </c>
      <c r="EW289">
        <v>19.12</v>
      </c>
      <c r="EX289">
        <v>0</v>
      </c>
      <c r="EY289">
        <v>0</v>
      </c>
      <c r="FQ289">
        <v>0</v>
      </c>
      <c r="FR289">
        <v>0</v>
      </c>
      <c r="FS289">
        <v>0</v>
      </c>
      <c r="FX289">
        <v>109</v>
      </c>
      <c r="FY289">
        <v>61</v>
      </c>
      <c r="GA289" t="s">
        <v>3</v>
      </c>
      <c r="GD289">
        <v>1</v>
      </c>
      <c r="GF289">
        <v>-367569951</v>
      </c>
      <c r="GG289">
        <v>2</v>
      </c>
      <c r="GH289">
        <v>1</v>
      </c>
      <c r="GI289">
        <v>2</v>
      </c>
      <c r="GJ289">
        <v>0</v>
      </c>
      <c r="GK289">
        <v>0</v>
      </c>
      <c r="GL289">
        <f t="shared" si="375"/>
        <v>0</v>
      </c>
      <c r="GM289">
        <f t="shared" si="376"/>
        <v>76208.27</v>
      </c>
      <c r="GN289">
        <f t="shared" si="377"/>
        <v>76208.27</v>
      </c>
      <c r="GO289">
        <f t="shared" si="378"/>
        <v>0</v>
      </c>
      <c r="GP289">
        <f t="shared" si="379"/>
        <v>0</v>
      </c>
      <c r="GR289">
        <v>0</v>
      </c>
      <c r="GS289">
        <v>3</v>
      </c>
      <c r="GT289">
        <v>0</v>
      </c>
      <c r="GU289" t="s">
        <v>3</v>
      </c>
      <c r="GV289">
        <f t="shared" si="380"/>
        <v>0</v>
      </c>
      <c r="GW289">
        <v>1</v>
      </c>
      <c r="GX289">
        <f t="shared" si="381"/>
        <v>0</v>
      </c>
      <c r="HA289">
        <v>0</v>
      </c>
      <c r="HB289">
        <v>0</v>
      </c>
      <c r="HC289">
        <f t="shared" si="382"/>
        <v>0</v>
      </c>
      <c r="HE289" t="s">
        <v>3</v>
      </c>
      <c r="HF289" t="s">
        <v>3</v>
      </c>
      <c r="HM289" t="s">
        <v>3</v>
      </c>
      <c r="HN289" t="s">
        <v>3</v>
      </c>
      <c r="HO289" t="s">
        <v>3</v>
      </c>
      <c r="HP289" t="s">
        <v>3</v>
      </c>
      <c r="HQ289" t="s">
        <v>3</v>
      </c>
      <c r="HS289">
        <v>0</v>
      </c>
      <c r="IK289">
        <v>0</v>
      </c>
    </row>
    <row r="290" spans="1:255" x14ac:dyDescent="0.2">
      <c r="A290" s="2">
        <v>18</v>
      </c>
      <c r="B290" s="2">
        <v>1</v>
      </c>
      <c r="C290" s="2">
        <v>688</v>
      </c>
      <c r="D290" s="2"/>
      <c r="E290" s="2" t="s">
        <v>391</v>
      </c>
      <c r="F290" s="2" t="s">
        <v>56</v>
      </c>
      <c r="G290" s="2" t="s">
        <v>57</v>
      </c>
      <c r="H290" s="2" t="s">
        <v>34</v>
      </c>
      <c r="I290" s="2">
        <f>I288*J290</f>
        <v>160</v>
      </c>
      <c r="J290" s="2">
        <v>100</v>
      </c>
      <c r="K290" s="2">
        <v>100</v>
      </c>
      <c r="L290" s="2"/>
      <c r="M290" s="2"/>
      <c r="N290" s="2"/>
      <c r="O290" s="2">
        <f t="shared" si="351"/>
        <v>5025.6000000000004</v>
      </c>
      <c r="P290" s="2">
        <f t="shared" si="352"/>
        <v>5025.6000000000004</v>
      </c>
      <c r="Q290" s="2">
        <f>(ROUND((ROUND(((ET290)*AV290*I290),2)*BB290),2)+ROUND((ROUND(((AE290-(EU290))*AV290*I290),2)*BS290),2))</f>
        <v>0</v>
      </c>
      <c r="R290" s="2">
        <f t="shared" si="353"/>
        <v>0</v>
      </c>
      <c r="S290" s="2">
        <f t="shared" si="354"/>
        <v>0</v>
      </c>
      <c r="T290" s="2">
        <f t="shared" si="355"/>
        <v>0</v>
      </c>
      <c r="U290" s="2">
        <f t="shared" si="356"/>
        <v>0</v>
      </c>
      <c r="V290" s="2">
        <f t="shared" si="357"/>
        <v>0</v>
      </c>
      <c r="W290" s="2">
        <f t="shared" si="358"/>
        <v>0</v>
      </c>
      <c r="X290" s="2">
        <f t="shared" si="359"/>
        <v>0</v>
      </c>
      <c r="Y290" s="2">
        <f t="shared" si="360"/>
        <v>0</v>
      </c>
      <c r="Z290" s="2"/>
      <c r="AA290" s="2">
        <v>59204062</v>
      </c>
      <c r="AB290" s="2">
        <f t="shared" si="361"/>
        <v>31.41</v>
      </c>
      <c r="AC290" s="2">
        <f t="shared" si="362"/>
        <v>31.41</v>
      </c>
      <c r="AD290" s="2">
        <f>ROUND((((ET290)-(EU290))+AE290),6)</f>
        <v>0</v>
      </c>
      <c r="AE290" s="2">
        <f t="shared" ref="AE290:AF293" si="387">ROUND((EU290),6)</f>
        <v>0</v>
      </c>
      <c r="AF290" s="2">
        <f t="shared" si="387"/>
        <v>0</v>
      </c>
      <c r="AG290" s="2">
        <f t="shared" si="363"/>
        <v>0</v>
      </c>
      <c r="AH290" s="2">
        <f t="shared" ref="AH290:AI293" si="388">(EW290)</f>
        <v>0</v>
      </c>
      <c r="AI290" s="2">
        <f t="shared" si="388"/>
        <v>0</v>
      </c>
      <c r="AJ290" s="2">
        <f t="shared" si="364"/>
        <v>0</v>
      </c>
      <c r="AK290" s="2">
        <v>31.41</v>
      </c>
      <c r="AL290" s="2">
        <v>31.41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109</v>
      </c>
      <c r="AU290" s="2">
        <v>61</v>
      </c>
      <c r="AV290" s="2">
        <v>1</v>
      </c>
      <c r="AW290" s="2">
        <v>1</v>
      </c>
      <c r="AX290" s="2"/>
      <c r="AY290" s="2"/>
      <c r="AZ290" s="2">
        <v>1</v>
      </c>
      <c r="BA290" s="2">
        <v>1</v>
      </c>
      <c r="BB290" s="2">
        <v>1</v>
      </c>
      <c r="BC290" s="2">
        <v>1</v>
      </c>
      <c r="BD290" s="2" t="s">
        <v>3</v>
      </c>
      <c r="BE290" s="2" t="s">
        <v>3</v>
      </c>
      <c r="BF290" s="2" t="s">
        <v>3</v>
      </c>
      <c r="BG290" s="2" t="s">
        <v>3</v>
      </c>
      <c r="BH290" s="2">
        <v>3</v>
      </c>
      <c r="BI290" s="2">
        <v>1</v>
      </c>
      <c r="BJ290" s="2" t="s">
        <v>58</v>
      </c>
      <c r="BK290" s="2"/>
      <c r="BL290" s="2"/>
      <c r="BM290" s="2">
        <v>21</v>
      </c>
      <c r="BN290" s="2">
        <v>0</v>
      </c>
      <c r="BO290" s="2" t="s">
        <v>3</v>
      </c>
      <c r="BP290" s="2">
        <v>0</v>
      </c>
      <c r="BQ290" s="2">
        <v>30</v>
      </c>
      <c r="BR290" s="2">
        <v>0</v>
      </c>
      <c r="BS290" s="2">
        <v>1</v>
      </c>
      <c r="BT290" s="2">
        <v>1</v>
      </c>
      <c r="BU290" s="2">
        <v>1</v>
      </c>
      <c r="BV290" s="2">
        <v>1</v>
      </c>
      <c r="BW290" s="2">
        <v>1</v>
      </c>
      <c r="BX290" s="2">
        <v>1</v>
      </c>
      <c r="BY290" s="2" t="s">
        <v>3</v>
      </c>
      <c r="BZ290" s="2">
        <v>109</v>
      </c>
      <c r="CA290" s="2">
        <v>61</v>
      </c>
      <c r="CB290" s="2" t="s">
        <v>3</v>
      </c>
      <c r="CC290" s="2"/>
      <c r="CD290" s="2"/>
      <c r="CE290" s="2">
        <v>30</v>
      </c>
      <c r="CF290" s="2">
        <v>0</v>
      </c>
      <c r="CG290" s="2">
        <v>0</v>
      </c>
      <c r="CH290" s="2"/>
      <c r="CI290" s="2"/>
      <c r="CJ290" s="2"/>
      <c r="CK290" s="2"/>
      <c r="CL290" s="2"/>
      <c r="CM290" s="2">
        <v>0</v>
      </c>
      <c r="CN290" s="2" t="s">
        <v>1057</v>
      </c>
      <c r="CO290" s="2">
        <v>0</v>
      </c>
      <c r="CP290" s="2">
        <f t="shared" si="365"/>
        <v>5025.6000000000004</v>
      </c>
      <c r="CQ290" s="2">
        <f t="shared" si="366"/>
        <v>31.41</v>
      </c>
      <c r="CR290" s="2">
        <f>(ROUND((ROUND(((ET290)*AV290*1),2)*BB290),2)+ROUND((ROUND(((AE290-(EU290))*AV290*1),2)*BS290),2))</f>
        <v>0</v>
      </c>
      <c r="CS290" s="2">
        <f t="shared" si="367"/>
        <v>0</v>
      </c>
      <c r="CT290" s="2">
        <f t="shared" si="368"/>
        <v>0</v>
      </c>
      <c r="CU290" s="2">
        <f t="shared" si="369"/>
        <v>0</v>
      </c>
      <c r="CV290" s="2">
        <f t="shared" si="370"/>
        <v>0</v>
      </c>
      <c r="CW290" s="2">
        <f t="shared" si="371"/>
        <v>0</v>
      </c>
      <c r="CX290" s="2">
        <f t="shared" si="372"/>
        <v>0</v>
      </c>
      <c r="CY290" s="2">
        <f t="shared" si="373"/>
        <v>0</v>
      </c>
      <c r="CZ290" s="2">
        <f t="shared" si="374"/>
        <v>0</v>
      </c>
      <c r="DA290" s="2"/>
      <c r="DB290" s="2"/>
      <c r="DC290" s="2" t="s">
        <v>3</v>
      </c>
      <c r="DD290" s="2" t="s">
        <v>3</v>
      </c>
      <c r="DE290" s="2" t="s">
        <v>3</v>
      </c>
      <c r="DF290" s="2" t="s">
        <v>3</v>
      </c>
      <c r="DG290" s="2" t="s">
        <v>3</v>
      </c>
      <c r="DH290" s="2" t="s">
        <v>3</v>
      </c>
      <c r="DI290" s="2" t="s">
        <v>3</v>
      </c>
      <c r="DJ290" s="2" t="s">
        <v>3</v>
      </c>
      <c r="DK290" s="2" t="s">
        <v>3</v>
      </c>
      <c r="DL290" s="2" t="s">
        <v>3</v>
      </c>
      <c r="DM290" s="2" t="s">
        <v>3</v>
      </c>
      <c r="DN290" s="2">
        <v>0</v>
      </c>
      <c r="DO290" s="2">
        <v>0</v>
      </c>
      <c r="DP290" s="2">
        <v>1</v>
      </c>
      <c r="DQ290" s="2">
        <v>1</v>
      </c>
      <c r="DR290" s="2"/>
      <c r="DS290" s="2"/>
      <c r="DT290" s="2"/>
      <c r="DU290" s="2">
        <v>1003</v>
      </c>
      <c r="DV290" s="2" t="s">
        <v>34</v>
      </c>
      <c r="DW290" s="2" t="s">
        <v>34</v>
      </c>
      <c r="DX290" s="2">
        <v>1</v>
      </c>
      <c r="DY290" s="2"/>
      <c r="DZ290" s="2" t="s">
        <v>3</v>
      </c>
      <c r="EA290" s="2" t="s">
        <v>3</v>
      </c>
      <c r="EB290" s="2" t="s">
        <v>3</v>
      </c>
      <c r="EC290" s="2" t="s">
        <v>3</v>
      </c>
      <c r="ED290" s="2"/>
      <c r="EE290" s="2">
        <v>58807897</v>
      </c>
      <c r="EF290" s="2">
        <v>30</v>
      </c>
      <c r="EG290" s="2" t="s">
        <v>27</v>
      </c>
      <c r="EH290" s="2">
        <v>0</v>
      </c>
      <c r="EI290" s="2" t="s">
        <v>3</v>
      </c>
      <c r="EJ290" s="2">
        <v>1</v>
      </c>
      <c r="EK290" s="2">
        <v>21</v>
      </c>
      <c r="EL290" s="2" t="s">
        <v>28</v>
      </c>
      <c r="EM290" s="2" t="s">
        <v>29</v>
      </c>
      <c r="EN290" s="2"/>
      <c r="EO290" s="2" t="s">
        <v>387</v>
      </c>
      <c r="EP290" s="2"/>
      <c r="EQ290" s="2">
        <v>0</v>
      </c>
      <c r="ER290" s="2">
        <v>31.41</v>
      </c>
      <c r="ES290" s="2">
        <v>31.41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>
        <v>0</v>
      </c>
      <c r="FR290" s="2">
        <v>0</v>
      </c>
      <c r="FS290" s="2">
        <v>0</v>
      </c>
      <c r="FT290" s="2"/>
      <c r="FU290" s="2"/>
      <c r="FV290" s="2"/>
      <c r="FW290" s="2"/>
      <c r="FX290" s="2">
        <v>109</v>
      </c>
      <c r="FY290" s="2">
        <v>61</v>
      </c>
      <c r="FZ290" s="2"/>
      <c r="GA290" s="2" t="s">
        <v>3</v>
      </c>
      <c r="GB290" s="2"/>
      <c r="GC290" s="2"/>
      <c r="GD290" s="2">
        <v>1</v>
      </c>
      <c r="GE290" s="2"/>
      <c r="GF290" s="2">
        <v>-1171880344</v>
      </c>
      <c r="GG290" s="2">
        <v>2</v>
      </c>
      <c r="GH290" s="2">
        <v>1</v>
      </c>
      <c r="GI290" s="2">
        <v>-2</v>
      </c>
      <c r="GJ290" s="2">
        <v>0</v>
      </c>
      <c r="GK290" s="2">
        <v>0</v>
      </c>
      <c r="GL290" s="2">
        <f t="shared" si="375"/>
        <v>0</v>
      </c>
      <c r="GM290" s="2">
        <f t="shared" si="376"/>
        <v>5025.6000000000004</v>
      </c>
      <c r="GN290" s="2">
        <f t="shared" si="377"/>
        <v>5025.6000000000004</v>
      </c>
      <c r="GO290" s="2">
        <f t="shared" si="378"/>
        <v>0</v>
      </c>
      <c r="GP290" s="2">
        <f t="shared" si="379"/>
        <v>0</v>
      </c>
      <c r="GQ290" s="2"/>
      <c r="GR290" s="2">
        <v>0</v>
      </c>
      <c r="GS290" s="2">
        <v>3</v>
      </c>
      <c r="GT290" s="2">
        <v>0</v>
      </c>
      <c r="GU290" s="2" t="s">
        <v>3</v>
      </c>
      <c r="GV290" s="2">
        <f t="shared" si="380"/>
        <v>0</v>
      </c>
      <c r="GW290" s="2">
        <v>1</v>
      </c>
      <c r="GX290" s="2">
        <f t="shared" si="381"/>
        <v>0</v>
      </c>
      <c r="GY290" s="2"/>
      <c r="GZ290" s="2"/>
      <c r="HA290" s="2">
        <v>0</v>
      </c>
      <c r="HB290" s="2">
        <v>0</v>
      </c>
      <c r="HC290" s="2">
        <f t="shared" si="382"/>
        <v>0</v>
      </c>
      <c r="HD290" s="2"/>
      <c r="HE290" s="2" t="s">
        <v>3</v>
      </c>
      <c r="HF290" s="2" t="s">
        <v>3</v>
      </c>
      <c r="HG290" s="2"/>
      <c r="HH290" s="2"/>
      <c r="HI290" s="2"/>
      <c r="HJ290" s="2"/>
      <c r="HK290" s="2"/>
      <c r="HL290" s="2"/>
      <c r="HM290" s="2" t="s">
        <v>3</v>
      </c>
      <c r="HN290" s="2" t="s">
        <v>3</v>
      </c>
      <c r="HO290" s="2" t="s">
        <v>3</v>
      </c>
      <c r="HP290" s="2" t="s">
        <v>3</v>
      </c>
      <c r="HQ290" s="2" t="s">
        <v>3</v>
      </c>
      <c r="HR290" s="2"/>
      <c r="HS290" s="2">
        <v>0</v>
      </c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>
        <v>0</v>
      </c>
      <c r="IL290" s="2"/>
      <c r="IM290" s="2"/>
      <c r="IN290" s="2"/>
      <c r="IO290" s="2"/>
      <c r="IP290" s="2"/>
      <c r="IQ290" s="2"/>
      <c r="IR290" s="2"/>
      <c r="IS290" s="2"/>
      <c r="IT290" s="2"/>
      <c r="IU290" s="2"/>
    </row>
    <row r="291" spans="1:255" x14ac:dyDescent="0.2">
      <c r="A291">
        <v>18</v>
      </c>
      <c r="B291">
        <v>1</v>
      </c>
      <c r="C291">
        <v>698</v>
      </c>
      <c r="E291" t="s">
        <v>391</v>
      </c>
      <c r="F291" t="s">
        <v>56</v>
      </c>
      <c r="G291" t="s">
        <v>57</v>
      </c>
      <c r="H291" t="s">
        <v>34</v>
      </c>
      <c r="I291">
        <f>I289*J291</f>
        <v>160</v>
      </c>
      <c r="J291">
        <v>100</v>
      </c>
      <c r="K291">
        <v>100</v>
      </c>
      <c r="O291">
        <f t="shared" si="351"/>
        <v>93023.86</v>
      </c>
      <c r="P291">
        <f t="shared" si="352"/>
        <v>93023.86</v>
      </c>
      <c r="Q291">
        <f>(ROUND((ROUND(((ET291)*AV291*I291),2)*BB291),2)+ROUND((ROUND(((AE291-(EU291))*AV291*I291),2)*BS291),2))</f>
        <v>0</v>
      </c>
      <c r="R291">
        <f t="shared" si="353"/>
        <v>0</v>
      </c>
      <c r="S291">
        <f t="shared" si="354"/>
        <v>0</v>
      </c>
      <c r="T291">
        <f t="shared" si="355"/>
        <v>0</v>
      </c>
      <c r="U291">
        <f t="shared" si="356"/>
        <v>0</v>
      </c>
      <c r="V291">
        <f t="shared" si="357"/>
        <v>0</v>
      </c>
      <c r="W291">
        <f t="shared" si="358"/>
        <v>0</v>
      </c>
      <c r="X291">
        <f t="shared" si="359"/>
        <v>0</v>
      </c>
      <c r="Y291">
        <f t="shared" si="360"/>
        <v>0</v>
      </c>
      <c r="AA291">
        <v>59204059</v>
      </c>
      <c r="AB291">
        <f t="shared" si="361"/>
        <v>31.41</v>
      </c>
      <c r="AC291">
        <f t="shared" si="362"/>
        <v>31.41</v>
      </c>
      <c r="AD291">
        <f>ROUND((((ET291)-(EU291))+AE291),6)</f>
        <v>0</v>
      </c>
      <c r="AE291">
        <f t="shared" si="387"/>
        <v>0</v>
      </c>
      <c r="AF291">
        <f t="shared" si="387"/>
        <v>0</v>
      </c>
      <c r="AG291">
        <f t="shared" si="363"/>
        <v>0</v>
      </c>
      <c r="AH291">
        <f t="shared" si="388"/>
        <v>0</v>
      </c>
      <c r="AI291">
        <f t="shared" si="388"/>
        <v>0</v>
      </c>
      <c r="AJ291">
        <f t="shared" si="364"/>
        <v>0</v>
      </c>
      <c r="AK291">
        <v>31.41</v>
      </c>
      <c r="AL291">
        <v>31.41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109</v>
      </c>
      <c r="AU291">
        <v>61</v>
      </c>
      <c r="AV291">
        <v>1</v>
      </c>
      <c r="AW291">
        <v>1</v>
      </c>
      <c r="AZ291">
        <v>1</v>
      </c>
      <c r="BA291">
        <v>1</v>
      </c>
      <c r="BB291">
        <v>1</v>
      </c>
      <c r="BC291">
        <v>18.510000000000002</v>
      </c>
      <c r="BD291" t="s">
        <v>3</v>
      </c>
      <c r="BE291" t="s">
        <v>3</v>
      </c>
      <c r="BF291" t="s">
        <v>3</v>
      </c>
      <c r="BG291" t="s">
        <v>3</v>
      </c>
      <c r="BH291">
        <v>3</v>
      </c>
      <c r="BI291">
        <v>1</v>
      </c>
      <c r="BJ291" t="s">
        <v>58</v>
      </c>
      <c r="BM291">
        <v>21</v>
      </c>
      <c r="BN291">
        <v>0</v>
      </c>
      <c r="BO291" t="s">
        <v>56</v>
      </c>
      <c r="BP291">
        <v>1</v>
      </c>
      <c r="BQ291">
        <v>30</v>
      </c>
      <c r="BR291">
        <v>0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 t="s">
        <v>3</v>
      </c>
      <c r="BZ291">
        <v>109</v>
      </c>
      <c r="CA291">
        <v>61</v>
      </c>
      <c r="CB291" t="s">
        <v>3</v>
      </c>
      <c r="CE291">
        <v>30</v>
      </c>
      <c r="CF291">
        <v>0</v>
      </c>
      <c r="CG291">
        <v>0</v>
      </c>
      <c r="CM291">
        <v>0</v>
      </c>
      <c r="CN291" t="s">
        <v>1057</v>
      </c>
      <c r="CO291">
        <v>0</v>
      </c>
      <c r="CP291">
        <f t="shared" si="365"/>
        <v>93023.86</v>
      </c>
      <c r="CQ291">
        <f t="shared" si="366"/>
        <v>581.4</v>
      </c>
      <c r="CR291">
        <f>(ROUND((ROUND(((ET291)*AV291*1),2)*BB291),2)+ROUND((ROUND(((AE291-(EU291))*AV291*1),2)*BS291),2))</f>
        <v>0</v>
      </c>
      <c r="CS291">
        <f t="shared" si="367"/>
        <v>0</v>
      </c>
      <c r="CT291">
        <f t="shared" si="368"/>
        <v>0</v>
      </c>
      <c r="CU291">
        <f t="shared" si="369"/>
        <v>0</v>
      </c>
      <c r="CV291">
        <f t="shared" si="370"/>
        <v>0</v>
      </c>
      <c r="CW291">
        <f t="shared" si="371"/>
        <v>0</v>
      </c>
      <c r="CX291">
        <f t="shared" si="372"/>
        <v>0</v>
      </c>
      <c r="CY291">
        <f t="shared" si="373"/>
        <v>0</v>
      </c>
      <c r="CZ291">
        <f t="shared" si="374"/>
        <v>0</v>
      </c>
      <c r="DC291" t="s">
        <v>3</v>
      </c>
      <c r="DD291" t="s">
        <v>3</v>
      </c>
      <c r="DE291" t="s">
        <v>3</v>
      </c>
      <c r="DF291" t="s">
        <v>3</v>
      </c>
      <c r="DG291" t="s">
        <v>3</v>
      </c>
      <c r="DH291" t="s">
        <v>3</v>
      </c>
      <c r="DI291" t="s">
        <v>3</v>
      </c>
      <c r="DJ291" t="s">
        <v>3</v>
      </c>
      <c r="DK291" t="s">
        <v>3</v>
      </c>
      <c r="DL291" t="s">
        <v>3</v>
      </c>
      <c r="DM291" t="s">
        <v>3</v>
      </c>
      <c r="DN291">
        <v>0</v>
      </c>
      <c r="DO291">
        <v>0</v>
      </c>
      <c r="DP291">
        <v>1</v>
      </c>
      <c r="DQ291">
        <v>1</v>
      </c>
      <c r="DU291">
        <v>1003</v>
      </c>
      <c r="DV291" t="s">
        <v>34</v>
      </c>
      <c r="DW291" t="s">
        <v>34</v>
      </c>
      <c r="DX291">
        <v>1</v>
      </c>
      <c r="DZ291" t="s">
        <v>3</v>
      </c>
      <c r="EA291" t="s">
        <v>3</v>
      </c>
      <c r="EB291" t="s">
        <v>3</v>
      </c>
      <c r="EC291" t="s">
        <v>3</v>
      </c>
      <c r="EE291">
        <v>58807897</v>
      </c>
      <c r="EF291">
        <v>30</v>
      </c>
      <c r="EG291" t="s">
        <v>27</v>
      </c>
      <c r="EH291">
        <v>0</v>
      </c>
      <c r="EI291" t="s">
        <v>3</v>
      </c>
      <c r="EJ291">
        <v>1</v>
      </c>
      <c r="EK291">
        <v>21</v>
      </c>
      <c r="EL291" t="s">
        <v>28</v>
      </c>
      <c r="EM291" t="s">
        <v>29</v>
      </c>
      <c r="EO291" t="s">
        <v>387</v>
      </c>
      <c r="EQ291">
        <v>0</v>
      </c>
      <c r="ER291">
        <v>31.41</v>
      </c>
      <c r="ES291">
        <v>31.41</v>
      </c>
      <c r="ET291">
        <v>0</v>
      </c>
      <c r="EU291">
        <v>0</v>
      </c>
      <c r="EV291">
        <v>0</v>
      </c>
      <c r="EW291">
        <v>0</v>
      </c>
      <c r="EX291">
        <v>0</v>
      </c>
      <c r="FQ291">
        <v>0</v>
      </c>
      <c r="FR291">
        <v>0</v>
      </c>
      <c r="FS291">
        <v>0</v>
      </c>
      <c r="FX291">
        <v>109</v>
      </c>
      <c r="FY291">
        <v>61</v>
      </c>
      <c r="GA291" t="s">
        <v>3</v>
      </c>
      <c r="GD291">
        <v>1</v>
      </c>
      <c r="GF291">
        <v>-1171880344</v>
      </c>
      <c r="GG291">
        <v>2</v>
      </c>
      <c r="GH291">
        <v>1</v>
      </c>
      <c r="GI291">
        <v>2</v>
      </c>
      <c r="GJ291">
        <v>0</v>
      </c>
      <c r="GK291">
        <v>0</v>
      </c>
      <c r="GL291">
        <f t="shared" si="375"/>
        <v>0</v>
      </c>
      <c r="GM291">
        <f t="shared" si="376"/>
        <v>93023.86</v>
      </c>
      <c r="GN291">
        <f t="shared" si="377"/>
        <v>93023.86</v>
      </c>
      <c r="GO291">
        <f t="shared" si="378"/>
        <v>0</v>
      </c>
      <c r="GP291">
        <f t="shared" si="379"/>
        <v>0</v>
      </c>
      <c r="GR291">
        <v>0</v>
      </c>
      <c r="GS291">
        <v>3</v>
      </c>
      <c r="GT291">
        <v>0</v>
      </c>
      <c r="GU291" t="s">
        <v>3</v>
      </c>
      <c r="GV291">
        <f t="shared" si="380"/>
        <v>0</v>
      </c>
      <c r="GW291">
        <v>1</v>
      </c>
      <c r="GX291">
        <f t="shared" si="381"/>
        <v>0</v>
      </c>
      <c r="HA291">
        <v>0</v>
      </c>
      <c r="HB291">
        <v>0</v>
      </c>
      <c r="HC291">
        <f t="shared" si="382"/>
        <v>0</v>
      </c>
      <c r="HE291" t="s">
        <v>3</v>
      </c>
      <c r="HF291" t="s">
        <v>3</v>
      </c>
      <c r="HM291" t="s">
        <v>3</v>
      </c>
      <c r="HN291" t="s">
        <v>3</v>
      </c>
      <c r="HO291" t="s">
        <v>3</v>
      </c>
      <c r="HP291" t="s">
        <v>3</v>
      </c>
      <c r="HQ291" t="s">
        <v>3</v>
      </c>
      <c r="HS291">
        <v>0</v>
      </c>
      <c r="IK291">
        <v>0</v>
      </c>
    </row>
    <row r="292" spans="1:255" x14ac:dyDescent="0.2">
      <c r="A292" s="2">
        <v>18</v>
      </c>
      <c r="B292" s="2">
        <v>1</v>
      </c>
      <c r="C292" s="2">
        <v>687</v>
      </c>
      <c r="D292" s="2"/>
      <c r="E292" s="2" t="s">
        <v>392</v>
      </c>
      <c r="F292" s="2" t="s">
        <v>46</v>
      </c>
      <c r="G292" s="2" t="s">
        <v>47</v>
      </c>
      <c r="H292" s="2" t="s">
        <v>48</v>
      </c>
      <c r="I292" s="2">
        <f>I288*J292</f>
        <v>0.54</v>
      </c>
      <c r="J292" s="2">
        <v>0.33750000000000002</v>
      </c>
      <c r="K292" s="2">
        <v>0.33750000000000002</v>
      </c>
      <c r="L292" s="2"/>
      <c r="M292" s="2"/>
      <c r="N292" s="2"/>
      <c r="O292" s="2">
        <f t="shared" si="351"/>
        <v>284.16000000000003</v>
      </c>
      <c r="P292" s="2">
        <f t="shared" si="352"/>
        <v>284.16000000000003</v>
      </c>
      <c r="Q292" s="2">
        <f>(ROUND((ROUND(((ET292)*AV292*I292),2)*BB292),2)+ROUND((ROUND(((AE292-(EU292))*AV292*I292),2)*BS292),2))</f>
        <v>0</v>
      </c>
      <c r="R292" s="2">
        <f t="shared" si="353"/>
        <v>0</v>
      </c>
      <c r="S292" s="2">
        <f t="shared" si="354"/>
        <v>0</v>
      </c>
      <c r="T292" s="2">
        <f t="shared" si="355"/>
        <v>0</v>
      </c>
      <c r="U292" s="2">
        <f t="shared" si="356"/>
        <v>0</v>
      </c>
      <c r="V292" s="2">
        <f t="shared" si="357"/>
        <v>0</v>
      </c>
      <c r="W292" s="2">
        <f t="shared" si="358"/>
        <v>0</v>
      </c>
      <c r="X292" s="2">
        <f t="shared" si="359"/>
        <v>0</v>
      </c>
      <c r="Y292" s="2">
        <f t="shared" si="360"/>
        <v>0</v>
      </c>
      <c r="Z292" s="2"/>
      <c r="AA292" s="2">
        <v>59204062</v>
      </c>
      <c r="AB292" s="2">
        <f t="shared" si="361"/>
        <v>526.22</v>
      </c>
      <c r="AC292" s="2">
        <f t="shared" si="362"/>
        <v>526.22</v>
      </c>
      <c r="AD292" s="2">
        <f>ROUND((((ET292)-(EU292))+AE292),6)</f>
        <v>0</v>
      </c>
      <c r="AE292" s="2">
        <f t="shared" si="387"/>
        <v>0</v>
      </c>
      <c r="AF292" s="2">
        <f t="shared" si="387"/>
        <v>0</v>
      </c>
      <c r="AG292" s="2">
        <f t="shared" si="363"/>
        <v>0</v>
      </c>
      <c r="AH292" s="2">
        <f t="shared" si="388"/>
        <v>0</v>
      </c>
      <c r="AI292" s="2">
        <f t="shared" si="388"/>
        <v>0</v>
      </c>
      <c r="AJ292" s="2">
        <f t="shared" si="364"/>
        <v>0</v>
      </c>
      <c r="AK292" s="2">
        <v>526.22</v>
      </c>
      <c r="AL292" s="2">
        <v>526.22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109</v>
      </c>
      <c r="AU292" s="2">
        <v>61</v>
      </c>
      <c r="AV292" s="2">
        <v>1</v>
      </c>
      <c r="AW292" s="2">
        <v>1</v>
      </c>
      <c r="AX292" s="2"/>
      <c r="AY292" s="2"/>
      <c r="AZ292" s="2">
        <v>1</v>
      </c>
      <c r="BA292" s="2">
        <v>1</v>
      </c>
      <c r="BB292" s="2">
        <v>1</v>
      </c>
      <c r="BC292" s="2">
        <v>1</v>
      </c>
      <c r="BD292" s="2" t="s">
        <v>3</v>
      </c>
      <c r="BE292" s="2" t="s">
        <v>3</v>
      </c>
      <c r="BF292" s="2" t="s">
        <v>3</v>
      </c>
      <c r="BG292" s="2" t="s">
        <v>3</v>
      </c>
      <c r="BH292" s="2">
        <v>3</v>
      </c>
      <c r="BI292" s="2">
        <v>1</v>
      </c>
      <c r="BJ292" s="2" t="s">
        <v>49</v>
      </c>
      <c r="BK292" s="2"/>
      <c r="BL292" s="2"/>
      <c r="BM292" s="2">
        <v>21</v>
      </c>
      <c r="BN292" s="2">
        <v>0</v>
      </c>
      <c r="BO292" s="2" t="s">
        <v>3</v>
      </c>
      <c r="BP292" s="2">
        <v>0</v>
      </c>
      <c r="BQ292" s="2">
        <v>30</v>
      </c>
      <c r="BR292" s="2">
        <v>0</v>
      </c>
      <c r="BS292" s="2">
        <v>1</v>
      </c>
      <c r="BT292" s="2">
        <v>1</v>
      </c>
      <c r="BU292" s="2">
        <v>1</v>
      </c>
      <c r="BV292" s="2">
        <v>1</v>
      </c>
      <c r="BW292" s="2">
        <v>1</v>
      </c>
      <c r="BX292" s="2">
        <v>1</v>
      </c>
      <c r="BY292" s="2" t="s">
        <v>3</v>
      </c>
      <c r="BZ292" s="2">
        <v>109</v>
      </c>
      <c r="CA292" s="2">
        <v>61</v>
      </c>
      <c r="CB292" s="2" t="s">
        <v>3</v>
      </c>
      <c r="CC292" s="2"/>
      <c r="CD292" s="2"/>
      <c r="CE292" s="2">
        <v>30</v>
      </c>
      <c r="CF292" s="2">
        <v>0</v>
      </c>
      <c r="CG292" s="2">
        <v>0</v>
      </c>
      <c r="CH292" s="2"/>
      <c r="CI292" s="2"/>
      <c r="CJ292" s="2"/>
      <c r="CK292" s="2"/>
      <c r="CL292" s="2"/>
      <c r="CM292" s="2">
        <v>0</v>
      </c>
      <c r="CN292" s="2" t="s">
        <v>1057</v>
      </c>
      <c r="CO292" s="2">
        <v>0</v>
      </c>
      <c r="CP292" s="2">
        <f t="shared" si="365"/>
        <v>284.16000000000003</v>
      </c>
      <c r="CQ292" s="2">
        <f t="shared" si="366"/>
        <v>526.22</v>
      </c>
      <c r="CR292" s="2">
        <f>(ROUND((ROUND(((ET292)*AV292*1),2)*BB292),2)+ROUND((ROUND(((AE292-(EU292))*AV292*1),2)*BS292),2))</f>
        <v>0</v>
      </c>
      <c r="CS292" s="2">
        <f t="shared" si="367"/>
        <v>0</v>
      </c>
      <c r="CT292" s="2">
        <f t="shared" si="368"/>
        <v>0</v>
      </c>
      <c r="CU292" s="2">
        <f t="shared" si="369"/>
        <v>0</v>
      </c>
      <c r="CV292" s="2">
        <f t="shared" si="370"/>
        <v>0</v>
      </c>
      <c r="CW292" s="2">
        <f t="shared" si="371"/>
        <v>0</v>
      </c>
      <c r="CX292" s="2">
        <f t="shared" si="372"/>
        <v>0</v>
      </c>
      <c r="CY292" s="2">
        <f t="shared" si="373"/>
        <v>0</v>
      </c>
      <c r="CZ292" s="2">
        <f t="shared" si="374"/>
        <v>0</v>
      </c>
      <c r="DA292" s="2"/>
      <c r="DB292" s="2"/>
      <c r="DC292" s="2" t="s">
        <v>3</v>
      </c>
      <c r="DD292" s="2" t="s">
        <v>3</v>
      </c>
      <c r="DE292" s="2" t="s">
        <v>3</v>
      </c>
      <c r="DF292" s="2" t="s">
        <v>3</v>
      </c>
      <c r="DG292" s="2" t="s">
        <v>3</v>
      </c>
      <c r="DH292" s="2" t="s">
        <v>3</v>
      </c>
      <c r="DI292" s="2" t="s">
        <v>3</v>
      </c>
      <c r="DJ292" s="2" t="s">
        <v>3</v>
      </c>
      <c r="DK292" s="2" t="s">
        <v>3</v>
      </c>
      <c r="DL292" s="2" t="s">
        <v>3</v>
      </c>
      <c r="DM292" s="2" t="s">
        <v>3</v>
      </c>
      <c r="DN292" s="2">
        <v>0</v>
      </c>
      <c r="DO292" s="2">
        <v>0</v>
      </c>
      <c r="DP292" s="2">
        <v>1</v>
      </c>
      <c r="DQ292" s="2">
        <v>1</v>
      </c>
      <c r="DR292" s="2"/>
      <c r="DS292" s="2"/>
      <c r="DT292" s="2"/>
      <c r="DU292" s="2">
        <v>1010</v>
      </c>
      <c r="DV292" s="2" t="s">
        <v>48</v>
      </c>
      <c r="DW292" s="2" t="s">
        <v>48</v>
      </c>
      <c r="DX292" s="2">
        <v>100</v>
      </c>
      <c r="DY292" s="2"/>
      <c r="DZ292" s="2" t="s">
        <v>3</v>
      </c>
      <c r="EA292" s="2" t="s">
        <v>3</v>
      </c>
      <c r="EB292" s="2" t="s">
        <v>3</v>
      </c>
      <c r="EC292" s="2" t="s">
        <v>3</v>
      </c>
      <c r="ED292" s="2"/>
      <c r="EE292" s="2">
        <v>58807897</v>
      </c>
      <c r="EF292" s="2">
        <v>30</v>
      </c>
      <c r="EG292" s="2" t="s">
        <v>27</v>
      </c>
      <c r="EH292" s="2">
        <v>0</v>
      </c>
      <c r="EI292" s="2" t="s">
        <v>3</v>
      </c>
      <c r="EJ292" s="2">
        <v>1</v>
      </c>
      <c r="EK292" s="2">
        <v>21</v>
      </c>
      <c r="EL292" s="2" t="s">
        <v>28</v>
      </c>
      <c r="EM292" s="2" t="s">
        <v>29</v>
      </c>
      <c r="EN292" s="2"/>
      <c r="EO292" s="2" t="s">
        <v>387</v>
      </c>
      <c r="EP292" s="2"/>
      <c r="EQ292" s="2">
        <v>0</v>
      </c>
      <c r="ER292" s="2">
        <v>526.22</v>
      </c>
      <c r="ES292" s="2">
        <v>526.22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>
        <v>0</v>
      </c>
      <c r="FR292" s="2">
        <v>0</v>
      </c>
      <c r="FS292" s="2">
        <v>0</v>
      </c>
      <c r="FT292" s="2"/>
      <c r="FU292" s="2"/>
      <c r="FV292" s="2"/>
      <c r="FW292" s="2"/>
      <c r="FX292" s="2">
        <v>109</v>
      </c>
      <c r="FY292" s="2">
        <v>61</v>
      </c>
      <c r="FZ292" s="2"/>
      <c r="GA292" s="2" t="s">
        <v>3</v>
      </c>
      <c r="GB292" s="2"/>
      <c r="GC292" s="2"/>
      <c r="GD292" s="2">
        <v>1</v>
      </c>
      <c r="GE292" s="2"/>
      <c r="GF292" s="2">
        <v>1873919888</v>
      </c>
      <c r="GG292" s="2">
        <v>2</v>
      </c>
      <c r="GH292" s="2">
        <v>1</v>
      </c>
      <c r="GI292" s="2">
        <v>-2</v>
      </c>
      <c r="GJ292" s="2">
        <v>0</v>
      </c>
      <c r="GK292" s="2">
        <v>0</v>
      </c>
      <c r="GL292" s="2">
        <f t="shared" si="375"/>
        <v>0</v>
      </c>
      <c r="GM292" s="2">
        <f t="shared" si="376"/>
        <v>284.16000000000003</v>
      </c>
      <c r="GN292" s="2">
        <f t="shared" si="377"/>
        <v>284.16000000000003</v>
      </c>
      <c r="GO292" s="2">
        <f t="shared" si="378"/>
        <v>0</v>
      </c>
      <c r="GP292" s="2">
        <f t="shared" si="379"/>
        <v>0</v>
      </c>
      <c r="GQ292" s="2"/>
      <c r="GR292" s="2">
        <v>0</v>
      </c>
      <c r="GS292" s="2">
        <v>3</v>
      </c>
      <c r="GT292" s="2">
        <v>0</v>
      </c>
      <c r="GU292" s="2" t="s">
        <v>3</v>
      </c>
      <c r="GV292" s="2">
        <f t="shared" si="380"/>
        <v>0</v>
      </c>
      <c r="GW292" s="2">
        <v>1</v>
      </c>
      <c r="GX292" s="2">
        <f t="shared" si="381"/>
        <v>0</v>
      </c>
      <c r="GY292" s="2"/>
      <c r="GZ292" s="2"/>
      <c r="HA292" s="2">
        <v>0</v>
      </c>
      <c r="HB292" s="2">
        <v>0</v>
      </c>
      <c r="HC292" s="2">
        <f t="shared" si="382"/>
        <v>0</v>
      </c>
      <c r="HD292" s="2"/>
      <c r="HE292" s="2" t="s">
        <v>3</v>
      </c>
      <c r="HF292" s="2" t="s">
        <v>3</v>
      </c>
      <c r="HG292" s="2"/>
      <c r="HH292" s="2"/>
      <c r="HI292" s="2"/>
      <c r="HJ292" s="2"/>
      <c r="HK292" s="2"/>
      <c r="HL292" s="2"/>
      <c r="HM292" s="2" t="s">
        <v>3</v>
      </c>
      <c r="HN292" s="2" t="s">
        <v>3</v>
      </c>
      <c r="HO292" s="2" t="s">
        <v>3</v>
      </c>
      <c r="HP292" s="2" t="s">
        <v>3</v>
      </c>
      <c r="HQ292" s="2" t="s">
        <v>3</v>
      </c>
      <c r="HR292" s="2"/>
      <c r="HS292" s="2">
        <v>0</v>
      </c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>
        <v>0</v>
      </c>
      <c r="IL292" s="2"/>
      <c r="IM292" s="2"/>
      <c r="IN292" s="2"/>
      <c r="IO292" s="2"/>
      <c r="IP292" s="2"/>
      <c r="IQ292" s="2"/>
      <c r="IR292" s="2"/>
      <c r="IS292" s="2"/>
      <c r="IT292" s="2"/>
      <c r="IU292" s="2"/>
    </row>
    <row r="293" spans="1:255" x14ac:dyDescent="0.2">
      <c r="A293">
        <v>18</v>
      </c>
      <c r="B293">
        <v>1</v>
      </c>
      <c r="C293">
        <v>697</v>
      </c>
      <c r="E293" t="s">
        <v>392</v>
      </c>
      <c r="F293" t="s">
        <v>46</v>
      </c>
      <c r="G293" t="s">
        <v>47</v>
      </c>
      <c r="H293" t="s">
        <v>48</v>
      </c>
      <c r="I293">
        <f>I289*J293</f>
        <v>0.54</v>
      </c>
      <c r="J293">
        <v>0.33750000000000002</v>
      </c>
      <c r="K293">
        <v>0.33750000000000002</v>
      </c>
      <c r="O293">
        <f t="shared" si="351"/>
        <v>792.81</v>
      </c>
      <c r="P293">
        <f t="shared" si="352"/>
        <v>792.81</v>
      </c>
      <c r="Q293">
        <f>(ROUND((ROUND(((ET293)*AV293*I293),2)*BB293),2)+ROUND((ROUND(((AE293-(EU293))*AV293*I293),2)*BS293),2))</f>
        <v>0</v>
      </c>
      <c r="R293">
        <f t="shared" si="353"/>
        <v>0</v>
      </c>
      <c r="S293">
        <f t="shared" si="354"/>
        <v>0</v>
      </c>
      <c r="T293">
        <f t="shared" si="355"/>
        <v>0</v>
      </c>
      <c r="U293">
        <f t="shared" si="356"/>
        <v>0</v>
      </c>
      <c r="V293">
        <f t="shared" si="357"/>
        <v>0</v>
      </c>
      <c r="W293">
        <f t="shared" si="358"/>
        <v>0</v>
      </c>
      <c r="X293">
        <f t="shared" si="359"/>
        <v>0</v>
      </c>
      <c r="Y293">
        <f t="shared" si="360"/>
        <v>0</v>
      </c>
      <c r="AA293">
        <v>59204059</v>
      </c>
      <c r="AB293">
        <f t="shared" si="361"/>
        <v>526.22</v>
      </c>
      <c r="AC293">
        <f t="shared" si="362"/>
        <v>526.22</v>
      </c>
      <c r="AD293">
        <f>ROUND((((ET293)-(EU293))+AE293),6)</f>
        <v>0</v>
      </c>
      <c r="AE293">
        <f t="shared" si="387"/>
        <v>0</v>
      </c>
      <c r="AF293">
        <f t="shared" si="387"/>
        <v>0</v>
      </c>
      <c r="AG293">
        <f t="shared" si="363"/>
        <v>0</v>
      </c>
      <c r="AH293">
        <f t="shared" si="388"/>
        <v>0</v>
      </c>
      <c r="AI293">
        <f t="shared" si="388"/>
        <v>0</v>
      </c>
      <c r="AJ293">
        <f t="shared" si="364"/>
        <v>0</v>
      </c>
      <c r="AK293">
        <v>526.22</v>
      </c>
      <c r="AL293">
        <v>526.22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109</v>
      </c>
      <c r="AU293">
        <v>61</v>
      </c>
      <c r="AV293">
        <v>1</v>
      </c>
      <c r="AW293">
        <v>1</v>
      </c>
      <c r="AZ293">
        <v>1</v>
      </c>
      <c r="BA293">
        <v>1</v>
      </c>
      <c r="BB293">
        <v>1</v>
      </c>
      <c r="BC293">
        <v>2.79</v>
      </c>
      <c r="BD293" t="s">
        <v>3</v>
      </c>
      <c r="BE293" t="s">
        <v>3</v>
      </c>
      <c r="BF293" t="s">
        <v>3</v>
      </c>
      <c r="BG293" t="s">
        <v>3</v>
      </c>
      <c r="BH293">
        <v>3</v>
      </c>
      <c r="BI293">
        <v>1</v>
      </c>
      <c r="BJ293" t="s">
        <v>49</v>
      </c>
      <c r="BM293">
        <v>21</v>
      </c>
      <c r="BN293">
        <v>0</v>
      </c>
      <c r="BO293" t="s">
        <v>46</v>
      </c>
      <c r="BP293">
        <v>1</v>
      </c>
      <c r="BQ293">
        <v>30</v>
      </c>
      <c r="BR293">
        <v>0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 t="s">
        <v>3</v>
      </c>
      <c r="BZ293">
        <v>109</v>
      </c>
      <c r="CA293">
        <v>61</v>
      </c>
      <c r="CB293" t="s">
        <v>3</v>
      </c>
      <c r="CE293">
        <v>30</v>
      </c>
      <c r="CF293">
        <v>0</v>
      </c>
      <c r="CG293">
        <v>0</v>
      </c>
      <c r="CM293">
        <v>0</v>
      </c>
      <c r="CN293" t="s">
        <v>1057</v>
      </c>
      <c r="CO293">
        <v>0</v>
      </c>
      <c r="CP293">
        <f t="shared" si="365"/>
        <v>792.81</v>
      </c>
      <c r="CQ293">
        <f t="shared" si="366"/>
        <v>1468.15</v>
      </c>
      <c r="CR293">
        <f>(ROUND((ROUND(((ET293)*AV293*1),2)*BB293),2)+ROUND((ROUND(((AE293-(EU293))*AV293*1),2)*BS293),2))</f>
        <v>0</v>
      </c>
      <c r="CS293">
        <f t="shared" si="367"/>
        <v>0</v>
      </c>
      <c r="CT293">
        <f t="shared" si="368"/>
        <v>0</v>
      </c>
      <c r="CU293">
        <f t="shared" si="369"/>
        <v>0</v>
      </c>
      <c r="CV293">
        <f t="shared" si="370"/>
        <v>0</v>
      </c>
      <c r="CW293">
        <f t="shared" si="371"/>
        <v>0</v>
      </c>
      <c r="CX293">
        <f t="shared" si="372"/>
        <v>0</v>
      </c>
      <c r="CY293">
        <f t="shared" si="373"/>
        <v>0</v>
      </c>
      <c r="CZ293">
        <f t="shared" si="374"/>
        <v>0</v>
      </c>
      <c r="DC293" t="s">
        <v>3</v>
      </c>
      <c r="DD293" t="s">
        <v>3</v>
      </c>
      <c r="DE293" t="s">
        <v>3</v>
      </c>
      <c r="DF293" t="s">
        <v>3</v>
      </c>
      <c r="DG293" t="s">
        <v>3</v>
      </c>
      <c r="DH293" t="s">
        <v>3</v>
      </c>
      <c r="DI293" t="s">
        <v>3</v>
      </c>
      <c r="DJ293" t="s">
        <v>3</v>
      </c>
      <c r="DK293" t="s">
        <v>3</v>
      </c>
      <c r="DL293" t="s">
        <v>3</v>
      </c>
      <c r="DM293" t="s">
        <v>3</v>
      </c>
      <c r="DN293">
        <v>0</v>
      </c>
      <c r="DO293">
        <v>0</v>
      </c>
      <c r="DP293">
        <v>1</v>
      </c>
      <c r="DQ293">
        <v>1</v>
      </c>
      <c r="DU293">
        <v>1010</v>
      </c>
      <c r="DV293" t="s">
        <v>48</v>
      </c>
      <c r="DW293" t="s">
        <v>48</v>
      </c>
      <c r="DX293">
        <v>100</v>
      </c>
      <c r="DZ293" t="s">
        <v>3</v>
      </c>
      <c r="EA293" t="s">
        <v>3</v>
      </c>
      <c r="EB293" t="s">
        <v>3</v>
      </c>
      <c r="EC293" t="s">
        <v>3</v>
      </c>
      <c r="EE293">
        <v>58807897</v>
      </c>
      <c r="EF293">
        <v>30</v>
      </c>
      <c r="EG293" t="s">
        <v>27</v>
      </c>
      <c r="EH293">
        <v>0</v>
      </c>
      <c r="EI293" t="s">
        <v>3</v>
      </c>
      <c r="EJ293">
        <v>1</v>
      </c>
      <c r="EK293">
        <v>21</v>
      </c>
      <c r="EL293" t="s">
        <v>28</v>
      </c>
      <c r="EM293" t="s">
        <v>29</v>
      </c>
      <c r="EO293" t="s">
        <v>387</v>
      </c>
      <c r="EQ293">
        <v>0</v>
      </c>
      <c r="ER293">
        <v>526.22</v>
      </c>
      <c r="ES293">
        <v>526.22</v>
      </c>
      <c r="ET293">
        <v>0</v>
      </c>
      <c r="EU293">
        <v>0</v>
      </c>
      <c r="EV293">
        <v>0</v>
      </c>
      <c r="EW293">
        <v>0</v>
      </c>
      <c r="EX293">
        <v>0</v>
      </c>
      <c r="FQ293">
        <v>0</v>
      </c>
      <c r="FR293">
        <v>0</v>
      </c>
      <c r="FS293">
        <v>0</v>
      </c>
      <c r="FX293">
        <v>109</v>
      </c>
      <c r="FY293">
        <v>61</v>
      </c>
      <c r="GA293" t="s">
        <v>3</v>
      </c>
      <c r="GD293">
        <v>1</v>
      </c>
      <c r="GF293">
        <v>1873919888</v>
      </c>
      <c r="GG293">
        <v>2</v>
      </c>
      <c r="GH293">
        <v>1</v>
      </c>
      <c r="GI293">
        <v>2</v>
      </c>
      <c r="GJ293">
        <v>0</v>
      </c>
      <c r="GK293">
        <v>0</v>
      </c>
      <c r="GL293">
        <f t="shared" si="375"/>
        <v>0</v>
      </c>
      <c r="GM293">
        <f t="shared" si="376"/>
        <v>792.81</v>
      </c>
      <c r="GN293">
        <f t="shared" si="377"/>
        <v>792.81</v>
      </c>
      <c r="GO293">
        <f t="shared" si="378"/>
        <v>0</v>
      </c>
      <c r="GP293">
        <f t="shared" si="379"/>
        <v>0</v>
      </c>
      <c r="GR293">
        <v>0</v>
      </c>
      <c r="GS293">
        <v>3</v>
      </c>
      <c r="GT293">
        <v>0</v>
      </c>
      <c r="GU293" t="s">
        <v>3</v>
      </c>
      <c r="GV293">
        <f t="shared" si="380"/>
        <v>0</v>
      </c>
      <c r="GW293">
        <v>1</v>
      </c>
      <c r="GX293">
        <f t="shared" si="381"/>
        <v>0</v>
      </c>
      <c r="HA293">
        <v>0</v>
      </c>
      <c r="HB293">
        <v>0</v>
      </c>
      <c r="HC293">
        <f t="shared" si="382"/>
        <v>0</v>
      </c>
      <c r="HE293" t="s">
        <v>3</v>
      </c>
      <c r="HF293" t="s">
        <v>3</v>
      </c>
      <c r="HM293" t="s">
        <v>3</v>
      </c>
      <c r="HN293" t="s">
        <v>3</v>
      </c>
      <c r="HO293" t="s">
        <v>3</v>
      </c>
      <c r="HP293" t="s">
        <v>3</v>
      </c>
      <c r="HQ293" t="s">
        <v>3</v>
      </c>
      <c r="HS293">
        <v>0</v>
      </c>
      <c r="IK293">
        <v>0</v>
      </c>
    </row>
    <row r="294" spans="1:255" x14ac:dyDescent="0.2">
      <c r="A294" s="2">
        <v>17</v>
      </c>
      <c r="B294" s="2">
        <v>1</v>
      </c>
      <c r="C294" s="2">
        <f>ROW(SmtRes!A708)</f>
        <v>708</v>
      </c>
      <c r="D294" s="2">
        <f>ROW(EtalonRes!A725)</f>
        <v>725</v>
      </c>
      <c r="E294" s="2" t="s">
        <v>393</v>
      </c>
      <c r="F294" s="2" t="s">
        <v>21</v>
      </c>
      <c r="G294" s="2" t="s">
        <v>22</v>
      </c>
      <c r="H294" s="2" t="s">
        <v>23</v>
      </c>
      <c r="I294" s="2">
        <f>ROUND(ROUND(95/100,4),9)</f>
        <v>0.95</v>
      </c>
      <c r="J294" s="2">
        <v>0</v>
      </c>
      <c r="K294" s="2">
        <f>ROUND(ROUND(95/100,4),9)</f>
        <v>0.95</v>
      </c>
      <c r="L294" s="2"/>
      <c r="M294" s="2"/>
      <c r="N294" s="2"/>
      <c r="O294" s="2">
        <f t="shared" si="351"/>
        <v>337.89</v>
      </c>
      <c r="P294" s="2">
        <f t="shared" si="352"/>
        <v>28.54</v>
      </c>
      <c r="Q294" s="2">
        <f>(ROUND((ROUND(((((ET294*1.25)*1.1))*AV294*I294),2)*BB294),2)+ROUND((ROUND(((AE294-(((EU294*1.25)*1.1)))*AV294*I294),2)*BS294),2))</f>
        <v>5.67</v>
      </c>
      <c r="R294" s="2">
        <f t="shared" si="353"/>
        <v>0.42</v>
      </c>
      <c r="S294" s="2">
        <f t="shared" si="354"/>
        <v>303.68</v>
      </c>
      <c r="T294" s="2">
        <f t="shared" si="355"/>
        <v>0</v>
      </c>
      <c r="U294" s="2">
        <f t="shared" si="356"/>
        <v>24.516949819999997</v>
      </c>
      <c r="V294" s="2">
        <f t="shared" si="357"/>
        <v>0</v>
      </c>
      <c r="W294" s="2">
        <f t="shared" si="358"/>
        <v>0</v>
      </c>
      <c r="X294" s="2">
        <f t="shared" si="359"/>
        <v>331.47</v>
      </c>
      <c r="Y294" s="2">
        <f t="shared" si="360"/>
        <v>185.5</v>
      </c>
      <c r="Z294" s="2"/>
      <c r="AA294" s="2">
        <v>59204062</v>
      </c>
      <c r="AB294" s="2">
        <f t="shared" si="361"/>
        <v>335.22620000000001</v>
      </c>
      <c r="AC294" s="2">
        <f t="shared" si="362"/>
        <v>30.04</v>
      </c>
      <c r="AD294" s="2">
        <f>ROUND((((((ET294*1.25)*1.1))-(((EU294*1.25)*1.1)))+AE294),6)</f>
        <v>5.5962500000000004</v>
      </c>
      <c r="AE294" s="2">
        <f>ROUND((((EU294*1.25)*1.1)),6)</f>
        <v>0.41249999999999998</v>
      </c>
      <c r="AF294" s="2">
        <f>ROUND((((EV294*1.15)*1.1)),6)</f>
        <v>299.58994999999999</v>
      </c>
      <c r="AG294" s="2">
        <f t="shared" si="363"/>
        <v>0</v>
      </c>
      <c r="AH294" s="2">
        <f>(((EW294*1.15)*1.1))</f>
        <v>24.186800000000002</v>
      </c>
      <c r="AI294" s="2">
        <f>(((EX294*1.25)*1.1))</f>
        <v>0</v>
      </c>
      <c r="AJ294" s="2">
        <f t="shared" si="364"/>
        <v>0</v>
      </c>
      <c r="AK294" s="2">
        <v>270.94</v>
      </c>
      <c r="AL294" s="2">
        <v>30.04</v>
      </c>
      <c r="AM294" s="2">
        <v>4.07</v>
      </c>
      <c r="AN294" s="2">
        <v>0.3</v>
      </c>
      <c r="AO294" s="2">
        <v>236.83</v>
      </c>
      <c r="AP294" s="2">
        <v>0</v>
      </c>
      <c r="AQ294" s="2">
        <v>19.12</v>
      </c>
      <c r="AR294" s="2">
        <v>0</v>
      </c>
      <c r="AS294" s="2">
        <v>0</v>
      </c>
      <c r="AT294" s="2">
        <v>109</v>
      </c>
      <c r="AU294" s="2">
        <v>61</v>
      </c>
      <c r="AV294" s="2">
        <v>1.0669999999999999</v>
      </c>
      <c r="AW294" s="2">
        <v>1</v>
      </c>
      <c r="AX294" s="2"/>
      <c r="AY294" s="2"/>
      <c r="AZ294" s="2">
        <v>1</v>
      </c>
      <c r="BA294" s="2">
        <v>1</v>
      </c>
      <c r="BB294" s="2">
        <v>1</v>
      </c>
      <c r="BC294" s="2">
        <v>1</v>
      </c>
      <c r="BD294" s="2" t="s">
        <v>3</v>
      </c>
      <c r="BE294" s="2" t="s">
        <v>3</v>
      </c>
      <c r="BF294" s="2" t="s">
        <v>3</v>
      </c>
      <c r="BG294" s="2" t="s">
        <v>3</v>
      </c>
      <c r="BH294" s="2">
        <v>0</v>
      </c>
      <c r="BI294" s="2">
        <v>1</v>
      </c>
      <c r="BJ294" s="2" t="s">
        <v>24</v>
      </c>
      <c r="BK294" s="2"/>
      <c r="BL294" s="2"/>
      <c r="BM294" s="2">
        <v>21</v>
      </c>
      <c r="BN294" s="2">
        <v>0</v>
      </c>
      <c r="BO294" s="2" t="s">
        <v>21</v>
      </c>
      <c r="BP294" s="2">
        <v>1</v>
      </c>
      <c r="BQ294" s="2">
        <v>30</v>
      </c>
      <c r="BR294" s="2">
        <v>0</v>
      </c>
      <c r="BS294" s="2">
        <v>1</v>
      </c>
      <c r="BT294" s="2">
        <v>1</v>
      </c>
      <c r="BU294" s="2">
        <v>1</v>
      </c>
      <c r="BV294" s="2">
        <v>1</v>
      </c>
      <c r="BW294" s="2">
        <v>1</v>
      </c>
      <c r="BX294" s="2">
        <v>1</v>
      </c>
      <c r="BY294" s="2" t="s">
        <v>3</v>
      </c>
      <c r="BZ294" s="2">
        <v>109</v>
      </c>
      <c r="CA294" s="2">
        <v>61</v>
      </c>
      <c r="CB294" s="2" t="s">
        <v>3</v>
      </c>
      <c r="CC294" s="2"/>
      <c r="CD294" s="2"/>
      <c r="CE294" s="2">
        <v>30</v>
      </c>
      <c r="CF294" s="2">
        <v>0</v>
      </c>
      <c r="CG294" s="2">
        <v>0</v>
      </c>
      <c r="CH294" s="2"/>
      <c r="CI294" s="2"/>
      <c r="CJ294" s="2"/>
      <c r="CK294" s="2"/>
      <c r="CL294" s="2"/>
      <c r="CM294" s="2">
        <v>0</v>
      </c>
      <c r="CN294" s="2" t="s">
        <v>1057</v>
      </c>
      <c r="CO294" s="2">
        <v>0</v>
      </c>
      <c r="CP294" s="2">
        <f t="shared" si="365"/>
        <v>337.89</v>
      </c>
      <c r="CQ294" s="2">
        <f t="shared" si="366"/>
        <v>30.04</v>
      </c>
      <c r="CR294" s="2">
        <f>(ROUND((ROUND(((((ET294*1.25)*1.1))*AV294*1),2)*BB294),2)+ROUND((ROUND(((AE294-(((EU294*1.25)*1.1)))*AV294*1),2)*BS294),2))</f>
        <v>5.97</v>
      </c>
      <c r="CS294" s="2">
        <f t="shared" si="367"/>
        <v>0.44</v>
      </c>
      <c r="CT294" s="2">
        <f t="shared" si="368"/>
        <v>319.66000000000003</v>
      </c>
      <c r="CU294" s="2">
        <f t="shared" si="369"/>
        <v>0</v>
      </c>
      <c r="CV294" s="2">
        <f t="shared" si="370"/>
        <v>25.807315599999999</v>
      </c>
      <c r="CW294" s="2">
        <f t="shared" si="371"/>
        <v>0</v>
      </c>
      <c r="CX294" s="2">
        <f t="shared" si="372"/>
        <v>0</v>
      </c>
      <c r="CY294" s="2">
        <f t="shared" si="373"/>
        <v>331.46899999999999</v>
      </c>
      <c r="CZ294" s="2">
        <f t="shared" si="374"/>
        <v>185.50100000000003</v>
      </c>
      <c r="DA294" s="2"/>
      <c r="DB294" s="2"/>
      <c r="DC294" s="2" t="s">
        <v>3</v>
      </c>
      <c r="DD294" s="2" t="s">
        <v>3</v>
      </c>
      <c r="DE294" s="2" t="s">
        <v>25</v>
      </c>
      <c r="DF294" s="2" t="s">
        <v>25</v>
      </c>
      <c r="DG294" s="2" t="s">
        <v>26</v>
      </c>
      <c r="DH294" s="2" t="s">
        <v>3</v>
      </c>
      <c r="DI294" s="2" t="s">
        <v>26</v>
      </c>
      <c r="DJ294" s="2" t="s">
        <v>25</v>
      </c>
      <c r="DK294" s="2" t="s">
        <v>3</v>
      </c>
      <c r="DL294" s="2" t="s">
        <v>3</v>
      </c>
      <c r="DM294" s="2" t="s">
        <v>3</v>
      </c>
      <c r="DN294" s="2">
        <v>0</v>
      </c>
      <c r="DO294" s="2">
        <v>0</v>
      </c>
      <c r="DP294" s="2">
        <v>1</v>
      </c>
      <c r="DQ294" s="2">
        <v>1</v>
      </c>
      <c r="DR294" s="2"/>
      <c r="DS294" s="2"/>
      <c r="DT294" s="2"/>
      <c r="DU294" s="2">
        <v>1003</v>
      </c>
      <c r="DV294" s="2" t="s">
        <v>23</v>
      </c>
      <c r="DW294" s="2" t="s">
        <v>23</v>
      </c>
      <c r="DX294" s="2">
        <v>100</v>
      </c>
      <c r="DY294" s="2"/>
      <c r="DZ294" s="2" t="s">
        <v>3</v>
      </c>
      <c r="EA294" s="2" t="s">
        <v>3</v>
      </c>
      <c r="EB294" s="2" t="s">
        <v>3</v>
      </c>
      <c r="EC294" s="2" t="s">
        <v>3</v>
      </c>
      <c r="ED294" s="2"/>
      <c r="EE294" s="2">
        <v>58807897</v>
      </c>
      <c r="EF294" s="2">
        <v>30</v>
      </c>
      <c r="EG294" s="2" t="s">
        <v>27</v>
      </c>
      <c r="EH294" s="2">
        <v>0</v>
      </c>
      <c r="EI294" s="2" t="s">
        <v>3</v>
      </c>
      <c r="EJ294" s="2">
        <v>1</v>
      </c>
      <c r="EK294" s="2">
        <v>21</v>
      </c>
      <c r="EL294" s="2" t="s">
        <v>28</v>
      </c>
      <c r="EM294" s="2" t="s">
        <v>29</v>
      </c>
      <c r="EN294" s="2"/>
      <c r="EO294" s="2" t="s">
        <v>387</v>
      </c>
      <c r="EP294" s="2"/>
      <c r="EQ294" s="2">
        <v>0</v>
      </c>
      <c r="ER294" s="2">
        <v>270.94</v>
      </c>
      <c r="ES294" s="2">
        <v>30.04</v>
      </c>
      <c r="ET294" s="2">
        <v>4.07</v>
      </c>
      <c r="EU294" s="2">
        <v>0.3</v>
      </c>
      <c r="EV294" s="2">
        <v>236.83</v>
      </c>
      <c r="EW294" s="2">
        <v>19.12</v>
      </c>
      <c r="EX294" s="2">
        <v>0</v>
      </c>
      <c r="EY294" s="2">
        <v>0</v>
      </c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>
        <v>0</v>
      </c>
      <c r="FR294" s="2">
        <v>0</v>
      </c>
      <c r="FS294" s="2">
        <v>0</v>
      </c>
      <c r="FT294" s="2"/>
      <c r="FU294" s="2"/>
      <c r="FV294" s="2"/>
      <c r="FW294" s="2"/>
      <c r="FX294" s="2">
        <v>109</v>
      </c>
      <c r="FY294" s="2">
        <v>61</v>
      </c>
      <c r="FZ294" s="2"/>
      <c r="GA294" s="2" t="s">
        <v>3</v>
      </c>
      <c r="GB294" s="2"/>
      <c r="GC294" s="2"/>
      <c r="GD294" s="2">
        <v>1</v>
      </c>
      <c r="GE294" s="2"/>
      <c r="GF294" s="2">
        <v>-367569951</v>
      </c>
      <c r="GG294" s="2">
        <v>2</v>
      </c>
      <c r="GH294" s="2">
        <v>1</v>
      </c>
      <c r="GI294" s="2">
        <v>2</v>
      </c>
      <c r="GJ294" s="2">
        <v>0</v>
      </c>
      <c r="GK294" s="2">
        <v>0</v>
      </c>
      <c r="GL294" s="2">
        <f t="shared" si="375"/>
        <v>0</v>
      </c>
      <c r="GM294" s="2">
        <f t="shared" si="376"/>
        <v>854.86</v>
      </c>
      <c r="GN294" s="2">
        <f t="shared" si="377"/>
        <v>854.86</v>
      </c>
      <c r="GO294" s="2">
        <f t="shared" si="378"/>
        <v>0</v>
      </c>
      <c r="GP294" s="2">
        <f t="shared" si="379"/>
        <v>0</v>
      </c>
      <c r="GQ294" s="2"/>
      <c r="GR294" s="2">
        <v>0</v>
      </c>
      <c r="GS294" s="2">
        <v>3</v>
      </c>
      <c r="GT294" s="2">
        <v>0</v>
      </c>
      <c r="GU294" s="2" t="s">
        <v>3</v>
      </c>
      <c r="GV294" s="2">
        <f t="shared" si="380"/>
        <v>0</v>
      </c>
      <c r="GW294" s="2">
        <v>1</v>
      </c>
      <c r="GX294" s="2">
        <f t="shared" si="381"/>
        <v>0</v>
      </c>
      <c r="GY294" s="2"/>
      <c r="GZ294" s="2"/>
      <c r="HA294" s="2">
        <v>0</v>
      </c>
      <c r="HB294" s="2">
        <v>0</v>
      </c>
      <c r="HC294" s="2">
        <f t="shared" si="382"/>
        <v>0</v>
      </c>
      <c r="HD294" s="2"/>
      <c r="HE294" s="2" t="s">
        <v>3</v>
      </c>
      <c r="HF294" s="2" t="s">
        <v>3</v>
      </c>
      <c r="HG294" s="2"/>
      <c r="HH294" s="2"/>
      <c r="HI294" s="2"/>
      <c r="HJ294" s="2"/>
      <c r="HK294" s="2"/>
      <c r="HL294" s="2"/>
      <c r="HM294" s="2" t="s">
        <v>3</v>
      </c>
      <c r="HN294" s="2" t="s">
        <v>3</v>
      </c>
      <c r="HO294" s="2" t="s">
        <v>3</v>
      </c>
      <c r="HP294" s="2" t="s">
        <v>3</v>
      </c>
      <c r="HQ294" s="2" t="s">
        <v>3</v>
      </c>
      <c r="HR294" s="2"/>
      <c r="HS294" s="2">
        <v>0</v>
      </c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>
        <v>0</v>
      </c>
      <c r="IL294" s="2"/>
      <c r="IM294" s="2"/>
      <c r="IN294" s="2"/>
      <c r="IO294" s="2"/>
      <c r="IP294" s="2"/>
      <c r="IQ294" s="2"/>
      <c r="IR294" s="2"/>
      <c r="IS294" s="2"/>
      <c r="IT294" s="2"/>
      <c r="IU294" s="2"/>
    </row>
    <row r="295" spans="1:255" x14ac:dyDescent="0.2">
      <c r="A295">
        <v>17</v>
      </c>
      <c r="B295">
        <v>1</v>
      </c>
      <c r="C295">
        <f>ROW(SmtRes!A718)</f>
        <v>718</v>
      </c>
      <c r="D295">
        <f>ROW(EtalonRes!A736)</f>
        <v>736</v>
      </c>
      <c r="E295" t="s">
        <v>393</v>
      </c>
      <c r="F295" t="s">
        <v>21</v>
      </c>
      <c r="G295" t="s">
        <v>22</v>
      </c>
      <c r="H295" t="s">
        <v>23</v>
      </c>
      <c r="I295">
        <f>ROUND(ROUND(95/100,4),9)</f>
        <v>0.95</v>
      </c>
      <c r="J295">
        <v>0</v>
      </c>
      <c r="K295">
        <f>ROUND(ROUND(95/100,4),9)</f>
        <v>0.95</v>
      </c>
      <c r="O295">
        <f t="shared" si="351"/>
        <v>16820.98</v>
      </c>
      <c r="P295">
        <f t="shared" si="352"/>
        <v>51.09</v>
      </c>
      <c r="Q295">
        <f>(ROUND((ROUND(((((ET295*1.25)*1.1))*AV295*I295),2)*BB295),2)+ROUND((ROUND(((AE295-(((EU295*1.25)*1.1)))*AV295*I295),2)*BS295),2))</f>
        <v>70.53</v>
      </c>
      <c r="R295">
        <f t="shared" si="353"/>
        <v>23.1</v>
      </c>
      <c r="S295">
        <f t="shared" si="354"/>
        <v>16699.36</v>
      </c>
      <c r="T295">
        <f t="shared" si="355"/>
        <v>0</v>
      </c>
      <c r="U295">
        <f t="shared" si="356"/>
        <v>24.516949819999997</v>
      </c>
      <c r="V295">
        <f t="shared" si="357"/>
        <v>0</v>
      </c>
      <c r="W295">
        <f t="shared" si="358"/>
        <v>0</v>
      </c>
      <c r="X295">
        <f t="shared" si="359"/>
        <v>18227.48</v>
      </c>
      <c r="Y295">
        <f t="shared" si="360"/>
        <v>10200.700000000001</v>
      </c>
      <c r="AA295">
        <v>59204059</v>
      </c>
      <c r="AB295">
        <f t="shared" si="361"/>
        <v>335.22620000000001</v>
      </c>
      <c r="AC295">
        <f t="shared" si="362"/>
        <v>30.04</v>
      </c>
      <c r="AD295">
        <f>ROUND((((((ET295*1.25)*1.1))-(((EU295*1.25)*1.1)))+AE295),6)</f>
        <v>5.5962500000000004</v>
      </c>
      <c r="AE295">
        <f>ROUND((((EU295*1.25)*1.1)),6)</f>
        <v>0.41249999999999998</v>
      </c>
      <c r="AF295">
        <f>ROUND((((EV295*1.15)*1.1)),6)</f>
        <v>299.58994999999999</v>
      </c>
      <c r="AG295">
        <f t="shared" si="363"/>
        <v>0</v>
      </c>
      <c r="AH295">
        <f>(((EW295*1.15)*1.1))</f>
        <v>24.186800000000002</v>
      </c>
      <c r="AI295">
        <f>(((EX295*1.25)*1.1))</f>
        <v>0</v>
      </c>
      <c r="AJ295">
        <f t="shared" si="364"/>
        <v>0</v>
      </c>
      <c r="AK295">
        <v>270.94</v>
      </c>
      <c r="AL295">
        <v>30.04</v>
      </c>
      <c r="AM295">
        <v>4.07</v>
      </c>
      <c r="AN295">
        <v>0.3</v>
      </c>
      <c r="AO295">
        <v>236.83</v>
      </c>
      <c r="AP295">
        <v>0</v>
      </c>
      <c r="AQ295">
        <v>19.12</v>
      </c>
      <c r="AR295">
        <v>0</v>
      </c>
      <c r="AS295">
        <v>0</v>
      </c>
      <c r="AT295">
        <v>109</v>
      </c>
      <c r="AU295">
        <v>61</v>
      </c>
      <c r="AV295">
        <v>1.0669999999999999</v>
      </c>
      <c r="AW295">
        <v>1</v>
      </c>
      <c r="AZ295">
        <v>1</v>
      </c>
      <c r="BA295">
        <v>54.99</v>
      </c>
      <c r="BB295">
        <v>12.44</v>
      </c>
      <c r="BC295">
        <v>1.79</v>
      </c>
      <c r="BD295" t="s">
        <v>3</v>
      </c>
      <c r="BE295" t="s">
        <v>3</v>
      </c>
      <c r="BF295" t="s">
        <v>3</v>
      </c>
      <c r="BG295" t="s">
        <v>3</v>
      </c>
      <c r="BH295">
        <v>0</v>
      </c>
      <c r="BI295">
        <v>1</v>
      </c>
      <c r="BJ295" t="s">
        <v>24</v>
      </c>
      <c r="BM295">
        <v>21</v>
      </c>
      <c r="BN295">
        <v>0</v>
      </c>
      <c r="BO295" t="s">
        <v>21</v>
      </c>
      <c r="BP295">
        <v>1</v>
      </c>
      <c r="BQ295">
        <v>30</v>
      </c>
      <c r="BR295">
        <v>0</v>
      </c>
      <c r="BS295">
        <v>54.99</v>
      </c>
      <c r="BT295">
        <v>1</v>
      </c>
      <c r="BU295">
        <v>1</v>
      </c>
      <c r="BV295">
        <v>1</v>
      </c>
      <c r="BW295">
        <v>1</v>
      </c>
      <c r="BX295">
        <v>1</v>
      </c>
      <c r="BY295" t="s">
        <v>3</v>
      </c>
      <c r="BZ295">
        <v>109</v>
      </c>
      <c r="CA295">
        <v>61</v>
      </c>
      <c r="CB295" t="s">
        <v>3</v>
      </c>
      <c r="CE295">
        <v>30</v>
      </c>
      <c r="CF295">
        <v>0</v>
      </c>
      <c r="CG295">
        <v>0</v>
      </c>
      <c r="CM295">
        <v>0</v>
      </c>
      <c r="CN295" t="s">
        <v>1057</v>
      </c>
      <c r="CO295">
        <v>0</v>
      </c>
      <c r="CP295">
        <f t="shared" si="365"/>
        <v>16820.98</v>
      </c>
      <c r="CQ295">
        <f t="shared" si="366"/>
        <v>53.77</v>
      </c>
      <c r="CR295">
        <f>(ROUND((ROUND(((((ET295*1.25)*1.1))*AV295*1),2)*BB295),2)+ROUND((ROUND(((AE295-(((EU295*1.25)*1.1)))*AV295*1),2)*BS295),2))</f>
        <v>74.27</v>
      </c>
      <c r="CS295">
        <f t="shared" si="367"/>
        <v>24.2</v>
      </c>
      <c r="CT295">
        <f t="shared" si="368"/>
        <v>17578.099999999999</v>
      </c>
      <c r="CU295">
        <f t="shared" si="369"/>
        <v>0</v>
      </c>
      <c r="CV295">
        <f t="shared" si="370"/>
        <v>25.807315599999999</v>
      </c>
      <c r="CW295">
        <f t="shared" si="371"/>
        <v>0</v>
      </c>
      <c r="CX295">
        <f t="shared" si="372"/>
        <v>0</v>
      </c>
      <c r="CY295">
        <f t="shared" si="373"/>
        <v>18227.481400000001</v>
      </c>
      <c r="CZ295">
        <f t="shared" si="374"/>
        <v>10200.7006</v>
      </c>
      <c r="DC295" t="s">
        <v>3</v>
      </c>
      <c r="DD295" t="s">
        <v>3</v>
      </c>
      <c r="DE295" t="s">
        <v>25</v>
      </c>
      <c r="DF295" t="s">
        <v>25</v>
      </c>
      <c r="DG295" t="s">
        <v>26</v>
      </c>
      <c r="DH295" t="s">
        <v>3</v>
      </c>
      <c r="DI295" t="s">
        <v>26</v>
      </c>
      <c r="DJ295" t="s">
        <v>25</v>
      </c>
      <c r="DK295" t="s">
        <v>3</v>
      </c>
      <c r="DL295" t="s">
        <v>3</v>
      </c>
      <c r="DM295" t="s">
        <v>3</v>
      </c>
      <c r="DN295">
        <v>0</v>
      </c>
      <c r="DO295">
        <v>0</v>
      </c>
      <c r="DP295">
        <v>1</v>
      </c>
      <c r="DQ295">
        <v>1</v>
      </c>
      <c r="DU295">
        <v>1003</v>
      </c>
      <c r="DV295" t="s">
        <v>23</v>
      </c>
      <c r="DW295" t="s">
        <v>23</v>
      </c>
      <c r="DX295">
        <v>100</v>
      </c>
      <c r="DZ295" t="s">
        <v>3</v>
      </c>
      <c r="EA295" t="s">
        <v>3</v>
      </c>
      <c r="EB295" t="s">
        <v>3</v>
      </c>
      <c r="EC295" t="s">
        <v>3</v>
      </c>
      <c r="EE295">
        <v>58807897</v>
      </c>
      <c r="EF295">
        <v>30</v>
      </c>
      <c r="EG295" t="s">
        <v>27</v>
      </c>
      <c r="EH295">
        <v>0</v>
      </c>
      <c r="EI295" t="s">
        <v>3</v>
      </c>
      <c r="EJ295">
        <v>1</v>
      </c>
      <c r="EK295">
        <v>21</v>
      </c>
      <c r="EL295" t="s">
        <v>28</v>
      </c>
      <c r="EM295" t="s">
        <v>29</v>
      </c>
      <c r="EO295" t="s">
        <v>387</v>
      </c>
      <c r="EQ295">
        <v>0</v>
      </c>
      <c r="ER295">
        <v>270.94</v>
      </c>
      <c r="ES295">
        <v>30.04</v>
      </c>
      <c r="ET295">
        <v>4.07</v>
      </c>
      <c r="EU295">
        <v>0.3</v>
      </c>
      <c r="EV295">
        <v>236.83</v>
      </c>
      <c r="EW295">
        <v>19.12</v>
      </c>
      <c r="EX295">
        <v>0</v>
      </c>
      <c r="EY295">
        <v>0</v>
      </c>
      <c r="FQ295">
        <v>0</v>
      </c>
      <c r="FR295">
        <v>0</v>
      </c>
      <c r="FS295">
        <v>0</v>
      </c>
      <c r="FX295">
        <v>109</v>
      </c>
      <c r="FY295">
        <v>61</v>
      </c>
      <c r="GA295" t="s">
        <v>3</v>
      </c>
      <c r="GD295">
        <v>1</v>
      </c>
      <c r="GF295">
        <v>-367569951</v>
      </c>
      <c r="GG295">
        <v>2</v>
      </c>
      <c r="GH295">
        <v>1</v>
      </c>
      <c r="GI295">
        <v>2</v>
      </c>
      <c r="GJ295">
        <v>0</v>
      </c>
      <c r="GK295">
        <v>0</v>
      </c>
      <c r="GL295">
        <f t="shared" si="375"/>
        <v>0</v>
      </c>
      <c r="GM295">
        <f t="shared" si="376"/>
        <v>45249.16</v>
      </c>
      <c r="GN295">
        <f t="shared" si="377"/>
        <v>45249.16</v>
      </c>
      <c r="GO295">
        <f t="shared" si="378"/>
        <v>0</v>
      </c>
      <c r="GP295">
        <f t="shared" si="379"/>
        <v>0</v>
      </c>
      <c r="GR295">
        <v>0</v>
      </c>
      <c r="GS295">
        <v>3</v>
      </c>
      <c r="GT295">
        <v>0</v>
      </c>
      <c r="GU295" t="s">
        <v>3</v>
      </c>
      <c r="GV295">
        <f t="shared" si="380"/>
        <v>0</v>
      </c>
      <c r="GW295">
        <v>1</v>
      </c>
      <c r="GX295">
        <f t="shared" si="381"/>
        <v>0</v>
      </c>
      <c r="HA295">
        <v>0</v>
      </c>
      <c r="HB295">
        <v>0</v>
      </c>
      <c r="HC295">
        <f t="shared" si="382"/>
        <v>0</v>
      </c>
      <c r="HE295" t="s">
        <v>3</v>
      </c>
      <c r="HF295" t="s">
        <v>3</v>
      </c>
      <c r="HM295" t="s">
        <v>3</v>
      </c>
      <c r="HN295" t="s">
        <v>3</v>
      </c>
      <c r="HO295" t="s">
        <v>3</v>
      </c>
      <c r="HP295" t="s">
        <v>3</v>
      </c>
      <c r="HQ295" t="s">
        <v>3</v>
      </c>
      <c r="HS295">
        <v>0</v>
      </c>
      <c r="IK295">
        <v>0</v>
      </c>
    </row>
    <row r="296" spans="1:255" x14ac:dyDescent="0.2">
      <c r="A296" s="2">
        <v>18</v>
      </c>
      <c r="B296" s="2">
        <v>1</v>
      </c>
      <c r="C296" s="2">
        <v>708</v>
      </c>
      <c r="D296" s="2"/>
      <c r="E296" s="2" t="s">
        <v>394</v>
      </c>
      <c r="F296" s="2" t="s">
        <v>56</v>
      </c>
      <c r="G296" s="2" t="s">
        <v>57</v>
      </c>
      <c r="H296" s="2" t="s">
        <v>34</v>
      </c>
      <c r="I296" s="2">
        <f>I294*J296</f>
        <v>95</v>
      </c>
      <c r="J296" s="2">
        <v>100</v>
      </c>
      <c r="K296" s="2">
        <v>100</v>
      </c>
      <c r="L296" s="2"/>
      <c r="M296" s="2"/>
      <c r="N296" s="2"/>
      <c r="O296" s="2">
        <f t="shared" si="351"/>
        <v>2983.95</v>
      </c>
      <c r="P296" s="2">
        <f t="shared" si="352"/>
        <v>2983.95</v>
      </c>
      <c r="Q296" s="2">
        <f>(ROUND((ROUND(((ET296)*AV296*I296),2)*BB296),2)+ROUND((ROUND(((AE296-(EU296))*AV296*I296),2)*BS296),2))</f>
        <v>0</v>
      </c>
      <c r="R296" s="2">
        <f t="shared" si="353"/>
        <v>0</v>
      </c>
      <c r="S296" s="2">
        <f t="shared" si="354"/>
        <v>0</v>
      </c>
      <c r="T296" s="2">
        <f t="shared" si="355"/>
        <v>0</v>
      </c>
      <c r="U296" s="2">
        <f t="shared" si="356"/>
        <v>0</v>
      </c>
      <c r="V296" s="2">
        <f t="shared" si="357"/>
        <v>0</v>
      </c>
      <c r="W296" s="2">
        <f t="shared" si="358"/>
        <v>0</v>
      </c>
      <c r="X296" s="2">
        <f t="shared" si="359"/>
        <v>0</v>
      </c>
      <c r="Y296" s="2">
        <f t="shared" si="360"/>
        <v>0</v>
      </c>
      <c r="Z296" s="2"/>
      <c r="AA296" s="2">
        <v>59204062</v>
      </c>
      <c r="AB296" s="2">
        <f t="shared" si="361"/>
        <v>31.41</v>
      </c>
      <c r="AC296" s="2">
        <f t="shared" si="362"/>
        <v>31.41</v>
      </c>
      <c r="AD296" s="2">
        <f>ROUND((((ET296)-(EU296))+AE296),6)</f>
        <v>0</v>
      </c>
      <c r="AE296" s="2">
        <f t="shared" ref="AE296:AF299" si="389">ROUND((EU296),6)</f>
        <v>0</v>
      </c>
      <c r="AF296" s="2">
        <f t="shared" si="389"/>
        <v>0</v>
      </c>
      <c r="AG296" s="2">
        <f t="shared" si="363"/>
        <v>0</v>
      </c>
      <c r="AH296" s="2">
        <f t="shared" ref="AH296:AI299" si="390">(EW296)</f>
        <v>0</v>
      </c>
      <c r="AI296" s="2">
        <f t="shared" si="390"/>
        <v>0</v>
      </c>
      <c r="AJ296" s="2">
        <f t="shared" si="364"/>
        <v>0</v>
      </c>
      <c r="AK296" s="2">
        <v>31.41</v>
      </c>
      <c r="AL296" s="2">
        <v>31.41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109</v>
      </c>
      <c r="AU296" s="2">
        <v>61</v>
      </c>
      <c r="AV296" s="2">
        <v>1</v>
      </c>
      <c r="AW296" s="2">
        <v>1</v>
      </c>
      <c r="AX296" s="2"/>
      <c r="AY296" s="2"/>
      <c r="AZ296" s="2">
        <v>1</v>
      </c>
      <c r="BA296" s="2">
        <v>1</v>
      </c>
      <c r="BB296" s="2">
        <v>1</v>
      </c>
      <c r="BC296" s="2">
        <v>1</v>
      </c>
      <c r="BD296" s="2" t="s">
        <v>3</v>
      </c>
      <c r="BE296" s="2" t="s">
        <v>3</v>
      </c>
      <c r="BF296" s="2" t="s">
        <v>3</v>
      </c>
      <c r="BG296" s="2" t="s">
        <v>3</v>
      </c>
      <c r="BH296" s="2">
        <v>3</v>
      </c>
      <c r="BI296" s="2">
        <v>1</v>
      </c>
      <c r="BJ296" s="2" t="s">
        <v>58</v>
      </c>
      <c r="BK296" s="2"/>
      <c r="BL296" s="2"/>
      <c r="BM296" s="2">
        <v>21</v>
      </c>
      <c r="BN296" s="2">
        <v>0</v>
      </c>
      <c r="BO296" s="2" t="s">
        <v>3</v>
      </c>
      <c r="BP296" s="2">
        <v>0</v>
      </c>
      <c r="BQ296" s="2">
        <v>30</v>
      </c>
      <c r="BR296" s="2">
        <v>0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1</v>
      </c>
      <c r="BY296" s="2" t="s">
        <v>3</v>
      </c>
      <c r="BZ296" s="2">
        <v>109</v>
      </c>
      <c r="CA296" s="2">
        <v>61</v>
      </c>
      <c r="CB296" s="2" t="s">
        <v>3</v>
      </c>
      <c r="CC296" s="2"/>
      <c r="CD296" s="2"/>
      <c r="CE296" s="2">
        <v>30</v>
      </c>
      <c r="CF296" s="2">
        <v>0</v>
      </c>
      <c r="CG296" s="2">
        <v>0</v>
      </c>
      <c r="CH296" s="2"/>
      <c r="CI296" s="2"/>
      <c r="CJ296" s="2"/>
      <c r="CK296" s="2"/>
      <c r="CL296" s="2"/>
      <c r="CM296" s="2">
        <v>0</v>
      </c>
      <c r="CN296" s="2" t="s">
        <v>1057</v>
      </c>
      <c r="CO296" s="2">
        <v>0</v>
      </c>
      <c r="CP296" s="2">
        <f t="shared" si="365"/>
        <v>2983.95</v>
      </c>
      <c r="CQ296" s="2">
        <f t="shared" si="366"/>
        <v>31.41</v>
      </c>
      <c r="CR296" s="2">
        <f>(ROUND((ROUND(((ET296)*AV296*1),2)*BB296),2)+ROUND((ROUND(((AE296-(EU296))*AV296*1),2)*BS296),2))</f>
        <v>0</v>
      </c>
      <c r="CS296" s="2">
        <f t="shared" si="367"/>
        <v>0</v>
      </c>
      <c r="CT296" s="2">
        <f t="shared" si="368"/>
        <v>0</v>
      </c>
      <c r="CU296" s="2">
        <f t="shared" si="369"/>
        <v>0</v>
      </c>
      <c r="CV296" s="2">
        <f t="shared" si="370"/>
        <v>0</v>
      </c>
      <c r="CW296" s="2">
        <f t="shared" si="371"/>
        <v>0</v>
      </c>
      <c r="CX296" s="2">
        <f t="shared" si="372"/>
        <v>0</v>
      </c>
      <c r="CY296" s="2">
        <f t="shared" si="373"/>
        <v>0</v>
      </c>
      <c r="CZ296" s="2">
        <f t="shared" si="374"/>
        <v>0</v>
      </c>
      <c r="DA296" s="2"/>
      <c r="DB296" s="2"/>
      <c r="DC296" s="2" t="s">
        <v>3</v>
      </c>
      <c r="DD296" s="2" t="s">
        <v>3</v>
      </c>
      <c r="DE296" s="2" t="s">
        <v>3</v>
      </c>
      <c r="DF296" s="2" t="s">
        <v>3</v>
      </c>
      <c r="DG296" s="2" t="s">
        <v>3</v>
      </c>
      <c r="DH296" s="2" t="s">
        <v>3</v>
      </c>
      <c r="DI296" s="2" t="s">
        <v>3</v>
      </c>
      <c r="DJ296" s="2" t="s">
        <v>3</v>
      </c>
      <c r="DK296" s="2" t="s">
        <v>3</v>
      </c>
      <c r="DL296" s="2" t="s">
        <v>3</v>
      </c>
      <c r="DM296" s="2" t="s">
        <v>3</v>
      </c>
      <c r="DN296" s="2">
        <v>0</v>
      </c>
      <c r="DO296" s="2">
        <v>0</v>
      </c>
      <c r="DP296" s="2">
        <v>1</v>
      </c>
      <c r="DQ296" s="2">
        <v>1</v>
      </c>
      <c r="DR296" s="2"/>
      <c r="DS296" s="2"/>
      <c r="DT296" s="2"/>
      <c r="DU296" s="2">
        <v>1003</v>
      </c>
      <c r="DV296" s="2" t="s">
        <v>34</v>
      </c>
      <c r="DW296" s="2" t="s">
        <v>34</v>
      </c>
      <c r="DX296" s="2">
        <v>1</v>
      </c>
      <c r="DY296" s="2"/>
      <c r="DZ296" s="2" t="s">
        <v>3</v>
      </c>
      <c r="EA296" s="2" t="s">
        <v>3</v>
      </c>
      <c r="EB296" s="2" t="s">
        <v>3</v>
      </c>
      <c r="EC296" s="2" t="s">
        <v>3</v>
      </c>
      <c r="ED296" s="2"/>
      <c r="EE296" s="2">
        <v>58807897</v>
      </c>
      <c r="EF296" s="2">
        <v>30</v>
      </c>
      <c r="EG296" s="2" t="s">
        <v>27</v>
      </c>
      <c r="EH296" s="2">
        <v>0</v>
      </c>
      <c r="EI296" s="2" t="s">
        <v>3</v>
      </c>
      <c r="EJ296" s="2">
        <v>1</v>
      </c>
      <c r="EK296" s="2">
        <v>21</v>
      </c>
      <c r="EL296" s="2" t="s">
        <v>28</v>
      </c>
      <c r="EM296" s="2" t="s">
        <v>29</v>
      </c>
      <c r="EN296" s="2"/>
      <c r="EO296" s="2" t="s">
        <v>387</v>
      </c>
      <c r="EP296" s="2"/>
      <c r="EQ296" s="2">
        <v>0</v>
      </c>
      <c r="ER296" s="2">
        <v>31.41</v>
      </c>
      <c r="ES296" s="2">
        <v>31.41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>
        <v>0</v>
      </c>
      <c r="FR296" s="2">
        <v>0</v>
      </c>
      <c r="FS296" s="2">
        <v>0</v>
      </c>
      <c r="FT296" s="2"/>
      <c r="FU296" s="2"/>
      <c r="FV296" s="2"/>
      <c r="FW296" s="2"/>
      <c r="FX296" s="2">
        <v>109</v>
      </c>
      <c r="FY296" s="2">
        <v>61</v>
      </c>
      <c r="FZ296" s="2"/>
      <c r="GA296" s="2" t="s">
        <v>3</v>
      </c>
      <c r="GB296" s="2"/>
      <c r="GC296" s="2"/>
      <c r="GD296" s="2">
        <v>1</v>
      </c>
      <c r="GE296" s="2"/>
      <c r="GF296" s="2">
        <v>-1171880344</v>
      </c>
      <c r="GG296" s="2">
        <v>2</v>
      </c>
      <c r="GH296" s="2">
        <v>1</v>
      </c>
      <c r="GI296" s="2">
        <v>-2</v>
      </c>
      <c r="GJ296" s="2">
        <v>0</v>
      </c>
      <c r="GK296" s="2">
        <v>0</v>
      </c>
      <c r="GL296" s="2">
        <f t="shared" si="375"/>
        <v>0</v>
      </c>
      <c r="GM296" s="2">
        <f t="shared" si="376"/>
        <v>2983.95</v>
      </c>
      <c r="GN296" s="2">
        <f t="shared" si="377"/>
        <v>2983.95</v>
      </c>
      <c r="GO296" s="2">
        <f t="shared" si="378"/>
        <v>0</v>
      </c>
      <c r="GP296" s="2">
        <f t="shared" si="379"/>
        <v>0</v>
      </c>
      <c r="GQ296" s="2"/>
      <c r="GR296" s="2">
        <v>0</v>
      </c>
      <c r="GS296" s="2">
        <v>3</v>
      </c>
      <c r="GT296" s="2">
        <v>0</v>
      </c>
      <c r="GU296" s="2" t="s">
        <v>3</v>
      </c>
      <c r="GV296" s="2">
        <f t="shared" si="380"/>
        <v>0</v>
      </c>
      <c r="GW296" s="2">
        <v>1</v>
      </c>
      <c r="GX296" s="2">
        <f t="shared" si="381"/>
        <v>0</v>
      </c>
      <c r="GY296" s="2"/>
      <c r="GZ296" s="2"/>
      <c r="HA296" s="2">
        <v>0</v>
      </c>
      <c r="HB296" s="2">
        <v>0</v>
      </c>
      <c r="HC296" s="2">
        <f t="shared" si="382"/>
        <v>0</v>
      </c>
      <c r="HD296" s="2"/>
      <c r="HE296" s="2" t="s">
        <v>3</v>
      </c>
      <c r="HF296" s="2" t="s">
        <v>3</v>
      </c>
      <c r="HG296" s="2"/>
      <c r="HH296" s="2"/>
      <c r="HI296" s="2"/>
      <c r="HJ296" s="2"/>
      <c r="HK296" s="2"/>
      <c r="HL296" s="2"/>
      <c r="HM296" s="2" t="s">
        <v>3</v>
      </c>
      <c r="HN296" s="2" t="s">
        <v>3</v>
      </c>
      <c r="HO296" s="2" t="s">
        <v>3</v>
      </c>
      <c r="HP296" s="2" t="s">
        <v>3</v>
      </c>
      <c r="HQ296" s="2" t="s">
        <v>3</v>
      </c>
      <c r="HR296" s="2"/>
      <c r="HS296" s="2">
        <v>0</v>
      </c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>
        <v>0</v>
      </c>
      <c r="IL296" s="2"/>
      <c r="IM296" s="2"/>
      <c r="IN296" s="2"/>
      <c r="IO296" s="2"/>
      <c r="IP296" s="2"/>
      <c r="IQ296" s="2"/>
      <c r="IR296" s="2"/>
      <c r="IS296" s="2"/>
      <c r="IT296" s="2"/>
      <c r="IU296" s="2"/>
    </row>
    <row r="297" spans="1:255" x14ac:dyDescent="0.2">
      <c r="A297">
        <v>18</v>
      </c>
      <c r="B297">
        <v>1</v>
      </c>
      <c r="C297">
        <v>718</v>
      </c>
      <c r="E297" t="s">
        <v>394</v>
      </c>
      <c r="F297" t="s">
        <v>56</v>
      </c>
      <c r="G297" t="s">
        <v>57</v>
      </c>
      <c r="H297" t="s">
        <v>34</v>
      </c>
      <c r="I297">
        <f>I295*J297</f>
        <v>95</v>
      </c>
      <c r="J297">
        <v>100</v>
      </c>
      <c r="K297">
        <v>100</v>
      </c>
      <c r="O297">
        <f t="shared" si="351"/>
        <v>55232.91</v>
      </c>
      <c r="P297">
        <f t="shared" si="352"/>
        <v>55232.91</v>
      </c>
      <c r="Q297">
        <f>(ROUND((ROUND(((ET297)*AV297*I297),2)*BB297),2)+ROUND((ROUND(((AE297-(EU297))*AV297*I297),2)*BS297),2))</f>
        <v>0</v>
      </c>
      <c r="R297">
        <f t="shared" si="353"/>
        <v>0</v>
      </c>
      <c r="S297">
        <f t="shared" si="354"/>
        <v>0</v>
      </c>
      <c r="T297">
        <f t="shared" si="355"/>
        <v>0</v>
      </c>
      <c r="U297">
        <f t="shared" si="356"/>
        <v>0</v>
      </c>
      <c r="V297">
        <f t="shared" si="357"/>
        <v>0</v>
      </c>
      <c r="W297">
        <f t="shared" si="358"/>
        <v>0</v>
      </c>
      <c r="X297">
        <f t="shared" si="359"/>
        <v>0</v>
      </c>
      <c r="Y297">
        <f t="shared" si="360"/>
        <v>0</v>
      </c>
      <c r="AA297">
        <v>59204059</v>
      </c>
      <c r="AB297">
        <f t="shared" si="361"/>
        <v>31.41</v>
      </c>
      <c r="AC297">
        <f t="shared" si="362"/>
        <v>31.41</v>
      </c>
      <c r="AD297">
        <f>ROUND((((ET297)-(EU297))+AE297),6)</f>
        <v>0</v>
      </c>
      <c r="AE297">
        <f t="shared" si="389"/>
        <v>0</v>
      </c>
      <c r="AF297">
        <f t="shared" si="389"/>
        <v>0</v>
      </c>
      <c r="AG297">
        <f t="shared" si="363"/>
        <v>0</v>
      </c>
      <c r="AH297">
        <f t="shared" si="390"/>
        <v>0</v>
      </c>
      <c r="AI297">
        <f t="shared" si="390"/>
        <v>0</v>
      </c>
      <c r="AJ297">
        <f t="shared" si="364"/>
        <v>0</v>
      </c>
      <c r="AK297">
        <v>31.41</v>
      </c>
      <c r="AL297">
        <v>31.41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109</v>
      </c>
      <c r="AU297">
        <v>61</v>
      </c>
      <c r="AV297">
        <v>1</v>
      </c>
      <c r="AW297">
        <v>1</v>
      </c>
      <c r="AZ297">
        <v>1</v>
      </c>
      <c r="BA297">
        <v>1</v>
      </c>
      <c r="BB297">
        <v>1</v>
      </c>
      <c r="BC297">
        <v>18.510000000000002</v>
      </c>
      <c r="BD297" t="s">
        <v>3</v>
      </c>
      <c r="BE297" t="s">
        <v>3</v>
      </c>
      <c r="BF297" t="s">
        <v>3</v>
      </c>
      <c r="BG297" t="s">
        <v>3</v>
      </c>
      <c r="BH297">
        <v>3</v>
      </c>
      <c r="BI297">
        <v>1</v>
      </c>
      <c r="BJ297" t="s">
        <v>58</v>
      </c>
      <c r="BM297">
        <v>21</v>
      </c>
      <c r="BN297">
        <v>0</v>
      </c>
      <c r="BO297" t="s">
        <v>56</v>
      </c>
      <c r="BP297">
        <v>1</v>
      </c>
      <c r="BQ297">
        <v>30</v>
      </c>
      <c r="BR297">
        <v>0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 t="s">
        <v>3</v>
      </c>
      <c r="BZ297">
        <v>109</v>
      </c>
      <c r="CA297">
        <v>61</v>
      </c>
      <c r="CB297" t="s">
        <v>3</v>
      </c>
      <c r="CE297">
        <v>30</v>
      </c>
      <c r="CF297">
        <v>0</v>
      </c>
      <c r="CG297">
        <v>0</v>
      </c>
      <c r="CM297">
        <v>0</v>
      </c>
      <c r="CN297" t="s">
        <v>1057</v>
      </c>
      <c r="CO297">
        <v>0</v>
      </c>
      <c r="CP297">
        <f t="shared" si="365"/>
        <v>55232.91</v>
      </c>
      <c r="CQ297">
        <f t="shared" si="366"/>
        <v>581.4</v>
      </c>
      <c r="CR297">
        <f>(ROUND((ROUND(((ET297)*AV297*1),2)*BB297),2)+ROUND((ROUND(((AE297-(EU297))*AV297*1),2)*BS297),2))</f>
        <v>0</v>
      </c>
      <c r="CS297">
        <f t="shared" si="367"/>
        <v>0</v>
      </c>
      <c r="CT297">
        <f t="shared" si="368"/>
        <v>0</v>
      </c>
      <c r="CU297">
        <f t="shared" si="369"/>
        <v>0</v>
      </c>
      <c r="CV297">
        <f t="shared" si="370"/>
        <v>0</v>
      </c>
      <c r="CW297">
        <f t="shared" si="371"/>
        <v>0</v>
      </c>
      <c r="CX297">
        <f t="shared" si="372"/>
        <v>0</v>
      </c>
      <c r="CY297">
        <f t="shared" si="373"/>
        <v>0</v>
      </c>
      <c r="CZ297">
        <f t="shared" si="374"/>
        <v>0</v>
      </c>
      <c r="DC297" t="s">
        <v>3</v>
      </c>
      <c r="DD297" t="s">
        <v>3</v>
      </c>
      <c r="DE297" t="s">
        <v>3</v>
      </c>
      <c r="DF297" t="s">
        <v>3</v>
      </c>
      <c r="DG297" t="s">
        <v>3</v>
      </c>
      <c r="DH297" t="s">
        <v>3</v>
      </c>
      <c r="DI297" t="s">
        <v>3</v>
      </c>
      <c r="DJ297" t="s">
        <v>3</v>
      </c>
      <c r="DK297" t="s">
        <v>3</v>
      </c>
      <c r="DL297" t="s">
        <v>3</v>
      </c>
      <c r="DM297" t="s">
        <v>3</v>
      </c>
      <c r="DN297">
        <v>0</v>
      </c>
      <c r="DO297">
        <v>0</v>
      </c>
      <c r="DP297">
        <v>1</v>
      </c>
      <c r="DQ297">
        <v>1</v>
      </c>
      <c r="DU297">
        <v>1003</v>
      </c>
      <c r="DV297" t="s">
        <v>34</v>
      </c>
      <c r="DW297" t="s">
        <v>34</v>
      </c>
      <c r="DX297">
        <v>1</v>
      </c>
      <c r="DZ297" t="s">
        <v>3</v>
      </c>
      <c r="EA297" t="s">
        <v>3</v>
      </c>
      <c r="EB297" t="s">
        <v>3</v>
      </c>
      <c r="EC297" t="s">
        <v>3</v>
      </c>
      <c r="EE297">
        <v>58807897</v>
      </c>
      <c r="EF297">
        <v>30</v>
      </c>
      <c r="EG297" t="s">
        <v>27</v>
      </c>
      <c r="EH297">
        <v>0</v>
      </c>
      <c r="EI297" t="s">
        <v>3</v>
      </c>
      <c r="EJ297">
        <v>1</v>
      </c>
      <c r="EK297">
        <v>21</v>
      </c>
      <c r="EL297" t="s">
        <v>28</v>
      </c>
      <c r="EM297" t="s">
        <v>29</v>
      </c>
      <c r="EO297" t="s">
        <v>387</v>
      </c>
      <c r="EQ297">
        <v>0</v>
      </c>
      <c r="ER297">
        <v>31.41</v>
      </c>
      <c r="ES297">
        <v>31.41</v>
      </c>
      <c r="ET297">
        <v>0</v>
      </c>
      <c r="EU297">
        <v>0</v>
      </c>
      <c r="EV297">
        <v>0</v>
      </c>
      <c r="EW297">
        <v>0</v>
      </c>
      <c r="EX297">
        <v>0</v>
      </c>
      <c r="FQ297">
        <v>0</v>
      </c>
      <c r="FR297">
        <v>0</v>
      </c>
      <c r="FS297">
        <v>0</v>
      </c>
      <c r="FX297">
        <v>109</v>
      </c>
      <c r="FY297">
        <v>61</v>
      </c>
      <c r="GA297" t="s">
        <v>3</v>
      </c>
      <c r="GD297">
        <v>1</v>
      </c>
      <c r="GF297">
        <v>-1171880344</v>
      </c>
      <c r="GG297">
        <v>2</v>
      </c>
      <c r="GH297">
        <v>1</v>
      </c>
      <c r="GI297">
        <v>2</v>
      </c>
      <c r="GJ297">
        <v>0</v>
      </c>
      <c r="GK297">
        <v>0</v>
      </c>
      <c r="GL297">
        <f t="shared" si="375"/>
        <v>0</v>
      </c>
      <c r="GM297">
        <f t="shared" si="376"/>
        <v>55232.91</v>
      </c>
      <c r="GN297">
        <f t="shared" si="377"/>
        <v>55232.91</v>
      </c>
      <c r="GO297">
        <f t="shared" si="378"/>
        <v>0</v>
      </c>
      <c r="GP297">
        <f t="shared" si="379"/>
        <v>0</v>
      </c>
      <c r="GR297">
        <v>0</v>
      </c>
      <c r="GS297">
        <v>3</v>
      </c>
      <c r="GT297">
        <v>0</v>
      </c>
      <c r="GU297" t="s">
        <v>3</v>
      </c>
      <c r="GV297">
        <f t="shared" si="380"/>
        <v>0</v>
      </c>
      <c r="GW297">
        <v>1</v>
      </c>
      <c r="GX297">
        <f t="shared" si="381"/>
        <v>0</v>
      </c>
      <c r="HA297">
        <v>0</v>
      </c>
      <c r="HB297">
        <v>0</v>
      </c>
      <c r="HC297">
        <f t="shared" si="382"/>
        <v>0</v>
      </c>
      <c r="HE297" t="s">
        <v>3</v>
      </c>
      <c r="HF297" t="s">
        <v>3</v>
      </c>
      <c r="HM297" t="s">
        <v>3</v>
      </c>
      <c r="HN297" t="s">
        <v>3</v>
      </c>
      <c r="HO297" t="s">
        <v>3</v>
      </c>
      <c r="HP297" t="s">
        <v>3</v>
      </c>
      <c r="HQ297" t="s">
        <v>3</v>
      </c>
      <c r="HS297">
        <v>0</v>
      </c>
      <c r="IK297">
        <v>0</v>
      </c>
    </row>
    <row r="298" spans="1:255" x14ac:dyDescent="0.2">
      <c r="A298" s="2">
        <v>18</v>
      </c>
      <c r="B298" s="2">
        <v>1</v>
      </c>
      <c r="C298" s="2">
        <v>707</v>
      </c>
      <c r="D298" s="2"/>
      <c r="E298" s="2" t="s">
        <v>395</v>
      </c>
      <c r="F298" s="2" t="s">
        <v>46</v>
      </c>
      <c r="G298" s="2" t="s">
        <v>47</v>
      </c>
      <c r="H298" s="2" t="s">
        <v>48</v>
      </c>
      <c r="I298" s="2">
        <f>I294*J298</f>
        <v>0.32</v>
      </c>
      <c r="J298" s="2">
        <v>0.33684210526315794</v>
      </c>
      <c r="K298" s="2">
        <v>0.33684199999999997</v>
      </c>
      <c r="L298" s="2"/>
      <c r="M298" s="2"/>
      <c r="N298" s="2"/>
      <c r="O298" s="2">
        <f t="shared" si="351"/>
        <v>168.39</v>
      </c>
      <c r="P298" s="2">
        <f t="shared" si="352"/>
        <v>168.39</v>
      </c>
      <c r="Q298" s="2">
        <f>(ROUND((ROUND(((ET298)*AV298*I298),2)*BB298),2)+ROUND((ROUND(((AE298-(EU298))*AV298*I298),2)*BS298),2))</f>
        <v>0</v>
      </c>
      <c r="R298" s="2">
        <f t="shared" si="353"/>
        <v>0</v>
      </c>
      <c r="S298" s="2">
        <f t="shared" si="354"/>
        <v>0</v>
      </c>
      <c r="T298" s="2">
        <f t="shared" si="355"/>
        <v>0</v>
      </c>
      <c r="U298" s="2">
        <f t="shared" si="356"/>
        <v>0</v>
      </c>
      <c r="V298" s="2">
        <f t="shared" si="357"/>
        <v>0</v>
      </c>
      <c r="W298" s="2">
        <f t="shared" si="358"/>
        <v>0</v>
      </c>
      <c r="X298" s="2">
        <f t="shared" si="359"/>
        <v>0</v>
      </c>
      <c r="Y298" s="2">
        <f t="shared" si="360"/>
        <v>0</v>
      </c>
      <c r="Z298" s="2"/>
      <c r="AA298" s="2">
        <v>59204062</v>
      </c>
      <c r="AB298" s="2">
        <f t="shared" si="361"/>
        <v>526.22</v>
      </c>
      <c r="AC298" s="2">
        <f t="shared" si="362"/>
        <v>526.22</v>
      </c>
      <c r="AD298" s="2">
        <f>ROUND((((ET298)-(EU298))+AE298),6)</f>
        <v>0</v>
      </c>
      <c r="AE298" s="2">
        <f t="shared" si="389"/>
        <v>0</v>
      </c>
      <c r="AF298" s="2">
        <f t="shared" si="389"/>
        <v>0</v>
      </c>
      <c r="AG298" s="2">
        <f t="shared" si="363"/>
        <v>0</v>
      </c>
      <c r="AH298" s="2">
        <f t="shared" si="390"/>
        <v>0</v>
      </c>
      <c r="AI298" s="2">
        <f t="shared" si="390"/>
        <v>0</v>
      </c>
      <c r="AJ298" s="2">
        <f t="shared" si="364"/>
        <v>0</v>
      </c>
      <c r="AK298" s="2">
        <v>526.22</v>
      </c>
      <c r="AL298" s="2">
        <v>526.22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109</v>
      </c>
      <c r="AU298" s="2">
        <v>61</v>
      </c>
      <c r="AV298" s="2">
        <v>1</v>
      </c>
      <c r="AW298" s="2">
        <v>1</v>
      </c>
      <c r="AX298" s="2"/>
      <c r="AY298" s="2"/>
      <c r="AZ298" s="2">
        <v>1</v>
      </c>
      <c r="BA298" s="2">
        <v>1</v>
      </c>
      <c r="BB298" s="2">
        <v>1</v>
      </c>
      <c r="BC298" s="2">
        <v>1</v>
      </c>
      <c r="BD298" s="2" t="s">
        <v>3</v>
      </c>
      <c r="BE298" s="2" t="s">
        <v>3</v>
      </c>
      <c r="BF298" s="2" t="s">
        <v>3</v>
      </c>
      <c r="BG298" s="2" t="s">
        <v>3</v>
      </c>
      <c r="BH298" s="2">
        <v>3</v>
      </c>
      <c r="BI298" s="2">
        <v>1</v>
      </c>
      <c r="BJ298" s="2" t="s">
        <v>49</v>
      </c>
      <c r="BK298" s="2"/>
      <c r="BL298" s="2"/>
      <c r="BM298" s="2">
        <v>21</v>
      </c>
      <c r="BN298" s="2">
        <v>0</v>
      </c>
      <c r="BO298" s="2" t="s">
        <v>3</v>
      </c>
      <c r="BP298" s="2">
        <v>0</v>
      </c>
      <c r="BQ298" s="2">
        <v>30</v>
      </c>
      <c r="BR298" s="2">
        <v>0</v>
      </c>
      <c r="BS298" s="2">
        <v>1</v>
      </c>
      <c r="BT298" s="2">
        <v>1</v>
      </c>
      <c r="BU298" s="2">
        <v>1</v>
      </c>
      <c r="BV298" s="2">
        <v>1</v>
      </c>
      <c r="BW298" s="2">
        <v>1</v>
      </c>
      <c r="BX298" s="2">
        <v>1</v>
      </c>
      <c r="BY298" s="2" t="s">
        <v>3</v>
      </c>
      <c r="BZ298" s="2">
        <v>109</v>
      </c>
      <c r="CA298" s="2">
        <v>61</v>
      </c>
      <c r="CB298" s="2" t="s">
        <v>3</v>
      </c>
      <c r="CC298" s="2"/>
      <c r="CD298" s="2"/>
      <c r="CE298" s="2">
        <v>30</v>
      </c>
      <c r="CF298" s="2">
        <v>0</v>
      </c>
      <c r="CG298" s="2">
        <v>0</v>
      </c>
      <c r="CH298" s="2"/>
      <c r="CI298" s="2"/>
      <c r="CJ298" s="2"/>
      <c r="CK298" s="2"/>
      <c r="CL298" s="2"/>
      <c r="CM298" s="2">
        <v>0</v>
      </c>
      <c r="CN298" s="2" t="s">
        <v>1057</v>
      </c>
      <c r="CO298" s="2">
        <v>0</v>
      </c>
      <c r="CP298" s="2">
        <f t="shared" si="365"/>
        <v>168.39</v>
      </c>
      <c r="CQ298" s="2">
        <f t="shared" si="366"/>
        <v>526.22</v>
      </c>
      <c r="CR298" s="2">
        <f>(ROUND((ROUND(((ET298)*AV298*1),2)*BB298),2)+ROUND((ROUND(((AE298-(EU298))*AV298*1),2)*BS298),2))</f>
        <v>0</v>
      </c>
      <c r="CS298" s="2">
        <f t="shared" si="367"/>
        <v>0</v>
      </c>
      <c r="CT298" s="2">
        <f t="shared" si="368"/>
        <v>0</v>
      </c>
      <c r="CU298" s="2">
        <f t="shared" si="369"/>
        <v>0</v>
      </c>
      <c r="CV298" s="2">
        <f t="shared" si="370"/>
        <v>0</v>
      </c>
      <c r="CW298" s="2">
        <f t="shared" si="371"/>
        <v>0</v>
      </c>
      <c r="CX298" s="2">
        <f t="shared" si="372"/>
        <v>0</v>
      </c>
      <c r="CY298" s="2">
        <f t="shared" si="373"/>
        <v>0</v>
      </c>
      <c r="CZ298" s="2">
        <f t="shared" si="374"/>
        <v>0</v>
      </c>
      <c r="DA298" s="2"/>
      <c r="DB298" s="2"/>
      <c r="DC298" s="2" t="s">
        <v>3</v>
      </c>
      <c r="DD298" s="2" t="s">
        <v>3</v>
      </c>
      <c r="DE298" s="2" t="s">
        <v>3</v>
      </c>
      <c r="DF298" s="2" t="s">
        <v>3</v>
      </c>
      <c r="DG298" s="2" t="s">
        <v>3</v>
      </c>
      <c r="DH298" s="2" t="s">
        <v>3</v>
      </c>
      <c r="DI298" s="2" t="s">
        <v>3</v>
      </c>
      <c r="DJ298" s="2" t="s">
        <v>3</v>
      </c>
      <c r="DK298" s="2" t="s">
        <v>3</v>
      </c>
      <c r="DL298" s="2" t="s">
        <v>3</v>
      </c>
      <c r="DM298" s="2" t="s">
        <v>3</v>
      </c>
      <c r="DN298" s="2">
        <v>0</v>
      </c>
      <c r="DO298" s="2">
        <v>0</v>
      </c>
      <c r="DP298" s="2">
        <v>1</v>
      </c>
      <c r="DQ298" s="2">
        <v>1</v>
      </c>
      <c r="DR298" s="2"/>
      <c r="DS298" s="2"/>
      <c r="DT298" s="2"/>
      <c r="DU298" s="2">
        <v>1010</v>
      </c>
      <c r="DV298" s="2" t="s">
        <v>48</v>
      </c>
      <c r="DW298" s="2" t="s">
        <v>48</v>
      </c>
      <c r="DX298" s="2">
        <v>100</v>
      </c>
      <c r="DY298" s="2"/>
      <c r="DZ298" s="2" t="s">
        <v>3</v>
      </c>
      <c r="EA298" s="2" t="s">
        <v>3</v>
      </c>
      <c r="EB298" s="2" t="s">
        <v>3</v>
      </c>
      <c r="EC298" s="2" t="s">
        <v>3</v>
      </c>
      <c r="ED298" s="2"/>
      <c r="EE298" s="2">
        <v>58807897</v>
      </c>
      <c r="EF298" s="2">
        <v>30</v>
      </c>
      <c r="EG298" s="2" t="s">
        <v>27</v>
      </c>
      <c r="EH298" s="2">
        <v>0</v>
      </c>
      <c r="EI298" s="2" t="s">
        <v>3</v>
      </c>
      <c r="EJ298" s="2">
        <v>1</v>
      </c>
      <c r="EK298" s="2">
        <v>21</v>
      </c>
      <c r="EL298" s="2" t="s">
        <v>28</v>
      </c>
      <c r="EM298" s="2" t="s">
        <v>29</v>
      </c>
      <c r="EN298" s="2"/>
      <c r="EO298" s="2" t="s">
        <v>387</v>
      </c>
      <c r="EP298" s="2"/>
      <c r="EQ298" s="2">
        <v>0</v>
      </c>
      <c r="ER298" s="2">
        <v>526.22</v>
      </c>
      <c r="ES298" s="2">
        <v>526.22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>
        <v>0</v>
      </c>
      <c r="FR298" s="2">
        <v>0</v>
      </c>
      <c r="FS298" s="2">
        <v>0</v>
      </c>
      <c r="FT298" s="2"/>
      <c r="FU298" s="2"/>
      <c r="FV298" s="2"/>
      <c r="FW298" s="2"/>
      <c r="FX298" s="2">
        <v>109</v>
      </c>
      <c r="FY298" s="2">
        <v>61</v>
      </c>
      <c r="FZ298" s="2"/>
      <c r="GA298" s="2" t="s">
        <v>3</v>
      </c>
      <c r="GB298" s="2"/>
      <c r="GC298" s="2"/>
      <c r="GD298" s="2">
        <v>1</v>
      </c>
      <c r="GE298" s="2"/>
      <c r="GF298" s="2">
        <v>1873919888</v>
      </c>
      <c r="GG298" s="2">
        <v>2</v>
      </c>
      <c r="GH298" s="2">
        <v>1</v>
      </c>
      <c r="GI298" s="2">
        <v>-2</v>
      </c>
      <c r="GJ298" s="2">
        <v>0</v>
      </c>
      <c r="GK298" s="2">
        <v>0</v>
      </c>
      <c r="GL298" s="2">
        <f t="shared" si="375"/>
        <v>0</v>
      </c>
      <c r="GM298" s="2">
        <f t="shared" si="376"/>
        <v>168.39</v>
      </c>
      <c r="GN298" s="2">
        <f t="shared" si="377"/>
        <v>168.39</v>
      </c>
      <c r="GO298" s="2">
        <f t="shared" si="378"/>
        <v>0</v>
      </c>
      <c r="GP298" s="2">
        <f t="shared" si="379"/>
        <v>0</v>
      </c>
      <c r="GQ298" s="2"/>
      <c r="GR298" s="2">
        <v>0</v>
      </c>
      <c r="GS298" s="2">
        <v>3</v>
      </c>
      <c r="GT298" s="2">
        <v>0</v>
      </c>
      <c r="GU298" s="2" t="s">
        <v>3</v>
      </c>
      <c r="GV298" s="2">
        <f t="shared" si="380"/>
        <v>0</v>
      </c>
      <c r="GW298" s="2">
        <v>1</v>
      </c>
      <c r="GX298" s="2">
        <f t="shared" si="381"/>
        <v>0</v>
      </c>
      <c r="GY298" s="2"/>
      <c r="GZ298" s="2"/>
      <c r="HA298" s="2">
        <v>0</v>
      </c>
      <c r="HB298" s="2">
        <v>0</v>
      </c>
      <c r="HC298" s="2">
        <f t="shared" si="382"/>
        <v>0</v>
      </c>
      <c r="HD298" s="2"/>
      <c r="HE298" s="2" t="s">
        <v>3</v>
      </c>
      <c r="HF298" s="2" t="s">
        <v>3</v>
      </c>
      <c r="HG298" s="2"/>
      <c r="HH298" s="2"/>
      <c r="HI298" s="2"/>
      <c r="HJ298" s="2"/>
      <c r="HK298" s="2"/>
      <c r="HL298" s="2"/>
      <c r="HM298" s="2" t="s">
        <v>3</v>
      </c>
      <c r="HN298" s="2" t="s">
        <v>3</v>
      </c>
      <c r="HO298" s="2" t="s">
        <v>3</v>
      </c>
      <c r="HP298" s="2" t="s">
        <v>3</v>
      </c>
      <c r="HQ298" s="2" t="s">
        <v>3</v>
      </c>
      <c r="HR298" s="2"/>
      <c r="HS298" s="2">
        <v>0</v>
      </c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>
        <v>0</v>
      </c>
      <c r="IL298" s="2"/>
      <c r="IM298" s="2"/>
      <c r="IN298" s="2"/>
      <c r="IO298" s="2"/>
      <c r="IP298" s="2"/>
      <c r="IQ298" s="2"/>
      <c r="IR298" s="2"/>
      <c r="IS298" s="2"/>
      <c r="IT298" s="2"/>
      <c r="IU298" s="2"/>
    </row>
    <row r="299" spans="1:255" x14ac:dyDescent="0.2">
      <c r="A299">
        <v>18</v>
      </c>
      <c r="B299">
        <v>1</v>
      </c>
      <c r="C299">
        <v>717</v>
      </c>
      <c r="E299" t="s">
        <v>395</v>
      </c>
      <c r="F299" t="s">
        <v>46</v>
      </c>
      <c r="G299" t="s">
        <v>47</v>
      </c>
      <c r="H299" t="s">
        <v>48</v>
      </c>
      <c r="I299">
        <f>I295*J299</f>
        <v>0.32</v>
      </c>
      <c r="J299">
        <v>0.33684210526315794</v>
      </c>
      <c r="K299">
        <v>0.33684199999999997</v>
      </c>
      <c r="O299">
        <f t="shared" si="351"/>
        <v>469.81</v>
      </c>
      <c r="P299">
        <f t="shared" si="352"/>
        <v>469.81</v>
      </c>
      <c r="Q299">
        <f>(ROUND((ROUND(((ET299)*AV299*I299),2)*BB299),2)+ROUND((ROUND(((AE299-(EU299))*AV299*I299),2)*BS299),2))</f>
        <v>0</v>
      </c>
      <c r="R299">
        <f t="shared" si="353"/>
        <v>0</v>
      </c>
      <c r="S299">
        <f t="shared" si="354"/>
        <v>0</v>
      </c>
      <c r="T299">
        <f t="shared" si="355"/>
        <v>0</v>
      </c>
      <c r="U299">
        <f t="shared" si="356"/>
        <v>0</v>
      </c>
      <c r="V299">
        <f t="shared" si="357"/>
        <v>0</v>
      </c>
      <c r="W299">
        <f t="shared" si="358"/>
        <v>0</v>
      </c>
      <c r="X299">
        <f t="shared" si="359"/>
        <v>0</v>
      </c>
      <c r="Y299">
        <f t="shared" si="360"/>
        <v>0</v>
      </c>
      <c r="AA299">
        <v>59204059</v>
      </c>
      <c r="AB299">
        <f t="shared" si="361"/>
        <v>526.22</v>
      </c>
      <c r="AC299">
        <f t="shared" si="362"/>
        <v>526.22</v>
      </c>
      <c r="AD299">
        <f>ROUND((((ET299)-(EU299))+AE299),6)</f>
        <v>0</v>
      </c>
      <c r="AE299">
        <f t="shared" si="389"/>
        <v>0</v>
      </c>
      <c r="AF299">
        <f t="shared" si="389"/>
        <v>0</v>
      </c>
      <c r="AG299">
        <f t="shared" si="363"/>
        <v>0</v>
      </c>
      <c r="AH299">
        <f t="shared" si="390"/>
        <v>0</v>
      </c>
      <c r="AI299">
        <f t="shared" si="390"/>
        <v>0</v>
      </c>
      <c r="AJ299">
        <f t="shared" si="364"/>
        <v>0</v>
      </c>
      <c r="AK299">
        <v>526.22</v>
      </c>
      <c r="AL299">
        <v>526.22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109</v>
      </c>
      <c r="AU299">
        <v>61</v>
      </c>
      <c r="AV299">
        <v>1</v>
      </c>
      <c r="AW299">
        <v>1</v>
      </c>
      <c r="AZ299">
        <v>1</v>
      </c>
      <c r="BA299">
        <v>1</v>
      </c>
      <c r="BB299">
        <v>1</v>
      </c>
      <c r="BC299">
        <v>2.79</v>
      </c>
      <c r="BD299" t="s">
        <v>3</v>
      </c>
      <c r="BE299" t="s">
        <v>3</v>
      </c>
      <c r="BF299" t="s">
        <v>3</v>
      </c>
      <c r="BG299" t="s">
        <v>3</v>
      </c>
      <c r="BH299">
        <v>3</v>
      </c>
      <c r="BI299">
        <v>1</v>
      </c>
      <c r="BJ299" t="s">
        <v>49</v>
      </c>
      <c r="BM299">
        <v>21</v>
      </c>
      <c r="BN299">
        <v>0</v>
      </c>
      <c r="BO299" t="s">
        <v>46</v>
      </c>
      <c r="BP299">
        <v>1</v>
      </c>
      <c r="BQ299">
        <v>30</v>
      </c>
      <c r="BR299">
        <v>0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 t="s">
        <v>3</v>
      </c>
      <c r="BZ299">
        <v>109</v>
      </c>
      <c r="CA299">
        <v>61</v>
      </c>
      <c r="CB299" t="s">
        <v>3</v>
      </c>
      <c r="CE299">
        <v>30</v>
      </c>
      <c r="CF299">
        <v>0</v>
      </c>
      <c r="CG299">
        <v>0</v>
      </c>
      <c r="CM299">
        <v>0</v>
      </c>
      <c r="CN299" t="s">
        <v>1057</v>
      </c>
      <c r="CO299">
        <v>0</v>
      </c>
      <c r="CP299">
        <f t="shared" si="365"/>
        <v>469.81</v>
      </c>
      <c r="CQ299">
        <f t="shared" si="366"/>
        <v>1468.15</v>
      </c>
      <c r="CR299">
        <f>(ROUND((ROUND(((ET299)*AV299*1),2)*BB299),2)+ROUND((ROUND(((AE299-(EU299))*AV299*1),2)*BS299),2))</f>
        <v>0</v>
      </c>
      <c r="CS299">
        <f t="shared" si="367"/>
        <v>0</v>
      </c>
      <c r="CT299">
        <f t="shared" si="368"/>
        <v>0</v>
      </c>
      <c r="CU299">
        <f t="shared" si="369"/>
        <v>0</v>
      </c>
      <c r="CV299">
        <f t="shared" si="370"/>
        <v>0</v>
      </c>
      <c r="CW299">
        <f t="shared" si="371"/>
        <v>0</v>
      </c>
      <c r="CX299">
        <f t="shared" si="372"/>
        <v>0</v>
      </c>
      <c r="CY299">
        <f t="shared" si="373"/>
        <v>0</v>
      </c>
      <c r="CZ299">
        <f t="shared" si="374"/>
        <v>0</v>
      </c>
      <c r="DC299" t="s">
        <v>3</v>
      </c>
      <c r="DD299" t="s">
        <v>3</v>
      </c>
      <c r="DE299" t="s">
        <v>3</v>
      </c>
      <c r="DF299" t="s">
        <v>3</v>
      </c>
      <c r="DG299" t="s">
        <v>3</v>
      </c>
      <c r="DH299" t="s">
        <v>3</v>
      </c>
      <c r="DI299" t="s">
        <v>3</v>
      </c>
      <c r="DJ299" t="s">
        <v>3</v>
      </c>
      <c r="DK299" t="s">
        <v>3</v>
      </c>
      <c r="DL299" t="s">
        <v>3</v>
      </c>
      <c r="DM299" t="s">
        <v>3</v>
      </c>
      <c r="DN299">
        <v>0</v>
      </c>
      <c r="DO299">
        <v>0</v>
      </c>
      <c r="DP299">
        <v>1</v>
      </c>
      <c r="DQ299">
        <v>1</v>
      </c>
      <c r="DU299">
        <v>1010</v>
      </c>
      <c r="DV299" t="s">
        <v>48</v>
      </c>
      <c r="DW299" t="s">
        <v>48</v>
      </c>
      <c r="DX299">
        <v>100</v>
      </c>
      <c r="DZ299" t="s">
        <v>3</v>
      </c>
      <c r="EA299" t="s">
        <v>3</v>
      </c>
      <c r="EB299" t="s">
        <v>3</v>
      </c>
      <c r="EC299" t="s">
        <v>3</v>
      </c>
      <c r="EE299">
        <v>58807897</v>
      </c>
      <c r="EF299">
        <v>30</v>
      </c>
      <c r="EG299" t="s">
        <v>27</v>
      </c>
      <c r="EH299">
        <v>0</v>
      </c>
      <c r="EI299" t="s">
        <v>3</v>
      </c>
      <c r="EJ299">
        <v>1</v>
      </c>
      <c r="EK299">
        <v>21</v>
      </c>
      <c r="EL299" t="s">
        <v>28</v>
      </c>
      <c r="EM299" t="s">
        <v>29</v>
      </c>
      <c r="EO299" t="s">
        <v>387</v>
      </c>
      <c r="EQ299">
        <v>0</v>
      </c>
      <c r="ER299">
        <v>526.22</v>
      </c>
      <c r="ES299">
        <v>526.22</v>
      </c>
      <c r="ET299">
        <v>0</v>
      </c>
      <c r="EU299">
        <v>0</v>
      </c>
      <c r="EV299">
        <v>0</v>
      </c>
      <c r="EW299">
        <v>0</v>
      </c>
      <c r="EX299">
        <v>0</v>
      </c>
      <c r="FQ299">
        <v>0</v>
      </c>
      <c r="FR299">
        <v>0</v>
      </c>
      <c r="FS299">
        <v>0</v>
      </c>
      <c r="FX299">
        <v>109</v>
      </c>
      <c r="FY299">
        <v>61</v>
      </c>
      <c r="GA299" t="s">
        <v>3</v>
      </c>
      <c r="GD299">
        <v>1</v>
      </c>
      <c r="GF299">
        <v>1873919888</v>
      </c>
      <c r="GG299">
        <v>2</v>
      </c>
      <c r="GH299">
        <v>1</v>
      </c>
      <c r="GI299">
        <v>2</v>
      </c>
      <c r="GJ299">
        <v>0</v>
      </c>
      <c r="GK299">
        <v>0</v>
      </c>
      <c r="GL299">
        <f t="shared" si="375"/>
        <v>0</v>
      </c>
      <c r="GM299">
        <f t="shared" si="376"/>
        <v>469.81</v>
      </c>
      <c r="GN299">
        <f t="shared" si="377"/>
        <v>469.81</v>
      </c>
      <c r="GO299">
        <f t="shared" si="378"/>
        <v>0</v>
      </c>
      <c r="GP299">
        <f t="shared" si="379"/>
        <v>0</v>
      </c>
      <c r="GR299">
        <v>0</v>
      </c>
      <c r="GS299">
        <v>3</v>
      </c>
      <c r="GT299">
        <v>0</v>
      </c>
      <c r="GU299" t="s">
        <v>3</v>
      </c>
      <c r="GV299">
        <f t="shared" si="380"/>
        <v>0</v>
      </c>
      <c r="GW299">
        <v>1</v>
      </c>
      <c r="GX299">
        <f t="shared" si="381"/>
        <v>0</v>
      </c>
      <c r="HA299">
        <v>0</v>
      </c>
      <c r="HB299">
        <v>0</v>
      </c>
      <c r="HC299">
        <f t="shared" si="382"/>
        <v>0</v>
      </c>
      <c r="HE299" t="s">
        <v>3</v>
      </c>
      <c r="HF299" t="s">
        <v>3</v>
      </c>
      <c r="HM299" t="s">
        <v>3</v>
      </c>
      <c r="HN299" t="s">
        <v>3</v>
      </c>
      <c r="HO299" t="s">
        <v>3</v>
      </c>
      <c r="HP299" t="s">
        <v>3</v>
      </c>
      <c r="HQ299" t="s">
        <v>3</v>
      </c>
      <c r="HS299">
        <v>0</v>
      </c>
      <c r="IK299">
        <v>0</v>
      </c>
    </row>
    <row r="300" spans="1:255" x14ac:dyDescent="0.2">
      <c r="A300" s="2">
        <v>17</v>
      </c>
      <c r="B300" s="2">
        <v>1</v>
      </c>
      <c r="C300" s="2">
        <f>ROW(SmtRes!A728)</f>
        <v>728</v>
      </c>
      <c r="D300" s="2">
        <f>ROW(EtalonRes!A747)</f>
        <v>747</v>
      </c>
      <c r="E300" s="2" t="s">
        <v>396</v>
      </c>
      <c r="F300" s="2" t="s">
        <v>91</v>
      </c>
      <c r="G300" s="2" t="s">
        <v>92</v>
      </c>
      <c r="H300" s="2" t="s">
        <v>23</v>
      </c>
      <c r="I300" s="2">
        <f>ROUND(ROUND(55/100,4),9)</f>
        <v>0.55000000000000004</v>
      </c>
      <c r="J300" s="2">
        <v>0</v>
      </c>
      <c r="K300" s="2">
        <f>ROUND(ROUND(55/100,4),9)</f>
        <v>0.55000000000000004</v>
      </c>
      <c r="L300" s="2"/>
      <c r="M300" s="2"/>
      <c r="N300" s="2"/>
      <c r="O300" s="2">
        <f t="shared" si="351"/>
        <v>173.51</v>
      </c>
      <c r="P300" s="2">
        <f t="shared" si="352"/>
        <v>14.78</v>
      </c>
      <c r="Q300" s="2">
        <f>(ROUND((ROUND(((((ET300*1.25)*1.1))*AV300*I300),2)*BB300),2)+ROUND((ROUND(((AE300-(((EU300*1.25)*1.1)))*AV300*I300),2)*BS300),2))</f>
        <v>3.24</v>
      </c>
      <c r="R300" s="2">
        <f t="shared" si="353"/>
        <v>0.24</v>
      </c>
      <c r="S300" s="2">
        <f t="shared" si="354"/>
        <v>155.49</v>
      </c>
      <c r="T300" s="2">
        <f t="shared" si="355"/>
        <v>0</v>
      </c>
      <c r="U300" s="2">
        <f t="shared" si="356"/>
        <v>12.494007157500002</v>
      </c>
      <c r="V300" s="2">
        <f t="shared" si="357"/>
        <v>0</v>
      </c>
      <c r="W300" s="2">
        <f t="shared" si="358"/>
        <v>0</v>
      </c>
      <c r="X300" s="2">
        <f t="shared" si="359"/>
        <v>169.75</v>
      </c>
      <c r="Y300" s="2">
        <f t="shared" si="360"/>
        <v>95</v>
      </c>
      <c r="Z300" s="2"/>
      <c r="AA300" s="2">
        <v>59204062</v>
      </c>
      <c r="AB300" s="2">
        <f t="shared" si="361"/>
        <v>297.34800000000001</v>
      </c>
      <c r="AC300" s="2">
        <f t="shared" si="362"/>
        <v>26.88</v>
      </c>
      <c r="AD300" s="2">
        <f>ROUND((((((ET300*1.25)*1.1))-(((EU300*1.25)*1.1)))+AE300),6)</f>
        <v>5.5137499999999999</v>
      </c>
      <c r="AE300" s="2">
        <f>ROUND((((EU300*1.25)*1.1)),6)</f>
        <v>0.41249999999999998</v>
      </c>
      <c r="AF300" s="2">
        <f>ROUND((((EV300*1.15)*1.1)),6)</f>
        <v>264.95425</v>
      </c>
      <c r="AG300" s="2">
        <f t="shared" si="363"/>
        <v>0</v>
      </c>
      <c r="AH300" s="2">
        <f>(((EW300*1.15)*1.1))</f>
        <v>21.289950000000001</v>
      </c>
      <c r="AI300" s="2">
        <f>(((EX300*1.25)*1.1))</f>
        <v>0</v>
      </c>
      <c r="AJ300" s="2">
        <f t="shared" si="364"/>
        <v>0</v>
      </c>
      <c r="AK300" s="2">
        <v>240.34</v>
      </c>
      <c r="AL300" s="2">
        <v>26.88</v>
      </c>
      <c r="AM300" s="2">
        <v>4.01</v>
      </c>
      <c r="AN300" s="2">
        <v>0.3</v>
      </c>
      <c r="AO300" s="2">
        <v>209.45</v>
      </c>
      <c r="AP300" s="2">
        <v>0</v>
      </c>
      <c r="AQ300" s="2">
        <v>16.829999999999998</v>
      </c>
      <c r="AR300" s="2">
        <v>0</v>
      </c>
      <c r="AS300" s="2">
        <v>0</v>
      </c>
      <c r="AT300" s="2">
        <v>109</v>
      </c>
      <c r="AU300" s="2">
        <v>61</v>
      </c>
      <c r="AV300" s="2">
        <v>1.0669999999999999</v>
      </c>
      <c r="AW300" s="2">
        <v>1</v>
      </c>
      <c r="AX300" s="2"/>
      <c r="AY300" s="2"/>
      <c r="AZ300" s="2">
        <v>1</v>
      </c>
      <c r="BA300" s="2">
        <v>1</v>
      </c>
      <c r="BB300" s="2">
        <v>1</v>
      </c>
      <c r="BC300" s="2">
        <v>1</v>
      </c>
      <c r="BD300" s="2" t="s">
        <v>3</v>
      </c>
      <c r="BE300" s="2" t="s">
        <v>3</v>
      </c>
      <c r="BF300" s="2" t="s">
        <v>3</v>
      </c>
      <c r="BG300" s="2" t="s">
        <v>3</v>
      </c>
      <c r="BH300" s="2">
        <v>0</v>
      </c>
      <c r="BI300" s="2">
        <v>1</v>
      </c>
      <c r="BJ300" s="2" t="s">
        <v>93</v>
      </c>
      <c r="BK300" s="2"/>
      <c r="BL300" s="2"/>
      <c r="BM300" s="2">
        <v>21</v>
      </c>
      <c r="BN300" s="2">
        <v>0</v>
      </c>
      <c r="BO300" s="2" t="s">
        <v>91</v>
      </c>
      <c r="BP300" s="2">
        <v>1</v>
      </c>
      <c r="BQ300" s="2">
        <v>30</v>
      </c>
      <c r="BR300" s="2">
        <v>0</v>
      </c>
      <c r="BS300" s="2">
        <v>1</v>
      </c>
      <c r="BT300" s="2">
        <v>1</v>
      </c>
      <c r="BU300" s="2">
        <v>1</v>
      </c>
      <c r="BV300" s="2">
        <v>1</v>
      </c>
      <c r="BW300" s="2">
        <v>1</v>
      </c>
      <c r="BX300" s="2">
        <v>1</v>
      </c>
      <c r="BY300" s="2" t="s">
        <v>3</v>
      </c>
      <c r="BZ300" s="2">
        <v>109</v>
      </c>
      <c r="CA300" s="2">
        <v>61</v>
      </c>
      <c r="CB300" s="2" t="s">
        <v>3</v>
      </c>
      <c r="CC300" s="2"/>
      <c r="CD300" s="2"/>
      <c r="CE300" s="2">
        <v>30</v>
      </c>
      <c r="CF300" s="2">
        <v>0</v>
      </c>
      <c r="CG300" s="2">
        <v>0</v>
      </c>
      <c r="CH300" s="2"/>
      <c r="CI300" s="2"/>
      <c r="CJ300" s="2"/>
      <c r="CK300" s="2"/>
      <c r="CL300" s="2"/>
      <c r="CM300" s="2">
        <v>0</v>
      </c>
      <c r="CN300" s="2" t="s">
        <v>1057</v>
      </c>
      <c r="CO300" s="2">
        <v>0</v>
      </c>
      <c r="CP300" s="2">
        <f t="shared" si="365"/>
        <v>173.51000000000002</v>
      </c>
      <c r="CQ300" s="2">
        <f t="shared" si="366"/>
        <v>26.88</v>
      </c>
      <c r="CR300" s="2">
        <f>(ROUND((ROUND(((((ET300*1.25)*1.1))*AV300*1),2)*BB300),2)+ROUND((ROUND(((AE300-(((EU300*1.25)*1.1)))*AV300*1),2)*BS300),2))</f>
        <v>5.88</v>
      </c>
      <c r="CS300" s="2">
        <f t="shared" si="367"/>
        <v>0.44</v>
      </c>
      <c r="CT300" s="2">
        <f t="shared" si="368"/>
        <v>282.70999999999998</v>
      </c>
      <c r="CU300" s="2">
        <f t="shared" si="369"/>
        <v>0</v>
      </c>
      <c r="CV300" s="2">
        <f t="shared" si="370"/>
        <v>22.716376650000001</v>
      </c>
      <c r="CW300" s="2">
        <f t="shared" si="371"/>
        <v>0</v>
      </c>
      <c r="CX300" s="2">
        <f t="shared" si="372"/>
        <v>0</v>
      </c>
      <c r="CY300" s="2">
        <f t="shared" si="373"/>
        <v>169.74570000000003</v>
      </c>
      <c r="CZ300" s="2">
        <f t="shared" si="374"/>
        <v>94.9953</v>
      </c>
      <c r="DA300" s="2"/>
      <c r="DB300" s="2"/>
      <c r="DC300" s="2" t="s">
        <v>3</v>
      </c>
      <c r="DD300" s="2" t="s">
        <v>3</v>
      </c>
      <c r="DE300" s="2" t="s">
        <v>25</v>
      </c>
      <c r="DF300" s="2" t="s">
        <v>25</v>
      </c>
      <c r="DG300" s="2" t="s">
        <v>26</v>
      </c>
      <c r="DH300" s="2" t="s">
        <v>3</v>
      </c>
      <c r="DI300" s="2" t="s">
        <v>26</v>
      </c>
      <c r="DJ300" s="2" t="s">
        <v>25</v>
      </c>
      <c r="DK300" s="2" t="s">
        <v>3</v>
      </c>
      <c r="DL300" s="2" t="s">
        <v>3</v>
      </c>
      <c r="DM300" s="2" t="s">
        <v>3</v>
      </c>
      <c r="DN300" s="2">
        <v>0</v>
      </c>
      <c r="DO300" s="2">
        <v>0</v>
      </c>
      <c r="DP300" s="2">
        <v>1</v>
      </c>
      <c r="DQ300" s="2">
        <v>1</v>
      </c>
      <c r="DR300" s="2"/>
      <c r="DS300" s="2"/>
      <c r="DT300" s="2"/>
      <c r="DU300" s="2">
        <v>1003</v>
      </c>
      <c r="DV300" s="2" t="s">
        <v>23</v>
      </c>
      <c r="DW300" s="2" t="s">
        <v>23</v>
      </c>
      <c r="DX300" s="2">
        <v>100</v>
      </c>
      <c r="DY300" s="2"/>
      <c r="DZ300" s="2" t="s">
        <v>3</v>
      </c>
      <c r="EA300" s="2" t="s">
        <v>3</v>
      </c>
      <c r="EB300" s="2" t="s">
        <v>3</v>
      </c>
      <c r="EC300" s="2" t="s">
        <v>3</v>
      </c>
      <c r="ED300" s="2"/>
      <c r="EE300" s="2">
        <v>58807897</v>
      </c>
      <c r="EF300" s="2">
        <v>30</v>
      </c>
      <c r="EG300" s="2" t="s">
        <v>27</v>
      </c>
      <c r="EH300" s="2">
        <v>0</v>
      </c>
      <c r="EI300" s="2" t="s">
        <v>3</v>
      </c>
      <c r="EJ300" s="2">
        <v>1</v>
      </c>
      <c r="EK300" s="2">
        <v>21</v>
      </c>
      <c r="EL300" s="2" t="s">
        <v>28</v>
      </c>
      <c r="EM300" s="2" t="s">
        <v>29</v>
      </c>
      <c r="EN300" s="2"/>
      <c r="EO300" s="2" t="s">
        <v>387</v>
      </c>
      <c r="EP300" s="2"/>
      <c r="EQ300" s="2">
        <v>0</v>
      </c>
      <c r="ER300" s="2">
        <v>240.34</v>
      </c>
      <c r="ES300" s="2">
        <v>26.88</v>
      </c>
      <c r="ET300" s="2">
        <v>4.01</v>
      </c>
      <c r="EU300" s="2">
        <v>0.3</v>
      </c>
      <c r="EV300" s="2">
        <v>209.45</v>
      </c>
      <c r="EW300" s="2">
        <v>16.829999999999998</v>
      </c>
      <c r="EX300" s="2">
        <v>0</v>
      </c>
      <c r="EY300" s="2">
        <v>0</v>
      </c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>
        <v>0</v>
      </c>
      <c r="FR300" s="2">
        <v>0</v>
      </c>
      <c r="FS300" s="2">
        <v>0</v>
      </c>
      <c r="FT300" s="2"/>
      <c r="FU300" s="2"/>
      <c r="FV300" s="2"/>
      <c r="FW300" s="2"/>
      <c r="FX300" s="2">
        <v>109</v>
      </c>
      <c r="FY300" s="2">
        <v>61</v>
      </c>
      <c r="FZ300" s="2"/>
      <c r="GA300" s="2" t="s">
        <v>3</v>
      </c>
      <c r="GB300" s="2"/>
      <c r="GC300" s="2"/>
      <c r="GD300" s="2">
        <v>1</v>
      </c>
      <c r="GE300" s="2"/>
      <c r="GF300" s="2">
        <v>-1302427177</v>
      </c>
      <c r="GG300" s="2">
        <v>2</v>
      </c>
      <c r="GH300" s="2">
        <v>1</v>
      </c>
      <c r="GI300" s="2">
        <v>2</v>
      </c>
      <c r="GJ300" s="2">
        <v>0</v>
      </c>
      <c r="GK300" s="2">
        <v>0</v>
      </c>
      <c r="GL300" s="2">
        <f t="shared" si="375"/>
        <v>0</v>
      </c>
      <c r="GM300" s="2">
        <f t="shared" si="376"/>
        <v>438.26</v>
      </c>
      <c r="GN300" s="2">
        <f t="shared" si="377"/>
        <v>438.26</v>
      </c>
      <c r="GO300" s="2">
        <f t="shared" si="378"/>
        <v>0</v>
      </c>
      <c r="GP300" s="2">
        <f t="shared" si="379"/>
        <v>0</v>
      </c>
      <c r="GQ300" s="2"/>
      <c r="GR300" s="2">
        <v>0</v>
      </c>
      <c r="GS300" s="2">
        <v>3</v>
      </c>
      <c r="GT300" s="2">
        <v>0</v>
      </c>
      <c r="GU300" s="2" t="s">
        <v>3</v>
      </c>
      <c r="GV300" s="2">
        <f t="shared" si="380"/>
        <v>0</v>
      </c>
      <c r="GW300" s="2">
        <v>1</v>
      </c>
      <c r="GX300" s="2">
        <f t="shared" si="381"/>
        <v>0</v>
      </c>
      <c r="GY300" s="2"/>
      <c r="GZ300" s="2"/>
      <c r="HA300" s="2">
        <v>0</v>
      </c>
      <c r="HB300" s="2">
        <v>0</v>
      </c>
      <c r="HC300" s="2">
        <f t="shared" si="382"/>
        <v>0</v>
      </c>
      <c r="HD300" s="2"/>
      <c r="HE300" s="2" t="s">
        <v>3</v>
      </c>
      <c r="HF300" s="2" t="s">
        <v>3</v>
      </c>
      <c r="HG300" s="2"/>
      <c r="HH300" s="2"/>
      <c r="HI300" s="2"/>
      <c r="HJ300" s="2"/>
      <c r="HK300" s="2"/>
      <c r="HL300" s="2"/>
      <c r="HM300" s="2" t="s">
        <v>3</v>
      </c>
      <c r="HN300" s="2" t="s">
        <v>3</v>
      </c>
      <c r="HO300" s="2" t="s">
        <v>3</v>
      </c>
      <c r="HP300" s="2" t="s">
        <v>3</v>
      </c>
      <c r="HQ300" s="2" t="s">
        <v>3</v>
      </c>
      <c r="HR300" s="2"/>
      <c r="HS300" s="2">
        <v>0</v>
      </c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>
        <v>0</v>
      </c>
      <c r="IL300" s="2"/>
      <c r="IM300" s="2"/>
      <c r="IN300" s="2"/>
      <c r="IO300" s="2"/>
      <c r="IP300" s="2"/>
      <c r="IQ300" s="2"/>
      <c r="IR300" s="2"/>
      <c r="IS300" s="2"/>
      <c r="IT300" s="2"/>
      <c r="IU300" s="2"/>
    </row>
    <row r="301" spans="1:255" x14ac:dyDescent="0.2">
      <c r="A301">
        <v>17</v>
      </c>
      <c r="B301">
        <v>1</v>
      </c>
      <c r="C301">
        <f>ROW(SmtRes!A738)</f>
        <v>738</v>
      </c>
      <c r="D301">
        <f>ROW(EtalonRes!A758)</f>
        <v>758</v>
      </c>
      <c r="E301" t="s">
        <v>396</v>
      </c>
      <c r="F301" t="s">
        <v>91</v>
      </c>
      <c r="G301" t="s">
        <v>92</v>
      </c>
      <c r="H301" t="s">
        <v>23</v>
      </c>
      <c r="I301">
        <f>ROUND(ROUND(55/100,4),9)</f>
        <v>0.55000000000000004</v>
      </c>
      <c r="J301">
        <v>0</v>
      </c>
      <c r="K301">
        <f>ROUND(ROUND(55/100,4),9)</f>
        <v>0.55000000000000004</v>
      </c>
      <c r="O301">
        <f t="shared" si="351"/>
        <v>8619.8700000000008</v>
      </c>
      <c r="P301">
        <f t="shared" si="352"/>
        <v>28.97</v>
      </c>
      <c r="Q301">
        <f>(ROUND((ROUND(((((ET301*1.25)*1.1))*AV301*I301),2)*BB301),2)+ROUND((ROUND(((AE301-(((EU301*1.25)*1.1)))*AV301*I301),2)*BS301),2))</f>
        <v>40.5</v>
      </c>
      <c r="R301">
        <f t="shared" si="353"/>
        <v>13.2</v>
      </c>
      <c r="S301">
        <f t="shared" si="354"/>
        <v>8550.4</v>
      </c>
      <c r="T301">
        <f t="shared" si="355"/>
        <v>0</v>
      </c>
      <c r="U301">
        <f t="shared" si="356"/>
        <v>12.494007157500002</v>
      </c>
      <c r="V301">
        <f t="shared" si="357"/>
        <v>0</v>
      </c>
      <c r="W301">
        <f t="shared" si="358"/>
        <v>0</v>
      </c>
      <c r="X301">
        <f t="shared" si="359"/>
        <v>9334.32</v>
      </c>
      <c r="Y301">
        <f t="shared" si="360"/>
        <v>5223.8</v>
      </c>
      <c r="AA301">
        <v>59204059</v>
      </c>
      <c r="AB301">
        <f t="shared" si="361"/>
        <v>297.34800000000001</v>
      </c>
      <c r="AC301">
        <f t="shared" si="362"/>
        <v>26.88</v>
      </c>
      <c r="AD301">
        <f>ROUND((((((ET301*1.25)*1.1))-(((EU301*1.25)*1.1)))+AE301),6)</f>
        <v>5.5137499999999999</v>
      </c>
      <c r="AE301">
        <f>ROUND((((EU301*1.25)*1.1)),6)</f>
        <v>0.41249999999999998</v>
      </c>
      <c r="AF301">
        <f>ROUND((((EV301*1.15)*1.1)),6)</f>
        <v>264.95425</v>
      </c>
      <c r="AG301">
        <f t="shared" si="363"/>
        <v>0</v>
      </c>
      <c r="AH301">
        <f>(((EW301*1.15)*1.1))</f>
        <v>21.289950000000001</v>
      </c>
      <c r="AI301">
        <f>(((EX301*1.25)*1.1))</f>
        <v>0</v>
      </c>
      <c r="AJ301">
        <f t="shared" si="364"/>
        <v>0</v>
      </c>
      <c r="AK301">
        <v>240.34</v>
      </c>
      <c r="AL301">
        <v>26.88</v>
      </c>
      <c r="AM301">
        <v>4.01</v>
      </c>
      <c r="AN301">
        <v>0.3</v>
      </c>
      <c r="AO301">
        <v>209.45</v>
      </c>
      <c r="AP301">
        <v>0</v>
      </c>
      <c r="AQ301">
        <v>16.829999999999998</v>
      </c>
      <c r="AR301">
        <v>0</v>
      </c>
      <c r="AS301">
        <v>0</v>
      </c>
      <c r="AT301">
        <v>109</v>
      </c>
      <c r="AU301">
        <v>61</v>
      </c>
      <c r="AV301">
        <v>1.0669999999999999</v>
      </c>
      <c r="AW301">
        <v>1</v>
      </c>
      <c r="AZ301">
        <v>1</v>
      </c>
      <c r="BA301">
        <v>54.99</v>
      </c>
      <c r="BB301">
        <v>12.5</v>
      </c>
      <c r="BC301">
        <v>1.96</v>
      </c>
      <c r="BD301" t="s">
        <v>3</v>
      </c>
      <c r="BE301" t="s">
        <v>3</v>
      </c>
      <c r="BF301" t="s">
        <v>3</v>
      </c>
      <c r="BG301" t="s">
        <v>3</v>
      </c>
      <c r="BH301">
        <v>0</v>
      </c>
      <c r="BI301">
        <v>1</v>
      </c>
      <c r="BJ301" t="s">
        <v>93</v>
      </c>
      <c r="BM301">
        <v>21</v>
      </c>
      <c r="BN301">
        <v>0</v>
      </c>
      <c r="BO301" t="s">
        <v>91</v>
      </c>
      <c r="BP301">
        <v>1</v>
      </c>
      <c r="BQ301">
        <v>30</v>
      </c>
      <c r="BR301">
        <v>0</v>
      </c>
      <c r="BS301">
        <v>54.99</v>
      </c>
      <c r="BT301">
        <v>1</v>
      </c>
      <c r="BU301">
        <v>1</v>
      </c>
      <c r="BV301">
        <v>1</v>
      </c>
      <c r="BW301">
        <v>1</v>
      </c>
      <c r="BX301">
        <v>1</v>
      </c>
      <c r="BY301" t="s">
        <v>3</v>
      </c>
      <c r="BZ301">
        <v>109</v>
      </c>
      <c r="CA301">
        <v>61</v>
      </c>
      <c r="CB301" t="s">
        <v>3</v>
      </c>
      <c r="CE301">
        <v>30</v>
      </c>
      <c r="CF301">
        <v>0</v>
      </c>
      <c r="CG301">
        <v>0</v>
      </c>
      <c r="CM301">
        <v>0</v>
      </c>
      <c r="CN301" t="s">
        <v>1057</v>
      </c>
      <c r="CO301">
        <v>0</v>
      </c>
      <c r="CP301">
        <f t="shared" si="365"/>
        <v>8619.869999999999</v>
      </c>
      <c r="CQ301">
        <f t="shared" si="366"/>
        <v>52.68</v>
      </c>
      <c r="CR301">
        <f>(ROUND((ROUND(((((ET301*1.25)*1.1))*AV301*1),2)*BB301),2)+ROUND((ROUND(((AE301-(((EU301*1.25)*1.1)))*AV301*1),2)*BS301),2))</f>
        <v>73.5</v>
      </c>
      <c r="CS301">
        <f t="shared" si="367"/>
        <v>24.2</v>
      </c>
      <c r="CT301">
        <f t="shared" si="368"/>
        <v>15546.22</v>
      </c>
      <c r="CU301">
        <f t="shared" si="369"/>
        <v>0</v>
      </c>
      <c r="CV301">
        <f t="shared" si="370"/>
        <v>22.716376650000001</v>
      </c>
      <c r="CW301">
        <f t="shared" si="371"/>
        <v>0</v>
      </c>
      <c r="CX301">
        <f t="shared" si="372"/>
        <v>0</v>
      </c>
      <c r="CY301">
        <f t="shared" si="373"/>
        <v>9334.3240000000005</v>
      </c>
      <c r="CZ301">
        <f t="shared" si="374"/>
        <v>5223.7960000000003</v>
      </c>
      <c r="DC301" t="s">
        <v>3</v>
      </c>
      <c r="DD301" t="s">
        <v>3</v>
      </c>
      <c r="DE301" t="s">
        <v>25</v>
      </c>
      <c r="DF301" t="s">
        <v>25</v>
      </c>
      <c r="DG301" t="s">
        <v>26</v>
      </c>
      <c r="DH301" t="s">
        <v>3</v>
      </c>
      <c r="DI301" t="s">
        <v>26</v>
      </c>
      <c r="DJ301" t="s">
        <v>25</v>
      </c>
      <c r="DK301" t="s">
        <v>3</v>
      </c>
      <c r="DL301" t="s">
        <v>3</v>
      </c>
      <c r="DM301" t="s">
        <v>3</v>
      </c>
      <c r="DN301">
        <v>0</v>
      </c>
      <c r="DO301">
        <v>0</v>
      </c>
      <c r="DP301">
        <v>1</v>
      </c>
      <c r="DQ301">
        <v>1</v>
      </c>
      <c r="DU301">
        <v>1003</v>
      </c>
      <c r="DV301" t="s">
        <v>23</v>
      </c>
      <c r="DW301" t="s">
        <v>23</v>
      </c>
      <c r="DX301">
        <v>100</v>
      </c>
      <c r="DZ301" t="s">
        <v>3</v>
      </c>
      <c r="EA301" t="s">
        <v>3</v>
      </c>
      <c r="EB301" t="s">
        <v>3</v>
      </c>
      <c r="EC301" t="s">
        <v>3</v>
      </c>
      <c r="EE301">
        <v>58807897</v>
      </c>
      <c r="EF301">
        <v>30</v>
      </c>
      <c r="EG301" t="s">
        <v>27</v>
      </c>
      <c r="EH301">
        <v>0</v>
      </c>
      <c r="EI301" t="s">
        <v>3</v>
      </c>
      <c r="EJ301">
        <v>1</v>
      </c>
      <c r="EK301">
        <v>21</v>
      </c>
      <c r="EL301" t="s">
        <v>28</v>
      </c>
      <c r="EM301" t="s">
        <v>29</v>
      </c>
      <c r="EO301" t="s">
        <v>387</v>
      </c>
      <c r="EQ301">
        <v>0</v>
      </c>
      <c r="ER301">
        <v>240.34</v>
      </c>
      <c r="ES301">
        <v>26.88</v>
      </c>
      <c r="ET301">
        <v>4.01</v>
      </c>
      <c r="EU301">
        <v>0.3</v>
      </c>
      <c r="EV301">
        <v>209.45</v>
      </c>
      <c r="EW301">
        <v>16.829999999999998</v>
      </c>
      <c r="EX301">
        <v>0</v>
      </c>
      <c r="EY301">
        <v>0</v>
      </c>
      <c r="FQ301">
        <v>0</v>
      </c>
      <c r="FR301">
        <v>0</v>
      </c>
      <c r="FS301">
        <v>0</v>
      </c>
      <c r="FX301">
        <v>109</v>
      </c>
      <c r="FY301">
        <v>61</v>
      </c>
      <c r="GA301" t="s">
        <v>3</v>
      </c>
      <c r="GD301">
        <v>1</v>
      </c>
      <c r="GF301">
        <v>-1302427177</v>
      </c>
      <c r="GG301">
        <v>2</v>
      </c>
      <c r="GH301">
        <v>1</v>
      </c>
      <c r="GI301">
        <v>2</v>
      </c>
      <c r="GJ301">
        <v>0</v>
      </c>
      <c r="GK301">
        <v>0</v>
      </c>
      <c r="GL301">
        <f t="shared" si="375"/>
        <v>0</v>
      </c>
      <c r="GM301">
        <f t="shared" si="376"/>
        <v>23177.99</v>
      </c>
      <c r="GN301">
        <f t="shared" si="377"/>
        <v>23177.99</v>
      </c>
      <c r="GO301">
        <f t="shared" si="378"/>
        <v>0</v>
      </c>
      <c r="GP301">
        <f t="shared" si="379"/>
        <v>0</v>
      </c>
      <c r="GR301">
        <v>0</v>
      </c>
      <c r="GS301">
        <v>3</v>
      </c>
      <c r="GT301">
        <v>0</v>
      </c>
      <c r="GU301" t="s">
        <v>3</v>
      </c>
      <c r="GV301">
        <f t="shared" si="380"/>
        <v>0</v>
      </c>
      <c r="GW301">
        <v>1</v>
      </c>
      <c r="GX301">
        <f t="shared" si="381"/>
        <v>0</v>
      </c>
      <c r="HA301">
        <v>0</v>
      </c>
      <c r="HB301">
        <v>0</v>
      </c>
      <c r="HC301">
        <f t="shared" si="382"/>
        <v>0</v>
      </c>
      <c r="HE301" t="s">
        <v>3</v>
      </c>
      <c r="HF301" t="s">
        <v>3</v>
      </c>
      <c r="HM301" t="s">
        <v>3</v>
      </c>
      <c r="HN301" t="s">
        <v>3</v>
      </c>
      <c r="HO301" t="s">
        <v>3</v>
      </c>
      <c r="HP301" t="s">
        <v>3</v>
      </c>
      <c r="HQ301" t="s">
        <v>3</v>
      </c>
      <c r="HS301">
        <v>0</v>
      </c>
      <c r="IK301">
        <v>0</v>
      </c>
    </row>
    <row r="302" spans="1:255" x14ac:dyDescent="0.2">
      <c r="A302" s="2">
        <v>18</v>
      </c>
      <c r="B302" s="2">
        <v>1</v>
      </c>
      <c r="C302" s="2">
        <v>728</v>
      </c>
      <c r="D302" s="2"/>
      <c r="E302" s="2" t="s">
        <v>397</v>
      </c>
      <c r="F302" s="2" t="s">
        <v>95</v>
      </c>
      <c r="G302" s="2" t="s">
        <v>96</v>
      </c>
      <c r="H302" s="2" t="s">
        <v>34</v>
      </c>
      <c r="I302" s="2">
        <f>I300*J302</f>
        <v>55</v>
      </c>
      <c r="J302" s="2">
        <v>99.999999999999986</v>
      </c>
      <c r="K302" s="2">
        <v>100</v>
      </c>
      <c r="L302" s="2"/>
      <c r="M302" s="2"/>
      <c r="N302" s="2"/>
      <c r="O302" s="2">
        <f t="shared" si="351"/>
        <v>2820.4</v>
      </c>
      <c r="P302" s="2">
        <f t="shared" si="352"/>
        <v>2820.4</v>
      </c>
      <c r="Q302" s="2">
        <f>(ROUND((ROUND(((ET302)*AV302*I302),2)*BB302),2)+ROUND((ROUND(((AE302-(EU302))*AV302*I302),2)*BS302),2))</f>
        <v>0</v>
      </c>
      <c r="R302" s="2">
        <f t="shared" si="353"/>
        <v>0</v>
      </c>
      <c r="S302" s="2">
        <f t="shared" si="354"/>
        <v>0</v>
      </c>
      <c r="T302" s="2">
        <f t="shared" si="355"/>
        <v>0</v>
      </c>
      <c r="U302" s="2">
        <f t="shared" si="356"/>
        <v>0</v>
      </c>
      <c r="V302" s="2">
        <f t="shared" si="357"/>
        <v>0</v>
      </c>
      <c r="W302" s="2">
        <f t="shared" si="358"/>
        <v>0</v>
      </c>
      <c r="X302" s="2">
        <f t="shared" si="359"/>
        <v>0</v>
      </c>
      <c r="Y302" s="2">
        <f t="shared" si="360"/>
        <v>0</v>
      </c>
      <c r="Z302" s="2"/>
      <c r="AA302" s="2">
        <v>59204062</v>
      </c>
      <c r="AB302" s="2">
        <f t="shared" si="361"/>
        <v>51.28</v>
      </c>
      <c r="AC302" s="2">
        <f t="shared" si="362"/>
        <v>51.28</v>
      </c>
      <c r="AD302" s="2">
        <f>ROUND((((ET302)-(EU302))+AE302),6)</f>
        <v>0</v>
      </c>
      <c r="AE302" s="2">
        <f t="shared" ref="AE302:AF305" si="391">ROUND((EU302),6)</f>
        <v>0</v>
      </c>
      <c r="AF302" s="2">
        <f t="shared" si="391"/>
        <v>0</v>
      </c>
      <c r="AG302" s="2">
        <f t="shared" si="363"/>
        <v>0</v>
      </c>
      <c r="AH302" s="2">
        <f t="shared" ref="AH302:AI305" si="392">(EW302)</f>
        <v>0</v>
      </c>
      <c r="AI302" s="2">
        <f t="shared" si="392"/>
        <v>0</v>
      </c>
      <c r="AJ302" s="2">
        <f t="shared" si="364"/>
        <v>0</v>
      </c>
      <c r="AK302" s="2">
        <v>51.28</v>
      </c>
      <c r="AL302" s="2">
        <v>51.28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109</v>
      </c>
      <c r="AU302" s="2">
        <v>61</v>
      </c>
      <c r="AV302" s="2">
        <v>1</v>
      </c>
      <c r="AW302" s="2">
        <v>1</v>
      </c>
      <c r="AX302" s="2"/>
      <c r="AY302" s="2"/>
      <c r="AZ302" s="2">
        <v>1</v>
      </c>
      <c r="BA302" s="2">
        <v>1</v>
      </c>
      <c r="BB302" s="2">
        <v>1</v>
      </c>
      <c r="BC302" s="2">
        <v>1</v>
      </c>
      <c r="BD302" s="2" t="s">
        <v>3</v>
      </c>
      <c r="BE302" s="2" t="s">
        <v>3</v>
      </c>
      <c r="BF302" s="2" t="s">
        <v>3</v>
      </c>
      <c r="BG302" s="2" t="s">
        <v>3</v>
      </c>
      <c r="BH302" s="2">
        <v>3</v>
      </c>
      <c r="BI302" s="2">
        <v>1</v>
      </c>
      <c r="BJ302" s="2" t="s">
        <v>97</v>
      </c>
      <c r="BK302" s="2"/>
      <c r="BL302" s="2"/>
      <c r="BM302" s="2">
        <v>21</v>
      </c>
      <c r="BN302" s="2">
        <v>0</v>
      </c>
      <c r="BO302" s="2" t="s">
        <v>3</v>
      </c>
      <c r="BP302" s="2">
        <v>0</v>
      </c>
      <c r="BQ302" s="2">
        <v>30</v>
      </c>
      <c r="BR302" s="2">
        <v>0</v>
      </c>
      <c r="BS302" s="2">
        <v>1</v>
      </c>
      <c r="BT302" s="2">
        <v>1</v>
      </c>
      <c r="BU302" s="2">
        <v>1</v>
      </c>
      <c r="BV302" s="2">
        <v>1</v>
      </c>
      <c r="BW302" s="2">
        <v>1</v>
      </c>
      <c r="BX302" s="2">
        <v>1</v>
      </c>
      <c r="BY302" s="2" t="s">
        <v>3</v>
      </c>
      <c r="BZ302" s="2">
        <v>109</v>
      </c>
      <c r="CA302" s="2">
        <v>61</v>
      </c>
      <c r="CB302" s="2" t="s">
        <v>3</v>
      </c>
      <c r="CC302" s="2"/>
      <c r="CD302" s="2"/>
      <c r="CE302" s="2">
        <v>30</v>
      </c>
      <c r="CF302" s="2">
        <v>0</v>
      </c>
      <c r="CG302" s="2">
        <v>0</v>
      </c>
      <c r="CH302" s="2"/>
      <c r="CI302" s="2"/>
      <c r="CJ302" s="2"/>
      <c r="CK302" s="2"/>
      <c r="CL302" s="2"/>
      <c r="CM302" s="2">
        <v>0</v>
      </c>
      <c r="CN302" s="2" t="s">
        <v>1057</v>
      </c>
      <c r="CO302" s="2">
        <v>0</v>
      </c>
      <c r="CP302" s="2">
        <f t="shared" si="365"/>
        <v>2820.4</v>
      </c>
      <c r="CQ302" s="2">
        <f t="shared" si="366"/>
        <v>51.28</v>
      </c>
      <c r="CR302" s="2">
        <f>(ROUND((ROUND(((ET302)*AV302*1),2)*BB302),2)+ROUND((ROUND(((AE302-(EU302))*AV302*1),2)*BS302),2))</f>
        <v>0</v>
      </c>
      <c r="CS302" s="2">
        <f t="shared" si="367"/>
        <v>0</v>
      </c>
      <c r="CT302" s="2">
        <f t="shared" si="368"/>
        <v>0</v>
      </c>
      <c r="CU302" s="2">
        <f t="shared" si="369"/>
        <v>0</v>
      </c>
      <c r="CV302" s="2">
        <f t="shared" si="370"/>
        <v>0</v>
      </c>
      <c r="CW302" s="2">
        <f t="shared" si="371"/>
        <v>0</v>
      </c>
      <c r="CX302" s="2">
        <f t="shared" si="372"/>
        <v>0</v>
      </c>
      <c r="CY302" s="2">
        <f t="shared" si="373"/>
        <v>0</v>
      </c>
      <c r="CZ302" s="2">
        <f t="shared" si="374"/>
        <v>0</v>
      </c>
      <c r="DA302" s="2"/>
      <c r="DB302" s="2"/>
      <c r="DC302" s="2" t="s">
        <v>3</v>
      </c>
      <c r="DD302" s="2" t="s">
        <v>3</v>
      </c>
      <c r="DE302" s="2" t="s">
        <v>3</v>
      </c>
      <c r="DF302" s="2" t="s">
        <v>3</v>
      </c>
      <c r="DG302" s="2" t="s">
        <v>3</v>
      </c>
      <c r="DH302" s="2" t="s">
        <v>3</v>
      </c>
      <c r="DI302" s="2" t="s">
        <v>3</v>
      </c>
      <c r="DJ302" s="2" t="s">
        <v>3</v>
      </c>
      <c r="DK302" s="2" t="s">
        <v>3</v>
      </c>
      <c r="DL302" s="2" t="s">
        <v>3</v>
      </c>
      <c r="DM302" s="2" t="s">
        <v>3</v>
      </c>
      <c r="DN302" s="2">
        <v>0</v>
      </c>
      <c r="DO302" s="2">
        <v>0</v>
      </c>
      <c r="DP302" s="2">
        <v>1</v>
      </c>
      <c r="DQ302" s="2">
        <v>1</v>
      </c>
      <c r="DR302" s="2"/>
      <c r="DS302" s="2"/>
      <c r="DT302" s="2"/>
      <c r="DU302" s="2">
        <v>1003</v>
      </c>
      <c r="DV302" s="2" t="s">
        <v>34</v>
      </c>
      <c r="DW302" s="2" t="s">
        <v>34</v>
      </c>
      <c r="DX302" s="2">
        <v>1</v>
      </c>
      <c r="DY302" s="2"/>
      <c r="DZ302" s="2" t="s">
        <v>3</v>
      </c>
      <c r="EA302" s="2" t="s">
        <v>3</v>
      </c>
      <c r="EB302" s="2" t="s">
        <v>3</v>
      </c>
      <c r="EC302" s="2" t="s">
        <v>3</v>
      </c>
      <c r="ED302" s="2"/>
      <c r="EE302" s="2">
        <v>58807897</v>
      </c>
      <c r="EF302" s="2">
        <v>30</v>
      </c>
      <c r="EG302" s="2" t="s">
        <v>27</v>
      </c>
      <c r="EH302" s="2">
        <v>0</v>
      </c>
      <c r="EI302" s="2" t="s">
        <v>3</v>
      </c>
      <c r="EJ302" s="2">
        <v>1</v>
      </c>
      <c r="EK302" s="2">
        <v>21</v>
      </c>
      <c r="EL302" s="2" t="s">
        <v>28</v>
      </c>
      <c r="EM302" s="2" t="s">
        <v>29</v>
      </c>
      <c r="EN302" s="2"/>
      <c r="EO302" s="2" t="s">
        <v>387</v>
      </c>
      <c r="EP302" s="2"/>
      <c r="EQ302" s="2">
        <v>0</v>
      </c>
      <c r="ER302" s="2">
        <v>51.28</v>
      </c>
      <c r="ES302" s="2">
        <v>51.28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>
        <v>0</v>
      </c>
      <c r="FR302" s="2">
        <v>0</v>
      </c>
      <c r="FS302" s="2">
        <v>0</v>
      </c>
      <c r="FT302" s="2"/>
      <c r="FU302" s="2"/>
      <c r="FV302" s="2"/>
      <c r="FW302" s="2"/>
      <c r="FX302" s="2">
        <v>109</v>
      </c>
      <c r="FY302" s="2">
        <v>61</v>
      </c>
      <c r="FZ302" s="2"/>
      <c r="GA302" s="2" t="s">
        <v>3</v>
      </c>
      <c r="GB302" s="2"/>
      <c r="GC302" s="2"/>
      <c r="GD302" s="2">
        <v>1</v>
      </c>
      <c r="GE302" s="2"/>
      <c r="GF302" s="2">
        <v>-92831099</v>
      </c>
      <c r="GG302" s="2">
        <v>2</v>
      </c>
      <c r="GH302" s="2">
        <v>1</v>
      </c>
      <c r="GI302" s="2">
        <v>-2</v>
      </c>
      <c r="GJ302" s="2">
        <v>0</v>
      </c>
      <c r="GK302" s="2">
        <v>0</v>
      </c>
      <c r="GL302" s="2">
        <f t="shared" si="375"/>
        <v>0</v>
      </c>
      <c r="GM302" s="2">
        <f t="shared" si="376"/>
        <v>2820.4</v>
      </c>
      <c r="GN302" s="2">
        <f t="shared" si="377"/>
        <v>2820.4</v>
      </c>
      <c r="GO302" s="2">
        <f t="shared" si="378"/>
        <v>0</v>
      </c>
      <c r="GP302" s="2">
        <f t="shared" si="379"/>
        <v>0</v>
      </c>
      <c r="GQ302" s="2"/>
      <c r="GR302" s="2">
        <v>0</v>
      </c>
      <c r="GS302" s="2">
        <v>3</v>
      </c>
      <c r="GT302" s="2">
        <v>0</v>
      </c>
      <c r="GU302" s="2" t="s">
        <v>3</v>
      </c>
      <c r="GV302" s="2">
        <f t="shared" si="380"/>
        <v>0</v>
      </c>
      <c r="GW302" s="2">
        <v>1</v>
      </c>
      <c r="GX302" s="2">
        <f t="shared" si="381"/>
        <v>0</v>
      </c>
      <c r="GY302" s="2"/>
      <c r="GZ302" s="2"/>
      <c r="HA302" s="2">
        <v>0</v>
      </c>
      <c r="HB302" s="2">
        <v>0</v>
      </c>
      <c r="HC302" s="2">
        <f t="shared" si="382"/>
        <v>0</v>
      </c>
      <c r="HD302" s="2"/>
      <c r="HE302" s="2" t="s">
        <v>3</v>
      </c>
      <c r="HF302" s="2" t="s">
        <v>3</v>
      </c>
      <c r="HG302" s="2"/>
      <c r="HH302" s="2"/>
      <c r="HI302" s="2"/>
      <c r="HJ302" s="2"/>
      <c r="HK302" s="2"/>
      <c r="HL302" s="2"/>
      <c r="HM302" s="2" t="s">
        <v>3</v>
      </c>
      <c r="HN302" s="2" t="s">
        <v>3</v>
      </c>
      <c r="HO302" s="2" t="s">
        <v>3</v>
      </c>
      <c r="HP302" s="2" t="s">
        <v>3</v>
      </c>
      <c r="HQ302" s="2" t="s">
        <v>3</v>
      </c>
      <c r="HR302" s="2"/>
      <c r="HS302" s="2">
        <v>0</v>
      </c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>
        <v>0</v>
      </c>
      <c r="IL302" s="2"/>
      <c r="IM302" s="2"/>
      <c r="IN302" s="2"/>
      <c r="IO302" s="2"/>
      <c r="IP302" s="2"/>
      <c r="IQ302" s="2"/>
      <c r="IR302" s="2"/>
      <c r="IS302" s="2"/>
      <c r="IT302" s="2"/>
      <c r="IU302" s="2"/>
    </row>
    <row r="303" spans="1:255" x14ac:dyDescent="0.2">
      <c r="A303">
        <v>18</v>
      </c>
      <c r="B303">
        <v>1</v>
      </c>
      <c r="C303">
        <v>738</v>
      </c>
      <c r="E303" t="s">
        <v>397</v>
      </c>
      <c r="F303" t="s">
        <v>95</v>
      </c>
      <c r="G303" t="s">
        <v>96</v>
      </c>
      <c r="H303" t="s">
        <v>34</v>
      </c>
      <c r="I303">
        <f>I301*J303</f>
        <v>55</v>
      </c>
      <c r="J303">
        <v>99.999999999999986</v>
      </c>
      <c r="K303">
        <v>100</v>
      </c>
      <c r="O303">
        <f t="shared" si="351"/>
        <v>58410.48</v>
      </c>
      <c r="P303">
        <f t="shared" si="352"/>
        <v>58410.48</v>
      </c>
      <c r="Q303">
        <f>(ROUND((ROUND(((ET303)*AV303*I303),2)*BB303),2)+ROUND((ROUND(((AE303-(EU303))*AV303*I303),2)*BS303),2))</f>
        <v>0</v>
      </c>
      <c r="R303">
        <f t="shared" si="353"/>
        <v>0</v>
      </c>
      <c r="S303">
        <f t="shared" si="354"/>
        <v>0</v>
      </c>
      <c r="T303">
        <f t="shared" si="355"/>
        <v>0</v>
      </c>
      <c r="U303">
        <f t="shared" si="356"/>
        <v>0</v>
      </c>
      <c r="V303">
        <f t="shared" si="357"/>
        <v>0</v>
      </c>
      <c r="W303">
        <f t="shared" si="358"/>
        <v>0</v>
      </c>
      <c r="X303">
        <f t="shared" si="359"/>
        <v>0</v>
      </c>
      <c r="Y303">
        <f t="shared" si="360"/>
        <v>0</v>
      </c>
      <c r="AA303">
        <v>59204059</v>
      </c>
      <c r="AB303">
        <f t="shared" si="361"/>
        <v>51.28</v>
      </c>
      <c r="AC303">
        <f t="shared" si="362"/>
        <v>51.28</v>
      </c>
      <c r="AD303">
        <f>ROUND((((ET303)-(EU303))+AE303),6)</f>
        <v>0</v>
      </c>
      <c r="AE303">
        <f t="shared" si="391"/>
        <v>0</v>
      </c>
      <c r="AF303">
        <f t="shared" si="391"/>
        <v>0</v>
      </c>
      <c r="AG303">
        <f t="shared" si="363"/>
        <v>0</v>
      </c>
      <c r="AH303">
        <f t="shared" si="392"/>
        <v>0</v>
      </c>
      <c r="AI303">
        <f t="shared" si="392"/>
        <v>0</v>
      </c>
      <c r="AJ303">
        <f t="shared" si="364"/>
        <v>0</v>
      </c>
      <c r="AK303">
        <v>51.28</v>
      </c>
      <c r="AL303">
        <v>51.28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109</v>
      </c>
      <c r="AU303">
        <v>61</v>
      </c>
      <c r="AV303">
        <v>1</v>
      </c>
      <c r="AW303">
        <v>1</v>
      </c>
      <c r="AZ303">
        <v>1</v>
      </c>
      <c r="BA303">
        <v>1</v>
      </c>
      <c r="BB303">
        <v>1</v>
      </c>
      <c r="BC303">
        <v>20.71</v>
      </c>
      <c r="BD303" t="s">
        <v>3</v>
      </c>
      <c r="BE303" t="s">
        <v>3</v>
      </c>
      <c r="BF303" t="s">
        <v>3</v>
      </c>
      <c r="BG303" t="s">
        <v>3</v>
      </c>
      <c r="BH303">
        <v>3</v>
      </c>
      <c r="BI303">
        <v>1</v>
      </c>
      <c r="BJ303" t="s">
        <v>97</v>
      </c>
      <c r="BM303">
        <v>21</v>
      </c>
      <c r="BN303">
        <v>0</v>
      </c>
      <c r="BO303" t="s">
        <v>95</v>
      </c>
      <c r="BP303">
        <v>1</v>
      </c>
      <c r="BQ303">
        <v>30</v>
      </c>
      <c r="BR303">
        <v>0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 t="s">
        <v>3</v>
      </c>
      <c r="BZ303">
        <v>109</v>
      </c>
      <c r="CA303">
        <v>61</v>
      </c>
      <c r="CB303" t="s">
        <v>3</v>
      </c>
      <c r="CE303">
        <v>30</v>
      </c>
      <c r="CF303">
        <v>0</v>
      </c>
      <c r="CG303">
        <v>0</v>
      </c>
      <c r="CM303">
        <v>0</v>
      </c>
      <c r="CN303" t="s">
        <v>1057</v>
      </c>
      <c r="CO303">
        <v>0</v>
      </c>
      <c r="CP303">
        <f t="shared" si="365"/>
        <v>58410.48</v>
      </c>
      <c r="CQ303">
        <f t="shared" si="366"/>
        <v>1062.01</v>
      </c>
      <c r="CR303">
        <f>(ROUND((ROUND(((ET303)*AV303*1),2)*BB303),2)+ROUND((ROUND(((AE303-(EU303))*AV303*1),2)*BS303),2))</f>
        <v>0</v>
      </c>
      <c r="CS303">
        <f t="shared" si="367"/>
        <v>0</v>
      </c>
      <c r="CT303">
        <f t="shared" si="368"/>
        <v>0</v>
      </c>
      <c r="CU303">
        <f t="shared" si="369"/>
        <v>0</v>
      </c>
      <c r="CV303">
        <f t="shared" si="370"/>
        <v>0</v>
      </c>
      <c r="CW303">
        <f t="shared" si="371"/>
        <v>0</v>
      </c>
      <c r="CX303">
        <f t="shared" si="372"/>
        <v>0</v>
      </c>
      <c r="CY303">
        <f t="shared" si="373"/>
        <v>0</v>
      </c>
      <c r="CZ303">
        <f t="shared" si="374"/>
        <v>0</v>
      </c>
      <c r="DC303" t="s">
        <v>3</v>
      </c>
      <c r="DD303" t="s">
        <v>3</v>
      </c>
      <c r="DE303" t="s">
        <v>3</v>
      </c>
      <c r="DF303" t="s">
        <v>3</v>
      </c>
      <c r="DG303" t="s">
        <v>3</v>
      </c>
      <c r="DH303" t="s">
        <v>3</v>
      </c>
      <c r="DI303" t="s">
        <v>3</v>
      </c>
      <c r="DJ303" t="s">
        <v>3</v>
      </c>
      <c r="DK303" t="s">
        <v>3</v>
      </c>
      <c r="DL303" t="s">
        <v>3</v>
      </c>
      <c r="DM303" t="s">
        <v>3</v>
      </c>
      <c r="DN303">
        <v>0</v>
      </c>
      <c r="DO303">
        <v>0</v>
      </c>
      <c r="DP303">
        <v>1</v>
      </c>
      <c r="DQ303">
        <v>1</v>
      </c>
      <c r="DU303">
        <v>1003</v>
      </c>
      <c r="DV303" t="s">
        <v>34</v>
      </c>
      <c r="DW303" t="s">
        <v>34</v>
      </c>
      <c r="DX303">
        <v>1</v>
      </c>
      <c r="DZ303" t="s">
        <v>3</v>
      </c>
      <c r="EA303" t="s">
        <v>3</v>
      </c>
      <c r="EB303" t="s">
        <v>3</v>
      </c>
      <c r="EC303" t="s">
        <v>3</v>
      </c>
      <c r="EE303">
        <v>58807897</v>
      </c>
      <c r="EF303">
        <v>30</v>
      </c>
      <c r="EG303" t="s">
        <v>27</v>
      </c>
      <c r="EH303">
        <v>0</v>
      </c>
      <c r="EI303" t="s">
        <v>3</v>
      </c>
      <c r="EJ303">
        <v>1</v>
      </c>
      <c r="EK303">
        <v>21</v>
      </c>
      <c r="EL303" t="s">
        <v>28</v>
      </c>
      <c r="EM303" t="s">
        <v>29</v>
      </c>
      <c r="EO303" t="s">
        <v>387</v>
      </c>
      <c r="EQ303">
        <v>0</v>
      </c>
      <c r="ER303">
        <v>51.28</v>
      </c>
      <c r="ES303">
        <v>51.28</v>
      </c>
      <c r="ET303">
        <v>0</v>
      </c>
      <c r="EU303">
        <v>0</v>
      </c>
      <c r="EV303">
        <v>0</v>
      </c>
      <c r="EW303">
        <v>0</v>
      </c>
      <c r="EX303">
        <v>0</v>
      </c>
      <c r="FQ303">
        <v>0</v>
      </c>
      <c r="FR303">
        <v>0</v>
      </c>
      <c r="FS303">
        <v>0</v>
      </c>
      <c r="FX303">
        <v>109</v>
      </c>
      <c r="FY303">
        <v>61</v>
      </c>
      <c r="GA303" t="s">
        <v>3</v>
      </c>
      <c r="GD303">
        <v>1</v>
      </c>
      <c r="GF303">
        <v>-92831099</v>
      </c>
      <c r="GG303">
        <v>2</v>
      </c>
      <c r="GH303">
        <v>1</v>
      </c>
      <c r="GI303">
        <v>2</v>
      </c>
      <c r="GJ303">
        <v>0</v>
      </c>
      <c r="GK303">
        <v>0</v>
      </c>
      <c r="GL303">
        <f t="shared" si="375"/>
        <v>0</v>
      </c>
      <c r="GM303">
        <f t="shared" si="376"/>
        <v>58410.48</v>
      </c>
      <c r="GN303">
        <f t="shared" si="377"/>
        <v>58410.48</v>
      </c>
      <c r="GO303">
        <f t="shared" si="378"/>
        <v>0</v>
      </c>
      <c r="GP303">
        <f t="shared" si="379"/>
        <v>0</v>
      </c>
      <c r="GR303">
        <v>0</v>
      </c>
      <c r="GS303">
        <v>3</v>
      </c>
      <c r="GT303">
        <v>0</v>
      </c>
      <c r="GU303" t="s">
        <v>3</v>
      </c>
      <c r="GV303">
        <f t="shared" si="380"/>
        <v>0</v>
      </c>
      <c r="GW303">
        <v>1</v>
      </c>
      <c r="GX303">
        <f t="shared" si="381"/>
        <v>0</v>
      </c>
      <c r="HA303">
        <v>0</v>
      </c>
      <c r="HB303">
        <v>0</v>
      </c>
      <c r="HC303">
        <f t="shared" si="382"/>
        <v>0</v>
      </c>
      <c r="HE303" t="s">
        <v>3</v>
      </c>
      <c r="HF303" t="s">
        <v>3</v>
      </c>
      <c r="HM303" t="s">
        <v>3</v>
      </c>
      <c r="HN303" t="s">
        <v>3</v>
      </c>
      <c r="HO303" t="s">
        <v>3</v>
      </c>
      <c r="HP303" t="s">
        <v>3</v>
      </c>
      <c r="HQ303" t="s">
        <v>3</v>
      </c>
      <c r="HS303">
        <v>0</v>
      </c>
      <c r="IK303">
        <v>0</v>
      </c>
    </row>
    <row r="304" spans="1:255" x14ac:dyDescent="0.2">
      <c r="A304" s="2">
        <v>18</v>
      </c>
      <c r="B304" s="2">
        <v>1</v>
      </c>
      <c r="C304" s="2">
        <v>727</v>
      </c>
      <c r="D304" s="2"/>
      <c r="E304" s="2" t="s">
        <v>398</v>
      </c>
      <c r="F304" s="2" t="s">
        <v>46</v>
      </c>
      <c r="G304" s="2" t="s">
        <v>47</v>
      </c>
      <c r="H304" s="2" t="s">
        <v>48</v>
      </c>
      <c r="I304" s="2">
        <f>I300*J304</f>
        <v>0.18999999999999997</v>
      </c>
      <c r="J304" s="2">
        <v>0.3454545454545454</v>
      </c>
      <c r="K304" s="2">
        <v>0.34545500000000001</v>
      </c>
      <c r="L304" s="2"/>
      <c r="M304" s="2"/>
      <c r="N304" s="2"/>
      <c r="O304" s="2">
        <f t="shared" si="351"/>
        <v>99.98</v>
      </c>
      <c r="P304" s="2">
        <f t="shared" si="352"/>
        <v>99.98</v>
      </c>
      <c r="Q304" s="2">
        <f>(ROUND((ROUND(((ET304)*AV304*I304),2)*BB304),2)+ROUND((ROUND(((AE304-(EU304))*AV304*I304),2)*BS304),2))</f>
        <v>0</v>
      </c>
      <c r="R304" s="2">
        <f t="shared" si="353"/>
        <v>0</v>
      </c>
      <c r="S304" s="2">
        <f t="shared" si="354"/>
        <v>0</v>
      </c>
      <c r="T304" s="2">
        <f t="shared" si="355"/>
        <v>0</v>
      </c>
      <c r="U304" s="2">
        <f t="shared" si="356"/>
        <v>0</v>
      </c>
      <c r="V304" s="2">
        <f t="shared" si="357"/>
        <v>0</v>
      </c>
      <c r="W304" s="2">
        <f t="shared" si="358"/>
        <v>0</v>
      </c>
      <c r="X304" s="2">
        <f t="shared" si="359"/>
        <v>0</v>
      </c>
      <c r="Y304" s="2">
        <f t="shared" si="360"/>
        <v>0</v>
      </c>
      <c r="Z304" s="2"/>
      <c r="AA304" s="2">
        <v>59204062</v>
      </c>
      <c r="AB304" s="2">
        <f t="shared" si="361"/>
        <v>526.22</v>
      </c>
      <c r="AC304" s="2">
        <f t="shared" si="362"/>
        <v>526.22</v>
      </c>
      <c r="AD304" s="2">
        <f>ROUND((((ET304)-(EU304))+AE304),6)</f>
        <v>0</v>
      </c>
      <c r="AE304" s="2">
        <f t="shared" si="391"/>
        <v>0</v>
      </c>
      <c r="AF304" s="2">
        <f t="shared" si="391"/>
        <v>0</v>
      </c>
      <c r="AG304" s="2">
        <f t="shared" si="363"/>
        <v>0</v>
      </c>
      <c r="AH304" s="2">
        <f t="shared" si="392"/>
        <v>0</v>
      </c>
      <c r="AI304" s="2">
        <f t="shared" si="392"/>
        <v>0</v>
      </c>
      <c r="AJ304" s="2">
        <f t="shared" si="364"/>
        <v>0</v>
      </c>
      <c r="AK304" s="2">
        <v>526.22</v>
      </c>
      <c r="AL304" s="2">
        <v>526.22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109</v>
      </c>
      <c r="AU304" s="2">
        <v>61</v>
      </c>
      <c r="AV304" s="2">
        <v>1</v>
      </c>
      <c r="AW304" s="2">
        <v>1</v>
      </c>
      <c r="AX304" s="2"/>
      <c r="AY304" s="2"/>
      <c r="AZ304" s="2">
        <v>1</v>
      </c>
      <c r="BA304" s="2">
        <v>1</v>
      </c>
      <c r="BB304" s="2">
        <v>1</v>
      </c>
      <c r="BC304" s="2">
        <v>1</v>
      </c>
      <c r="BD304" s="2" t="s">
        <v>3</v>
      </c>
      <c r="BE304" s="2" t="s">
        <v>3</v>
      </c>
      <c r="BF304" s="2" t="s">
        <v>3</v>
      </c>
      <c r="BG304" s="2" t="s">
        <v>3</v>
      </c>
      <c r="BH304" s="2">
        <v>3</v>
      </c>
      <c r="BI304" s="2">
        <v>1</v>
      </c>
      <c r="BJ304" s="2" t="s">
        <v>49</v>
      </c>
      <c r="BK304" s="2"/>
      <c r="BL304" s="2"/>
      <c r="BM304" s="2">
        <v>21</v>
      </c>
      <c r="BN304" s="2">
        <v>0</v>
      </c>
      <c r="BO304" s="2" t="s">
        <v>3</v>
      </c>
      <c r="BP304" s="2">
        <v>0</v>
      </c>
      <c r="BQ304" s="2">
        <v>30</v>
      </c>
      <c r="BR304" s="2">
        <v>0</v>
      </c>
      <c r="BS304" s="2">
        <v>1</v>
      </c>
      <c r="BT304" s="2">
        <v>1</v>
      </c>
      <c r="BU304" s="2">
        <v>1</v>
      </c>
      <c r="BV304" s="2">
        <v>1</v>
      </c>
      <c r="BW304" s="2">
        <v>1</v>
      </c>
      <c r="BX304" s="2">
        <v>1</v>
      </c>
      <c r="BY304" s="2" t="s">
        <v>3</v>
      </c>
      <c r="BZ304" s="2">
        <v>109</v>
      </c>
      <c r="CA304" s="2">
        <v>61</v>
      </c>
      <c r="CB304" s="2" t="s">
        <v>3</v>
      </c>
      <c r="CC304" s="2"/>
      <c r="CD304" s="2"/>
      <c r="CE304" s="2">
        <v>30</v>
      </c>
      <c r="CF304" s="2">
        <v>0</v>
      </c>
      <c r="CG304" s="2">
        <v>0</v>
      </c>
      <c r="CH304" s="2"/>
      <c r="CI304" s="2"/>
      <c r="CJ304" s="2"/>
      <c r="CK304" s="2"/>
      <c r="CL304" s="2"/>
      <c r="CM304" s="2">
        <v>0</v>
      </c>
      <c r="CN304" s="2" t="s">
        <v>1057</v>
      </c>
      <c r="CO304" s="2">
        <v>0</v>
      </c>
      <c r="CP304" s="2">
        <f t="shared" si="365"/>
        <v>99.98</v>
      </c>
      <c r="CQ304" s="2">
        <f t="shared" si="366"/>
        <v>526.22</v>
      </c>
      <c r="CR304" s="2">
        <f>(ROUND((ROUND(((ET304)*AV304*1),2)*BB304),2)+ROUND((ROUND(((AE304-(EU304))*AV304*1),2)*BS304),2))</f>
        <v>0</v>
      </c>
      <c r="CS304" s="2">
        <f t="shared" si="367"/>
        <v>0</v>
      </c>
      <c r="CT304" s="2">
        <f t="shared" si="368"/>
        <v>0</v>
      </c>
      <c r="CU304" s="2">
        <f t="shared" si="369"/>
        <v>0</v>
      </c>
      <c r="CV304" s="2">
        <f t="shared" si="370"/>
        <v>0</v>
      </c>
      <c r="CW304" s="2">
        <f t="shared" si="371"/>
        <v>0</v>
      </c>
      <c r="CX304" s="2">
        <f t="shared" si="372"/>
        <v>0</v>
      </c>
      <c r="CY304" s="2">
        <f t="shared" si="373"/>
        <v>0</v>
      </c>
      <c r="CZ304" s="2">
        <f t="shared" si="374"/>
        <v>0</v>
      </c>
      <c r="DA304" s="2"/>
      <c r="DB304" s="2"/>
      <c r="DC304" s="2" t="s">
        <v>3</v>
      </c>
      <c r="DD304" s="2" t="s">
        <v>3</v>
      </c>
      <c r="DE304" s="2" t="s">
        <v>3</v>
      </c>
      <c r="DF304" s="2" t="s">
        <v>3</v>
      </c>
      <c r="DG304" s="2" t="s">
        <v>3</v>
      </c>
      <c r="DH304" s="2" t="s">
        <v>3</v>
      </c>
      <c r="DI304" s="2" t="s">
        <v>3</v>
      </c>
      <c r="DJ304" s="2" t="s">
        <v>3</v>
      </c>
      <c r="DK304" s="2" t="s">
        <v>3</v>
      </c>
      <c r="DL304" s="2" t="s">
        <v>3</v>
      </c>
      <c r="DM304" s="2" t="s">
        <v>3</v>
      </c>
      <c r="DN304" s="2">
        <v>0</v>
      </c>
      <c r="DO304" s="2">
        <v>0</v>
      </c>
      <c r="DP304" s="2">
        <v>1</v>
      </c>
      <c r="DQ304" s="2">
        <v>1</v>
      </c>
      <c r="DR304" s="2"/>
      <c r="DS304" s="2"/>
      <c r="DT304" s="2"/>
      <c r="DU304" s="2">
        <v>1010</v>
      </c>
      <c r="DV304" s="2" t="s">
        <v>48</v>
      </c>
      <c r="DW304" s="2" t="s">
        <v>48</v>
      </c>
      <c r="DX304" s="2">
        <v>100</v>
      </c>
      <c r="DY304" s="2"/>
      <c r="DZ304" s="2" t="s">
        <v>3</v>
      </c>
      <c r="EA304" s="2" t="s">
        <v>3</v>
      </c>
      <c r="EB304" s="2" t="s">
        <v>3</v>
      </c>
      <c r="EC304" s="2" t="s">
        <v>3</v>
      </c>
      <c r="ED304" s="2"/>
      <c r="EE304" s="2">
        <v>58807897</v>
      </c>
      <c r="EF304" s="2">
        <v>30</v>
      </c>
      <c r="EG304" s="2" t="s">
        <v>27</v>
      </c>
      <c r="EH304" s="2">
        <v>0</v>
      </c>
      <c r="EI304" s="2" t="s">
        <v>3</v>
      </c>
      <c r="EJ304" s="2">
        <v>1</v>
      </c>
      <c r="EK304" s="2">
        <v>21</v>
      </c>
      <c r="EL304" s="2" t="s">
        <v>28</v>
      </c>
      <c r="EM304" s="2" t="s">
        <v>29</v>
      </c>
      <c r="EN304" s="2"/>
      <c r="EO304" s="2" t="s">
        <v>387</v>
      </c>
      <c r="EP304" s="2"/>
      <c r="EQ304" s="2">
        <v>0</v>
      </c>
      <c r="ER304" s="2">
        <v>526.22</v>
      </c>
      <c r="ES304" s="2">
        <v>526.22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>
        <v>0</v>
      </c>
      <c r="FR304" s="2">
        <v>0</v>
      </c>
      <c r="FS304" s="2">
        <v>0</v>
      </c>
      <c r="FT304" s="2"/>
      <c r="FU304" s="2"/>
      <c r="FV304" s="2"/>
      <c r="FW304" s="2"/>
      <c r="FX304" s="2">
        <v>109</v>
      </c>
      <c r="FY304" s="2">
        <v>61</v>
      </c>
      <c r="FZ304" s="2"/>
      <c r="GA304" s="2" t="s">
        <v>3</v>
      </c>
      <c r="GB304" s="2"/>
      <c r="GC304" s="2"/>
      <c r="GD304" s="2">
        <v>1</v>
      </c>
      <c r="GE304" s="2"/>
      <c r="GF304" s="2">
        <v>1873919888</v>
      </c>
      <c r="GG304" s="2">
        <v>2</v>
      </c>
      <c r="GH304" s="2">
        <v>1</v>
      </c>
      <c r="GI304" s="2">
        <v>-2</v>
      </c>
      <c r="GJ304" s="2">
        <v>0</v>
      </c>
      <c r="GK304" s="2">
        <v>0</v>
      </c>
      <c r="GL304" s="2">
        <f t="shared" si="375"/>
        <v>0</v>
      </c>
      <c r="GM304" s="2">
        <f t="shared" si="376"/>
        <v>99.98</v>
      </c>
      <c r="GN304" s="2">
        <f t="shared" si="377"/>
        <v>99.98</v>
      </c>
      <c r="GO304" s="2">
        <f t="shared" si="378"/>
        <v>0</v>
      </c>
      <c r="GP304" s="2">
        <f t="shared" si="379"/>
        <v>0</v>
      </c>
      <c r="GQ304" s="2"/>
      <c r="GR304" s="2">
        <v>0</v>
      </c>
      <c r="GS304" s="2">
        <v>3</v>
      </c>
      <c r="GT304" s="2">
        <v>0</v>
      </c>
      <c r="GU304" s="2" t="s">
        <v>3</v>
      </c>
      <c r="GV304" s="2">
        <f t="shared" si="380"/>
        <v>0</v>
      </c>
      <c r="GW304" s="2">
        <v>1</v>
      </c>
      <c r="GX304" s="2">
        <f t="shared" si="381"/>
        <v>0</v>
      </c>
      <c r="GY304" s="2"/>
      <c r="GZ304" s="2"/>
      <c r="HA304" s="2">
        <v>0</v>
      </c>
      <c r="HB304" s="2">
        <v>0</v>
      </c>
      <c r="HC304" s="2">
        <f t="shared" si="382"/>
        <v>0</v>
      </c>
      <c r="HD304" s="2"/>
      <c r="HE304" s="2" t="s">
        <v>3</v>
      </c>
      <c r="HF304" s="2" t="s">
        <v>3</v>
      </c>
      <c r="HG304" s="2"/>
      <c r="HH304" s="2"/>
      <c r="HI304" s="2"/>
      <c r="HJ304" s="2"/>
      <c r="HK304" s="2"/>
      <c r="HL304" s="2"/>
      <c r="HM304" s="2" t="s">
        <v>3</v>
      </c>
      <c r="HN304" s="2" t="s">
        <v>3</v>
      </c>
      <c r="HO304" s="2" t="s">
        <v>3</v>
      </c>
      <c r="HP304" s="2" t="s">
        <v>3</v>
      </c>
      <c r="HQ304" s="2" t="s">
        <v>3</v>
      </c>
      <c r="HR304" s="2"/>
      <c r="HS304" s="2">
        <v>0</v>
      </c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>
        <v>0</v>
      </c>
      <c r="IL304" s="2"/>
      <c r="IM304" s="2"/>
      <c r="IN304" s="2"/>
      <c r="IO304" s="2"/>
      <c r="IP304" s="2"/>
      <c r="IQ304" s="2"/>
      <c r="IR304" s="2"/>
      <c r="IS304" s="2"/>
      <c r="IT304" s="2"/>
      <c r="IU304" s="2"/>
    </row>
    <row r="305" spans="1:255" x14ac:dyDescent="0.2">
      <c r="A305">
        <v>18</v>
      </c>
      <c r="B305">
        <v>1</v>
      </c>
      <c r="C305">
        <v>737</v>
      </c>
      <c r="E305" t="s">
        <v>398</v>
      </c>
      <c r="F305" t="s">
        <v>46</v>
      </c>
      <c r="G305" t="s">
        <v>47</v>
      </c>
      <c r="H305" t="s">
        <v>48</v>
      </c>
      <c r="I305">
        <f>I301*J305</f>
        <v>0.18999999999999997</v>
      </c>
      <c r="J305">
        <v>0.3454545454545454</v>
      </c>
      <c r="K305">
        <v>0.34545500000000001</v>
      </c>
      <c r="O305">
        <f t="shared" si="351"/>
        <v>278.94</v>
      </c>
      <c r="P305">
        <f t="shared" si="352"/>
        <v>278.94</v>
      </c>
      <c r="Q305">
        <f>(ROUND((ROUND(((ET305)*AV305*I305),2)*BB305),2)+ROUND((ROUND(((AE305-(EU305))*AV305*I305),2)*BS305),2))</f>
        <v>0</v>
      </c>
      <c r="R305">
        <f t="shared" si="353"/>
        <v>0</v>
      </c>
      <c r="S305">
        <f t="shared" si="354"/>
        <v>0</v>
      </c>
      <c r="T305">
        <f t="shared" si="355"/>
        <v>0</v>
      </c>
      <c r="U305">
        <f t="shared" si="356"/>
        <v>0</v>
      </c>
      <c r="V305">
        <f t="shared" si="357"/>
        <v>0</v>
      </c>
      <c r="W305">
        <f t="shared" si="358"/>
        <v>0</v>
      </c>
      <c r="X305">
        <f t="shared" si="359"/>
        <v>0</v>
      </c>
      <c r="Y305">
        <f t="shared" si="360"/>
        <v>0</v>
      </c>
      <c r="AA305">
        <v>59204059</v>
      </c>
      <c r="AB305">
        <f t="shared" si="361"/>
        <v>526.22</v>
      </c>
      <c r="AC305">
        <f t="shared" si="362"/>
        <v>526.22</v>
      </c>
      <c r="AD305">
        <f>ROUND((((ET305)-(EU305))+AE305),6)</f>
        <v>0</v>
      </c>
      <c r="AE305">
        <f t="shared" si="391"/>
        <v>0</v>
      </c>
      <c r="AF305">
        <f t="shared" si="391"/>
        <v>0</v>
      </c>
      <c r="AG305">
        <f t="shared" si="363"/>
        <v>0</v>
      </c>
      <c r="AH305">
        <f t="shared" si="392"/>
        <v>0</v>
      </c>
      <c r="AI305">
        <f t="shared" si="392"/>
        <v>0</v>
      </c>
      <c r="AJ305">
        <f t="shared" si="364"/>
        <v>0</v>
      </c>
      <c r="AK305">
        <v>526.22</v>
      </c>
      <c r="AL305">
        <v>526.22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109</v>
      </c>
      <c r="AU305">
        <v>61</v>
      </c>
      <c r="AV305">
        <v>1</v>
      </c>
      <c r="AW305">
        <v>1</v>
      </c>
      <c r="AZ305">
        <v>1</v>
      </c>
      <c r="BA305">
        <v>1</v>
      </c>
      <c r="BB305">
        <v>1</v>
      </c>
      <c r="BC305">
        <v>2.79</v>
      </c>
      <c r="BD305" t="s">
        <v>3</v>
      </c>
      <c r="BE305" t="s">
        <v>3</v>
      </c>
      <c r="BF305" t="s">
        <v>3</v>
      </c>
      <c r="BG305" t="s">
        <v>3</v>
      </c>
      <c r="BH305">
        <v>3</v>
      </c>
      <c r="BI305">
        <v>1</v>
      </c>
      <c r="BJ305" t="s">
        <v>49</v>
      </c>
      <c r="BM305">
        <v>21</v>
      </c>
      <c r="BN305">
        <v>0</v>
      </c>
      <c r="BO305" t="s">
        <v>46</v>
      </c>
      <c r="BP305">
        <v>1</v>
      </c>
      <c r="BQ305">
        <v>30</v>
      </c>
      <c r="BR305">
        <v>0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 t="s">
        <v>3</v>
      </c>
      <c r="BZ305">
        <v>109</v>
      </c>
      <c r="CA305">
        <v>61</v>
      </c>
      <c r="CB305" t="s">
        <v>3</v>
      </c>
      <c r="CE305">
        <v>30</v>
      </c>
      <c r="CF305">
        <v>0</v>
      </c>
      <c r="CG305">
        <v>0</v>
      </c>
      <c r="CM305">
        <v>0</v>
      </c>
      <c r="CN305" t="s">
        <v>1057</v>
      </c>
      <c r="CO305">
        <v>0</v>
      </c>
      <c r="CP305">
        <f t="shared" si="365"/>
        <v>278.94</v>
      </c>
      <c r="CQ305">
        <f t="shared" si="366"/>
        <v>1468.15</v>
      </c>
      <c r="CR305">
        <f>(ROUND((ROUND(((ET305)*AV305*1),2)*BB305),2)+ROUND((ROUND(((AE305-(EU305))*AV305*1),2)*BS305),2))</f>
        <v>0</v>
      </c>
      <c r="CS305">
        <f t="shared" si="367"/>
        <v>0</v>
      </c>
      <c r="CT305">
        <f t="shared" si="368"/>
        <v>0</v>
      </c>
      <c r="CU305">
        <f t="shared" si="369"/>
        <v>0</v>
      </c>
      <c r="CV305">
        <f t="shared" si="370"/>
        <v>0</v>
      </c>
      <c r="CW305">
        <f t="shared" si="371"/>
        <v>0</v>
      </c>
      <c r="CX305">
        <f t="shared" si="372"/>
        <v>0</v>
      </c>
      <c r="CY305">
        <f t="shared" si="373"/>
        <v>0</v>
      </c>
      <c r="CZ305">
        <f t="shared" si="374"/>
        <v>0</v>
      </c>
      <c r="DC305" t="s">
        <v>3</v>
      </c>
      <c r="DD305" t="s">
        <v>3</v>
      </c>
      <c r="DE305" t="s">
        <v>3</v>
      </c>
      <c r="DF305" t="s">
        <v>3</v>
      </c>
      <c r="DG305" t="s">
        <v>3</v>
      </c>
      <c r="DH305" t="s">
        <v>3</v>
      </c>
      <c r="DI305" t="s">
        <v>3</v>
      </c>
      <c r="DJ305" t="s">
        <v>3</v>
      </c>
      <c r="DK305" t="s">
        <v>3</v>
      </c>
      <c r="DL305" t="s">
        <v>3</v>
      </c>
      <c r="DM305" t="s">
        <v>3</v>
      </c>
      <c r="DN305">
        <v>0</v>
      </c>
      <c r="DO305">
        <v>0</v>
      </c>
      <c r="DP305">
        <v>1</v>
      </c>
      <c r="DQ305">
        <v>1</v>
      </c>
      <c r="DU305">
        <v>1010</v>
      </c>
      <c r="DV305" t="s">
        <v>48</v>
      </c>
      <c r="DW305" t="s">
        <v>48</v>
      </c>
      <c r="DX305">
        <v>100</v>
      </c>
      <c r="DZ305" t="s">
        <v>3</v>
      </c>
      <c r="EA305" t="s">
        <v>3</v>
      </c>
      <c r="EB305" t="s">
        <v>3</v>
      </c>
      <c r="EC305" t="s">
        <v>3</v>
      </c>
      <c r="EE305">
        <v>58807897</v>
      </c>
      <c r="EF305">
        <v>30</v>
      </c>
      <c r="EG305" t="s">
        <v>27</v>
      </c>
      <c r="EH305">
        <v>0</v>
      </c>
      <c r="EI305" t="s">
        <v>3</v>
      </c>
      <c r="EJ305">
        <v>1</v>
      </c>
      <c r="EK305">
        <v>21</v>
      </c>
      <c r="EL305" t="s">
        <v>28</v>
      </c>
      <c r="EM305" t="s">
        <v>29</v>
      </c>
      <c r="EO305" t="s">
        <v>387</v>
      </c>
      <c r="EQ305">
        <v>0</v>
      </c>
      <c r="ER305">
        <v>526.22</v>
      </c>
      <c r="ES305">
        <v>526.22</v>
      </c>
      <c r="ET305">
        <v>0</v>
      </c>
      <c r="EU305">
        <v>0</v>
      </c>
      <c r="EV305">
        <v>0</v>
      </c>
      <c r="EW305">
        <v>0</v>
      </c>
      <c r="EX305">
        <v>0</v>
      </c>
      <c r="FQ305">
        <v>0</v>
      </c>
      <c r="FR305">
        <v>0</v>
      </c>
      <c r="FS305">
        <v>0</v>
      </c>
      <c r="FX305">
        <v>109</v>
      </c>
      <c r="FY305">
        <v>61</v>
      </c>
      <c r="GA305" t="s">
        <v>3</v>
      </c>
      <c r="GD305">
        <v>1</v>
      </c>
      <c r="GF305">
        <v>1873919888</v>
      </c>
      <c r="GG305">
        <v>2</v>
      </c>
      <c r="GH305">
        <v>1</v>
      </c>
      <c r="GI305">
        <v>2</v>
      </c>
      <c r="GJ305">
        <v>0</v>
      </c>
      <c r="GK305">
        <v>0</v>
      </c>
      <c r="GL305">
        <f t="shared" si="375"/>
        <v>0</v>
      </c>
      <c r="GM305">
        <f t="shared" si="376"/>
        <v>278.94</v>
      </c>
      <c r="GN305">
        <f t="shared" si="377"/>
        <v>278.94</v>
      </c>
      <c r="GO305">
        <f t="shared" si="378"/>
        <v>0</v>
      </c>
      <c r="GP305">
        <f t="shared" si="379"/>
        <v>0</v>
      </c>
      <c r="GR305">
        <v>0</v>
      </c>
      <c r="GS305">
        <v>3</v>
      </c>
      <c r="GT305">
        <v>0</v>
      </c>
      <c r="GU305" t="s">
        <v>3</v>
      </c>
      <c r="GV305">
        <f t="shared" si="380"/>
        <v>0</v>
      </c>
      <c r="GW305">
        <v>1</v>
      </c>
      <c r="GX305">
        <f t="shared" si="381"/>
        <v>0</v>
      </c>
      <c r="HA305">
        <v>0</v>
      </c>
      <c r="HB305">
        <v>0</v>
      </c>
      <c r="HC305">
        <f t="shared" si="382"/>
        <v>0</v>
      </c>
      <c r="HE305" t="s">
        <v>3</v>
      </c>
      <c r="HF305" t="s">
        <v>3</v>
      </c>
      <c r="HM305" t="s">
        <v>3</v>
      </c>
      <c r="HN305" t="s">
        <v>3</v>
      </c>
      <c r="HO305" t="s">
        <v>3</v>
      </c>
      <c r="HP305" t="s">
        <v>3</v>
      </c>
      <c r="HQ305" t="s">
        <v>3</v>
      </c>
      <c r="HS305">
        <v>0</v>
      </c>
      <c r="IK305">
        <v>0</v>
      </c>
    </row>
    <row r="306" spans="1:255" x14ac:dyDescent="0.2">
      <c r="A306" s="2">
        <v>17</v>
      </c>
      <c r="B306" s="2">
        <v>1</v>
      </c>
      <c r="C306" s="2">
        <f>ROW(SmtRes!A743)</f>
        <v>743</v>
      </c>
      <c r="D306" s="2">
        <f>ROW(EtalonRes!A763)</f>
        <v>763</v>
      </c>
      <c r="E306" s="2" t="s">
        <v>399</v>
      </c>
      <c r="F306" s="2" t="s">
        <v>187</v>
      </c>
      <c r="G306" s="2" t="s">
        <v>188</v>
      </c>
      <c r="H306" s="2" t="s">
        <v>52</v>
      </c>
      <c r="I306" s="2">
        <f>ROUND(ROUND((10+160+95+55)/100,4),9)</f>
        <v>3.2</v>
      </c>
      <c r="J306" s="2">
        <v>0</v>
      </c>
      <c r="K306" s="2">
        <f>ROUND(ROUND((10+160+95+55)/100,4),9)</f>
        <v>3.2</v>
      </c>
      <c r="L306" s="2"/>
      <c r="M306" s="2"/>
      <c r="N306" s="2"/>
      <c r="O306" s="2">
        <f t="shared" si="351"/>
        <v>359.13</v>
      </c>
      <c r="P306" s="2">
        <f t="shared" si="352"/>
        <v>28.93</v>
      </c>
      <c r="Q306" s="2">
        <f>(ROUND((ROUND(((((ET306*1.25)*1.1))*AV306*I306),2)*BB306),2)+ROUND((ROUND(((AE306-(((EU306*1.25)*1.1)))*AV306*I306),2)*BS306),2))</f>
        <v>0</v>
      </c>
      <c r="R306" s="2">
        <f t="shared" si="353"/>
        <v>0</v>
      </c>
      <c r="S306" s="2">
        <f t="shared" si="354"/>
        <v>330.2</v>
      </c>
      <c r="T306" s="2">
        <f t="shared" si="355"/>
        <v>0</v>
      </c>
      <c r="U306" s="2">
        <f t="shared" si="356"/>
        <v>21.639272159999997</v>
      </c>
      <c r="V306" s="2">
        <f t="shared" si="357"/>
        <v>0</v>
      </c>
      <c r="W306" s="2">
        <f t="shared" si="358"/>
        <v>0</v>
      </c>
      <c r="X306" s="2">
        <f t="shared" si="359"/>
        <v>359.92</v>
      </c>
      <c r="Y306" s="2">
        <f t="shared" si="360"/>
        <v>201.42</v>
      </c>
      <c r="Z306" s="2"/>
      <c r="AA306" s="2">
        <v>59204062</v>
      </c>
      <c r="AB306" s="2">
        <f t="shared" si="361"/>
        <v>105.74925</v>
      </c>
      <c r="AC306" s="2">
        <f t="shared" si="362"/>
        <v>9.0399999999999991</v>
      </c>
      <c r="AD306" s="2">
        <f>ROUND((((((ET306*1.25)*1.1))-(((EU306*1.25)*1.1)))+AE306),6)</f>
        <v>0</v>
      </c>
      <c r="AE306" s="2">
        <f>ROUND((((EU306*1.25)*1.1)),6)</f>
        <v>0</v>
      </c>
      <c r="AF306" s="2">
        <f>ROUND((((EV306*1.15)*1.1)),6)</f>
        <v>96.709249999999997</v>
      </c>
      <c r="AG306" s="2">
        <f t="shared" si="363"/>
        <v>0</v>
      </c>
      <c r="AH306" s="2">
        <f>(((EW306*1.15)*1.1))</f>
        <v>6.3376499999999991</v>
      </c>
      <c r="AI306" s="2">
        <f>(((EX306*1.25)*1.1))</f>
        <v>0</v>
      </c>
      <c r="AJ306" s="2">
        <f t="shared" si="364"/>
        <v>0</v>
      </c>
      <c r="AK306" s="2">
        <v>85.49</v>
      </c>
      <c r="AL306" s="2">
        <v>9.0399999999999991</v>
      </c>
      <c r="AM306" s="2">
        <v>0</v>
      </c>
      <c r="AN306" s="2">
        <v>0</v>
      </c>
      <c r="AO306" s="2">
        <v>76.45</v>
      </c>
      <c r="AP306" s="2">
        <v>0</v>
      </c>
      <c r="AQ306" s="2">
        <v>5.01</v>
      </c>
      <c r="AR306" s="2">
        <v>0</v>
      </c>
      <c r="AS306" s="2">
        <v>0</v>
      </c>
      <c r="AT306" s="2">
        <v>109</v>
      </c>
      <c r="AU306" s="2">
        <v>61</v>
      </c>
      <c r="AV306" s="2">
        <v>1.0669999999999999</v>
      </c>
      <c r="AW306" s="2">
        <v>1</v>
      </c>
      <c r="AX306" s="2"/>
      <c r="AY306" s="2"/>
      <c r="AZ306" s="2">
        <v>1</v>
      </c>
      <c r="BA306" s="2">
        <v>1</v>
      </c>
      <c r="BB306" s="2">
        <v>1</v>
      </c>
      <c r="BC306" s="2">
        <v>1</v>
      </c>
      <c r="BD306" s="2" t="s">
        <v>3</v>
      </c>
      <c r="BE306" s="2" t="s">
        <v>3</v>
      </c>
      <c r="BF306" s="2" t="s">
        <v>3</v>
      </c>
      <c r="BG306" s="2" t="s">
        <v>3</v>
      </c>
      <c r="BH306" s="2">
        <v>0</v>
      </c>
      <c r="BI306" s="2">
        <v>1</v>
      </c>
      <c r="BJ306" s="2" t="s">
        <v>189</v>
      </c>
      <c r="BK306" s="2"/>
      <c r="BL306" s="2"/>
      <c r="BM306" s="2">
        <v>21</v>
      </c>
      <c r="BN306" s="2">
        <v>0</v>
      </c>
      <c r="BO306" s="2" t="s">
        <v>187</v>
      </c>
      <c r="BP306" s="2">
        <v>1</v>
      </c>
      <c r="BQ306" s="2">
        <v>30</v>
      </c>
      <c r="BR306" s="2">
        <v>0</v>
      </c>
      <c r="BS306" s="2">
        <v>1</v>
      </c>
      <c r="BT306" s="2">
        <v>1</v>
      </c>
      <c r="BU306" s="2">
        <v>1</v>
      </c>
      <c r="BV306" s="2">
        <v>1</v>
      </c>
      <c r="BW306" s="2">
        <v>1</v>
      </c>
      <c r="BX306" s="2">
        <v>1</v>
      </c>
      <c r="BY306" s="2" t="s">
        <v>3</v>
      </c>
      <c r="BZ306" s="2">
        <v>109</v>
      </c>
      <c r="CA306" s="2">
        <v>61</v>
      </c>
      <c r="CB306" s="2" t="s">
        <v>3</v>
      </c>
      <c r="CC306" s="2"/>
      <c r="CD306" s="2"/>
      <c r="CE306" s="2">
        <v>30</v>
      </c>
      <c r="CF306" s="2">
        <v>0</v>
      </c>
      <c r="CG306" s="2">
        <v>0</v>
      </c>
      <c r="CH306" s="2"/>
      <c r="CI306" s="2"/>
      <c r="CJ306" s="2"/>
      <c r="CK306" s="2"/>
      <c r="CL306" s="2"/>
      <c r="CM306" s="2">
        <v>0</v>
      </c>
      <c r="CN306" s="2" t="s">
        <v>1044</v>
      </c>
      <c r="CO306" s="2">
        <v>0</v>
      </c>
      <c r="CP306" s="2">
        <f t="shared" si="365"/>
        <v>359.13</v>
      </c>
      <c r="CQ306" s="2">
        <f t="shared" si="366"/>
        <v>9.0399999999999991</v>
      </c>
      <c r="CR306" s="2">
        <f>(ROUND((ROUND(((((ET306*1.25)*1.1))*AV306*1),2)*BB306),2)+ROUND((ROUND(((AE306-(((EU306*1.25)*1.1)))*AV306*1),2)*BS306),2))</f>
        <v>0</v>
      </c>
      <c r="CS306" s="2">
        <f t="shared" si="367"/>
        <v>0</v>
      </c>
      <c r="CT306" s="2">
        <f t="shared" si="368"/>
        <v>103.19</v>
      </c>
      <c r="CU306" s="2">
        <f t="shared" si="369"/>
        <v>0</v>
      </c>
      <c r="CV306" s="2">
        <f t="shared" si="370"/>
        <v>6.7622725499999987</v>
      </c>
      <c r="CW306" s="2">
        <f t="shared" si="371"/>
        <v>0</v>
      </c>
      <c r="CX306" s="2">
        <f t="shared" si="372"/>
        <v>0</v>
      </c>
      <c r="CY306" s="2">
        <f t="shared" si="373"/>
        <v>359.91799999999995</v>
      </c>
      <c r="CZ306" s="2">
        <f t="shared" si="374"/>
        <v>201.422</v>
      </c>
      <c r="DA306" s="2"/>
      <c r="DB306" s="2">
        <v>125</v>
      </c>
      <c r="DC306" s="2" t="s">
        <v>3</v>
      </c>
      <c r="DD306" s="2" t="s">
        <v>3</v>
      </c>
      <c r="DE306" s="2" t="s">
        <v>25</v>
      </c>
      <c r="DF306" s="2" t="s">
        <v>25</v>
      </c>
      <c r="DG306" s="2" t="s">
        <v>26</v>
      </c>
      <c r="DH306" s="2" t="s">
        <v>3</v>
      </c>
      <c r="DI306" s="2" t="s">
        <v>26</v>
      </c>
      <c r="DJ306" s="2" t="s">
        <v>25</v>
      </c>
      <c r="DK306" s="2" t="s">
        <v>3</v>
      </c>
      <c r="DL306" s="2" t="s">
        <v>3</v>
      </c>
      <c r="DM306" s="2" t="s">
        <v>3</v>
      </c>
      <c r="DN306" s="2">
        <v>0</v>
      </c>
      <c r="DO306" s="2">
        <v>0</v>
      </c>
      <c r="DP306" s="2">
        <v>1</v>
      </c>
      <c r="DQ306" s="2">
        <v>1</v>
      </c>
      <c r="DR306" s="2"/>
      <c r="DS306" s="2"/>
      <c r="DT306" s="2"/>
      <c r="DU306" s="2">
        <v>1013</v>
      </c>
      <c r="DV306" s="2" t="s">
        <v>52</v>
      </c>
      <c r="DW306" s="2" t="s">
        <v>52</v>
      </c>
      <c r="DX306" s="2">
        <v>1</v>
      </c>
      <c r="DY306" s="2"/>
      <c r="DZ306" s="2" t="s">
        <v>3</v>
      </c>
      <c r="EA306" s="2" t="s">
        <v>3</v>
      </c>
      <c r="EB306" s="2" t="s">
        <v>3</v>
      </c>
      <c r="EC306" s="2" t="s">
        <v>3</v>
      </c>
      <c r="ED306" s="2"/>
      <c r="EE306" s="2">
        <v>58807897</v>
      </c>
      <c r="EF306" s="2">
        <v>30</v>
      </c>
      <c r="EG306" s="2" t="s">
        <v>27</v>
      </c>
      <c r="EH306" s="2">
        <v>0</v>
      </c>
      <c r="EI306" s="2" t="s">
        <v>3</v>
      </c>
      <c r="EJ306" s="2">
        <v>1</v>
      </c>
      <c r="EK306" s="2">
        <v>21</v>
      </c>
      <c r="EL306" s="2" t="s">
        <v>28</v>
      </c>
      <c r="EM306" s="2" t="s">
        <v>29</v>
      </c>
      <c r="EN306" s="2"/>
      <c r="EO306" s="2" t="s">
        <v>30</v>
      </c>
      <c r="EP306" s="2"/>
      <c r="EQ306" s="2">
        <v>0</v>
      </c>
      <c r="ER306" s="2">
        <v>85.49</v>
      </c>
      <c r="ES306" s="2">
        <v>9.0399999999999991</v>
      </c>
      <c r="ET306" s="2">
        <v>0</v>
      </c>
      <c r="EU306" s="2">
        <v>0</v>
      </c>
      <c r="EV306" s="2">
        <v>76.45</v>
      </c>
      <c r="EW306" s="2">
        <v>5.01</v>
      </c>
      <c r="EX306" s="2">
        <v>0</v>
      </c>
      <c r="EY306" s="2">
        <v>0</v>
      </c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>
        <v>0</v>
      </c>
      <c r="FR306" s="2">
        <v>0</v>
      </c>
      <c r="FS306" s="2">
        <v>0</v>
      </c>
      <c r="FT306" s="2"/>
      <c r="FU306" s="2"/>
      <c r="FV306" s="2"/>
      <c r="FW306" s="2"/>
      <c r="FX306" s="2">
        <v>109</v>
      </c>
      <c r="FY306" s="2">
        <v>61</v>
      </c>
      <c r="FZ306" s="2"/>
      <c r="GA306" s="2" t="s">
        <v>3</v>
      </c>
      <c r="GB306" s="2"/>
      <c r="GC306" s="2"/>
      <c r="GD306" s="2">
        <v>1</v>
      </c>
      <c r="GE306" s="2"/>
      <c r="GF306" s="2">
        <v>-508176970</v>
      </c>
      <c r="GG306" s="2">
        <v>2</v>
      </c>
      <c r="GH306" s="2">
        <v>1</v>
      </c>
      <c r="GI306" s="2">
        <v>2</v>
      </c>
      <c r="GJ306" s="2">
        <v>0</v>
      </c>
      <c r="GK306" s="2">
        <v>0</v>
      </c>
      <c r="GL306" s="2">
        <f t="shared" si="375"/>
        <v>0</v>
      </c>
      <c r="GM306" s="2">
        <f t="shared" si="376"/>
        <v>920.47</v>
      </c>
      <c r="GN306" s="2">
        <f t="shared" si="377"/>
        <v>920.47</v>
      </c>
      <c r="GO306" s="2">
        <f t="shared" si="378"/>
        <v>0</v>
      </c>
      <c r="GP306" s="2">
        <f t="shared" si="379"/>
        <v>0</v>
      </c>
      <c r="GQ306" s="2"/>
      <c r="GR306" s="2">
        <v>0</v>
      </c>
      <c r="GS306" s="2">
        <v>3</v>
      </c>
      <c r="GT306" s="2">
        <v>0</v>
      </c>
      <c r="GU306" s="2" t="s">
        <v>3</v>
      </c>
      <c r="GV306" s="2">
        <f t="shared" si="380"/>
        <v>0</v>
      </c>
      <c r="GW306" s="2">
        <v>1</v>
      </c>
      <c r="GX306" s="2">
        <f t="shared" si="381"/>
        <v>0</v>
      </c>
      <c r="GY306" s="2"/>
      <c r="GZ306" s="2"/>
      <c r="HA306" s="2">
        <v>0</v>
      </c>
      <c r="HB306" s="2">
        <v>0</v>
      </c>
      <c r="HC306" s="2">
        <f t="shared" si="382"/>
        <v>0</v>
      </c>
      <c r="HD306" s="2"/>
      <c r="HE306" s="2" t="s">
        <v>3</v>
      </c>
      <c r="HF306" s="2" t="s">
        <v>3</v>
      </c>
      <c r="HG306" s="2"/>
      <c r="HH306" s="2"/>
      <c r="HI306" s="2"/>
      <c r="HJ306" s="2"/>
      <c r="HK306" s="2"/>
      <c r="HL306" s="2"/>
      <c r="HM306" s="2" t="s">
        <v>3</v>
      </c>
      <c r="HN306" s="2" t="s">
        <v>3</v>
      </c>
      <c r="HO306" s="2" t="s">
        <v>3</v>
      </c>
      <c r="HP306" s="2" t="s">
        <v>3</v>
      </c>
      <c r="HQ306" s="2" t="s">
        <v>3</v>
      </c>
      <c r="HR306" s="2"/>
      <c r="HS306" s="2">
        <v>0</v>
      </c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>
        <v>0</v>
      </c>
      <c r="IL306" s="2"/>
      <c r="IM306" s="2"/>
      <c r="IN306" s="2"/>
      <c r="IO306" s="2"/>
      <c r="IP306" s="2"/>
      <c r="IQ306" s="2"/>
      <c r="IR306" s="2"/>
      <c r="IS306" s="2"/>
      <c r="IT306" s="2"/>
      <c r="IU306" s="2"/>
    </row>
    <row r="307" spans="1:255" x14ac:dyDescent="0.2">
      <c r="A307">
        <v>17</v>
      </c>
      <c r="B307">
        <v>1</v>
      </c>
      <c r="C307">
        <f>ROW(SmtRes!A748)</f>
        <v>748</v>
      </c>
      <c r="D307">
        <f>ROW(EtalonRes!A768)</f>
        <v>768</v>
      </c>
      <c r="E307" t="s">
        <v>399</v>
      </c>
      <c r="F307" t="s">
        <v>187</v>
      </c>
      <c r="G307" t="s">
        <v>188</v>
      </c>
      <c r="H307" t="s">
        <v>52</v>
      </c>
      <c r="I307">
        <f>ROUND(ROUND((10+160+95+55)/100,4),9)</f>
        <v>3.2</v>
      </c>
      <c r="J307">
        <v>0</v>
      </c>
      <c r="K307">
        <f>ROUND(ROUND((10+160+95+55)/100,4),9)</f>
        <v>3.2</v>
      </c>
      <c r="O307">
        <f t="shared" si="351"/>
        <v>18364.84</v>
      </c>
      <c r="P307">
        <f t="shared" si="352"/>
        <v>207.14</v>
      </c>
      <c r="Q307">
        <f>(ROUND((ROUND(((((ET307*1.25)*1.1))*AV307*I307),2)*BB307),2)+ROUND((ROUND(((AE307-(((EU307*1.25)*1.1)))*AV307*I307),2)*BS307),2))</f>
        <v>0</v>
      </c>
      <c r="R307">
        <f t="shared" si="353"/>
        <v>0</v>
      </c>
      <c r="S307">
        <f t="shared" si="354"/>
        <v>18157.7</v>
      </c>
      <c r="T307">
        <f t="shared" si="355"/>
        <v>0</v>
      </c>
      <c r="U307">
        <f t="shared" si="356"/>
        <v>21.639272159999997</v>
      </c>
      <c r="V307">
        <f t="shared" si="357"/>
        <v>0</v>
      </c>
      <c r="W307">
        <f t="shared" si="358"/>
        <v>0</v>
      </c>
      <c r="X307">
        <f t="shared" si="359"/>
        <v>19791.89</v>
      </c>
      <c r="Y307">
        <f t="shared" si="360"/>
        <v>11076.2</v>
      </c>
      <c r="AA307">
        <v>59204059</v>
      </c>
      <c r="AB307">
        <f t="shared" si="361"/>
        <v>105.74925</v>
      </c>
      <c r="AC307">
        <f t="shared" si="362"/>
        <v>9.0399999999999991</v>
      </c>
      <c r="AD307">
        <f>ROUND((((((ET307*1.25)*1.1))-(((EU307*1.25)*1.1)))+AE307),6)</f>
        <v>0</v>
      </c>
      <c r="AE307">
        <f>ROUND((((EU307*1.25)*1.1)),6)</f>
        <v>0</v>
      </c>
      <c r="AF307">
        <f>ROUND((((EV307*1.15)*1.1)),6)</f>
        <v>96.709249999999997</v>
      </c>
      <c r="AG307">
        <f t="shared" si="363"/>
        <v>0</v>
      </c>
      <c r="AH307">
        <f>(((EW307*1.15)*1.1))</f>
        <v>6.3376499999999991</v>
      </c>
      <c r="AI307">
        <f>(((EX307*1.25)*1.1))</f>
        <v>0</v>
      </c>
      <c r="AJ307">
        <f t="shared" si="364"/>
        <v>0</v>
      </c>
      <c r="AK307">
        <v>85.49</v>
      </c>
      <c r="AL307">
        <v>9.0399999999999991</v>
      </c>
      <c r="AM307">
        <v>0</v>
      </c>
      <c r="AN307">
        <v>0</v>
      </c>
      <c r="AO307">
        <v>76.45</v>
      </c>
      <c r="AP307">
        <v>0</v>
      </c>
      <c r="AQ307">
        <v>5.01</v>
      </c>
      <c r="AR307">
        <v>0</v>
      </c>
      <c r="AS307">
        <v>0</v>
      </c>
      <c r="AT307">
        <v>109</v>
      </c>
      <c r="AU307">
        <v>61</v>
      </c>
      <c r="AV307">
        <v>1.0669999999999999</v>
      </c>
      <c r="AW307">
        <v>1</v>
      </c>
      <c r="AZ307">
        <v>1</v>
      </c>
      <c r="BA307">
        <v>54.99</v>
      </c>
      <c r="BB307">
        <v>1</v>
      </c>
      <c r="BC307">
        <v>7.16</v>
      </c>
      <c r="BD307" t="s">
        <v>3</v>
      </c>
      <c r="BE307" t="s">
        <v>3</v>
      </c>
      <c r="BF307" t="s">
        <v>3</v>
      </c>
      <c r="BG307" t="s">
        <v>3</v>
      </c>
      <c r="BH307">
        <v>0</v>
      </c>
      <c r="BI307">
        <v>1</v>
      </c>
      <c r="BJ307" t="s">
        <v>189</v>
      </c>
      <c r="BM307">
        <v>21</v>
      </c>
      <c r="BN307">
        <v>0</v>
      </c>
      <c r="BO307" t="s">
        <v>187</v>
      </c>
      <c r="BP307">
        <v>1</v>
      </c>
      <c r="BQ307">
        <v>30</v>
      </c>
      <c r="BR307">
        <v>0</v>
      </c>
      <c r="BS307">
        <v>54.99</v>
      </c>
      <c r="BT307">
        <v>1</v>
      </c>
      <c r="BU307">
        <v>1</v>
      </c>
      <c r="BV307">
        <v>1</v>
      </c>
      <c r="BW307">
        <v>1</v>
      </c>
      <c r="BX307">
        <v>1</v>
      </c>
      <c r="BY307" t="s">
        <v>3</v>
      </c>
      <c r="BZ307">
        <v>109</v>
      </c>
      <c r="CA307">
        <v>61</v>
      </c>
      <c r="CB307" t="s">
        <v>3</v>
      </c>
      <c r="CE307">
        <v>30</v>
      </c>
      <c r="CF307">
        <v>0</v>
      </c>
      <c r="CG307">
        <v>0</v>
      </c>
      <c r="CM307">
        <v>0</v>
      </c>
      <c r="CN307" t="s">
        <v>1044</v>
      </c>
      <c r="CO307">
        <v>0</v>
      </c>
      <c r="CP307">
        <f t="shared" si="365"/>
        <v>18364.84</v>
      </c>
      <c r="CQ307">
        <f t="shared" si="366"/>
        <v>64.73</v>
      </c>
      <c r="CR307">
        <f>(ROUND((ROUND(((((ET307*1.25)*1.1))*AV307*1),2)*BB307),2)+ROUND((ROUND(((AE307-(((EU307*1.25)*1.1)))*AV307*1),2)*BS307),2))</f>
        <v>0</v>
      </c>
      <c r="CS307">
        <f t="shared" si="367"/>
        <v>0</v>
      </c>
      <c r="CT307">
        <f t="shared" si="368"/>
        <v>5674.42</v>
      </c>
      <c r="CU307">
        <f t="shared" si="369"/>
        <v>0</v>
      </c>
      <c r="CV307">
        <f t="shared" si="370"/>
        <v>6.7622725499999987</v>
      </c>
      <c r="CW307">
        <f t="shared" si="371"/>
        <v>0</v>
      </c>
      <c r="CX307">
        <f t="shared" si="372"/>
        <v>0</v>
      </c>
      <c r="CY307">
        <f t="shared" si="373"/>
        <v>19791.893</v>
      </c>
      <c r="CZ307">
        <f t="shared" si="374"/>
        <v>11076.197</v>
      </c>
      <c r="DB307">
        <v>127</v>
      </c>
      <c r="DC307" t="s">
        <v>3</v>
      </c>
      <c r="DD307" t="s">
        <v>3</v>
      </c>
      <c r="DE307" t="s">
        <v>25</v>
      </c>
      <c r="DF307" t="s">
        <v>25</v>
      </c>
      <c r="DG307" t="s">
        <v>26</v>
      </c>
      <c r="DH307" t="s">
        <v>3</v>
      </c>
      <c r="DI307" t="s">
        <v>26</v>
      </c>
      <c r="DJ307" t="s">
        <v>25</v>
      </c>
      <c r="DK307" t="s">
        <v>3</v>
      </c>
      <c r="DL307" t="s">
        <v>3</v>
      </c>
      <c r="DM307" t="s">
        <v>3</v>
      </c>
      <c r="DN307">
        <v>0</v>
      </c>
      <c r="DO307">
        <v>0</v>
      </c>
      <c r="DP307">
        <v>1</v>
      </c>
      <c r="DQ307">
        <v>1</v>
      </c>
      <c r="DU307">
        <v>1013</v>
      </c>
      <c r="DV307" t="s">
        <v>52</v>
      </c>
      <c r="DW307" t="s">
        <v>52</v>
      </c>
      <c r="DX307">
        <v>1</v>
      </c>
      <c r="DZ307" t="s">
        <v>3</v>
      </c>
      <c r="EA307" t="s">
        <v>3</v>
      </c>
      <c r="EB307" t="s">
        <v>3</v>
      </c>
      <c r="EC307" t="s">
        <v>3</v>
      </c>
      <c r="EE307">
        <v>58807897</v>
      </c>
      <c r="EF307">
        <v>30</v>
      </c>
      <c r="EG307" t="s">
        <v>27</v>
      </c>
      <c r="EH307">
        <v>0</v>
      </c>
      <c r="EI307" t="s">
        <v>3</v>
      </c>
      <c r="EJ307">
        <v>1</v>
      </c>
      <c r="EK307">
        <v>21</v>
      </c>
      <c r="EL307" t="s">
        <v>28</v>
      </c>
      <c r="EM307" t="s">
        <v>29</v>
      </c>
      <c r="EO307" t="s">
        <v>30</v>
      </c>
      <c r="EQ307">
        <v>0</v>
      </c>
      <c r="ER307">
        <v>85.49</v>
      </c>
      <c r="ES307">
        <v>9.0399999999999991</v>
      </c>
      <c r="ET307">
        <v>0</v>
      </c>
      <c r="EU307">
        <v>0</v>
      </c>
      <c r="EV307">
        <v>76.45</v>
      </c>
      <c r="EW307">
        <v>5.01</v>
      </c>
      <c r="EX307">
        <v>0</v>
      </c>
      <c r="EY307">
        <v>0</v>
      </c>
      <c r="FQ307">
        <v>0</v>
      </c>
      <c r="FR307">
        <v>0</v>
      </c>
      <c r="FS307">
        <v>0</v>
      </c>
      <c r="FX307">
        <v>109</v>
      </c>
      <c r="FY307">
        <v>61</v>
      </c>
      <c r="GA307" t="s">
        <v>3</v>
      </c>
      <c r="GD307">
        <v>1</v>
      </c>
      <c r="GF307">
        <v>-508176970</v>
      </c>
      <c r="GG307">
        <v>2</v>
      </c>
      <c r="GH307">
        <v>1</v>
      </c>
      <c r="GI307">
        <v>2</v>
      </c>
      <c r="GJ307">
        <v>0</v>
      </c>
      <c r="GK307">
        <v>0</v>
      </c>
      <c r="GL307">
        <f t="shared" si="375"/>
        <v>0</v>
      </c>
      <c r="GM307">
        <f t="shared" si="376"/>
        <v>49232.93</v>
      </c>
      <c r="GN307">
        <f t="shared" si="377"/>
        <v>49232.93</v>
      </c>
      <c r="GO307">
        <f t="shared" si="378"/>
        <v>0</v>
      </c>
      <c r="GP307">
        <f t="shared" si="379"/>
        <v>0</v>
      </c>
      <c r="GR307">
        <v>0</v>
      </c>
      <c r="GS307">
        <v>3</v>
      </c>
      <c r="GT307">
        <v>0</v>
      </c>
      <c r="GU307" t="s">
        <v>3</v>
      </c>
      <c r="GV307">
        <f t="shared" si="380"/>
        <v>0</v>
      </c>
      <c r="GW307">
        <v>1</v>
      </c>
      <c r="GX307">
        <f t="shared" si="381"/>
        <v>0</v>
      </c>
      <c r="HA307">
        <v>0</v>
      </c>
      <c r="HB307">
        <v>0</v>
      </c>
      <c r="HC307">
        <f t="shared" si="382"/>
        <v>0</v>
      </c>
      <c r="HE307" t="s">
        <v>3</v>
      </c>
      <c r="HF307" t="s">
        <v>3</v>
      </c>
      <c r="HM307" t="s">
        <v>3</v>
      </c>
      <c r="HN307" t="s">
        <v>3</v>
      </c>
      <c r="HO307" t="s">
        <v>3</v>
      </c>
      <c r="HP307" t="s">
        <v>3</v>
      </c>
      <c r="HQ307" t="s">
        <v>3</v>
      </c>
      <c r="HS307">
        <v>0</v>
      </c>
      <c r="IK307">
        <v>0</v>
      </c>
    </row>
    <row r="308" spans="1:255" x14ac:dyDescent="0.2">
      <c r="A308" s="2">
        <v>17</v>
      </c>
      <c r="B308" s="2">
        <v>1</v>
      </c>
      <c r="C308" s="2">
        <f>ROW(SmtRes!A770)</f>
        <v>770</v>
      </c>
      <c r="D308" s="2">
        <f>ROW(EtalonRes!A781)</f>
        <v>781</v>
      </c>
      <c r="E308" s="2" t="s">
        <v>400</v>
      </c>
      <c r="F308" s="2" t="s">
        <v>195</v>
      </c>
      <c r="G308" s="2" t="s">
        <v>196</v>
      </c>
      <c r="H308" s="2" t="s">
        <v>23</v>
      </c>
      <c r="I308" s="2">
        <f>ROUND(ROUND(410/100,4),9)</f>
        <v>4.0999999999999996</v>
      </c>
      <c r="J308" s="2">
        <v>0</v>
      </c>
      <c r="K308" s="2">
        <f>ROUND(ROUND(410/100,4),9)</f>
        <v>4.0999999999999996</v>
      </c>
      <c r="L308" s="2"/>
      <c r="M308" s="2"/>
      <c r="N308" s="2"/>
      <c r="O308" s="2">
        <f t="shared" ref="O308:O339" si="393">ROUND(CP308,2)</f>
        <v>1736.1</v>
      </c>
      <c r="P308" s="2">
        <f t="shared" ref="P308:P339" si="394">ROUND((ROUND((AC308*AW308*I308),2)*BC308),2)</f>
        <v>627.71</v>
      </c>
      <c r="Q308" s="2">
        <f>(ROUND((ROUND(((((ET308*1.25)*1.1))*AV308*I308),2)*BB308),2)+ROUND((ROUND(((AE308-(((EU308*1.25)*1.1)))*AV308*I308),2)*BS308),2))</f>
        <v>110.56</v>
      </c>
      <c r="R308" s="2">
        <f t="shared" ref="R308:R339" si="395">ROUND((ROUND((AE308*AV308*I308),2)*BS308),2)</f>
        <v>3.01</v>
      </c>
      <c r="S308" s="2">
        <f t="shared" ref="S308:S339" si="396">ROUND((ROUND((AF308*AV308*I308),2)*BA308),2)</f>
        <v>997.83</v>
      </c>
      <c r="T308" s="2">
        <f t="shared" ref="T308:T339" si="397">ROUND(CU308*I308,2)</f>
        <v>0</v>
      </c>
      <c r="U308" s="2">
        <f t="shared" ref="U308:U339" si="398">CV308*I308</f>
        <v>80.574974479999995</v>
      </c>
      <c r="V308" s="2">
        <f t="shared" ref="V308:V339" si="399">CW308*I308</f>
        <v>0</v>
      </c>
      <c r="W308" s="2">
        <f t="shared" ref="W308:W339" si="400">ROUND(CX308*I308,2)</f>
        <v>0</v>
      </c>
      <c r="X308" s="2">
        <f t="shared" ref="X308:X339" si="401">ROUND(CY308,2)</f>
        <v>1090.92</v>
      </c>
      <c r="Y308" s="2">
        <f t="shared" ref="Y308:Y339" si="402">ROUND(CZ308,2)</f>
        <v>610.51</v>
      </c>
      <c r="Z308" s="2"/>
      <c r="AA308" s="2">
        <v>59204062</v>
      </c>
      <c r="AB308" s="2">
        <f t="shared" ref="AB308:AB339" si="403">ROUND((AC308+AD308+AF308),6)</f>
        <v>406.46465000000001</v>
      </c>
      <c r="AC308" s="2">
        <f t="shared" ref="AC308:AC339" si="404">ROUND((ES308),6)</f>
        <v>153.1</v>
      </c>
      <c r="AD308" s="2">
        <f>ROUND((((((ET308*1.25)*1.1))-(((EU308*1.25)*1.1)))+AE308),6)</f>
        <v>25.272500000000001</v>
      </c>
      <c r="AE308" s="2">
        <f>ROUND((((EU308*1.25)*1.1)),6)</f>
        <v>0.6875</v>
      </c>
      <c r="AF308" s="2">
        <f>ROUND((((EV308*1.15)*1.1)),6)</f>
        <v>228.09215</v>
      </c>
      <c r="AG308" s="2">
        <f t="shared" ref="AG308:AG339" si="405">ROUND((AP308),6)</f>
        <v>0</v>
      </c>
      <c r="AH308" s="2">
        <f>(((EW308*1.15)*1.1))</f>
        <v>18.418400000000002</v>
      </c>
      <c r="AI308" s="2">
        <f>(((EX308*1.25)*1.1))</f>
        <v>0</v>
      </c>
      <c r="AJ308" s="2">
        <f t="shared" ref="AJ308:AJ339" si="406">(AS308)</f>
        <v>0</v>
      </c>
      <c r="AK308" s="2">
        <v>351.79</v>
      </c>
      <c r="AL308" s="2">
        <v>153.1</v>
      </c>
      <c r="AM308" s="2">
        <v>18.38</v>
      </c>
      <c r="AN308" s="2">
        <v>0.5</v>
      </c>
      <c r="AO308" s="2">
        <v>180.31</v>
      </c>
      <c r="AP308" s="2">
        <v>0</v>
      </c>
      <c r="AQ308" s="2">
        <v>14.56</v>
      </c>
      <c r="AR308" s="2">
        <v>0</v>
      </c>
      <c r="AS308" s="2">
        <v>0</v>
      </c>
      <c r="AT308" s="2">
        <v>109</v>
      </c>
      <c r="AU308" s="2">
        <v>61</v>
      </c>
      <c r="AV308" s="2">
        <v>1.0669999999999999</v>
      </c>
      <c r="AW308" s="2">
        <v>1</v>
      </c>
      <c r="AX308" s="2"/>
      <c r="AY308" s="2"/>
      <c r="AZ308" s="2">
        <v>1</v>
      </c>
      <c r="BA308" s="2">
        <v>1</v>
      </c>
      <c r="BB308" s="2">
        <v>1</v>
      </c>
      <c r="BC308" s="2">
        <v>1</v>
      </c>
      <c r="BD308" s="2" t="s">
        <v>3</v>
      </c>
      <c r="BE308" s="2" t="s">
        <v>3</v>
      </c>
      <c r="BF308" s="2" t="s">
        <v>3</v>
      </c>
      <c r="BG308" s="2" t="s">
        <v>3</v>
      </c>
      <c r="BH308" s="2">
        <v>0</v>
      </c>
      <c r="BI308" s="2">
        <v>1</v>
      </c>
      <c r="BJ308" s="2" t="s">
        <v>197</v>
      </c>
      <c r="BK308" s="2"/>
      <c r="BL308" s="2"/>
      <c r="BM308" s="2">
        <v>21</v>
      </c>
      <c r="BN308" s="2">
        <v>0</v>
      </c>
      <c r="BO308" s="2" t="s">
        <v>195</v>
      </c>
      <c r="BP308" s="2">
        <v>1</v>
      </c>
      <c r="BQ308" s="2">
        <v>30</v>
      </c>
      <c r="BR308" s="2">
        <v>0</v>
      </c>
      <c r="BS308" s="2">
        <v>1</v>
      </c>
      <c r="BT308" s="2">
        <v>1</v>
      </c>
      <c r="BU308" s="2">
        <v>1</v>
      </c>
      <c r="BV308" s="2">
        <v>1</v>
      </c>
      <c r="BW308" s="2">
        <v>1</v>
      </c>
      <c r="BX308" s="2">
        <v>1</v>
      </c>
      <c r="BY308" s="2" t="s">
        <v>3</v>
      </c>
      <c r="BZ308" s="2">
        <v>109</v>
      </c>
      <c r="CA308" s="2">
        <v>61</v>
      </c>
      <c r="CB308" s="2" t="s">
        <v>3</v>
      </c>
      <c r="CC308" s="2"/>
      <c r="CD308" s="2"/>
      <c r="CE308" s="2">
        <v>30</v>
      </c>
      <c r="CF308" s="2">
        <v>0</v>
      </c>
      <c r="CG308" s="2">
        <v>0</v>
      </c>
      <c r="CH308" s="2"/>
      <c r="CI308" s="2"/>
      <c r="CJ308" s="2"/>
      <c r="CK308" s="2"/>
      <c r="CL308" s="2"/>
      <c r="CM308" s="2">
        <v>0</v>
      </c>
      <c r="CN308" s="2" t="s">
        <v>1044</v>
      </c>
      <c r="CO308" s="2">
        <v>0</v>
      </c>
      <c r="CP308" s="2">
        <f t="shared" ref="CP308:CP339" si="407">(P308+Q308+S308)</f>
        <v>1736.1</v>
      </c>
      <c r="CQ308" s="2">
        <f t="shared" ref="CQ308:CQ339" si="408">ROUND((ROUND((AC308*AW308*1),2)*BC308),2)</f>
        <v>153.1</v>
      </c>
      <c r="CR308" s="2">
        <f>(ROUND((ROUND(((((ET308*1.25)*1.1))*AV308*1),2)*BB308),2)+ROUND((ROUND(((AE308-(((EU308*1.25)*1.1)))*AV308*1),2)*BS308),2))</f>
        <v>26.97</v>
      </c>
      <c r="CS308" s="2">
        <f t="shared" ref="CS308:CS339" si="409">ROUND((ROUND((AE308*AV308*1),2)*BS308),2)</f>
        <v>0.73</v>
      </c>
      <c r="CT308" s="2">
        <f t="shared" ref="CT308:CT339" si="410">ROUND((ROUND((AF308*AV308*1),2)*BA308),2)</f>
        <v>243.37</v>
      </c>
      <c r="CU308" s="2">
        <f t="shared" ref="CU308:CU339" si="411">AG308</f>
        <v>0</v>
      </c>
      <c r="CV308" s="2">
        <f t="shared" ref="CV308:CV339" si="412">(AH308*AV308)</f>
        <v>19.6524328</v>
      </c>
      <c r="CW308" s="2">
        <f t="shared" ref="CW308:CW339" si="413">AI308</f>
        <v>0</v>
      </c>
      <c r="CX308" s="2">
        <f t="shared" ref="CX308:CX339" si="414">AJ308</f>
        <v>0</v>
      </c>
      <c r="CY308" s="2">
        <f t="shared" ref="CY308:CY339" si="415">(((S308+R308)*AT308)/100)</f>
        <v>1090.9156</v>
      </c>
      <c r="CZ308" s="2">
        <f t="shared" ref="CZ308:CZ339" si="416">(((S308+R308)*AU308)/100)</f>
        <v>610.51240000000007</v>
      </c>
      <c r="DA308" s="2"/>
      <c r="DB308" s="2">
        <v>129</v>
      </c>
      <c r="DC308" s="2" t="s">
        <v>3</v>
      </c>
      <c r="DD308" s="2" t="s">
        <v>3</v>
      </c>
      <c r="DE308" s="2" t="s">
        <v>25</v>
      </c>
      <c r="DF308" s="2" t="s">
        <v>25</v>
      </c>
      <c r="DG308" s="2" t="s">
        <v>26</v>
      </c>
      <c r="DH308" s="2" t="s">
        <v>3</v>
      </c>
      <c r="DI308" s="2" t="s">
        <v>26</v>
      </c>
      <c r="DJ308" s="2" t="s">
        <v>25</v>
      </c>
      <c r="DK308" s="2" t="s">
        <v>3</v>
      </c>
      <c r="DL308" s="2" t="s">
        <v>3</v>
      </c>
      <c r="DM308" s="2" t="s">
        <v>3</v>
      </c>
      <c r="DN308" s="2">
        <v>0</v>
      </c>
      <c r="DO308" s="2">
        <v>0</v>
      </c>
      <c r="DP308" s="2">
        <v>1</v>
      </c>
      <c r="DQ308" s="2">
        <v>1</v>
      </c>
      <c r="DR308" s="2"/>
      <c r="DS308" s="2"/>
      <c r="DT308" s="2"/>
      <c r="DU308" s="2">
        <v>1003</v>
      </c>
      <c r="DV308" s="2" t="s">
        <v>23</v>
      </c>
      <c r="DW308" s="2" t="s">
        <v>23</v>
      </c>
      <c r="DX308" s="2">
        <v>100</v>
      </c>
      <c r="DY308" s="2"/>
      <c r="DZ308" s="2" t="s">
        <v>3</v>
      </c>
      <c r="EA308" s="2" t="s">
        <v>3</v>
      </c>
      <c r="EB308" s="2" t="s">
        <v>3</v>
      </c>
      <c r="EC308" s="2" t="s">
        <v>3</v>
      </c>
      <c r="ED308" s="2"/>
      <c r="EE308" s="2">
        <v>58807897</v>
      </c>
      <c r="EF308" s="2">
        <v>30</v>
      </c>
      <c r="EG308" s="2" t="s">
        <v>27</v>
      </c>
      <c r="EH308" s="2">
        <v>0</v>
      </c>
      <c r="EI308" s="2" t="s">
        <v>3</v>
      </c>
      <c r="EJ308" s="2">
        <v>1</v>
      </c>
      <c r="EK308" s="2">
        <v>21</v>
      </c>
      <c r="EL308" s="2" t="s">
        <v>28</v>
      </c>
      <c r="EM308" s="2" t="s">
        <v>29</v>
      </c>
      <c r="EN308" s="2"/>
      <c r="EO308" s="2" t="s">
        <v>30</v>
      </c>
      <c r="EP308" s="2"/>
      <c r="EQ308" s="2">
        <v>1572864</v>
      </c>
      <c r="ER308" s="2">
        <v>351.79</v>
      </c>
      <c r="ES308" s="2">
        <v>153.1</v>
      </c>
      <c r="ET308" s="2">
        <v>18.38</v>
      </c>
      <c r="EU308" s="2">
        <v>0.5</v>
      </c>
      <c r="EV308" s="2">
        <v>180.31</v>
      </c>
      <c r="EW308" s="2">
        <v>14.56</v>
      </c>
      <c r="EX308" s="2">
        <v>0</v>
      </c>
      <c r="EY308" s="2">
        <v>0</v>
      </c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>
        <v>0</v>
      </c>
      <c r="FR308" s="2">
        <v>0</v>
      </c>
      <c r="FS308" s="2">
        <v>0</v>
      </c>
      <c r="FT308" s="2"/>
      <c r="FU308" s="2"/>
      <c r="FV308" s="2"/>
      <c r="FW308" s="2"/>
      <c r="FX308" s="2">
        <v>109</v>
      </c>
      <c r="FY308" s="2">
        <v>61</v>
      </c>
      <c r="FZ308" s="2"/>
      <c r="GA308" s="2" t="s">
        <v>3</v>
      </c>
      <c r="GB308" s="2"/>
      <c r="GC308" s="2"/>
      <c r="GD308" s="2">
        <v>1</v>
      </c>
      <c r="GE308" s="2"/>
      <c r="GF308" s="2">
        <v>1010705898</v>
      </c>
      <c r="GG308" s="2">
        <v>2</v>
      </c>
      <c r="GH308" s="2">
        <v>1</v>
      </c>
      <c r="GI308" s="2">
        <v>2</v>
      </c>
      <c r="GJ308" s="2">
        <v>0</v>
      </c>
      <c r="GK308" s="2">
        <v>0</v>
      </c>
      <c r="GL308" s="2">
        <f t="shared" ref="GL308:GL339" si="417">ROUND(IF(AND(BH308=3,BI308=3,FS308&lt;&gt;0),P308,0),2)</f>
        <v>0</v>
      </c>
      <c r="GM308" s="2">
        <f t="shared" ref="GM308:GM339" si="418">ROUND(O308+X308+Y308,2)+GX308</f>
        <v>3437.53</v>
      </c>
      <c r="GN308" s="2">
        <f t="shared" ref="GN308:GN339" si="419">IF(OR(BI308=0,BI308=1),GM308-GX308,0)</f>
        <v>3437.53</v>
      </c>
      <c r="GO308" s="2">
        <f t="shared" ref="GO308:GO339" si="420">IF(BI308=2,GM308-GX308,0)</f>
        <v>0</v>
      </c>
      <c r="GP308" s="2">
        <f t="shared" ref="GP308:GP339" si="421">IF(BI308=4,GM308-GX308,0)</f>
        <v>0</v>
      </c>
      <c r="GQ308" s="2"/>
      <c r="GR308" s="2">
        <v>0</v>
      </c>
      <c r="GS308" s="2">
        <v>3</v>
      </c>
      <c r="GT308" s="2">
        <v>0</v>
      </c>
      <c r="GU308" s="2" t="s">
        <v>3</v>
      </c>
      <c r="GV308" s="2">
        <f t="shared" ref="GV308:GV339" si="422">ROUND((GT308),6)</f>
        <v>0</v>
      </c>
      <c r="GW308" s="2">
        <v>1</v>
      </c>
      <c r="GX308" s="2">
        <f t="shared" ref="GX308:GX339" si="423">ROUND(HC308*I308,2)</f>
        <v>0</v>
      </c>
      <c r="GY308" s="2"/>
      <c r="GZ308" s="2"/>
      <c r="HA308" s="2">
        <v>0</v>
      </c>
      <c r="HB308" s="2">
        <v>0</v>
      </c>
      <c r="HC308" s="2">
        <f t="shared" ref="HC308:HC339" si="424">GV308*GW308</f>
        <v>0</v>
      </c>
      <c r="HD308" s="2"/>
      <c r="HE308" s="2" t="s">
        <v>3</v>
      </c>
      <c r="HF308" s="2" t="s">
        <v>3</v>
      </c>
      <c r="HG308" s="2"/>
      <c r="HH308" s="2"/>
      <c r="HI308" s="2"/>
      <c r="HJ308" s="2"/>
      <c r="HK308" s="2"/>
      <c r="HL308" s="2"/>
      <c r="HM308" s="2" t="s">
        <v>3</v>
      </c>
      <c r="HN308" s="2" t="s">
        <v>3</v>
      </c>
      <c r="HO308" s="2" t="s">
        <v>3</v>
      </c>
      <c r="HP308" s="2" t="s">
        <v>3</v>
      </c>
      <c r="HQ308" s="2" t="s">
        <v>3</v>
      </c>
      <c r="HR308" s="2"/>
      <c r="HS308" s="2">
        <v>0</v>
      </c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>
        <v>0</v>
      </c>
      <c r="IL308" s="2"/>
      <c r="IM308" s="2"/>
      <c r="IN308" s="2"/>
      <c r="IO308" s="2"/>
      <c r="IP308" s="2"/>
      <c r="IQ308" s="2"/>
      <c r="IR308" s="2"/>
      <c r="IS308" s="2"/>
      <c r="IT308" s="2"/>
      <c r="IU308" s="2"/>
    </row>
    <row r="309" spans="1:255" x14ac:dyDescent="0.2">
      <c r="A309">
        <v>17</v>
      </c>
      <c r="B309">
        <v>1</v>
      </c>
      <c r="C309">
        <f>ROW(SmtRes!A792)</f>
        <v>792</v>
      </c>
      <c r="D309">
        <f>ROW(EtalonRes!A794)</f>
        <v>794</v>
      </c>
      <c r="E309" t="s">
        <v>400</v>
      </c>
      <c r="F309" t="s">
        <v>195</v>
      </c>
      <c r="G309" t="s">
        <v>196</v>
      </c>
      <c r="H309" t="s">
        <v>23</v>
      </c>
      <c r="I309">
        <f>ROUND(ROUND(410/100,4),9)</f>
        <v>4.0999999999999996</v>
      </c>
      <c r="J309">
        <v>0</v>
      </c>
      <c r="K309">
        <f>ROUND(ROUND(410/100,4),9)</f>
        <v>4.0999999999999996</v>
      </c>
      <c r="O309">
        <f t="shared" si="393"/>
        <v>57577.82</v>
      </c>
      <c r="P309">
        <f t="shared" si="394"/>
        <v>1487.67</v>
      </c>
      <c r="Q309">
        <f>(ROUND((ROUND(((((ET309*1.25)*1.1))*AV309*I309),2)*BB309),2)+ROUND((ROUND(((AE309-(((EU309*1.25)*1.1)))*AV309*I309),2)*BS309),2))</f>
        <v>1219.48</v>
      </c>
      <c r="R309">
        <f t="shared" si="395"/>
        <v>165.52</v>
      </c>
      <c r="S309">
        <f t="shared" si="396"/>
        <v>54870.67</v>
      </c>
      <c r="T309">
        <f t="shared" si="397"/>
        <v>0</v>
      </c>
      <c r="U309">
        <f t="shared" si="398"/>
        <v>80.574974479999995</v>
      </c>
      <c r="V309">
        <f t="shared" si="399"/>
        <v>0</v>
      </c>
      <c r="W309">
        <f t="shared" si="400"/>
        <v>0</v>
      </c>
      <c r="X309">
        <f t="shared" si="401"/>
        <v>59989.45</v>
      </c>
      <c r="Y309">
        <f t="shared" si="402"/>
        <v>33572.080000000002</v>
      </c>
      <c r="AA309">
        <v>59204059</v>
      </c>
      <c r="AB309">
        <f t="shared" si="403"/>
        <v>406.46465000000001</v>
      </c>
      <c r="AC309">
        <f t="shared" si="404"/>
        <v>153.1</v>
      </c>
      <c r="AD309">
        <f>ROUND((((((ET309*1.25)*1.1))-(((EU309*1.25)*1.1)))+AE309),6)</f>
        <v>25.272500000000001</v>
      </c>
      <c r="AE309">
        <f>ROUND((((EU309*1.25)*1.1)),6)</f>
        <v>0.6875</v>
      </c>
      <c r="AF309">
        <f>ROUND((((EV309*1.15)*1.1)),6)</f>
        <v>228.09215</v>
      </c>
      <c r="AG309">
        <f t="shared" si="405"/>
        <v>0</v>
      </c>
      <c r="AH309">
        <f>(((EW309*1.15)*1.1))</f>
        <v>18.418400000000002</v>
      </c>
      <c r="AI309">
        <f>(((EX309*1.25)*1.1))</f>
        <v>0</v>
      </c>
      <c r="AJ309">
        <f t="shared" si="406"/>
        <v>0</v>
      </c>
      <c r="AK309">
        <v>351.79</v>
      </c>
      <c r="AL309">
        <v>153.1</v>
      </c>
      <c r="AM309">
        <v>18.38</v>
      </c>
      <c r="AN309">
        <v>0.5</v>
      </c>
      <c r="AO309">
        <v>180.31</v>
      </c>
      <c r="AP309">
        <v>0</v>
      </c>
      <c r="AQ309">
        <v>14.56</v>
      </c>
      <c r="AR309">
        <v>0</v>
      </c>
      <c r="AS309">
        <v>0</v>
      </c>
      <c r="AT309">
        <v>109</v>
      </c>
      <c r="AU309">
        <v>61</v>
      </c>
      <c r="AV309">
        <v>1.0669999999999999</v>
      </c>
      <c r="AW309">
        <v>1</v>
      </c>
      <c r="AZ309">
        <v>1</v>
      </c>
      <c r="BA309">
        <v>54.99</v>
      </c>
      <c r="BB309">
        <v>11.03</v>
      </c>
      <c r="BC309">
        <v>2.37</v>
      </c>
      <c r="BD309" t="s">
        <v>3</v>
      </c>
      <c r="BE309" t="s">
        <v>3</v>
      </c>
      <c r="BF309" t="s">
        <v>3</v>
      </c>
      <c r="BG309" t="s">
        <v>3</v>
      </c>
      <c r="BH309">
        <v>0</v>
      </c>
      <c r="BI309">
        <v>1</v>
      </c>
      <c r="BJ309" t="s">
        <v>197</v>
      </c>
      <c r="BM309">
        <v>21</v>
      </c>
      <c r="BN309">
        <v>0</v>
      </c>
      <c r="BO309" t="s">
        <v>195</v>
      </c>
      <c r="BP309">
        <v>1</v>
      </c>
      <c r="BQ309">
        <v>30</v>
      </c>
      <c r="BR309">
        <v>0</v>
      </c>
      <c r="BS309">
        <v>54.99</v>
      </c>
      <c r="BT309">
        <v>1</v>
      </c>
      <c r="BU309">
        <v>1</v>
      </c>
      <c r="BV309">
        <v>1</v>
      </c>
      <c r="BW309">
        <v>1</v>
      </c>
      <c r="BX309">
        <v>1</v>
      </c>
      <c r="BY309" t="s">
        <v>3</v>
      </c>
      <c r="BZ309">
        <v>109</v>
      </c>
      <c r="CA309">
        <v>61</v>
      </c>
      <c r="CB309" t="s">
        <v>3</v>
      </c>
      <c r="CE309">
        <v>30</v>
      </c>
      <c r="CF309">
        <v>0</v>
      </c>
      <c r="CG309">
        <v>0</v>
      </c>
      <c r="CM309">
        <v>0</v>
      </c>
      <c r="CN309" t="s">
        <v>1044</v>
      </c>
      <c r="CO309">
        <v>0</v>
      </c>
      <c r="CP309">
        <f t="shared" si="407"/>
        <v>57577.82</v>
      </c>
      <c r="CQ309">
        <f t="shared" si="408"/>
        <v>362.85</v>
      </c>
      <c r="CR309">
        <f>(ROUND((ROUND(((((ET309*1.25)*1.1))*AV309*1),2)*BB309),2)+ROUND((ROUND(((AE309-(((EU309*1.25)*1.1)))*AV309*1),2)*BS309),2))</f>
        <v>297.48</v>
      </c>
      <c r="CS309">
        <f t="shared" si="409"/>
        <v>40.14</v>
      </c>
      <c r="CT309">
        <f t="shared" si="410"/>
        <v>13382.92</v>
      </c>
      <c r="CU309">
        <f t="shared" si="411"/>
        <v>0</v>
      </c>
      <c r="CV309">
        <f t="shared" si="412"/>
        <v>19.6524328</v>
      </c>
      <c r="CW309">
        <f t="shared" si="413"/>
        <v>0</v>
      </c>
      <c r="CX309">
        <f t="shared" si="414"/>
        <v>0</v>
      </c>
      <c r="CY309">
        <f t="shared" si="415"/>
        <v>59989.44709999999</v>
      </c>
      <c r="CZ309">
        <f t="shared" si="416"/>
        <v>33572.075899999996</v>
      </c>
      <c r="DB309">
        <v>131</v>
      </c>
      <c r="DC309" t="s">
        <v>3</v>
      </c>
      <c r="DD309" t="s">
        <v>3</v>
      </c>
      <c r="DE309" t="s">
        <v>25</v>
      </c>
      <c r="DF309" t="s">
        <v>25</v>
      </c>
      <c r="DG309" t="s">
        <v>26</v>
      </c>
      <c r="DH309" t="s">
        <v>3</v>
      </c>
      <c r="DI309" t="s">
        <v>26</v>
      </c>
      <c r="DJ309" t="s">
        <v>25</v>
      </c>
      <c r="DK309" t="s">
        <v>3</v>
      </c>
      <c r="DL309" t="s">
        <v>3</v>
      </c>
      <c r="DM309" t="s">
        <v>3</v>
      </c>
      <c r="DN309">
        <v>0</v>
      </c>
      <c r="DO309">
        <v>0</v>
      </c>
      <c r="DP309">
        <v>1</v>
      </c>
      <c r="DQ309">
        <v>1</v>
      </c>
      <c r="DU309">
        <v>1003</v>
      </c>
      <c r="DV309" t="s">
        <v>23</v>
      </c>
      <c r="DW309" t="s">
        <v>23</v>
      </c>
      <c r="DX309">
        <v>100</v>
      </c>
      <c r="DZ309" t="s">
        <v>3</v>
      </c>
      <c r="EA309" t="s">
        <v>3</v>
      </c>
      <c r="EB309" t="s">
        <v>3</v>
      </c>
      <c r="EC309" t="s">
        <v>3</v>
      </c>
      <c r="EE309">
        <v>58807897</v>
      </c>
      <c r="EF309">
        <v>30</v>
      </c>
      <c r="EG309" t="s">
        <v>27</v>
      </c>
      <c r="EH309">
        <v>0</v>
      </c>
      <c r="EI309" t="s">
        <v>3</v>
      </c>
      <c r="EJ309">
        <v>1</v>
      </c>
      <c r="EK309">
        <v>21</v>
      </c>
      <c r="EL309" t="s">
        <v>28</v>
      </c>
      <c r="EM309" t="s">
        <v>29</v>
      </c>
      <c r="EO309" t="s">
        <v>30</v>
      </c>
      <c r="EQ309">
        <v>1572864</v>
      </c>
      <c r="ER309">
        <v>351.79</v>
      </c>
      <c r="ES309">
        <v>153.1</v>
      </c>
      <c r="ET309">
        <v>18.38</v>
      </c>
      <c r="EU309">
        <v>0.5</v>
      </c>
      <c r="EV309">
        <v>180.31</v>
      </c>
      <c r="EW309">
        <v>14.56</v>
      </c>
      <c r="EX309">
        <v>0</v>
      </c>
      <c r="EY309">
        <v>0</v>
      </c>
      <c r="FQ309">
        <v>0</v>
      </c>
      <c r="FR309">
        <v>0</v>
      </c>
      <c r="FS309">
        <v>0</v>
      </c>
      <c r="FX309">
        <v>109</v>
      </c>
      <c r="FY309">
        <v>61</v>
      </c>
      <c r="GA309" t="s">
        <v>3</v>
      </c>
      <c r="GD309">
        <v>1</v>
      </c>
      <c r="GF309">
        <v>1010705898</v>
      </c>
      <c r="GG309">
        <v>2</v>
      </c>
      <c r="GH309">
        <v>1</v>
      </c>
      <c r="GI309">
        <v>2</v>
      </c>
      <c r="GJ309">
        <v>0</v>
      </c>
      <c r="GK309">
        <v>0</v>
      </c>
      <c r="GL309">
        <f t="shared" si="417"/>
        <v>0</v>
      </c>
      <c r="GM309">
        <f t="shared" si="418"/>
        <v>151139.35</v>
      </c>
      <c r="GN309">
        <f t="shared" si="419"/>
        <v>151139.35</v>
      </c>
      <c r="GO309">
        <f t="shared" si="420"/>
        <v>0</v>
      </c>
      <c r="GP309">
        <f t="shared" si="421"/>
        <v>0</v>
      </c>
      <c r="GR309">
        <v>0</v>
      </c>
      <c r="GS309">
        <v>3</v>
      </c>
      <c r="GT309">
        <v>0</v>
      </c>
      <c r="GU309" t="s">
        <v>3</v>
      </c>
      <c r="GV309">
        <f t="shared" si="422"/>
        <v>0</v>
      </c>
      <c r="GW309">
        <v>1</v>
      </c>
      <c r="GX309">
        <f t="shared" si="423"/>
        <v>0</v>
      </c>
      <c r="HA309">
        <v>0</v>
      </c>
      <c r="HB309">
        <v>0</v>
      </c>
      <c r="HC309">
        <f t="shared" si="424"/>
        <v>0</v>
      </c>
      <c r="HE309" t="s">
        <v>3</v>
      </c>
      <c r="HF309" t="s">
        <v>3</v>
      </c>
      <c r="HM309" t="s">
        <v>3</v>
      </c>
      <c r="HN309" t="s">
        <v>3</v>
      </c>
      <c r="HO309" t="s">
        <v>3</v>
      </c>
      <c r="HP309" t="s">
        <v>3</v>
      </c>
      <c r="HQ309" t="s">
        <v>3</v>
      </c>
      <c r="HS309">
        <v>0</v>
      </c>
      <c r="IK309">
        <v>0</v>
      </c>
    </row>
    <row r="310" spans="1:255" x14ac:dyDescent="0.2">
      <c r="A310" s="2">
        <v>18</v>
      </c>
      <c r="B310" s="2">
        <v>1</v>
      </c>
      <c r="C310" s="2">
        <v>757</v>
      </c>
      <c r="D310" s="2"/>
      <c r="E310" s="2" t="s">
        <v>401</v>
      </c>
      <c r="F310" s="2" t="s">
        <v>46</v>
      </c>
      <c r="G310" s="2" t="s">
        <v>47</v>
      </c>
      <c r="H310" s="2" t="s">
        <v>48</v>
      </c>
      <c r="I310" s="2">
        <f>I308*J310</f>
        <v>3.28</v>
      </c>
      <c r="J310" s="2">
        <v>0.8</v>
      </c>
      <c r="K310" s="2">
        <v>0.8</v>
      </c>
      <c r="L310" s="2"/>
      <c r="M310" s="2"/>
      <c r="N310" s="2"/>
      <c r="O310" s="2">
        <f t="shared" si="393"/>
        <v>1726</v>
      </c>
      <c r="P310" s="2">
        <f t="shared" si="394"/>
        <v>1726</v>
      </c>
      <c r="Q310" s="2">
        <f t="shared" ref="Q310:Q337" si="425">(ROUND((ROUND(((ET310)*AV310*I310),2)*BB310),2)+ROUND((ROUND(((AE310-(EU310))*AV310*I310),2)*BS310),2))</f>
        <v>0</v>
      </c>
      <c r="R310" s="2">
        <f t="shared" si="395"/>
        <v>0</v>
      </c>
      <c r="S310" s="2">
        <f t="shared" si="396"/>
        <v>0</v>
      </c>
      <c r="T310" s="2">
        <f t="shared" si="397"/>
        <v>0</v>
      </c>
      <c r="U310" s="2">
        <f t="shared" si="398"/>
        <v>0</v>
      </c>
      <c r="V310" s="2">
        <f t="shared" si="399"/>
        <v>0</v>
      </c>
      <c r="W310" s="2">
        <f t="shared" si="400"/>
        <v>0</v>
      </c>
      <c r="X310" s="2">
        <f t="shared" si="401"/>
        <v>0</v>
      </c>
      <c r="Y310" s="2">
        <f t="shared" si="402"/>
        <v>0</v>
      </c>
      <c r="Z310" s="2"/>
      <c r="AA310" s="2">
        <v>59204062</v>
      </c>
      <c r="AB310" s="2">
        <f t="shared" si="403"/>
        <v>526.22</v>
      </c>
      <c r="AC310" s="2">
        <f t="shared" si="404"/>
        <v>526.22</v>
      </c>
      <c r="AD310" s="2">
        <f t="shared" ref="AD310:AD337" si="426">ROUND((((ET310)-(EU310))+AE310),6)</f>
        <v>0</v>
      </c>
      <c r="AE310" s="2">
        <f t="shared" ref="AE310:AE337" si="427">ROUND((EU310),6)</f>
        <v>0</v>
      </c>
      <c r="AF310" s="2">
        <f t="shared" ref="AF310:AF337" si="428">ROUND((EV310),6)</f>
        <v>0</v>
      </c>
      <c r="AG310" s="2">
        <f t="shared" si="405"/>
        <v>0</v>
      </c>
      <c r="AH310" s="2">
        <f t="shared" ref="AH310:AH337" si="429">(EW310)</f>
        <v>0</v>
      </c>
      <c r="AI310" s="2">
        <f t="shared" ref="AI310:AI337" si="430">(EX310)</f>
        <v>0</v>
      </c>
      <c r="AJ310" s="2">
        <f t="shared" si="406"/>
        <v>0</v>
      </c>
      <c r="AK310" s="2">
        <v>526.22</v>
      </c>
      <c r="AL310" s="2">
        <v>526.22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109</v>
      </c>
      <c r="AU310" s="2">
        <v>61</v>
      </c>
      <c r="AV310" s="2">
        <v>1</v>
      </c>
      <c r="AW310" s="2">
        <v>1</v>
      </c>
      <c r="AX310" s="2"/>
      <c r="AY310" s="2"/>
      <c r="AZ310" s="2">
        <v>1</v>
      </c>
      <c r="BA310" s="2">
        <v>1</v>
      </c>
      <c r="BB310" s="2">
        <v>1</v>
      </c>
      <c r="BC310" s="2">
        <v>1</v>
      </c>
      <c r="BD310" s="2" t="s">
        <v>3</v>
      </c>
      <c r="BE310" s="2" t="s">
        <v>3</v>
      </c>
      <c r="BF310" s="2" t="s">
        <v>3</v>
      </c>
      <c r="BG310" s="2" t="s">
        <v>3</v>
      </c>
      <c r="BH310" s="2">
        <v>3</v>
      </c>
      <c r="BI310" s="2">
        <v>1</v>
      </c>
      <c r="BJ310" s="2" t="s">
        <v>49</v>
      </c>
      <c r="BK310" s="2"/>
      <c r="BL310" s="2"/>
      <c r="BM310" s="2">
        <v>21</v>
      </c>
      <c r="BN310" s="2">
        <v>0</v>
      </c>
      <c r="BO310" s="2" t="s">
        <v>3</v>
      </c>
      <c r="BP310" s="2">
        <v>0</v>
      </c>
      <c r="BQ310" s="2">
        <v>30</v>
      </c>
      <c r="BR310" s="2">
        <v>0</v>
      </c>
      <c r="BS310" s="2">
        <v>1</v>
      </c>
      <c r="BT310" s="2">
        <v>1</v>
      </c>
      <c r="BU310" s="2">
        <v>1</v>
      </c>
      <c r="BV310" s="2">
        <v>1</v>
      </c>
      <c r="BW310" s="2">
        <v>1</v>
      </c>
      <c r="BX310" s="2">
        <v>1</v>
      </c>
      <c r="BY310" s="2" t="s">
        <v>3</v>
      </c>
      <c r="BZ310" s="2">
        <v>109</v>
      </c>
      <c r="CA310" s="2">
        <v>61</v>
      </c>
      <c r="CB310" s="2" t="s">
        <v>3</v>
      </c>
      <c r="CC310" s="2"/>
      <c r="CD310" s="2"/>
      <c r="CE310" s="2">
        <v>30</v>
      </c>
      <c r="CF310" s="2">
        <v>0</v>
      </c>
      <c r="CG310" s="2">
        <v>0</v>
      </c>
      <c r="CH310" s="2"/>
      <c r="CI310" s="2"/>
      <c r="CJ310" s="2"/>
      <c r="CK310" s="2"/>
      <c r="CL310" s="2"/>
      <c r="CM310" s="2">
        <v>0</v>
      </c>
      <c r="CN310" s="2" t="s">
        <v>3</v>
      </c>
      <c r="CO310" s="2">
        <v>0</v>
      </c>
      <c r="CP310" s="2">
        <f t="shared" si="407"/>
        <v>1726</v>
      </c>
      <c r="CQ310" s="2">
        <f t="shared" si="408"/>
        <v>526.22</v>
      </c>
      <c r="CR310" s="2">
        <f t="shared" ref="CR310:CR337" si="431">(ROUND((ROUND(((ET310)*AV310*1),2)*BB310),2)+ROUND((ROUND(((AE310-(EU310))*AV310*1),2)*BS310),2))</f>
        <v>0</v>
      </c>
      <c r="CS310" s="2">
        <f t="shared" si="409"/>
        <v>0</v>
      </c>
      <c r="CT310" s="2">
        <f t="shared" si="410"/>
        <v>0</v>
      </c>
      <c r="CU310" s="2">
        <f t="shared" si="411"/>
        <v>0</v>
      </c>
      <c r="CV310" s="2">
        <f t="shared" si="412"/>
        <v>0</v>
      </c>
      <c r="CW310" s="2">
        <f t="shared" si="413"/>
        <v>0</v>
      </c>
      <c r="CX310" s="2">
        <f t="shared" si="414"/>
        <v>0</v>
      </c>
      <c r="CY310" s="2">
        <f t="shared" si="415"/>
        <v>0</v>
      </c>
      <c r="CZ310" s="2">
        <f t="shared" si="416"/>
        <v>0</v>
      </c>
      <c r="DA310" s="2"/>
      <c r="DB310" s="2"/>
      <c r="DC310" s="2" t="s">
        <v>3</v>
      </c>
      <c r="DD310" s="2" t="s">
        <v>3</v>
      </c>
      <c r="DE310" s="2" t="s">
        <v>3</v>
      </c>
      <c r="DF310" s="2" t="s">
        <v>3</v>
      </c>
      <c r="DG310" s="2" t="s">
        <v>3</v>
      </c>
      <c r="DH310" s="2" t="s">
        <v>3</v>
      </c>
      <c r="DI310" s="2" t="s">
        <v>3</v>
      </c>
      <c r="DJ310" s="2" t="s">
        <v>3</v>
      </c>
      <c r="DK310" s="2" t="s">
        <v>3</v>
      </c>
      <c r="DL310" s="2" t="s">
        <v>3</v>
      </c>
      <c r="DM310" s="2" t="s">
        <v>3</v>
      </c>
      <c r="DN310" s="2">
        <v>0</v>
      </c>
      <c r="DO310" s="2">
        <v>0</v>
      </c>
      <c r="DP310" s="2">
        <v>1</v>
      </c>
      <c r="DQ310" s="2">
        <v>1</v>
      </c>
      <c r="DR310" s="2"/>
      <c r="DS310" s="2"/>
      <c r="DT310" s="2"/>
      <c r="DU310" s="2">
        <v>1010</v>
      </c>
      <c r="DV310" s="2" t="s">
        <v>48</v>
      </c>
      <c r="DW310" s="2" t="s">
        <v>48</v>
      </c>
      <c r="DX310" s="2">
        <v>100</v>
      </c>
      <c r="DY310" s="2"/>
      <c r="DZ310" s="2" t="s">
        <v>3</v>
      </c>
      <c r="EA310" s="2" t="s">
        <v>3</v>
      </c>
      <c r="EB310" s="2" t="s">
        <v>3</v>
      </c>
      <c r="EC310" s="2" t="s">
        <v>3</v>
      </c>
      <c r="ED310" s="2"/>
      <c r="EE310" s="2">
        <v>58807897</v>
      </c>
      <c r="EF310" s="2">
        <v>30</v>
      </c>
      <c r="EG310" s="2" t="s">
        <v>27</v>
      </c>
      <c r="EH310" s="2">
        <v>0</v>
      </c>
      <c r="EI310" s="2" t="s">
        <v>3</v>
      </c>
      <c r="EJ310" s="2">
        <v>1</v>
      </c>
      <c r="EK310" s="2">
        <v>21</v>
      </c>
      <c r="EL310" s="2" t="s">
        <v>28</v>
      </c>
      <c r="EM310" s="2" t="s">
        <v>29</v>
      </c>
      <c r="EN310" s="2"/>
      <c r="EO310" s="2" t="s">
        <v>3</v>
      </c>
      <c r="EP310" s="2"/>
      <c r="EQ310" s="2">
        <v>0</v>
      </c>
      <c r="ER310" s="2">
        <v>526.22</v>
      </c>
      <c r="ES310" s="2">
        <v>526.22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>
        <v>0</v>
      </c>
      <c r="FR310" s="2">
        <v>0</v>
      </c>
      <c r="FS310" s="2">
        <v>0</v>
      </c>
      <c r="FT310" s="2"/>
      <c r="FU310" s="2"/>
      <c r="FV310" s="2"/>
      <c r="FW310" s="2"/>
      <c r="FX310" s="2">
        <v>109</v>
      </c>
      <c r="FY310" s="2">
        <v>61</v>
      </c>
      <c r="FZ310" s="2"/>
      <c r="GA310" s="2" t="s">
        <v>3</v>
      </c>
      <c r="GB310" s="2"/>
      <c r="GC310" s="2"/>
      <c r="GD310" s="2">
        <v>1</v>
      </c>
      <c r="GE310" s="2"/>
      <c r="GF310" s="2">
        <v>1873919888</v>
      </c>
      <c r="GG310" s="2">
        <v>2</v>
      </c>
      <c r="GH310" s="2">
        <v>1</v>
      </c>
      <c r="GI310" s="2">
        <v>-2</v>
      </c>
      <c r="GJ310" s="2">
        <v>0</v>
      </c>
      <c r="GK310" s="2">
        <v>0</v>
      </c>
      <c r="GL310" s="2">
        <f t="shared" si="417"/>
        <v>0</v>
      </c>
      <c r="GM310" s="2">
        <f t="shared" si="418"/>
        <v>1726</v>
      </c>
      <c r="GN310" s="2">
        <f t="shared" si="419"/>
        <v>1726</v>
      </c>
      <c r="GO310" s="2">
        <f t="shared" si="420"/>
        <v>0</v>
      </c>
      <c r="GP310" s="2">
        <f t="shared" si="421"/>
        <v>0</v>
      </c>
      <c r="GQ310" s="2"/>
      <c r="GR310" s="2">
        <v>0</v>
      </c>
      <c r="GS310" s="2">
        <v>3</v>
      </c>
      <c r="GT310" s="2">
        <v>0</v>
      </c>
      <c r="GU310" s="2" t="s">
        <v>3</v>
      </c>
      <c r="GV310" s="2">
        <f t="shared" si="422"/>
        <v>0</v>
      </c>
      <c r="GW310" s="2">
        <v>1</v>
      </c>
      <c r="GX310" s="2">
        <f t="shared" si="423"/>
        <v>0</v>
      </c>
      <c r="GY310" s="2"/>
      <c r="GZ310" s="2"/>
      <c r="HA310" s="2">
        <v>0</v>
      </c>
      <c r="HB310" s="2">
        <v>0</v>
      </c>
      <c r="HC310" s="2">
        <f t="shared" si="424"/>
        <v>0</v>
      </c>
      <c r="HD310" s="2"/>
      <c r="HE310" s="2" t="s">
        <v>3</v>
      </c>
      <c r="HF310" s="2" t="s">
        <v>3</v>
      </c>
      <c r="HG310" s="2"/>
      <c r="HH310" s="2"/>
      <c r="HI310" s="2"/>
      <c r="HJ310" s="2"/>
      <c r="HK310" s="2"/>
      <c r="HL310" s="2"/>
      <c r="HM310" s="2" t="s">
        <v>3</v>
      </c>
      <c r="HN310" s="2" t="s">
        <v>3</v>
      </c>
      <c r="HO310" s="2" t="s">
        <v>3</v>
      </c>
      <c r="HP310" s="2" t="s">
        <v>3</v>
      </c>
      <c r="HQ310" s="2" t="s">
        <v>3</v>
      </c>
      <c r="HR310" s="2"/>
      <c r="HS310" s="2">
        <v>0</v>
      </c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>
        <v>0</v>
      </c>
      <c r="IL310" s="2"/>
      <c r="IM310" s="2"/>
      <c r="IN310" s="2"/>
      <c r="IO310" s="2"/>
      <c r="IP310" s="2"/>
      <c r="IQ310" s="2"/>
      <c r="IR310" s="2"/>
      <c r="IS310" s="2"/>
      <c r="IT310" s="2"/>
      <c r="IU310" s="2"/>
    </row>
    <row r="311" spans="1:255" x14ac:dyDescent="0.2">
      <c r="A311">
        <v>18</v>
      </c>
      <c r="B311">
        <v>1</v>
      </c>
      <c r="C311">
        <v>779</v>
      </c>
      <c r="E311" t="s">
        <v>401</v>
      </c>
      <c r="F311" t="s">
        <v>46</v>
      </c>
      <c r="G311" t="s">
        <v>47</v>
      </c>
      <c r="H311" t="s">
        <v>48</v>
      </c>
      <c r="I311">
        <f>I309*J311</f>
        <v>3.28</v>
      </c>
      <c r="J311">
        <v>0.8</v>
      </c>
      <c r="K311">
        <v>0.8</v>
      </c>
      <c r="O311">
        <f t="shared" si="393"/>
        <v>4815.54</v>
      </c>
      <c r="P311">
        <f t="shared" si="394"/>
        <v>4815.54</v>
      </c>
      <c r="Q311">
        <f t="shared" si="425"/>
        <v>0</v>
      </c>
      <c r="R311">
        <f t="shared" si="395"/>
        <v>0</v>
      </c>
      <c r="S311">
        <f t="shared" si="396"/>
        <v>0</v>
      </c>
      <c r="T311">
        <f t="shared" si="397"/>
        <v>0</v>
      </c>
      <c r="U311">
        <f t="shared" si="398"/>
        <v>0</v>
      </c>
      <c r="V311">
        <f t="shared" si="399"/>
        <v>0</v>
      </c>
      <c r="W311">
        <f t="shared" si="400"/>
        <v>0</v>
      </c>
      <c r="X311">
        <f t="shared" si="401"/>
        <v>0</v>
      </c>
      <c r="Y311">
        <f t="shared" si="402"/>
        <v>0</v>
      </c>
      <c r="AA311">
        <v>59204059</v>
      </c>
      <c r="AB311">
        <f t="shared" si="403"/>
        <v>526.22</v>
      </c>
      <c r="AC311">
        <f t="shared" si="404"/>
        <v>526.22</v>
      </c>
      <c r="AD311">
        <f t="shared" si="426"/>
        <v>0</v>
      </c>
      <c r="AE311">
        <f t="shared" si="427"/>
        <v>0</v>
      </c>
      <c r="AF311">
        <f t="shared" si="428"/>
        <v>0</v>
      </c>
      <c r="AG311">
        <f t="shared" si="405"/>
        <v>0</v>
      </c>
      <c r="AH311">
        <f t="shared" si="429"/>
        <v>0</v>
      </c>
      <c r="AI311">
        <f t="shared" si="430"/>
        <v>0</v>
      </c>
      <c r="AJ311">
        <f t="shared" si="406"/>
        <v>0</v>
      </c>
      <c r="AK311">
        <v>526.22</v>
      </c>
      <c r="AL311">
        <v>526.22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109</v>
      </c>
      <c r="AU311">
        <v>61</v>
      </c>
      <c r="AV311">
        <v>1</v>
      </c>
      <c r="AW311">
        <v>1</v>
      </c>
      <c r="AZ311">
        <v>1</v>
      </c>
      <c r="BA311">
        <v>1</v>
      </c>
      <c r="BB311">
        <v>1</v>
      </c>
      <c r="BC311">
        <v>2.79</v>
      </c>
      <c r="BD311" t="s">
        <v>3</v>
      </c>
      <c r="BE311" t="s">
        <v>3</v>
      </c>
      <c r="BF311" t="s">
        <v>3</v>
      </c>
      <c r="BG311" t="s">
        <v>3</v>
      </c>
      <c r="BH311">
        <v>3</v>
      </c>
      <c r="BI311">
        <v>1</v>
      </c>
      <c r="BJ311" t="s">
        <v>49</v>
      </c>
      <c r="BM311">
        <v>21</v>
      </c>
      <c r="BN311">
        <v>0</v>
      </c>
      <c r="BO311" t="s">
        <v>46</v>
      </c>
      <c r="BP311">
        <v>1</v>
      </c>
      <c r="BQ311">
        <v>30</v>
      </c>
      <c r="BR311">
        <v>0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 t="s">
        <v>3</v>
      </c>
      <c r="BZ311">
        <v>109</v>
      </c>
      <c r="CA311">
        <v>61</v>
      </c>
      <c r="CB311" t="s">
        <v>3</v>
      </c>
      <c r="CE311">
        <v>30</v>
      </c>
      <c r="CF311">
        <v>0</v>
      </c>
      <c r="CG311">
        <v>0</v>
      </c>
      <c r="CM311">
        <v>0</v>
      </c>
      <c r="CN311" t="s">
        <v>3</v>
      </c>
      <c r="CO311">
        <v>0</v>
      </c>
      <c r="CP311">
        <f t="shared" si="407"/>
        <v>4815.54</v>
      </c>
      <c r="CQ311">
        <f t="shared" si="408"/>
        <v>1468.15</v>
      </c>
      <c r="CR311">
        <f t="shared" si="431"/>
        <v>0</v>
      </c>
      <c r="CS311">
        <f t="shared" si="409"/>
        <v>0</v>
      </c>
      <c r="CT311">
        <f t="shared" si="410"/>
        <v>0</v>
      </c>
      <c r="CU311">
        <f t="shared" si="411"/>
        <v>0</v>
      </c>
      <c r="CV311">
        <f t="shared" si="412"/>
        <v>0</v>
      </c>
      <c r="CW311">
        <f t="shared" si="413"/>
        <v>0</v>
      </c>
      <c r="CX311">
        <f t="shared" si="414"/>
        <v>0</v>
      </c>
      <c r="CY311">
        <f t="shared" si="415"/>
        <v>0</v>
      </c>
      <c r="CZ311">
        <f t="shared" si="416"/>
        <v>0</v>
      </c>
      <c r="DC311" t="s">
        <v>3</v>
      </c>
      <c r="DD311" t="s">
        <v>3</v>
      </c>
      <c r="DE311" t="s">
        <v>3</v>
      </c>
      <c r="DF311" t="s">
        <v>3</v>
      </c>
      <c r="DG311" t="s">
        <v>3</v>
      </c>
      <c r="DH311" t="s">
        <v>3</v>
      </c>
      <c r="DI311" t="s">
        <v>3</v>
      </c>
      <c r="DJ311" t="s">
        <v>3</v>
      </c>
      <c r="DK311" t="s">
        <v>3</v>
      </c>
      <c r="DL311" t="s">
        <v>3</v>
      </c>
      <c r="DM311" t="s">
        <v>3</v>
      </c>
      <c r="DN311">
        <v>0</v>
      </c>
      <c r="DO311">
        <v>0</v>
      </c>
      <c r="DP311">
        <v>1</v>
      </c>
      <c r="DQ311">
        <v>1</v>
      </c>
      <c r="DU311">
        <v>1010</v>
      </c>
      <c r="DV311" t="s">
        <v>48</v>
      </c>
      <c r="DW311" t="s">
        <v>48</v>
      </c>
      <c r="DX311">
        <v>100</v>
      </c>
      <c r="DZ311" t="s">
        <v>3</v>
      </c>
      <c r="EA311" t="s">
        <v>3</v>
      </c>
      <c r="EB311" t="s">
        <v>3</v>
      </c>
      <c r="EC311" t="s">
        <v>3</v>
      </c>
      <c r="EE311">
        <v>58807897</v>
      </c>
      <c r="EF311">
        <v>30</v>
      </c>
      <c r="EG311" t="s">
        <v>27</v>
      </c>
      <c r="EH311">
        <v>0</v>
      </c>
      <c r="EI311" t="s">
        <v>3</v>
      </c>
      <c r="EJ311">
        <v>1</v>
      </c>
      <c r="EK311">
        <v>21</v>
      </c>
      <c r="EL311" t="s">
        <v>28</v>
      </c>
      <c r="EM311" t="s">
        <v>29</v>
      </c>
      <c r="EO311" t="s">
        <v>3</v>
      </c>
      <c r="EQ311">
        <v>0</v>
      </c>
      <c r="ER311">
        <v>526.22</v>
      </c>
      <c r="ES311">
        <v>526.22</v>
      </c>
      <c r="ET311">
        <v>0</v>
      </c>
      <c r="EU311">
        <v>0</v>
      </c>
      <c r="EV311">
        <v>0</v>
      </c>
      <c r="EW311">
        <v>0</v>
      </c>
      <c r="EX311">
        <v>0</v>
      </c>
      <c r="FQ311">
        <v>0</v>
      </c>
      <c r="FR311">
        <v>0</v>
      </c>
      <c r="FS311">
        <v>0</v>
      </c>
      <c r="FX311">
        <v>109</v>
      </c>
      <c r="FY311">
        <v>61</v>
      </c>
      <c r="GA311" t="s">
        <v>3</v>
      </c>
      <c r="GD311">
        <v>1</v>
      </c>
      <c r="GF311">
        <v>1873919888</v>
      </c>
      <c r="GG311">
        <v>2</v>
      </c>
      <c r="GH311">
        <v>1</v>
      </c>
      <c r="GI311">
        <v>2</v>
      </c>
      <c r="GJ311">
        <v>0</v>
      </c>
      <c r="GK311">
        <v>0</v>
      </c>
      <c r="GL311">
        <f t="shared" si="417"/>
        <v>0</v>
      </c>
      <c r="GM311">
        <f t="shared" si="418"/>
        <v>4815.54</v>
      </c>
      <c r="GN311">
        <f t="shared" si="419"/>
        <v>4815.54</v>
      </c>
      <c r="GO311">
        <f t="shared" si="420"/>
        <v>0</v>
      </c>
      <c r="GP311">
        <f t="shared" si="421"/>
        <v>0</v>
      </c>
      <c r="GR311">
        <v>0</v>
      </c>
      <c r="GS311">
        <v>3</v>
      </c>
      <c r="GT311">
        <v>0</v>
      </c>
      <c r="GU311" t="s">
        <v>3</v>
      </c>
      <c r="GV311">
        <f t="shared" si="422"/>
        <v>0</v>
      </c>
      <c r="GW311">
        <v>1</v>
      </c>
      <c r="GX311">
        <f t="shared" si="423"/>
        <v>0</v>
      </c>
      <c r="HA311">
        <v>0</v>
      </c>
      <c r="HB311">
        <v>0</v>
      </c>
      <c r="HC311">
        <f t="shared" si="424"/>
        <v>0</v>
      </c>
      <c r="HE311" t="s">
        <v>3</v>
      </c>
      <c r="HF311" t="s">
        <v>3</v>
      </c>
      <c r="HM311" t="s">
        <v>3</v>
      </c>
      <c r="HN311" t="s">
        <v>3</v>
      </c>
      <c r="HO311" t="s">
        <v>3</v>
      </c>
      <c r="HP311" t="s">
        <v>3</v>
      </c>
      <c r="HQ311" t="s">
        <v>3</v>
      </c>
      <c r="HS311">
        <v>0</v>
      </c>
      <c r="IK311">
        <v>0</v>
      </c>
    </row>
    <row r="312" spans="1:255" x14ac:dyDescent="0.2">
      <c r="A312" s="2">
        <v>18</v>
      </c>
      <c r="B312" s="2">
        <v>1</v>
      </c>
      <c r="C312" s="2">
        <v>766</v>
      </c>
      <c r="D312" s="2"/>
      <c r="E312" s="2" t="s">
        <v>402</v>
      </c>
      <c r="F312" s="2" t="s">
        <v>200</v>
      </c>
      <c r="G312" s="2" t="s">
        <v>201</v>
      </c>
      <c r="H312" s="2" t="s">
        <v>34</v>
      </c>
      <c r="I312" s="2">
        <f>I308*J312</f>
        <v>420.25</v>
      </c>
      <c r="J312" s="2">
        <v>102.50000000000001</v>
      </c>
      <c r="K312" s="2">
        <v>102.5</v>
      </c>
      <c r="L312" s="2"/>
      <c r="M312" s="2"/>
      <c r="N312" s="2"/>
      <c r="O312" s="2">
        <f t="shared" si="393"/>
        <v>6766.03</v>
      </c>
      <c r="P312" s="2">
        <f t="shared" si="394"/>
        <v>6766.03</v>
      </c>
      <c r="Q312" s="2">
        <f t="shared" si="425"/>
        <v>0</v>
      </c>
      <c r="R312" s="2">
        <f t="shared" si="395"/>
        <v>0</v>
      </c>
      <c r="S312" s="2">
        <f t="shared" si="396"/>
        <v>0</v>
      </c>
      <c r="T312" s="2">
        <f t="shared" si="397"/>
        <v>0</v>
      </c>
      <c r="U312" s="2">
        <f t="shared" si="398"/>
        <v>0</v>
      </c>
      <c r="V312" s="2">
        <f t="shared" si="399"/>
        <v>0</v>
      </c>
      <c r="W312" s="2">
        <f t="shared" si="400"/>
        <v>0</v>
      </c>
      <c r="X312" s="2">
        <f t="shared" si="401"/>
        <v>0</v>
      </c>
      <c r="Y312" s="2">
        <f t="shared" si="402"/>
        <v>0</v>
      </c>
      <c r="Z312" s="2"/>
      <c r="AA312" s="2">
        <v>59204062</v>
      </c>
      <c r="AB312" s="2">
        <f t="shared" si="403"/>
        <v>16.100000000000001</v>
      </c>
      <c r="AC312" s="2">
        <f t="shared" si="404"/>
        <v>16.100000000000001</v>
      </c>
      <c r="AD312" s="2">
        <f t="shared" si="426"/>
        <v>0</v>
      </c>
      <c r="AE312" s="2">
        <f t="shared" si="427"/>
        <v>0</v>
      </c>
      <c r="AF312" s="2">
        <f t="shared" si="428"/>
        <v>0</v>
      </c>
      <c r="AG312" s="2">
        <f t="shared" si="405"/>
        <v>0</v>
      </c>
      <c r="AH312" s="2">
        <f t="shared" si="429"/>
        <v>0</v>
      </c>
      <c r="AI312" s="2">
        <f t="shared" si="430"/>
        <v>0</v>
      </c>
      <c r="AJ312" s="2">
        <f t="shared" si="406"/>
        <v>0</v>
      </c>
      <c r="AK312" s="2">
        <v>16.100000000000001</v>
      </c>
      <c r="AL312" s="2">
        <v>16.100000000000001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109</v>
      </c>
      <c r="AU312" s="2">
        <v>61</v>
      </c>
      <c r="AV312" s="2">
        <v>1</v>
      </c>
      <c r="AW312" s="2">
        <v>1</v>
      </c>
      <c r="AX312" s="2"/>
      <c r="AY312" s="2"/>
      <c r="AZ312" s="2">
        <v>1</v>
      </c>
      <c r="BA312" s="2">
        <v>1</v>
      </c>
      <c r="BB312" s="2">
        <v>1</v>
      </c>
      <c r="BC312" s="2">
        <v>1</v>
      </c>
      <c r="BD312" s="2" t="s">
        <v>3</v>
      </c>
      <c r="BE312" s="2" t="s">
        <v>3</v>
      </c>
      <c r="BF312" s="2" t="s">
        <v>3</v>
      </c>
      <c r="BG312" s="2" t="s">
        <v>3</v>
      </c>
      <c r="BH312" s="2">
        <v>3</v>
      </c>
      <c r="BI312" s="2">
        <v>1</v>
      </c>
      <c r="BJ312" s="2" t="s">
        <v>202</v>
      </c>
      <c r="BK312" s="2"/>
      <c r="BL312" s="2"/>
      <c r="BM312" s="2">
        <v>21</v>
      </c>
      <c r="BN312" s="2">
        <v>0</v>
      </c>
      <c r="BO312" s="2" t="s">
        <v>3</v>
      </c>
      <c r="BP312" s="2">
        <v>0</v>
      </c>
      <c r="BQ312" s="2">
        <v>30</v>
      </c>
      <c r="BR312" s="2">
        <v>0</v>
      </c>
      <c r="BS312" s="2">
        <v>1</v>
      </c>
      <c r="BT312" s="2">
        <v>1</v>
      </c>
      <c r="BU312" s="2">
        <v>1</v>
      </c>
      <c r="BV312" s="2">
        <v>1</v>
      </c>
      <c r="BW312" s="2">
        <v>1</v>
      </c>
      <c r="BX312" s="2">
        <v>1</v>
      </c>
      <c r="BY312" s="2" t="s">
        <v>3</v>
      </c>
      <c r="BZ312" s="2">
        <v>109</v>
      </c>
      <c r="CA312" s="2">
        <v>61</v>
      </c>
      <c r="CB312" s="2" t="s">
        <v>3</v>
      </c>
      <c r="CC312" s="2"/>
      <c r="CD312" s="2"/>
      <c r="CE312" s="2">
        <v>30</v>
      </c>
      <c r="CF312" s="2">
        <v>0</v>
      </c>
      <c r="CG312" s="2">
        <v>0</v>
      </c>
      <c r="CH312" s="2"/>
      <c r="CI312" s="2"/>
      <c r="CJ312" s="2"/>
      <c r="CK312" s="2"/>
      <c r="CL312" s="2"/>
      <c r="CM312" s="2">
        <v>0</v>
      </c>
      <c r="CN312" s="2" t="s">
        <v>3</v>
      </c>
      <c r="CO312" s="2">
        <v>0</v>
      </c>
      <c r="CP312" s="2">
        <f t="shared" si="407"/>
        <v>6766.03</v>
      </c>
      <c r="CQ312" s="2">
        <f t="shared" si="408"/>
        <v>16.100000000000001</v>
      </c>
      <c r="CR312" s="2">
        <f t="shared" si="431"/>
        <v>0</v>
      </c>
      <c r="CS312" s="2">
        <f t="shared" si="409"/>
        <v>0</v>
      </c>
      <c r="CT312" s="2">
        <f t="shared" si="410"/>
        <v>0</v>
      </c>
      <c r="CU312" s="2">
        <f t="shared" si="411"/>
        <v>0</v>
      </c>
      <c r="CV312" s="2">
        <f t="shared" si="412"/>
        <v>0</v>
      </c>
      <c r="CW312" s="2">
        <f t="shared" si="413"/>
        <v>0</v>
      </c>
      <c r="CX312" s="2">
        <f t="shared" si="414"/>
        <v>0</v>
      </c>
      <c r="CY312" s="2">
        <f t="shared" si="415"/>
        <v>0</v>
      </c>
      <c r="CZ312" s="2">
        <f t="shared" si="416"/>
        <v>0</v>
      </c>
      <c r="DA312" s="2"/>
      <c r="DB312" s="2"/>
      <c r="DC312" s="2" t="s">
        <v>3</v>
      </c>
      <c r="DD312" s="2" t="s">
        <v>3</v>
      </c>
      <c r="DE312" s="2" t="s">
        <v>3</v>
      </c>
      <c r="DF312" s="2" t="s">
        <v>3</v>
      </c>
      <c r="DG312" s="2" t="s">
        <v>3</v>
      </c>
      <c r="DH312" s="2" t="s">
        <v>3</v>
      </c>
      <c r="DI312" s="2" t="s">
        <v>3</v>
      </c>
      <c r="DJ312" s="2" t="s">
        <v>3</v>
      </c>
      <c r="DK312" s="2" t="s">
        <v>3</v>
      </c>
      <c r="DL312" s="2" t="s">
        <v>3</v>
      </c>
      <c r="DM312" s="2" t="s">
        <v>3</v>
      </c>
      <c r="DN312" s="2">
        <v>0</v>
      </c>
      <c r="DO312" s="2">
        <v>0</v>
      </c>
      <c r="DP312" s="2">
        <v>1</v>
      </c>
      <c r="DQ312" s="2">
        <v>1</v>
      </c>
      <c r="DR312" s="2"/>
      <c r="DS312" s="2"/>
      <c r="DT312" s="2"/>
      <c r="DU312" s="2">
        <v>1003</v>
      </c>
      <c r="DV312" s="2" t="s">
        <v>34</v>
      </c>
      <c r="DW312" s="2" t="s">
        <v>34</v>
      </c>
      <c r="DX312" s="2">
        <v>1</v>
      </c>
      <c r="DY312" s="2"/>
      <c r="DZ312" s="2" t="s">
        <v>3</v>
      </c>
      <c r="EA312" s="2" t="s">
        <v>3</v>
      </c>
      <c r="EB312" s="2" t="s">
        <v>3</v>
      </c>
      <c r="EC312" s="2" t="s">
        <v>3</v>
      </c>
      <c r="ED312" s="2"/>
      <c r="EE312" s="2">
        <v>58807897</v>
      </c>
      <c r="EF312" s="2">
        <v>30</v>
      </c>
      <c r="EG312" s="2" t="s">
        <v>27</v>
      </c>
      <c r="EH312" s="2">
        <v>0</v>
      </c>
      <c r="EI312" s="2" t="s">
        <v>3</v>
      </c>
      <c r="EJ312" s="2">
        <v>1</v>
      </c>
      <c r="EK312" s="2">
        <v>21</v>
      </c>
      <c r="EL312" s="2" t="s">
        <v>28</v>
      </c>
      <c r="EM312" s="2" t="s">
        <v>29</v>
      </c>
      <c r="EN312" s="2"/>
      <c r="EO312" s="2" t="s">
        <v>3</v>
      </c>
      <c r="EP312" s="2"/>
      <c r="EQ312" s="2">
        <v>0</v>
      </c>
      <c r="ER312" s="2">
        <v>16.100000000000001</v>
      </c>
      <c r="ES312" s="2">
        <v>16.100000000000001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>
        <v>0</v>
      </c>
      <c r="FR312" s="2">
        <v>0</v>
      </c>
      <c r="FS312" s="2">
        <v>0</v>
      </c>
      <c r="FT312" s="2"/>
      <c r="FU312" s="2"/>
      <c r="FV312" s="2"/>
      <c r="FW312" s="2"/>
      <c r="FX312" s="2">
        <v>109</v>
      </c>
      <c r="FY312" s="2">
        <v>61</v>
      </c>
      <c r="FZ312" s="2"/>
      <c r="GA312" s="2" t="s">
        <v>3</v>
      </c>
      <c r="GB312" s="2"/>
      <c r="GC312" s="2"/>
      <c r="GD312" s="2">
        <v>1</v>
      </c>
      <c r="GE312" s="2"/>
      <c r="GF312" s="2">
        <v>1488594295</v>
      </c>
      <c r="GG312" s="2">
        <v>2</v>
      </c>
      <c r="GH312" s="2">
        <v>1</v>
      </c>
      <c r="GI312" s="2">
        <v>-2</v>
      </c>
      <c r="GJ312" s="2">
        <v>0</v>
      </c>
      <c r="GK312" s="2">
        <v>0</v>
      </c>
      <c r="GL312" s="2">
        <f t="shared" si="417"/>
        <v>0</v>
      </c>
      <c r="GM312" s="2">
        <f t="shared" si="418"/>
        <v>6766.03</v>
      </c>
      <c r="GN312" s="2">
        <f t="shared" si="419"/>
        <v>6766.03</v>
      </c>
      <c r="GO312" s="2">
        <f t="shared" si="420"/>
        <v>0</v>
      </c>
      <c r="GP312" s="2">
        <f t="shared" si="421"/>
        <v>0</v>
      </c>
      <c r="GQ312" s="2"/>
      <c r="GR312" s="2">
        <v>0</v>
      </c>
      <c r="GS312" s="2">
        <v>3</v>
      </c>
      <c r="GT312" s="2">
        <v>0</v>
      </c>
      <c r="GU312" s="2" t="s">
        <v>3</v>
      </c>
      <c r="GV312" s="2">
        <f t="shared" si="422"/>
        <v>0</v>
      </c>
      <c r="GW312" s="2">
        <v>1</v>
      </c>
      <c r="GX312" s="2">
        <f t="shared" si="423"/>
        <v>0</v>
      </c>
      <c r="GY312" s="2"/>
      <c r="GZ312" s="2"/>
      <c r="HA312" s="2">
        <v>0</v>
      </c>
      <c r="HB312" s="2">
        <v>0</v>
      </c>
      <c r="HC312" s="2">
        <f t="shared" si="424"/>
        <v>0</v>
      </c>
      <c r="HD312" s="2"/>
      <c r="HE312" s="2" t="s">
        <v>3</v>
      </c>
      <c r="HF312" s="2" t="s">
        <v>3</v>
      </c>
      <c r="HG312" s="2"/>
      <c r="HH312" s="2"/>
      <c r="HI312" s="2"/>
      <c r="HJ312" s="2"/>
      <c r="HK312" s="2"/>
      <c r="HL312" s="2"/>
      <c r="HM312" s="2" t="s">
        <v>3</v>
      </c>
      <c r="HN312" s="2" t="s">
        <v>3</v>
      </c>
      <c r="HO312" s="2" t="s">
        <v>3</v>
      </c>
      <c r="HP312" s="2" t="s">
        <v>3</v>
      </c>
      <c r="HQ312" s="2" t="s">
        <v>3</v>
      </c>
      <c r="HR312" s="2"/>
      <c r="HS312" s="2">
        <v>0</v>
      </c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>
        <v>0</v>
      </c>
      <c r="IL312" s="2"/>
      <c r="IM312" s="2"/>
      <c r="IN312" s="2"/>
      <c r="IO312" s="2"/>
      <c r="IP312" s="2"/>
      <c r="IQ312" s="2"/>
      <c r="IR312" s="2"/>
      <c r="IS312" s="2"/>
      <c r="IT312" s="2"/>
      <c r="IU312" s="2"/>
    </row>
    <row r="313" spans="1:255" x14ac:dyDescent="0.2">
      <c r="A313">
        <v>18</v>
      </c>
      <c r="B313">
        <v>1</v>
      </c>
      <c r="C313">
        <v>788</v>
      </c>
      <c r="E313" t="s">
        <v>402</v>
      </c>
      <c r="F313" t="s">
        <v>200</v>
      </c>
      <c r="G313" t="s">
        <v>201</v>
      </c>
      <c r="H313" t="s">
        <v>34</v>
      </c>
      <c r="I313">
        <f>I309*J313</f>
        <v>420.25</v>
      </c>
      <c r="J313">
        <v>102.50000000000001</v>
      </c>
      <c r="K313">
        <v>102.5</v>
      </c>
      <c r="O313">
        <f t="shared" si="393"/>
        <v>19350.849999999999</v>
      </c>
      <c r="P313">
        <f t="shared" si="394"/>
        <v>19350.849999999999</v>
      </c>
      <c r="Q313">
        <f t="shared" si="425"/>
        <v>0</v>
      </c>
      <c r="R313">
        <f t="shared" si="395"/>
        <v>0</v>
      </c>
      <c r="S313">
        <f t="shared" si="396"/>
        <v>0</v>
      </c>
      <c r="T313">
        <f t="shared" si="397"/>
        <v>0</v>
      </c>
      <c r="U313">
        <f t="shared" si="398"/>
        <v>0</v>
      </c>
      <c r="V313">
        <f t="shared" si="399"/>
        <v>0</v>
      </c>
      <c r="W313">
        <f t="shared" si="400"/>
        <v>0</v>
      </c>
      <c r="X313">
        <f t="shared" si="401"/>
        <v>0</v>
      </c>
      <c r="Y313">
        <f t="shared" si="402"/>
        <v>0</v>
      </c>
      <c r="AA313">
        <v>59204059</v>
      </c>
      <c r="AB313">
        <f t="shared" si="403"/>
        <v>16.100000000000001</v>
      </c>
      <c r="AC313">
        <f t="shared" si="404"/>
        <v>16.100000000000001</v>
      </c>
      <c r="AD313">
        <f t="shared" si="426"/>
        <v>0</v>
      </c>
      <c r="AE313">
        <f t="shared" si="427"/>
        <v>0</v>
      </c>
      <c r="AF313">
        <f t="shared" si="428"/>
        <v>0</v>
      </c>
      <c r="AG313">
        <f t="shared" si="405"/>
        <v>0</v>
      </c>
      <c r="AH313">
        <f t="shared" si="429"/>
        <v>0</v>
      </c>
      <c r="AI313">
        <f t="shared" si="430"/>
        <v>0</v>
      </c>
      <c r="AJ313">
        <f t="shared" si="406"/>
        <v>0</v>
      </c>
      <c r="AK313">
        <v>16.100000000000001</v>
      </c>
      <c r="AL313">
        <v>16.100000000000001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109</v>
      </c>
      <c r="AU313">
        <v>61</v>
      </c>
      <c r="AV313">
        <v>1</v>
      </c>
      <c r="AW313">
        <v>1</v>
      </c>
      <c r="AZ313">
        <v>1</v>
      </c>
      <c r="BA313">
        <v>1</v>
      </c>
      <c r="BB313">
        <v>1</v>
      </c>
      <c r="BC313">
        <v>2.86</v>
      </c>
      <c r="BD313" t="s">
        <v>3</v>
      </c>
      <c r="BE313" t="s">
        <v>3</v>
      </c>
      <c r="BF313" t="s">
        <v>3</v>
      </c>
      <c r="BG313" t="s">
        <v>3</v>
      </c>
      <c r="BH313">
        <v>3</v>
      </c>
      <c r="BI313">
        <v>1</v>
      </c>
      <c r="BJ313" t="s">
        <v>202</v>
      </c>
      <c r="BM313">
        <v>21</v>
      </c>
      <c r="BN313">
        <v>0</v>
      </c>
      <c r="BO313" t="s">
        <v>200</v>
      </c>
      <c r="BP313">
        <v>1</v>
      </c>
      <c r="BQ313">
        <v>30</v>
      </c>
      <c r="BR313">
        <v>0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 t="s">
        <v>3</v>
      </c>
      <c r="BZ313">
        <v>109</v>
      </c>
      <c r="CA313">
        <v>61</v>
      </c>
      <c r="CB313" t="s">
        <v>3</v>
      </c>
      <c r="CE313">
        <v>30</v>
      </c>
      <c r="CF313">
        <v>0</v>
      </c>
      <c r="CG313">
        <v>0</v>
      </c>
      <c r="CM313">
        <v>0</v>
      </c>
      <c r="CN313" t="s">
        <v>3</v>
      </c>
      <c r="CO313">
        <v>0</v>
      </c>
      <c r="CP313">
        <f t="shared" si="407"/>
        <v>19350.849999999999</v>
      </c>
      <c r="CQ313">
        <f t="shared" si="408"/>
        <v>46.05</v>
      </c>
      <c r="CR313">
        <f t="shared" si="431"/>
        <v>0</v>
      </c>
      <c r="CS313">
        <f t="shared" si="409"/>
        <v>0</v>
      </c>
      <c r="CT313">
        <f t="shared" si="410"/>
        <v>0</v>
      </c>
      <c r="CU313">
        <f t="shared" si="411"/>
        <v>0</v>
      </c>
      <c r="CV313">
        <f t="shared" si="412"/>
        <v>0</v>
      </c>
      <c r="CW313">
        <f t="shared" si="413"/>
        <v>0</v>
      </c>
      <c r="CX313">
        <f t="shared" si="414"/>
        <v>0</v>
      </c>
      <c r="CY313">
        <f t="shared" si="415"/>
        <v>0</v>
      </c>
      <c r="CZ313">
        <f t="shared" si="416"/>
        <v>0</v>
      </c>
      <c r="DC313" t="s">
        <v>3</v>
      </c>
      <c r="DD313" t="s">
        <v>3</v>
      </c>
      <c r="DE313" t="s">
        <v>3</v>
      </c>
      <c r="DF313" t="s">
        <v>3</v>
      </c>
      <c r="DG313" t="s">
        <v>3</v>
      </c>
      <c r="DH313" t="s">
        <v>3</v>
      </c>
      <c r="DI313" t="s">
        <v>3</v>
      </c>
      <c r="DJ313" t="s">
        <v>3</v>
      </c>
      <c r="DK313" t="s">
        <v>3</v>
      </c>
      <c r="DL313" t="s">
        <v>3</v>
      </c>
      <c r="DM313" t="s">
        <v>3</v>
      </c>
      <c r="DN313">
        <v>0</v>
      </c>
      <c r="DO313">
        <v>0</v>
      </c>
      <c r="DP313">
        <v>1</v>
      </c>
      <c r="DQ313">
        <v>1</v>
      </c>
      <c r="DU313">
        <v>1003</v>
      </c>
      <c r="DV313" t="s">
        <v>34</v>
      </c>
      <c r="DW313" t="s">
        <v>34</v>
      </c>
      <c r="DX313">
        <v>1</v>
      </c>
      <c r="DZ313" t="s">
        <v>3</v>
      </c>
      <c r="EA313" t="s">
        <v>3</v>
      </c>
      <c r="EB313" t="s">
        <v>3</v>
      </c>
      <c r="EC313" t="s">
        <v>3</v>
      </c>
      <c r="EE313">
        <v>58807897</v>
      </c>
      <c r="EF313">
        <v>30</v>
      </c>
      <c r="EG313" t="s">
        <v>27</v>
      </c>
      <c r="EH313">
        <v>0</v>
      </c>
      <c r="EI313" t="s">
        <v>3</v>
      </c>
      <c r="EJ313">
        <v>1</v>
      </c>
      <c r="EK313">
        <v>21</v>
      </c>
      <c r="EL313" t="s">
        <v>28</v>
      </c>
      <c r="EM313" t="s">
        <v>29</v>
      </c>
      <c r="EO313" t="s">
        <v>3</v>
      </c>
      <c r="EQ313">
        <v>0</v>
      </c>
      <c r="ER313">
        <v>16.100000000000001</v>
      </c>
      <c r="ES313">
        <v>16.100000000000001</v>
      </c>
      <c r="ET313">
        <v>0</v>
      </c>
      <c r="EU313">
        <v>0</v>
      </c>
      <c r="EV313">
        <v>0</v>
      </c>
      <c r="EW313">
        <v>0</v>
      </c>
      <c r="EX313">
        <v>0</v>
      </c>
      <c r="FQ313">
        <v>0</v>
      </c>
      <c r="FR313">
        <v>0</v>
      </c>
      <c r="FS313">
        <v>0</v>
      </c>
      <c r="FX313">
        <v>109</v>
      </c>
      <c r="FY313">
        <v>61</v>
      </c>
      <c r="GA313" t="s">
        <v>3</v>
      </c>
      <c r="GD313">
        <v>1</v>
      </c>
      <c r="GF313">
        <v>1488594295</v>
      </c>
      <c r="GG313">
        <v>2</v>
      </c>
      <c r="GH313">
        <v>1</v>
      </c>
      <c r="GI313">
        <v>2</v>
      </c>
      <c r="GJ313">
        <v>0</v>
      </c>
      <c r="GK313">
        <v>0</v>
      </c>
      <c r="GL313">
        <f t="shared" si="417"/>
        <v>0</v>
      </c>
      <c r="GM313">
        <f t="shared" si="418"/>
        <v>19350.849999999999</v>
      </c>
      <c r="GN313">
        <f t="shared" si="419"/>
        <v>19350.849999999999</v>
      </c>
      <c r="GO313">
        <f t="shared" si="420"/>
        <v>0</v>
      </c>
      <c r="GP313">
        <f t="shared" si="421"/>
        <v>0</v>
      </c>
      <c r="GR313">
        <v>0</v>
      </c>
      <c r="GS313">
        <v>3</v>
      </c>
      <c r="GT313">
        <v>0</v>
      </c>
      <c r="GU313" t="s">
        <v>3</v>
      </c>
      <c r="GV313">
        <f t="shared" si="422"/>
        <v>0</v>
      </c>
      <c r="GW313">
        <v>1</v>
      </c>
      <c r="GX313">
        <f t="shared" si="423"/>
        <v>0</v>
      </c>
      <c r="HA313">
        <v>0</v>
      </c>
      <c r="HB313">
        <v>0</v>
      </c>
      <c r="HC313">
        <f t="shared" si="424"/>
        <v>0</v>
      </c>
      <c r="HE313" t="s">
        <v>3</v>
      </c>
      <c r="HF313" t="s">
        <v>3</v>
      </c>
      <c r="HM313" t="s">
        <v>3</v>
      </c>
      <c r="HN313" t="s">
        <v>3</v>
      </c>
      <c r="HO313" t="s">
        <v>3</v>
      </c>
      <c r="HP313" t="s">
        <v>3</v>
      </c>
      <c r="HQ313" t="s">
        <v>3</v>
      </c>
      <c r="HS313">
        <v>0</v>
      </c>
      <c r="IK313">
        <v>0</v>
      </c>
    </row>
    <row r="314" spans="1:255" x14ac:dyDescent="0.2">
      <c r="A314" s="2">
        <v>18</v>
      </c>
      <c r="B314" s="2">
        <v>1</v>
      </c>
      <c r="C314" s="2">
        <v>762</v>
      </c>
      <c r="D314" s="2"/>
      <c r="E314" s="2" t="s">
        <v>403</v>
      </c>
      <c r="F314" s="2" t="s">
        <v>204</v>
      </c>
      <c r="G314" s="2" t="s">
        <v>205</v>
      </c>
      <c r="H314" s="2" t="s">
        <v>39</v>
      </c>
      <c r="I314" s="2">
        <f>I308*J314</f>
        <v>430</v>
      </c>
      <c r="J314" s="2">
        <v>104.87804878048782</v>
      </c>
      <c r="K314" s="2">
        <v>104.8780488</v>
      </c>
      <c r="L314" s="2"/>
      <c r="M314" s="2"/>
      <c r="N314" s="2"/>
      <c r="O314" s="2">
        <f t="shared" si="393"/>
        <v>27924.2</v>
      </c>
      <c r="P314" s="2">
        <f t="shared" si="394"/>
        <v>27924.2</v>
      </c>
      <c r="Q314" s="2">
        <f t="shared" si="425"/>
        <v>0</v>
      </c>
      <c r="R314" s="2">
        <f t="shared" si="395"/>
        <v>0</v>
      </c>
      <c r="S314" s="2">
        <f t="shared" si="396"/>
        <v>0</v>
      </c>
      <c r="T314" s="2">
        <f t="shared" si="397"/>
        <v>0</v>
      </c>
      <c r="U314" s="2">
        <f t="shared" si="398"/>
        <v>0</v>
      </c>
      <c r="V314" s="2">
        <f t="shared" si="399"/>
        <v>0</v>
      </c>
      <c r="W314" s="2">
        <f t="shared" si="400"/>
        <v>0</v>
      </c>
      <c r="X314" s="2">
        <f t="shared" si="401"/>
        <v>0</v>
      </c>
      <c r="Y314" s="2">
        <f t="shared" si="402"/>
        <v>0</v>
      </c>
      <c r="Z314" s="2"/>
      <c r="AA314" s="2">
        <v>59204062</v>
      </c>
      <c r="AB314" s="2">
        <f t="shared" si="403"/>
        <v>64.94</v>
      </c>
      <c r="AC314" s="2">
        <f t="shared" si="404"/>
        <v>64.94</v>
      </c>
      <c r="AD314" s="2">
        <f t="shared" si="426"/>
        <v>0</v>
      </c>
      <c r="AE314" s="2">
        <f t="shared" si="427"/>
        <v>0</v>
      </c>
      <c r="AF314" s="2">
        <f t="shared" si="428"/>
        <v>0</v>
      </c>
      <c r="AG314" s="2">
        <f t="shared" si="405"/>
        <v>0</v>
      </c>
      <c r="AH314" s="2">
        <f t="shared" si="429"/>
        <v>0</v>
      </c>
      <c r="AI314" s="2">
        <f t="shared" si="430"/>
        <v>0</v>
      </c>
      <c r="AJ314" s="2">
        <f t="shared" si="406"/>
        <v>0</v>
      </c>
      <c r="AK314" s="2">
        <v>64.94</v>
      </c>
      <c r="AL314" s="2">
        <v>64.94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109</v>
      </c>
      <c r="AU314" s="2">
        <v>61</v>
      </c>
      <c r="AV314" s="2">
        <v>1</v>
      </c>
      <c r="AW314" s="2">
        <v>1</v>
      </c>
      <c r="AX314" s="2"/>
      <c r="AY314" s="2"/>
      <c r="AZ314" s="2">
        <v>1</v>
      </c>
      <c r="BA314" s="2">
        <v>1</v>
      </c>
      <c r="BB314" s="2">
        <v>1</v>
      </c>
      <c r="BC314" s="2">
        <v>1</v>
      </c>
      <c r="BD314" s="2" t="s">
        <v>3</v>
      </c>
      <c r="BE314" s="2" t="s">
        <v>3</v>
      </c>
      <c r="BF314" s="2" t="s">
        <v>3</v>
      </c>
      <c r="BG314" s="2" t="s">
        <v>3</v>
      </c>
      <c r="BH314" s="2">
        <v>3</v>
      </c>
      <c r="BI314" s="2">
        <v>1</v>
      </c>
      <c r="BJ314" s="2" t="s">
        <v>206</v>
      </c>
      <c r="BK314" s="2"/>
      <c r="BL314" s="2"/>
      <c r="BM314" s="2">
        <v>21</v>
      </c>
      <c r="BN314" s="2">
        <v>0</v>
      </c>
      <c r="BO314" s="2" t="s">
        <v>3</v>
      </c>
      <c r="BP314" s="2">
        <v>0</v>
      </c>
      <c r="BQ314" s="2">
        <v>30</v>
      </c>
      <c r="BR314" s="2">
        <v>0</v>
      </c>
      <c r="BS314" s="2">
        <v>1</v>
      </c>
      <c r="BT314" s="2">
        <v>1</v>
      </c>
      <c r="BU314" s="2">
        <v>1</v>
      </c>
      <c r="BV314" s="2">
        <v>1</v>
      </c>
      <c r="BW314" s="2">
        <v>1</v>
      </c>
      <c r="BX314" s="2">
        <v>1</v>
      </c>
      <c r="BY314" s="2" t="s">
        <v>3</v>
      </c>
      <c r="BZ314" s="2">
        <v>109</v>
      </c>
      <c r="CA314" s="2">
        <v>61</v>
      </c>
      <c r="CB314" s="2" t="s">
        <v>3</v>
      </c>
      <c r="CC314" s="2"/>
      <c r="CD314" s="2"/>
      <c r="CE314" s="2">
        <v>30</v>
      </c>
      <c r="CF314" s="2">
        <v>0</v>
      </c>
      <c r="CG314" s="2">
        <v>0</v>
      </c>
      <c r="CH314" s="2"/>
      <c r="CI314" s="2"/>
      <c r="CJ314" s="2"/>
      <c r="CK314" s="2"/>
      <c r="CL314" s="2"/>
      <c r="CM314" s="2">
        <v>0</v>
      </c>
      <c r="CN314" s="2" t="s">
        <v>3</v>
      </c>
      <c r="CO314" s="2">
        <v>0</v>
      </c>
      <c r="CP314" s="2">
        <f t="shared" si="407"/>
        <v>27924.2</v>
      </c>
      <c r="CQ314" s="2">
        <f t="shared" si="408"/>
        <v>64.94</v>
      </c>
      <c r="CR314" s="2">
        <f t="shared" si="431"/>
        <v>0</v>
      </c>
      <c r="CS314" s="2">
        <f t="shared" si="409"/>
        <v>0</v>
      </c>
      <c r="CT314" s="2">
        <f t="shared" si="410"/>
        <v>0</v>
      </c>
      <c r="CU314" s="2">
        <f t="shared" si="411"/>
        <v>0</v>
      </c>
      <c r="CV314" s="2">
        <f t="shared" si="412"/>
        <v>0</v>
      </c>
      <c r="CW314" s="2">
        <f t="shared" si="413"/>
        <v>0</v>
      </c>
      <c r="CX314" s="2">
        <f t="shared" si="414"/>
        <v>0</v>
      </c>
      <c r="CY314" s="2">
        <f t="shared" si="415"/>
        <v>0</v>
      </c>
      <c r="CZ314" s="2">
        <f t="shared" si="416"/>
        <v>0</v>
      </c>
      <c r="DA314" s="2"/>
      <c r="DB314" s="2"/>
      <c r="DC314" s="2" t="s">
        <v>3</v>
      </c>
      <c r="DD314" s="2" t="s">
        <v>3</v>
      </c>
      <c r="DE314" s="2" t="s">
        <v>3</v>
      </c>
      <c r="DF314" s="2" t="s">
        <v>3</v>
      </c>
      <c r="DG314" s="2" t="s">
        <v>3</v>
      </c>
      <c r="DH314" s="2" t="s">
        <v>3</v>
      </c>
      <c r="DI314" s="2" t="s">
        <v>3</v>
      </c>
      <c r="DJ314" s="2" t="s">
        <v>3</v>
      </c>
      <c r="DK314" s="2" t="s">
        <v>3</v>
      </c>
      <c r="DL314" s="2" t="s">
        <v>3</v>
      </c>
      <c r="DM314" s="2" t="s">
        <v>3</v>
      </c>
      <c r="DN314" s="2">
        <v>0</v>
      </c>
      <c r="DO314" s="2">
        <v>0</v>
      </c>
      <c r="DP314" s="2">
        <v>1</v>
      </c>
      <c r="DQ314" s="2">
        <v>1</v>
      </c>
      <c r="DR314" s="2"/>
      <c r="DS314" s="2"/>
      <c r="DT314" s="2"/>
      <c r="DU314" s="2">
        <v>1010</v>
      </c>
      <c r="DV314" s="2" t="s">
        <v>39</v>
      </c>
      <c r="DW314" s="2" t="s">
        <v>39</v>
      </c>
      <c r="DX314" s="2">
        <v>1</v>
      </c>
      <c r="DY314" s="2"/>
      <c r="DZ314" s="2" t="s">
        <v>3</v>
      </c>
      <c r="EA314" s="2" t="s">
        <v>3</v>
      </c>
      <c r="EB314" s="2" t="s">
        <v>3</v>
      </c>
      <c r="EC314" s="2" t="s">
        <v>3</v>
      </c>
      <c r="ED314" s="2"/>
      <c r="EE314" s="2">
        <v>58807897</v>
      </c>
      <c r="EF314" s="2">
        <v>30</v>
      </c>
      <c r="EG314" s="2" t="s">
        <v>27</v>
      </c>
      <c r="EH314" s="2">
        <v>0</v>
      </c>
      <c r="EI314" s="2" t="s">
        <v>3</v>
      </c>
      <c r="EJ314" s="2">
        <v>1</v>
      </c>
      <c r="EK314" s="2">
        <v>21</v>
      </c>
      <c r="EL314" s="2" t="s">
        <v>28</v>
      </c>
      <c r="EM314" s="2" t="s">
        <v>29</v>
      </c>
      <c r="EN314" s="2"/>
      <c r="EO314" s="2" t="s">
        <v>3</v>
      </c>
      <c r="EP314" s="2"/>
      <c r="EQ314" s="2">
        <v>0</v>
      </c>
      <c r="ER314" s="2">
        <v>64.94</v>
      </c>
      <c r="ES314" s="2">
        <v>64.94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>
        <v>0</v>
      </c>
      <c r="FR314" s="2">
        <v>0</v>
      </c>
      <c r="FS314" s="2">
        <v>0</v>
      </c>
      <c r="FT314" s="2"/>
      <c r="FU314" s="2"/>
      <c r="FV314" s="2"/>
      <c r="FW314" s="2"/>
      <c r="FX314" s="2">
        <v>109</v>
      </c>
      <c r="FY314" s="2">
        <v>61</v>
      </c>
      <c r="FZ314" s="2"/>
      <c r="GA314" s="2" t="s">
        <v>3</v>
      </c>
      <c r="GB314" s="2"/>
      <c r="GC314" s="2"/>
      <c r="GD314" s="2">
        <v>1</v>
      </c>
      <c r="GE314" s="2"/>
      <c r="GF314" s="2">
        <v>-431848886</v>
      </c>
      <c r="GG314" s="2">
        <v>2</v>
      </c>
      <c r="GH314" s="2">
        <v>1</v>
      </c>
      <c r="GI314" s="2">
        <v>-2</v>
      </c>
      <c r="GJ314" s="2">
        <v>0</v>
      </c>
      <c r="GK314" s="2">
        <v>0</v>
      </c>
      <c r="GL314" s="2">
        <f t="shared" si="417"/>
        <v>0</v>
      </c>
      <c r="GM314" s="2">
        <f t="shared" si="418"/>
        <v>27924.2</v>
      </c>
      <c r="GN314" s="2">
        <f t="shared" si="419"/>
        <v>27924.2</v>
      </c>
      <c r="GO314" s="2">
        <f t="shared" si="420"/>
        <v>0</v>
      </c>
      <c r="GP314" s="2">
        <f t="shared" si="421"/>
        <v>0</v>
      </c>
      <c r="GQ314" s="2"/>
      <c r="GR314" s="2">
        <v>0</v>
      </c>
      <c r="GS314" s="2">
        <v>3</v>
      </c>
      <c r="GT314" s="2">
        <v>0</v>
      </c>
      <c r="GU314" s="2" t="s">
        <v>3</v>
      </c>
      <c r="GV314" s="2">
        <f t="shared" si="422"/>
        <v>0</v>
      </c>
      <c r="GW314" s="2">
        <v>1</v>
      </c>
      <c r="GX314" s="2">
        <f t="shared" si="423"/>
        <v>0</v>
      </c>
      <c r="GY314" s="2"/>
      <c r="GZ314" s="2"/>
      <c r="HA314" s="2">
        <v>0</v>
      </c>
      <c r="HB314" s="2">
        <v>0</v>
      </c>
      <c r="HC314" s="2">
        <f t="shared" si="424"/>
        <v>0</v>
      </c>
      <c r="HD314" s="2"/>
      <c r="HE314" s="2" t="s">
        <v>3</v>
      </c>
      <c r="HF314" s="2" t="s">
        <v>3</v>
      </c>
      <c r="HG314" s="2"/>
      <c r="HH314" s="2"/>
      <c r="HI314" s="2"/>
      <c r="HJ314" s="2"/>
      <c r="HK314" s="2"/>
      <c r="HL314" s="2"/>
      <c r="HM314" s="2" t="s">
        <v>3</v>
      </c>
      <c r="HN314" s="2" t="s">
        <v>3</v>
      </c>
      <c r="HO314" s="2" t="s">
        <v>3</v>
      </c>
      <c r="HP314" s="2" t="s">
        <v>3</v>
      </c>
      <c r="HQ314" s="2" t="s">
        <v>3</v>
      </c>
      <c r="HR314" s="2"/>
      <c r="HS314" s="2">
        <v>0</v>
      </c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>
        <v>0</v>
      </c>
      <c r="IL314" s="2"/>
      <c r="IM314" s="2"/>
      <c r="IN314" s="2"/>
      <c r="IO314" s="2"/>
      <c r="IP314" s="2"/>
      <c r="IQ314" s="2"/>
      <c r="IR314" s="2"/>
      <c r="IS314" s="2"/>
      <c r="IT314" s="2"/>
      <c r="IU314" s="2"/>
    </row>
    <row r="315" spans="1:255" x14ac:dyDescent="0.2">
      <c r="A315">
        <v>18</v>
      </c>
      <c r="B315">
        <v>1</v>
      </c>
      <c r="C315">
        <v>784</v>
      </c>
      <c r="E315" t="s">
        <v>403</v>
      </c>
      <c r="F315" t="s">
        <v>204</v>
      </c>
      <c r="G315" t="s">
        <v>205</v>
      </c>
      <c r="H315" t="s">
        <v>39</v>
      </c>
      <c r="I315">
        <f>I309*J315</f>
        <v>430</v>
      </c>
      <c r="J315">
        <v>104.87804878048782</v>
      </c>
      <c r="K315">
        <v>104.8780488</v>
      </c>
      <c r="O315">
        <f t="shared" si="393"/>
        <v>49425.83</v>
      </c>
      <c r="P315">
        <f t="shared" si="394"/>
        <v>49425.83</v>
      </c>
      <c r="Q315">
        <f t="shared" si="425"/>
        <v>0</v>
      </c>
      <c r="R315">
        <f t="shared" si="395"/>
        <v>0</v>
      </c>
      <c r="S315">
        <f t="shared" si="396"/>
        <v>0</v>
      </c>
      <c r="T315">
        <f t="shared" si="397"/>
        <v>0</v>
      </c>
      <c r="U315">
        <f t="shared" si="398"/>
        <v>0</v>
      </c>
      <c r="V315">
        <f t="shared" si="399"/>
        <v>0</v>
      </c>
      <c r="W315">
        <f t="shared" si="400"/>
        <v>0</v>
      </c>
      <c r="X315">
        <f t="shared" si="401"/>
        <v>0</v>
      </c>
      <c r="Y315">
        <f t="shared" si="402"/>
        <v>0</v>
      </c>
      <c r="AA315">
        <v>59204059</v>
      </c>
      <c r="AB315">
        <f t="shared" si="403"/>
        <v>64.94</v>
      </c>
      <c r="AC315">
        <f t="shared" si="404"/>
        <v>64.94</v>
      </c>
      <c r="AD315">
        <f t="shared" si="426"/>
        <v>0</v>
      </c>
      <c r="AE315">
        <f t="shared" si="427"/>
        <v>0</v>
      </c>
      <c r="AF315">
        <f t="shared" si="428"/>
        <v>0</v>
      </c>
      <c r="AG315">
        <f t="shared" si="405"/>
        <v>0</v>
      </c>
      <c r="AH315">
        <f t="shared" si="429"/>
        <v>0</v>
      </c>
      <c r="AI315">
        <f t="shared" si="430"/>
        <v>0</v>
      </c>
      <c r="AJ315">
        <f t="shared" si="406"/>
        <v>0</v>
      </c>
      <c r="AK315">
        <v>64.94</v>
      </c>
      <c r="AL315">
        <v>64.94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109</v>
      </c>
      <c r="AU315">
        <v>61</v>
      </c>
      <c r="AV315">
        <v>1</v>
      </c>
      <c r="AW315">
        <v>1</v>
      </c>
      <c r="AZ315">
        <v>1</v>
      </c>
      <c r="BA315">
        <v>1</v>
      </c>
      <c r="BB315">
        <v>1</v>
      </c>
      <c r="BC315">
        <v>1.77</v>
      </c>
      <c r="BD315" t="s">
        <v>3</v>
      </c>
      <c r="BE315" t="s">
        <v>3</v>
      </c>
      <c r="BF315" t="s">
        <v>3</v>
      </c>
      <c r="BG315" t="s">
        <v>3</v>
      </c>
      <c r="BH315">
        <v>3</v>
      </c>
      <c r="BI315">
        <v>1</v>
      </c>
      <c r="BJ315" t="s">
        <v>206</v>
      </c>
      <c r="BM315">
        <v>21</v>
      </c>
      <c r="BN315">
        <v>0</v>
      </c>
      <c r="BO315" t="s">
        <v>204</v>
      </c>
      <c r="BP315">
        <v>1</v>
      </c>
      <c r="BQ315">
        <v>30</v>
      </c>
      <c r="BR315">
        <v>0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 t="s">
        <v>3</v>
      </c>
      <c r="BZ315">
        <v>109</v>
      </c>
      <c r="CA315">
        <v>61</v>
      </c>
      <c r="CB315" t="s">
        <v>3</v>
      </c>
      <c r="CE315">
        <v>30</v>
      </c>
      <c r="CF315">
        <v>0</v>
      </c>
      <c r="CG315">
        <v>0</v>
      </c>
      <c r="CM315">
        <v>0</v>
      </c>
      <c r="CN315" t="s">
        <v>3</v>
      </c>
      <c r="CO315">
        <v>0</v>
      </c>
      <c r="CP315">
        <f t="shared" si="407"/>
        <v>49425.83</v>
      </c>
      <c r="CQ315">
        <f t="shared" si="408"/>
        <v>114.94</v>
      </c>
      <c r="CR315">
        <f t="shared" si="431"/>
        <v>0</v>
      </c>
      <c r="CS315">
        <f t="shared" si="409"/>
        <v>0</v>
      </c>
      <c r="CT315">
        <f t="shared" si="410"/>
        <v>0</v>
      </c>
      <c r="CU315">
        <f t="shared" si="411"/>
        <v>0</v>
      </c>
      <c r="CV315">
        <f t="shared" si="412"/>
        <v>0</v>
      </c>
      <c r="CW315">
        <f t="shared" si="413"/>
        <v>0</v>
      </c>
      <c r="CX315">
        <f t="shared" si="414"/>
        <v>0</v>
      </c>
      <c r="CY315">
        <f t="shared" si="415"/>
        <v>0</v>
      </c>
      <c r="CZ315">
        <f t="shared" si="416"/>
        <v>0</v>
      </c>
      <c r="DC315" t="s">
        <v>3</v>
      </c>
      <c r="DD315" t="s">
        <v>3</v>
      </c>
      <c r="DE315" t="s">
        <v>3</v>
      </c>
      <c r="DF315" t="s">
        <v>3</v>
      </c>
      <c r="DG315" t="s">
        <v>3</v>
      </c>
      <c r="DH315" t="s">
        <v>3</v>
      </c>
      <c r="DI315" t="s">
        <v>3</v>
      </c>
      <c r="DJ315" t="s">
        <v>3</v>
      </c>
      <c r="DK315" t="s">
        <v>3</v>
      </c>
      <c r="DL315" t="s">
        <v>3</v>
      </c>
      <c r="DM315" t="s">
        <v>3</v>
      </c>
      <c r="DN315">
        <v>0</v>
      </c>
      <c r="DO315">
        <v>0</v>
      </c>
      <c r="DP315">
        <v>1</v>
      </c>
      <c r="DQ315">
        <v>1</v>
      </c>
      <c r="DU315">
        <v>1010</v>
      </c>
      <c r="DV315" t="s">
        <v>39</v>
      </c>
      <c r="DW315" t="s">
        <v>39</v>
      </c>
      <c r="DX315">
        <v>1</v>
      </c>
      <c r="DZ315" t="s">
        <v>3</v>
      </c>
      <c r="EA315" t="s">
        <v>3</v>
      </c>
      <c r="EB315" t="s">
        <v>3</v>
      </c>
      <c r="EC315" t="s">
        <v>3</v>
      </c>
      <c r="EE315">
        <v>58807897</v>
      </c>
      <c r="EF315">
        <v>30</v>
      </c>
      <c r="EG315" t="s">
        <v>27</v>
      </c>
      <c r="EH315">
        <v>0</v>
      </c>
      <c r="EI315" t="s">
        <v>3</v>
      </c>
      <c r="EJ315">
        <v>1</v>
      </c>
      <c r="EK315">
        <v>21</v>
      </c>
      <c r="EL315" t="s">
        <v>28</v>
      </c>
      <c r="EM315" t="s">
        <v>29</v>
      </c>
      <c r="EO315" t="s">
        <v>3</v>
      </c>
      <c r="EQ315">
        <v>0</v>
      </c>
      <c r="ER315">
        <v>64.94</v>
      </c>
      <c r="ES315">
        <v>64.94</v>
      </c>
      <c r="ET315">
        <v>0</v>
      </c>
      <c r="EU315">
        <v>0</v>
      </c>
      <c r="EV315">
        <v>0</v>
      </c>
      <c r="EW315">
        <v>0</v>
      </c>
      <c r="EX315">
        <v>0</v>
      </c>
      <c r="FQ315">
        <v>0</v>
      </c>
      <c r="FR315">
        <v>0</v>
      </c>
      <c r="FS315">
        <v>0</v>
      </c>
      <c r="FX315">
        <v>109</v>
      </c>
      <c r="FY315">
        <v>61</v>
      </c>
      <c r="GA315" t="s">
        <v>3</v>
      </c>
      <c r="GD315">
        <v>1</v>
      </c>
      <c r="GF315">
        <v>-431848886</v>
      </c>
      <c r="GG315">
        <v>2</v>
      </c>
      <c r="GH315">
        <v>1</v>
      </c>
      <c r="GI315">
        <v>2</v>
      </c>
      <c r="GJ315">
        <v>0</v>
      </c>
      <c r="GK315">
        <v>0</v>
      </c>
      <c r="GL315">
        <f t="shared" si="417"/>
        <v>0</v>
      </c>
      <c r="GM315">
        <f t="shared" si="418"/>
        <v>49425.83</v>
      </c>
      <c r="GN315">
        <f t="shared" si="419"/>
        <v>49425.83</v>
      </c>
      <c r="GO315">
        <f t="shared" si="420"/>
        <v>0</v>
      </c>
      <c r="GP315">
        <f t="shared" si="421"/>
        <v>0</v>
      </c>
      <c r="GR315">
        <v>0</v>
      </c>
      <c r="GS315">
        <v>3</v>
      </c>
      <c r="GT315">
        <v>0</v>
      </c>
      <c r="GU315" t="s">
        <v>3</v>
      </c>
      <c r="GV315">
        <f t="shared" si="422"/>
        <v>0</v>
      </c>
      <c r="GW315">
        <v>1</v>
      </c>
      <c r="GX315">
        <f t="shared" si="423"/>
        <v>0</v>
      </c>
      <c r="HA315">
        <v>0</v>
      </c>
      <c r="HB315">
        <v>0</v>
      </c>
      <c r="HC315">
        <f t="shared" si="424"/>
        <v>0</v>
      </c>
      <c r="HE315" t="s">
        <v>3</v>
      </c>
      <c r="HF315" t="s">
        <v>3</v>
      </c>
      <c r="HM315" t="s">
        <v>3</v>
      </c>
      <c r="HN315" t="s">
        <v>3</v>
      </c>
      <c r="HO315" t="s">
        <v>3</v>
      </c>
      <c r="HP315" t="s">
        <v>3</v>
      </c>
      <c r="HQ315" t="s">
        <v>3</v>
      </c>
      <c r="HS315">
        <v>0</v>
      </c>
      <c r="IK315">
        <v>0</v>
      </c>
    </row>
    <row r="316" spans="1:255" x14ac:dyDescent="0.2">
      <c r="A316" s="2">
        <v>18</v>
      </c>
      <c r="B316" s="2">
        <v>1</v>
      </c>
      <c r="C316" s="2">
        <v>769</v>
      </c>
      <c r="D316" s="2"/>
      <c r="E316" s="2" t="s">
        <v>404</v>
      </c>
      <c r="F316" s="2" t="s">
        <v>405</v>
      </c>
      <c r="G316" s="2" t="s">
        <v>406</v>
      </c>
      <c r="H316" s="2" t="s">
        <v>39</v>
      </c>
      <c r="I316" s="2">
        <f>I308*J316</f>
        <v>60</v>
      </c>
      <c r="J316" s="2">
        <v>14.634146341463415</v>
      </c>
      <c r="K316" s="2">
        <v>14.634146299999999</v>
      </c>
      <c r="L316" s="2"/>
      <c r="M316" s="2"/>
      <c r="N316" s="2"/>
      <c r="O316" s="2">
        <f t="shared" si="393"/>
        <v>232.2</v>
      </c>
      <c r="P316" s="2">
        <f t="shared" si="394"/>
        <v>232.2</v>
      </c>
      <c r="Q316" s="2">
        <f t="shared" si="425"/>
        <v>0</v>
      </c>
      <c r="R316" s="2">
        <f t="shared" si="395"/>
        <v>0</v>
      </c>
      <c r="S316" s="2">
        <f t="shared" si="396"/>
        <v>0</v>
      </c>
      <c r="T316" s="2">
        <f t="shared" si="397"/>
        <v>0</v>
      </c>
      <c r="U316" s="2">
        <f t="shared" si="398"/>
        <v>0</v>
      </c>
      <c r="V316" s="2">
        <f t="shared" si="399"/>
        <v>0</v>
      </c>
      <c r="W316" s="2">
        <f t="shared" si="400"/>
        <v>0</v>
      </c>
      <c r="X316" s="2">
        <f t="shared" si="401"/>
        <v>0</v>
      </c>
      <c r="Y316" s="2">
        <f t="shared" si="402"/>
        <v>0</v>
      </c>
      <c r="Z316" s="2"/>
      <c r="AA316" s="2">
        <v>59204062</v>
      </c>
      <c r="AB316" s="2">
        <f t="shared" si="403"/>
        <v>3.87</v>
      </c>
      <c r="AC316" s="2">
        <f t="shared" si="404"/>
        <v>3.87</v>
      </c>
      <c r="AD316" s="2">
        <f t="shared" si="426"/>
        <v>0</v>
      </c>
      <c r="AE316" s="2">
        <f t="shared" si="427"/>
        <v>0</v>
      </c>
      <c r="AF316" s="2">
        <f t="shared" si="428"/>
        <v>0</v>
      </c>
      <c r="AG316" s="2">
        <f t="shared" si="405"/>
        <v>0</v>
      </c>
      <c r="AH316" s="2">
        <f t="shared" si="429"/>
        <v>0</v>
      </c>
      <c r="AI316" s="2">
        <f t="shared" si="430"/>
        <v>0</v>
      </c>
      <c r="AJ316" s="2">
        <f t="shared" si="406"/>
        <v>0</v>
      </c>
      <c r="AK316" s="2">
        <v>3.87</v>
      </c>
      <c r="AL316" s="2">
        <v>3.87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109</v>
      </c>
      <c r="AU316" s="2">
        <v>61</v>
      </c>
      <c r="AV316" s="2">
        <v>1</v>
      </c>
      <c r="AW316" s="2">
        <v>1</v>
      </c>
      <c r="AX316" s="2"/>
      <c r="AY316" s="2"/>
      <c r="AZ316" s="2">
        <v>1</v>
      </c>
      <c r="BA316" s="2">
        <v>1</v>
      </c>
      <c r="BB316" s="2">
        <v>1</v>
      </c>
      <c r="BC316" s="2">
        <v>1</v>
      </c>
      <c r="BD316" s="2" t="s">
        <v>3</v>
      </c>
      <c r="BE316" s="2" t="s">
        <v>3</v>
      </c>
      <c r="BF316" s="2" t="s">
        <v>3</v>
      </c>
      <c r="BG316" s="2" t="s">
        <v>3</v>
      </c>
      <c r="BH316" s="2">
        <v>3</v>
      </c>
      <c r="BI316" s="2">
        <v>1</v>
      </c>
      <c r="BJ316" s="2" t="s">
        <v>407</v>
      </c>
      <c r="BK316" s="2"/>
      <c r="BL316" s="2"/>
      <c r="BM316" s="2">
        <v>21</v>
      </c>
      <c r="BN316" s="2">
        <v>0</v>
      </c>
      <c r="BO316" s="2" t="s">
        <v>3</v>
      </c>
      <c r="BP316" s="2">
        <v>0</v>
      </c>
      <c r="BQ316" s="2">
        <v>30</v>
      </c>
      <c r="BR316" s="2">
        <v>0</v>
      </c>
      <c r="BS316" s="2">
        <v>1</v>
      </c>
      <c r="BT316" s="2">
        <v>1</v>
      </c>
      <c r="BU316" s="2">
        <v>1</v>
      </c>
      <c r="BV316" s="2">
        <v>1</v>
      </c>
      <c r="BW316" s="2">
        <v>1</v>
      </c>
      <c r="BX316" s="2">
        <v>1</v>
      </c>
      <c r="BY316" s="2" t="s">
        <v>3</v>
      </c>
      <c r="BZ316" s="2">
        <v>109</v>
      </c>
      <c r="CA316" s="2">
        <v>61</v>
      </c>
      <c r="CB316" s="2" t="s">
        <v>3</v>
      </c>
      <c r="CC316" s="2"/>
      <c r="CD316" s="2"/>
      <c r="CE316" s="2">
        <v>30</v>
      </c>
      <c r="CF316" s="2">
        <v>0</v>
      </c>
      <c r="CG316" s="2">
        <v>0</v>
      </c>
      <c r="CH316" s="2"/>
      <c r="CI316" s="2"/>
      <c r="CJ316" s="2"/>
      <c r="CK316" s="2"/>
      <c r="CL316" s="2"/>
      <c r="CM316" s="2">
        <v>0</v>
      </c>
      <c r="CN316" s="2" t="s">
        <v>3</v>
      </c>
      <c r="CO316" s="2">
        <v>0</v>
      </c>
      <c r="CP316" s="2">
        <f t="shared" si="407"/>
        <v>232.2</v>
      </c>
      <c r="CQ316" s="2">
        <f t="shared" si="408"/>
        <v>3.87</v>
      </c>
      <c r="CR316" s="2">
        <f t="shared" si="431"/>
        <v>0</v>
      </c>
      <c r="CS316" s="2">
        <f t="shared" si="409"/>
        <v>0</v>
      </c>
      <c r="CT316" s="2">
        <f t="shared" si="410"/>
        <v>0</v>
      </c>
      <c r="CU316" s="2">
        <f t="shared" si="411"/>
        <v>0</v>
      </c>
      <c r="CV316" s="2">
        <f t="shared" si="412"/>
        <v>0</v>
      </c>
      <c r="CW316" s="2">
        <f t="shared" si="413"/>
        <v>0</v>
      </c>
      <c r="CX316" s="2">
        <f t="shared" si="414"/>
        <v>0</v>
      </c>
      <c r="CY316" s="2">
        <f t="shared" si="415"/>
        <v>0</v>
      </c>
      <c r="CZ316" s="2">
        <f t="shared" si="416"/>
        <v>0</v>
      </c>
      <c r="DA316" s="2"/>
      <c r="DB316" s="2"/>
      <c r="DC316" s="2" t="s">
        <v>3</v>
      </c>
      <c r="DD316" s="2" t="s">
        <v>3</v>
      </c>
      <c r="DE316" s="2" t="s">
        <v>3</v>
      </c>
      <c r="DF316" s="2" t="s">
        <v>3</v>
      </c>
      <c r="DG316" s="2" t="s">
        <v>3</v>
      </c>
      <c r="DH316" s="2" t="s">
        <v>3</v>
      </c>
      <c r="DI316" s="2" t="s">
        <v>3</v>
      </c>
      <c r="DJ316" s="2" t="s">
        <v>3</v>
      </c>
      <c r="DK316" s="2" t="s">
        <v>3</v>
      </c>
      <c r="DL316" s="2" t="s">
        <v>3</v>
      </c>
      <c r="DM316" s="2" t="s">
        <v>3</v>
      </c>
      <c r="DN316" s="2">
        <v>0</v>
      </c>
      <c r="DO316" s="2">
        <v>0</v>
      </c>
      <c r="DP316" s="2">
        <v>1</v>
      </c>
      <c r="DQ316" s="2">
        <v>1</v>
      </c>
      <c r="DR316" s="2"/>
      <c r="DS316" s="2"/>
      <c r="DT316" s="2"/>
      <c r="DU316" s="2">
        <v>1010</v>
      </c>
      <c r="DV316" s="2" t="s">
        <v>39</v>
      </c>
      <c r="DW316" s="2" t="s">
        <v>39</v>
      </c>
      <c r="DX316" s="2">
        <v>1</v>
      </c>
      <c r="DY316" s="2"/>
      <c r="DZ316" s="2" t="s">
        <v>3</v>
      </c>
      <c r="EA316" s="2" t="s">
        <v>3</v>
      </c>
      <c r="EB316" s="2" t="s">
        <v>3</v>
      </c>
      <c r="EC316" s="2" t="s">
        <v>3</v>
      </c>
      <c r="ED316" s="2"/>
      <c r="EE316" s="2">
        <v>58807897</v>
      </c>
      <c r="EF316" s="2">
        <v>30</v>
      </c>
      <c r="EG316" s="2" t="s">
        <v>27</v>
      </c>
      <c r="EH316" s="2">
        <v>0</v>
      </c>
      <c r="EI316" s="2" t="s">
        <v>3</v>
      </c>
      <c r="EJ316" s="2">
        <v>1</v>
      </c>
      <c r="EK316" s="2">
        <v>21</v>
      </c>
      <c r="EL316" s="2" t="s">
        <v>28</v>
      </c>
      <c r="EM316" s="2" t="s">
        <v>29</v>
      </c>
      <c r="EN316" s="2"/>
      <c r="EO316" s="2" t="s">
        <v>3</v>
      </c>
      <c r="EP316" s="2"/>
      <c r="EQ316" s="2">
        <v>0</v>
      </c>
      <c r="ER316" s="2">
        <v>3.87</v>
      </c>
      <c r="ES316" s="2">
        <v>3.87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>
        <v>0</v>
      </c>
      <c r="FR316" s="2">
        <v>0</v>
      </c>
      <c r="FS316" s="2">
        <v>0</v>
      </c>
      <c r="FT316" s="2"/>
      <c r="FU316" s="2"/>
      <c r="FV316" s="2"/>
      <c r="FW316" s="2"/>
      <c r="FX316" s="2">
        <v>109</v>
      </c>
      <c r="FY316" s="2">
        <v>61</v>
      </c>
      <c r="FZ316" s="2"/>
      <c r="GA316" s="2" t="s">
        <v>3</v>
      </c>
      <c r="GB316" s="2"/>
      <c r="GC316" s="2"/>
      <c r="GD316" s="2">
        <v>1</v>
      </c>
      <c r="GE316" s="2"/>
      <c r="GF316" s="2">
        <v>619686310</v>
      </c>
      <c r="GG316" s="2">
        <v>2</v>
      </c>
      <c r="GH316" s="2">
        <v>1</v>
      </c>
      <c r="GI316" s="2">
        <v>-2</v>
      </c>
      <c r="GJ316" s="2">
        <v>0</v>
      </c>
      <c r="GK316" s="2">
        <v>0</v>
      </c>
      <c r="GL316" s="2">
        <f t="shared" si="417"/>
        <v>0</v>
      </c>
      <c r="GM316" s="2">
        <f t="shared" si="418"/>
        <v>232.2</v>
      </c>
      <c r="GN316" s="2">
        <f t="shared" si="419"/>
        <v>232.2</v>
      </c>
      <c r="GO316" s="2">
        <f t="shared" si="420"/>
        <v>0</v>
      </c>
      <c r="GP316" s="2">
        <f t="shared" si="421"/>
        <v>0</v>
      </c>
      <c r="GQ316" s="2"/>
      <c r="GR316" s="2">
        <v>0</v>
      </c>
      <c r="GS316" s="2">
        <v>3</v>
      </c>
      <c r="GT316" s="2">
        <v>0</v>
      </c>
      <c r="GU316" s="2" t="s">
        <v>3</v>
      </c>
      <c r="GV316" s="2">
        <f t="shared" si="422"/>
        <v>0</v>
      </c>
      <c r="GW316" s="2">
        <v>1</v>
      </c>
      <c r="GX316" s="2">
        <f t="shared" si="423"/>
        <v>0</v>
      </c>
      <c r="GY316" s="2"/>
      <c r="GZ316" s="2"/>
      <c r="HA316" s="2">
        <v>0</v>
      </c>
      <c r="HB316" s="2">
        <v>0</v>
      </c>
      <c r="HC316" s="2">
        <f t="shared" si="424"/>
        <v>0</v>
      </c>
      <c r="HD316" s="2"/>
      <c r="HE316" s="2" t="s">
        <v>3</v>
      </c>
      <c r="HF316" s="2" t="s">
        <v>3</v>
      </c>
      <c r="HG316" s="2"/>
      <c r="HH316" s="2"/>
      <c r="HI316" s="2"/>
      <c r="HJ316" s="2"/>
      <c r="HK316" s="2"/>
      <c r="HL316" s="2"/>
      <c r="HM316" s="2" t="s">
        <v>3</v>
      </c>
      <c r="HN316" s="2" t="s">
        <v>3</v>
      </c>
      <c r="HO316" s="2" t="s">
        <v>3</v>
      </c>
      <c r="HP316" s="2" t="s">
        <v>3</v>
      </c>
      <c r="HQ316" s="2" t="s">
        <v>3</v>
      </c>
      <c r="HR316" s="2"/>
      <c r="HS316" s="2">
        <v>0</v>
      </c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>
        <v>0</v>
      </c>
      <c r="IL316" s="2"/>
      <c r="IM316" s="2"/>
      <c r="IN316" s="2"/>
      <c r="IO316" s="2"/>
      <c r="IP316" s="2"/>
      <c r="IQ316" s="2"/>
      <c r="IR316" s="2"/>
      <c r="IS316" s="2"/>
      <c r="IT316" s="2"/>
      <c r="IU316" s="2"/>
    </row>
    <row r="317" spans="1:255" x14ac:dyDescent="0.2">
      <c r="A317">
        <v>18</v>
      </c>
      <c r="B317">
        <v>1</v>
      </c>
      <c r="C317">
        <v>791</v>
      </c>
      <c r="E317" t="s">
        <v>404</v>
      </c>
      <c r="F317" t="s">
        <v>405</v>
      </c>
      <c r="G317" t="s">
        <v>406</v>
      </c>
      <c r="H317" t="s">
        <v>39</v>
      </c>
      <c r="I317">
        <f>I309*J317</f>
        <v>60</v>
      </c>
      <c r="J317">
        <v>14.634146341463415</v>
      </c>
      <c r="K317">
        <v>14.634146299999999</v>
      </c>
      <c r="O317">
        <f t="shared" si="393"/>
        <v>868.43</v>
      </c>
      <c r="P317">
        <f t="shared" si="394"/>
        <v>868.43</v>
      </c>
      <c r="Q317">
        <f t="shared" si="425"/>
        <v>0</v>
      </c>
      <c r="R317">
        <f t="shared" si="395"/>
        <v>0</v>
      </c>
      <c r="S317">
        <f t="shared" si="396"/>
        <v>0</v>
      </c>
      <c r="T317">
        <f t="shared" si="397"/>
        <v>0</v>
      </c>
      <c r="U317">
        <f t="shared" si="398"/>
        <v>0</v>
      </c>
      <c r="V317">
        <f t="shared" si="399"/>
        <v>0</v>
      </c>
      <c r="W317">
        <f t="shared" si="400"/>
        <v>0</v>
      </c>
      <c r="X317">
        <f t="shared" si="401"/>
        <v>0</v>
      </c>
      <c r="Y317">
        <f t="shared" si="402"/>
        <v>0</v>
      </c>
      <c r="AA317">
        <v>59204059</v>
      </c>
      <c r="AB317">
        <f t="shared" si="403"/>
        <v>3.87</v>
      </c>
      <c r="AC317">
        <f t="shared" si="404"/>
        <v>3.87</v>
      </c>
      <c r="AD317">
        <f t="shared" si="426"/>
        <v>0</v>
      </c>
      <c r="AE317">
        <f t="shared" si="427"/>
        <v>0</v>
      </c>
      <c r="AF317">
        <f t="shared" si="428"/>
        <v>0</v>
      </c>
      <c r="AG317">
        <f t="shared" si="405"/>
        <v>0</v>
      </c>
      <c r="AH317">
        <f t="shared" si="429"/>
        <v>0</v>
      </c>
      <c r="AI317">
        <f t="shared" si="430"/>
        <v>0</v>
      </c>
      <c r="AJ317">
        <f t="shared" si="406"/>
        <v>0</v>
      </c>
      <c r="AK317">
        <v>3.87</v>
      </c>
      <c r="AL317">
        <v>3.87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109</v>
      </c>
      <c r="AU317">
        <v>61</v>
      </c>
      <c r="AV317">
        <v>1</v>
      </c>
      <c r="AW317">
        <v>1</v>
      </c>
      <c r="AZ317">
        <v>1</v>
      </c>
      <c r="BA317">
        <v>1</v>
      </c>
      <c r="BB317">
        <v>1</v>
      </c>
      <c r="BC317">
        <v>3.74</v>
      </c>
      <c r="BD317" t="s">
        <v>3</v>
      </c>
      <c r="BE317" t="s">
        <v>3</v>
      </c>
      <c r="BF317" t="s">
        <v>3</v>
      </c>
      <c r="BG317" t="s">
        <v>3</v>
      </c>
      <c r="BH317">
        <v>3</v>
      </c>
      <c r="BI317">
        <v>1</v>
      </c>
      <c r="BJ317" t="s">
        <v>407</v>
      </c>
      <c r="BM317">
        <v>21</v>
      </c>
      <c r="BN317">
        <v>0</v>
      </c>
      <c r="BO317" t="s">
        <v>405</v>
      </c>
      <c r="BP317">
        <v>1</v>
      </c>
      <c r="BQ317">
        <v>30</v>
      </c>
      <c r="BR317">
        <v>0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 t="s">
        <v>3</v>
      </c>
      <c r="BZ317">
        <v>109</v>
      </c>
      <c r="CA317">
        <v>61</v>
      </c>
      <c r="CB317" t="s">
        <v>3</v>
      </c>
      <c r="CE317">
        <v>30</v>
      </c>
      <c r="CF317">
        <v>0</v>
      </c>
      <c r="CG317">
        <v>0</v>
      </c>
      <c r="CM317">
        <v>0</v>
      </c>
      <c r="CN317" t="s">
        <v>3</v>
      </c>
      <c r="CO317">
        <v>0</v>
      </c>
      <c r="CP317">
        <f t="shared" si="407"/>
        <v>868.43</v>
      </c>
      <c r="CQ317">
        <f t="shared" si="408"/>
        <v>14.47</v>
      </c>
      <c r="CR317">
        <f t="shared" si="431"/>
        <v>0</v>
      </c>
      <c r="CS317">
        <f t="shared" si="409"/>
        <v>0</v>
      </c>
      <c r="CT317">
        <f t="shared" si="410"/>
        <v>0</v>
      </c>
      <c r="CU317">
        <f t="shared" si="411"/>
        <v>0</v>
      </c>
      <c r="CV317">
        <f t="shared" si="412"/>
        <v>0</v>
      </c>
      <c r="CW317">
        <f t="shared" si="413"/>
        <v>0</v>
      </c>
      <c r="CX317">
        <f t="shared" si="414"/>
        <v>0</v>
      </c>
      <c r="CY317">
        <f t="shared" si="415"/>
        <v>0</v>
      </c>
      <c r="CZ317">
        <f t="shared" si="416"/>
        <v>0</v>
      </c>
      <c r="DC317" t="s">
        <v>3</v>
      </c>
      <c r="DD317" t="s">
        <v>3</v>
      </c>
      <c r="DE317" t="s">
        <v>3</v>
      </c>
      <c r="DF317" t="s">
        <v>3</v>
      </c>
      <c r="DG317" t="s">
        <v>3</v>
      </c>
      <c r="DH317" t="s">
        <v>3</v>
      </c>
      <c r="DI317" t="s">
        <v>3</v>
      </c>
      <c r="DJ317" t="s">
        <v>3</v>
      </c>
      <c r="DK317" t="s">
        <v>3</v>
      </c>
      <c r="DL317" t="s">
        <v>3</v>
      </c>
      <c r="DM317" t="s">
        <v>3</v>
      </c>
      <c r="DN317">
        <v>0</v>
      </c>
      <c r="DO317">
        <v>0</v>
      </c>
      <c r="DP317">
        <v>1</v>
      </c>
      <c r="DQ317">
        <v>1</v>
      </c>
      <c r="DU317">
        <v>1010</v>
      </c>
      <c r="DV317" t="s">
        <v>39</v>
      </c>
      <c r="DW317" t="s">
        <v>39</v>
      </c>
      <c r="DX317">
        <v>1</v>
      </c>
      <c r="DZ317" t="s">
        <v>3</v>
      </c>
      <c r="EA317" t="s">
        <v>3</v>
      </c>
      <c r="EB317" t="s">
        <v>3</v>
      </c>
      <c r="EC317" t="s">
        <v>3</v>
      </c>
      <c r="EE317">
        <v>58807897</v>
      </c>
      <c r="EF317">
        <v>30</v>
      </c>
      <c r="EG317" t="s">
        <v>27</v>
      </c>
      <c r="EH317">
        <v>0</v>
      </c>
      <c r="EI317" t="s">
        <v>3</v>
      </c>
      <c r="EJ317">
        <v>1</v>
      </c>
      <c r="EK317">
        <v>21</v>
      </c>
      <c r="EL317" t="s">
        <v>28</v>
      </c>
      <c r="EM317" t="s">
        <v>29</v>
      </c>
      <c r="EO317" t="s">
        <v>3</v>
      </c>
      <c r="EQ317">
        <v>0</v>
      </c>
      <c r="ER317">
        <v>3.87</v>
      </c>
      <c r="ES317">
        <v>3.87</v>
      </c>
      <c r="ET317">
        <v>0</v>
      </c>
      <c r="EU317">
        <v>0</v>
      </c>
      <c r="EV317">
        <v>0</v>
      </c>
      <c r="EW317">
        <v>0</v>
      </c>
      <c r="EX317">
        <v>0</v>
      </c>
      <c r="FQ317">
        <v>0</v>
      </c>
      <c r="FR317">
        <v>0</v>
      </c>
      <c r="FS317">
        <v>0</v>
      </c>
      <c r="FX317">
        <v>109</v>
      </c>
      <c r="FY317">
        <v>61</v>
      </c>
      <c r="GA317" t="s">
        <v>3</v>
      </c>
      <c r="GD317">
        <v>1</v>
      </c>
      <c r="GF317">
        <v>619686310</v>
      </c>
      <c r="GG317">
        <v>2</v>
      </c>
      <c r="GH317">
        <v>1</v>
      </c>
      <c r="GI317">
        <v>2</v>
      </c>
      <c r="GJ317">
        <v>0</v>
      </c>
      <c r="GK317">
        <v>0</v>
      </c>
      <c r="GL317">
        <f t="shared" si="417"/>
        <v>0</v>
      </c>
      <c r="GM317">
        <f t="shared" si="418"/>
        <v>868.43</v>
      </c>
      <c r="GN317">
        <f t="shared" si="419"/>
        <v>868.43</v>
      </c>
      <c r="GO317">
        <f t="shared" si="420"/>
        <v>0</v>
      </c>
      <c r="GP317">
        <f t="shared" si="421"/>
        <v>0</v>
      </c>
      <c r="GR317">
        <v>0</v>
      </c>
      <c r="GS317">
        <v>3</v>
      </c>
      <c r="GT317">
        <v>0</v>
      </c>
      <c r="GU317" t="s">
        <v>3</v>
      </c>
      <c r="GV317">
        <f t="shared" si="422"/>
        <v>0</v>
      </c>
      <c r="GW317">
        <v>1</v>
      </c>
      <c r="GX317">
        <f t="shared" si="423"/>
        <v>0</v>
      </c>
      <c r="HA317">
        <v>0</v>
      </c>
      <c r="HB317">
        <v>0</v>
      </c>
      <c r="HC317">
        <f t="shared" si="424"/>
        <v>0</v>
      </c>
      <c r="HE317" t="s">
        <v>3</v>
      </c>
      <c r="HF317" t="s">
        <v>3</v>
      </c>
      <c r="HM317" t="s">
        <v>3</v>
      </c>
      <c r="HN317" t="s">
        <v>3</v>
      </c>
      <c r="HO317" t="s">
        <v>3</v>
      </c>
      <c r="HP317" t="s">
        <v>3</v>
      </c>
      <c r="HQ317" t="s">
        <v>3</v>
      </c>
      <c r="HS317">
        <v>0</v>
      </c>
      <c r="IK317">
        <v>0</v>
      </c>
    </row>
    <row r="318" spans="1:255" x14ac:dyDescent="0.2">
      <c r="A318" s="2">
        <v>18</v>
      </c>
      <c r="B318" s="2">
        <v>1</v>
      </c>
      <c r="C318" s="2">
        <v>767</v>
      </c>
      <c r="D318" s="2"/>
      <c r="E318" s="2" t="s">
        <v>408</v>
      </c>
      <c r="F318" s="2" t="s">
        <v>208</v>
      </c>
      <c r="G318" s="2" t="s">
        <v>209</v>
      </c>
      <c r="H318" s="2" t="s">
        <v>39</v>
      </c>
      <c r="I318" s="2">
        <f>I308*J318</f>
        <v>70</v>
      </c>
      <c r="J318" s="2">
        <v>17.073170731707318</v>
      </c>
      <c r="K318" s="2">
        <v>17.073170699999999</v>
      </c>
      <c r="L318" s="2"/>
      <c r="M318" s="2"/>
      <c r="N318" s="2"/>
      <c r="O318" s="2">
        <f t="shared" si="393"/>
        <v>378.7</v>
      </c>
      <c r="P318" s="2">
        <f t="shared" si="394"/>
        <v>378.7</v>
      </c>
      <c r="Q318" s="2">
        <f t="shared" si="425"/>
        <v>0</v>
      </c>
      <c r="R318" s="2">
        <f t="shared" si="395"/>
        <v>0</v>
      </c>
      <c r="S318" s="2">
        <f t="shared" si="396"/>
        <v>0</v>
      </c>
      <c r="T318" s="2">
        <f t="shared" si="397"/>
        <v>0</v>
      </c>
      <c r="U318" s="2">
        <f t="shared" si="398"/>
        <v>0</v>
      </c>
      <c r="V318" s="2">
        <f t="shared" si="399"/>
        <v>0</v>
      </c>
      <c r="W318" s="2">
        <f t="shared" si="400"/>
        <v>0</v>
      </c>
      <c r="X318" s="2">
        <f t="shared" si="401"/>
        <v>0</v>
      </c>
      <c r="Y318" s="2">
        <f t="shared" si="402"/>
        <v>0</v>
      </c>
      <c r="Z318" s="2"/>
      <c r="AA318" s="2">
        <v>59204062</v>
      </c>
      <c r="AB318" s="2">
        <f t="shared" si="403"/>
        <v>5.41</v>
      </c>
      <c r="AC318" s="2">
        <f t="shared" si="404"/>
        <v>5.41</v>
      </c>
      <c r="AD318" s="2">
        <f t="shared" si="426"/>
        <v>0</v>
      </c>
      <c r="AE318" s="2">
        <f t="shared" si="427"/>
        <v>0</v>
      </c>
      <c r="AF318" s="2">
        <f t="shared" si="428"/>
        <v>0</v>
      </c>
      <c r="AG318" s="2">
        <f t="shared" si="405"/>
        <v>0</v>
      </c>
      <c r="AH318" s="2">
        <f t="shared" si="429"/>
        <v>0</v>
      </c>
      <c r="AI318" s="2">
        <f t="shared" si="430"/>
        <v>0</v>
      </c>
      <c r="AJ318" s="2">
        <f t="shared" si="406"/>
        <v>0</v>
      </c>
      <c r="AK318" s="2">
        <v>5.41</v>
      </c>
      <c r="AL318" s="2">
        <v>5.41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109</v>
      </c>
      <c r="AU318" s="2">
        <v>61</v>
      </c>
      <c r="AV318" s="2">
        <v>1</v>
      </c>
      <c r="AW318" s="2">
        <v>1</v>
      </c>
      <c r="AX318" s="2"/>
      <c r="AY318" s="2"/>
      <c r="AZ318" s="2">
        <v>1</v>
      </c>
      <c r="BA318" s="2">
        <v>1</v>
      </c>
      <c r="BB318" s="2">
        <v>1</v>
      </c>
      <c r="BC318" s="2">
        <v>1</v>
      </c>
      <c r="BD318" s="2" t="s">
        <v>3</v>
      </c>
      <c r="BE318" s="2" t="s">
        <v>3</v>
      </c>
      <c r="BF318" s="2" t="s">
        <v>3</v>
      </c>
      <c r="BG318" s="2" t="s">
        <v>3</v>
      </c>
      <c r="BH318" s="2">
        <v>3</v>
      </c>
      <c r="BI318" s="2">
        <v>1</v>
      </c>
      <c r="BJ318" s="2" t="s">
        <v>210</v>
      </c>
      <c r="BK318" s="2"/>
      <c r="BL318" s="2"/>
      <c r="BM318" s="2">
        <v>21</v>
      </c>
      <c r="BN318" s="2">
        <v>0</v>
      </c>
      <c r="BO318" s="2" t="s">
        <v>3</v>
      </c>
      <c r="BP318" s="2">
        <v>0</v>
      </c>
      <c r="BQ318" s="2">
        <v>30</v>
      </c>
      <c r="BR318" s="2">
        <v>0</v>
      </c>
      <c r="BS318" s="2">
        <v>1</v>
      </c>
      <c r="BT318" s="2">
        <v>1</v>
      </c>
      <c r="BU318" s="2">
        <v>1</v>
      </c>
      <c r="BV318" s="2">
        <v>1</v>
      </c>
      <c r="BW318" s="2">
        <v>1</v>
      </c>
      <c r="BX318" s="2">
        <v>1</v>
      </c>
      <c r="BY318" s="2" t="s">
        <v>3</v>
      </c>
      <c r="BZ318" s="2">
        <v>109</v>
      </c>
      <c r="CA318" s="2">
        <v>61</v>
      </c>
      <c r="CB318" s="2" t="s">
        <v>3</v>
      </c>
      <c r="CC318" s="2"/>
      <c r="CD318" s="2"/>
      <c r="CE318" s="2">
        <v>30</v>
      </c>
      <c r="CF318" s="2">
        <v>0</v>
      </c>
      <c r="CG318" s="2">
        <v>0</v>
      </c>
      <c r="CH318" s="2"/>
      <c r="CI318" s="2"/>
      <c r="CJ318" s="2"/>
      <c r="CK318" s="2"/>
      <c r="CL318" s="2"/>
      <c r="CM318" s="2">
        <v>0</v>
      </c>
      <c r="CN318" s="2" t="s">
        <v>3</v>
      </c>
      <c r="CO318" s="2">
        <v>0</v>
      </c>
      <c r="CP318" s="2">
        <f t="shared" si="407"/>
        <v>378.7</v>
      </c>
      <c r="CQ318" s="2">
        <f t="shared" si="408"/>
        <v>5.41</v>
      </c>
      <c r="CR318" s="2">
        <f t="shared" si="431"/>
        <v>0</v>
      </c>
      <c r="CS318" s="2">
        <f t="shared" si="409"/>
        <v>0</v>
      </c>
      <c r="CT318" s="2">
        <f t="shared" si="410"/>
        <v>0</v>
      </c>
      <c r="CU318" s="2">
        <f t="shared" si="411"/>
        <v>0</v>
      </c>
      <c r="CV318" s="2">
        <f t="shared" si="412"/>
        <v>0</v>
      </c>
      <c r="CW318" s="2">
        <f t="shared" si="413"/>
        <v>0</v>
      </c>
      <c r="CX318" s="2">
        <f t="shared" si="414"/>
        <v>0</v>
      </c>
      <c r="CY318" s="2">
        <f t="shared" si="415"/>
        <v>0</v>
      </c>
      <c r="CZ318" s="2">
        <f t="shared" si="416"/>
        <v>0</v>
      </c>
      <c r="DA318" s="2"/>
      <c r="DB318" s="2"/>
      <c r="DC318" s="2" t="s">
        <v>3</v>
      </c>
      <c r="DD318" s="2" t="s">
        <v>3</v>
      </c>
      <c r="DE318" s="2" t="s">
        <v>3</v>
      </c>
      <c r="DF318" s="2" t="s">
        <v>3</v>
      </c>
      <c r="DG318" s="2" t="s">
        <v>3</v>
      </c>
      <c r="DH318" s="2" t="s">
        <v>3</v>
      </c>
      <c r="DI318" s="2" t="s">
        <v>3</v>
      </c>
      <c r="DJ318" s="2" t="s">
        <v>3</v>
      </c>
      <c r="DK318" s="2" t="s">
        <v>3</v>
      </c>
      <c r="DL318" s="2" t="s">
        <v>3</v>
      </c>
      <c r="DM318" s="2" t="s">
        <v>3</v>
      </c>
      <c r="DN318" s="2">
        <v>0</v>
      </c>
      <c r="DO318" s="2">
        <v>0</v>
      </c>
      <c r="DP318" s="2">
        <v>1</v>
      </c>
      <c r="DQ318" s="2">
        <v>1</v>
      </c>
      <c r="DR318" s="2"/>
      <c r="DS318" s="2"/>
      <c r="DT318" s="2"/>
      <c r="DU318" s="2">
        <v>1010</v>
      </c>
      <c r="DV318" s="2" t="s">
        <v>39</v>
      </c>
      <c r="DW318" s="2" t="s">
        <v>39</v>
      </c>
      <c r="DX318" s="2">
        <v>1</v>
      </c>
      <c r="DY318" s="2"/>
      <c r="DZ318" s="2" t="s">
        <v>3</v>
      </c>
      <c r="EA318" s="2" t="s">
        <v>3</v>
      </c>
      <c r="EB318" s="2" t="s">
        <v>3</v>
      </c>
      <c r="EC318" s="2" t="s">
        <v>3</v>
      </c>
      <c r="ED318" s="2"/>
      <c r="EE318" s="2">
        <v>58807897</v>
      </c>
      <c r="EF318" s="2">
        <v>30</v>
      </c>
      <c r="EG318" s="2" t="s">
        <v>27</v>
      </c>
      <c r="EH318" s="2">
        <v>0</v>
      </c>
      <c r="EI318" s="2" t="s">
        <v>3</v>
      </c>
      <c r="EJ318" s="2">
        <v>1</v>
      </c>
      <c r="EK318" s="2">
        <v>21</v>
      </c>
      <c r="EL318" s="2" t="s">
        <v>28</v>
      </c>
      <c r="EM318" s="2" t="s">
        <v>29</v>
      </c>
      <c r="EN318" s="2"/>
      <c r="EO318" s="2" t="s">
        <v>3</v>
      </c>
      <c r="EP318" s="2"/>
      <c r="EQ318" s="2">
        <v>0</v>
      </c>
      <c r="ER318" s="2">
        <v>5.41</v>
      </c>
      <c r="ES318" s="2">
        <v>5.41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>
        <v>0</v>
      </c>
      <c r="FR318" s="2">
        <v>0</v>
      </c>
      <c r="FS318" s="2">
        <v>0</v>
      </c>
      <c r="FT318" s="2"/>
      <c r="FU318" s="2"/>
      <c r="FV318" s="2"/>
      <c r="FW318" s="2"/>
      <c r="FX318" s="2">
        <v>109</v>
      </c>
      <c r="FY318" s="2">
        <v>61</v>
      </c>
      <c r="FZ318" s="2"/>
      <c r="GA318" s="2" t="s">
        <v>3</v>
      </c>
      <c r="GB318" s="2"/>
      <c r="GC318" s="2"/>
      <c r="GD318" s="2">
        <v>1</v>
      </c>
      <c r="GE318" s="2"/>
      <c r="GF318" s="2">
        <v>-1835303697</v>
      </c>
      <c r="GG318" s="2">
        <v>2</v>
      </c>
      <c r="GH318" s="2">
        <v>1</v>
      </c>
      <c r="GI318" s="2">
        <v>-2</v>
      </c>
      <c r="GJ318" s="2">
        <v>0</v>
      </c>
      <c r="GK318" s="2">
        <v>0</v>
      </c>
      <c r="GL318" s="2">
        <f t="shared" si="417"/>
        <v>0</v>
      </c>
      <c r="GM318" s="2">
        <f t="shared" si="418"/>
        <v>378.7</v>
      </c>
      <c r="GN318" s="2">
        <f t="shared" si="419"/>
        <v>378.7</v>
      </c>
      <c r="GO318" s="2">
        <f t="shared" si="420"/>
        <v>0</v>
      </c>
      <c r="GP318" s="2">
        <f t="shared" si="421"/>
        <v>0</v>
      </c>
      <c r="GQ318" s="2"/>
      <c r="GR318" s="2">
        <v>0</v>
      </c>
      <c r="GS318" s="2">
        <v>3</v>
      </c>
      <c r="GT318" s="2">
        <v>0</v>
      </c>
      <c r="GU318" s="2" t="s">
        <v>3</v>
      </c>
      <c r="GV318" s="2">
        <f t="shared" si="422"/>
        <v>0</v>
      </c>
      <c r="GW318" s="2">
        <v>1</v>
      </c>
      <c r="GX318" s="2">
        <f t="shared" si="423"/>
        <v>0</v>
      </c>
      <c r="GY318" s="2"/>
      <c r="GZ318" s="2"/>
      <c r="HA318" s="2">
        <v>0</v>
      </c>
      <c r="HB318" s="2">
        <v>0</v>
      </c>
      <c r="HC318" s="2">
        <f t="shared" si="424"/>
        <v>0</v>
      </c>
      <c r="HD318" s="2"/>
      <c r="HE318" s="2" t="s">
        <v>3</v>
      </c>
      <c r="HF318" s="2" t="s">
        <v>3</v>
      </c>
      <c r="HG318" s="2"/>
      <c r="HH318" s="2"/>
      <c r="HI318" s="2"/>
      <c r="HJ318" s="2"/>
      <c r="HK318" s="2"/>
      <c r="HL318" s="2"/>
      <c r="HM318" s="2" t="s">
        <v>3</v>
      </c>
      <c r="HN318" s="2" t="s">
        <v>3</v>
      </c>
      <c r="HO318" s="2" t="s">
        <v>3</v>
      </c>
      <c r="HP318" s="2" t="s">
        <v>3</v>
      </c>
      <c r="HQ318" s="2" t="s">
        <v>3</v>
      </c>
      <c r="HR318" s="2"/>
      <c r="HS318" s="2">
        <v>0</v>
      </c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>
        <v>0</v>
      </c>
      <c r="IL318" s="2"/>
      <c r="IM318" s="2"/>
      <c r="IN318" s="2"/>
      <c r="IO318" s="2"/>
      <c r="IP318" s="2"/>
      <c r="IQ318" s="2"/>
      <c r="IR318" s="2"/>
      <c r="IS318" s="2"/>
      <c r="IT318" s="2"/>
      <c r="IU318" s="2"/>
    </row>
    <row r="319" spans="1:255" x14ac:dyDescent="0.2">
      <c r="A319">
        <v>18</v>
      </c>
      <c r="B319">
        <v>1</v>
      </c>
      <c r="C319">
        <v>789</v>
      </c>
      <c r="E319" t="s">
        <v>408</v>
      </c>
      <c r="F319" t="s">
        <v>208</v>
      </c>
      <c r="G319" t="s">
        <v>209</v>
      </c>
      <c r="H319" t="s">
        <v>39</v>
      </c>
      <c r="I319">
        <f>I309*J319</f>
        <v>70</v>
      </c>
      <c r="J319">
        <v>17.073170731707318</v>
      </c>
      <c r="K319">
        <v>17.073170699999999</v>
      </c>
      <c r="O319">
        <f t="shared" si="393"/>
        <v>1609.48</v>
      </c>
      <c r="P319">
        <f t="shared" si="394"/>
        <v>1609.48</v>
      </c>
      <c r="Q319">
        <f t="shared" si="425"/>
        <v>0</v>
      </c>
      <c r="R319">
        <f t="shared" si="395"/>
        <v>0</v>
      </c>
      <c r="S319">
        <f t="shared" si="396"/>
        <v>0</v>
      </c>
      <c r="T319">
        <f t="shared" si="397"/>
        <v>0</v>
      </c>
      <c r="U319">
        <f t="shared" si="398"/>
        <v>0</v>
      </c>
      <c r="V319">
        <f t="shared" si="399"/>
        <v>0</v>
      </c>
      <c r="W319">
        <f t="shared" si="400"/>
        <v>0</v>
      </c>
      <c r="X319">
        <f t="shared" si="401"/>
        <v>0</v>
      </c>
      <c r="Y319">
        <f t="shared" si="402"/>
        <v>0</v>
      </c>
      <c r="AA319">
        <v>59204059</v>
      </c>
      <c r="AB319">
        <f t="shared" si="403"/>
        <v>5.41</v>
      </c>
      <c r="AC319">
        <f t="shared" si="404"/>
        <v>5.41</v>
      </c>
      <c r="AD319">
        <f t="shared" si="426"/>
        <v>0</v>
      </c>
      <c r="AE319">
        <f t="shared" si="427"/>
        <v>0</v>
      </c>
      <c r="AF319">
        <f t="shared" si="428"/>
        <v>0</v>
      </c>
      <c r="AG319">
        <f t="shared" si="405"/>
        <v>0</v>
      </c>
      <c r="AH319">
        <f t="shared" si="429"/>
        <v>0</v>
      </c>
      <c r="AI319">
        <f t="shared" si="430"/>
        <v>0</v>
      </c>
      <c r="AJ319">
        <f t="shared" si="406"/>
        <v>0</v>
      </c>
      <c r="AK319">
        <v>5.41</v>
      </c>
      <c r="AL319">
        <v>5.41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109</v>
      </c>
      <c r="AU319">
        <v>61</v>
      </c>
      <c r="AV319">
        <v>1</v>
      </c>
      <c r="AW319">
        <v>1</v>
      </c>
      <c r="AZ319">
        <v>1</v>
      </c>
      <c r="BA319">
        <v>1</v>
      </c>
      <c r="BB319">
        <v>1</v>
      </c>
      <c r="BC319">
        <v>4.25</v>
      </c>
      <c r="BD319" t="s">
        <v>3</v>
      </c>
      <c r="BE319" t="s">
        <v>3</v>
      </c>
      <c r="BF319" t="s">
        <v>3</v>
      </c>
      <c r="BG319" t="s">
        <v>3</v>
      </c>
      <c r="BH319">
        <v>3</v>
      </c>
      <c r="BI319">
        <v>1</v>
      </c>
      <c r="BJ319" t="s">
        <v>210</v>
      </c>
      <c r="BM319">
        <v>21</v>
      </c>
      <c r="BN319">
        <v>0</v>
      </c>
      <c r="BO319" t="s">
        <v>208</v>
      </c>
      <c r="BP319">
        <v>1</v>
      </c>
      <c r="BQ319">
        <v>30</v>
      </c>
      <c r="BR319">
        <v>0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 t="s">
        <v>3</v>
      </c>
      <c r="BZ319">
        <v>109</v>
      </c>
      <c r="CA319">
        <v>61</v>
      </c>
      <c r="CB319" t="s">
        <v>3</v>
      </c>
      <c r="CE319">
        <v>30</v>
      </c>
      <c r="CF319">
        <v>0</v>
      </c>
      <c r="CG319">
        <v>0</v>
      </c>
      <c r="CM319">
        <v>0</v>
      </c>
      <c r="CN319" t="s">
        <v>3</v>
      </c>
      <c r="CO319">
        <v>0</v>
      </c>
      <c r="CP319">
        <f t="shared" si="407"/>
        <v>1609.48</v>
      </c>
      <c r="CQ319">
        <f t="shared" si="408"/>
        <v>22.99</v>
      </c>
      <c r="CR319">
        <f t="shared" si="431"/>
        <v>0</v>
      </c>
      <c r="CS319">
        <f t="shared" si="409"/>
        <v>0</v>
      </c>
      <c r="CT319">
        <f t="shared" si="410"/>
        <v>0</v>
      </c>
      <c r="CU319">
        <f t="shared" si="411"/>
        <v>0</v>
      </c>
      <c r="CV319">
        <f t="shared" si="412"/>
        <v>0</v>
      </c>
      <c r="CW319">
        <f t="shared" si="413"/>
        <v>0</v>
      </c>
      <c r="CX319">
        <f t="shared" si="414"/>
        <v>0</v>
      </c>
      <c r="CY319">
        <f t="shared" si="415"/>
        <v>0</v>
      </c>
      <c r="CZ319">
        <f t="shared" si="416"/>
        <v>0</v>
      </c>
      <c r="DC319" t="s">
        <v>3</v>
      </c>
      <c r="DD319" t="s">
        <v>3</v>
      </c>
      <c r="DE319" t="s">
        <v>3</v>
      </c>
      <c r="DF319" t="s">
        <v>3</v>
      </c>
      <c r="DG319" t="s">
        <v>3</v>
      </c>
      <c r="DH319" t="s">
        <v>3</v>
      </c>
      <c r="DI319" t="s">
        <v>3</v>
      </c>
      <c r="DJ319" t="s">
        <v>3</v>
      </c>
      <c r="DK319" t="s">
        <v>3</v>
      </c>
      <c r="DL319" t="s">
        <v>3</v>
      </c>
      <c r="DM319" t="s">
        <v>3</v>
      </c>
      <c r="DN319">
        <v>0</v>
      </c>
      <c r="DO319">
        <v>0</v>
      </c>
      <c r="DP319">
        <v>1</v>
      </c>
      <c r="DQ319">
        <v>1</v>
      </c>
      <c r="DU319">
        <v>1010</v>
      </c>
      <c r="DV319" t="s">
        <v>39</v>
      </c>
      <c r="DW319" t="s">
        <v>39</v>
      </c>
      <c r="DX319">
        <v>1</v>
      </c>
      <c r="DZ319" t="s">
        <v>3</v>
      </c>
      <c r="EA319" t="s">
        <v>3</v>
      </c>
      <c r="EB319" t="s">
        <v>3</v>
      </c>
      <c r="EC319" t="s">
        <v>3</v>
      </c>
      <c r="EE319">
        <v>58807897</v>
      </c>
      <c r="EF319">
        <v>30</v>
      </c>
      <c r="EG319" t="s">
        <v>27</v>
      </c>
      <c r="EH319">
        <v>0</v>
      </c>
      <c r="EI319" t="s">
        <v>3</v>
      </c>
      <c r="EJ319">
        <v>1</v>
      </c>
      <c r="EK319">
        <v>21</v>
      </c>
      <c r="EL319" t="s">
        <v>28</v>
      </c>
      <c r="EM319" t="s">
        <v>29</v>
      </c>
      <c r="EO319" t="s">
        <v>3</v>
      </c>
      <c r="EQ319">
        <v>0</v>
      </c>
      <c r="ER319">
        <v>5.41</v>
      </c>
      <c r="ES319">
        <v>5.41</v>
      </c>
      <c r="ET319">
        <v>0</v>
      </c>
      <c r="EU319">
        <v>0</v>
      </c>
      <c r="EV319">
        <v>0</v>
      </c>
      <c r="EW319">
        <v>0</v>
      </c>
      <c r="EX319">
        <v>0</v>
      </c>
      <c r="FQ319">
        <v>0</v>
      </c>
      <c r="FR319">
        <v>0</v>
      </c>
      <c r="FS319">
        <v>0</v>
      </c>
      <c r="FX319">
        <v>109</v>
      </c>
      <c r="FY319">
        <v>61</v>
      </c>
      <c r="GA319" t="s">
        <v>3</v>
      </c>
      <c r="GD319">
        <v>1</v>
      </c>
      <c r="GF319">
        <v>-1835303697</v>
      </c>
      <c r="GG319">
        <v>2</v>
      </c>
      <c r="GH319">
        <v>1</v>
      </c>
      <c r="GI319">
        <v>2</v>
      </c>
      <c r="GJ319">
        <v>0</v>
      </c>
      <c r="GK319">
        <v>0</v>
      </c>
      <c r="GL319">
        <f t="shared" si="417"/>
        <v>0</v>
      </c>
      <c r="GM319">
        <f t="shared" si="418"/>
        <v>1609.48</v>
      </c>
      <c r="GN319">
        <f t="shared" si="419"/>
        <v>1609.48</v>
      </c>
      <c r="GO319">
        <f t="shared" si="420"/>
        <v>0</v>
      </c>
      <c r="GP319">
        <f t="shared" si="421"/>
        <v>0</v>
      </c>
      <c r="GR319">
        <v>0</v>
      </c>
      <c r="GS319">
        <v>3</v>
      </c>
      <c r="GT319">
        <v>0</v>
      </c>
      <c r="GU319" t="s">
        <v>3</v>
      </c>
      <c r="GV319">
        <f t="shared" si="422"/>
        <v>0</v>
      </c>
      <c r="GW319">
        <v>1</v>
      </c>
      <c r="GX319">
        <f t="shared" si="423"/>
        <v>0</v>
      </c>
      <c r="HA319">
        <v>0</v>
      </c>
      <c r="HB319">
        <v>0</v>
      </c>
      <c r="HC319">
        <f t="shared" si="424"/>
        <v>0</v>
      </c>
      <c r="HE319" t="s">
        <v>3</v>
      </c>
      <c r="HF319" t="s">
        <v>3</v>
      </c>
      <c r="HM319" t="s">
        <v>3</v>
      </c>
      <c r="HN319" t="s">
        <v>3</v>
      </c>
      <c r="HO319" t="s">
        <v>3</v>
      </c>
      <c r="HP319" t="s">
        <v>3</v>
      </c>
      <c r="HQ319" t="s">
        <v>3</v>
      </c>
      <c r="HS319">
        <v>0</v>
      </c>
      <c r="IK319">
        <v>0</v>
      </c>
    </row>
    <row r="320" spans="1:255" x14ac:dyDescent="0.2">
      <c r="A320" s="2">
        <v>18</v>
      </c>
      <c r="B320" s="2">
        <v>1</v>
      </c>
      <c r="C320" s="2">
        <v>765</v>
      </c>
      <c r="D320" s="2"/>
      <c r="E320" s="2" t="s">
        <v>409</v>
      </c>
      <c r="F320" s="2" t="s">
        <v>410</v>
      </c>
      <c r="G320" s="2" t="s">
        <v>411</v>
      </c>
      <c r="H320" s="2" t="s">
        <v>39</v>
      </c>
      <c r="I320" s="2">
        <f>I308*J320</f>
        <v>10</v>
      </c>
      <c r="J320" s="2">
        <v>2.4390243902439028</v>
      </c>
      <c r="K320" s="2">
        <v>2.4390244000000001</v>
      </c>
      <c r="L320" s="2"/>
      <c r="M320" s="2"/>
      <c r="N320" s="2"/>
      <c r="O320" s="2">
        <f t="shared" si="393"/>
        <v>70.099999999999994</v>
      </c>
      <c r="P320" s="2">
        <f t="shared" si="394"/>
        <v>70.099999999999994</v>
      </c>
      <c r="Q320" s="2">
        <f t="shared" si="425"/>
        <v>0</v>
      </c>
      <c r="R320" s="2">
        <f t="shared" si="395"/>
        <v>0</v>
      </c>
      <c r="S320" s="2">
        <f t="shared" si="396"/>
        <v>0</v>
      </c>
      <c r="T320" s="2">
        <f t="shared" si="397"/>
        <v>0</v>
      </c>
      <c r="U320" s="2">
        <f t="shared" si="398"/>
        <v>0</v>
      </c>
      <c r="V320" s="2">
        <f t="shared" si="399"/>
        <v>0</v>
      </c>
      <c r="W320" s="2">
        <f t="shared" si="400"/>
        <v>0</v>
      </c>
      <c r="X320" s="2">
        <f t="shared" si="401"/>
        <v>0</v>
      </c>
      <c r="Y320" s="2">
        <f t="shared" si="402"/>
        <v>0</v>
      </c>
      <c r="Z320" s="2"/>
      <c r="AA320" s="2">
        <v>59204062</v>
      </c>
      <c r="AB320" s="2">
        <f t="shared" si="403"/>
        <v>7.01</v>
      </c>
      <c r="AC320" s="2">
        <f t="shared" si="404"/>
        <v>7.01</v>
      </c>
      <c r="AD320" s="2">
        <f t="shared" si="426"/>
        <v>0</v>
      </c>
      <c r="AE320" s="2">
        <f t="shared" si="427"/>
        <v>0</v>
      </c>
      <c r="AF320" s="2">
        <f t="shared" si="428"/>
        <v>0</v>
      </c>
      <c r="AG320" s="2">
        <f t="shared" si="405"/>
        <v>0</v>
      </c>
      <c r="AH320" s="2">
        <f t="shared" si="429"/>
        <v>0</v>
      </c>
      <c r="AI320" s="2">
        <f t="shared" si="430"/>
        <v>0</v>
      </c>
      <c r="AJ320" s="2">
        <f t="shared" si="406"/>
        <v>0</v>
      </c>
      <c r="AK320" s="2">
        <v>7.01</v>
      </c>
      <c r="AL320" s="2">
        <v>7.01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109</v>
      </c>
      <c r="AU320" s="2">
        <v>61</v>
      </c>
      <c r="AV320" s="2">
        <v>1</v>
      </c>
      <c r="AW320" s="2">
        <v>1</v>
      </c>
      <c r="AX320" s="2"/>
      <c r="AY320" s="2"/>
      <c r="AZ320" s="2">
        <v>1</v>
      </c>
      <c r="BA320" s="2">
        <v>1</v>
      </c>
      <c r="BB320" s="2">
        <v>1</v>
      </c>
      <c r="BC320" s="2">
        <v>1</v>
      </c>
      <c r="BD320" s="2" t="s">
        <v>3</v>
      </c>
      <c r="BE320" s="2" t="s">
        <v>3</v>
      </c>
      <c r="BF320" s="2" t="s">
        <v>3</v>
      </c>
      <c r="BG320" s="2" t="s">
        <v>3</v>
      </c>
      <c r="BH320" s="2">
        <v>3</v>
      </c>
      <c r="BI320" s="2">
        <v>1</v>
      </c>
      <c r="BJ320" s="2" t="s">
        <v>412</v>
      </c>
      <c r="BK320" s="2"/>
      <c r="BL320" s="2"/>
      <c r="BM320" s="2">
        <v>21</v>
      </c>
      <c r="BN320" s="2">
        <v>0</v>
      </c>
      <c r="BO320" s="2" t="s">
        <v>3</v>
      </c>
      <c r="BP320" s="2">
        <v>0</v>
      </c>
      <c r="BQ320" s="2">
        <v>30</v>
      </c>
      <c r="BR320" s="2">
        <v>0</v>
      </c>
      <c r="BS320" s="2">
        <v>1</v>
      </c>
      <c r="BT320" s="2">
        <v>1</v>
      </c>
      <c r="BU320" s="2">
        <v>1</v>
      </c>
      <c r="BV320" s="2">
        <v>1</v>
      </c>
      <c r="BW320" s="2">
        <v>1</v>
      </c>
      <c r="BX320" s="2">
        <v>1</v>
      </c>
      <c r="BY320" s="2" t="s">
        <v>3</v>
      </c>
      <c r="BZ320" s="2">
        <v>109</v>
      </c>
      <c r="CA320" s="2">
        <v>61</v>
      </c>
      <c r="CB320" s="2" t="s">
        <v>3</v>
      </c>
      <c r="CC320" s="2"/>
      <c r="CD320" s="2"/>
      <c r="CE320" s="2">
        <v>30</v>
      </c>
      <c r="CF320" s="2">
        <v>0</v>
      </c>
      <c r="CG320" s="2">
        <v>0</v>
      </c>
      <c r="CH320" s="2"/>
      <c r="CI320" s="2"/>
      <c r="CJ320" s="2"/>
      <c r="CK320" s="2"/>
      <c r="CL320" s="2"/>
      <c r="CM320" s="2">
        <v>0</v>
      </c>
      <c r="CN320" s="2" t="s">
        <v>3</v>
      </c>
      <c r="CO320" s="2">
        <v>0</v>
      </c>
      <c r="CP320" s="2">
        <f t="shared" si="407"/>
        <v>70.099999999999994</v>
      </c>
      <c r="CQ320" s="2">
        <f t="shared" si="408"/>
        <v>7.01</v>
      </c>
      <c r="CR320" s="2">
        <f t="shared" si="431"/>
        <v>0</v>
      </c>
      <c r="CS320" s="2">
        <f t="shared" si="409"/>
        <v>0</v>
      </c>
      <c r="CT320" s="2">
        <f t="shared" si="410"/>
        <v>0</v>
      </c>
      <c r="CU320" s="2">
        <f t="shared" si="411"/>
        <v>0</v>
      </c>
      <c r="CV320" s="2">
        <f t="shared" si="412"/>
        <v>0</v>
      </c>
      <c r="CW320" s="2">
        <f t="shared" si="413"/>
        <v>0</v>
      </c>
      <c r="CX320" s="2">
        <f t="shared" si="414"/>
        <v>0</v>
      </c>
      <c r="CY320" s="2">
        <f t="shared" si="415"/>
        <v>0</v>
      </c>
      <c r="CZ320" s="2">
        <f t="shared" si="416"/>
        <v>0</v>
      </c>
      <c r="DA320" s="2"/>
      <c r="DB320" s="2"/>
      <c r="DC320" s="2" t="s">
        <v>3</v>
      </c>
      <c r="DD320" s="2" t="s">
        <v>3</v>
      </c>
      <c r="DE320" s="2" t="s">
        <v>3</v>
      </c>
      <c r="DF320" s="2" t="s">
        <v>3</v>
      </c>
      <c r="DG320" s="2" t="s">
        <v>3</v>
      </c>
      <c r="DH320" s="2" t="s">
        <v>3</v>
      </c>
      <c r="DI320" s="2" t="s">
        <v>3</v>
      </c>
      <c r="DJ320" s="2" t="s">
        <v>3</v>
      </c>
      <c r="DK320" s="2" t="s">
        <v>3</v>
      </c>
      <c r="DL320" s="2" t="s">
        <v>3</v>
      </c>
      <c r="DM320" s="2" t="s">
        <v>3</v>
      </c>
      <c r="DN320" s="2">
        <v>0</v>
      </c>
      <c r="DO320" s="2">
        <v>0</v>
      </c>
      <c r="DP320" s="2">
        <v>1</v>
      </c>
      <c r="DQ320" s="2">
        <v>1</v>
      </c>
      <c r="DR320" s="2"/>
      <c r="DS320" s="2"/>
      <c r="DT320" s="2"/>
      <c r="DU320" s="2">
        <v>1010</v>
      </c>
      <c r="DV320" s="2" t="s">
        <v>39</v>
      </c>
      <c r="DW320" s="2" t="s">
        <v>39</v>
      </c>
      <c r="DX320" s="2">
        <v>1</v>
      </c>
      <c r="DY320" s="2"/>
      <c r="DZ320" s="2" t="s">
        <v>3</v>
      </c>
      <c r="EA320" s="2" t="s">
        <v>3</v>
      </c>
      <c r="EB320" s="2" t="s">
        <v>3</v>
      </c>
      <c r="EC320" s="2" t="s">
        <v>3</v>
      </c>
      <c r="ED320" s="2"/>
      <c r="EE320" s="2">
        <v>58807897</v>
      </c>
      <c r="EF320" s="2">
        <v>30</v>
      </c>
      <c r="EG320" s="2" t="s">
        <v>27</v>
      </c>
      <c r="EH320" s="2">
        <v>0</v>
      </c>
      <c r="EI320" s="2" t="s">
        <v>3</v>
      </c>
      <c r="EJ320" s="2">
        <v>1</v>
      </c>
      <c r="EK320" s="2">
        <v>21</v>
      </c>
      <c r="EL320" s="2" t="s">
        <v>28</v>
      </c>
      <c r="EM320" s="2" t="s">
        <v>29</v>
      </c>
      <c r="EN320" s="2"/>
      <c r="EO320" s="2" t="s">
        <v>3</v>
      </c>
      <c r="EP320" s="2"/>
      <c r="EQ320" s="2">
        <v>0</v>
      </c>
      <c r="ER320" s="2">
        <v>7.01</v>
      </c>
      <c r="ES320" s="2">
        <v>7.01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>
        <v>0</v>
      </c>
      <c r="FR320" s="2">
        <v>0</v>
      </c>
      <c r="FS320" s="2">
        <v>0</v>
      </c>
      <c r="FT320" s="2"/>
      <c r="FU320" s="2"/>
      <c r="FV320" s="2"/>
      <c r="FW320" s="2"/>
      <c r="FX320" s="2">
        <v>109</v>
      </c>
      <c r="FY320" s="2">
        <v>61</v>
      </c>
      <c r="FZ320" s="2"/>
      <c r="GA320" s="2" t="s">
        <v>3</v>
      </c>
      <c r="GB320" s="2"/>
      <c r="GC320" s="2"/>
      <c r="GD320" s="2">
        <v>1</v>
      </c>
      <c r="GE320" s="2"/>
      <c r="GF320" s="2">
        <v>-582606188</v>
      </c>
      <c r="GG320" s="2">
        <v>2</v>
      </c>
      <c r="GH320" s="2">
        <v>1</v>
      </c>
      <c r="GI320" s="2">
        <v>-2</v>
      </c>
      <c r="GJ320" s="2">
        <v>0</v>
      </c>
      <c r="GK320" s="2">
        <v>0</v>
      </c>
      <c r="GL320" s="2">
        <f t="shared" si="417"/>
        <v>0</v>
      </c>
      <c r="GM320" s="2">
        <f t="shared" si="418"/>
        <v>70.099999999999994</v>
      </c>
      <c r="GN320" s="2">
        <f t="shared" si="419"/>
        <v>70.099999999999994</v>
      </c>
      <c r="GO320" s="2">
        <f t="shared" si="420"/>
        <v>0</v>
      </c>
      <c r="GP320" s="2">
        <f t="shared" si="421"/>
        <v>0</v>
      </c>
      <c r="GQ320" s="2"/>
      <c r="GR320" s="2">
        <v>0</v>
      </c>
      <c r="GS320" s="2">
        <v>3</v>
      </c>
      <c r="GT320" s="2">
        <v>0</v>
      </c>
      <c r="GU320" s="2" t="s">
        <v>3</v>
      </c>
      <c r="GV320" s="2">
        <f t="shared" si="422"/>
        <v>0</v>
      </c>
      <c r="GW320" s="2">
        <v>1</v>
      </c>
      <c r="GX320" s="2">
        <f t="shared" si="423"/>
        <v>0</v>
      </c>
      <c r="GY320" s="2"/>
      <c r="GZ320" s="2"/>
      <c r="HA320" s="2">
        <v>0</v>
      </c>
      <c r="HB320" s="2">
        <v>0</v>
      </c>
      <c r="HC320" s="2">
        <f t="shared" si="424"/>
        <v>0</v>
      </c>
      <c r="HD320" s="2"/>
      <c r="HE320" s="2" t="s">
        <v>3</v>
      </c>
      <c r="HF320" s="2" t="s">
        <v>3</v>
      </c>
      <c r="HG320" s="2"/>
      <c r="HH320" s="2"/>
      <c r="HI320" s="2"/>
      <c r="HJ320" s="2"/>
      <c r="HK320" s="2"/>
      <c r="HL320" s="2"/>
      <c r="HM320" s="2" t="s">
        <v>3</v>
      </c>
      <c r="HN320" s="2" t="s">
        <v>3</v>
      </c>
      <c r="HO320" s="2" t="s">
        <v>3</v>
      </c>
      <c r="HP320" s="2" t="s">
        <v>3</v>
      </c>
      <c r="HQ320" s="2" t="s">
        <v>3</v>
      </c>
      <c r="HR320" s="2"/>
      <c r="HS320" s="2">
        <v>0</v>
      </c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>
        <v>0</v>
      </c>
      <c r="IL320" s="2"/>
      <c r="IM320" s="2"/>
      <c r="IN320" s="2"/>
      <c r="IO320" s="2"/>
      <c r="IP320" s="2"/>
      <c r="IQ320" s="2"/>
      <c r="IR320" s="2"/>
      <c r="IS320" s="2"/>
      <c r="IT320" s="2"/>
      <c r="IU320" s="2"/>
    </row>
    <row r="321" spans="1:255" x14ac:dyDescent="0.2">
      <c r="A321">
        <v>18</v>
      </c>
      <c r="B321">
        <v>1</v>
      </c>
      <c r="C321">
        <v>787</v>
      </c>
      <c r="E321" t="s">
        <v>409</v>
      </c>
      <c r="F321" t="s">
        <v>410</v>
      </c>
      <c r="G321" t="s">
        <v>411</v>
      </c>
      <c r="H321" t="s">
        <v>39</v>
      </c>
      <c r="I321">
        <f>I309*J321</f>
        <v>10</v>
      </c>
      <c r="J321">
        <v>2.4390243902439028</v>
      </c>
      <c r="K321">
        <v>2.4390244000000001</v>
      </c>
      <c r="O321">
        <f t="shared" si="393"/>
        <v>137.4</v>
      </c>
      <c r="P321">
        <f t="shared" si="394"/>
        <v>137.4</v>
      </c>
      <c r="Q321">
        <f t="shared" si="425"/>
        <v>0</v>
      </c>
      <c r="R321">
        <f t="shared" si="395"/>
        <v>0</v>
      </c>
      <c r="S321">
        <f t="shared" si="396"/>
        <v>0</v>
      </c>
      <c r="T321">
        <f t="shared" si="397"/>
        <v>0</v>
      </c>
      <c r="U321">
        <f t="shared" si="398"/>
        <v>0</v>
      </c>
      <c r="V321">
        <f t="shared" si="399"/>
        <v>0</v>
      </c>
      <c r="W321">
        <f t="shared" si="400"/>
        <v>0</v>
      </c>
      <c r="X321">
        <f t="shared" si="401"/>
        <v>0</v>
      </c>
      <c r="Y321">
        <f t="shared" si="402"/>
        <v>0</v>
      </c>
      <c r="AA321">
        <v>59204059</v>
      </c>
      <c r="AB321">
        <f t="shared" si="403"/>
        <v>7.01</v>
      </c>
      <c r="AC321">
        <f t="shared" si="404"/>
        <v>7.01</v>
      </c>
      <c r="AD321">
        <f t="shared" si="426"/>
        <v>0</v>
      </c>
      <c r="AE321">
        <f t="shared" si="427"/>
        <v>0</v>
      </c>
      <c r="AF321">
        <f t="shared" si="428"/>
        <v>0</v>
      </c>
      <c r="AG321">
        <f t="shared" si="405"/>
        <v>0</v>
      </c>
      <c r="AH321">
        <f t="shared" si="429"/>
        <v>0</v>
      </c>
      <c r="AI321">
        <f t="shared" si="430"/>
        <v>0</v>
      </c>
      <c r="AJ321">
        <f t="shared" si="406"/>
        <v>0</v>
      </c>
      <c r="AK321">
        <v>7.01</v>
      </c>
      <c r="AL321">
        <v>7.01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109</v>
      </c>
      <c r="AU321">
        <v>61</v>
      </c>
      <c r="AV321">
        <v>1</v>
      </c>
      <c r="AW321">
        <v>1</v>
      </c>
      <c r="AZ321">
        <v>1</v>
      </c>
      <c r="BA321">
        <v>1</v>
      </c>
      <c r="BB321">
        <v>1</v>
      </c>
      <c r="BC321">
        <v>1.96</v>
      </c>
      <c r="BD321" t="s">
        <v>3</v>
      </c>
      <c r="BE321" t="s">
        <v>3</v>
      </c>
      <c r="BF321" t="s">
        <v>3</v>
      </c>
      <c r="BG321" t="s">
        <v>3</v>
      </c>
      <c r="BH321">
        <v>3</v>
      </c>
      <c r="BI321">
        <v>1</v>
      </c>
      <c r="BJ321" t="s">
        <v>412</v>
      </c>
      <c r="BM321">
        <v>21</v>
      </c>
      <c r="BN321">
        <v>0</v>
      </c>
      <c r="BO321" t="s">
        <v>410</v>
      </c>
      <c r="BP321">
        <v>1</v>
      </c>
      <c r="BQ321">
        <v>30</v>
      </c>
      <c r="BR321">
        <v>0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 t="s">
        <v>3</v>
      </c>
      <c r="BZ321">
        <v>109</v>
      </c>
      <c r="CA321">
        <v>61</v>
      </c>
      <c r="CB321" t="s">
        <v>3</v>
      </c>
      <c r="CE321">
        <v>30</v>
      </c>
      <c r="CF321">
        <v>0</v>
      </c>
      <c r="CG321">
        <v>0</v>
      </c>
      <c r="CM321">
        <v>0</v>
      </c>
      <c r="CN321" t="s">
        <v>3</v>
      </c>
      <c r="CO321">
        <v>0</v>
      </c>
      <c r="CP321">
        <f t="shared" si="407"/>
        <v>137.4</v>
      </c>
      <c r="CQ321">
        <f t="shared" si="408"/>
        <v>13.74</v>
      </c>
      <c r="CR321">
        <f t="shared" si="431"/>
        <v>0</v>
      </c>
      <c r="CS321">
        <f t="shared" si="409"/>
        <v>0</v>
      </c>
      <c r="CT321">
        <f t="shared" si="410"/>
        <v>0</v>
      </c>
      <c r="CU321">
        <f t="shared" si="411"/>
        <v>0</v>
      </c>
      <c r="CV321">
        <f t="shared" si="412"/>
        <v>0</v>
      </c>
      <c r="CW321">
        <f t="shared" si="413"/>
        <v>0</v>
      </c>
      <c r="CX321">
        <f t="shared" si="414"/>
        <v>0</v>
      </c>
      <c r="CY321">
        <f t="shared" si="415"/>
        <v>0</v>
      </c>
      <c r="CZ321">
        <f t="shared" si="416"/>
        <v>0</v>
      </c>
      <c r="DC321" t="s">
        <v>3</v>
      </c>
      <c r="DD321" t="s">
        <v>3</v>
      </c>
      <c r="DE321" t="s">
        <v>3</v>
      </c>
      <c r="DF321" t="s">
        <v>3</v>
      </c>
      <c r="DG321" t="s">
        <v>3</v>
      </c>
      <c r="DH321" t="s">
        <v>3</v>
      </c>
      <c r="DI321" t="s">
        <v>3</v>
      </c>
      <c r="DJ321" t="s">
        <v>3</v>
      </c>
      <c r="DK321" t="s">
        <v>3</v>
      </c>
      <c r="DL321" t="s">
        <v>3</v>
      </c>
      <c r="DM321" t="s">
        <v>3</v>
      </c>
      <c r="DN321">
        <v>0</v>
      </c>
      <c r="DO321">
        <v>0</v>
      </c>
      <c r="DP321">
        <v>1</v>
      </c>
      <c r="DQ321">
        <v>1</v>
      </c>
      <c r="DU321">
        <v>1010</v>
      </c>
      <c r="DV321" t="s">
        <v>39</v>
      </c>
      <c r="DW321" t="s">
        <v>39</v>
      </c>
      <c r="DX321">
        <v>1</v>
      </c>
      <c r="DZ321" t="s">
        <v>3</v>
      </c>
      <c r="EA321" t="s">
        <v>3</v>
      </c>
      <c r="EB321" t="s">
        <v>3</v>
      </c>
      <c r="EC321" t="s">
        <v>3</v>
      </c>
      <c r="EE321">
        <v>58807897</v>
      </c>
      <c r="EF321">
        <v>30</v>
      </c>
      <c r="EG321" t="s">
        <v>27</v>
      </c>
      <c r="EH321">
        <v>0</v>
      </c>
      <c r="EI321" t="s">
        <v>3</v>
      </c>
      <c r="EJ321">
        <v>1</v>
      </c>
      <c r="EK321">
        <v>21</v>
      </c>
      <c r="EL321" t="s">
        <v>28</v>
      </c>
      <c r="EM321" t="s">
        <v>29</v>
      </c>
      <c r="EO321" t="s">
        <v>3</v>
      </c>
      <c r="EQ321">
        <v>0</v>
      </c>
      <c r="ER321">
        <v>7.01</v>
      </c>
      <c r="ES321">
        <v>7.01</v>
      </c>
      <c r="ET321">
        <v>0</v>
      </c>
      <c r="EU321">
        <v>0</v>
      </c>
      <c r="EV321">
        <v>0</v>
      </c>
      <c r="EW321">
        <v>0</v>
      </c>
      <c r="EX321">
        <v>0</v>
      </c>
      <c r="FQ321">
        <v>0</v>
      </c>
      <c r="FR321">
        <v>0</v>
      </c>
      <c r="FS321">
        <v>0</v>
      </c>
      <c r="FX321">
        <v>109</v>
      </c>
      <c r="FY321">
        <v>61</v>
      </c>
      <c r="GA321" t="s">
        <v>3</v>
      </c>
      <c r="GD321">
        <v>1</v>
      </c>
      <c r="GF321">
        <v>-582606188</v>
      </c>
      <c r="GG321">
        <v>2</v>
      </c>
      <c r="GH321">
        <v>1</v>
      </c>
      <c r="GI321">
        <v>2</v>
      </c>
      <c r="GJ321">
        <v>0</v>
      </c>
      <c r="GK321">
        <v>0</v>
      </c>
      <c r="GL321">
        <f t="shared" si="417"/>
        <v>0</v>
      </c>
      <c r="GM321">
        <f t="shared" si="418"/>
        <v>137.4</v>
      </c>
      <c r="GN321">
        <f t="shared" si="419"/>
        <v>137.4</v>
      </c>
      <c r="GO321">
        <f t="shared" si="420"/>
        <v>0</v>
      </c>
      <c r="GP321">
        <f t="shared" si="421"/>
        <v>0</v>
      </c>
      <c r="GR321">
        <v>0</v>
      </c>
      <c r="GS321">
        <v>3</v>
      </c>
      <c r="GT321">
        <v>0</v>
      </c>
      <c r="GU321" t="s">
        <v>3</v>
      </c>
      <c r="GV321">
        <f t="shared" si="422"/>
        <v>0</v>
      </c>
      <c r="GW321">
        <v>1</v>
      </c>
      <c r="GX321">
        <f t="shared" si="423"/>
        <v>0</v>
      </c>
      <c r="HA321">
        <v>0</v>
      </c>
      <c r="HB321">
        <v>0</v>
      </c>
      <c r="HC321">
        <f t="shared" si="424"/>
        <v>0</v>
      </c>
      <c r="HE321" t="s">
        <v>3</v>
      </c>
      <c r="HF321" t="s">
        <v>3</v>
      </c>
      <c r="HM321" t="s">
        <v>3</v>
      </c>
      <c r="HN321" t="s">
        <v>3</v>
      </c>
      <c r="HO321" t="s">
        <v>3</v>
      </c>
      <c r="HP321" t="s">
        <v>3</v>
      </c>
      <c r="HQ321" t="s">
        <v>3</v>
      </c>
      <c r="HS321">
        <v>0</v>
      </c>
      <c r="IK321">
        <v>0</v>
      </c>
    </row>
    <row r="322" spans="1:255" x14ac:dyDescent="0.2">
      <c r="A322" s="2">
        <v>18</v>
      </c>
      <c r="B322" s="2">
        <v>1</v>
      </c>
      <c r="C322" s="2">
        <v>768</v>
      </c>
      <c r="D322" s="2"/>
      <c r="E322" s="2" t="s">
        <v>413</v>
      </c>
      <c r="F322" s="2" t="s">
        <v>208</v>
      </c>
      <c r="G322" s="2" t="s">
        <v>414</v>
      </c>
      <c r="H322" s="2" t="s">
        <v>39</v>
      </c>
      <c r="I322" s="2">
        <f>I308*J322</f>
        <v>37</v>
      </c>
      <c r="J322" s="2">
        <v>9.0243902439024399</v>
      </c>
      <c r="K322" s="2">
        <v>9.0243901999999991</v>
      </c>
      <c r="L322" s="2"/>
      <c r="M322" s="2"/>
      <c r="N322" s="2"/>
      <c r="O322" s="2">
        <f t="shared" si="393"/>
        <v>200.17</v>
      </c>
      <c r="P322" s="2">
        <f t="shared" si="394"/>
        <v>200.17</v>
      </c>
      <c r="Q322" s="2">
        <f t="shared" si="425"/>
        <v>0</v>
      </c>
      <c r="R322" s="2">
        <f t="shared" si="395"/>
        <v>0</v>
      </c>
      <c r="S322" s="2">
        <f t="shared" si="396"/>
        <v>0</v>
      </c>
      <c r="T322" s="2">
        <f t="shared" si="397"/>
        <v>0</v>
      </c>
      <c r="U322" s="2">
        <f t="shared" si="398"/>
        <v>0</v>
      </c>
      <c r="V322" s="2">
        <f t="shared" si="399"/>
        <v>0</v>
      </c>
      <c r="W322" s="2">
        <f t="shared" si="400"/>
        <v>0</v>
      </c>
      <c r="X322" s="2">
        <f t="shared" si="401"/>
        <v>0</v>
      </c>
      <c r="Y322" s="2">
        <f t="shared" si="402"/>
        <v>0</v>
      </c>
      <c r="Z322" s="2"/>
      <c r="AA322" s="2">
        <v>59204062</v>
      </c>
      <c r="AB322" s="2">
        <f t="shared" si="403"/>
        <v>5.41</v>
      </c>
      <c r="AC322" s="2">
        <f t="shared" si="404"/>
        <v>5.41</v>
      </c>
      <c r="AD322" s="2">
        <f t="shared" si="426"/>
        <v>0</v>
      </c>
      <c r="AE322" s="2">
        <f t="shared" si="427"/>
        <v>0</v>
      </c>
      <c r="AF322" s="2">
        <f t="shared" si="428"/>
        <v>0</v>
      </c>
      <c r="AG322" s="2">
        <f t="shared" si="405"/>
        <v>0</v>
      </c>
      <c r="AH322" s="2">
        <f t="shared" si="429"/>
        <v>0</v>
      </c>
      <c r="AI322" s="2">
        <f t="shared" si="430"/>
        <v>0</v>
      </c>
      <c r="AJ322" s="2">
        <f t="shared" si="406"/>
        <v>0</v>
      </c>
      <c r="AK322" s="2">
        <v>5.41</v>
      </c>
      <c r="AL322" s="2">
        <v>5.41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109</v>
      </c>
      <c r="AU322" s="2">
        <v>61</v>
      </c>
      <c r="AV322" s="2">
        <v>1</v>
      </c>
      <c r="AW322" s="2">
        <v>1</v>
      </c>
      <c r="AX322" s="2"/>
      <c r="AY322" s="2"/>
      <c r="AZ322" s="2">
        <v>1</v>
      </c>
      <c r="BA322" s="2">
        <v>1</v>
      </c>
      <c r="BB322" s="2">
        <v>1</v>
      </c>
      <c r="BC322" s="2">
        <v>1</v>
      </c>
      <c r="BD322" s="2" t="s">
        <v>3</v>
      </c>
      <c r="BE322" s="2" t="s">
        <v>3</v>
      </c>
      <c r="BF322" s="2" t="s">
        <v>3</v>
      </c>
      <c r="BG322" s="2" t="s">
        <v>3</v>
      </c>
      <c r="BH322" s="2">
        <v>3</v>
      </c>
      <c r="BI322" s="2">
        <v>1</v>
      </c>
      <c r="BJ322" s="2" t="s">
        <v>210</v>
      </c>
      <c r="BK322" s="2"/>
      <c r="BL322" s="2"/>
      <c r="BM322" s="2">
        <v>21</v>
      </c>
      <c r="BN322" s="2">
        <v>0</v>
      </c>
      <c r="BO322" s="2" t="s">
        <v>3</v>
      </c>
      <c r="BP322" s="2">
        <v>0</v>
      </c>
      <c r="BQ322" s="2">
        <v>30</v>
      </c>
      <c r="BR322" s="2">
        <v>0</v>
      </c>
      <c r="BS322" s="2">
        <v>1</v>
      </c>
      <c r="BT322" s="2">
        <v>1</v>
      </c>
      <c r="BU322" s="2">
        <v>1</v>
      </c>
      <c r="BV322" s="2">
        <v>1</v>
      </c>
      <c r="BW322" s="2">
        <v>1</v>
      </c>
      <c r="BX322" s="2">
        <v>1</v>
      </c>
      <c r="BY322" s="2" t="s">
        <v>3</v>
      </c>
      <c r="BZ322" s="2">
        <v>109</v>
      </c>
      <c r="CA322" s="2">
        <v>61</v>
      </c>
      <c r="CB322" s="2" t="s">
        <v>3</v>
      </c>
      <c r="CC322" s="2"/>
      <c r="CD322" s="2"/>
      <c r="CE322" s="2">
        <v>30</v>
      </c>
      <c r="CF322" s="2">
        <v>0</v>
      </c>
      <c r="CG322" s="2">
        <v>0</v>
      </c>
      <c r="CH322" s="2"/>
      <c r="CI322" s="2"/>
      <c r="CJ322" s="2"/>
      <c r="CK322" s="2"/>
      <c r="CL322" s="2"/>
      <c r="CM322" s="2">
        <v>0</v>
      </c>
      <c r="CN322" s="2" t="s">
        <v>3</v>
      </c>
      <c r="CO322" s="2">
        <v>0</v>
      </c>
      <c r="CP322" s="2">
        <f t="shared" si="407"/>
        <v>200.17</v>
      </c>
      <c r="CQ322" s="2">
        <f t="shared" si="408"/>
        <v>5.41</v>
      </c>
      <c r="CR322" s="2">
        <f t="shared" si="431"/>
        <v>0</v>
      </c>
      <c r="CS322" s="2">
        <f t="shared" si="409"/>
        <v>0</v>
      </c>
      <c r="CT322" s="2">
        <f t="shared" si="410"/>
        <v>0</v>
      </c>
      <c r="CU322" s="2">
        <f t="shared" si="411"/>
        <v>0</v>
      </c>
      <c r="CV322" s="2">
        <f t="shared" si="412"/>
        <v>0</v>
      </c>
      <c r="CW322" s="2">
        <f t="shared" si="413"/>
        <v>0</v>
      </c>
      <c r="CX322" s="2">
        <f t="shared" si="414"/>
        <v>0</v>
      </c>
      <c r="CY322" s="2">
        <f t="shared" si="415"/>
        <v>0</v>
      </c>
      <c r="CZ322" s="2">
        <f t="shared" si="416"/>
        <v>0</v>
      </c>
      <c r="DA322" s="2"/>
      <c r="DB322" s="2"/>
      <c r="DC322" s="2" t="s">
        <v>3</v>
      </c>
      <c r="DD322" s="2" t="s">
        <v>3</v>
      </c>
      <c r="DE322" s="2" t="s">
        <v>3</v>
      </c>
      <c r="DF322" s="2" t="s">
        <v>3</v>
      </c>
      <c r="DG322" s="2" t="s">
        <v>3</v>
      </c>
      <c r="DH322" s="2" t="s">
        <v>3</v>
      </c>
      <c r="DI322" s="2" t="s">
        <v>3</v>
      </c>
      <c r="DJ322" s="2" t="s">
        <v>3</v>
      </c>
      <c r="DK322" s="2" t="s">
        <v>3</v>
      </c>
      <c r="DL322" s="2" t="s">
        <v>3</v>
      </c>
      <c r="DM322" s="2" t="s">
        <v>3</v>
      </c>
      <c r="DN322" s="2">
        <v>0</v>
      </c>
      <c r="DO322" s="2">
        <v>0</v>
      </c>
      <c r="DP322" s="2">
        <v>1</v>
      </c>
      <c r="DQ322" s="2">
        <v>1</v>
      </c>
      <c r="DR322" s="2"/>
      <c r="DS322" s="2"/>
      <c r="DT322" s="2"/>
      <c r="DU322" s="2">
        <v>1010</v>
      </c>
      <c r="DV322" s="2" t="s">
        <v>39</v>
      </c>
      <c r="DW322" s="2" t="s">
        <v>39</v>
      </c>
      <c r="DX322" s="2">
        <v>1</v>
      </c>
      <c r="DY322" s="2"/>
      <c r="DZ322" s="2" t="s">
        <v>3</v>
      </c>
      <c r="EA322" s="2" t="s">
        <v>3</v>
      </c>
      <c r="EB322" s="2" t="s">
        <v>3</v>
      </c>
      <c r="EC322" s="2" t="s">
        <v>3</v>
      </c>
      <c r="ED322" s="2"/>
      <c r="EE322" s="2">
        <v>58807897</v>
      </c>
      <c r="EF322" s="2">
        <v>30</v>
      </c>
      <c r="EG322" s="2" t="s">
        <v>27</v>
      </c>
      <c r="EH322" s="2">
        <v>0</v>
      </c>
      <c r="EI322" s="2" t="s">
        <v>3</v>
      </c>
      <c r="EJ322" s="2">
        <v>1</v>
      </c>
      <c r="EK322" s="2">
        <v>21</v>
      </c>
      <c r="EL322" s="2" t="s">
        <v>28</v>
      </c>
      <c r="EM322" s="2" t="s">
        <v>29</v>
      </c>
      <c r="EN322" s="2"/>
      <c r="EO322" s="2" t="s">
        <v>3</v>
      </c>
      <c r="EP322" s="2"/>
      <c r="EQ322" s="2">
        <v>0</v>
      </c>
      <c r="ER322" s="2">
        <v>5.41</v>
      </c>
      <c r="ES322" s="2">
        <v>5.41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>
        <v>0</v>
      </c>
      <c r="FR322" s="2">
        <v>0</v>
      </c>
      <c r="FS322" s="2">
        <v>0</v>
      </c>
      <c r="FT322" s="2"/>
      <c r="FU322" s="2"/>
      <c r="FV322" s="2"/>
      <c r="FW322" s="2"/>
      <c r="FX322" s="2">
        <v>109</v>
      </c>
      <c r="FY322" s="2">
        <v>61</v>
      </c>
      <c r="FZ322" s="2"/>
      <c r="GA322" s="2" t="s">
        <v>3</v>
      </c>
      <c r="GB322" s="2"/>
      <c r="GC322" s="2"/>
      <c r="GD322" s="2">
        <v>1</v>
      </c>
      <c r="GE322" s="2"/>
      <c r="GF322" s="2">
        <v>-79327792</v>
      </c>
      <c r="GG322" s="2">
        <v>2</v>
      </c>
      <c r="GH322" s="2">
        <v>1</v>
      </c>
      <c r="GI322" s="2">
        <v>-2</v>
      </c>
      <c r="GJ322" s="2">
        <v>0</v>
      </c>
      <c r="GK322" s="2">
        <v>0</v>
      </c>
      <c r="GL322" s="2">
        <f t="shared" si="417"/>
        <v>0</v>
      </c>
      <c r="GM322" s="2">
        <f t="shared" si="418"/>
        <v>200.17</v>
      </c>
      <c r="GN322" s="2">
        <f t="shared" si="419"/>
        <v>200.17</v>
      </c>
      <c r="GO322" s="2">
        <f t="shared" si="420"/>
        <v>0</v>
      </c>
      <c r="GP322" s="2">
        <f t="shared" si="421"/>
        <v>0</v>
      </c>
      <c r="GQ322" s="2"/>
      <c r="GR322" s="2">
        <v>0</v>
      </c>
      <c r="GS322" s="2">
        <v>3</v>
      </c>
      <c r="GT322" s="2">
        <v>0</v>
      </c>
      <c r="GU322" s="2" t="s">
        <v>3</v>
      </c>
      <c r="GV322" s="2">
        <f t="shared" si="422"/>
        <v>0</v>
      </c>
      <c r="GW322" s="2">
        <v>1</v>
      </c>
      <c r="GX322" s="2">
        <f t="shared" si="423"/>
        <v>0</v>
      </c>
      <c r="GY322" s="2"/>
      <c r="GZ322" s="2"/>
      <c r="HA322" s="2">
        <v>0</v>
      </c>
      <c r="HB322" s="2">
        <v>0</v>
      </c>
      <c r="HC322" s="2">
        <f t="shared" si="424"/>
        <v>0</v>
      </c>
      <c r="HD322" s="2"/>
      <c r="HE322" s="2" t="s">
        <v>3</v>
      </c>
      <c r="HF322" s="2" t="s">
        <v>3</v>
      </c>
      <c r="HG322" s="2"/>
      <c r="HH322" s="2"/>
      <c r="HI322" s="2"/>
      <c r="HJ322" s="2"/>
      <c r="HK322" s="2"/>
      <c r="HL322" s="2"/>
      <c r="HM322" s="2" t="s">
        <v>3</v>
      </c>
      <c r="HN322" s="2" t="s">
        <v>3</v>
      </c>
      <c r="HO322" s="2" t="s">
        <v>3</v>
      </c>
      <c r="HP322" s="2" t="s">
        <v>3</v>
      </c>
      <c r="HQ322" s="2" t="s">
        <v>3</v>
      </c>
      <c r="HR322" s="2"/>
      <c r="HS322" s="2">
        <v>0</v>
      </c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>
        <v>0</v>
      </c>
      <c r="IL322" s="2"/>
      <c r="IM322" s="2"/>
      <c r="IN322" s="2"/>
      <c r="IO322" s="2"/>
      <c r="IP322" s="2"/>
      <c r="IQ322" s="2"/>
      <c r="IR322" s="2"/>
      <c r="IS322" s="2"/>
      <c r="IT322" s="2"/>
      <c r="IU322" s="2"/>
    </row>
    <row r="323" spans="1:255" x14ac:dyDescent="0.2">
      <c r="A323">
        <v>18</v>
      </c>
      <c r="B323">
        <v>1</v>
      </c>
      <c r="C323">
        <v>790</v>
      </c>
      <c r="E323" t="s">
        <v>413</v>
      </c>
      <c r="F323" t="s">
        <v>208</v>
      </c>
      <c r="G323" t="s">
        <v>414</v>
      </c>
      <c r="H323" t="s">
        <v>39</v>
      </c>
      <c r="I323">
        <f>I309*J323</f>
        <v>37</v>
      </c>
      <c r="J323">
        <v>9.0243902439024399</v>
      </c>
      <c r="K323">
        <v>9.0243901999999991</v>
      </c>
      <c r="O323">
        <f t="shared" si="393"/>
        <v>850.72</v>
      </c>
      <c r="P323">
        <f t="shared" si="394"/>
        <v>850.72</v>
      </c>
      <c r="Q323">
        <f t="shared" si="425"/>
        <v>0</v>
      </c>
      <c r="R323">
        <f t="shared" si="395"/>
        <v>0</v>
      </c>
      <c r="S323">
        <f t="shared" si="396"/>
        <v>0</v>
      </c>
      <c r="T323">
        <f t="shared" si="397"/>
        <v>0</v>
      </c>
      <c r="U323">
        <f t="shared" si="398"/>
        <v>0</v>
      </c>
      <c r="V323">
        <f t="shared" si="399"/>
        <v>0</v>
      </c>
      <c r="W323">
        <f t="shared" si="400"/>
        <v>0</v>
      </c>
      <c r="X323">
        <f t="shared" si="401"/>
        <v>0</v>
      </c>
      <c r="Y323">
        <f t="shared" si="402"/>
        <v>0</v>
      </c>
      <c r="AA323">
        <v>59204059</v>
      </c>
      <c r="AB323">
        <f t="shared" si="403"/>
        <v>5.41</v>
      </c>
      <c r="AC323">
        <f t="shared" si="404"/>
        <v>5.41</v>
      </c>
      <c r="AD323">
        <f t="shared" si="426"/>
        <v>0</v>
      </c>
      <c r="AE323">
        <f t="shared" si="427"/>
        <v>0</v>
      </c>
      <c r="AF323">
        <f t="shared" si="428"/>
        <v>0</v>
      </c>
      <c r="AG323">
        <f t="shared" si="405"/>
        <v>0</v>
      </c>
      <c r="AH323">
        <f t="shared" si="429"/>
        <v>0</v>
      </c>
      <c r="AI323">
        <f t="shared" si="430"/>
        <v>0</v>
      </c>
      <c r="AJ323">
        <f t="shared" si="406"/>
        <v>0</v>
      </c>
      <c r="AK323">
        <v>5.41</v>
      </c>
      <c r="AL323">
        <v>5.41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109</v>
      </c>
      <c r="AU323">
        <v>61</v>
      </c>
      <c r="AV323">
        <v>1</v>
      </c>
      <c r="AW323">
        <v>1</v>
      </c>
      <c r="AZ323">
        <v>1</v>
      </c>
      <c r="BA323">
        <v>1</v>
      </c>
      <c r="BB323">
        <v>1</v>
      </c>
      <c r="BC323">
        <v>4.25</v>
      </c>
      <c r="BD323" t="s">
        <v>3</v>
      </c>
      <c r="BE323" t="s">
        <v>3</v>
      </c>
      <c r="BF323" t="s">
        <v>3</v>
      </c>
      <c r="BG323" t="s">
        <v>3</v>
      </c>
      <c r="BH323">
        <v>3</v>
      </c>
      <c r="BI323">
        <v>1</v>
      </c>
      <c r="BJ323" t="s">
        <v>210</v>
      </c>
      <c r="BM323">
        <v>21</v>
      </c>
      <c r="BN323">
        <v>0</v>
      </c>
      <c r="BO323" t="s">
        <v>208</v>
      </c>
      <c r="BP323">
        <v>1</v>
      </c>
      <c r="BQ323">
        <v>30</v>
      </c>
      <c r="BR323">
        <v>0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 t="s">
        <v>3</v>
      </c>
      <c r="BZ323">
        <v>109</v>
      </c>
      <c r="CA323">
        <v>61</v>
      </c>
      <c r="CB323" t="s">
        <v>3</v>
      </c>
      <c r="CE323">
        <v>30</v>
      </c>
      <c r="CF323">
        <v>0</v>
      </c>
      <c r="CG323">
        <v>0</v>
      </c>
      <c r="CM323">
        <v>0</v>
      </c>
      <c r="CN323" t="s">
        <v>3</v>
      </c>
      <c r="CO323">
        <v>0</v>
      </c>
      <c r="CP323">
        <f t="shared" si="407"/>
        <v>850.72</v>
      </c>
      <c r="CQ323">
        <f t="shared" si="408"/>
        <v>22.99</v>
      </c>
      <c r="CR323">
        <f t="shared" si="431"/>
        <v>0</v>
      </c>
      <c r="CS323">
        <f t="shared" si="409"/>
        <v>0</v>
      </c>
      <c r="CT323">
        <f t="shared" si="410"/>
        <v>0</v>
      </c>
      <c r="CU323">
        <f t="shared" si="411"/>
        <v>0</v>
      </c>
      <c r="CV323">
        <f t="shared" si="412"/>
        <v>0</v>
      </c>
      <c r="CW323">
        <f t="shared" si="413"/>
        <v>0</v>
      </c>
      <c r="CX323">
        <f t="shared" si="414"/>
        <v>0</v>
      </c>
      <c r="CY323">
        <f t="shared" si="415"/>
        <v>0</v>
      </c>
      <c r="CZ323">
        <f t="shared" si="416"/>
        <v>0</v>
      </c>
      <c r="DC323" t="s">
        <v>3</v>
      </c>
      <c r="DD323" t="s">
        <v>3</v>
      </c>
      <c r="DE323" t="s">
        <v>3</v>
      </c>
      <c r="DF323" t="s">
        <v>3</v>
      </c>
      <c r="DG323" t="s">
        <v>3</v>
      </c>
      <c r="DH323" t="s">
        <v>3</v>
      </c>
      <c r="DI323" t="s">
        <v>3</v>
      </c>
      <c r="DJ323" t="s">
        <v>3</v>
      </c>
      <c r="DK323" t="s">
        <v>3</v>
      </c>
      <c r="DL323" t="s">
        <v>3</v>
      </c>
      <c r="DM323" t="s">
        <v>3</v>
      </c>
      <c r="DN323">
        <v>0</v>
      </c>
      <c r="DO323">
        <v>0</v>
      </c>
      <c r="DP323">
        <v>1</v>
      </c>
      <c r="DQ323">
        <v>1</v>
      </c>
      <c r="DU323">
        <v>1010</v>
      </c>
      <c r="DV323" t="s">
        <v>39</v>
      </c>
      <c r="DW323" t="s">
        <v>39</v>
      </c>
      <c r="DX323">
        <v>1</v>
      </c>
      <c r="DZ323" t="s">
        <v>3</v>
      </c>
      <c r="EA323" t="s">
        <v>3</v>
      </c>
      <c r="EB323" t="s">
        <v>3</v>
      </c>
      <c r="EC323" t="s">
        <v>3</v>
      </c>
      <c r="EE323">
        <v>58807897</v>
      </c>
      <c r="EF323">
        <v>30</v>
      </c>
      <c r="EG323" t="s">
        <v>27</v>
      </c>
      <c r="EH323">
        <v>0</v>
      </c>
      <c r="EI323" t="s">
        <v>3</v>
      </c>
      <c r="EJ323">
        <v>1</v>
      </c>
      <c r="EK323">
        <v>21</v>
      </c>
      <c r="EL323" t="s">
        <v>28</v>
      </c>
      <c r="EM323" t="s">
        <v>29</v>
      </c>
      <c r="EO323" t="s">
        <v>3</v>
      </c>
      <c r="EQ323">
        <v>0</v>
      </c>
      <c r="ER323">
        <v>5.41</v>
      </c>
      <c r="ES323">
        <v>5.41</v>
      </c>
      <c r="ET323">
        <v>0</v>
      </c>
      <c r="EU323">
        <v>0</v>
      </c>
      <c r="EV323">
        <v>0</v>
      </c>
      <c r="EW323">
        <v>0</v>
      </c>
      <c r="EX323">
        <v>0</v>
      </c>
      <c r="FQ323">
        <v>0</v>
      </c>
      <c r="FR323">
        <v>0</v>
      </c>
      <c r="FS323">
        <v>0</v>
      </c>
      <c r="FX323">
        <v>109</v>
      </c>
      <c r="FY323">
        <v>61</v>
      </c>
      <c r="GA323" t="s">
        <v>3</v>
      </c>
      <c r="GD323">
        <v>1</v>
      </c>
      <c r="GF323">
        <v>-79327792</v>
      </c>
      <c r="GG323">
        <v>2</v>
      </c>
      <c r="GH323">
        <v>1</v>
      </c>
      <c r="GI323">
        <v>2</v>
      </c>
      <c r="GJ323">
        <v>0</v>
      </c>
      <c r="GK323">
        <v>0</v>
      </c>
      <c r="GL323">
        <f t="shared" si="417"/>
        <v>0</v>
      </c>
      <c r="GM323">
        <f t="shared" si="418"/>
        <v>850.72</v>
      </c>
      <c r="GN323">
        <f t="shared" si="419"/>
        <v>850.72</v>
      </c>
      <c r="GO323">
        <f t="shared" si="420"/>
        <v>0</v>
      </c>
      <c r="GP323">
        <f t="shared" si="421"/>
        <v>0</v>
      </c>
      <c r="GR323">
        <v>0</v>
      </c>
      <c r="GS323">
        <v>3</v>
      </c>
      <c r="GT323">
        <v>0</v>
      </c>
      <c r="GU323" t="s">
        <v>3</v>
      </c>
      <c r="GV323">
        <f t="shared" si="422"/>
        <v>0</v>
      </c>
      <c r="GW323">
        <v>1</v>
      </c>
      <c r="GX323">
        <f t="shared" si="423"/>
        <v>0</v>
      </c>
      <c r="HA323">
        <v>0</v>
      </c>
      <c r="HB323">
        <v>0</v>
      </c>
      <c r="HC323">
        <f t="shared" si="424"/>
        <v>0</v>
      </c>
      <c r="HE323" t="s">
        <v>3</v>
      </c>
      <c r="HF323" t="s">
        <v>3</v>
      </c>
      <c r="HM323" t="s">
        <v>3</v>
      </c>
      <c r="HN323" t="s">
        <v>3</v>
      </c>
      <c r="HO323" t="s">
        <v>3</v>
      </c>
      <c r="HP323" t="s">
        <v>3</v>
      </c>
      <c r="HQ323" t="s">
        <v>3</v>
      </c>
      <c r="HS323">
        <v>0</v>
      </c>
      <c r="IK323">
        <v>0</v>
      </c>
    </row>
    <row r="324" spans="1:255" x14ac:dyDescent="0.2">
      <c r="A324" s="2">
        <v>18</v>
      </c>
      <c r="B324" s="2">
        <v>1</v>
      </c>
      <c r="C324" s="2">
        <v>763</v>
      </c>
      <c r="D324" s="2"/>
      <c r="E324" s="2" t="s">
        <v>415</v>
      </c>
      <c r="F324" s="2" t="s">
        <v>416</v>
      </c>
      <c r="G324" s="2" t="s">
        <v>417</v>
      </c>
      <c r="H324" s="2" t="s">
        <v>39</v>
      </c>
      <c r="I324" s="2">
        <f>I308*J324</f>
        <v>67</v>
      </c>
      <c r="J324" s="2">
        <v>16.341463414634148</v>
      </c>
      <c r="K324" s="2">
        <v>16.341463399999999</v>
      </c>
      <c r="L324" s="2"/>
      <c r="M324" s="2"/>
      <c r="N324" s="2"/>
      <c r="O324" s="2">
        <f t="shared" si="393"/>
        <v>357.11</v>
      </c>
      <c r="P324" s="2">
        <f t="shared" si="394"/>
        <v>357.11</v>
      </c>
      <c r="Q324" s="2">
        <f t="shared" si="425"/>
        <v>0</v>
      </c>
      <c r="R324" s="2">
        <f t="shared" si="395"/>
        <v>0</v>
      </c>
      <c r="S324" s="2">
        <f t="shared" si="396"/>
        <v>0</v>
      </c>
      <c r="T324" s="2">
        <f t="shared" si="397"/>
        <v>0</v>
      </c>
      <c r="U324" s="2">
        <f t="shared" si="398"/>
        <v>0</v>
      </c>
      <c r="V324" s="2">
        <f t="shared" si="399"/>
        <v>0</v>
      </c>
      <c r="W324" s="2">
        <f t="shared" si="400"/>
        <v>0</v>
      </c>
      <c r="X324" s="2">
        <f t="shared" si="401"/>
        <v>0</v>
      </c>
      <c r="Y324" s="2">
        <f t="shared" si="402"/>
        <v>0</v>
      </c>
      <c r="Z324" s="2"/>
      <c r="AA324" s="2">
        <v>59204062</v>
      </c>
      <c r="AB324" s="2">
        <f t="shared" si="403"/>
        <v>5.33</v>
      </c>
      <c r="AC324" s="2">
        <f t="shared" si="404"/>
        <v>5.33</v>
      </c>
      <c r="AD324" s="2">
        <f t="shared" si="426"/>
        <v>0</v>
      </c>
      <c r="AE324" s="2">
        <f t="shared" si="427"/>
        <v>0</v>
      </c>
      <c r="AF324" s="2">
        <f t="shared" si="428"/>
        <v>0</v>
      </c>
      <c r="AG324" s="2">
        <f t="shared" si="405"/>
        <v>0</v>
      </c>
      <c r="AH324" s="2">
        <f t="shared" si="429"/>
        <v>0</v>
      </c>
      <c r="AI324" s="2">
        <f t="shared" si="430"/>
        <v>0</v>
      </c>
      <c r="AJ324" s="2">
        <f t="shared" si="406"/>
        <v>0</v>
      </c>
      <c r="AK324" s="2">
        <v>5.33</v>
      </c>
      <c r="AL324" s="2">
        <v>5.33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109</v>
      </c>
      <c r="AU324" s="2">
        <v>61</v>
      </c>
      <c r="AV324" s="2">
        <v>1</v>
      </c>
      <c r="AW324" s="2">
        <v>1</v>
      </c>
      <c r="AX324" s="2"/>
      <c r="AY324" s="2"/>
      <c r="AZ324" s="2">
        <v>1</v>
      </c>
      <c r="BA324" s="2">
        <v>1</v>
      </c>
      <c r="BB324" s="2">
        <v>1</v>
      </c>
      <c r="BC324" s="2">
        <v>1</v>
      </c>
      <c r="BD324" s="2" t="s">
        <v>3</v>
      </c>
      <c r="BE324" s="2" t="s">
        <v>3</v>
      </c>
      <c r="BF324" s="2" t="s">
        <v>3</v>
      </c>
      <c r="BG324" s="2" t="s">
        <v>3</v>
      </c>
      <c r="BH324" s="2">
        <v>3</v>
      </c>
      <c r="BI324" s="2">
        <v>1</v>
      </c>
      <c r="BJ324" s="2" t="s">
        <v>418</v>
      </c>
      <c r="BK324" s="2"/>
      <c r="BL324" s="2"/>
      <c r="BM324" s="2">
        <v>21</v>
      </c>
      <c r="BN324" s="2">
        <v>0</v>
      </c>
      <c r="BO324" s="2" t="s">
        <v>3</v>
      </c>
      <c r="BP324" s="2">
        <v>0</v>
      </c>
      <c r="BQ324" s="2">
        <v>30</v>
      </c>
      <c r="BR324" s="2">
        <v>0</v>
      </c>
      <c r="BS324" s="2">
        <v>1</v>
      </c>
      <c r="BT324" s="2">
        <v>1</v>
      </c>
      <c r="BU324" s="2">
        <v>1</v>
      </c>
      <c r="BV324" s="2">
        <v>1</v>
      </c>
      <c r="BW324" s="2">
        <v>1</v>
      </c>
      <c r="BX324" s="2">
        <v>1</v>
      </c>
      <c r="BY324" s="2" t="s">
        <v>3</v>
      </c>
      <c r="BZ324" s="2">
        <v>109</v>
      </c>
      <c r="CA324" s="2">
        <v>61</v>
      </c>
      <c r="CB324" s="2" t="s">
        <v>3</v>
      </c>
      <c r="CC324" s="2"/>
      <c r="CD324" s="2"/>
      <c r="CE324" s="2">
        <v>30</v>
      </c>
      <c r="CF324" s="2">
        <v>0</v>
      </c>
      <c r="CG324" s="2">
        <v>0</v>
      </c>
      <c r="CH324" s="2"/>
      <c r="CI324" s="2"/>
      <c r="CJ324" s="2"/>
      <c r="CK324" s="2"/>
      <c r="CL324" s="2"/>
      <c r="CM324" s="2">
        <v>0</v>
      </c>
      <c r="CN324" s="2" t="s">
        <v>3</v>
      </c>
      <c r="CO324" s="2">
        <v>0</v>
      </c>
      <c r="CP324" s="2">
        <f t="shared" si="407"/>
        <v>357.11</v>
      </c>
      <c r="CQ324" s="2">
        <f t="shared" si="408"/>
        <v>5.33</v>
      </c>
      <c r="CR324" s="2">
        <f t="shared" si="431"/>
        <v>0</v>
      </c>
      <c r="CS324" s="2">
        <f t="shared" si="409"/>
        <v>0</v>
      </c>
      <c r="CT324" s="2">
        <f t="shared" si="410"/>
        <v>0</v>
      </c>
      <c r="CU324" s="2">
        <f t="shared" si="411"/>
        <v>0</v>
      </c>
      <c r="CV324" s="2">
        <f t="shared" si="412"/>
        <v>0</v>
      </c>
      <c r="CW324" s="2">
        <f t="shared" si="413"/>
        <v>0</v>
      </c>
      <c r="CX324" s="2">
        <f t="shared" si="414"/>
        <v>0</v>
      </c>
      <c r="CY324" s="2">
        <f t="shared" si="415"/>
        <v>0</v>
      </c>
      <c r="CZ324" s="2">
        <f t="shared" si="416"/>
        <v>0</v>
      </c>
      <c r="DA324" s="2"/>
      <c r="DB324" s="2"/>
      <c r="DC324" s="2" t="s">
        <v>3</v>
      </c>
      <c r="DD324" s="2" t="s">
        <v>3</v>
      </c>
      <c r="DE324" s="2" t="s">
        <v>3</v>
      </c>
      <c r="DF324" s="2" t="s">
        <v>3</v>
      </c>
      <c r="DG324" s="2" t="s">
        <v>3</v>
      </c>
      <c r="DH324" s="2" t="s">
        <v>3</v>
      </c>
      <c r="DI324" s="2" t="s">
        <v>3</v>
      </c>
      <c r="DJ324" s="2" t="s">
        <v>3</v>
      </c>
      <c r="DK324" s="2" t="s">
        <v>3</v>
      </c>
      <c r="DL324" s="2" t="s">
        <v>3</v>
      </c>
      <c r="DM324" s="2" t="s">
        <v>3</v>
      </c>
      <c r="DN324" s="2">
        <v>0</v>
      </c>
      <c r="DO324" s="2">
        <v>0</v>
      </c>
      <c r="DP324" s="2">
        <v>1</v>
      </c>
      <c r="DQ324" s="2">
        <v>1</v>
      </c>
      <c r="DR324" s="2"/>
      <c r="DS324" s="2"/>
      <c r="DT324" s="2"/>
      <c r="DU324" s="2">
        <v>1010</v>
      </c>
      <c r="DV324" s="2" t="s">
        <v>39</v>
      </c>
      <c r="DW324" s="2" t="s">
        <v>39</v>
      </c>
      <c r="DX324" s="2">
        <v>1</v>
      </c>
      <c r="DY324" s="2"/>
      <c r="DZ324" s="2" t="s">
        <v>3</v>
      </c>
      <c r="EA324" s="2" t="s">
        <v>3</v>
      </c>
      <c r="EB324" s="2" t="s">
        <v>3</v>
      </c>
      <c r="EC324" s="2" t="s">
        <v>3</v>
      </c>
      <c r="ED324" s="2"/>
      <c r="EE324" s="2">
        <v>58807897</v>
      </c>
      <c r="EF324" s="2">
        <v>30</v>
      </c>
      <c r="EG324" s="2" t="s">
        <v>27</v>
      </c>
      <c r="EH324" s="2">
        <v>0</v>
      </c>
      <c r="EI324" s="2" t="s">
        <v>3</v>
      </c>
      <c r="EJ324" s="2">
        <v>1</v>
      </c>
      <c r="EK324" s="2">
        <v>21</v>
      </c>
      <c r="EL324" s="2" t="s">
        <v>28</v>
      </c>
      <c r="EM324" s="2" t="s">
        <v>29</v>
      </c>
      <c r="EN324" s="2"/>
      <c r="EO324" s="2" t="s">
        <v>3</v>
      </c>
      <c r="EP324" s="2"/>
      <c r="EQ324" s="2">
        <v>0</v>
      </c>
      <c r="ER324" s="2">
        <v>5.33</v>
      </c>
      <c r="ES324" s="2">
        <v>5.33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>
        <v>0</v>
      </c>
      <c r="FR324" s="2">
        <v>0</v>
      </c>
      <c r="FS324" s="2">
        <v>0</v>
      </c>
      <c r="FT324" s="2"/>
      <c r="FU324" s="2"/>
      <c r="FV324" s="2"/>
      <c r="FW324" s="2"/>
      <c r="FX324" s="2">
        <v>109</v>
      </c>
      <c r="FY324" s="2">
        <v>61</v>
      </c>
      <c r="FZ324" s="2"/>
      <c r="GA324" s="2" t="s">
        <v>3</v>
      </c>
      <c r="GB324" s="2"/>
      <c r="GC324" s="2"/>
      <c r="GD324" s="2">
        <v>1</v>
      </c>
      <c r="GE324" s="2"/>
      <c r="GF324" s="2">
        <v>-1760738286</v>
      </c>
      <c r="GG324" s="2">
        <v>2</v>
      </c>
      <c r="GH324" s="2">
        <v>1</v>
      </c>
      <c r="GI324" s="2">
        <v>-2</v>
      </c>
      <c r="GJ324" s="2">
        <v>0</v>
      </c>
      <c r="GK324" s="2">
        <v>0</v>
      </c>
      <c r="GL324" s="2">
        <f t="shared" si="417"/>
        <v>0</v>
      </c>
      <c r="GM324" s="2">
        <f t="shared" si="418"/>
        <v>357.11</v>
      </c>
      <c r="GN324" s="2">
        <f t="shared" si="419"/>
        <v>357.11</v>
      </c>
      <c r="GO324" s="2">
        <f t="shared" si="420"/>
        <v>0</v>
      </c>
      <c r="GP324" s="2">
        <f t="shared" si="421"/>
        <v>0</v>
      </c>
      <c r="GQ324" s="2"/>
      <c r="GR324" s="2">
        <v>0</v>
      </c>
      <c r="GS324" s="2">
        <v>3</v>
      </c>
      <c r="GT324" s="2">
        <v>0</v>
      </c>
      <c r="GU324" s="2" t="s">
        <v>3</v>
      </c>
      <c r="GV324" s="2">
        <f t="shared" si="422"/>
        <v>0</v>
      </c>
      <c r="GW324" s="2">
        <v>1</v>
      </c>
      <c r="GX324" s="2">
        <f t="shared" si="423"/>
        <v>0</v>
      </c>
      <c r="GY324" s="2"/>
      <c r="GZ324" s="2"/>
      <c r="HA324" s="2">
        <v>0</v>
      </c>
      <c r="HB324" s="2">
        <v>0</v>
      </c>
      <c r="HC324" s="2">
        <f t="shared" si="424"/>
        <v>0</v>
      </c>
      <c r="HD324" s="2"/>
      <c r="HE324" s="2" t="s">
        <v>3</v>
      </c>
      <c r="HF324" s="2" t="s">
        <v>3</v>
      </c>
      <c r="HG324" s="2"/>
      <c r="HH324" s="2"/>
      <c r="HI324" s="2"/>
      <c r="HJ324" s="2"/>
      <c r="HK324" s="2"/>
      <c r="HL324" s="2"/>
      <c r="HM324" s="2" t="s">
        <v>3</v>
      </c>
      <c r="HN324" s="2" t="s">
        <v>3</v>
      </c>
      <c r="HO324" s="2" t="s">
        <v>3</v>
      </c>
      <c r="HP324" s="2" t="s">
        <v>3</v>
      </c>
      <c r="HQ324" s="2" t="s">
        <v>3</v>
      </c>
      <c r="HR324" s="2"/>
      <c r="HS324" s="2">
        <v>0</v>
      </c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>
        <v>0</v>
      </c>
      <c r="IL324" s="2"/>
      <c r="IM324" s="2"/>
      <c r="IN324" s="2"/>
      <c r="IO324" s="2"/>
      <c r="IP324" s="2"/>
      <c r="IQ324" s="2"/>
      <c r="IR324" s="2"/>
      <c r="IS324" s="2"/>
      <c r="IT324" s="2"/>
      <c r="IU324" s="2"/>
    </row>
    <row r="325" spans="1:255" x14ac:dyDescent="0.2">
      <c r="A325">
        <v>18</v>
      </c>
      <c r="B325">
        <v>1</v>
      </c>
      <c r="C325">
        <v>785</v>
      </c>
      <c r="E325" t="s">
        <v>415</v>
      </c>
      <c r="F325" t="s">
        <v>416</v>
      </c>
      <c r="G325" t="s">
        <v>417</v>
      </c>
      <c r="H325" t="s">
        <v>39</v>
      </c>
      <c r="I325">
        <f>I309*J325</f>
        <v>67</v>
      </c>
      <c r="J325">
        <v>16.341463414634148</v>
      </c>
      <c r="K325">
        <v>16.341463399999999</v>
      </c>
      <c r="O325">
        <f t="shared" si="393"/>
        <v>2449.77</v>
      </c>
      <c r="P325">
        <f t="shared" si="394"/>
        <v>2449.77</v>
      </c>
      <c r="Q325">
        <f t="shared" si="425"/>
        <v>0</v>
      </c>
      <c r="R325">
        <f t="shared" si="395"/>
        <v>0</v>
      </c>
      <c r="S325">
        <f t="shared" si="396"/>
        <v>0</v>
      </c>
      <c r="T325">
        <f t="shared" si="397"/>
        <v>0</v>
      </c>
      <c r="U325">
        <f t="shared" si="398"/>
        <v>0</v>
      </c>
      <c r="V325">
        <f t="shared" si="399"/>
        <v>0</v>
      </c>
      <c r="W325">
        <f t="shared" si="400"/>
        <v>0</v>
      </c>
      <c r="X325">
        <f t="shared" si="401"/>
        <v>0</v>
      </c>
      <c r="Y325">
        <f t="shared" si="402"/>
        <v>0</v>
      </c>
      <c r="AA325">
        <v>59204059</v>
      </c>
      <c r="AB325">
        <f t="shared" si="403"/>
        <v>5.33</v>
      </c>
      <c r="AC325">
        <f t="shared" si="404"/>
        <v>5.33</v>
      </c>
      <c r="AD325">
        <f t="shared" si="426"/>
        <v>0</v>
      </c>
      <c r="AE325">
        <f t="shared" si="427"/>
        <v>0</v>
      </c>
      <c r="AF325">
        <f t="shared" si="428"/>
        <v>0</v>
      </c>
      <c r="AG325">
        <f t="shared" si="405"/>
        <v>0</v>
      </c>
      <c r="AH325">
        <f t="shared" si="429"/>
        <v>0</v>
      </c>
      <c r="AI325">
        <f t="shared" si="430"/>
        <v>0</v>
      </c>
      <c r="AJ325">
        <f t="shared" si="406"/>
        <v>0</v>
      </c>
      <c r="AK325">
        <v>5.33</v>
      </c>
      <c r="AL325">
        <v>5.33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109</v>
      </c>
      <c r="AU325">
        <v>61</v>
      </c>
      <c r="AV325">
        <v>1</v>
      </c>
      <c r="AW325">
        <v>1</v>
      </c>
      <c r="AZ325">
        <v>1</v>
      </c>
      <c r="BA325">
        <v>1</v>
      </c>
      <c r="BB325">
        <v>1</v>
      </c>
      <c r="BC325">
        <v>6.86</v>
      </c>
      <c r="BD325" t="s">
        <v>3</v>
      </c>
      <c r="BE325" t="s">
        <v>3</v>
      </c>
      <c r="BF325" t="s">
        <v>3</v>
      </c>
      <c r="BG325" t="s">
        <v>3</v>
      </c>
      <c r="BH325">
        <v>3</v>
      </c>
      <c r="BI325">
        <v>1</v>
      </c>
      <c r="BJ325" t="s">
        <v>418</v>
      </c>
      <c r="BM325">
        <v>21</v>
      </c>
      <c r="BN325">
        <v>0</v>
      </c>
      <c r="BO325" t="s">
        <v>416</v>
      </c>
      <c r="BP325">
        <v>1</v>
      </c>
      <c r="BQ325">
        <v>30</v>
      </c>
      <c r="BR325">
        <v>0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 t="s">
        <v>3</v>
      </c>
      <c r="BZ325">
        <v>109</v>
      </c>
      <c r="CA325">
        <v>61</v>
      </c>
      <c r="CB325" t="s">
        <v>3</v>
      </c>
      <c r="CE325">
        <v>30</v>
      </c>
      <c r="CF325">
        <v>0</v>
      </c>
      <c r="CG325">
        <v>0</v>
      </c>
      <c r="CM325">
        <v>0</v>
      </c>
      <c r="CN325" t="s">
        <v>3</v>
      </c>
      <c r="CO325">
        <v>0</v>
      </c>
      <c r="CP325">
        <f t="shared" si="407"/>
        <v>2449.77</v>
      </c>
      <c r="CQ325">
        <f t="shared" si="408"/>
        <v>36.56</v>
      </c>
      <c r="CR325">
        <f t="shared" si="431"/>
        <v>0</v>
      </c>
      <c r="CS325">
        <f t="shared" si="409"/>
        <v>0</v>
      </c>
      <c r="CT325">
        <f t="shared" si="410"/>
        <v>0</v>
      </c>
      <c r="CU325">
        <f t="shared" si="411"/>
        <v>0</v>
      </c>
      <c r="CV325">
        <f t="shared" si="412"/>
        <v>0</v>
      </c>
      <c r="CW325">
        <f t="shared" si="413"/>
        <v>0</v>
      </c>
      <c r="CX325">
        <f t="shared" si="414"/>
        <v>0</v>
      </c>
      <c r="CY325">
        <f t="shared" si="415"/>
        <v>0</v>
      </c>
      <c r="CZ325">
        <f t="shared" si="416"/>
        <v>0</v>
      </c>
      <c r="DC325" t="s">
        <v>3</v>
      </c>
      <c r="DD325" t="s">
        <v>3</v>
      </c>
      <c r="DE325" t="s">
        <v>3</v>
      </c>
      <c r="DF325" t="s">
        <v>3</v>
      </c>
      <c r="DG325" t="s">
        <v>3</v>
      </c>
      <c r="DH325" t="s">
        <v>3</v>
      </c>
      <c r="DI325" t="s">
        <v>3</v>
      </c>
      <c r="DJ325" t="s">
        <v>3</v>
      </c>
      <c r="DK325" t="s">
        <v>3</v>
      </c>
      <c r="DL325" t="s">
        <v>3</v>
      </c>
      <c r="DM325" t="s">
        <v>3</v>
      </c>
      <c r="DN325">
        <v>0</v>
      </c>
      <c r="DO325">
        <v>0</v>
      </c>
      <c r="DP325">
        <v>1</v>
      </c>
      <c r="DQ325">
        <v>1</v>
      </c>
      <c r="DU325">
        <v>1010</v>
      </c>
      <c r="DV325" t="s">
        <v>39</v>
      </c>
      <c r="DW325" t="s">
        <v>39</v>
      </c>
      <c r="DX325">
        <v>1</v>
      </c>
      <c r="DZ325" t="s">
        <v>3</v>
      </c>
      <c r="EA325" t="s">
        <v>3</v>
      </c>
      <c r="EB325" t="s">
        <v>3</v>
      </c>
      <c r="EC325" t="s">
        <v>3</v>
      </c>
      <c r="EE325">
        <v>58807897</v>
      </c>
      <c r="EF325">
        <v>30</v>
      </c>
      <c r="EG325" t="s">
        <v>27</v>
      </c>
      <c r="EH325">
        <v>0</v>
      </c>
      <c r="EI325" t="s">
        <v>3</v>
      </c>
      <c r="EJ325">
        <v>1</v>
      </c>
      <c r="EK325">
        <v>21</v>
      </c>
      <c r="EL325" t="s">
        <v>28</v>
      </c>
      <c r="EM325" t="s">
        <v>29</v>
      </c>
      <c r="EO325" t="s">
        <v>3</v>
      </c>
      <c r="EQ325">
        <v>0</v>
      </c>
      <c r="ER325">
        <v>5.33</v>
      </c>
      <c r="ES325">
        <v>5.33</v>
      </c>
      <c r="ET325">
        <v>0</v>
      </c>
      <c r="EU325">
        <v>0</v>
      </c>
      <c r="EV325">
        <v>0</v>
      </c>
      <c r="EW325">
        <v>0</v>
      </c>
      <c r="EX325">
        <v>0</v>
      </c>
      <c r="FQ325">
        <v>0</v>
      </c>
      <c r="FR325">
        <v>0</v>
      </c>
      <c r="FS325">
        <v>0</v>
      </c>
      <c r="FX325">
        <v>109</v>
      </c>
      <c r="FY325">
        <v>61</v>
      </c>
      <c r="GA325" t="s">
        <v>3</v>
      </c>
      <c r="GD325">
        <v>1</v>
      </c>
      <c r="GF325">
        <v>-1760738286</v>
      </c>
      <c r="GG325">
        <v>2</v>
      </c>
      <c r="GH325">
        <v>1</v>
      </c>
      <c r="GI325">
        <v>2</v>
      </c>
      <c r="GJ325">
        <v>0</v>
      </c>
      <c r="GK325">
        <v>0</v>
      </c>
      <c r="GL325">
        <f t="shared" si="417"/>
        <v>0</v>
      </c>
      <c r="GM325">
        <f t="shared" si="418"/>
        <v>2449.77</v>
      </c>
      <c r="GN325">
        <f t="shared" si="419"/>
        <v>2449.77</v>
      </c>
      <c r="GO325">
        <f t="shared" si="420"/>
        <v>0</v>
      </c>
      <c r="GP325">
        <f t="shared" si="421"/>
        <v>0</v>
      </c>
      <c r="GR325">
        <v>0</v>
      </c>
      <c r="GS325">
        <v>3</v>
      </c>
      <c r="GT325">
        <v>0</v>
      </c>
      <c r="GU325" t="s">
        <v>3</v>
      </c>
      <c r="GV325">
        <f t="shared" si="422"/>
        <v>0</v>
      </c>
      <c r="GW325">
        <v>1</v>
      </c>
      <c r="GX325">
        <f t="shared" si="423"/>
        <v>0</v>
      </c>
      <c r="HA325">
        <v>0</v>
      </c>
      <c r="HB325">
        <v>0</v>
      </c>
      <c r="HC325">
        <f t="shared" si="424"/>
        <v>0</v>
      </c>
      <c r="HE325" t="s">
        <v>3</v>
      </c>
      <c r="HF325" t="s">
        <v>3</v>
      </c>
      <c r="HM325" t="s">
        <v>3</v>
      </c>
      <c r="HN325" t="s">
        <v>3</v>
      </c>
      <c r="HO325" t="s">
        <v>3</v>
      </c>
      <c r="HP325" t="s">
        <v>3</v>
      </c>
      <c r="HQ325" t="s">
        <v>3</v>
      </c>
      <c r="HS325">
        <v>0</v>
      </c>
      <c r="IK325">
        <v>0</v>
      </c>
    </row>
    <row r="326" spans="1:255" x14ac:dyDescent="0.2">
      <c r="A326" s="2">
        <v>18</v>
      </c>
      <c r="B326" s="2">
        <v>1</v>
      </c>
      <c r="C326" s="2">
        <v>758</v>
      </c>
      <c r="D326" s="2"/>
      <c r="E326" s="2" t="s">
        <v>419</v>
      </c>
      <c r="F326" s="2" t="s">
        <v>212</v>
      </c>
      <c r="G326" s="2" t="s">
        <v>213</v>
      </c>
      <c r="H326" s="2" t="s">
        <v>39</v>
      </c>
      <c r="I326" s="2">
        <f>I308*J326</f>
        <v>350</v>
      </c>
      <c r="J326" s="2">
        <v>85.365853658536594</v>
      </c>
      <c r="K326" s="2">
        <v>85.365853700000002</v>
      </c>
      <c r="L326" s="2"/>
      <c r="M326" s="2"/>
      <c r="N326" s="2"/>
      <c r="O326" s="2">
        <f t="shared" si="393"/>
        <v>581</v>
      </c>
      <c r="P326" s="2">
        <f t="shared" si="394"/>
        <v>581</v>
      </c>
      <c r="Q326" s="2">
        <f t="shared" si="425"/>
        <v>0</v>
      </c>
      <c r="R326" s="2">
        <f t="shared" si="395"/>
        <v>0</v>
      </c>
      <c r="S326" s="2">
        <f t="shared" si="396"/>
        <v>0</v>
      </c>
      <c r="T326" s="2">
        <f t="shared" si="397"/>
        <v>0</v>
      </c>
      <c r="U326" s="2">
        <f t="shared" si="398"/>
        <v>0</v>
      </c>
      <c r="V326" s="2">
        <f t="shared" si="399"/>
        <v>0</v>
      </c>
      <c r="W326" s="2">
        <f t="shared" si="400"/>
        <v>0</v>
      </c>
      <c r="X326" s="2">
        <f t="shared" si="401"/>
        <v>0</v>
      </c>
      <c r="Y326" s="2">
        <f t="shared" si="402"/>
        <v>0</v>
      </c>
      <c r="Z326" s="2"/>
      <c r="AA326" s="2">
        <v>59204062</v>
      </c>
      <c r="AB326" s="2">
        <f t="shared" si="403"/>
        <v>1.66</v>
      </c>
      <c r="AC326" s="2">
        <f t="shared" si="404"/>
        <v>1.66</v>
      </c>
      <c r="AD326" s="2">
        <f t="shared" si="426"/>
        <v>0</v>
      </c>
      <c r="AE326" s="2">
        <f t="shared" si="427"/>
        <v>0</v>
      </c>
      <c r="AF326" s="2">
        <f t="shared" si="428"/>
        <v>0</v>
      </c>
      <c r="AG326" s="2">
        <f t="shared" si="405"/>
        <v>0</v>
      </c>
      <c r="AH326" s="2">
        <f t="shared" si="429"/>
        <v>0</v>
      </c>
      <c r="AI326" s="2">
        <f t="shared" si="430"/>
        <v>0</v>
      </c>
      <c r="AJ326" s="2">
        <f t="shared" si="406"/>
        <v>0</v>
      </c>
      <c r="AK326" s="2">
        <v>1.66</v>
      </c>
      <c r="AL326" s="2">
        <v>1.66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109</v>
      </c>
      <c r="AU326" s="2">
        <v>61</v>
      </c>
      <c r="AV326" s="2">
        <v>1</v>
      </c>
      <c r="AW326" s="2">
        <v>1</v>
      </c>
      <c r="AX326" s="2"/>
      <c r="AY326" s="2"/>
      <c r="AZ326" s="2">
        <v>1</v>
      </c>
      <c r="BA326" s="2">
        <v>1</v>
      </c>
      <c r="BB326" s="2">
        <v>1</v>
      </c>
      <c r="BC326" s="2">
        <v>1</v>
      </c>
      <c r="BD326" s="2" t="s">
        <v>3</v>
      </c>
      <c r="BE326" s="2" t="s">
        <v>3</v>
      </c>
      <c r="BF326" s="2" t="s">
        <v>3</v>
      </c>
      <c r="BG326" s="2" t="s">
        <v>3</v>
      </c>
      <c r="BH326" s="2">
        <v>3</v>
      </c>
      <c r="BI326" s="2">
        <v>1</v>
      </c>
      <c r="BJ326" s="2" t="s">
        <v>214</v>
      </c>
      <c r="BK326" s="2"/>
      <c r="BL326" s="2"/>
      <c r="BM326" s="2">
        <v>21</v>
      </c>
      <c r="BN326" s="2">
        <v>0</v>
      </c>
      <c r="BO326" s="2" t="s">
        <v>3</v>
      </c>
      <c r="BP326" s="2">
        <v>0</v>
      </c>
      <c r="BQ326" s="2">
        <v>30</v>
      </c>
      <c r="BR326" s="2">
        <v>0</v>
      </c>
      <c r="BS326" s="2">
        <v>1</v>
      </c>
      <c r="BT326" s="2">
        <v>1</v>
      </c>
      <c r="BU326" s="2">
        <v>1</v>
      </c>
      <c r="BV326" s="2">
        <v>1</v>
      </c>
      <c r="BW326" s="2">
        <v>1</v>
      </c>
      <c r="BX326" s="2">
        <v>1</v>
      </c>
      <c r="BY326" s="2" t="s">
        <v>3</v>
      </c>
      <c r="BZ326" s="2">
        <v>109</v>
      </c>
      <c r="CA326" s="2">
        <v>61</v>
      </c>
      <c r="CB326" s="2" t="s">
        <v>3</v>
      </c>
      <c r="CC326" s="2"/>
      <c r="CD326" s="2"/>
      <c r="CE326" s="2">
        <v>30</v>
      </c>
      <c r="CF326" s="2">
        <v>0</v>
      </c>
      <c r="CG326" s="2">
        <v>0</v>
      </c>
      <c r="CH326" s="2"/>
      <c r="CI326" s="2"/>
      <c r="CJ326" s="2"/>
      <c r="CK326" s="2"/>
      <c r="CL326" s="2"/>
      <c r="CM326" s="2">
        <v>0</v>
      </c>
      <c r="CN326" s="2" t="s">
        <v>3</v>
      </c>
      <c r="CO326" s="2">
        <v>0</v>
      </c>
      <c r="CP326" s="2">
        <f t="shared" si="407"/>
        <v>581</v>
      </c>
      <c r="CQ326" s="2">
        <f t="shared" si="408"/>
        <v>1.66</v>
      </c>
      <c r="CR326" s="2">
        <f t="shared" si="431"/>
        <v>0</v>
      </c>
      <c r="CS326" s="2">
        <f t="shared" si="409"/>
        <v>0</v>
      </c>
      <c r="CT326" s="2">
        <f t="shared" si="410"/>
        <v>0</v>
      </c>
      <c r="CU326" s="2">
        <f t="shared" si="411"/>
        <v>0</v>
      </c>
      <c r="CV326" s="2">
        <f t="shared" si="412"/>
        <v>0</v>
      </c>
      <c r="CW326" s="2">
        <f t="shared" si="413"/>
        <v>0</v>
      </c>
      <c r="CX326" s="2">
        <f t="shared" si="414"/>
        <v>0</v>
      </c>
      <c r="CY326" s="2">
        <f t="shared" si="415"/>
        <v>0</v>
      </c>
      <c r="CZ326" s="2">
        <f t="shared" si="416"/>
        <v>0</v>
      </c>
      <c r="DA326" s="2"/>
      <c r="DB326" s="2"/>
      <c r="DC326" s="2" t="s">
        <v>3</v>
      </c>
      <c r="DD326" s="2" t="s">
        <v>3</v>
      </c>
      <c r="DE326" s="2" t="s">
        <v>3</v>
      </c>
      <c r="DF326" s="2" t="s">
        <v>3</v>
      </c>
      <c r="DG326" s="2" t="s">
        <v>3</v>
      </c>
      <c r="DH326" s="2" t="s">
        <v>3</v>
      </c>
      <c r="DI326" s="2" t="s">
        <v>3</v>
      </c>
      <c r="DJ326" s="2" t="s">
        <v>3</v>
      </c>
      <c r="DK326" s="2" t="s">
        <v>3</v>
      </c>
      <c r="DL326" s="2" t="s">
        <v>3</v>
      </c>
      <c r="DM326" s="2" t="s">
        <v>3</v>
      </c>
      <c r="DN326" s="2">
        <v>0</v>
      </c>
      <c r="DO326" s="2">
        <v>0</v>
      </c>
      <c r="DP326" s="2">
        <v>1</v>
      </c>
      <c r="DQ326" s="2">
        <v>1</v>
      </c>
      <c r="DR326" s="2"/>
      <c r="DS326" s="2"/>
      <c r="DT326" s="2"/>
      <c r="DU326" s="2">
        <v>1010</v>
      </c>
      <c r="DV326" s="2" t="s">
        <v>39</v>
      </c>
      <c r="DW326" s="2" t="s">
        <v>39</v>
      </c>
      <c r="DX326" s="2">
        <v>1</v>
      </c>
      <c r="DY326" s="2"/>
      <c r="DZ326" s="2" t="s">
        <v>3</v>
      </c>
      <c r="EA326" s="2" t="s">
        <v>3</v>
      </c>
      <c r="EB326" s="2" t="s">
        <v>3</v>
      </c>
      <c r="EC326" s="2" t="s">
        <v>3</v>
      </c>
      <c r="ED326" s="2"/>
      <c r="EE326" s="2">
        <v>58807897</v>
      </c>
      <c r="EF326" s="2">
        <v>30</v>
      </c>
      <c r="EG326" s="2" t="s">
        <v>27</v>
      </c>
      <c r="EH326" s="2">
        <v>0</v>
      </c>
      <c r="EI326" s="2" t="s">
        <v>3</v>
      </c>
      <c r="EJ326" s="2">
        <v>1</v>
      </c>
      <c r="EK326" s="2">
        <v>21</v>
      </c>
      <c r="EL326" s="2" t="s">
        <v>28</v>
      </c>
      <c r="EM326" s="2" t="s">
        <v>29</v>
      </c>
      <c r="EN326" s="2"/>
      <c r="EO326" s="2" t="s">
        <v>3</v>
      </c>
      <c r="EP326" s="2"/>
      <c r="EQ326" s="2">
        <v>0</v>
      </c>
      <c r="ER326" s="2">
        <v>1.66</v>
      </c>
      <c r="ES326" s="2">
        <v>1.66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>
        <v>0</v>
      </c>
      <c r="FR326" s="2">
        <v>0</v>
      </c>
      <c r="FS326" s="2">
        <v>0</v>
      </c>
      <c r="FT326" s="2"/>
      <c r="FU326" s="2"/>
      <c r="FV326" s="2"/>
      <c r="FW326" s="2"/>
      <c r="FX326" s="2">
        <v>109</v>
      </c>
      <c r="FY326" s="2">
        <v>61</v>
      </c>
      <c r="FZ326" s="2"/>
      <c r="GA326" s="2" t="s">
        <v>3</v>
      </c>
      <c r="GB326" s="2"/>
      <c r="GC326" s="2"/>
      <c r="GD326" s="2">
        <v>1</v>
      </c>
      <c r="GE326" s="2"/>
      <c r="GF326" s="2">
        <v>-1866650467</v>
      </c>
      <c r="GG326" s="2">
        <v>2</v>
      </c>
      <c r="GH326" s="2">
        <v>1</v>
      </c>
      <c r="GI326" s="2">
        <v>-2</v>
      </c>
      <c r="GJ326" s="2">
        <v>0</v>
      </c>
      <c r="GK326" s="2">
        <v>0</v>
      </c>
      <c r="GL326" s="2">
        <f t="shared" si="417"/>
        <v>0</v>
      </c>
      <c r="GM326" s="2">
        <f t="shared" si="418"/>
        <v>581</v>
      </c>
      <c r="GN326" s="2">
        <f t="shared" si="419"/>
        <v>581</v>
      </c>
      <c r="GO326" s="2">
        <f t="shared" si="420"/>
        <v>0</v>
      </c>
      <c r="GP326" s="2">
        <f t="shared" si="421"/>
        <v>0</v>
      </c>
      <c r="GQ326" s="2"/>
      <c r="GR326" s="2">
        <v>0</v>
      </c>
      <c r="GS326" s="2">
        <v>3</v>
      </c>
      <c r="GT326" s="2">
        <v>0</v>
      </c>
      <c r="GU326" s="2" t="s">
        <v>3</v>
      </c>
      <c r="GV326" s="2">
        <f t="shared" si="422"/>
        <v>0</v>
      </c>
      <c r="GW326" s="2">
        <v>1</v>
      </c>
      <c r="GX326" s="2">
        <f t="shared" si="423"/>
        <v>0</v>
      </c>
      <c r="GY326" s="2"/>
      <c r="GZ326" s="2"/>
      <c r="HA326" s="2">
        <v>0</v>
      </c>
      <c r="HB326" s="2">
        <v>0</v>
      </c>
      <c r="HC326" s="2">
        <f t="shared" si="424"/>
        <v>0</v>
      </c>
      <c r="HD326" s="2"/>
      <c r="HE326" s="2" t="s">
        <v>3</v>
      </c>
      <c r="HF326" s="2" t="s">
        <v>3</v>
      </c>
      <c r="HG326" s="2"/>
      <c r="HH326" s="2"/>
      <c r="HI326" s="2"/>
      <c r="HJ326" s="2"/>
      <c r="HK326" s="2"/>
      <c r="HL326" s="2"/>
      <c r="HM326" s="2" t="s">
        <v>3</v>
      </c>
      <c r="HN326" s="2" t="s">
        <v>3</v>
      </c>
      <c r="HO326" s="2" t="s">
        <v>3</v>
      </c>
      <c r="HP326" s="2" t="s">
        <v>3</v>
      </c>
      <c r="HQ326" s="2" t="s">
        <v>3</v>
      </c>
      <c r="HR326" s="2"/>
      <c r="HS326" s="2">
        <v>0</v>
      </c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>
        <v>0</v>
      </c>
      <c r="IL326" s="2"/>
      <c r="IM326" s="2"/>
      <c r="IN326" s="2"/>
      <c r="IO326" s="2"/>
      <c r="IP326" s="2"/>
      <c r="IQ326" s="2"/>
      <c r="IR326" s="2"/>
      <c r="IS326" s="2"/>
      <c r="IT326" s="2"/>
      <c r="IU326" s="2"/>
    </row>
    <row r="327" spans="1:255" x14ac:dyDescent="0.2">
      <c r="A327">
        <v>18</v>
      </c>
      <c r="B327">
        <v>1</v>
      </c>
      <c r="C327">
        <v>780</v>
      </c>
      <c r="E327" t="s">
        <v>419</v>
      </c>
      <c r="F327" t="s">
        <v>212</v>
      </c>
      <c r="G327" t="s">
        <v>213</v>
      </c>
      <c r="H327" t="s">
        <v>39</v>
      </c>
      <c r="I327">
        <f>I309*J327</f>
        <v>350</v>
      </c>
      <c r="J327">
        <v>85.365853658536594</v>
      </c>
      <c r="K327">
        <v>85.365853700000002</v>
      </c>
      <c r="O327">
        <f t="shared" si="393"/>
        <v>3276.84</v>
      </c>
      <c r="P327">
        <f t="shared" si="394"/>
        <v>3276.84</v>
      </c>
      <c r="Q327">
        <f t="shared" si="425"/>
        <v>0</v>
      </c>
      <c r="R327">
        <f t="shared" si="395"/>
        <v>0</v>
      </c>
      <c r="S327">
        <f t="shared" si="396"/>
        <v>0</v>
      </c>
      <c r="T327">
        <f t="shared" si="397"/>
        <v>0</v>
      </c>
      <c r="U327">
        <f t="shared" si="398"/>
        <v>0</v>
      </c>
      <c r="V327">
        <f t="shared" si="399"/>
        <v>0</v>
      </c>
      <c r="W327">
        <f t="shared" si="400"/>
        <v>0</v>
      </c>
      <c r="X327">
        <f t="shared" si="401"/>
        <v>0</v>
      </c>
      <c r="Y327">
        <f t="shared" si="402"/>
        <v>0</v>
      </c>
      <c r="AA327">
        <v>59204059</v>
      </c>
      <c r="AB327">
        <f t="shared" si="403"/>
        <v>1.66</v>
      </c>
      <c r="AC327">
        <f t="shared" si="404"/>
        <v>1.66</v>
      </c>
      <c r="AD327">
        <f t="shared" si="426"/>
        <v>0</v>
      </c>
      <c r="AE327">
        <f t="shared" si="427"/>
        <v>0</v>
      </c>
      <c r="AF327">
        <f t="shared" si="428"/>
        <v>0</v>
      </c>
      <c r="AG327">
        <f t="shared" si="405"/>
        <v>0</v>
      </c>
      <c r="AH327">
        <f t="shared" si="429"/>
        <v>0</v>
      </c>
      <c r="AI327">
        <f t="shared" si="430"/>
        <v>0</v>
      </c>
      <c r="AJ327">
        <f t="shared" si="406"/>
        <v>0</v>
      </c>
      <c r="AK327">
        <v>1.66</v>
      </c>
      <c r="AL327">
        <v>1.66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109</v>
      </c>
      <c r="AU327">
        <v>61</v>
      </c>
      <c r="AV327">
        <v>1</v>
      </c>
      <c r="AW327">
        <v>1</v>
      </c>
      <c r="AZ327">
        <v>1</v>
      </c>
      <c r="BA327">
        <v>1</v>
      </c>
      <c r="BB327">
        <v>1</v>
      </c>
      <c r="BC327">
        <v>5.64</v>
      </c>
      <c r="BD327" t="s">
        <v>3</v>
      </c>
      <c r="BE327" t="s">
        <v>3</v>
      </c>
      <c r="BF327" t="s">
        <v>3</v>
      </c>
      <c r="BG327" t="s">
        <v>3</v>
      </c>
      <c r="BH327">
        <v>3</v>
      </c>
      <c r="BI327">
        <v>1</v>
      </c>
      <c r="BJ327" t="s">
        <v>214</v>
      </c>
      <c r="BM327">
        <v>21</v>
      </c>
      <c r="BN327">
        <v>0</v>
      </c>
      <c r="BO327" t="s">
        <v>212</v>
      </c>
      <c r="BP327">
        <v>1</v>
      </c>
      <c r="BQ327">
        <v>30</v>
      </c>
      <c r="BR327">
        <v>0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 t="s">
        <v>3</v>
      </c>
      <c r="BZ327">
        <v>109</v>
      </c>
      <c r="CA327">
        <v>61</v>
      </c>
      <c r="CB327" t="s">
        <v>3</v>
      </c>
      <c r="CE327">
        <v>30</v>
      </c>
      <c r="CF327">
        <v>0</v>
      </c>
      <c r="CG327">
        <v>0</v>
      </c>
      <c r="CM327">
        <v>0</v>
      </c>
      <c r="CN327" t="s">
        <v>3</v>
      </c>
      <c r="CO327">
        <v>0</v>
      </c>
      <c r="CP327">
        <f t="shared" si="407"/>
        <v>3276.84</v>
      </c>
      <c r="CQ327">
        <f t="shared" si="408"/>
        <v>9.36</v>
      </c>
      <c r="CR327">
        <f t="shared" si="431"/>
        <v>0</v>
      </c>
      <c r="CS327">
        <f t="shared" si="409"/>
        <v>0</v>
      </c>
      <c r="CT327">
        <f t="shared" si="410"/>
        <v>0</v>
      </c>
      <c r="CU327">
        <f t="shared" si="411"/>
        <v>0</v>
      </c>
      <c r="CV327">
        <f t="shared" si="412"/>
        <v>0</v>
      </c>
      <c r="CW327">
        <f t="shared" si="413"/>
        <v>0</v>
      </c>
      <c r="CX327">
        <f t="shared" si="414"/>
        <v>0</v>
      </c>
      <c r="CY327">
        <f t="shared" si="415"/>
        <v>0</v>
      </c>
      <c r="CZ327">
        <f t="shared" si="416"/>
        <v>0</v>
      </c>
      <c r="DC327" t="s">
        <v>3</v>
      </c>
      <c r="DD327" t="s">
        <v>3</v>
      </c>
      <c r="DE327" t="s">
        <v>3</v>
      </c>
      <c r="DF327" t="s">
        <v>3</v>
      </c>
      <c r="DG327" t="s">
        <v>3</v>
      </c>
      <c r="DH327" t="s">
        <v>3</v>
      </c>
      <c r="DI327" t="s">
        <v>3</v>
      </c>
      <c r="DJ327" t="s">
        <v>3</v>
      </c>
      <c r="DK327" t="s">
        <v>3</v>
      </c>
      <c r="DL327" t="s">
        <v>3</v>
      </c>
      <c r="DM327" t="s">
        <v>3</v>
      </c>
      <c r="DN327">
        <v>0</v>
      </c>
      <c r="DO327">
        <v>0</v>
      </c>
      <c r="DP327">
        <v>1</v>
      </c>
      <c r="DQ327">
        <v>1</v>
      </c>
      <c r="DU327">
        <v>1010</v>
      </c>
      <c r="DV327" t="s">
        <v>39</v>
      </c>
      <c r="DW327" t="s">
        <v>39</v>
      </c>
      <c r="DX327">
        <v>1</v>
      </c>
      <c r="DZ327" t="s">
        <v>3</v>
      </c>
      <c r="EA327" t="s">
        <v>3</v>
      </c>
      <c r="EB327" t="s">
        <v>3</v>
      </c>
      <c r="EC327" t="s">
        <v>3</v>
      </c>
      <c r="EE327">
        <v>58807897</v>
      </c>
      <c r="EF327">
        <v>30</v>
      </c>
      <c r="EG327" t="s">
        <v>27</v>
      </c>
      <c r="EH327">
        <v>0</v>
      </c>
      <c r="EI327" t="s">
        <v>3</v>
      </c>
      <c r="EJ327">
        <v>1</v>
      </c>
      <c r="EK327">
        <v>21</v>
      </c>
      <c r="EL327" t="s">
        <v>28</v>
      </c>
      <c r="EM327" t="s">
        <v>29</v>
      </c>
      <c r="EO327" t="s">
        <v>3</v>
      </c>
      <c r="EQ327">
        <v>0</v>
      </c>
      <c r="ER327">
        <v>1.66</v>
      </c>
      <c r="ES327">
        <v>1.66</v>
      </c>
      <c r="ET327">
        <v>0</v>
      </c>
      <c r="EU327">
        <v>0</v>
      </c>
      <c r="EV327">
        <v>0</v>
      </c>
      <c r="EW327">
        <v>0</v>
      </c>
      <c r="EX327">
        <v>0</v>
      </c>
      <c r="FQ327">
        <v>0</v>
      </c>
      <c r="FR327">
        <v>0</v>
      </c>
      <c r="FS327">
        <v>0</v>
      </c>
      <c r="FX327">
        <v>109</v>
      </c>
      <c r="FY327">
        <v>61</v>
      </c>
      <c r="GA327" t="s">
        <v>3</v>
      </c>
      <c r="GD327">
        <v>1</v>
      </c>
      <c r="GF327">
        <v>-1866650467</v>
      </c>
      <c r="GG327">
        <v>2</v>
      </c>
      <c r="GH327">
        <v>1</v>
      </c>
      <c r="GI327">
        <v>2</v>
      </c>
      <c r="GJ327">
        <v>0</v>
      </c>
      <c r="GK327">
        <v>0</v>
      </c>
      <c r="GL327">
        <f t="shared" si="417"/>
        <v>0</v>
      </c>
      <c r="GM327">
        <f t="shared" si="418"/>
        <v>3276.84</v>
      </c>
      <c r="GN327">
        <f t="shared" si="419"/>
        <v>3276.84</v>
      </c>
      <c r="GO327">
        <f t="shared" si="420"/>
        <v>0</v>
      </c>
      <c r="GP327">
        <f t="shared" si="421"/>
        <v>0</v>
      </c>
      <c r="GR327">
        <v>0</v>
      </c>
      <c r="GS327">
        <v>3</v>
      </c>
      <c r="GT327">
        <v>0</v>
      </c>
      <c r="GU327" t="s">
        <v>3</v>
      </c>
      <c r="GV327">
        <f t="shared" si="422"/>
        <v>0</v>
      </c>
      <c r="GW327">
        <v>1</v>
      </c>
      <c r="GX327">
        <f t="shared" si="423"/>
        <v>0</v>
      </c>
      <c r="HA327">
        <v>0</v>
      </c>
      <c r="HB327">
        <v>0</v>
      </c>
      <c r="HC327">
        <f t="shared" si="424"/>
        <v>0</v>
      </c>
      <c r="HE327" t="s">
        <v>3</v>
      </c>
      <c r="HF327" t="s">
        <v>3</v>
      </c>
      <c r="HM327" t="s">
        <v>3</v>
      </c>
      <c r="HN327" t="s">
        <v>3</v>
      </c>
      <c r="HO327" t="s">
        <v>3</v>
      </c>
      <c r="HP327" t="s">
        <v>3</v>
      </c>
      <c r="HQ327" t="s">
        <v>3</v>
      </c>
      <c r="HS327">
        <v>0</v>
      </c>
      <c r="IK327">
        <v>0</v>
      </c>
    </row>
    <row r="328" spans="1:255" x14ac:dyDescent="0.2">
      <c r="A328" s="2">
        <v>18</v>
      </c>
      <c r="B328" s="2">
        <v>1</v>
      </c>
      <c r="C328" s="2">
        <v>759</v>
      </c>
      <c r="D328" s="2"/>
      <c r="E328" s="2" t="s">
        <v>420</v>
      </c>
      <c r="F328" s="2" t="s">
        <v>421</v>
      </c>
      <c r="G328" s="2" t="s">
        <v>422</v>
      </c>
      <c r="H328" s="2" t="s">
        <v>39</v>
      </c>
      <c r="I328" s="2">
        <f>I308*J328</f>
        <v>30</v>
      </c>
      <c r="J328" s="2">
        <v>7.3170731707317076</v>
      </c>
      <c r="K328" s="2">
        <v>7.3170732000000003</v>
      </c>
      <c r="L328" s="2"/>
      <c r="M328" s="2"/>
      <c r="N328" s="2"/>
      <c r="O328" s="2">
        <f t="shared" si="393"/>
        <v>57</v>
      </c>
      <c r="P328" s="2">
        <f t="shared" si="394"/>
        <v>57</v>
      </c>
      <c r="Q328" s="2">
        <f t="shared" si="425"/>
        <v>0</v>
      </c>
      <c r="R328" s="2">
        <f t="shared" si="395"/>
        <v>0</v>
      </c>
      <c r="S328" s="2">
        <f t="shared" si="396"/>
        <v>0</v>
      </c>
      <c r="T328" s="2">
        <f t="shared" si="397"/>
        <v>0</v>
      </c>
      <c r="U328" s="2">
        <f t="shared" si="398"/>
        <v>0</v>
      </c>
      <c r="V328" s="2">
        <f t="shared" si="399"/>
        <v>0</v>
      </c>
      <c r="W328" s="2">
        <f t="shared" si="400"/>
        <v>0</v>
      </c>
      <c r="X328" s="2">
        <f t="shared" si="401"/>
        <v>0</v>
      </c>
      <c r="Y328" s="2">
        <f t="shared" si="402"/>
        <v>0</v>
      </c>
      <c r="Z328" s="2"/>
      <c r="AA328" s="2">
        <v>59204062</v>
      </c>
      <c r="AB328" s="2">
        <f t="shared" si="403"/>
        <v>1.9</v>
      </c>
      <c r="AC328" s="2">
        <f t="shared" si="404"/>
        <v>1.9</v>
      </c>
      <c r="AD328" s="2">
        <f t="shared" si="426"/>
        <v>0</v>
      </c>
      <c r="AE328" s="2">
        <f t="shared" si="427"/>
        <v>0</v>
      </c>
      <c r="AF328" s="2">
        <f t="shared" si="428"/>
        <v>0</v>
      </c>
      <c r="AG328" s="2">
        <f t="shared" si="405"/>
        <v>0</v>
      </c>
      <c r="AH328" s="2">
        <f t="shared" si="429"/>
        <v>0</v>
      </c>
      <c r="AI328" s="2">
        <f t="shared" si="430"/>
        <v>0</v>
      </c>
      <c r="AJ328" s="2">
        <f t="shared" si="406"/>
        <v>0</v>
      </c>
      <c r="AK328" s="2">
        <v>1.9</v>
      </c>
      <c r="AL328" s="2">
        <v>1.9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109</v>
      </c>
      <c r="AU328" s="2">
        <v>61</v>
      </c>
      <c r="AV328" s="2">
        <v>1</v>
      </c>
      <c r="AW328" s="2">
        <v>1</v>
      </c>
      <c r="AX328" s="2"/>
      <c r="AY328" s="2"/>
      <c r="AZ328" s="2">
        <v>1</v>
      </c>
      <c r="BA328" s="2">
        <v>1</v>
      </c>
      <c r="BB328" s="2">
        <v>1</v>
      </c>
      <c r="BC328" s="2">
        <v>1</v>
      </c>
      <c r="BD328" s="2" t="s">
        <v>3</v>
      </c>
      <c r="BE328" s="2" t="s">
        <v>3</v>
      </c>
      <c r="BF328" s="2" t="s">
        <v>3</v>
      </c>
      <c r="BG328" s="2" t="s">
        <v>3</v>
      </c>
      <c r="BH328" s="2">
        <v>3</v>
      </c>
      <c r="BI328" s="2">
        <v>1</v>
      </c>
      <c r="BJ328" s="2" t="s">
        <v>423</v>
      </c>
      <c r="BK328" s="2"/>
      <c r="BL328" s="2"/>
      <c r="BM328" s="2">
        <v>21</v>
      </c>
      <c r="BN328" s="2">
        <v>0</v>
      </c>
      <c r="BO328" s="2" t="s">
        <v>3</v>
      </c>
      <c r="BP328" s="2">
        <v>0</v>
      </c>
      <c r="BQ328" s="2">
        <v>30</v>
      </c>
      <c r="BR328" s="2">
        <v>0</v>
      </c>
      <c r="BS328" s="2">
        <v>1</v>
      </c>
      <c r="BT328" s="2">
        <v>1</v>
      </c>
      <c r="BU328" s="2">
        <v>1</v>
      </c>
      <c r="BV328" s="2">
        <v>1</v>
      </c>
      <c r="BW328" s="2">
        <v>1</v>
      </c>
      <c r="BX328" s="2">
        <v>1</v>
      </c>
      <c r="BY328" s="2" t="s">
        <v>3</v>
      </c>
      <c r="BZ328" s="2">
        <v>109</v>
      </c>
      <c r="CA328" s="2">
        <v>61</v>
      </c>
      <c r="CB328" s="2" t="s">
        <v>3</v>
      </c>
      <c r="CC328" s="2"/>
      <c r="CD328" s="2"/>
      <c r="CE328" s="2">
        <v>30</v>
      </c>
      <c r="CF328" s="2">
        <v>0</v>
      </c>
      <c r="CG328" s="2">
        <v>0</v>
      </c>
      <c r="CH328" s="2"/>
      <c r="CI328" s="2"/>
      <c r="CJ328" s="2"/>
      <c r="CK328" s="2"/>
      <c r="CL328" s="2"/>
      <c r="CM328" s="2">
        <v>0</v>
      </c>
      <c r="CN328" s="2" t="s">
        <v>3</v>
      </c>
      <c r="CO328" s="2">
        <v>0</v>
      </c>
      <c r="CP328" s="2">
        <f t="shared" si="407"/>
        <v>57</v>
      </c>
      <c r="CQ328" s="2">
        <f t="shared" si="408"/>
        <v>1.9</v>
      </c>
      <c r="CR328" s="2">
        <f t="shared" si="431"/>
        <v>0</v>
      </c>
      <c r="CS328" s="2">
        <f t="shared" si="409"/>
        <v>0</v>
      </c>
      <c r="CT328" s="2">
        <f t="shared" si="410"/>
        <v>0</v>
      </c>
      <c r="CU328" s="2">
        <f t="shared" si="411"/>
        <v>0</v>
      </c>
      <c r="CV328" s="2">
        <f t="shared" si="412"/>
        <v>0</v>
      </c>
      <c r="CW328" s="2">
        <f t="shared" si="413"/>
        <v>0</v>
      </c>
      <c r="CX328" s="2">
        <f t="shared" si="414"/>
        <v>0</v>
      </c>
      <c r="CY328" s="2">
        <f t="shared" si="415"/>
        <v>0</v>
      </c>
      <c r="CZ328" s="2">
        <f t="shared" si="416"/>
        <v>0</v>
      </c>
      <c r="DA328" s="2"/>
      <c r="DB328" s="2"/>
      <c r="DC328" s="2" t="s">
        <v>3</v>
      </c>
      <c r="DD328" s="2" t="s">
        <v>3</v>
      </c>
      <c r="DE328" s="2" t="s">
        <v>3</v>
      </c>
      <c r="DF328" s="2" t="s">
        <v>3</v>
      </c>
      <c r="DG328" s="2" t="s">
        <v>3</v>
      </c>
      <c r="DH328" s="2" t="s">
        <v>3</v>
      </c>
      <c r="DI328" s="2" t="s">
        <v>3</v>
      </c>
      <c r="DJ328" s="2" t="s">
        <v>3</v>
      </c>
      <c r="DK328" s="2" t="s">
        <v>3</v>
      </c>
      <c r="DL328" s="2" t="s">
        <v>3</v>
      </c>
      <c r="DM328" s="2" t="s">
        <v>3</v>
      </c>
      <c r="DN328" s="2">
        <v>0</v>
      </c>
      <c r="DO328" s="2">
        <v>0</v>
      </c>
      <c r="DP328" s="2">
        <v>1</v>
      </c>
      <c r="DQ328" s="2">
        <v>1</v>
      </c>
      <c r="DR328" s="2"/>
      <c r="DS328" s="2"/>
      <c r="DT328" s="2"/>
      <c r="DU328" s="2">
        <v>1010</v>
      </c>
      <c r="DV328" s="2" t="s">
        <v>39</v>
      </c>
      <c r="DW328" s="2" t="s">
        <v>39</v>
      </c>
      <c r="DX328" s="2">
        <v>1</v>
      </c>
      <c r="DY328" s="2"/>
      <c r="DZ328" s="2" t="s">
        <v>3</v>
      </c>
      <c r="EA328" s="2" t="s">
        <v>3</v>
      </c>
      <c r="EB328" s="2" t="s">
        <v>3</v>
      </c>
      <c r="EC328" s="2" t="s">
        <v>3</v>
      </c>
      <c r="ED328" s="2"/>
      <c r="EE328" s="2">
        <v>58807897</v>
      </c>
      <c r="EF328" s="2">
        <v>30</v>
      </c>
      <c r="EG328" s="2" t="s">
        <v>27</v>
      </c>
      <c r="EH328" s="2">
        <v>0</v>
      </c>
      <c r="EI328" s="2" t="s">
        <v>3</v>
      </c>
      <c r="EJ328" s="2">
        <v>1</v>
      </c>
      <c r="EK328" s="2">
        <v>21</v>
      </c>
      <c r="EL328" s="2" t="s">
        <v>28</v>
      </c>
      <c r="EM328" s="2" t="s">
        <v>29</v>
      </c>
      <c r="EN328" s="2"/>
      <c r="EO328" s="2" t="s">
        <v>3</v>
      </c>
      <c r="EP328" s="2"/>
      <c r="EQ328" s="2">
        <v>0</v>
      </c>
      <c r="ER328" s="2">
        <v>1.9</v>
      </c>
      <c r="ES328" s="2">
        <v>1.9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>
        <v>0</v>
      </c>
      <c r="FR328" s="2">
        <v>0</v>
      </c>
      <c r="FS328" s="2">
        <v>0</v>
      </c>
      <c r="FT328" s="2"/>
      <c r="FU328" s="2"/>
      <c r="FV328" s="2"/>
      <c r="FW328" s="2"/>
      <c r="FX328" s="2">
        <v>109</v>
      </c>
      <c r="FY328" s="2">
        <v>61</v>
      </c>
      <c r="FZ328" s="2"/>
      <c r="GA328" s="2" t="s">
        <v>3</v>
      </c>
      <c r="GB328" s="2"/>
      <c r="GC328" s="2"/>
      <c r="GD328" s="2">
        <v>1</v>
      </c>
      <c r="GE328" s="2"/>
      <c r="GF328" s="2">
        <v>-1943575984</v>
      </c>
      <c r="GG328" s="2">
        <v>2</v>
      </c>
      <c r="GH328" s="2">
        <v>1</v>
      </c>
      <c r="GI328" s="2">
        <v>-2</v>
      </c>
      <c r="GJ328" s="2">
        <v>0</v>
      </c>
      <c r="GK328" s="2">
        <v>0</v>
      </c>
      <c r="GL328" s="2">
        <f t="shared" si="417"/>
        <v>0</v>
      </c>
      <c r="GM328" s="2">
        <f t="shared" si="418"/>
        <v>57</v>
      </c>
      <c r="GN328" s="2">
        <f t="shared" si="419"/>
        <v>57</v>
      </c>
      <c r="GO328" s="2">
        <f t="shared" si="420"/>
        <v>0</v>
      </c>
      <c r="GP328" s="2">
        <f t="shared" si="421"/>
        <v>0</v>
      </c>
      <c r="GQ328" s="2"/>
      <c r="GR328" s="2">
        <v>0</v>
      </c>
      <c r="GS328" s="2">
        <v>3</v>
      </c>
      <c r="GT328" s="2">
        <v>0</v>
      </c>
      <c r="GU328" s="2" t="s">
        <v>3</v>
      </c>
      <c r="GV328" s="2">
        <f t="shared" si="422"/>
        <v>0</v>
      </c>
      <c r="GW328" s="2">
        <v>1</v>
      </c>
      <c r="GX328" s="2">
        <f t="shared" si="423"/>
        <v>0</v>
      </c>
      <c r="GY328" s="2"/>
      <c r="GZ328" s="2"/>
      <c r="HA328" s="2">
        <v>0</v>
      </c>
      <c r="HB328" s="2">
        <v>0</v>
      </c>
      <c r="HC328" s="2">
        <f t="shared" si="424"/>
        <v>0</v>
      </c>
      <c r="HD328" s="2"/>
      <c r="HE328" s="2" t="s">
        <v>3</v>
      </c>
      <c r="HF328" s="2" t="s">
        <v>3</v>
      </c>
      <c r="HG328" s="2"/>
      <c r="HH328" s="2"/>
      <c r="HI328" s="2"/>
      <c r="HJ328" s="2"/>
      <c r="HK328" s="2"/>
      <c r="HL328" s="2"/>
      <c r="HM328" s="2" t="s">
        <v>3</v>
      </c>
      <c r="HN328" s="2" t="s">
        <v>3</v>
      </c>
      <c r="HO328" s="2" t="s">
        <v>3</v>
      </c>
      <c r="HP328" s="2" t="s">
        <v>3</v>
      </c>
      <c r="HQ328" s="2" t="s">
        <v>3</v>
      </c>
      <c r="HR328" s="2"/>
      <c r="HS328" s="2">
        <v>0</v>
      </c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>
        <v>0</v>
      </c>
      <c r="IL328" s="2"/>
      <c r="IM328" s="2"/>
      <c r="IN328" s="2"/>
      <c r="IO328" s="2"/>
      <c r="IP328" s="2"/>
      <c r="IQ328" s="2"/>
      <c r="IR328" s="2"/>
      <c r="IS328" s="2"/>
      <c r="IT328" s="2"/>
      <c r="IU328" s="2"/>
    </row>
    <row r="329" spans="1:255" x14ac:dyDescent="0.2">
      <c r="A329">
        <v>18</v>
      </c>
      <c r="B329">
        <v>1</v>
      </c>
      <c r="C329">
        <v>781</v>
      </c>
      <c r="E329" t="s">
        <v>420</v>
      </c>
      <c r="F329" t="s">
        <v>421</v>
      </c>
      <c r="G329" t="s">
        <v>422</v>
      </c>
      <c r="H329" t="s">
        <v>39</v>
      </c>
      <c r="I329">
        <f>I309*J329</f>
        <v>30</v>
      </c>
      <c r="J329">
        <v>7.3170731707317076</v>
      </c>
      <c r="K329">
        <v>7.3170732000000003</v>
      </c>
      <c r="O329">
        <f t="shared" si="393"/>
        <v>153.33000000000001</v>
      </c>
      <c r="P329">
        <f t="shared" si="394"/>
        <v>153.33000000000001</v>
      </c>
      <c r="Q329">
        <f t="shared" si="425"/>
        <v>0</v>
      </c>
      <c r="R329">
        <f t="shared" si="395"/>
        <v>0</v>
      </c>
      <c r="S329">
        <f t="shared" si="396"/>
        <v>0</v>
      </c>
      <c r="T329">
        <f t="shared" si="397"/>
        <v>0</v>
      </c>
      <c r="U329">
        <f t="shared" si="398"/>
        <v>0</v>
      </c>
      <c r="V329">
        <f t="shared" si="399"/>
        <v>0</v>
      </c>
      <c r="W329">
        <f t="shared" si="400"/>
        <v>0</v>
      </c>
      <c r="X329">
        <f t="shared" si="401"/>
        <v>0</v>
      </c>
      <c r="Y329">
        <f t="shared" si="402"/>
        <v>0</v>
      </c>
      <c r="AA329">
        <v>59204059</v>
      </c>
      <c r="AB329">
        <f t="shared" si="403"/>
        <v>1.9</v>
      </c>
      <c r="AC329">
        <f t="shared" si="404"/>
        <v>1.9</v>
      </c>
      <c r="AD329">
        <f t="shared" si="426"/>
        <v>0</v>
      </c>
      <c r="AE329">
        <f t="shared" si="427"/>
        <v>0</v>
      </c>
      <c r="AF329">
        <f t="shared" si="428"/>
        <v>0</v>
      </c>
      <c r="AG329">
        <f t="shared" si="405"/>
        <v>0</v>
      </c>
      <c r="AH329">
        <f t="shared" si="429"/>
        <v>0</v>
      </c>
      <c r="AI329">
        <f t="shared" si="430"/>
        <v>0</v>
      </c>
      <c r="AJ329">
        <f t="shared" si="406"/>
        <v>0</v>
      </c>
      <c r="AK329">
        <v>1.9</v>
      </c>
      <c r="AL329">
        <v>1.9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109</v>
      </c>
      <c r="AU329">
        <v>61</v>
      </c>
      <c r="AV329">
        <v>1</v>
      </c>
      <c r="AW329">
        <v>1</v>
      </c>
      <c r="AZ329">
        <v>1</v>
      </c>
      <c r="BA329">
        <v>1</v>
      </c>
      <c r="BB329">
        <v>1</v>
      </c>
      <c r="BC329">
        <v>2.69</v>
      </c>
      <c r="BD329" t="s">
        <v>3</v>
      </c>
      <c r="BE329" t="s">
        <v>3</v>
      </c>
      <c r="BF329" t="s">
        <v>3</v>
      </c>
      <c r="BG329" t="s">
        <v>3</v>
      </c>
      <c r="BH329">
        <v>3</v>
      </c>
      <c r="BI329">
        <v>1</v>
      </c>
      <c r="BJ329" t="s">
        <v>423</v>
      </c>
      <c r="BM329">
        <v>21</v>
      </c>
      <c r="BN329">
        <v>0</v>
      </c>
      <c r="BO329" t="s">
        <v>421</v>
      </c>
      <c r="BP329">
        <v>1</v>
      </c>
      <c r="BQ329">
        <v>30</v>
      </c>
      <c r="BR329">
        <v>0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 t="s">
        <v>3</v>
      </c>
      <c r="BZ329">
        <v>109</v>
      </c>
      <c r="CA329">
        <v>61</v>
      </c>
      <c r="CB329" t="s">
        <v>3</v>
      </c>
      <c r="CE329">
        <v>30</v>
      </c>
      <c r="CF329">
        <v>0</v>
      </c>
      <c r="CG329">
        <v>0</v>
      </c>
      <c r="CM329">
        <v>0</v>
      </c>
      <c r="CN329" t="s">
        <v>3</v>
      </c>
      <c r="CO329">
        <v>0</v>
      </c>
      <c r="CP329">
        <f t="shared" si="407"/>
        <v>153.33000000000001</v>
      </c>
      <c r="CQ329">
        <f t="shared" si="408"/>
        <v>5.1100000000000003</v>
      </c>
      <c r="CR329">
        <f t="shared" si="431"/>
        <v>0</v>
      </c>
      <c r="CS329">
        <f t="shared" si="409"/>
        <v>0</v>
      </c>
      <c r="CT329">
        <f t="shared" si="410"/>
        <v>0</v>
      </c>
      <c r="CU329">
        <f t="shared" si="411"/>
        <v>0</v>
      </c>
      <c r="CV329">
        <f t="shared" si="412"/>
        <v>0</v>
      </c>
      <c r="CW329">
        <f t="shared" si="413"/>
        <v>0</v>
      </c>
      <c r="CX329">
        <f t="shared" si="414"/>
        <v>0</v>
      </c>
      <c r="CY329">
        <f t="shared" si="415"/>
        <v>0</v>
      </c>
      <c r="CZ329">
        <f t="shared" si="416"/>
        <v>0</v>
      </c>
      <c r="DC329" t="s">
        <v>3</v>
      </c>
      <c r="DD329" t="s">
        <v>3</v>
      </c>
      <c r="DE329" t="s">
        <v>3</v>
      </c>
      <c r="DF329" t="s">
        <v>3</v>
      </c>
      <c r="DG329" t="s">
        <v>3</v>
      </c>
      <c r="DH329" t="s">
        <v>3</v>
      </c>
      <c r="DI329" t="s">
        <v>3</v>
      </c>
      <c r="DJ329" t="s">
        <v>3</v>
      </c>
      <c r="DK329" t="s">
        <v>3</v>
      </c>
      <c r="DL329" t="s">
        <v>3</v>
      </c>
      <c r="DM329" t="s">
        <v>3</v>
      </c>
      <c r="DN329">
        <v>0</v>
      </c>
      <c r="DO329">
        <v>0</v>
      </c>
      <c r="DP329">
        <v>1</v>
      </c>
      <c r="DQ329">
        <v>1</v>
      </c>
      <c r="DU329">
        <v>1010</v>
      </c>
      <c r="DV329" t="s">
        <v>39</v>
      </c>
      <c r="DW329" t="s">
        <v>39</v>
      </c>
      <c r="DX329">
        <v>1</v>
      </c>
      <c r="DZ329" t="s">
        <v>3</v>
      </c>
      <c r="EA329" t="s">
        <v>3</v>
      </c>
      <c r="EB329" t="s">
        <v>3</v>
      </c>
      <c r="EC329" t="s">
        <v>3</v>
      </c>
      <c r="EE329">
        <v>58807897</v>
      </c>
      <c r="EF329">
        <v>30</v>
      </c>
      <c r="EG329" t="s">
        <v>27</v>
      </c>
      <c r="EH329">
        <v>0</v>
      </c>
      <c r="EI329" t="s">
        <v>3</v>
      </c>
      <c r="EJ329">
        <v>1</v>
      </c>
      <c r="EK329">
        <v>21</v>
      </c>
      <c r="EL329" t="s">
        <v>28</v>
      </c>
      <c r="EM329" t="s">
        <v>29</v>
      </c>
      <c r="EO329" t="s">
        <v>3</v>
      </c>
      <c r="EQ329">
        <v>0</v>
      </c>
      <c r="ER329">
        <v>1.9</v>
      </c>
      <c r="ES329">
        <v>1.9</v>
      </c>
      <c r="ET329">
        <v>0</v>
      </c>
      <c r="EU329">
        <v>0</v>
      </c>
      <c r="EV329">
        <v>0</v>
      </c>
      <c r="EW329">
        <v>0</v>
      </c>
      <c r="EX329">
        <v>0</v>
      </c>
      <c r="FQ329">
        <v>0</v>
      </c>
      <c r="FR329">
        <v>0</v>
      </c>
      <c r="FS329">
        <v>0</v>
      </c>
      <c r="FX329">
        <v>109</v>
      </c>
      <c r="FY329">
        <v>61</v>
      </c>
      <c r="GA329" t="s">
        <v>3</v>
      </c>
      <c r="GD329">
        <v>1</v>
      </c>
      <c r="GF329">
        <v>-1943575984</v>
      </c>
      <c r="GG329">
        <v>2</v>
      </c>
      <c r="GH329">
        <v>1</v>
      </c>
      <c r="GI329">
        <v>2</v>
      </c>
      <c r="GJ329">
        <v>0</v>
      </c>
      <c r="GK329">
        <v>0</v>
      </c>
      <c r="GL329">
        <f t="shared" si="417"/>
        <v>0</v>
      </c>
      <c r="GM329">
        <f t="shared" si="418"/>
        <v>153.33000000000001</v>
      </c>
      <c r="GN329">
        <f t="shared" si="419"/>
        <v>153.33000000000001</v>
      </c>
      <c r="GO329">
        <f t="shared" si="420"/>
        <v>0</v>
      </c>
      <c r="GP329">
        <f t="shared" si="421"/>
        <v>0</v>
      </c>
      <c r="GR329">
        <v>0</v>
      </c>
      <c r="GS329">
        <v>3</v>
      </c>
      <c r="GT329">
        <v>0</v>
      </c>
      <c r="GU329" t="s">
        <v>3</v>
      </c>
      <c r="GV329">
        <f t="shared" si="422"/>
        <v>0</v>
      </c>
      <c r="GW329">
        <v>1</v>
      </c>
      <c r="GX329">
        <f t="shared" si="423"/>
        <v>0</v>
      </c>
      <c r="HA329">
        <v>0</v>
      </c>
      <c r="HB329">
        <v>0</v>
      </c>
      <c r="HC329">
        <f t="shared" si="424"/>
        <v>0</v>
      </c>
      <c r="HE329" t="s">
        <v>3</v>
      </c>
      <c r="HF329" t="s">
        <v>3</v>
      </c>
      <c r="HM329" t="s">
        <v>3</v>
      </c>
      <c r="HN329" t="s">
        <v>3</v>
      </c>
      <c r="HO329" t="s">
        <v>3</v>
      </c>
      <c r="HP329" t="s">
        <v>3</v>
      </c>
      <c r="HQ329" t="s">
        <v>3</v>
      </c>
      <c r="HS329">
        <v>0</v>
      </c>
      <c r="IK329">
        <v>0</v>
      </c>
    </row>
    <row r="330" spans="1:255" x14ac:dyDescent="0.2">
      <c r="A330" s="2">
        <v>18</v>
      </c>
      <c r="B330" s="2">
        <v>1</v>
      </c>
      <c r="C330" s="2">
        <v>760</v>
      </c>
      <c r="D330" s="2"/>
      <c r="E330" s="2" t="s">
        <v>424</v>
      </c>
      <c r="F330" s="2" t="s">
        <v>425</v>
      </c>
      <c r="G330" s="2" t="s">
        <v>426</v>
      </c>
      <c r="H330" s="2" t="s">
        <v>39</v>
      </c>
      <c r="I330" s="2">
        <f>I308*J330</f>
        <v>15</v>
      </c>
      <c r="J330" s="2">
        <v>3.6585365853658538</v>
      </c>
      <c r="K330" s="2">
        <v>3.6585366000000001</v>
      </c>
      <c r="L330" s="2"/>
      <c r="M330" s="2"/>
      <c r="N330" s="2"/>
      <c r="O330" s="2">
        <f t="shared" si="393"/>
        <v>143.69999999999999</v>
      </c>
      <c r="P330" s="2">
        <f t="shared" si="394"/>
        <v>143.69999999999999</v>
      </c>
      <c r="Q330" s="2">
        <f t="shared" si="425"/>
        <v>0</v>
      </c>
      <c r="R330" s="2">
        <f t="shared" si="395"/>
        <v>0</v>
      </c>
      <c r="S330" s="2">
        <f t="shared" si="396"/>
        <v>0</v>
      </c>
      <c r="T330" s="2">
        <f t="shared" si="397"/>
        <v>0</v>
      </c>
      <c r="U330" s="2">
        <f t="shared" si="398"/>
        <v>0</v>
      </c>
      <c r="V330" s="2">
        <f t="shared" si="399"/>
        <v>0</v>
      </c>
      <c r="W330" s="2">
        <f t="shared" si="400"/>
        <v>0</v>
      </c>
      <c r="X330" s="2">
        <f t="shared" si="401"/>
        <v>0</v>
      </c>
      <c r="Y330" s="2">
        <f t="shared" si="402"/>
        <v>0</v>
      </c>
      <c r="Z330" s="2"/>
      <c r="AA330" s="2">
        <v>59204062</v>
      </c>
      <c r="AB330" s="2">
        <f t="shared" si="403"/>
        <v>9.58</v>
      </c>
      <c r="AC330" s="2">
        <f t="shared" si="404"/>
        <v>9.58</v>
      </c>
      <c r="AD330" s="2">
        <f t="shared" si="426"/>
        <v>0</v>
      </c>
      <c r="AE330" s="2">
        <f t="shared" si="427"/>
        <v>0</v>
      </c>
      <c r="AF330" s="2">
        <f t="shared" si="428"/>
        <v>0</v>
      </c>
      <c r="AG330" s="2">
        <f t="shared" si="405"/>
        <v>0</v>
      </c>
      <c r="AH330" s="2">
        <f t="shared" si="429"/>
        <v>0</v>
      </c>
      <c r="AI330" s="2">
        <f t="shared" si="430"/>
        <v>0</v>
      </c>
      <c r="AJ330" s="2">
        <f t="shared" si="406"/>
        <v>0</v>
      </c>
      <c r="AK330" s="2">
        <v>9.58</v>
      </c>
      <c r="AL330" s="2">
        <v>9.58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109</v>
      </c>
      <c r="AU330" s="2">
        <v>61</v>
      </c>
      <c r="AV330" s="2">
        <v>1</v>
      </c>
      <c r="AW330" s="2">
        <v>1</v>
      </c>
      <c r="AX330" s="2"/>
      <c r="AY330" s="2"/>
      <c r="AZ330" s="2">
        <v>1</v>
      </c>
      <c r="BA330" s="2">
        <v>1</v>
      </c>
      <c r="BB330" s="2">
        <v>1</v>
      </c>
      <c r="BC330" s="2">
        <v>1</v>
      </c>
      <c r="BD330" s="2" t="s">
        <v>3</v>
      </c>
      <c r="BE330" s="2" t="s">
        <v>3</v>
      </c>
      <c r="BF330" s="2" t="s">
        <v>3</v>
      </c>
      <c r="BG330" s="2" t="s">
        <v>3</v>
      </c>
      <c r="BH330" s="2">
        <v>3</v>
      </c>
      <c r="BI330" s="2">
        <v>1</v>
      </c>
      <c r="BJ330" s="2" t="s">
        <v>427</v>
      </c>
      <c r="BK330" s="2"/>
      <c r="BL330" s="2"/>
      <c r="BM330" s="2">
        <v>21</v>
      </c>
      <c r="BN330" s="2">
        <v>0</v>
      </c>
      <c r="BO330" s="2" t="s">
        <v>3</v>
      </c>
      <c r="BP330" s="2">
        <v>0</v>
      </c>
      <c r="BQ330" s="2">
        <v>30</v>
      </c>
      <c r="BR330" s="2">
        <v>0</v>
      </c>
      <c r="BS330" s="2">
        <v>1</v>
      </c>
      <c r="BT330" s="2">
        <v>1</v>
      </c>
      <c r="BU330" s="2">
        <v>1</v>
      </c>
      <c r="BV330" s="2">
        <v>1</v>
      </c>
      <c r="BW330" s="2">
        <v>1</v>
      </c>
      <c r="BX330" s="2">
        <v>1</v>
      </c>
      <c r="BY330" s="2" t="s">
        <v>3</v>
      </c>
      <c r="BZ330" s="2">
        <v>109</v>
      </c>
      <c r="CA330" s="2">
        <v>61</v>
      </c>
      <c r="CB330" s="2" t="s">
        <v>3</v>
      </c>
      <c r="CC330" s="2"/>
      <c r="CD330" s="2"/>
      <c r="CE330" s="2">
        <v>30</v>
      </c>
      <c r="CF330" s="2">
        <v>0</v>
      </c>
      <c r="CG330" s="2">
        <v>0</v>
      </c>
      <c r="CH330" s="2"/>
      <c r="CI330" s="2"/>
      <c r="CJ330" s="2"/>
      <c r="CK330" s="2"/>
      <c r="CL330" s="2"/>
      <c r="CM330" s="2">
        <v>0</v>
      </c>
      <c r="CN330" s="2" t="s">
        <v>3</v>
      </c>
      <c r="CO330" s="2">
        <v>0</v>
      </c>
      <c r="CP330" s="2">
        <f t="shared" si="407"/>
        <v>143.69999999999999</v>
      </c>
      <c r="CQ330" s="2">
        <f t="shared" si="408"/>
        <v>9.58</v>
      </c>
      <c r="CR330" s="2">
        <f t="shared" si="431"/>
        <v>0</v>
      </c>
      <c r="CS330" s="2">
        <f t="shared" si="409"/>
        <v>0</v>
      </c>
      <c r="CT330" s="2">
        <f t="shared" si="410"/>
        <v>0</v>
      </c>
      <c r="CU330" s="2">
        <f t="shared" si="411"/>
        <v>0</v>
      </c>
      <c r="CV330" s="2">
        <f t="shared" si="412"/>
        <v>0</v>
      </c>
      <c r="CW330" s="2">
        <f t="shared" si="413"/>
        <v>0</v>
      </c>
      <c r="CX330" s="2">
        <f t="shared" si="414"/>
        <v>0</v>
      </c>
      <c r="CY330" s="2">
        <f t="shared" si="415"/>
        <v>0</v>
      </c>
      <c r="CZ330" s="2">
        <f t="shared" si="416"/>
        <v>0</v>
      </c>
      <c r="DA330" s="2"/>
      <c r="DB330" s="2"/>
      <c r="DC330" s="2" t="s">
        <v>3</v>
      </c>
      <c r="DD330" s="2" t="s">
        <v>3</v>
      </c>
      <c r="DE330" s="2" t="s">
        <v>3</v>
      </c>
      <c r="DF330" s="2" t="s">
        <v>3</v>
      </c>
      <c r="DG330" s="2" t="s">
        <v>3</v>
      </c>
      <c r="DH330" s="2" t="s">
        <v>3</v>
      </c>
      <c r="DI330" s="2" t="s">
        <v>3</v>
      </c>
      <c r="DJ330" s="2" t="s">
        <v>3</v>
      </c>
      <c r="DK330" s="2" t="s">
        <v>3</v>
      </c>
      <c r="DL330" s="2" t="s">
        <v>3</v>
      </c>
      <c r="DM330" s="2" t="s">
        <v>3</v>
      </c>
      <c r="DN330" s="2">
        <v>0</v>
      </c>
      <c r="DO330" s="2">
        <v>0</v>
      </c>
      <c r="DP330" s="2">
        <v>1</v>
      </c>
      <c r="DQ330" s="2">
        <v>1</v>
      </c>
      <c r="DR330" s="2"/>
      <c r="DS330" s="2"/>
      <c r="DT330" s="2"/>
      <c r="DU330" s="2">
        <v>1010</v>
      </c>
      <c r="DV330" s="2" t="s">
        <v>39</v>
      </c>
      <c r="DW330" s="2" t="s">
        <v>39</v>
      </c>
      <c r="DX330" s="2">
        <v>1</v>
      </c>
      <c r="DY330" s="2"/>
      <c r="DZ330" s="2" t="s">
        <v>3</v>
      </c>
      <c r="EA330" s="2" t="s">
        <v>3</v>
      </c>
      <c r="EB330" s="2" t="s">
        <v>3</v>
      </c>
      <c r="EC330" s="2" t="s">
        <v>3</v>
      </c>
      <c r="ED330" s="2"/>
      <c r="EE330" s="2">
        <v>58807897</v>
      </c>
      <c r="EF330" s="2">
        <v>30</v>
      </c>
      <c r="EG330" s="2" t="s">
        <v>27</v>
      </c>
      <c r="EH330" s="2">
        <v>0</v>
      </c>
      <c r="EI330" s="2" t="s">
        <v>3</v>
      </c>
      <c r="EJ330" s="2">
        <v>1</v>
      </c>
      <c r="EK330" s="2">
        <v>21</v>
      </c>
      <c r="EL330" s="2" t="s">
        <v>28</v>
      </c>
      <c r="EM330" s="2" t="s">
        <v>29</v>
      </c>
      <c r="EN330" s="2"/>
      <c r="EO330" s="2" t="s">
        <v>3</v>
      </c>
      <c r="EP330" s="2"/>
      <c r="EQ330" s="2">
        <v>0</v>
      </c>
      <c r="ER330" s="2">
        <v>9.58</v>
      </c>
      <c r="ES330" s="2">
        <v>9.58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>
        <v>0</v>
      </c>
      <c r="FR330" s="2">
        <v>0</v>
      </c>
      <c r="FS330" s="2">
        <v>0</v>
      </c>
      <c r="FT330" s="2"/>
      <c r="FU330" s="2"/>
      <c r="FV330" s="2"/>
      <c r="FW330" s="2"/>
      <c r="FX330" s="2">
        <v>109</v>
      </c>
      <c r="FY330" s="2">
        <v>61</v>
      </c>
      <c r="FZ330" s="2"/>
      <c r="GA330" s="2" t="s">
        <v>3</v>
      </c>
      <c r="GB330" s="2"/>
      <c r="GC330" s="2"/>
      <c r="GD330" s="2">
        <v>1</v>
      </c>
      <c r="GE330" s="2"/>
      <c r="GF330" s="2">
        <v>-398749980</v>
      </c>
      <c r="GG330" s="2">
        <v>2</v>
      </c>
      <c r="GH330" s="2">
        <v>1</v>
      </c>
      <c r="GI330" s="2">
        <v>-2</v>
      </c>
      <c r="GJ330" s="2">
        <v>0</v>
      </c>
      <c r="GK330" s="2">
        <v>0</v>
      </c>
      <c r="GL330" s="2">
        <f t="shared" si="417"/>
        <v>0</v>
      </c>
      <c r="GM330" s="2">
        <f t="shared" si="418"/>
        <v>143.69999999999999</v>
      </c>
      <c r="GN330" s="2">
        <f t="shared" si="419"/>
        <v>143.69999999999999</v>
      </c>
      <c r="GO330" s="2">
        <f t="shared" si="420"/>
        <v>0</v>
      </c>
      <c r="GP330" s="2">
        <f t="shared" si="421"/>
        <v>0</v>
      </c>
      <c r="GQ330" s="2"/>
      <c r="GR330" s="2">
        <v>0</v>
      </c>
      <c r="GS330" s="2">
        <v>3</v>
      </c>
      <c r="GT330" s="2">
        <v>0</v>
      </c>
      <c r="GU330" s="2" t="s">
        <v>3</v>
      </c>
      <c r="GV330" s="2">
        <f t="shared" si="422"/>
        <v>0</v>
      </c>
      <c r="GW330" s="2">
        <v>1</v>
      </c>
      <c r="GX330" s="2">
        <f t="shared" si="423"/>
        <v>0</v>
      </c>
      <c r="GY330" s="2"/>
      <c r="GZ330" s="2"/>
      <c r="HA330" s="2">
        <v>0</v>
      </c>
      <c r="HB330" s="2">
        <v>0</v>
      </c>
      <c r="HC330" s="2">
        <f t="shared" si="424"/>
        <v>0</v>
      </c>
      <c r="HD330" s="2"/>
      <c r="HE330" s="2" t="s">
        <v>3</v>
      </c>
      <c r="HF330" s="2" t="s">
        <v>3</v>
      </c>
      <c r="HG330" s="2"/>
      <c r="HH330" s="2"/>
      <c r="HI330" s="2"/>
      <c r="HJ330" s="2"/>
      <c r="HK330" s="2"/>
      <c r="HL330" s="2"/>
      <c r="HM330" s="2" t="s">
        <v>3</v>
      </c>
      <c r="HN330" s="2" t="s">
        <v>3</v>
      </c>
      <c r="HO330" s="2" t="s">
        <v>3</v>
      </c>
      <c r="HP330" s="2" t="s">
        <v>3</v>
      </c>
      <c r="HQ330" s="2" t="s">
        <v>3</v>
      </c>
      <c r="HR330" s="2"/>
      <c r="HS330" s="2">
        <v>0</v>
      </c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>
        <v>0</v>
      </c>
      <c r="IL330" s="2"/>
      <c r="IM330" s="2"/>
      <c r="IN330" s="2"/>
      <c r="IO330" s="2"/>
      <c r="IP330" s="2"/>
      <c r="IQ330" s="2"/>
      <c r="IR330" s="2"/>
      <c r="IS330" s="2"/>
      <c r="IT330" s="2"/>
      <c r="IU330" s="2"/>
    </row>
    <row r="331" spans="1:255" x14ac:dyDescent="0.2">
      <c r="A331">
        <v>18</v>
      </c>
      <c r="B331">
        <v>1</v>
      </c>
      <c r="C331">
        <v>782</v>
      </c>
      <c r="E331" t="s">
        <v>424</v>
      </c>
      <c r="F331" t="s">
        <v>425</v>
      </c>
      <c r="G331" t="s">
        <v>426</v>
      </c>
      <c r="H331" t="s">
        <v>39</v>
      </c>
      <c r="I331">
        <f>I309*J331</f>
        <v>15</v>
      </c>
      <c r="J331">
        <v>3.6585365853658538</v>
      </c>
      <c r="K331">
        <v>3.6585366000000001</v>
      </c>
      <c r="O331">
        <f t="shared" si="393"/>
        <v>830.59</v>
      </c>
      <c r="P331">
        <f t="shared" si="394"/>
        <v>830.59</v>
      </c>
      <c r="Q331">
        <f t="shared" si="425"/>
        <v>0</v>
      </c>
      <c r="R331">
        <f t="shared" si="395"/>
        <v>0</v>
      </c>
      <c r="S331">
        <f t="shared" si="396"/>
        <v>0</v>
      </c>
      <c r="T331">
        <f t="shared" si="397"/>
        <v>0</v>
      </c>
      <c r="U331">
        <f t="shared" si="398"/>
        <v>0</v>
      </c>
      <c r="V331">
        <f t="shared" si="399"/>
        <v>0</v>
      </c>
      <c r="W331">
        <f t="shared" si="400"/>
        <v>0</v>
      </c>
      <c r="X331">
        <f t="shared" si="401"/>
        <v>0</v>
      </c>
      <c r="Y331">
        <f t="shared" si="402"/>
        <v>0</v>
      </c>
      <c r="AA331">
        <v>59204059</v>
      </c>
      <c r="AB331">
        <f t="shared" si="403"/>
        <v>9.58</v>
      </c>
      <c r="AC331">
        <f t="shared" si="404"/>
        <v>9.58</v>
      </c>
      <c r="AD331">
        <f t="shared" si="426"/>
        <v>0</v>
      </c>
      <c r="AE331">
        <f t="shared" si="427"/>
        <v>0</v>
      </c>
      <c r="AF331">
        <f t="shared" si="428"/>
        <v>0</v>
      </c>
      <c r="AG331">
        <f t="shared" si="405"/>
        <v>0</v>
      </c>
      <c r="AH331">
        <f t="shared" si="429"/>
        <v>0</v>
      </c>
      <c r="AI331">
        <f t="shared" si="430"/>
        <v>0</v>
      </c>
      <c r="AJ331">
        <f t="shared" si="406"/>
        <v>0</v>
      </c>
      <c r="AK331">
        <v>9.58</v>
      </c>
      <c r="AL331">
        <v>9.58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109</v>
      </c>
      <c r="AU331">
        <v>61</v>
      </c>
      <c r="AV331">
        <v>1</v>
      </c>
      <c r="AW331">
        <v>1</v>
      </c>
      <c r="AZ331">
        <v>1</v>
      </c>
      <c r="BA331">
        <v>1</v>
      </c>
      <c r="BB331">
        <v>1</v>
      </c>
      <c r="BC331">
        <v>5.78</v>
      </c>
      <c r="BD331" t="s">
        <v>3</v>
      </c>
      <c r="BE331" t="s">
        <v>3</v>
      </c>
      <c r="BF331" t="s">
        <v>3</v>
      </c>
      <c r="BG331" t="s">
        <v>3</v>
      </c>
      <c r="BH331">
        <v>3</v>
      </c>
      <c r="BI331">
        <v>1</v>
      </c>
      <c r="BJ331" t="s">
        <v>427</v>
      </c>
      <c r="BM331">
        <v>21</v>
      </c>
      <c r="BN331">
        <v>0</v>
      </c>
      <c r="BO331" t="s">
        <v>425</v>
      </c>
      <c r="BP331">
        <v>1</v>
      </c>
      <c r="BQ331">
        <v>30</v>
      </c>
      <c r="BR331">
        <v>0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 t="s">
        <v>3</v>
      </c>
      <c r="BZ331">
        <v>109</v>
      </c>
      <c r="CA331">
        <v>61</v>
      </c>
      <c r="CB331" t="s">
        <v>3</v>
      </c>
      <c r="CE331">
        <v>30</v>
      </c>
      <c r="CF331">
        <v>0</v>
      </c>
      <c r="CG331">
        <v>0</v>
      </c>
      <c r="CM331">
        <v>0</v>
      </c>
      <c r="CN331" t="s">
        <v>3</v>
      </c>
      <c r="CO331">
        <v>0</v>
      </c>
      <c r="CP331">
        <f t="shared" si="407"/>
        <v>830.59</v>
      </c>
      <c r="CQ331">
        <f t="shared" si="408"/>
        <v>55.37</v>
      </c>
      <c r="CR331">
        <f t="shared" si="431"/>
        <v>0</v>
      </c>
      <c r="CS331">
        <f t="shared" si="409"/>
        <v>0</v>
      </c>
      <c r="CT331">
        <f t="shared" si="410"/>
        <v>0</v>
      </c>
      <c r="CU331">
        <f t="shared" si="411"/>
        <v>0</v>
      </c>
      <c r="CV331">
        <f t="shared" si="412"/>
        <v>0</v>
      </c>
      <c r="CW331">
        <f t="shared" si="413"/>
        <v>0</v>
      </c>
      <c r="CX331">
        <f t="shared" si="414"/>
        <v>0</v>
      </c>
      <c r="CY331">
        <f t="shared" si="415"/>
        <v>0</v>
      </c>
      <c r="CZ331">
        <f t="shared" si="416"/>
        <v>0</v>
      </c>
      <c r="DC331" t="s">
        <v>3</v>
      </c>
      <c r="DD331" t="s">
        <v>3</v>
      </c>
      <c r="DE331" t="s">
        <v>3</v>
      </c>
      <c r="DF331" t="s">
        <v>3</v>
      </c>
      <c r="DG331" t="s">
        <v>3</v>
      </c>
      <c r="DH331" t="s">
        <v>3</v>
      </c>
      <c r="DI331" t="s">
        <v>3</v>
      </c>
      <c r="DJ331" t="s">
        <v>3</v>
      </c>
      <c r="DK331" t="s">
        <v>3</v>
      </c>
      <c r="DL331" t="s">
        <v>3</v>
      </c>
      <c r="DM331" t="s">
        <v>3</v>
      </c>
      <c r="DN331">
        <v>0</v>
      </c>
      <c r="DO331">
        <v>0</v>
      </c>
      <c r="DP331">
        <v>1</v>
      </c>
      <c r="DQ331">
        <v>1</v>
      </c>
      <c r="DU331">
        <v>1010</v>
      </c>
      <c r="DV331" t="s">
        <v>39</v>
      </c>
      <c r="DW331" t="s">
        <v>39</v>
      </c>
      <c r="DX331">
        <v>1</v>
      </c>
      <c r="DZ331" t="s">
        <v>3</v>
      </c>
      <c r="EA331" t="s">
        <v>3</v>
      </c>
      <c r="EB331" t="s">
        <v>3</v>
      </c>
      <c r="EC331" t="s">
        <v>3</v>
      </c>
      <c r="EE331">
        <v>58807897</v>
      </c>
      <c r="EF331">
        <v>30</v>
      </c>
      <c r="EG331" t="s">
        <v>27</v>
      </c>
      <c r="EH331">
        <v>0</v>
      </c>
      <c r="EI331" t="s">
        <v>3</v>
      </c>
      <c r="EJ331">
        <v>1</v>
      </c>
      <c r="EK331">
        <v>21</v>
      </c>
      <c r="EL331" t="s">
        <v>28</v>
      </c>
      <c r="EM331" t="s">
        <v>29</v>
      </c>
      <c r="EO331" t="s">
        <v>3</v>
      </c>
      <c r="EQ331">
        <v>0</v>
      </c>
      <c r="ER331">
        <v>9.58</v>
      </c>
      <c r="ES331">
        <v>9.58</v>
      </c>
      <c r="ET331">
        <v>0</v>
      </c>
      <c r="EU331">
        <v>0</v>
      </c>
      <c r="EV331">
        <v>0</v>
      </c>
      <c r="EW331">
        <v>0</v>
      </c>
      <c r="EX331">
        <v>0</v>
      </c>
      <c r="FQ331">
        <v>0</v>
      </c>
      <c r="FR331">
        <v>0</v>
      </c>
      <c r="FS331">
        <v>0</v>
      </c>
      <c r="FX331">
        <v>109</v>
      </c>
      <c r="FY331">
        <v>61</v>
      </c>
      <c r="GA331" t="s">
        <v>3</v>
      </c>
      <c r="GD331">
        <v>1</v>
      </c>
      <c r="GF331">
        <v>-398749980</v>
      </c>
      <c r="GG331">
        <v>2</v>
      </c>
      <c r="GH331">
        <v>1</v>
      </c>
      <c r="GI331">
        <v>2</v>
      </c>
      <c r="GJ331">
        <v>0</v>
      </c>
      <c r="GK331">
        <v>0</v>
      </c>
      <c r="GL331">
        <f t="shared" si="417"/>
        <v>0</v>
      </c>
      <c r="GM331">
        <f t="shared" si="418"/>
        <v>830.59</v>
      </c>
      <c r="GN331">
        <f t="shared" si="419"/>
        <v>830.59</v>
      </c>
      <c r="GO331">
        <f t="shared" si="420"/>
        <v>0</v>
      </c>
      <c r="GP331">
        <f t="shared" si="421"/>
        <v>0</v>
      </c>
      <c r="GR331">
        <v>0</v>
      </c>
      <c r="GS331">
        <v>3</v>
      </c>
      <c r="GT331">
        <v>0</v>
      </c>
      <c r="GU331" t="s">
        <v>3</v>
      </c>
      <c r="GV331">
        <f t="shared" si="422"/>
        <v>0</v>
      </c>
      <c r="GW331">
        <v>1</v>
      </c>
      <c r="GX331">
        <f t="shared" si="423"/>
        <v>0</v>
      </c>
      <c r="HA331">
        <v>0</v>
      </c>
      <c r="HB331">
        <v>0</v>
      </c>
      <c r="HC331">
        <f t="shared" si="424"/>
        <v>0</v>
      </c>
      <c r="HE331" t="s">
        <v>3</v>
      </c>
      <c r="HF331" t="s">
        <v>3</v>
      </c>
      <c r="HM331" t="s">
        <v>3</v>
      </c>
      <c r="HN331" t="s">
        <v>3</v>
      </c>
      <c r="HO331" t="s">
        <v>3</v>
      </c>
      <c r="HP331" t="s">
        <v>3</v>
      </c>
      <c r="HQ331" t="s">
        <v>3</v>
      </c>
      <c r="HS331">
        <v>0</v>
      </c>
      <c r="IK331">
        <v>0</v>
      </c>
    </row>
    <row r="332" spans="1:255" x14ac:dyDescent="0.2">
      <c r="A332" s="2">
        <v>18</v>
      </c>
      <c r="B332" s="2">
        <v>1</v>
      </c>
      <c r="C332" s="2">
        <v>761</v>
      </c>
      <c r="D332" s="2"/>
      <c r="E332" s="2" t="s">
        <v>428</v>
      </c>
      <c r="F332" s="2" t="s">
        <v>425</v>
      </c>
      <c r="G332" s="2" t="s">
        <v>429</v>
      </c>
      <c r="H332" s="2" t="s">
        <v>39</v>
      </c>
      <c r="I332" s="2">
        <f>I308*J332</f>
        <v>18</v>
      </c>
      <c r="J332" s="2">
        <v>4.3902439024390247</v>
      </c>
      <c r="K332" s="2">
        <v>4.390244</v>
      </c>
      <c r="L332" s="2"/>
      <c r="M332" s="2"/>
      <c r="N332" s="2"/>
      <c r="O332" s="2">
        <f t="shared" si="393"/>
        <v>172.44</v>
      </c>
      <c r="P332" s="2">
        <f t="shared" si="394"/>
        <v>172.44</v>
      </c>
      <c r="Q332" s="2">
        <f t="shared" si="425"/>
        <v>0</v>
      </c>
      <c r="R332" s="2">
        <f t="shared" si="395"/>
        <v>0</v>
      </c>
      <c r="S332" s="2">
        <f t="shared" si="396"/>
        <v>0</v>
      </c>
      <c r="T332" s="2">
        <f t="shared" si="397"/>
        <v>0</v>
      </c>
      <c r="U332" s="2">
        <f t="shared" si="398"/>
        <v>0</v>
      </c>
      <c r="V332" s="2">
        <f t="shared" si="399"/>
        <v>0</v>
      </c>
      <c r="W332" s="2">
        <f t="shared" si="400"/>
        <v>0</v>
      </c>
      <c r="X332" s="2">
        <f t="shared" si="401"/>
        <v>0</v>
      </c>
      <c r="Y332" s="2">
        <f t="shared" si="402"/>
        <v>0</v>
      </c>
      <c r="Z332" s="2"/>
      <c r="AA332" s="2">
        <v>59204062</v>
      </c>
      <c r="AB332" s="2">
        <f t="shared" si="403"/>
        <v>9.58</v>
      </c>
      <c r="AC332" s="2">
        <f t="shared" si="404"/>
        <v>9.58</v>
      </c>
      <c r="AD332" s="2">
        <f t="shared" si="426"/>
        <v>0</v>
      </c>
      <c r="AE332" s="2">
        <f t="shared" si="427"/>
        <v>0</v>
      </c>
      <c r="AF332" s="2">
        <f t="shared" si="428"/>
        <v>0</v>
      </c>
      <c r="AG332" s="2">
        <f t="shared" si="405"/>
        <v>0</v>
      </c>
      <c r="AH332" s="2">
        <f t="shared" si="429"/>
        <v>0</v>
      </c>
      <c r="AI332" s="2">
        <f t="shared" si="430"/>
        <v>0</v>
      </c>
      <c r="AJ332" s="2">
        <f t="shared" si="406"/>
        <v>0</v>
      </c>
      <c r="AK332" s="2">
        <v>9.58</v>
      </c>
      <c r="AL332" s="2">
        <v>9.58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109</v>
      </c>
      <c r="AU332" s="2">
        <v>61</v>
      </c>
      <c r="AV332" s="2">
        <v>1</v>
      </c>
      <c r="AW332" s="2">
        <v>1</v>
      </c>
      <c r="AX332" s="2"/>
      <c r="AY332" s="2"/>
      <c r="AZ332" s="2">
        <v>1</v>
      </c>
      <c r="BA332" s="2">
        <v>1</v>
      </c>
      <c r="BB332" s="2">
        <v>1</v>
      </c>
      <c r="BC332" s="2">
        <v>1</v>
      </c>
      <c r="BD332" s="2" t="s">
        <v>3</v>
      </c>
      <c r="BE332" s="2" t="s">
        <v>3</v>
      </c>
      <c r="BF332" s="2" t="s">
        <v>3</v>
      </c>
      <c r="BG332" s="2" t="s">
        <v>3</v>
      </c>
      <c r="BH332" s="2">
        <v>3</v>
      </c>
      <c r="BI332" s="2">
        <v>1</v>
      </c>
      <c r="BJ332" s="2" t="s">
        <v>427</v>
      </c>
      <c r="BK332" s="2"/>
      <c r="BL332" s="2"/>
      <c r="BM332" s="2">
        <v>21</v>
      </c>
      <c r="BN332" s="2">
        <v>0</v>
      </c>
      <c r="BO332" s="2" t="s">
        <v>3</v>
      </c>
      <c r="BP332" s="2">
        <v>0</v>
      </c>
      <c r="BQ332" s="2">
        <v>30</v>
      </c>
      <c r="BR332" s="2">
        <v>0</v>
      </c>
      <c r="BS332" s="2">
        <v>1</v>
      </c>
      <c r="BT332" s="2">
        <v>1</v>
      </c>
      <c r="BU332" s="2">
        <v>1</v>
      </c>
      <c r="BV332" s="2">
        <v>1</v>
      </c>
      <c r="BW332" s="2">
        <v>1</v>
      </c>
      <c r="BX332" s="2">
        <v>1</v>
      </c>
      <c r="BY332" s="2" t="s">
        <v>3</v>
      </c>
      <c r="BZ332" s="2">
        <v>109</v>
      </c>
      <c r="CA332" s="2">
        <v>61</v>
      </c>
      <c r="CB332" s="2" t="s">
        <v>3</v>
      </c>
      <c r="CC332" s="2"/>
      <c r="CD332" s="2"/>
      <c r="CE332" s="2">
        <v>30</v>
      </c>
      <c r="CF332" s="2">
        <v>0</v>
      </c>
      <c r="CG332" s="2">
        <v>0</v>
      </c>
      <c r="CH332" s="2"/>
      <c r="CI332" s="2"/>
      <c r="CJ332" s="2"/>
      <c r="CK332" s="2"/>
      <c r="CL332" s="2"/>
      <c r="CM332" s="2">
        <v>0</v>
      </c>
      <c r="CN332" s="2" t="s">
        <v>3</v>
      </c>
      <c r="CO332" s="2">
        <v>0</v>
      </c>
      <c r="CP332" s="2">
        <f t="shared" si="407"/>
        <v>172.44</v>
      </c>
      <c r="CQ332" s="2">
        <f t="shared" si="408"/>
        <v>9.58</v>
      </c>
      <c r="CR332" s="2">
        <f t="shared" si="431"/>
        <v>0</v>
      </c>
      <c r="CS332" s="2">
        <f t="shared" si="409"/>
        <v>0</v>
      </c>
      <c r="CT332" s="2">
        <f t="shared" si="410"/>
        <v>0</v>
      </c>
      <c r="CU332" s="2">
        <f t="shared" si="411"/>
        <v>0</v>
      </c>
      <c r="CV332" s="2">
        <f t="shared" si="412"/>
        <v>0</v>
      </c>
      <c r="CW332" s="2">
        <f t="shared" si="413"/>
        <v>0</v>
      </c>
      <c r="CX332" s="2">
        <f t="shared" si="414"/>
        <v>0</v>
      </c>
      <c r="CY332" s="2">
        <f t="shared" si="415"/>
        <v>0</v>
      </c>
      <c r="CZ332" s="2">
        <f t="shared" si="416"/>
        <v>0</v>
      </c>
      <c r="DA332" s="2"/>
      <c r="DB332" s="2"/>
      <c r="DC332" s="2" t="s">
        <v>3</v>
      </c>
      <c r="DD332" s="2" t="s">
        <v>3</v>
      </c>
      <c r="DE332" s="2" t="s">
        <v>3</v>
      </c>
      <c r="DF332" s="2" t="s">
        <v>3</v>
      </c>
      <c r="DG332" s="2" t="s">
        <v>3</v>
      </c>
      <c r="DH332" s="2" t="s">
        <v>3</v>
      </c>
      <c r="DI332" s="2" t="s">
        <v>3</v>
      </c>
      <c r="DJ332" s="2" t="s">
        <v>3</v>
      </c>
      <c r="DK332" s="2" t="s">
        <v>3</v>
      </c>
      <c r="DL332" s="2" t="s">
        <v>3</v>
      </c>
      <c r="DM332" s="2" t="s">
        <v>3</v>
      </c>
      <c r="DN332" s="2">
        <v>0</v>
      </c>
      <c r="DO332" s="2">
        <v>0</v>
      </c>
      <c r="DP332" s="2">
        <v>1</v>
      </c>
      <c r="DQ332" s="2">
        <v>1</v>
      </c>
      <c r="DR332" s="2"/>
      <c r="DS332" s="2"/>
      <c r="DT332" s="2"/>
      <c r="DU332" s="2">
        <v>1010</v>
      </c>
      <c r="DV332" s="2" t="s">
        <v>39</v>
      </c>
      <c r="DW332" s="2" t="s">
        <v>39</v>
      </c>
      <c r="DX332" s="2">
        <v>1</v>
      </c>
      <c r="DY332" s="2"/>
      <c r="DZ332" s="2" t="s">
        <v>3</v>
      </c>
      <c r="EA332" s="2" t="s">
        <v>3</v>
      </c>
      <c r="EB332" s="2" t="s">
        <v>3</v>
      </c>
      <c r="EC332" s="2" t="s">
        <v>3</v>
      </c>
      <c r="ED332" s="2"/>
      <c r="EE332" s="2">
        <v>58807897</v>
      </c>
      <c r="EF332" s="2">
        <v>30</v>
      </c>
      <c r="EG332" s="2" t="s">
        <v>27</v>
      </c>
      <c r="EH332" s="2">
        <v>0</v>
      </c>
      <c r="EI332" s="2" t="s">
        <v>3</v>
      </c>
      <c r="EJ332" s="2">
        <v>1</v>
      </c>
      <c r="EK332" s="2">
        <v>21</v>
      </c>
      <c r="EL332" s="2" t="s">
        <v>28</v>
      </c>
      <c r="EM332" s="2" t="s">
        <v>29</v>
      </c>
      <c r="EN332" s="2"/>
      <c r="EO332" s="2" t="s">
        <v>3</v>
      </c>
      <c r="EP332" s="2"/>
      <c r="EQ332" s="2">
        <v>0</v>
      </c>
      <c r="ER332" s="2">
        <v>9.58</v>
      </c>
      <c r="ES332" s="2">
        <v>9.58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>
        <v>0</v>
      </c>
      <c r="FR332" s="2">
        <v>0</v>
      </c>
      <c r="FS332" s="2">
        <v>0</v>
      </c>
      <c r="FT332" s="2"/>
      <c r="FU332" s="2"/>
      <c r="FV332" s="2"/>
      <c r="FW332" s="2"/>
      <c r="FX332" s="2">
        <v>109</v>
      </c>
      <c r="FY332" s="2">
        <v>61</v>
      </c>
      <c r="FZ332" s="2"/>
      <c r="GA332" s="2" t="s">
        <v>3</v>
      </c>
      <c r="GB332" s="2"/>
      <c r="GC332" s="2"/>
      <c r="GD332" s="2">
        <v>1</v>
      </c>
      <c r="GE332" s="2"/>
      <c r="GF332" s="2">
        <v>-61665733</v>
      </c>
      <c r="GG332" s="2">
        <v>2</v>
      </c>
      <c r="GH332" s="2">
        <v>1</v>
      </c>
      <c r="GI332" s="2">
        <v>-2</v>
      </c>
      <c r="GJ332" s="2">
        <v>0</v>
      </c>
      <c r="GK332" s="2">
        <v>0</v>
      </c>
      <c r="GL332" s="2">
        <f t="shared" si="417"/>
        <v>0</v>
      </c>
      <c r="GM332" s="2">
        <f t="shared" si="418"/>
        <v>172.44</v>
      </c>
      <c r="GN332" s="2">
        <f t="shared" si="419"/>
        <v>172.44</v>
      </c>
      <c r="GO332" s="2">
        <f t="shared" si="420"/>
        <v>0</v>
      </c>
      <c r="GP332" s="2">
        <f t="shared" si="421"/>
        <v>0</v>
      </c>
      <c r="GQ332" s="2"/>
      <c r="GR332" s="2">
        <v>0</v>
      </c>
      <c r="GS332" s="2">
        <v>3</v>
      </c>
      <c r="GT332" s="2">
        <v>0</v>
      </c>
      <c r="GU332" s="2" t="s">
        <v>3</v>
      </c>
      <c r="GV332" s="2">
        <f t="shared" si="422"/>
        <v>0</v>
      </c>
      <c r="GW332" s="2">
        <v>1</v>
      </c>
      <c r="GX332" s="2">
        <f t="shared" si="423"/>
        <v>0</v>
      </c>
      <c r="GY332" s="2"/>
      <c r="GZ332" s="2"/>
      <c r="HA332" s="2">
        <v>0</v>
      </c>
      <c r="HB332" s="2">
        <v>0</v>
      </c>
      <c r="HC332" s="2">
        <f t="shared" si="424"/>
        <v>0</v>
      </c>
      <c r="HD332" s="2"/>
      <c r="HE332" s="2" t="s">
        <v>3</v>
      </c>
      <c r="HF332" s="2" t="s">
        <v>3</v>
      </c>
      <c r="HG332" s="2"/>
      <c r="HH332" s="2"/>
      <c r="HI332" s="2"/>
      <c r="HJ332" s="2"/>
      <c r="HK332" s="2"/>
      <c r="HL332" s="2"/>
      <c r="HM332" s="2" t="s">
        <v>3</v>
      </c>
      <c r="HN332" s="2" t="s">
        <v>3</v>
      </c>
      <c r="HO332" s="2" t="s">
        <v>3</v>
      </c>
      <c r="HP332" s="2" t="s">
        <v>3</v>
      </c>
      <c r="HQ332" s="2" t="s">
        <v>3</v>
      </c>
      <c r="HR332" s="2"/>
      <c r="HS332" s="2">
        <v>0</v>
      </c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>
        <v>0</v>
      </c>
      <c r="IL332" s="2"/>
      <c r="IM332" s="2"/>
      <c r="IN332" s="2"/>
      <c r="IO332" s="2"/>
      <c r="IP332" s="2"/>
      <c r="IQ332" s="2"/>
      <c r="IR332" s="2"/>
      <c r="IS332" s="2"/>
      <c r="IT332" s="2"/>
      <c r="IU332" s="2"/>
    </row>
    <row r="333" spans="1:255" x14ac:dyDescent="0.2">
      <c r="A333">
        <v>18</v>
      </c>
      <c r="B333">
        <v>1</v>
      </c>
      <c r="C333">
        <v>783</v>
      </c>
      <c r="E333" t="s">
        <v>428</v>
      </c>
      <c r="F333" t="s">
        <v>425</v>
      </c>
      <c r="G333" t="s">
        <v>429</v>
      </c>
      <c r="H333" t="s">
        <v>39</v>
      </c>
      <c r="I333">
        <f>I309*J333</f>
        <v>18</v>
      </c>
      <c r="J333">
        <v>4.3902439024390247</v>
      </c>
      <c r="K333">
        <v>4.390244</v>
      </c>
      <c r="O333">
        <f t="shared" si="393"/>
        <v>996.7</v>
      </c>
      <c r="P333">
        <f t="shared" si="394"/>
        <v>996.7</v>
      </c>
      <c r="Q333">
        <f t="shared" si="425"/>
        <v>0</v>
      </c>
      <c r="R333">
        <f t="shared" si="395"/>
        <v>0</v>
      </c>
      <c r="S333">
        <f t="shared" si="396"/>
        <v>0</v>
      </c>
      <c r="T333">
        <f t="shared" si="397"/>
        <v>0</v>
      </c>
      <c r="U333">
        <f t="shared" si="398"/>
        <v>0</v>
      </c>
      <c r="V333">
        <f t="shared" si="399"/>
        <v>0</v>
      </c>
      <c r="W333">
        <f t="shared" si="400"/>
        <v>0</v>
      </c>
      <c r="X333">
        <f t="shared" si="401"/>
        <v>0</v>
      </c>
      <c r="Y333">
        <f t="shared" si="402"/>
        <v>0</v>
      </c>
      <c r="AA333">
        <v>59204059</v>
      </c>
      <c r="AB333">
        <f t="shared" si="403"/>
        <v>9.58</v>
      </c>
      <c r="AC333">
        <f t="shared" si="404"/>
        <v>9.58</v>
      </c>
      <c r="AD333">
        <f t="shared" si="426"/>
        <v>0</v>
      </c>
      <c r="AE333">
        <f t="shared" si="427"/>
        <v>0</v>
      </c>
      <c r="AF333">
        <f t="shared" si="428"/>
        <v>0</v>
      </c>
      <c r="AG333">
        <f t="shared" si="405"/>
        <v>0</v>
      </c>
      <c r="AH333">
        <f t="shared" si="429"/>
        <v>0</v>
      </c>
      <c r="AI333">
        <f t="shared" si="430"/>
        <v>0</v>
      </c>
      <c r="AJ333">
        <f t="shared" si="406"/>
        <v>0</v>
      </c>
      <c r="AK333">
        <v>9.58</v>
      </c>
      <c r="AL333">
        <v>9.58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109</v>
      </c>
      <c r="AU333">
        <v>61</v>
      </c>
      <c r="AV333">
        <v>1</v>
      </c>
      <c r="AW333">
        <v>1</v>
      </c>
      <c r="AZ333">
        <v>1</v>
      </c>
      <c r="BA333">
        <v>1</v>
      </c>
      <c r="BB333">
        <v>1</v>
      </c>
      <c r="BC333">
        <v>5.78</v>
      </c>
      <c r="BD333" t="s">
        <v>3</v>
      </c>
      <c r="BE333" t="s">
        <v>3</v>
      </c>
      <c r="BF333" t="s">
        <v>3</v>
      </c>
      <c r="BG333" t="s">
        <v>3</v>
      </c>
      <c r="BH333">
        <v>3</v>
      </c>
      <c r="BI333">
        <v>1</v>
      </c>
      <c r="BJ333" t="s">
        <v>427</v>
      </c>
      <c r="BM333">
        <v>21</v>
      </c>
      <c r="BN333">
        <v>0</v>
      </c>
      <c r="BO333" t="s">
        <v>425</v>
      </c>
      <c r="BP333">
        <v>1</v>
      </c>
      <c r="BQ333">
        <v>30</v>
      </c>
      <c r="BR333">
        <v>0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 t="s">
        <v>3</v>
      </c>
      <c r="BZ333">
        <v>109</v>
      </c>
      <c r="CA333">
        <v>61</v>
      </c>
      <c r="CB333" t="s">
        <v>3</v>
      </c>
      <c r="CE333">
        <v>30</v>
      </c>
      <c r="CF333">
        <v>0</v>
      </c>
      <c r="CG333">
        <v>0</v>
      </c>
      <c r="CM333">
        <v>0</v>
      </c>
      <c r="CN333" t="s">
        <v>3</v>
      </c>
      <c r="CO333">
        <v>0</v>
      </c>
      <c r="CP333">
        <f t="shared" si="407"/>
        <v>996.7</v>
      </c>
      <c r="CQ333">
        <f t="shared" si="408"/>
        <v>55.37</v>
      </c>
      <c r="CR333">
        <f t="shared" si="431"/>
        <v>0</v>
      </c>
      <c r="CS333">
        <f t="shared" si="409"/>
        <v>0</v>
      </c>
      <c r="CT333">
        <f t="shared" si="410"/>
        <v>0</v>
      </c>
      <c r="CU333">
        <f t="shared" si="411"/>
        <v>0</v>
      </c>
      <c r="CV333">
        <f t="shared" si="412"/>
        <v>0</v>
      </c>
      <c r="CW333">
        <f t="shared" si="413"/>
        <v>0</v>
      </c>
      <c r="CX333">
        <f t="shared" si="414"/>
        <v>0</v>
      </c>
      <c r="CY333">
        <f t="shared" si="415"/>
        <v>0</v>
      </c>
      <c r="CZ333">
        <f t="shared" si="416"/>
        <v>0</v>
      </c>
      <c r="DC333" t="s">
        <v>3</v>
      </c>
      <c r="DD333" t="s">
        <v>3</v>
      </c>
      <c r="DE333" t="s">
        <v>3</v>
      </c>
      <c r="DF333" t="s">
        <v>3</v>
      </c>
      <c r="DG333" t="s">
        <v>3</v>
      </c>
      <c r="DH333" t="s">
        <v>3</v>
      </c>
      <c r="DI333" t="s">
        <v>3</v>
      </c>
      <c r="DJ333" t="s">
        <v>3</v>
      </c>
      <c r="DK333" t="s">
        <v>3</v>
      </c>
      <c r="DL333" t="s">
        <v>3</v>
      </c>
      <c r="DM333" t="s">
        <v>3</v>
      </c>
      <c r="DN333">
        <v>0</v>
      </c>
      <c r="DO333">
        <v>0</v>
      </c>
      <c r="DP333">
        <v>1</v>
      </c>
      <c r="DQ333">
        <v>1</v>
      </c>
      <c r="DU333">
        <v>1010</v>
      </c>
      <c r="DV333" t="s">
        <v>39</v>
      </c>
      <c r="DW333" t="s">
        <v>39</v>
      </c>
      <c r="DX333">
        <v>1</v>
      </c>
      <c r="DZ333" t="s">
        <v>3</v>
      </c>
      <c r="EA333" t="s">
        <v>3</v>
      </c>
      <c r="EB333" t="s">
        <v>3</v>
      </c>
      <c r="EC333" t="s">
        <v>3</v>
      </c>
      <c r="EE333">
        <v>58807897</v>
      </c>
      <c r="EF333">
        <v>30</v>
      </c>
      <c r="EG333" t="s">
        <v>27</v>
      </c>
      <c r="EH333">
        <v>0</v>
      </c>
      <c r="EI333" t="s">
        <v>3</v>
      </c>
      <c r="EJ333">
        <v>1</v>
      </c>
      <c r="EK333">
        <v>21</v>
      </c>
      <c r="EL333" t="s">
        <v>28</v>
      </c>
      <c r="EM333" t="s">
        <v>29</v>
      </c>
      <c r="EO333" t="s">
        <v>3</v>
      </c>
      <c r="EQ333">
        <v>0</v>
      </c>
      <c r="ER333">
        <v>9.58</v>
      </c>
      <c r="ES333">
        <v>9.58</v>
      </c>
      <c r="ET333">
        <v>0</v>
      </c>
      <c r="EU333">
        <v>0</v>
      </c>
      <c r="EV333">
        <v>0</v>
      </c>
      <c r="EW333">
        <v>0</v>
      </c>
      <c r="EX333">
        <v>0</v>
      </c>
      <c r="FQ333">
        <v>0</v>
      </c>
      <c r="FR333">
        <v>0</v>
      </c>
      <c r="FS333">
        <v>0</v>
      </c>
      <c r="FX333">
        <v>109</v>
      </c>
      <c r="FY333">
        <v>61</v>
      </c>
      <c r="GA333" t="s">
        <v>3</v>
      </c>
      <c r="GD333">
        <v>1</v>
      </c>
      <c r="GF333">
        <v>-61665733</v>
      </c>
      <c r="GG333">
        <v>2</v>
      </c>
      <c r="GH333">
        <v>1</v>
      </c>
      <c r="GI333">
        <v>2</v>
      </c>
      <c r="GJ333">
        <v>0</v>
      </c>
      <c r="GK333">
        <v>0</v>
      </c>
      <c r="GL333">
        <f t="shared" si="417"/>
        <v>0</v>
      </c>
      <c r="GM333">
        <f t="shared" si="418"/>
        <v>996.7</v>
      </c>
      <c r="GN333">
        <f t="shared" si="419"/>
        <v>996.7</v>
      </c>
      <c r="GO333">
        <f t="shared" si="420"/>
        <v>0</v>
      </c>
      <c r="GP333">
        <f t="shared" si="421"/>
        <v>0</v>
      </c>
      <c r="GR333">
        <v>0</v>
      </c>
      <c r="GS333">
        <v>3</v>
      </c>
      <c r="GT333">
        <v>0</v>
      </c>
      <c r="GU333" t="s">
        <v>3</v>
      </c>
      <c r="GV333">
        <f t="shared" si="422"/>
        <v>0</v>
      </c>
      <c r="GW333">
        <v>1</v>
      </c>
      <c r="GX333">
        <f t="shared" si="423"/>
        <v>0</v>
      </c>
      <c r="HA333">
        <v>0</v>
      </c>
      <c r="HB333">
        <v>0</v>
      </c>
      <c r="HC333">
        <f t="shared" si="424"/>
        <v>0</v>
      </c>
      <c r="HE333" t="s">
        <v>3</v>
      </c>
      <c r="HF333" t="s">
        <v>3</v>
      </c>
      <c r="HM333" t="s">
        <v>3</v>
      </c>
      <c r="HN333" t="s">
        <v>3</v>
      </c>
      <c r="HO333" t="s">
        <v>3</v>
      </c>
      <c r="HP333" t="s">
        <v>3</v>
      </c>
      <c r="HQ333" t="s">
        <v>3</v>
      </c>
      <c r="HS333">
        <v>0</v>
      </c>
      <c r="IK333">
        <v>0</v>
      </c>
    </row>
    <row r="334" spans="1:255" x14ac:dyDescent="0.2">
      <c r="A334" s="2">
        <v>18</v>
      </c>
      <c r="B334" s="2">
        <v>1</v>
      </c>
      <c r="C334" s="2">
        <v>764</v>
      </c>
      <c r="D334" s="2"/>
      <c r="E334" s="2" t="s">
        <v>430</v>
      </c>
      <c r="F334" s="2" t="s">
        <v>416</v>
      </c>
      <c r="G334" s="2" t="s">
        <v>431</v>
      </c>
      <c r="H334" s="2" t="s">
        <v>39</v>
      </c>
      <c r="I334" s="2">
        <f>I308*J334</f>
        <v>18</v>
      </c>
      <c r="J334" s="2">
        <v>4.3902439024390247</v>
      </c>
      <c r="K334" s="2">
        <v>4.390244</v>
      </c>
      <c r="L334" s="2"/>
      <c r="M334" s="2"/>
      <c r="N334" s="2"/>
      <c r="O334" s="2">
        <f t="shared" si="393"/>
        <v>95.94</v>
      </c>
      <c r="P334" s="2">
        <f t="shared" si="394"/>
        <v>95.94</v>
      </c>
      <c r="Q334" s="2">
        <f t="shared" si="425"/>
        <v>0</v>
      </c>
      <c r="R334" s="2">
        <f t="shared" si="395"/>
        <v>0</v>
      </c>
      <c r="S334" s="2">
        <f t="shared" si="396"/>
        <v>0</v>
      </c>
      <c r="T334" s="2">
        <f t="shared" si="397"/>
        <v>0</v>
      </c>
      <c r="U334" s="2">
        <f t="shared" si="398"/>
        <v>0</v>
      </c>
      <c r="V334" s="2">
        <f t="shared" si="399"/>
        <v>0</v>
      </c>
      <c r="W334" s="2">
        <f t="shared" si="400"/>
        <v>0</v>
      </c>
      <c r="X334" s="2">
        <f t="shared" si="401"/>
        <v>0</v>
      </c>
      <c r="Y334" s="2">
        <f t="shared" si="402"/>
        <v>0</v>
      </c>
      <c r="Z334" s="2"/>
      <c r="AA334" s="2">
        <v>59204062</v>
      </c>
      <c r="AB334" s="2">
        <f t="shared" si="403"/>
        <v>5.33</v>
      </c>
      <c r="AC334" s="2">
        <f t="shared" si="404"/>
        <v>5.33</v>
      </c>
      <c r="AD334" s="2">
        <f t="shared" si="426"/>
        <v>0</v>
      </c>
      <c r="AE334" s="2">
        <f t="shared" si="427"/>
        <v>0</v>
      </c>
      <c r="AF334" s="2">
        <f t="shared" si="428"/>
        <v>0</v>
      </c>
      <c r="AG334" s="2">
        <f t="shared" si="405"/>
        <v>0</v>
      </c>
      <c r="AH334" s="2">
        <f t="shared" si="429"/>
        <v>0</v>
      </c>
      <c r="AI334" s="2">
        <f t="shared" si="430"/>
        <v>0</v>
      </c>
      <c r="AJ334" s="2">
        <f t="shared" si="406"/>
        <v>0</v>
      </c>
      <c r="AK334" s="2">
        <v>5.33</v>
      </c>
      <c r="AL334" s="2">
        <v>5.33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109</v>
      </c>
      <c r="AU334" s="2">
        <v>61</v>
      </c>
      <c r="AV334" s="2">
        <v>1</v>
      </c>
      <c r="AW334" s="2">
        <v>1</v>
      </c>
      <c r="AX334" s="2"/>
      <c r="AY334" s="2"/>
      <c r="AZ334" s="2">
        <v>1</v>
      </c>
      <c r="BA334" s="2">
        <v>1</v>
      </c>
      <c r="BB334" s="2">
        <v>1</v>
      </c>
      <c r="BC334" s="2">
        <v>1</v>
      </c>
      <c r="BD334" s="2" t="s">
        <v>3</v>
      </c>
      <c r="BE334" s="2" t="s">
        <v>3</v>
      </c>
      <c r="BF334" s="2" t="s">
        <v>3</v>
      </c>
      <c r="BG334" s="2" t="s">
        <v>3</v>
      </c>
      <c r="BH334" s="2">
        <v>3</v>
      </c>
      <c r="BI334" s="2">
        <v>1</v>
      </c>
      <c r="BJ334" s="2" t="s">
        <v>418</v>
      </c>
      <c r="BK334" s="2"/>
      <c r="BL334" s="2"/>
      <c r="BM334" s="2">
        <v>21</v>
      </c>
      <c r="BN334" s="2">
        <v>0</v>
      </c>
      <c r="BO334" s="2" t="s">
        <v>3</v>
      </c>
      <c r="BP334" s="2">
        <v>0</v>
      </c>
      <c r="BQ334" s="2">
        <v>30</v>
      </c>
      <c r="BR334" s="2">
        <v>0</v>
      </c>
      <c r="BS334" s="2">
        <v>1</v>
      </c>
      <c r="BT334" s="2">
        <v>1</v>
      </c>
      <c r="BU334" s="2">
        <v>1</v>
      </c>
      <c r="BV334" s="2">
        <v>1</v>
      </c>
      <c r="BW334" s="2">
        <v>1</v>
      </c>
      <c r="BX334" s="2">
        <v>1</v>
      </c>
      <c r="BY334" s="2" t="s">
        <v>3</v>
      </c>
      <c r="BZ334" s="2">
        <v>109</v>
      </c>
      <c r="CA334" s="2">
        <v>61</v>
      </c>
      <c r="CB334" s="2" t="s">
        <v>3</v>
      </c>
      <c r="CC334" s="2"/>
      <c r="CD334" s="2"/>
      <c r="CE334" s="2">
        <v>30</v>
      </c>
      <c r="CF334" s="2">
        <v>0</v>
      </c>
      <c r="CG334" s="2">
        <v>0</v>
      </c>
      <c r="CH334" s="2"/>
      <c r="CI334" s="2"/>
      <c r="CJ334" s="2"/>
      <c r="CK334" s="2"/>
      <c r="CL334" s="2"/>
      <c r="CM334" s="2">
        <v>0</v>
      </c>
      <c r="CN334" s="2" t="s">
        <v>3</v>
      </c>
      <c r="CO334" s="2">
        <v>0</v>
      </c>
      <c r="CP334" s="2">
        <f t="shared" si="407"/>
        <v>95.94</v>
      </c>
      <c r="CQ334" s="2">
        <f t="shared" si="408"/>
        <v>5.33</v>
      </c>
      <c r="CR334" s="2">
        <f t="shared" si="431"/>
        <v>0</v>
      </c>
      <c r="CS334" s="2">
        <f t="shared" si="409"/>
        <v>0</v>
      </c>
      <c r="CT334" s="2">
        <f t="shared" si="410"/>
        <v>0</v>
      </c>
      <c r="CU334" s="2">
        <f t="shared" si="411"/>
        <v>0</v>
      </c>
      <c r="CV334" s="2">
        <f t="shared" si="412"/>
        <v>0</v>
      </c>
      <c r="CW334" s="2">
        <f t="shared" si="413"/>
        <v>0</v>
      </c>
      <c r="CX334" s="2">
        <f t="shared" si="414"/>
        <v>0</v>
      </c>
      <c r="CY334" s="2">
        <f t="shared" si="415"/>
        <v>0</v>
      </c>
      <c r="CZ334" s="2">
        <f t="shared" si="416"/>
        <v>0</v>
      </c>
      <c r="DA334" s="2"/>
      <c r="DB334" s="2"/>
      <c r="DC334" s="2" t="s">
        <v>3</v>
      </c>
      <c r="DD334" s="2" t="s">
        <v>3</v>
      </c>
      <c r="DE334" s="2" t="s">
        <v>3</v>
      </c>
      <c r="DF334" s="2" t="s">
        <v>3</v>
      </c>
      <c r="DG334" s="2" t="s">
        <v>3</v>
      </c>
      <c r="DH334" s="2" t="s">
        <v>3</v>
      </c>
      <c r="DI334" s="2" t="s">
        <v>3</v>
      </c>
      <c r="DJ334" s="2" t="s">
        <v>3</v>
      </c>
      <c r="DK334" s="2" t="s">
        <v>3</v>
      </c>
      <c r="DL334" s="2" t="s">
        <v>3</v>
      </c>
      <c r="DM334" s="2" t="s">
        <v>3</v>
      </c>
      <c r="DN334" s="2">
        <v>0</v>
      </c>
      <c r="DO334" s="2">
        <v>0</v>
      </c>
      <c r="DP334" s="2">
        <v>1</v>
      </c>
      <c r="DQ334" s="2">
        <v>1</v>
      </c>
      <c r="DR334" s="2"/>
      <c r="DS334" s="2"/>
      <c r="DT334" s="2"/>
      <c r="DU334" s="2">
        <v>1010</v>
      </c>
      <c r="DV334" s="2" t="s">
        <v>39</v>
      </c>
      <c r="DW334" s="2" t="s">
        <v>39</v>
      </c>
      <c r="DX334" s="2">
        <v>1</v>
      </c>
      <c r="DY334" s="2"/>
      <c r="DZ334" s="2" t="s">
        <v>3</v>
      </c>
      <c r="EA334" s="2" t="s">
        <v>3</v>
      </c>
      <c r="EB334" s="2" t="s">
        <v>3</v>
      </c>
      <c r="EC334" s="2" t="s">
        <v>3</v>
      </c>
      <c r="ED334" s="2"/>
      <c r="EE334" s="2">
        <v>58807897</v>
      </c>
      <c r="EF334" s="2">
        <v>30</v>
      </c>
      <c r="EG334" s="2" t="s">
        <v>27</v>
      </c>
      <c r="EH334" s="2">
        <v>0</v>
      </c>
      <c r="EI334" s="2" t="s">
        <v>3</v>
      </c>
      <c r="EJ334" s="2">
        <v>1</v>
      </c>
      <c r="EK334" s="2">
        <v>21</v>
      </c>
      <c r="EL334" s="2" t="s">
        <v>28</v>
      </c>
      <c r="EM334" s="2" t="s">
        <v>29</v>
      </c>
      <c r="EN334" s="2"/>
      <c r="EO334" s="2" t="s">
        <v>3</v>
      </c>
      <c r="EP334" s="2"/>
      <c r="EQ334" s="2">
        <v>0</v>
      </c>
      <c r="ER334" s="2">
        <v>5.33</v>
      </c>
      <c r="ES334" s="2">
        <v>5.33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>
        <v>0</v>
      </c>
      <c r="FR334" s="2">
        <v>0</v>
      </c>
      <c r="FS334" s="2">
        <v>0</v>
      </c>
      <c r="FT334" s="2"/>
      <c r="FU334" s="2"/>
      <c r="FV334" s="2"/>
      <c r="FW334" s="2"/>
      <c r="FX334" s="2">
        <v>109</v>
      </c>
      <c r="FY334" s="2">
        <v>61</v>
      </c>
      <c r="FZ334" s="2"/>
      <c r="GA334" s="2" t="s">
        <v>3</v>
      </c>
      <c r="GB334" s="2"/>
      <c r="GC334" s="2"/>
      <c r="GD334" s="2">
        <v>1</v>
      </c>
      <c r="GE334" s="2"/>
      <c r="GF334" s="2">
        <v>1871626485</v>
      </c>
      <c r="GG334" s="2">
        <v>2</v>
      </c>
      <c r="GH334" s="2">
        <v>1</v>
      </c>
      <c r="GI334" s="2">
        <v>-2</v>
      </c>
      <c r="GJ334" s="2">
        <v>0</v>
      </c>
      <c r="GK334" s="2">
        <v>0</v>
      </c>
      <c r="GL334" s="2">
        <f t="shared" si="417"/>
        <v>0</v>
      </c>
      <c r="GM334" s="2">
        <f t="shared" si="418"/>
        <v>95.94</v>
      </c>
      <c r="GN334" s="2">
        <f t="shared" si="419"/>
        <v>95.94</v>
      </c>
      <c r="GO334" s="2">
        <f t="shared" si="420"/>
        <v>0</v>
      </c>
      <c r="GP334" s="2">
        <f t="shared" si="421"/>
        <v>0</v>
      </c>
      <c r="GQ334" s="2"/>
      <c r="GR334" s="2">
        <v>0</v>
      </c>
      <c r="GS334" s="2">
        <v>3</v>
      </c>
      <c r="GT334" s="2">
        <v>0</v>
      </c>
      <c r="GU334" s="2" t="s">
        <v>3</v>
      </c>
      <c r="GV334" s="2">
        <f t="shared" si="422"/>
        <v>0</v>
      </c>
      <c r="GW334" s="2">
        <v>1</v>
      </c>
      <c r="GX334" s="2">
        <f t="shared" si="423"/>
        <v>0</v>
      </c>
      <c r="GY334" s="2"/>
      <c r="GZ334" s="2"/>
      <c r="HA334" s="2">
        <v>0</v>
      </c>
      <c r="HB334" s="2">
        <v>0</v>
      </c>
      <c r="HC334" s="2">
        <f t="shared" si="424"/>
        <v>0</v>
      </c>
      <c r="HD334" s="2"/>
      <c r="HE334" s="2" t="s">
        <v>3</v>
      </c>
      <c r="HF334" s="2" t="s">
        <v>3</v>
      </c>
      <c r="HG334" s="2"/>
      <c r="HH334" s="2"/>
      <c r="HI334" s="2"/>
      <c r="HJ334" s="2"/>
      <c r="HK334" s="2"/>
      <c r="HL334" s="2"/>
      <c r="HM334" s="2" t="s">
        <v>3</v>
      </c>
      <c r="HN334" s="2" t="s">
        <v>3</v>
      </c>
      <c r="HO334" s="2" t="s">
        <v>3</v>
      </c>
      <c r="HP334" s="2" t="s">
        <v>3</v>
      </c>
      <c r="HQ334" s="2" t="s">
        <v>3</v>
      </c>
      <c r="HR334" s="2"/>
      <c r="HS334" s="2">
        <v>0</v>
      </c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>
        <v>0</v>
      </c>
      <c r="IL334" s="2"/>
      <c r="IM334" s="2"/>
      <c r="IN334" s="2"/>
      <c r="IO334" s="2"/>
      <c r="IP334" s="2"/>
      <c r="IQ334" s="2"/>
      <c r="IR334" s="2"/>
      <c r="IS334" s="2"/>
      <c r="IT334" s="2"/>
      <c r="IU334" s="2"/>
    </row>
    <row r="335" spans="1:255" x14ac:dyDescent="0.2">
      <c r="A335">
        <v>18</v>
      </c>
      <c r="B335">
        <v>1</v>
      </c>
      <c r="C335">
        <v>786</v>
      </c>
      <c r="E335" t="s">
        <v>430</v>
      </c>
      <c r="F335" t="s">
        <v>416</v>
      </c>
      <c r="G335" t="s">
        <v>431</v>
      </c>
      <c r="H335" t="s">
        <v>39</v>
      </c>
      <c r="I335">
        <f>I309*J335</f>
        <v>18</v>
      </c>
      <c r="J335">
        <v>4.3902439024390247</v>
      </c>
      <c r="K335">
        <v>4.390244</v>
      </c>
      <c r="O335">
        <f t="shared" si="393"/>
        <v>658.15</v>
      </c>
      <c r="P335">
        <f t="shared" si="394"/>
        <v>658.15</v>
      </c>
      <c r="Q335">
        <f t="shared" si="425"/>
        <v>0</v>
      </c>
      <c r="R335">
        <f t="shared" si="395"/>
        <v>0</v>
      </c>
      <c r="S335">
        <f t="shared" si="396"/>
        <v>0</v>
      </c>
      <c r="T335">
        <f t="shared" si="397"/>
        <v>0</v>
      </c>
      <c r="U335">
        <f t="shared" si="398"/>
        <v>0</v>
      </c>
      <c r="V335">
        <f t="shared" si="399"/>
        <v>0</v>
      </c>
      <c r="W335">
        <f t="shared" si="400"/>
        <v>0</v>
      </c>
      <c r="X335">
        <f t="shared" si="401"/>
        <v>0</v>
      </c>
      <c r="Y335">
        <f t="shared" si="402"/>
        <v>0</v>
      </c>
      <c r="AA335">
        <v>59204059</v>
      </c>
      <c r="AB335">
        <f t="shared" si="403"/>
        <v>5.33</v>
      </c>
      <c r="AC335">
        <f t="shared" si="404"/>
        <v>5.33</v>
      </c>
      <c r="AD335">
        <f t="shared" si="426"/>
        <v>0</v>
      </c>
      <c r="AE335">
        <f t="shared" si="427"/>
        <v>0</v>
      </c>
      <c r="AF335">
        <f t="shared" si="428"/>
        <v>0</v>
      </c>
      <c r="AG335">
        <f t="shared" si="405"/>
        <v>0</v>
      </c>
      <c r="AH335">
        <f t="shared" si="429"/>
        <v>0</v>
      </c>
      <c r="AI335">
        <f t="shared" si="430"/>
        <v>0</v>
      </c>
      <c r="AJ335">
        <f t="shared" si="406"/>
        <v>0</v>
      </c>
      <c r="AK335">
        <v>5.33</v>
      </c>
      <c r="AL335">
        <v>5.33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109</v>
      </c>
      <c r="AU335">
        <v>61</v>
      </c>
      <c r="AV335">
        <v>1</v>
      </c>
      <c r="AW335">
        <v>1</v>
      </c>
      <c r="AZ335">
        <v>1</v>
      </c>
      <c r="BA335">
        <v>1</v>
      </c>
      <c r="BB335">
        <v>1</v>
      </c>
      <c r="BC335">
        <v>6.86</v>
      </c>
      <c r="BD335" t="s">
        <v>3</v>
      </c>
      <c r="BE335" t="s">
        <v>3</v>
      </c>
      <c r="BF335" t="s">
        <v>3</v>
      </c>
      <c r="BG335" t="s">
        <v>3</v>
      </c>
      <c r="BH335">
        <v>3</v>
      </c>
      <c r="BI335">
        <v>1</v>
      </c>
      <c r="BJ335" t="s">
        <v>418</v>
      </c>
      <c r="BM335">
        <v>21</v>
      </c>
      <c r="BN335">
        <v>0</v>
      </c>
      <c r="BO335" t="s">
        <v>416</v>
      </c>
      <c r="BP335">
        <v>1</v>
      </c>
      <c r="BQ335">
        <v>30</v>
      </c>
      <c r="BR335">
        <v>0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 t="s">
        <v>3</v>
      </c>
      <c r="BZ335">
        <v>109</v>
      </c>
      <c r="CA335">
        <v>61</v>
      </c>
      <c r="CB335" t="s">
        <v>3</v>
      </c>
      <c r="CE335">
        <v>30</v>
      </c>
      <c r="CF335">
        <v>0</v>
      </c>
      <c r="CG335">
        <v>0</v>
      </c>
      <c r="CM335">
        <v>0</v>
      </c>
      <c r="CN335" t="s">
        <v>3</v>
      </c>
      <c r="CO335">
        <v>0</v>
      </c>
      <c r="CP335">
        <f t="shared" si="407"/>
        <v>658.15</v>
      </c>
      <c r="CQ335">
        <f t="shared" si="408"/>
        <v>36.56</v>
      </c>
      <c r="CR335">
        <f t="shared" si="431"/>
        <v>0</v>
      </c>
      <c r="CS335">
        <f t="shared" si="409"/>
        <v>0</v>
      </c>
      <c r="CT335">
        <f t="shared" si="410"/>
        <v>0</v>
      </c>
      <c r="CU335">
        <f t="shared" si="411"/>
        <v>0</v>
      </c>
      <c r="CV335">
        <f t="shared" si="412"/>
        <v>0</v>
      </c>
      <c r="CW335">
        <f t="shared" si="413"/>
        <v>0</v>
      </c>
      <c r="CX335">
        <f t="shared" si="414"/>
        <v>0</v>
      </c>
      <c r="CY335">
        <f t="shared" si="415"/>
        <v>0</v>
      </c>
      <c r="CZ335">
        <f t="shared" si="416"/>
        <v>0</v>
      </c>
      <c r="DC335" t="s">
        <v>3</v>
      </c>
      <c r="DD335" t="s">
        <v>3</v>
      </c>
      <c r="DE335" t="s">
        <v>3</v>
      </c>
      <c r="DF335" t="s">
        <v>3</v>
      </c>
      <c r="DG335" t="s">
        <v>3</v>
      </c>
      <c r="DH335" t="s">
        <v>3</v>
      </c>
      <c r="DI335" t="s">
        <v>3</v>
      </c>
      <c r="DJ335" t="s">
        <v>3</v>
      </c>
      <c r="DK335" t="s">
        <v>3</v>
      </c>
      <c r="DL335" t="s">
        <v>3</v>
      </c>
      <c r="DM335" t="s">
        <v>3</v>
      </c>
      <c r="DN335">
        <v>0</v>
      </c>
      <c r="DO335">
        <v>0</v>
      </c>
      <c r="DP335">
        <v>1</v>
      </c>
      <c r="DQ335">
        <v>1</v>
      </c>
      <c r="DU335">
        <v>1010</v>
      </c>
      <c r="DV335" t="s">
        <v>39</v>
      </c>
      <c r="DW335" t="s">
        <v>39</v>
      </c>
      <c r="DX335">
        <v>1</v>
      </c>
      <c r="DZ335" t="s">
        <v>3</v>
      </c>
      <c r="EA335" t="s">
        <v>3</v>
      </c>
      <c r="EB335" t="s">
        <v>3</v>
      </c>
      <c r="EC335" t="s">
        <v>3</v>
      </c>
      <c r="EE335">
        <v>58807897</v>
      </c>
      <c r="EF335">
        <v>30</v>
      </c>
      <c r="EG335" t="s">
        <v>27</v>
      </c>
      <c r="EH335">
        <v>0</v>
      </c>
      <c r="EI335" t="s">
        <v>3</v>
      </c>
      <c r="EJ335">
        <v>1</v>
      </c>
      <c r="EK335">
        <v>21</v>
      </c>
      <c r="EL335" t="s">
        <v>28</v>
      </c>
      <c r="EM335" t="s">
        <v>29</v>
      </c>
      <c r="EO335" t="s">
        <v>3</v>
      </c>
      <c r="EQ335">
        <v>0</v>
      </c>
      <c r="ER335">
        <v>5.33</v>
      </c>
      <c r="ES335">
        <v>5.33</v>
      </c>
      <c r="ET335">
        <v>0</v>
      </c>
      <c r="EU335">
        <v>0</v>
      </c>
      <c r="EV335">
        <v>0</v>
      </c>
      <c r="EW335">
        <v>0</v>
      </c>
      <c r="EX335">
        <v>0</v>
      </c>
      <c r="FQ335">
        <v>0</v>
      </c>
      <c r="FR335">
        <v>0</v>
      </c>
      <c r="FS335">
        <v>0</v>
      </c>
      <c r="FX335">
        <v>109</v>
      </c>
      <c r="FY335">
        <v>61</v>
      </c>
      <c r="GA335" t="s">
        <v>3</v>
      </c>
      <c r="GD335">
        <v>1</v>
      </c>
      <c r="GF335">
        <v>1871626485</v>
      </c>
      <c r="GG335">
        <v>2</v>
      </c>
      <c r="GH335">
        <v>1</v>
      </c>
      <c r="GI335">
        <v>2</v>
      </c>
      <c r="GJ335">
        <v>0</v>
      </c>
      <c r="GK335">
        <v>0</v>
      </c>
      <c r="GL335">
        <f t="shared" si="417"/>
        <v>0</v>
      </c>
      <c r="GM335">
        <f t="shared" si="418"/>
        <v>658.15</v>
      </c>
      <c r="GN335">
        <f t="shared" si="419"/>
        <v>658.15</v>
      </c>
      <c r="GO335">
        <f t="shared" si="420"/>
        <v>0</v>
      </c>
      <c r="GP335">
        <f t="shared" si="421"/>
        <v>0</v>
      </c>
      <c r="GR335">
        <v>0</v>
      </c>
      <c r="GS335">
        <v>3</v>
      </c>
      <c r="GT335">
        <v>0</v>
      </c>
      <c r="GU335" t="s">
        <v>3</v>
      </c>
      <c r="GV335">
        <f t="shared" si="422"/>
        <v>0</v>
      </c>
      <c r="GW335">
        <v>1</v>
      </c>
      <c r="GX335">
        <f t="shared" si="423"/>
        <v>0</v>
      </c>
      <c r="HA335">
        <v>0</v>
      </c>
      <c r="HB335">
        <v>0</v>
      </c>
      <c r="HC335">
        <f t="shared" si="424"/>
        <v>0</v>
      </c>
      <c r="HE335" t="s">
        <v>3</v>
      </c>
      <c r="HF335" t="s">
        <v>3</v>
      </c>
      <c r="HM335" t="s">
        <v>3</v>
      </c>
      <c r="HN335" t="s">
        <v>3</v>
      </c>
      <c r="HO335" t="s">
        <v>3</v>
      </c>
      <c r="HP335" t="s">
        <v>3</v>
      </c>
      <c r="HQ335" t="s">
        <v>3</v>
      </c>
      <c r="HS335">
        <v>0</v>
      </c>
      <c r="IK335">
        <v>0</v>
      </c>
    </row>
    <row r="336" spans="1:255" x14ac:dyDescent="0.2">
      <c r="A336" s="2">
        <v>18</v>
      </c>
      <c r="B336" s="2">
        <v>1</v>
      </c>
      <c r="C336" s="2">
        <v>770</v>
      </c>
      <c r="D336" s="2"/>
      <c r="E336" s="2" t="s">
        <v>432</v>
      </c>
      <c r="F336" s="2" t="s">
        <v>216</v>
      </c>
      <c r="G336" s="2" t="s">
        <v>217</v>
      </c>
      <c r="H336" s="2" t="s">
        <v>39</v>
      </c>
      <c r="I336" s="2">
        <f>I308*J336</f>
        <v>4.3049999999999997</v>
      </c>
      <c r="J336" s="2">
        <v>1.05</v>
      </c>
      <c r="K336" s="2">
        <v>1.05</v>
      </c>
      <c r="L336" s="2"/>
      <c r="M336" s="2"/>
      <c r="N336" s="2"/>
      <c r="O336" s="2">
        <f t="shared" si="393"/>
        <v>50.89</v>
      </c>
      <c r="P336" s="2">
        <f t="shared" si="394"/>
        <v>50.89</v>
      </c>
      <c r="Q336" s="2">
        <f t="shared" si="425"/>
        <v>0</v>
      </c>
      <c r="R336" s="2">
        <f t="shared" si="395"/>
        <v>0</v>
      </c>
      <c r="S336" s="2">
        <f t="shared" si="396"/>
        <v>0</v>
      </c>
      <c r="T336" s="2">
        <f t="shared" si="397"/>
        <v>0</v>
      </c>
      <c r="U336" s="2">
        <f t="shared" si="398"/>
        <v>0</v>
      </c>
      <c r="V336" s="2">
        <f t="shared" si="399"/>
        <v>0</v>
      </c>
      <c r="W336" s="2">
        <f t="shared" si="400"/>
        <v>0</v>
      </c>
      <c r="X336" s="2">
        <f t="shared" si="401"/>
        <v>0</v>
      </c>
      <c r="Y336" s="2">
        <f t="shared" si="402"/>
        <v>0</v>
      </c>
      <c r="Z336" s="2"/>
      <c r="AA336" s="2">
        <v>59204062</v>
      </c>
      <c r="AB336" s="2">
        <f t="shared" si="403"/>
        <v>11.82</v>
      </c>
      <c r="AC336" s="2">
        <f t="shared" si="404"/>
        <v>11.82</v>
      </c>
      <c r="AD336" s="2">
        <f t="shared" si="426"/>
        <v>0</v>
      </c>
      <c r="AE336" s="2">
        <f t="shared" si="427"/>
        <v>0</v>
      </c>
      <c r="AF336" s="2">
        <f t="shared" si="428"/>
        <v>0</v>
      </c>
      <c r="AG336" s="2">
        <f t="shared" si="405"/>
        <v>0</v>
      </c>
      <c r="AH336" s="2">
        <f t="shared" si="429"/>
        <v>0</v>
      </c>
      <c r="AI336" s="2">
        <f t="shared" si="430"/>
        <v>0</v>
      </c>
      <c r="AJ336" s="2">
        <f t="shared" si="406"/>
        <v>0</v>
      </c>
      <c r="AK336" s="2">
        <v>11.82</v>
      </c>
      <c r="AL336" s="2">
        <v>11.82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109</v>
      </c>
      <c r="AU336" s="2">
        <v>61</v>
      </c>
      <c r="AV336" s="2">
        <v>1</v>
      </c>
      <c r="AW336" s="2">
        <v>1</v>
      </c>
      <c r="AX336" s="2"/>
      <c r="AY336" s="2"/>
      <c r="AZ336" s="2">
        <v>1</v>
      </c>
      <c r="BA336" s="2">
        <v>1</v>
      </c>
      <c r="BB336" s="2">
        <v>1</v>
      </c>
      <c r="BC336" s="2">
        <v>1</v>
      </c>
      <c r="BD336" s="2" t="s">
        <v>3</v>
      </c>
      <c r="BE336" s="2" t="s">
        <v>3</v>
      </c>
      <c r="BF336" s="2" t="s">
        <v>3</v>
      </c>
      <c r="BG336" s="2" t="s">
        <v>3</v>
      </c>
      <c r="BH336" s="2">
        <v>3</v>
      </c>
      <c r="BI336" s="2">
        <v>1</v>
      </c>
      <c r="BJ336" s="2" t="s">
        <v>218</v>
      </c>
      <c r="BK336" s="2"/>
      <c r="BL336" s="2"/>
      <c r="BM336" s="2">
        <v>21</v>
      </c>
      <c r="BN336" s="2">
        <v>0</v>
      </c>
      <c r="BO336" s="2" t="s">
        <v>3</v>
      </c>
      <c r="BP336" s="2">
        <v>0</v>
      </c>
      <c r="BQ336" s="2">
        <v>30</v>
      </c>
      <c r="BR336" s="2">
        <v>0</v>
      </c>
      <c r="BS336" s="2">
        <v>1</v>
      </c>
      <c r="BT336" s="2">
        <v>1</v>
      </c>
      <c r="BU336" s="2">
        <v>1</v>
      </c>
      <c r="BV336" s="2">
        <v>1</v>
      </c>
      <c r="BW336" s="2">
        <v>1</v>
      </c>
      <c r="BX336" s="2">
        <v>1</v>
      </c>
      <c r="BY336" s="2" t="s">
        <v>3</v>
      </c>
      <c r="BZ336" s="2">
        <v>109</v>
      </c>
      <c r="CA336" s="2">
        <v>61</v>
      </c>
      <c r="CB336" s="2" t="s">
        <v>3</v>
      </c>
      <c r="CC336" s="2"/>
      <c r="CD336" s="2"/>
      <c r="CE336" s="2">
        <v>30</v>
      </c>
      <c r="CF336" s="2">
        <v>0</v>
      </c>
      <c r="CG336" s="2">
        <v>0</v>
      </c>
      <c r="CH336" s="2"/>
      <c r="CI336" s="2"/>
      <c r="CJ336" s="2"/>
      <c r="CK336" s="2"/>
      <c r="CL336" s="2"/>
      <c r="CM336" s="2">
        <v>0</v>
      </c>
      <c r="CN336" s="2" t="s">
        <v>3</v>
      </c>
      <c r="CO336" s="2">
        <v>0</v>
      </c>
      <c r="CP336" s="2">
        <f t="shared" si="407"/>
        <v>50.89</v>
      </c>
      <c r="CQ336" s="2">
        <f t="shared" si="408"/>
        <v>11.82</v>
      </c>
      <c r="CR336" s="2">
        <f t="shared" si="431"/>
        <v>0</v>
      </c>
      <c r="CS336" s="2">
        <f t="shared" si="409"/>
        <v>0</v>
      </c>
      <c r="CT336" s="2">
        <f t="shared" si="410"/>
        <v>0</v>
      </c>
      <c r="CU336" s="2">
        <f t="shared" si="411"/>
        <v>0</v>
      </c>
      <c r="CV336" s="2">
        <f t="shared" si="412"/>
        <v>0</v>
      </c>
      <c r="CW336" s="2">
        <f t="shared" si="413"/>
        <v>0</v>
      </c>
      <c r="CX336" s="2">
        <f t="shared" si="414"/>
        <v>0</v>
      </c>
      <c r="CY336" s="2">
        <f t="shared" si="415"/>
        <v>0</v>
      </c>
      <c r="CZ336" s="2">
        <f t="shared" si="416"/>
        <v>0</v>
      </c>
      <c r="DA336" s="2"/>
      <c r="DB336" s="2"/>
      <c r="DC336" s="2" t="s">
        <v>3</v>
      </c>
      <c r="DD336" s="2" t="s">
        <v>3</v>
      </c>
      <c r="DE336" s="2" t="s">
        <v>3</v>
      </c>
      <c r="DF336" s="2" t="s">
        <v>3</v>
      </c>
      <c r="DG336" s="2" t="s">
        <v>3</v>
      </c>
      <c r="DH336" s="2" t="s">
        <v>3</v>
      </c>
      <c r="DI336" s="2" t="s">
        <v>3</v>
      </c>
      <c r="DJ336" s="2" t="s">
        <v>3</v>
      </c>
      <c r="DK336" s="2" t="s">
        <v>3</v>
      </c>
      <c r="DL336" s="2" t="s">
        <v>3</v>
      </c>
      <c r="DM336" s="2" t="s">
        <v>3</v>
      </c>
      <c r="DN336" s="2">
        <v>0</v>
      </c>
      <c r="DO336" s="2">
        <v>0</v>
      </c>
      <c r="DP336" s="2">
        <v>1</v>
      </c>
      <c r="DQ336" s="2">
        <v>1</v>
      </c>
      <c r="DR336" s="2"/>
      <c r="DS336" s="2"/>
      <c r="DT336" s="2"/>
      <c r="DU336" s="2">
        <v>1010</v>
      </c>
      <c r="DV336" s="2" t="s">
        <v>39</v>
      </c>
      <c r="DW336" s="2" t="s">
        <v>39</v>
      </c>
      <c r="DX336" s="2">
        <v>1</v>
      </c>
      <c r="DY336" s="2"/>
      <c r="DZ336" s="2" t="s">
        <v>3</v>
      </c>
      <c r="EA336" s="2" t="s">
        <v>3</v>
      </c>
      <c r="EB336" s="2" t="s">
        <v>3</v>
      </c>
      <c r="EC336" s="2" t="s">
        <v>3</v>
      </c>
      <c r="ED336" s="2"/>
      <c r="EE336" s="2">
        <v>58807897</v>
      </c>
      <c r="EF336" s="2">
        <v>30</v>
      </c>
      <c r="EG336" s="2" t="s">
        <v>27</v>
      </c>
      <c r="EH336" s="2">
        <v>0</v>
      </c>
      <c r="EI336" s="2" t="s">
        <v>3</v>
      </c>
      <c r="EJ336" s="2">
        <v>1</v>
      </c>
      <c r="EK336" s="2">
        <v>21</v>
      </c>
      <c r="EL336" s="2" t="s">
        <v>28</v>
      </c>
      <c r="EM336" s="2" t="s">
        <v>29</v>
      </c>
      <c r="EN336" s="2"/>
      <c r="EO336" s="2" t="s">
        <v>3</v>
      </c>
      <c r="EP336" s="2"/>
      <c r="EQ336" s="2">
        <v>0</v>
      </c>
      <c r="ER336" s="2">
        <v>11.82</v>
      </c>
      <c r="ES336" s="2">
        <v>11.82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>
        <v>0</v>
      </c>
      <c r="FR336" s="2">
        <v>0</v>
      </c>
      <c r="FS336" s="2">
        <v>0</v>
      </c>
      <c r="FT336" s="2"/>
      <c r="FU336" s="2"/>
      <c r="FV336" s="2"/>
      <c r="FW336" s="2"/>
      <c r="FX336" s="2">
        <v>109</v>
      </c>
      <c r="FY336" s="2">
        <v>61</v>
      </c>
      <c r="FZ336" s="2"/>
      <c r="GA336" s="2" t="s">
        <v>3</v>
      </c>
      <c r="GB336" s="2"/>
      <c r="GC336" s="2"/>
      <c r="GD336" s="2">
        <v>1</v>
      </c>
      <c r="GE336" s="2"/>
      <c r="GF336" s="2">
        <v>726132467</v>
      </c>
      <c r="GG336" s="2">
        <v>2</v>
      </c>
      <c r="GH336" s="2">
        <v>1</v>
      </c>
      <c r="GI336" s="2">
        <v>-2</v>
      </c>
      <c r="GJ336" s="2">
        <v>0</v>
      </c>
      <c r="GK336" s="2">
        <v>0</v>
      </c>
      <c r="GL336" s="2">
        <f t="shared" si="417"/>
        <v>0</v>
      </c>
      <c r="GM336" s="2">
        <f t="shared" si="418"/>
        <v>50.89</v>
      </c>
      <c r="GN336" s="2">
        <f t="shared" si="419"/>
        <v>50.89</v>
      </c>
      <c r="GO336" s="2">
        <f t="shared" si="420"/>
        <v>0</v>
      </c>
      <c r="GP336" s="2">
        <f t="shared" si="421"/>
        <v>0</v>
      </c>
      <c r="GQ336" s="2"/>
      <c r="GR336" s="2">
        <v>0</v>
      </c>
      <c r="GS336" s="2">
        <v>3</v>
      </c>
      <c r="GT336" s="2">
        <v>0</v>
      </c>
      <c r="GU336" s="2" t="s">
        <v>3</v>
      </c>
      <c r="GV336" s="2">
        <f t="shared" si="422"/>
        <v>0</v>
      </c>
      <c r="GW336" s="2">
        <v>1</v>
      </c>
      <c r="GX336" s="2">
        <f t="shared" si="423"/>
        <v>0</v>
      </c>
      <c r="GY336" s="2"/>
      <c r="GZ336" s="2"/>
      <c r="HA336" s="2">
        <v>0</v>
      </c>
      <c r="HB336" s="2">
        <v>0</v>
      </c>
      <c r="HC336" s="2">
        <f t="shared" si="424"/>
        <v>0</v>
      </c>
      <c r="HD336" s="2"/>
      <c r="HE336" s="2" t="s">
        <v>3</v>
      </c>
      <c r="HF336" s="2" t="s">
        <v>3</v>
      </c>
      <c r="HG336" s="2"/>
      <c r="HH336" s="2"/>
      <c r="HI336" s="2"/>
      <c r="HJ336" s="2"/>
      <c r="HK336" s="2"/>
      <c r="HL336" s="2"/>
      <c r="HM336" s="2" t="s">
        <v>3</v>
      </c>
      <c r="HN336" s="2" t="s">
        <v>3</v>
      </c>
      <c r="HO336" s="2" t="s">
        <v>3</v>
      </c>
      <c r="HP336" s="2" t="s">
        <v>3</v>
      </c>
      <c r="HQ336" s="2" t="s">
        <v>3</v>
      </c>
      <c r="HR336" s="2"/>
      <c r="HS336" s="2">
        <v>0</v>
      </c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>
        <v>0</v>
      </c>
      <c r="IL336" s="2"/>
      <c r="IM336" s="2"/>
      <c r="IN336" s="2"/>
      <c r="IO336" s="2"/>
      <c r="IP336" s="2"/>
      <c r="IQ336" s="2"/>
      <c r="IR336" s="2"/>
      <c r="IS336" s="2"/>
      <c r="IT336" s="2"/>
      <c r="IU336" s="2"/>
    </row>
    <row r="337" spans="1:255" x14ac:dyDescent="0.2">
      <c r="A337">
        <v>18</v>
      </c>
      <c r="B337">
        <v>1</v>
      </c>
      <c r="C337">
        <v>792</v>
      </c>
      <c r="E337" t="s">
        <v>432</v>
      </c>
      <c r="F337" t="s">
        <v>216</v>
      </c>
      <c r="G337" t="s">
        <v>217</v>
      </c>
      <c r="H337" t="s">
        <v>39</v>
      </c>
      <c r="I337">
        <f>I309*J337</f>
        <v>4.3049999999999997</v>
      </c>
      <c r="J337">
        <v>1.05</v>
      </c>
      <c r="K337">
        <v>1.05</v>
      </c>
      <c r="O337">
        <f t="shared" si="393"/>
        <v>355.21</v>
      </c>
      <c r="P337">
        <f t="shared" si="394"/>
        <v>355.21</v>
      </c>
      <c r="Q337">
        <f t="shared" si="425"/>
        <v>0</v>
      </c>
      <c r="R337">
        <f t="shared" si="395"/>
        <v>0</v>
      </c>
      <c r="S337">
        <f t="shared" si="396"/>
        <v>0</v>
      </c>
      <c r="T337">
        <f t="shared" si="397"/>
        <v>0</v>
      </c>
      <c r="U337">
        <f t="shared" si="398"/>
        <v>0</v>
      </c>
      <c r="V337">
        <f t="shared" si="399"/>
        <v>0</v>
      </c>
      <c r="W337">
        <f t="shared" si="400"/>
        <v>0</v>
      </c>
      <c r="X337">
        <f t="shared" si="401"/>
        <v>0</v>
      </c>
      <c r="Y337">
        <f t="shared" si="402"/>
        <v>0</v>
      </c>
      <c r="AA337">
        <v>59204059</v>
      </c>
      <c r="AB337">
        <f t="shared" si="403"/>
        <v>11.82</v>
      </c>
      <c r="AC337">
        <f t="shared" si="404"/>
        <v>11.82</v>
      </c>
      <c r="AD337">
        <f t="shared" si="426"/>
        <v>0</v>
      </c>
      <c r="AE337">
        <f t="shared" si="427"/>
        <v>0</v>
      </c>
      <c r="AF337">
        <f t="shared" si="428"/>
        <v>0</v>
      </c>
      <c r="AG337">
        <f t="shared" si="405"/>
        <v>0</v>
      </c>
      <c r="AH337">
        <f t="shared" si="429"/>
        <v>0</v>
      </c>
      <c r="AI337">
        <f t="shared" si="430"/>
        <v>0</v>
      </c>
      <c r="AJ337">
        <f t="shared" si="406"/>
        <v>0</v>
      </c>
      <c r="AK337">
        <v>11.82</v>
      </c>
      <c r="AL337">
        <v>11.82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109</v>
      </c>
      <c r="AU337">
        <v>61</v>
      </c>
      <c r="AV337">
        <v>1</v>
      </c>
      <c r="AW337">
        <v>1</v>
      </c>
      <c r="AZ337">
        <v>1</v>
      </c>
      <c r="BA337">
        <v>1</v>
      </c>
      <c r="BB337">
        <v>1</v>
      </c>
      <c r="BC337">
        <v>6.98</v>
      </c>
      <c r="BD337" t="s">
        <v>3</v>
      </c>
      <c r="BE337" t="s">
        <v>3</v>
      </c>
      <c r="BF337" t="s">
        <v>3</v>
      </c>
      <c r="BG337" t="s">
        <v>3</v>
      </c>
      <c r="BH337">
        <v>3</v>
      </c>
      <c r="BI337">
        <v>1</v>
      </c>
      <c r="BJ337" t="s">
        <v>218</v>
      </c>
      <c r="BM337">
        <v>21</v>
      </c>
      <c r="BN337">
        <v>0</v>
      </c>
      <c r="BO337" t="s">
        <v>216</v>
      </c>
      <c r="BP337">
        <v>1</v>
      </c>
      <c r="BQ337">
        <v>30</v>
      </c>
      <c r="BR337">
        <v>0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 t="s">
        <v>3</v>
      </c>
      <c r="BZ337">
        <v>109</v>
      </c>
      <c r="CA337">
        <v>61</v>
      </c>
      <c r="CB337" t="s">
        <v>3</v>
      </c>
      <c r="CE337">
        <v>30</v>
      </c>
      <c r="CF337">
        <v>0</v>
      </c>
      <c r="CG337">
        <v>0</v>
      </c>
      <c r="CM337">
        <v>0</v>
      </c>
      <c r="CN337" t="s">
        <v>3</v>
      </c>
      <c r="CO337">
        <v>0</v>
      </c>
      <c r="CP337">
        <f t="shared" si="407"/>
        <v>355.21</v>
      </c>
      <c r="CQ337">
        <f t="shared" si="408"/>
        <v>82.5</v>
      </c>
      <c r="CR337">
        <f t="shared" si="431"/>
        <v>0</v>
      </c>
      <c r="CS337">
        <f t="shared" si="409"/>
        <v>0</v>
      </c>
      <c r="CT337">
        <f t="shared" si="410"/>
        <v>0</v>
      </c>
      <c r="CU337">
        <f t="shared" si="411"/>
        <v>0</v>
      </c>
      <c r="CV337">
        <f t="shared" si="412"/>
        <v>0</v>
      </c>
      <c r="CW337">
        <f t="shared" si="413"/>
        <v>0</v>
      </c>
      <c r="CX337">
        <f t="shared" si="414"/>
        <v>0</v>
      </c>
      <c r="CY337">
        <f t="shared" si="415"/>
        <v>0</v>
      </c>
      <c r="CZ337">
        <f t="shared" si="416"/>
        <v>0</v>
      </c>
      <c r="DC337" t="s">
        <v>3</v>
      </c>
      <c r="DD337" t="s">
        <v>3</v>
      </c>
      <c r="DE337" t="s">
        <v>3</v>
      </c>
      <c r="DF337" t="s">
        <v>3</v>
      </c>
      <c r="DG337" t="s">
        <v>3</v>
      </c>
      <c r="DH337" t="s">
        <v>3</v>
      </c>
      <c r="DI337" t="s">
        <v>3</v>
      </c>
      <c r="DJ337" t="s">
        <v>3</v>
      </c>
      <c r="DK337" t="s">
        <v>3</v>
      </c>
      <c r="DL337" t="s">
        <v>3</v>
      </c>
      <c r="DM337" t="s">
        <v>3</v>
      </c>
      <c r="DN337">
        <v>0</v>
      </c>
      <c r="DO337">
        <v>0</v>
      </c>
      <c r="DP337">
        <v>1</v>
      </c>
      <c r="DQ337">
        <v>1</v>
      </c>
      <c r="DU337">
        <v>1010</v>
      </c>
      <c r="DV337" t="s">
        <v>39</v>
      </c>
      <c r="DW337" t="s">
        <v>39</v>
      </c>
      <c r="DX337">
        <v>1</v>
      </c>
      <c r="DZ337" t="s">
        <v>3</v>
      </c>
      <c r="EA337" t="s">
        <v>3</v>
      </c>
      <c r="EB337" t="s">
        <v>3</v>
      </c>
      <c r="EC337" t="s">
        <v>3</v>
      </c>
      <c r="EE337">
        <v>58807897</v>
      </c>
      <c r="EF337">
        <v>30</v>
      </c>
      <c r="EG337" t="s">
        <v>27</v>
      </c>
      <c r="EH337">
        <v>0</v>
      </c>
      <c r="EI337" t="s">
        <v>3</v>
      </c>
      <c r="EJ337">
        <v>1</v>
      </c>
      <c r="EK337">
        <v>21</v>
      </c>
      <c r="EL337" t="s">
        <v>28</v>
      </c>
      <c r="EM337" t="s">
        <v>29</v>
      </c>
      <c r="EO337" t="s">
        <v>3</v>
      </c>
      <c r="EQ337">
        <v>0</v>
      </c>
      <c r="ER337">
        <v>11.82</v>
      </c>
      <c r="ES337">
        <v>11.82</v>
      </c>
      <c r="ET337">
        <v>0</v>
      </c>
      <c r="EU337">
        <v>0</v>
      </c>
      <c r="EV337">
        <v>0</v>
      </c>
      <c r="EW337">
        <v>0</v>
      </c>
      <c r="EX337">
        <v>0</v>
      </c>
      <c r="FQ337">
        <v>0</v>
      </c>
      <c r="FR337">
        <v>0</v>
      </c>
      <c r="FS337">
        <v>0</v>
      </c>
      <c r="FX337">
        <v>109</v>
      </c>
      <c r="FY337">
        <v>61</v>
      </c>
      <c r="GA337" t="s">
        <v>3</v>
      </c>
      <c r="GD337">
        <v>1</v>
      </c>
      <c r="GF337">
        <v>726132467</v>
      </c>
      <c r="GG337">
        <v>2</v>
      </c>
      <c r="GH337">
        <v>1</v>
      </c>
      <c r="GI337">
        <v>2</v>
      </c>
      <c r="GJ337">
        <v>0</v>
      </c>
      <c r="GK337">
        <v>0</v>
      </c>
      <c r="GL337">
        <f t="shared" si="417"/>
        <v>0</v>
      </c>
      <c r="GM337">
        <f t="shared" si="418"/>
        <v>355.21</v>
      </c>
      <c r="GN337">
        <f t="shared" si="419"/>
        <v>355.21</v>
      </c>
      <c r="GO337">
        <f t="shared" si="420"/>
        <v>0</v>
      </c>
      <c r="GP337">
        <f t="shared" si="421"/>
        <v>0</v>
      </c>
      <c r="GR337">
        <v>0</v>
      </c>
      <c r="GS337">
        <v>3</v>
      </c>
      <c r="GT337">
        <v>0</v>
      </c>
      <c r="GU337" t="s">
        <v>3</v>
      </c>
      <c r="GV337">
        <f t="shared" si="422"/>
        <v>0</v>
      </c>
      <c r="GW337">
        <v>1</v>
      </c>
      <c r="GX337">
        <f t="shared" si="423"/>
        <v>0</v>
      </c>
      <c r="HA337">
        <v>0</v>
      </c>
      <c r="HB337">
        <v>0</v>
      </c>
      <c r="HC337">
        <f t="shared" si="424"/>
        <v>0</v>
      </c>
      <c r="HE337" t="s">
        <v>3</v>
      </c>
      <c r="HF337" t="s">
        <v>3</v>
      </c>
      <c r="HM337" t="s">
        <v>3</v>
      </c>
      <c r="HN337" t="s">
        <v>3</v>
      </c>
      <c r="HO337" t="s">
        <v>3</v>
      </c>
      <c r="HP337" t="s">
        <v>3</v>
      </c>
      <c r="HQ337" t="s">
        <v>3</v>
      </c>
      <c r="HS337">
        <v>0</v>
      </c>
      <c r="IK337">
        <v>0</v>
      </c>
    </row>
    <row r="338" spans="1:255" x14ac:dyDescent="0.2">
      <c r="A338" s="2">
        <v>17</v>
      </c>
      <c r="B338" s="2">
        <v>1</v>
      </c>
      <c r="C338" s="2">
        <f>ROW(SmtRes!A806)</f>
        <v>806</v>
      </c>
      <c r="D338" s="2">
        <f>ROW(EtalonRes!A807)</f>
        <v>807</v>
      </c>
      <c r="E338" s="2" t="s">
        <v>433</v>
      </c>
      <c r="F338" s="2" t="s">
        <v>434</v>
      </c>
      <c r="G338" s="2" t="s">
        <v>435</v>
      </c>
      <c r="H338" s="2" t="s">
        <v>23</v>
      </c>
      <c r="I338" s="2">
        <f>ROUND(ROUND(110/100,4),9)</f>
        <v>1.1000000000000001</v>
      </c>
      <c r="J338" s="2">
        <v>0</v>
      </c>
      <c r="K338" s="2">
        <f>ROUND(ROUND(110/100,4),9)</f>
        <v>1.1000000000000001</v>
      </c>
      <c r="L338" s="2"/>
      <c r="M338" s="2"/>
      <c r="N338" s="2"/>
      <c r="O338" s="2">
        <f t="shared" si="393"/>
        <v>438.36</v>
      </c>
      <c r="P338" s="2">
        <f t="shared" si="394"/>
        <v>148.16999999999999</v>
      </c>
      <c r="Q338" s="2">
        <f>(ROUND((ROUND(((((ET338*1.25)*1.1))*AV338*I338),2)*BB338),2)+ROUND((ROUND(((AE338-(((EU338*1.25)*1.1)))*AV338*I338),2)*BS338),2))</f>
        <v>31.74</v>
      </c>
      <c r="R338" s="2">
        <f t="shared" si="395"/>
        <v>1.23</v>
      </c>
      <c r="S338" s="2">
        <f t="shared" si="396"/>
        <v>258.45</v>
      </c>
      <c r="T338" s="2">
        <f t="shared" si="397"/>
        <v>0</v>
      </c>
      <c r="U338" s="2">
        <f t="shared" si="398"/>
        <v>20.905005440000004</v>
      </c>
      <c r="V338" s="2">
        <f t="shared" si="399"/>
        <v>0</v>
      </c>
      <c r="W338" s="2">
        <f t="shared" si="400"/>
        <v>0</v>
      </c>
      <c r="X338" s="2">
        <f t="shared" si="401"/>
        <v>283.05</v>
      </c>
      <c r="Y338" s="2">
        <f t="shared" si="402"/>
        <v>158.4</v>
      </c>
      <c r="Z338" s="2"/>
      <c r="AA338" s="2">
        <v>59204062</v>
      </c>
      <c r="AB338" s="2">
        <f t="shared" si="403"/>
        <v>381.94479999999999</v>
      </c>
      <c r="AC338" s="2">
        <f t="shared" si="404"/>
        <v>134.69999999999999</v>
      </c>
      <c r="AD338" s="2">
        <f>ROUND((((((ET338*1.25)*1.1))-(((EU338*1.25)*1.1)))+AE338),6)</f>
        <v>27.046250000000001</v>
      </c>
      <c r="AE338" s="2">
        <f>ROUND((((EU338*1.25)*1.1)),6)</f>
        <v>1.0449999999999999</v>
      </c>
      <c r="AF338" s="2">
        <f>ROUND((((EV338*1.15)*1.1)),6)</f>
        <v>220.19855000000001</v>
      </c>
      <c r="AG338" s="2">
        <f t="shared" si="405"/>
        <v>0</v>
      </c>
      <c r="AH338" s="2">
        <f>(((EW338*1.15)*1.1))</f>
        <v>17.811200000000003</v>
      </c>
      <c r="AI338" s="2">
        <f>(((EX338*1.25)*1.1))</f>
        <v>0</v>
      </c>
      <c r="AJ338" s="2">
        <f t="shared" si="406"/>
        <v>0</v>
      </c>
      <c r="AK338" s="2">
        <v>328.44</v>
      </c>
      <c r="AL338" s="2">
        <v>134.69999999999999</v>
      </c>
      <c r="AM338" s="2">
        <v>19.670000000000002</v>
      </c>
      <c r="AN338" s="2">
        <v>0.76</v>
      </c>
      <c r="AO338" s="2">
        <v>174.07</v>
      </c>
      <c r="AP338" s="2">
        <v>0</v>
      </c>
      <c r="AQ338" s="2">
        <v>14.08</v>
      </c>
      <c r="AR338" s="2">
        <v>0</v>
      </c>
      <c r="AS338" s="2">
        <v>0</v>
      </c>
      <c r="AT338" s="2">
        <v>109</v>
      </c>
      <c r="AU338" s="2">
        <v>61</v>
      </c>
      <c r="AV338" s="2">
        <v>1.0669999999999999</v>
      </c>
      <c r="AW338" s="2">
        <v>1</v>
      </c>
      <c r="AX338" s="2"/>
      <c r="AY338" s="2"/>
      <c r="AZ338" s="2">
        <v>1</v>
      </c>
      <c r="BA338" s="2">
        <v>1</v>
      </c>
      <c r="BB338" s="2">
        <v>1</v>
      </c>
      <c r="BC338" s="2">
        <v>1</v>
      </c>
      <c r="BD338" s="2" t="s">
        <v>3</v>
      </c>
      <c r="BE338" s="2" t="s">
        <v>3</v>
      </c>
      <c r="BF338" s="2" t="s">
        <v>3</v>
      </c>
      <c r="BG338" s="2" t="s">
        <v>3</v>
      </c>
      <c r="BH338" s="2">
        <v>0</v>
      </c>
      <c r="BI338" s="2">
        <v>1</v>
      </c>
      <c r="BJ338" s="2" t="s">
        <v>436</v>
      </c>
      <c r="BK338" s="2"/>
      <c r="BL338" s="2"/>
      <c r="BM338" s="2">
        <v>21</v>
      </c>
      <c r="BN338" s="2">
        <v>0</v>
      </c>
      <c r="BO338" s="2" t="s">
        <v>434</v>
      </c>
      <c r="BP338" s="2">
        <v>1</v>
      </c>
      <c r="BQ338" s="2">
        <v>30</v>
      </c>
      <c r="BR338" s="2">
        <v>0</v>
      </c>
      <c r="BS338" s="2">
        <v>1</v>
      </c>
      <c r="BT338" s="2">
        <v>1</v>
      </c>
      <c r="BU338" s="2">
        <v>1</v>
      </c>
      <c r="BV338" s="2">
        <v>1</v>
      </c>
      <c r="BW338" s="2">
        <v>1</v>
      </c>
      <c r="BX338" s="2">
        <v>1</v>
      </c>
      <c r="BY338" s="2" t="s">
        <v>3</v>
      </c>
      <c r="BZ338" s="2">
        <v>109</v>
      </c>
      <c r="CA338" s="2">
        <v>61</v>
      </c>
      <c r="CB338" s="2" t="s">
        <v>3</v>
      </c>
      <c r="CC338" s="2"/>
      <c r="CD338" s="2"/>
      <c r="CE338" s="2">
        <v>30</v>
      </c>
      <c r="CF338" s="2">
        <v>0</v>
      </c>
      <c r="CG338" s="2">
        <v>0</v>
      </c>
      <c r="CH338" s="2"/>
      <c r="CI338" s="2"/>
      <c r="CJ338" s="2"/>
      <c r="CK338" s="2"/>
      <c r="CL338" s="2"/>
      <c r="CM338" s="2">
        <v>0</v>
      </c>
      <c r="CN338" s="2" t="s">
        <v>1044</v>
      </c>
      <c r="CO338" s="2">
        <v>0</v>
      </c>
      <c r="CP338" s="2">
        <f t="shared" si="407"/>
        <v>438.36</v>
      </c>
      <c r="CQ338" s="2">
        <f t="shared" si="408"/>
        <v>134.69999999999999</v>
      </c>
      <c r="CR338" s="2">
        <f>(ROUND((ROUND(((((ET338*1.25)*1.1))*AV338*1),2)*BB338),2)+ROUND((ROUND(((AE338-(((EU338*1.25)*1.1)))*AV338*1),2)*BS338),2))</f>
        <v>28.86</v>
      </c>
      <c r="CS338" s="2">
        <f t="shared" si="409"/>
        <v>1.1200000000000001</v>
      </c>
      <c r="CT338" s="2">
        <f t="shared" si="410"/>
        <v>234.95</v>
      </c>
      <c r="CU338" s="2">
        <f t="shared" si="411"/>
        <v>0</v>
      </c>
      <c r="CV338" s="2">
        <f t="shared" si="412"/>
        <v>19.004550400000003</v>
      </c>
      <c r="CW338" s="2">
        <f t="shared" si="413"/>
        <v>0</v>
      </c>
      <c r="CX338" s="2">
        <f t="shared" si="414"/>
        <v>0</v>
      </c>
      <c r="CY338" s="2">
        <f t="shared" si="415"/>
        <v>283.05119999999999</v>
      </c>
      <c r="CZ338" s="2">
        <f t="shared" si="416"/>
        <v>158.40479999999999</v>
      </c>
      <c r="DA338" s="2"/>
      <c r="DB338" s="2">
        <v>133</v>
      </c>
      <c r="DC338" s="2" t="s">
        <v>3</v>
      </c>
      <c r="DD338" s="2" t="s">
        <v>3</v>
      </c>
      <c r="DE338" s="2" t="s">
        <v>25</v>
      </c>
      <c r="DF338" s="2" t="s">
        <v>25</v>
      </c>
      <c r="DG338" s="2" t="s">
        <v>26</v>
      </c>
      <c r="DH338" s="2" t="s">
        <v>3</v>
      </c>
      <c r="DI338" s="2" t="s">
        <v>26</v>
      </c>
      <c r="DJ338" s="2" t="s">
        <v>25</v>
      </c>
      <c r="DK338" s="2" t="s">
        <v>3</v>
      </c>
      <c r="DL338" s="2" t="s">
        <v>3</v>
      </c>
      <c r="DM338" s="2" t="s">
        <v>3</v>
      </c>
      <c r="DN338" s="2">
        <v>0</v>
      </c>
      <c r="DO338" s="2">
        <v>0</v>
      </c>
      <c r="DP338" s="2">
        <v>1</v>
      </c>
      <c r="DQ338" s="2">
        <v>1</v>
      </c>
      <c r="DR338" s="2"/>
      <c r="DS338" s="2"/>
      <c r="DT338" s="2"/>
      <c r="DU338" s="2">
        <v>1003</v>
      </c>
      <c r="DV338" s="2" t="s">
        <v>23</v>
      </c>
      <c r="DW338" s="2" t="s">
        <v>23</v>
      </c>
      <c r="DX338" s="2">
        <v>100</v>
      </c>
      <c r="DY338" s="2"/>
      <c r="DZ338" s="2" t="s">
        <v>3</v>
      </c>
      <c r="EA338" s="2" t="s">
        <v>3</v>
      </c>
      <c r="EB338" s="2" t="s">
        <v>3</v>
      </c>
      <c r="EC338" s="2" t="s">
        <v>3</v>
      </c>
      <c r="ED338" s="2"/>
      <c r="EE338" s="2">
        <v>58807897</v>
      </c>
      <c r="EF338" s="2">
        <v>30</v>
      </c>
      <c r="EG338" s="2" t="s">
        <v>27</v>
      </c>
      <c r="EH338" s="2">
        <v>0</v>
      </c>
      <c r="EI338" s="2" t="s">
        <v>3</v>
      </c>
      <c r="EJ338" s="2">
        <v>1</v>
      </c>
      <c r="EK338" s="2">
        <v>21</v>
      </c>
      <c r="EL338" s="2" t="s">
        <v>28</v>
      </c>
      <c r="EM338" s="2" t="s">
        <v>29</v>
      </c>
      <c r="EN338" s="2"/>
      <c r="EO338" s="2" t="s">
        <v>30</v>
      </c>
      <c r="EP338" s="2"/>
      <c r="EQ338" s="2">
        <v>0</v>
      </c>
      <c r="ER338" s="2">
        <v>328.44</v>
      </c>
      <c r="ES338" s="2">
        <v>134.69999999999999</v>
      </c>
      <c r="ET338" s="2">
        <v>19.670000000000002</v>
      </c>
      <c r="EU338" s="2">
        <v>0.76</v>
      </c>
      <c r="EV338" s="2">
        <v>174.07</v>
      </c>
      <c r="EW338" s="2">
        <v>14.08</v>
      </c>
      <c r="EX338" s="2">
        <v>0</v>
      </c>
      <c r="EY338" s="2">
        <v>0</v>
      </c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>
        <v>0</v>
      </c>
      <c r="FR338" s="2">
        <v>0</v>
      </c>
      <c r="FS338" s="2">
        <v>0</v>
      </c>
      <c r="FT338" s="2"/>
      <c r="FU338" s="2"/>
      <c r="FV338" s="2"/>
      <c r="FW338" s="2"/>
      <c r="FX338" s="2">
        <v>109</v>
      </c>
      <c r="FY338" s="2">
        <v>61</v>
      </c>
      <c r="FZ338" s="2"/>
      <c r="GA338" s="2" t="s">
        <v>3</v>
      </c>
      <c r="GB338" s="2"/>
      <c r="GC338" s="2"/>
      <c r="GD338" s="2">
        <v>1</v>
      </c>
      <c r="GE338" s="2"/>
      <c r="GF338" s="2">
        <v>1001483710</v>
      </c>
      <c r="GG338" s="2">
        <v>2</v>
      </c>
      <c r="GH338" s="2">
        <v>1</v>
      </c>
      <c r="GI338" s="2">
        <v>2</v>
      </c>
      <c r="GJ338" s="2">
        <v>0</v>
      </c>
      <c r="GK338" s="2">
        <v>0</v>
      </c>
      <c r="GL338" s="2">
        <f t="shared" si="417"/>
        <v>0</v>
      </c>
      <c r="GM338" s="2">
        <f t="shared" si="418"/>
        <v>879.81</v>
      </c>
      <c r="GN338" s="2">
        <f t="shared" si="419"/>
        <v>879.81</v>
      </c>
      <c r="GO338" s="2">
        <f t="shared" si="420"/>
        <v>0</v>
      </c>
      <c r="GP338" s="2">
        <f t="shared" si="421"/>
        <v>0</v>
      </c>
      <c r="GQ338" s="2"/>
      <c r="GR338" s="2">
        <v>0</v>
      </c>
      <c r="GS338" s="2">
        <v>3</v>
      </c>
      <c r="GT338" s="2">
        <v>0</v>
      </c>
      <c r="GU338" s="2" t="s">
        <v>3</v>
      </c>
      <c r="GV338" s="2">
        <f t="shared" si="422"/>
        <v>0</v>
      </c>
      <c r="GW338" s="2">
        <v>1</v>
      </c>
      <c r="GX338" s="2">
        <f t="shared" si="423"/>
        <v>0</v>
      </c>
      <c r="GY338" s="2"/>
      <c r="GZ338" s="2"/>
      <c r="HA338" s="2">
        <v>0</v>
      </c>
      <c r="HB338" s="2">
        <v>0</v>
      </c>
      <c r="HC338" s="2">
        <f t="shared" si="424"/>
        <v>0</v>
      </c>
      <c r="HD338" s="2"/>
      <c r="HE338" s="2" t="s">
        <v>3</v>
      </c>
      <c r="HF338" s="2" t="s">
        <v>3</v>
      </c>
      <c r="HG338" s="2"/>
      <c r="HH338" s="2"/>
      <c r="HI338" s="2"/>
      <c r="HJ338" s="2"/>
      <c r="HK338" s="2"/>
      <c r="HL338" s="2"/>
      <c r="HM338" s="2" t="s">
        <v>3</v>
      </c>
      <c r="HN338" s="2" t="s">
        <v>3</v>
      </c>
      <c r="HO338" s="2" t="s">
        <v>3</v>
      </c>
      <c r="HP338" s="2" t="s">
        <v>3</v>
      </c>
      <c r="HQ338" s="2" t="s">
        <v>3</v>
      </c>
      <c r="HR338" s="2"/>
      <c r="HS338" s="2">
        <v>0</v>
      </c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>
        <v>0</v>
      </c>
      <c r="IL338" s="2"/>
      <c r="IM338" s="2"/>
      <c r="IN338" s="2"/>
      <c r="IO338" s="2"/>
      <c r="IP338" s="2"/>
      <c r="IQ338" s="2"/>
      <c r="IR338" s="2"/>
      <c r="IS338" s="2"/>
      <c r="IT338" s="2"/>
      <c r="IU338" s="2"/>
    </row>
    <row r="339" spans="1:255" x14ac:dyDescent="0.2">
      <c r="A339">
        <v>17</v>
      </c>
      <c r="B339">
        <v>1</v>
      </c>
      <c r="C339">
        <f>ROW(SmtRes!A820)</f>
        <v>820</v>
      </c>
      <c r="D339">
        <f>ROW(EtalonRes!A820)</f>
        <v>820</v>
      </c>
      <c r="E339" t="s">
        <v>433</v>
      </c>
      <c r="F339" t="s">
        <v>434</v>
      </c>
      <c r="G339" t="s">
        <v>435</v>
      </c>
      <c r="H339" t="s">
        <v>23</v>
      </c>
      <c r="I339">
        <f>ROUND(ROUND(110/100,4),9)</f>
        <v>1.1000000000000001</v>
      </c>
      <c r="J339">
        <v>0</v>
      </c>
      <c r="K339">
        <f>ROUND(ROUND(110/100,4),9)</f>
        <v>1.1000000000000001</v>
      </c>
      <c r="O339">
        <f t="shared" si="393"/>
        <v>14951.2</v>
      </c>
      <c r="P339">
        <f t="shared" si="394"/>
        <v>373.39</v>
      </c>
      <c r="Q339">
        <f>(ROUND((ROUND(((((ET339*1.25)*1.1))*AV339*I339),2)*BB339),2)+ROUND((ROUND(((AE339-(((EU339*1.25)*1.1)))*AV339*I339),2)*BS339),2))</f>
        <v>365.64</v>
      </c>
      <c r="R339">
        <f t="shared" si="395"/>
        <v>67.64</v>
      </c>
      <c r="S339">
        <f t="shared" si="396"/>
        <v>14212.17</v>
      </c>
      <c r="T339">
        <f t="shared" si="397"/>
        <v>0</v>
      </c>
      <c r="U339">
        <f t="shared" si="398"/>
        <v>20.905005440000004</v>
      </c>
      <c r="V339">
        <f t="shared" si="399"/>
        <v>0</v>
      </c>
      <c r="W339">
        <f t="shared" si="400"/>
        <v>0</v>
      </c>
      <c r="X339">
        <f t="shared" si="401"/>
        <v>15564.99</v>
      </c>
      <c r="Y339">
        <f t="shared" si="402"/>
        <v>8710.68</v>
      </c>
      <c r="AA339">
        <v>59204059</v>
      </c>
      <c r="AB339">
        <f t="shared" si="403"/>
        <v>381.94479999999999</v>
      </c>
      <c r="AC339">
        <f t="shared" si="404"/>
        <v>134.69999999999999</v>
      </c>
      <c r="AD339">
        <f>ROUND((((((ET339*1.25)*1.1))-(((EU339*1.25)*1.1)))+AE339),6)</f>
        <v>27.046250000000001</v>
      </c>
      <c r="AE339">
        <f>ROUND((((EU339*1.25)*1.1)),6)</f>
        <v>1.0449999999999999</v>
      </c>
      <c r="AF339">
        <f>ROUND((((EV339*1.15)*1.1)),6)</f>
        <v>220.19855000000001</v>
      </c>
      <c r="AG339">
        <f t="shared" si="405"/>
        <v>0</v>
      </c>
      <c r="AH339">
        <f>(((EW339*1.15)*1.1))</f>
        <v>17.811200000000003</v>
      </c>
      <c r="AI339">
        <f>(((EX339*1.25)*1.1))</f>
        <v>0</v>
      </c>
      <c r="AJ339">
        <f t="shared" si="406"/>
        <v>0</v>
      </c>
      <c r="AK339">
        <v>328.44</v>
      </c>
      <c r="AL339">
        <v>134.69999999999999</v>
      </c>
      <c r="AM339">
        <v>19.670000000000002</v>
      </c>
      <c r="AN339">
        <v>0.76</v>
      </c>
      <c r="AO339">
        <v>174.07</v>
      </c>
      <c r="AP339">
        <v>0</v>
      </c>
      <c r="AQ339">
        <v>14.08</v>
      </c>
      <c r="AR339">
        <v>0</v>
      </c>
      <c r="AS339">
        <v>0</v>
      </c>
      <c r="AT339">
        <v>109</v>
      </c>
      <c r="AU339">
        <v>61</v>
      </c>
      <c r="AV339">
        <v>1.0669999999999999</v>
      </c>
      <c r="AW339">
        <v>1</v>
      </c>
      <c r="AZ339">
        <v>1</v>
      </c>
      <c r="BA339">
        <v>54.99</v>
      </c>
      <c r="BB339">
        <v>11.52</v>
      </c>
      <c r="BC339">
        <v>2.52</v>
      </c>
      <c r="BD339" t="s">
        <v>3</v>
      </c>
      <c r="BE339" t="s">
        <v>3</v>
      </c>
      <c r="BF339" t="s">
        <v>3</v>
      </c>
      <c r="BG339" t="s">
        <v>3</v>
      </c>
      <c r="BH339">
        <v>0</v>
      </c>
      <c r="BI339">
        <v>1</v>
      </c>
      <c r="BJ339" t="s">
        <v>436</v>
      </c>
      <c r="BM339">
        <v>21</v>
      </c>
      <c r="BN339">
        <v>0</v>
      </c>
      <c r="BO339" t="s">
        <v>434</v>
      </c>
      <c r="BP339">
        <v>1</v>
      </c>
      <c r="BQ339">
        <v>30</v>
      </c>
      <c r="BR339">
        <v>0</v>
      </c>
      <c r="BS339">
        <v>54.99</v>
      </c>
      <c r="BT339">
        <v>1</v>
      </c>
      <c r="BU339">
        <v>1</v>
      </c>
      <c r="BV339">
        <v>1</v>
      </c>
      <c r="BW339">
        <v>1</v>
      </c>
      <c r="BX339">
        <v>1</v>
      </c>
      <c r="BY339" t="s">
        <v>3</v>
      </c>
      <c r="BZ339">
        <v>109</v>
      </c>
      <c r="CA339">
        <v>61</v>
      </c>
      <c r="CB339" t="s">
        <v>3</v>
      </c>
      <c r="CE339">
        <v>30</v>
      </c>
      <c r="CF339">
        <v>0</v>
      </c>
      <c r="CG339">
        <v>0</v>
      </c>
      <c r="CM339">
        <v>0</v>
      </c>
      <c r="CN339" t="s">
        <v>1044</v>
      </c>
      <c r="CO339">
        <v>0</v>
      </c>
      <c r="CP339">
        <f t="shared" si="407"/>
        <v>14951.2</v>
      </c>
      <c r="CQ339">
        <f t="shared" si="408"/>
        <v>339.44</v>
      </c>
      <c r="CR339">
        <f>(ROUND((ROUND(((((ET339*1.25)*1.1))*AV339*1),2)*BB339),2)+ROUND((ROUND(((AE339-(((EU339*1.25)*1.1)))*AV339*1),2)*BS339),2))</f>
        <v>332.47</v>
      </c>
      <c r="CS339">
        <f t="shared" si="409"/>
        <v>61.59</v>
      </c>
      <c r="CT339">
        <f t="shared" si="410"/>
        <v>12919.9</v>
      </c>
      <c r="CU339">
        <f t="shared" si="411"/>
        <v>0</v>
      </c>
      <c r="CV339">
        <f t="shared" si="412"/>
        <v>19.004550400000003</v>
      </c>
      <c r="CW339">
        <f t="shared" si="413"/>
        <v>0</v>
      </c>
      <c r="CX339">
        <f t="shared" si="414"/>
        <v>0</v>
      </c>
      <c r="CY339">
        <f t="shared" si="415"/>
        <v>15564.992900000001</v>
      </c>
      <c r="CZ339">
        <f t="shared" si="416"/>
        <v>8710.6840999999986</v>
      </c>
      <c r="DB339">
        <v>135</v>
      </c>
      <c r="DC339" t="s">
        <v>3</v>
      </c>
      <c r="DD339" t="s">
        <v>3</v>
      </c>
      <c r="DE339" t="s">
        <v>25</v>
      </c>
      <c r="DF339" t="s">
        <v>25</v>
      </c>
      <c r="DG339" t="s">
        <v>26</v>
      </c>
      <c r="DH339" t="s">
        <v>3</v>
      </c>
      <c r="DI339" t="s">
        <v>26</v>
      </c>
      <c r="DJ339" t="s">
        <v>25</v>
      </c>
      <c r="DK339" t="s">
        <v>3</v>
      </c>
      <c r="DL339" t="s">
        <v>3</v>
      </c>
      <c r="DM339" t="s">
        <v>3</v>
      </c>
      <c r="DN339">
        <v>0</v>
      </c>
      <c r="DO339">
        <v>0</v>
      </c>
      <c r="DP339">
        <v>1</v>
      </c>
      <c r="DQ339">
        <v>1</v>
      </c>
      <c r="DU339">
        <v>1003</v>
      </c>
      <c r="DV339" t="s">
        <v>23</v>
      </c>
      <c r="DW339" t="s">
        <v>23</v>
      </c>
      <c r="DX339">
        <v>100</v>
      </c>
      <c r="DZ339" t="s">
        <v>3</v>
      </c>
      <c r="EA339" t="s">
        <v>3</v>
      </c>
      <c r="EB339" t="s">
        <v>3</v>
      </c>
      <c r="EC339" t="s">
        <v>3</v>
      </c>
      <c r="EE339">
        <v>58807897</v>
      </c>
      <c r="EF339">
        <v>30</v>
      </c>
      <c r="EG339" t="s">
        <v>27</v>
      </c>
      <c r="EH339">
        <v>0</v>
      </c>
      <c r="EI339" t="s">
        <v>3</v>
      </c>
      <c r="EJ339">
        <v>1</v>
      </c>
      <c r="EK339">
        <v>21</v>
      </c>
      <c r="EL339" t="s">
        <v>28</v>
      </c>
      <c r="EM339" t="s">
        <v>29</v>
      </c>
      <c r="EO339" t="s">
        <v>30</v>
      </c>
      <c r="EQ339">
        <v>0</v>
      </c>
      <c r="ER339">
        <v>328.44</v>
      </c>
      <c r="ES339">
        <v>134.69999999999999</v>
      </c>
      <c r="ET339">
        <v>19.670000000000002</v>
      </c>
      <c r="EU339">
        <v>0.76</v>
      </c>
      <c r="EV339">
        <v>174.07</v>
      </c>
      <c r="EW339">
        <v>14.08</v>
      </c>
      <c r="EX339">
        <v>0</v>
      </c>
      <c r="EY339">
        <v>0</v>
      </c>
      <c r="FQ339">
        <v>0</v>
      </c>
      <c r="FR339">
        <v>0</v>
      </c>
      <c r="FS339">
        <v>0</v>
      </c>
      <c r="FX339">
        <v>109</v>
      </c>
      <c r="FY339">
        <v>61</v>
      </c>
      <c r="GA339" t="s">
        <v>3</v>
      </c>
      <c r="GD339">
        <v>1</v>
      </c>
      <c r="GF339">
        <v>1001483710</v>
      </c>
      <c r="GG339">
        <v>2</v>
      </c>
      <c r="GH339">
        <v>1</v>
      </c>
      <c r="GI339">
        <v>2</v>
      </c>
      <c r="GJ339">
        <v>0</v>
      </c>
      <c r="GK339">
        <v>0</v>
      </c>
      <c r="GL339">
        <f t="shared" si="417"/>
        <v>0</v>
      </c>
      <c r="GM339">
        <f t="shared" si="418"/>
        <v>39226.870000000003</v>
      </c>
      <c r="GN339">
        <f t="shared" si="419"/>
        <v>39226.870000000003</v>
      </c>
      <c r="GO339">
        <f t="shared" si="420"/>
        <v>0</v>
      </c>
      <c r="GP339">
        <f t="shared" si="421"/>
        <v>0</v>
      </c>
      <c r="GR339">
        <v>0</v>
      </c>
      <c r="GS339">
        <v>3</v>
      </c>
      <c r="GT339">
        <v>0</v>
      </c>
      <c r="GU339" t="s">
        <v>3</v>
      </c>
      <c r="GV339">
        <f t="shared" si="422"/>
        <v>0</v>
      </c>
      <c r="GW339">
        <v>1</v>
      </c>
      <c r="GX339">
        <f t="shared" si="423"/>
        <v>0</v>
      </c>
      <c r="HA339">
        <v>0</v>
      </c>
      <c r="HB339">
        <v>0</v>
      </c>
      <c r="HC339">
        <f t="shared" si="424"/>
        <v>0</v>
      </c>
      <c r="HE339" t="s">
        <v>3</v>
      </c>
      <c r="HF339" t="s">
        <v>3</v>
      </c>
      <c r="HM339" t="s">
        <v>3</v>
      </c>
      <c r="HN339" t="s">
        <v>3</v>
      </c>
      <c r="HO339" t="s">
        <v>3</v>
      </c>
      <c r="HP339" t="s">
        <v>3</v>
      </c>
      <c r="HQ339" t="s">
        <v>3</v>
      </c>
      <c r="HS339">
        <v>0</v>
      </c>
      <c r="IK339">
        <v>0</v>
      </c>
    </row>
    <row r="340" spans="1:255" x14ac:dyDescent="0.2">
      <c r="A340" s="2">
        <v>18</v>
      </c>
      <c r="B340" s="2">
        <v>1</v>
      </c>
      <c r="C340" s="2">
        <v>801</v>
      </c>
      <c r="D340" s="2"/>
      <c r="E340" s="2" t="s">
        <v>437</v>
      </c>
      <c r="F340" s="2" t="s">
        <v>46</v>
      </c>
      <c r="G340" s="2" t="s">
        <v>47</v>
      </c>
      <c r="H340" s="2" t="s">
        <v>48</v>
      </c>
      <c r="I340" s="2">
        <f>I338*J340</f>
        <v>0.88</v>
      </c>
      <c r="J340" s="2">
        <v>0.79999999999999993</v>
      </c>
      <c r="K340" s="2">
        <v>0.8</v>
      </c>
      <c r="L340" s="2"/>
      <c r="M340" s="2"/>
      <c r="N340" s="2"/>
      <c r="O340" s="2">
        <f t="shared" ref="O340:O367" si="432">ROUND(CP340,2)</f>
        <v>463.07</v>
      </c>
      <c r="P340" s="2">
        <f t="shared" ref="P340:P367" si="433">ROUND((ROUND((AC340*AW340*I340),2)*BC340),2)</f>
        <v>463.07</v>
      </c>
      <c r="Q340" s="2">
        <f t="shared" ref="Q340:Q351" si="434">(ROUND((ROUND(((ET340)*AV340*I340),2)*BB340),2)+ROUND((ROUND(((AE340-(EU340))*AV340*I340),2)*BS340),2))</f>
        <v>0</v>
      </c>
      <c r="R340" s="2">
        <f t="shared" ref="R340:R367" si="435">ROUND((ROUND((AE340*AV340*I340),2)*BS340),2)</f>
        <v>0</v>
      </c>
      <c r="S340" s="2">
        <f t="shared" ref="S340:S367" si="436">ROUND((ROUND((AF340*AV340*I340),2)*BA340),2)</f>
        <v>0</v>
      </c>
      <c r="T340" s="2">
        <f t="shared" ref="T340:T367" si="437">ROUND(CU340*I340,2)</f>
        <v>0</v>
      </c>
      <c r="U340" s="2">
        <f t="shared" ref="U340:U367" si="438">CV340*I340</f>
        <v>0</v>
      </c>
      <c r="V340" s="2">
        <f t="shared" ref="V340:V367" si="439">CW340*I340</f>
        <v>0</v>
      </c>
      <c r="W340" s="2">
        <f t="shared" ref="W340:W367" si="440">ROUND(CX340*I340,2)</f>
        <v>0</v>
      </c>
      <c r="X340" s="2">
        <f t="shared" ref="X340:X367" si="441">ROUND(CY340,2)</f>
        <v>0</v>
      </c>
      <c r="Y340" s="2">
        <f t="shared" ref="Y340:Y367" si="442">ROUND(CZ340,2)</f>
        <v>0</v>
      </c>
      <c r="Z340" s="2"/>
      <c r="AA340" s="2">
        <v>59204062</v>
      </c>
      <c r="AB340" s="2">
        <f t="shared" ref="AB340:AB367" si="443">ROUND((AC340+AD340+AF340),6)</f>
        <v>526.22</v>
      </c>
      <c r="AC340" s="2">
        <f t="shared" ref="AC340:AC367" si="444">ROUND((ES340),6)</f>
        <v>526.22</v>
      </c>
      <c r="AD340" s="2">
        <f t="shared" ref="AD340:AD351" si="445">ROUND((((ET340)-(EU340))+AE340),6)</f>
        <v>0</v>
      </c>
      <c r="AE340" s="2">
        <f t="shared" ref="AE340:AE351" si="446">ROUND((EU340),6)</f>
        <v>0</v>
      </c>
      <c r="AF340" s="2">
        <f t="shared" ref="AF340:AF351" si="447">ROUND((EV340),6)</f>
        <v>0</v>
      </c>
      <c r="AG340" s="2">
        <f t="shared" ref="AG340:AG367" si="448">ROUND((AP340),6)</f>
        <v>0</v>
      </c>
      <c r="AH340" s="2">
        <f t="shared" ref="AH340:AH351" si="449">(EW340)</f>
        <v>0</v>
      </c>
      <c r="AI340" s="2">
        <f t="shared" ref="AI340:AI351" si="450">(EX340)</f>
        <v>0</v>
      </c>
      <c r="AJ340" s="2">
        <f t="shared" ref="AJ340:AJ367" si="451">(AS340)</f>
        <v>0</v>
      </c>
      <c r="AK340" s="2">
        <v>526.22</v>
      </c>
      <c r="AL340" s="2">
        <v>526.22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109</v>
      </c>
      <c r="AU340" s="2">
        <v>61</v>
      </c>
      <c r="AV340" s="2">
        <v>1</v>
      </c>
      <c r="AW340" s="2">
        <v>1</v>
      </c>
      <c r="AX340" s="2"/>
      <c r="AY340" s="2"/>
      <c r="AZ340" s="2">
        <v>1</v>
      </c>
      <c r="BA340" s="2">
        <v>1</v>
      </c>
      <c r="BB340" s="2">
        <v>1</v>
      </c>
      <c r="BC340" s="2">
        <v>1</v>
      </c>
      <c r="BD340" s="2" t="s">
        <v>3</v>
      </c>
      <c r="BE340" s="2" t="s">
        <v>3</v>
      </c>
      <c r="BF340" s="2" t="s">
        <v>3</v>
      </c>
      <c r="BG340" s="2" t="s">
        <v>3</v>
      </c>
      <c r="BH340" s="2">
        <v>3</v>
      </c>
      <c r="BI340" s="2">
        <v>1</v>
      </c>
      <c r="BJ340" s="2" t="s">
        <v>49</v>
      </c>
      <c r="BK340" s="2"/>
      <c r="BL340" s="2"/>
      <c r="BM340" s="2">
        <v>21</v>
      </c>
      <c r="BN340" s="2">
        <v>0</v>
      </c>
      <c r="BO340" s="2" t="s">
        <v>3</v>
      </c>
      <c r="BP340" s="2">
        <v>0</v>
      </c>
      <c r="BQ340" s="2">
        <v>30</v>
      </c>
      <c r="BR340" s="2">
        <v>0</v>
      </c>
      <c r="BS340" s="2">
        <v>1</v>
      </c>
      <c r="BT340" s="2">
        <v>1</v>
      </c>
      <c r="BU340" s="2">
        <v>1</v>
      </c>
      <c r="BV340" s="2">
        <v>1</v>
      </c>
      <c r="BW340" s="2">
        <v>1</v>
      </c>
      <c r="BX340" s="2">
        <v>1</v>
      </c>
      <c r="BY340" s="2" t="s">
        <v>3</v>
      </c>
      <c r="BZ340" s="2">
        <v>109</v>
      </c>
      <c r="CA340" s="2">
        <v>61</v>
      </c>
      <c r="CB340" s="2" t="s">
        <v>3</v>
      </c>
      <c r="CC340" s="2"/>
      <c r="CD340" s="2"/>
      <c r="CE340" s="2">
        <v>30</v>
      </c>
      <c r="CF340" s="2">
        <v>0</v>
      </c>
      <c r="CG340" s="2">
        <v>0</v>
      </c>
      <c r="CH340" s="2"/>
      <c r="CI340" s="2"/>
      <c r="CJ340" s="2"/>
      <c r="CK340" s="2"/>
      <c r="CL340" s="2"/>
      <c r="CM340" s="2">
        <v>0</v>
      </c>
      <c r="CN340" s="2" t="s">
        <v>3</v>
      </c>
      <c r="CO340" s="2">
        <v>0</v>
      </c>
      <c r="CP340" s="2">
        <f t="shared" ref="CP340:CP367" si="452">(P340+Q340+S340)</f>
        <v>463.07</v>
      </c>
      <c r="CQ340" s="2">
        <f t="shared" ref="CQ340:CQ367" si="453">ROUND((ROUND((AC340*AW340*1),2)*BC340),2)</f>
        <v>526.22</v>
      </c>
      <c r="CR340" s="2">
        <f t="shared" ref="CR340:CR351" si="454">(ROUND((ROUND(((ET340)*AV340*1),2)*BB340),2)+ROUND((ROUND(((AE340-(EU340))*AV340*1),2)*BS340),2))</f>
        <v>0</v>
      </c>
      <c r="CS340" s="2">
        <f t="shared" ref="CS340:CS367" si="455">ROUND((ROUND((AE340*AV340*1),2)*BS340),2)</f>
        <v>0</v>
      </c>
      <c r="CT340" s="2">
        <f t="shared" ref="CT340:CT367" si="456">ROUND((ROUND((AF340*AV340*1),2)*BA340),2)</f>
        <v>0</v>
      </c>
      <c r="CU340" s="2">
        <f t="shared" ref="CU340:CU367" si="457">AG340</f>
        <v>0</v>
      </c>
      <c r="CV340" s="2">
        <f t="shared" ref="CV340:CV367" si="458">(AH340*AV340)</f>
        <v>0</v>
      </c>
      <c r="CW340" s="2">
        <f t="shared" ref="CW340:CW367" si="459">AI340</f>
        <v>0</v>
      </c>
      <c r="CX340" s="2">
        <f t="shared" ref="CX340:CX367" si="460">AJ340</f>
        <v>0</v>
      </c>
      <c r="CY340" s="2">
        <f t="shared" ref="CY340:CY367" si="461">(((S340+R340)*AT340)/100)</f>
        <v>0</v>
      </c>
      <c r="CZ340" s="2">
        <f t="shared" ref="CZ340:CZ367" si="462">(((S340+R340)*AU340)/100)</f>
        <v>0</v>
      </c>
      <c r="DA340" s="2"/>
      <c r="DB340" s="2"/>
      <c r="DC340" s="2" t="s">
        <v>3</v>
      </c>
      <c r="DD340" s="2" t="s">
        <v>3</v>
      </c>
      <c r="DE340" s="2" t="s">
        <v>3</v>
      </c>
      <c r="DF340" s="2" t="s">
        <v>3</v>
      </c>
      <c r="DG340" s="2" t="s">
        <v>3</v>
      </c>
      <c r="DH340" s="2" t="s">
        <v>3</v>
      </c>
      <c r="DI340" s="2" t="s">
        <v>3</v>
      </c>
      <c r="DJ340" s="2" t="s">
        <v>3</v>
      </c>
      <c r="DK340" s="2" t="s">
        <v>3</v>
      </c>
      <c r="DL340" s="2" t="s">
        <v>3</v>
      </c>
      <c r="DM340" s="2" t="s">
        <v>3</v>
      </c>
      <c r="DN340" s="2">
        <v>0</v>
      </c>
      <c r="DO340" s="2">
        <v>0</v>
      </c>
      <c r="DP340" s="2">
        <v>1</v>
      </c>
      <c r="DQ340" s="2">
        <v>1</v>
      </c>
      <c r="DR340" s="2"/>
      <c r="DS340" s="2"/>
      <c r="DT340" s="2"/>
      <c r="DU340" s="2">
        <v>1010</v>
      </c>
      <c r="DV340" s="2" t="s">
        <v>48</v>
      </c>
      <c r="DW340" s="2" t="s">
        <v>48</v>
      </c>
      <c r="DX340" s="2">
        <v>100</v>
      </c>
      <c r="DY340" s="2"/>
      <c r="DZ340" s="2" t="s">
        <v>3</v>
      </c>
      <c r="EA340" s="2" t="s">
        <v>3</v>
      </c>
      <c r="EB340" s="2" t="s">
        <v>3</v>
      </c>
      <c r="EC340" s="2" t="s">
        <v>3</v>
      </c>
      <c r="ED340" s="2"/>
      <c r="EE340" s="2">
        <v>58807897</v>
      </c>
      <c r="EF340" s="2">
        <v>30</v>
      </c>
      <c r="EG340" s="2" t="s">
        <v>27</v>
      </c>
      <c r="EH340" s="2">
        <v>0</v>
      </c>
      <c r="EI340" s="2" t="s">
        <v>3</v>
      </c>
      <c r="EJ340" s="2">
        <v>1</v>
      </c>
      <c r="EK340" s="2">
        <v>21</v>
      </c>
      <c r="EL340" s="2" t="s">
        <v>28</v>
      </c>
      <c r="EM340" s="2" t="s">
        <v>29</v>
      </c>
      <c r="EN340" s="2"/>
      <c r="EO340" s="2" t="s">
        <v>3</v>
      </c>
      <c r="EP340" s="2"/>
      <c r="EQ340" s="2">
        <v>0</v>
      </c>
      <c r="ER340" s="2">
        <v>526.22</v>
      </c>
      <c r="ES340" s="2">
        <v>526.22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>
        <v>0</v>
      </c>
      <c r="FR340" s="2">
        <v>0</v>
      </c>
      <c r="FS340" s="2">
        <v>0</v>
      </c>
      <c r="FT340" s="2"/>
      <c r="FU340" s="2"/>
      <c r="FV340" s="2"/>
      <c r="FW340" s="2"/>
      <c r="FX340" s="2">
        <v>109</v>
      </c>
      <c r="FY340" s="2">
        <v>61</v>
      </c>
      <c r="FZ340" s="2"/>
      <c r="GA340" s="2" t="s">
        <v>3</v>
      </c>
      <c r="GB340" s="2"/>
      <c r="GC340" s="2"/>
      <c r="GD340" s="2">
        <v>1</v>
      </c>
      <c r="GE340" s="2"/>
      <c r="GF340" s="2">
        <v>1873919888</v>
      </c>
      <c r="GG340" s="2">
        <v>2</v>
      </c>
      <c r="GH340" s="2">
        <v>1</v>
      </c>
      <c r="GI340" s="2">
        <v>-2</v>
      </c>
      <c r="GJ340" s="2">
        <v>0</v>
      </c>
      <c r="GK340" s="2">
        <v>0</v>
      </c>
      <c r="GL340" s="2">
        <f t="shared" ref="GL340:GL367" si="463">ROUND(IF(AND(BH340=3,BI340=3,FS340&lt;&gt;0),P340,0),2)</f>
        <v>0</v>
      </c>
      <c r="GM340" s="2">
        <f t="shared" ref="GM340:GM367" si="464">ROUND(O340+X340+Y340,2)+GX340</f>
        <v>463.07</v>
      </c>
      <c r="GN340" s="2">
        <f t="shared" ref="GN340:GN367" si="465">IF(OR(BI340=0,BI340=1),GM340-GX340,0)</f>
        <v>463.07</v>
      </c>
      <c r="GO340" s="2">
        <f t="shared" ref="GO340:GO367" si="466">IF(BI340=2,GM340-GX340,0)</f>
        <v>0</v>
      </c>
      <c r="GP340" s="2">
        <f t="shared" ref="GP340:GP367" si="467">IF(BI340=4,GM340-GX340,0)</f>
        <v>0</v>
      </c>
      <c r="GQ340" s="2"/>
      <c r="GR340" s="2">
        <v>0</v>
      </c>
      <c r="GS340" s="2">
        <v>3</v>
      </c>
      <c r="GT340" s="2">
        <v>0</v>
      </c>
      <c r="GU340" s="2" t="s">
        <v>3</v>
      </c>
      <c r="GV340" s="2">
        <f t="shared" ref="GV340:GV367" si="468">ROUND((GT340),6)</f>
        <v>0</v>
      </c>
      <c r="GW340" s="2">
        <v>1</v>
      </c>
      <c r="GX340" s="2">
        <f t="shared" ref="GX340:GX367" si="469">ROUND(HC340*I340,2)</f>
        <v>0</v>
      </c>
      <c r="GY340" s="2"/>
      <c r="GZ340" s="2"/>
      <c r="HA340" s="2">
        <v>0</v>
      </c>
      <c r="HB340" s="2">
        <v>0</v>
      </c>
      <c r="HC340" s="2">
        <f t="shared" ref="HC340:HC367" si="470">GV340*GW340</f>
        <v>0</v>
      </c>
      <c r="HD340" s="2"/>
      <c r="HE340" s="2" t="s">
        <v>3</v>
      </c>
      <c r="HF340" s="2" t="s">
        <v>3</v>
      </c>
      <c r="HG340" s="2"/>
      <c r="HH340" s="2"/>
      <c r="HI340" s="2"/>
      <c r="HJ340" s="2"/>
      <c r="HK340" s="2"/>
      <c r="HL340" s="2"/>
      <c r="HM340" s="2" t="s">
        <v>3</v>
      </c>
      <c r="HN340" s="2" t="s">
        <v>3</v>
      </c>
      <c r="HO340" s="2" t="s">
        <v>3</v>
      </c>
      <c r="HP340" s="2" t="s">
        <v>3</v>
      </c>
      <c r="HQ340" s="2" t="s">
        <v>3</v>
      </c>
      <c r="HR340" s="2"/>
      <c r="HS340" s="2">
        <v>0</v>
      </c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>
        <v>0</v>
      </c>
      <c r="IL340" s="2"/>
      <c r="IM340" s="2"/>
      <c r="IN340" s="2"/>
      <c r="IO340" s="2"/>
      <c r="IP340" s="2"/>
      <c r="IQ340" s="2"/>
      <c r="IR340" s="2"/>
      <c r="IS340" s="2"/>
      <c r="IT340" s="2"/>
      <c r="IU340" s="2"/>
    </row>
    <row r="341" spans="1:255" x14ac:dyDescent="0.2">
      <c r="A341">
        <v>18</v>
      </c>
      <c r="B341">
        <v>1</v>
      </c>
      <c r="C341">
        <v>815</v>
      </c>
      <c r="E341" t="s">
        <v>437</v>
      </c>
      <c r="F341" t="s">
        <v>46</v>
      </c>
      <c r="G341" t="s">
        <v>47</v>
      </c>
      <c r="H341" t="s">
        <v>48</v>
      </c>
      <c r="I341">
        <f>I339*J341</f>
        <v>0.88</v>
      </c>
      <c r="J341">
        <v>0.79999999999999993</v>
      </c>
      <c r="K341">
        <v>0.8</v>
      </c>
      <c r="O341">
        <f t="shared" si="432"/>
        <v>1291.97</v>
      </c>
      <c r="P341">
        <f t="shared" si="433"/>
        <v>1291.97</v>
      </c>
      <c r="Q341">
        <f t="shared" si="434"/>
        <v>0</v>
      </c>
      <c r="R341">
        <f t="shared" si="435"/>
        <v>0</v>
      </c>
      <c r="S341">
        <f t="shared" si="436"/>
        <v>0</v>
      </c>
      <c r="T341">
        <f t="shared" si="437"/>
        <v>0</v>
      </c>
      <c r="U341">
        <f t="shared" si="438"/>
        <v>0</v>
      </c>
      <c r="V341">
        <f t="shared" si="439"/>
        <v>0</v>
      </c>
      <c r="W341">
        <f t="shared" si="440"/>
        <v>0</v>
      </c>
      <c r="X341">
        <f t="shared" si="441"/>
        <v>0</v>
      </c>
      <c r="Y341">
        <f t="shared" si="442"/>
        <v>0</v>
      </c>
      <c r="AA341">
        <v>59204059</v>
      </c>
      <c r="AB341">
        <f t="shared" si="443"/>
        <v>526.22</v>
      </c>
      <c r="AC341">
        <f t="shared" si="444"/>
        <v>526.22</v>
      </c>
      <c r="AD341">
        <f t="shared" si="445"/>
        <v>0</v>
      </c>
      <c r="AE341">
        <f t="shared" si="446"/>
        <v>0</v>
      </c>
      <c r="AF341">
        <f t="shared" si="447"/>
        <v>0</v>
      </c>
      <c r="AG341">
        <f t="shared" si="448"/>
        <v>0</v>
      </c>
      <c r="AH341">
        <f t="shared" si="449"/>
        <v>0</v>
      </c>
      <c r="AI341">
        <f t="shared" si="450"/>
        <v>0</v>
      </c>
      <c r="AJ341">
        <f t="shared" si="451"/>
        <v>0</v>
      </c>
      <c r="AK341">
        <v>526.22</v>
      </c>
      <c r="AL341">
        <v>526.22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109</v>
      </c>
      <c r="AU341">
        <v>61</v>
      </c>
      <c r="AV341">
        <v>1</v>
      </c>
      <c r="AW341">
        <v>1</v>
      </c>
      <c r="AZ341">
        <v>1</v>
      </c>
      <c r="BA341">
        <v>1</v>
      </c>
      <c r="BB341">
        <v>1</v>
      </c>
      <c r="BC341">
        <v>2.79</v>
      </c>
      <c r="BD341" t="s">
        <v>3</v>
      </c>
      <c r="BE341" t="s">
        <v>3</v>
      </c>
      <c r="BF341" t="s">
        <v>3</v>
      </c>
      <c r="BG341" t="s">
        <v>3</v>
      </c>
      <c r="BH341">
        <v>3</v>
      </c>
      <c r="BI341">
        <v>1</v>
      </c>
      <c r="BJ341" t="s">
        <v>49</v>
      </c>
      <c r="BM341">
        <v>21</v>
      </c>
      <c r="BN341">
        <v>0</v>
      </c>
      <c r="BO341" t="s">
        <v>46</v>
      </c>
      <c r="BP341">
        <v>1</v>
      </c>
      <c r="BQ341">
        <v>30</v>
      </c>
      <c r="BR341">
        <v>0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 t="s">
        <v>3</v>
      </c>
      <c r="BZ341">
        <v>109</v>
      </c>
      <c r="CA341">
        <v>61</v>
      </c>
      <c r="CB341" t="s">
        <v>3</v>
      </c>
      <c r="CE341">
        <v>30</v>
      </c>
      <c r="CF341">
        <v>0</v>
      </c>
      <c r="CG341">
        <v>0</v>
      </c>
      <c r="CM341">
        <v>0</v>
      </c>
      <c r="CN341" t="s">
        <v>3</v>
      </c>
      <c r="CO341">
        <v>0</v>
      </c>
      <c r="CP341">
        <f t="shared" si="452"/>
        <v>1291.97</v>
      </c>
      <c r="CQ341">
        <f t="shared" si="453"/>
        <v>1468.15</v>
      </c>
      <c r="CR341">
        <f t="shared" si="454"/>
        <v>0</v>
      </c>
      <c r="CS341">
        <f t="shared" si="455"/>
        <v>0</v>
      </c>
      <c r="CT341">
        <f t="shared" si="456"/>
        <v>0</v>
      </c>
      <c r="CU341">
        <f t="shared" si="457"/>
        <v>0</v>
      </c>
      <c r="CV341">
        <f t="shared" si="458"/>
        <v>0</v>
      </c>
      <c r="CW341">
        <f t="shared" si="459"/>
        <v>0</v>
      </c>
      <c r="CX341">
        <f t="shared" si="460"/>
        <v>0</v>
      </c>
      <c r="CY341">
        <f t="shared" si="461"/>
        <v>0</v>
      </c>
      <c r="CZ341">
        <f t="shared" si="462"/>
        <v>0</v>
      </c>
      <c r="DC341" t="s">
        <v>3</v>
      </c>
      <c r="DD341" t="s">
        <v>3</v>
      </c>
      <c r="DE341" t="s">
        <v>3</v>
      </c>
      <c r="DF341" t="s">
        <v>3</v>
      </c>
      <c r="DG341" t="s">
        <v>3</v>
      </c>
      <c r="DH341" t="s">
        <v>3</v>
      </c>
      <c r="DI341" t="s">
        <v>3</v>
      </c>
      <c r="DJ341" t="s">
        <v>3</v>
      </c>
      <c r="DK341" t="s">
        <v>3</v>
      </c>
      <c r="DL341" t="s">
        <v>3</v>
      </c>
      <c r="DM341" t="s">
        <v>3</v>
      </c>
      <c r="DN341">
        <v>0</v>
      </c>
      <c r="DO341">
        <v>0</v>
      </c>
      <c r="DP341">
        <v>1</v>
      </c>
      <c r="DQ341">
        <v>1</v>
      </c>
      <c r="DU341">
        <v>1010</v>
      </c>
      <c r="DV341" t="s">
        <v>48</v>
      </c>
      <c r="DW341" t="s">
        <v>48</v>
      </c>
      <c r="DX341">
        <v>100</v>
      </c>
      <c r="DZ341" t="s">
        <v>3</v>
      </c>
      <c r="EA341" t="s">
        <v>3</v>
      </c>
      <c r="EB341" t="s">
        <v>3</v>
      </c>
      <c r="EC341" t="s">
        <v>3</v>
      </c>
      <c r="EE341">
        <v>58807897</v>
      </c>
      <c r="EF341">
        <v>30</v>
      </c>
      <c r="EG341" t="s">
        <v>27</v>
      </c>
      <c r="EH341">
        <v>0</v>
      </c>
      <c r="EI341" t="s">
        <v>3</v>
      </c>
      <c r="EJ341">
        <v>1</v>
      </c>
      <c r="EK341">
        <v>21</v>
      </c>
      <c r="EL341" t="s">
        <v>28</v>
      </c>
      <c r="EM341" t="s">
        <v>29</v>
      </c>
      <c r="EO341" t="s">
        <v>3</v>
      </c>
      <c r="EQ341">
        <v>0</v>
      </c>
      <c r="ER341">
        <v>526.22</v>
      </c>
      <c r="ES341">
        <v>526.22</v>
      </c>
      <c r="ET341">
        <v>0</v>
      </c>
      <c r="EU341">
        <v>0</v>
      </c>
      <c r="EV341">
        <v>0</v>
      </c>
      <c r="EW341">
        <v>0</v>
      </c>
      <c r="EX341">
        <v>0</v>
      </c>
      <c r="FQ341">
        <v>0</v>
      </c>
      <c r="FR341">
        <v>0</v>
      </c>
      <c r="FS341">
        <v>0</v>
      </c>
      <c r="FX341">
        <v>109</v>
      </c>
      <c r="FY341">
        <v>61</v>
      </c>
      <c r="GA341" t="s">
        <v>3</v>
      </c>
      <c r="GD341">
        <v>1</v>
      </c>
      <c r="GF341">
        <v>1873919888</v>
      </c>
      <c r="GG341">
        <v>2</v>
      </c>
      <c r="GH341">
        <v>1</v>
      </c>
      <c r="GI341">
        <v>2</v>
      </c>
      <c r="GJ341">
        <v>0</v>
      </c>
      <c r="GK341">
        <v>0</v>
      </c>
      <c r="GL341">
        <f t="shared" si="463"/>
        <v>0</v>
      </c>
      <c r="GM341">
        <f t="shared" si="464"/>
        <v>1291.97</v>
      </c>
      <c r="GN341">
        <f t="shared" si="465"/>
        <v>1291.97</v>
      </c>
      <c r="GO341">
        <f t="shared" si="466"/>
        <v>0</v>
      </c>
      <c r="GP341">
        <f t="shared" si="467"/>
        <v>0</v>
      </c>
      <c r="GR341">
        <v>0</v>
      </c>
      <c r="GS341">
        <v>3</v>
      </c>
      <c r="GT341">
        <v>0</v>
      </c>
      <c r="GU341" t="s">
        <v>3</v>
      </c>
      <c r="GV341">
        <f t="shared" si="468"/>
        <v>0</v>
      </c>
      <c r="GW341">
        <v>1</v>
      </c>
      <c r="GX341">
        <f t="shared" si="469"/>
        <v>0</v>
      </c>
      <c r="HA341">
        <v>0</v>
      </c>
      <c r="HB341">
        <v>0</v>
      </c>
      <c r="HC341">
        <f t="shared" si="470"/>
        <v>0</v>
      </c>
      <c r="HE341" t="s">
        <v>3</v>
      </c>
      <c r="HF341" t="s">
        <v>3</v>
      </c>
      <c r="HM341" t="s">
        <v>3</v>
      </c>
      <c r="HN341" t="s">
        <v>3</v>
      </c>
      <c r="HO341" t="s">
        <v>3</v>
      </c>
      <c r="HP341" t="s">
        <v>3</v>
      </c>
      <c r="HQ341" t="s">
        <v>3</v>
      </c>
      <c r="HS341">
        <v>0</v>
      </c>
      <c r="IK341">
        <v>0</v>
      </c>
    </row>
    <row r="342" spans="1:255" x14ac:dyDescent="0.2">
      <c r="A342" s="2">
        <v>18</v>
      </c>
      <c r="B342" s="2">
        <v>1</v>
      </c>
      <c r="C342" s="2">
        <v>804</v>
      </c>
      <c r="D342" s="2"/>
      <c r="E342" s="2" t="s">
        <v>438</v>
      </c>
      <c r="F342" s="2" t="s">
        <v>439</v>
      </c>
      <c r="G342" s="2" t="s">
        <v>440</v>
      </c>
      <c r="H342" s="2" t="s">
        <v>34</v>
      </c>
      <c r="I342" s="2">
        <f>I338*J342</f>
        <v>112.75</v>
      </c>
      <c r="J342" s="2">
        <v>102.49999999999999</v>
      </c>
      <c r="K342" s="2">
        <v>102.5</v>
      </c>
      <c r="L342" s="2"/>
      <c r="M342" s="2"/>
      <c r="N342" s="2"/>
      <c r="O342" s="2">
        <f t="shared" si="432"/>
        <v>2823.26</v>
      </c>
      <c r="P342" s="2">
        <f t="shared" si="433"/>
        <v>2823.26</v>
      </c>
      <c r="Q342" s="2">
        <f t="shared" si="434"/>
        <v>0</v>
      </c>
      <c r="R342" s="2">
        <f t="shared" si="435"/>
        <v>0</v>
      </c>
      <c r="S342" s="2">
        <f t="shared" si="436"/>
        <v>0</v>
      </c>
      <c r="T342" s="2">
        <f t="shared" si="437"/>
        <v>0</v>
      </c>
      <c r="U342" s="2">
        <f t="shared" si="438"/>
        <v>0</v>
      </c>
      <c r="V342" s="2">
        <f t="shared" si="439"/>
        <v>0</v>
      </c>
      <c r="W342" s="2">
        <f t="shared" si="440"/>
        <v>0</v>
      </c>
      <c r="X342" s="2">
        <f t="shared" si="441"/>
        <v>0</v>
      </c>
      <c r="Y342" s="2">
        <f t="shared" si="442"/>
        <v>0</v>
      </c>
      <c r="Z342" s="2"/>
      <c r="AA342" s="2">
        <v>59204062</v>
      </c>
      <c r="AB342" s="2">
        <f t="shared" si="443"/>
        <v>25.04</v>
      </c>
      <c r="AC342" s="2">
        <f t="shared" si="444"/>
        <v>25.04</v>
      </c>
      <c r="AD342" s="2">
        <f t="shared" si="445"/>
        <v>0</v>
      </c>
      <c r="AE342" s="2">
        <f t="shared" si="446"/>
        <v>0</v>
      </c>
      <c r="AF342" s="2">
        <f t="shared" si="447"/>
        <v>0</v>
      </c>
      <c r="AG342" s="2">
        <f t="shared" si="448"/>
        <v>0</v>
      </c>
      <c r="AH342" s="2">
        <f t="shared" si="449"/>
        <v>0</v>
      </c>
      <c r="AI342" s="2">
        <f t="shared" si="450"/>
        <v>0</v>
      </c>
      <c r="AJ342" s="2">
        <f t="shared" si="451"/>
        <v>0</v>
      </c>
      <c r="AK342" s="2">
        <v>25.04</v>
      </c>
      <c r="AL342" s="2">
        <v>25.04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109</v>
      </c>
      <c r="AU342" s="2">
        <v>61</v>
      </c>
      <c r="AV342" s="2">
        <v>1</v>
      </c>
      <c r="AW342" s="2">
        <v>1</v>
      </c>
      <c r="AX342" s="2"/>
      <c r="AY342" s="2"/>
      <c r="AZ342" s="2">
        <v>1</v>
      </c>
      <c r="BA342" s="2">
        <v>1</v>
      </c>
      <c r="BB342" s="2">
        <v>1</v>
      </c>
      <c r="BC342" s="2">
        <v>1</v>
      </c>
      <c r="BD342" s="2" t="s">
        <v>3</v>
      </c>
      <c r="BE342" s="2" t="s">
        <v>3</v>
      </c>
      <c r="BF342" s="2" t="s">
        <v>3</v>
      </c>
      <c r="BG342" s="2" t="s">
        <v>3</v>
      </c>
      <c r="BH342" s="2">
        <v>3</v>
      </c>
      <c r="BI342" s="2">
        <v>1</v>
      </c>
      <c r="BJ342" s="2" t="s">
        <v>441</v>
      </c>
      <c r="BK342" s="2"/>
      <c r="BL342" s="2"/>
      <c r="BM342" s="2">
        <v>21</v>
      </c>
      <c r="BN342" s="2">
        <v>0</v>
      </c>
      <c r="BO342" s="2" t="s">
        <v>3</v>
      </c>
      <c r="BP342" s="2">
        <v>0</v>
      </c>
      <c r="BQ342" s="2">
        <v>30</v>
      </c>
      <c r="BR342" s="2">
        <v>0</v>
      </c>
      <c r="BS342" s="2">
        <v>1</v>
      </c>
      <c r="BT342" s="2">
        <v>1</v>
      </c>
      <c r="BU342" s="2">
        <v>1</v>
      </c>
      <c r="BV342" s="2">
        <v>1</v>
      </c>
      <c r="BW342" s="2">
        <v>1</v>
      </c>
      <c r="BX342" s="2">
        <v>1</v>
      </c>
      <c r="BY342" s="2" t="s">
        <v>3</v>
      </c>
      <c r="BZ342" s="2">
        <v>109</v>
      </c>
      <c r="CA342" s="2">
        <v>61</v>
      </c>
      <c r="CB342" s="2" t="s">
        <v>3</v>
      </c>
      <c r="CC342" s="2"/>
      <c r="CD342" s="2"/>
      <c r="CE342" s="2">
        <v>30</v>
      </c>
      <c r="CF342" s="2">
        <v>0</v>
      </c>
      <c r="CG342" s="2">
        <v>0</v>
      </c>
      <c r="CH342" s="2"/>
      <c r="CI342" s="2"/>
      <c r="CJ342" s="2"/>
      <c r="CK342" s="2"/>
      <c r="CL342" s="2"/>
      <c r="CM342" s="2">
        <v>0</v>
      </c>
      <c r="CN342" s="2" t="s">
        <v>3</v>
      </c>
      <c r="CO342" s="2">
        <v>0</v>
      </c>
      <c r="CP342" s="2">
        <f t="shared" si="452"/>
        <v>2823.26</v>
      </c>
      <c r="CQ342" s="2">
        <f t="shared" si="453"/>
        <v>25.04</v>
      </c>
      <c r="CR342" s="2">
        <f t="shared" si="454"/>
        <v>0</v>
      </c>
      <c r="CS342" s="2">
        <f t="shared" si="455"/>
        <v>0</v>
      </c>
      <c r="CT342" s="2">
        <f t="shared" si="456"/>
        <v>0</v>
      </c>
      <c r="CU342" s="2">
        <f t="shared" si="457"/>
        <v>0</v>
      </c>
      <c r="CV342" s="2">
        <f t="shared" si="458"/>
        <v>0</v>
      </c>
      <c r="CW342" s="2">
        <f t="shared" si="459"/>
        <v>0</v>
      </c>
      <c r="CX342" s="2">
        <f t="shared" si="460"/>
        <v>0</v>
      </c>
      <c r="CY342" s="2">
        <f t="shared" si="461"/>
        <v>0</v>
      </c>
      <c r="CZ342" s="2">
        <f t="shared" si="462"/>
        <v>0</v>
      </c>
      <c r="DA342" s="2"/>
      <c r="DB342" s="2"/>
      <c r="DC342" s="2" t="s">
        <v>3</v>
      </c>
      <c r="DD342" s="2" t="s">
        <v>3</v>
      </c>
      <c r="DE342" s="2" t="s">
        <v>3</v>
      </c>
      <c r="DF342" s="2" t="s">
        <v>3</v>
      </c>
      <c r="DG342" s="2" t="s">
        <v>3</v>
      </c>
      <c r="DH342" s="2" t="s">
        <v>3</v>
      </c>
      <c r="DI342" s="2" t="s">
        <v>3</v>
      </c>
      <c r="DJ342" s="2" t="s">
        <v>3</v>
      </c>
      <c r="DK342" s="2" t="s">
        <v>3</v>
      </c>
      <c r="DL342" s="2" t="s">
        <v>3</v>
      </c>
      <c r="DM342" s="2" t="s">
        <v>3</v>
      </c>
      <c r="DN342" s="2">
        <v>0</v>
      </c>
      <c r="DO342" s="2">
        <v>0</v>
      </c>
      <c r="DP342" s="2">
        <v>1</v>
      </c>
      <c r="DQ342" s="2">
        <v>1</v>
      </c>
      <c r="DR342" s="2"/>
      <c r="DS342" s="2"/>
      <c r="DT342" s="2"/>
      <c r="DU342" s="2">
        <v>1003</v>
      </c>
      <c r="DV342" s="2" t="s">
        <v>34</v>
      </c>
      <c r="DW342" s="2" t="s">
        <v>34</v>
      </c>
      <c r="DX342" s="2">
        <v>1</v>
      </c>
      <c r="DY342" s="2"/>
      <c r="DZ342" s="2" t="s">
        <v>3</v>
      </c>
      <c r="EA342" s="2" t="s">
        <v>3</v>
      </c>
      <c r="EB342" s="2" t="s">
        <v>3</v>
      </c>
      <c r="EC342" s="2" t="s">
        <v>3</v>
      </c>
      <c r="ED342" s="2"/>
      <c r="EE342" s="2">
        <v>58807897</v>
      </c>
      <c r="EF342" s="2">
        <v>30</v>
      </c>
      <c r="EG342" s="2" t="s">
        <v>27</v>
      </c>
      <c r="EH342" s="2">
        <v>0</v>
      </c>
      <c r="EI342" s="2" t="s">
        <v>3</v>
      </c>
      <c r="EJ342" s="2">
        <v>1</v>
      </c>
      <c r="EK342" s="2">
        <v>21</v>
      </c>
      <c r="EL342" s="2" t="s">
        <v>28</v>
      </c>
      <c r="EM342" s="2" t="s">
        <v>29</v>
      </c>
      <c r="EN342" s="2"/>
      <c r="EO342" s="2" t="s">
        <v>3</v>
      </c>
      <c r="EP342" s="2"/>
      <c r="EQ342" s="2">
        <v>0</v>
      </c>
      <c r="ER342" s="2">
        <v>25.04</v>
      </c>
      <c r="ES342" s="2">
        <v>25.04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>
        <v>0</v>
      </c>
      <c r="FR342" s="2">
        <v>0</v>
      </c>
      <c r="FS342" s="2">
        <v>0</v>
      </c>
      <c r="FT342" s="2"/>
      <c r="FU342" s="2"/>
      <c r="FV342" s="2"/>
      <c r="FW342" s="2"/>
      <c r="FX342" s="2">
        <v>109</v>
      </c>
      <c r="FY342" s="2">
        <v>61</v>
      </c>
      <c r="FZ342" s="2"/>
      <c r="GA342" s="2" t="s">
        <v>3</v>
      </c>
      <c r="GB342" s="2"/>
      <c r="GC342" s="2"/>
      <c r="GD342" s="2">
        <v>1</v>
      </c>
      <c r="GE342" s="2"/>
      <c r="GF342" s="2">
        <v>160907631</v>
      </c>
      <c r="GG342" s="2">
        <v>2</v>
      </c>
      <c r="GH342" s="2">
        <v>1</v>
      </c>
      <c r="GI342" s="2">
        <v>-2</v>
      </c>
      <c r="GJ342" s="2">
        <v>0</v>
      </c>
      <c r="GK342" s="2">
        <v>0</v>
      </c>
      <c r="GL342" s="2">
        <f t="shared" si="463"/>
        <v>0</v>
      </c>
      <c r="GM342" s="2">
        <f t="shared" si="464"/>
        <v>2823.26</v>
      </c>
      <c r="GN342" s="2">
        <f t="shared" si="465"/>
        <v>2823.26</v>
      </c>
      <c r="GO342" s="2">
        <f t="shared" si="466"/>
        <v>0</v>
      </c>
      <c r="GP342" s="2">
        <f t="shared" si="467"/>
        <v>0</v>
      </c>
      <c r="GQ342" s="2"/>
      <c r="GR342" s="2">
        <v>0</v>
      </c>
      <c r="GS342" s="2">
        <v>3</v>
      </c>
      <c r="GT342" s="2">
        <v>0</v>
      </c>
      <c r="GU342" s="2" t="s">
        <v>3</v>
      </c>
      <c r="GV342" s="2">
        <f t="shared" si="468"/>
        <v>0</v>
      </c>
      <c r="GW342" s="2">
        <v>1</v>
      </c>
      <c r="GX342" s="2">
        <f t="shared" si="469"/>
        <v>0</v>
      </c>
      <c r="GY342" s="2"/>
      <c r="GZ342" s="2"/>
      <c r="HA342" s="2">
        <v>0</v>
      </c>
      <c r="HB342" s="2">
        <v>0</v>
      </c>
      <c r="HC342" s="2">
        <f t="shared" si="470"/>
        <v>0</v>
      </c>
      <c r="HD342" s="2"/>
      <c r="HE342" s="2" t="s">
        <v>3</v>
      </c>
      <c r="HF342" s="2" t="s">
        <v>3</v>
      </c>
      <c r="HG342" s="2"/>
      <c r="HH342" s="2"/>
      <c r="HI342" s="2"/>
      <c r="HJ342" s="2"/>
      <c r="HK342" s="2"/>
      <c r="HL342" s="2"/>
      <c r="HM342" s="2" t="s">
        <v>3</v>
      </c>
      <c r="HN342" s="2" t="s">
        <v>3</v>
      </c>
      <c r="HO342" s="2" t="s">
        <v>3</v>
      </c>
      <c r="HP342" s="2" t="s">
        <v>3</v>
      </c>
      <c r="HQ342" s="2" t="s">
        <v>3</v>
      </c>
      <c r="HR342" s="2"/>
      <c r="HS342" s="2">
        <v>0</v>
      </c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>
        <v>0</v>
      </c>
      <c r="IL342" s="2"/>
      <c r="IM342" s="2"/>
      <c r="IN342" s="2"/>
      <c r="IO342" s="2"/>
      <c r="IP342" s="2"/>
      <c r="IQ342" s="2"/>
      <c r="IR342" s="2"/>
      <c r="IS342" s="2"/>
      <c r="IT342" s="2"/>
      <c r="IU342" s="2"/>
    </row>
    <row r="343" spans="1:255" x14ac:dyDescent="0.2">
      <c r="A343">
        <v>18</v>
      </c>
      <c r="B343">
        <v>1</v>
      </c>
      <c r="C343">
        <v>818</v>
      </c>
      <c r="E343" t="s">
        <v>438</v>
      </c>
      <c r="F343" t="s">
        <v>439</v>
      </c>
      <c r="G343" t="s">
        <v>440</v>
      </c>
      <c r="H343" t="s">
        <v>34</v>
      </c>
      <c r="I343">
        <f>I339*J343</f>
        <v>112.75</v>
      </c>
      <c r="J343">
        <v>102.49999999999999</v>
      </c>
      <c r="K343">
        <v>102.5</v>
      </c>
      <c r="O343">
        <f t="shared" si="432"/>
        <v>7453.41</v>
      </c>
      <c r="P343">
        <f t="shared" si="433"/>
        <v>7453.41</v>
      </c>
      <c r="Q343">
        <f t="shared" si="434"/>
        <v>0</v>
      </c>
      <c r="R343">
        <f t="shared" si="435"/>
        <v>0</v>
      </c>
      <c r="S343">
        <f t="shared" si="436"/>
        <v>0</v>
      </c>
      <c r="T343">
        <f t="shared" si="437"/>
        <v>0</v>
      </c>
      <c r="U343">
        <f t="shared" si="438"/>
        <v>0</v>
      </c>
      <c r="V343">
        <f t="shared" si="439"/>
        <v>0</v>
      </c>
      <c r="W343">
        <f t="shared" si="440"/>
        <v>0</v>
      </c>
      <c r="X343">
        <f t="shared" si="441"/>
        <v>0</v>
      </c>
      <c r="Y343">
        <f t="shared" si="442"/>
        <v>0</v>
      </c>
      <c r="AA343">
        <v>59204059</v>
      </c>
      <c r="AB343">
        <f t="shared" si="443"/>
        <v>25.04</v>
      </c>
      <c r="AC343">
        <f t="shared" si="444"/>
        <v>25.04</v>
      </c>
      <c r="AD343">
        <f t="shared" si="445"/>
        <v>0</v>
      </c>
      <c r="AE343">
        <f t="shared" si="446"/>
        <v>0</v>
      </c>
      <c r="AF343">
        <f t="shared" si="447"/>
        <v>0</v>
      </c>
      <c r="AG343">
        <f t="shared" si="448"/>
        <v>0</v>
      </c>
      <c r="AH343">
        <f t="shared" si="449"/>
        <v>0</v>
      </c>
      <c r="AI343">
        <f t="shared" si="450"/>
        <v>0</v>
      </c>
      <c r="AJ343">
        <f t="shared" si="451"/>
        <v>0</v>
      </c>
      <c r="AK343">
        <v>25.04</v>
      </c>
      <c r="AL343">
        <v>25.04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109</v>
      </c>
      <c r="AU343">
        <v>61</v>
      </c>
      <c r="AV343">
        <v>1</v>
      </c>
      <c r="AW343">
        <v>1</v>
      </c>
      <c r="AZ343">
        <v>1</v>
      </c>
      <c r="BA343">
        <v>1</v>
      </c>
      <c r="BB343">
        <v>1</v>
      </c>
      <c r="BC343">
        <v>2.64</v>
      </c>
      <c r="BD343" t="s">
        <v>3</v>
      </c>
      <c r="BE343" t="s">
        <v>3</v>
      </c>
      <c r="BF343" t="s">
        <v>3</v>
      </c>
      <c r="BG343" t="s">
        <v>3</v>
      </c>
      <c r="BH343">
        <v>3</v>
      </c>
      <c r="BI343">
        <v>1</v>
      </c>
      <c r="BJ343" t="s">
        <v>441</v>
      </c>
      <c r="BM343">
        <v>21</v>
      </c>
      <c r="BN343">
        <v>0</v>
      </c>
      <c r="BO343" t="s">
        <v>439</v>
      </c>
      <c r="BP343">
        <v>1</v>
      </c>
      <c r="BQ343">
        <v>30</v>
      </c>
      <c r="BR343">
        <v>0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 t="s">
        <v>3</v>
      </c>
      <c r="BZ343">
        <v>109</v>
      </c>
      <c r="CA343">
        <v>61</v>
      </c>
      <c r="CB343" t="s">
        <v>3</v>
      </c>
      <c r="CE343">
        <v>30</v>
      </c>
      <c r="CF343">
        <v>0</v>
      </c>
      <c r="CG343">
        <v>0</v>
      </c>
      <c r="CM343">
        <v>0</v>
      </c>
      <c r="CN343" t="s">
        <v>3</v>
      </c>
      <c r="CO343">
        <v>0</v>
      </c>
      <c r="CP343">
        <f t="shared" si="452"/>
        <v>7453.41</v>
      </c>
      <c r="CQ343">
        <f t="shared" si="453"/>
        <v>66.11</v>
      </c>
      <c r="CR343">
        <f t="shared" si="454"/>
        <v>0</v>
      </c>
      <c r="CS343">
        <f t="shared" si="455"/>
        <v>0</v>
      </c>
      <c r="CT343">
        <f t="shared" si="456"/>
        <v>0</v>
      </c>
      <c r="CU343">
        <f t="shared" si="457"/>
        <v>0</v>
      </c>
      <c r="CV343">
        <f t="shared" si="458"/>
        <v>0</v>
      </c>
      <c r="CW343">
        <f t="shared" si="459"/>
        <v>0</v>
      </c>
      <c r="CX343">
        <f t="shared" si="460"/>
        <v>0</v>
      </c>
      <c r="CY343">
        <f t="shared" si="461"/>
        <v>0</v>
      </c>
      <c r="CZ343">
        <f t="shared" si="462"/>
        <v>0</v>
      </c>
      <c r="DC343" t="s">
        <v>3</v>
      </c>
      <c r="DD343" t="s">
        <v>3</v>
      </c>
      <c r="DE343" t="s">
        <v>3</v>
      </c>
      <c r="DF343" t="s">
        <v>3</v>
      </c>
      <c r="DG343" t="s">
        <v>3</v>
      </c>
      <c r="DH343" t="s">
        <v>3</v>
      </c>
      <c r="DI343" t="s">
        <v>3</v>
      </c>
      <c r="DJ343" t="s">
        <v>3</v>
      </c>
      <c r="DK343" t="s">
        <v>3</v>
      </c>
      <c r="DL343" t="s">
        <v>3</v>
      </c>
      <c r="DM343" t="s">
        <v>3</v>
      </c>
      <c r="DN343">
        <v>0</v>
      </c>
      <c r="DO343">
        <v>0</v>
      </c>
      <c r="DP343">
        <v>1</v>
      </c>
      <c r="DQ343">
        <v>1</v>
      </c>
      <c r="DU343">
        <v>1003</v>
      </c>
      <c r="DV343" t="s">
        <v>34</v>
      </c>
      <c r="DW343" t="s">
        <v>34</v>
      </c>
      <c r="DX343">
        <v>1</v>
      </c>
      <c r="DZ343" t="s">
        <v>3</v>
      </c>
      <c r="EA343" t="s">
        <v>3</v>
      </c>
      <c r="EB343" t="s">
        <v>3</v>
      </c>
      <c r="EC343" t="s">
        <v>3</v>
      </c>
      <c r="EE343">
        <v>58807897</v>
      </c>
      <c r="EF343">
        <v>30</v>
      </c>
      <c r="EG343" t="s">
        <v>27</v>
      </c>
      <c r="EH343">
        <v>0</v>
      </c>
      <c r="EI343" t="s">
        <v>3</v>
      </c>
      <c r="EJ343">
        <v>1</v>
      </c>
      <c r="EK343">
        <v>21</v>
      </c>
      <c r="EL343" t="s">
        <v>28</v>
      </c>
      <c r="EM343" t="s">
        <v>29</v>
      </c>
      <c r="EO343" t="s">
        <v>3</v>
      </c>
      <c r="EQ343">
        <v>0</v>
      </c>
      <c r="ER343">
        <v>25.04</v>
      </c>
      <c r="ES343">
        <v>25.04</v>
      </c>
      <c r="ET343">
        <v>0</v>
      </c>
      <c r="EU343">
        <v>0</v>
      </c>
      <c r="EV343">
        <v>0</v>
      </c>
      <c r="EW343">
        <v>0</v>
      </c>
      <c r="EX343">
        <v>0</v>
      </c>
      <c r="FQ343">
        <v>0</v>
      </c>
      <c r="FR343">
        <v>0</v>
      </c>
      <c r="FS343">
        <v>0</v>
      </c>
      <c r="FX343">
        <v>109</v>
      </c>
      <c r="FY343">
        <v>61</v>
      </c>
      <c r="GA343" t="s">
        <v>3</v>
      </c>
      <c r="GD343">
        <v>1</v>
      </c>
      <c r="GF343">
        <v>160907631</v>
      </c>
      <c r="GG343">
        <v>2</v>
      </c>
      <c r="GH343">
        <v>1</v>
      </c>
      <c r="GI343">
        <v>2</v>
      </c>
      <c r="GJ343">
        <v>0</v>
      </c>
      <c r="GK343">
        <v>0</v>
      </c>
      <c r="GL343">
        <f t="shared" si="463"/>
        <v>0</v>
      </c>
      <c r="GM343">
        <f t="shared" si="464"/>
        <v>7453.41</v>
      </c>
      <c r="GN343">
        <f t="shared" si="465"/>
        <v>7453.41</v>
      </c>
      <c r="GO343">
        <f t="shared" si="466"/>
        <v>0</v>
      </c>
      <c r="GP343">
        <f t="shared" si="467"/>
        <v>0</v>
      </c>
      <c r="GR343">
        <v>0</v>
      </c>
      <c r="GS343">
        <v>3</v>
      </c>
      <c r="GT343">
        <v>0</v>
      </c>
      <c r="GU343" t="s">
        <v>3</v>
      </c>
      <c r="GV343">
        <f t="shared" si="468"/>
        <v>0</v>
      </c>
      <c r="GW343">
        <v>1</v>
      </c>
      <c r="GX343">
        <f t="shared" si="469"/>
        <v>0</v>
      </c>
      <c r="HA343">
        <v>0</v>
      </c>
      <c r="HB343">
        <v>0</v>
      </c>
      <c r="HC343">
        <f t="shared" si="470"/>
        <v>0</v>
      </c>
      <c r="HE343" t="s">
        <v>3</v>
      </c>
      <c r="HF343" t="s">
        <v>3</v>
      </c>
      <c r="HM343" t="s">
        <v>3</v>
      </c>
      <c r="HN343" t="s">
        <v>3</v>
      </c>
      <c r="HO343" t="s">
        <v>3</v>
      </c>
      <c r="HP343" t="s">
        <v>3</v>
      </c>
      <c r="HQ343" t="s">
        <v>3</v>
      </c>
      <c r="HS343">
        <v>0</v>
      </c>
      <c r="IK343">
        <v>0</v>
      </c>
    </row>
    <row r="344" spans="1:255" x14ac:dyDescent="0.2">
      <c r="A344" s="2">
        <v>18</v>
      </c>
      <c r="B344" s="2">
        <v>1</v>
      </c>
      <c r="C344" s="2">
        <v>803</v>
      </c>
      <c r="D344" s="2"/>
      <c r="E344" s="2" t="s">
        <v>442</v>
      </c>
      <c r="F344" s="2" t="s">
        <v>204</v>
      </c>
      <c r="G344" s="2" t="s">
        <v>443</v>
      </c>
      <c r="H344" s="2" t="s">
        <v>39</v>
      </c>
      <c r="I344" s="2">
        <f>I338*J344</f>
        <v>45</v>
      </c>
      <c r="J344" s="2">
        <v>40.909090909090907</v>
      </c>
      <c r="K344" s="2">
        <v>40.909090999999997</v>
      </c>
      <c r="L344" s="2"/>
      <c r="M344" s="2"/>
      <c r="N344" s="2"/>
      <c r="O344" s="2">
        <f t="shared" si="432"/>
        <v>2922.3</v>
      </c>
      <c r="P344" s="2">
        <f t="shared" si="433"/>
        <v>2922.3</v>
      </c>
      <c r="Q344" s="2">
        <f t="shared" si="434"/>
        <v>0</v>
      </c>
      <c r="R344" s="2">
        <f t="shared" si="435"/>
        <v>0</v>
      </c>
      <c r="S344" s="2">
        <f t="shared" si="436"/>
        <v>0</v>
      </c>
      <c r="T344" s="2">
        <f t="shared" si="437"/>
        <v>0</v>
      </c>
      <c r="U344" s="2">
        <f t="shared" si="438"/>
        <v>0</v>
      </c>
      <c r="V344" s="2">
        <f t="shared" si="439"/>
        <v>0</v>
      </c>
      <c r="W344" s="2">
        <f t="shared" si="440"/>
        <v>0</v>
      </c>
      <c r="X344" s="2">
        <f t="shared" si="441"/>
        <v>0</v>
      </c>
      <c r="Y344" s="2">
        <f t="shared" si="442"/>
        <v>0</v>
      </c>
      <c r="Z344" s="2"/>
      <c r="AA344" s="2">
        <v>59204062</v>
      </c>
      <c r="AB344" s="2">
        <f t="shared" si="443"/>
        <v>64.94</v>
      </c>
      <c r="AC344" s="2">
        <f t="shared" si="444"/>
        <v>64.94</v>
      </c>
      <c r="AD344" s="2">
        <f t="shared" si="445"/>
        <v>0</v>
      </c>
      <c r="AE344" s="2">
        <f t="shared" si="446"/>
        <v>0</v>
      </c>
      <c r="AF344" s="2">
        <f t="shared" si="447"/>
        <v>0</v>
      </c>
      <c r="AG344" s="2">
        <f t="shared" si="448"/>
        <v>0</v>
      </c>
      <c r="AH344" s="2">
        <f t="shared" si="449"/>
        <v>0</v>
      </c>
      <c r="AI344" s="2">
        <f t="shared" si="450"/>
        <v>0</v>
      </c>
      <c r="AJ344" s="2">
        <f t="shared" si="451"/>
        <v>0</v>
      </c>
      <c r="AK344" s="2">
        <v>64.94</v>
      </c>
      <c r="AL344" s="2">
        <v>64.94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109</v>
      </c>
      <c r="AU344" s="2">
        <v>61</v>
      </c>
      <c r="AV344" s="2">
        <v>1</v>
      </c>
      <c r="AW344" s="2">
        <v>1</v>
      </c>
      <c r="AX344" s="2"/>
      <c r="AY344" s="2"/>
      <c r="AZ344" s="2">
        <v>1</v>
      </c>
      <c r="BA344" s="2">
        <v>1</v>
      </c>
      <c r="BB344" s="2">
        <v>1</v>
      </c>
      <c r="BC344" s="2">
        <v>1</v>
      </c>
      <c r="BD344" s="2" t="s">
        <v>3</v>
      </c>
      <c r="BE344" s="2" t="s">
        <v>3</v>
      </c>
      <c r="BF344" s="2" t="s">
        <v>3</v>
      </c>
      <c r="BG344" s="2" t="s">
        <v>3</v>
      </c>
      <c r="BH344" s="2">
        <v>3</v>
      </c>
      <c r="BI344" s="2">
        <v>1</v>
      </c>
      <c r="BJ344" s="2" t="s">
        <v>206</v>
      </c>
      <c r="BK344" s="2"/>
      <c r="BL344" s="2"/>
      <c r="BM344" s="2">
        <v>21</v>
      </c>
      <c r="BN344" s="2">
        <v>0</v>
      </c>
      <c r="BO344" s="2" t="s">
        <v>3</v>
      </c>
      <c r="BP344" s="2">
        <v>0</v>
      </c>
      <c r="BQ344" s="2">
        <v>30</v>
      </c>
      <c r="BR344" s="2">
        <v>0</v>
      </c>
      <c r="BS344" s="2">
        <v>1</v>
      </c>
      <c r="BT344" s="2">
        <v>1</v>
      </c>
      <c r="BU344" s="2">
        <v>1</v>
      </c>
      <c r="BV344" s="2">
        <v>1</v>
      </c>
      <c r="BW344" s="2">
        <v>1</v>
      </c>
      <c r="BX344" s="2">
        <v>1</v>
      </c>
      <c r="BY344" s="2" t="s">
        <v>3</v>
      </c>
      <c r="BZ344" s="2">
        <v>109</v>
      </c>
      <c r="CA344" s="2">
        <v>61</v>
      </c>
      <c r="CB344" s="2" t="s">
        <v>3</v>
      </c>
      <c r="CC344" s="2"/>
      <c r="CD344" s="2"/>
      <c r="CE344" s="2">
        <v>30</v>
      </c>
      <c r="CF344" s="2">
        <v>0</v>
      </c>
      <c r="CG344" s="2">
        <v>0</v>
      </c>
      <c r="CH344" s="2"/>
      <c r="CI344" s="2"/>
      <c r="CJ344" s="2"/>
      <c r="CK344" s="2"/>
      <c r="CL344" s="2"/>
      <c r="CM344" s="2">
        <v>0</v>
      </c>
      <c r="CN344" s="2" t="s">
        <v>3</v>
      </c>
      <c r="CO344" s="2">
        <v>0</v>
      </c>
      <c r="CP344" s="2">
        <f t="shared" si="452"/>
        <v>2922.3</v>
      </c>
      <c r="CQ344" s="2">
        <f t="shared" si="453"/>
        <v>64.94</v>
      </c>
      <c r="CR344" s="2">
        <f t="shared" si="454"/>
        <v>0</v>
      </c>
      <c r="CS344" s="2">
        <f t="shared" si="455"/>
        <v>0</v>
      </c>
      <c r="CT344" s="2">
        <f t="shared" si="456"/>
        <v>0</v>
      </c>
      <c r="CU344" s="2">
        <f t="shared" si="457"/>
        <v>0</v>
      </c>
      <c r="CV344" s="2">
        <f t="shared" si="458"/>
        <v>0</v>
      </c>
      <c r="CW344" s="2">
        <f t="shared" si="459"/>
        <v>0</v>
      </c>
      <c r="CX344" s="2">
        <f t="shared" si="460"/>
        <v>0</v>
      </c>
      <c r="CY344" s="2">
        <f t="shared" si="461"/>
        <v>0</v>
      </c>
      <c r="CZ344" s="2">
        <f t="shared" si="462"/>
        <v>0</v>
      </c>
      <c r="DA344" s="2"/>
      <c r="DB344" s="2"/>
      <c r="DC344" s="2" t="s">
        <v>3</v>
      </c>
      <c r="DD344" s="2" t="s">
        <v>3</v>
      </c>
      <c r="DE344" s="2" t="s">
        <v>3</v>
      </c>
      <c r="DF344" s="2" t="s">
        <v>3</v>
      </c>
      <c r="DG344" s="2" t="s">
        <v>3</v>
      </c>
      <c r="DH344" s="2" t="s">
        <v>3</v>
      </c>
      <c r="DI344" s="2" t="s">
        <v>3</v>
      </c>
      <c r="DJ344" s="2" t="s">
        <v>3</v>
      </c>
      <c r="DK344" s="2" t="s">
        <v>3</v>
      </c>
      <c r="DL344" s="2" t="s">
        <v>3</v>
      </c>
      <c r="DM344" s="2" t="s">
        <v>3</v>
      </c>
      <c r="DN344" s="2">
        <v>0</v>
      </c>
      <c r="DO344" s="2">
        <v>0</v>
      </c>
      <c r="DP344" s="2">
        <v>1</v>
      </c>
      <c r="DQ344" s="2">
        <v>1</v>
      </c>
      <c r="DR344" s="2"/>
      <c r="DS344" s="2"/>
      <c r="DT344" s="2"/>
      <c r="DU344" s="2">
        <v>1010</v>
      </c>
      <c r="DV344" s="2" t="s">
        <v>39</v>
      </c>
      <c r="DW344" s="2" t="s">
        <v>39</v>
      </c>
      <c r="DX344" s="2">
        <v>1</v>
      </c>
      <c r="DY344" s="2"/>
      <c r="DZ344" s="2" t="s">
        <v>3</v>
      </c>
      <c r="EA344" s="2" t="s">
        <v>3</v>
      </c>
      <c r="EB344" s="2" t="s">
        <v>3</v>
      </c>
      <c r="EC344" s="2" t="s">
        <v>3</v>
      </c>
      <c r="ED344" s="2"/>
      <c r="EE344" s="2">
        <v>58807897</v>
      </c>
      <c r="EF344" s="2">
        <v>30</v>
      </c>
      <c r="EG344" s="2" t="s">
        <v>27</v>
      </c>
      <c r="EH344" s="2">
        <v>0</v>
      </c>
      <c r="EI344" s="2" t="s">
        <v>3</v>
      </c>
      <c r="EJ344" s="2">
        <v>1</v>
      </c>
      <c r="EK344" s="2">
        <v>21</v>
      </c>
      <c r="EL344" s="2" t="s">
        <v>28</v>
      </c>
      <c r="EM344" s="2" t="s">
        <v>29</v>
      </c>
      <c r="EN344" s="2"/>
      <c r="EO344" s="2" t="s">
        <v>3</v>
      </c>
      <c r="EP344" s="2"/>
      <c r="EQ344" s="2">
        <v>0</v>
      </c>
      <c r="ER344" s="2">
        <v>64.94</v>
      </c>
      <c r="ES344" s="2">
        <v>64.94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>
        <v>0</v>
      </c>
      <c r="FR344" s="2">
        <v>0</v>
      </c>
      <c r="FS344" s="2">
        <v>0</v>
      </c>
      <c r="FT344" s="2"/>
      <c r="FU344" s="2"/>
      <c r="FV344" s="2"/>
      <c r="FW344" s="2"/>
      <c r="FX344" s="2">
        <v>109</v>
      </c>
      <c r="FY344" s="2">
        <v>61</v>
      </c>
      <c r="FZ344" s="2"/>
      <c r="GA344" s="2" t="s">
        <v>3</v>
      </c>
      <c r="GB344" s="2"/>
      <c r="GC344" s="2"/>
      <c r="GD344" s="2">
        <v>1</v>
      </c>
      <c r="GE344" s="2"/>
      <c r="GF344" s="2">
        <v>-520920817</v>
      </c>
      <c r="GG344" s="2">
        <v>2</v>
      </c>
      <c r="GH344" s="2">
        <v>1</v>
      </c>
      <c r="GI344" s="2">
        <v>-2</v>
      </c>
      <c r="GJ344" s="2">
        <v>0</v>
      </c>
      <c r="GK344" s="2">
        <v>0</v>
      </c>
      <c r="GL344" s="2">
        <f t="shared" si="463"/>
        <v>0</v>
      </c>
      <c r="GM344" s="2">
        <f t="shared" si="464"/>
        <v>2922.3</v>
      </c>
      <c r="GN344" s="2">
        <f t="shared" si="465"/>
        <v>2922.3</v>
      </c>
      <c r="GO344" s="2">
        <f t="shared" si="466"/>
        <v>0</v>
      </c>
      <c r="GP344" s="2">
        <f t="shared" si="467"/>
        <v>0</v>
      </c>
      <c r="GQ344" s="2"/>
      <c r="GR344" s="2">
        <v>0</v>
      </c>
      <c r="GS344" s="2">
        <v>3</v>
      </c>
      <c r="GT344" s="2">
        <v>0</v>
      </c>
      <c r="GU344" s="2" t="s">
        <v>3</v>
      </c>
      <c r="GV344" s="2">
        <f t="shared" si="468"/>
        <v>0</v>
      </c>
      <c r="GW344" s="2">
        <v>1</v>
      </c>
      <c r="GX344" s="2">
        <f t="shared" si="469"/>
        <v>0</v>
      </c>
      <c r="GY344" s="2"/>
      <c r="GZ344" s="2"/>
      <c r="HA344" s="2">
        <v>0</v>
      </c>
      <c r="HB344" s="2">
        <v>0</v>
      </c>
      <c r="HC344" s="2">
        <f t="shared" si="470"/>
        <v>0</v>
      </c>
      <c r="HD344" s="2"/>
      <c r="HE344" s="2" t="s">
        <v>3</v>
      </c>
      <c r="HF344" s="2" t="s">
        <v>3</v>
      </c>
      <c r="HG344" s="2"/>
      <c r="HH344" s="2"/>
      <c r="HI344" s="2"/>
      <c r="HJ344" s="2"/>
      <c r="HK344" s="2"/>
      <c r="HL344" s="2"/>
      <c r="HM344" s="2" t="s">
        <v>3</v>
      </c>
      <c r="HN344" s="2" t="s">
        <v>3</v>
      </c>
      <c r="HO344" s="2" t="s">
        <v>3</v>
      </c>
      <c r="HP344" s="2" t="s">
        <v>3</v>
      </c>
      <c r="HQ344" s="2" t="s">
        <v>3</v>
      </c>
      <c r="HR344" s="2"/>
      <c r="HS344" s="2">
        <v>0</v>
      </c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>
        <v>0</v>
      </c>
      <c r="IL344" s="2"/>
      <c r="IM344" s="2"/>
      <c r="IN344" s="2"/>
      <c r="IO344" s="2"/>
      <c r="IP344" s="2"/>
      <c r="IQ344" s="2"/>
      <c r="IR344" s="2"/>
      <c r="IS344" s="2"/>
      <c r="IT344" s="2"/>
      <c r="IU344" s="2"/>
    </row>
    <row r="345" spans="1:255" x14ac:dyDescent="0.2">
      <c r="A345">
        <v>18</v>
      </c>
      <c r="B345">
        <v>1</v>
      </c>
      <c r="C345">
        <v>817</v>
      </c>
      <c r="E345" t="s">
        <v>442</v>
      </c>
      <c r="F345" t="s">
        <v>204</v>
      </c>
      <c r="G345" t="s">
        <v>443</v>
      </c>
      <c r="H345" t="s">
        <v>39</v>
      </c>
      <c r="I345">
        <f>I339*J345</f>
        <v>45</v>
      </c>
      <c r="J345">
        <v>40.909090909090907</v>
      </c>
      <c r="K345">
        <v>40.909090999999997</v>
      </c>
      <c r="O345">
        <f t="shared" si="432"/>
        <v>5172.47</v>
      </c>
      <c r="P345">
        <f t="shared" si="433"/>
        <v>5172.47</v>
      </c>
      <c r="Q345">
        <f t="shared" si="434"/>
        <v>0</v>
      </c>
      <c r="R345">
        <f t="shared" si="435"/>
        <v>0</v>
      </c>
      <c r="S345">
        <f t="shared" si="436"/>
        <v>0</v>
      </c>
      <c r="T345">
        <f t="shared" si="437"/>
        <v>0</v>
      </c>
      <c r="U345">
        <f t="shared" si="438"/>
        <v>0</v>
      </c>
      <c r="V345">
        <f t="shared" si="439"/>
        <v>0</v>
      </c>
      <c r="W345">
        <f t="shared" si="440"/>
        <v>0</v>
      </c>
      <c r="X345">
        <f t="shared" si="441"/>
        <v>0</v>
      </c>
      <c r="Y345">
        <f t="shared" si="442"/>
        <v>0</v>
      </c>
      <c r="AA345">
        <v>59204059</v>
      </c>
      <c r="AB345">
        <f t="shared" si="443"/>
        <v>64.94</v>
      </c>
      <c r="AC345">
        <f t="shared" si="444"/>
        <v>64.94</v>
      </c>
      <c r="AD345">
        <f t="shared" si="445"/>
        <v>0</v>
      </c>
      <c r="AE345">
        <f t="shared" si="446"/>
        <v>0</v>
      </c>
      <c r="AF345">
        <f t="shared" si="447"/>
        <v>0</v>
      </c>
      <c r="AG345">
        <f t="shared" si="448"/>
        <v>0</v>
      </c>
      <c r="AH345">
        <f t="shared" si="449"/>
        <v>0</v>
      </c>
      <c r="AI345">
        <f t="shared" si="450"/>
        <v>0</v>
      </c>
      <c r="AJ345">
        <f t="shared" si="451"/>
        <v>0</v>
      </c>
      <c r="AK345">
        <v>64.94</v>
      </c>
      <c r="AL345">
        <v>64.94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109</v>
      </c>
      <c r="AU345">
        <v>61</v>
      </c>
      <c r="AV345">
        <v>1</v>
      </c>
      <c r="AW345">
        <v>1</v>
      </c>
      <c r="AZ345">
        <v>1</v>
      </c>
      <c r="BA345">
        <v>1</v>
      </c>
      <c r="BB345">
        <v>1</v>
      </c>
      <c r="BC345">
        <v>1.77</v>
      </c>
      <c r="BD345" t="s">
        <v>3</v>
      </c>
      <c r="BE345" t="s">
        <v>3</v>
      </c>
      <c r="BF345" t="s">
        <v>3</v>
      </c>
      <c r="BG345" t="s">
        <v>3</v>
      </c>
      <c r="BH345">
        <v>3</v>
      </c>
      <c r="BI345">
        <v>1</v>
      </c>
      <c r="BJ345" t="s">
        <v>206</v>
      </c>
      <c r="BM345">
        <v>21</v>
      </c>
      <c r="BN345">
        <v>0</v>
      </c>
      <c r="BO345" t="s">
        <v>204</v>
      </c>
      <c r="BP345">
        <v>1</v>
      </c>
      <c r="BQ345">
        <v>30</v>
      </c>
      <c r="BR345">
        <v>0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 t="s">
        <v>3</v>
      </c>
      <c r="BZ345">
        <v>109</v>
      </c>
      <c r="CA345">
        <v>61</v>
      </c>
      <c r="CB345" t="s">
        <v>3</v>
      </c>
      <c r="CE345">
        <v>30</v>
      </c>
      <c r="CF345">
        <v>0</v>
      </c>
      <c r="CG345">
        <v>0</v>
      </c>
      <c r="CM345">
        <v>0</v>
      </c>
      <c r="CN345" t="s">
        <v>3</v>
      </c>
      <c r="CO345">
        <v>0</v>
      </c>
      <c r="CP345">
        <f t="shared" si="452"/>
        <v>5172.47</v>
      </c>
      <c r="CQ345">
        <f t="shared" si="453"/>
        <v>114.94</v>
      </c>
      <c r="CR345">
        <f t="shared" si="454"/>
        <v>0</v>
      </c>
      <c r="CS345">
        <f t="shared" si="455"/>
        <v>0</v>
      </c>
      <c r="CT345">
        <f t="shared" si="456"/>
        <v>0</v>
      </c>
      <c r="CU345">
        <f t="shared" si="457"/>
        <v>0</v>
      </c>
      <c r="CV345">
        <f t="shared" si="458"/>
        <v>0</v>
      </c>
      <c r="CW345">
        <f t="shared" si="459"/>
        <v>0</v>
      </c>
      <c r="CX345">
        <f t="shared" si="460"/>
        <v>0</v>
      </c>
      <c r="CY345">
        <f t="shared" si="461"/>
        <v>0</v>
      </c>
      <c r="CZ345">
        <f t="shared" si="462"/>
        <v>0</v>
      </c>
      <c r="DC345" t="s">
        <v>3</v>
      </c>
      <c r="DD345" t="s">
        <v>3</v>
      </c>
      <c r="DE345" t="s">
        <v>3</v>
      </c>
      <c r="DF345" t="s">
        <v>3</v>
      </c>
      <c r="DG345" t="s">
        <v>3</v>
      </c>
      <c r="DH345" t="s">
        <v>3</v>
      </c>
      <c r="DI345" t="s">
        <v>3</v>
      </c>
      <c r="DJ345" t="s">
        <v>3</v>
      </c>
      <c r="DK345" t="s">
        <v>3</v>
      </c>
      <c r="DL345" t="s">
        <v>3</v>
      </c>
      <c r="DM345" t="s">
        <v>3</v>
      </c>
      <c r="DN345">
        <v>0</v>
      </c>
      <c r="DO345">
        <v>0</v>
      </c>
      <c r="DP345">
        <v>1</v>
      </c>
      <c r="DQ345">
        <v>1</v>
      </c>
      <c r="DU345">
        <v>1010</v>
      </c>
      <c r="DV345" t="s">
        <v>39</v>
      </c>
      <c r="DW345" t="s">
        <v>39</v>
      </c>
      <c r="DX345">
        <v>1</v>
      </c>
      <c r="DZ345" t="s">
        <v>3</v>
      </c>
      <c r="EA345" t="s">
        <v>3</v>
      </c>
      <c r="EB345" t="s">
        <v>3</v>
      </c>
      <c r="EC345" t="s">
        <v>3</v>
      </c>
      <c r="EE345">
        <v>58807897</v>
      </c>
      <c r="EF345">
        <v>30</v>
      </c>
      <c r="EG345" t="s">
        <v>27</v>
      </c>
      <c r="EH345">
        <v>0</v>
      </c>
      <c r="EI345" t="s">
        <v>3</v>
      </c>
      <c r="EJ345">
        <v>1</v>
      </c>
      <c r="EK345">
        <v>21</v>
      </c>
      <c r="EL345" t="s">
        <v>28</v>
      </c>
      <c r="EM345" t="s">
        <v>29</v>
      </c>
      <c r="EO345" t="s">
        <v>3</v>
      </c>
      <c r="EQ345">
        <v>0</v>
      </c>
      <c r="ER345">
        <v>64.94</v>
      </c>
      <c r="ES345">
        <v>64.94</v>
      </c>
      <c r="ET345">
        <v>0</v>
      </c>
      <c r="EU345">
        <v>0</v>
      </c>
      <c r="EV345">
        <v>0</v>
      </c>
      <c r="EW345">
        <v>0</v>
      </c>
      <c r="EX345">
        <v>0</v>
      </c>
      <c r="FQ345">
        <v>0</v>
      </c>
      <c r="FR345">
        <v>0</v>
      </c>
      <c r="FS345">
        <v>0</v>
      </c>
      <c r="FX345">
        <v>109</v>
      </c>
      <c r="FY345">
        <v>61</v>
      </c>
      <c r="GA345" t="s">
        <v>3</v>
      </c>
      <c r="GD345">
        <v>1</v>
      </c>
      <c r="GF345">
        <v>-520920817</v>
      </c>
      <c r="GG345">
        <v>2</v>
      </c>
      <c r="GH345">
        <v>1</v>
      </c>
      <c r="GI345">
        <v>2</v>
      </c>
      <c r="GJ345">
        <v>0</v>
      </c>
      <c r="GK345">
        <v>0</v>
      </c>
      <c r="GL345">
        <f t="shared" si="463"/>
        <v>0</v>
      </c>
      <c r="GM345">
        <f t="shared" si="464"/>
        <v>5172.47</v>
      </c>
      <c r="GN345">
        <f t="shared" si="465"/>
        <v>5172.47</v>
      </c>
      <c r="GO345">
        <f t="shared" si="466"/>
        <v>0</v>
      </c>
      <c r="GP345">
        <f t="shared" si="467"/>
        <v>0</v>
      </c>
      <c r="GR345">
        <v>0</v>
      </c>
      <c r="GS345">
        <v>3</v>
      </c>
      <c r="GT345">
        <v>0</v>
      </c>
      <c r="GU345" t="s">
        <v>3</v>
      </c>
      <c r="GV345">
        <f t="shared" si="468"/>
        <v>0</v>
      </c>
      <c r="GW345">
        <v>1</v>
      </c>
      <c r="GX345">
        <f t="shared" si="469"/>
        <v>0</v>
      </c>
      <c r="HA345">
        <v>0</v>
      </c>
      <c r="HB345">
        <v>0</v>
      </c>
      <c r="HC345">
        <f t="shared" si="470"/>
        <v>0</v>
      </c>
      <c r="HE345" t="s">
        <v>3</v>
      </c>
      <c r="HF345" t="s">
        <v>3</v>
      </c>
      <c r="HM345" t="s">
        <v>3</v>
      </c>
      <c r="HN345" t="s">
        <v>3</v>
      </c>
      <c r="HO345" t="s">
        <v>3</v>
      </c>
      <c r="HP345" t="s">
        <v>3</v>
      </c>
      <c r="HQ345" t="s">
        <v>3</v>
      </c>
      <c r="HS345">
        <v>0</v>
      </c>
      <c r="IK345">
        <v>0</v>
      </c>
    </row>
    <row r="346" spans="1:255" x14ac:dyDescent="0.2">
      <c r="A346" s="2">
        <v>18</v>
      </c>
      <c r="B346" s="2">
        <v>1</v>
      </c>
      <c r="C346" s="2">
        <v>805</v>
      </c>
      <c r="D346" s="2"/>
      <c r="E346" s="2" t="s">
        <v>444</v>
      </c>
      <c r="F346" s="2" t="s">
        <v>405</v>
      </c>
      <c r="G346" s="2" t="s">
        <v>445</v>
      </c>
      <c r="H346" s="2" t="s">
        <v>39</v>
      </c>
      <c r="I346" s="2">
        <f>I338*J346</f>
        <v>10</v>
      </c>
      <c r="J346" s="2">
        <v>9.0909090909090899</v>
      </c>
      <c r="K346" s="2">
        <v>9.0909089999999999</v>
      </c>
      <c r="L346" s="2"/>
      <c r="M346" s="2"/>
      <c r="N346" s="2"/>
      <c r="O346" s="2">
        <f t="shared" si="432"/>
        <v>38.700000000000003</v>
      </c>
      <c r="P346" s="2">
        <f t="shared" si="433"/>
        <v>38.700000000000003</v>
      </c>
      <c r="Q346" s="2">
        <f t="shared" si="434"/>
        <v>0</v>
      </c>
      <c r="R346" s="2">
        <f t="shared" si="435"/>
        <v>0</v>
      </c>
      <c r="S346" s="2">
        <f t="shared" si="436"/>
        <v>0</v>
      </c>
      <c r="T346" s="2">
        <f t="shared" si="437"/>
        <v>0</v>
      </c>
      <c r="U346" s="2">
        <f t="shared" si="438"/>
        <v>0</v>
      </c>
      <c r="V346" s="2">
        <f t="shared" si="439"/>
        <v>0</v>
      </c>
      <c r="W346" s="2">
        <f t="shared" si="440"/>
        <v>0</v>
      </c>
      <c r="X346" s="2">
        <f t="shared" si="441"/>
        <v>0</v>
      </c>
      <c r="Y346" s="2">
        <f t="shared" si="442"/>
        <v>0</v>
      </c>
      <c r="Z346" s="2"/>
      <c r="AA346" s="2">
        <v>59204062</v>
      </c>
      <c r="AB346" s="2">
        <f t="shared" si="443"/>
        <v>3.87</v>
      </c>
      <c r="AC346" s="2">
        <f t="shared" si="444"/>
        <v>3.87</v>
      </c>
      <c r="AD346" s="2">
        <f t="shared" si="445"/>
        <v>0</v>
      </c>
      <c r="AE346" s="2">
        <f t="shared" si="446"/>
        <v>0</v>
      </c>
      <c r="AF346" s="2">
        <f t="shared" si="447"/>
        <v>0</v>
      </c>
      <c r="AG346" s="2">
        <f t="shared" si="448"/>
        <v>0</v>
      </c>
      <c r="AH346" s="2">
        <f t="shared" si="449"/>
        <v>0</v>
      </c>
      <c r="AI346" s="2">
        <f t="shared" si="450"/>
        <v>0</v>
      </c>
      <c r="AJ346" s="2">
        <f t="shared" si="451"/>
        <v>0</v>
      </c>
      <c r="AK346" s="2">
        <v>3.87</v>
      </c>
      <c r="AL346" s="2">
        <v>3.87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109</v>
      </c>
      <c r="AU346" s="2">
        <v>61</v>
      </c>
      <c r="AV346" s="2">
        <v>1</v>
      </c>
      <c r="AW346" s="2">
        <v>1</v>
      </c>
      <c r="AX346" s="2"/>
      <c r="AY346" s="2"/>
      <c r="AZ346" s="2">
        <v>1</v>
      </c>
      <c r="BA346" s="2">
        <v>1</v>
      </c>
      <c r="BB346" s="2">
        <v>1</v>
      </c>
      <c r="BC346" s="2">
        <v>1</v>
      </c>
      <c r="BD346" s="2" t="s">
        <v>3</v>
      </c>
      <c r="BE346" s="2" t="s">
        <v>3</v>
      </c>
      <c r="BF346" s="2" t="s">
        <v>3</v>
      </c>
      <c r="BG346" s="2" t="s">
        <v>3</v>
      </c>
      <c r="BH346" s="2">
        <v>3</v>
      </c>
      <c r="BI346" s="2">
        <v>1</v>
      </c>
      <c r="BJ346" s="2" t="s">
        <v>407</v>
      </c>
      <c r="BK346" s="2"/>
      <c r="BL346" s="2"/>
      <c r="BM346" s="2">
        <v>21</v>
      </c>
      <c r="BN346" s="2">
        <v>0</v>
      </c>
      <c r="BO346" s="2" t="s">
        <v>3</v>
      </c>
      <c r="BP346" s="2">
        <v>0</v>
      </c>
      <c r="BQ346" s="2">
        <v>30</v>
      </c>
      <c r="BR346" s="2">
        <v>0</v>
      </c>
      <c r="BS346" s="2">
        <v>1</v>
      </c>
      <c r="BT346" s="2">
        <v>1</v>
      </c>
      <c r="BU346" s="2">
        <v>1</v>
      </c>
      <c r="BV346" s="2">
        <v>1</v>
      </c>
      <c r="BW346" s="2">
        <v>1</v>
      </c>
      <c r="BX346" s="2">
        <v>1</v>
      </c>
      <c r="BY346" s="2" t="s">
        <v>3</v>
      </c>
      <c r="BZ346" s="2">
        <v>109</v>
      </c>
      <c r="CA346" s="2">
        <v>61</v>
      </c>
      <c r="CB346" s="2" t="s">
        <v>3</v>
      </c>
      <c r="CC346" s="2"/>
      <c r="CD346" s="2"/>
      <c r="CE346" s="2">
        <v>30</v>
      </c>
      <c r="CF346" s="2">
        <v>0</v>
      </c>
      <c r="CG346" s="2">
        <v>0</v>
      </c>
      <c r="CH346" s="2"/>
      <c r="CI346" s="2"/>
      <c r="CJ346" s="2"/>
      <c r="CK346" s="2"/>
      <c r="CL346" s="2"/>
      <c r="CM346" s="2">
        <v>0</v>
      </c>
      <c r="CN346" s="2" t="s">
        <v>3</v>
      </c>
      <c r="CO346" s="2">
        <v>0</v>
      </c>
      <c r="CP346" s="2">
        <f t="shared" si="452"/>
        <v>38.700000000000003</v>
      </c>
      <c r="CQ346" s="2">
        <f t="shared" si="453"/>
        <v>3.87</v>
      </c>
      <c r="CR346" s="2">
        <f t="shared" si="454"/>
        <v>0</v>
      </c>
      <c r="CS346" s="2">
        <f t="shared" si="455"/>
        <v>0</v>
      </c>
      <c r="CT346" s="2">
        <f t="shared" si="456"/>
        <v>0</v>
      </c>
      <c r="CU346" s="2">
        <f t="shared" si="457"/>
        <v>0</v>
      </c>
      <c r="CV346" s="2">
        <f t="shared" si="458"/>
        <v>0</v>
      </c>
      <c r="CW346" s="2">
        <f t="shared" si="459"/>
        <v>0</v>
      </c>
      <c r="CX346" s="2">
        <f t="shared" si="460"/>
        <v>0</v>
      </c>
      <c r="CY346" s="2">
        <f t="shared" si="461"/>
        <v>0</v>
      </c>
      <c r="CZ346" s="2">
        <f t="shared" si="462"/>
        <v>0</v>
      </c>
      <c r="DA346" s="2"/>
      <c r="DB346" s="2"/>
      <c r="DC346" s="2" t="s">
        <v>3</v>
      </c>
      <c r="DD346" s="2" t="s">
        <v>3</v>
      </c>
      <c r="DE346" s="2" t="s">
        <v>3</v>
      </c>
      <c r="DF346" s="2" t="s">
        <v>3</v>
      </c>
      <c r="DG346" s="2" t="s">
        <v>3</v>
      </c>
      <c r="DH346" s="2" t="s">
        <v>3</v>
      </c>
      <c r="DI346" s="2" t="s">
        <v>3</v>
      </c>
      <c r="DJ346" s="2" t="s">
        <v>3</v>
      </c>
      <c r="DK346" s="2" t="s">
        <v>3</v>
      </c>
      <c r="DL346" s="2" t="s">
        <v>3</v>
      </c>
      <c r="DM346" s="2" t="s">
        <v>3</v>
      </c>
      <c r="DN346" s="2">
        <v>0</v>
      </c>
      <c r="DO346" s="2">
        <v>0</v>
      </c>
      <c r="DP346" s="2">
        <v>1</v>
      </c>
      <c r="DQ346" s="2">
        <v>1</v>
      </c>
      <c r="DR346" s="2"/>
      <c r="DS346" s="2"/>
      <c r="DT346" s="2"/>
      <c r="DU346" s="2">
        <v>1010</v>
      </c>
      <c r="DV346" s="2" t="s">
        <v>39</v>
      </c>
      <c r="DW346" s="2" t="s">
        <v>39</v>
      </c>
      <c r="DX346" s="2">
        <v>1</v>
      </c>
      <c r="DY346" s="2"/>
      <c r="DZ346" s="2" t="s">
        <v>3</v>
      </c>
      <c r="EA346" s="2" t="s">
        <v>3</v>
      </c>
      <c r="EB346" s="2" t="s">
        <v>3</v>
      </c>
      <c r="EC346" s="2" t="s">
        <v>3</v>
      </c>
      <c r="ED346" s="2"/>
      <c r="EE346" s="2">
        <v>58807897</v>
      </c>
      <c r="EF346" s="2">
        <v>30</v>
      </c>
      <c r="EG346" s="2" t="s">
        <v>27</v>
      </c>
      <c r="EH346" s="2">
        <v>0</v>
      </c>
      <c r="EI346" s="2" t="s">
        <v>3</v>
      </c>
      <c r="EJ346" s="2">
        <v>1</v>
      </c>
      <c r="EK346" s="2">
        <v>21</v>
      </c>
      <c r="EL346" s="2" t="s">
        <v>28</v>
      </c>
      <c r="EM346" s="2" t="s">
        <v>29</v>
      </c>
      <c r="EN346" s="2"/>
      <c r="EO346" s="2" t="s">
        <v>3</v>
      </c>
      <c r="EP346" s="2"/>
      <c r="EQ346" s="2">
        <v>0</v>
      </c>
      <c r="ER346" s="2">
        <v>3.87</v>
      </c>
      <c r="ES346" s="2">
        <v>3.87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>
        <v>0</v>
      </c>
      <c r="FR346" s="2">
        <v>0</v>
      </c>
      <c r="FS346" s="2">
        <v>0</v>
      </c>
      <c r="FT346" s="2"/>
      <c r="FU346" s="2"/>
      <c r="FV346" s="2"/>
      <c r="FW346" s="2"/>
      <c r="FX346" s="2">
        <v>109</v>
      </c>
      <c r="FY346" s="2">
        <v>61</v>
      </c>
      <c r="FZ346" s="2"/>
      <c r="GA346" s="2" t="s">
        <v>3</v>
      </c>
      <c r="GB346" s="2"/>
      <c r="GC346" s="2"/>
      <c r="GD346" s="2">
        <v>1</v>
      </c>
      <c r="GE346" s="2"/>
      <c r="GF346" s="2">
        <v>1571139664</v>
      </c>
      <c r="GG346" s="2">
        <v>2</v>
      </c>
      <c r="GH346" s="2">
        <v>1</v>
      </c>
      <c r="GI346" s="2">
        <v>-2</v>
      </c>
      <c r="GJ346" s="2">
        <v>0</v>
      </c>
      <c r="GK346" s="2">
        <v>0</v>
      </c>
      <c r="GL346" s="2">
        <f t="shared" si="463"/>
        <v>0</v>
      </c>
      <c r="GM346" s="2">
        <f t="shared" si="464"/>
        <v>38.700000000000003</v>
      </c>
      <c r="GN346" s="2">
        <f t="shared" si="465"/>
        <v>38.700000000000003</v>
      </c>
      <c r="GO346" s="2">
        <f t="shared" si="466"/>
        <v>0</v>
      </c>
      <c r="GP346" s="2">
        <f t="shared" si="467"/>
        <v>0</v>
      </c>
      <c r="GQ346" s="2"/>
      <c r="GR346" s="2">
        <v>0</v>
      </c>
      <c r="GS346" s="2">
        <v>3</v>
      </c>
      <c r="GT346" s="2">
        <v>0</v>
      </c>
      <c r="GU346" s="2" t="s">
        <v>3</v>
      </c>
      <c r="GV346" s="2">
        <f t="shared" si="468"/>
        <v>0</v>
      </c>
      <c r="GW346" s="2">
        <v>1</v>
      </c>
      <c r="GX346" s="2">
        <f t="shared" si="469"/>
        <v>0</v>
      </c>
      <c r="GY346" s="2"/>
      <c r="GZ346" s="2"/>
      <c r="HA346" s="2">
        <v>0</v>
      </c>
      <c r="HB346" s="2">
        <v>0</v>
      </c>
      <c r="HC346" s="2">
        <f t="shared" si="470"/>
        <v>0</v>
      </c>
      <c r="HD346" s="2"/>
      <c r="HE346" s="2" t="s">
        <v>3</v>
      </c>
      <c r="HF346" s="2" t="s">
        <v>3</v>
      </c>
      <c r="HG346" s="2"/>
      <c r="HH346" s="2"/>
      <c r="HI346" s="2"/>
      <c r="HJ346" s="2"/>
      <c r="HK346" s="2"/>
      <c r="HL346" s="2"/>
      <c r="HM346" s="2" t="s">
        <v>3</v>
      </c>
      <c r="HN346" s="2" t="s">
        <v>3</v>
      </c>
      <c r="HO346" s="2" t="s">
        <v>3</v>
      </c>
      <c r="HP346" s="2" t="s">
        <v>3</v>
      </c>
      <c r="HQ346" s="2" t="s">
        <v>3</v>
      </c>
      <c r="HR346" s="2"/>
      <c r="HS346" s="2">
        <v>0</v>
      </c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>
        <v>0</v>
      </c>
      <c r="IL346" s="2"/>
      <c r="IM346" s="2"/>
      <c r="IN346" s="2"/>
      <c r="IO346" s="2"/>
      <c r="IP346" s="2"/>
      <c r="IQ346" s="2"/>
      <c r="IR346" s="2"/>
      <c r="IS346" s="2"/>
      <c r="IT346" s="2"/>
      <c r="IU346" s="2"/>
    </row>
    <row r="347" spans="1:255" x14ac:dyDescent="0.2">
      <c r="A347">
        <v>18</v>
      </c>
      <c r="B347">
        <v>1</v>
      </c>
      <c r="C347">
        <v>819</v>
      </c>
      <c r="E347" t="s">
        <v>444</v>
      </c>
      <c r="F347" t="s">
        <v>405</v>
      </c>
      <c r="G347" t="s">
        <v>445</v>
      </c>
      <c r="H347" t="s">
        <v>39</v>
      </c>
      <c r="I347">
        <f>I339*J347</f>
        <v>10</v>
      </c>
      <c r="J347">
        <v>9.0909090909090899</v>
      </c>
      <c r="K347">
        <v>9.0909089999999999</v>
      </c>
      <c r="O347">
        <f t="shared" si="432"/>
        <v>144.74</v>
      </c>
      <c r="P347">
        <f t="shared" si="433"/>
        <v>144.74</v>
      </c>
      <c r="Q347">
        <f t="shared" si="434"/>
        <v>0</v>
      </c>
      <c r="R347">
        <f t="shared" si="435"/>
        <v>0</v>
      </c>
      <c r="S347">
        <f t="shared" si="436"/>
        <v>0</v>
      </c>
      <c r="T347">
        <f t="shared" si="437"/>
        <v>0</v>
      </c>
      <c r="U347">
        <f t="shared" si="438"/>
        <v>0</v>
      </c>
      <c r="V347">
        <f t="shared" si="439"/>
        <v>0</v>
      </c>
      <c r="W347">
        <f t="shared" si="440"/>
        <v>0</v>
      </c>
      <c r="X347">
        <f t="shared" si="441"/>
        <v>0</v>
      </c>
      <c r="Y347">
        <f t="shared" si="442"/>
        <v>0</v>
      </c>
      <c r="AA347">
        <v>59204059</v>
      </c>
      <c r="AB347">
        <f t="shared" si="443"/>
        <v>3.87</v>
      </c>
      <c r="AC347">
        <f t="shared" si="444"/>
        <v>3.87</v>
      </c>
      <c r="AD347">
        <f t="shared" si="445"/>
        <v>0</v>
      </c>
      <c r="AE347">
        <f t="shared" si="446"/>
        <v>0</v>
      </c>
      <c r="AF347">
        <f t="shared" si="447"/>
        <v>0</v>
      </c>
      <c r="AG347">
        <f t="shared" si="448"/>
        <v>0</v>
      </c>
      <c r="AH347">
        <f t="shared" si="449"/>
        <v>0</v>
      </c>
      <c r="AI347">
        <f t="shared" si="450"/>
        <v>0</v>
      </c>
      <c r="AJ347">
        <f t="shared" si="451"/>
        <v>0</v>
      </c>
      <c r="AK347">
        <v>3.87</v>
      </c>
      <c r="AL347">
        <v>3.87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109</v>
      </c>
      <c r="AU347">
        <v>61</v>
      </c>
      <c r="AV347">
        <v>1</v>
      </c>
      <c r="AW347">
        <v>1</v>
      </c>
      <c r="AZ347">
        <v>1</v>
      </c>
      <c r="BA347">
        <v>1</v>
      </c>
      <c r="BB347">
        <v>1</v>
      </c>
      <c r="BC347">
        <v>3.74</v>
      </c>
      <c r="BD347" t="s">
        <v>3</v>
      </c>
      <c r="BE347" t="s">
        <v>3</v>
      </c>
      <c r="BF347" t="s">
        <v>3</v>
      </c>
      <c r="BG347" t="s">
        <v>3</v>
      </c>
      <c r="BH347">
        <v>3</v>
      </c>
      <c r="BI347">
        <v>1</v>
      </c>
      <c r="BJ347" t="s">
        <v>407</v>
      </c>
      <c r="BM347">
        <v>21</v>
      </c>
      <c r="BN347">
        <v>0</v>
      </c>
      <c r="BO347" t="s">
        <v>405</v>
      </c>
      <c r="BP347">
        <v>1</v>
      </c>
      <c r="BQ347">
        <v>30</v>
      </c>
      <c r="BR347">
        <v>0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 t="s">
        <v>3</v>
      </c>
      <c r="BZ347">
        <v>109</v>
      </c>
      <c r="CA347">
        <v>61</v>
      </c>
      <c r="CB347" t="s">
        <v>3</v>
      </c>
      <c r="CE347">
        <v>30</v>
      </c>
      <c r="CF347">
        <v>0</v>
      </c>
      <c r="CG347">
        <v>0</v>
      </c>
      <c r="CM347">
        <v>0</v>
      </c>
      <c r="CN347" t="s">
        <v>3</v>
      </c>
      <c r="CO347">
        <v>0</v>
      </c>
      <c r="CP347">
        <f t="shared" si="452"/>
        <v>144.74</v>
      </c>
      <c r="CQ347">
        <f t="shared" si="453"/>
        <v>14.47</v>
      </c>
      <c r="CR347">
        <f t="shared" si="454"/>
        <v>0</v>
      </c>
      <c r="CS347">
        <f t="shared" si="455"/>
        <v>0</v>
      </c>
      <c r="CT347">
        <f t="shared" si="456"/>
        <v>0</v>
      </c>
      <c r="CU347">
        <f t="shared" si="457"/>
        <v>0</v>
      </c>
      <c r="CV347">
        <f t="shared" si="458"/>
        <v>0</v>
      </c>
      <c r="CW347">
        <f t="shared" si="459"/>
        <v>0</v>
      </c>
      <c r="CX347">
        <f t="shared" si="460"/>
        <v>0</v>
      </c>
      <c r="CY347">
        <f t="shared" si="461"/>
        <v>0</v>
      </c>
      <c r="CZ347">
        <f t="shared" si="462"/>
        <v>0</v>
      </c>
      <c r="DC347" t="s">
        <v>3</v>
      </c>
      <c r="DD347" t="s">
        <v>3</v>
      </c>
      <c r="DE347" t="s">
        <v>3</v>
      </c>
      <c r="DF347" t="s">
        <v>3</v>
      </c>
      <c r="DG347" t="s">
        <v>3</v>
      </c>
      <c r="DH347" t="s">
        <v>3</v>
      </c>
      <c r="DI347" t="s">
        <v>3</v>
      </c>
      <c r="DJ347" t="s">
        <v>3</v>
      </c>
      <c r="DK347" t="s">
        <v>3</v>
      </c>
      <c r="DL347" t="s">
        <v>3</v>
      </c>
      <c r="DM347" t="s">
        <v>3</v>
      </c>
      <c r="DN347">
        <v>0</v>
      </c>
      <c r="DO347">
        <v>0</v>
      </c>
      <c r="DP347">
        <v>1</v>
      </c>
      <c r="DQ347">
        <v>1</v>
      </c>
      <c r="DU347">
        <v>1010</v>
      </c>
      <c r="DV347" t="s">
        <v>39</v>
      </c>
      <c r="DW347" t="s">
        <v>39</v>
      </c>
      <c r="DX347">
        <v>1</v>
      </c>
      <c r="DZ347" t="s">
        <v>3</v>
      </c>
      <c r="EA347" t="s">
        <v>3</v>
      </c>
      <c r="EB347" t="s">
        <v>3</v>
      </c>
      <c r="EC347" t="s">
        <v>3</v>
      </c>
      <c r="EE347">
        <v>58807897</v>
      </c>
      <c r="EF347">
        <v>30</v>
      </c>
      <c r="EG347" t="s">
        <v>27</v>
      </c>
      <c r="EH347">
        <v>0</v>
      </c>
      <c r="EI347" t="s">
        <v>3</v>
      </c>
      <c r="EJ347">
        <v>1</v>
      </c>
      <c r="EK347">
        <v>21</v>
      </c>
      <c r="EL347" t="s">
        <v>28</v>
      </c>
      <c r="EM347" t="s">
        <v>29</v>
      </c>
      <c r="EO347" t="s">
        <v>3</v>
      </c>
      <c r="EQ347">
        <v>0</v>
      </c>
      <c r="ER347">
        <v>3.87</v>
      </c>
      <c r="ES347">
        <v>3.87</v>
      </c>
      <c r="ET347">
        <v>0</v>
      </c>
      <c r="EU347">
        <v>0</v>
      </c>
      <c r="EV347">
        <v>0</v>
      </c>
      <c r="EW347">
        <v>0</v>
      </c>
      <c r="EX347">
        <v>0</v>
      </c>
      <c r="FQ347">
        <v>0</v>
      </c>
      <c r="FR347">
        <v>0</v>
      </c>
      <c r="FS347">
        <v>0</v>
      </c>
      <c r="FX347">
        <v>109</v>
      </c>
      <c r="FY347">
        <v>61</v>
      </c>
      <c r="GA347" t="s">
        <v>3</v>
      </c>
      <c r="GD347">
        <v>1</v>
      </c>
      <c r="GF347">
        <v>1571139664</v>
      </c>
      <c r="GG347">
        <v>2</v>
      </c>
      <c r="GH347">
        <v>1</v>
      </c>
      <c r="GI347">
        <v>2</v>
      </c>
      <c r="GJ347">
        <v>0</v>
      </c>
      <c r="GK347">
        <v>0</v>
      </c>
      <c r="GL347">
        <f t="shared" si="463"/>
        <v>0</v>
      </c>
      <c r="GM347">
        <f t="shared" si="464"/>
        <v>144.74</v>
      </c>
      <c r="GN347">
        <f t="shared" si="465"/>
        <v>144.74</v>
      </c>
      <c r="GO347">
        <f t="shared" si="466"/>
        <v>0</v>
      </c>
      <c r="GP347">
        <f t="shared" si="467"/>
        <v>0</v>
      </c>
      <c r="GR347">
        <v>0</v>
      </c>
      <c r="GS347">
        <v>3</v>
      </c>
      <c r="GT347">
        <v>0</v>
      </c>
      <c r="GU347" t="s">
        <v>3</v>
      </c>
      <c r="GV347">
        <f t="shared" si="468"/>
        <v>0</v>
      </c>
      <c r="GW347">
        <v>1</v>
      </c>
      <c r="GX347">
        <f t="shared" si="469"/>
        <v>0</v>
      </c>
      <c r="HA347">
        <v>0</v>
      </c>
      <c r="HB347">
        <v>0</v>
      </c>
      <c r="HC347">
        <f t="shared" si="470"/>
        <v>0</v>
      </c>
      <c r="HE347" t="s">
        <v>3</v>
      </c>
      <c r="HF347" t="s">
        <v>3</v>
      </c>
      <c r="HM347" t="s">
        <v>3</v>
      </c>
      <c r="HN347" t="s">
        <v>3</v>
      </c>
      <c r="HO347" t="s">
        <v>3</v>
      </c>
      <c r="HP347" t="s">
        <v>3</v>
      </c>
      <c r="HQ347" t="s">
        <v>3</v>
      </c>
      <c r="HS347">
        <v>0</v>
      </c>
      <c r="IK347">
        <v>0</v>
      </c>
    </row>
    <row r="348" spans="1:255" x14ac:dyDescent="0.2">
      <c r="A348" s="2">
        <v>18</v>
      </c>
      <c r="B348" s="2">
        <v>1</v>
      </c>
      <c r="C348" s="2">
        <v>802</v>
      </c>
      <c r="D348" s="2"/>
      <c r="E348" s="2" t="s">
        <v>446</v>
      </c>
      <c r="F348" s="2" t="s">
        <v>447</v>
      </c>
      <c r="G348" s="2" t="s">
        <v>448</v>
      </c>
      <c r="H348" s="2" t="s">
        <v>39</v>
      </c>
      <c r="I348" s="2">
        <f>I338*J348</f>
        <v>10</v>
      </c>
      <c r="J348" s="2">
        <v>9.0909090909090899</v>
      </c>
      <c r="K348" s="2">
        <v>9.0909089999999999</v>
      </c>
      <c r="L348" s="2"/>
      <c r="M348" s="2"/>
      <c r="N348" s="2"/>
      <c r="O348" s="2">
        <f t="shared" si="432"/>
        <v>27.6</v>
      </c>
      <c r="P348" s="2">
        <f t="shared" si="433"/>
        <v>27.6</v>
      </c>
      <c r="Q348" s="2">
        <f t="shared" si="434"/>
        <v>0</v>
      </c>
      <c r="R348" s="2">
        <f t="shared" si="435"/>
        <v>0</v>
      </c>
      <c r="S348" s="2">
        <f t="shared" si="436"/>
        <v>0</v>
      </c>
      <c r="T348" s="2">
        <f t="shared" si="437"/>
        <v>0</v>
      </c>
      <c r="U348" s="2">
        <f t="shared" si="438"/>
        <v>0</v>
      </c>
      <c r="V348" s="2">
        <f t="shared" si="439"/>
        <v>0</v>
      </c>
      <c r="W348" s="2">
        <f t="shared" si="440"/>
        <v>0</v>
      </c>
      <c r="X348" s="2">
        <f t="shared" si="441"/>
        <v>0</v>
      </c>
      <c r="Y348" s="2">
        <f t="shared" si="442"/>
        <v>0</v>
      </c>
      <c r="Z348" s="2"/>
      <c r="AA348" s="2">
        <v>59204062</v>
      </c>
      <c r="AB348" s="2">
        <f t="shared" si="443"/>
        <v>2.76</v>
      </c>
      <c r="AC348" s="2">
        <f t="shared" si="444"/>
        <v>2.76</v>
      </c>
      <c r="AD348" s="2">
        <f t="shared" si="445"/>
        <v>0</v>
      </c>
      <c r="AE348" s="2">
        <f t="shared" si="446"/>
        <v>0</v>
      </c>
      <c r="AF348" s="2">
        <f t="shared" si="447"/>
        <v>0</v>
      </c>
      <c r="AG348" s="2">
        <f t="shared" si="448"/>
        <v>0</v>
      </c>
      <c r="AH348" s="2">
        <f t="shared" si="449"/>
        <v>0</v>
      </c>
      <c r="AI348" s="2">
        <f t="shared" si="450"/>
        <v>0</v>
      </c>
      <c r="AJ348" s="2">
        <f t="shared" si="451"/>
        <v>0</v>
      </c>
      <c r="AK348" s="2">
        <v>2.76</v>
      </c>
      <c r="AL348" s="2">
        <v>2.76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109</v>
      </c>
      <c r="AU348" s="2">
        <v>61</v>
      </c>
      <c r="AV348" s="2">
        <v>1</v>
      </c>
      <c r="AW348" s="2">
        <v>1</v>
      </c>
      <c r="AX348" s="2"/>
      <c r="AY348" s="2"/>
      <c r="AZ348" s="2">
        <v>1</v>
      </c>
      <c r="BA348" s="2">
        <v>1</v>
      </c>
      <c r="BB348" s="2">
        <v>1</v>
      </c>
      <c r="BC348" s="2">
        <v>1</v>
      </c>
      <c r="BD348" s="2" t="s">
        <v>3</v>
      </c>
      <c r="BE348" s="2" t="s">
        <v>3</v>
      </c>
      <c r="BF348" s="2" t="s">
        <v>3</v>
      </c>
      <c r="BG348" s="2" t="s">
        <v>3</v>
      </c>
      <c r="BH348" s="2">
        <v>3</v>
      </c>
      <c r="BI348" s="2">
        <v>1</v>
      </c>
      <c r="BJ348" s="2" t="s">
        <v>449</v>
      </c>
      <c r="BK348" s="2"/>
      <c r="BL348" s="2"/>
      <c r="BM348" s="2">
        <v>21</v>
      </c>
      <c r="BN348" s="2">
        <v>0</v>
      </c>
      <c r="BO348" s="2" t="s">
        <v>3</v>
      </c>
      <c r="BP348" s="2">
        <v>0</v>
      </c>
      <c r="BQ348" s="2">
        <v>30</v>
      </c>
      <c r="BR348" s="2">
        <v>0</v>
      </c>
      <c r="BS348" s="2">
        <v>1</v>
      </c>
      <c r="BT348" s="2">
        <v>1</v>
      </c>
      <c r="BU348" s="2">
        <v>1</v>
      </c>
      <c r="BV348" s="2">
        <v>1</v>
      </c>
      <c r="BW348" s="2">
        <v>1</v>
      </c>
      <c r="BX348" s="2">
        <v>1</v>
      </c>
      <c r="BY348" s="2" t="s">
        <v>3</v>
      </c>
      <c r="BZ348" s="2">
        <v>109</v>
      </c>
      <c r="CA348" s="2">
        <v>61</v>
      </c>
      <c r="CB348" s="2" t="s">
        <v>3</v>
      </c>
      <c r="CC348" s="2"/>
      <c r="CD348" s="2"/>
      <c r="CE348" s="2">
        <v>30</v>
      </c>
      <c r="CF348" s="2">
        <v>0</v>
      </c>
      <c r="CG348" s="2">
        <v>0</v>
      </c>
      <c r="CH348" s="2"/>
      <c r="CI348" s="2"/>
      <c r="CJ348" s="2"/>
      <c r="CK348" s="2"/>
      <c r="CL348" s="2"/>
      <c r="CM348" s="2">
        <v>0</v>
      </c>
      <c r="CN348" s="2" t="s">
        <v>3</v>
      </c>
      <c r="CO348" s="2">
        <v>0</v>
      </c>
      <c r="CP348" s="2">
        <f t="shared" si="452"/>
        <v>27.6</v>
      </c>
      <c r="CQ348" s="2">
        <f t="shared" si="453"/>
        <v>2.76</v>
      </c>
      <c r="CR348" s="2">
        <f t="shared" si="454"/>
        <v>0</v>
      </c>
      <c r="CS348" s="2">
        <f t="shared" si="455"/>
        <v>0</v>
      </c>
      <c r="CT348" s="2">
        <f t="shared" si="456"/>
        <v>0</v>
      </c>
      <c r="CU348" s="2">
        <f t="shared" si="457"/>
        <v>0</v>
      </c>
      <c r="CV348" s="2">
        <f t="shared" si="458"/>
        <v>0</v>
      </c>
      <c r="CW348" s="2">
        <f t="shared" si="459"/>
        <v>0</v>
      </c>
      <c r="CX348" s="2">
        <f t="shared" si="460"/>
        <v>0</v>
      </c>
      <c r="CY348" s="2">
        <f t="shared" si="461"/>
        <v>0</v>
      </c>
      <c r="CZ348" s="2">
        <f t="shared" si="462"/>
        <v>0</v>
      </c>
      <c r="DA348" s="2"/>
      <c r="DB348" s="2"/>
      <c r="DC348" s="2" t="s">
        <v>3</v>
      </c>
      <c r="DD348" s="2" t="s">
        <v>3</v>
      </c>
      <c r="DE348" s="2" t="s">
        <v>3</v>
      </c>
      <c r="DF348" s="2" t="s">
        <v>3</v>
      </c>
      <c r="DG348" s="2" t="s">
        <v>3</v>
      </c>
      <c r="DH348" s="2" t="s">
        <v>3</v>
      </c>
      <c r="DI348" s="2" t="s">
        <v>3</v>
      </c>
      <c r="DJ348" s="2" t="s">
        <v>3</v>
      </c>
      <c r="DK348" s="2" t="s">
        <v>3</v>
      </c>
      <c r="DL348" s="2" t="s">
        <v>3</v>
      </c>
      <c r="DM348" s="2" t="s">
        <v>3</v>
      </c>
      <c r="DN348" s="2">
        <v>0</v>
      </c>
      <c r="DO348" s="2">
        <v>0</v>
      </c>
      <c r="DP348" s="2">
        <v>1</v>
      </c>
      <c r="DQ348" s="2">
        <v>1</v>
      </c>
      <c r="DR348" s="2"/>
      <c r="DS348" s="2"/>
      <c r="DT348" s="2"/>
      <c r="DU348" s="2">
        <v>1010</v>
      </c>
      <c r="DV348" s="2" t="s">
        <v>39</v>
      </c>
      <c r="DW348" s="2" t="s">
        <v>39</v>
      </c>
      <c r="DX348" s="2">
        <v>1</v>
      </c>
      <c r="DY348" s="2"/>
      <c r="DZ348" s="2" t="s">
        <v>3</v>
      </c>
      <c r="EA348" s="2" t="s">
        <v>3</v>
      </c>
      <c r="EB348" s="2" t="s">
        <v>3</v>
      </c>
      <c r="EC348" s="2" t="s">
        <v>3</v>
      </c>
      <c r="ED348" s="2"/>
      <c r="EE348" s="2">
        <v>58807897</v>
      </c>
      <c r="EF348" s="2">
        <v>30</v>
      </c>
      <c r="EG348" s="2" t="s">
        <v>27</v>
      </c>
      <c r="EH348" s="2">
        <v>0</v>
      </c>
      <c r="EI348" s="2" t="s">
        <v>3</v>
      </c>
      <c r="EJ348" s="2">
        <v>1</v>
      </c>
      <c r="EK348" s="2">
        <v>21</v>
      </c>
      <c r="EL348" s="2" t="s">
        <v>28</v>
      </c>
      <c r="EM348" s="2" t="s">
        <v>29</v>
      </c>
      <c r="EN348" s="2"/>
      <c r="EO348" s="2" t="s">
        <v>3</v>
      </c>
      <c r="EP348" s="2"/>
      <c r="EQ348" s="2">
        <v>0</v>
      </c>
      <c r="ER348" s="2">
        <v>2.76</v>
      </c>
      <c r="ES348" s="2">
        <v>2.76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>
        <v>0</v>
      </c>
      <c r="FR348" s="2">
        <v>0</v>
      </c>
      <c r="FS348" s="2">
        <v>0</v>
      </c>
      <c r="FT348" s="2"/>
      <c r="FU348" s="2"/>
      <c r="FV348" s="2"/>
      <c r="FW348" s="2"/>
      <c r="FX348" s="2">
        <v>109</v>
      </c>
      <c r="FY348" s="2">
        <v>61</v>
      </c>
      <c r="FZ348" s="2"/>
      <c r="GA348" s="2" t="s">
        <v>3</v>
      </c>
      <c r="GB348" s="2"/>
      <c r="GC348" s="2"/>
      <c r="GD348" s="2">
        <v>1</v>
      </c>
      <c r="GE348" s="2"/>
      <c r="GF348" s="2">
        <v>-1205124728</v>
      </c>
      <c r="GG348" s="2">
        <v>2</v>
      </c>
      <c r="GH348" s="2">
        <v>1</v>
      </c>
      <c r="GI348" s="2">
        <v>-2</v>
      </c>
      <c r="GJ348" s="2">
        <v>0</v>
      </c>
      <c r="GK348" s="2">
        <v>0</v>
      </c>
      <c r="GL348" s="2">
        <f t="shared" si="463"/>
        <v>0</v>
      </c>
      <c r="GM348" s="2">
        <f t="shared" si="464"/>
        <v>27.6</v>
      </c>
      <c r="GN348" s="2">
        <f t="shared" si="465"/>
        <v>27.6</v>
      </c>
      <c r="GO348" s="2">
        <f t="shared" si="466"/>
        <v>0</v>
      </c>
      <c r="GP348" s="2">
        <f t="shared" si="467"/>
        <v>0</v>
      </c>
      <c r="GQ348" s="2"/>
      <c r="GR348" s="2">
        <v>0</v>
      </c>
      <c r="GS348" s="2">
        <v>3</v>
      </c>
      <c r="GT348" s="2">
        <v>0</v>
      </c>
      <c r="GU348" s="2" t="s">
        <v>3</v>
      </c>
      <c r="GV348" s="2">
        <f t="shared" si="468"/>
        <v>0</v>
      </c>
      <c r="GW348" s="2">
        <v>1</v>
      </c>
      <c r="GX348" s="2">
        <f t="shared" si="469"/>
        <v>0</v>
      </c>
      <c r="GY348" s="2"/>
      <c r="GZ348" s="2"/>
      <c r="HA348" s="2">
        <v>0</v>
      </c>
      <c r="HB348" s="2">
        <v>0</v>
      </c>
      <c r="HC348" s="2">
        <f t="shared" si="470"/>
        <v>0</v>
      </c>
      <c r="HD348" s="2"/>
      <c r="HE348" s="2" t="s">
        <v>3</v>
      </c>
      <c r="HF348" s="2" t="s">
        <v>3</v>
      </c>
      <c r="HG348" s="2"/>
      <c r="HH348" s="2"/>
      <c r="HI348" s="2"/>
      <c r="HJ348" s="2"/>
      <c r="HK348" s="2"/>
      <c r="HL348" s="2"/>
      <c r="HM348" s="2" t="s">
        <v>3</v>
      </c>
      <c r="HN348" s="2" t="s">
        <v>3</v>
      </c>
      <c r="HO348" s="2" t="s">
        <v>3</v>
      </c>
      <c r="HP348" s="2" t="s">
        <v>3</v>
      </c>
      <c r="HQ348" s="2" t="s">
        <v>3</v>
      </c>
      <c r="HR348" s="2"/>
      <c r="HS348" s="2">
        <v>0</v>
      </c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>
        <v>0</v>
      </c>
      <c r="IL348" s="2"/>
      <c r="IM348" s="2"/>
      <c r="IN348" s="2"/>
      <c r="IO348" s="2"/>
      <c r="IP348" s="2"/>
      <c r="IQ348" s="2"/>
      <c r="IR348" s="2"/>
      <c r="IS348" s="2"/>
      <c r="IT348" s="2"/>
      <c r="IU348" s="2"/>
    </row>
    <row r="349" spans="1:255" x14ac:dyDescent="0.2">
      <c r="A349">
        <v>18</v>
      </c>
      <c r="B349">
        <v>1</v>
      </c>
      <c r="C349">
        <v>816</v>
      </c>
      <c r="E349" t="s">
        <v>446</v>
      </c>
      <c r="F349" t="s">
        <v>447</v>
      </c>
      <c r="G349" t="s">
        <v>448</v>
      </c>
      <c r="H349" t="s">
        <v>39</v>
      </c>
      <c r="I349">
        <f>I339*J349</f>
        <v>10</v>
      </c>
      <c r="J349">
        <v>9.0909090909090899</v>
      </c>
      <c r="K349">
        <v>9.0909089999999999</v>
      </c>
      <c r="O349">
        <f t="shared" si="432"/>
        <v>85.28</v>
      </c>
      <c r="P349">
        <f t="shared" si="433"/>
        <v>85.28</v>
      </c>
      <c r="Q349">
        <f t="shared" si="434"/>
        <v>0</v>
      </c>
      <c r="R349">
        <f t="shared" si="435"/>
        <v>0</v>
      </c>
      <c r="S349">
        <f t="shared" si="436"/>
        <v>0</v>
      </c>
      <c r="T349">
        <f t="shared" si="437"/>
        <v>0</v>
      </c>
      <c r="U349">
        <f t="shared" si="438"/>
        <v>0</v>
      </c>
      <c r="V349">
        <f t="shared" si="439"/>
        <v>0</v>
      </c>
      <c r="W349">
        <f t="shared" si="440"/>
        <v>0</v>
      </c>
      <c r="X349">
        <f t="shared" si="441"/>
        <v>0</v>
      </c>
      <c r="Y349">
        <f t="shared" si="442"/>
        <v>0</v>
      </c>
      <c r="AA349">
        <v>59204059</v>
      </c>
      <c r="AB349">
        <f t="shared" si="443"/>
        <v>2.76</v>
      </c>
      <c r="AC349">
        <f t="shared" si="444"/>
        <v>2.76</v>
      </c>
      <c r="AD349">
        <f t="shared" si="445"/>
        <v>0</v>
      </c>
      <c r="AE349">
        <f t="shared" si="446"/>
        <v>0</v>
      </c>
      <c r="AF349">
        <f t="shared" si="447"/>
        <v>0</v>
      </c>
      <c r="AG349">
        <f t="shared" si="448"/>
        <v>0</v>
      </c>
      <c r="AH349">
        <f t="shared" si="449"/>
        <v>0</v>
      </c>
      <c r="AI349">
        <f t="shared" si="450"/>
        <v>0</v>
      </c>
      <c r="AJ349">
        <f t="shared" si="451"/>
        <v>0</v>
      </c>
      <c r="AK349">
        <v>2.76</v>
      </c>
      <c r="AL349">
        <v>2.76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109</v>
      </c>
      <c r="AU349">
        <v>61</v>
      </c>
      <c r="AV349">
        <v>1</v>
      </c>
      <c r="AW349">
        <v>1</v>
      </c>
      <c r="AZ349">
        <v>1</v>
      </c>
      <c r="BA349">
        <v>1</v>
      </c>
      <c r="BB349">
        <v>1</v>
      </c>
      <c r="BC349">
        <v>3.09</v>
      </c>
      <c r="BD349" t="s">
        <v>3</v>
      </c>
      <c r="BE349" t="s">
        <v>3</v>
      </c>
      <c r="BF349" t="s">
        <v>3</v>
      </c>
      <c r="BG349" t="s">
        <v>3</v>
      </c>
      <c r="BH349">
        <v>3</v>
      </c>
      <c r="BI349">
        <v>1</v>
      </c>
      <c r="BJ349" t="s">
        <v>449</v>
      </c>
      <c r="BM349">
        <v>21</v>
      </c>
      <c r="BN349">
        <v>0</v>
      </c>
      <c r="BO349" t="s">
        <v>447</v>
      </c>
      <c r="BP349">
        <v>1</v>
      </c>
      <c r="BQ349">
        <v>30</v>
      </c>
      <c r="BR349">
        <v>0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 t="s">
        <v>3</v>
      </c>
      <c r="BZ349">
        <v>109</v>
      </c>
      <c r="CA349">
        <v>61</v>
      </c>
      <c r="CB349" t="s">
        <v>3</v>
      </c>
      <c r="CE349">
        <v>30</v>
      </c>
      <c r="CF349">
        <v>0</v>
      </c>
      <c r="CG349">
        <v>0</v>
      </c>
      <c r="CM349">
        <v>0</v>
      </c>
      <c r="CN349" t="s">
        <v>3</v>
      </c>
      <c r="CO349">
        <v>0</v>
      </c>
      <c r="CP349">
        <f t="shared" si="452"/>
        <v>85.28</v>
      </c>
      <c r="CQ349">
        <f t="shared" si="453"/>
        <v>8.5299999999999994</v>
      </c>
      <c r="CR349">
        <f t="shared" si="454"/>
        <v>0</v>
      </c>
      <c r="CS349">
        <f t="shared" si="455"/>
        <v>0</v>
      </c>
      <c r="CT349">
        <f t="shared" si="456"/>
        <v>0</v>
      </c>
      <c r="CU349">
        <f t="shared" si="457"/>
        <v>0</v>
      </c>
      <c r="CV349">
        <f t="shared" si="458"/>
        <v>0</v>
      </c>
      <c r="CW349">
        <f t="shared" si="459"/>
        <v>0</v>
      </c>
      <c r="CX349">
        <f t="shared" si="460"/>
        <v>0</v>
      </c>
      <c r="CY349">
        <f t="shared" si="461"/>
        <v>0</v>
      </c>
      <c r="CZ349">
        <f t="shared" si="462"/>
        <v>0</v>
      </c>
      <c r="DC349" t="s">
        <v>3</v>
      </c>
      <c r="DD349" t="s">
        <v>3</v>
      </c>
      <c r="DE349" t="s">
        <v>3</v>
      </c>
      <c r="DF349" t="s">
        <v>3</v>
      </c>
      <c r="DG349" t="s">
        <v>3</v>
      </c>
      <c r="DH349" t="s">
        <v>3</v>
      </c>
      <c r="DI349" t="s">
        <v>3</v>
      </c>
      <c r="DJ349" t="s">
        <v>3</v>
      </c>
      <c r="DK349" t="s">
        <v>3</v>
      </c>
      <c r="DL349" t="s">
        <v>3</v>
      </c>
      <c r="DM349" t="s">
        <v>3</v>
      </c>
      <c r="DN349">
        <v>0</v>
      </c>
      <c r="DO349">
        <v>0</v>
      </c>
      <c r="DP349">
        <v>1</v>
      </c>
      <c r="DQ349">
        <v>1</v>
      </c>
      <c r="DU349">
        <v>1010</v>
      </c>
      <c r="DV349" t="s">
        <v>39</v>
      </c>
      <c r="DW349" t="s">
        <v>39</v>
      </c>
      <c r="DX349">
        <v>1</v>
      </c>
      <c r="DZ349" t="s">
        <v>3</v>
      </c>
      <c r="EA349" t="s">
        <v>3</v>
      </c>
      <c r="EB349" t="s">
        <v>3</v>
      </c>
      <c r="EC349" t="s">
        <v>3</v>
      </c>
      <c r="EE349">
        <v>58807897</v>
      </c>
      <c r="EF349">
        <v>30</v>
      </c>
      <c r="EG349" t="s">
        <v>27</v>
      </c>
      <c r="EH349">
        <v>0</v>
      </c>
      <c r="EI349" t="s">
        <v>3</v>
      </c>
      <c r="EJ349">
        <v>1</v>
      </c>
      <c r="EK349">
        <v>21</v>
      </c>
      <c r="EL349" t="s">
        <v>28</v>
      </c>
      <c r="EM349" t="s">
        <v>29</v>
      </c>
      <c r="EO349" t="s">
        <v>3</v>
      </c>
      <c r="EQ349">
        <v>0</v>
      </c>
      <c r="ER349">
        <v>2.76</v>
      </c>
      <c r="ES349">
        <v>2.76</v>
      </c>
      <c r="ET349">
        <v>0</v>
      </c>
      <c r="EU349">
        <v>0</v>
      </c>
      <c r="EV349">
        <v>0</v>
      </c>
      <c r="EW349">
        <v>0</v>
      </c>
      <c r="EX349">
        <v>0</v>
      </c>
      <c r="FQ349">
        <v>0</v>
      </c>
      <c r="FR349">
        <v>0</v>
      </c>
      <c r="FS349">
        <v>0</v>
      </c>
      <c r="FX349">
        <v>109</v>
      </c>
      <c r="FY349">
        <v>61</v>
      </c>
      <c r="GA349" t="s">
        <v>3</v>
      </c>
      <c r="GD349">
        <v>1</v>
      </c>
      <c r="GF349">
        <v>-1205124728</v>
      </c>
      <c r="GG349">
        <v>2</v>
      </c>
      <c r="GH349">
        <v>1</v>
      </c>
      <c r="GI349">
        <v>2</v>
      </c>
      <c r="GJ349">
        <v>0</v>
      </c>
      <c r="GK349">
        <v>0</v>
      </c>
      <c r="GL349">
        <f t="shared" si="463"/>
        <v>0</v>
      </c>
      <c r="GM349">
        <f t="shared" si="464"/>
        <v>85.28</v>
      </c>
      <c r="GN349">
        <f t="shared" si="465"/>
        <v>85.28</v>
      </c>
      <c r="GO349">
        <f t="shared" si="466"/>
        <v>0</v>
      </c>
      <c r="GP349">
        <f t="shared" si="467"/>
        <v>0</v>
      </c>
      <c r="GR349">
        <v>0</v>
      </c>
      <c r="GS349">
        <v>3</v>
      </c>
      <c r="GT349">
        <v>0</v>
      </c>
      <c r="GU349" t="s">
        <v>3</v>
      </c>
      <c r="GV349">
        <f t="shared" si="468"/>
        <v>0</v>
      </c>
      <c r="GW349">
        <v>1</v>
      </c>
      <c r="GX349">
        <f t="shared" si="469"/>
        <v>0</v>
      </c>
      <c r="HA349">
        <v>0</v>
      </c>
      <c r="HB349">
        <v>0</v>
      </c>
      <c r="HC349">
        <f t="shared" si="470"/>
        <v>0</v>
      </c>
      <c r="HE349" t="s">
        <v>3</v>
      </c>
      <c r="HF349" t="s">
        <v>3</v>
      </c>
      <c r="HM349" t="s">
        <v>3</v>
      </c>
      <c r="HN349" t="s">
        <v>3</v>
      </c>
      <c r="HO349" t="s">
        <v>3</v>
      </c>
      <c r="HP349" t="s">
        <v>3</v>
      </c>
      <c r="HQ349" t="s">
        <v>3</v>
      </c>
      <c r="HS349">
        <v>0</v>
      </c>
      <c r="IK349">
        <v>0</v>
      </c>
    </row>
    <row r="350" spans="1:255" x14ac:dyDescent="0.2">
      <c r="A350" s="2">
        <v>18</v>
      </c>
      <c r="B350" s="2">
        <v>1</v>
      </c>
      <c r="C350" s="2">
        <v>806</v>
      </c>
      <c r="D350" s="2"/>
      <c r="E350" s="2" t="s">
        <v>450</v>
      </c>
      <c r="F350" s="2" t="s">
        <v>216</v>
      </c>
      <c r="G350" s="2" t="s">
        <v>217</v>
      </c>
      <c r="H350" s="2" t="s">
        <v>39</v>
      </c>
      <c r="I350" s="2">
        <f>I338*J350</f>
        <v>0.99</v>
      </c>
      <c r="J350" s="2">
        <v>0.89999999999999991</v>
      </c>
      <c r="K350" s="2">
        <v>0.9</v>
      </c>
      <c r="L350" s="2"/>
      <c r="M350" s="2"/>
      <c r="N350" s="2"/>
      <c r="O350" s="2">
        <f t="shared" si="432"/>
        <v>11.7</v>
      </c>
      <c r="P350" s="2">
        <f t="shared" si="433"/>
        <v>11.7</v>
      </c>
      <c r="Q350" s="2">
        <f t="shared" si="434"/>
        <v>0</v>
      </c>
      <c r="R350" s="2">
        <f t="shared" si="435"/>
        <v>0</v>
      </c>
      <c r="S350" s="2">
        <f t="shared" si="436"/>
        <v>0</v>
      </c>
      <c r="T350" s="2">
        <f t="shared" si="437"/>
        <v>0</v>
      </c>
      <c r="U350" s="2">
        <f t="shared" si="438"/>
        <v>0</v>
      </c>
      <c r="V350" s="2">
        <f t="shared" si="439"/>
        <v>0</v>
      </c>
      <c r="W350" s="2">
        <f t="shared" si="440"/>
        <v>0</v>
      </c>
      <c r="X350" s="2">
        <f t="shared" si="441"/>
        <v>0</v>
      </c>
      <c r="Y350" s="2">
        <f t="shared" si="442"/>
        <v>0</v>
      </c>
      <c r="Z350" s="2"/>
      <c r="AA350" s="2">
        <v>59204062</v>
      </c>
      <c r="AB350" s="2">
        <f t="shared" si="443"/>
        <v>11.82</v>
      </c>
      <c r="AC350" s="2">
        <f t="shared" si="444"/>
        <v>11.82</v>
      </c>
      <c r="AD350" s="2">
        <f t="shared" si="445"/>
        <v>0</v>
      </c>
      <c r="AE350" s="2">
        <f t="shared" si="446"/>
        <v>0</v>
      </c>
      <c r="AF350" s="2">
        <f t="shared" si="447"/>
        <v>0</v>
      </c>
      <c r="AG350" s="2">
        <f t="shared" si="448"/>
        <v>0</v>
      </c>
      <c r="AH350" s="2">
        <f t="shared" si="449"/>
        <v>0</v>
      </c>
      <c r="AI350" s="2">
        <f t="shared" si="450"/>
        <v>0</v>
      </c>
      <c r="AJ350" s="2">
        <f t="shared" si="451"/>
        <v>0</v>
      </c>
      <c r="AK350" s="2">
        <v>11.82</v>
      </c>
      <c r="AL350" s="2">
        <v>11.82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109</v>
      </c>
      <c r="AU350" s="2">
        <v>61</v>
      </c>
      <c r="AV350" s="2">
        <v>1</v>
      </c>
      <c r="AW350" s="2">
        <v>1</v>
      </c>
      <c r="AX350" s="2"/>
      <c r="AY350" s="2"/>
      <c r="AZ350" s="2">
        <v>1</v>
      </c>
      <c r="BA350" s="2">
        <v>1</v>
      </c>
      <c r="BB350" s="2">
        <v>1</v>
      </c>
      <c r="BC350" s="2">
        <v>1</v>
      </c>
      <c r="BD350" s="2" t="s">
        <v>3</v>
      </c>
      <c r="BE350" s="2" t="s">
        <v>3</v>
      </c>
      <c r="BF350" s="2" t="s">
        <v>3</v>
      </c>
      <c r="BG350" s="2" t="s">
        <v>3</v>
      </c>
      <c r="BH350" s="2">
        <v>3</v>
      </c>
      <c r="BI350" s="2">
        <v>1</v>
      </c>
      <c r="BJ350" s="2" t="s">
        <v>218</v>
      </c>
      <c r="BK350" s="2"/>
      <c r="BL350" s="2"/>
      <c r="BM350" s="2">
        <v>21</v>
      </c>
      <c r="BN350" s="2">
        <v>0</v>
      </c>
      <c r="BO350" s="2" t="s">
        <v>3</v>
      </c>
      <c r="BP350" s="2">
        <v>0</v>
      </c>
      <c r="BQ350" s="2">
        <v>30</v>
      </c>
      <c r="BR350" s="2">
        <v>0</v>
      </c>
      <c r="BS350" s="2">
        <v>1</v>
      </c>
      <c r="BT350" s="2">
        <v>1</v>
      </c>
      <c r="BU350" s="2">
        <v>1</v>
      </c>
      <c r="BV350" s="2">
        <v>1</v>
      </c>
      <c r="BW350" s="2">
        <v>1</v>
      </c>
      <c r="BX350" s="2">
        <v>1</v>
      </c>
      <c r="BY350" s="2" t="s">
        <v>3</v>
      </c>
      <c r="BZ350" s="2">
        <v>109</v>
      </c>
      <c r="CA350" s="2">
        <v>61</v>
      </c>
      <c r="CB350" s="2" t="s">
        <v>3</v>
      </c>
      <c r="CC350" s="2"/>
      <c r="CD350" s="2"/>
      <c r="CE350" s="2">
        <v>30</v>
      </c>
      <c r="CF350" s="2">
        <v>0</v>
      </c>
      <c r="CG350" s="2">
        <v>0</v>
      </c>
      <c r="CH350" s="2"/>
      <c r="CI350" s="2"/>
      <c r="CJ350" s="2"/>
      <c r="CK350" s="2"/>
      <c r="CL350" s="2"/>
      <c r="CM350" s="2">
        <v>0</v>
      </c>
      <c r="CN350" s="2" t="s">
        <v>3</v>
      </c>
      <c r="CO350" s="2">
        <v>0</v>
      </c>
      <c r="CP350" s="2">
        <f t="shared" si="452"/>
        <v>11.7</v>
      </c>
      <c r="CQ350" s="2">
        <f t="shared" si="453"/>
        <v>11.82</v>
      </c>
      <c r="CR350" s="2">
        <f t="shared" si="454"/>
        <v>0</v>
      </c>
      <c r="CS350" s="2">
        <f t="shared" si="455"/>
        <v>0</v>
      </c>
      <c r="CT350" s="2">
        <f t="shared" si="456"/>
        <v>0</v>
      </c>
      <c r="CU350" s="2">
        <f t="shared" si="457"/>
        <v>0</v>
      </c>
      <c r="CV350" s="2">
        <f t="shared" si="458"/>
        <v>0</v>
      </c>
      <c r="CW350" s="2">
        <f t="shared" si="459"/>
        <v>0</v>
      </c>
      <c r="CX350" s="2">
        <f t="shared" si="460"/>
        <v>0</v>
      </c>
      <c r="CY350" s="2">
        <f t="shared" si="461"/>
        <v>0</v>
      </c>
      <c r="CZ350" s="2">
        <f t="shared" si="462"/>
        <v>0</v>
      </c>
      <c r="DA350" s="2"/>
      <c r="DB350" s="2"/>
      <c r="DC350" s="2" t="s">
        <v>3</v>
      </c>
      <c r="DD350" s="2" t="s">
        <v>3</v>
      </c>
      <c r="DE350" s="2" t="s">
        <v>3</v>
      </c>
      <c r="DF350" s="2" t="s">
        <v>3</v>
      </c>
      <c r="DG350" s="2" t="s">
        <v>3</v>
      </c>
      <c r="DH350" s="2" t="s">
        <v>3</v>
      </c>
      <c r="DI350" s="2" t="s">
        <v>3</v>
      </c>
      <c r="DJ350" s="2" t="s">
        <v>3</v>
      </c>
      <c r="DK350" s="2" t="s">
        <v>3</v>
      </c>
      <c r="DL350" s="2" t="s">
        <v>3</v>
      </c>
      <c r="DM350" s="2" t="s">
        <v>3</v>
      </c>
      <c r="DN350" s="2">
        <v>0</v>
      </c>
      <c r="DO350" s="2">
        <v>0</v>
      </c>
      <c r="DP350" s="2">
        <v>1</v>
      </c>
      <c r="DQ350" s="2">
        <v>1</v>
      </c>
      <c r="DR350" s="2"/>
      <c r="DS350" s="2"/>
      <c r="DT350" s="2"/>
      <c r="DU350" s="2">
        <v>1010</v>
      </c>
      <c r="DV350" s="2" t="s">
        <v>39</v>
      </c>
      <c r="DW350" s="2" t="s">
        <v>39</v>
      </c>
      <c r="DX350" s="2">
        <v>1</v>
      </c>
      <c r="DY350" s="2"/>
      <c r="DZ350" s="2" t="s">
        <v>3</v>
      </c>
      <c r="EA350" s="2" t="s">
        <v>3</v>
      </c>
      <c r="EB350" s="2" t="s">
        <v>3</v>
      </c>
      <c r="EC350" s="2" t="s">
        <v>3</v>
      </c>
      <c r="ED350" s="2"/>
      <c r="EE350" s="2">
        <v>58807897</v>
      </c>
      <c r="EF350" s="2">
        <v>30</v>
      </c>
      <c r="EG350" s="2" t="s">
        <v>27</v>
      </c>
      <c r="EH350" s="2">
        <v>0</v>
      </c>
      <c r="EI350" s="2" t="s">
        <v>3</v>
      </c>
      <c r="EJ350" s="2">
        <v>1</v>
      </c>
      <c r="EK350" s="2">
        <v>21</v>
      </c>
      <c r="EL350" s="2" t="s">
        <v>28</v>
      </c>
      <c r="EM350" s="2" t="s">
        <v>29</v>
      </c>
      <c r="EN350" s="2"/>
      <c r="EO350" s="2" t="s">
        <v>3</v>
      </c>
      <c r="EP350" s="2"/>
      <c r="EQ350" s="2">
        <v>0</v>
      </c>
      <c r="ER350" s="2">
        <v>11.82</v>
      </c>
      <c r="ES350" s="2">
        <v>11.82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>
        <v>0</v>
      </c>
      <c r="FR350" s="2">
        <v>0</v>
      </c>
      <c r="FS350" s="2">
        <v>0</v>
      </c>
      <c r="FT350" s="2"/>
      <c r="FU350" s="2"/>
      <c r="FV350" s="2"/>
      <c r="FW350" s="2"/>
      <c r="FX350" s="2">
        <v>109</v>
      </c>
      <c r="FY350" s="2">
        <v>61</v>
      </c>
      <c r="FZ350" s="2"/>
      <c r="GA350" s="2" t="s">
        <v>3</v>
      </c>
      <c r="GB350" s="2"/>
      <c r="GC350" s="2"/>
      <c r="GD350" s="2">
        <v>1</v>
      </c>
      <c r="GE350" s="2"/>
      <c r="GF350" s="2">
        <v>726132467</v>
      </c>
      <c r="GG350" s="2">
        <v>2</v>
      </c>
      <c r="GH350" s="2">
        <v>1</v>
      </c>
      <c r="GI350" s="2">
        <v>-2</v>
      </c>
      <c r="GJ350" s="2">
        <v>0</v>
      </c>
      <c r="GK350" s="2">
        <v>0</v>
      </c>
      <c r="GL350" s="2">
        <f t="shared" si="463"/>
        <v>0</v>
      </c>
      <c r="GM350" s="2">
        <f t="shared" si="464"/>
        <v>11.7</v>
      </c>
      <c r="GN350" s="2">
        <f t="shared" si="465"/>
        <v>11.7</v>
      </c>
      <c r="GO350" s="2">
        <f t="shared" si="466"/>
        <v>0</v>
      </c>
      <c r="GP350" s="2">
        <f t="shared" si="467"/>
        <v>0</v>
      </c>
      <c r="GQ350" s="2"/>
      <c r="GR350" s="2">
        <v>0</v>
      </c>
      <c r="GS350" s="2">
        <v>3</v>
      </c>
      <c r="GT350" s="2">
        <v>0</v>
      </c>
      <c r="GU350" s="2" t="s">
        <v>3</v>
      </c>
      <c r="GV350" s="2">
        <f t="shared" si="468"/>
        <v>0</v>
      </c>
      <c r="GW350" s="2">
        <v>1</v>
      </c>
      <c r="GX350" s="2">
        <f t="shared" si="469"/>
        <v>0</v>
      </c>
      <c r="GY350" s="2"/>
      <c r="GZ350" s="2"/>
      <c r="HA350" s="2">
        <v>0</v>
      </c>
      <c r="HB350" s="2">
        <v>0</v>
      </c>
      <c r="HC350" s="2">
        <f t="shared" si="470"/>
        <v>0</v>
      </c>
      <c r="HD350" s="2"/>
      <c r="HE350" s="2" t="s">
        <v>3</v>
      </c>
      <c r="HF350" s="2" t="s">
        <v>3</v>
      </c>
      <c r="HG350" s="2"/>
      <c r="HH350" s="2"/>
      <c r="HI350" s="2"/>
      <c r="HJ350" s="2"/>
      <c r="HK350" s="2"/>
      <c r="HL350" s="2"/>
      <c r="HM350" s="2" t="s">
        <v>3</v>
      </c>
      <c r="HN350" s="2" t="s">
        <v>3</v>
      </c>
      <c r="HO350" s="2" t="s">
        <v>3</v>
      </c>
      <c r="HP350" s="2" t="s">
        <v>3</v>
      </c>
      <c r="HQ350" s="2" t="s">
        <v>3</v>
      </c>
      <c r="HR350" s="2"/>
      <c r="HS350" s="2">
        <v>0</v>
      </c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>
        <v>0</v>
      </c>
      <c r="IL350" s="2"/>
      <c r="IM350" s="2"/>
      <c r="IN350" s="2"/>
      <c r="IO350" s="2"/>
      <c r="IP350" s="2"/>
      <c r="IQ350" s="2"/>
      <c r="IR350" s="2"/>
      <c r="IS350" s="2"/>
      <c r="IT350" s="2"/>
      <c r="IU350" s="2"/>
    </row>
    <row r="351" spans="1:255" x14ac:dyDescent="0.2">
      <c r="A351">
        <v>18</v>
      </c>
      <c r="B351">
        <v>1</v>
      </c>
      <c r="C351">
        <v>820</v>
      </c>
      <c r="E351" t="s">
        <v>450</v>
      </c>
      <c r="F351" t="s">
        <v>216</v>
      </c>
      <c r="G351" t="s">
        <v>217</v>
      </c>
      <c r="H351" t="s">
        <v>39</v>
      </c>
      <c r="I351">
        <f>I339*J351</f>
        <v>0.99</v>
      </c>
      <c r="J351">
        <v>0.89999999999999991</v>
      </c>
      <c r="K351">
        <v>0.9</v>
      </c>
      <c r="O351">
        <f t="shared" si="432"/>
        <v>81.67</v>
      </c>
      <c r="P351">
        <f t="shared" si="433"/>
        <v>81.67</v>
      </c>
      <c r="Q351">
        <f t="shared" si="434"/>
        <v>0</v>
      </c>
      <c r="R351">
        <f t="shared" si="435"/>
        <v>0</v>
      </c>
      <c r="S351">
        <f t="shared" si="436"/>
        <v>0</v>
      </c>
      <c r="T351">
        <f t="shared" si="437"/>
        <v>0</v>
      </c>
      <c r="U351">
        <f t="shared" si="438"/>
        <v>0</v>
      </c>
      <c r="V351">
        <f t="shared" si="439"/>
        <v>0</v>
      </c>
      <c r="W351">
        <f t="shared" si="440"/>
        <v>0</v>
      </c>
      <c r="X351">
        <f t="shared" si="441"/>
        <v>0</v>
      </c>
      <c r="Y351">
        <f t="shared" si="442"/>
        <v>0</v>
      </c>
      <c r="AA351">
        <v>59204059</v>
      </c>
      <c r="AB351">
        <f t="shared" si="443"/>
        <v>11.82</v>
      </c>
      <c r="AC351">
        <f t="shared" si="444"/>
        <v>11.82</v>
      </c>
      <c r="AD351">
        <f t="shared" si="445"/>
        <v>0</v>
      </c>
      <c r="AE351">
        <f t="shared" si="446"/>
        <v>0</v>
      </c>
      <c r="AF351">
        <f t="shared" si="447"/>
        <v>0</v>
      </c>
      <c r="AG351">
        <f t="shared" si="448"/>
        <v>0</v>
      </c>
      <c r="AH351">
        <f t="shared" si="449"/>
        <v>0</v>
      </c>
      <c r="AI351">
        <f t="shared" si="450"/>
        <v>0</v>
      </c>
      <c r="AJ351">
        <f t="shared" si="451"/>
        <v>0</v>
      </c>
      <c r="AK351">
        <v>11.82</v>
      </c>
      <c r="AL351">
        <v>11.82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109</v>
      </c>
      <c r="AU351">
        <v>61</v>
      </c>
      <c r="AV351">
        <v>1</v>
      </c>
      <c r="AW351">
        <v>1</v>
      </c>
      <c r="AZ351">
        <v>1</v>
      </c>
      <c r="BA351">
        <v>1</v>
      </c>
      <c r="BB351">
        <v>1</v>
      </c>
      <c r="BC351">
        <v>6.98</v>
      </c>
      <c r="BD351" t="s">
        <v>3</v>
      </c>
      <c r="BE351" t="s">
        <v>3</v>
      </c>
      <c r="BF351" t="s">
        <v>3</v>
      </c>
      <c r="BG351" t="s">
        <v>3</v>
      </c>
      <c r="BH351">
        <v>3</v>
      </c>
      <c r="BI351">
        <v>1</v>
      </c>
      <c r="BJ351" t="s">
        <v>218</v>
      </c>
      <c r="BM351">
        <v>21</v>
      </c>
      <c r="BN351">
        <v>0</v>
      </c>
      <c r="BO351" t="s">
        <v>216</v>
      </c>
      <c r="BP351">
        <v>1</v>
      </c>
      <c r="BQ351">
        <v>30</v>
      </c>
      <c r="BR351">
        <v>0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 t="s">
        <v>3</v>
      </c>
      <c r="BZ351">
        <v>109</v>
      </c>
      <c r="CA351">
        <v>61</v>
      </c>
      <c r="CB351" t="s">
        <v>3</v>
      </c>
      <c r="CE351">
        <v>30</v>
      </c>
      <c r="CF351">
        <v>0</v>
      </c>
      <c r="CG351">
        <v>0</v>
      </c>
      <c r="CM351">
        <v>0</v>
      </c>
      <c r="CN351" t="s">
        <v>3</v>
      </c>
      <c r="CO351">
        <v>0</v>
      </c>
      <c r="CP351">
        <f t="shared" si="452"/>
        <v>81.67</v>
      </c>
      <c r="CQ351">
        <f t="shared" si="453"/>
        <v>82.5</v>
      </c>
      <c r="CR351">
        <f t="shared" si="454"/>
        <v>0</v>
      </c>
      <c r="CS351">
        <f t="shared" si="455"/>
        <v>0</v>
      </c>
      <c r="CT351">
        <f t="shared" si="456"/>
        <v>0</v>
      </c>
      <c r="CU351">
        <f t="shared" si="457"/>
        <v>0</v>
      </c>
      <c r="CV351">
        <f t="shared" si="458"/>
        <v>0</v>
      </c>
      <c r="CW351">
        <f t="shared" si="459"/>
        <v>0</v>
      </c>
      <c r="CX351">
        <f t="shared" si="460"/>
        <v>0</v>
      </c>
      <c r="CY351">
        <f t="shared" si="461"/>
        <v>0</v>
      </c>
      <c r="CZ351">
        <f t="shared" si="462"/>
        <v>0</v>
      </c>
      <c r="DC351" t="s">
        <v>3</v>
      </c>
      <c r="DD351" t="s">
        <v>3</v>
      </c>
      <c r="DE351" t="s">
        <v>3</v>
      </c>
      <c r="DF351" t="s">
        <v>3</v>
      </c>
      <c r="DG351" t="s">
        <v>3</v>
      </c>
      <c r="DH351" t="s">
        <v>3</v>
      </c>
      <c r="DI351" t="s">
        <v>3</v>
      </c>
      <c r="DJ351" t="s">
        <v>3</v>
      </c>
      <c r="DK351" t="s">
        <v>3</v>
      </c>
      <c r="DL351" t="s">
        <v>3</v>
      </c>
      <c r="DM351" t="s">
        <v>3</v>
      </c>
      <c r="DN351">
        <v>0</v>
      </c>
      <c r="DO351">
        <v>0</v>
      </c>
      <c r="DP351">
        <v>1</v>
      </c>
      <c r="DQ351">
        <v>1</v>
      </c>
      <c r="DU351">
        <v>1010</v>
      </c>
      <c r="DV351" t="s">
        <v>39</v>
      </c>
      <c r="DW351" t="s">
        <v>39</v>
      </c>
      <c r="DX351">
        <v>1</v>
      </c>
      <c r="DZ351" t="s">
        <v>3</v>
      </c>
      <c r="EA351" t="s">
        <v>3</v>
      </c>
      <c r="EB351" t="s">
        <v>3</v>
      </c>
      <c r="EC351" t="s">
        <v>3</v>
      </c>
      <c r="EE351">
        <v>58807897</v>
      </c>
      <c r="EF351">
        <v>30</v>
      </c>
      <c r="EG351" t="s">
        <v>27</v>
      </c>
      <c r="EH351">
        <v>0</v>
      </c>
      <c r="EI351" t="s">
        <v>3</v>
      </c>
      <c r="EJ351">
        <v>1</v>
      </c>
      <c r="EK351">
        <v>21</v>
      </c>
      <c r="EL351" t="s">
        <v>28</v>
      </c>
      <c r="EM351" t="s">
        <v>29</v>
      </c>
      <c r="EO351" t="s">
        <v>3</v>
      </c>
      <c r="EQ351">
        <v>0</v>
      </c>
      <c r="ER351">
        <v>11.82</v>
      </c>
      <c r="ES351">
        <v>11.82</v>
      </c>
      <c r="ET351">
        <v>0</v>
      </c>
      <c r="EU351">
        <v>0</v>
      </c>
      <c r="EV351">
        <v>0</v>
      </c>
      <c r="EW351">
        <v>0</v>
      </c>
      <c r="EX351">
        <v>0</v>
      </c>
      <c r="FQ351">
        <v>0</v>
      </c>
      <c r="FR351">
        <v>0</v>
      </c>
      <c r="FS351">
        <v>0</v>
      </c>
      <c r="FX351">
        <v>109</v>
      </c>
      <c r="FY351">
        <v>61</v>
      </c>
      <c r="GA351" t="s">
        <v>3</v>
      </c>
      <c r="GD351">
        <v>1</v>
      </c>
      <c r="GF351">
        <v>726132467</v>
      </c>
      <c r="GG351">
        <v>2</v>
      </c>
      <c r="GH351">
        <v>1</v>
      </c>
      <c r="GI351">
        <v>2</v>
      </c>
      <c r="GJ351">
        <v>0</v>
      </c>
      <c r="GK351">
        <v>0</v>
      </c>
      <c r="GL351">
        <f t="shared" si="463"/>
        <v>0</v>
      </c>
      <c r="GM351">
        <f t="shared" si="464"/>
        <v>81.67</v>
      </c>
      <c r="GN351">
        <f t="shared" si="465"/>
        <v>81.67</v>
      </c>
      <c r="GO351">
        <f t="shared" si="466"/>
        <v>0</v>
      </c>
      <c r="GP351">
        <f t="shared" si="467"/>
        <v>0</v>
      </c>
      <c r="GR351">
        <v>0</v>
      </c>
      <c r="GS351">
        <v>3</v>
      </c>
      <c r="GT351">
        <v>0</v>
      </c>
      <c r="GU351" t="s">
        <v>3</v>
      </c>
      <c r="GV351">
        <f t="shared" si="468"/>
        <v>0</v>
      </c>
      <c r="GW351">
        <v>1</v>
      </c>
      <c r="GX351">
        <f t="shared" si="469"/>
        <v>0</v>
      </c>
      <c r="HA351">
        <v>0</v>
      </c>
      <c r="HB351">
        <v>0</v>
      </c>
      <c r="HC351">
        <f t="shared" si="470"/>
        <v>0</v>
      </c>
      <c r="HE351" t="s">
        <v>3</v>
      </c>
      <c r="HF351" t="s">
        <v>3</v>
      </c>
      <c r="HM351" t="s">
        <v>3</v>
      </c>
      <c r="HN351" t="s">
        <v>3</v>
      </c>
      <c r="HO351" t="s">
        <v>3</v>
      </c>
      <c r="HP351" t="s">
        <v>3</v>
      </c>
      <c r="HQ351" t="s">
        <v>3</v>
      </c>
      <c r="HS351">
        <v>0</v>
      </c>
      <c r="IK351">
        <v>0</v>
      </c>
    </row>
    <row r="352" spans="1:255" x14ac:dyDescent="0.2">
      <c r="A352" s="2">
        <v>17</v>
      </c>
      <c r="B352" s="2">
        <v>1</v>
      </c>
      <c r="C352" s="2">
        <f>ROW(SmtRes!A833)</f>
        <v>833</v>
      </c>
      <c r="D352" s="2">
        <f>ROW(EtalonRes!A833)</f>
        <v>833</v>
      </c>
      <c r="E352" s="2" t="s">
        <v>451</v>
      </c>
      <c r="F352" s="2" t="s">
        <v>452</v>
      </c>
      <c r="G352" s="2" t="s">
        <v>453</v>
      </c>
      <c r="H352" s="2" t="s">
        <v>23</v>
      </c>
      <c r="I352" s="2">
        <f>ROUND(ROUND(35/100,4),9)</f>
        <v>0.35</v>
      </c>
      <c r="J352" s="2">
        <v>0</v>
      </c>
      <c r="K352" s="2">
        <f>ROUND(ROUND(35/100,4),9)</f>
        <v>0.35</v>
      </c>
      <c r="L352" s="2"/>
      <c r="M352" s="2"/>
      <c r="N352" s="2"/>
      <c r="O352" s="2">
        <f t="shared" si="432"/>
        <v>134.97</v>
      </c>
      <c r="P352" s="2">
        <f t="shared" si="433"/>
        <v>44.07</v>
      </c>
      <c r="Q352" s="2">
        <f>(ROUND((ROUND(((((ET352*1.25)*1.1))*AV352*I352),2)*BB352),2)+ROUND((ROUND(((AE352-(((EU352*1.25)*1.1)))*AV352*I352),2)*BS352),2))</f>
        <v>10.81</v>
      </c>
      <c r="R352" s="2">
        <f t="shared" si="435"/>
        <v>0.52</v>
      </c>
      <c r="S352" s="2">
        <f t="shared" si="436"/>
        <v>80.09</v>
      </c>
      <c r="T352" s="2">
        <f t="shared" si="437"/>
        <v>0</v>
      </c>
      <c r="U352" s="2">
        <f t="shared" si="438"/>
        <v>6.4862476524999995</v>
      </c>
      <c r="V352" s="2">
        <f t="shared" si="439"/>
        <v>0</v>
      </c>
      <c r="W352" s="2">
        <f t="shared" si="440"/>
        <v>0</v>
      </c>
      <c r="X352" s="2">
        <f t="shared" si="441"/>
        <v>87.86</v>
      </c>
      <c r="Y352" s="2">
        <f t="shared" si="442"/>
        <v>49.17</v>
      </c>
      <c r="Z352" s="2"/>
      <c r="AA352" s="2">
        <v>59204062</v>
      </c>
      <c r="AB352" s="2">
        <f t="shared" si="443"/>
        <v>369.32560000000001</v>
      </c>
      <c r="AC352" s="2">
        <f t="shared" si="444"/>
        <v>125.9</v>
      </c>
      <c r="AD352" s="2">
        <f>ROUND((((((ET352*1.25)*1.1))-(((EU352*1.25)*1.1)))+AE352),6)</f>
        <v>28.9575</v>
      </c>
      <c r="AE352" s="2">
        <f>ROUND((((EU352*1.25)*1.1)),6)</f>
        <v>1.3887499999999999</v>
      </c>
      <c r="AF352" s="2">
        <f>ROUND((((EV352*1.15)*1.1)),6)</f>
        <v>214.46809999999999</v>
      </c>
      <c r="AG352" s="2">
        <f t="shared" si="448"/>
        <v>0</v>
      </c>
      <c r="AH352" s="2">
        <f>(((EW352*1.15)*1.1))</f>
        <v>17.368449999999999</v>
      </c>
      <c r="AI352" s="2">
        <f>(((EX352*1.25)*1.1))</f>
        <v>0</v>
      </c>
      <c r="AJ352" s="2">
        <f t="shared" si="451"/>
        <v>0</v>
      </c>
      <c r="AK352" s="2">
        <v>316.5</v>
      </c>
      <c r="AL352" s="2">
        <v>125.9</v>
      </c>
      <c r="AM352" s="2">
        <v>21.06</v>
      </c>
      <c r="AN352" s="2">
        <v>1.01</v>
      </c>
      <c r="AO352" s="2">
        <v>169.54</v>
      </c>
      <c r="AP352" s="2">
        <v>0</v>
      </c>
      <c r="AQ352" s="2">
        <v>13.73</v>
      </c>
      <c r="AR352" s="2">
        <v>0</v>
      </c>
      <c r="AS352" s="2">
        <v>0</v>
      </c>
      <c r="AT352" s="2">
        <v>109</v>
      </c>
      <c r="AU352" s="2">
        <v>61</v>
      </c>
      <c r="AV352" s="2">
        <v>1.0669999999999999</v>
      </c>
      <c r="AW352" s="2">
        <v>1</v>
      </c>
      <c r="AX352" s="2"/>
      <c r="AY352" s="2"/>
      <c r="AZ352" s="2">
        <v>1</v>
      </c>
      <c r="BA352" s="2">
        <v>1</v>
      </c>
      <c r="BB352" s="2">
        <v>1</v>
      </c>
      <c r="BC352" s="2">
        <v>1</v>
      </c>
      <c r="BD352" s="2" t="s">
        <v>3</v>
      </c>
      <c r="BE352" s="2" t="s">
        <v>3</v>
      </c>
      <c r="BF352" s="2" t="s">
        <v>3</v>
      </c>
      <c r="BG352" s="2" t="s">
        <v>3</v>
      </c>
      <c r="BH352" s="2">
        <v>0</v>
      </c>
      <c r="BI352" s="2">
        <v>1</v>
      </c>
      <c r="BJ352" s="2" t="s">
        <v>454</v>
      </c>
      <c r="BK352" s="2"/>
      <c r="BL352" s="2"/>
      <c r="BM352" s="2">
        <v>21</v>
      </c>
      <c r="BN352" s="2">
        <v>0</v>
      </c>
      <c r="BO352" s="2" t="s">
        <v>452</v>
      </c>
      <c r="BP352" s="2">
        <v>1</v>
      </c>
      <c r="BQ352" s="2">
        <v>30</v>
      </c>
      <c r="BR352" s="2">
        <v>0</v>
      </c>
      <c r="BS352" s="2">
        <v>1</v>
      </c>
      <c r="BT352" s="2">
        <v>1</v>
      </c>
      <c r="BU352" s="2">
        <v>1</v>
      </c>
      <c r="BV352" s="2">
        <v>1</v>
      </c>
      <c r="BW352" s="2">
        <v>1</v>
      </c>
      <c r="BX352" s="2">
        <v>1</v>
      </c>
      <c r="BY352" s="2" t="s">
        <v>3</v>
      </c>
      <c r="BZ352" s="2">
        <v>109</v>
      </c>
      <c r="CA352" s="2">
        <v>61</v>
      </c>
      <c r="CB352" s="2" t="s">
        <v>3</v>
      </c>
      <c r="CC352" s="2"/>
      <c r="CD352" s="2"/>
      <c r="CE352" s="2">
        <v>30</v>
      </c>
      <c r="CF352" s="2">
        <v>0</v>
      </c>
      <c r="CG352" s="2">
        <v>0</v>
      </c>
      <c r="CH352" s="2"/>
      <c r="CI352" s="2"/>
      <c r="CJ352" s="2"/>
      <c r="CK352" s="2"/>
      <c r="CL352" s="2"/>
      <c r="CM352" s="2">
        <v>0</v>
      </c>
      <c r="CN352" s="2" t="s">
        <v>1044</v>
      </c>
      <c r="CO352" s="2">
        <v>0</v>
      </c>
      <c r="CP352" s="2">
        <f t="shared" si="452"/>
        <v>134.97</v>
      </c>
      <c r="CQ352" s="2">
        <f t="shared" si="453"/>
        <v>125.9</v>
      </c>
      <c r="CR352" s="2">
        <f>(ROUND((ROUND(((((ET352*1.25)*1.1))*AV352*1),2)*BB352),2)+ROUND((ROUND(((AE352-(((EU352*1.25)*1.1)))*AV352*1),2)*BS352),2))</f>
        <v>30.9</v>
      </c>
      <c r="CS352" s="2">
        <f t="shared" si="455"/>
        <v>1.48</v>
      </c>
      <c r="CT352" s="2">
        <f t="shared" si="456"/>
        <v>228.84</v>
      </c>
      <c r="CU352" s="2">
        <f t="shared" si="457"/>
        <v>0</v>
      </c>
      <c r="CV352" s="2">
        <f t="shared" si="458"/>
        <v>18.532136149999999</v>
      </c>
      <c r="CW352" s="2">
        <f t="shared" si="459"/>
        <v>0</v>
      </c>
      <c r="CX352" s="2">
        <f t="shared" si="460"/>
        <v>0</v>
      </c>
      <c r="CY352" s="2">
        <f t="shared" si="461"/>
        <v>87.864899999999992</v>
      </c>
      <c r="CZ352" s="2">
        <f t="shared" si="462"/>
        <v>49.1721</v>
      </c>
      <c r="DA352" s="2"/>
      <c r="DB352" s="2">
        <v>137</v>
      </c>
      <c r="DC352" s="2" t="s">
        <v>3</v>
      </c>
      <c r="DD352" s="2" t="s">
        <v>3</v>
      </c>
      <c r="DE352" s="2" t="s">
        <v>25</v>
      </c>
      <c r="DF352" s="2" t="s">
        <v>25</v>
      </c>
      <c r="DG352" s="2" t="s">
        <v>26</v>
      </c>
      <c r="DH352" s="2" t="s">
        <v>3</v>
      </c>
      <c r="DI352" s="2" t="s">
        <v>26</v>
      </c>
      <c r="DJ352" s="2" t="s">
        <v>25</v>
      </c>
      <c r="DK352" s="2" t="s">
        <v>3</v>
      </c>
      <c r="DL352" s="2" t="s">
        <v>3</v>
      </c>
      <c r="DM352" s="2" t="s">
        <v>3</v>
      </c>
      <c r="DN352" s="2">
        <v>0</v>
      </c>
      <c r="DO352" s="2">
        <v>0</v>
      </c>
      <c r="DP352" s="2">
        <v>1</v>
      </c>
      <c r="DQ352" s="2">
        <v>1</v>
      </c>
      <c r="DR352" s="2"/>
      <c r="DS352" s="2"/>
      <c r="DT352" s="2"/>
      <c r="DU352" s="2">
        <v>1003</v>
      </c>
      <c r="DV352" s="2" t="s">
        <v>23</v>
      </c>
      <c r="DW352" s="2" t="s">
        <v>23</v>
      </c>
      <c r="DX352" s="2">
        <v>100</v>
      </c>
      <c r="DY352" s="2"/>
      <c r="DZ352" s="2" t="s">
        <v>3</v>
      </c>
      <c r="EA352" s="2" t="s">
        <v>3</v>
      </c>
      <c r="EB352" s="2" t="s">
        <v>3</v>
      </c>
      <c r="EC352" s="2" t="s">
        <v>3</v>
      </c>
      <c r="ED352" s="2"/>
      <c r="EE352" s="2">
        <v>58807897</v>
      </c>
      <c r="EF352" s="2">
        <v>30</v>
      </c>
      <c r="EG352" s="2" t="s">
        <v>27</v>
      </c>
      <c r="EH352" s="2">
        <v>0</v>
      </c>
      <c r="EI352" s="2" t="s">
        <v>3</v>
      </c>
      <c r="EJ352" s="2">
        <v>1</v>
      </c>
      <c r="EK352" s="2">
        <v>21</v>
      </c>
      <c r="EL352" s="2" t="s">
        <v>28</v>
      </c>
      <c r="EM352" s="2" t="s">
        <v>29</v>
      </c>
      <c r="EN352" s="2"/>
      <c r="EO352" s="2" t="s">
        <v>30</v>
      </c>
      <c r="EP352" s="2"/>
      <c r="EQ352" s="2">
        <v>0</v>
      </c>
      <c r="ER352" s="2">
        <v>316.5</v>
      </c>
      <c r="ES352" s="2">
        <v>125.9</v>
      </c>
      <c r="ET352" s="2">
        <v>21.06</v>
      </c>
      <c r="EU352" s="2">
        <v>1.01</v>
      </c>
      <c r="EV352" s="2">
        <v>169.54</v>
      </c>
      <c r="EW352" s="2">
        <v>13.73</v>
      </c>
      <c r="EX352" s="2">
        <v>0</v>
      </c>
      <c r="EY352" s="2">
        <v>0</v>
      </c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>
        <v>0</v>
      </c>
      <c r="FR352" s="2">
        <v>0</v>
      </c>
      <c r="FS352" s="2">
        <v>0</v>
      </c>
      <c r="FT352" s="2"/>
      <c r="FU352" s="2"/>
      <c r="FV352" s="2"/>
      <c r="FW352" s="2"/>
      <c r="FX352" s="2">
        <v>109</v>
      </c>
      <c r="FY352" s="2">
        <v>61</v>
      </c>
      <c r="FZ352" s="2"/>
      <c r="GA352" s="2" t="s">
        <v>3</v>
      </c>
      <c r="GB352" s="2"/>
      <c r="GC352" s="2"/>
      <c r="GD352" s="2">
        <v>1</v>
      </c>
      <c r="GE352" s="2"/>
      <c r="GF352" s="2">
        <v>-26672735</v>
      </c>
      <c r="GG352" s="2">
        <v>2</v>
      </c>
      <c r="GH352" s="2">
        <v>1</v>
      </c>
      <c r="GI352" s="2">
        <v>2</v>
      </c>
      <c r="GJ352" s="2">
        <v>0</v>
      </c>
      <c r="GK352" s="2">
        <v>0</v>
      </c>
      <c r="GL352" s="2">
        <f t="shared" si="463"/>
        <v>0</v>
      </c>
      <c r="GM352" s="2">
        <f t="shared" si="464"/>
        <v>272</v>
      </c>
      <c r="GN352" s="2">
        <f t="shared" si="465"/>
        <v>272</v>
      </c>
      <c r="GO352" s="2">
        <f t="shared" si="466"/>
        <v>0</v>
      </c>
      <c r="GP352" s="2">
        <f t="shared" si="467"/>
        <v>0</v>
      </c>
      <c r="GQ352" s="2"/>
      <c r="GR352" s="2">
        <v>0</v>
      </c>
      <c r="GS352" s="2">
        <v>3</v>
      </c>
      <c r="GT352" s="2">
        <v>0</v>
      </c>
      <c r="GU352" s="2" t="s">
        <v>3</v>
      </c>
      <c r="GV352" s="2">
        <f t="shared" si="468"/>
        <v>0</v>
      </c>
      <c r="GW352" s="2">
        <v>1</v>
      </c>
      <c r="GX352" s="2">
        <f t="shared" si="469"/>
        <v>0</v>
      </c>
      <c r="GY352" s="2"/>
      <c r="GZ352" s="2"/>
      <c r="HA352" s="2">
        <v>0</v>
      </c>
      <c r="HB352" s="2">
        <v>0</v>
      </c>
      <c r="HC352" s="2">
        <f t="shared" si="470"/>
        <v>0</v>
      </c>
      <c r="HD352" s="2"/>
      <c r="HE352" s="2" t="s">
        <v>3</v>
      </c>
      <c r="HF352" s="2" t="s">
        <v>3</v>
      </c>
      <c r="HG352" s="2"/>
      <c r="HH352" s="2"/>
      <c r="HI352" s="2"/>
      <c r="HJ352" s="2"/>
      <c r="HK352" s="2"/>
      <c r="HL352" s="2"/>
      <c r="HM352" s="2" t="s">
        <v>3</v>
      </c>
      <c r="HN352" s="2" t="s">
        <v>3</v>
      </c>
      <c r="HO352" s="2" t="s">
        <v>3</v>
      </c>
      <c r="HP352" s="2" t="s">
        <v>3</v>
      </c>
      <c r="HQ352" s="2" t="s">
        <v>3</v>
      </c>
      <c r="HR352" s="2"/>
      <c r="HS352" s="2">
        <v>0</v>
      </c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>
        <v>0</v>
      </c>
      <c r="IL352" s="2"/>
      <c r="IM352" s="2"/>
      <c r="IN352" s="2"/>
      <c r="IO352" s="2"/>
      <c r="IP352" s="2"/>
      <c r="IQ352" s="2"/>
      <c r="IR352" s="2"/>
      <c r="IS352" s="2"/>
      <c r="IT352" s="2"/>
      <c r="IU352" s="2"/>
    </row>
    <row r="353" spans="1:255" x14ac:dyDescent="0.2">
      <c r="A353">
        <v>17</v>
      </c>
      <c r="B353">
        <v>1</v>
      </c>
      <c r="C353">
        <f>ROW(SmtRes!A846)</f>
        <v>846</v>
      </c>
      <c r="D353">
        <f>ROW(EtalonRes!A846)</f>
        <v>846</v>
      </c>
      <c r="E353" t="s">
        <v>451</v>
      </c>
      <c r="F353" t="s">
        <v>452</v>
      </c>
      <c r="G353" t="s">
        <v>453</v>
      </c>
      <c r="H353" t="s">
        <v>23</v>
      </c>
      <c r="I353">
        <f>ROUND(ROUND(35/100,4),9)</f>
        <v>0.35</v>
      </c>
      <c r="J353">
        <v>0</v>
      </c>
      <c r="K353">
        <f>ROUND(ROUND(35/100,4),9)</f>
        <v>0.35</v>
      </c>
      <c r="O353">
        <f t="shared" si="432"/>
        <v>4659.26</v>
      </c>
      <c r="P353">
        <f t="shared" si="433"/>
        <v>126.04</v>
      </c>
      <c r="Q353">
        <f>(ROUND((ROUND(((((ET353*1.25)*1.1))*AV353*I353),2)*BB353),2)+ROUND((ROUND(((AE353-(((EU353*1.25)*1.1)))*AV353*I353),2)*BS353),2))</f>
        <v>129.07</v>
      </c>
      <c r="R353">
        <f t="shared" si="435"/>
        <v>28.59</v>
      </c>
      <c r="S353">
        <f t="shared" si="436"/>
        <v>4404.1499999999996</v>
      </c>
      <c r="T353">
        <f t="shared" si="437"/>
        <v>0</v>
      </c>
      <c r="U353">
        <f t="shared" si="438"/>
        <v>6.4862476524999995</v>
      </c>
      <c r="V353">
        <f t="shared" si="439"/>
        <v>0</v>
      </c>
      <c r="W353">
        <f t="shared" si="440"/>
        <v>0</v>
      </c>
      <c r="X353">
        <f t="shared" si="441"/>
        <v>4831.6899999999996</v>
      </c>
      <c r="Y353">
        <f t="shared" si="442"/>
        <v>2703.97</v>
      </c>
      <c r="AA353">
        <v>59204059</v>
      </c>
      <c r="AB353">
        <f t="shared" si="443"/>
        <v>369.32560000000001</v>
      </c>
      <c r="AC353">
        <f t="shared" si="444"/>
        <v>125.9</v>
      </c>
      <c r="AD353">
        <f>ROUND((((((ET353*1.25)*1.1))-(((EU353*1.25)*1.1)))+AE353),6)</f>
        <v>28.9575</v>
      </c>
      <c r="AE353">
        <f>ROUND((((EU353*1.25)*1.1)),6)</f>
        <v>1.3887499999999999</v>
      </c>
      <c r="AF353">
        <f>ROUND((((EV353*1.15)*1.1)),6)</f>
        <v>214.46809999999999</v>
      </c>
      <c r="AG353">
        <f t="shared" si="448"/>
        <v>0</v>
      </c>
      <c r="AH353">
        <f>(((EW353*1.15)*1.1))</f>
        <v>17.368449999999999</v>
      </c>
      <c r="AI353">
        <f>(((EX353*1.25)*1.1))</f>
        <v>0</v>
      </c>
      <c r="AJ353">
        <f t="shared" si="451"/>
        <v>0</v>
      </c>
      <c r="AK353">
        <v>316.5</v>
      </c>
      <c r="AL353">
        <v>125.9</v>
      </c>
      <c r="AM353">
        <v>21.06</v>
      </c>
      <c r="AN353">
        <v>1.01</v>
      </c>
      <c r="AO353">
        <v>169.54</v>
      </c>
      <c r="AP353">
        <v>0</v>
      </c>
      <c r="AQ353">
        <v>13.73</v>
      </c>
      <c r="AR353">
        <v>0</v>
      </c>
      <c r="AS353">
        <v>0</v>
      </c>
      <c r="AT353">
        <v>109</v>
      </c>
      <c r="AU353">
        <v>61</v>
      </c>
      <c r="AV353">
        <v>1.0669999999999999</v>
      </c>
      <c r="AW353">
        <v>1</v>
      </c>
      <c r="AZ353">
        <v>1</v>
      </c>
      <c r="BA353">
        <v>54.99</v>
      </c>
      <c r="BB353">
        <v>11.94</v>
      </c>
      <c r="BC353">
        <v>2.86</v>
      </c>
      <c r="BD353" t="s">
        <v>3</v>
      </c>
      <c r="BE353" t="s">
        <v>3</v>
      </c>
      <c r="BF353" t="s">
        <v>3</v>
      </c>
      <c r="BG353" t="s">
        <v>3</v>
      </c>
      <c r="BH353">
        <v>0</v>
      </c>
      <c r="BI353">
        <v>1</v>
      </c>
      <c r="BJ353" t="s">
        <v>454</v>
      </c>
      <c r="BM353">
        <v>21</v>
      </c>
      <c r="BN353">
        <v>0</v>
      </c>
      <c r="BO353" t="s">
        <v>452</v>
      </c>
      <c r="BP353">
        <v>1</v>
      </c>
      <c r="BQ353">
        <v>30</v>
      </c>
      <c r="BR353">
        <v>0</v>
      </c>
      <c r="BS353">
        <v>54.99</v>
      </c>
      <c r="BT353">
        <v>1</v>
      </c>
      <c r="BU353">
        <v>1</v>
      </c>
      <c r="BV353">
        <v>1</v>
      </c>
      <c r="BW353">
        <v>1</v>
      </c>
      <c r="BX353">
        <v>1</v>
      </c>
      <c r="BY353" t="s">
        <v>3</v>
      </c>
      <c r="BZ353">
        <v>109</v>
      </c>
      <c r="CA353">
        <v>61</v>
      </c>
      <c r="CB353" t="s">
        <v>3</v>
      </c>
      <c r="CE353">
        <v>30</v>
      </c>
      <c r="CF353">
        <v>0</v>
      </c>
      <c r="CG353">
        <v>0</v>
      </c>
      <c r="CM353">
        <v>0</v>
      </c>
      <c r="CN353" t="s">
        <v>1044</v>
      </c>
      <c r="CO353">
        <v>0</v>
      </c>
      <c r="CP353">
        <f t="shared" si="452"/>
        <v>4659.2599999999993</v>
      </c>
      <c r="CQ353">
        <f t="shared" si="453"/>
        <v>360.07</v>
      </c>
      <c r="CR353">
        <f>(ROUND((ROUND(((((ET353*1.25)*1.1))*AV353*1),2)*BB353),2)+ROUND((ROUND(((AE353-(((EU353*1.25)*1.1)))*AV353*1),2)*BS353),2))</f>
        <v>368.95</v>
      </c>
      <c r="CS353">
        <f t="shared" si="455"/>
        <v>81.39</v>
      </c>
      <c r="CT353">
        <f t="shared" si="456"/>
        <v>12583.91</v>
      </c>
      <c r="CU353">
        <f t="shared" si="457"/>
        <v>0</v>
      </c>
      <c r="CV353">
        <f t="shared" si="458"/>
        <v>18.532136149999999</v>
      </c>
      <c r="CW353">
        <f t="shared" si="459"/>
        <v>0</v>
      </c>
      <c r="CX353">
        <f t="shared" si="460"/>
        <v>0</v>
      </c>
      <c r="CY353">
        <f t="shared" si="461"/>
        <v>4831.6866</v>
      </c>
      <c r="CZ353">
        <f t="shared" si="462"/>
        <v>2703.9714000000004</v>
      </c>
      <c r="DB353">
        <v>139</v>
      </c>
      <c r="DC353" t="s">
        <v>3</v>
      </c>
      <c r="DD353" t="s">
        <v>3</v>
      </c>
      <c r="DE353" t="s">
        <v>25</v>
      </c>
      <c r="DF353" t="s">
        <v>25</v>
      </c>
      <c r="DG353" t="s">
        <v>26</v>
      </c>
      <c r="DH353" t="s">
        <v>3</v>
      </c>
      <c r="DI353" t="s">
        <v>26</v>
      </c>
      <c r="DJ353" t="s">
        <v>25</v>
      </c>
      <c r="DK353" t="s">
        <v>3</v>
      </c>
      <c r="DL353" t="s">
        <v>3</v>
      </c>
      <c r="DM353" t="s">
        <v>3</v>
      </c>
      <c r="DN353">
        <v>0</v>
      </c>
      <c r="DO353">
        <v>0</v>
      </c>
      <c r="DP353">
        <v>1</v>
      </c>
      <c r="DQ353">
        <v>1</v>
      </c>
      <c r="DU353">
        <v>1003</v>
      </c>
      <c r="DV353" t="s">
        <v>23</v>
      </c>
      <c r="DW353" t="s">
        <v>23</v>
      </c>
      <c r="DX353">
        <v>100</v>
      </c>
      <c r="DZ353" t="s">
        <v>3</v>
      </c>
      <c r="EA353" t="s">
        <v>3</v>
      </c>
      <c r="EB353" t="s">
        <v>3</v>
      </c>
      <c r="EC353" t="s">
        <v>3</v>
      </c>
      <c r="EE353">
        <v>58807897</v>
      </c>
      <c r="EF353">
        <v>30</v>
      </c>
      <c r="EG353" t="s">
        <v>27</v>
      </c>
      <c r="EH353">
        <v>0</v>
      </c>
      <c r="EI353" t="s">
        <v>3</v>
      </c>
      <c r="EJ353">
        <v>1</v>
      </c>
      <c r="EK353">
        <v>21</v>
      </c>
      <c r="EL353" t="s">
        <v>28</v>
      </c>
      <c r="EM353" t="s">
        <v>29</v>
      </c>
      <c r="EO353" t="s">
        <v>30</v>
      </c>
      <c r="EQ353">
        <v>0</v>
      </c>
      <c r="ER353">
        <v>316.5</v>
      </c>
      <c r="ES353">
        <v>125.9</v>
      </c>
      <c r="ET353">
        <v>21.06</v>
      </c>
      <c r="EU353">
        <v>1.01</v>
      </c>
      <c r="EV353">
        <v>169.54</v>
      </c>
      <c r="EW353">
        <v>13.73</v>
      </c>
      <c r="EX353">
        <v>0</v>
      </c>
      <c r="EY353">
        <v>0</v>
      </c>
      <c r="FQ353">
        <v>0</v>
      </c>
      <c r="FR353">
        <v>0</v>
      </c>
      <c r="FS353">
        <v>0</v>
      </c>
      <c r="FX353">
        <v>109</v>
      </c>
      <c r="FY353">
        <v>61</v>
      </c>
      <c r="GA353" t="s">
        <v>3</v>
      </c>
      <c r="GD353">
        <v>1</v>
      </c>
      <c r="GF353">
        <v>-26672735</v>
      </c>
      <c r="GG353">
        <v>2</v>
      </c>
      <c r="GH353">
        <v>1</v>
      </c>
      <c r="GI353">
        <v>2</v>
      </c>
      <c r="GJ353">
        <v>0</v>
      </c>
      <c r="GK353">
        <v>0</v>
      </c>
      <c r="GL353">
        <f t="shared" si="463"/>
        <v>0</v>
      </c>
      <c r="GM353">
        <f t="shared" si="464"/>
        <v>12194.92</v>
      </c>
      <c r="GN353">
        <f t="shared" si="465"/>
        <v>12194.92</v>
      </c>
      <c r="GO353">
        <f t="shared" si="466"/>
        <v>0</v>
      </c>
      <c r="GP353">
        <f t="shared" si="467"/>
        <v>0</v>
      </c>
      <c r="GR353">
        <v>0</v>
      </c>
      <c r="GS353">
        <v>3</v>
      </c>
      <c r="GT353">
        <v>0</v>
      </c>
      <c r="GU353" t="s">
        <v>3</v>
      </c>
      <c r="GV353">
        <f t="shared" si="468"/>
        <v>0</v>
      </c>
      <c r="GW353">
        <v>1</v>
      </c>
      <c r="GX353">
        <f t="shared" si="469"/>
        <v>0</v>
      </c>
      <c r="HA353">
        <v>0</v>
      </c>
      <c r="HB353">
        <v>0</v>
      </c>
      <c r="HC353">
        <f t="shared" si="470"/>
        <v>0</v>
      </c>
      <c r="HE353" t="s">
        <v>3</v>
      </c>
      <c r="HF353" t="s">
        <v>3</v>
      </c>
      <c r="HM353" t="s">
        <v>3</v>
      </c>
      <c r="HN353" t="s">
        <v>3</v>
      </c>
      <c r="HO353" t="s">
        <v>3</v>
      </c>
      <c r="HP353" t="s">
        <v>3</v>
      </c>
      <c r="HQ353" t="s">
        <v>3</v>
      </c>
      <c r="HS353">
        <v>0</v>
      </c>
      <c r="IK353">
        <v>0</v>
      </c>
    </row>
    <row r="354" spans="1:255" x14ac:dyDescent="0.2">
      <c r="A354" s="2">
        <v>18</v>
      </c>
      <c r="B354" s="2">
        <v>1</v>
      </c>
      <c r="C354" s="2">
        <v>829</v>
      </c>
      <c r="D354" s="2"/>
      <c r="E354" s="2" t="s">
        <v>455</v>
      </c>
      <c r="F354" s="2" t="s">
        <v>46</v>
      </c>
      <c r="G354" s="2" t="s">
        <v>47</v>
      </c>
      <c r="H354" s="2" t="s">
        <v>48</v>
      </c>
      <c r="I354" s="2">
        <f>I352*J354</f>
        <v>0.28000000000000003</v>
      </c>
      <c r="J354" s="2">
        <v>0.80000000000000016</v>
      </c>
      <c r="K354" s="2">
        <v>0.8</v>
      </c>
      <c r="L354" s="2"/>
      <c r="M354" s="2"/>
      <c r="N354" s="2"/>
      <c r="O354" s="2">
        <f t="shared" si="432"/>
        <v>147.34</v>
      </c>
      <c r="P354" s="2">
        <f t="shared" si="433"/>
        <v>147.34</v>
      </c>
      <c r="Q354" s="2">
        <f t="shared" ref="Q354:Q363" si="471">(ROUND((ROUND(((ET354)*AV354*I354),2)*BB354),2)+ROUND((ROUND(((AE354-(EU354))*AV354*I354),2)*BS354),2))</f>
        <v>0</v>
      </c>
      <c r="R354" s="2">
        <f t="shared" si="435"/>
        <v>0</v>
      </c>
      <c r="S354" s="2">
        <f t="shared" si="436"/>
        <v>0</v>
      </c>
      <c r="T354" s="2">
        <f t="shared" si="437"/>
        <v>0</v>
      </c>
      <c r="U354" s="2">
        <f t="shared" si="438"/>
        <v>0</v>
      </c>
      <c r="V354" s="2">
        <f t="shared" si="439"/>
        <v>0</v>
      </c>
      <c r="W354" s="2">
        <f t="shared" si="440"/>
        <v>0</v>
      </c>
      <c r="X354" s="2">
        <f t="shared" si="441"/>
        <v>0</v>
      </c>
      <c r="Y354" s="2">
        <f t="shared" si="442"/>
        <v>0</v>
      </c>
      <c r="Z354" s="2"/>
      <c r="AA354" s="2">
        <v>59204062</v>
      </c>
      <c r="AB354" s="2">
        <f t="shared" si="443"/>
        <v>526.22</v>
      </c>
      <c r="AC354" s="2">
        <f t="shared" si="444"/>
        <v>526.22</v>
      </c>
      <c r="AD354" s="2">
        <f t="shared" ref="AD354:AD363" si="472">ROUND((((ET354)-(EU354))+AE354),6)</f>
        <v>0</v>
      </c>
      <c r="AE354" s="2">
        <f t="shared" ref="AE354:AE363" si="473">ROUND((EU354),6)</f>
        <v>0</v>
      </c>
      <c r="AF354" s="2">
        <f t="shared" ref="AF354:AF363" si="474">ROUND((EV354),6)</f>
        <v>0</v>
      </c>
      <c r="AG354" s="2">
        <f t="shared" si="448"/>
        <v>0</v>
      </c>
      <c r="AH354" s="2">
        <f t="shared" ref="AH354:AH363" si="475">(EW354)</f>
        <v>0</v>
      </c>
      <c r="AI354" s="2">
        <f t="shared" ref="AI354:AI363" si="476">(EX354)</f>
        <v>0</v>
      </c>
      <c r="AJ354" s="2">
        <f t="shared" si="451"/>
        <v>0</v>
      </c>
      <c r="AK354" s="2">
        <v>526.22</v>
      </c>
      <c r="AL354" s="2">
        <v>526.22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109</v>
      </c>
      <c r="AU354" s="2">
        <v>61</v>
      </c>
      <c r="AV354" s="2">
        <v>1</v>
      </c>
      <c r="AW354" s="2">
        <v>1</v>
      </c>
      <c r="AX354" s="2"/>
      <c r="AY354" s="2"/>
      <c r="AZ354" s="2">
        <v>1</v>
      </c>
      <c r="BA354" s="2">
        <v>1</v>
      </c>
      <c r="BB354" s="2">
        <v>1</v>
      </c>
      <c r="BC354" s="2">
        <v>1</v>
      </c>
      <c r="BD354" s="2" t="s">
        <v>3</v>
      </c>
      <c r="BE354" s="2" t="s">
        <v>3</v>
      </c>
      <c r="BF354" s="2" t="s">
        <v>3</v>
      </c>
      <c r="BG354" s="2" t="s">
        <v>3</v>
      </c>
      <c r="BH354" s="2">
        <v>3</v>
      </c>
      <c r="BI354" s="2">
        <v>1</v>
      </c>
      <c r="BJ354" s="2" t="s">
        <v>49</v>
      </c>
      <c r="BK354" s="2"/>
      <c r="BL354" s="2"/>
      <c r="BM354" s="2">
        <v>21</v>
      </c>
      <c r="BN354" s="2">
        <v>0</v>
      </c>
      <c r="BO354" s="2" t="s">
        <v>3</v>
      </c>
      <c r="BP354" s="2">
        <v>0</v>
      </c>
      <c r="BQ354" s="2">
        <v>30</v>
      </c>
      <c r="BR354" s="2">
        <v>0</v>
      </c>
      <c r="BS354" s="2">
        <v>1</v>
      </c>
      <c r="BT354" s="2">
        <v>1</v>
      </c>
      <c r="BU354" s="2">
        <v>1</v>
      </c>
      <c r="BV354" s="2">
        <v>1</v>
      </c>
      <c r="BW354" s="2">
        <v>1</v>
      </c>
      <c r="BX354" s="2">
        <v>1</v>
      </c>
      <c r="BY354" s="2" t="s">
        <v>3</v>
      </c>
      <c r="BZ354" s="2">
        <v>109</v>
      </c>
      <c r="CA354" s="2">
        <v>61</v>
      </c>
      <c r="CB354" s="2" t="s">
        <v>3</v>
      </c>
      <c r="CC354" s="2"/>
      <c r="CD354" s="2"/>
      <c r="CE354" s="2">
        <v>30</v>
      </c>
      <c r="CF354" s="2">
        <v>0</v>
      </c>
      <c r="CG354" s="2">
        <v>0</v>
      </c>
      <c r="CH354" s="2"/>
      <c r="CI354" s="2"/>
      <c r="CJ354" s="2"/>
      <c r="CK354" s="2"/>
      <c r="CL354" s="2"/>
      <c r="CM354" s="2">
        <v>0</v>
      </c>
      <c r="CN354" s="2" t="s">
        <v>3</v>
      </c>
      <c r="CO354" s="2">
        <v>0</v>
      </c>
      <c r="CP354" s="2">
        <f t="shared" si="452"/>
        <v>147.34</v>
      </c>
      <c r="CQ354" s="2">
        <f t="shared" si="453"/>
        <v>526.22</v>
      </c>
      <c r="CR354" s="2">
        <f t="shared" ref="CR354:CR363" si="477">(ROUND((ROUND(((ET354)*AV354*1),2)*BB354),2)+ROUND((ROUND(((AE354-(EU354))*AV354*1),2)*BS354),2))</f>
        <v>0</v>
      </c>
      <c r="CS354" s="2">
        <f t="shared" si="455"/>
        <v>0</v>
      </c>
      <c r="CT354" s="2">
        <f t="shared" si="456"/>
        <v>0</v>
      </c>
      <c r="CU354" s="2">
        <f t="shared" si="457"/>
        <v>0</v>
      </c>
      <c r="CV354" s="2">
        <f t="shared" si="458"/>
        <v>0</v>
      </c>
      <c r="CW354" s="2">
        <f t="shared" si="459"/>
        <v>0</v>
      </c>
      <c r="CX354" s="2">
        <f t="shared" si="460"/>
        <v>0</v>
      </c>
      <c r="CY354" s="2">
        <f t="shared" si="461"/>
        <v>0</v>
      </c>
      <c r="CZ354" s="2">
        <f t="shared" si="462"/>
        <v>0</v>
      </c>
      <c r="DA354" s="2"/>
      <c r="DB354" s="2"/>
      <c r="DC354" s="2" t="s">
        <v>3</v>
      </c>
      <c r="DD354" s="2" t="s">
        <v>3</v>
      </c>
      <c r="DE354" s="2" t="s">
        <v>3</v>
      </c>
      <c r="DF354" s="2" t="s">
        <v>3</v>
      </c>
      <c r="DG354" s="2" t="s">
        <v>3</v>
      </c>
      <c r="DH354" s="2" t="s">
        <v>3</v>
      </c>
      <c r="DI354" s="2" t="s">
        <v>3</v>
      </c>
      <c r="DJ354" s="2" t="s">
        <v>3</v>
      </c>
      <c r="DK354" s="2" t="s">
        <v>3</v>
      </c>
      <c r="DL354" s="2" t="s">
        <v>3</v>
      </c>
      <c r="DM354" s="2" t="s">
        <v>3</v>
      </c>
      <c r="DN354" s="2">
        <v>0</v>
      </c>
      <c r="DO354" s="2">
        <v>0</v>
      </c>
      <c r="DP354" s="2">
        <v>1</v>
      </c>
      <c r="DQ354" s="2">
        <v>1</v>
      </c>
      <c r="DR354" s="2"/>
      <c r="DS354" s="2"/>
      <c r="DT354" s="2"/>
      <c r="DU354" s="2">
        <v>1010</v>
      </c>
      <c r="DV354" s="2" t="s">
        <v>48</v>
      </c>
      <c r="DW354" s="2" t="s">
        <v>48</v>
      </c>
      <c r="DX354" s="2">
        <v>100</v>
      </c>
      <c r="DY354" s="2"/>
      <c r="DZ354" s="2" t="s">
        <v>3</v>
      </c>
      <c r="EA354" s="2" t="s">
        <v>3</v>
      </c>
      <c r="EB354" s="2" t="s">
        <v>3</v>
      </c>
      <c r="EC354" s="2" t="s">
        <v>3</v>
      </c>
      <c r="ED354" s="2"/>
      <c r="EE354" s="2">
        <v>58807897</v>
      </c>
      <c r="EF354" s="2">
        <v>30</v>
      </c>
      <c r="EG354" s="2" t="s">
        <v>27</v>
      </c>
      <c r="EH354" s="2">
        <v>0</v>
      </c>
      <c r="EI354" s="2" t="s">
        <v>3</v>
      </c>
      <c r="EJ354" s="2">
        <v>1</v>
      </c>
      <c r="EK354" s="2">
        <v>21</v>
      </c>
      <c r="EL354" s="2" t="s">
        <v>28</v>
      </c>
      <c r="EM354" s="2" t="s">
        <v>29</v>
      </c>
      <c r="EN354" s="2"/>
      <c r="EO354" s="2" t="s">
        <v>3</v>
      </c>
      <c r="EP354" s="2"/>
      <c r="EQ354" s="2">
        <v>0</v>
      </c>
      <c r="ER354" s="2">
        <v>526.22</v>
      </c>
      <c r="ES354" s="2">
        <v>526.22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>
        <v>0</v>
      </c>
      <c r="FR354" s="2">
        <v>0</v>
      </c>
      <c r="FS354" s="2">
        <v>0</v>
      </c>
      <c r="FT354" s="2"/>
      <c r="FU354" s="2"/>
      <c r="FV354" s="2"/>
      <c r="FW354" s="2"/>
      <c r="FX354" s="2">
        <v>109</v>
      </c>
      <c r="FY354" s="2">
        <v>61</v>
      </c>
      <c r="FZ354" s="2"/>
      <c r="GA354" s="2" t="s">
        <v>3</v>
      </c>
      <c r="GB354" s="2"/>
      <c r="GC354" s="2"/>
      <c r="GD354" s="2">
        <v>1</v>
      </c>
      <c r="GE354" s="2"/>
      <c r="GF354" s="2">
        <v>1873919888</v>
      </c>
      <c r="GG354" s="2">
        <v>2</v>
      </c>
      <c r="GH354" s="2">
        <v>1</v>
      </c>
      <c r="GI354" s="2">
        <v>-2</v>
      </c>
      <c r="GJ354" s="2">
        <v>0</v>
      </c>
      <c r="GK354" s="2">
        <v>0</v>
      </c>
      <c r="GL354" s="2">
        <f t="shared" si="463"/>
        <v>0</v>
      </c>
      <c r="GM354" s="2">
        <f t="shared" si="464"/>
        <v>147.34</v>
      </c>
      <c r="GN354" s="2">
        <f t="shared" si="465"/>
        <v>147.34</v>
      </c>
      <c r="GO354" s="2">
        <f t="shared" si="466"/>
        <v>0</v>
      </c>
      <c r="GP354" s="2">
        <f t="shared" si="467"/>
        <v>0</v>
      </c>
      <c r="GQ354" s="2"/>
      <c r="GR354" s="2">
        <v>0</v>
      </c>
      <c r="GS354" s="2">
        <v>3</v>
      </c>
      <c r="GT354" s="2">
        <v>0</v>
      </c>
      <c r="GU354" s="2" t="s">
        <v>3</v>
      </c>
      <c r="GV354" s="2">
        <f t="shared" si="468"/>
        <v>0</v>
      </c>
      <c r="GW354" s="2">
        <v>1</v>
      </c>
      <c r="GX354" s="2">
        <f t="shared" si="469"/>
        <v>0</v>
      </c>
      <c r="GY354" s="2"/>
      <c r="GZ354" s="2"/>
      <c r="HA354" s="2">
        <v>0</v>
      </c>
      <c r="HB354" s="2">
        <v>0</v>
      </c>
      <c r="HC354" s="2">
        <f t="shared" si="470"/>
        <v>0</v>
      </c>
      <c r="HD354" s="2"/>
      <c r="HE354" s="2" t="s">
        <v>3</v>
      </c>
      <c r="HF354" s="2" t="s">
        <v>3</v>
      </c>
      <c r="HG354" s="2"/>
      <c r="HH354" s="2"/>
      <c r="HI354" s="2"/>
      <c r="HJ354" s="2"/>
      <c r="HK354" s="2"/>
      <c r="HL354" s="2"/>
      <c r="HM354" s="2" t="s">
        <v>3</v>
      </c>
      <c r="HN354" s="2" t="s">
        <v>3</v>
      </c>
      <c r="HO354" s="2" t="s">
        <v>3</v>
      </c>
      <c r="HP354" s="2" t="s">
        <v>3</v>
      </c>
      <c r="HQ354" s="2" t="s">
        <v>3</v>
      </c>
      <c r="HR354" s="2"/>
      <c r="HS354" s="2">
        <v>0</v>
      </c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>
        <v>0</v>
      </c>
      <c r="IL354" s="2"/>
      <c r="IM354" s="2"/>
      <c r="IN354" s="2"/>
      <c r="IO354" s="2"/>
      <c r="IP354" s="2"/>
      <c r="IQ354" s="2"/>
      <c r="IR354" s="2"/>
      <c r="IS354" s="2"/>
      <c r="IT354" s="2"/>
      <c r="IU354" s="2"/>
    </row>
    <row r="355" spans="1:255" x14ac:dyDescent="0.2">
      <c r="A355">
        <v>18</v>
      </c>
      <c r="B355">
        <v>1</v>
      </c>
      <c r="C355">
        <v>842</v>
      </c>
      <c r="E355" t="s">
        <v>455</v>
      </c>
      <c r="F355" t="s">
        <v>46</v>
      </c>
      <c r="G355" t="s">
        <v>47</v>
      </c>
      <c r="H355" t="s">
        <v>48</v>
      </c>
      <c r="I355">
        <f>I353*J355</f>
        <v>0.28000000000000003</v>
      </c>
      <c r="J355">
        <v>0.80000000000000016</v>
      </c>
      <c r="K355">
        <v>0.8</v>
      </c>
      <c r="O355">
        <f t="shared" si="432"/>
        <v>411.08</v>
      </c>
      <c r="P355">
        <f t="shared" si="433"/>
        <v>411.08</v>
      </c>
      <c r="Q355">
        <f t="shared" si="471"/>
        <v>0</v>
      </c>
      <c r="R355">
        <f t="shared" si="435"/>
        <v>0</v>
      </c>
      <c r="S355">
        <f t="shared" si="436"/>
        <v>0</v>
      </c>
      <c r="T355">
        <f t="shared" si="437"/>
        <v>0</v>
      </c>
      <c r="U355">
        <f t="shared" si="438"/>
        <v>0</v>
      </c>
      <c r="V355">
        <f t="shared" si="439"/>
        <v>0</v>
      </c>
      <c r="W355">
        <f t="shared" si="440"/>
        <v>0</v>
      </c>
      <c r="X355">
        <f t="shared" si="441"/>
        <v>0</v>
      </c>
      <c r="Y355">
        <f t="shared" si="442"/>
        <v>0</v>
      </c>
      <c r="AA355">
        <v>59204059</v>
      </c>
      <c r="AB355">
        <f t="shared" si="443"/>
        <v>526.22</v>
      </c>
      <c r="AC355">
        <f t="shared" si="444"/>
        <v>526.22</v>
      </c>
      <c r="AD355">
        <f t="shared" si="472"/>
        <v>0</v>
      </c>
      <c r="AE355">
        <f t="shared" si="473"/>
        <v>0</v>
      </c>
      <c r="AF355">
        <f t="shared" si="474"/>
        <v>0</v>
      </c>
      <c r="AG355">
        <f t="shared" si="448"/>
        <v>0</v>
      </c>
      <c r="AH355">
        <f t="shared" si="475"/>
        <v>0</v>
      </c>
      <c r="AI355">
        <f t="shared" si="476"/>
        <v>0</v>
      </c>
      <c r="AJ355">
        <f t="shared" si="451"/>
        <v>0</v>
      </c>
      <c r="AK355">
        <v>526.22</v>
      </c>
      <c r="AL355">
        <v>526.22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109</v>
      </c>
      <c r="AU355">
        <v>61</v>
      </c>
      <c r="AV355">
        <v>1</v>
      </c>
      <c r="AW355">
        <v>1</v>
      </c>
      <c r="AZ355">
        <v>1</v>
      </c>
      <c r="BA355">
        <v>1</v>
      </c>
      <c r="BB355">
        <v>1</v>
      </c>
      <c r="BC355">
        <v>2.79</v>
      </c>
      <c r="BD355" t="s">
        <v>3</v>
      </c>
      <c r="BE355" t="s">
        <v>3</v>
      </c>
      <c r="BF355" t="s">
        <v>3</v>
      </c>
      <c r="BG355" t="s">
        <v>3</v>
      </c>
      <c r="BH355">
        <v>3</v>
      </c>
      <c r="BI355">
        <v>1</v>
      </c>
      <c r="BJ355" t="s">
        <v>49</v>
      </c>
      <c r="BM355">
        <v>21</v>
      </c>
      <c r="BN355">
        <v>0</v>
      </c>
      <c r="BO355" t="s">
        <v>46</v>
      </c>
      <c r="BP355">
        <v>1</v>
      </c>
      <c r="BQ355">
        <v>30</v>
      </c>
      <c r="BR355">
        <v>0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 t="s">
        <v>3</v>
      </c>
      <c r="BZ355">
        <v>109</v>
      </c>
      <c r="CA355">
        <v>61</v>
      </c>
      <c r="CB355" t="s">
        <v>3</v>
      </c>
      <c r="CE355">
        <v>30</v>
      </c>
      <c r="CF355">
        <v>0</v>
      </c>
      <c r="CG355">
        <v>0</v>
      </c>
      <c r="CM355">
        <v>0</v>
      </c>
      <c r="CN355" t="s">
        <v>3</v>
      </c>
      <c r="CO355">
        <v>0</v>
      </c>
      <c r="CP355">
        <f t="shared" si="452"/>
        <v>411.08</v>
      </c>
      <c r="CQ355">
        <f t="shared" si="453"/>
        <v>1468.15</v>
      </c>
      <c r="CR355">
        <f t="shared" si="477"/>
        <v>0</v>
      </c>
      <c r="CS355">
        <f t="shared" si="455"/>
        <v>0</v>
      </c>
      <c r="CT355">
        <f t="shared" si="456"/>
        <v>0</v>
      </c>
      <c r="CU355">
        <f t="shared" si="457"/>
        <v>0</v>
      </c>
      <c r="CV355">
        <f t="shared" si="458"/>
        <v>0</v>
      </c>
      <c r="CW355">
        <f t="shared" si="459"/>
        <v>0</v>
      </c>
      <c r="CX355">
        <f t="shared" si="460"/>
        <v>0</v>
      </c>
      <c r="CY355">
        <f t="shared" si="461"/>
        <v>0</v>
      </c>
      <c r="CZ355">
        <f t="shared" si="462"/>
        <v>0</v>
      </c>
      <c r="DC355" t="s">
        <v>3</v>
      </c>
      <c r="DD355" t="s">
        <v>3</v>
      </c>
      <c r="DE355" t="s">
        <v>3</v>
      </c>
      <c r="DF355" t="s">
        <v>3</v>
      </c>
      <c r="DG355" t="s">
        <v>3</v>
      </c>
      <c r="DH355" t="s">
        <v>3</v>
      </c>
      <c r="DI355" t="s">
        <v>3</v>
      </c>
      <c r="DJ355" t="s">
        <v>3</v>
      </c>
      <c r="DK355" t="s">
        <v>3</v>
      </c>
      <c r="DL355" t="s">
        <v>3</v>
      </c>
      <c r="DM355" t="s">
        <v>3</v>
      </c>
      <c r="DN355">
        <v>0</v>
      </c>
      <c r="DO355">
        <v>0</v>
      </c>
      <c r="DP355">
        <v>1</v>
      </c>
      <c r="DQ355">
        <v>1</v>
      </c>
      <c r="DU355">
        <v>1010</v>
      </c>
      <c r="DV355" t="s">
        <v>48</v>
      </c>
      <c r="DW355" t="s">
        <v>48</v>
      </c>
      <c r="DX355">
        <v>100</v>
      </c>
      <c r="DZ355" t="s">
        <v>3</v>
      </c>
      <c r="EA355" t="s">
        <v>3</v>
      </c>
      <c r="EB355" t="s">
        <v>3</v>
      </c>
      <c r="EC355" t="s">
        <v>3</v>
      </c>
      <c r="EE355">
        <v>58807897</v>
      </c>
      <c r="EF355">
        <v>30</v>
      </c>
      <c r="EG355" t="s">
        <v>27</v>
      </c>
      <c r="EH355">
        <v>0</v>
      </c>
      <c r="EI355" t="s">
        <v>3</v>
      </c>
      <c r="EJ355">
        <v>1</v>
      </c>
      <c r="EK355">
        <v>21</v>
      </c>
      <c r="EL355" t="s">
        <v>28</v>
      </c>
      <c r="EM355" t="s">
        <v>29</v>
      </c>
      <c r="EO355" t="s">
        <v>3</v>
      </c>
      <c r="EQ355">
        <v>0</v>
      </c>
      <c r="ER355">
        <v>526.22</v>
      </c>
      <c r="ES355">
        <v>526.22</v>
      </c>
      <c r="ET355">
        <v>0</v>
      </c>
      <c r="EU355">
        <v>0</v>
      </c>
      <c r="EV355">
        <v>0</v>
      </c>
      <c r="EW355">
        <v>0</v>
      </c>
      <c r="EX355">
        <v>0</v>
      </c>
      <c r="FQ355">
        <v>0</v>
      </c>
      <c r="FR355">
        <v>0</v>
      </c>
      <c r="FS355">
        <v>0</v>
      </c>
      <c r="FX355">
        <v>109</v>
      </c>
      <c r="FY355">
        <v>61</v>
      </c>
      <c r="GA355" t="s">
        <v>3</v>
      </c>
      <c r="GD355">
        <v>1</v>
      </c>
      <c r="GF355">
        <v>1873919888</v>
      </c>
      <c r="GG355">
        <v>2</v>
      </c>
      <c r="GH355">
        <v>1</v>
      </c>
      <c r="GI355">
        <v>2</v>
      </c>
      <c r="GJ355">
        <v>0</v>
      </c>
      <c r="GK355">
        <v>0</v>
      </c>
      <c r="GL355">
        <f t="shared" si="463"/>
        <v>0</v>
      </c>
      <c r="GM355">
        <f t="shared" si="464"/>
        <v>411.08</v>
      </c>
      <c r="GN355">
        <f t="shared" si="465"/>
        <v>411.08</v>
      </c>
      <c r="GO355">
        <f t="shared" si="466"/>
        <v>0</v>
      </c>
      <c r="GP355">
        <f t="shared" si="467"/>
        <v>0</v>
      </c>
      <c r="GR355">
        <v>0</v>
      </c>
      <c r="GS355">
        <v>3</v>
      </c>
      <c r="GT355">
        <v>0</v>
      </c>
      <c r="GU355" t="s">
        <v>3</v>
      </c>
      <c r="GV355">
        <f t="shared" si="468"/>
        <v>0</v>
      </c>
      <c r="GW355">
        <v>1</v>
      </c>
      <c r="GX355">
        <f t="shared" si="469"/>
        <v>0</v>
      </c>
      <c r="HA355">
        <v>0</v>
      </c>
      <c r="HB355">
        <v>0</v>
      </c>
      <c r="HC355">
        <f t="shared" si="470"/>
        <v>0</v>
      </c>
      <c r="HE355" t="s">
        <v>3</v>
      </c>
      <c r="HF355" t="s">
        <v>3</v>
      </c>
      <c r="HM355" t="s">
        <v>3</v>
      </c>
      <c r="HN355" t="s">
        <v>3</v>
      </c>
      <c r="HO355" t="s">
        <v>3</v>
      </c>
      <c r="HP355" t="s">
        <v>3</v>
      </c>
      <c r="HQ355" t="s">
        <v>3</v>
      </c>
      <c r="HS355">
        <v>0</v>
      </c>
      <c r="IK355">
        <v>0</v>
      </c>
    </row>
    <row r="356" spans="1:255" x14ac:dyDescent="0.2">
      <c r="A356" s="2">
        <v>18</v>
      </c>
      <c r="B356" s="2">
        <v>1</v>
      </c>
      <c r="C356" s="2">
        <v>832</v>
      </c>
      <c r="D356" s="2"/>
      <c r="E356" s="2" t="s">
        <v>456</v>
      </c>
      <c r="F356" s="2" t="s">
        <v>457</v>
      </c>
      <c r="G356" s="2" t="s">
        <v>1058</v>
      </c>
      <c r="H356" s="2" t="s">
        <v>34</v>
      </c>
      <c r="I356" s="2">
        <f>I352*J356</f>
        <v>35.875</v>
      </c>
      <c r="J356" s="2">
        <v>102.5</v>
      </c>
      <c r="K356" s="2">
        <v>102.5</v>
      </c>
      <c r="L356" s="2"/>
      <c r="M356" s="2"/>
      <c r="N356" s="2"/>
      <c r="O356" s="2">
        <f t="shared" si="432"/>
        <v>2315.73</v>
      </c>
      <c r="P356" s="2">
        <f t="shared" si="433"/>
        <v>2315.73</v>
      </c>
      <c r="Q356" s="2">
        <f t="shared" si="471"/>
        <v>0</v>
      </c>
      <c r="R356" s="2">
        <f t="shared" si="435"/>
        <v>0</v>
      </c>
      <c r="S356" s="2">
        <f t="shared" si="436"/>
        <v>0</v>
      </c>
      <c r="T356" s="2">
        <f t="shared" si="437"/>
        <v>0</v>
      </c>
      <c r="U356" s="2">
        <f t="shared" si="438"/>
        <v>0</v>
      </c>
      <c r="V356" s="2">
        <f t="shared" si="439"/>
        <v>0</v>
      </c>
      <c r="W356" s="2">
        <f t="shared" si="440"/>
        <v>0</v>
      </c>
      <c r="X356" s="2">
        <f t="shared" si="441"/>
        <v>0</v>
      </c>
      <c r="Y356" s="2">
        <f t="shared" si="442"/>
        <v>0</v>
      </c>
      <c r="Z356" s="2"/>
      <c r="AA356" s="2">
        <v>59204062</v>
      </c>
      <c r="AB356" s="2">
        <f t="shared" si="443"/>
        <v>64.55</v>
      </c>
      <c r="AC356" s="2">
        <f t="shared" si="444"/>
        <v>64.55</v>
      </c>
      <c r="AD356" s="2">
        <f t="shared" si="472"/>
        <v>0</v>
      </c>
      <c r="AE356" s="2">
        <f t="shared" si="473"/>
        <v>0</v>
      </c>
      <c r="AF356" s="2">
        <f t="shared" si="474"/>
        <v>0</v>
      </c>
      <c r="AG356" s="2">
        <f t="shared" si="448"/>
        <v>0</v>
      </c>
      <c r="AH356" s="2">
        <f t="shared" si="475"/>
        <v>0</v>
      </c>
      <c r="AI356" s="2">
        <f t="shared" si="476"/>
        <v>0</v>
      </c>
      <c r="AJ356" s="2">
        <f t="shared" si="451"/>
        <v>0</v>
      </c>
      <c r="AK356" s="2">
        <v>64.55</v>
      </c>
      <c r="AL356" s="2">
        <v>64.55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109</v>
      </c>
      <c r="AU356" s="2">
        <v>61</v>
      </c>
      <c r="AV356" s="2">
        <v>1</v>
      </c>
      <c r="AW356" s="2">
        <v>1</v>
      </c>
      <c r="AX356" s="2"/>
      <c r="AY356" s="2"/>
      <c r="AZ356" s="2">
        <v>1</v>
      </c>
      <c r="BA356" s="2">
        <v>1</v>
      </c>
      <c r="BB356" s="2">
        <v>1</v>
      </c>
      <c r="BC356" s="2">
        <v>1</v>
      </c>
      <c r="BD356" s="2" t="s">
        <v>3</v>
      </c>
      <c r="BE356" s="2" t="s">
        <v>3</v>
      </c>
      <c r="BF356" s="2" t="s">
        <v>3</v>
      </c>
      <c r="BG356" s="2" t="s">
        <v>3</v>
      </c>
      <c r="BH356" s="2">
        <v>3</v>
      </c>
      <c r="BI356" s="2">
        <v>1</v>
      </c>
      <c r="BJ356" s="2" t="s">
        <v>458</v>
      </c>
      <c r="BK356" s="2"/>
      <c r="BL356" s="2"/>
      <c r="BM356" s="2">
        <v>21</v>
      </c>
      <c r="BN356" s="2">
        <v>0</v>
      </c>
      <c r="BO356" s="2" t="s">
        <v>3</v>
      </c>
      <c r="BP356" s="2">
        <v>0</v>
      </c>
      <c r="BQ356" s="2">
        <v>30</v>
      </c>
      <c r="BR356" s="2">
        <v>0</v>
      </c>
      <c r="BS356" s="2">
        <v>1</v>
      </c>
      <c r="BT356" s="2">
        <v>1</v>
      </c>
      <c r="BU356" s="2">
        <v>1</v>
      </c>
      <c r="BV356" s="2">
        <v>1</v>
      </c>
      <c r="BW356" s="2">
        <v>1</v>
      </c>
      <c r="BX356" s="2">
        <v>1</v>
      </c>
      <c r="BY356" s="2" t="s">
        <v>3</v>
      </c>
      <c r="BZ356" s="2">
        <v>109</v>
      </c>
      <c r="CA356" s="2">
        <v>61</v>
      </c>
      <c r="CB356" s="2" t="s">
        <v>3</v>
      </c>
      <c r="CC356" s="2"/>
      <c r="CD356" s="2"/>
      <c r="CE356" s="2">
        <v>30</v>
      </c>
      <c r="CF356" s="2">
        <v>0</v>
      </c>
      <c r="CG356" s="2">
        <v>0</v>
      </c>
      <c r="CH356" s="2"/>
      <c r="CI356" s="2"/>
      <c r="CJ356" s="2"/>
      <c r="CK356" s="2"/>
      <c r="CL356" s="2"/>
      <c r="CM356" s="2">
        <v>0</v>
      </c>
      <c r="CN356" s="2" t="s">
        <v>3</v>
      </c>
      <c r="CO356" s="2">
        <v>0</v>
      </c>
      <c r="CP356" s="2">
        <f t="shared" si="452"/>
        <v>2315.73</v>
      </c>
      <c r="CQ356" s="2">
        <f t="shared" si="453"/>
        <v>64.55</v>
      </c>
      <c r="CR356" s="2">
        <f t="shared" si="477"/>
        <v>0</v>
      </c>
      <c r="CS356" s="2">
        <f t="shared" si="455"/>
        <v>0</v>
      </c>
      <c r="CT356" s="2">
        <f t="shared" si="456"/>
        <v>0</v>
      </c>
      <c r="CU356" s="2">
        <f t="shared" si="457"/>
        <v>0</v>
      </c>
      <c r="CV356" s="2">
        <f t="shared" si="458"/>
        <v>0</v>
      </c>
      <c r="CW356" s="2">
        <f t="shared" si="459"/>
        <v>0</v>
      </c>
      <c r="CX356" s="2">
        <f t="shared" si="460"/>
        <v>0</v>
      </c>
      <c r="CY356" s="2">
        <f t="shared" si="461"/>
        <v>0</v>
      </c>
      <c r="CZ356" s="2">
        <f t="shared" si="462"/>
        <v>0</v>
      </c>
      <c r="DA356" s="2"/>
      <c r="DB356" s="2"/>
      <c r="DC356" s="2" t="s">
        <v>3</v>
      </c>
      <c r="DD356" s="2" t="s">
        <v>3</v>
      </c>
      <c r="DE356" s="2" t="s">
        <v>3</v>
      </c>
      <c r="DF356" s="2" t="s">
        <v>3</v>
      </c>
      <c r="DG356" s="2" t="s">
        <v>3</v>
      </c>
      <c r="DH356" s="2" t="s">
        <v>3</v>
      </c>
      <c r="DI356" s="2" t="s">
        <v>3</v>
      </c>
      <c r="DJ356" s="2" t="s">
        <v>3</v>
      </c>
      <c r="DK356" s="2" t="s">
        <v>3</v>
      </c>
      <c r="DL356" s="2" t="s">
        <v>3</v>
      </c>
      <c r="DM356" s="2" t="s">
        <v>3</v>
      </c>
      <c r="DN356" s="2">
        <v>0</v>
      </c>
      <c r="DO356" s="2">
        <v>0</v>
      </c>
      <c r="DP356" s="2">
        <v>1</v>
      </c>
      <c r="DQ356" s="2">
        <v>1</v>
      </c>
      <c r="DR356" s="2"/>
      <c r="DS356" s="2"/>
      <c r="DT356" s="2"/>
      <c r="DU356" s="2">
        <v>1003</v>
      </c>
      <c r="DV356" s="2" t="s">
        <v>34</v>
      </c>
      <c r="DW356" s="2" t="s">
        <v>34</v>
      </c>
      <c r="DX356" s="2">
        <v>1</v>
      </c>
      <c r="DY356" s="2"/>
      <c r="DZ356" s="2" t="s">
        <v>3</v>
      </c>
      <c r="EA356" s="2" t="s">
        <v>3</v>
      </c>
      <c r="EB356" s="2" t="s">
        <v>3</v>
      </c>
      <c r="EC356" s="2" t="s">
        <v>3</v>
      </c>
      <c r="ED356" s="2"/>
      <c r="EE356" s="2">
        <v>58807897</v>
      </c>
      <c r="EF356" s="2">
        <v>30</v>
      </c>
      <c r="EG356" s="2" t="s">
        <v>27</v>
      </c>
      <c r="EH356" s="2">
        <v>0</v>
      </c>
      <c r="EI356" s="2" t="s">
        <v>3</v>
      </c>
      <c r="EJ356" s="2">
        <v>1</v>
      </c>
      <c r="EK356" s="2">
        <v>21</v>
      </c>
      <c r="EL356" s="2" t="s">
        <v>28</v>
      </c>
      <c r="EM356" s="2" t="s">
        <v>29</v>
      </c>
      <c r="EN356" s="2"/>
      <c r="EO356" s="2" t="s">
        <v>3</v>
      </c>
      <c r="EP356" s="2"/>
      <c r="EQ356" s="2">
        <v>0</v>
      </c>
      <c r="ER356" s="2">
        <v>64.55</v>
      </c>
      <c r="ES356" s="2">
        <v>64.55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>
        <v>0</v>
      </c>
      <c r="FR356" s="2">
        <v>0</v>
      </c>
      <c r="FS356" s="2">
        <v>0</v>
      </c>
      <c r="FT356" s="2"/>
      <c r="FU356" s="2"/>
      <c r="FV356" s="2"/>
      <c r="FW356" s="2"/>
      <c r="FX356" s="2">
        <v>109</v>
      </c>
      <c r="FY356" s="2">
        <v>61</v>
      </c>
      <c r="FZ356" s="2"/>
      <c r="GA356" s="2" t="s">
        <v>3</v>
      </c>
      <c r="GB356" s="2"/>
      <c r="GC356" s="2"/>
      <c r="GD356" s="2">
        <v>1</v>
      </c>
      <c r="GE356" s="2"/>
      <c r="GF356" s="2">
        <v>322054444</v>
      </c>
      <c r="GG356" s="2">
        <v>2</v>
      </c>
      <c r="GH356" s="2">
        <v>1</v>
      </c>
      <c r="GI356" s="2">
        <v>-2</v>
      </c>
      <c r="GJ356" s="2">
        <v>0</v>
      </c>
      <c r="GK356" s="2">
        <v>0</v>
      </c>
      <c r="GL356" s="2">
        <f t="shared" si="463"/>
        <v>0</v>
      </c>
      <c r="GM356" s="2">
        <f t="shared" si="464"/>
        <v>2315.73</v>
      </c>
      <c r="GN356" s="2">
        <f t="shared" si="465"/>
        <v>2315.73</v>
      </c>
      <c r="GO356" s="2">
        <f t="shared" si="466"/>
        <v>0</v>
      </c>
      <c r="GP356" s="2">
        <f t="shared" si="467"/>
        <v>0</v>
      </c>
      <c r="GQ356" s="2"/>
      <c r="GR356" s="2">
        <v>0</v>
      </c>
      <c r="GS356" s="2">
        <v>3</v>
      </c>
      <c r="GT356" s="2">
        <v>0</v>
      </c>
      <c r="GU356" s="2" t="s">
        <v>3</v>
      </c>
      <c r="GV356" s="2">
        <f t="shared" si="468"/>
        <v>0</v>
      </c>
      <c r="GW356" s="2">
        <v>1</v>
      </c>
      <c r="GX356" s="2">
        <f t="shared" si="469"/>
        <v>0</v>
      </c>
      <c r="GY356" s="2"/>
      <c r="GZ356" s="2"/>
      <c r="HA356" s="2">
        <v>0</v>
      </c>
      <c r="HB356" s="2">
        <v>0</v>
      </c>
      <c r="HC356" s="2">
        <f t="shared" si="470"/>
        <v>0</v>
      </c>
      <c r="HD356" s="2"/>
      <c r="HE356" s="2" t="s">
        <v>3</v>
      </c>
      <c r="HF356" s="2" t="s">
        <v>3</v>
      </c>
      <c r="HG356" s="2"/>
      <c r="HH356" s="2"/>
      <c r="HI356" s="2"/>
      <c r="HJ356" s="2"/>
      <c r="HK356" s="2"/>
      <c r="HL356" s="2"/>
      <c r="HM356" s="2" t="s">
        <v>3</v>
      </c>
      <c r="HN356" s="2" t="s">
        <v>3</v>
      </c>
      <c r="HO356" s="2" t="s">
        <v>3</v>
      </c>
      <c r="HP356" s="2" t="s">
        <v>3</v>
      </c>
      <c r="HQ356" s="2" t="s">
        <v>3</v>
      </c>
      <c r="HR356" s="2"/>
      <c r="HS356" s="2">
        <v>0</v>
      </c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>
        <v>0</v>
      </c>
      <c r="IL356" s="2"/>
      <c r="IM356" s="2"/>
      <c r="IN356" s="2"/>
      <c r="IO356" s="2"/>
      <c r="IP356" s="2"/>
      <c r="IQ356" s="2"/>
      <c r="IR356" s="2"/>
      <c r="IS356" s="2"/>
      <c r="IT356" s="2"/>
      <c r="IU356" s="2"/>
    </row>
    <row r="357" spans="1:255" x14ac:dyDescent="0.2">
      <c r="A357">
        <v>18</v>
      </c>
      <c r="B357">
        <v>1</v>
      </c>
      <c r="C357">
        <v>845</v>
      </c>
      <c r="E357" t="s">
        <v>456</v>
      </c>
      <c r="F357" t="s">
        <v>457</v>
      </c>
      <c r="G357" t="s">
        <v>1058</v>
      </c>
      <c r="H357" t="s">
        <v>34</v>
      </c>
      <c r="I357">
        <f>I353*J357</f>
        <v>35.875</v>
      </c>
      <c r="J357">
        <v>102.5</v>
      </c>
      <c r="K357">
        <v>102.5</v>
      </c>
      <c r="O357">
        <f t="shared" si="432"/>
        <v>18549</v>
      </c>
      <c r="P357">
        <f t="shared" si="433"/>
        <v>18549</v>
      </c>
      <c r="Q357">
        <f t="shared" si="471"/>
        <v>0</v>
      </c>
      <c r="R357">
        <f t="shared" si="435"/>
        <v>0</v>
      </c>
      <c r="S357">
        <f t="shared" si="436"/>
        <v>0</v>
      </c>
      <c r="T357">
        <f t="shared" si="437"/>
        <v>0</v>
      </c>
      <c r="U357">
        <f t="shared" si="438"/>
        <v>0</v>
      </c>
      <c r="V357">
        <f t="shared" si="439"/>
        <v>0</v>
      </c>
      <c r="W357">
        <f t="shared" si="440"/>
        <v>0</v>
      </c>
      <c r="X357">
        <f t="shared" si="441"/>
        <v>0</v>
      </c>
      <c r="Y357">
        <f t="shared" si="442"/>
        <v>0</v>
      </c>
      <c r="AA357">
        <v>59204059</v>
      </c>
      <c r="AB357">
        <f t="shared" si="443"/>
        <v>64.55</v>
      </c>
      <c r="AC357">
        <f t="shared" si="444"/>
        <v>64.55</v>
      </c>
      <c r="AD357">
        <f t="shared" si="472"/>
        <v>0</v>
      </c>
      <c r="AE357">
        <f t="shared" si="473"/>
        <v>0</v>
      </c>
      <c r="AF357">
        <f t="shared" si="474"/>
        <v>0</v>
      </c>
      <c r="AG357">
        <f t="shared" si="448"/>
        <v>0</v>
      </c>
      <c r="AH357">
        <f t="shared" si="475"/>
        <v>0</v>
      </c>
      <c r="AI357">
        <f t="shared" si="476"/>
        <v>0</v>
      </c>
      <c r="AJ357">
        <f t="shared" si="451"/>
        <v>0</v>
      </c>
      <c r="AK357">
        <v>64.55</v>
      </c>
      <c r="AL357">
        <v>64.55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109</v>
      </c>
      <c r="AU357">
        <v>61</v>
      </c>
      <c r="AV357">
        <v>1</v>
      </c>
      <c r="AW357">
        <v>1</v>
      </c>
      <c r="AZ357">
        <v>1</v>
      </c>
      <c r="BA357">
        <v>1</v>
      </c>
      <c r="BB357">
        <v>1</v>
      </c>
      <c r="BC357">
        <v>8.01</v>
      </c>
      <c r="BD357" t="s">
        <v>3</v>
      </c>
      <c r="BE357" t="s">
        <v>3</v>
      </c>
      <c r="BF357" t="s">
        <v>3</v>
      </c>
      <c r="BG357" t="s">
        <v>3</v>
      </c>
      <c r="BH357">
        <v>3</v>
      </c>
      <c r="BI357">
        <v>1</v>
      </c>
      <c r="BJ357" t="s">
        <v>458</v>
      </c>
      <c r="BM357">
        <v>21</v>
      </c>
      <c r="BN357">
        <v>0</v>
      </c>
      <c r="BO357" t="s">
        <v>457</v>
      </c>
      <c r="BP357">
        <v>1</v>
      </c>
      <c r="BQ357">
        <v>30</v>
      </c>
      <c r="BR357">
        <v>0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 t="s">
        <v>3</v>
      </c>
      <c r="BZ357">
        <v>109</v>
      </c>
      <c r="CA357">
        <v>61</v>
      </c>
      <c r="CB357" t="s">
        <v>3</v>
      </c>
      <c r="CE357">
        <v>30</v>
      </c>
      <c r="CF357">
        <v>0</v>
      </c>
      <c r="CG357">
        <v>0</v>
      </c>
      <c r="CM357">
        <v>0</v>
      </c>
      <c r="CN357" t="s">
        <v>3</v>
      </c>
      <c r="CO357">
        <v>0</v>
      </c>
      <c r="CP357">
        <f t="shared" si="452"/>
        <v>18549</v>
      </c>
      <c r="CQ357">
        <f t="shared" si="453"/>
        <v>517.04999999999995</v>
      </c>
      <c r="CR357">
        <f t="shared" si="477"/>
        <v>0</v>
      </c>
      <c r="CS357">
        <f t="shared" si="455"/>
        <v>0</v>
      </c>
      <c r="CT357">
        <f t="shared" si="456"/>
        <v>0</v>
      </c>
      <c r="CU357">
        <f t="shared" si="457"/>
        <v>0</v>
      </c>
      <c r="CV357">
        <f t="shared" si="458"/>
        <v>0</v>
      </c>
      <c r="CW357">
        <f t="shared" si="459"/>
        <v>0</v>
      </c>
      <c r="CX357">
        <f t="shared" si="460"/>
        <v>0</v>
      </c>
      <c r="CY357">
        <f t="shared" si="461"/>
        <v>0</v>
      </c>
      <c r="CZ357">
        <f t="shared" si="462"/>
        <v>0</v>
      </c>
      <c r="DC357" t="s">
        <v>3</v>
      </c>
      <c r="DD357" t="s">
        <v>3</v>
      </c>
      <c r="DE357" t="s">
        <v>3</v>
      </c>
      <c r="DF357" t="s">
        <v>3</v>
      </c>
      <c r="DG357" t="s">
        <v>3</v>
      </c>
      <c r="DH357" t="s">
        <v>3</v>
      </c>
      <c r="DI357" t="s">
        <v>3</v>
      </c>
      <c r="DJ357" t="s">
        <v>3</v>
      </c>
      <c r="DK357" t="s">
        <v>3</v>
      </c>
      <c r="DL357" t="s">
        <v>3</v>
      </c>
      <c r="DM357" t="s">
        <v>3</v>
      </c>
      <c r="DN357">
        <v>0</v>
      </c>
      <c r="DO357">
        <v>0</v>
      </c>
      <c r="DP357">
        <v>1</v>
      </c>
      <c r="DQ357">
        <v>1</v>
      </c>
      <c r="DU357">
        <v>1003</v>
      </c>
      <c r="DV357" t="s">
        <v>34</v>
      </c>
      <c r="DW357" t="s">
        <v>34</v>
      </c>
      <c r="DX357">
        <v>1</v>
      </c>
      <c r="DZ357" t="s">
        <v>3</v>
      </c>
      <c r="EA357" t="s">
        <v>3</v>
      </c>
      <c r="EB357" t="s">
        <v>3</v>
      </c>
      <c r="EC357" t="s">
        <v>3</v>
      </c>
      <c r="EE357">
        <v>58807897</v>
      </c>
      <c r="EF357">
        <v>30</v>
      </c>
      <c r="EG357" t="s">
        <v>27</v>
      </c>
      <c r="EH357">
        <v>0</v>
      </c>
      <c r="EI357" t="s">
        <v>3</v>
      </c>
      <c r="EJ357">
        <v>1</v>
      </c>
      <c r="EK357">
        <v>21</v>
      </c>
      <c r="EL357" t="s">
        <v>28</v>
      </c>
      <c r="EM357" t="s">
        <v>29</v>
      </c>
      <c r="EO357" t="s">
        <v>3</v>
      </c>
      <c r="EQ357">
        <v>0</v>
      </c>
      <c r="ER357">
        <v>64.55</v>
      </c>
      <c r="ES357">
        <v>64.55</v>
      </c>
      <c r="ET357">
        <v>0</v>
      </c>
      <c r="EU357">
        <v>0</v>
      </c>
      <c r="EV357">
        <v>0</v>
      </c>
      <c r="EW357">
        <v>0</v>
      </c>
      <c r="EX357">
        <v>0</v>
      </c>
      <c r="FQ357">
        <v>0</v>
      </c>
      <c r="FR357">
        <v>0</v>
      </c>
      <c r="FS357">
        <v>0</v>
      </c>
      <c r="FX357">
        <v>109</v>
      </c>
      <c r="FY357">
        <v>61</v>
      </c>
      <c r="GA357" t="s">
        <v>3</v>
      </c>
      <c r="GD357">
        <v>1</v>
      </c>
      <c r="GF357">
        <v>322054444</v>
      </c>
      <c r="GG357">
        <v>2</v>
      </c>
      <c r="GH357">
        <v>1</v>
      </c>
      <c r="GI357">
        <v>2</v>
      </c>
      <c r="GJ357">
        <v>0</v>
      </c>
      <c r="GK357">
        <v>0</v>
      </c>
      <c r="GL357">
        <f t="shared" si="463"/>
        <v>0</v>
      </c>
      <c r="GM357">
        <f t="shared" si="464"/>
        <v>18549</v>
      </c>
      <c r="GN357">
        <f t="shared" si="465"/>
        <v>18549</v>
      </c>
      <c r="GO357">
        <f t="shared" si="466"/>
        <v>0</v>
      </c>
      <c r="GP357">
        <f t="shared" si="467"/>
        <v>0</v>
      </c>
      <c r="GR357">
        <v>0</v>
      </c>
      <c r="GS357">
        <v>3</v>
      </c>
      <c r="GT357">
        <v>0</v>
      </c>
      <c r="GU357" t="s">
        <v>3</v>
      </c>
      <c r="GV357">
        <f t="shared" si="468"/>
        <v>0</v>
      </c>
      <c r="GW357">
        <v>1</v>
      </c>
      <c r="GX357">
        <f t="shared" si="469"/>
        <v>0</v>
      </c>
      <c r="HA357">
        <v>0</v>
      </c>
      <c r="HB357">
        <v>0</v>
      </c>
      <c r="HC357">
        <f t="shared" si="470"/>
        <v>0</v>
      </c>
      <c r="HE357" t="s">
        <v>3</v>
      </c>
      <c r="HF357" t="s">
        <v>3</v>
      </c>
      <c r="HM357" t="s">
        <v>3</v>
      </c>
      <c r="HN357" t="s">
        <v>3</v>
      </c>
      <c r="HO357" t="s">
        <v>3</v>
      </c>
      <c r="HP357" t="s">
        <v>3</v>
      </c>
      <c r="HQ357" t="s">
        <v>3</v>
      </c>
      <c r="HS357">
        <v>0</v>
      </c>
      <c r="IK357">
        <v>0</v>
      </c>
    </row>
    <row r="358" spans="1:255" x14ac:dyDescent="0.2">
      <c r="A358" s="2">
        <v>18</v>
      </c>
      <c r="B358" s="2">
        <v>1</v>
      </c>
      <c r="C358" s="2">
        <v>830</v>
      </c>
      <c r="D358" s="2"/>
      <c r="E358" s="2" t="s">
        <v>459</v>
      </c>
      <c r="F358" s="2" t="s">
        <v>460</v>
      </c>
      <c r="G358" s="2" t="s">
        <v>461</v>
      </c>
      <c r="H358" s="2" t="s">
        <v>39</v>
      </c>
      <c r="I358" s="2">
        <f>I352*J358</f>
        <v>11.999999999999998</v>
      </c>
      <c r="J358" s="2">
        <v>34.285714285714285</v>
      </c>
      <c r="K358" s="2">
        <v>34.285713999999999</v>
      </c>
      <c r="L358" s="2"/>
      <c r="M358" s="2"/>
      <c r="N358" s="2"/>
      <c r="O358" s="2">
        <f t="shared" si="432"/>
        <v>1011.12</v>
      </c>
      <c r="P358" s="2">
        <f t="shared" si="433"/>
        <v>1011.12</v>
      </c>
      <c r="Q358" s="2">
        <f t="shared" si="471"/>
        <v>0</v>
      </c>
      <c r="R358" s="2">
        <f t="shared" si="435"/>
        <v>0</v>
      </c>
      <c r="S358" s="2">
        <f t="shared" si="436"/>
        <v>0</v>
      </c>
      <c r="T358" s="2">
        <f t="shared" si="437"/>
        <v>0</v>
      </c>
      <c r="U358" s="2">
        <f t="shared" si="438"/>
        <v>0</v>
      </c>
      <c r="V358" s="2">
        <f t="shared" si="439"/>
        <v>0</v>
      </c>
      <c r="W358" s="2">
        <f t="shared" si="440"/>
        <v>0</v>
      </c>
      <c r="X358" s="2">
        <f t="shared" si="441"/>
        <v>0</v>
      </c>
      <c r="Y358" s="2">
        <f t="shared" si="442"/>
        <v>0</v>
      </c>
      <c r="Z358" s="2"/>
      <c r="AA358" s="2">
        <v>59204062</v>
      </c>
      <c r="AB358" s="2">
        <f t="shared" si="443"/>
        <v>84.26</v>
      </c>
      <c r="AC358" s="2">
        <f t="shared" si="444"/>
        <v>84.26</v>
      </c>
      <c r="AD358" s="2">
        <f t="shared" si="472"/>
        <v>0</v>
      </c>
      <c r="AE358" s="2">
        <f t="shared" si="473"/>
        <v>0</v>
      </c>
      <c r="AF358" s="2">
        <f t="shared" si="474"/>
        <v>0</v>
      </c>
      <c r="AG358" s="2">
        <f t="shared" si="448"/>
        <v>0</v>
      </c>
      <c r="AH358" s="2">
        <f t="shared" si="475"/>
        <v>0</v>
      </c>
      <c r="AI358" s="2">
        <f t="shared" si="476"/>
        <v>0</v>
      </c>
      <c r="AJ358" s="2">
        <f t="shared" si="451"/>
        <v>0</v>
      </c>
      <c r="AK358" s="2">
        <v>84.26</v>
      </c>
      <c r="AL358" s="2">
        <v>84.26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109</v>
      </c>
      <c r="AU358" s="2">
        <v>61</v>
      </c>
      <c r="AV358" s="2">
        <v>1</v>
      </c>
      <c r="AW358" s="2">
        <v>1</v>
      </c>
      <c r="AX358" s="2"/>
      <c r="AY358" s="2"/>
      <c r="AZ358" s="2">
        <v>1</v>
      </c>
      <c r="BA358" s="2">
        <v>1</v>
      </c>
      <c r="BB358" s="2">
        <v>1</v>
      </c>
      <c r="BC358" s="2">
        <v>1</v>
      </c>
      <c r="BD358" s="2" t="s">
        <v>3</v>
      </c>
      <c r="BE358" s="2" t="s">
        <v>3</v>
      </c>
      <c r="BF358" s="2" t="s">
        <v>3</v>
      </c>
      <c r="BG358" s="2" t="s">
        <v>3</v>
      </c>
      <c r="BH358" s="2">
        <v>3</v>
      </c>
      <c r="BI358" s="2">
        <v>1</v>
      </c>
      <c r="BJ358" s="2" t="s">
        <v>462</v>
      </c>
      <c r="BK358" s="2"/>
      <c r="BL358" s="2"/>
      <c r="BM358" s="2">
        <v>21</v>
      </c>
      <c r="BN358" s="2">
        <v>0</v>
      </c>
      <c r="BO358" s="2" t="s">
        <v>3</v>
      </c>
      <c r="BP358" s="2">
        <v>0</v>
      </c>
      <c r="BQ358" s="2">
        <v>30</v>
      </c>
      <c r="BR358" s="2">
        <v>0</v>
      </c>
      <c r="BS358" s="2">
        <v>1</v>
      </c>
      <c r="BT358" s="2">
        <v>1</v>
      </c>
      <c r="BU358" s="2">
        <v>1</v>
      </c>
      <c r="BV358" s="2">
        <v>1</v>
      </c>
      <c r="BW358" s="2">
        <v>1</v>
      </c>
      <c r="BX358" s="2">
        <v>1</v>
      </c>
      <c r="BY358" s="2" t="s">
        <v>3</v>
      </c>
      <c r="BZ358" s="2">
        <v>109</v>
      </c>
      <c r="CA358" s="2">
        <v>61</v>
      </c>
      <c r="CB358" s="2" t="s">
        <v>3</v>
      </c>
      <c r="CC358" s="2"/>
      <c r="CD358" s="2"/>
      <c r="CE358" s="2">
        <v>30</v>
      </c>
      <c r="CF358" s="2">
        <v>0</v>
      </c>
      <c r="CG358" s="2">
        <v>0</v>
      </c>
      <c r="CH358" s="2"/>
      <c r="CI358" s="2"/>
      <c r="CJ358" s="2"/>
      <c r="CK358" s="2"/>
      <c r="CL358" s="2"/>
      <c r="CM358" s="2">
        <v>0</v>
      </c>
      <c r="CN358" s="2" t="s">
        <v>3</v>
      </c>
      <c r="CO358" s="2">
        <v>0</v>
      </c>
      <c r="CP358" s="2">
        <f t="shared" si="452"/>
        <v>1011.12</v>
      </c>
      <c r="CQ358" s="2">
        <f t="shared" si="453"/>
        <v>84.26</v>
      </c>
      <c r="CR358" s="2">
        <f t="shared" si="477"/>
        <v>0</v>
      </c>
      <c r="CS358" s="2">
        <f t="shared" si="455"/>
        <v>0</v>
      </c>
      <c r="CT358" s="2">
        <f t="shared" si="456"/>
        <v>0</v>
      </c>
      <c r="CU358" s="2">
        <f t="shared" si="457"/>
        <v>0</v>
      </c>
      <c r="CV358" s="2">
        <f t="shared" si="458"/>
        <v>0</v>
      </c>
      <c r="CW358" s="2">
        <f t="shared" si="459"/>
        <v>0</v>
      </c>
      <c r="CX358" s="2">
        <f t="shared" si="460"/>
        <v>0</v>
      </c>
      <c r="CY358" s="2">
        <f t="shared" si="461"/>
        <v>0</v>
      </c>
      <c r="CZ358" s="2">
        <f t="shared" si="462"/>
        <v>0</v>
      </c>
      <c r="DA358" s="2"/>
      <c r="DB358" s="2"/>
      <c r="DC358" s="2" t="s">
        <v>3</v>
      </c>
      <c r="DD358" s="2" t="s">
        <v>3</v>
      </c>
      <c r="DE358" s="2" t="s">
        <v>3</v>
      </c>
      <c r="DF358" s="2" t="s">
        <v>3</v>
      </c>
      <c r="DG358" s="2" t="s">
        <v>3</v>
      </c>
      <c r="DH358" s="2" t="s">
        <v>3</v>
      </c>
      <c r="DI358" s="2" t="s">
        <v>3</v>
      </c>
      <c r="DJ358" s="2" t="s">
        <v>3</v>
      </c>
      <c r="DK358" s="2" t="s">
        <v>3</v>
      </c>
      <c r="DL358" s="2" t="s">
        <v>3</v>
      </c>
      <c r="DM358" s="2" t="s">
        <v>3</v>
      </c>
      <c r="DN358" s="2">
        <v>0</v>
      </c>
      <c r="DO358" s="2">
        <v>0</v>
      </c>
      <c r="DP358" s="2">
        <v>1</v>
      </c>
      <c r="DQ358" s="2">
        <v>1</v>
      </c>
      <c r="DR358" s="2"/>
      <c r="DS358" s="2"/>
      <c r="DT358" s="2"/>
      <c r="DU358" s="2">
        <v>1010</v>
      </c>
      <c r="DV358" s="2" t="s">
        <v>39</v>
      </c>
      <c r="DW358" s="2" t="s">
        <v>39</v>
      </c>
      <c r="DX358" s="2">
        <v>1</v>
      </c>
      <c r="DY358" s="2"/>
      <c r="DZ358" s="2" t="s">
        <v>3</v>
      </c>
      <c r="EA358" s="2" t="s">
        <v>3</v>
      </c>
      <c r="EB358" s="2" t="s">
        <v>3</v>
      </c>
      <c r="EC358" s="2" t="s">
        <v>3</v>
      </c>
      <c r="ED358" s="2"/>
      <c r="EE358" s="2">
        <v>58807897</v>
      </c>
      <c r="EF358" s="2">
        <v>30</v>
      </c>
      <c r="EG358" s="2" t="s">
        <v>27</v>
      </c>
      <c r="EH358" s="2">
        <v>0</v>
      </c>
      <c r="EI358" s="2" t="s">
        <v>3</v>
      </c>
      <c r="EJ358" s="2">
        <v>1</v>
      </c>
      <c r="EK358" s="2">
        <v>21</v>
      </c>
      <c r="EL358" s="2" t="s">
        <v>28</v>
      </c>
      <c r="EM358" s="2" t="s">
        <v>29</v>
      </c>
      <c r="EN358" s="2"/>
      <c r="EO358" s="2" t="s">
        <v>3</v>
      </c>
      <c r="EP358" s="2"/>
      <c r="EQ358" s="2">
        <v>0</v>
      </c>
      <c r="ER358" s="2">
        <v>84.26</v>
      </c>
      <c r="ES358" s="2">
        <v>84.26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>
        <v>0</v>
      </c>
      <c r="FR358" s="2">
        <v>0</v>
      </c>
      <c r="FS358" s="2">
        <v>0</v>
      </c>
      <c r="FT358" s="2"/>
      <c r="FU358" s="2"/>
      <c r="FV358" s="2"/>
      <c r="FW358" s="2"/>
      <c r="FX358" s="2">
        <v>109</v>
      </c>
      <c r="FY358" s="2">
        <v>61</v>
      </c>
      <c r="FZ358" s="2"/>
      <c r="GA358" s="2" t="s">
        <v>3</v>
      </c>
      <c r="GB358" s="2"/>
      <c r="GC358" s="2"/>
      <c r="GD358" s="2">
        <v>1</v>
      </c>
      <c r="GE358" s="2"/>
      <c r="GF358" s="2">
        <v>2053436982</v>
      </c>
      <c r="GG358" s="2">
        <v>2</v>
      </c>
      <c r="GH358" s="2">
        <v>1</v>
      </c>
      <c r="GI358" s="2">
        <v>-2</v>
      </c>
      <c r="GJ358" s="2">
        <v>0</v>
      </c>
      <c r="GK358" s="2">
        <v>0</v>
      </c>
      <c r="GL358" s="2">
        <f t="shared" si="463"/>
        <v>0</v>
      </c>
      <c r="GM358" s="2">
        <f t="shared" si="464"/>
        <v>1011.12</v>
      </c>
      <c r="GN358" s="2">
        <f t="shared" si="465"/>
        <v>1011.12</v>
      </c>
      <c r="GO358" s="2">
        <f t="shared" si="466"/>
        <v>0</v>
      </c>
      <c r="GP358" s="2">
        <f t="shared" si="467"/>
        <v>0</v>
      </c>
      <c r="GQ358" s="2"/>
      <c r="GR358" s="2">
        <v>0</v>
      </c>
      <c r="GS358" s="2">
        <v>3</v>
      </c>
      <c r="GT358" s="2">
        <v>0</v>
      </c>
      <c r="GU358" s="2" t="s">
        <v>3</v>
      </c>
      <c r="GV358" s="2">
        <f t="shared" si="468"/>
        <v>0</v>
      </c>
      <c r="GW358" s="2">
        <v>1</v>
      </c>
      <c r="GX358" s="2">
        <f t="shared" si="469"/>
        <v>0</v>
      </c>
      <c r="GY358" s="2"/>
      <c r="GZ358" s="2"/>
      <c r="HA358" s="2">
        <v>0</v>
      </c>
      <c r="HB358" s="2">
        <v>0</v>
      </c>
      <c r="HC358" s="2">
        <f t="shared" si="470"/>
        <v>0</v>
      </c>
      <c r="HD358" s="2"/>
      <c r="HE358" s="2" t="s">
        <v>3</v>
      </c>
      <c r="HF358" s="2" t="s">
        <v>3</v>
      </c>
      <c r="HG358" s="2"/>
      <c r="HH358" s="2"/>
      <c r="HI358" s="2"/>
      <c r="HJ358" s="2"/>
      <c r="HK358" s="2"/>
      <c r="HL358" s="2"/>
      <c r="HM358" s="2" t="s">
        <v>3</v>
      </c>
      <c r="HN358" s="2" t="s">
        <v>3</v>
      </c>
      <c r="HO358" s="2" t="s">
        <v>3</v>
      </c>
      <c r="HP358" s="2" t="s">
        <v>3</v>
      </c>
      <c r="HQ358" s="2" t="s">
        <v>3</v>
      </c>
      <c r="HR358" s="2"/>
      <c r="HS358" s="2">
        <v>0</v>
      </c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>
        <v>0</v>
      </c>
      <c r="IL358" s="2"/>
      <c r="IM358" s="2"/>
      <c r="IN358" s="2"/>
      <c r="IO358" s="2"/>
      <c r="IP358" s="2"/>
      <c r="IQ358" s="2"/>
      <c r="IR358" s="2"/>
      <c r="IS358" s="2"/>
      <c r="IT358" s="2"/>
      <c r="IU358" s="2"/>
    </row>
    <row r="359" spans="1:255" x14ac:dyDescent="0.2">
      <c r="A359">
        <v>18</v>
      </c>
      <c r="B359">
        <v>1</v>
      </c>
      <c r="C359">
        <v>843</v>
      </c>
      <c r="E359" t="s">
        <v>459</v>
      </c>
      <c r="F359" t="s">
        <v>460</v>
      </c>
      <c r="G359" t="s">
        <v>461</v>
      </c>
      <c r="H359" t="s">
        <v>39</v>
      </c>
      <c r="I359">
        <f>I353*J359</f>
        <v>11.999999999999998</v>
      </c>
      <c r="J359">
        <v>34.285714285714285</v>
      </c>
      <c r="K359">
        <v>34.285713999999999</v>
      </c>
      <c r="O359">
        <f t="shared" si="432"/>
        <v>2194.13</v>
      </c>
      <c r="P359">
        <f t="shared" si="433"/>
        <v>2194.13</v>
      </c>
      <c r="Q359">
        <f t="shared" si="471"/>
        <v>0</v>
      </c>
      <c r="R359">
        <f t="shared" si="435"/>
        <v>0</v>
      </c>
      <c r="S359">
        <f t="shared" si="436"/>
        <v>0</v>
      </c>
      <c r="T359">
        <f t="shared" si="437"/>
        <v>0</v>
      </c>
      <c r="U359">
        <f t="shared" si="438"/>
        <v>0</v>
      </c>
      <c r="V359">
        <f t="shared" si="439"/>
        <v>0</v>
      </c>
      <c r="W359">
        <f t="shared" si="440"/>
        <v>0</v>
      </c>
      <c r="X359">
        <f t="shared" si="441"/>
        <v>0</v>
      </c>
      <c r="Y359">
        <f t="shared" si="442"/>
        <v>0</v>
      </c>
      <c r="AA359">
        <v>59204059</v>
      </c>
      <c r="AB359">
        <f t="shared" si="443"/>
        <v>84.26</v>
      </c>
      <c r="AC359">
        <f t="shared" si="444"/>
        <v>84.26</v>
      </c>
      <c r="AD359">
        <f t="shared" si="472"/>
        <v>0</v>
      </c>
      <c r="AE359">
        <f t="shared" si="473"/>
        <v>0</v>
      </c>
      <c r="AF359">
        <f t="shared" si="474"/>
        <v>0</v>
      </c>
      <c r="AG359">
        <f t="shared" si="448"/>
        <v>0</v>
      </c>
      <c r="AH359">
        <f t="shared" si="475"/>
        <v>0</v>
      </c>
      <c r="AI359">
        <f t="shared" si="476"/>
        <v>0</v>
      </c>
      <c r="AJ359">
        <f t="shared" si="451"/>
        <v>0</v>
      </c>
      <c r="AK359">
        <v>84.26</v>
      </c>
      <c r="AL359">
        <v>84.26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109</v>
      </c>
      <c r="AU359">
        <v>61</v>
      </c>
      <c r="AV359">
        <v>1</v>
      </c>
      <c r="AW359">
        <v>1</v>
      </c>
      <c r="AZ359">
        <v>1</v>
      </c>
      <c r="BA359">
        <v>1</v>
      </c>
      <c r="BB359">
        <v>1</v>
      </c>
      <c r="BC359">
        <v>2.17</v>
      </c>
      <c r="BD359" t="s">
        <v>3</v>
      </c>
      <c r="BE359" t="s">
        <v>3</v>
      </c>
      <c r="BF359" t="s">
        <v>3</v>
      </c>
      <c r="BG359" t="s">
        <v>3</v>
      </c>
      <c r="BH359">
        <v>3</v>
      </c>
      <c r="BI359">
        <v>1</v>
      </c>
      <c r="BJ359" t="s">
        <v>462</v>
      </c>
      <c r="BM359">
        <v>21</v>
      </c>
      <c r="BN359">
        <v>0</v>
      </c>
      <c r="BO359" t="s">
        <v>460</v>
      </c>
      <c r="BP359">
        <v>1</v>
      </c>
      <c r="BQ359">
        <v>30</v>
      </c>
      <c r="BR359">
        <v>0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 t="s">
        <v>3</v>
      </c>
      <c r="BZ359">
        <v>109</v>
      </c>
      <c r="CA359">
        <v>61</v>
      </c>
      <c r="CB359" t="s">
        <v>3</v>
      </c>
      <c r="CE359">
        <v>30</v>
      </c>
      <c r="CF359">
        <v>0</v>
      </c>
      <c r="CG359">
        <v>0</v>
      </c>
      <c r="CM359">
        <v>0</v>
      </c>
      <c r="CN359" t="s">
        <v>3</v>
      </c>
      <c r="CO359">
        <v>0</v>
      </c>
      <c r="CP359">
        <f t="shared" si="452"/>
        <v>2194.13</v>
      </c>
      <c r="CQ359">
        <f t="shared" si="453"/>
        <v>182.84</v>
      </c>
      <c r="CR359">
        <f t="shared" si="477"/>
        <v>0</v>
      </c>
      <c r="CS359">
        <f t="shared" si="455"/>
        <v>0</v>
      </c>
      <c r="CT359">
        <f t="shared" si="456"/>
        <v>0</v>
      </c>
      <c r="CU359">
        <f t="shared" si="457"/>
        <v>0</v>
      </c>
      <c r="CV359">
        <f t="shared" si="458"/>
        <v>0</v>
      </c>
      <c r="CW359">
        <f t="shared" si="459"/>
        <v>0</v>
      </c>
      <c r="CX359">
        <f t="shared" si="460"/>
        <v>0</v>
      </c>
      <c r="CY359">
        <f t="shared" si="461"/>
        <v>0</v>
      </c>
      <c r="CZ359">
        <f t="shared" si="462"/>
        <v>0</v>
      </c>
      <c r="DC359" t="s">
        <v>3</v>
      </c>
      <c r="DD359" t="s">
        <v>3</v>
      </c>
      <c r="DE359" t="s">
        <v>3</v>
      </c>
      <c r="DF359" t="s">
        <v>3</v>
      </c>
      <c r="DG359" t="s">
        <v>3</v>
      </c>
      <c r="DH359" t="s">
        <v>3</v>
      </c>
      <c r="DI359" t="s">
        <v>3</v>
      </c>
      <c r="DJ359" t="s">
        <v>3</v>
      </c>
      <c r="DK359" t="s">
        <v>3</v>
      </c>
      <c r="DL359" t="s">
        <v>3</v>
      </c>
      <c r="DM359" t="s">
        <v>3</v>
      </c>
      <c r="DN359">
        <v>0</v>
      </c>
      <c r="DO359">
        <v>0</v>
      </c>
      <c r="DP359">
        <v>1</v>
      </c>
      <c r="DQ359">
        <v>1</v>
      </c>
      <c r="DU359">
        <v>1010</v>
      </c>
      <c r="DV359" t="s">
        <v>39</v>
      </c>
      <c r="DW359" t="s">
        <v>39</v>
      </c>
      <c r="DX359">
        <v>1</v>
      </c>
      <c r="DZ359" t="s">
        <v>3</v>
      </c>
      <c r="EA359" t="s">
        <v>3</v>
      </c>
      <c r="EB359" t="s">
        <v>3</v>
      </c>
      <c r="EC359" t="s">
        <v>3</v>
      </c>
      <c r="EE359">
        <v>58807897</v>
      </c>
      <c r="EF359">
        <v>30</v>
      </c>
      <c r="EG359" t="s">
        <v>27</v>
      </c>
      <c r="EH359">
        <v>0</v>
      </c>
      <c r="EI359" t="s">
        <v>3</v>
      </c>
      <c r="EJ359">
        <v>1</v>
      </c>
      <c r="EK359">
        <v>21</v>
      </c>
      <c r="EL359" t="s">
        <v>28</v>
      </c>
      <c r="EM359" t="s">
        <v>29</v>
      </c>
      <c r="EO359" t="s">
        <v>3</v>
      </c>
      <c r="EQ359">
        <v>0</v>
      </c>
      <c r="ER359">
        <v>84.26</v>
      </c>
      <c r="ES359">
        <v>84.26</v>
      </c>
      <c r="ET359">
        <v>0</v>
      </c>
      <c r="EU359">
        <v>0</v>
      </c>
      <c r="EV359">
        <v>0</v>
      </c>
      <c r="EW359">
        <v>0</v>
      </c>
      <c r="EX359">
        <v>0</v>
      </c>
      <c r="FQ359">
        <v>0</v>
      </c>
      <c r="FR359">
        <v>0</v>
      </c>
      <c r="FS359">
        <v>0</v>
      </c>
      <c r="FX359">
        <v>109</v>
      </c>
      <c r="FY359">
        <v>61</v>
      </c>
      <c r="GA359" t="s">
        <v>3</v>
      </c>
      <c r="GD359">
        <v>1</v>
      </c>
      <c r="GF359">
        <v>2053436982</v>
      </c>
      <c r="GG359">
        <v>2</v>
      </c>
      <c r="GH359">
        <v>1</v>
      </c>
      <c r="GI359">
        <v>2</v>
      </c>
      <c r="GJ359">
        <v>0</v>
      </c>
      <c r="GK359">
        <v>0</v>
      </c>
      <c r="GL359">
        <f t="shared" si="463"/>
        <v>0</v>
      </c>
      <c r="GM359">
        <f t="shared" si="464"/>
        <v>2194.13</v>
      </c>
      <c r="GN359">
        <f t="shared" si="465"/>
        <v>2194.13</v>
      </c>
      <c r="GO359">
        <f t="shared" si="466"/>
        <v>0</v>
      </c>
      <c r="GP359">
        <f t="shared" si="467"/>
        <v>0</v>
      </c>
      <c r="GR359">
        <v>0</v>
      </c>
      <c r="GS359">
        <v>3</v>
      </c>
      <c r="GT359">
        <v>0</v>
      </c>
      <c r="GU359" t="s">
        <v>3</v>
      </c>
      <c r="GV359">
        <f t="shared" si="468"/>
        <v>0</v>
      </c>
      <c r="GW359">
        <v>1</v>
      </c>
      <c r="GX359">
        <f t="shared" si="469"/>
        <v>0</v>
      </c>
      <c r="HA359">
        <v>0</v>
      </c>
      <c r="HB359">
        <v>0</v>
      </c>
      <c r="HC359">
        <f t="shared" si="470"/>
        <v>0</v>
      </c>
      <c r="HE359" t="s">
        <v>3</v>
      </c>
      <c r="HF359" t="s">
        <v>3</v>
      </c>
      <c r="HM359" t="s">
        <v>3</v>
      </c>
      <c r="HN359" t="s">
        <v>3</v>
      </c>
      <c r="HO359" t="s">
        <v>3</v>
      </c>
      <c r="HP359" t="s">
        <v>3</v>
      </c>
      <c r="HQ359" t="s">
        <v>3</v>
      </c>
      <c r="HS359">
        <v>0</v>
      </c>
      <c r="IK359">
        <v>0</v>
      </c>
    </row>
    <row r="360" spans="1:255" x14ac:dyDescent="0.2">
      <c r="A360" s="2">
        <v>18</v>
      </c>
      <c r="B360" s="2">
        <v>1</v>
      </c>
      <c r="C360" s="2">
        <v>831</v>
      </c>
      <c r="D360" s="2"/>
      <c r="E360" s="2" t="s">
        <v>463</v>
      </c>
      <c r="F360" s="2" t="s">
        <v>464</v>
      </c>
      <c r="G360" s="2" t="s">
        <v>465</v>
      </c>
      <c r="H360" s="2" t="s">
        <v>39</v>
      </c>
      <c r="I360" s="2">
        <f>I352*J360</f>
        <v>10</v>
      </c>
      <c r="J360" s="2">
        <v>28.571428571428573</v>
      </c>
      <c r="K360" s="2">
        <v>28.571428999999998</v>
      </c>
      <c r="L360" s="2"/>
      <c r="M360" s="2"/>
      <c r="N360" s="2"/>
      <c r="O360" s="2">
        <f t="shared" si="432"/>
        <v>111</v>
      </c>
      <c r="P360" s="2">
        <f t="shared" si="433"/>
        <v>111</v>
      </c>
      <c r="Q360" s="2">
        <f t="shared" si="471"/>
        <v>0</v>
      </c>
      <c r="R360" s="2">
        <f t="shared" si="435"/>
        <v>0</v>
      </c>
      <c r="S360" s="2">
        <f t="shared" si="436"/>
        <v>0</v>
      </c>
      <c r="T360" s="2">
        <f t="shared" si="437"/>
        <v>0</v>
      </c>
      <c r="U360" s="2">
        <f t="shared" si="438"/>
        <v>0</v>
      </c>
      <c r="V360" s="2">
        <f t="shared" si="439"/>
        <v>0</v>
      </c>
      <c r="W360" s="2">
        <f t="shared" si="440"/>
        <v>0</v>
      </c>
      <c r="X360" s="2">
        <f t="shared" si="441"/>
        <v>0</v>
      </c>
      <c r="Y360" s="2">
        <f t="shared" si="442"/>
        <v>0</v>
      </c>
      <c r="Z360" s="2"/>
      <c r="AA360" s="2">
        <v>59204062</v>
      </c>
      <c r="AB360" s="2">
        <f t="shared" si="443"/>
        <v>11.1</v>
      </c>
      <c r="AC360" s="2">
        <f t="shared" si="444"/>
        <v>11.1</v>
      </c>
      <c r="AD360" s="2">
        <f t="shared" si="472"/>
        <v>0</v>
      </c>
      <c r="AE360" s="2">
        <f t="shared" si="473"/>
        <v>0</v>
      </c>
      <c r="AF360" s="2">
        <f t="shared" si="474"/>
        <v>0</v>
      </c>
      <c r="AG360" s="2">
        <f t="shared" si="448"/>
        <v>0</v>
      </c>
      <c r="AH360" s="2">
        <f t="shared" si="475"/>
        <v>0</v>
      </c>
      <c r="AI360" s="2">
        <f t="shared" si="476"/>
        <v>0</v>
      </c>
      <c r="AJ360" s="2">
        <f t="shared" si="451"/>
        <v>0</v>
      </c>
      <c r="AK360" s="2">
        <v>11.1</v>
      </c>
      <c r="AL360" s="2">
        <v>11.1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109</v>
      </c>
      <c r="AU360" s="2">
        <v>61</v>
      </c>
      <c r="AV360" s="2">
        <v>1</v>
      </c>
      <c r="AW360" s="2">
        <v>1</v>
      </c>
      <c r="AX360" s="2"/>
      <c r="AY360" s="2"/>
      <c r="AZ360" s="2">
        <v>1</v>
      </c>
      <c r="BA360" s="2">
        <v>1</v>
      </c>
      <c r="BB360" s="2">
        <v>1</v>
      </c>
      <c r="BC360" s="2">
        <v>1</v>
      </c>
      <c r="BD360" s="2" t="s">
        <v>3</v>
      </c>
      <c r="BE360" s="2" t="s">
        <v>3</v>
      </c>
      <c r="BF360" s="2" t="s">
        <v>3</v>
      </c>
      <c r="BG360" s="2" t="s">
        <v>3</v>
      </c>
      <c r="BH360" s="2">
        <v>3</v>
      </c>
      <c r="BI360" s="2">
        <v>1</v>
      </c>
      <c r="BJ360" s="2" t="s">
        <v>466</v>
      </c>
      <c r="BK360" s="2"/>
      <c r="BL360" s="2"/>
      <c r="BM360" s="2">
        <v>21</v>
      </c>
      <c r="BN360" s="2">
        <v>0</v>
      </c>
      <c r="BO360" s="2" t="s">
        <v>3</v>
      </c>
      <c r="BP360" s="2">
        <v>0</v>
      </c>
      <c r="BQ360" s="2">
        <v>30</v>
      </c>
      <c r="BR360" s="2">
        <v>0</v>
      </c>
      <c r="BS360" s="2">
        <v>1</v>
      </c>
      <c r="BT360" s="2">
        <v>1</v>
      </c>
      <c r="BU360" s="2">
        <v>1</v>
      </c>
      <c r="BV360" s="2">
        <v>1</v>
      </c>
      <c r="BW360" s="2">
        <v>1</v>
      </c>
      <c r="BX360" s="2">
        <v>1</v>
      </c>
      <c r="BY360" s="2" t="s">
        <v>3</v>
      </c>
      <c r="BZ360" s="2">
        <v>109</v>
      </c>
      <c r="CA360" s="2">
        <v>61</v>
      </c>
      <c r="CB360" s="2" t="s">
        <v>3</v>
      </c>
      <c r="CC360" s="2"/>
      <c r="CD360" s="2"/>
      <c r="CE360" s="2">
        <v>30</v>
      </c>
      <c r="CF360" s="2">
        <v>0</v>
      </c>
      <c r="CG360" s="2">
        <v>0</v>
      </c>
      <c r="CH360" s="2"/>
      <c r="CI360" s="2"/>
      <c r="CJ360" s="2"/>
      <c r="CK360" s="2"/>
      <c r="CL360" s="2"/>
      <c r="CM360" s="2">
        <v>0</v>
      </c>
      <c r="CN360" s="2" t="s">
        <v>3</v>
      </c>
      <c r="CO360" s="2">
        <v>0</v>
      </c>
      <c r="CP360" s="2">
        <f t="shared" si="452"/>
        <v>111</v>
      </c>
      <c r="CQ360" s="2">
        <f t="shared" si="453"/>
        <v>11.1</v>
      </c>
      <c r="CR360" s="2">
        <f t="shared" si="477"/>
        <v>0</v>
      </c>
      <c r="CS360" s="2">
        <f t="shared" si="455"/>
        <v>0</v>
      </c>
      <c r="CT360" s="2">
        <f t="shared" si="456"/>
        <v>0</v>
      </c>
      <c r="CU360" s="2">
        <f t="shared" si="457"/>
        <v>0</v>
      </c>
      <c r="CV360" s="2">
        <f t="shared" si="458"/>
        <v>0</v>
      </c>
      <c r="CW360" s="2">
        <f t="shared" si="459"/>
        <v>0</v>
      </c>
      <c r="CX360" s="2">
        <f t="shared" si="460"/>
        <v>0</v>
      </c>
      <c r="CY360" s="2">
        <f t="shared" si="461"/>
        <v>0</v>
      </c>
      <c r="CZ360" s="2">
        <f t="shared" si="462"/>
        <v>0</v>
      </c>
      <c r="DA360" s="2"/>
      <c r="DB360" s="2"/>
      <c r="DC360" s="2" t="s">
        <v>3</v>
      </c>
      <c r="DD360" s="2" t="s">
        <v>3</v>
      </c>
      <c r="DE360" s="2" t="s">
        <v>3</v>
      </c>
      <c r="DF360" s="2" t="s">
        <v>3</v>
      </c>
      <c r="DG360" s="2" t="s">
        <v>3</v>
      </c>
      <c r="DH360" s="2" t="s">
        <v>3</v>
      </c>
      <c r="DI360" s="2" t="s">
        <v>3</v>
      </c>
      <c r="DJ360" s="2" t="s">
        <v>3</v>
      </c>
      <c r="DK360" s="2" t="s">
        <v>3</v>
      </c>
      <c r="DL360" s="2" t="s">
        <v>3</v>
      </c>
      <c r="DM360" s="2" t="s">
        <v>3</v>
      </c>
      <c r="DN360" s="2">
        <v>0</v>
      </c>
      <c r="DO360" s="2">
        <v>0</v>
      </c>
      <c r="DP360" s="2">
        <v>1</v>
      </c>
      <c r="DQ360" s="2">
        <v>1</v>
      </c>
      <c r="DR360" s="2"/>
      <c r="DS360" s="2"/>
      <c r="DT360" s="2"/>
      <c r="DU360" s="2">
        <v>1010</v>
      </c>
      <c r="DV360" s="2" t="s">
        <v>39</v>
      </c>
      <c r="DW360" s="2" t="s">
        <v>39</v>
      </c>
      <c r="DX360" s="2">
        <v>1</v>
      </c>
      <c r="DY360" s="2"/>
      <c r="DZ360" s="2" t="s">
        <v>3</v>
      </c>
      <c r="EA360" s="2" t="s">
        <v>3</v>
      </c>
      <c r="EB360" s="2" t="s">
        <v>3</v>
      </c>
      <c r="EC360" s="2" t="s">
        <v>3</v>
      </c>
      <c r="ED360" s="2"/>
      <c r="EE360" s="2">
        <v>58807897</v>
      </c>
      <c r="EF360" s="2">
        <v>30</v>
      </c>
      <c r="EG360" s="2" t="s">
        <v>27</v>
      </c>
      <c r="EH360" s="2">
        <v>0</v>
      </c>
      <c r="EI360" s="2" t="s">
        <v>3</v>
      </c>
      <c r="EJ360" s="2">
        <v>1</v>
      </c>
      <c r="EK360" s="2">
        <v>21</v>
      </c>
      <c r="EL360" s="2" t="s">
        <v>28</v>
      </c>
      <c r="EM360" s="2" t="s">
        <v>29</v>
      </c>
      <c r="EN360" s="2"/>
      <c r="EO360" s="2" t="s">
        <v>3</v>
      </c>
      <c r="EP360" s="2"/>
      <c r="EQ360" s="2">
        <v>0</v>
      </c>
      <c r="ER360" s="2">
        <v>11.1</v>
      </c>
      <c r="ES360" s="2">
        <v>11.1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>
        <v>0</v>
      </c>
      <c r="FR360" s="2">
        <v>0</v>
      </c>
      <c r="FS360" s="2">
        <v>0</v>
      </c>
      <c r="FT360" s="2"/>
      <c r="FU360" s="2"/>
      <c r="FV360" s="2"/>
      <c r="FW360" s="2"/>
      <c r="FX360" s="2">
        <v>109</v>
      </c>
      <c r="FY360" s="2">
        <v>61</v>
      </c>
      <c r="FZ360" s="2"/>
      <c r="GA360" s="2" t="s">
        <v>3</v>
      </c>
      <c r="GB360" s="2"/>
      <c r="GC360" s="2"/>
      <c r="GD360" s="2">
        <v>1</v>
      </c>
      <c r="GE360" s="2"/>
      <c r="GF360" s="2">
        <v>1493472400</v>
      </c>
      <c r="GG360" s="2">
        <v>2</v>
      </c>
      <c r="GH360" s="2">
        <v>1</v>
      </c>
      <c r="GI360" s="2">
        <v>-2</v>
      </c>
      <c r="GJ360" s="2">
        <v>0</v>
      </c>
      <c r="GK360" s="2">
        <v>0</v>
      </c>
      <c r="GL360" s="2">
        <f t="shared" si="463"/>
        <v>0</v>
      </c>
      <c r="GM360" s="2">
        <f t="shared" si="464"/>
        <v>111</v>
      </c>
      <c r="GN360" s="2">
        <f t="shared" si="465"/>
        <v>111</v>
      </c>
      <c r="GO360" s="2">
        <f t="shared" si="466"/>
        <v>0</v>
      </c>
      <c r="GP360" s="2">
        <f t="shared" si="467"/>
        <v>0</v>
      </c>
      <c r="GQ360" s="2"/>
      <c r="GR360" s="2">
        <v>0</v>
      </c>
      <c r="GS360" s="2">
        <v>3</v>
      </c>
      <c r="GT360" s="2">
        <v>0</v>
      </c>
      <c r="GU360" s="2" t="s">
        <v>3</v>
      </c>
      <c r="GV360" s="2">
        <f t="shared" si="468"/>
        <v>0</v>
      </c>
      <c r="GW360" s="2">
        <v>1</v>
      </c>
      <c r="GX360" s="2">
        <f t="shared" si="469"/>
        <v>0</v>
      </c>
      <c r="GY360" s="2"/>
      <c r="GZ360" s="2"/>
      <c r="HA360" s="2">
        <v>0</v>
      </c>
      <c r="HB360" s="2">
        <v>0</v>
      </c>
      <c r="HC360" s="2">
        <f t="shared" si="470"/>
        <v>0</v>
      </c>
      <c r="HD360" s="2"/>
      <c r="HE360" s="2" t="s">
        <v>3</v>
      </c>
      <c r="HF360" s="2" t="s">
        <v>3</v>
      </c>
      <c r="HG360" s="2"/>
      <c r="HH360" s="2"/>
      <c r="HI360" s="2"/>
      <c r="HJ360" s="2"/>
      <c r="HK360" s="2"/>
      <c r="HL360" s="2"/>
      <c r="HM360" s="2" t="s">
        <v>3</v>
      </c>
      <c r="HN360" s="2" t="s">
        <v>3</v>
      </c>
      <c r="HO360" s="2" t="s">
        <v>3</v>
      </c>
      <c r="HP360" s="2" t="s">
        <v>3</v>
      </c>
      <c r="HQ360" s="2" t="s">
        <v>3</v>
      </c>
      <c r="HR360" s="2"/>
      <c r="HS360" s="2">
        <v>0</v>
      </c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>
        <v>0</v>
      </c>
      <c r="IL360" s="2"/>
      <c r="IM360" s="2"/>
      <c r="IN360" s="2"/>
      <c r="IO360" s="2"/>
      <c r="IP360" s="2"/>
      <c r="IQ360" s="2"/>
      <c r="IR360" s="2"/>
      <c r="IS360" s="2"/>
      <c r="IT360" s="2"/>
      <c r="IU360" s="2"/>
    </row>
    <row r="361" spans="1:255" x14ac:dyDescent="0.2">
      <c r="A361">
        <v>18</v>
      </c>
      <c r="B361">
        <v>1</v>
      </c>
      <c r="C361">
        <v>844</v>
      </c>
      <c r="E361" t="s">
        <v>463</v>
      </c>
      <c r="F361" t="s">
        <v>464</v>
      </c>
      <c r="G361" t="s">
        <v>465</v>
      </c>
      <c r="H361" t="s">
        <v>39</v>
      </c>
      <c r="I361">
        <f>I353*J361</f>
        <v>10</v>
      </c>
      <c r="J361">
        <v>28.571428571428573</v>
      </c>
      <c r="K361">
        <v>28.571428999999998</v>
      </c>
      <c r="O361">
        <f t="shared" si="432"/>
        <v>348.54</v>
      </c>
      <c r="P361">
        <f t="shared" si="433"/>
        <v>348.54</v>
      </c>
      <c r="Q361">
        <f t="shared" si="471"/>
        <v>0</v>
      </c>
      <c r="R361">
        <f t="shared" si="435"/>
        <v>0</v>
      </c>
      <c r="S361">
        <f t="shared" si="436"/>
        <v>0</v>
      </c>
      <c r="T361">
        <f t="shared" si="437"/>
        <v>0</v>
      </c>
      <c r="U361">
        <f t="shared" si="438"/>
        <v>0</v>
      </c>
      <c r="V361">
        <f t="shared" si="439"/>
        <v>0</v>
      </c>
      <c r="W361">
        <f t="shared" si="440"/>
        <v>0</v>
      </c>
      <c r="X361">
        <f t="shared" si="441"/>
        <v>0</v>
      </c>
      <c r="Y361">
        <f t="shared" si="442"/>
        <v>0</v>
      </c>
      <c r="AA361">
        <v>59204059</v>
      </c>
      <c r="AB361">
        <f t="shared" si="443"/>
        <v>11.1</v>
      </c>
      <c r="AC361">
        <f t="shared" si="444"/>
        <v>11.1</v>
      </c>
      <c r="AD361">
        <f t="shared" si="472"/>
        <v>0</v>
      </c>
      <c r="AE361">
        <f t="shared" si="473"/>
        <v>0</v>
      </c>
      <c r="AF361">
        <f t="shared" si="474"/>
        <v>0</v>
      </c>
      <c r="AG361">
        <f t="shared" si="448"/>
        <v>0</v>
      </c>
      <c r="AH361">
        <f t="shared" si="475"/>
        <v>0</v>
      </c>
      <c r="AI361">
        <f t="shared" si="476"/>
        <v>0</v>
      </c>
      <c r="AJ361">
        <f t="shared" si="451"/>
        <v>0</v>
      </c>
      <c r="AK361">
        <v>11.1</v>
      </c>
      <c r="AL361">
        <v>11.1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109</v>
      </c>
      <c r="AU361">
        <v>61</v>
      </c>
      <c r="AV361">
        <v>1</v>
      </c>
      <c r="AW361">
        <v>1</v>
      </c>
      <c r="AZ361">
        <v>1</v>
      </c>
      <c r="BA361">
        <v>1</v>
      </c>
      <c r="BB361">
        <v>1</v>
      </c>
      <c r="BC361">
        <v>3.14</v>
      </c>
      <c r="BD361" t="s">
        <v>3</v>
      </c>
      <c r="BE361" t="s">
        <v>3</v>
      </c>
      <c r="BF361" t="s">
        <v>3</v>
      </c>
      <c r="BG361" t="s">
        <v>3</v>
      </c>
      <c r="BH361">
        <v>3</v>
      </c>
      <c r="BI361">
        <v>1</v>
      </c>
      <c r="BJ361" t="s">
        <v>466</v>
      </c>
      <c r="BM361">
        <v>21</v>
      </c>
      <c r="BN361">
        <v>0</v>
      </c>
      <c r="BO361" t="s">
        <v>464</v>
      </c>
      <c r="BP361">
        <v>1</v>
      </c>
      <c r="BQ361">
        <v>30</v>
      </c>
      <c r="BR361">
        <v>0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 t="s">
        <v>3</v>
      </c>
      <c r="BZ361">
        <v>109</v>
      </c>
      <c r="CA361">
        <v>61</v>
      </c>
      <c r="CB361" t="s">
        <v>3</v>
      </c>
      <c r="CE361">
        <v>30</v>
      </c>
      <c r="CF361">
        <v>0</v>
      </c>
      <c r="CG361">
        <v>0</v>
      </c>
      <c r="CM361">
        <v>0</v>
      </c>
      <c r="CN361" t="s">
        <v>3</v>
      </c>
      <c r="CO361">
        <v>0</v>
      </c>
      <c r="CP361">
        <f t="shared" si="452"/>
        <v>348.54</v>
      </c>
      <c r="CQ361">
        <f t="shared" si="453"/>
        <v>34.85</v>
      </c>
      <c r="CR361">
        <f t="shared" si="477"/>
        <v>0</v>
      </c>
      <c r="CS361">
        <f t="shared" si="455"/>
        <v>0</v>
      </c>
      <c r="CT361">
        <f t="shared" si="456"/>
        <v>0</v>
      </c>
      <c r="CU361">
        <f t="shared" si="457"/>
        <v>0</v>
      </c>
      <c r="CV361">
        <f t="shared" si="458"/>
        <v>0</v>
      </c>
      <c r="CW361">
        <f t="shared" si="459"/>
        <v>0</v>
      </c>
      <c r="CX361">
        <f t="shared" si="460"/>
        <v>0</v>
      </c>
      <c r="CY361">
        <f t="shared" si="461"/>
        <v>0</v>
      </c>
      <c r="CZ361">
        <f t="shared" si="462"/>
        <v>0</v>
      </c>
      <c r="DC361" t="s">
        <v>3</v>
      </c>
      <c r="DD361" t="s">
        <v>3</v>
      </c>
      <c r="DE361" t="s">
        <v>3</v>
      </c>
      <c r="DF361" t="s">
        <v>3</v>
      </c>
      <c r="DG361" t="s">
        <v>3</v>
      </c>
      <c r="DH361" t="s">
        <v>3</v>
      </c>
      <c r="DI361" t="s">
        <v>3</v>
      </c>
      <c r="DJ361" t="s">
        <v>3</v>
      </c>
      <c r="DK361" t="s">
        <v>3</v>
      </c>
      <c r="DL361" t="s">
        <v>3</v>
      </c>
      <c r="DM361" t="s">
        <v>3</v>
      </c>
      <c r="DN361">
        <v>0</v>
      </c>
      <c r="DO361">
        <v>0</v>
      </c>
      <c r="DP361">
        <v>1</v>
      </c>
      <c r="DQ361">
        <v>1</v>
      </c>
      <c r="DU361">
        <v>1010</v>
      </c>
      <c r="DV361" t="s">
        <v>39</v>
      </c>
      <c r="DW361" t="s">
        <v>39</v>
      </c>
      <c r="DX361">
        <v>1</v>
      </c>
      <c r="DZ361" t="s">
        <v>3</v>
      </c>
      <c r="EA361" t="s">
        <v>3</v>
      </c>
      <c r="EB361" t="s">
        <v>3</v>
      </c>
      <c r="EC361" t="s">
        <v>3</v>
      </c>
      <c r="EE361">
        <v>58807897</v>
      </c>
      <c r="EF361">
        <v>30</v>
      </c>
      <c r="EG361" t="s">
        <v>27</v>
      </c>
      <c r="EH361">
        <v>0</v>
      </c>
      <c r="EI361" t="s">
        <v>3</v>
      </c>
      <c r="EJ361">
        <v>1</v>
      </c>
      <c r="EK361">
        <v>21</v>
      </c>
      <c r="EL361" t="s">
        <v>28</v>
      </c>
      <c r="EM361" t="s">
        <v>29</v>
      </c>
      <c r="EO361" t="s">
        <v>3</v>
      </c>
      <c r="EQ361">
        <v>0</v>
      </c>
      <c r="ER361">
        <v>11.1</v>
      </c>
      <c r="ES361">
        <v>11.1</v>
      </c>
      <c r="ET361">
        <v>0</v>
      </c>
      <c r="EU361">
        <v>0</v>
      </c>
      <c r="EV361">
        <v>0</v>
      </c>
      <c r="EW361">
        <v>0</v>
      </c>
      <c r="EX361">
        <v>0</v>
      </c>
      <c r="FQ361">
        <v>0</v>
      </c>
      <c r="FR361">
        <v>0</v>
      </c>
      <c r="FS361">
        <v>0</v>
      </c>
      <c r="FX361">
        <v>109</v>
      </c>
      <c r="FY361">
        <v>61</v>
      </c>
      <c r="GA361" t="s">
        <v>3</v>
      </c>
      <c r="GD361">
        <v>1</v>
      </c>
      <c r="GF361">
        <v>1493472400</v>
      </c>
      <c r="GG361">
        <v>2</v>
      </c>
      <c r="GH361">
        <v>1</v>
      </c>
      <c r="GI361">
        <v>2</v>
      </c>
      <c r="GJ361">
        <v>0</v>
      </c>
      <c r="GK361">
        <v>0</v>
      </c>
      <c r="GL361">
        <f t="shared" si="463"/>
        <v>0</v>
      </c>
      <c r="GM361">
        <f t="shared" si="464"/>
        <v>348.54</v>
      </c>
      <c r="GN361">
        <f t="shared" si="465"/>
        <v>348.54</v>
      </c>
      <c r="GO361">
        <f t="shared" si="466"/>
        <v>0</v>
      </c>
      <c r="GP361">
        <f t="shared" si="467"/>
        <v>0</v>
      </c>
      <c r="GR361">
        <v>0</v>
      </c>
      <c r="GS361">
        <v>3</v>
      </c>
      <c r="GT361">
        <v>0</v>
      </c>
      <c r="GU361" t="s">
        <v>3</v>
      </c>
      <c r="GV361">
        <f t="shared" si="468"/>
        <v>0</v>
      </c>
      <c r="GW361">
        <v>1</v>
      </c>
      <c r="GX361">
        <f t="shared" si="469"/>
        <v>0</v>
      </c>
      <c r="HA361">
        <v>0</v>
      </c>
      <c r="HB361">
        <v>0</v>
      </c>
      <c r="HC361">
        <f t="shared" si="470"/>
        <v>0</v>
      </c>
      <c r="HE361" t="s">
        <v>3</v>
      </c>
      <c r="HF361" t="s">
        <v>3</v>
      </c>
      <c r="HM361" t="s">
        <v>3</v>
      </c>
      <c r="HN361" t="s">
        <v>3</v>
      </c>
      <c r="HO361" t="s">
        <v>3</v>
      </c>
      <c r="HP361" t="s">
        <v>3</v>
      </c>
      <c r="HQ361" t="s">
        <v>3</v>
      </c>
      <c r="HS361">
        <v>0</v>
      </c>
      <c r="IK361">
        <v>0</v>
      </c>
    </row>
    <row r="362" spans="1:255" x14ac:dyDescent="0.2">
      <c r="A362" s="2">
        <v>18</v>
      </c>
      <c r="B362" s="2">
        <v>1</v>
      </c>
      <c r="C362" s="2">
        <v>833</v>
      </c>
      <c r="D362" s="2"/>
      <c r="E362" s="2" t="s">
        <v>467</v>
      </c>
      <c r="F362" s="2" t="s">
        <v>216</v>
      </c>
      <c r="G362" s="2" t="s">
        <v>217</v>
      </c>
      <c r="H362" s="2" t="s">
        <v>39</v>
      </c>
      <c r="I362" s="2">
        <f>I352*J362</f>
        <v>0.27650000000000002</v>
      </c>
      <c r="J362" s="2">
        <v>0.79000000000000015</v>
      </c>
      <c r="K362" s="2">
        <v>0.79</v>
      </c>
      <c r="L362" s="2"/>
      <c r="M362" s="2"/>
      <c r="N362" s="2"/>
      <c r="O362" s="2">
        <f t="shared" si="432"/>
        <v>3.27</v>
      </c>
      <c r="P362" s="2">
        <f t="shared" si="433"/>
        <v>3.27</v>
      </c>
      <c r="Q362" s="2">
        <f t="shared" si="471"/>
        <v>0</v>
      </c>
      <c r="R362" s="2">
        <f t="shared" si="435"/>
        <v>0</v>
      </c>
      <c r="S362" s="2">
        <f t="shared" si="436"/>
        <v>0</v>
      </c>
      <c r="T362" s="2">
        <f t="shared" si="437"/>
        <v>0</v>
      </c>
      <c r="U362" s="2">
        <f t="shared" si="438"/>
        <v>0</v>
      </c>
      <c r="V362" s="2">
        <f t="shared" si="439"/>
        <v>0</v>
      </c>
      <c r="W362" s="2">
        <f t="shared" si="440"/>
        <v>0</v>
      </c>
      <c r="X362" s="2">
        <f t="shared" si="441"/>
        <v>0</v>
      </c>
      <c r="Y362" s="2">
        <f t="shared" si="442"/>
        <v>0</v>
      </c>
      <c r="Z362" s="2"/>
      <c r="AA362" s="2">
        <v>59204062</v>
      </c>
      <c r="AB362" s="2">
        <f t="shared" si="443"/>
        <v>11.82</v>
      </c>
      <c r="AC362" s="2">
        <f t="shared" si="444"/>
        <v>11.82</v>
      </c>
      <c r="AD362" s="2">
        <f t="shared" si="472"/>
        <v>0</v>
      </c>
      <c r="AE362" s="2">
        <f t="shared" si="473"/>
        <v>0</v>
      </c>
      <c r="AF362" s="2">
        <f t="shared" si="474"/>
        <v>0</v>
      </c>
      <c r="AG362" s="2">
        <f t="shared" si="448"/>
        <v>0</v>
      </c>
      <c r="AH362" s="2">
        <f t="shared" si="475"/>
        <v>0</v>
      </c>
      <c r="AI362" s="2">
        <f t="shared" si="476"/>
        <v>0</v>
      </c>
      <c r="AJ362" s="2">
        <f t="shared" si="451"/>
        <v>0</v>
      </c>
      <c r="AK362" s="2">
        <v>11.82</v>
      </c>
      <c r="AL362" s="2">
        <v>11.82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109</v>
      </c>
      <c r="AU362" s="2">
        <v>61</v>
      </c>
      <c r="AV362" s="2">
        <v>1</v>
      </c>
      <c r="AW362" s="2">
        <v>1</v>
      </c>
      <c r="AX362" s="2"/>
      <c r="AY362" s="2"/>
      <c r="AZ362" s="2">
        <v>1</v>
      </c>
      <c r="BA362" s="2">
        <v>1</v>
      </c>
      <c r="BB362" s="2">
        <v>1</v>
      </c>
      <c r="BC362" s="2">
        <v>1</v>
      </c>
      <c r="BD362" s="2" t="s">
        <v>3</v>
      </c>
      <c r="BE362" s="2" t="s">
        <v>3</v>
      </c>
      <c r="BF362" s="2" t="s">
        <v>3</v>
      </c>
      <c r="BG362" s="2" t="s">
        <v>3</v>
      </c>
      <c r="BH362" s="2">
        <v>3</v>
      </c>
      <c r="BI362" s="2">
        <v>1</v>
      </c>
      <c r="BJ362" s="2" t="s">
        <v>218</v>
      </c>
      <c r="BK362" s="2"/>
      <c r="BL362" s="2"/>
      <c r="BM362" s="2">
        <v>21</v>
      </c>
      <c r="BN362" s="2">
        <v>0</v>
      </c>
      <c r="BO362" s="2" t="s">
        <v>3</v>
      </c>
      <c r="BP362" s="2">
        <v>0</v>
      </c>
      <c r="BQ362" s="2">
        <v>30</v>
      </c>
      <c r="BR362" s="2">
        <v>0</v>
      </c>
      <c r="BS362" s="2">
        <v>1</v>
      </c>
      <c r="BT362" s="2">
        <v>1</v>
      </c>
      <c r="BU362" s="2">
        <v>1</v>
      </c>
      <c r="BV362" s="2">
        <v>1</v>
      </c>
      <c r="BW362" s="2">
        <v>1</v>
      </c>
      <c r="BX362" s="2">
        <v>1</v>
      </c>
      <c r="BY362" s="2" t="s">
        <v>3</v>
      </c>
      <c r="BZ362" s="2">
        <v>109</v>
      </c>
      <c r="CA362" s="2">
        <v>61</v>
      </c>
      <c r="CB362" s="2" t="s">
        <v>3</v>
      </c>
      <c r="CC362" s="2"/>
      <c r="CD362" s="2"/>
      <c r="CE362" s="2">
        <v>30</v>
      </c>
      <c r="CF362" s="2">
        <v>0</v>
      </c>
      <c r="CG362" s="2">
        <v>0</v>
      </c>
      <c r="CH362" s="2"/>
      <c r="CI362" s="2"/>
      <c r="CJ362" s="2"/>
      <c r="CK362" s="2"/>
      <c r="CL362" s="2"/>
      <c r="CM362" s="2">
        <v>0</v>
      </c>
      <c r="CN362" s="2" t="s">
        <v>3</v>
      </c>
      <c r="CO362" s="2">
        <v>0</v>
      </c>
      <c r="CP362" s="2">
        <f t="shared" si="452"/>
        <v>3.27</v>
      </c>
      <c r="CQ362" s="2">
        <f t="shared" si="453"/>
        <v>11.82</v>
      </c>
      <c r="CR362" s="2">
        <f t="shared" si="477"/>
        <v>0</v>
      </c>
      <c r="CS362" s="2">
        <f t="shared" si="455"/>
        <v>0</v>
      </c>
      <c r="CT362" s="2">
        <f t="shared" si="456"/>
        <v>0</v>
      </c>
      <c r="CU362" s="2">
        <f t="shared" si="457"/>
        <v>0</v>
      </c>
      <c r="CV362" s="2">
        <f t="shared" si="458"/>
        <v>0</v>
      </c>
      <c r="CW362" s="2">
        <f t="shared" si="459"/>
        <v>0</v>
      </c>
      <c r="CX362" s="2">
        <f t="shared" si="460"/>
        <v>0</v>
      </c>
      <c r="CY362" s="2">
        <f t="shared" si="461"/>
        <v>0</v>
      </c>
      <c r="CZ362" s="2">
        <f t="shared" si="462"/>
        <v>0</v>
      </c>
      <c r="DA362" s="2"/>
      <c r="DB362" s="2"/>
      <c r="DC362" s="2" t="s">
        <v>3</v>
      </c>
      <c r="DD362" s="2" t="s">
        <v>3</v>
      </c>
      <c r="DE362" s="2" t="s">
        <v>3</v>
      </c>
      <c r="DF362" s="2" t="s">
        <v>3</v>
      </c>
      <c r="DG362" s="2" t="s">
        <v>3</v>
      </c>
      <c r="DH362" s="2" t="s">
        <v>3</v>
      </c>
      <c r="DI362" s="2" t="s">
        <v>3</v>
      </c>
      <c r="DJ362" s="2" t="s">
        <v>3</v>
      </c>
      <c r="DK362" s="2" t="s">
        <v>3</v>
      </c>
      <c r="DL362" s="2" t="s">
        <v>3</v>
      </c>
      <c r="DM362" s="2" t="s">
        <v>3</v>
      </c>
      <c r="DN362" s="2">
        <v>0</v>
      </c>
      <c r="DO362" s="2">
        <v>0</v>
      </c>
      <c r="DP362" s="2">
        <v>1</v>
      </c>
      <c r="DQ362" s="2">
        <v>1</v>
      </c>
      <c r="DR362" s="2"/>
      <c r="DS362" s="2"/>
      <c r="DT362" s="2"/>
      <c r="DU362" s="2">
        <v>1010</v>
      </c>
      <c r="DV362" s="2" t="s">
        <v>39</v>
      </c>
      <c r="DW362" s="2" t="s">
        <v>39</v>
      </c>
      <c r="DX362" s="2">
        <v>1</v>
      </c>
      <c r="DY362" s="2"/>
      <c r="DZ362" s="2" t="s">
        <v>3</v>
      </c>
      <c r="EA362" s="2" t="s">
        <v>3</v>
      </c>
      <c r="EB362" s="2" t="s">
        <v>3</v>
      </c>
      <c r="EC362" s="2" t="s">
        <v>3</v>
      </c>
      <c r="ED362" s="2"/>
      <c r="EE362" s="2">
        <v>58807897</v>
      </c>
      <c r="EF362" s="2">
        <v>30</v>
      </c>
      <c r="EG362" s="2" t="s">
        <v>27</v>
      </c>
      <c r="EH362" s="2">
        <v>0</v>
      </c>
      <c r="EI362" s="2" t="s">
        <v>3</v>
      </c>
      <c r="EJ362" s="2">
        <v>1</v>
      </c>
      <c r="EK362" s="2">
        <v>21</v>
      </c>
      <c r="EL362" s="2" t="s">
        <v>28</v>
      </c>
      <c r="EM362" s="2" t="s">
        <v>29</v>
      </c>
      <c r="EN362" s="2"/>
      <c r="EO362" s="2" t="s">
        <v>3</v>
      </c>
      <c r="EP362" s="2"/>
      <c r="EQ362" s="2">
        <v>0</v>
      </c>
      <c r="ER362" s="2">
        <v>11.82</v>
      </c>
      <c r="ES362" s="2">
        <v>11.82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>
        <v>0</v>
      </c>
      <c r="FR362" s="2">
        <v>0</v>
      </c>
      <c r="FS362" s="2">
        <v>0</v>
      </c>
      <c r="FT362" s="2"/>
      <c r="FU362" s="2"/>
      <c r="FV362" s="2"/>
      <c r="FW362" s="2"/>
      <c r="FX362" s="2">
        <v>109</v>
      </c>
      <c r="FY362" s="2">
        <v>61</v>
      </c>
      <c r="FZ362" s="2"/>
      <c r="GA362" s="2" t="s">
        <v>3</v>
      </c>
      <c r="GB362" s="2"/>
      <c r="GC362" s="2"/>
      <c r="GD362" s="2">
        <v>1</v>
      </c>
      <c r="GE362" s="2"/>
      <c r="GF362" s="2">
        <v>726132467</v>
      </c>
      <c r="GG362" s="2">
        <v>2</v>
      </c>
      <c r="GH362" s="2">
        <v>1</v>
      </c>
      <c r="GI362" s="2">
        <v>-2</v>
      </c>
      <c r="GJ362" s="2">
        <v>0</v>
      </c>
      <c r="GK362" s="2">
        <v>0</v>
      </c>
      <c r="GL362" s="2">
        <f t="shared" si="463"/>
        <v>0</v>
      </c>
      <c r="GM362" s="2">
        <f t="shared" si="464"/>
        <v>3.27</v>
      </c>
      <c r="GN362" s="2">
        <f t="shared" si="465"/>
        <v>3.27</v>
      </c>
      <c r="GO362" s="2">
        <f t="shared" si="466"/>
        <v>0</v>
      </c>
      <c r="GP362" s="2">
        <f t="shared" si="467"/>
        <v>0</v>
      </c>
      <c r="GQ362" s="2"/>
      <c r="GR362" s="2">
        <v>0</v>
      </c>
      <c r="GS362" s="2">
        <v>3</v>
      </c>
      <c r="GT362" s="2">
        <v>0</v>
      </c>
      <c r="GU362" s="2" t="s">
        <v>3</v>
      </c>
      <c r="GV362" s="2">
        <f t="shared" si="468"/>
        <v>0</v>
      </c>
      <c r="GW362" s="2">
        <v>1</v>
      </c>
      <c r="GX362" s="2">
        <f t="shared" si="469"/>
        <v>0</v>
      </c>
      <c r="GY362" s="2"/>
      <c r="GZ362" s="2"/>
      <c r="HA362" s="2">
        <v>0</v>
      </c>
      <c r="HB362" s="2">
        <v>0</v>
      </c>
      <c r="HC362" s="2">
        <f t="shared" si="470"/>
        <v>0</v>
      </c>
      <c r="HD362" s="2"/>
      <c r="HE362" s="2" t="s">
        <v>3</v>
      </c>
      <c r="HF362" s="2" t="s">
        <v>3</v>
      </c>
      <c r="HG362" s="2"/>
      <c r="HH362" s="2"/>
      <c r="HI362" s="2"/>
      <c r="HJ362" s="2"/>
      <c r="HK362" s="2"/>
      <c r="HL362" s="2"/>
      <c r="HM362" s="2" t="s">
        <v>3</v>
      </c>
      <c r="HN362" s="2" t="s">
        <v>3</v>
      </c>
      <c r="HO362" s="2" t="s">
        <v>3</v>
      </c>
      <c r="HP362" s="2" t="s">
        <v>3</v>
      </c>
      <c r="HQ362" s="2" t="s">
        <v>3</v>
      </c>
      <c r="HR362" s="2"/>
      <c r="HS362" s="2">
        <v>0</v>
      </c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>
        <v>0</v>
      </c>
      <c r="IL362" s="2"/>
      <c r="IM362" s="2"/>
      <c r="IN362" s="2"/>
      <c r="IO362" s="2"/>
      <c r="IP362" s="2"/>
      <c r="IQ362" s="2"/>
      <c r="IR362" s="2"/>
      <c r="IS362" s="2"/>
      <c r="IT362" s="2"/>
      <c r="IU362" s="2"/>
    </row>
    <row r="363" spans="1:255" x14ac:dyDescent="0.2">
      <c r="A363">
        <v>18</v>
      </c>
      <c r="B363">
        <v>1</v>
      </c>
      <c r="C363">
        <v>846</v>
      </c>
      <c r="E363" t="s">
        <v>467</v>
      </c>
      <c r="F363" t="s">
        <v>216</v>
      </c>
      <c r="G363" t="s">
        <v>217</v>
      </c>
      <c r="H363" t="s">
        <v>39</v>
      </c>
      <c r="I363">
        <f>I353*J363</f>
        <v>0.27650000000000002</v>
      </c>
      <c r="J363">
        <v>0.79000000000000015</v>
      </c>
      <c r="K363">
        <v>0.79</v>
      </c>
      <c r="O363">
        <f t="shared" si="432"/>
        <v>22.82</v>
      </c>
      <c r="P363">
        <f t="shared" si="433"/>
        <v>22.82</v>
      </c>
      <c r="Q363">
        <f t="shared" si="471"/>
        <v>0</v>
      </c>
      <c r="R363">
        <f t="shared" si="435"/>
        <v>0</v>
      </c>
      <c r="S363">
        <f t="shared" si="436"/>
        <v>0</v>
      </c>
      <c r="T363">
        <f t="shared" si="437"/>
        <v>0</v>
      </c>
      <c r="U363">
        <f t="shared" si="438"/>
        <v>0</v>
      </c>
      <c r="V363">
        <f t="shared" si="439"/>
        <v>0</v>
      </c>
      <c r="W363">
        <f t="shared" si="440"/>
        <v>0</v>
      </c>
      <c r="X363">
        <f t="shared" si="441"/>
        <v>0</v>
      </c>
      <c r="Y363">
        <f t="shared" si="442"/>
        <v>0</v>
      </c>
      <c r="AA363">
        <v>59204059</v>
      </c>
      <c r="AB363">
        <f t="shared" si="443"/>
        <v>11.82</v>
      </c>
      <c r="AC363">
        <f t="shared" si="444"/>
        <v>11.82</v>
      </c>
      <c r="AD363">
        <f t="shared" si="472"/>
        <v>0</v>
      </c>
      <c r="AE363">
        <f t="shared" si="473"/>
        <v>0</v>
      </c>
      <c r="AF363">
        <f t="shared" si="474"/>
        <v>0</v>
      </c>
      <c r="AG363">
        <f t="shared" si="448"/>
        <v>0</v>
      </c>
      <c r="AH363">
        <f t="shared" si="475"/>
        <v>0</v>
      </c>
      <c r="AI363">
        <f t="shared" si="476"/>
        <v>0</v>
      </c>
      <c r="AJ363">
        <f t="shared" si="451"/>
        <v>0</v>
      </c>
      <c r="AK363">
        <v>11.82</v>
      </c>
      <c r="AL363">
        <v>11.82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109</v>
      </c>
      <c r="AU363">
        <v>61</v>
      </c>
      <c r="AV363">
        <v>1</v>
      </c>
      <c r="AW363">
        <v>1</v>
      </c>
      <c r="AZ363">
        <v>1</v>
      </c>
      <c r="BA363">
        <v>1</v>
      </c>
      <c r="BB363">
        <v>1</v>
      </c>
      <c r="BC363">
        <v>6.98</v>
      </c>
      <c r="BD363" t="s">
        <v>3</v>
      </c>
      <c r="BE363" t="s">
        <v>3</v>
      </c>
      <c r="BF363" t="s">
        <v>3</v>
      </c>
      <c r="BG363" t="s">
        <v>3</v>
      </c>
      <c r="BH363">
        <v>3</v>
      </c>
      <c r="BI363">
        <v>1</v>
      </c>
      <c r="BJ363" t="s">
        <v>218</v>
      </c>
      <c r="BM363">
        <v>21</v>
      </c>
      <c r="BN363">
        <v>0</v>
      </c>
      <c r="BO363" t="s">
        <v>216</v>
      </c>
      <c r="BP363">
        <v>1</v>
      </c>
      <c r="BQ363">
        <v>30</v>
      </c>
      <c r="BR363">
        <v>0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 t="s">
        <v>3</v>
      </c>
      <c r="BZ363">
        <v>109</v>
      </c>
      <c r="CA363">
        <v>61</v>
      </c>
      <c r="CB363" t="s">
        <v>3</v>
      </c>
      <c r="CE363">
        <v>30</v>
      </c>
      <c r="CF363">
        <v>0</v>
      </c>
      <c r="CG363">
        <v>0</v>
      </c>
      <c r="CM363">
        <v>0</v>
      </c>
      <c r="CN363" t="s">
        <v>3</v>
      </c>
      <c r="CO363">
        <v>0</v>
      </c>
      <c r="CP363">
        <f t="shared" si="452"/>
        <v>22.82</v>
      </c>
      <c r="CQ363">
        <f t="shared" si="453"/>
        <v>82.5</v>
      </c>
      <c r="CR363">
        <f t="shared" si="477"/>
        <v>0</v>
      </c>
      <c r="CS363">
        <f t="shared" si="455"/>
        <v>0</v>
      </c>
      <c r="CT363">
        <f t="shared" si="456"/>
        <v>0</v>
      </c>
      <c r="CU363">
        <f t="shared" si="457"/>
        <v>0</v>
      </c>
      <c r="CV363">
        <f t="shared" si="458"/>
        <v>0</v>
      </c>
      <c r="CW363">
        <f t="shared" si="459"/>
        <v>0</v>
      </c>
      <c r="CX363">
        <f t="shared" si="460"/>
        <v>0</v>
      </c>
      <c r="CY363">
        <f t="shared" si="461"/>
        <v>0</v>
      </c>
      <c r="CZ363">
        <f t="shared" si="462"/>
        <v>0</v>
      </c>
      <c r="DC363" t="s">
        <v>3</v>
      </c>
      <c r="DD363" t="s">
        <v>3</v>
      </c>
      <c r="DE363" t="s">
        <v>3</v>
      </c>
      <c r="DF363" t="s">
        <v>3</v>
      </c>
      <c r="DG363" t="s">
        <v>3</v>
      </c>
      <c r="DH363" t="s">
        <v>3</v>
      </c>
      <c r="DI363" t="s">
        <v>3</v>
      </c>
      <c r="DJ363" t="s">
        <v>3</v>
      </c>
      <c r="DK363" t="s">
        <v>3</v>
      </c>
      <c r="DL363" t="s">
        <v>3</v>
      </c>
      <c r="DM363" t="s">
        <v>3</v>
      </c>
      <c r="DN363">
        <v>0</v>
      </c>
      <c r="DO363">
        <v>0</v>
      </c>
      <c r="DP363">
        <v>1</v>
      </c>
      <c r="DQ363">
        <v>1</v>
      </c>
      <c r="DU363">
        <v>1010</v>
      </c>
      <c r="DV363" t="s">
        <v>39</v>
      </c>
      <c r="DW363" t="s">
        <v>39</v>
      </c>
      <c r="DX363">
        <v>1</v>
      </c>
      <c r="DZ363" t="s">
        <v>3</v>
      </c>
      <c r="EA363" t="s">
        <v>3</v>
      </c>
      <c r="EB363" t="s">
        <v>3</v>
      </c>
      <c r="EC363" t="s">
        <v>3</v>
      </c>
      <c r="EE363">
        <v>58807897</v>
      </c>
      <c r="EF363">
        <v>30</v>
      </c>
      <c r="EG363" t="s">
        <v>27</v>
      </c>
      <c r="EH363">
        <v>0</v>
      </c>
      <c r="EI363" t="s">
        <v>3</v>
      </c>
      <c r="EJ363">
        <v>1</v>
      </c>
      <c r="EK363">
        <v>21</v>
      </c>
      <c r="EL363" t="s">
        <v>28</v>
      </c>
      <c r="EM363" t="s">
        <v>29</v>
      </c>
      <c r="EO363" t="s">
        <v>3</v>
      </c>
      <c r="EQ363">
        <v>0</v>
      </c>
      <c r="ER363">
        <v>11.82</v>
      </c>
      <c r="ES363">
        <v>11.82</v>
      </c>
      <c r="ET363">
        <v>0</v>
      </c>
      <c r="EU363">
        <v>0</v>
      </c>
      <c r="EV363">
        <v>0</v>
      </c>
      <c r="EW363">
        <v>0</v>
      </c>
      <c r="EX363">
        <v>0</v>
      </c>
      <c r="FQ363">
        <v>0</v>
      </c>
      <c r="FR363">
        <v>0</v>
      </c>
      <c r="FS363">
        <v>0</v>
      </c>
      <c r="FX363">
        <v>109</v>
      </c>
      <c r="FY363">
        <v>61</v>
      </c>
      <c r="GA363" t="s">
        <v>3</v>
      </c>
      <c r="GD363">
        <v>1</v>
      </c>
      <c r="GF363">
        <v>726132467</v>
      </c>
      <c r="GG363">
        <v>2</v>
      </c>
      <c r="GH363">
        <v>1</v>
      </c>
      <c r="GI363">
        <v>2</v>
      </c>
      <c r="GJ363">
        <v>0</v>
      </c>
      <c r="GK363">
        <v>0</v>
      </c>
      <c r="GL363">
        <f t="shared" si="463"/>
        <v>0</v>
      </c>
      <c r="GM363">
        <f t="shared" si="464"/>
        <v>22.82</v>
      </c>
      <c r="GN363">
        <f t="shared" si="465"/>
        <v>22.82</v>
      </c>
      <c r="GO363">
        <f t="shared" si="466"/>
        <v>0</v>
      </c>
      <c r="GP363">
        <f t="shared" si="467"/>
        <v>0</v>
      </c>
      <c r="GR363">
        <v>0</v>
      </c>
      <c r="GS363">
        <v>3</v>
      </c>
      <c r="GT363">
        <v>0</v>
      </c>
      <c r="GU363" t="s">
        <v>3</v>
      </c>
      <c r="GV363">
        <f t="shared" si="468"/>
        <v>0</v>
      </c>
      <c r="GW363">
        <v>1</v>
      </c>
      <c r="GX363">
        <f t="shared" si="469"/>
        <v>0</v>
      </c>
      <c r="HA363">
        <v>0</v>
      </c>
      <c r="HB363">
        <v>0</v>
      </c>
      <c r="HC363">
        <f t="shared" si="470"/>
        <v>0</v>
      </c>
      <c r="HE363" t="s">
        <v>3</v>
      </c>
      <c r="HF363" t="s">
        <v>3</v>
      </c>
      <c r="HM363" t="s">
        <v>3</v>
      </c>
      <c r="HN363" t="s">
        <v>3</v>
      </c>
      <c r="HO363" t="s">
        <v>3</v>
      </c>
      <c r="HP363" t="s">
        <v>3</v>
      </c>
      <c r="HQ363" t="s">
        <v>3</v>
      </c>
      <c r="HS363">
        <v>0</v>
      </c>
      <c r="IK363">
        <v>0</v>
      </c>
    </row>
    <row r="364" spans="1:255" x14ac:dyDescent="0.2">
      <c r="A364" s="2">
        <v>17</v>
      </c>
      <c r="B364" s="2">
        <v>1</v>
      </c>
      <c r="C364" s="2">
        <f>ROW(SmtRes!A848)</f>
        <v>848</v>
      </c>
      <c r="D364" s="2">
        <f>ROW(EtalonRes!A848)</f>
        <v>848</v>
      </c>
      <c r="E364" s="2" t="s">
        <v>468</v>
      </c>
      <c r="F364" s="2" t="s">
        <v>220</v>
      </c>
      <c r="G364" s="2" t="s">
        <v>221</v>
      </c>
      <c r="H364" s="2" t="s">
        <v>222</v>
      </c>
      <c r="I364" s="2">
        <f>ROUND(ROUND((2*430+2*45+3*70+3*10+3*37+3*67+2*60+2*350+2*30+2*15+2*18+3*18)/100,4),9)</f>
        <v>25.02</v>
      </c>
      <c r="J364" s="2">
        <v>0</v>
      </c>
      <c r="K364" s="2">
        <f>ROUND(ROUND((2*430+2*45+3*70+3*10+3*37+3*67+2*60+2*350+2*30+2*15+2*18+3*18)/100,4),9)</f>
        <v>25.02</v>
      </c>
      <c r="L364" s="2"/>
      <c r="M364" s="2"/>
      <c r="N364" s="2"/>
      <c r="O364" s="2">
        <f t="shared" si="432"/>
        <v>749.91</v>
      </c>
      <c r="P364" s="2">
        <f t="shared" si="433"/>
        <v>0</v>
      </c>
      <c r="Q364" s="2">
        <f>(ROUND((ROUND(((((ET364*1.25)*1.1))*AV364*I364),2)*BB364),2)+ROUND((ROUND(((AE364-(((EU364*1.25)*1.1)))*AV364*I364),2)*BS364),2))</f>
        <v>40.380000000000003</v>
      </c>
      <c r="R364" s="2">
        <f t="shared" si="435"/>
        <v>0</v>
      </c>
      <c r="S364" s="2">
        <f t="shared" si="436"/>
        <v>709.53</v>
      </c>
      <c r="T364" s="2">
        <f t="shared" si="437"/>
        <v>0</v>
      </c>
      <c r="U364" s="2">
        <f t="shared" si="438"/>
        <v>52.682557356000004</v>
      </c>
      <c r="V364" s="2">
        <f t="shared" si="439"/>
        <v>0</v>
      </c>
      <c r="W364" s="2">
        <f t="shared" si="440"/>
        <v>0</v>
      </c>
      <c r="X364" s="2">
        <f t="shared" si="441"/>
        <v>773.39</v>
      </c>
      <c r="Y364" s="2">
        <f t="shared" si="442"/>
        <v>432.81</v>
      </c>
      <c r="Z364" s="2"/>
      <c r="AA364" s="2">
        <v>59204062</v>
      </c>
      <c r="AB364" s="2">
        <f t="shared" si="443"/>
        <v>28.090150000000001</v>
      </c>
      <c r="AC364" s="2">
        <f t="shared" si="444"/>
        <v>0</v>
      </c>
      <c r="AD364" s="2">
        <f>ROUND((((((ET364*1.25)*1.1))-(((EU364*1.25)*1.1)))+AE364),6)</f>
        <v>1.5125</v>
      </c>
      <c r="AE364" s="2">
        <f>ROUND((((EU364*1.25)*1.1)),6)</f>
        <v>0</v>
      </c>
      <c r="AF364" s="2">
        <f>ROUND((((EV364*1.15)*1.1)),6)</f>
        <v>26.577649999999998</v>
      </c>
      <c r="AG364" s="2">
        <f t="shared" si="448"/>
        <v>0</v>
      </c>
      <c r="AH364" s="2">
        <f>(((EW364*1.15)*1.1))</f>
        <v>1.9734</v>
      </c>
      <c r="AI364" s="2">
        <f>(((EX364*1.25)*1.1))</f>
        <v>0</v>
      </c>
      <c r="AJ364" s="2">
        <f t="shared" si="451"/>
        <v>0</v>
      </c>
      <c r="AK364" s="2">
        <v>22.11</v>
      </c>
      <c r="AL364" s="2">
        <v>0</v>
      </c>
      <c r="AM364" s="2">
        <v>1.1000000000000001</v>
      </c>
      <c r="AN364" s="2">
        <v>0</v>
      </c>
      <c r="AO364" s="2">
        <v>21.01</v>
      </c>
      <c r="AP364" s="2">
        <v>0</v>
      </c>
      <c r="AQ364" s="2">
        <v>1.56</v>
      </c>
      <c r="AR364" s="2">
        <v>0</v>
      </c>
      <c r="AS364" s="2">
        <v>0</v>
      </c>
      <c r="AT364" s="2">
        <v>109</v>
      </c>
      <c r="AU364" s="2">
        <v>61</v>
      </c>
      <c r="AV364" s="2">
        <v>1.0669999999999999</v>
      </c>
      <c r="AW364" s="2">
        <v>1</v>
      </c>
      <c r="AX364" s="2"/>
      <c r="AY364" s="2"/>
      <c r="AZ364" s="2">
        <v>1</v>
      </c>
      <c r="BA364" s="2">
        <v>1</v>
      </c>
      <c r="BB364" s="2">
        <v>1</v>
      </c>
      <c r="BC364" s="2">
        <v>1</v>
      </c>
      <c r="BD364" s="2" t="s">
        <v>3</v>
      </c>
      <c r="BE364" s="2" t="s">
        <v>3</v>
      </c>
      <c r="BF364" s="2" t="s">
        <v>3</v>
      </c>
      <c r="BG364" s="2" t="s">
        <v>3</v>
      </c>
      <c r="BH364" s="2">
        <v>0</v>
      </c>
      <c r="BI364" s="2">
        <v>1</v>
      </c>
      <c r="BJ364" s="2" t="s">
        <v>223</v>
      </c>
      <c r="BK364" s="2"/>
      <c r="BL364" s="2"/>
      <c r="BM364" s="2">
        <v>21</v>
      </c>
      <c r="BN364" s="2">
        <v>0</v>
      </c>
      <c r="BO364" s="2" t="s">
        <v>220</v>
      </c>
      <c r="BP364" s="2">
        <v>1</v>
      </c>
      <c r="BQ364" s="2">
        <v>30</v>
      </c>
      <c r="BR364" s="2">
        <v>0</v>
      </c>
      <c r="BS364" s="2">
        <v>1</v>
      </c>
      <c r="BT364" s="2">
        <v>1</v>
      </c>
      <c r="BU364" s="2">
        <v>1</v>
      </c>
      <c r="BV364" s="2">
        <v>1</v>
      </c>
      <c r="BW364" s="2">
        <v>1</v>
      </c>
      <c r="BX364" s="2">
        <v>1</v>
      </c>
      <c r="BY364" s="2" t="s">
        <v>3</v>
      </c>
      <c r="BZ364" s="2">
        <v>109</v>
      </c>
      <c r="CA364" s="2">
        <v>61</v>
      </c>
      <c r="CB364" s="2" t="s">
        <v>3</v>
      </c>
      <c r="CC364" s="2"/>
      <c r="CD364" s="2"/>
      <c r="CE364" s="2">
        <v>30</v>
      </c>
      <c r="CF364" s="2">
        <v>0</v>
      </c>
      <c r="CG364" s="2">
        <v>0</v>
      </c>
      <c r="CH364" s="2"/>
      <c r="CI364" s="2"/>
      <c r="CJ364" s="2"/>
      <c r="CK364" s="2"/>
      <c r="CL364" s="2"/>
      <c r="CM364" s="2">
        <v>0</v>
      </c>
      <c r="CN364" s="2" t="s">
        <v>1044</v>
      </c>
      <c r="CO364" s="2">
        <v>0</v>
      </c>
      <c r="CP364" s="2">
        <f t="shared" si="452"/>
        <v>749.91</v>
      </c>
      <c r="CQ364" s="2">
        <f t="shared" si="453"/>
        <v>0</v>
      </c>
      <c r="CR364" s="2">
        <f>(ROUND((ROUND(((((ET364*1.25)*1.1))*AV364*1),2)*BB364),2)+ROUND((ROUND(((AE364-(((EU364*1.25)*1.1)))*AV364*1),2)*BS364),2))</f>
        <v>1.61</v>
      </c>
      <c r="CS364" s="2">
        <f t="shared" si="455"/>
        <v>0</v>
      </c>
      <c r="CT364" s="2">
        <f t="shared" si="456"/>
        <v>28.36</v>
      </c>
      <c r="CU364" s="2">
        <f t="shared" si="457"/>
        <v>0</v>
      </c>
      <c r="CV364" s="2">
        <f t="shared" si="458"/>
        <v>2.1056178000000001</v>
      </c>
      <c r="CW364" s="2">
        <f t="shared" si="459"/>
        <v>0</v>
      </c>
      <c r="CX364" s="2">
        <f t="shared" si="460"/>
        <v>0</v>
      </c>
      <c r="CY364" s="2">
        <f t="shared" si="461"/>
        <v>773.3877</v>
      </c>
      <c r="CZ364" s="2">
        <f t="shared" si="462"/>
        <v>432.81330000000003</v>
      </c>
      <c r="DA364" s="2"/>
      <c r="DB364" s="2">
        <v>141</v>
      </c>
      <c r="DC364" s="2" t="s">
        <v>3</v>
      </c>
      <c r="DD364" s="2" t="s">
        <v>3</v>
      </c>
      <c r="DE364" s="2" t="s">
        <v>25</v>
      </c>
      <c r="DF364" s="2" t="s">
        <v>25</v>
      </c>
      <c r="DG364" s="2" t="s">
        <v>26</v>
      </c>
      <c r="DH364" s="2" t="s">
        <v>3</v>
      </c>
      <c r="DI364" s="2" t="s">
        <v>26</v>
      </c>
      <c r="DJ364" s="2" t="s">
        <v>25</v>
      </c>
      <c r="DK364" s="2" t="s">
        <v>3</v>
      </c>
      <c r="DL364" s="2" t="s">
        <v>3</v>
      </c>
      <c r="DM364" s="2" t="s">
        <v>3</v>
      </c>
      <c r="DN364" s="2">
        <v>0</v>
      </c>
      <c r="DO364" s="2">
        <v>0</v>
      </c>
      <c r="DP364" s="2">
        <v>1</v>
      </c>
      <c r="DQ364" s="2">
        <v>1</v>
      </c>
      <c r="DR364" s="2"/>
      <c r="DS364" s="2"/>
      <c r="DT364" s="2"/>
      <c r="DU364" s="2">
        <v>30517203</v>
      </c>
      <c r="DV364" s="2" t="s">
        <v>222</v>
      </c>
      <c r="DW364" s="2" t="s">
        <v>222</v>
      </c>
      <c r="DX364" s="2">
        <v>1</v>
      </c>
      <c r="DY364" s="2"/>
      <c r="DZ364" s="2" t="s">
        <v>3</v>
      </c>
      <c r="EA364" s="2" t="s">
        <v>3</v>
      </c>
      <c r="EB364" s="2" t="s">
        <v>3</v>
      </c>
      <c r="EC364" s="2" t="s">
        <v>3</v>
      </c>
      <c r="ED364" s="2"/>
      <c r="EE364" s="2">
        <v>58807897</v>
      </c>
      <c r="EF364" s="2">
        <v>30</v>
      </c>
      <c r="EG364" s="2" t="s">
        <v>27</v>
      </c>
      <c r="EH364" s="2">
        <v>0</v>
      </c>
      <c r="EI364" s="2" t="s">
        <v>3</v>
      </c>
      <c r="EJ364" s="2">
        <v>1</v>
      </c>
      <c r="EK364" s="2">
        <v>21</v>
      </c>
      <c r="EL364" s="2" t="s">
        <v>28</v>
      </c>
      <c r="EM364" s="2" t="s">
        <v>29</v>
      </c>
      <c r="EN364" s="2"/>
      <c r="EO364" s="2" t="s">
        <v>30</v>
      </c>
      <c r="EP364" s="2"/>
      <c r="EQ364" s="2">
        <v>0</v>
      </c>
      <c r="ER364" s="2">
        <v>22.11</v>
      </c>
      <c r="ES364" s="2">
        <v>0</v>
      </c>
      <c r="ET364" s="2">
        <v>1.1000000000000001</v>
      </c>
      <c r="EU364" s="2">
        <v>0</v>
      </c>
      <c r="EV364" s="2">
        <v>21.01</v>
      </c>
      <c r="EW364" s="2">
        <v>1.56</v>
      </c>
      <c r="EX364" s="2">
        <v>0</v>
      </c>
      <c r="EY364" s="2">
        <v>0</v>
      </c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>
        <v>0</v>
      </c>
      <c r="FR364" s="2">
        <v>0</v>
      </c>
      <c r="FS364" s="2">
        <v>0</v>
      </c>
      <c r="FT364" s="2"/>
      <c r="FU364" s="2"/>
      <c r="FV364" s="2"/>
      <c r="FW364" s="2"/>
      <c r="FX364" s="2">
        <v>109</v>
      </c>
      <c r="FY364" s="2">
        <v>61</v>
      </c>
      <c r="FZ364" s="2"/>
      <c r="GA364" s="2" t="s">
        <v>3</v>
      </c>
      <c r="GB364" s="2"/>
      <c r="GC364" s="2"/>
      <c r="GD364" s="2">
        <v>1</v>
      </c>
      <c r="GE364" s="2"/>
      <c r="GF364" s="2">
        <v>1328658972</v>
      </c>
      <c r="GG364" s="2">
        <v>2</v>
      </c>
      <c r="GH364" s="2">
        <v>1</v>
      </c>
      <c r="GI364" s="2">
        <v>2</v>
      </c>
      <c r="GJ364" s="2">
        <v>0</v>
      </c>
      <c r="GK364" s="2">
        <v>0</v>
      </c>
      <c r="GL364" s="2">
        <f t="shared" si="463"/>
        <v>0</v>
      </c>
      <c r="GM364" s="2">
        <f t="shared" si="464"/>
        <v>1956.11</v>
      </c>
      <c r="GN364" s="2">
        <f t="shared" si="465"/>
        <v>1956.11</v>
      </c>
      <c r="GO364" s="2">
        <f t="shared" si="466"/>
        <v>0</v>
      </c>
      <c r="GP364" s="2">
        <f t="shared" si="467"/>
        <v>0</v>
      </c>
      <c r="GQ364" s="2"/>
      <c r="GR364" s="2">
        <v>0</v>
      </c>
      <c r="GS364" s="2">
        <v>3</v>
      </c>
      <c r="GT364" s="2">
        <v>0</v>
      </c>
      <c r="GU364" s="2" t="s">
        <v>3</v>
      </c>
      <c r="GV364" s="2">
        <f t="shared" si="468"/>
        <v>0</v>
      </c>
      <c r="GW364" s="2">
        <v>1</v>
      </c>
      <c r="GX364" s="2">
        <f t="shared" si="469"/>
        <v>0</v>
      </c>
      <c r="GY364" s="2"/>
      <c r="GZ364" s="2"/>
      <c r="HA364" s="2">
        <v>0</v>
      </c>
      <c r="HB364" s="2">
        <v>0</v>
      </c>
      <c r="HC364" s="2">
        <f t="shared" si="470"/>
        <v>0</v>
      </c>
      <c r="HD364" s="2"/>
      <c r="HE364" s="2" t="s">
        <v>3</v>
      </c>
      <c r="HF364" s="2" t="s">
        <v>3</v>
      </c>
      <c r="HG364" s="2"/>
      <c r="HH364" s="2"/>
      <c r="HI364" s="2"/>
      <c r="HJ364" s="2"/>
      <c r="HK364" s="2"/>
      <c r="HL364" s="2"/>
      <c r="HM364" s="2" t="s">
        <v>3</v>
      </c>
      <c r="HN364" s="2" t="s">
        <v>3</v>
      </c>
      <c r="HO364" s="2" t="s">
        <v>3</v>
      </c>
      <c r="HP364" s="2" t="s">
        <v>3</v>
      </c>
      <c r="HQ364" s="2" t="s">
        <v>3</v>
      </c>
      <c r="HR364" s="2"/>
      <c r="HS364" s="2">
        <v>0</v>
      </c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>
        <v>0</v>
      </c>
      <c r="IL364" s="2"/>
      <c r="IM364" s="2"/>
      <c r="IN364" s="2"/>
      <c r="IO364" s="2"/>
      <c r="IP364" s="2"/>
      <c r="IQ364" s="2"/>
      <c r="IR364" s="2"/>
      <c r="IS364" s="2"/>
      <c r="IT364" s="2"/>
      <c r="IU364" s="2"/>
    </row>
    <row r="365" spans="1:255" x14ac:dyDescent="0.2">
      <c r="A365">
        <v>17</v>
      </c>
      <c r="B365">
        <v>1</v>
      </c>
      <c r="C365">
        <f>ROW(SmtRes!A850)</f>
        <v>850</v>
      </c>
      <c r="D365">
        <f>ROW(EtalonRes!A850)</f>
        <v>850</v>
      </c>
      <c r="E365" t="s">
        <v>468</v>
      </c>
      <c r="F365" t="s">
        <v>220</v>
      </c>
      <c r="G365" t="s">
        <v>221</v>
      </c>
      <c r="H365" t="s">
        <v>222</v>
      </c>
      <c r="I365">
        <f>ROUND(ROUND((2*430+2*45+3*70+3*10+3*37+3*67+2*60+2*350+2*30+2*15+2*18+3*18)/100,4),9)</f>
        <v>25.02</v>
      </c>
      <c r="J365">
        <v>0</v>
      </c>
      <c r="K365">
        <f>ROUND(ROUND((2*430+2*45+3*70+3*10+3*37+3*67+2*60+2*350+2*30+2*15+2*18+3*18)/100,4),9)</f>
        <v>25.02</v>
      </c>
      <c r="O365">
        <f t="shared" si="432"/>
        <v>39454.769999999997</v>
      </c>
      <c r="P365">
        <f t="shared" si="433"/>
        <v>0</v>
      </c>
      <c r="Q365">
        <f>(ROUND((ROUND(((((ET365*1.25)*1.1))*AV365*I365),2)*BB365),2)+ROUND((ROUND(((AE365-(((EU365*1.25)*1.1)))*AV365*I365),2)*BS365),2))</f>
        <v>437.72</v>
      </c>
      <c r="R365">
        <f t="shared" si="435"/>
        <v>0</v>
      </c>
      <c r="S365">
        <f t="shared" si="436"/>
        <v>39017.050000000003</v>
      </c>
      <c r="T365">
        <f t="shared" si="437"/>
        <v>0</v>
      </c>
      <c r="U365">
        <f t="shared" si="438"/>
        <v>52.682557356000004</v>
      </c>
      <c r="V365">
        <f t="shared" si="439"/>
        <v>0</v>
      </c>
      <c r="W365">
        <f t="shared" si="440"/>
        <v>0</v>
      </c>
      <c r="X365">
        <f t="shared" si="441"/>
        <v>42528.58</v>
      </c>
      <c r="Y365">
        <f t="shared" si="442"/>
        <v>23800.400000000001</v>
      </c>
      <c r="AA365">
        <v>59204059</v>
      </c>
      <c r="AB365">
        <f t="shared" si="443"/>
        <v>28.090150000000001</v>
      </c>
      <c r="AC365">
        <f t="shared" si="444"/>
        <v>0</v>
      </c>
      <c r="AD365">
        <f>ROUND((((((ET365*1.25)*1.1))-(((EU365*1.25)*1.1)))+AE365),6)</f>
        <v>1.5125</v>
      </c>
      <c r="AE365">
        <f>ROUND((((EU365*1.25)*1.1)),6)</f>
        <v>0</v>
      </c>
      <c r="AF365">
        <f>ROUND((((EV365*1.15)*1.1)),6)</f>
        <v>26.577649999999998</v>
      </c>
      <c r="AG365">
        <f t="shared" si="448"/>
        <v>0</v>
      </c>
      <c r="AH365">
        <f>(((EW365*1.15)*1.1))</f>
        <v>1.9734</v>
      </c>
      <c r="AI365">
        <f>(((EX365*1.25)*1.1))</f>
        <v>0</v>
      </c>
      <c r="AJ365">
        <f t="shared" si="451"/>
        <v>0</v>
      </c>
      <c r="AK365">
        <v>22.11</v>
      </c>
      <c r="AL365">
        <v>0</v>
      </c>
      <c r="AM365">
        <v>1.1000000000000001</v>
      </c>
      <c r="AN365">
        <v>0</v>
      </c>
      <c r="AO365">
        <v>21.01</v>
      </c>
      <c r="AP365">
        <v>0</v>
      </c>
      <c r="AQ365">
        <v>1.56</v>
      </c>
      <c r="AR365">
        <v>0</v>
      </c>
      <c r="AS365">
        <v>0</v>
      </c>
      <c r="AT365">
        <v>109</v>
      </c>
      <c r="AU365">
        <v>61</v>
      </c>
      <c r="AV365">
        <v>1.0669999999999999</v>
      </c>
      <c r="AW365">
        <v>1</v>
      </c>
      <c r="AZ365">
        <v>1</v>
      </c>
      <c r="BA365">
        <v>54.99</v>
      </c>
      <c r="BB365">
        <v>10.84</v>
      </c>
      <c r="BC365">
        <v>1</v>
      </c>
      <c r="BD365" t="s">
        <v>3</v>
      </c>
      <c r="BE365" t="s">
        <v>3</v>
      </c>
      <c r="BF365" t="s">
        <v>3</v>
      </c>
      <c r="BG365" t="s">
        <v>3</v>
      </c>
      <c r="BH365">
        <v>0</v>
      </c>
      <c r="BI365">
        <v>1</v>
      </c>
      <c r="BJ365" t="s">
        <v>223</v>
      </c>
      <c r="BM365">
        <v>21</v>
      </c>
      <c r="BN365">
        <v>0</v>
      </c>
      <c r="BO365" t="s">
        <v>220</v>
      </c>
      <c r="BP365">
        <v>1</v>
      </c>
      <c r="BQ365">
        <v>30</v>
      </c>
      <c r="BR365">
        <v>0</v>
      </c>
      <c r="BS365">
        <v>54.99</v>
      </c>
      <c r="BT365">
        <v>1</v>
      </c>
      <c r="BU365">
        <v>1</v>
      </c>
      <c r="BV365">
        <v>1</v>
      </c>
      <c r="BW365">
        <v>1</v>
      </c>
      <c r="BX365">
        <v>1</v>
      </c>
      <c r="BY365" t="s">
        <v>3</v>
      </c>
      <c r="BZ365">
        <v>109</v>
      </c>
      <c r="CA365">
        <v>61</v>
      </c>
      <c r="CB365" t="s">
        <v>3</v>
      </c>
      <c r="CE365">
        <v>30</v>
      </c>
      <c r="CF365">
        <v>0</v>
      </c>
      <c r="CG365">
        <v>0</v>
      </c>
      <c r="CM365">
        <v>0</v>
      </c>
      <c r="CN365" t="s">
        <v>1044</v>
      </c>
      <c r="CO365">
        <v>0</v>
      </c>
      <c r="CP365">
        <f t="shared" si="452"/>
        <v>39454.770000000004</v>
      </c>
      <c r="CQ365">
        <f t="shared" si="453"/>
        <v>0</v>
      </c>
      <c r="CR365">
        <f>(ROUND((ROUND(((((ET365*1.25)*1.1))*AV365*1),2)*BB365),2)+ROUND((ROUND(((AE365-(((EU365*1.25)*1.1)))*AV365*1),2)*BS365),2))</f>
        <v>17.45</v>
      </c>
      <c r="CS365">
        <f t="shared" si="455"/>
        <v>0</v>
      </c>
      <c r="CT365">
        <f t="shared" si="456"/>
        <v>1559.52</v>
      </c>
      <c r="CU365">
        <f t="shared" si="457"/>
        <v>0</v>
      </c>
      <c r="CV365">
        <f t="shared" si="458"/>
        <v>2.1056178000000001</v>
      </c>
      <c r="CW365">
        <f t="shared" si="459"/>
        <v>0</v>
      </c>
      <c r="CX365">
        <f t="shared" si="460"/>
        <v>0</v>
      </c>
      <c r="CY365">
        <f t="shared" si="461"/>
        <v>42528.584500000004</v>
      </c>
      <c r="CZ365">
        <f t="shared" si="462"/>
        <v>23800.400500000003</v>
      </c>
      <c r="DB365">
        <v>143</v>
      </c>
      <c r="DC365" t="s">
        <v>3</v>
      </c>
      <c r="DD365" t="s">
        <v>3</v>
      </c>
      <c r="DE365" t="s">
        <v>25</v>
      </c>
      <c r="DF365" t="s">
        <v>25</v>
      </c>
      <c r="DG365" t="s">
        <v>26</v>
      </c>
      <c r="DH365" t="s">
        <v>3</v>
      </c>
      <c r="DI365" t="s">
        <v>26</v>
      </c>
      <c r="DJ365" t="s">
        <v>25</v>
      </c>
      <c r="DK365" t="s">
        <v>3</v>
      </c>
      <c r="DL365" t="s">
        <v>3</v>
      </c>
      <c r="DM365" t="s">
        <v>3</v>
      </c>
      <c r="DN365">
        <v>0</v>
      </c>
      <c r="DO365">
        <v>0</v>
      </c>
      <c r="DP365">
        <v>1</v>
      </c>
      <c r="DQ365">
        <v>1</v>
      </c>
      <c r="DU365">
        <v>30517203</v>
      </c>
      <c r="DV365" t="s">
        <v>222</v>
      </c>
      <c r="DW365" t="s">
        <v>222</v>
      </c>
      <c r="DX365">
        <v>1</v>
      </c>
      <c r="DZ365" t="s">
        <v>3</v>
      </c>
      <c r="EA365" t="s">
        <v>3</v>
      </c>
      <c r="EB365" t="s">
        <v>3</v>
      </c>
      <c r="EC365" t="s">
        <v>3</v>
      </c>
      <c r="EE365">
        <v>58807897</v>
      </c>
      <c r="EF365">
        <v>30</v>
      </c>
      <c r="EG365" t="s">
        <v>27</v>
      </c>
      <c r="EH365">
        <v>0</v>
      </c>
      <c r="EI365" t="s">
        <v>3</v>
      </c>
      <c r="EJ365">
        <v>1</v>
      </c>
      <c r="EK365">
        <v>21</v>
      </c>
      <c r="EL365" t="s">
        <v>28</v>
      </c>
      <c r="EM365" t="s">
        <v>29</v>
      </c>
      <c r="EO365" t="s">
        <v>30</v>
      </c>
      <c r="EQ365">
        <v>0</v>
      </c>
      <c r="ER365">
        <v>22.11</v>
      </c>
      <c r="ES365">
        <v>0</v>
      </c>
      <c r="ET365">
        <v>1.1000000000000001</v>
      </c>
      <c r="EU365">
        <v>0</v>
      </c>
      <c r="EV365">
        <v>21.01</v>
      </c>
      <c r="EW365">
        <v>1.56</v>
      </c>
      <c r="EX365">
        <v>0</v>
      </c>
      <c r="EY365">
        <v>0</v>
      </c>
      <c r="FQ365">
        <v>0</v>
      </c>
      <c r="FR365">
        <v>0</v>
      </c>
      <c r="FS365">
        <v>0</v>
      </c>
      <c r="FX365">
        <v>109</v>
      </c>
      <c r="FY365">
        <v>61</v>
      </c>
      <c r="GA365" t="s">
        <v>3</v>
      </c>
      <c r="GD365">
        <v>1</v>
      </c>
      <c r="GF365">
        <v>1328658972</v>
      </c>
      <c r="GG365">
        <v>2</v>
      </c>
      <c r="GH365">
        <v>1</v>
      </c>
      <c r="GI365">
        <v>2</v>
      </c>
      <c r="GJ365">
        <v>0</v>
      </c>
      <c r="GK365">
        <v>0</v>
      </c>
      <c r="GL365">
        <f t="shared" si="463"/>
        <v>0</v>
      </c>
      <c r="GM365">
        <f t="shared" si="464"/>
        <v>105783.75</v>
      </c>
      <c r="GN365">
        <f t="shared" si="465"/>
        <v>105783.75</v>
      </c>
      <c r="GO365">
        <f t="shared" si="466"/>
        <v>0</v>
      </c>
      <c r="GP365">
        <f t="shared" si="467"/>
        <v>0</v>
      </c>
      <c r="GR365">
        <v>0</v>
      </c>
      <c r="GS365">
        <v>3</v>
      </c>
      <c r="GT365">
        <v>0</v>
      </c>
      <c r="GU365" t="s">
        <v>3</v>
      </c>
      <c r="GV365">
        <f t="shared" si="468"/>
        <v>0</v>
      </c>
      <c r="GW365">
        <v>1</v>
      </c>
      <c r="GX365">
        <f t="shared" si="469"/>
        <v>0</v>
      </c>
      <c r="HA365">
        <v>0</v>
      </c>
      <c r="HB365">
        <v>0</v>
      </c>
      <c r="HC365">
        <f t="shared" si="470"/>
        <v>0</v>
      </c>
      <c r="HE365" t="s">
        <v>3</v>
      </c>
      <c r="HF365" t="s">
        <v>3</v>
      </c>
      <c r="HM365" t="s">
        <v>3</v>
      </c>
      <c r="HN365" t="s">
        <v>3</v>
      </c>
      <c r="HO365" t="s">
        <v>3</v>
      </c>
      <c r="HP365" t="s">
        <v>3</v>
      </c>
      <c r="HQ365" t="s">
        <v>3</v>
      </c>
      <c r="HS365">
        <v>0</v>
      </c>
      <c r="IK365">
        <v>0</v>
      </c>
    </row>
    <row r="366" spans="1:255" x14ac:dyDescent="0.2">
      <c r="A366" s="2">
        <v>17</v>
      </c>
      <c r="B366" s="2">
        <v>1</v>
      </c>
      <c r="C366" s="2">
        <f>ROW(SmtRes!A852)</f>
        <v>852</v>
      </c>
      <c r="D366" s="2">
        <f>ROW(EtalonRes!A852)</f>
        <v>852</v>
      </c>
      <c r="E366" s="2" t="s">
        <v>469</v>
      </c>
      <c r="F366" s="2" t="s">
        <v>470</v>
      </c>
      <c r="G366" s="2" t="s">
        <v>471</v>
      </c>
      <c r="H366" s="2" t="s">
        <v>222</v>
      </c>
      <c r="I366" s="2">
        <f>ROUND(ROUND((2*12+3*10+2*10+2*10)/100,4),9)</f>
        <v>0.94</v>
      </c>
      <c r="J366" s="2">
        <v>0</v>
      </c>
      <c r="K366" s="2">
        <f>ROUND(ROUND((2*12+3*10+2*10+2*10)/100,4),9)</f>
        <v>0.94</v>
      </c>
      <c r="L366" s="2"/>
      <c r="M366" s="2"/>
      <c r="N366" s="2"/>
      <c r="O366" s="2">
        <f t="shared" si="432"/>
        <v>42.12</v>
      </c>
      <c r="P366" s="2">
        <f t="shared" si="433"/>
        <v>0</v>
      </c>
      <c r="Q366" s="2">
        <f>(ROUND((ROUND(((((ET366*1.25)*1.1))*AV366*I366),2)*BB366),2)+ROUND((ROUND(((AE366-(((EU366*1.25)*1.1)))*AV366*I366),2)*BS366),2))</f>
        <v>2.17</v>
      </c>
      <c r="R366" s="2">
        <f t="shared" si="435"/>
        <v>0</v>
      </c>
      <c r="S366" s="2">
        <f t="shared" si="436"/>
        <v>39.950000000000003</v>
      </c>
      <c r="T366" s="2">
        <f t="shared" si="437"/>
        <v>0</v>
      </c>
      <c r="U366" s="2">
        <f t="shared" si="438"/>
        <v>2.968921098</v>
      </c>
      <c r="V366" s="2">
        <f t="shared" si="439"/>
        <v>0</v>
      </c>
      <c r="W366" s="2">
        <f t="shared" si="440"/>
        <v>0</v>
      </c>
      <c r="X366" s="2">
        <f t="shared" si="441"/>
        <v>43.55</v>
      </c>
      <c r="Y366" s="2">
        <f t="shared" si="442"/>
        <v>24.37</v>
      </c>
      <c r="Z366" s="2"/>
      <c r="AA366" s="2">
        <v>59204062</v>
      </c>
      <c r="AB366" s="2">
        <f t="shared" si="443"/>
        <v>41.993600000000001</v>
      </c>
      <c r="AC366" s="2">
        <f t="shared" si="444"/>
        <v>0</v>
      </c>
      <c r="AD366" s="2">
        <f>ROUND((((((ET366*1.25)*1.1))-(((EU366*1.25)*1.1)))+AE366),6)</f>
        <v>2.1587499999999999</v>
      </c>
      <c r="AE366" s="2">
        <f>ROUND((((EU366*1.25)*1.1)),6)</f>
        <v>0</v>
      </c>
      <c r="AF366" s="2">
        <f>ROUND((((EV366*1.15)*1.1)),6)</f>
        <v>39.834850000000003</v>
      </c>
      <c r="AG366" s="2">
        <f t="shared" si="448"/>
        <v>0</v>
      </c>
      <c r="AH366" s="2">
        <f>(((EW366*1.15)*1.1))</f>
        <v>2.9601000000000002</v>
      </c>
      <c r="AI366" s="2">
        <f>(((EX366*1.25)*1.1))</f>
        <v>0</v>
      </c>
      <c r="AJ366" s="2">
        <f t="shared" si="451"/>
        <v>0</v>
      </c>
      <c r="AK366" s="2">
        <v>33.06</v>
      </c>
      <c r="AL366" s="2">
        <v>0</v>
      </c>
      <c r="AM366" s="2">
        <v>1.57</v>
      </c>
      <c r="AN366" s="2">
        <v>0</v>
      </c>
      <c r="AO366" s="2">
        <v>31.49</v>
      </c>
      <c r="AP366" s="2">
        <v>0</v>
      </c>
      <c r="AQ366" s="2">
        <v>2.34</v>
      </c>
      <c r="AR366" s="2">
        <v>0</v>
      </c>
      <c r="AS366" s="2">
        <v>0</v>
      </c>
      <c r="AT366" s="2">
        <v>109</v>
      </c>
      <c r="AU366" s="2">
        <v>61</v>
      </c>
      <c r="AV366" s="2">
        <v>1.0669999999999999</v>
      </c>
      <c r="AW366" s="2">
        <v>1</v>
      </c>
      <c r="AX366" s="2"/>
      <c r="AY366" s="2"/>
      <c r="AZ366" s="2">
        <v>1</v>
      </c>
      <c r="BA366" s="2">
        <v>1</v>
      </c>
      <c r="BB366" s="2">
        <v>1</v>
      </c>
      <c r="BC366" s="2">
        <v>1</v>
      </c>
      <c r="BD366" s="2" t="s">
        <v>3</v>
      </c>
      <c r="BE366" s="2" t="s">
        <v>3</v>
      </c>
      <c r="BF366" s="2" t="s">
        <v>3</v>
      </c>
      <c r="BG366" s="2" t="s">
        <v>3</v>
      </c>
      <c r="BH366" s="2">
        <v>0</v>
      </c>
      <c r="BI366" s="2">
        <v>1</v>
      </c>
      <c r="BJ366" s="2" t="s">
        <v>472</v>
      </c>
      <c r="BK366" s="2"/>
      <c r="BL366" s="2"/>
      <c r="BM366" s="2">
        <v>21</v>
      </c>
      <c r="BN366" s="2">
        <v>0</v>
      </c>
      <c r="BO366" s="2" t="s">
        <v>470</v>
      </c>
      <c r="BP366" s="2">
        <v>1</v>
      </c>
      <c r="BQ366" s="2">
        <v>30</v>
      </c>
      <c r="BR366" s="2">
        <v>0</v>
      </c>
      <c r="BS366" s="2">
        <v>1</v>
      </c>
      <c r="BT366" s="2">
        <v>1</v>
      </c>
      <c r="BU366" s="2">
        <v>1</v>
      </c>
      <c r="BV366" s="2">
        <v>1</v>
      </c>
      <c r="BW366" s="2">
        <v>1</v>
      </c>
      <c r="BX366" s="2">
        <v>1</v>
      </c>
      <c r="BY366" s="2" t="s">
        <v>3</v>
      </c>
      <c r="BZ366" s="2">
        <v>109</v>
      </c>
      <c r="CA366" s="2">
        <v>61</v>
      </c>
      <c r="CB366" s="2" t="s">
        <v>3</v>
      </c>
      <c r="CC366" s="2"/>
      <c r="CD366" s="2"/>
      <c r="CE366" s="2">
        <v>30</v>
      </c>
      <c r="CF366" s="2">
        <v>0</v>
      </c>
      <c r="CG366" s="2">
        <v>0</v>
      </c>
      <c r="CH366" s="2"/>
      <c r="CI366" s="2"/>
      <c r="CJ366" s="2"/>
      <c r="CK366" s="2"/>
      <c r="CL366" s="2"/>
      <c r="CM366" s="2">
        <v>0</v>
      </c>
      <c r="CN366" s="2" t="s">
        <v>1044</v>
      </c>
      <c r="CO366" s="2">
        <v>0</v>
      </c>
      <c r="CP366" s="2">
        <f t="shared" si="452"/>
        <v>42.120000000000005</v>
      </c>
      <c r="CQ366" s="2">
        <f t="shared" si="453"/>
        <v>0</v>
      </c>
      <c r="CR366" s="2">
        <f>(ROUND((ROUND(((((ET366*1.25)*1.1))*AV366*1),2)*BB366),2)+ROUND((ROUND(((AE366-(((EU366*1.25)*1.1)))*AV366*1),2)*BS366),2))</f>
        <v>2.2999999999999998</v>
      </c>
      <c r="CS366" s="2">
        <f t="shared" si="455"/>
        <v>0</v>
      </c>
      <c r="CT366" s="2">
        <f t="shared" si="456"/>
        <v>42.5</v>
      </c>
      <c r="CU366" s="2">
        <f t="shared" si="457"/>
        <v>0</v>
      </c>
      <c r="CV366" s="2">
        <f t="shared" si="458"/>
        <v>3.1584267000000001</v>
      </c>
      <c r="CW366" s="2">
        <f t="shared" si="459"/>
        <v>0</v>
      </c>
      <c r="CX366" s="2">
        <f t="shared" si="460"/>
        <v>0</v>
      </c>
      <c r="CY366" s="2">
        <f t="shared" si="461"/>
        <v>43.545500000000004</v>
      </c>
      <c r="CZ366" s="2">
        <f t="shared" si="462"/>
        <v>24.369500000000002</v>
      </c>
      <c r="DA366" s="2"/>
      <c r="DB366" s="2">
        <v>145</v>
      </c>
      <c r="DC366" s="2" t="s">
        <v>3</v>
      </c>
      <c r="DD366" s="2" t="s">
        <v>3</v>
      </c>
      <c r="DE366" s="2" t="s">
        <v>25</v>
      </c>
      <c r="DF366" s="2" t="s">
        <v>25</v>
      </c>
      <c r="DG366" s="2" t="s">
        <v>26</v>
      </c>
      <c r="DH366" s="2" t="s">
        <v>3</v>
      </c>
      <c r="DI366" s="2" t="s">
        <v>26</v>
      </c>
      <c r="DJ366" s="2" t="s">
        <v>25</v>
      </c>
      <c r="DK366" s="2" t="s">
        <v>3</v>
      </c>
      <c r="DL366" s="2" t="s">
        <v>3</v>
      </c>
      <c r="DM366" s="2" t="s">
        <v>3</v>
      </c>
      <c r="DN366" s="2">
        <v>0</v>
      </c>
      <c r="DO366" s="2">
        <v>0</v>
      </c>
      <c r="DP366" s="2">
        <v>1</v>
      </c>
      <c r="DQ366" s="2">
        <v>1</v>
      </c>
      <c r="DR366" s="2"/>
      <c r="DS366" s="2"/>
      <c r="DT366" s="2"/>
      <c r="DU366" s="2">
        <v>30517203</v>
      </c>
      <c r="DV366" s="2" t="s">
        <v>222</v>
      </c>
      <c r="DW366" s="2" t="s">
        <v>222</v>
      </c>
      <c r="DX366" s="2">
        <v>1</v>
      </c>
      <c r="DY366" s="2"/>
      <c r="DZ366" s="2" t="s">
        <v>3</v>
      </c>
      <c r="EA366" s="2" t="s">
        <v>3</v>
      </c>
      <c r="EB366" s="2" t="s">
        <v>3</v>
      </c>
      <c r="EC366" s="2" t="s">
        <v>3</v>
      </c>
      <c r="ED366" s="2"/>
      <c r="EE366" s="2">
        <v>58807897</v>
      </c>
      <c r="EF366" s="2">
        <v>30</v>
      </c>
      <c r="EG366" s="2" t="s">
        <v>27</v>
      </c>
      <c r="EH366" s="2">
        <v>0</v>
      </c>
      <c r="EI366" s="2" t="s">
        <v>3</v>
      </c>
      <c r="EJ366" s="2">
        <v>1</v>
      </c>
      <c r="EK366" s="2">
        <v>21</v>
      </c>
      <c r="EL366" s="2" t="s">
        <v>28</v>
      </c>
      <c r="EM366" s="2" t="s">
        <v>29</v>
      </c>
      <c r="EN366" s="2"/>
      <c r="EO366" s="2" t="s">
        <v>30</v>
      </c>
      <c r="EP366" s="2"/>
      <c r="EQ366" s="2">
        <v>0</v>
      </c>
      <c r="ER366" s="2">
        <v>33.06</v>
      </c>
      <c r="ES366" s="2">
        <v>0</v>
      </c>
      <c r="ET366" s="2">
        <v>1.57</v>
      </c>
      <c r="EU366" s="2">
        <v>0</v>
      </c>
      <c r="EV366" s="2">
        <v>31.49</v>
      </c>
      <c r="EW366" s="2">
        <v>2.34</v>
      </c>
      <c r="EX366" s="2">
        <v>0</v>
      </c>
      <c r="EY366" s="2">
        <v>0</v>
      </c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>
        <v>0</v>
      </c>
      <c r="FR366" s="2">
        <v>0</v>
      </c>
      <c r="FS366" s="2">
        <v>0</v>
      </c>
      <c r="FT366" s="2"/>
      <c r="FU366" s="2"/>
      <c r="FV366" s="2"/>
      <c r="FW366" s="2"/>
      <c r="FX366" s="2">
        <v>109</v>
      </c>
      <c r="FY366" s="2">
        <v>61</v>
      </c>
      <c r="FZ366" s="2"/>
      <c r="GA366" s="2" t="s">
        <v>3</v>
      </c>
      <c r="GB366" s="2"/>
      <c r="GC366" s="2"/>
      <c r="GD366" s="2">
        <v>1</v>
      </c>
      <c r="GE366" s="2"/>
      <c r="GF366" s="2">
        <v>1280806353</v>
      </c>
      <c r="GG366" s="2">
        <v>2</v>
      </c>
      <c r="GH366" s="2">
        <v>1</v>
      </c>
      <c r="GI366" s="2">
        <v>2</v>
      </c>
      <c r="GJ366" s="2">
        <v>0</v>
      </c>
      <c r="GK366" s="2">
        <v>0</v>
      </c>
      <c r="GL366" s="2">
        <f t="shared" si="463"/>
        <v>0</v>
      </c>
      <c r="GM366" s="2">
        <f t="shared" si="464"/>
        <v>110.04</v>
      </c>
      <c r="GN366" s="2">
        <f t="shared" si="465"/>
        <v>110.04</v>
      </c>
      <c r="GO366" s="2">
        <f t="shared" si="466"/>
        <v>0</v>
      </c>
      <c r="GP366" s="2">
        <f t="shared" si="467"/>
        <v>0</v>
      </c>
      <c r="GQ366" s="2"/>
      <c r="GR366" s="2">
        <v>0</v>
      </c>
      <c r="GS366" s="2">
        <v>3</v>
      </c>
      <c r="GT366" s="2">
        <v>0</v>
      </c>
      <c r="GU366" s="2" t="s">
        <v>3</v>
      </c>
      <c r="GV366" s="2">
        <f t="shared" si="468"/>
        <v>0</v>
      </c>
      <c r="GW366" s="2">
        <v>1</v>
      </c>
      <c r="GX366" s="2">
        <f t="shared" si="469"/>
        <v>0</v>
      </c>
      <c r="GY366" s="2"/>
      <c r="GZ366" s="2"/>
      <c r="HA366" s="2">
        <v>0</v>
      </c>
      <c r="HB366" s="2">
        <v>0</v>
      </c>
      <c r="HC366" s="2">
        <f t="shared" si="470"/>
        <v>0</v>
      </c>
      <c r="HD366" s="2"/>
      <c r="HE366" s="2" t="s">
        <v>3</v>
      </c>
      <c r="HF366" s="2" t="s">
        <v>3</v>
      </c>
      <c r="HG366" s="2"/>
      <c r="HH366" s="2"/>
      <c r="HI366" s="2"/>
      <c r="HJ366" s="2"/>
      <c r="HK366" s="2"/>
      <c r="HL366" s="2"/>
      <c r="HM366" s="2" t="s">
        <v>3</v>
      </c>
      <c r="HN366" s="2" t="s">
        <v>3</v>
      </c>
      <c r="HO366" s="2" t="s">
        <v>3</v>
      </c>
      <c r="HP366" s="2" t="s">
        <v>3</v>
      </c>
      <c r="HQ366" s="2" t="s">
        <v>3</v>
      </c>
      <c r="HR366" s="2"/>
      <c r="HS366" s="2">
        <v>0</v>
      </c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>
        <v>0</v>
      </c>
      <c r="IL366" s="2"/>
      <c r="IM366" s="2"/>
      <c r="IN366" s="2"/>
      <c r="IO366" s="2"/>
      <c r="IP366" s="2"/>
      <c r="IQ366" s="2"/>
      <c r="IR366" s="2"/>
      <c r="IS366" s="2"/>
      <c r="IT366" s="2"/>
      <c r="IU366" s="2"/>
    </row>
    <row r="367" spans="1:255" x14ac:dyDescent="0.2">
      <c r="A367">
        <v>17</v>
      </c>
      <c r="B367">
        <v>1</v>
      </c>
      <c r="C367">
        <f>ROW(SmtRes!A854)</f>
        <v>854</v>
      </c>
      <c r="D367">
        <f>ROW(EtalonRes!A854)</f>
        <v>854</v>
      </c>
      <c r="E367" t="s">
        <v>469</v>
      </c>
      <c r="F367" t="s">
        <v>470</v>
      </c>
      <c r="G367" t="s">
        <v>471</v>
      </c>
      <c r="H367" t="s">
        <v>222</v>
      </c>
      <c r="I367">
        <f>ROUND(ROUND((2*12+3*10+2*10+2*10)/100,4),9)</f>
        <v>0.94</v>
      </c>
      <c r="J367">
        <v>0</v>
      </c>
      <c r="K367">
        <f>ROUND(ROUND((2*12+3*10+2*10+2*10)/100,4),9)</f>
        <v>0.94</v>
      </c>
      <c r="O367">
        <f t="shared" si="432"/>
        <v>2220.39</v>
      </c>
      <c r="P367">
        <f t="shared" si="433"/>
        <v>0</v>
      </c>
      <c r="Q367">
        <f>(ROUND((ROUND(((((ET367*1.25)*1.1))*AV367*I367),2)*BB367),2)+ROUND((ROUND(((AE367-(((EU367*1.25)*1.1)))*AV367*I367),2)*BS367),2))</f>
        <v>23.54</v>
      </c>
      <c r="R367">
        <f t="shared" si="435"/>
        <v>0</v>
      </c>
      <c r="S367">
        <f t="shared" si="436"/>
        <v>2196.85</v>
      </c>
      <c r="T367">
        <f t="shared" si="437"/>
        <v>0</v>
      </c>
      <c r="U367">
        <f t="shared" si="438"/>
        <v>2.968921098</v>
      </c>
      <c r="V367">
        <f t="shared" si="439"/>
        <v>0</v>
      </c>
      <c r="W367">
        <f t="shared" si="440"/>
        <v>0</v>
      </c>
      <c r="X367">
        <f t="shared" si="441"/>
        <v>2394.5700000000002</v>
      </c>
      <c r="Y367">
        <f t="shared" si="442"/>
        <v>1340.08</v>
      </c>
      <c r="AA367">
        <v>59204059</v>
      </c>
      <c r="AB367">
        <f t="shared" si="443"/>
        <v>41.993600000000001</v>
      </c>
      <c r="AC367">
        <f t="shared" si="444"/>
        <v>0</v>
      </c>
      <c r="AD367">
        <f>ROUND((((((ET367*1.25)*1.1))-(((EU367*1.25)*1.1)))+AE367),6)</f>
        <v>2.1587499999999999</v>
      </c>
      <c r="AE367">
        <f>ROUND((((EU367*1.25)*1.1)),6)</f>
        <v>0</v>
      </c>
      <c r="AF367">
        <f>ROUND((((EV367*1.15)*1.1)),6)</f>
        <v>39.834850000000003</v>
      </c>
      <c r="AG367">
        <f t="shared" si="448"/>
        <v>0</v>
      </c>
      <c r="AH367">
        <f>(((EW367*1.15)*1.1))</f>
        <v>2.9601000000000002</v>
      </c>
      <c r="AI367">
        <f>(((EX367*1.25)*1.1))</f>
        <v>0</v>
      </c>
      <c r="AJ367">
        <f t="shared" si="451"/>
        <v>0</v>
      </c>
      <c r="AK367">
        <v>33.06</v>
      </c>
      <c r="AL367">
        <v>0</v>
      </c>
      <c r="AM367">
        <v>1.57</v>
      </c>
      <c r="AN367">
        <v>0</v>
      </c>
      <c r="AO367">
        <v>31.49</v>
      </c>
      <c r="AP367">
        <v>0</v>
      </c>
      <c r="AQ367">
        <v>2.34</v>
      </c>
      <c r="AR367">
        <v>0</v>
      </c>
      <c r="AS367">
        <v>0</v>
      </c>
      <c r="AT367">
        <v>109</v>
      </c>
      <c r="AU367">
        <v>61</v>
      </c>
      <c r="AV367">
        <v>1.0669999999999999</v>
      </c>
      <c r="AW367">
        <v>1</v>
      </c>
      <c r="AZ367">
        <v>1</v>
      </c>
      <c r="BA367">
        <v>54.99</v>
      </c>
      <c r="BB367">
        <v>10.85</v>
      </c>
      <c r="BC367">
        <v>1</v>
      </c>
      <c r="BD367" t="s">
        <v>3</v>
      </c>
      <c r="BE367" t="s">
        <v>3</v>
      </c>
      <c r="BF367" t="s">
        <v>3</v>
      </c>
      <c r="BG367" t="s">
        <v>3</v>
      </c>
      <c r="BH367">
        <v>0</v>
      </c>
      <c r="BI367">
        <v>1</v>
      </c>
      <c r="BJ367" t="s">
        <v>472</v>
      </c>
      <c r="BM367">
        <v>21</v>
      </c>
      <c r="BN367">
        <v>0</v>
      </c>
      <c r="BO367" t="s">
        <v>470</v>
      </c>
      <c r="BP367">
        <v>1</v>
      </c>
      <c r="BQ367">
        <v>30</v>
      </c>
      <c r="BR367">
        <v>0</v>
      </c>
      <c r="BS367">
        <v>54.99</v>
      </c>
      <c r="BT367">
        <v>1</v>
      </c>
      <c r="BU367">
        <v>1</v>
      </c>
      <c r="BV367">
        <v>1</v>
      </c>
      <c r="BW367">
        <v>1</v>
      </c>
      <c r="BX367">
        <v>1</v>
      </c>
      <c r="BY367" t="s">
        <v>3</v>
      </c>
      <c r="BZ367">
        <v>109</v>
      </c>
      <c r="CA367">
        <v>61</v>
      </c>
      <c r="CB367" t="s">
        <v>3</v>
      </c>
      <c r="CE367">
        <v>30</v>
      </c>
      <c r="CF367">
        <v>0</v>
      </c>
      <c r="CG367">
        <v>0</v>
      </c>
      <c r="CM367">
        <v>0</v>
      </c>
      <c r="CN367" t="s">
        <v>1044</v>
      </c>
      <c r="CO367">
        <v>0</v>
      </c>
      <c r="CP367">
        <f t="shared" si="452"/>
        <v>2220.39</v>
      </c>
      <c r="CQ367">
        <f t="shared" si="453"/>
        <v>0</v>
      </c>
      <c r="CR367">
        <f>(ROUND((ROUND(((((ET367*1.25)*1.1))*AV367*1),2)*BB367),2)+ROUND((ROUND(((AE367-(((EU367*1.25)*1.1)))*AV367*1),2)*BS367),2))</f>
        <v>24.96</v>
      </c>
      <c r="CS367">
        <f t="shared" si="455"/>
        <v>0</v>
      </c>
      <c r="CT367">
        <f t="shared" si="456"/>
        <v>2337.08</v>
      </c>
      <c r="CU367">
        <f t="shared" si="457"/>
        <v>0</v>
      </c>
      <c r="CV367">
        <f t="shared" si="458"/>
        <v>3.1584267000000001</v>
      </c>
      <c r="CW367">
        <f t="shared" si="459"/>
        <v>0</v>
      </c>
      <c r="CX367">
        <f t="shared" si="460"/>
        <v>0</v>
      </c>
      <c r="CY367">
        <f t="shared" si="461"/>
        <v>2394.5664999999999</v>
      </c>
      <c r="CZ367">
        <f t="shared" si="462"/>
        <v>1340.0785000000001</v>
      </c>
      <c r="DB367">
        <v>147</v>
      </c>
      <c r="DC367" t="s">
        <v>3</v>
      </c>
      <c r="DD367" t="s">
        <v>3</v>
      </c>
      <c r="DE367" t="s">
        <v>25</v>
      </c>
      <c r="DF367" t="s">
        <v>25</v>
      </c>
      <c r="DG367" t="s">
        <v>26</v>
      </c>
      <c r="DH367" t="s">
        <v>3</v>
      </c>
      <c r="DI367" t="s">
        <v>26</v>
      </c>
      <c r="DJ367" t="s">
        <v>25</v>
      </c>
      <c r="DK367" t="s">
        <v>3</v>
      </c>
      <c r="DL367" t="s">
        <v>3</v>
      </c>
      <c r="DM367" t="s">
        <v>3</v>
      </c>
      <c r="DN367">
        <v>0</v>
      </c>
      <c r="DO367">
        <v>0</v>
      </c>
      <c r="DP367">
        <v>1</v>
      </c>
      <c r="DQ367">
        <v>1</v>
      </c>
      <c r="DU367">
        <v>30517203</v>
      </c>
      <c r="DV367" t="s">
        <v>222</v>
      </c>
      <c r="DW367" t="s">
        <v>222</v>
      </c>
      <c r="DX367">
        <v>1</v>
      </c>
      <c r="DZ367" t="s">
        <v>3</v>
      </c>
      <c r="EA367" t="s">
        <v>3</v>
      </c>
      <c r="EB367" t="s">
        <v>3</v>
      </c>
      <c r="EC367" t="s">
        <v>3</v>
      </c>
      <c r="EE367">
        <v>58807897</v>
      </c>
      <c r="EF367">
        <v>30</v>
      </c>
      <c r="EG367" t="s">
        <v>27</v>
      </c>
      <c r="EH367">
        <v>0</v>
      </c>
      <c r="EI367" t="s">
        <v>3</v>
      </c>
      <c r="EJ367">
        <v>1</v>
      </c>
      <c r="EK367">
        <v>21</v>
      </c>
      <c r="EL367" t="s">
        <v>28</v>
      </c>
      <c r="EM367" t="s">
        <v>29</v>
      </c>
      <c r="EO367" t="s">
        <v>30</v>
      </c>
      <c r="EQ367">
        <v>0</v>
      </c>
      <c r="ER367">
        <v>33.06</v>
      </c>
      <c r="ES367">
        <v>0</v>
      </c>
      <c r="ET367">
        <v>1.57</v>
      </c>
      <c r="EU367">
        <v>0</v>
      </c>
      <c r="EV367">
        <v>31.49</v>
      </c>
      <c r="EW367">
        <v>2.34</v>
      </c>
      <c r="EX367">
        <v>0</v>
      </c>
      <c r="EY367">
        <v>0</v>
      </c>
      <c r="FQ367">
        <v>0</v>
      </c>
      <c r="FR367">
        <v>0</v>
      </c>
      <c r="FS367">
        <v>0</v>
      </c>
      <c r="FX367">
        <v>109</v>
      </c>
      <c r="FY367">
        <v>61</v>
      </c>
      <c r="GA367" t="s">
        <v>3</v>
      </c>
      <c r="GD367">
        <v>1</v>
      </c>
      <c r="GF367">
        <v>1280806353</v>
      </c>
      <c r="GG367">
        <v>2</v>
      </c>
      <c r="GH367">
        <v>1</v>
      </c>
      <c r="GI367">
        <v>2</v>
      </c>
      <c r="GJ367">
        <v>0</v>
      </c>
      <c r="GK367">
        <v>0</v>
      </c>
      <c r="GL367">
        <f t="shared" si="463"/>
        <v>0</v>
      </c>
      <c r="GM367">
        <f t="shared" si="464"/>
        <v>5955.04</v>
      </c>
      <c r="GN367">
        <f t="shared" si="465"/>
        <v>5955.04</v>
      </c>
      <c r="GO367">
        <f t="shared" si="466"/>
        <v>0</v>
      </c>
      <c r="GP367">
        <f t="shared" si="467"/>
        <v>0</v>
      </c>
      <c r="GR367">
        <v>0</v>
      </c>
      <c r="GS367">
        <v>3</v>
      </c>
      <c r="GT367">
        <v>0</v>
      </c>
      <c r="GU367" t="s">
        <v>3</v>
      </c>
      <c r="GV367">
        <f t="shared" si="468"/>
        <v>0</v>
      </c>
      <c r="GW367">
        <v>1</v>
      </c>
      <c r="GX367">
        <f t="shared" si="469"/>
        <v>0</v>
      </c>
      <c r="HA367">
        <v>0</v>
      </c>
      <c r="HB367">
        <v>0</v>
      </c>
      <c r="HC367">
        <f t="shared" si="470"/>
        <v>0</v>
      </c>
      <c r="HE367" t="s">
        <v>3</v>
      </c>
      <c r="HF367" t="s">
        <v>3</v>
      </c>
      <c r="HM367" t="s">
        <v>3</v>
      </c>
      <c r="HN367" t="s">
        <v>3</v>
      </c>
      <c r="HO367" t="s">
        <v>3</v>
      </c>
      <c r="HP367" t="s">
        <v>3</v>
      </c>
      <c r="HQ367" t="s">
        <v>3</v>
      </c>
      <c r="HS367">
        <v>0</v>
      </c>
      <c r="IK367">
        <v>0</v>
      </c>
    </row>
    <row r="368" spans="1:255" x14ac:dyDescent="0.2">
      <c r="A368" s="2">
        <v>19</v>
      </c>
      <c r="B368" s="2">
        <v>1</v>
      </c>
      <c r="C368" s="2"/>
      <c r="D368" s="2"/>
      <c r="E368" s="2"/>
      <c r="F368" s="2" t="s">
        <v>3</v>
      </c>
      <c r="G368" s="2" t="s">
        <v>224</v>
      </c>
      <c r="H368" s="2" t="s">
        <v>3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>
        <v>1</v>
      </c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>
        <v>0</v>
      </c>
      <c r="IL368" s="2"/>
      <c r="IM368" s="2"/>
      <c r="IN368" s="2"/>
      <c r="IO368" s="2"/>
      <c r="IP368" s="2"/>
      <c r="IQ368" s="2"/>
      <c r="IR368" s="2"/>
      <c r="IS368" s="2"/>
      <c r="IT368" s="2"/>
      <c r="IU368" s="2"/>
    </row>
    <row r="369" spans="1:255" x14ac:dyDescent="0.2">
      <c r="A369" s="2">
        <v>17</v>
      </c>
      <c r="B369" s="2">
        <v>1</v>
      </c>
      <c r="C369" s="2"/>
      <c r="D369" s="2"/>
      <c r="E369" s="2" t="s">
        <v>473</v>
      </c>
      <c r="F369" s="2" t="s">
        <v>37</v>
      </c>
      <c r="G369" s="2" t="s">
        <v>38</v>
      </c>
      <c r="H369" s="2" t="s">
        <v>39</v>
      </c>
      <c r="I369" s="2">
        <f>ROUND(ROUND(65,4),9)</f>
        <v>65</v>
      </c>
      <c r="J369" s="2">
        <v>0</v>
      </c>
      <c r="K369" s="2">
        <f>ROUND(ROUND(65,4),9)</f>
        <v>65</v>
      </c>
      <c r="L369" s="2"/>
      <c r="M369" s="2"/>
      <c r="N369" s="2"/>
      <c r="O369" s="2">
        <f t="shared" ref="O369:O400" si="478">ROUND(CP369,2)</f>
        <v>2273.0500000000002</v>
      </c>
      <c r="P369" s="2">
        <f t="shared" ref="P369:P400" si="479">ROUND((ROUND((AC369*AW369*I369),2)*BC369),2)</f>
        <v>2273.0500000000002</v>
      </c>
      <c r="Q369" s="2">
        <f>(ROUND((ROUND(((ET369)*AV369*I369),2)*BB369),2)+ROUND((ROUND(((AE369-(EU369))*AV369*I369),2)*BS369),2))</f>
        <v>0</v>
      </c>
      <c r="R369" s="2">
        <f t="shared" ref="R369:R400" si="480">ROUND((ROUND((AE369*AV369*I369),2)*BS369),2)</f>
        <v>0</v>
      </c>
      <c r="S369" s="2">
        <f t="shared" ref="S369:S400" si="481">ROUND((ROUND((AF369*AV369*I369),2)*BA369),2)</f>
        <v>0</v>
      </c>
      <c r="T369" s="2">
        <f t="shared" ref="T369:T400" si="482">ROUND(CU369*I369,2)</f>
        <v>0</v>
      </c>
      <c r="U369" s="2">
        <f t="shared" ref="U369:U400" si="483">CV369*I369</f>
        <v>0</v>
      </c>
      <c r="V369" s="2">
        <f t="shared" ref="V369:V400" si="484">CW369*I369</f>
        <v>0</v>
      </c>
      <c r="W369" s="2">
        <f t="shared" ref="W369:W400" si="485">ROUND(CX369*I369,2)</f>
        <v>0</v>
      </c>
      <c r="X369" s="2">
        <f t="shared" ref="X369:X400" si="486">ROUND(CY369,2)</f>
        <v>0</v>
      </c>
      <c r="Y369" s="2">
        <f t="shared" ref="Y369:Y400" si="487">ROUND(CZ369,2)</f>
        <v>0</v>
      </c>
      <c r="Z369" s="2"/>
      <c r="AA369" s="2">
        <v>59204062</v>
      </c>
      <c r="AB369" s="2">
        <f t="shared" ref="AB369:AB400" si="488">ROUND((AC369+AD369+AF369),6)</f>
        <v>34.97</v>
      </c>
      <c r="AC369" s="2">
        <f t="shared" ref="AC369:AC378" si="489">ROUND((ES369),6)</f>
        <v>34.97</v>
      </c>
      <c r="AD369" s="2">
        <f>ROUND((((ET369)-(EU369))+AE369),6)</f>
        <v>0</v>
      </c>
      <c r="AE369" s="2">
        <f>ROUND((EU369),6)</f>
        <v>0</v>
      </c>
      <c r="AF369" s="2">
        <f>ROUND((EV369),6)</f>
        <v>0</v>
      </c>
      <c r="AG369" s="2">
        <f t="shared" ref="AG369:AG400" si="490">ROUND((AP369),6)</f>
        <v>0</v>
      </c>
      <c r="AH369" s="2">
        <f>(EW369)</f>
        <v>0</v>
      </c>
      <c r="AI369" s="2">
        <f>(EX369)</f>
        <v>0</v>
      </c>
      <c r="AJ369" s="2">
        <f t="shared" ref="AJ369:AJ400" si="491">(AS369)</f>
        <v>0</v>
      </c>
      <c r="AK369" s="2">
        <v>34.97</v>
      </c>
      <c r="AL369" s="2">
        <v>34.97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1</v>
      </c>
      <c r="AW369" s="2">
        <v>1</v>
      </c>
      <c r="AX369" s="2"/>
      <c r="AY369" s="2"/>
      <c r="AZ369" s="2">
        <v>1</v>
      </c>
      <c r="BA369" s="2">
        <v>1</v>
      </c>
      <c r="BB369" s="2">
        <v>1</v>
      </c>
      <c r="BC369" s="2">
        <v>1</v>
      </c>
      <c r="BD369" s="2" t="s">
        <v>3</v>
      </c>
      <c r="BE369" s="2" t="s">
        <v>3</v>
      </c>
      <c r="BF369" s="2" t="s">
        <v>3</v>
      </c>
      <c r="BG369" s="2" t="s">
        <v>3</v>
      </c>
      <c r="BH369" s="2">
        <v>3</v>
      </c>
      <c r="BI369" s="2">
        <v>1</v>
      </c>
      <c r="BJ369" s="2" t="s">
        <v>40</v>
      </c>
      <c r="BK369" s="2"/>
      <c r="BL369" s="2"/>
      <c r="BM369" s="2">
        <v>1617</v>
      </c>
      <c r="BN369" s="2">
        <v>0</v>
      </c>
      <c r="BO369" s="2" t="s">
        <v>3</v>
      </c>
      <c r="BP369" s="2">
        <v>0</v>
      </c>
      <c r="BQ369" s="2">
        <v>200</v>
      </c>
      <c r="BR369" s="2">
        <v>0</v>
      </c>
      <c r="BS369" s="2">
        <v>1</v>
      </c>
      <c r="BT369" s="2">
        <v>1</v>
      </c>
      <c r="BU369" s="2">
        <v>1</v>
      </c>
      <c r="BV369" s="2">
        <v>1</v>
      </c>
      <c r="BW369" s="2">
        <v>1</v>
      </c>
      <c r="BX369" s="2">
        <v>1</v>
      </c>
      <c r="BY369" s="2" t="s">
        <v>3</v>
      </c>
      <c r="BZ369" s="2">
        <v>0</v>
      </c>
      <c r="CA369" s="2">
        <v>0</v>
      </c>
      <c r="CB369" s="2" t="s">
        <v>3</v>
      </c>
      <c r="CC369" s="2"/>
      <c r="CD369" s="2"/>
      <c r="CE369" s="2">
        <v>30</v>
      </c>
      <c r="CF369" s="2">
        <v>0</v>
      </c>
      <c r="CG369" s="2">
        <v>0</v>
      </c>
      <c r="CH369" s="2"/>
      <c r="CI369" s="2"/>
      <c r="CJ369" s="2"/>
      <c r="CK369" s="2"/>
      <c r="CL369" s="2"/>
      <c r="CM369" s="2">
        <v>0</v>
      </c>
      <c r="CN369" s="2" t="s">
        <v>3</v>
      </c>
      <c r="CO369" s="2">
        <v>0</v>
      </c>
      <c r="CP369" s="2">
        <f t="shared" ref="CP369:CP400" si="492">(P369+Q369+S369)</f>
        <v>2273.0500000000002</v>
      </c>
      <c r="CQ369" s="2">
        <f t="shared" ref="CQ369:CQ400" si="493">ROUND((ROUND((AC369*AW369*1),2)*BC369),2)</f>
        <v>34.97</v>
      </c>
      <c r="CR369" s="2">
        <f>(ROUND((ROUND(((ET369)*AV369*1),2)*BB369),2)+ROUND((ROUND(((AE369-(EU369))*AV369*1),2)*BS369),2))</f>
        <v>0</v>
      </c>
      <c r="CS369" s="2">
        <f t="shared" ref="CS369:CS400" si="494">ROUND((ROUND((AE369*AV369*1),2)*BS369),2)</f>
        <v>0</v>
      </c>
      <c r="CT369" s="2">
        <f t="shared" ref="CT369:CT400" si="495">ROUND((ROUND((AF369*AV369*1),2)*BA369),2)</f>
        <v>0</v>
      </c>
      <c r="CU369" s="2">
        <f t="shared" ref="CU369:CU400" si="496">AG369</f>
        <v>0</v>
      </c>
      <c r="CV369" s="2">
        <f t="shared" ref="CV369:CV400" si="497">(AH369*AV369)</f>
        <v>0</v>
      </c>
      <c r="CW369" s="2">
        <f t="shared" ref="CW369:CW400" si="498">AI369</f>
        <v>0</v>
      </c>
      <c r="CX369" s="2">
        <f t="shared" ref="CX369:CX400" si="499">AJ369</f>
        <v>0</v>
      </c>
      <c r="CY369" s="2">
        <f t="shared" ref="CY369:CY400" si="500">(((S369+R369)*AT369)/100)</f>
        <v>0</v>
      </c>
      <c r="CZ369" s="2">
        <f t="shared" ref="CZ369:CZ400" si="501">(((S369+R369)*AU369)/100)</f>
        <v>0</v>
      </c>
      <c r="DA369" s="2"/>
      <c r="DB369" s="2"/>
      <c r="DC369" s="2" t="s">
        <v>3</v>
      </c>
      <c r="DD369" s="2" t="s">
        <v>3</v>
      </c>
      <c r="DE369" s="2" t="s">
        <v>3</v>
      </c>
      <c r="DF369" s="2" t="s">
        <v>3</v>
      </c>
      <c r="DG369" s="2" t="s">
        <v>3</v>
      </c>
      <c r="DH369" s="2" t="s">
        <v>3</v>
      </c>
      <c r="DI369" s="2" t="s">
        <v>3</v>
      </c>
      <c r="DJ369" s="2" t="s">
        <v>3</v>
      </c>
      <c r="DK369" s="2" t="s">
        <v>3</v>
      </c>
      <c r="DL369" s="2" t="s">
        <v>3</v>
      </c>
      <c r="DM369" s="2" t="s">
        <v>3</v>
      </c>
      <c r="DN369" s="2">
        <v>0</v>
      </c>
      <c r="DO369" s="2">
        <v>0</v>
      </c>
      <c r="DP369" s="2">
        <v>1</v>
      </c>
      <c r="DQ369" s="2">
        <v>1</v>
      </c>
      <c r="DR369" s="2"/>
      <c r="DS369" s="2"/>
      <c r="DT369" s="2"/>
      <c r="DU369" s="2">
        <v>1010</v>
      </c>
      <c r="DV369" s="2" t="s">
        <v>39</v>
      </c>
      <c r="DW369" s="2" t="s">
        <v>39</v>
      </c>
      <c r="DX369" s="2">
        <v>1</v>
      </c>
      <c r="DY369" s="2"/>
      <c r="DZ369" s="2" t="s">
        <v>3</v>
      </c>
      <c r="EA369" s="2" t="s">
        <v>3</v>
      </c>
      <c r="EB369" s="2" t="s">
        <v>3</v>
      </c>
      <c r="EC369" s="2" t="s">
        <v>3</v>
      </c>
      <c r="ED369" s="2"/>
      <c r="EE369" s="2">
        <v>58807973</v>
      </c>
      <c r="EF369" s="2">
        <v>200</v>
      </c>
      <c r="EG369" s="2" t="s">
        <v>245</v>
      </c>
      <c r="EH369" s="2">
        <v>0</v>
      </c>
      <c r="EI369" s="2" t="s">
        <v>3</v>
      </c>
      <c r="EJ369" s="2">
        <v>1</v>
      </c>
      <c r="EK369" s="2">
        <v>1617</v>
      </c>
      <c r="EL369" s="2" t="s">
        <v>246</v>
      </c>
      <c r="EM369" s="2" t="s">
        <v>247</v>
      </c>
      <c r="EN369" s="2"/>
      <c r="EO369" s="2" t="s">
        <v>3</v>
      </c>
      <c r="EP369" s="2"/>
      <c r="EQ369" s="2">
        <v>0</v>
      </c>
      <c r="ER369" s="2">
        <v>34.97</v>
      </c>
      <c r="ES369" s="2">
        <v>34.97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>
        <v>0</v>
      </c>
      <c r="FR369" s="2">
        <v>0</v>
      </c>
      <c r="FS369" s="2">
        <v>0</v>
      </c>
      <c r="FT369" s="2"/>
      <c r="FU369" s="2"/>
      <c r="FV369" s="2"/>
      <c r="FW369" s="2"/>
      <c r="FX369" s="2">
        <v>0</v>
      </c>
      <c r="FY369" s="2">
        <v>0</v>
      </c>
      <c r="FZ369" s="2"/>
      <c r="GA369" s="2" t="s">
        <v>3</v>
      </c>
      <c r="GB369" s="2"/>
      <c r="GC369" s="2"/>
      <c r="GD369" s="2">
        <v>1</v>
      </c>
      <c r="GE369" s="2"/>
      <c r="GF369" s="2">
        <v>-1914030801</v>
      </c>
      <c r="GG369" s="2">
        <v>2</v>
      </c>
      <c r="GH369" s="2">
        <v>1</v>
      </c>
      <c r="GI369" s="2">
        <v>-2</v>
      </c>
      <c r="GJ369" s="2">
        <v>0</v>
      </c>
      <c r="GK369" s="2">
        <v>0</v>
      </c>
      <c r="GL369" s="2">
        <f t="shared" ref="GL369:GL400" si="502">ROUND(IF(AND(BH369=3,BI369=3,FS369&lt;&gt;0),P369,0),2)</f>
        <v>0</v>
      </c>
      <c r="GM369" s="2">
        <f t="shared" ref="GM369:GM400" si="503">ROUND(O369+X369+Y369,2)+GX369</f>
        <v>2273.0500000000002</v>
      </c>
      <c r="GN369" s="2">
        <f t="shared" ref="GN369:GN400" si="504">IF(OR(BI369=0,BI369=1),GM369-GX369,0)</f>
        <v>2273.0500000000002</v>
      </c>
      <c r="GO369" s="2">
        <f t="shared" ref="GO369:GO400" si="505">IF(BI369=2,GM369-GX369,0)</f>
        <v>0</v>
      </c>
      <c r="GP369" s="2">
        <f t="shared" ref="GP369:GP400" si="506">IF(BI369=4,GM369-GX369,0)</f>
        <v>0</v>
      </c>
      <c r="GQ369" s="2"/>
      <c r="GR369" s="2">
        <v>0</v>
      </c>
      <c r="GS369" s="2">
        <v>3</v>
      </c>
      <c r="GT369" s="2">
        <v>0</v>
      </c>
      <c r="GU369" s="2" t="s">
        <v>3</v>
      </c>
      <c r="GV369" s="2">
        <f t="shared" ref="GV369:GV400" si="507">ROUND((GT369),6)</f>
        <v>0</v>
      </c>
      <c r="GW369" s="2">
        <v>1</v>
      </c>
      <c r="GX369" s="2">
        <f t="shared" ref="GX369:GX400" si="508">ROUND(HC369*I369,2)</f>
        <v>0</v>
      </c>
      <c r="GY369" s="2"/>
      <c r="GZ369" s="2"/>
      <c r="HA369" s="2">
        <v>0</v>
      </c>
      <c r="HB369" s="2">
        <v>0</v>
      </c>
      <c r="HC369" s="2">
        <f t="shared" ref="HC369:HC400" si="509">GV369*GW369</f>
        <v>0</v>
      </c>
      <c r="HD369" s="2"/>
      <c r="HE369" s="2" t="s">
        <v>3</v>
      </c>
      <c r="HF369" s="2" t="s">
        <v>3</v>
      </c>
      <c r="HG369" s="2"/>
      <c r="HH369" s="2"/>
      <c r="HI369" s="2"/>
      <c r="HJ369" s="2"/>
      <c r="HK369" s="2"/>
      <c r="HL369" s="2"/>
      <c r="HM369" s="2" t="s">
        <v>3</v>
      </c>
      <c r="HN369" s="2" t="s">
        <v>3</v>
      </c>
      <c r="HO369" s="2" t="s">
        <v>3</v>
      </c>
      <c r="HP369" s="2" t="s">
        <v>3</v>
      </c>
      <c r="HQ369" s="2" t="s">
        <v>3</v>
      </c>
      <c r="HR369" s="2"/>
      <c r="HS369" s="2">
        <v>0</v>
      </c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>
        <v>0</v>
      </c>
      <c r="IL369" s="2"/>
      <c r="IM369" s="2"/>
      <c r="IN369" s="2"/>
      <c r="IO369" s="2"/>
      <c r="IP369" s="2"/>
      <c r="IQ369" s="2"/>
      <c r="IR369" s="2"/>
      <c r="IS369" s="2"/>
      <c r="IT369" s="2"/>
      <c r="IU369" s="2"/>
    </row>
    <row r="370" spans="1:255" x14ac:dyDescent="0.2">
      <c r="A370">
        <v>17</v>
      </c>
      <c r="B370">
        <v>1</v>
      </c>
      <c r="E370" t="s">
        <v>473</v>
      </c>
      <c r="F370" t="s">
        <v>37</v>
      </c>
      <c r="G370" t="s">
        <v>38</v>
      </c>
      <c r="H370" t="s">
        <v>39</v>
      </c>
      <c r="I370">
        <f>ROUND(ROUND(65,4),9)</f>
        <v>65</v>
      </c>
      <c r="J370">
        <v>0</v>
      </c>
      <c r="K370">
        <f>ROUND(ROUND(65,4),9)</f>
        <v>65</v>
      </c>
      <c r="O370">
        <f t="shared" si="478"/>
        <v>42551.5</v>
      </c>
      <c r="P370">
        <f t="shared" si="479"/>
        <v>42551.5</v>
      </c>
      <c r="Q370">
        <f>(ROUND((ROUND(((ET370)*AV370*I370),2)*BB370),2)+ROUND((ROUND(((AE370-(EU370))*AV370*I370),2)*BS370),2))</f>
        <v>0</v>
      </c>
      <c r="R370">
        <f t="shared" si="480"/>
        <v>0</v>
      </c>
      <c r="S370">
        <f t="shared" si="481"/>
        <v>0</v>
      </c>
      <c r="T370">
        <f t="shared" si="482"/>
        <v>0</v>
      </c>
      <c r="U370">
        <f t="shared" si="483"/>
        <v>0</v>
      </c>
      <c r="V370">
        <f t="shared" si="484"/>
        <v>0</v>
      </c>
      <c r="W370">
        <f t="shared" si="485"/>
        <v>0</v>
      </c>
      <c r="X370">
        <f t="shared" si="486"/>
        <v>0</v>
      </c>
      <c r="Y370">
        <f t="shared" si="487"/>
        <v>0</v>
      </c>
      <c r="AA370">
        <v>59204059</v>
      </c>
      <c r="AB370">
        <f t="shared" si="488"/>
        <v>34.97</v>
      </c>
      <c r="AC370">
        <f t="shared" si="489"/>
        <v>34.97</v>
      </c>
      <c r="AD370">
        <f>ROUND((((ET370)-(EU370))+AE370),6)</f>
        <v>0</v>
      </c>
      <c r="AE370">
        <f>ROUND((EU370),6)</f>
        <v>0</v>
      </c>
      <c r="AF370">
        <f>ROUND((EV370),6)</f>
        <v>0</v>
      </c>
      <c r="AG370">
        <f t="shared" si="490"/>
        <v>0</v>
      </c>
      <c r="AH370">
        <f>(EW370)</f>
        <v>0</v>
      </c>
      <c r="AI370">
        <f>(EX370)</f>
        <v>0</v>
      </c>
      <c r="AJ370">
        <f t="shared" si="491"/>
        <v>0</v>
      </c>
      <c r="AK370">
        <v>34.97</v>
      </c>
      <c r="AL370">
        <v>34.97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1</v>
      </c>
      <c r="AW370">
        <v>1</v>
      </c>
      <c r="AZ370">
        <v>1</v>
      </c>
      <c r="BA370">
        <v>1</v>
      </c>
      <c r="BB370">
        <v>1</v>
      </c>
      <c r="BC370">
        <v>18.72</v>
      </c>
      <c r="BD370" t="s">
        <v>3</v>
      </c>
      <c r="BE370" t="s">
        <v>3</v>
      </c>
      <c r="BF370" t="s">
        <v>3</v>
      </c>
      <c r="BG370" t="s">
        <v>3</v>
      </c>
      <c r="BH370">
        <v>3</v>
      </c>
      <c r="BI370">
        <v>1</v>
      </c>
      <c r="BJ370" t="s">
        <v>40</v>
      </c>
      <c r="BM370">
        <v>1617</v>
      </c>
      <c r="BN370">
        <v>0</v>
      </c>
      <c r="BO370" t="s">
        <v>37</v>
      </c>
      <c r="BP370">
        <v>1</v>
      </c>
      <c r="BQ370">
        <v>200</v>
      </c>
      <c r="BR370">
        <v>0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 t="s">
        <v>3</v>
      </c>
      <c r="BZ370">
        <v>0</v>
      </c>
      <c r="CA370">
        <v>0</v>
      </c>
      <c r="CB370" t="s">
        <v>3</v>
      </c>
      <c r="CE370">
        <v>30</v>
      </c>
      <c r="CF370">
        <v>0</v>
      </c>
      <c r="CG370">
        <v>0</v>
      </c>
      <c r="CM370">
        <v>0</v>
      </c>
      <c r="CN370" t="s">
        <v>3</v>
      </c>
      <c r="CO370">
        <v>0</v>
      </c>
      <c r="CP370">
        <f t="shared" si="492"/>
        <v>42551.5</v>
      </c>
      <c r="CQ370">
        <f t="shared" si="493"/>
        <v>654.64</v>
      </c>
      <c r="CR370">
        <f>(ROUND((ROUND(((ET370)*AV370*1),2)*BB370),2)+ROUND((ROUND(((AE370-(EU370))*AV370*1),2)*BS370),2))</f>
        <v>0</v>
      </c>
      <c r="CS370">
        <f t="shared" si="494"/>
        <v>0</v>
      </c>
      <c r="CT370">
        <f t="shared" si="495"/>
        <v>0</v>
      </c>
      <c r="CU370">
        <f t="shared" si="496"/>
        <v>0</v>
      </c>
      <c r="CV370">
        <f t="shared" si="497"/>
        <v>0</v>
      </c>
      <c r="CW370">
        <f t="shared" si="498"/>
        <v>0</v>
      </c>
      <c r="CX370">
        <f t="shared" si="499"/>
        <v>0</v>
      </c>
      <c r="CY370">
        <f t="shared" si="500"/>
        <v>0</v>
      </c>
      <c r="CZ370">
        <f t="shared" si="501"/>
        <v>0</v>
      </c>
      <c r="DC370" t="s">
        <v>3</v>
      </c>
      <c r="DD370" t="s">
        <v>3</v>
      </c>
      <c r="DE370" t="s">
        <v>3</v>
      </c>
      <c r="DF370" t="s">
        <v>3</v>
      </c>
      <c r="DG370" t="s">
        <v>3</v>
      </c>
      <c r="DH370" t="s">
        <v>3</v>
      </c>
      <c r="DI370" t="s">
        <v>3</v>
      </c>
      <c r="DJ370" t="s">
        <v>3</v>
      </c>
      <c r="DK370" t="s">
        <v>3</v>
      </c>
      <c r="DL370" t="s">
        <v>3</v>
      </c>
      <c r="DM370" t="s">
        <v>3</v>
      </c>
      <c r="DN370">
        <v>0</v>
      </c>
      <c r="DO370">
        <v>0</v>
      </c>
      <c r="DP370">
        <v>1</v>
      </c>
      <c r="DQ370">
        <v>1</v>
      </c>
      <c r="DU370">
        <v>1010</v>
      </c>
      <c r="DV370" t="s">
        <v>39</v>
      </c>
      <c r="DW370" t="s">
        <v>39</v>
      </c>
      <c r="DX370">
        <v>1</v>
      </c>
      <c r="DZ370" t="s">
        <v>3</v>
      </c>
      <c r="EA370" t="s">
        <v>3</v>
      </c>
      <c r="EB370" t="s">
        <v>3</v>
      </c>
      <c r="EC370" t="s">
        <v>3</v>
      </c>
      <c r="EE370">
        <v>58807973</v>
      </c>
      <c r="EF370">
        <v>200</v>
      </c>
      <c r="EG370" t="s">
        <v>245</v>
      </c>
      <c r="EH370">
        <v>0</v>
      </c>
      <c r="EI370" t="s">
        <v>3</v>
      </c>
      <c r="EJ370">
        <v>1</v>
      </c>
      <c r="EK370">
        <v>1617</v>
      </c>
      <c r="EL370" t="s">
        <v>246</v>
      </c>
      <c r="EM370" t="s">
        <v>247</v>
      </c>
      <c r="EO370" t="s">
        <v>3</v>
      </c>
      <c r="EQ370">
        <v>0</v>
      </c>
      <c r="ER370">
        <v>34.97</v>
      </c>
      <c r="ES370">
        <v>34.97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FQ370">
        <v>0</v>
      </c>
      <c r="FR370">
        <v>0</v>
      </c>
      <c r="FS370">
        <v>0</v>
      </c>
      <c r="FX370">
        <v>0</v>
      </c>
      <c r="FY370">
        <v>0</v>
      </c>
      <c r="GA370" t="s">
        <v>3</v>
      </c>
      <c r="GD370">
        <v>1</v>
      </c>
      <c r="GF370">
        <v>-1914030801</v>
      </c>
      <c r="GG370">
        <v>2</v>
      </c>
      <c r="GH370">
        <v>1</v>
      </c>
      <c r="GI370">
        <v>2</v>
      </c>
      <c r="GJ370">
        <v>0</v>
      </c>
      <c r="GK370">
        <v>0</v>
      </c>
      <c r="GL370">
        <f t="shared" si="502"/>
        <v>0</v>
      </c>
      <c r="GM370">
        <f t="shared" si="503"/>
        <v>42551.5</v>
      </c>
      <c r="GN370">
        <f t="shared" si="504"/>
        <v>42551.5</v>
      </c>
      <c r="GO370">
        <f t="shared" si="505"/>
        <v>0</v>
      </c>
      <c r="GP370">
        <f t="shared" si="506"/>
        <v>0</v>
      </c>
      <c r="GR370">
        <v>0</v>
      </c>
      <c r="GS370">
        <v>3</v>
      </c>
      <c r="GT370">
        <v>0</v>
      </c>
      <c r="GU370" t="s">
        <v>3</v>
      </c>
      <c r="GV370">
        <f t="shared" si="507"/>
        <v>0</v>
      </c>
      <c r="GW370">
        <v>1</v>
      </c>
      <c r="GX370">
        <f t="shared" si="508"/>
        <v>0</v>
      </c>
      <c r="HA370">
        <v>0</v>
      </c>
      <c r="HB370">
        <v>0</v>
      </c>
      <c r="HC370">
        <f t="shared" si="509"/>
        <v>0</v>
      </c>
      <c r="HE370" t="s">
        <v>3</v>
      </c>
      <c r="HF370" t="s">
        <v>3</v>
      </c>
      <c r="HM370" t="s">
        <v>3</v>
      </c>
      <c r="HN370" t="s">
        <v>3</v>
      </c>
      <c r="HO370" t="s">
        <v>3</v>
      </c>
      <c r="HP370" t="s">
        <v>3</v>
      </c>
      <c r="HQ370" t="s">
        <v>3</v>
      </c>
      <c r="HS370">
        <v>0</v>
      </c>
      <c r="IK370">
        <v>0</v>
      </c>
    </row>
    <row r="371" spans="1:255" x14ac:dyDescent="0.2">
      <c r="A371" s="2">
        <v>17</v>
      </c>
      <c r="B371" s="2">
        <v>1</v>
      </c>
      <c r="C371" s="2">
        <f>ROW(SmtRes!A861)</f>
        <v>861</v>
      </c>
      <c r="D371" s="2">
        <f>ROW(EtalonRes!A862)</f>
        <v>862</v>
      </c>
      <c r="E371" s="2" t="s">
        <v>3</v>
      </c>
      <c r="F371" s="2" t="s">
        <v>248</v>
      </c>
      <c r="G371" s="2" t="s">
        <v>249</v>
      </c>
      <c r="H371" s="2" t="s">
        <v>228</v>
      </c>
      <c r="I371" s="2">
        <f>ROUND(ROUND(65,4)*0,9)</f>
        <v>0</v>
      </c>
      <c r="J371" s="2">
        <v>0</v>
      </c>
      <c r="K371" s="2">
        <f>ROUND(ROUND(65,4)*0,9)</f>
        <v>0</v>
      </c>
      <c r="L371" s="2"/>
      <c r="M371" s="2"/>
      <c r="N371" s="2"/>
      <c r="O371" s="2">
        <f t="shared" si="478"/>
        <v>0</v>
      </c>
      <c r="P371" s="2">
        <f t="shared" si="479"/>
        <v>0</v>
      </c>
      <c r="Q371" s="2">
        <f>(ROUND((ROUND(((((ET371*1.25)*1.1))*AV371*I371),2)*BB371),2)+ROUND((ROUND(((AE371-(((EU371*1.25)*1.1)))*AV371*I371),2)*BS371),2))</f>
        <v>0</v>
      </c>
      <c r="R371" s="2">
        <f t="shared" si="480"/>
        <v>0</v>
      </c>
      <c r="S371" s="2">
        <f t="shared" si="481"/>
        <v>0</v>
      </c>
      <c r="T371" s="2">
        <f t="shared" si="482"/>
        <v>0</v>
      </c>
      <c r="U371" s="2">
        <f t="shared" si="483"/>
        <v>0</v>
      </c>
      <c r="V371" s="2">
        <f t="shared" si="484"/>
        <v>0</v>
      </c>
      <c r="W371" s="2">
        <f t="shared" si="485"/>
        <v>0</v>
      </c>
      <c r="X371" s="2">
        <f t="shared" si="486"/>
        <v>0</v>
      </c>
      <c r="Y371" s="2">
        <f t="shared" si="487"/>
        <v>0</v>
      </c>
      <c r="Z371" s="2"/>
      <c r="AA371" s="2">
        <v>-1</v>
      </c>
      <c r="AB371" s="2">
        <f t="shared" si="488"/>
        <v>48.109850000000002</v>
      </c>
      <c r="AC371" s="2">
        <f t="shared" si="489"/>
        <v>21.42</v>
      </c>
      <c r="AD371" s="2">
        <f>ROUND((((((ET371*1.25)*1.1))-(((EU371*1.25)*1.1)))+AE371),6)</f>
        <v>4.5650000000000004</v>
      </c>
      <c r="AE371" s="2">
        <f>ROUND((((EU371*1.25)*1.1)),6)</f>
        <v>0.17874999999999999</v>
      </c>
      <c r="AF371" s="2">
        <f>ROUND((((EV371*1.15)*1.1)),6)</f>
        <v>22.124849999999999</v>
      </c>
      <c r="AG371" s="2">
        <f t="shared" si="490"/>
        <v>0</v>
      </c>
      <c r="AH371" s="2">
        <f>(((EW371*1.15)*1.1))</f>
        <v>1.85955</v>
      </c>
      <c r="AI371" s="2">
        <f>(((EX371*1.25)*1.1))</f>
        <v>0</v>
      </c>
      <c r="AJ371" s="2">
        <f t="shared" si="491"/>
        <v>0</v>
      </c>
      <c r="AK371" s="2">
        <v>42.23</v>
      </c>
      <c r="AL371" s="2">
        <v>21.42</v>
      </c>
      <c r="AM371" s="2">
        <v>3.32</v>
      </c>
      <c r="AN371" s="2">
        <v>0.13</v>
      </c>
      <c r="AO371" s="2">
        <v>17.489999999999998</v>
      </c>
      <c r="AP371" s="2">
        <v>0</v>
      </c>
      <c r="AQ371" s="2">
        <v>1.47</v>
      </c>
      <c r="AR371" s="2">
        <v>0</v>
      </c>
      <c r="AS371" s="2">
        <v>0</v>
      </c>
      <c r="AT371" s="2">
        <v>109</v>
      </c>
      <c r="AU371" s="2">
        <v>61</v>
      </c>
      <c r="AV371" s="2">
        <v>1.0669999999999999</v>
      </c>
      <c r="AW371" s="2">
        <v>1</v>
      </c>
      <c r="AX371" s="2"/>
      <c r="AY371" s="2"/>
      <c r="AZ371" s="2">
        <v>1</v>
      </c>
      <c r="BA371" s="2">
        <v>1</v>
      </c>
      <c r="BB371" s="2">
        <v>1</v>
      </c>
      <c r="BC371" s="2">
        <v>1</v>
      </c>
      <c r="BD371" s="2" t="s">
        <v>3</v>
      </c>
      <c r="BE371" s="2" t="s">
        <v>3</v>
      </c>
      <c r="BF371" s="2" t="s">
        <v>3</v>
      </c>
      <c r="BG371" s="2" t="s">
        <v>3</v>
      </c>
      <c r="BH371" s="2">
        <v>0</v>
      </c>
      <c r="BI371" s="2">
        <v>1</v>
      </c>
      <c r="BJ371" s="2" t="s">
        <v>250</v>
      </c>
      <c r="BK371" s="2"/>
      <c r="BL371" s="2"/>
      <c r="BM371" s="2">
        <v>21</v>
      </c>
      <c r="BN371" s="2">
        <v>0</v>
      </c>
      <c r="BO371" s="2" t="s">
        <v>248</v>
      </c>
      <c r="BP371" s="2">
        <v>1</v>
      </c>
      <c r="BQ371" s="2">
        <v>30</v>
      </c>
      <c r="BR371" s="2">
        <v>0</v>
      </c>
      <c r="BS371" s="2">
        <v>1</v>
      </c>
      <c r="BT371" s="2">
        <v>1</v>
      </c>
      <c r="BU371" s="2">
        <v>1</v>
      </c>
      <c r="BV371" s="2">
        <v>1</v>
      </c>
      <c r="BW371" s="2">
        <v>1</v>
      </c>
      <c r="BX371" s="2">
        <v>1</v>
      </c>
      <c r="BY371" s="2" t="s">
        <v>3</v>
      </c>
      <c r="BZ371" s="2">
        <v>109</v>
      </c>
      <c r="CA371" s="2">
        <v>61</v>
      </c>
      <c r="CB371" s="2" t="s">
        <v>3</v>
      </c>
      <c r="CC371" s="2"/>
      <c r="CD371" s="2"/>
      <c r="CE371" s="2">
        <v>30</v>
      </c>
      <c r="CF371" s="2">
        <v>0</v>
      </c>
      <c r="CG371" s="2">
        <v>0</v>
      </c>
      <c r="CH371" s="2"/>
      <c r="CI371" s="2"/>
      <c r="CJ371" s="2"/>
      <c r="CK371" s="2"/>
      <c r="CL371" s="2"/>
      <c r="CM371" s="2">
        <v>0</v>
      </c>
      <c r="CN371" s="2" t="s">
        <v>1044</v>
      </c>
      <c r="CO371" s="2">
        <v>0</v>
      </c>
      <c r="CP371" s="2">
        <f t="shared" si="492"/>
        <v>0</v>
      </c>
      <c r="CQ371" s="2">
        <f t="shared" si="493"/>
        <v>21.42</v>
      </c>
      <c r="CR371" s="2">
        <f>(ROUND((ROUND(((((ET371*1.25)*1.1))*AV371*1),2)*BB371),2)+ROUND((ROUND(((AE371-(((EU371*1.25)*1.1)))*AV371*1),2)*BS371),2))</f>
        <v>4.87</v>
      </c>
      <c r="CS371" s="2">
        <f t="shared" si="494"/>
        <v>0.19</v>
      </c>
      <c r="CT371" s="2">
        <f t="shared" si="495"/>
        <v>23.61</v>
      </c>
      <c r="CU371" s="2">
        <f t="shared" si="496"/>
        <v>0</v>
      </c>
      <c r="CV371" s="2">
        <f t="shared" si="497"/>
        <v>1.98413985</v>
      </c>
      <c r="CW371" s="2">
        <f t="shared" si="498"/>
        <v>0</v>
      </c>
      <c r="CX371" s="2">
        <f t="shared" si="499"/>
        <v>0</v>
      </c>
      <c r="CY371" s="2">
        <f t="shared" si="500"/>
        <v>0</v>
      </c>
      <c r="CZ371" s="2">
        <f t="shared" si="501"/>
        <v>0</v>
      </c>
      <c r="DA371" s="2"/>
      <c r="DB371" s="2">
        <v>149</v>
      </c>
      <c r="DC371" s="2" t="s">
        <v>3</v>
      </c>
      <c r="DD371" s="2" t="s">
        <v>3</v>
      </c>
      <c r="DE371" s="2" t="s">
        <v>25</v>
      </c>
      <c r="DF371" s="2" t="s">
        <v>25</v>
      </c>
      <c r="DG371" s="2" t="s">
        <v>26</v>
      </c>
      <c r="DH371" s="2" t="s">
        <v>3</v>
      </c>
      <c r="DI371" s="2" t="s">
        <v>26</v>
      </c>
      <c r="DJ371" s="2" t="s">
        <v>25</v>
      </c>
      <c r="DK371" s="2" t="s">
        <v>3</v>
      </c>
      <c r="DL371" s="2" t="s">
        <v>3</v>
      </c>
      <c r="DM371" s="2" t="s">
        <v>3</v>
      </c>
      <c r="DN371" s="2">
        <v>0</v>
      </c>
      <c r="DO371" s="2">
        <v>0</v>
      </c>
      <c r="DP371" s="2">
        <v>1</v>
      </c>
      <c r="DQ371" s="2">
        <v>1</v>
      </c>
      <c r="DR371" s="2"/>
      <c r="DS371" s="2"/>
      <c r="DT371" s="2"/>
      <c r="DU371" s="2">
        <v>1013</v>
      </c>
      <c r="DV371" s="2" t="s">
        <v>228</v>
      </c>
      <c r="DW371" s="2" t="s">
        <v>228</v>
      </c>
      <c r="DX371" s="2">
        <v>1</v>
      </c>
      <c r="DY371" s="2"/>
      <c r="DZ371" s="2" t="s">
        <v>3</v>
      </c>
      <c r="EA371" s="2" t="s">
        <v>3</v>
      </c>
      <c r="EB371" s="2" t="s">
        <v>3</v>
      </c>
      <c r="EC371" s="2" t="s">
        <v>3</v>
      </c>
      <c r="ED371" s="2"/>
      <c r="EE371" s="2">
        <v>58807897</v>
      </c>
      <c r="EF371" s="2">
        <v>30</v>
      </c>
      <c r="EG371" s="2" t="s">
        <v>27</v>
      </c>
      <c r="EH371" s="2">
        <v>0</v>
      </c>
      <c r="EI371" s="2" t="s">
        <v>3</v>
      </c>
      <c r="EJ371" s="2">
        <v>1</v>
      </c>
      <c r="EK371" s="2">
        <v>21</v>
      </c>
      <c r="EL371" s="2" t="s">
        <v>28</v>
      </c>
      <c r="EM371" s="2" t="s">
        <v>29</v>
      </c>
      <c r="EN371" s="2"/>
      <c r="EO371" s="2" t="s">
        <v>30</v>
      </c>
      <c r="EP371" s="2"/>
      <c r="EQ371" s="2">
        <v>1024</v>
      </c>
      <c r="ER371" s="2">
        <v>42.23</v>
      </c>
      <c r="ES371" s="2">
        <v>21.42</v>
      </c>
      <c r="ET371" s="2">
        <v>3.32</v>
      </c>
      <c r="EU371" s="2">
        <v>0.13</v>
      </c>
      <c r="EV371" s="2">
        <v>17.489999999999998</v>
      </c>
      <c r="EW371" s="2">
        <v>1.47</v>
      </c>
      <c r="EX371" s="2">
        <v>0</v>
      </c>
      <c r="EY371" s="2">
        <v>0</v>
      </c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>
        <v>0</v>
      </c>
      <c r="FR371" s="2">
        <v>0</v>
      </c>
      <c r="FS371" s="2">
        <v>0</v>
      </c>
      <c r="FT371" s="2"/>
      <c r="FU371" s="2"/>
      <c r="FV371" s="2"/>
      <c r="FW371" s="2"/>
      <c r="FX371" s="2">
        <v>109</v>
      </c>
      <c r="FY371" s="2">
        <v>61</v>
      </c>
      <c r="FZ371" s="2"/>
      <c r="GA371" s="2" t="s">
        <v>3</v>
      </c>
      <c r="GB371" s="2"/>
      <c r="GC371" s="2"/>
      <c r="GD371" s="2">
        <v>1</v>
      </c>
      <c r="GE371" s="2"/>
      <c r="GF371" s="2">
        <v>450006389</v>
      </c>
      <c r="GG371" s="2">
        <v>2</v>
      </c>
      <c r="GH371" s="2">
        <v>1</v>
      </c>
      <c r="GI371" s="2">
        <v>2</v>
      </c>
      <c r="GJ371" s="2">
        <v>0</v>
      </c>
      <c r="GK371" s="2">
        <v>0</v>
      </c>
      <c r="GL371" s="2">
        <f t="shared" si="502"/>
        <v>0</v>
      </c>
      <c r="GM371" s="2">
        <f t="shared" si="503"/>
        <v>0</v>
      </c>
      <c r="GN371" s="2">
        <f t="shared" si="504"/>
        <v>0</v>
      </c>
      <c r="GO371" s="2">
        <f t="shared" si="505"/>
        <v>0</v>
      </c>
      <c r="GP371" s="2">
        <f t="shared" si="506"/>
        <v>0</v>
      </c>
      <c r="GQ371" s="2"/>
      <c r="GR371" s="2">
        <v>0</v>
      </c>
      <c r="GS371" s="2">
        <v>3</v>
      </c>
      <c r="GT371" s="2">
        <v>0</v>
      </c>
      <c r="GU371" s="2" t="s">
        <v>3</v>
      </c>
      <c r="GV371" s="2">
        <f t="shared" si="507"/>
        <v>0</v>
      </c>
      <c r="GW371" s="2">
        <v>1</v>
      </c>
      <c r="GX371" s="2">
        <f t="shared" si="508"/>
        <v>0</v>
      </c>
      <c r="GY371" s="2"/>
      <c r="GZ371" s="2"/>
      <c r="HA371" s="2">
        <v>0</v>
      </c>
      <c r="HB371" s="2">
        <v>0</v>
      </c>
      <c r="HC371" s="2">
        <f t="shared" si="509"/>
        <v>0</v>
      </c>
      <c r="HD371" s="2"/>
      <c r="HE371" s="2" t="s">
        <v>3</v>
      </c>
      <c r="HF371" s="2" t="s">
        <v>3</v>
      </c>
      <c r="HG371" s="2"/>
      <c r="HH371" s="2"/>
      <c r="HI371" s="2"/>
      <c r="HJ371" s="2"/>
      <c r="HK371" s="2"/>
      <c r="HL371" s="2"/>
      <c r="HM371" s="2" t="s">
        <v>3</v>
      </c>
      <c r="HN371" s="2" t="s">
        <v>3</v>
      </c>
      <c r="HO371" s="2" t="s">
        <v>3</v>
      </c>
      <c r="HP371" s="2" t="s">
        <v>3</v>
      </c>
      <c r="HQ371" s="2" t="s">
        <v>3</v>
      </c>
      <c r="HR371" s="2"/>
      <c r="HS371" s="2">
        <v>0</v>
      </c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>
        <v>0</v>
      </c>
      <c r="IL371" s="2"/>
      <c r="IM371" s="2"/>
      <c r="IN371" s="2"/>
      <c r="IO371" s="2"/>
      <c r="IP371" s="2"/>
      <c r="IQ371" s="2"/>
      <c r="IR371" s="2"/>
      <c r="IS371" s="2"/>
      <c r="IT371" s="2"/>
      <c r="IU371" s="2"/>
    </row>
    <row r="372" spans="1:255" x14ac:dyDescent="0.2">
      <c r="A372">
        <v>17</v>
      </c>
      <c r="B372">
        <v>1</v>
      </c>
      <c r="C372">
        <f>ROW(SmtRes!A868)</f>
        <v>868</v>
      </c>
      <c r="D372">
        <f>ROW(EtalonRes!A870)</f>
        <v>870</v>
      </c>
      <c r="E372" t="s">
        <v>3</v>
      </c>
      <c r="F372" t="s">
        <v>248</v>
      </c>
      <c r="G372" t="s">
        <v>249</v>
      </c>
      <c r="H372" t="s">
        <v>228</v>
      </c>
      <c r="I372">
        <f>ROUND(ROUND(65,4)*0,9)</f>
        <v>0</v>
      </c>
      <c r="J372">
        <v>0</v>
      </c>
      <c r="K372">
        <f>ROUND(ROUND(65,4)*0,9)</f>
        <v>0</v>
      </c>
      <c r="O372">
        <f t="shared" si="478"/>
        <v>0</v>
      </c>
      <c r="P372">
        <f t="shared" si="479"/>
        <v>0</v>
      </c>
      <c r="Q372">
        <f>(ROUND((ROUND(((((ET372*1.25)*1.1))*AV372*I372),2)*BB372),2)+ROUND((ROUND(((AE372-(((EU372*1.25)*1.1)))*AV372*I372),2)*BS372),2))</f>
        <v>0</v>
      </c>
      <c r="R372">
        <f t="shared" si="480"/>
        <v>0</v>
      </c>
      <c r="S372">
        <f t="shared" si="481"/>
        <v>0</v>
      </c>
      <c r="T372">
        <f t="shared" si="482"/>
        <v>0</v>
      </c>
      <c r="U372">
        <f t="shared" si="483"/>
        <v>0</v>
      </c>
      <c r="V372">
        <f t="shared" si="484"/>
        <v>0</v>
      </c>
      <c r="W372">
        <f t="shared" si="485"/>
        <v>0</v>
      </c>
      <c r="X372">
        <f t="shared" si="486"/>
        <v>0</v>
      </c>
      <c r="Y372">
        <f t="shared" si="487"/>
        <v>0</v>
      </c>
      <c r="AA372">
        <v>-1</v>
      </c>
      <c r="AB372">
        <f t="shared" si="488"/>
        <v>48.109850000000002</v>
      </c>
      <c r="AC372">
        <f t="shared" si="489"/>
        <v>21.42</v>
      </c>
      <c r="AD372">
        <f>ROUND((((((ET372*1.25)*1.1))-(((EU372*1.25)*1.1)))+AE372),6)</f>
        <v>4.5650000000000004</v>
      </c>
      <c r="AE372">
        <f>ROUND((((EU372*1.25)*1.1)),6)</f>
        <v>0.17874999999999999</v>
      </c>
      <c r="AF372">
        <f>ROUND((((EV372*1.15)*1.1)),6)</f>
        <v>22.124849999999999</v>
      </c>
      <c r="AG372">
        <f t="shared" si="490"/>
        <v>0</v>
      </c>
      <c r="AH372">
        <f>(((EW372*1.15)*1.1))</f>
        <v>1.85955</v>
      </c>
      <c r="AI372">
        <f>(((EX372*1.25)*1.1))</f>
        <v>0</v>
      </c>
      <c r="AJ372">
        <f t="shared" si="491"/>
        <v>0</v>
      </c>
      <c r="AK372">
        <v>42.23</v>
      </c>
      <c r="AL372">
        <v>21.42</v>
      </c>
      <c r="AM372">
        <v>3.32</v>
      </c>
      <c r="AN372">
        <v>0.13</v>
      </c>
      <c r="AO372">
        <v>17.489999999999998</v>
      </c>
      <c r="AP372">
        <v>0</v>
      </c>
      <c r="AQ372">
        <v>1.47</v>
      </c>
      <c r="AR372">
        <v>0</v>
      </c>
      <c r="AS372">
        <v>0</v>
      </c>
      <c r="AT372">
        <v>109</v>
      </c>
      <c r="AU372">
        <v>61</v>
      </c>
      <c r="AV372">
        <v>1.0669999999999999</v>
      </c>
      <c r="AW372">
        <v>1</v>
      </c>
      <c r="AZ372">
        <v>1</v>
      </c>
      <c r="BA372">
        <v>54.99</v>
      </c>
      <c r="BB372">
        <v>12.72</v>
      </c>
      <c r="BC372">
        <v>8.42</v>
      </c>
      <c r="BD372" t="s">
        <v>3</v>
      </c>
      <c r="BE372" t="s">
        <v>3</v>
      </c>
      <c r="BF372" t="s">
        <v>3</v>
      </c>
      <c r="BG372" t="s">
        <v>3</v>
      </c>
      <c r="BH372">
        <v>0</v>
      </c>
      <c r="BI372">
        <v>1</v>
      </c>
      <c r="BJ372" t="s">
        <v>250</v>
      </c>
      <c r="BM372">
        <v>21</v>
      </c>
      <c r="BN372">
        <v>0</v>
      </c>
      <c r="BO372" t="s">
        <v>248</v>
      </c>
      <c r="BP372">
        <v>1</v>
      </c>
      <c r="BQ372">
        <v>30</v>
      </c>
      <c r="BR372">
        <v>0</v>
      </c>
      <c r="BS372">
        <v>54.99</v>
      </c>
      <c r="BT372">
        <v>1</v>
      </c>
      <c r="BU372">
        <v>1</v>
      </c>
      <c r="BV372">
        <v>1</v>
      </c>
      <c r="BW372">
        <v>1</v>
      </c>
      <c r="BX372">
        <v>1</v>
      </c>
      <c r="BY372" t="s">
        <v>3</v>
      </c>
      <c r="BZ372">
        <v>109</v>
      </c>
      <c r="CA372">
        <v>61</v>
      </c>
      <c r="CB372" t="s">
        <v>3</v>
      </c>
      <c r="CE372">
        <v>30</v>
      </c>
      <c r="CF372">
        <v>0</v>
      </c>
      <c r="CG372">
        <v>0</v>
      </c>
      <c r="CM372">
        <v>0</v>
      </c>
      <c r="CN372" t="s">
        <v>1044</v>
      </c>
      <c r="CO372">
        <v>0</v>
      </c>
      <c r="CP372">
        <f t="shared" si="492"/>
        <v>0</v>
      </c>
      <c r="CQ372">
        <f t="shared" si="493"/>
        <v>180.36</v>
      </c>
      <c r="CR372">
        <f>(ROUND((ROUND(((((ET372*1.25)*1.1))*AV372*1),2)*BB372),2)+ROUND((ROUND(((AE372-(((EU372*1.25)*1.1)))*AV372*1),2)*BS372),2))</f>
        <v>61.95</v>
      </c>
      <c r="CS372">
        <f t="shared" si="494"/>
        <v>10.45</v>
      </c>
      <c r="CT372">
        <f t="shared" si="495"/>
        <v>1298.31</v>
      </c>
      <c r="CU372">
        <f t="shared" si="496"/>
        <v>0</v>
      </c>
      <c r="CV372">
        <f t="shared" si="497"/>
        <v>1.98413985</v>
      </c>
      <c r="CW372">
        <f t="shared" si="498"/>
        <v>0</v>
      </c>
      <c r="CX372">
        <f t="shared" si="499"/>
        <v>0</v>
      </c>
      <c r="CY372">
        <f t="shared" si="500"/>
        <v>0</v>
      </c>
      <c r="CZ372">
        <f t="shared" si="501"/>
        <v>0</v>
      </c>
      <c r="DB372">
        <v>151</v>
      </c>
      <c r="DC372" t="s">
        <v>3</v>
      </c>
      <c r="DD372" t="s">
        <v>3</v>
      </c>
      <c r="DE372" t="s">
        <v>25</v>
      </c>
      <c r="DF372" t="s">
        <v>25</v>
      </c>
      <c r="DG372" t="s">
        <v>26</v>
      </c>
      <c r="DH372" t="s">
        <v>3</v>
      </c>
      <c r="DI372" t="s">
        <v>26</v>
      </c>
      <c r="DJ372" t="s">
        <v>25</v>
      </c>
      <c r="DK372" t="s">
        <v>3</v>
      </c>
      <c r="DL372" t="s">
        <v>3</v>
      </c>
      <c r="DM372" t="s">
        <v>3</v>
      </c>
      <c r="DN372">
        <v>0</v>
      </c>
      <c r="DO372">
        <v>0</v>
      </c>
      <c r="DP372">
        <v>1</v>
      </c>
      <c r="DQ372">
        <v>1</v>
      </c>
      <c r="DU372">
        <v>1013</v>
      </c>
      <c r="DV372" t="s">
        <v>228</v>
      </c>
      <c r="DW372" t="s">
        <v>228</v>
      </c>
      <c r="DX372">
        <v>1</v>
      </c>
      <c r="DZ372" t="s">
        <v>3</v>
      </c>
      <c r="EA372" t="s">
        <v>3</v>
      </c>
      <c r="EB372" t="s">
        <v>3</v>
      </c>
      <c r="EC372" t="s">
        <v>3</v>
      </c>
      <c r="EE372">
        <v>58807897</v>
      </c>
      <c r="EF372">
        <v>30</v>
      </c>
      <c r="EG372" t="s">
        <v>27</v>
      </c>
      <c r="EH372">
        <v>0</v>
      </c>
      <c r="EI372" t="s">
        <v>3</v>
      </c>
      <c r="EJ372">
        <v>1</v>
      </c>
      <c r="EK372">
        <v>21</v>
      </c>
      <c r="EL372" t="s">
        <v>28</v>
      </c>
      <c r="EM372" t="s">
        <v>29</v>
      </c>
      <c r="EO372" t="s">
        <v>30</v>
      </c>
      <c r="EQ372">
        <v>1024</v>
      </c>
      <c r="ER372">
        <v>42.23</v>
      </c>
      <c r="ES372">
        <v>21.42</v>
      </c>
      <c r="ET372">
        <v>3.32</v>
      </c>
      <c r="EU372">
        <v>0.13</v>
      </c>
      <c r="EV372">
        <v>17.489999999999998</v>
      </c>
      <c r="EW372">
        <v>1.47</v>
      </c>
      <c r="EX372">
        <v>0</v>
      </c>
      <c r="EY372">
        <v>0</v>
      </c>
      <c r="FQ372">
        <v>0</v>
      </c>
      <c r="FR372">
        <v>0</v>
      </c>
      <c r="FS372">
        <v>0</v>
      </c>
      <c r="FX372">
        <v>109</v>
      </c>
      <c r="FY372">
        <v>61</v>
      </c>
      <c r="GA372" t="s">
        <v>3</v>
      </c>
      <c r="GD372">
        <v>1</v>
      </c>
      <c r="GF372">
        <v>450006389</v>
      </c>
      <c r="GG372">
        <v>2</v>
      </c>
      <c r="GH372">
        <v>1</v>
      </c>
      <c r="GI372">
        <v>2</v>
      </c>
      <c r="GJ372">
        <v>0</v>
      </c>
      <c r="GK372">
        <v>0</v>
      </c>
      <c r="GL372">
        <f t="shared" si="502"/>
        <v>0</v>
      </c>
      <c r="GM372">
        <f t="shared" si="503"/>
        <v>0</v>
      </c>
      <c r="GN372">
        <f t="shared" si="504"/>
        <v>0</v>
      </c>
      <c r="GO372">
        <f t="shared" si="505"/>
        <v>0</v>
      </c>
      <c r="GP372">
        <f t="shared" si="506"/>
        <v>0</v>
      </c>
      <c r="GR372">
        <v>0</v>
      </c>
      <c r="GS372">
        <v>3</v>
      </c>
      <c r="GT372">
        <v>0</v>
      </c>
      <c r="GU372" t="s">
        <v>3</v>
      </c>
      <c r="GV372">
        <f t="shared" si="507"/>
        <v>0</v>
      </c>
      <c r="GW372">
        <v>1</v>
      </c>
      <c r="GX372">
        <f t="shared" si="508"/>
        <v>0</v>
      </c>
      <c r="HA372">
        <v>0</v>
      </c>
      <c r="HB372">
        <v>0</v>
      </c>
      <c r="HC372">
        <f t="shared" si="509"/>
        <v>0</v>
      </c>
      <c r="HE372" t="s">
        <v>3</v>
      </c>
      <c r="HF372" t="s">
        <v>3</v>
      </c>
      <c r="HM372" t="s">
        <v>3</v>
      </c>
      <c r="HN372" t="s">
        <v>3</v>
      </c>
      <c r="HO372" t="s">
        <v>3</v>
      </c>
      <c r="HP372" t="s">
        <v>3</v>
      </c>
      <c r="HQ372" t="s">
        <v>3</v>
      </c>
      <c r="HS372">
        <v>0</v>
      </c>
      <c r="IK372">
        <v>0</v>
      </c>
    </row>
    <row r="373" spans="1:255" x14ac:dyDescent="0.2">
      <c r="A373" s="2">
        <v>18</v>
      </c>
      <c r="B373" s="2">
        <v>1</v>
      </c>
      <c r="C373" s="2">
        <v>860</v>
      </c>
      <c r="D373" s="2"/>
      <c r="E373" s="2" t="s">
        <v>3</v>
      </c>
      <c r="F373" s="2" t="s">
        <v>37</v>
      </c>
      <c r="G373" s="2" t="s">
        <v>38</v>
      </c>
      <c r="H373" s="2" t="s">
        <v>39</v>
      </c>
      <c r="I373" s="2">
        <f>I371*J373</f>
        <v>0</v>
      </c>
      <c r="J373" s="2">
        <v>1</v>
      </c>
      <c r="K373" s="2">
        <v>1</v>
      </c>
      <c r="L373" s="2"/>
      <c r="M373" s="2"/>
      <c r="N373" s="2"/>
      <c r="O373" s="2">
        <f t="shared" si="478"/>
        <v>0</v>
      </c>
      <c r="P373" s="2">
        <f t="shared" si="479"/>
        <v>0</v>
      </c>
      <c r="Q373" s="2">
        <f>(ROUND((ROUND(((ET373)*AV373*I373),2)*BB373),2)+ROUND((ROUND(((AE373-(EU373))*AV373*I373),2)*BS373),2))</f>
        <v>0</v>
      </c>
      <c r="R373" s="2">
        <f t="shared" si="480"/>
        <v>0</v>
      </c>
      <c r="S373" s="2">
        <f t="shared" si="481"/>
        <v>0</v>
      </c>
      <c r="T373" s="2">
        <f t="shared" si="482"/>
        <v>0</v>
      </c>
      <c r="U373" s="2">
        <f t="shared" si="483"/>
        <v>0</v>
      </c>
      <c r="V373" s="2">
        <f t="shared" si="484"/>
        <v>0</v>
      </c>
      <c r="W373" s="2">
        <f t="shared" si="485"/>
        <v>0</v>
      </c>
      <c r="X373" s="2">
        <f t="shared" si="486"/>
        <v>0</v>
      </c>
      <c r="Y373" s="2">
        <f t="shared" si="487"/>
        <v>0</v>
      </c>
      <c r="Z373" s="2"/>
      <c r="AA373" s="2">
        <v>-1</v>
      </c>
      <c r="AB373" s="2">
        <f t="shared" si="488"/>
        <v>34.97</v>
      </c>
      <c r="AC373" s="2">
        <f t="shared" si="489"/>
        <v>34.97</v>
      </c>
      <c r="AD373" s="2">
        <f>ROUND((((ET373)-(EU373))+AE373),6)</f>
        <v>0</v>
      </c>
      <c r="AE373" s="2">
        <f>ROUND((EU373),6)</f>
        <v>0</v>
      </c>
      <c r="AF373" s="2">
        <f>ROUND((EV373),6)</f>
        <v>0</v>
      </c>
      <c r="AG373" s="2">
        <f t="shared" si="490"/>
        <v>0</v>
      </c>
      <c r="AH373" s="2">
        <f>(EW373)</f>
        <v>0</v>
      </c>
      <c r="AI373" s="2">
        <f>(EX373)</f>
        <v>0</v>
      </c>
      <c r="AJ373" s="2">
        <f t="shared" si="491"/>
        <v>0</v>
      </c>
      <c r="AK373" s="2">
        <v>34.97</v>
      </c>
      <c r="AL373" s="2">
        <v>34.97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109</v>
      </c>
      <c r="AU373" s="2">
        <v>61</v>
      </c>
      <c r="AV373" s="2">
        <v>1</v>
      </c>
      <c r="AW373" s="2">
        <v>1</v>
      </c>
      <c r="AX373" s="2"/>
      <c r="AY373" s="2"/>
      <c r="AZ373" s="2">
        <v>1</v>
      </c>
      <c r="BA373" s="2">
        <v>1</v>
      </c>
      <c r="BB373" s="2">
        <v>1</v>
      </c>
      <c r="BC373" s="2">
        <v>1</v>
      </c>
      <c r="BD373" s="2" t="s">
        <v>3</v>
      </c>
      <c r="BE373" s="2" t="s">
        <v>3</v>
      </c>
      <c r="BF373" s="2" t="s">
        <v>3</v>
      </c>
      <c r="BG373" s="2" t="s">
        <v>3</v>
      </c>
      <c r="BH373" s="2">
        <v>3</v>
      </c>
      <c r="BI373" s="2">
        <v>1</v>
      </c>
      <c r="BJ373" s="2" t="s">
        <v>40</v>
      </c>
      <c r="BK373" s="2"/>
      <c r="BL373" s="2"/>
      <c r="BM373" s="2">
        <v>21</v>
      </c>
      <c r="BN373" s="2">
        <v>0</v>
      </c>
      <c r="BO373" s="2" t="s">
        <v>3</v>
      </c>
      <c r="BP373" s="2">
        <v>0</v>
      </c>
      <c r="BQ373" s="2">
        <v>30</v>
      </c>
      <c r="BR373" s="2">
        <v>0</v>
      </c>
      <c r="BS373" s="2">
        <v>1</v>
      </c>
      <c r="BT373" s="2">
        <v>1</v>
      </c>
      <c r="BU373" s="2">
        <v>1</v>
      </c>
      <c r="BV373" s="2">
        <v>1</v>
      </c>
      <c r="BW373" s="2">
        <v>1</v>
      </c>
      <c r="BX373" s="2">
        <v>1</v>
      </c>
      <c r="BY373" s="2" t="s">
        <v>3</v>
      </c>
      <c r="BZ373" s="2">
        <v>109</v>
      </c>
      <c r="CA373" s="2">
        <v>61</v>
      </c>
      <c r="CB373" s="2" t="s">
        <v>3</v>
      </c>
      <c r="CC373" s="2"/>
      <c r="CD373" s="2"/>
      <c r="CE373" s="2">
        <v>30</v>
      </c>
      <c r="CF373" s="2">
        <v>0</v>
      </c>
      <c r="CG373" s="2">
        <v>0</v>
      </c>
      <c r="CH373" s="2"/>
      <c r="CI373" s="2"/>
      <c r="CJ373" s="2"/>
      <c r="CK373" s="2"/>
      <c r="CL373" s="2"/>
      <c r="CM373" s="2">
        <v>0</v>
      </c>
      <c r="CN373" s="2" t="s">
        <v>3</v>
      </c>
      <c r="CO373" s="2">
        <v>0</v>
      </c>
      <c r="CP373" s="2">
        <f t="shared" si="492"/>
        <v>0</v>
      </c>
      <c r="CQ373" s="2">
        <f t="shared" si="493"/>
        <v>34.97</v>
      </c>
      <c r="CR373" s="2">
        <f>(ROUND((ROUND(((ET373)*AV373*1),2)*BB373),2)+ROUND((ROUND(((AE373-(EU373))*AV373*1),2)*BS373),2))</f>
        <v>0</v>
      </c>
      <c r="CS373" s="2">
        <f t="shared" si="494"/>
        <v>0</v>
      </c>
      <c r="CT373" s="2">
        <f t="shared" si="495"/>
        <v>0</v>
      </c>
      <c r="CU373" s="2">
        <f t="shared" si="496"/>
        <v>0</v>
      </c>
      <c r="CV373" s="2">
        <f t="shared" si="497"/>
        <v>0</v>
      </c>
      <c r="CW373" s="2">
        <f t="shared" si="498"/>
        <v>0</v>
      </c>
      <c r="CX373" s="2">
        <f t="shared" si="499"/>
        <v>0</v>
      </c>
      <c r="CY373" s="2">
        <f t="shared" si="500"/>
        <v>0</v>
      </c>
      <c r="CZ373" s="2">
        <f t="shared" si="501"/>
        <v>0</v>
      </c>
      <c r="DA373" s="2"/>
      <c r="DB373" s="2"/>
      <c r="DC373" s="2" t="s">
        <v>3</v>
      </c>
      <c r="DD373" s="2" t="s">
        <v>3</v>
      </c>
      <c r="DE373" s="2" t="s">
        <v>3</v>
      </c>
      <c r="DF373" s="2" t="s">
        <v>3</v>
      </c>
      <c r="DG373" s="2" t="s">
        <v>3</v>
      </c>
      <c r="DH373" s="2" t="s">
        <v>3</v>
      </c>
      <c r="DI373" s="2" t="s">
        <v>3</v>
      </c>
      <c r="DJ373" s="2" t="s">
        <v>3</v>
      </c>
      <c r="DK373" s="2" t="s">
        <v>3</v>
      </c>
      <c r="DL373" s="2" t="s">
        <v>3</v>
      </c>
      <c r="DM373" s="2" t="s">
        <v>3</v>
      </c>
      <c r="DN373" s="2">
        <v>0</v>
      </c>
      <c r="DO373" s="2">
        <v>0</v>
      </c>
      <c r="DP373" s="2">
        <v>1</v>
      </c>
      <c r="DQ373" s="2">
        <v>1</v>
      </c>
      <c r="DR373" s="2"/>
      <c r="DS373" s="2"/>
      <c r="DT373" s="2"/>
      <c r="DU373" s="2">
        <v>1010</v>
      </c>
      <c r="DV373" s="2" t="s">
        <v>39</v>
      </c>
      <c r="DW373" s="2" t="s">
        <v>39</v>
      </c>
      <c r="DX373" s="2">
        <v>1</v>
      </c>
      <c r="DY373" s="2"/>
      <c r="DZ373" s="2" t="s">
        <v>3</v>
      </c>
      <c r="EA373" s="2" t="s">
        <v>3</v>
      </c>
      <c r="EB373" s="2" t="s">
        <v>3</v>
      </c>
      <c r="EC373" s="2" t="s">
        <v>3</v>
      </c>
      <c r="ED373" s="2"/>
      <c r="EE373" s="2">
        <v>58807897</v>
      </c>
      <c r="EF373" s="2">
        <v>30</v>
      </c>
      <c r="EG373" s="2" t="s">
        <v>27</v>
      </c>
      <c r="EH373" s="2">
        <v>0</v>
      </c>
      <c r="EI373" s="2" t="s">
        <v>3</v>
      </c>
      <c r="EJ373" s="2">
        <v>1</v>
      </c>
      <c r="EK373" s="2">
        <v>21</v>
      </c>
      <c r="EL373" s="2" t="s">
        <v>28</v>
      </c>
      <c r="EM373" s="2" t="s">
        <v>29</v>
      </c>
      <c r="EN373" s="2"/>
      <c r="EO373" s="2" t="s">
        <v>3</v>
      </c>
      <c r="EP373" s="2"/>
      <c r="EQ373" s="2">
        <v>1024</v>
      </c>
      <c r="ER373" s="2">
        <v>34.97</v>
      </c>
      <c r="ES373" s="2">
        <v>34.97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>
        <v>0</v>
      </c>
      <c r="FR373" s="2">
        <v>0</v>
      </c>
      <c r="FS373" s="2">
        <v>0</v>
      </c>
      <c r="FT373" s="2"/>
      <c r="FU373" s="2"/>
      <c r="FV373" s="2"/>
      <c r="FW373" s="2"/>
      <c r="FX373" s="2">
        <v>109</v>
      </c>
      <c r="FY373" s="2">
        <v>61</v>
      </c>
      <c r="FZ373" s="2"/>
      <c r="GA373" s="2" t="s">
        <v>3</v>
      </c>
      <c r="GB373" s="2"/>
      <c r="GC373" s="2"/>
      <c r="GD373" s="2">
        <v>1</v>
      </c>
      <c r="GE373" s="2"/>
      <c r="GF373" s="2">
        <v>-1914030801</v>
      </c>
      <c r="GG373" s="2">
        <v>2</v>
      </c>
      <c r="GH373" s="2">
        <v>1</v>
      </c>
      <c r="GI373" s="2">
        <v>-2</v>
      </c>
      <c r="GJ373" s="2">
        <v>0</v>
      </c>
      <c r="GK373" s="2">
        <v>0</v>
      </c>
      <c r="GL373" s="2">
        <f t="shared" si="502"/>
        <v>0</v>
      </c>
      <c r="GM373" s="2">
        <f t="shared" si="503"/>
        <v>0</v>
      </c>
      <c r="GN373" s="2">
        <f t="shared" si="504"/>
        <v>0</v>
      </c>
      <c r="GO373" s="2">
        <f t="shared" si="505"/>
        <v>0</v>
      </c>
      <c r="GP373" s="2">
        <f t="shared" si="506"/>
        <v>0</v>
      </c>
      <c r="GQ373" s="2"/>
      <c r="GR373" s="2">
        <v>0</v>
      </c>
      <c r="GS373" s="2">
        <v>3</v>
      </c>
      <c r="GT373" s="2">
        <v>0</v>
      </c>
      <c r="GU373" s="2" t="s">
        <v>3</v>
      </c>
      <c r="GV373" s="2">
        <f t="shared" si="507"/>
        <v>0</v>
      </c>
      <c r="GW373" s="2">
        <v>1</v>
      </c>
      <c r="GX373" s="2">
        <f t="shared" si="508"/>
        <v>0</v>
      </c>
      <c r="GY373" s="2"/>
      <c r="GZ373" s="2"/>
      <c r="HA373" s="2">
        <v>0</v>
      </c>
      <c r="HB373" s="2">
        <v>0</v>
      </c>
      <c r="HC373" s="2">
        <f t="shared" si="509"/>
        <v>0</v>
      </c>
      <c r="HD373" s="2"/>
      <c r="HE373" s="2" t="s">
        <v>3</v>
      </c>
      <c r="HF373" s="2" t="s">
        <v>3</v>
      </c>
      <c r="HG373" s="2"/>
      <c r="HH373" s="2"/>
      <c r="HI373" s="2"/>
      <c r="HJ373" s="2"/>
      <c r="HK373" s="2"/>
      <c r="HL373" s="2"/>
      <c r="HM373" s="2" t="s">
        <v>3</v>
      </c>
      <c r="HN373" s="2" t="s">
        <v>3</v>
      </c>
      <c r="HO373" s="2" t="s">
        <v>3</v>
      </c>
      <c r="HP373" s="2" t="s">
        <v>3</v>
      </c>
      <c r="HQ373" s="2" t="s">
        <v>3</v>
      </c>
      <c r="HR373" s="2"/>
      <c r="HS373" s="2">
        <v>0</v>
      </c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>
        <v>0</v>
      </c>
      <c r="IL373" s="2"/>
      <c r="IM373" s="2"/>
      <c r="IN373" s="2"/>
      <c r="IO373" s="2"/>
      <c r="IP373" s="2"/>
      <c r="IQ373" s="2"/>
      <c r="IR373" s="2"/>
      <c r="IS373" s="2"/>
      <c r="IT373" s="2"/>
      <c r="IU373" s="2"/>
    </row>
    <row r="374" spans="1:255" x14ac:dyDescent="0.2">
      <c r="A374">
        <v>18</v>
      </c>
      <c r="B374">
        <v>1</v>
      </c>
      <c r="C374">
        <v>867</v>
      </c>
      <c r="E374" t="s">
        <v>3</v>
      </c>
      <c r="F374" t="s">
        <v>37</v>
      </c>
      <c r="G374" t="s">
        <v>38</v>
      </c>
      <c r="H374" t="s">
        <v>39</v>
      </c>
      <c r="I374">
        <f>I372*J374</f>
        <v>0</v>
      </c>
      <c r="J374">
        <v>1</v>
      </c>
      <c r="K374">
        <v>1</v>
      </c>
      <c r="O374">
        <f t="shared" si="478"/>
        <v>0</v>
      </c>
      <c r="P374">
        <f t="shared" si="479"/>
        <v>0</v>
      </c>
      <c r="Q374">
        <f>(ROUND((ROUND(((ET374)*AV374*I374),2)*BB374),2)+ROUND((ROUND(((AE374-(EU374))*AV374*I374),2)*BS374),2))</f>
        <v>0</v>
      </c>
      <c r="R374">
        <f t="shared" si="480"/>
        <v>0</v>
      </c>
      <c r="S374">
        <f t="shared" si="481"/>
        <v>0</v>
      </c>
      <c r="T374">
        <f t="shared" si="482"/>
        <v>0</v>
      </c>
      <c r="U374">
        <f t="shared" si="483"/>
        <v>0</v>
      </c>
      <c r="V374">
        <f t="shared" si="484"/>
        <v>0</v>
      </c>
      <c r="W374">
        <f t="shared" si="485"/>
        <v>0</v>
      </c>
      <c r="X374">
        <f t="shared" si="486"/>
        <v>0</v>
      </c>
      <c r="Y374">
        <f t="shared" si="487"/>
        <v>0</v>
      </c>
      <c r="AA374">
        <v>-1</v>
      </c>
      <c r="AB374">
        <f t="shared" si="488"/>
        <v>34.97</v>
      </c>
      <c r="AC374">
        <f t="shared" si="489"/>
        <v>34.97</v>
      </c>
      <c r="AD374">
        <f>ROUND((((ET374)-(EU374))+AE374),6)</f>
        <v>0</v>
      </c>
      <c r="AE374">
        <f>ROUND((EU374),6)</f>
        <v>0</v>
      </c>
      <c r="AF374">
        <f>ROUND((EV374),6)</f>
        <v>0</v>
      </c>
      <c r="AG374">
        <f t="shared" si="490"/>
        <v>0</v>
      </c>
      <c r="AH374">
        <f>(EW374)</f>
        <v>0</v>
      </c>
      <c r="AI374">
        <f>(EX374)</f>
        <v>0</v>
      </c>
      <c r="AJ374">
        <f t="shared" si="491"/>
        <v>0</v>
      </c>
      <c r="AK374">
        <v>34.97</v>
      </c>
      <c r="AL374">
        <v>34.97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109</v>
      </c>
      <c r="AU374">
        <v>61</v>
      </c>
      <c r="AV374">
        <v>1</v>
      </c>
      <c r="AW374">
        <v>1</v>
      </c>
      <c r="AZ374">
        <v>1</v>
      </c>
      <c r="BA374">
        <v>1</v>
      </c>
      <c r="BB374">
        <v>1</v>
      </c>
      <c r="BC374">
        <v>18.72</v>
      </c>
      <c r="BD374" t="s">
        <v>3</v>
      </c>
      <c r="BE374" t="s">
        <v>3</v>
      </c>
      <c r="BF374" t="s">
        <v>3</v>
      </c>
      <c r="BG374" t="s">
        <v>3</v>
      </c>
      <c r="BH374">
        <v>3</v>
      </c>
      <c r="BI374">
        <v>1</v>
      </c>
      <c r="BJ374" t="s">
        <v>40</v>
      </c>
      <c r="BM374">
        <v>21</v>
      </c>
      <c r="BN374">
        <v>0</v>
      </c>
      <c r="BO374" t="s">
        <v>37</v>
      </c>
      <c r="BP374">
        <v>1</v>
      </c>
      <c r="BQ374">
        <v>30</v>
      </c>
      <c r="BR374">
        <v>0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 t="s">
        <v>3</v>
      </c>
      <c r="BZ374">
        <v>109</v>
      </c>
      <c r="CA374">
        <v>61</v>
      </c>
      <c r="CB374" t="s">
        <v>3</v>
      </c>
      <c r="CE374">
        <v>30</v>
      </c>
      <c r="CF374">
        <v>0</v>
      </c>
      <c r="CG374">
        <v>0</v>
      </c>
      <c r="CM374">
        <v>0</v>
      </c>
      <c r="CN374" t="s">
        <v>3</v>
      </c>
      <c r="CO374">
        <v>0</v>
      </c>
      <c r="CP374">
        <f t="shared" si="492"/>
        <v>0</v>
      </c>
      <c r="CQ374">
        <f t="shared" si="493"/>
        <v>654.64</v>
      </c>
      <c r="CR374">
        <f>(ROUND((ROUND(((ET374)*AV374*1),2)*BB374),2)+ROUND((ROUND(((AE374-(EU374))*AV374*1),2)*BS374),2))</f>
        <v>0</v>
      </c>
      <c r="CS374">
        <f t="shared" si="494"/>
        <v>0</v>
      </c>
      <c r="CT374">
        <f t="shared" si="495"/>
        <v>0</v>
      </c>
      <c r="CU374">
        <f t="shared" si="496"/>
        <v>0</v>
      </c>
      <c r="CV374">
        <f t="shared" si="497"/>
        <v>0</v>
      </c>
      <c r="CW374">
        <f t="shared" si="498"/>
        <v>0</v>
      </c>
      <c r="CX374">
        <f t="shared" si="499"/>
        <v>0</v>
      </c>
      <c r="CY374">
        <f t="shared" si="500"/>
        <v>0</v>
      </c>
      <c r="CZ374">
        <f t="shared" si="501"/>
        <v>0</v>
      </c>
      <c r="DC374" t="s">
        <v>3</v>
      </c>
      <c r="DD374" t="s">
        <v>3</v>
      </c>
      <c r="DE374" t="s">
        <v>3</v>
      </c>
      <c r="DF374" t="s">
        <v>3</v>
      </c>
      <c r="DG374" t="s">
        <v>3</v>
      </c>
      <c r="DH374" t="s">
        <v>3</v>
      </c>
      <c r="DI374" t="s">
        <v>3</v>
      </c>
      <c r="DJ374" t="s">
        <v>3</v>
      </c>
      <c r="DK374" t="s">
        <v>3</v>
      </c>
      <c r="DL374" t="s">
        <v>3</v>
      </c>
      <c r="DM374" t="s">
        <v>3</v>
      </c>
      <c r="DN374">
        <v>0</v>
      </c>
      <c r="DO374">
        <v>0</v>
      </c>
      <c r="DP374">
        <v>1</v>
      </c>
      <c r="DQ374">
        <v>1</v>
      </c>
      <c r="DU374">
        <v>1010</v>
      </c>
      <c r="DV374" t="s">
        <v>39</v>
      </c>
      <c r="DW374" t="s">
        <v>39</v>
      </c>
      <c r="DX374">
        <v>1</v>
      </c>
      <c r="DZ374" t="s">
        <v>3</v>
      </c>
      <c r="EA374" t="s">
        <v>3</v>
      </c>
      <c r="EB374" t="s">
        <v>3</v>
      </c>
      <c r="EC374" t="s">
        <v>3</v>
      </c>
      <c r="EE374">
        <v>58807897</v>
      </c>
      <c r="EF374">
        <v>30</v>
      </c>
      <c r="EG374" t="s">
        <v>27</v>
      </c>
      <c r="EH374">
        <v>0</v>
      </c>
      <c r="EI374" t="s">
        <v>3</v>
      </c>
      <c r="EJ374">
        <v>1</v>
      </c>
      <c r="EK374">
        <v>21</v>
      </c>
      <c r="EL374" t="s">
        <v>28</v>
      </c>
      <c r="EM374" t="s">
        <v>29</v>
      </c>
      <c r="EO374" t="s">
        <v>3</v>
      </c>
      <c r="EQ374">
        <v>1024</v>
      </c>
      <c r="ER374">
        <v>34.97</v>
      </c>
      <c r="ES374">
        <v>34.97</v>
      </c>
      <c r="ET374">
        <v>0</v>
      </c>
      <c r="EU374">
        <v>0</v>
      </c>
      <c r="EV374">
        <v>0</v>
      </c>
      <c r="EW374">
        <v>0</v>
      </c>
      <c r="EX374">
        <v>0</v>
      </c>
      <c r="FQ374">
        <v>0</v>
      </c>
      <c r="FR374">
        <v>0</v>
      </c>
      <c r="FS374">
        <v>0</v>
      </c>
      <c r="FX374">
        <v>109</v>
      </c>
      <c r="FY374">
        <v>61</v>
      </c>
      <c r="GA374" t="s">
        <v>3</v>
      </c>
      <c r="GD374">
        <v>1</v>
      </c>
      <c r="GF374">
        <v>-1914030801</v>
      </c>
      <c r="GG374">
        <v>2</v>
      </c>
      <c r="GH374">
        <v>1</v>
      </c>
      <c r="GI374">
        <v>2</v>
      </c>
      <c r="GJ374">
        <v>0</v>
      </c>
      <c r="GK374">
        <v>0</v>
      </c>
      <c r="GL374">
        <f t="shared" si="502"/>
        <v>0</v>
      </c>
      <c r="GM374">
        <f t="shared" si="503"/>
        <v>0</v>
      </c>
      <c r="GN374">
        <f t="shared" si="504"/>
        <v>0</v>
      </c>
      <c r="GO374">
        <f t="shared" si="505"/>
        <v>0</v>
      </c>
      <c r="GP374">
        <f t="shared" si="506"/>
        <v>0</v>
      </c>
      <c r="GR374">
        <v>0</v>
      </c>
      <c r="GS374">
        <v>3</v>
      </c>
      <c r="GT374">
        <v>0</v>
      </c>
      <c r="GU374" t="s">
        <v>3</v>
      </c>
      <c r="GV374">
        <f t="shared" si="507"/>
        <v>0</v>
      </c>
      <c r="GW374">
        <v>1</v>
      </c>
      <c r="GX374">
        <f t="shared" si="508"/>
        <v>0</v>
      </c>
      <c r="HA374">
        <v>0</v>
      </c>
      <c r="HB374">
        <v>0</v>
      </c>
      <c r="HC374">
        <f t="shared" si="509"/>
        <v>0</v>
      </c>
      <c r="HE374" t="s">
        <v>3</v>
      </c>
      <c r="HF374" t="s">
        <v>3</v>
      </c>
      <c r="HM374" t="s">
        <v>3</v>
      </c>
      <c r="HN374" t="s">
        <v>3</v>
      </c>
      <c r="HO374" t="s">
        <v>3</v>
      </c>
      <c r="HP374" t="s">
        <v>3</v>
      </c>
      <c r="HQ374" t="s">
        <v>3</v>
      </c>
      <c r="HS374">
        <v>0</v>
      </c>
      <c r="IK374">
        <v>0</v>
      </c>
    </row>
    <row r="375" spans="1:255" x14ac:dyDescent="0.2">
      <c r="A375" s="2">
        <v>17</v>
      </c>
      <c r="B375" s="2">
        <v>1</v>
      </c>
      <c r="C375" s="2">
        <f>ROW(SmtRes!A874)</f>
        <v>874</v>
      </c>
      <c r="D375" s="2">
        <f>ROW(EtalonRes!A876)</f>
        <v>876</v>
      </c>
      <c r="E375" s="2" t="s">
        <v>474</v>
      </c>
      <c r="F375" s="2" t="s">
        <v>252</v>
      </c>
      <c r="G375" s="2" t="s">
        <v>253</v>
      </c>
      <c r="H375" s="2" t="s">
        <v>254</v>
      </c>
      <c r="I375" s="2">
        <f>ROUND(ROUND(47,4),9)</f>
        <v>47</v>
      </c>
      <c r="J375" s="2">
        <v>0</v>
      </c>
      <c r="K375" s="2">
        <f>ROUND(ROUND(47,4),9)</f>
        <v>47</v>
      </c>
      <c r="L375" s="2"/>
      <c r="M375" s="2"/>
      <c r="N375" s="2"/>
      <c r="O375" s="2">
        <f t="shared" si="478"/>
        <v>923.37</v>
      </c>
      <c r="P375" s="2">
        <f t="shared" si="479"/>
        <v>23.5</v>
      </c>
      <c r="Q375" s="2">
        <f>(ROUND((ROUND(((((ET375*1.25)*1.1))*AV375*I375),2)*BB375),2)+ROUND((ROUND(((AE375-(((EU375*1.25)*1.1)))*AV375*I375),2)*BS375),2))</f>
        <v>313.06</v>
      </c>
      <c r="R375" s="2">
        <f t="shared" si="480"/>
        <v>28.96</v>
      </c>
      <c r="S375" s="2">
        <f t="shared" si="481"/>
        <v>586.80999999999995</v>
      </c>
      <c r="T375" s="2">
        <f t="shared" si="482"/>
        <v>0</v>
      </c>
      <c r="U375" s="2">
        <f t="shared" si="483"/>
        <v>47.578863750000004</v>
      </c>
      <c r="V375" s="2">
        <f t="shared" si="484"/>
        <v>0</v>
      </c>
      <c r="W375" s="2">
        <f t="shared" si="485"/>
        <v>0</v>
      </c>
      <c r="X375" s="2">
        <f t="shared" si="486"/>
        <v>671.19</v>
      </c>
      <c r="Y375" s="2">
        <f t="shared" si="487"/>
        <v>375.62</v>
      </c>
      <c r="Z375" s="2"/>
      <c r="AA375" s="2">
        <v>59204062</v>
      </c>
      <c r="AB375" s="2">
        <f t="shared" si="488"/>
        <v>18.443750000000001</v>
      </c>
      <c r="AC375" s="2">
        <f t="shared" si="489"/>
        <v>0.5</v>
      </c>
      <c r="AD375" s="2">
        <f>ROUND((((((ET375*1.25)*1.1))-(((EU375*1.25)*1.1)))+AE375),6)</f>
        <v>6.2424999999999997</v>
      </c>
      <c r="AE375" s="2">
        <f>ROUND((((EU375*1.25)*1.1)),6)</f>
        <v>0.57750000000000001</v>
      </c>
      <c r="AF375" s="2">
        <f>ROUND((((EV375*1.15)*1.1)),6)</f>
        <v>11.70125</v>
      </c>
      <c r="AG375" s="2">
        <f t="shared" si="490"/>
        <v>0</v>
      </c>
      <c r="AH375" s="2">
        <f>(((EW375*1.15)*1.1))</f>
        <v>0.94874999999999998</v>
      </c>
      <c r="AI375" s="2">
        <f>(((EX375*1.25)*1.1))</f>
        <v>0</v>
      </c>
      <c r="AJ375" s="2">
        <f t="shared" si="491"/>
        <v>0</v>
      </c>
      <c r="AK375" s="2">
        <v>14.29</v>
      </c>
      <c r="AL375" s="2">
        <v>0.5</v>
      </c>
      <c r="AM375" s="2">
        <v>4.54</v>
      </c>
      <c r="AN375" s="2">
        <v>0.42</v>
      </c>
      <c r="AO375" s="2">
        <v>9.25</v>
      </c>
      <c r="AP375" s="2">
        <v>0</v>
      </c>
      <c r="AQ375" s="2">
        <v>0.75</v>
      </c>
      <c r="AR375" s="2">
        <v>0</v>
      </c>
      <c r="AS375" s="2">
        <v>0</v>
      </c>
      <c r="AT375" s="2">
        <v>109</v>
      </c>
      <c r="AU375" s="2">
        <v>61</v>
      </c>
      <c r="AV375" s="2">
        <v>1.0669999999999999</v>
      </c>
      <c r="AW375" s="2">
        <v>1</v>
      </c>
      <c r="AX375" s="2"/>
      <c r="AY375" s="2"/>
      <c r="AZ375" s="2">
        <v>1</v>
      </c>
      <c r="BA375" s="2">
        <v>1</v>
      </c>
      <c r="BB375" s="2">
        <v>1</v>
      </c>
      <c r="BC375" s="2">
        <v>1</v>
      </c>
      <c r="BD375" s="2" t="s">
        <v>3</v>
      </c>
      <c r="BE375" s="2" t="s">
        <v>3</v>
      </c>
      <c r="BF375" s="2" t="s">
        <v>3</v>
      </c>
      <c r="BG375" s="2" t="s">
        <v>3</v>
      </c>
      <c r="BH375" s="2">
        <v>0</v>
      </c>
      <c r="BI375" s="2">
        <v>1</v>
      </c>
      <c r="BJ375" s="2" t="s">
        <v>255</v>
      </c>
      <c r="BK375" s="2"/>
      <c r="BL375" s="2"/>
      <c r="BM375" s="2">
        <v>23</v>
      </c>
      <c r="BN375" s="2">
        <v>0</v>
      </c>
      <c r="BO375" s="2" t="s">
        <v>252</v>
      </c>
      <c r="BP375" s="2">
        <v>1</v>
      </c>
      <c r="BQ375" s="2">
        <v>30</v>
      </c>
      <c r="BR375" s="2">
        <v>0</v>
      </c>
      <c r="BS375" s="2">
        <v>1</v>
      </c>
      <c r="BT375" s="2">
        <v>1</v>
      </c>
      <c r="BU375" s="2">
        <v>1</v>
      </c>
      <c r="BV375" s="2">
        <v>1</v>
      </c>
      <c r="BW375" s="2">
        <v>1</v>
      </c>
      <c r="BX375" s="2">
        <v>1</v>
      </c>
      <c r="BY375" s="2" t="s">
        <v>3</v>
      </c>
      <c r="BZ375" s="2">
        <v>109</v>
      </c>
      <c r="CA375" s="2">
        <v>61</v>
      </c>
      <c r="CB375" s="2" t="s">
        <v>3</v>
      </c>
      <c r="CC375" s="2"/>
      <c r="CD375" s="2"/>
      <c r="CE375" s="2">
        <v>30</v>
      </c>
      <c r="CF375" s="2">
        <v>0</v>
      </c>
      <c r="CG375" s="2">
        <v>0</v>
      </c>
      <c r="CH375" s="2"/>
      <c r="CI375" s="2"/>
      <c r="CJ375" s="2"/>
      <c r="CK375" s="2"/>
      <c r="CL375" s="2"/>
      <c r="CM375" s="2">
        <v>0</v>
      </c>
      <c r="CN375" s="2" t="s">
        <v>1044</v>
      </c>
      <c r="CO375" s="2">
        <v>0</v>
      </c>
      <c r="CP375" s="2">
        <f t="shared" si="492"/>
        <v>923.36999999999989</v>
      </c>
      <c r="CQ375" s="2">
        <f t="shared" si="493"/>
        <v>0.5</v>
      </c>
      <c r="CR375" s="2">
        <f>(ROUND((ROUND(((((ET375*1.25)*1.1))*AV375*1),2)*BB375),2)+ROUND((ROUND(((AE375-(((EU375*1.25)*1.1)))*AV375*1),2)*BS375),2))</f>
        <v>6.66</v>
      </c>
      <c r="CS375" s="2">
        <f t="shared" si="494"/>
        <v>0.62</v>
      </c>
      <c r="CT375" s="2">
        <f t="shared" si="495"/>
        <v>12.49</v>
      </c>
      <c r="CU375" s="2">
        <f t="shared" si="496"/>
        <v>0</v>
      </c>
      <c r="CV375" s="2">
        <f t="shared" si="497"/>
        <v>1.01231625</v>
      </c>
      <c r="CW375" s="2">
        <f t="shared" si="498"/>
        <v>0</v>
      </c>
      <c r="CX375" s="2">
        <f t="shared" si="499"/>
        <v>0</v>
      </c>
      <c r="CY375" s="2">
        <f t="shared" si="500"/>
        <v>671.18929999999989</v>
      </c>
      <c r="CZ375" s="2">
        <f t="shared" si="501"/>
        <v>375.61970000000002</v>
      </c>
      <c r="DA375" s="2"/>
      <c r="DB375" s="2">
        <v>153</v>
      </c>
      <c r="DC375" s="2" t="s">
        <v>3</v>
      </c>
      <c r="DD375" s="2" t="s">
        <v>3</v>
      </c>
      <c r="DE375" s="2" t="s">
        <v>25</v>
      </c>
      <c r="DF375" s="2" t="s">
        <v>25</v>
      </c>
      <c r="DG375" s="2" t="s">
        <v>26</v>
      </c>
      <c r="DH375" s="2" t="s">
        <v>3</v>
      </c>
      <c r="DI375" s="2" t="s">
        <v>26</v>
      </c>
      <c r="DJ375" s="2" t="s">
        <v>25</v>
      </c>
      <c r="DK375" s="2" t="s">
        <v>3</v>
      </c>
      <c r="DL375" s="2" t="s">
        <v>3</v>
      </c>
      <c r="DM375" s="2" t="s">
        <v>3</v>
      </c>
      <c r="DN375" s="2">
        <v>0</v>
      </c>
      <c r="DO375" s="2">
        <v>0</v>
      </c>
      <c r="DP375" s="2">
        <v>1</v>
      </c>
      <c r="DQ375" s="2">
        <v>1</v>
      </c>
      <c r="DR375" s="2"/>
      <c r="DS375" s="2"/>
      <c r="DT375" s="2"/>
      <c r="DU375" s="2">
        <v>1013</v>
      </c>
      <c r="DV375" s="2" t="s">
        <v>254</v>
      </c>
      <c r="DW375" s="2" t="s">
        <v>254</v>
      </c>
      <c r="DX375" s="2">
        <v>1</v>
      </c>
      <c r="DY375" s="2"/>
      <c r="DZ375" s="2" t="s">
        <v>3</v>
      </c>
      <c r="EA375" s="2" t="s">
        <v>3</v>
      </c>
      <c r="EB375" s="2" t="s">
        <v>3</v>
      </c>
      <c r="EC375" s="2" t="s">
        <v>3</v>
      </c>
      <c r="ED375" s="2"/>
      <c r="EE375" s="2">
        <v>58807899</v>
      </c>
      <c r="EF375" s="2">
        <v>30</v>
      </c>
      <c r="EG375" s="2" t="s">
        <v>27</v>
      </c>
      <c r="EH375" s="2">
        <v>0</v>
      </c>
      <c r="EI375" s="2" t="s">
        <v>3</v>
      </c>
      <c r="EJ375" s="2">
        <v>1</v>
      </c>
      <c r="EK375" s="2">
        <v>23</v>
      </c>
      <c r="EL375" s="2" t="s">
        <v>256</v>
      </c>
      <c r="EM375" s="2" t="s">
        <v>257</v>
      </c>
      <c r="EN375" s="2"/>
      <c r="EO375" s="2" t="s">
        <v>30</v>
      </c>
      <c r="EP375" s="2"/>
      <c r="EQ375" s="2">
        <v>0</v>
      </c>
      <c r="ER375" s="2">
        <v>14.29</v>
      </c>
      <c r="ES375" s="2">
        <v>0.5</v>
      </c>
      <c r="ET375" s="2">
        <v>4.54</v>
      </c>
      <c r="EU375" s="2">
        <v>0.42</v>
      </c>
      <c r="EV375" s="2">
        <v>9.25</v>
      </c>
      <c r="EW375" s="2">
        <v>0.75</v>
      </c>
      <c r="EX375" s="2">
        <v>0</v>
      </c>
      <c r="EY375" s="2">
        <v>0</v>
      </c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>
        <v>0</v>
      </c>
      <c r="FR375" s="2">
        <v>0</v>
      </c>
      <c r="FS375" s="2">
        <v>0</v>
      </c>
      <c r="FT375" s="2"/>
      <c r="FU375" s="2"/>
      <c r="FV375" s="2"/>
      <c r="FW375" s="2"/>
      <c r="FX375" s="2">
        <v>109</v>
      </c>
      <c r="FY375" s="2">
        <v>61</v>
      </c>
      <c r="FZ375" s="2"/>
      <c r="GA375" s="2" t="s">
        <v>3</v>
      </c>
      <c r="GB375" s="2"/>
      <c r="GC375" s="2"/>
      <c r="GD375" s="2">
        <v>1</v>
      </c>
      <c r="GE375" s="2"/>
      <c r="GF375" s="2">
        <v>-176385973</v>
      </c>
      <c r="GG375" s="2">
        <v>2</v>
      </c>
      <c r="GH375" s="2">
        <v>1</v>
      </c>
      <c r="GI375" s="2">
        <v>2</v>
      </c>
      <c r="GJ375" s="2">
        <v>0</v>
      </c>
      <c r="GK375" s="2">
        <v>0</v>
      </c>
      <c r="GL375" s="2">
        <f t="shared" si="502"/>
        <v>0</v>
      </c>
      <c r="GM375" s="2">
        <f t="shared" si="503"/>
        <v>1970.18</v>
      </c>
      <c r="GN375" s="2">
        <f t="shared" si="504"/>
        <v>1970.18</v>
      </c>
      <c r="GO375" s="2">
        <f t="shared" si="505"/>
        <v>0</v>
      </c>
      <c r="GP375" s="2">
        <f t="shared" si="506"/>
        <v>0</v>
      </c>
      <c r="GQ375" s="2"/>
      <c r="GR375" s="2">
        <v>0</v>
      </c>
      <c r="GS375" s="2">
        <v>3</v>
      </c>
      <c r="GT375" s="2">
        <v>0</v>
      </c>
      <c r="GU375" s="2" t="s">
        <v>3</v>
      </c>
      <c r="GV375" s="2">
        <f t="shared" si="507"/>
        <v>0</v>
      </c>
      <c r="GW375" s="2">
        <v>1</v>
      </c>
      <c r="GX375" s="2">
        <f t="shared" si="508"/>
        <v>0</v>
      </c>
      <c r="GY375" s="2"/>
      <c r="GZ375" s="2"/>
      <c r="HA375" s="2">
        <v>0</v>
      </c>
      <c r="HB375" s="2">
        <v>0</v>
      </c>
      <c r="HC375" s="2">
        <f t="shared" si="509"/>
        <v>0</v>
      </c>
      <c r="HD375" s="2"/>
      <c r="HE375" s="2" t="s">
        <v>3</v>
      </c>
      <c r="HF375" s="2" t="s">
        <v>3</v>
      </c>
      <c r="HG375" s="2"/>
      <c r="HH375" s="2"/>
      <c r="HI375" s="2"/>
      <c r="HJ375" s="2"/>
      <c r="HK375" s="2"/>
      <c r="HL375" s="2"/>
      <c r="HM375" s="2" t="s">
        <v>3</v>
      </c>
      <c r="HN375" s="2" t="s">
        <v>3</v>
      </c>
      <c r="HO375" s="2" t="s">
        <v>3</v>
      </c>
      <c r="HP375" s="2" t="s">
        <v>3</v>
      </c>
      <c r="HQ375" s="2" t="s">
        <v>3</v>
      </c>
      <c r="HR375" s="2"/>
      <c r="HS375" s="2">
        <v>0</v>
      </c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>
        <v>0</v>
      </c>
      <c r="IL375" s="2"/>
      <c r="IM375" s="2"/>
      <c r="IN375" s="2"/>
      <c r="IO375" s="2"/>
      <c r="IP375" s="2"/>
      <c r="IQ375" s="2"/>
      <c r="IR375" s="2"/>
      <c r="IS375" s="2"/>
      <c r="IT375" s="2"/>
      <c r="IU375" s="2"/>
    </row>
    <row r="376" spans="1:255" x14ac:dyDescent="0.2">
      <c r="A376">
        <v>17</v>
      </c>
      <c r="B376">
        <v>1</v>
      </c>
      <c r="C376">
        <f>ROW(SmtRes!A880)</f>
        <v>880</v>
      </c>
      <c r="D376">
        <f>ROW(EtalonRes!A882)</f>
        <v>882</v>
      </c>
      <c r="E376" t="s">
        <v>474</v>
      </c>
      <c r="F376" t="s">
        <v>252</v>
      </c>
      <c r="G376" t="s">
        <v>253</v>
      </c>
      <c r="H376" t="s">
        <v>254</v>
      </c>
      <c r="I376">
        <f>ROUND(ROUND(47,4),9)</f>
        <v>47</v>
      </c>
      <c r="J376">
        <v>0</v>
      </c>
      <c r="K376">
        <f>ROUND(ROUND(47,4),9)</f>
        <v>47</v>
      </c>
      <c r="O376">
        <f t="shared" si="478"/>
        <v>37090.86</v>
      </c>
      <c r="P376">
        <f t="shared" si="479"/>
        <v>307.85000000000002</v>
      </c>
      <c r="Q376">
        <f>(ROUND((ROUND(((((ET376*1.25)*1.1))*AV376*I376),2)*BB376),2)+ROUND((ROUND(((AE376-(((EU376*1.25)*1.1)))*AV376*I376),2)*BS376),2))</f>
        <v>4514.33</v>
      </c>
      <c r="R376">
        <f t="shared" si="480"/>
        <v>1592.51</v>
      </c>
      <c r="S376">
        <f t="shared" si="481"/>
        <v>32268.68</v>
      </c>
      <c r="T376">
        <f t="shared" si="482"/>
        <v>0</v>
      </c>
      <c r="U376">
        <f t="shared" si="483"/>
        <v>47.578863750000004</v>
      </c>
      <c r="V376">
        <f t="shared" si="484"/>
        <v>0</v>
      </c>
      <c r="W376">
        <f t="shared" si="485"/>
        <v>0</v>
      </c>
      <c r="X376">
        <f t="shared" si="486"/>
        <v>36908.699999999997</v>
      </c>
      <c r="Y376">
        <f t="shared" si="487"/>
        <v>20655.330000000002</v>
      </c>
      <c r="AA376">
        <v>59204059</v>
      </c>
      <c r="AB376">
        <f t="shared" si="488"/>
        <v>18.443750000000001</v>
      </c>
      <c r="AC376">
        <f t="shared" si="489"/>
        <v>0.5</v>
      </c>
      <c r="AD376">
        <f>ROUND((((((ET376*1.25)*1.1))-(((EU376*1.25)*1.1)))+AE376),6)</f>
        <v>6.2424999999999997</v>
      </c>
      <c r="AE376">
        <f>ROUND((((EU376*1.25)*1.1)),6)</f>
        <v>0.57750000000000001</v>
      </c>
      <c r="AF376">
        <f>ROUND((((EV376*1.15)*1.1)),6)</f>
        <v>11.70125</v>
      </c>
      <c r="AG376">
        <f t="shared" si="490"/>
        <v>0</v>
      </c>
      <c r="AH376">
        <f>(((EW376*1.15)*1.1))</f>
        <v>0.94874999999999998</v>
      </c>
      <c r="AI376">
        <f>(((EX376*1.25)*1.1))</f>
        <v>0</v>
      </c>
      <c r="AJ376">
        <f t="shared" si="491"/>
        <v>0</v>
      </c>
      <c r="AK376">
        <v>14.29</v>
      </c>
      <c r="AL376">
        <v>0.5</v>
      </c>
      <c r="AM376">
        <v>4.54</v>
      </c>
      <c r="AN376">
        <v>0.42</v>
      </c>
      <c r="AO376">
        <v>9.25</v>
      </c>
      <c r="AP376">
        <v>0</v>
      </c>
      <c r="AQ376">
        <v>0.75</v>
      </c>
      <c r="AR376">
        <v>0</v>
      </c>
      <c r="AS376">
        <v>0</v>
      </c>
      <c r="AT376">
        <v>109</v>
      </c>
      <c r="AU376">
        <v>61</v>
      </c>
      <c r="AV376">
        <v>1.0669999999999999</v>
      </c>
      <c r="AW376">
        <v>1</v>
      </c>
      <c r="AZ376">
        <v>1</v>
      </c>
      <c r="BA376">
        <v>54.99</v>
      </c>
      <c r="BB376">
        <v>14.42</v>
      </c>
      <c r="BC376">
        <v>13.1</v>
      </c>
      <c r="BD376" t="s">
        <v>3</v>
      </c>
      <c r="BE376" t="s">
        <v>3</v>
      </c>
      <c r="BF376" t="s">
        <v>3</v>
      </c>
      <c r="BG376" t="s">
        <v>3</v>
      </c>
      <c r="BH376">
        <v>0</v>
      </c>
      <c r="BI376">
        <v>1</v>
      </c>
      <c r="BJ376" t="s">
        <v>255</v>
      </c>
      <c r="BM376">
        <v>23</v>
      </c>
      <c r="BN376">
        <v>0</v>
      </c>
      <c r="BO376" t="s">
        <v>252</v>
      </c>
      <c r="BP376">
        <v>1</v>
      </c>
      <c r="BQ376">
        <v>30</v>
      </c>
      <c r="BR376">
        <v>0</v>
      </c>
      <c r="BS376">
        <v>54.99</v>
      </c>
      <c r="BT376">
        <v>1</v>
      </c>
      <c r="BU376">
        <v>1</v>
      </c>
      <c r="BV376">
        <v>1</v>
      </c>
      <c r="BW376">
        <v>1</v>
      </c>
      <c r="BX376">
        <v>1</v>
      </c>
      <c r="BY376" t="s">
        <v>3</v>
      </c>
      <c r="BZ376">
        <v>109</v>
      </c>
      <c r="CA376">
        <v>61</v>
      </c>
      <c r="CB376" t="s">
        <v>3</v>
      </c>
      <c r="CE376">
        <v>30</v>
      </c>
      <c r="CF376">
        <v>0</v>
      </c>
      <c r="CG376">
        <v>0</v>
      </c>
      <c r="CM376">
        <v>0</v>
      </c>
      <c r="CN376" t="s">
        <v>1044</v>
      </c>
      <c r="CO376">
        <v>0</v>
      </c>
      <c r="CP376">
        <f t="shared" si="492"/>
        <v>37090.86</v>
      </c>
      <c r="CQ376">
        <f t="shared" si="493"/>
        <v>6.55</v>
      </c>
      <c r="CR376">
        <f>(ROUND((ROUND(((((ET376*1.25)*1.1))*AV376*1),2)*BB376),2)+ROUND((ROUND(((AE376-(((EU376*1.25)*1.1)))*AV376*1),2)*BS376),2))</f>
        <v>96.04</v>
      </c>
      <c r="CS376">
        <f t="shared" si="494"/>
        <v>34.090000000000003</v>
      </c>
      <c r="CT376">
        <f t="shared" si="495"/>
        <v>686.83</v>
      </c>
      <c r="CU376">
        <f t="shared" si="496"/>
        <v>0</v>
      </c>
      <c r="CV376">
        <f t="shared" si="497"/>
        <v>1.01231625</v>
      </c>
      <c r="CW376">
        <f t="shared" si="498"/>
        <v>0</v>
      </c>
      <c r="CX376">
        <f t="shared" si="499"/>
        <v>0</v>
      </c>
      <c r="CY376">
        <f t="shared" si="500"/>
        <v>36908.697100000005</v>
      </c>
      <c r="CZ376">
        <f t="shared" si="501"/>
        <v>20655.3259</v>
      </c>
      <c r="DB376">
        <v>155</v>
      </c>
      <c r="DC376" t="s">
        <v>3</v>
      </c>
      <c r="DD376" t="s">
        <v>3</v>
      </c>
      <c r="DE376" t="s">
        <v>25</v>
      </c>
      <c r="DF376" t="s">
        <v>25</v>
      </c>
      <c r="DG376" t="s">
        <v>26</v>
      </c>
      <c r="DH376" t="s">
        <v>3</v>
      </c>
      <c r="DI376" t="s">
        <v>26</v>
      </c>
      <c r="DJ376" t="s">
        <v>25</v>
      </c>
      <c r="DK376" t="s">
        <v>3</v>
      </c>
      <c r="DL376" t="s">
        <v>3</v>
      </c>
      <c r="DM376" t="s">
        <v>3</v>
      </c>
      <c r="DN376">
        <v>0</v>
      </c>
      <c r="DO376">
        <v>0</v>
      </c>
      <c r="DP376">
        <v>1</v>
      </c>
      <c r="DQ376">
        <v>1</v>
      </c>
      <c r="DU376">
        <v>1013</v>
      </c>
      <c r="DV376" t="s">
        <v>254</v>
      </c>
      <c r="DW376" t="s">
        <v>254</v>
      </c>
      <c r="DX376">
        <v>1</v>
      </c>
      <c r="DZ376" t="s">
        <v>3</v>
      </c>
      <c r="EA376" t="s">
        <v>3</v>
      </c>
      <c r="EB376" t="s">
        <v>3</v>
      </c>
      <c r="EC376" t="s">
        <v>3</v>
      </c>
      <c r="EE376">
        <v>58807899</v>
      </c>
      <c r="EF376">
        <v>30</v>
      </c>
      <c r="EG376" t="s">
        <v>27</v>
      </c>
      <c r="EH376">
        <v>0</v>
      </c>
      <c r="EI376" t="s">
        <v>3</v>
      </c>
      <c r="EJ376">
        <v>1</v>
      </c>
      <c r="EK376">
        <v>23</v>
      </c>
      <c r="EL376" t="s">
        <v>256</v>
      </c>
      <c r="EM376" t="s">
        <v>257</v>
      </c>
      <c r="EO376" t="s">
        <v>30</v>
      </c>
      <c r="EQ376">
        <v>0</v>
      </c>
      <c r="ER376">
        <v>14.29</v>
      </c>
      <c r="ES376">
        <v>0.5</v>
      </c>
      <c r="ET376">
        <v>4.54</v>
      </c>
      <c r="EU376">
        <v>0.42</v>
      </c>
      <c r="EV376">
        <v>9.25</v>
      </c>
      <c r="EW376">
        <v>0.75</v>
      </c>
      <c r="EX376">
        <v>0</v>
      </c>
      <c r="EY376">
        <v>0</v>
      </c>
      <c r="FQ376">
        <v>0</v>
      </c>
      <c r="FR376">
        <v>0</v>
      </c>
      <c r="FS376">
        <v>0</v>
      </c>
      <c r="FX376">
        <v>109</v>
      </c>
      <c r="FY376">
        <v>61</v>
      </c>
      <c r="GA376" t="s">
        <v>3</v>
      </c>
      <c r="GD376">
        <v>1</v>
      </c>
      <c r="GF376">
        <v>-176385973</v>
      </c>
      <c r="GG376">
        <v>2</v>
      </c>
      <c r="GH376">
        <v>1</v>
      </c>
      <c r="GI376">
        <v>2</v>
      </c>
      <c r="GJ376">
        <v>0</v>
      </c>
      <c r="GK376">
        <v>0</v>
      </c>
      <c r="GL376">
        <f t="shared" si="502"/>
        <v>0</v>
      </c>
      <c r="GM376">
        <f t="shared" si="503"/>
        <v>94654.89</v>
      </c>
      <c r="GN376">
        <f t="shared" si="504"/>
        <v>94654.89</v>
      </c>
      <c r="GO376">
        <f t="shared" si="505"/>
        <v>0</v>
      </c>
      <c r="GP376">
        <f t="shared" si="506"/>
        <v>0</v>
      </c>
      <c r="GR376">
        <v>0</v>
      </c>
      <c r="GS376">
        <v>3</v>
      </c>
      <c r="GT376">
        <v>0</v>
      </c>
      <c r="GU376" t="s">
        <v>3</v>
      </c>
      <c r="GV376">
        <f t="shared" si="507"/>
        <v>0</v>
      </c>
      <c r="GW376">
        <v>1</v>
      </c>
      <c r="GX376">
        <f t="shared" si="508"/>
        <v>0</v>
      </c>
      <c r="HA376">
        <v>0</v>
      </c>
      <c r="HB376">
        <v>0</v>
      </c>
      <c r="HC376">
        <f t="shared" si="509"/>
        <v>0</v>
      </c>
      <c r="HE376" t="s">
        <v>3</v>
      </c>
      <c r="HF376" t="s">
        <v>3</v>
      </c>
      <c r="HM376" t="s">
        <v>3</v>
      </c>
      <c r="HN376" t="s">
        <v>3</v>
      </c>
      <c r="HO376" t="s">
        <v>3</v>
      </c>
      <c r="HP376" t="s">
        <v>3</v>
      </c>
      <c r="HQ376" t="s">
        <v>3</v>
      </c>
      <c r="HS376">
        <v>0</v>
      </c>
      <c r="IK376">
        <v>0</v>
      </c>
    </row>
    <row r="377" spans="1:255" x14ac:dyDescent="0.2">
      <c r="A377" s="2">
        <v>18</v>
      </c>
      <c r="B377" s="2">
        <v>1</v>
      </c>
      <c r="C377" s="2">
        <v>874</v>
      </c>
      <c r="D377" s="2"/>
      <c r="E377" s="2" t="s">
        <v>475</v>
      </c>
      <c r="F377" s="2" t="s">
        <v>259</v>
      </c>
      <c r="G377" s="2" t="s">
        <v>260</v>
      </c>
      <c r="H377" s="2" t="s">
        <v>39</v>
      </c>
      <c r="I377" s="2">
        <f>I375*J377</f>
        <v>47</v>
      </c>
      <c r="J377" s="2">
        <v>1</v>
      </c>
      <c r="K377" s="2">
        <v>1</v>
      </c>
      <c r="L377" s="2"/>
      <c r="M377" s="2"/>
      <c r="N377" s="2"/>
      <c r="O377" s="2">
        <f t="shared" si="478"/>
        <v>11254.62</v>
      </c>
      <c r="P377" s="2">
        <f t="shared" si="479"/>
        <v>11254.62</v>
      </c>
      <c r="Q377" s="2">
        <f>(ROUND((ROUND(((ET377)*AV377*I377),2)*BB377),2)+ROUND((ROUND(((AE377-(EU377))*AV377*I377),2)*BS377),2))</f>
        <v>0</v>
      </c>
      <c r="R377" s="2">
        <f t="shared" si="480"/>
        <v>0</v>
      </c>
      <c r="S377" s="2">
        <f t="shared" si="481"/>
        <v>0</v>
      </c>
      <c r="T377" s="2">
        <f t="shared" si="482"/>
        <v>0</v>
      </c>
      <c r="U377" s="2">
        <f t="shared" si="483"/>
        <v>0</v>
      </c>
      <c r="V377" s="2">
        <f t="shared" si="484"/>
        <v>0</v>
      </c>
      <c r="W377" s="2">
        <f t="shared" si="485"/>
        <v>0</v>
      </c>
      <c r="X377" s="2">
        <f t="shared" si="486"/>
        <v>0</v>
      </c>
      <c r="Y377" s="2">
        <f t="shared" si="487"/>
        <v>0</v>
      </c>
      <c r="Z377" s="2"/>
      <c r="AA377" s="2">
        <v>59204062</v>
      </c>
      <c r="AB377" s="2">
        <f t="shared" si="488"/>
        <v>239.46</v>
      </c>
      <c r="AC377" s="2">
        <f t="shared" si="489"/>
        <v>239.46</v>
      </c>
      <c r="AD377" s="2">
        <f>ROUND((((ET377)-(EU377))+AE377),6)</f>
        <v>0</v>
      </c>
      <c r="AE377" s="2">
        <f>ROUND((EU377),6)</f>
        <v>0</v>
      </c>
      <c r="AF377" s="2">
        <f>ROUND((EV377),6)</f>
        <v>0</v>
      </c>
      <c r="AG377" s="2">
        <f t="shared" si="490"/>
        <v>0</v>
      </c>
      <c r="AH377" s="2">
        <f>(EW377)</f>
        <v>0</v>
      </c>
      <c r="AI377" s="2">
        <f>(EX377)</f>
        <v>0</v>
      </c>
      <c r="AJ377" s="2">
        <f t="shared" si="491"/>
        <v>0</v>
      </c>
      <c r="AK377" s="2">
        <v>239.46</v>
      </c>
      <c r="AL377" s="2">
        <v>239.46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109</v>
      </c>
      <c r="AU377" s="2">
        <v>61</v>
      </c>
      <c r="AV377" s="2">
        <v>1</v>
      </c>
      <c r="AW377" s="2">
        <v>1</v>
      </c>
      <c r="AX377" s="2"/>
      <c r="AY377" s="2"/>
      <c r="AZ377" s="2">
        <v>1</v>
      </c>
      <c r="BA377" s="2">
        <v>1</v>
      </c>
      <c r="BB377" s="2">
        <v>1</v>
      </c>
      <c r="BC377" s="2">
        <v>1</v>
      </c>
      <c r="BD377" s="2" t="s">
        <v>3</v>
      </c>
      <c r="BE377" s="2" t="s">
        <v>3</v>
      </c>
      <c r="BF377" s="2" t="s">
        <v>3</v>
      </c>
      <c r="BG377" s="2" t="s">
        <v>3</v>
      </c>
      <c r="BH377" s="2">
        <v>3</v>
      </c>
      <c r="BI377" s="2">
        <v>1</v>
      </c>
      <c r="BJ377" s="2" t="s">
        <v>261</v>
      </c>
      <c r="BK377" s="2"/>
      <c r="BL377" s="2"/>
      <c r="BM377" s="2">
        <v>23</v>
      </c>
      <c r="BN377" s="2">
        <v>0</v>
      </c>
      <c r="BO377" s="2" t="s">
        <v>3</v>
      </c>
      <c r="BP377" s="2">
        <v>0</v>
      </c>
      <c r="BQ377" s="2">
        <v>30</v>
      </c>
      <c r="BR377" s="2">
        <v>0</v>
      </c>
      <c r="BS377" s="2">
        <v>1</v>
      </c>
      <c r="BT377" s="2">
        <v>1</v>
      </c>
      <c r="BU377" s="2">
        <v>1</v>
      </c>
      <c r="BV377" s="2">
        <v>1</v>
      </c>
      <c r="BW377" s="2">
        <v>1</v>
      </c>
      <c r="BX377" s="2">
        <v>1</v>
      </c>
      <c r="BY377" s="2" t="s">
        <v>3</v>
      </c>
      <c r="BZ377" s="2">
        <v>109</v>
      </c>
      <c r="CA377" s="2">
        <v>61</v>
      </c>
      <c r="CB377" s="2" t="s">
        <v>3</v>
      </c>
      <c r="CC377" s="2"/>
      <c r="CD377" s="2"/>
      <c r="CE377" s="2">
        <v>30</v>
      </c>
      <c r="CF377" s="2">
        <v>0</v>
      </c>
      <c r="CG377" s="2">
        <v>0</v>
      </c>
      <c r="CH377" s="2"/>
      <c r="CI377" s="2"/>
      <c r="CJ377" s="2"/>
      <c r="CK377" s="2"/>
      <c r="CL377" s="2"/>
      <c r="CM377" s="2">
        <v>0</v>
      </c>
      <c r="CN377" s="2" t="s">
        <v>3</v>
      </c>
      <c r="CO377" s="2">
        <v>0</v>
      </c>
      <c r="CP377" s="2">
        <f t="shared" si="492"/>
        <v>11254.62</v>
      </c>
      <c r="CQ377" s="2">
        <f t="shared" si="493"/>
        <v>239.46</v>
      </c>
      <c r="CR377" s="2">
        <f>(ROUND((ROUND(((ET377)*AV377*1),2)*BB377),2)+ROUND((ROUND(((AE377-(EU377))*AV377*1),2)*BS377),2))</f>
        <v>0</v>
      </c>
      <c r="CS377" s="2">
        <f t="shared" si="494"/>
        <v>0</v>
      </c>
      <c r="CT377" s="2">
        <f t="shared" si="495"/>
        <v>0</v>
      </c>
      <c r="CU377" s="2">
        <f t="shared" si="496"/>
        <v>0</v>
      </c>
      <c r="CV377" s="2">
        <f t="shared" si="497"/>
        <v>0</v>
      </c>
      <c r="CW377" s="2">
        <f t="shared" si="498"/>
        <v>0</v>
      </c>
      <c r="CX377" s="2">
        <f t="shared" si="499"/>
        <v>0</v>
      </c>
      <c r="CY377" s="2">
        <f t="shared" si="500"/>
        <v>0</v>
      </c>
      <c r="CZ377" s="2">
        <f t="shared" si="501"/>
        <v>0</v>
      </c>
      <c r="DA377" s="2"/>
      <c r="DB377" s="2"/>
      <c r="DC377" s="2" t="s">
        <v>3</v>
      </c>
      <c r="DD377" s="2" t="s">
        <v>3</v>
      </c>
      <c r="DE377" s="2" t="s">
        <v>3</v>
      </c>
      <c r="DF377" s="2" t="s">
        <v>3</v>
      </c>
      <c r="DG377" s="2" t="s">
        <v>3</v>
      </c>
      <c r="DH377" s="2" t="s">
        <v>3</v>
      </c>
      <c r="DI377" s="2" t="s">
        <v>3</v>
      </c>
      <c r="DJ377" s="2" t="s">
        <v>3</v>
      </c>
      <c r="DK377" s="2" t="s">
        <v>3</v>
      </c>
      <c r="DL377" s="2" t="s">
        <v>3</v>
      </c>
      <c r="DM377" s="2" t="s">
        <v>3</v>
      </c>
      <c r="DN377" s="2">
        <v>0</v>
      </c>
      <c r="DO377" s="2">
        <v>0</v>
      </c>
      <c r="DP377" s="2">
        <v>1</v>
      </c>
      <c r="DQ377" s="2">
        <v>1</v>
      </c>
      <c r="DR377" s="2"/>
      <c r="DS377" s="2"/>
      <c r="DT377" s="2"/>
      <c r="DU377" s="2">
        <v>1010</v>
      </c>
      <c r="DV377" s="2" t="s">
        <v>39</v>
      </c>
      <c r="DW377" s="2" t="s">
        <v>39</v>
      </c>
      <c r="DX377" s="2">
        <v>1</v>
      </c>
      <c r="DY377" s="2"/>
      <c r="DZ377" s="2" t="s">
        <v>3</v>
      </c>
      <c r="EA377" s="2" t="s">
        <v>3</v>
      </c>
      <c r="EB377" s="2" t="s">
        <v>3</v>
      </c>
      <c r="EC377" s="2" t="s">
        <v>3</v>
      </c>
      <c r="ED377" s="2"/>
      <c r="EE377" s="2">
        <v>58807899</v>
      </c>
      <c r="EF377" s="2">
        <v>30</v>
      </c>
      <c r="EG377" s="2" t="s">
        <v>27</v>
      </c>
      <c r="EH377" s="2">
        <v>0</v>
      </c>
      <c r="EI377" s="2" t="s">
        <v>3</v>
      </c>
      <c r="EJ377" s="2">
        <v>1</v>
      </c>
      <c r="EK377" s="2">
        <v>23</v>
      </c>
      <c r="EL377" s="2" t="s">
        <v>256</v>
      </c>
      <c r="EM377" s="2" t="s">
        <v>257</v>
      </c>
      <c r="EN377" s="2"/>
      <c r="EO377" s="2" t="s">
        <v>3</v>
      </c>
      <c r="EP377" s="2"/>
      <c r="EQ377" s="2">
        <v>0</v>
      </c>
      <c r="ER377" s="2">
        <v>239.46</v>
      </c>
      <c r="ES377" s="2">
        <v>239.46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>
        <v>0</v>
      </c>
      <c r="FR377" s="2">
        <v>0</v>
      </c>
      <c r="FS377" s="2">
        <v>0</v>
      </c>
      <c r="FT377" s="2"/>
      <c r="FU377" s="2"/>
      <c r="FV377" s="2"/>
      <c r="FW377" s="2"/>
      <c r="FX377" s="2">
        <v>109</v>
      </c>
      <c r="FY377" s="2">
        <v>61</v>
      </c>
      <c r="FZ377" s="2"/>
      <c r="GA377" s="2" t="s">
        <v>3</v>
      </c>
      <c r="GB377" s="2"/>
      <c r="GC377" s="2"/>
      <c r="GD377" s="2">
        <v>1</v>
      </c>
      <c r="GE377" s="2"/>
      <c r="GF377" s="2">
        <v>-1292352847</v>
      </c>
      <c r="GG377" s="2">
        <v>2</v>
      </c>
      <c r="GH377" s="2">
        <v>1</v>
      </c>
      <c r="GI377" s="2">
        <v>-2</v>
      </c>
      <c r="GJ377" s="2">
        <v>0</v>
      </c>
      <c r="GK377" s="2">
        <v>0</v>
      </c>
      <c r="GL377" s="2">
        <f t="shared" si="502"/>
        <v>0</v>
      </c>
      <c r="GM377" s="2">
        <f t="shared" si="503"/>
        <v>11254.62</v>
      </c>
      <c r="GN377" s="2">
        <f t="shared" si="504"/>
        <v>11254.62</v>
      </c>
      <c r="GO377" s="2">
        <f t="shared" si="505"/>
        <v>0</v>
      </c>
      <c r="GP377" s="2">
        <f t="shared" si="506"/>
        <v>0</v>
      </c>
      <c r="GQ377" s="2"/>
      <c r="GR377" s="2">
        <v>0</v>
      </c>
      <c r="GS377" s="2">
        <v>3</v>
      </c>
      <c r="GT377" s="2">
        <v>0</v>
      </c>
      <c r="GU377" s="2" t="s">
        <v>3</v>
      </c>
      <c r="GV377" s="2">
        <f t="shared" si="507"/>
        <v>0</v>
      </c>
      <c r="GW377" s="2">
        <v>1</v>
      </c>
      <c r="GX377" s="2">
        <f t="shared" si="508"/>
        <v>0</v>
      </c>
      <c r="GY377" s="2"/>
      <c r="GZ377" s="2"/>
      <c r="HA377" s="2">
        <v>0</v>
      </c>
      <c r="HB377" s="2">
        <v>0</v>
      </c>
      <c r="HC377" s="2">
        <f t="shared" si="509"/>
        <v>0</v>
      </c>
      <c r="HD377" s="2"/>
      <c r="HE377" s="2" t="s">
        <v>3</v>
      </c>
      <c r="HF377" s="2" t="s">
        <v>3</v>
      </c>
      <c r="HG377" s="2"/>
      <c r="HH377" s="2"/>
      <c r="HI377" s="2"/>
      <c r="HJ377" s="2"/>
      <c r="HK377" s="2"/>
      <c r="HL377" s="2"/>
      <c r="HM377" s="2" t="s">
        <v>3</v>
      </c>
      <c r="HN377" s="2" t="s">
        <v>3</v>
      </c>
      <c r="HO377" s="2" t="s">
        <v>3</v>
      </c>
      <c r="HP377" s="2" t="s">
        <v>3</v>
      </c>
      <c r="HQ377" s="2" t="s">
        <v>3</v>
      </c>
      <c r="HR377" s="2"/>
      <c r="HS377" s="2">
        <v>0</v>
      </c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>
        <v>0</v>
      </c>
      <c r="IL377" s="2"/>
      <c r="IM377" s="2"/>
      <c r="IN377" s="2"/>
      <c r="IO377" s="2"/>
      <c r="IP377" s="2"/>
      <c r="IQ377" s="2"/>
      <c r="IR377" s="2"/>
      <c r="IS377" s="2"/>
      <c r="IT377" s="2"/>
      <c r="IU377" s="2"/>
    </row>
    <row r="378" spans="1:255" x14ac:dyDescent="0.2">
      <c r="A378">
        <v>18</v>
      </c>
      <c r="B378">
        <v>1</v>
      </c>
      <c r="C378">
        <v>880</v>
      </c>
      <c r="E378" t="s">
        <v>475</v>
      </c>
      <c r="F378" t="s">
        <v>259</v>
      </c>
      <c r="G378" t="s">
        <v>260</v>
      </c>
      <c r="H378" t="s">
        <v>39</v>
      </c>
      <c r="I378">
        <f>I376*J378</f>
        <v>47</v>
      </c>
      <c r="J378">
        <v>1</v>
      </c>
      <c r="K378">
        <v>1</v>
      </c>
      <c r="O378">
        <f t="shared" si="478"/>
        <v>9341.33</v>
      </c>
      <c r="P378">
        <f t="shared" si="479"/>
        <v>9341.33</v>
      </c>
      <c r="Q378">
        <f>(ROUND((ROUND(((ET378)*AV378*I378),2)*BB378),2)+ROUND((ROUND(((AE378-(EU378))*AV378*I378),2)*BS378),2))</f>
        <v>0</v>
      </c>
      <c r="R378">
        <f t="shared" si="480"/>
        <v>0</v>
      </c>
      <c r="S378">
        <f t="shared" si="481"/>
        <v>0</v>
      </c>
      <c r="T378">
        <f t="shared" si="482"/>
        <v>0</v>
      </c>
      <c r="U378">
        <f t="shared" si="483"/>
        <v>0</v>
      </c>
      <c r="V378">
        <f t="shared" si="484"/>
        <v>0</v>
      </c>
      <c r="W378">
        <f t="shared" si="485"/>
        <v>0</v>
      </c>
      <c r="X378">
        <f t="shared" si="486"/>
        <v>0</v>
      </c>
      <c r="Y378">
        <f t="shared" si="487"/>
        <v>0</v>
      </c>
      <c r="AA378">
        <v>59204059</v>
      </c>
      <c r="AB378">
        <f t="shared" si="488"/>
        <v>239.46</v>
      </c>
      <c r="AC378">
        <f t="shared" si="489"/>
        <v>239.46</v>
      </c>
      <c r="AD378">
        <f>ROUND((((ET378)-(EU378))+AE378),6)</f>
        <v>0</v>
      </c>
      <c r="AE378">
        <f>ROUND((EU378),6)</f>
        <v>0</v>
      </c>
      <c r="AF378">
        <f>ROUND((EV378),6)</f>
        <v>0</v>
      </c>
      <c r="AG378">
        <f t="shared" si="490"/>
        <v>0</v>
      </c>
      <c r="AH378">
        <f>(EW378)</f>
        <v>0</v>
      </c>
      <c r="AI378">
        <f>(EX378)</f>
        <v>0</v>
      </c>
      <c r="AJ378">
        <f t="shared" si="491"/>
        <v>0</v>
      </c>
      <c r="AK378">
        <v>239.46</v>
      </c>
      <c r="AL378">
        <v>239.46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109</v>
      </c>
      <c r="AU378">
        <v>61</v>
      </c>
      <c r="AV378">
        <v>1</v>
      </c>
      <c r="AW378">
        <v>1</v>
      </c>
      <c r="AZ378">
        <v>1</v>
      </c>
      <c r="BA378">
        <v>1</v>
      </c>
      <c r="BB378">
        <v>1</v>
      </c>
      <c r="BC378">
        <v>0.83</v>
      </c>
      <c r="BD378" t="s">
        <v>3</v>
      </c>
      <c r="BE378" t="s">
        <v>3</v>
      </c>
      <c r="BF378" t="s">
        <v>3</v>
      </c>
      <c r="BG378" t="s">
        <v>3</v>
      </c>
      <c r="BH378">
        <v>3</v>
      </c>
      <c r="BI378">
        <v>1</v>
      </c>
      <c r="BJ378" t="s">
        <v>261</v>
      </c>
      <c r="BM378">
        <v>23</v>
      </c>
      <c r="BN378">
        <v>0</v>
      </c>
      <c r="BO378" t="s">
        <v>259</v>
      </c>
      <c r="BP378">
        <v>1</v>
      </c>
      <c r="BQ378">
        <v>30</v>
      </c>
      <c r="BR378">
        <v>0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 t="s">
        <v>3</v>
      </c>
      <c r="BZ378">
        <v>109</v>
      </c>
      <c r="CA378">
        <v>61</v>
      </c>
      <c r="CB378" t="s">
        <v>3</v>
      </c>
      <c r="CE378">
        <v>30</v>
      </c>
      <c r="CF378">
        <v>0</v>
      </c>
      <c r="CG378">
        <v>0</v>
      </c>
      <c r="CM378">
        <v>0</v>
      </c>
      <c r="CN378" t="s">
        <v>3</v>
      </c>
      <c r="CO378">
        <v>0</v>
      </c>
      <c r="CP378">
        <f t="shared" si="492"/>
        <v>9341.33</v>
      </c>
      <c r="CQ378">
        <f t="shared" si="493"/>
        <v>198.75</v>
      </c>
      <c r="CR378">
        <f>(ROUND((ROUND(((ET378)*AV378*1),2)*BB378),2)+ROUND((ROUND(((AE378-(EU378))*AV378*1),2)*BS378),2))</f>
        <v>0</v>
      </c>
      <c r="CS378">
        <f t="shared" si="494"/>
        <v>0</v>
      </c>
      <c r="CT378">
        <f t="shared" si="495"/>
        <v>0</v>
      </c>
      <c r="CU378">
        <f t="shared" si="496"/>
        <v>0</v>
      </c>
      <c r="CV378">
        <f t="shared" si="497"/>
        <v>0</v>
      </c>
      <c r="CW378">
        <f t="shared" si="498"/>
        <v>0</v>
      </c>
      <c r="CX378">
        <f t="shared" si="499"/>
        <v>0</v>
      </c>
      <c r="CY378">
        <f t="shared" si="500"/>
        <v>0</v>
      </c>
      <c r="CZ378">
        <f t="shared" si="501"/>
        <v>0</v>
      </c>
      <c r="DC378" t="s">
        <v>3</v>
      </c>
      <c r="DD378" t="s">
        <v>3</v>
      </c>
      <c r="DE378" t="s">
        <v>3</v>
      </c>
      <c r="DF378" t="s">
        <v>3</v>
      </c>
      <c r="DG378" t="s">
        <v>3</v>
      </c>
      <c r="DH378" t="s">
        <v>3</v>
      </c>
      <c r="DI378" t="s">
        <v>3</v>
      </c>
      <c r="DJ378" t="s">
        <v>3</v>
      </c>
      <c r="DK378" t="s">
        <v>3</v>
      </c>
      <c r="DL378" t="s">
        <v>3</v>
      </c>
      <c r="DM378" t="s">
        <v>3</v>
      </c>
      <c r="DN378">
        <v>0</v>
      </c>
      <c r="DO378">
        <v>0</v>
      </c>
      <c r="DP378">
        <v>1</v>
      </c>
      <c r="DQ378">
        <v>1</v>
      </c>
      <c r="DU378">
        <v>1010</v>
      </c>
      <c r="DV378" t="s">
        <v>39</v>
      </c>
      <c r="DW378" t="s">
        <v>39</v>
      </c>
      <c r="DX378">
        <v>1</v>
      </c>
      <c r="DZ378" t="s">
        <v>3</v>
      </c>
      <c r="EA378" t="s">
        <v>3</v>
      </c>
      <c r="EB378" t="s">
        <v>3</v>
      </c>
      <c r="EC378" t="s">
        <v>3</v>
      </c>
      <c r="EE378">
        <v>58807899</v>
      </c>
      <c r="EF378">
        <v>30</v>
      </c>
      <c r="EG378" t="s">
        <v>27</v>
      </c>
      <c r="EH378">
        <v>0</v>
      </c>
      <c r="EI378" t="s">
        <v>3</v>
      </c>
      <c r="EJ378">
        <v>1</v>
      </c>
      <c r="EK378">
        <v>23</v>
      </c>
      <c r="EL378" t="s">
        <v>256</v>
      </c>
      <c r="EM378" t="s">
        <v>257</v>
      </c>
      <c r="EO378" t="s">
        <v>3</v>
      </c>
      <c r="EQ378">
        <v>0</v>
      </c>
      <c r="ER378">
        <v>239.46</v>
      </c>
      <c r="ES378">
        <v>239.46</v>
      </c>
      <c r="ET378">
        <v>0</v>
      </c>
      <c r="EU378">
        <v>0</v>
      </c>
      <c r="EV378">
        <v>0</v>
      </c>
      <c r="EW378">
        <v>0</v>
      </c>
      <c r="EX378">
        <v>0</v>
      </c>
      <c r="FQ378">
        <v>0</v>
      </c>
      <c r="FR378">
        <v>0</v>
      </c>
      <c r="FS378">
        <v>0</v>
      </c>
      <c r="FX378">
        <v>109</v>
      </c>
      <c r="FY378">
        <v>61</v>
      </c>
      <c r="GA378" t="s">
        <v>3</v>
      </c>
      <c r="GD378">
        <v>1</v>
      </c>
      <c r="GF378">
        <v>-1292352847</v>
      </c>
      <c r="GG378">
        <v>2</v>
      </c>
      <c r="GH378">
        <v>1</v>
      </c>
      <c r="GI378">
        <v>2</v>
      </c>
      <c r="GJ378">
        <v>0</v>
      </c>
      <c r="GK378">
        <v>0</v>
      </c>
      <c r="GL378">
        <f t="shared" si="502"/>
        <v>0</v>
      </c>
      <c r="GM378">
        <f t="shared" si="503"/>
        <v>9341.33</v>
      </c>
      <c r="GN378">
        <f t="shared" si="504"/>
        <v>9341.33</v>
      </c>
      <c r="GO378">
        <f t="shared" si="505"/>
        <v>0</v>
      </c>
      <c r="GP378">
        <f t="shared" si="506"/>
        <v>0</v>
      </c>
      <c r="GR378">
        <v>0</v>
      </c>
      <c r="GS378">
        <v>3</v>
      </c>
      <c r="GT378">
        <v>0</v>
      </c>
      <c r="GU378" t="s">
        <v>3</v>
      </c>
      <c r="GV378">
        <f t="shared" si="507"/>
        <v>0</v>
      </c>
      <c r="GW378">
        <v>1</v>
      </c>
      <c r="GX378">
        <f t="shared" si="508"/>
        <v>0</v>
      </c>
      <c r="HA378">
        <v>0</v>
      </c>
      <c r="HB378">
        <v>0</v>
      </c>
      <c r="HC378">
        <f t="shared" si="509"/>
        <v>0</v>
      </c>
      <c r="HE378" t="s">
        <v>3</v>
      </c>
      <c r="HF378" t="s">
        <v>3</v>
      </c>
      <c r="HM378" t="s">
        <v>3</v>
      </c>
      <c r="HN378" t="s">
        <v>3</v>
      </c>
      <c r="HO378" t="s">
        <v>3</v>
      </c>
      <c r="HP378" t="s">
        <v>3</v>
      </c>
      <c r="HQ378" t="s">
        <v>3</v>
      </c>
      <c r="HS378">
        <v>0</v>
      </c>
      <c r="IK378">
        <v>0</v>
      </c>
    </row>
    <row r="379" spans="1:255" x14ac:dyDescent="0.2">
      <c r="A379" s="2">
        <v>17</v>
      </c>
      <c r="B379" s="2">
        <v>1</v>
      </c>
      <c r="C379" s="2">
        <f>ROW(SmtRes!A884)</f>
        <v>884</v>
      </c>
      <c r="D379" s="2">
        <f>ROW(EtalonRes!A886)</f>
        <v>886</v>
      </c>
      <c r="E379" s="2" t="s">
        <v>476</v>
      </c>
      <c r="F379" s="2" t="s">
        <v>263</v>
      </c>
      <c r="G379" s="2" t="s">
        <v>264</v>
      </c>
      <c r="H379" s="2" t="s">
        <v>228</v>
      </c>
      <c r="I379" s="2">
        <f>ROUND(ROUND(47,4),9)</f>
        <v>47</v>
      </c>
      <c r="J379" s="2">
        <v>0</v>
      </c>
      <c r="K379" s="2">
        <f>ROUND(ROUND(47,4),9)</f>
        <v>47</v>
      </c>
      <c r="L379" s="2"/>
      <c r="M379" s="2"/>
      <c r="N379" s="2"/>
      <c r="O379" s="2">
        <f t="shared" si="478"/>
        <v>249.18</v>
      </c>
      <c r="P379" s="2">
        <f t="shared" si="479"/>
        <v>38.07</v>
      </c>
      <c r="Q379" s="2">
        <f>(ROUND((ROUND((((ET379*1.1))*AV379*I379),2)*BB379),2)+ROUND((ROUND(((AE379-((EU379*1.1)))*AV379*I379),2)*BS379),2))</f>
        <v>0</v>
      </c>
      <c r="R379" s="2">
        <f t="shared" si="480"/>
        <v>0</v>
      </c>
      <c r="S379" s="2">
        <f t="shared" si="481"/>
        <v>211.11</v>
      </c>
      <c r="T379" s="2">
        <f t="shared" si="482"/>
        <v>0</v>
      </c>
      <c r="U379" s="2">
        <f t="shared" si="483"/>
        <v>16.238969999999998</v>
      </c>
      <c r="V379" s="2">
        <f t="shared" si="484"/>
        <v>0</v>
      </c>
      <c r="W379" s="2">
        <f t="shared" si="485"/>
        <v>0</v>
      </c>
      <c r="X379" s="2">
        <f t="shared" si="486"/>
        <v>190</v>
      </c>
      <c r="Y379" s="2">
        <f t="shared" si="487"/>
        <v>97.11</v>
      </c>
      <c r="Z379" s="2"/>
      <c r="AA379" s="2">
        <v>59204062</v>
      </c>
      <c r="AB379" s="2">
        <f t="shared" si="488"/>
        <v>5.0999999999999996</v>
      </c>
      <c r="AC379" s="2">
        <f>ROUND(((ES379*1)),6)</f>
        <v>0.81</v>
      </c>
      <c r="AD379" s="2">
        <f>ROUND(((((ET379*1.1))-((EU379*1.1)))+AE379),6)</f>
        <v>0</v>
      </c>
      <c r="AE379" s="2">
        <f>ROUND(((EU379*1.1)),6)</f>
        <v>0</v>
      </c>
      <c r="AF379" s="2">
        <f>ROUND(((EV379*1.1)),6)</f>
        <v>4.29</v>
      </c>
      <c r="AG379" s="2">
        <f t="shared" si="490"/>
        <v>0</v>
      </c>
      <c r="AH379" s="2">
        <f>((EW379*1.1))</f>
        <v>0.33</v>
      </c>
      <c r="AI379" s="2">
        <f>((EX379*1.1))</f>
        <v>0</v>
      </c>
      <c r="AJ379" s="2">
        <f t="shared" si="491"/>
        <v>0</v>
      </c>
      <c r="AK379" s="2">
        <v>4.71</v>
      </c>
      <c r="AL379" s="2">
        <v>0.81</v>
      </c>
      <c r="AM379" s="2">
        <v>0</v>
      </c>
      <c r="AN379" s="2">
        <v>0</v>
      </c>
      <c r="AO379" s="2">
        <v>3.9</v>
      </c>
      <c r="AP379" s="2">
        <v>0</v>
      </c>
      <c r="AQ379" s="2">
        <v>0.3</v>
      </c>
      <c r="AR379" s="2">
        <v>0</v>
      </c>
      <c r="AS379" s="2">
        <v>0</v>
      </c>
      <c r="AT379" s="2">
        <v>90</v>
      </c>
      <c r="AU379" s="2">
        <v>46</v>
      </c>
      <c r="AV379" s="2">
        <v>1.0469999999999999</v>
      </c>
      <c r="AW379" s="2">
        <v>1</v>
      </c>
      <c r="AX379" s="2"/>
      <c r="AY379" s="2"/>
      <c r="AZ379" s="2">
        <v>1</v>
      </c>
      <c r="BA379" s="2">
        <v>1</v>
      </c>
      <c r="BB379" s="2">
        <v>1</v>
      </c>
      <c r="BC379" s="2">
        <v>1</v>
      </c>
      <c r="BD379" s="2" t="s">
        <v>3</v>
      </c>
      <c r="BE379" s="2" t="s">
        <v>3</v>
      </c>
      <c r="BF379" s="2" t="s">
        <v>3</v>
      </c>
      <c r="BG379" s="2" t="s">
        <v>3</v>
      </c>
      <c r="BH379" s="2">
        <v>0</v>
      </c>
      <c r="BI379" s="2">
        <v>2</v>
      </c>
      <c r="BJ379" s="2" t="s">
        <v>265</v>
      </c>
      <c r="BK379" s="2"/>
      <c r="BL379" s="2"/>
      <c r="BM379" s="2">
        <v>72</v>
      </c>
      <c r="BN379" s="2">
        <v>0</v>
      </c>
      <c r="BO379" s="2" t="s">
        <v>263</v>
      </c>
      <c r="BP379" s="2">
        <v>1</v>
      </c>
      <c r="BQ379" s="2">
        <v>40</v>
      </c>
      <c r="BR379" s="2">
        <v>0</v>
      </c>
      <c r="BS379" s="2">
        <v>1</v>
      </c>
      <c r="BT379" s="2">
        <v>1</v>
      </c>
      <c r="BU379" s="2">
        <v>1</v>
      </c>
      <c r="BV379" s="2">
        <v>1</v>
      </c>
      <c r="BW379" s="2">
        <v>1</v>
      </c>
      <c r="BX379" s="2">
        <v>1</v>
      </c>
      <c r="BY379" s="2" t="s">
        <v>3</v>
      </c>
      <c r="BZ379" s="2">
        <v>90</v>
      </c>
      <c r="CA379" s="2">
        <v>46</v>
      </c>
      <c r="CB379" s="2" t="s">
        <v>3</v>
      </c>
      <c r="CC379" s="2"/>
      <c r="CD379" s="2"/>
      <c r="CE379" s="2">
        <v>30</v>
      </c>
      <c r="CF379" s="2">
        <v>0</v>
      </c>
      <c r="CG379" s="2">
        <v>0</v>
      </c>
      <c r="CH379" s="2"/>
      <c r="CI379" s="2"/>
      <c r="CJ379" s="2"/>
      <c r="CK379" s="2"/>
      <c r="CL379" s="2"/>
      <c r="CM379" s="2">
        <v>0</v>
      </c>
      <c r="CN379" s="2" t="s">
        <v>1047</v>
      </c>
      <c r="CO379" s="2">
        <v>0</v>
      </c>
      <c r="CP379" s="2">
        <f t="shared" si="492"/>
        <v>249.18</v>
      </c>
      <c r="CQ379" s="2">
        <f t="shared" si="493"/>
        <v>0.81</v>
      </c>
      <c r="CR379" s="2">
        <f>(ROUND((ROUND((((ET379*1.1))*AV379*1),2)*BB379),2)+ROUND((ROUND(((AE379-((EU379*1.1)))*AV379*1),2)*BS379),2))</f>
        <v>0</v>
      </c>
      <c r="CS379" s="2">
        <f t="shared" si="494"/>
        <v>0</v>
      </c>
      <c r="CT379" s="2">
        <f t="shared" si="495"/>
        <v>4.49</v>
      </c>
      <c r="CU379" s="2">
        <f t="shared" si="496"/>
        <v>0</v>
      </c>
      <c r="CV379" s="2">
        <f t="shared" si="497"/>
        <v>0.34550999999999998</v>
      </c>
      <c r="CW379" s="2">
        <f t="shared" si="498"/>
        <v>0</v>
      </c>
      <c r="CX379" s="2">
        <f t="shared" si="499"/>
        <v>0</v>
      </c>
      <c r="CY379" s="2">
        <f t="shared" si="500"/>
        <v>189.99900000000002</v>
      </c>
      <c r="CZ379" s="2">
        <f t="shared" si="501"/>
        <v>97.110600000000019</v>
      </c>
      <c r="DA379" s="2"/>
      <c r="DB379" s="2">
        <v>157</v>
      </c>
      <c r="DC379" s="2" t="s">
        <v>3</v>
      </c>
      <c r="DD379" s="2" t="s">
        <v>140</v>
      </c>
      <c r="DE379" s="2" t="s">
        <v>266</v>
      </c>
      <c r="DF379" s="2" t="s">
        <v>266</v>
      </c>
      <c r="DG379" s="2" t="s">
        <v>266</v>
      </c>
      <c r="DH379" s="2" t="s">
        <v>3</v>
      </c>
      <c r="DI379" s="2" t="s">
        <v>266</v>
      </c>
      <c r="DJ379" s="2" t="s">
        <v>266</v>
      </c>
      <c r="DK379" s="2" t="s">
        <v>3</v>
      </c>
      <c r="DL379" s="2" t="s">
        <v>3</v>
      </c>
      <c r="DM379" s="2" t="s">
        <v>3</v>
      </c>
      <c r="DN379" s="2">
        <v>0</v>
      </c>
      <c r="DO379" s="2">
        <v>0</v>
      </c>
      <c r="DP379" s="2">
        <v>1</v>
      </c>
      <c r="DQ379" s="2">
        <v>1</v>
      </c>
      <c r="DR379" s="2"/>
      <c r="DS379" s="2"/>
      <c r="DT379" s="2"/>
      <c r="DU379" s="2">
        <v>1013</v>
      </c>
      <c r="DV379" s="2" t="s">
        <v>228</v>
      </c>
      <c r="DW379" s="2" t="s">
        <v>228</v>
      </c>
      <c r="DX379" s="2">
        <v>1</v>
      </c>
      <c r="DY379" s="2"/>
      <c r="DZ379" s="2" t="s">
        <v>3</v>
      </c>
      <c r="EA379" s="2" t="s">
        <v>3</v>
      </c>
      <c r="EB379" s="2" t="s">
        <v>3</v>
      </c>
      <c r="EC379" s="2" t="s">
        <v>3</v>
      </c>
      <c r="ED379" s="2"/>
      <c r="EE379" s="2">
        <v>58807949</v>
      </c>
      <c r="EF379" s="2">
        <v>40</v>
      </c>
      <c r="EG379" s="2" t="s">
        <v>267</v>
      </c>
      <c r="EH379" s="2">
        <v>0</v>
      </c>
      <c r="EI379" s="2" t="s">
        <v>3</v>
      </c>
      <c r="EJ379" s="2">
        <v>2</v>
      </c>
      <c r="EK379" s="2">
        <v>72</v>
      </c>
      <c r="EL379" s="2" t="s">
        <v>268</v>
      </c>
      <c r="EM379" s="2" t="s">
        <v>269</v>
      </c>
      <c r="EN379" s="2"/>
      <c r="EO379" s="2" t="s">
        <v>146</v>
      </c>
      <c r="EP379" s="2"/>
      <c r="EQ379" s="2">
        <v>0</v>
      </c>
      <c r="ER379" s="2">
        <v>4.71</v>
      </c>
      <c r="ES379" s="2">
        <v>0.81</v>
      </c>
      <c r="ET379" s="2">
        <v>0</v>
      </c>
      <c r="EU379" s="2">
        <v>0</v>
      </c>
      <c r="EV379" s="2">
        <v>3.9</v>
      </c>
      <c r="EW379" s="2">
        <v>0.3</v>
      </c>
      <c r="EX379" s="2">
        <v>0</v>
      </c>
      <c r="EY379" s="2">
        <v>0</v>
      </c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>
        <v>0</v>
      </c>
      <c r="FR379" s="2">
        <v>0</v>
      </c>
      <c r="FS379" s="2">
        <v>0</v>
      </c>
      <c r="FT379" s="2"/>
      <c r="FU379" s="2"/>
      <c r="FV379" s="2"/>
      <c r="FW379" s="2"/>
      <c r="FX379" s="2">
        <v>90</v>
      </c>
      <c r="FY379" s="2">
        <v>46</v>
      </c>
      <c r="FZ379" s="2"/>
      <c r="GA379" s="2" t="s">
        <v>3</v>
      </c>
      <c r="GB379" s="2"/>
      <c r="GC379" s="2"/>
      <c r="GD379" s="2">
        <v>1</v>
      </c>
      <c r="GE379" s="2"/>
      <c r="GF379" s="2">
        <v>-1494899736</v>
      </c>
      <c r="GG379" s="2">
        <v>2</v>
      </c>
      <c r="GH379" s="2">
        <v>1</v>
      </c>
      <c r="GI379" s="2">
        <v>2</v>
      </c>
      <c r="GJ379" s="2">
        <v>0</v>
      </c>
      <c r="GK379" s="2">
        <v>0</v>
      </c>
      <c r="GL379" s="2">
        <f t="shared" si="502"/>
        <v>0</v>
      </c>
      <c r="GM379" s="2">
        <f t="shared" si="503"/>
        <v>536.29</v>
      </c>
      <c r="GN379" s="2">
        <f t="shared" si="504"/>
        <v>0</v>
      </c>
      <c r="GO379" s="2">
        <f t="shared" si="505"/>
        <v>536.29</v>
      </c>
      <c r="GP379" s="2">
        <f t="shared" si="506"/>
        <v>0</v>
      </c>
      <c r="GQ379" s="2"/>
      <c r="GR379" s="2">
        <v>0</v>
      </c>
      <c r="GS379" s="2">
        <v>3</v>
      </c>
      <c r="GT379" s="2">
        <v>0</v>
      </c>
      <c r="GU379" s="2" t="s">
        <v>3</v>
      </c>
      <c r="GV379" s="2">
        <f t="shared" si="507"/>
        <v>0</v>
      </c>
      <c r="GW379" s="2">
        <v>1</v>
      </c>
      <c r="GX379" s="2">
        <f t="shared" si="508"/>
        <v>0</v>
      </c>
      <c r="GY379" s="2"/>
      <c r="GZ379" s="2"/>
      <c r="HA379" s="2">
        <v>0</v>
      </c>
      <c r="HB379" s="2">
        <v>0</v>
      </c>
      <c r="HC379" s="2">
        <f t="shared" si="509"/>
        <v>0</v>
      </c>
      <c r="HD379" s="2"/>
      <c r="HE379" s="2" t="s">
        <v>3</v>
      </c>
      <c r="HF379" s="2" t="s">
        <v>3</v>
      </c>
      <c r="HG379" s="2"/>
      <c r="HH379" s="2"/>
      <c r="HI379" s="2"/>
      <c r="HJ379" s="2"/>
      <c r="HK379" s="2"/>
      <c r="HL379" s="2"/>
      <c r="HM379" s="2" t="s">
        <v>3</v>
      </c>
      <c r="HN379" s="2" t="s">
        <v>3</v>
      </c>
      <c r="HO379" s="2" t="s">
        <v>3</v>
      </c>
      <c r="HP379" s="2" t="s">
        <v>3</v>
      </c>
      <c r="HQ379" s="2" t="s">
        <v>3</v>
      </c>
      <c r="HR379" s="2"/>
      <c r="HS379" s="2">
        <v>0</v>
      </c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>
        <v>0</v>
      </c>
      <c r="IL379" s="2"/>
      <c r="IM379" s="2"/>
      <c r="IN379" s="2"/>
      <c r="IO379" s="2"/>
      <c r="IP379" s="2"/>
      <c r="IQ379" s="2"/>
      <c r="IR379" s="2"/>
      <c r="IS379" s="2"/>
      <c r="IT379" s="2"/>
      <c r="IU379" s="2"/>
    </row>
    <row r="380" spans="1:255" x14ac:dyDescent="0.2">
      <c r="A380">
        <v>17</v>
      </c>
      <c r="B380">
        <v>1</v>
      </c>
      <c r="C380">
        <f>ROW(SmtRes!A888)</f>
        <v>888</v>
      </c>
      <c r="D380">
        <f>ROW(EtalonRes!A890)</f>
        <v>890</v>
      </c>
      <c r="E380" t="s">
        <v>476</v>
      </c>
      <c r="F380" t="s">
        <v>263</v>
      </c>
      <c r="G380" t="s">
        <v>264</v>
      </c>
      <c r="H380" t="s">
        <v>228</v>
      </c>
      <c r="I380">
        <f>ROUND(ROUND(47,4),9)</f>
        <v>47</v>
      </c>
      <c r="J380">
        <v>0</v>
      </c>
      <c r="K380">
        <f>ROUND(ROUND(47,4),9)</f>
        <v>47</v>
      </c>
      <c r="O380">
        <f t="shared" si="478"/>
        <v>11943.96</v>
      </c>
      <c r="P380">
        <f t="shared" si="479"/>
        <v>335.02</v>
      </c>
      <c r="Q380">
        <f>(ROUND((ROUND((((ET380*1.1))*AV380*I380),2)*BB380),2)+ROUND((ROUND(((AE380-((EU380*1.1)))*AV380*I380),2)*BS380),2))</f>
        <v>0</v>
      </c>
      <c r="R380">
        <f t="shared" si="480"/>
        <v>0</v>
      </c>
      <c r="S380">
        <f t="shared" si="481"/>
        <v>11608.94</v>
      </c>
      <c r="T380">
        <f t="shared" si="482"/>
        <v>0</v>
      </c>
      <c r="U380">
        <f t="shared" si="483"/>
        <v>16.238969999999998</v>
      </c>
      <c r="V380">
        <f t="shared" si="484"/>
        <v>0</v>
      </c>
      <c r="W380">
        <f t="shared" si="485"/>
        <v>0</v>
      </c>
      <c r="X380">
        <f t="shared" si="486"/>
        <v>10448.049999999999</v>
      </c>
      <c r="Y380">
        <f t="shared" si="487"/>
        <v>5340.11</v>
      </c>
      <c r="AA380">
        <v>59204059</v>
      </c>
      <c r="AB380">
        <f t="shared" si="488"/>
        <v>5.0999999999999996</v>
      </c>
      <c r="AC380">
        <f>ROUND(((ES380*1)),6)</f>
        <v>0.81</v>
      </c>
      <c r="AD380">
        <f>ROUND(((((ET380*1.1))-((EU380*1.1)))+AE380),6)</f>
        <v>0</v>
      </c>
      <c r="AE380">
        <f>ROUND(((EU380*1.1)),6)</f>
        <v>0</v>
      </c>
      <c r="AF380">
        <f>ROUND(((EV380*1.1)),6)</f>
        <v>4.29</v>
      </c>
      <c r="AG380">
        <f t="shared" si="490"/>
        <v>0</v>
      </c>
      <c r="AH380">
        <f>((EW380*1.1))</f>
        <v>0.33</v>
      </c>
      <c r="AI380">
        <f>((EX380*1.1))</f>
        <v>0</v>
      </c>
      <c r="AJ380">
        <f t="shared" si="491"/>
        <v>0</v>
      </c>
      <c r="AK380">
        <v>4.71</v>
      </c>
      <c r="AL380">
        <v>0.81</v>
      </c>
      <c r="AM380">
        <v>0</v>
      </c>
      <c r="AN380">
        <v>0</v>
      </c>
      <c r="AO380">
        <v>3.9</v>
      </c>
      <c r="AP380">
        <v>0</v>
      </c>
      <c r="AQ380">
        <v>0.3</v>
      </c>
      <c r="AR380">
        <v>0</v>
      </c>
      <c r="AS380">
        <v>0</v>
      </c>
      <c r="AT380">
        <v>90</v>
      </c>
      <c r="AU380">
        <v>46</v>
      </c>
      <c r="AV380">
        <v>1.0469999999999999</v>
      </c>
      <c r="AW380">
        <v>1</v>
      </c>
      <c r="AZ380">
        <v>1</v>
      </c>
      <c r="BA380">
        <v>54.99</v>
      </c>
      <c r="BB380">
        <v>1</v>
      </c>
      <c r="BC380">
        <v>8.8000000000000007</v>
      </c>
      <c r="BD380" t="s">
        <v>3</v>
      </c>
      <c r="BE380" t="s">
        <v>3</v>
      </c>
      <c r="BF380" t="s">
        <v>3</v>
      </c>
      <c r="BG380" t="s">
        <v>3</v>
      </c>
      <c r="BH380">
        <v>0</v>
      </c>
      <c r="BI380">
        <v>2</v>
      </c>
      <c r="BJ380" t="s">
        <v>265</v>
      </c>
      <c r="BM380">
        <v>72</v>
      </c>
      <c r="BN380">
        <v>0</v>
      </c>
      <c r="BO380" t="s">
        <v>263</v>
      </c>
      <c r="BP380">
        <v>1</v>
      </c>
      <c r="BQ380">
        <v>40</v>
      </c>
      <c r="BR380">
        <v>0</v>
      </c>
      <c r="BS380">
        <v>54.99</v>
      </c>
      <c r="BT380">
        <v>1</v>
      </c>
      <c r="BU380">
        <v>1</v>
      </c>
      <c r="BV380">
        <v>1</v>
      </c>
      <c r="BW380">
        <v>1</v>
      </c>
      <c r="BX380">
        <v>1</v>
      </c>
      <c r="BY380" t="s">
        <v>3</v>
      </c>
      <c r="BZ380">
        <v>90</v>
      </c>
      <c r="CA380">
        <v>46</v>
      </c>
      <c r="CB380" t="s">
        <v>3</v>
      </c>
      <c r="CE380">
        <v>30</v>
      </c>
      <c r="CF380">
        <v>0</v>
      </c>
      <c r="CG380">
        <v>0</v>
      </c>
      <c r="CM380">
        <v>0</v>
      </c>
      <c r="CN380" t="s">
        <v>1047</v>
      </c>
      <c r="CO380">
        <v>0</v>
      </c>
      <c r="CP380">
        <f t="shared" si="492"/>
        <v>11943.960000000001</v>
      </c>
      <c r="CQ380">
        <f t="shared" si="493"/>
        <v>7.13</v>
      </c>
      <c r="CR380">
        <f>(ROUND((ROUND((((ET380*1.1))*AV380*1),2)*BB380),2)+ROUND((ROUND(((AE380-((EU380*1.1)))*AV380*1),2)*BS380),2))</f>
        <v>0</v>
      </c>
      <c r="CS380">
        <f t="shared" si="494"/>
        <v>0</v>
      </c>
      <c r="CT380">
        <f t="shared" si="495"/>
        <v>246.91</v>
      </c>
      <c r="CU380">
        <f t="shared" si="496"/>
        <v>0</v>
      </c>
      <c r="CV380">
        <f t="shared" si="497"/>
        <v>0.34550999999999998</v>
      </c>
      <c r="CW380">
        <f t="shared" si="498"/>
        <v>0</v>
      </c>
      <c r="CX380">
        <f t="shared" si="499"/>
        <v>0</v>
      </c>
      <c r="CY380">
        <f t="shared" si="500"/>
        <v>10448.046</v>
      </c>
      <c r="CZ380">
        <f t="shared" si="501"/>
        <v>5340.1124</v>
      </c>
      <c r="DB380">
        <v>158</v>
      </c>
      <c r="DC380" t="s">
        <v>3</v>
      </c>
      <c r="DD380" t="s">
        <v>140</v>
      </c>
      <c r="DE380" t="s">
        <v>266</v>
      </c>
      <c r="DF380" t="s">
        <v>266</v>
      </c>
      <c r="DG380" t="s">
        <v>266</v>
      </c>
      <c r="DH380" t="s">
        <v>3</v>
      </c>
      <c r="DI380" t="s">
        <v>266</v>
      </c>
      <c r="DJ380" t="s">
        <v>266</v>
      </c>
      <c r="DK380" t="s">
        <v>3</v>
      </c>
      <c r="DL380" t="s">
        <v>3</v>
      </c>
      <c r="DM380" t="s">
        <v>3</v>
      </c>
      <c r="DN380">
        <v>0</v>
      </c>
      <c r="DO380">
        <v>0</v>
      </c>
      <c r="DP380">
        <v>1</v>
      </c>
      <c r="DQ380">
        <v>1</v>
      </c>
      <c r="DU380">
        <v>1013</v>
      </c>
      <c r="DV380" t="s">
        <v>228</v>
      </c>
      <c r="DW380" t="s">
        <v>228</v>
      </c>
      <c r="DX380">
        <v>1</v>
      </c>
      <c r="DZ380" t="s">
        <v>3</v>
      </c>
      <c r="EA380" t="s">
        <v>3</v>
      </c>
      <c r="EB380" t="s">
        <v>3</v>
      </c>
      <c r="EC380" t="s">
        <v>3</v>
      </c>
      <c r="EE380">
        <v>58807949</v>
      </c>
      <c r="EF380">
        <v>40</v>
      </c>
      <c r="EG380" t="s">
        <v>267</v>
      </c>
      <c r="EH380">
        <v>0</v>
      </c>
      <c r="EI380" t="s">
        <v>3</v>
      </c>
      <c r="EJ380">
        <v>2</v>
      </c>
      <c r="EK380">
        <v>72</v>
      </c>
      <c r="EL380" t="s">
        <v>268</v>
      </c>
      <c r="EM380" t="s">
        <v>269</v>
      </c>
      <c r="EO380" t="s">
        <v>146</v>
      </c>
      <c r="EQ380">
        <v>0</v>
      </c>
      <c r="ER380">
        <v>4.71</v>
      </c>
      <c r="ES380">
        <v>0.81</v>
      </c>
      <c r="ET380">
        <v>0</v>
      </c>
      <c r="EU380">
        <v>0</v>
      </c>
      <c r="EV380">
        <v>3.9</v>
      </c>
      <c r="EW380">
        <v>0.3</v>
      </c>
      <c r="EX380">
        <v>0</v>
      </c>
      <c r="EY380">
        <v>0</v>
      </c>
      <c r="FQ380">
        <v>0</v>
      </c>
      <c r="FR380">
        <v>0</v>
      </c>
      <c r="FS380">
        <v>0</v>
      </c>
      <c r="FX380">
        <v>90</v>
      </c>
      <c r="FY380">
        <v>46</v>
      </c>
      <c r="GA380" t="s">
        <v>3</v>
      </c>
      <c r="GD380">
        <v>1</v>
      </c>
      <c r="GF380">
        <v>-1494899736</v>
      </c>
      <c r="GG380">
        <v>2</v>
      </c>
      <c r="GH380">
        <v>1</v>
      </c>
      <c r="GI380">
        <v>2</v>
      </c>
      <c r="GJ380">
        <v>0</v>
      </c>
      <c r="GK380">
        <v>0</v>
      </c>
      <c r="GL380">
        <f t="shared" si="502"/>
        <v>0</v>
      </c>
      <c r="GM380">
        <f t="shared" si="503"/>
        <v>27732.12</v>
      </c>
      <c r="GN380">
        <f t="shared" si="504"/>
        <v>0</v>
      </c>
      <c r="GO380">
        <f t="shared" si="505"/>
        <v>27732.12</v>
      </c>
      <c r="GP380">
        <f t="shared" si="506"/>
        <v>0</v>
      </c>
      <c r="GR380">
        <v>0</v>
      </c>
      <c r="GS380">
        <v>3</v>
      </c>
      <c r="GT380">
        <v>0</v>
      </c>
      <c r="GU380" t="s">
        <v>3</v>
      </c>
      <c r="GV380">
        <f t="shared" si="507"/>
        <v>0</v>
      </c>
      <c r="GW380">
        <v>1</v>
      </c>
      <c r="GX380">
        <f t="shared" si="508"/>
        <v>0</v>
      </c>
      <c r="HA380">
        <v>0</v>
      </c>
      <c r="HB380">
        <v>0</v>
      </c>
      <c r="HC380">
        <f t="shared" si="509"/>
        <v>0</v>
      </c>
      <c r="HE380" t="s">
        <v>3</v>
      </c>
      <c r="HF380" t="s">
        <v>3</v>
      </c>
      <c r="HM380" t="s">
        <v>3</v>
      </c>
      <c r="HN380" t="s">
        <v>3</v>
      </c>
      <c r="HO380" t="s">
        <v>3</v>
      </c>
      <c r="HP380" t="s">
        <v>3</v>
      </c>
      <c r="HQ380" t="s">
        <v>3</v>
      </c>
      <c r="HS380">
        <v>0</v>
      </c>
      <c r="IK380">
        <v>0</v>
      </c>
    </row>
    <row r="381" spans="1:255" x14ac:dyDescent="0.2">
      <c r="A381" s="2">
        <v>18</v>
      </c>
      <c r="B381" s="2">
        <v>1</v>
      </c>
      <c r="C381" s="2">
        <v>884</v>
      </c>
      <c r="D381" s="2"/>
      <c r="E381" s="2" t="s">
        <v>477</v>
      </c>
      <c r="F381" s="2" t="s">
        <v>271</v>
      </c>
      <c r="G381" s="2" t="s">
        <v>272</v>
      </c>
      <c r="H381" s="2" t="s">
        <v>39</v>
      </c>
      <c r="I381" s="2">
        <f>I379*J381</f>
        <v>47</v>
      </c>
      <c r="J381" s="2">
        <v>1</v>
      </c>
      <c r="K381" s="2">
        <v>1</v>
      </c>
      <c r="L381" s="2"/>
      <c r="M381" s="2"/>
      <c r="N381" s="2"/>
      <c r="O381" s="2">
        <f t="shared" si="478"/>
        <v>3514.19</v>
      </c>
      <c r="P381" s="2">
        <f t="shared" si="479"/>
        <v>3514.19</v>
      </c>
      <c r="Q381" s="2">
        <f>(ROUND((ROUND(((ET381)*AV381*I381),2)*BB381),2)+ROUND((ROUND(((AE381-(EU381))*AV381*I381),2)*BS381),2))</f>
        <v>0</v>
      </c>
      <c r="R381" s="2">
        <f t="shared" si="480"/>
        <v>0</v>
      </c>
      <c r="S381" s="2">
        <f t="shared" si="481"/>
        <v>0</v>
      </c>
      <c r="T381" s="2">
        <f t="shared" si="482"/>
        <v>0</v>
      </c>
      <c r="U381" s="2">
        <f t="shared" si="483"/>
        <v>0</v>
      </c>
      <c r="V381" s="2">
        <f t="shared" si="484"/>
        <v>0</v>
      </c>
      <c r="W381" s="2">
        <f t="shared" si="485"/>
        <v>0</v>
      </c>
      <c r="X381" s="2">
        <f t="shared" si="486"/>
        <v>0</v>
      </c>
      <c r="Y381" s="2">
        <f t="shared" si="487"/>
        <v>0</v>
      </c>
      <c r="Z381" s="2"/>
      <c r="AA381" s="2">
        <v>59204062</v>
      </c>
      <c r="AB381" s="2">
        <f t="shared" si="488"/>
        <v>74.77</v>
      </c>
      <c r="AC381" s="2">
        <f t="shared" ref="AC381:AC398" si="510">ROUND((ES381),6)</f>
        <v>74.77</v>
      </c>
      <c r="AD381" s="2">
        <f>ROUND((((ET381)-(EU381))+AE381),6)</f>
        <v>0</v>
      </c>
      <c r="AE381" s="2">
        <f t="shared" ref="AE381:AF384" si="511">ROUND((EU381),6)</f>
        <v>0</v>
      </c>
      <c r="AF381" s="2">
        <f t="shared" si="511"/>
        <v>0</v>
      </c>
      <c r="AG381" s="2">
        <f t="shared" si="490"/>
        <v>0</v>
      </c>
      <c r="AH381" s="2">
        <f t="shared" ref="AH381:AI384" si="512">(EW381)</f>
        <v>0</v>
      </c>
      <c r="AI381" s="2">
        <f t="shared" si="512"/>
        <v>0</v>
      </c>
      <c r="AJ381" s="2">
        <f t="shared" si="491"/>
        <v>0</v>
      </c>
      <c r="AK381" s="2">
        <v>74.77</v>
      </c>
      <c r="AL381" s="2">
        <v>74.77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90</v>
      </c>
      <c r="AU381" s="2">
        <v>46</v>
      </c>
      <c r="AV381" s="2">
        <v>1</v>
      </c>
      <c r="AW381" s="2">
        <v>1</v>
      </c>
      <c r="AX381" s="2"/>
      <c r="AY381" s="2"/>
      <c r="AZ381" s="2">
        <v>1</v>
      </c>
      <c r="BA381" s="2">
        <v>1</v>
      </c>
      <c r="BB381" s="2">
        <v>1</v>
      </c>
      <c r="BC381" s="2">
        <v>1</v>
      </c>
      <c r="BD381" s="2" t="s">
        <v>3</v>
      </c>
      <c r="BE381" s="2" t="s">
        <v>3</v>
      </c>
      <c r="BF381" s="2" t="s">
        <v>3</v>
      </c>
      <c r="BG381" s="2" t="s">
        <v>3</v>
      </c>
      <c r="BH381" s="2">
        <v>3</v>
      </c>
      <c r="BI381" s="2">
        <v>2</v>
      </c>
      <c r="BJ381" s="2" t="s">
        <v>3</v>
      </c>
      <c r="BK381" s="2"/>
      <c r="BL381" s="2"/>
      <c r="BM381" s="2">
        <v>72</v>
      </c>
      <c r="BN381" s="2">
        <v>0</v>
      </c>
      <c r="BO381" s="2" t="s">
        <v>3</v>
      </c>
      <c r="BP381" s="2">
        <v>0</v>
      </c>
      <c r="BQ381" s="2">
        <v>40</v>
      </c>
      <c r="BR381" s="2">
        <v>0</v>
      </c>
      <c r="BS381" s="2">
        <v>1</v>
      </c>
      <c r="BT381" s="2">
        <v>1</v>
      </c>
      <c r="BU381" s="2">
        <v>1</v>
      </c>
      <c r="BV381" s="2">
        <v>1</v>
      </c>
      <c r="BW381" s="2">
        <v>1</v>
      </c>
      <c r="BX381" s="2">
        <v>1</v>
      </c>
      <c r="BY381" s="2" t="s">
        <v>3</v>
      </c>
      <c r="BZ381" s="2">
        <v>90</v>
      </c>
      <c r="CA381" s="2">
        <v>46</v>
      </c>
      <c r="CB381" s="2" t="s">
        <v>3</v>
      </c>
      <c r="CC381" s="2"/>
      <c r="CD381" s="2"/>
      <c r="CE381" s="2">
        <v>30</v>
      </c>
      <c r="CF381" s="2">
        <v>0</v>
      </c>
      <c r="CG381" s="2">
        <v>0</v>
      </c>
      <c r="CH381" s="2"/>
      <c r="CI381" s="2"/>
      <c r="CJ381" s="2"/>
      <c r="CK381" s="2"/>
      <c r="CL381" s="2"/>
      <c r="CM381" s="2">
        <v>0</v>
      </c>
      <c r="CN381" s="2" t="s">
        <v>3</v>
      </c>
      <c r="CO381" s="2">
        <v>0</v>
      </c>
      <c r="CP381" s="2">
        <f t="shared" si="492"/>
        <v>3514.19</v>
      </c>
      <c r="CQ381" s="2">
        <f t="shared" si="493"/>
        <v>74.77</v>
      </c>
      <c r="CR381" s="2">
        <f>(ROUND((ROUND(((ET381)*AV381*1),2)*BB381),2)+ROUND((ROUND(((AE381-(EU381))*AV381*1),2)*BS381),2))</f>
        <v>0</v>
      </c>
      <c r="CS381" s="2">
        <f t="shared" si="494"/>
        <v>0</v>
      </c>
      <c r="CT381" s="2">
        <f t="shared" si="495"/>
        <v>0</v>
      </c>
      <c r="CU381" s="2">
        <f t="shared" si="496"/>
        <v>0</v>
      </c>
      <c r="CV381" s="2">
        <f t="shared" si="497"/>
        <v>0</v>
      </c>
      <c r="CW381" s="2">
        <f t="shared" si="498"/>
        <v>0</v>
      </c>
      <c r="CX381" s="2">
        <f t="shared" si="499"/>
        <v>0</v>
      </c>
      <c r="CY381" s="2">
        <f t="shared" si="500"/>
        <v>0</v>
      </c>
      <c r="CZ381" s="2">
        <f t="shared" si="501"/>
        <v>0</v>
      </c>
      <c r="DA381" s="2"/>
      <c r="DB381" s="2"/>
      <c r="DC381" s="2" t="s">
        <v>3</v>
      </c>
      <c r="DD381" s="2" t="s">
        <v>3</v>
      </c>
      <c r="DE381" s="2" t="s">
        <v>3</v>
      </c>
      <c r="DF381" s="2" t="s">
        <v>3</v>
      </c>
      <c r="DG381" s="2" t="s">
        <v>3</v>
      </c>
      <c r="DH381" s="2" t="s">
        <v>3</v>
      </c>
      <c r="DI381" s="2" t="s">
        <v>3</v>
      </c>
      <c r="DJ381" s="2" t="s">
        <v>3</v>
      </c>
      <c r="DK381" s="2" t="s">
        <v>3</v>
      </c>
      <c r="DL381" s="2" t="s">
        <v>3</v>
      </c>
      <c r="DM381" s="2" t="s">
        <v>3</v>
      </c>
      <c r="DN381" s="2">
        <v>0</v>
      </c>
      <c r="DO381" s="2">
        <v>0</v>
      </c>
      <c r="DP381" s="2">
        <v>1</v>
      </c>
      <c r="DQ381" s="2">
        <v>1</v>
      </c>
      <c r="DR381" s="2"/>
      <c r="DS381" s="2"/>
      <c r="DT381" s="2"/>
      <c r="DU381" s="2">
        <v>1010</v>
      </c>
      <c r="DV381" s="2" t="s">
        <v>39</v>
      </c>
      <c r="DW381" s="2" t="s">
        <v>39</v>
      </c>
      <c r="DX381" s="2">
        <v>1</v>
      </c>
      <c r="DY381" s="2"/>
      <c r="DZ381" s="2" t="s">
        <v>3</v>
      </c>
      <c r="EA381" s="2" t="s">
        <v>3</v>
      </c>
      <c r="EB381" s="2" t="s">
        <v>3</v>
      </c>
      <c r="EC381" s="2" t="s">
        <v>3</v>
      </c>
      <c r="ED381" s="2"/>
      <c r="EE381" s="2">
        <v>58807949</v>
      </c>
      <c r="EF381" s="2">
        <v>40</v>
      </c>
      <c r="EG381" s="2" t="s">
        <v>267</v>
      </c>
      <c r="EH381" s="2">
        <v>0</v>
      </c>
      <c r="EI381" s="2" t="s">
        <v>3</v>
      </c>
      <c r="EJ381" s="2">
        <v>2</v>
      </c>
      <c r="EK381" s="2">
        <v>72</v>
      </c>
      <c r="EL381" s="2" t="s">
        <v>268</v>
      </c>
      <c r="EM381" s="2" t="s">
        <v>269</v>
      </c>
      <c r="EN381" s="2"/>
      <c r="EO381" s="2" t="s">
        <v>3</v>
      </c>
      <c r="EP381" s="2"/>
      <c r="EQ381" s="2">
        <v>0</v>
      </c>
      <c r="ER381" s="2">
        <v>0</v>
      </c>
      <c r="ES381" s="2">
        <v>74.77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>
        <v>0</v>
      </c>
      <c r="FR381" s="2">
        <v>0</v>
      </c>
      <c r="FS381" s="2">
        <v>0</v>
      </c>
      <c r="FT381" s="2"/>
      <c r="FU381" s="2"/>
      <c r="FV381" s="2"/>
      <c r="FW381" s="2"/>
      <c r="FX381" s="2">
        <v>90</v>
      </c>
      <c r="FY381" s="2">
        <v>46</v>
      </c>
      <c r="FZ381" s="2"/>
      <c r="GA381" s="2" t="s">
        <v>273</v>
      </c>
      <c r="GB381" s="2"/>
      <c r="GC381" s="2"/>
      <c r="GD381" s="2">
        <v>1</v>
      </c>
      <c r="GE381" s="2"/>
      <c r="GF381" s="2">
        <v>-94950787</v>
      </c>
      <c r="GG381" s="2">
        <v>2</v>
      </c>
      <c r="GH381" s="2">
        <v>4</v>
      </c>
      <c r="GI381" s="2">
        <v>-2</v>
      </c>
      <c r="GJ381" s="2">
        <v>0</v>
      </c>
      <c r="GK381" s="2">
        <v>0</v>
      </c>
      <c r="GL381" s="2">
        <f t="shared" si="502"/>
        <v>0</v>
      </c>
      <c r="GM381" s="2">
        <f t="shared" si="503"/>
        <v>3514.19</v>
      </c>
      <c r="GN381" s="2">
        <f t="shared" si="504"/>
        <v>0</v>
      </c>
      <c r="GO381" s="2">
        <f t="shared" si="505"/>
        <v>3514.19</v>
      </c>
      <c r="GP381" s="2">
        <f t="shared" si="506"/>
        <v>0</v>
      </c>
      <c r="GQ381" s="2"/>
      <c r="GR381" s="2">
        <v>0</v>
      </c>
      <c r="GS381" s="2">
        <v>2</v>
      </c>
      <c r="GT381" s="2">
        <v>0</v>
      </c>
      <c r="GU381" s="2" t="s">
        <v>3</v>
      </c>
      <c r="GV381" s="2">
        <f t="shared" si="507"/>
        <v>0</v>
      </c>
      <c r="GW381" s="2">
        <v>1</v>
      </c>
      <c r="GX381" s="2">
        <f t="shared" si="508"/>
        <v>0</v>
      </c>
      <c r="GY381" s="2"/>
      <c r="GZ381" s="2"/>
      <c r="HA381" s="2">
        <v>0</v>
      </c>
      <c r="HB381" s="2">
        <v>0</v>
      </c>
      <c r="HC381" s="2">
        <f t="shared" si="509"/>
        <v>0</v>
      </c>
      <c r="HD381" s="2"/>
      <c r="HE381" s="2" t="s">
        <v>274</v>
      </c>
      <c r="HF381" s="2" t="s">
        <v>54</v>
      </c>
      <c r="HG381" s="2"/>
      <c r="HH381" s="2"/>
      <c r="HI381" s="2"/>
      <c r="HJ381" s="2"/>
      <c r="HK381" s="2"/>
      <c r="HL381" s="2"/>
      <c r="HM381" s="2" t="s">
        <v>3</v>
      </c>
      <c r="HN381" s="2" t="s">
        <v>3</v>
      </c>
      <c r="HO381" s="2" t="s">
        <v>3</v>
      </c>
      <c r="HP381" s="2" t="s">
        <v>3</v>
      </c>
      <c r="HQ381" s="2" t="s">
        <v>3</v>
      </c>
      <c r="HR381" s="2"/>
      <c r="HS381" s="2">
        <v>0</v>
      </c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>
        <v>0</v>
      </c>
      <c r="IL381" s="2"/>
      <c r="IM381" s="2"/>
      <c r="IN381" s="2"/>
      <c r="IO381" s="2"/>
      <c r="IP381" s="2"/>
      <c r="IQ381" s="2"/>
      <c r="IR381" s="2"/>
      <c r="IS381" s="2"/>
      <c r="IT381" s="2"/>
      <c r="IU381" s="2"/>
    </row>
    <row r="382" spans="1:255" x14ac:dyDescent="0.2">
      <c r="A382">
        <v>18</v>
      </c>
      <c r="B382">
        <v>1</v>
      </c>
      <c r="C382">
        <v>888</v>
      </c>
      <c r="E382" t="s">
        <v>477</v>
      </c>
      <c r="F382" t="s">
        <v>271</v>
      </c>
      <c r="G382" t="s">
        <v>272</v>
      </c>
      <c r="H382" t="s">
        <v>39</v>
      </c>
      <c r="I382">
        <f>I380*J382</f>
        <v>47</v>
      </c>
      <c r="J382">
        <v>1</v>
      </c>
      <c r="K382">
        <v>1</v>
      </c>
      <c r="O382">
        <f t="shared" si="478"/>
        <v>34720.199999999997</v>
      </c>
      <c r="P382">
        <f t="shared" si="479"/>
        <v>34720.199999999997</v>
      </c>
      <c r="Q382">
        <f>(ROUND((ROUND(((ET382)*AV382*I382),2)*BB382),2)+ROUND((ROUND(((AE382-(EU382))*AV382*I382),2)*BS382),2))</f>
        <v>0</v>
      </c>
      <c r="R382">
        <f t="shared" si="480"/>
        <v>0</v>
      </c>
      <c r="S382">
        <f t="shared" si="481"/>
        <v>0</v>
      </c>
      <c r="T382">
        <f t="shared" si="482"/>
        <v>0</v>
      </c>
      <c r="U382">
        <f t="shared" si="483"/>
        <v>0</v>
      </c>
      <c r="V382">
        <f t="shared" si="484"/>
        <v>0</v>
      </c>
      <c r="W382">
        <f t="shared" si="485"/>
        <v>0</v>
      </c>
      <c r="X382">
        <f t="shared" si="486"/>
        <v>0</v>
      </c>
      <c r="Y382">
        <f t="shared" si="487"/>
        <v>0</v>
      </c>
      <c r="AA382">
        <v>59204059</v>
      </c>
      <c r="AB382">
        <f t="shared" si="488"/>
        <v>74.77</v>
      </c>
      <c r="AC382">
        <f t="shared" si="510"/>
        <v>74.77</v>
      </c>
      <c r="AD382">
        <f>ROUND((((ET382)-(EU382))+AE382),6)</f>
        <v>0</v>
      </c>
      <c r="AE382">
        <f t="shared" si="511"/>
        <v>0</v>
      </c>
      <c r="AF382">
        <f t="shared" si="511"/>
        <v>0</v>
      </c>
      <c r="AG382">
        <f t="shared" si="490"/>
        <v>0</v>
      </c>
      <c r="AH382">
        <f t="shared" si="512"/>
        <v>0</v>
      </c>
      <c r="AI382">
        <f t="shared" si="512"/>
        <v>0</v>
      </c>
      <c r="AJ382">
        <f t="shared" si="491"/>
        <v>0</v>
      </c>
      <c r="AK382">
        <v>74.77</v>
      </c>
      <c r="AL382">
        <v>74.77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90</v>
      </c>
      <c r="AU382">
        <v>46</v>
      </c>
      <c r="AV382">
        <v>1</v>
      </c>
      <c r="AW382">
        <v>1</v>
      </c>
      <c r="AZ382">
        <v>1</v>
      </c>
      <c r="BA382">
        <v>1</v>
      </c>
      <c r="BB382">
        <v>1</v>
      </c>
      <c r="BC382">
        <v>9.8800000000000008</v>
      </c>
      <c r="BD382" t="s">
        <v>3</v>
      </c>
      <c r="BE382" t="s">
        <v>3</v>
      </c>
      <c r="BF382" t="s">
        <v>3</v>
      </c>
      <c r="BG382" t="s">
        <v>3</v>
      </c>
      <c r="BH382">
        <v>3</v>
      </c>
      <c r="BI382">
        <v>2</v>
      </c>
      <c r="BJ382" t="s">
        <v>3</v>
      </c>
      <c r="BM382">
        <v>72</v>
      </c>
      <c r="BN382">
        <v>0</v>
      </c>
      <c r="BO382" t="s">
        <v>3</v>
      </c>
      <c r="BP382">
        <v>0</v>
      </c>
      <c r="BQ382">
        <v>40</v>
      </c>
      <c r="BR382">
        <v>0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 t="s">
        <v>3</v>
      </c>
      <c r="BZ382">
        <v>90</v>
      </c>
      <c r="CA382">
        <v>46</v>
      </c>
      <c r="CB382" t="s">
        <v>3</v>
      </c>
      <c r="CE382">
        <v>30</v>
      </c>
      <c r="CF382">
        <v>0</v>
      </c>
      <c r="CG382">
        <v>0</v>
      </c>
      <c r="CM382">
        <v>0</v>
      </c>
      <c r="CN382" t="s">
        <v>3</v>
      </c>
      <c r="CO382">
        <v>0</v>
      </c>
      <c r="CP382">
        <f t="shared" si="492"/>
        <v>34720.199999999997</v>
      </c>
      <c r="CQ382">
        <f t="shared" si="493"/>
        <v>738.73</v>
      </c>
      <c r="CR382">
        <f>(ROUND((ROUND(((ET382)*AV382*1),2)*BB382),2)+ROUND((ROUND(((AE382-(EU382))*AV382*1),2)*BS382),2))</f>
        <v>0</v>
      </c>
      <c r="CS382">
        <f t="shared" si="494"/>
        <v>0</v>
      </c>
      <c r="CT382">
        <f t="shared" si="495"/>
        <v>0</v>
      </c>
      <c r="CU382">
        <f t="shared" si="496"/>
        <v>0</v>
      </c>
      <c r="CV382">
        <f t="shared" si="497"/>
        <v>0</v>
      </c>
      <c r="CW382">
        <f t="shared" si="498"/>
        <v>0</v>
      </c>
      <c r="CX382">
        <f t="shared" si="499"/>
        <v>0</v>
      </c>
      <c r="CY382">
        <f t="shared" si="500"/>
        <v>0</v>
      </c>
      <c r="CZ382">
        <f t="shared" si="501"/>
        <v>0</v>
      </c>
      <c r="DC382" t="s">
        <v>3</v>
      </c>
      <c r="DD382" t="s">
        <v>3</v>
      </c>
      <c r="DE382" t="s">
        <v>3</v>
      </c>
      <c r="DF382" t="s">
        <v>3</v>
      </c>
      <c r="DG382" t="s">
        <v>3</v>
      </c>
      <c r="DH382" t="s">
        <v>3</v>
      </c>
      <c r="DI382" t="s">
        <v>3</v>
      </c>
      <c r="DJ382" t="s">
        <v>3</v>
      </c>
      <c r="DK382" t="s">
        <v>3</v>
      </c>
      <c r="DL382" t="s">
        <v>3</v>
      </c>
      <c r="DM382" t="s">
        <v>3</v>
      </c>
      <c r="DN382">
        <v>0</v>
      </c>
      <c r="DO382">
        <v>0</v>
      </c>
      <c r="DP382">
        <v>1</v>
      </c>
      <c r="DQ382">
        <v>1</v>
      </c>
      <c r="DU382">
        <v>1010</v>
      </c>
      <c r="DV382" t="s">
        <v>39</v>
      </c>
      <c r="DW382" t="s">
        <v>39</v>
      </c>
      <c r="DX382">
        <v>1</v>
      </c>
      <c r="DZ382" t="s">
        <v>3</v>
      </c>
      <c r="EA382" t="s">
        <v>3</v>
      </c>
      <c r="EB382" t="s">
        <v>3</v>
      </c>
      <c r="EC382" t="s">
        <v>3</v>
      </c>
      <c r="EE382">
        <v>58807949</v>
      </c>
      <c r="EF382">
        <v>40</v>
      </c>
      <c r="EG382" t="s">
        <v>267</v>
      </c>
      <c r="EH382">
        <v>0</v>
      </c>
      <c r="EI382" t="s">
        <v>3</v>
      </c>
      <c r="EJ382">
        <v>2</v>
      </c>
      <c r="EK382">
        <v>72</v>
      </c>
      <c r="EL382" t="s">
        <v>268</v>
      </c>
      <c r="EM382" t="s">
        <v>269</v>
      </c>
      <c r="EO382" t="s">
        <v>3</v>
      </c>
      <c r="EQ382">
        <v>0</v>
      </c>
      <c r="ER382">
        <v>74.77</v>
      </c>
      <c r="ES382">
        <v>74.77</v>
      </c>
      <c r="ET382">
        <v>0</v>
      </c>
      <c r="EU382">
        <v>0</v>
      </c>
      <c r="EV382">
        <v>0</v>
      </c>
      <c r="EW382">
        <v>0</v>
      </c>
      <c r="EX382">
        <v>0</v>
      </c>
      <c r="EZ382">
        <v>5</v>
      </c>
      <c r="FC382">
        <v>1</v>
      </c>
      <c r="FD382">
        <v>18</v>
      </c>
      <c r="FF382">
        <v>869</v>
      </c>
      <c r="FQ382">
        <v>0</v>
      </c>
      <c r="FR382">
        <v>0</v>
      </c>
      <c r="FS382">
        <v>0</v>
      </c>
      <c r="FX382">
        <v>90</v>
      </c>
      <c r="FY382">
        <v>46</v>
      </c>
      <c r="GA382" t="s">
        <v>273</v>
      </c>
      <c r="GD382">
        <v>1</v>
      </c>
      <c r="GF382">
        <v>-94950787</v>
      </c>
      <c r="GG382">
        <v>2</v>
      </c>
      <c r="GH382">
        <v>3</v>
      </c>
      <c r="GI382">
        <v>5</v>
      </c>
      <c r="GJ382">
        <v>0</v>
      </c>
      <c r="GK382">
        <v>0</v>
      </c>
      <c r="GL382">
        <f t="shared" si="502"/>
        <v>0</v>
      </c>
      <c r="GM382">
        <f t="shared" si="503"/>
        <v>34720.199999999997</v>
      </c>
      <c r="GN382">
        <f t="shared" si="504"/>
        <v>0</v>
      </c>
      <c r="GO382">
        <f t="shared" si="505"/>
        <v>34720.199999999997</v>
      </c>
      <c r="GP382">
        <f t="shared" si="506"/>
        <v>0</v>
      </c>
      <c r="GR382">
        <v>1</v>
      </c>
      <c r="GS382">
        <v>1</v>
      </c>
      <c r="GT382">
        <v>0</v>
      </c>
      <c r="GU382" t="s">
        <v>3</v>
      </c>
      <c r="GV382">
        <f t="shared" si="507"/>
        <v>0</v>
      </c>
      <c r="GW382">
        <v>1</v>
      </c>
      <c r="GX382">
        <f t="shared" si="508"/>
        <v>0</v>
      </c>
      <c r="HA382">
        <v>0</v>
      </c>
      <c r="HB382">
        <v>0</v>
      </c>
      <c r="HC382">
        <f t="shared" si="509"/>
        <v>0</v>
      </c>
      <c r="HE382" t="s">
        <v>274</v>
      </c>
      <c r="HF382" t="s">
        <v>54</v>
      </c>
      <c r="HM382" t="s">
        <v>3</v>
      </c>
      <c r="HN382" t="s">
        <v>3</v>
      </c>
      <c r="HO382" t="s">
        <v>3</v>
      </c>
      <c r="HP382" t="s">
        <v>3</v>
      </c>
      <c r="HQ382" t="s">
        <v>3</v>
      </c>
      <c r="HS382">
        <v>0</v>
      </c>
      <c r="IK382">
        <v>0</v>
      </c>
    </row>
    <row r="383" spans="1:255" x14ac:dyDescent="0.2">
      <c r="A383" s="2">
        <v>17</v>
      </c>
      <c r="B383" s="2">
        <v>1</v>
      </c>
      <c r="C383" s="2"/>
      <c r="D383" s="2"/>
      <c r="E383" s="2" t="s">
        <v>478</v>
      </c>
      <c r="F383" s="2" t="s">
        <v>276</v>
      </c>
      <c r="G383" s="2" t="s">
        <v>277</v>
      </c>
      <c r="H383" s="2" t="s">
        <v>39</v>
      </c>
      <c r="I383" s="2">
        <f>ROUND(ROUND(47,4),9)</f>
        <v>47</v>
      </c>
      <c r="J383" s="2">
        <v>0</v>
      </c>
      <c r="K383" s="2">
        <f>ROUND(ROUND(47,4),9)</f>
        <v>47</v>
      </c>
      <c r="L383" s="2"/>
      <c r="M383" s="2"/>
      <c r="N383" s="2"/>
      <c r="O383" s="2">
        <f t="shared" si="478"/>
        <v>5841.63</v>
      </c>
      <c r="P383" s="2">
        <f t="shared" si="479"/>
        <v>5841.63</v>
      </c>
      <c r="Q383" s="2">
        <f>(ROUND((ROUND(((ET383)*AV383*I383),2)*BB383),2)+ROUND((ROUND(((AE383-(EU383))*AV383*I383),2)*BS383),2))</f>
        <v>0</v>
      </c>
      <c r="R383" s="2">
        <f t="shared" si="480"/>
        <v>0</v>
      </c>
      <c r="S383" s="2">
        <f t="shared" si="481"/>
        <v>0</v>
      </c>
      <c r="T383" s="2">
        <f t="shared" si="482"/>
        <v>0</v>
      </c>
      <c r="U383" s="2">
        <f t="shared" si="483"/>
        <v>0</v>
      </c>
      <c r="V383" s="2">
        <f t="shared" si="484"/>
        <v>0</v>
      </c>
      <c r="W383" s="2">
        <f t="shared" si="485"/>
        <v>0</v>
      </c>
      <c r="X383" s="2">
        <f t="shared" si="486"/>
        <v>0</v>
      </c>
      <c r="Y383" s="2">
        <f t="shared" si="487"/>
        <v>0</v>
      </c>
      <c r="Z383" s="2"/>
      <c r="AA383" s="2">
        <v>59204062</v>
      </c>
      <c r="AB383" s="2">
        <f t="shared" si="488"/>
        <v>124.29</v>
      </c>
      <c r="AC383" s="2">
        <f t="shared" si="510"/>
        <v>124.29</v>
      </c>
      <c r="AD383" s="2">
        <f>ROUND((((ET383)-(EU383))+AE383),6)</f>
        <v>0</v>
      </c>
      <c r="AE383" s="2">
        <f t="shared" si="511"/>
        <v>0</v>
      </c>
      <c r="AF383" s="2">
        <f t="shared" si="511"/>
        <v>0</v>
      </c>
      <c r="AG383" s="2">
        <f t="shared" si="490"/>
        <v>0</v>
      </c>
      <c r="AH383" s="2">
        <f t="shared" si="512"/>
        <v>0</v>
      </c>
      <c r="AI383" s="2">
        <f t="shared" si="512"/>
        <v>0</v>
      </c>
      <c r="AJ383" s="2">
        <f t="shared" si="491"/>
        <v>0</v>
      </c>
      <c r="AK383" s="2">
        <v>124.29</v>
      </c>
      <c r="AL383" s="2">
        <v>124.29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1</v>
      </c>
      <c r="AW383" s="2">
        <v>1</v>
      </c>
      <c r="AX383" s="2"/>
      <c r="AY383" s="2"/>
      <c r="AZ383" s="2">
        <v>1</v>
      </c>
      <c r="BA383" s="2">
        <v>1</v>
      </c>
      <c r="BB383" s="2">
        <v>1</v>
      </c>
      <c r="BC383" s="2">
        <v>1</v>
      </c>
      <c r="BD383" s="2" t="s">
        <v>3</v>
      </c>
      <c r="BE383" s="2" t="s">
        <v>3</v>
      </c>
      <c r="BF383" s="2" t="s">
        <v>3</v>
      </c>
      <c r="BG383" s="2" t="s">
        <v>3</v>
      </c>
      <c r="BH383" s="2">
        <v>3</v>
      </c>
      <c r="BI383" s="2">
        <v>1</v>
      </c>
      <c r="BJ383" s="2" t="s">
        <v>278</v>
      </c>
      <c r="BK383" s="2"/>
      <c r="BL383" s="2"/>
      <c r="BM383" s="2">
        <v>1617</v>
      </c>
      <c r="BN383" s="2">
        <v>0</v>
      </c>
      <c r="BO383" s="2" t="s">
        <v>3</v>
      </c>
      <c r="BP383" s="2">
        <v>0</v>
      </c>
      <c r="BQ383" s="2">
        <v>200</v>
      </c>
      <c r="BR383" s="2">
        <v>0</v>
      </c>
      <c r="BS383" s="2">
        <v>1</v>
      </c>
      <c r="BT383" s="2">
        <v>1</v>
      </c>
      <c r="BU383" s="2">
        <v>1</v>
      </c>
      <c r="BV383" s="2">
        <v>1</v>
      </c>
      <c r="BW383" s="2">
        <v>1</v>
      </c>
      <c r="BX383" s="2">
        <v>1</v>
      </c>
      <c r="BY383" s="2" t="s">
        <v>3</v>
      </c>
      <c r="BZ383" s="2">
        <v>0</v>
      </c>
      <c r="CA383" s="2">
        <v>0</v>
      </c>
      <c r="CB383" s="2" t="s">
        <v>3</v>
      </c>
      <c r="CC383" s="2"/>
      <c r="CD383" s="2"/>
      <c r="CE383" s="2">
        <v>30</v>
      </c>
      <c r="CF383" s="2">
        <v>0</v>
      </c>
      <c r="CG383" s="2">
        <v>0</v>
      </c>
      <c r="CH383" s="2"/>
      <c r="CI383" s="2"/>
      <c r="CJ383" s="2"/>
      <c r="CK383" s="2"/>
      <c r="CL383" s="2"/>
      <c r="CM383" s="2">
        <v>0</v>
      </c>
      <c r="CN383" s="2" t="s">
        <v>3</v>
      </c>
      <c r="CO383" s="2">
        <v>0</v>
      </c>
      <c r="CP383" s="2">
        <f t="shared" si="492"/>
        <v>5841.63</v>
      </c>
      <c r="CQ383" s="2">
        <f t="shared" si="493"/>
        <v>124.29</v>
      </c>
      <c r="CR383" s="2">
        <f>(ROUND((ROUND(((ET383)*AV383*1),2)*BB383),2)+ROUND((ROUND(((AE383-(EU383))*AV383*1),2)*BS383),2))</f>
        <v>0</v>
      </c>
      <c r="CS383" s="2">
        <f t="shared" si="494"/>
        <v>0</v>
      </c>
      <c r="CT383" s="2">
        <f t="shared" si="495"/>
        <v>0</v>
      </c>
      <c r="CU383" s="2">
        <f t="shared" si="496"/>
        <v>0</v>
      </c>
      <c r="CV383" s="2">
        <f t="shared" si="497"/>
        <v>0</v>
      </c>
      <c r="CW383" s="2">
        <f t="shared" si="498"/>
        <v>0</v>
      </c>
      <c r="CX383" s="2">
        <f t="shared" si="499"/>
        <v>0</v>
      </c>
      <c r="CY383" s="2">
        <f t="shared" si="500"/>
        <v>0</v>
      </c>
      <c r="CZ383" s="2">
        <f t="shared" si="501"/>
        <v>0</v>
      </c>
      <c r="DA383" s="2"/>
      <c r="DB383" s="2"/>
      <c r="DC383" s="2" t="s">
        <v>3</v>
      </c>
      <c r="DD383" s="2" t="s">
        <v>3</v>
      </c>
      <c r="DE383" s="2" t="s">
        <v>3</v>
      </c>
      <c r="DF383" s="2" t="s">
        <v>3</v>
      </c>
      <c r="DG383" s="2" t="s">
        <v>3</v>
      </c>
      <c r="DH383" s="2" t="s">
        <v>3</v>
      </c>
      <c r="DI383" s="2" t="s">
        <v>3</v>
      </c>
      <c r="DJ383" s="2" t="s">
        <v>3</v>
      </c>
      <c r="DK383" s="2" t="s">
        <v>3</v>
      </c>
      <c r="DL383" s="2" t="s">
        <v>3</v>
      </c>
      <c r="DM383" s="2" t="s">
        <v>3</v>
      </c>
      <c r="DN383" s="2">
        <v>0</v>
      </c>
      <c r="DO383" s="2">
        <v>0</v>
      </c>
      <c r="DP383" s="2">
        <v>1</v>
      </c>
      <c r="DQ383" s="2">
        <v>1</v>
      </c>
      <c r="DR383" s="2"/>
      <c r="DS383" s="2"/>
      <c r="DT383" s="2"/>
      <c r="DU383" s="2">
        <v>1010</v>
      </c>
      <c r="DV383" s="2" t="s">
        <v>39</v>
      </c>
      <c r="DW383" s="2" t="s">
        <v>39</v>
      </c>
      <c r="DX383" s="2">
        <v>1</v>
      </c>
      <c r="DY383" s="2"/>
      <c r="DZ383" s="2" t="s">
        <v>3</v>
      </c>
      <c r="EA383" s="2" t="s">
        <v>3</v>
      </c>
      <c r="EB383" s="2" t="s">
        <v>3</v>
      </c>
      <c r="EC383" s="2" t="s">
        <v>3</v>
      </c>
      <c r="ED383" s="2"/>
      <c r="EE383" s="2">
        <v>58807973</v>
      </c>
      <c r="EF383" s="2">
        <v>200</v>
      </c>
      <c r="EG383" s="2" t="s">
        <v>245</v>
      </c>
      <c r="EH383" s="2">
        <v>0</v>
      </c>
      <c r="EI383" s="2" t="s">
        <v>3</v>
      </c>
      <c r="EJ383" s="2">
        <v>1</v>
      </c>
      <c r="EK383" s="2">
        <v>1617</v>
      </c>
      <c r="EL383" s="2" t="s">
        <v>246</v>
      </c>
      <c r="EM383" s="2" t="s">
        <v>247</v>
      </c>
      <c r="EN383" s="2"/>
      <c r="EO383" s="2" t="s">
        <v>3</v>
      </c>
      <c r="EP383" s="2"/>
      <c r="EQ383" s="2">
        <v>0</v>
      </c>
      <c r="ER383" s="2">
        <v>124.29</v>
      </c>
      <c r="ES383" s="2">
        <v>124.29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>
        <v>0</v>
      </c>
      <c r="FR383" s="2">
        <v>0</v>
      </c>
      <c r="FS383" s="2">
        <v>0</v>
      </c>
      <c r="FT383" s="2"/>
      <c r="FU383" s="2"/>
      <c r="FV383" s="2"/>
      <c r="FW383" s="2"/>
      <c r="FX383" s="2">
        <v>0</v>
      </c>
      <c r="FY383" s="2">
        <v>0</v>
      </c>
      <c r="FZ383" s="2"/>
      <c r="GA383" s="2" t="s">
        <v>3</v>
      </c>
      <c r="GB383" s="2"/>
      <c r="GC383" s="2"/>
      <c r="GD383" s="2">
        <v>1</v>
      </c>
      <c r="GE383" s="2"/>
      <c r="GF383" s="2">
        <v>-2022749851</v>
      </c>
      <c r="GG383" s="2">
        <v>2</v>
      </c>
      <c r="GH383" s="2">
        <v>1</v>
      </c>
      <c r="GI383" s="2">
        <v>-2</v>
      </c>
      <c r="GJ383" s="2">
        <v>0</v>
      </c>
      <c r="GK383" s="2">
        <v>0</v>
      </c>
      <c r="GL383" s="2">
        <f t="shared" si="502"/>
        <v>0</v>
      </c>
      <c r="GM383" s="2">
        <f t="shared" si="503"/>
        <v>5841.63</v>
      </c>
      <c r="GN383" s="2">
        <f t="shared" si="504"/>
        <v>5841.63</v>
      </c>
      <c r="GO383" s="2">
        <f t="shared" si="505"/>
        <v>0</v>
      </c>
      <c r="GP383" s="2">
        <f t="shared" si="506"/>
        <v>0</v>
      </c>
      <c r="GQ383" s="2"/>
      <c r="GR383" s="2">
        <v>0</v>
      </c>
      <c r="GS383" s="2">
        <v>3</v>
      </c>
      <c r="GT383" s="2">
        <v>0</v>
      </c>
      <c r="GU383" s="2" t="s">
        <v>3</v>
      </c>
      <c r="GV383" s="2">
        <f t="shared" si="507"/>
        <v>0</v>
      </c>
      <c r="GW383" s="2">
        <v>1</v>
      </c>
      <c r="GX383" s="2">
        <f t="shared" si="508"/>
        <v>0</v>
      </c>
      <c r="GY383" s="2"/>
      <c r="GZ383" s="2"/>
      <c r="HA383" s="2">
        <v>0</v>
      </c>
      <c r="HB383" s="2">
        <v>0</v>
      </c>
      <c r="HC383" s="2">
        <f t="shared" si="509"/>
        <v>0</v>
      </c>
      <c r="HD383" s="2"/>
      <c r="HE383" s="2" t="s">
        <v>3</v>
      </c>
      <c r="HF383" s="2" t="s">
        <v>3</v>
      </c>
      <c r="HG383" s="2"/>
      <c r="HH383" s="2"/>
      <c r="HI383" s="2"/>
      <c r="HJ383" s="2"/>
      <c r="HK383" s="2"/>
      <c r="HL383" s="2"/>
      <c r="HM383" s="2" t="s">
        <v>3</v>
      </c>
      <c r="HN383" s="2" t="s">
        <v>3</v>
      </c>
      <c r="HO383" s="2" t="s">
        <v>3</v>
      </c>
      <c r="HP383" s="2" t="s">
        <v>3</v>
      </c>
      <c r="HQ383" s="2" t="s">
        <v>3</v>
      </c>
      <c r="HR383" s="2"/>
      <c r="HS383" s="2">
        <v>0</v>
      </c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>
        <v>0</v>
      </c>
      <c r="IL383" s="2"/>
      <c r="IM383" s="2"/>
      <c r="IN383" s="2"/>
      <c r="IO383" s="2"/>
      <c r="IP383" s="2"/>
      <c r="IQ383" s="2"/>
      <c r="IR383" s="2"/>
      <c r="IS383" s="2"/>
      <c r="IT383" s="2"/>
      <c r="IU383" s="2"/>
    </row>
    <row r="384" spans="1:255" x14ac:dyDescent="0.2">
      <c r="A384">
        <v>17</v>
      </c>
      <c r="B384">
        <v>1</v>
      </c>
      <c r="E384" t="s">
        <v>478</v>
      </c>
      <c r="F384" t="s">
        <v>276</v>
      </c>
      <c r="G384" t="s">
        <v>277</v>
      </c>
      <c r="H384" t="s">
        <v>39</v>
      </c>
      <c r="I384">
        <f>ROUND(ROUND(47,4),9)</f>
        <v>47</v>
      </c>
      <c r="J384">
        <v>0</v>
      </c>
      <c r="K384">
        <f>ROUND(ROUND(47,4),9)</f>
        <v>47</v>
      </c>
      <c r="O384">
        <f t="shared" si="478"/>
        <v>29208.15</v>
      </c>
      <c r="P384">
        <f t="shared" si="479"/>
        <v>29208.15</v>
      </c>
      <c r="Q384">
        <f>(ROUND((ROUND(((ET384)*AV384*I384),2)*BB384),2)+ROUND((ROUND(((AE384-(EU384))*AV384*I384),2)*BS384),2))</f>
        <v>0</v>
      </c>
      <c r="R384">
        <f t="shared" si="480"/>
        <v>0</v>
      </c>
      <c r="S384">
        <f t="shared" si="481"/>
        <v>0</v>
      </c>
      <c r="T384">
        <f t="shared" si="482"/>
        <v>0</v>
      </c>
      <c r="U384">
        <f t="shared" si="483"/>
        <v>0</v>
      </c>
      <c r="V384">
        <f t="shared" si="484"/>
        <v>0</v>
      </c>
      <c r="W384">
        <f t="shared" si="485"/>
        <v>0</v>
      </c>
      <c r="X384">
        <f t="shared" si="486"/>
        <v>0</v>
      </c>
      <c r="Y384">
        <f t="shared" si="487"/>
        <v>0</v>
      </c>
      <c r="AA384">
        <v>59204059</v>
      </c>
      <c r="AB384">
        <f t="shared" si="488"/>
        <v>124.29</v>
      </c>
      <c r="AC384">
        <f t="shared" si="510"/>
        <v>124.29</v>
      </c>
      <c r="AD384">
        <f>ROUND((((ET384)-(EU384))+AE384),6)</f>
        <v>0</v>
      </c>
      <c r="AE384">
        <f t="shared" si="511"/>
        <v>0</v>
      </c>
      <c r="AF384">
        <f t="shared" si="511"/>
        <v>0</v>
      </c>
      <c r="AG384">
        <f t="shared" si="490"/>
        <v>0</v>
      </c>
      <c r="AH384">
        <f t="shared" si="512"/>
        <v>0</v>
      </c>
      <c r="AI384">
        <f t="shared" si="512"/>
        <v>0</v>
      </c>
      <c r="AJ384">
        <f t="shared" si="491"/>
        <v>0</v>
      </c>
      <c r="AK384">
        <v>124.29</v>
      </c>
      <c r="AL384">
        <v>124.29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</v>
      </c>
      <c r="AW384">
        <v>1</v>
      </c>
      <c r="AZ384">
        <v>1</v>
      </c>
      <c r="BA384">
        <v>1</v>
      </c>
      <c r="BB384">
        <v>1</v>
      </c>
      <c r="BC384">
        <v>5</v>
      </c>
      <c r="BD384" t="s">
        <v>3</v>
      </c>
      <c r="BE384" t="s">
        <v>3</v>
      </c>
      <c r="BF384" t="s">
        <v>3</v>
      </c>
      <c r="BG384" t="s">
        <v>3</v>
      </c>
      <c r="BH384">
        <v>3</v>
      </c>
      <c r="BI384">
        <v>1</v>
      </c>
      <c r="BJ384" t="s">
        <v>278</v>
      </c>
      <c r="BM384">
        <v>1617</v>
      </c>
      <c r="BN384">
        <v>0</v>
      </c>
      <c r="BO384" t="s">
        <v>276</v>
      </c>
      <c r="BP384">
        <v>1</v>
      </c>
      <c r="BQ384">
        <v>200</v>
      </c>
      <c r="BR384">
        <v>0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 t="s">
        <v>3</v>
      </c>
      <c r="BZ384">
        <v>0</v>
      </c>
      <c r="CA384">
        <v>0</v>
      </c>
      <c r="CB384" t="s">
        <v>3</v>
      </c>
      <c r="CE384">
        <v>30</v>
      </c>
      <c r="CF384">
        <v>0</v>
      </c>
      <c r="CG384">
        <v>0</v>
      </c>
      <c r="CM384">
        <v>0</v>
      </c>
      <c r="CN384" t="s">
        <v>3</v>
      </c>
      <c r="CO384">
        <v>0</v>
      </c>
      <c r="CP384">
        <f t="shared" si="492"/>
        <v>29208.15</v>
      </c>
      <c r="CQ384">
        <f t="shared" si="493"/>
        <v>621.45000000000005</v>
      </c>
      <c r="CR384">
        <f>(ROUND((ROUND(((ET384)*AV384*1),2)*BB384),2)+ROUND((ROUND(((AE384-(EU384))*AV384*1),2)*BS384),2))</f>
        <v>0</v>
      </c>
      <c r="CS384">
        <f t="shared" si="494"/>
        <v>0</v>
      </c>
      <c r="CT384">
        <f t="shared" si="495"/>
        <v>0</v>
      </c>
      <c r="CU384">
        <f t="shared" si="496"/>
        <v>0</v>
      </c>
      <c r="CV384">
        <f t="shared" si="497"/>
        <v>0</v>
      </c>
      <c r="CW384">
        <f t="shared" si="498"/>
        <v>0</v>
      </c>
      <c r="CX384">
        <f t="shared" si="499"/>
        <v>0</v>
      </c>
      <c r="CY384">
        <f t="shared" si="500"/>
        <v>0</v>
      </c>
      <c r="CZ384">
        <f t="shared" si="501"/>
        <v>0</v>
      </c>
      <c r="DC384" t="s">
        <v>3</v>
      </c>
      <c r="DD384" t="s">
        <v>3</v>
      </c>
      <c r="DE384" t="s">
        <v>3</v>
      </c>
      <c r="DF384" t="s">
        <v>3</v>
      </c>
      <c r="DG384" t="s">
        <v>3</v>
      </c>
      <c r="DH384" t="s">
        <v>3</v>
      </c>
      <c r="DI384" t="s">
        <v>3</v>
      </c>
      <c r="DJ384" t="s">
        <v>3</v>
      </c>
      <c r="DK384" t="s">
        <v>3</v>
      </c>
      <c r="DL384" t="s">
        <v>3</v>
      </c>
      <c r="DM384" t="s">
        <v>3</v>
      </c>
      <c r="DN384">
        <v>0</v>
      </c>
      <c r="DO384">
        <v>0</v>
      </c>
      <c r="DP384">
        <v>1</v>
      </c>
      <c r="DQ384">
        <v>1</v>
      </c>
      <c r="DU384">
        <v>1010</v>
      </c>
      <c r="DV384" t="s">
        <v>39</v>
      </c>
      <c r="DW384" t="s">
        <v>39</v>
      </c>
      <c r="DX384">
        <v>1</v>
      </c>
      <c r="DZ384" t="s">
        <v>3</v>
      </c>
      <c r="EA384" t="s">
        <v>3</v>
      </c>
      <c r="EB384" t="s">
        <v>3</v>
      </c>
      <c r="EC384" t="s">
        <v>3</v>
      </c>
      <c r="EE384">
        <v>58807973</v>
      </c>
      <c r="EF384">
        <v>200</v>
      </c>
      <c r="EG384" t="s">
        <v>245</v>
      </c>
      <c r="EH384">
        <v>0</v>
      </c>
      <c r="EI384" t="s">
        <v>3</v>
      </c>
      <c r="EJ384">
        <v>1</v>
      </c>
      <c r="EK384">
        <v>1617</v>
      </c>
      <c r="EL384" t="s">
        <v>246</v>
      </c>
      <c r="EM384" t="s">
        <v>247</v>
      </c>
      <c r="EO384" t="s">
        <v>3</v>
      </c>
      <c r="EQ384">
        <v>0</v>
      </c>
      <c r="ER384">
        <v>124.29</v>
      </c>
      <c r="ES384">
        <v>124.29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FQ384">
        <v>0</v>
      </c>
      <c r="FR384">
        <v>0</v>
      </c>
      <c r="FS384">
        <v>0</v>
      </c>
      <c r="FX384">
        <v>0</v>
      </c>
      <c r="FY384">
        <v>0</v>
      </c>
      <c r="GA384" t="s">
        <v>3</v>
      </c>
      <c r="GD384">
        <v>1</v>
      </c>
      <c r="GF384">
        <v>-2022749851</v>
      </c>
      <c r="GG384">
        <v>2</v>
      </c>
      <c r="GH384">
        <v>1</v>
      </c>
      <c r="GI384">
        <v>2</v>
      </c>
      <c r="GJ384">
        <v>0</v>
      </c>
      <c r="GK384">
        <v>0</v>
      </c>
      <c r="GL384">
        <f t="shared" si="502"/>
        <v>0</v>
      </c>
      <c r="GM384">
        <f t="shared" si="503"/>
        <v>29208.15</v>
      </c>
      <c r="GN384">
        <f t="shared" si="504"/>
        <v>29208.15</v>
      </c>
      <c r="GO384">
        <f t="shared" si="505"/>
        <v>0</v>
      </c>
      <c r="GP384">
        <f t="shared" si="506"/>
        <v>0</v>
      </c>
      <c r="GR384">
        <v>0</v>
      </c>
      <c r="GS384">
        <v>3</v>
      </c>
      <c r="GT384">
        <v>0</v>
      </c>
      <c r="GU384" t="s">
        <v>3</v>
      </c>
      <c r="GV384">
        <f t="shared" si="507"/>
        <v>0</v>
      </c>
      <c r="GW384">
        <v>1</v>
      </c>
      <c r="GX384">
        <f t="shared" si="508"/>
        <v>0</v>
      </c>
      <c r="HA384">
        <v>0</v>
      </c>
      <c r="HB384">
        <v>0</v>
      </c>
      <c r="HC384">
        <f t="shared" si="509"/>
        <v>0</v>
      </c>
      <c r="HE384" t="s">
        <v>3</v>
      </c>
      <c r="HF384" t="s">
        <v>3</v>
      </c>
      <c r="HM384" t="s">
        <v>3</v>
      </c>
      <c r="HN384" t="s">
        <v>3</v>
      </c>
      <c r="HO384" t="s">
        <v>3</v>
      </c>
      <c r="HP384" t="s">
        <v>3</v>
      </c>
      <c r="HQ384" t="s">
        <v>3</v>
      </c>
      <c r="HS384">
        <v>0</v>
      </c>
      <c r="IK384">
        <v>0</v>
      </c>
    </row>
    <row r="385" spans="1:255" x14ac:dyDescent="0.2">
      <c r="A385" s="2">
        <v>17</v>
      </c>
      <c r="B385" s="2">
        <v>1</v>
      </c>
      <c r="C385" s="2">
        <f>ROW(SmtRes!A895)</f>
        <v>895</v>
      </c>
      <c r="D385" s="2">
        <f>ROW(EtalonRes!A898)</f>
        <v>898</v>
      </c>
      <c r="E385" s="2" t="s">
        <v>3</v>
      </c>
      <c r="F385" s="2" t="s">
        <v>248</v>
      </c>
      <c r="G385" s="2" t="s">
        <v>249</v>
      </c>
      <c r="H385" s="2" t="s">
        <v>228</v>
      </c>
      <c r="I385" s="2">
        <f>ROUND(ROUND(73,4)*0,9)</f>
        <v>0</v>
      </c>
      <c r="J385" s="2">
        <v>0</v>
      </c>
      <c r="K385" s="2">
        <f>ROUND(ROUND(73,4)*0,9)</f>
        <v>0</v>
      </c>
      <c r="L385" s="2"/>
      <c r="M385" s="2"/>
      <c r="N385" s="2"/>
      <c r="O385" s="2">
        <f t="shared" si="478"/>
        <v>0</v>
      </c>
      <c r="P385" s="2">
        <f t="shared" si="479"/>
        <v>0</v>
      </c>
      <c r="Q385" s="2">
        <f>(ROUND((ROUND(((((ET385*1.25)*1.1))*AV385*I385),2)*BB385),2)+ROUND((ROUND(((AE385-(((EU385*1.25)*1.1)))*AV385*I385),2)*BS385),2))</f>
        <v>0</v>
      </c>
      <c r="R385" s="2">
        <f t="shared" si="480"/>
        <v>0</v>
      </c>
      <c r="S385" s="2">
        <f t="shared" si="481"/>
        <v>0</v>
      </c>
      <c r="T385" s="2">
        <f t="shared" si="482"/>
        <v>0</v>
      </c>
      <c r="U385" s="2">
        <f t="shared" si="483"/>
        <v>0</v>
      </c>
      <c r="V385" s="2">
        <f t="shared" si="484"/>
        <v>0</v>
      </c>
      <c r="W385" s="2">
        <f t="shared" si="485"/>
        <v>0</v>
      </c>
      <c r="X385" s="2">
        <f t="shared" si="486"/>
        <v>0</v>
      </c>
      <c r="Y385" s="2">
        <f t="shared" si="487"/>
        <v>0</v>
      </c>
      <c r="Z385" s="2"/>
      <c r="AA385" s="2">
        <v>-1</v>
      </c>
      <c r="AB385" s="2">
        <f t="shared" si="488"/>
        <v>48.109850000000002</v>
      </c>
      <c r="AC385" s="2">
        <f t="shared" si="510"/>
        <v>21.42</v>
      </c>
      <c r="AD385" s="2">
        <f>ROUND((((((ET385*1.25)*1.1))-(((EU385*1.25)*1.1)))+AE385),6)</f>
        <v>4.5650000000000004</v>
      </c>
      <c r="AE385" s="2">
        <f>ROUND((((EU385*1.25)*1.1)),6)</f>
        <v>0.17874999999999999</v>
      </c>
      <c r="AF385" s="2">
        <f>ROUND((((EV385*1.15)*1.1)),6)</f>
        <v>22.124849999999999</v>
      </c>
      <c r="AG385" s="2">
        <f t="shared" si="490"/>
        <v>0</v>
      </c>
      <c r="AH385" s="2">
        <f>(((EW385*1.15)*1.1))</f>
        <v>1.85955</v>
      </c>
      <c r="AI385" s="2">
        <f>(((EX385*1.25)*1.1))</f>
        <v>0</v>
      </c>
      <c r="AJ385" s="2">
        <f t="shared" si="491"/>
        <v>0</v>
      </c>
      <c r="AK385" s="2">
        <v>42.23</v>
      </c>
      <c r="AL385" s="2">
        <v>21.42</v>
      </c>
      <c r="AM385" s="2">
        <v>3.32</v>
      </c>
      <c r="AN385" s="2">
        <v>0.13</v>
      </c>
      <c r="AO385" s="2">
        <v>17.489999999999998</v>
      </c>
      <c r="AP385" s="2">
        <v>0</v>
      </c>
      <c r="AQ385" s="2">
        <v>1.47</v>
      </c>
      <c r="AR385" s="2">
        <v>0</v>
      </c>
      <c r="AS385" s="2">
        <v>0</v>
      </c>
      <c r="AT385" s="2">
        <v>109</v>
      </c>
      <c r="AU385" s="2">
        <v>61</v>
      </c>
      <c r="AV385" s="2">
        <v>1.0669999999999999</v>
      </c>
      <c r="AW385" s="2">
        <v>1</v>
      </c>
      <c r="AX385" s="2"/>
      <c r="AY385" s="2"/>
      <c r="AZ385" s="2">
        <v>1</v>
      </c>
      <c r="BA385" s="2">
        <v>1</v>
      </c>
      <c r="BB385" s="2">
        <v>1</v>
      </c>
      <c r="BC385" s="2">
        <v>1</v>
      </c>
      <c r="BD385" s="2" t="s">
        <v>3</v>
      </c>
      <c r="BE385" s="2" t="s">
        <v>3</v>
      </c>
      <c r="BF385" s="2" t="s">
        <v>3</v>
      </c>
      <c r="BG385" s="2" t="s">
        <v>3</v>
      </c>
      <c r="BH385" s="2">
        <v>0</v>
      </c>
      <c r="BI385" s="2">
        <v>1</v>
      </c>
      <c r="BJ385" s="2" t="s">
        <v>250</v>
      </c>
      <c r="BK385" s="2"/>
      <c r="BL385" s="2"/>
      <c r="BM385" s="2">
        <v>21</v>
      </c>
      <c r="BN385" s="2">
        <v>0</v>
      </c>
      <c r="BO385" s="2" t="s">
        <v>248</v>
      </c>
      <c r="BP385" s="2">
        <v>1</v>
      </c>
      <c r="BQ385" s="2">
        <v>30</v>
      </c>
      <c r="BR385" s="2">
        <v>0</v>
      </c>
      <c r="BS385" s="2">
        <v>1</v>
      </c>
      <c r="BT385" s="2">
        <v>1</v>
      </c>
      <c r="BU385" s="2">
        <v>1</v>
      </c>
      <c r="BV385" s="2">
        <v>1</v>
      </c>
      <c r="BW385" s="2">
        <v>1</v>
      </c>
      <c r="BX385" s="2">
        <v>1</v>
      </c>
      <c r="BY385" s="2" t="s">
        <v>3</v>
      </c>
      <c r="BZ385" s="2">
        <v>109</v>
      </c>
      <c r="CA385" s="2">
        <v>61</v>
      </c>
      <c r="CB385" s="2" t="s">
        <v>3</v>
      </c>
      <c r="CC385" s="2"/>
      <c r="CD385" s="2"/>
      <c r="CE385" s="2">
        <v>30</v>
      </c>
      <c r="CF385" s="2">
        <v>0</v>
      </c>
      <c r="CG385" s="2">
        <v>0</v>
      </c>
      <c r="CH385" s="2"/>
      <c r="CI385" s="2"/>
      <c r="CJ385" s="2"/>
      <c r="CK385" s="2"/>
      <c r="CL385" s="2"/>
      <c r="CM385" s="2">
        <v>0</v>
      </c>
      <c r="CN385" s="2" t="s">
        <v>1044</v>
      </c>
      <c r="CO385" s="2">
        <v>0</v>
      </c>
      <c r="CP385" s="2">
        <f t="shared" si="492"/>
        <v>0</v>
      </c>
      <c r="CQ385" s="2">
        <f t="shared" si="493"/>
        <v>21.42</v>
      </c>
      <c r="CR385" s="2">
        <f>(ROUND((ROUND(((((ET385*1.25)*1.1))*AV385*1),2)*BB385),2)+ROUND((ROUND(((AE385-(((EU385*1.25)*1.1)))*AV385*1),2)*BS385),2))</f>
        <v>4.87</v>
      </c>
      <c r="CS385" s="2">
        <f t="shared" si="494"/>
        <v>0.19</v>
      </c>
      <c r="CT385" s="2">
        <f t="shared" si="495"/>
        <v>23.61</v>
      </c>
      <c r="CU385" s="2">
        <f t="shared" si="496"/>
        <v>0</v>
      </c>
      <c r="CV385" s="2">
        <f t="shared" si="497"/>
        <v>1.98413985</v>
      </c>
      <c r="CW385" s="2">
        <f t="shared" si="498"/>
        <v>0</v>
      </c>
      <c r="CX385" s="2">
        <f t="shared" si="499"/>
        <v>0</v>
      </c>
      <c r="CY385" s="2">
        <f t="shared" si="500"/>
        <v>0</v>
      </c>
      <c r="CZ385" s="2">
        <f t="shared" si="501"/>
        <v>0</v>
      </c>
      <c r="DA385" s="2"/>
      <c r="DB385" s="2">
        <v>159</v>
      </c>
      <c r="DC385" s="2" t="s">
        <v>3</v>
      </c>
      <c r="DD385" s="2" t="s">
        <v>3</v>
      </c>
      <c r="DE385" s="2" t="s">
        <v>25</v>
      </c>
      <c r="DF385" s="2" t="s">
        <v>25</v>
      </c>
      <c r="DG385" s="2" t="s">
        <v>26</v>
      </c>
      <c r="DH385" s="2" t="s">
        <v>3</v>
      </c>
      <c r="DI385" s="2" t="s">
        <v>26</v>
      </c>
      <c r="DJ385" s="2" t="s">
        <v>25</v>
      </c>
      <c r="DK385" s="2" t="s">
        <v>3</v>
      </c>
      <c r="DL385" s="2" t="s">
        <v>3</v>
      </c>
      <c r="DM385" s="2" t="s">
        <v>3</v>
      </c>
      <c r="DN385" s="2">
        <v>0</v>
      </c>
      <c r="DO385" s="2">
        <v>0</v>
      </c>
      <c r="DP385" s="2">
        <v>1</v>
      </c>
      <c r="DQ385" s="2">
        <v>1</v>
      </c>
      <c r="DR385" s="2"/>
      <c r="DS385" s="2"/>
      <c r="DT385" s="2"/>
      <c r="DU385" s="2">
        <v>1013</v>
      </c>
      <c r="DV385" s="2" t="s">
        <v>228</v>
      </c>
      <c r="DW385" s="2" t="s">
        <v>228</v>
      </c>
      <c r="DX385" s="2">
        <v>1</v>
      </c>
      <c r="DY385" s="2"/>
      <c r="DZ385" s="2" t="s">
        <v>3</v>
      </c>
      <c r="EA385" s="2" t="s">
        <v>3</v>
      </c>
      <c r="EB385" s="2" t="s">
        <v>3</v>
      </c>
      <c r="EC385" s="2" t="s">
        <v>3</v>
      </c>
      <c r="ED385" s="2"/>
      <c r="EE385" s="2">
        <v>58807897</v>
      </c>
      <c r="EF385" s="2">
        <v>30</v>
      </c>
      <c r="EG385" s="2" t="s">
        <v>27</v>
      </c>
      <c r="EH385" s="2">
        <v>0</v>
      </c>
      <c r="EI385" s="2" t="s">
        <v>3</v>
      </c>
      <c r="EJ385" s="2">
        <v>1</v>
      </c>
      <c r="EK385" s="2">
        <v>21</v>
      </c>
      <c r="EL385" s="2" t="s">
        <v>28</v>
      </c>
      <c r="EM385" s="2" t="s">
        <v>29</v>
      </c>
      <c r="EN385" s="2"/>
      <c r="EO385" s="2" t="s">
        <v>30</v>
      </c>
      <c r="EP385" s="2"/>
      <c r="EQ385" s="2">
        <v>1024</v>
      </c>
      <c r="ER385" s="2">
        <v>42.23</v>
      </c>
      <c r="ES385" s="2">
        <v>21.42</v>
      </c>
      <c r="ET385" s="2">
        <v>3.32</v>
      </c>
      <c r="EU385" s="2">
        <v>0.13</v>
      </c>
      <c r="EV385" s="2">
        <v>17.489999999999998</v>
      </c>
      <c r="EW385" s="2">
        <v>1.47</v>
      </c>
      <c r="EX385" s="2">
        <v>0</v>
      </c>
      <c r="EY385" s="2">
        <v>0</v>
      </c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>
        <v>0</v>
      </c>
      <c r="FR385" s="2">
        <v>0</v>
      </c>
      <c r="FS385" s="2">
        <v>0</v>
      </c>
      <c r="FT385" s="2"/>
      <c r="FU385" s="2"/>
      <c r="FV385" s="2"/>
      <c r="FW385" s="2"/>
      <c r="FX385" s="2">
        <v>109</v>
      </c>
      <c r="FY385" s="2">
        <v>61</v>
      </c>
      <c r="FZ385" s="2"/>
      <c r="GA385" s="2" t="s">
        <v>3</v>
      </c>
      <c r="GB385" s="2"/>
      <c r="GC385" s="2"/>
      <c r="GD385" s="2">
        <v>1</v>
      </c>
      <c r="GE385" s="2"/>
      <c r="GF385" s="2">
        <v>450006389</v>
      </c>
      <c r="GG385" s="2">
        <v>2</v>
      </c>
      <c r="GH385" s="2">
        <v>1</v>
      </c>
      <c r="GI385" s="2">
        <v>2</v>
      </c>
      <c r="GJ385" s="2">
        <v>0</v>
      </c>
      <c r="GK385" s="2">
        <v>0</v>
      </c>
      <c r="GL385" s="2">
        <f t="shared" si="502"/>
        <v>0</v>
      </c>
      <c r="GM385" s="2">
        <f t="shared" si="503"/>
        <v>0</v>
      </c>
      <c r="GN385" s="2">
        <f t="shared" si="504"/>
        <v>0</v>
      </c>
      <c r="GO385" s="2">
        <f t="shared" si="505"/>
        <v>0</v>
      </c>
      <c r="GP385" s="2">
        <f t="shared" si="506"/>
        <v>0</v>
      </c>
      <c r="GQ385" s="2"/>
      <c r="GR385" s="2">
        <v>0</v>
      </c>
      <c r="GS385" s="2">
        <v>3</v>
      </c>
      <c r="GT385" s="2">
        <v>0</v>
      </c>
      <c r="GU385" s="2" t="s">
        <v>3</v>
      </c>
      <c r="GV385" s="2">
        <f t="shared" si="507"/>
        <v>0</v>
      </c>
      <c r="GW385" s="2">
        <v>1</v>
      </c>
      <c r="GX385" s="2">
        <f t="shared" si="508"/>
        <v>0</v>
      </c>
      <c r="GY385" s="2"/>
      <c r="GZ385" s="2"/>
      <c r="HA385" s="2">
        <v>0</v>
      </c>
      <c r="HB385" s="2">
        <v>0</v>
      </c>
      <c r="HC385" s="2">
        <f t="shared" si="509"/>
        <v>0</v>
      </c>
      <c r="HD385" s="2"/>
      <c r="HE385" s="2" t="s">
        <v>3</v>
      </c>
      <c r="HF385" s="2" t="s">
        <v>3</v>
      </c>
      <c r="HG385" s="2"/>
      <c r="HH385" s="2"/>
      <c r="HI385" s="2"/>
      <c r="HJ385" s="2"/>
      <c r="HK385" s="2"/>
      <c r="HL385" s="2"/>
      <c r="HM385" s="2" t="s">
        <v>3</v>
      </c>
      <c r="HN385" s="2" t="s">
        <v>3</v>
      </c>
      <c r="HO385" s="2" t="s">
        <v>3</v>
      </c>
      <c r="HP385" s="2" t="s">
        <v>3</v>
      </c>
      <c r="HQ385" s="2" t="s">
        <v>3</v>
      </c>
      <c r="HR385" s="2"/>
      <c r="HS385" s="2">
        <v>0</v>
      </c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>
        <v>0</v>
      </c>
      <c r="IL385" s="2"/>
      <c r="IM385" s="2"/>
      <c r="IN385" s="2"/>
      <c r="IO385" s="2"/>
      <c r="IP385" s="2"/>
      <c r="IQ385" s="2"/>
      <c r="IR385" s="2"/>
      <c r="IS385" s="2"/>
      <c r="IT385" s="2"/>
      <c r="IU385" s="2"/>
    </row>
    <row r="386" spans="1:255" x14ac:dyDescent="0.2">
      <c r="A386">
        <v>17</v>
      </c>
      <c r="B386">
        <v>1</v>
      </c>
      <c r="C386">
        <f>ROW(SmtRes!A902)</f>
        <v>902</v>
      </c>
      <c r="D386">
        <f>ROW(EtalonRes!A906)</f>
        <v>906</v>
      </c>
      <c r="E386" t="s">
        <v>3</v>
      </c>
      <c r="F386" t="s">
        <v>248</v>
      </c>
      <c r="G386" t="s">
        <v>249</v>
      </c>
      <c r="H386" t="s">
        <v>228</v>
      </c>
      <c r="I386">
        <f>ROUND(ROUND(73,4)*0,9)</f>
        <v>0</v>
      </c>
      <c r="J386">
        <v>0</v>
      </c>
      <c r="K386">
        <f>ROUND(ROUND(73,4)*0,9)</f>
        <v>0</v>
      </c>
      <c r="O386">
        <f t="shared" si="478"/>
        <v>0</v>
      </c>
      <c r="P386">
        <f t="shared" si="479"/>
        <v>0</v>
      </c>
      <c r="Q386">
        <f>(ROUND((ROUND(((((ET386*1.25)*1.1))*AV386*I386),2)*BB386),2)+ROUND((ROUND(((AE386-(((EU386*1.25)*1.1)))*AV386*I386),2)*BS386),2))</f>
        <v>0</v>
      </c>
      <c r="R386">
        <f t="shared" si="480"/>
        <v>0</v>
      </c>
      <c r="S386">
        <f t="shared" si="481"/>
        <v>0</v>
      </c>
      <c r="T386">
        <f t="shared" si="482"/>
        <v>0</v>
      </c>
      <c r="U386">
        <f t="shared" si="483"/>
        <v>0</v>
      </c>
      <c r="V386">
        <f t="shared" si="484"/>
        <v>0</v>
      </c>
      <c r="W386">
        <f t="shared" si="485"/>
        <v>0</v>
      </c>
      <c r="X386">
        <f t="shared" si="486"/>
        <v>0</v>
      </c>
      <c r="Y386">
        <f t="shared" si="487"/>
        <v>0</v>
      </c>
      <c r="AA386">
        <v>-1</v>
      </c>
      <c r="AB386">
        <f t="shared" si="488"/>
        <v>48.109850000000002</v>
      </c>
      <c r="AC386">
        <f t="shared" si="510"/>
        <v>21.42</v>
      </c>
      <c r="AD386">
        <f>ROUND((((((ET386*1.25)*1.1))-(((EU386*1.25)*1.1)))+AE386),6)</f>
        <v>4.5650000000000004</v>
      </c>
      <c r="AE386">
        <f>ROUND((((EU386*1.25)*1.1)),6)</f>
        <v>0.17874999999999999</v>
      </c>
      <c r="AF386">
        <f>ROUND((((EV386*1.15)*1.1)),6)</f>
        <v>22.124849999999999</v>
      </c>
      <c r="AG386">
        <f t="shared" si="490"/>
        <v>0</v>
      </c>
      <c r="AH386">
        <f>(((EW386*1.15)*1.1))</f>
        <v>1.85955</v>
      </c>
      <c r="AI386">
        <f>(((EX386*1.25)*1.1))</f>
        <v>0</v>
      </c>
      <c r="AJ386">
        <f t="shared" si="491"/>
        <v>0</v>
      </c>
      <c r="AK386">
        <v>42.23</v>
      </c>
      <c r="AL386">
        <v>21.42</v>
      </c>
      <c r="AM386">
        <v>3.32</v>
      </c>
      <c r="AN386">
        <v>0.13</v>
      </c>
      <c r="AO386">
        <v>17.489999999999998</v>
      </c>
      <c r="AP386">
        <v>0</v>
      </c>
      <c r="AQ386">
        <v>1.47</v>
      </c>
      <c r="AR386">
        <v>0</v>
      </c>
      <c r="AS386">
        <v>0</v>
      </c>
      <c r="AT386">
        <v>109</v>
      </c>
      <c r="AU386">
        <v>61</v>
      </c>
      <c r="AV386">
        <v>1.0669999999999999</v>
      </c>
      <c r="AW386">
        <v>1</v>
      </c>
      <c r="AZ386">
        <v>1</v>
      </c>
      <c r="BA386">
        <v>54.99</v>
      </c>
      <c r="BB386">
        <v>12.72</v>
      </c>
      <c r="BC386">
        <v>8.42</v>
      </c>
      <c r="BD386" t="s">
        <v>3</v>
      </c>
      <c r="BE386" t="s">
        <v>3</v>
      </c>
      <c r="BF386" t="s">
        <v>3</v>
      </c>
      <c r="BG386" t="s">
        <v>3</v>
      </c>
      <c r="BH386">
        <v>0</v>
      </c>
      <c r="BI386">
        <v>1</v>
      </c>
      <c r="BJ386" t="s">
        <v>250</v>
      </c>
      <c r="BM386">
        <v>21</v>
      </c>
      <c r="BN386">
        <v>0</v>
      </c>
      <c r="BO386" t="s">
        <v>248</v>
      </c>
      <c r="BP386">
        <v>1</v>
      </c>
      <c r="BQ386">
        <v>30</v>
      </c>
      <c r="BR386">
        <v>0</v>
      </c>
      <c r="BS386">
        <v>54.99</v>
      </c>
      <c r="BT386">
        <v>1</v>
      </c>
      <c r="BU386">
        <v>1</v>
      </c>
      <c r="BV386">
        <v>1</v>
      </c>
      <c r="BW386">
        <v>1</v>
      </c>
      <c r="BX386">
        <v>1</v>
      </c>
      <c r="BY386" t="s">
        <v>3</v>
      </c>
      <c r="BZ386">
        <v>109</v>
      </c>
      <c r="CA386">
        <v>61</v>
      </c>
      <c r="CB386" t="s">
        <v>3</v>
      </c>
      <c r="CE386">
        <v>30</v>
      </c>
      <c r="CF386">
        <v>0</v>
      </c>
      <c r="CG386">
        <v>0</v>
      </c>
      <c r="CM386">
        <v>0</v>
      </c>
      <c r="CN386" t="s">
        <v>1044</v>
      </c>
      <c r="CO386">
        <v>0</v>
      </c>
      <c r="CP386">
        <f t="shared" si="492"/>
        <v>0</v>
      </c>
      <c r="CQ386">
        <f t="shared" si="493"/>
        <v>180.36</v>
      </c>
      <c r="CR386">
        <f>(ROUND((ROUND(((((ET386*1.25)*1.1))*AV386*1),2)*BB386),2)+ROUND((ROUND(((AE386-(((EU386*1.25)*1.1)))*AV386*1),2)*BS386),2))</f>
        <v>61.95</v>
      </c>
      <c r="CS386">
        <f t="shared" si="494"/>
        <v>10.45</v>
      </c>
      <c r="CT386">
        <f t="shared" si="495"/>
        <v>1298.31</v>
      </c>
      <c r="CU386">
        <f t="shared" si="496"/>
        <v>0</v>
      </c>
      <c r="CV386">
        <f t="shared" si="497"/>
        <v>1.98413985</v>
      </c>
      <c r="CW386">
        <f t="shared" si="498"/>
        <v>0</v>
      </c>
      <c r="CX386">
        <f t="shared" si="499"/>
        <v>0</v>
      </c>
      <c r="CY386">
        <f t="shared" si="500"/>
        <v>0</v>
      </c>
      <c r="CZ386">
        <f t="shared" si="501"/>
        <v>0</v>
      </c>
      <c r="DB386">
        <v>161</v>
      </c>
      <c r="DC386" t="s">
        <v>3</v>
      </c>
      <c r="DD386" t="s">
        <v>3</v>
      </c>
      <c r="DE386" t="s">
        <v>25</v>
      </c>
      <c r="DF386" t="s">
        <v>25</v>
      </c>
      <c r="DG386" t="s">
        <v>26</v>
      </c>
      <c r="DH386" t="s">
        <v>3</v>
      </c>
      <c r="DI386" t="s">
        <v>26</v>
      </c>
      <c r="DJ386" t="s">
        <v>25</v>
      </c>
      <c r="DK386" t="s">
        <v>3</v>
      </c>
      <c r="DL386" t="s">
        <v>3</v>
      </c>
      <c r="DM386" t="s">
        <v>3</v>
      </c>
      <c r="DN386">
        <v>0</v>
      </c>
      <c r="DO386">
        <v>0</v>
      </c>
      <c r="DP386">
        <v>1</v>
      </c>
      <c r="DQ386">
        <v>1</v>
      </c>
      <c r="DU386">
        <v>1013</v>
      </c>
      <c r="DV386" t="s">
        <v>228</v>
      </c>
      <c r="DW386" t="s">
        <v>228</v>
      </c>
      <c r="DX386">
        <v>1</v>
      </c>
      <c r="DZ386" t="s">
        <v>3</v>
      </c>
      <c r="EA386" t="s">
        <v>3</v>
      </c>
      <c r="EB386" t="s">
        <v>3</v>
      </c>
      <c r="EC386" t="s">
        <v>3</v>
      </c>
      <c r="EE386">
        <v>58807897</v>
      </c>
      <c r="EF386">
        <v>30</v>
      </c>
      <c r="EG386" t="s">
        <v>27</v>
      </c>
      <c r="EH386">
        <v>0</v>
      </c>
      <c r="EI386" t="s">
        <v>3</v>
      </c>
      <c r="EJ386">
        <v>1</v>
      </c>
      <c r="EK386">
        <v>21</v>
      </c>
      <c r="EL386" t="s">
        <v>28</v>
      </c>
      <c r="EM386" t="s">
        <v>29</v>
      </c>
      <c r="EO386" t="s">
        <v>30</v>
      </c>
      <c r="EQ386">
        <v>1024</v>
      </c>
      <c r="ER386">
        <v>42.23</v>
      </c>
      <c r="ES386">
        <v>21.42</v>
      </c>
      <c r="ET386">
        <v>3.32</v>
      </c>
      <c r="EU386">
        <v>0.13</v>
      </c>
      <c r="EV386">
        <v>17.489999999999998</v>
      </c>
      <c r="EW386">
        <v>1.47</v>
      </c>
      <c r="EX386">
        <v>0</v>
      </c>
      <c r="EY386">
        <v>0</v>
      </c>
      <c r="FQ386">
        <v>0</v>
      </c>
      <c r="FR386">
        <v>0</v>
      </c>
      <c r="FS386">
        <v>0</v>
      </c>
      <c r="FX386">
        <v>109</v>
      </c>
      <c r="FY386">
        <v>61</v>
      </c>
      <c r="GA386" t="s">
        <v>3</v>
      </c>
      <c r="GD386">
        <v>1</v>
      </c>
      <c r="GF386">
        <v>450006389</v>
      </c>
      <c r="GG386">
        <v>2</v>
      </c>
      <c r="GH386">
        <v>1</v>
      </c>
      <c r="GI386">
        <v>2</v>
      </c>
      <c r="GJ386">
        <v>0</v>
      </c>
      <c r="GK386">
        <v>0</v>
      </c>
      <c r="GL386">
        <f t="shared" si="502"/>
        <v>0</v>
      </c>
      <c r="GM386">
        <f t="shared" si="503"/>
        <v>0</v>
      </c>
      <c r="GN386">
        <f t="shared" si="504"/>
        <v>0</v>
      </c>
      <c r="GO386">
        <f t="shared" si="505"/>
        <v>0</v>
      </c>
      <c r="GP386">
        <f t="shared" si="506"/>
        <v>0</v>
      </c>
      <c r="GR386">
        <v>0</v>
      </c>
      <c r="GS386">
        <v>3</v>
      </c>
      <c r="GT386">
        <v>0</v>
      </c>
      <c r="GU386" t="s">
        <v>3</v>
      </c>
      <c r="GV386">
        <f t="shared" si="507"/>
        <v>0</v>
      </c>
      <c r="GW386">
        <v>1</v>
      </c>
      <c r="GX386">
        <f t="shared" si="508"/>
        <v>0</v>
      </c>
      <c r="HA386">
        <v>0</v>
      </c>
      <c r="HB386">
        <v>0</v>
      </c>
      <c r="HC386">
        <f t="shared" si="509"/>
        <v>0</v>
      </c>
      <c r="HE386" t="s">
        <v>3</v>
      </c>
      <c r="HF386" t="s">
        <v>3</v>
      </c>
      <c r="HM386" t="s">
        <v>3</v>
      </c>
      <c r="HN386" t="s">
        <v>3</v>
      </c>
      <c r="HO386" t="s">
        <v>3</v>
      </c>
      <c r="HP386" t="s">
        <v>3</v>
      </c>
      <c r="HQ386" t="s">
        <v>3</v>
      </c>
      <c r="HS386">
        <v>0</v>
      </c>
      <c r="IK386">
        <v>0</v>
      </c>
    </row>
    <row r="387" spans="1:255" x14ac:dyDescent="0.2">
      <c r="A387" s="2">
        <v>18</v>
      </c>
      <c r="B387" s="2">
        <v>1</v>
      </c>
      <c r="C387" s="2">
        <v>894</v>
      </c>
      <c r="D387" s="2"/>
      <c r="E387" s="2" t="s">
        <v>3</v>
      </c>
      <c r="F387" s="2" t="s">
        <v>279</v>
      </c>
      <c r="G387" s="2" t="s">
        <v>280</v>
      </c>
      <c r="H387" s="2" t="s">
        <v>39</v>
      </c>
      <c r="I387" s="2">
        <f>I385*J387</f>
        <v>0</v>
      </c>
      <c r="J387" s="2">
        <v>1</v>
      </c>
      <c r="K387" s="2">
        <v>1</v>
      </c>
      <c r="L387" s="2"/>
      <c r="M387" s="2"/>
      <c r="N387" s="2"/>
      <c r="O387" s="2">
        <f t="shared" si="478"/>
        <v>0</v>
      </c>
      <c r="P387" s="2">
        <f t="shared" si="479"/>
        <v>0</v>
      </c>
      <c r="Q387" s="2">
        <f>(ROUND((ROUND(((ET387)*AV387*I387),2)*BB387),2)+ROUND((ROUND(((AE387-(EU387))*AV387*I387),2)*BS387),2))</f>
        <v>0</v>
      </c>
      <c r="R387" s="2">
        <f t="shared" si="480"/>
        <v>0</v>
      </c>
      <c r="S387" s="2">
        <f t="shared" si="481"/>
        <v>0</v>
      </c>
      <c r="T387" s="2">
        <f t="shared" si="482"/>
        <v>0</v>
      </c>
      <c r="U387" s="2">
        <f t="shared" si="483"/>
        <v>0</v>
      </c>
      <c r="V387" s="2">
        <f t="shared" si="484"/>
        <v>0</v>
      </c>
      <c r="W387" s="2">
        <f t="shared" si="485"/>
        <v>0</v>
      </c>
      <c r="X387" s="2">
        <f t="shared" si="486"/>
        <v>0</v>
      </c>
      <c r="Y387" s="2">
        <f t="shared" si="487"/>
        <v>0</v>
      </c>
      <c r="Z387" s="2"/>
      <c r="AA387" s="2">
        <v>-1</v>
      </c>
      <c r="AB387" s="2">
        <f t="shared" si="488"/>
        <v>443.16</v>
      </c>
      <c r="AC387" s="2">
        <f t="shared" si="510"/>
        <v>443.16</v>
      </c>
      <c r="AD387" s="2">
        <f>ROUND((((ET387)-(EU387))+AE387),6)</f>
        <v>0</v>
      </c>
      <c r="AE387" s="2">
        <f t="shared" ref="AE387:AF390" si="513">ROUND((EU387),6)</f>
        <v>0</v>
      </c>
      <c r="AF387" s="2">
        <f t="shared" si="513"/>
        <v>0</v>
      </c>
      <c r="AG387" s="2">
        <f t="shared" si="490"/>
        <v>0</v>
      </c>
      <c r="AH387" s="2">
        <f t="shared" ref="AH387:AI390" si="514">(EW387)</f>
        <v>0</v>
      </c>
      <c r="AI387" s="2">
        <f t="shared" si="514"/>
        <v>0</v>
      </c>
      <c r="AJ387" s="2">
        <f t="shared" si="491"/>
        <v>0</v>
      </c>
      <c r="AK387" s="2">
        <v>443.16</v>
      </c>
      <c r="AL387" s="2">
        <v>443.16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109</v>
      </c>
      <c r="AU387" s="2">
        <v>61</v>
      </c>
      <c r="AV387" s="2">
        <v>1</v>
      </c>
      <c r="AW387" s="2">
        <v>1</v>
      </c>
      <c r="AX387" s="2"/>
      <c r="AY387" s="2"/>
      <c r="AZ387" s="2">
        <v>1</v>
      </c>
      <c r="BA387" s="2">
        <v>1</v>
      </c>
      <c r="BB387" s="2">
        <v>1</v>
      </c>
      <c r="BC387" s="2">
        <v>1</v>
      </c>
      <c r="BD387" s="2" t="s">
        <v>3</v>
      </c>
      <c r="BE387" s="2" t="s">
        <v>3</v>
      </c>
      <c r="BF387" s="2" t="s">
        <v>3</v>
      </c>
      <c r="BG387" s="2" t="s">
        <v>3</v>
      </c>
      <c r="BH387" s="2">
        <v>3</v>
      </c>
      <c r="BI387" s="2">
        <v>1</v>
      </c>
      <c r="BJ387" s="2" t="s">
        <v>281</v>
      </c>
      <c r="BK387" s="2"/>
      <c r="BL387" s="2"/>
      <c r="BM387" s="2">
        <v>21</v>
      </c>
      <c r="BN387" s="2">
        <v>0</v>
      </c>
      <c r="BO387" s="2" t="s">
        <v>3</v>
      </c>
      <c r="BP387" s="2">
        <v>0</v>
      </c>
      <c r="BQ387" s="2">
        <v>30</v>
      </c>
      <c r="BR387" s="2">
        <v>0</v>
      </c>
      <c r="BS387" s="2">
        <v>1</v>
      </c>
      <c r="BT387" s="2">
        <v>1</v>
      </c>
      <c r="BU387" s="2">
        <v>1</v>
      </c>
      <c r="BV387" s="2">
        <v>1</v>
      </c>
      <c r="BW387" s="2">
        <v>1</v>
      </c>
      <c r="BX387" s="2">
        <v>1</v>
      </c>
      <c r="BY387" s="2" t="s">
        <v>3</v>
      </c>
      <c r="BZ387" s="2">
        <v>109</v>
      </c>
      <c r="CA387" s="2">
        <v>61</v>
      </c>
      <c r="CB387" s="2" t="s">
        <v>3</v>
      </c>
      <c r="CC387" s="2"/>
      <c r="CD387" s="2"/>
      <c r="CE387" s="2">
        <v>30</v>
      </c>
      <c r="CF387" s="2">
        <v>0</v>
      </c>
      <c r="CG387" s="2">
        <v>0</v>
      </c>
      <c r="CH387" s="2"/>
      <c r="CI387" s="2"/>
      <c r="CJ387" s="2"/>
      <c r="CK387" s="2"/>
      <c r="CL387" s="2"/>
      <c r="CM387" s="2">
        <v>0</v>
      </c>
      <c r="CN387" s="2" t="s">
        <v>3</v>
      </c>
      <c r="CO387" s="2">
        <v>0</v>
      </c>
      <c r="CP387" s="2">
        <f t="shared" si="492"/>
        <v>0</v>
      </c>
      <c r="CQ387" s="2">
        <f t="shared" si="493"/>
        <v>443.16</v>
      </c>
      <c r="CR387" s="2">
        <f>(ROUND((ROUND(((ET387)*AV387*1),2)*BB387),2)+ROUND((ROUND(((AE387-(EU387))*AV387*1),2)*BS387),2))</f>
        <v>0</v>
      </c>
      <c r="CS387" s="2">
        <f t="shared" si="494"/>
        <v>0</v>
      </c>
      <c r="CT387" s="2">
        <f t="shared" si="495"/>
        <v>0</v>
      </c>
      <c r="CU387" s="2">
        <f t="shared" si="496"/>
        <v>0</v>
      </c>
      <c r="CV387" s="2">
        <f t="shared" si="497"/>
        <v>0</v>
      </c>
      <c r="CW387" s="2">
        <f t="shared" si="498"/>
        <v>0</v>
      </c>
      <c r="CX387" s="2">
        <f t="shared" si="499"/>
        <v>0</v>
      </c>
      <c r="CY387" s="2">
        <f t="shared" si="500"/>
        <v>0</v>
      </c>
      <c r="CZ387" s="2">
        <f t="shared" si="501"/>
        <v>0</v>
      </c>
      <c r="DA387" s="2"/>
      <c r="DB387" s="2"/>
      <c r="DC387" s="2" t="s">
        <v>3</v>
      </c>
      <c r="DD387" s="2" t="s">
        <v>3</v>
      </c>
      <c r="DE387" s="2" t="s">
        <v>3</v>
      </c>
      <c r="DF387" s="2" t="s">
        <v>3</v>
      </c>
      <c r="DG387" s="2" t="s">
        <v>3</v>
      </c>
      <c r="DH387" s="2" t="s">
        <v>3</v>
      </c>
      <c r="DI387" s="2" t="s">
        <v>3</v>
      </c>
      <c r="DJ387" s="2" t="s">
        <v>3</v>
      </c>
      <c r="DK387" s="2" t="s">
        <v>3</v>
      </c>
      <c r="DL387" s="2" t="s">
        <v>3</v>
      </c>
      <c r="DM387" s="2" t="s">
        <v>3</v>
      </c>
      <c r="DN387" s="2">
        <v>0</v>
      </c>
      <c r="DO387" s="2">
        <v>0</v>
      </c>
      <c r="DP387" s="2">
        <v>1</v>
      </c>
      <c r="DQ387" s="2">
        <v>1</v>
      </c>
      <c r="DR387" s="2"/>
      <c r="DS387" s="2"/>
      <c r="DT387" s="2"/>
      <c r="DU387" s="2">
        <v>1010</v>
      </c>
      <c r="DV387" s="2" t="s">
        <v>39</v>
      </c>
      <c r="DW387" s="2" t="s">
        <v>39</v>
      </c>
      <c r="DX387" s="2">
        <v>1</v>
      </c>
      <c r="DY387" s="2"/>
      <c r="DZ387" s="2" t="s">
        <v>3</v>
      </c>
      <c r="EA387" s="2" t="s">
        <v>3</v>
      </c>
      <c r="EB387" s="2" t="s">
        <v>3</v>
      </c>
      <c r="EC387" s="2" t="s">
        <v>3</v>
      </c>
      <c r="ED387" s="2"/>
      <c r="EE387" s="2">
        <v>58807897</v>
      </c>
      <c r="EF387" s="2">
        <v>30</v>
      </c>
      <c r="EG387" s="2" t="s">
        <v>27</v>
      </c>
      <c r="EH387" s="2">
        <v>0</v>
      </c>
      <c r="EI387" s="2" t="s">
        <v>3</v>
      </c>
      <c r="EJ387" s="2">
        <v>1</v>
      </c>
      <c r="EK387" s="2">
        <v>21</v>
      </c>
      <c r="EL387" s="2" t="s">
        <v>28</v>
      </c>
      <c r="EM387" s="2" t="s">
        <v>29</v>
      </c>
      <c r="EN387" s="2"/>
      <c r="EO387" s="2" t="s">
        <v>3</v>
      </c>
      <c r="EP387" s="2"/>
      <c r="EQ387" s="2">
        <v>1024</v>
      </c>
      <c r="ER387" s="2">
        <v>443.16</v>
      </c>
      <c r="ES387" s="2">
        <v>443.16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>
        <v>0</v>
      </c>
      <c r="FR387" s="2">
        <v>0</v>
      </c>
      <c r="FS387" s="2">
        <v>0</v>
      </c>
      <c r="FT387" s="2"/>
      <c r="FU387" s="2"/>
      <c r="FV387" s="2"/>
      <c r="FW387" s="2"/>
      <c r="FX387" s="2">
        <v>109</v>
      </c>
      <c r="FY387" s="2">
        <v>61</v>
      </c>
      <c r="FZ387" s="2"/>
      <c r="GA387" s="2" t="s">
        <v>3</v>
      </c>
      <c r="GB387" s="2"/>
      <c r="GC387" s="2"/>
      <c r="GD387" s="2">
        <v>1</v>
      </c>
      <c r="GE387" s="2"/>
      <c r="GF387" s="2">
        <v>-230984514</v>
      </c>
      <c r="GG387" s="2">
        <v>2</v>
      </c>
      <c r="GH387" s="2">
        <v>1</v>
      </c>
      <c r="GI387" s="2">
        <v>-2</v>
      </c>
      <c r="GJ387" s="2">
        <v>0</v>
      </c>
      <c r="GK387" s="2">
        <v>0</v>
      </c>
      <c r="GL387" s="2">
        <f t="shared" si="502"/>
        <v>0</v>
      </c>
      <c r="GM387" s="2">
        <f t="shared" si="503"/>
        <v>0</v>
      </c>
      <c r="GN387" s="2">
        <f t="shared" si="504"/>
        <v>0</v>
      </c>
      <c r="GO387" s="2">
        <f t="shared" si="505"/>
        <v>0</v>
      </c>
      <c r="GP387" s="2">
        <f t="shared" si="506"/>
        <v>0</v>
      </c>
      <c r="GQ387" s="2"/>
      <c r="GR387" s="2">
        <v>0</v>
      </c>
      <c r="GS387" s="2">
        <v>3</v>
      </c>
      <c r="GT387" s="2">
        <v>0</v>
      </c>
      <c r="GU387" s="2" t="s">
        <v>3</v>
      </c>
      <c r="GV387" s="2">
        <f t="shared" si="507"/>
        <v>0</v>
      </c>
      <c r="GW387" s="2">
        <v>1</v>
      </c>
      <c r="GX387" s="2">
        <f t="shared" si="508"/>
        <v>0</v>
      </c>
      <c r="GY387" s="2"/>
      <c r="GZ387" s="2"/>
      <c r="HA387" s="2">
        <v>0</v>
      </c>
      <c r="HB387" s="2">
        <v>0</v>
      </c>
      <c r="HC387" s="2">
        <f t="shared" si="509"/>
        <v>0</v>
      </c>
      <c r="HD387" s="2"/>
      <c r="HE387" s="2" t="s">
        <v>3</v>
      </c>
      <c r="HF387" s="2" t="s">
        <v>3</v>
      </c>
      <c r="HG387" s="2"/>
      <c r="HH387" s="2"/>
      <c r="HI387" s="2"/>
      <c r="HJ387" s="2"/>
      <c r="HK387" s="2"/>
      <c r="HL387" s="2"/>
      <c r="HM387" s="2" t="s">
        <v>3</v>
      </c>
      <c r="HN387" s="2" t="s">
        <v>3</v>
      </c>
      <c r="HO387" s="2" t="s">
        <v>3</v>
      </c>
      <c r="HP387" s="2" t="s">
        <v>3</v>
      </c>
      <c r="HQ387" s="2" t="s">
        <v>3</v>
      </c>
      <c r="HR387" s="2"/>
      <c r="HS387" s="2">
        <v>0</v>
      </c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>
        <v>0</v>
      </c>
      <c r="IL387" s="2"/>
      <c r="IM387" s="2"/>
      <c r="IN387" s="2"/>
      <c r="IO387" s="2"/>
      <c r="IP387" s="2"/>
      <c r="IQ387" s="2"/>
      <c r="IR387" s="2"/>
      <c r="IS387" s="2"/>
      <c r="IT387" s="2"/>
      <c r="IU387" s="2"/>
    </row>
    <row r="388" spans="1:255" x14ac:dyDescent="0.2">
      <c r="A388">
        <v>18</v>
      </c>
      <c r="B388">
        <v>1</v>
      </c>
      <c r="C388">
        <v>901</v>
      </c>
      <c r="E388" t="s">
        <v>3</v>
      </c>
      <c r="F388" t="s">
        <v>279</v>
      </c>
      <c r="G388" t="s">
        <v>280</v>
      </c>
      <c r="H388" t="s">
        <v>39</v>
      </c>
      <c r="I388">
        <f>I386*J388</f>
        <v>0</v>
      </c>
      <c r="J388">
        <v>1</v>
      </c>
      <c r="K388">
        <v>1</v>
      </c>
      <c r="O388">
        <f t="shared" si="478"/>
        <v>0</v>
      </c>
      <c r="P388">
        <f t="shared" si="479"/>
        <v>0</v>
      </c>
      <c r="Q388">
        <f>(ROUND((ROUND(((ET388)*AV388*I388),2)*BB388),2)+ROUND((ROUND(((AE388-(EU388))*AV388*I388),2)*BS388),2))</f>
        <v>0</v>
      </c>
      <c r="R388">
        <f t="shared" si="480"/>
        <v>0</v>
      </c>
      <c r="S388">
        <f t="shared" si="481"/>
        <v>0</v>
      </c>
      <c r="T388">
        <f t="shared" si="482"/>
        <v>0</v>
      </c>
      <c r="U388">
        <f t="shared" si="483"/>
        <v>0</v>
      </c>
      <c r="V388">
        <f t="shared" si="484"/>
        <v>0</v>
      </c>
      <c r="W388">
        <f t="shared" si="485"/>
        <v>0</v>
      </c>
      <c r="X388">
        <f t="shared" si="486"/>
        <v>0</v>
      </c>
      <c r="Y388">
        <f t="shared" si="487"/>
        <v>0</v>
      </c>
      <c r="AA388">
        <v>-1</v>
      </c>
      <c r="AB388">
        <f t="shared" si="488"/>
        <v>443.16</v>
      </c>
      <c r="AC388">
        <f t="shared" si="510"/>
        <v>443.16</v>
      </c>
      <c r="AD388">
        <f>ROUND((((ET388)-(EU388))+AE388),6)</f>
        <v>0</v>
      </c>
      <c r="AE388">
        <f t="shared" si="513"/>
        <v>0</v>
      </c>
      <c r="AF388">
        <f t="shared" si="513"/>
        <v>0</v>
      </c>
      <c r="AG388">
        <f t="shared" si="490"/>
        <v>0</v>
      </c>
      <c r="AH388">
        <f t="shared" si="514"/>
        <v>0</v>
      </c>
      <c r="AI388">
        <f t="shared" si="514"/>
        <v>0</v>
      </c>
      <c r="AJ388">
        <f t="shared" si="491"/>
        <v>0</v>
      </c>
      <c r="AK388">
        <v>443.16</v>
      </c>
      <c r="AL388">
        <v>443.16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109</v>
      </c>
      <c r="AU388">
        <v>61</v>
      </c>
      <c r="AV388">
        <v>1</v>
      </c>
      <c r="AW388">
        <v>1</v>
      </c>
      <c r="AZ388">
        <v>1</v>
      </c>
      <c r="BA388">
        <v>1</v>
      </c>
      <c r="BB388">
        <v>1</v>
      </c>
      <c r="BC388">
        <v>2.84</v>
      </c>
      <c r="BD388" t="s">
        <v>3</v>
      </c>
      <c r="BE388" t="s">
        <v>3</v>
      </c>
      <c r="BF388" t="s">
        <v>3</v>
      </c>
      <c r="BG388" t="s">
        <v>3</v>
      </c>
      <c r="BH388">
        <v>3</v>
      </c>
      <c r="BI388">
        <v>1</v>
      </c>
      <c r="BJ388" t="s">
        <v>281</v>
      </c>
      <c r="BM388">
        <v>21</v>
      </c>
      <c r="BN388">
        <v>0</v>
      </c>
      <c r="BO388" t="s">
        <v>279</v>
      </c>
      <c r="BP388">
        <v>1</v>
      </c>
      <c r="BQ388">
        <v>30</v>
      </c>
      <c r="BR388">
        <v>0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 t="s">
        <v>3</v>
      </c>
      <c r="BZ388">
        <v>109</v>
      </c>
      <c r="CA388">
        <v>61</v>
      </c>
      <c r="CB388" t="s">
        <v>3</v>
      </c>
      <c r="CE388">
        <v>30</v>
      </c>
      <c r="CF388">
        <v>0</v>
      </c>
      <c r="CG388">
        <v>0</v>
      </c>
      <c r="CM388">
        <v>0</v>
      </c>
      <c r="CN388" t="s">
        <v>3</v>
      </c>
      <c r="CO388">
        <v>0</v>
      </c>
      <c r="CP388">
        <f t="shared" si="492"/>
        <v>0</v>
      </c>
      <c r="CQ388">
        <f t="shared" si="493"/>
        <v>1258.57</v>
      </c>
      <c r="CR388">
        <f>(ROUND((ROUND(((ET388)*AV388*1),2)*BB388),2)+ROUND((ROUND(((AE388-(EU388))*AV388*1),2)*BS388),2))</f>
        <v>0</v>
      </c>
      <c r="CS388">
        <f t="shared" si="494"/>
        <v>0</v>
      </c>
      <c r="CT388">
        <f t="shared" si="495"/>
        <v>0</v>
      </c>
      <c r="CU388">
        <f t="shared" si="496"/>
        <v>0</v>
      </c>
      <c r="CV388">
        <f t="shared" si="497"/>
        <v>0</v>
      </c>
      <c r="CW388">
        <f t="shared" si="498"/>
        <v>0</v>
      </c>
      <c r="CX388">
        <f t="shared" si="499"/>
        <v>0</v>
      </c>
      <c r="CY388">
        <f t="shared" si="500"/>
        <v>0</v>
      </c>
      <c r="CZ388">
        <f t="shared" si="501"/>
        <v>0</v>
      </c>
      <c r="DC388" t="s">
        <v>3</v>
      </c>
      <c r="DD388" t="s">
        <v>3</v>
      </c>
      <c r="DE388" t="s">
        <v>3</v>
      </c>
      <c r="DF388" t="s">
        <v>3</v>
      </c>
      <c r="DG388" t="s">
        <v>3</v>
      </c>
      <c r="DH388" t="s">
        <v>3</v>
      </c>
      <c r="DI388" t="s">
        <v>3</v>
      </c>
      <c r="DJ388" t="s">
        <v>3</v>
      </c>
      <c r="DK388" t="s">
        <v>3</v>
      </c>
      <c r="DL388" t="s">
        <v>3</v>
      </c>
      <c r="DM388" t="s">
        <v>3</v>
      </c>
      <c r="DN388">
        <v>0</v>
      </c>
      <c r="DO388">
        <v>0</v>
      </c>
      <c r="DP388">
        <v>1</v>
      </c>
      <c r="DQ388">
        <v>1</v>
      </c>
      <c r="DU388">
        <v>1010</v>
      </c>
      <c r="DV388" t="s">
        <v>39</v>
      </c>
      <c r="DW388" t="s">
        <v>39</v>
      </c>
      <c r="DX388">
        <v>1</v>
      </c>
      <c r="DZ388" t="s">
        <v>3</v>
      </c>
      <c r="EA388" t="s">
        <v>3</v>
      </c>
      <c r="EB388" t="s">
        <v>3</v>
      </c>
      <c r="EC388" t="s">
        <v>3</v>
      </c>
      <c r="EE388">
        <v>58807897</v>
      </c>
      <c r="EF388">
        <v>30</v>
      </c>
      <c r="EG388" t="s">
        <v>27</v>
      </c>
      <c r="EH388">
        <v>0</v>
      </c>
      <c r="EI388" t="s">
        <v>3</v>
      </c>
      <c r="EJ388">
        <v>1</v>
      </c>
      <c r="EK388">
        <v>21</v>
      </c>
      <c r="EL388" t="s">
        <v>28</v>
      </c>
      <c r="EM388" t="s">
        <v>29</v>
      </c>
      <c r="EO388" t="s">
        <v>3</v>
      </c>
      <c r="EQ388">
        <v>1024</v>
      </c>
      <c r="ER388">
        <v>443.16</v>
      </c>
      <c r="ES388">
        <v>443.16</v>
      </c>
      <c r="ET388">
        <v>0</v>
      </c>
      <c r="EU388">
        <v>0</v>
      </c>
      <c r="EV388">
        <v>0</v>
      </c>
      <c r="EW388">
        <v>0</v>
      </c>
      <c r="EX388">
        <v>0</v>
      </c>
      <c r="FQ388">
        <v>0</v>
      </c>
      <c r="FR388">
        <v>0</v>
      </c>
      <c r="FS388">
        <v>0</v>
      </c>
      <c r="FX388">
        <v>109</v>
      </c>
      <c r="FY388">
        <v>61</v>
      </c>
      <c r="GA388" t="s">
        <v>3</v>
      </c>
      <c r="GD388">
        <v>1</v>
      </c>
      <c r="GF388">
        <v>-230984514</v>
      </c>
      <c r="GG388">
        <v>2</v>
      </c>
      <c r="GH388">
        <v>1</v>
      </c>
      <c r="GI388">
        <v>2</v>
      </c>
      <c r="GJ388">
        <v>0</v>
      </c>
      <c r="GK388">
        <v>0</v>
      </c>
      <c r="GL388">
        <f t="shared" si="502"/>
        <v>0</v>
      </c>
      <c r="GM388">
        <f t="shared" si="503"/>
        <v>0</v>
      </c>
      <c r="GN388">
        <f t="shared" si="504"/>
        <v>0</v>
      </c>
      <c r="GO388">
        <f t="shared" si="505"/>
        <v>0</v>
      </c>
      <c r="GP388">
        <f t="shared" si="506"/>
        <v>0</v>
      </c>
      <c r="GR388">
        <v>0</v>
      </c>
      <c r="GS388">
        <v>3</v>
      </c>
      <c r="GT388">
        <v>0</v>
      </c>
      <c r="GU388" t="s">
        <v>3</v>
      </c>
      <c r="GV388">
        <f t="shared" si="507"/>
        <v>0</v>
      </c>
      <c r="GW388">
        <v>1</v>
      </c>
      <c r="GX388">
        <f t="shared" si="508"/>
        <v>0</v>
      </c>
      <c r="HA388">
        <v>0</v>
      </c>
      <c r="HB388">
        <v>0</v>
      </c>
      <c r="HC388">
        <f t="shared" si="509"/>
        <v>0</v>
      </c>
      <c r="HE388" t="s">
        <v>3</v>
      </c>
      <c r="HF388" t="s">
        <v>3</v>
      </c>
      <c r="HM388" t="s">
        <v>3</v>
      </c>
      <c r="HN388" t="s">
        <v>3</v>
      </c>
      <c r="HO388" t="s">
        <v>3</v>
      </c>
      <c r="HP388" t="s">
        <v>3</v>
      </c>
      <c r="HQ388" t="s">
        <v>3</v>
      </c>
      <c r="HS388">
        <v>0</v>
      </c>
      <c r="IK388">
        <v>0</v>
      </c>
    </row>
    <row r="389" spans="1:255" x14ac:dyDescent="0.2">
      <c r="A389" s="2">
        <v>17</v>
      </c>
      <c r="B389" s="2">
        <v>1</v>
      </c>
      <c r="C389" s="2"/>
      <c r="D389" s="2"/>
      <c r="E389" s="2" t="s">
        <v>479</v>
      </c>
      <c r="F389" s="2" t="s">
        <v>60</v>
      </c>
      <c r="G389" s="2" t="s">
        <v>61</v>
      </c>
      <c r="H389" s="2" t="s">
        <v>39</v>
      </c>
      <c r="I389" s="2">
        <f>ROUND(ROUND(28,4),9)</f>
        <v>28</v>
      </c>
      <c r="J389" s="2">
        <v>0</v>
      </c>
      <c r="K389" s="2">
        <f>ROUND(ROUND(28,4),9)</f>
        <v>28</v>
      </c>
      <c r="L389" s="2"/>
      <c r="M389" s="2"/>
      <c r="N389" s="2"/>
      <c r="O389" s="2">
        <f t="shared" si="478"/>
        <v>1322.72</v>
      </c>
      <c r="P389" s="2">
        <f t="shared" si="479"/>
        <v>1322.72</v>
      </c>
      <c r="Q389" s="2">
        <f>(ROUND((ROUND(((ET389)*AV389*I389),2)*BB389),2)+ROUND((ROUND(((AE389-(EU389))*AV389*I389),2)*BS389),2))</f>
        <v>0</v>
      </c>
      <c r="R389" s="2">
        <f t="shared" si="480"/>
        <v>0</v>
      </c>
      <c r="S389" s="2">
        <f t="shared" si="481"/>
        <v>0</v>
      </c>
      <c r="T389" s="2">
        <f t="shared" si="482"/>
        <v>0</v>
      </c>
      <c r="U389" s="2">
        <f t="shared" si="483"/>
        <v>0</v>
      </c>
      <c r="V389" s="2">
        <f t="shared" si="484"/>
        <v>0</v>
      </c>
      <c r="W389" s="2">
        <f t="shared" si="485"/>
        <v>0</v>
      </c>
      <c r="X389" s="2">
        <f t="shared" si="486"/>
        <v>0</v>
      </c>
      <c r="Y389" s="2">
        <f t="shared" si="487"/>
        <v>0</v>
      </c>
      <c r="Z389" s="2"/>
      <c r="AA389" s="2">
        <v>59204062</v>
      </c>
      <c r="AB389" s="2">
        <f t="shared" si="488"/>
        <v>47.24</v>
      </c>
      <c r="AC389" s="2">
        <f t="shared" si="510"/>
        <v>47.24</v>
      </c>
      <c r="AD389" s="2">
        <f>ROUND((((ET389)-(EU389))+AE389),6)</f>
        <v>0</v>
      </c>
      <c r="AE389" s="2">
        <f t="shared" si="513"/>
        <v>0</v>
      </c>
      <c r="AF389" s="2">
        <f t="shared" si="513"/>
        <v>0</v>
      </c>
      <c r="AG389" s="2">
        <f t="shared" si="490"/>
        <v>0</v>
      </c>
      <c r="AH389" s="2">
        <f t="shared" si="514"/>
        <v>0</v>
      </c>
      <c r="AI389" s="2">
        <f t="shared" si="514"/>
        <v>0</v>
      </c>
      <c r="AJ389" s="2">
        <f t="shared" si="491"/>
        <v>0</v>
      </c>
      <c r="AK389" s="2">
        <v>47.24</v>
      </c>
      <c r="AL389" s="2">
        <v>47.24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1</v>
      </c>
      <c r="AW389" s="2">
        <v>1</v>
      </c>
      <c r="AX389" s="2"/>
      <c r="AY389" s="2"/>
      <c r="AZ389" s="2">
        <v>1</v>
      </c>
      <c r="BA389" s="2">
        <v>1</v>
      </c>
      <c r="BB389" s="2">
        <v>1</v>
      </c>
      <c r="BC389" s="2">
        <v>1</v>
      </c>
      <c r="BD389" s="2" t="s">
        <v>3</v>
      </c>
      <c r="BE389" s="2" t="s">
        <v>3</v>
      </c>
      <c r="BF389" s="2" t="s">
        <v>3</v>
      </c>
      <c r="BG389" s="2" t="s">
        <v>3</v>
      </c>
      <c r="BH389" s="2">
        <v>3</v>
      </c>
      <c r="BI389" s="2">
        <v>1</v>
      </c>
      <c r="BJ389" s="2" t="s">
        <v>62</v>
      </c>
      <c r="BK389" s="2"/>
      <c r="BL389" s="2"/>
      <c r="BM389" s="2">
        <v>1617</v>
      </c>
      <c r="BN389" s="2">
        <v>0</v>
      </c>
      <c r="BO389" s="2" t="s">
        <v>3</v>
      </c>
      <c r="BP389" s="2">
        <v>0</v>
      </c>
      <c r="BQ389" s="2">
        <v>200</v>
      </c>
      <c r="BR389" s="2">
        <v>0</v>
      </c>
      <c r="BS389" s="2">
        <v>1</v>
      </c>
      <c r="BT389" s="2">
        <v>1</v>
      </c>
      <c r="BU389" s="2">
        <v>1</v>
      </c>
      <c r="BV389" s="2">
        <v>1</v>
      </c>
      <c r="BW389" s="2">
        <v>1</v>
      </c>
      <c r="BX389" s="2">
        <v>1</v>
      </c>
      <c r="BY389" s="2" t="s">
        <v>3</v>
      </c>
      <c r="BZ389" s="2">
        <v>0</v>
      </c>
      <c r="CA389" s="2">
        <v>0</v>
      </c>
      <c r="CB389" s="2" t="s">
        <v>3</v>
      </c>
      <c r="CC389" s="2"/>
      <c r="CD389" s="2"/>
      <c r="CE389" s="2">
        <v>30</v>
      </c>
      <c r="CF389" s="2">
        <v>0</v>
      </c>
      <c r="CG389" s="2">
        <v>0</v>
      </c>
      <c r="CH389" s="2"/>
      <c r="CI389" s="2"/>
      <c r="CJ389" s="2"/>
      <c r="CK389" s="2"/>
      <c r="CL389" s="2"/>
      <c r="CM389" s="2">
        <v>0</v>
      </c>
      <c r="CN389" s="2" t="s">
        <v>3</v>
      </c>
      <c r="CO389" s="2">
        <v>0</v>
      </c>
      <c r="CP389" s="2">
        <f t="shared" si="492"/>
        <v>1322.72</v>
      </c>
      <c r="CQ389" s="2">
        <f t="shared" si="493"/>
        <v>47.24</v>
      </c>
      <c r="CR389" s="2">
        <f>(ROUND((ROUND(((ET389)*AV389*1),2)*BB389),2)+ROUND((ROUND(((AE389-(EU389))*AV389*1),2)*BS389),2))</f>
        <v>0</v>
      </c>
      <c r="CS389" s="2">
        <f t="shared" si="494"/>
        <v>0</v>
      </c>
      <c r="CT389" s="2">
        <f t="shared" si="495"/>
        <v>0</v>
      </c>
      <c r="CU389" s="2">
        <f t="shared" si="496"/>
        <v>0</v>
      </c>
      <c r="CV389" s="2">
        <f t="shared" si="497"/>
        <v>0</v>
      </c>
      <c r="CW389" s="2">
        <f t="shared" si="498"/>
        <v>0</v>
      </c>
      <c r="CX389" s="2">
        <f t="shared" si="499"/>
        <v>0</v>
      </c>
      <c r="CY389" s="2">
        <f t="shared" si="500"/>
        <v>0</v>
      </c>
      <c r="CZ389" s="2">
        <f t="shared" si="501"/>
        <v>0</v>
      </c>
      <c r="DA389" s="2"/>
      <c r="DB389" s="2"/>
      <c r="DC389" s="2" t="s">
        <v>3</v>
      </c>
      <c r="DD389" s="2" t="s">
        <v>3</v>
      </c>
      <c r="DE389" s="2" t="s">
        <v>3</v>
      </c>
      <c r="DF389" s="2" t="s">
        <v>3</v>
      </c>
      <c r="DG389" s="2" t="s">
        <v>3</v>
      </c>
      <c r="DH389" s="2" t="s">
        <v>3</v>
      </c>
      <c r="DI389" s="2" t="s">
        <v>3</v>
      </c>
      <c r="DJ389" s="2" t="s">
        <v>3</v>
      </c>
      <c r="DK389" s="2" t="s">
        <v>3</v>
      </c>
      <c r="DL389" s="2" t="s">
        <v>3</v>
      </c>
      <c r="DM389" s="2" t="s">
        <v>3</v>
      </c>
      <c r="DN389" s="2">
        <v>0</v>
      </c>
      <c r="DO389" s="2">
        <v>0</v>
      </c>
      <c r="DP389" s="2">
        <v>1</v>
      </c>
      <c r="DQ389" s="2">
        <v>1</v>
      </c>
      <c r="DR389" s="2"/>
      <c r="DS389" s="2"/>
      <c r="DT389" s="2"/>
      <c r="DU389" s="2">
        <v>1010</v>
      </c>
      <c r="DV389" s="2" t="s">
        <v>39</v>
      </c>
      <c r="DW389" s="2" t="s">
        <v>39</v>
      </c>
      <c r="DX389" s="2">
        <v>1</v>
      </c>
      <c r="DY389" s="2"/>
      <c r="DZ389" s="2" t="s">
        <v>3</v>
      </c>
      <c r="EA389" s="2" t="s">
        <v>3</v>
      </c>
      <c r="EB389" s="2" t="s">
        <v>3</v>
      </c>
      <c r="EC389" s="2" t="s">
        <v>3</v>
      </c>
      <c r="ED389" s="2"/>
      <c r="EE389" s="2">
        <v>58807973</v>
      </c>
      <c r="EF389" s="2">
        <v>200</v>
      </c>
      <c r="EG389" s="2" t="s">
        <v>245</v>
      </c>
      <c r="EH389" s="2">
        <v>0</v>
      </c>
      <c r="EI389" s="2" t="s">
        <v>3</v>
      </c>
      <c r="EJ389" s="2">
        <v>1</v>
      </c>
      <c r="EK389" s="2">
        <v>1617</v>
      </c>
      <c r="EL389" s="2" t="s">
        <v>246</v>
      </c>
      <c r="EM389" s="2" t="s">
        <v>247</v>
      </c>
      <c r="EN389" s="2"/>
      <c r="EO389" s="2" t="s">
        <v>3</v>
      </c>
      <c r="EP389" s="2"/>
      <c r="EQ389" s="2">
        <v>0</v>
      </c>
      <c r="ER389" s="2">
        <v>47.24</v>
      </c>
      <c r="ES389" s="2">
        <v>47.24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>
        <v>0</v>
      </c>
      <c r="FR389" s="2">
        <v>0</v>
      </c>
      <c r="FS389" s="2">
        <v>0</v>
      </c>
      <c r="FT389" s="2"/>
      <c r="FU389" s="2"/>
      <c r="FV389" s="2"/>
      <c r="FW389" s="2"/>
      <c r="FX389" s="2">
        <v>0</v>
      </c>
      <c r="FY389" s="2">
        <v>0</v>
      </c>
      <c r="FZ389" s="2"/>
      <c r="GA389" s="2" t="s">
        <v>3</v>
      </c>
      <c r="GB389" s="2"/>
      <c r="GC389" s="2"/>
      <c r="GD389" s="2">
        <v>1</v>
      </c>
      <c r="GE389" s="2"/>
      <c r="GF389" s="2">
        <v>-146904554</v>
      </c>
      <c r="GG389" s="2">
        <v>2</v>
      </c>
      <c r="GH389" s="2">
        <v>1</v>
      </c>
      <c r="GI389" s="2">
        <v>-2</v>
      </c>
      <c r="GJ389" s="2">
        <v>0</v>
      </c>
      <c r="GK389" s="2">
        <v>0</v>
      </c>
      <c r="GL389" s="2">
        <f t="shared" si="502"/>
        <v>0</v>
      </c>
      <c r="GM389" s="2">
        <f t="shared" si="503"/>
        <v>1322.72</v>
      </c>
      <c r="GN389" s="2">
        <f t="shared" si="504"/>
        <v>1322.72</v>
      </c>
      <c r="GO389" s="2">
        <f t="shared" si="505"/>
        <v>0</v>
      </c>
      <c r="GP389" s="2">
        <f t="shared" si="506"/>
        <v>0</v>
      </c>
      <c r="GQ389" s="2"/>
      <c r="GR389" s="2">
        <v>0</v>
      </c>
      <c r="GS389" s="2">
        <v>3</v>
      </c>
      <c r="GT389" s="2">
        <v>0</v>
      </c>
      <c r="GU389" s="2" t="s">
        <v>3</v>
      </c>
      <c r="GV389" s="2">
        <f t="shared" si="507"/>
        <v>0</v>
      </c>
      <c r="GW389" s="2">
        <v>1</v>
      </c>
      <c r="GX389" s="2">
        <f t="shared" si="508"/>
        <v>0</v>
      </c>
      <c r="GY389" s="2"/>
      <c r="GZ389" s="2"/>
      <c r="HA389" s="2">
        <v>0</v>
      </c>
      <c r="HB389" s="2">
        <v>0</v>
      </c>
      <c r="HC389" s="2">
        <f t="shared" si="509"/>
        <v>0</v>
      </c>
      <c r="HD389" s="2"/>
      <c r="HE389" s="2" t="s">
        <v>3</v>
      </c>
      <c r="HF389" s="2" t="s">
        <v>3</v>
      </c>
      <c r="HG389" s="2"/>
      <c r="HH389" s="2"/>
      <c r="HI389" s="2"/>
      <c r="HJ389" s="2"/>
      <c r="HK389" s="2"/>
      <c r="HL389" s="2"/>
      <c r="HM389" s="2" t="s">
        <v>3</v>
      </c>
      <c r="HN389" s="2" t="s">
        <v>3</v>
      </c>
      <c r="HO389" s="2" t="s">
        <v>3</v>
      </c>
      <c r="HP389" s="2" t="s">
        <v>3</v>
      </c>
      <c r="HQ389" s="2" t="s">
        <v>3</v>
      </c>
      <c r="HR389" s="2"/>
      <c r="HS389" s="2">
        <v>0</v>
      </c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>
        <v>0</v>
      </c>
      <c r="IL389" s="2"/>
      <c r="IM389" s="2"/>
      <c r="IN389" s="2"/>
      <c r="IO389" s="2"/>
      <c r="IP389" s="2"/>
      <c r="IQ389" s="2"/>
      <c r="IR389" s="2"/>
      <c r="IS389" s="2"/>
      <c r="IT389" s="2"/>
      <c r="IU389" s="2"/>
    </row>
    <row r="390" spans="1:255" x14ac:dyDescent="0.2">
      <c r="A390">
        <v>17</v>
      </c>
      <c r="B390">
        <v>1</v>
      </c>
      <c r="E390" t="s">
        <v>479</v>
      </c>
      <c r="F390" t="s">
        <v>60</v>
      </c>
      <c r="G390" t="s">
        <v>61</v>
      </c>
      <c r="H390" t="s">
        <v>39</v>
      </c>
      <c r="I390">
        <f>ROUND(ROUND(28,4),9)</f>
        <v>28</v>
      </c>
      <c r="J390">
        <v>0</v>
      </c>
      <c r="K390">
        <f>ROUND(ROUND(28,4),9)</f>
        <v>28</v>
      </c>
      <c r="O390">
        <f t="shared" si="478"/>
        <v>27380.3</v>
      </c>
      <c r="P390">
        <f t="shared" si="479"/>
        <v>27380.3</v>
      </c>
      <c r="Q390">
        <f>(ROUND((ROUND(((ET390)*AV390*I390),2)*BB390),2)+ROUND((ROUND(((AE390-(EU390))*AV390*I390),2)*BS390),2))</f>
        <v>0</v>
      </c>
      <c r="R390">
        <f t="shared" si="480"/>
        <v>0</v>
      </c>
      <c r="S390">
        <f t="shared" si="481"/>
        <v>0</v>
      </c>
      <c r="T390">
        <f t="shared" si="482"/>
        <v>0</v>
      </c>
      <c r="U390">
        <f t="shared" si="483"/>
        <v>0</v>
      </c>
      <c r="V390">
        <f t="shared" si="484"/>
        <v>0</v>
      </c>
      <c r="W390">
        <f t="shared" si="485"/>
        <v>0</v>
      </c>
      <c r="X390">
        <f t="shared" si="486"/>
        <v>0</v>
      </c>
      <c r="Y390">
        <f t="shared" si="487"/>
        <v>0</v>
      </c>
      <c r="AA390">
        <v>59204059</v>
      </c>
      <c r="AB390">
        <f t="shared" si="488"/>
        <v>47.24</v>
      </c>
      <c r="AC390">
        <f t="shared" si="510"/>
        <v>47.24</v>
      </c>
      <c r="AD390">
        <f>ROUND((((ET390)-(EU390))+AE390),6)</f>
        <v>0</v>
      </c>
      <c r="AE390">
        <f t="shared" si="513"/>
        <v>0</v>
      </c>
      <c r="AF390">
        <f t="shared" si="513"/>
        <v>0</v>
      </c>
      <c r="AG390">
        <f t="shared" si="490"/>
        <v>0</v>
      </c>
      <c r="AH390">
        <f t="shared" si="514"/>
        <v>0</v>
      </c>
      <c r="AI390">
        <f t="shared" si="514"/>
        <v>0</v>
      </c>
      <c r="AJ390">
        <f t="shared" si="491"/>
        <v>0</v>
      </c>
      <c r="AK390">
        <v>47.24</v>
      </c>
      <c r="AL390">
        <v>47.24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1</v>
      </c>
      <c r="AW390">
        <v>1</v>
      </c>
      <c r="AZ390">
        <v>1</v>
      </c>
      <c r="BA390">
        <v>1</v>
      </c>
      <c r="BB390">
        <v>1</v>
      </c>
      <c r="BC390">
        <v>20.7</v>
      </c>
      <c r="BD390" t="s">
        <v>3</v>
      </c>
      <c r="BE390" t="s">
        <v>3</v>
      </c>
      <c r="BF390" t="s">
        <v>3</v>
      </c>
      <c r="BG390" t="s">
        <v>3</v>
      </c>
      <c r="BH390">
        <v>3</v>
      </c>
      <c r="BI390">
        <v>1</v>
      </c>
      <c r="BJ390" t="s">
        <v>62</v>
      </c>
      <c r="BM390">
        <v>1617</v>
      </c>
      <c r="BN390">
        <v>0</v>
      </c>
      <c r="BO390" t="s">
        <v>60</v>
      </c>
      <c r="BP390">
        <v>1</v>
      </c>
      <c r="BQ390">
        <v>200</v>
      </c>
      <c r="BR390">
        <v>0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 t="s">
        <v>3</v>
      </c>
      <c r="BZ390">
        <v>0</v>
      </c>
      <c r="CA390">
        <v>0</v>
      </c>
      <c r="CB390" t="s">
        <v>3</v>
      </c>
      <c r="CE390">
        <v>30</v>
      </c>
      <c r="CF390">
        <v>0</v>
      </c>
      <c r="CG390">
        <v>0</v>
      </c>
      <c r="CM390">
        <v>0</v>
      </c>
      <c r="CN390" t="s">
        <v>3</v>
      </c>
      <c r="CO390">
        <v>0</v>
      </c>
      <c r="CP390">
        <f t="shared" si="492"/>
        <v>27380.3</v>
      </c>
      <c r="CQ390">
        <f t="shared" si="493"/>
        <v>977.87</v>
      </c>
      <c r="CR390">
        <f>(ROUND((ROUND(((ET390)*AV390*1),2)*BB390),2)+ROUND((ROUND(((AE390-(EU390))*AV390*1),2)*BS390),2))</f>
        <v>0</v>
      </c>
      <c r="CS390">
        <f t="shared" si="494"/>
        <v>0</v>
      </c>
      <c r="CT390">
        <f t="shared" si="495"/>
        <v>0</v>
      </c>
      <c r="CU390">
        <f t="shared" si="496"/>
        <v>0</v>
      </c>
      <c r="CV390">
        <f t="shared" si="497"/>
        <v>0</v>
      </c>
      <c r="CW390">
        <f t="shared" si="498"/>
        <v>0</v>
      </c>
      <c r="CX390">
        <f t="shared" si="499"/>
        <v>0</v>
      </c>
      <c r="CY390">
        <f t="shared" si="500"/>
        <v>0</v>
      </c>
      <c r="CZ390">
        <f t="shared" si="501"/>
        <v>0</v>
      </c>
      <c r="DC390" t="s">
        <v>3</v>
      </c>
      <c r="DD390" t="s">
        <v>3</v>
      </c>
      <c r="DE390" t="s">
        <v>3</v>
      </c>
      <c r="DF390" t="s">
        <v>3</v>
      </c>
      <c r="DG390" t="s">
        <v>3</v>
      </c>
      <c r="DH390" t="s">
        <v>3</v>
      </c>
      <c r="DI390" t="s">
        <v>3</v>
      </c>
      <c r="DJ390" t="s">
        <v>3</v>
      </c>
      <c r="DK390" t="s">
        <v>3</v>
      </c>
      <c r="DL390" t="s">
        <v>3</v>
      </c>
      <c r="DM390" t="s">
        <v>3</v>
      </c>
      <c r="DN390">
        <v>0</v>
      </c>
      <c r="DO390">
        <v>0</v>
      </c>
      <c r="DP390">
        <v>1</v>
      </c>
      <c r="DQ390">
        <v>1</v>
      </c>
      <c r="DU390">
        <v>1010</v>
      </c>
      <c r="DV390" t="s">
        <v>39</v>
      </c>
      <c r="DW390" t="s">
        <v>39</v>
      </c>
      <c r="DX390">
        <v>1</v>
      </c>
      <c r="DZ390" t="s">
        <v>3</v>
      </c>
      <c r="EA390" t="s">
        <v>3</v>
      </c>
      <c r="EB390" t="s">
        <v>3</v>
      </c>
      <c r="EC390" t="s">
        <v>3</v>
      </c>
      <c r="EE390">
        <v>58807973</v>
      </c>
      <c r="EF390">
        <v>200</v>
      </c>
      <c r="EG390" t="s">
        <v>245</v>
      </c>
      <c r="EH390">
        <v>0</v>
      </c>
      <c r="EI390" t="s">
        <v>3</v>
      </c>
      <c r="EJ390">
        <v>1</v>
      </c>
      <c r="EK390">
        <v>1617</v>
      </c>
      <c r="EL390" t="s">
        <v>246</v>
      </c>
      <c r="EM390" t="s">
        <v>247</v>
      </c>
      <c r="EO390" t="s">
        <v>3</v>
      </c>
      <c r="EQ390">
        <v>0</v>
      </c>
      <c r="ER390">
        <v>47.24</v>
      </c>
      <c r="ES390">
        <v>47.24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FQ390">
        <v>0</v>
      </c>
      <c r="FR390">
        <v>0</v>
      </c>
      <c r="FS390">
        <v>0</v>
      </c>
      <c r="FX390">
        <v>0</v>
      </c>
      <c r="FY390">
        <v>0</v>
      </c>
      <c r="GA390" t="s">
        <v>3</v>
      </c>
      <c r="GD390">
        <v>1</v>
      </c>
      <c r="GF390">
        <v>-146904554</v>
      </c>
      <c r="GG390">
        <v>2</v>
      </c>
      <c r="GH390">
        <v>1</v>
      </c>
      <c r="GI390">
        <v>2</v>
      </c>
      <c r="GJ390">
        <v>0</v>
      </c>
      <c r="GK390">
        <v>0</v>
      </c>
      <c r="GL390">
        <f t="shared" si="502"/>
        <v>0</v>
      </c>
      <c r="GM390">
        <f t="shared" si="503"/>
        <v>27380.3</v>
      </c>
      <c r="GN390">
        <f t="shared" si="504"/>
        <v>27380.3</v>
      </c>
      <c r="GO390">
        <f t="shared" si="505"/>
        <v>0</v>
      </c>
      <c r="GP390">
        <f t="shared" si="506"/>
        <v>0</v>
      </c>
      <c r="GR390">
        <v>0</v>
      </c>
      <c r="GS390">
        <v>3</v>
      </c>
      <c r="GT390">
        <v>0</v>
      </c>
      <c r="GU390" t="s">
        <v>3</v>
      </c>
      <c r="GV390">
        <f t="shared" si="507"/>
        <v>0</v>
      </c>
      <c r="GW390">
        <v>1</v>
      </c>
      <c r="GX390">
        <f t="shared" si="508"/>
        <v>0</v>
      </c>
      <c r="HA390">
        <v>0</v>
      </c>
      <c r="HB390">
        <v>0</v>
      </c>
      <c r="HC390">
        <f t="shared" si="509"/>
        <v>0</v>
      </c>
      <c r="HE390" t="s">
        <v>3</v>
      </c>
      <c r="HF390" t="s">
        <v>3</v>
      </c>
      <c r="HM390" t="s">
        <v>3</v>
      </c>
      <c r="HN390" t="s">
        <v>3</v>
      </c>
      <c r="HO390" t="s">
        <v>3</v>
      </c>
      <c r="HP390" t="s">
        <v>3</v>
      </c>
      <c r="HQ390" t="s">
        <v>3</v>
      </c>
      <c r="HS390">
        <v>0</v>
      </c>
      <c r="IK390">
        <v>0</v>
      </c>
    </row>
    <row r="391" spans="1:255" x14ac:dyDescent="0.2">
      <c r="A391" s="2">
        <v>17</v>
      </c>
      <c r="B391" s="2">
        <v>1</v>
      </c>
      <c r="C391" s="2">
        <f>ROW(SmtRes!A909)</f>
        <v>909</v>
      </c>
      <c r="D391" s="2">
        <f>ROW(EtalonRes!A914)</f>
        <v>914</v>
      </c>
      <c r="E391" s="2" t="s">
        <v>3</v>
      </c>
      <c r="F391" s="2" t="s">
        <v>248</v>
      </c>
      <c r="G391" s="2" t="s">
        <v>249</v>
      </c>
      <c r="H391" s="2" t="s">
        <v>228</v>
      </c>
      <c r="I391" s="2">
        <f>ROUND(ROUND(28,4)*0,9)</f>
        <v>0</v>
      </c>
      <c r="J391" s="2">
        <v>0</v>
      </c>
      <c r="K391" s="2">
        <f>ROUND(ROUND(28,4)*0,9)</f>
        <v>0</v>
      </c>
      <c r="L391" s="2"/>
      <c r="M391" s="2"/>
      <c r="N391" s="2"/>
      <c r="O391" s="2">
        <f t="shared" si="478"/>
        <v>0</v>
      </c>
      <c r="P391" s="2">
        <f t="shared" si="479"/>
        <v>0</v>
      </c>
      <c r="Q391" s="2">
        <f>(ROUND((ROUND(((((ET391*1.25)*1.1))*AV391*I391),2)*BB391),2)+ROUND((ROUND(((AE391-(((EU391*1.25)*1.1)))*AV391*I391),2)*BS391),2))</f>
        <v>0</v>
      </c>
      <c r="R391" s="2">
        <f t="shared" si="480"/>
        <v>0</v>
      </c>
      <c r="S391" s="2">
        <f t="shared" si="481"/>
        <v>0</v>
      </c>
      <c r="T391" s="2">
        <f t="shared" si="482"/>
        <v>0</v>
      </c>
      <c r="U391" s="2">
        <f t="shared" si="483"/>
        <v>0</v>
      </c>
      <c r="V391" s="2">
        <f t="shared" si="484"/>
        <v>0</v>
      </c>
      <c r="W391" s="2">
        <f t="shared" si="485"/>
        <v>0</v>
      </c>
      <c r="X391" s="2">
        <f t="shared" si="486"/>
        <v>0</v>
      </c>
      <c r="Y391" s="2">
        <f t="shared" si="487"/>
        <v>0</v>
      </c>
      <c r="Z391" s="2"/>
      <c r="AA391" s="2">
        <v>-1</v>
      </c>
      <c r="AB391" s="2">
        <f t="shared" si="488"/>
        <v>48.109850000000002</v>
      </c>
      <c r="AC391" s="2">
        <f t="shared" si="510"/>
        <v>21.42</v>
      </c>
      <c r="AD391" s="2">
        <f>ROUND((((((ET391*1.25)*1.1))-(((EU391*1.25)*1.1)))+AE391),6)</f>
        <v>4.5650000000000004</v>
      </c>
      <c r="AE391" s="2">
        <f>ROUND((((EU391*1.25)*1.1)),6)</f>
        <v>0.17874999999999999</v>
      </c>
      <c r="AF391" s="2">
        <f>ROUND((((EV391*1.15)*1.1)),6)</f>
        <v>22.124849999999999</v>
      </c>
      <c r="AG391" s="2">
        <f t="shared" si="490"/>
        <v>0</v>
      </c>
      <c r="AH391" s="2">
        <f>(((EW391*1.15)*1.1))</f>
        <v>1.85955</v>
      </c>
      <c r="AI391" s="2">
        <f>(((EX391*1.25)*1.1))</f>
        <v>0</v>
      </c>
      <c r="AJ391" s="2">
        <f t="shared" si="491"/>
        <v>0</v>
      </c>
      <c r="AK391" s="2">
        <v>42.23</v>
      </c>
      <c r="AL391" s="2">
        <v>21.42</v>
      </c>
      <c r="AM391" s="2">
        <v>3.32</v>
      </c>
      <c r="AN391" s="2">
        <v>0.13</v>
      </c>
      <c r="AO391" s="2">
        <v>17.489999999999998</v>
      </c>
      <c r="AP391" s="2">
        <v>0</v>
      </c>
      <c r="AQ391" s="2">
        <v>1.47</v>
      </c>
      <c r="AR391" s="2">
        <v>0</v>
      </c>
      <c r="AS391" s="2">
        <v>0</v>
      </c>
      <c r="AT391" s="2">
        <v>109</v>
      </c>
      <c r="AU391" s="2">
        <v>61</v>
      </c>
      <c r="AV391" s="2">
        <v>1.0669999999999999</v>
      </c>
      <c r="AW391" s="2">
        <v>1</v>
      </c>
      <c r="AX391" s="2"/>
      <c r="AY391" s="2"/>
      <c r="AZ391" s="2">
        <v>1</v>
      </c>
      <c r="BA391" s="2">
        <v>1</v>
      </c>
      <c r="BB391" s="2">
        <v>1</v>
      </c>
      <c r="BC391" s="2">
        <v>1</v>
      </c>
      <c r="BD391" s="2" t="s">
        <v>3</v>
      </c>
      <c r="BE391" s="2" t="s">
        <v>3</v>
      </c>
      <c r="BF391" s="2" t="s">
        <v>3</v>
      </c>
      <c r="BG391" s="2" t="s">
        <v>3</v>
      </c>
      <c r="BH391" s="2">
        <v>0</v>
      </c>
      <c r="BI391" s="2">
        <v>1</v>
      </c>
      <c r="BJ391" s="2" t="s">
        <v>250</v>
      </c>
      <c r="BK391" s="2"/>
      <c r="BL391" s="2"/>
      <c r="BM391" s="2">
        <v>21</v>
      </c>
      <c r="BN391" s="2">
        <v>0</v>
      </c>
      <c r="BO391" s="2" t="s">
        <v>248</v>
      </c>
      <c r="BP391" s="2">
        <v>1</v>
      </c>
      <c r="BQ391" s="2">
        <v>30</v>
      </c>
      <c r="BR391" s="2">
        <v>0</v>
      </c>
      <c r="BS391" s="2">
        <v>1</v>
      </c>
      <c r="BT391" s="2">
        <v>1</v>
      </c>
      <c r="BU391" s="2">
        <v>1</v>
      </c>
      <c r="BV391" s="2">
        <v>1</v>
      </c>
      <c r="BW391" s="2">
        <v>1</v>
      </c>
      <c r="BX391" s="2">
        <v>1</v>
      </c>
      <c r="BY391" s="2" t="s">
        <v>3</v>
      </c>
      <c r="BZ391" s="2">
        <v>109</v>
      </c>
      <c r="CA391" s="2">
        <v>61</v>
      </c>
      <c r="CB391" s="2" t="s">
        <v>3</v>
      </c>
      <c r="CC391" s="2"/>
      <c r="CD391" s="2"/>
      <c r="CE391" s="2">
        <v>30</v>
      </c>
      <c r="CF391" s="2">
        <v>0</v>
      </c>
      <c r="CG391" s="2">
        <v>0</v>
      </c>
      <c r="CH391" s="2"/>
      <c r="CI391" s="2"/>
      <c r="CJ391" s="2"/>
      <c r="CK391" s="2"/>
      <c r="CL391" s="2"/>
      <c r="CM391" s="2">
        <v>0</v>
      </c>
      <c r="CN391" s="2" t="s">
        <v>1044</v>
      </c>
      <c r="CO391" s="2">
        <v>0</v>
      </c>
      <c r="CP391" s="2">
        <f t="shared" si="492"/>
        <v>0</v>
      </c>
      <c r="CQ391" s="2">
        <f t="shared" si="493"/>
        <v>21.42</v>
      </c>
      <c r="CR391" s="2">
        <f>(ROUND((ROUND(((((ET391*1.25)*1.1))*AV391*1),2)*BB391),2)+ROUND((ROUND(((AE391-(((EU391*1.25)*1.1)))*AV391*1),2)*BS391),2))</f>
        <v>4.87</v>
      </c>
      <c r="CS391" s="2">
        <f t="shared" si="494"/>
        <v>0.19</v>
      </c>
      <c r="CT391" s="2">
        <f t="shared" si="495"/>
        <v>23.61</v>
      </c>
      <c r="CU391" s="2">
        <f t="shared" si="496"/>
        <v>0</v>
      </c>
      <c r="CV391" s="2">
        <f t="shared" si="497"/>
        <v>1.98413985</v>
      </c>
      <c r="CW391" s="2">
        <f t="shared" si="498"/>
        <v>0</v>
      </c>
      <c r="CX391" s="2">
        <f t="shared" si="499"/>
        <v>0</v>
      </c>
      <c r="CY391" s="2">
        <f t="shared" si="500"/>
        <v>0</v>
      </c>
      <c r="CZ391" s="2">
        <f t="shared" si="501"/>
        <v>0</v>
      </c>
      <c r="DA391" s="2"/>
      <c r="DB391" s="2">
        <v>163</v>
      </c>
      <c r="DC391" s="2" t="s">
        <v>3</v>
      </c>
      <c r="DD391" s="2" t="s">
        <v>3</v>
      </c>
      <c r="DE391" s="2" t="s">
        <v>25</v>
      </c>
      <c r="DF391" s="2" t="s">
        <v>25</v>
      </c>
      <c r="DG391" s="2" t="s">
        <v>26</v>
      </c>
      <c r="DH391" s="2" t="s">
        <v>3</v>
      </c>
      <c r="DI391" s="2" t="s">
        <v>26</v>
      </c>
      <c r="DJ391" s="2" t="s">
        <v>25</v>
      </c>
      <c r="DK391" s="2" t="s">
        <v>3</v>
      </c>
      <c r="DL391" s="2" t="s">
        <v>3</v>
      </c>
      <c r="DM391" s="2" t="s">
        <v>3</v>
      </c>
      <c r="DN391" s="2">
        <v>0</v>
      </c>
      <c r="DO391" s="2">
        <v>0</v>
      </c>
      <c r="DP391" s="2">
        <v>1</v>
      </c>
      <c r="DQ391" s="2">
        <v>1</v>
      </c>
      <c r="DR391" s="2"/>
      <c r="DS391" s="2"/>
      <c r="DT391" s="2"/>
      <c r="DU391" s="2">
        <v>1013</v>
      </c>
      <c r="DV391" s="2" t="s">
        <v>228</v>
      </c>
      <c r="DW391" s="2" t="s">
        <v>228</v>
      </c>
      <c r="DX391" s="2">
        <v>1</v>
      </c>
      <c r="DY391" s="2"/>
      <c r="DZ391" s="2" t="s">
        <v>3</v>
      </c>
      <c r="EA391" s="2" t="s">
        <v>3</v>
      </c>
      <c r="EB391" s="2" t="s">
        <v>3</v>
      </c>
      <c r="EC391" s="2" t="s">
        <v>3</v>
      </c>
      <c r="ED391" s="2"/>
      <c r="EE391" s="2">
        <v>58807897</v>
      </c>
      <c r="EF391" s="2">
        <v>30</v>
      </c>
      <c r="EG391" s="2" t="s">
        <v>27</v>
      </c>
      <c r="EH391" s="2">
        <v>0</v>
      </c>
      <c r="EI391" s="2" t="s">
        <v>3</v>
      </c>
      <c r="EJ391" s="2">
        <v>1</v>
      </c>
      <c r="EK391" s="2">
        <v>21</v>
      </c>
      <c r="EL391" s="2" t="s">
        <v>28</v>
      </c>
      <c r="EM391" s="2" t="s">
        <v>29</v>
      </c>
      <c r="EN391" s="2"/>
      <c r="EO391" s="2" t="s">
        <v>30</v>
      </c>
      <c r="EP391" s="2"/>
      <c r="EQ391" s="2">
        <v>1024</v>
      </c>
      <c r="ER391" s="2">
        <v>42.23</v>
      </c>
      <c r="ES391" s="2">
        <v>21.42</v>
      </c>
      <c r="ET391" s="2">
        <v>3.32</v>
      </c>
      <c r="EU391" s="2">
        <v>0.13</v>
      </c>
      <c r="EV391" s="2">
        <v>17.489999999999998</v>
      </c>
      <c r="EW391" s="2">
        <v>1.47</v>
      </c>
      <c r="EX391" s="2">
        <v>0</v>
      </c>
      <c r="EY391" s="2">
        <v>0</v>
      </c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>
        <v>0</v>
      </c>
      <c r="FR391" s="2">
        <v>0</v>
      </c>
      <c r="FS391" s="2">
        <v>0</v>
      </c>
      <c r="FT391" s="2"/>
      <c r="FU391" s="2"/>
      <c r="FV391" s="2"/>
      <c r="FW391" s="2"/>
      <c r="FX391" s="2">
        <v>109</v>
      </c>
      <c r="FY391" s="2">
        <v>61</v>
      </c>
      <c r="FZ391" s="2"/>
      <c r="GA391" s="2" t="s">
        <v>3</v>
      </c>
      <c r="GB391" s="2"/>
      <c r="GC391" s="2"/>
      <c r="GD391" s="2">
        <v>1</v>
      </c>
      <c r="GE391" s="2"/>
      <c r="GF391" s="2">
        <v>450006389</v>
      </c>
      <c r="GG391" s="2">
        <v>2</v>
      </c>
      <c r="GH391" s="2">
        <v>1</v>
      </c>
      <c r="GI391" s="2">
        <v>2</v>
      </c>
      <c r="GJ391" s="2">
        <v>0</v>
      </c>
      <c r="GK391" s="2">
        <v>0</v>
      </c>
      <c r="GL391" s="2">
        <f t="shared" si="502"/>
        <v>0</v>
      </c>
      <c r="GM391" s="2">
        <f t="shared" si="503"/>
        <v>0</v>
      </c>
      <c r="GN391" s="2">
        <f t="shared" si="504"/>
        <v>0</v>
      </c>
      <c r="GO391" s="2">
        <f t="shared" si="505"/>
        <v>0</v>
      </c>
      <c r="GP391" s="2">
        <f t="shared" si="506"/>
        <v>0</v>
      </c>
      <c r="GQ391" s="2"/>
      <c r="GR391" s="2">
        <v>0</v>
      </c>
      <c r="GS391" s="2">
        <v>3</v>
      </c>
      <c r="GT391" s="2">
        <v>0</v>
      </c>
      <c r="GU391" s="2" t="s">
        <v>3</v>
      </c>
      <c r="GV391" s="2">
        <f t="shared" si="507"/>
        <v>0</v>
      </c>
      <c r="GW391" s="2">
        <v>1</v>
      </c>
      <c r="GX391" s="2">
        <f t="shared" si="508"/>
        <v>0</v>
      </c>
      <c r="GY391" s="2"/>
      <c r="GZ391" s="2"/>
      <c r="HA391" s="2">
        <v>0</v>
      </c>
      <c r="HB391" s="2">
        <v>0</v>
      </c>
      <c r="HC391" s="2">
        <f t="shared" si="509"/>
        <v>0</v>
      </c>
      <c r="HD391" s="2"/>
      <c r="HE391" s="2" t="s">
        <v>3</v>
      </c>
      <c r="HF391" s="2" t="s">
        <v>3</v>
      </c>
      <c r="HG391" s="2"/>
      <c r="HH391" s="2"/>
      <c r="HI391" s="2"/>
      <c r="HJ391" s="2"/>
      <c r="HK391" s="2"/>
      <c r="HL391" s="2"/>
      <c r="HM391" s="2" t="s">
        <v>3</v>
      </c>
      <c r="HN391" s="2" t="s">
        <v>3</v>
      </c>
      <c r="HO391" s="2" t="s">
        <v>3</v>
      </c>
      <c r="HP391" s="2" t="s">
        <v>3</v>
      </c>
      <c r="HQ391" s="2" t="s">
        <v>3</v>
      </c>
      <c r="HR391" s="2"/>
      <c r="HS391" s="2">
        <v>0</v>
      </c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>
        <v>0</v>
      </c>
      <c r="IL391" s="2"/>
      <c r="IM391" s="2"/>
      <c r="IN391" s="2"/>
      <c r="IO391" s="2"/>
      <c r="IP391" s="2"/>
      <c r="IQ391" s="2"/>
      <c r="IR391" s="2"/>
      <c r="IS391" s="2"/>
      <c r="IT391" s="2"/>
      <c r="IU391" s="2"/>
    </row>
    <row r="392" spans="1:255" x14ac:dyDescent="0.2">
      <c r="A392">
        <v>17</v>
      </c>
      <c r="B392">
        <v>1</v>
      </c>
      <c r="C392">
        <f>ROW(SmtRes!A916)</f>
        <v>916</v>
      </c>
      <c r="D392">
        <f>ROW(EtalonRes!A922)</f>
        <v>922</v>
      </c>
      <c r="E392" t="s">
        <v>3</v>
      </c>
      <c r="F392" t="s">
        <v>248</v>
      </c>
      <c r="G392" t="s">
        <v>249</v>
      </c>
      <c r="H392" t="s">
        <v>228</v>
      </c>
      <c r="I392">
        <f>ROUND(ROUND(28,4)*0,9)</f>
        <v>0</v>
      </c>
      <c r="J392">
        <v>0</v>
      </c>
      <c r="K392">
        <f>ROUND(ROUND(28,4)*0,9)</f>
        <v>0</v>
      </c>
      <c r="O392">
        <f t="shared" si="478"/>
        <v>0</v>
      </c>
      <c r="P392">
        <f t="shared" si="479"/>
        <v>0</v>
      </c>
      <c r="Q392">
        <f>(ROUND((ROUND(((((ET392*1.25)*1.1))*AV392*I392),2)*BB392),2)+ROUND((ROUND(((AE392-(((EU392*1.25)*1.1)))*AV392*I392),2)*BS392),2))</f>
        <v>0</v>
      </c>
      <c r="R392">
        <f t="shared" si="480"/>
        <v>0</v>
      </c>
      <c r="S392">
        <f t="shared" si="481"/>
        <v>0</v>
      </c>
      <c r="T392">
        <f t="shared" si="482"/>
        <v>0</v>
      </c>
      <c r="U392">
        <f t="shared" si="483"/>
        <v>0</v>
      </c>
      <c r="V392">
        <f t="shared" si="484"/>
        <v>0</v>
      </c>
      <c r="W392">
        <f t="shared" si="485"/>
        <v>0</v>
      </c>
      <c r="X392">
        <f t="shared" si="486"/>
        <v>0</v>
      </c>
      <c r="Y392">
        <f t="shared" si="487"/>
        <v>0</v>
      </c>
      <c r="AA392">
        <v>-1</v>
      </c>
      <c r="AB392">
        <f t="shared" si="488"/>
        <v>48.109850000000002</v>
      </c>
      <c r="AC392">
        <f t="shared" si="510"/>
        <v>21.42</v>
      </c>
      <c r="AD392">
        <f>ROUND((((((ET392*1.25)*1.1))-(((EU392*1.25)*1.1)))+AE392),6)</f>
        <v>4.5650000000000004</v>
      </c>
      <c r="AE392">
        <f>ROUND((((EU392*1.25)*1.1)),6)</f>
        <v>0.17874999999999999</v>
      </c>
      <c r="AF392">
        <f>ROUND((((EV392*1.15)*1.1)),6)</f>
        <v>22.124849999999999</v>
      </c>
      <c r="AG392">
        <f t="shared" si="490"/>
        <v>0</v>
      </c>
      <c r="AH392">
        <f>(((EW392*1.15)*1.1))</f>
        <v>1.85955</v>
      </c>
      <c r="AI392">
        <f>(((EX392*1.25)*1.1))</f>
        <v>0</v>
      </c>
      <c r="AJ392">
        <f t="shared" si="491"/>
        <v>0</v>
      </c>
      <c r="AK392">
        <v>42.23</v>
      </c>
      <c r="AL392">
        <v>21.42</v>
      </c>
      <c r="AM392">
        <v>3.32</v>
      </c>
      <c r="AN392">
        <v>0.13</v>
      </c>
      <c r="AO392">
        <v>17.489999999999998</v>
      </c>
      <c r="AP392">
        <v>0</v>
      </c>
      <c r="AQ392">
        <v>1.47</v>
      </c>
      <c r="AR392">
        <v>0</v>
      </c>
      <c r="AS392">
        <v>0</v>
      </c>
      <c r="AT392">
        <v>109</v>
      </c>
      <c r="AU392">
        <v>61</v>
      </c>
      <c r="AV392">
        <v>1.0669999999999999</v>
      </c>
      <c r="AW392">
        <v>1</v>
      </c>
      <c r="AZ392">
        <v>1</v>
      </c>
      <c r="BA392">
        <v>54.99</v>
      </c>
      <c r="BB392">
        <v>12.72</v>
      </c>
      <c r="BC392">
        <v>8.42</v>
      </c>
      <c r="BD392" t="s">
        <v>3</v>
      </c>
      <c r="BE392" t="s">
        <v>3</v>
      </c>
      <c r="BF392" t="s">
        <v>3</v>
      </c>
      <c r="BG392" t="s">
        <v>3</v>
      </c>
      <c r="BH392">
        <v>0</v>
      </c>
      <c r="BI392">
        <v>1</v>
      </c>
      <c r="BJ392" t="s">
        <v>250</v>
      </c>
      <c r="BM392">
        <v>21</v>
      </c>
      <c r="BN392">
        <v>0</v>
      </c>
      <c r="BO392" t="s">
        <v>248</v>
      </c>
      <c r="BP392">
        <v>1</v>
      </c>
      <c r="BQ392">
        <v>30</v>
      </c>
      <c r="BR392">
        <v>0</v>
      </c>
      <c r="BS392">
        <v>54.99</v>
      </c>
      <c r="BT392">
        <v>1</v>
      </c>
      <c r="BU392">
        <v>1</v>
      </c>
      <c r="BV392">
        <v>1</v>
      </c>
      <c r="BW392">
        <v>1</v>
      </c>
      <c r="BX392">
        <v>1</v>
      </c>
      <c r="BY392" t="s">
        <v>3</v>
      </c>
      <c r="BZ392">
        <v>109</v>
      </c>
      <c r="CA392">
        <v>61</v>
      </c>
      <c r="CB392" t="s">
        <v>3</v>
      </c>
      <c r="CE392">
        <v>30</v>
      </c>
      <c r="CF392">
        <v>0</v>
      </c>
      <c r="CG392">
        <v>0</v>
      </c>
      <c r="CM392">
        <v>0</v>
      </c>
      <c r="CN392" t="s">
        <v>1044</v>
      </c>
      <c r="CO392">
        <v>0</v>
      </c>
      <c r="CP392">
        <f t="shared" si="492"/>
        <v>0</v>
      </c>
      <c r="CQ392">
        <f t="shared" si="493"/>
        <v>180.36</v>
      </c>
      <c r="CR392">
        <f>(ROUND((ROUND(((((ET392*1.25)*1.1))*AV392*1),2)*BB392),2)+ROUND((ROUND(((AE392-(((EU392*1.25)*1.1)))*AV392*1),2)*BS392),2))</f>
        <v>61.95</v>
      </c>
      <c r="CS392">
        <f t="shared" si="494"/>
        <v>10.45</v>
      </c>
      <c r="CT392">
        <f t="shared" si="495"/>
        <v>1298.31</v>
      </c>
      <c r="CU392">
        <f t="shared" si="496"/>
        <v>0</v>
      </c>
      <c r="CV392">
        <f t="shared" si="497"/>
        <v>1.98413985</v>
      </c>
      <c r="CW392">
        <f t="shared" si="498"/>
        <v>0</v>
      </c>
      <c r="CX392">
        <f t="shared" si="499"/>
        <v>0</v>
      </c>
      <c r="CY392">
        <f t="shared" si="500"/>
        <v>0</v>
      </c>
      <c r="CZ392">
        <f t="shared" si="501"/>
        <v>0</v>
      </c>
      <c r="DB392">
        <v>165</v>
      </c>
      <c r="DC392" t="s">
        <v>3</v>
      </c>
      <c r="DD392" t="s">
        <v>3</v>
      </c>
      <c r="DE392" t="s">
        <v>25</v>
      </c>
      <c r="DF392" t="s">
        <v>25</v>
      </c>
      <c r="DG392" t="s">
        <v>26</v>
      </c>
      <c r="DH392" t="s">
        <v>3</v>
      </c>
      <c r="DI392" t="s">
        <v>26</v>
      </c>
      <c r="DJ392" t="s">
        <v>25</v>
      </c>
      <c r="DK392" t="s">
        <v>3</v>
      </c>
      <c r="DL392" t="s">
        <v>3</v>
      </c>
      <c r="DM392" t="s">
        <v>3</v>
      </c>
      <c r="DN392">
        <v>0</v>
      </c>
      <c r="DO392">
        <v>0</v>
      </c>
      <c r="DP392">
        <v>1</v>
      </c>
      <c r="DQ392">
        <v>1</v>
      </c>
      <c r="DU392">
        <v>1013</v>
      </c>
      <c r="DV392" t="s">
        <v>228</v>
      </c>
      <c r="DW392" t="s">
        <v>228</v>
      </c>
      <c r="DX392">
        <v>1</v>
      </c>
      <c r="DZ392" t="s">
        <v>3</v>
      </c>
      <c r="EA392" t="s">
        <v>3</v>
      </c>
      <c r="EB392" t="s">
        <v>3</v>
      </c>
      <c r="EC392" t="s">
        <v>3</v>
      </c>
      <c r="EE392">
        <v>58807897</v>
      </c>
      <c r="EF392">
        <v>30</v>
      </c>
      <c r="EG392" t="s">
        <v>27</v>
      </c>
      <c r="EH392">
        <v>0</v>
      </c>
      <c r="EI392" t="s">
        <v>3</v>
      </c>
      <c r="EJ392">
        <v>1</v>
      </c>
      <c r="EK392">
        <v>21</v>
      </c>
      <c r="EL392" t="s">
        <v>28</v>
      </c>
      <c r="EM392" t="s">
        <v>29</v>
      </c>
      <c r="EO392" t="s">
        <v>30</v>
      </c>
      <c r="EQ392">
        <v>1024</v>
      </c>
      <c r="ER392">
        <v>42.23</v>
      </c>
      <c r="ES392">
        <v>21.42</v>
      </c>
      <c r="ET392">
        <v>3.32</v>
      </c>
      <c r="EU392">
        <v>0.13</v>
      </c>
      <c r="EV392">
        <v>17.489999999999998</v>
      </c>
      <c r="EW392">
        <v>1.47</v>
      </c>
      <c r="EX392">
        <v>0</v>
      </c>
      <c r="EY392">
        <v>0</v>
      </c>
      <c r="FQ392">
        <v>0</v>
      </c>
      <c r="FR392">
        <v>0</v>
      </c>
      <c r="FS392">
        <v>0</v>
      </c>
      <c r="FX392">
        <v>109</v>
      </c>
      <c r="FY392">
        <v>61</v>
      </c>
      <c r="GA392" t="s">
        <v>3</v>
      </c>
      <c r="GD392">
        <v>1</v>
      </c>
      <c r="GF392">
        <v>450006389</v>
      </c>
      <c r="GG392">
        <v>2</v>
      </c>
      <c r="GH392">
        <v>1</v>
      </c>
      <c r="GI392">
        <v>2</v>
      </c>
      <c r="GJ392">
        <v>0</v>
      </c>
      <c r="GK392">
        <v>0</v>
      </c>
      <c r="GL392">
        <f t="shared" si="502"/>
        <v>0</v>
      </c>
      <c r="GM392">
        <f t="shared" si="503"/>
        <v>0</v>
      </c>
      <c r="GN392">
        <f t="shared" si="504"/>
        <v>0</v>
      </c>
      <c r="GO392">
        <f t="shared" si="505"/>
        <v>0</v>
      </c>
      <c r="GP392">
        <f t="shared" si="506"/>
        <v>0</v>
      </c>
      <c r="GR392">
        <v>0</v>
      </c>
      <c r="GS392">
        <v>3</v>
      </c>
      <c r="GT392">
        <v>0</v>
      </c>
      <c r="GU392" t="s">
        <v>3</v>
      </c>
      <c r="GV392">
        <f t="shared" si="507"/>
        <v>0</v>
      </c>
      <c r="GW392">
        <v>1</v>
      </c>
      <c r="GX392">
        <f t="shared" si="508"/>
        <v>0</v>
      </c>
      <c r="HA392">
        <v>0</v>
      </c>
      <c r="HB392">
        <v>0</v>
      </c>
      <c r="HC392">
        <f t="shared" si="509"/>
        <v>0</v>
      </c>
      <c r="HE392" t="s">
        <v>3</v>
      </c>
      <c r="HF392" t="s">
        <v>3</v>
      </c>
      <c r="HM392" t="s">
        <v>3</v>
      </c>
      <c r="HN392" t="s">
        <v>3</v>
      </c>
      <c r="HO392" t="s">
        <v>3</v>
      </c>
      <c r="HP392" t="s">
        <v>3</v>
      </c>
      <c r="HQ392" t="s">
        <v>3</v>
      </c>
      <c r="HS392">
        <v>0</v>
      </c>
      <c r="IK392">
        <v>0</v>
      </c>
    </row>
    <row r="393" spans="1:255" x14ac:dyDescent="0.2">
      <c r="A393" s="2">
        <v>18</v>
      </c>
      <c r="B393" s="2">
        <v>1</v>
      </c>
      <c r="C393" s="2">
        <v>908</v>
      </c>
      <c r="D393" s="2"/>
      <c r="E393" s="2" t="s">
        <v>3</v>
      </c>
      <c r="F393" s="2" t="s">
        <v>60</v>
      </c>
      <c r="G393" s="2" t="s">
        <v>61</v>
      </c>
      <c r="H393" s="2" t="s">
        <v>39</v>
      </c>
      <c r="I393" s="2">
        <f>I391*J393</f>
        <v>0</v>
      </c>
      <c r="J393" s="2">
        <v>1</v>
      </c>
      <c r="K393" s="2">
        <v>1</v>
      </c>
      <c r="L393" s="2"/>
      <c r="M393" s="2"/>
      <c r="N393" s="2"/>
      <c r="O393" s="2">
        <f t="shared" si="478"/>
        <v>0</v>
      </c>
      <c r="P393" s="2">
        <f t="shared" si="479"/>
        <v>0</v>
      </c>
      <c r="Q393" s="2">
        <f>(ROUND((ROUND(((ET393)*AV393*I393),2)*BB393),2)+ROUND((ROUND(((AE393-(EU393))*AV393*I393),2)*BS393),2))</f>
        <v>0</v>
      </c>
      <c r="R393" s="2">
        <f t="shared" si="480"/>
        <v>0</v>
      </c>
      <c r="S393" s="2">
        <f t="shared" si="481"/>
        <v>0</v>
      </c>
      <c r="T393" s="2">
        <f t="shared" si="482"/>
        <v>0</v>
      </c>
      <c r="U393" s="2">
        <f t="shared" si="483"/>
        <v>0</v>
      </c>
      <c r="V393" s="2">
        <f t="shared" si="484"/>
        <v>0</v>
      </c>
      <c r="W393" s="2">
        <f t="shared" si="485"/>
        <v>0</v>
      </c>
      <c r="X393" s="2">
        <f t="shared" si="486"/>
        <v>0</v>
      </c>
      <c r="Y393" s="2">
        <f t="shared" si="487"/>
        <v>0</v>
      </c>
      <c r="Z393" s="2"/>
      <c r="AA393" s="2">
        <v>-1</v>
      </c>
      <c r="AB393" s="2">
        <f t="shared" si="488"/>
        <v>47.24</v>
      </c>
      <c r="AC393" s="2">
        <f t="shared" si="510"/>
        <v>47.24</v>
      </c>
      <c r="AD393" s="2">
        <f>ROUND((((ET393)-(EU393))+AE393),6)</f>
        <v>0</v>
      </c>
      <c r="AE393" s="2">
        <f>ROUND((EU393),6)</f>
        <v>0</v>
      </c>
      <c r="AF393" s="2">
        <f>ROUND((EV393),6)</f>
        <v>0</v>
      </c>
      <c r="AG393" s="2">
        <f t="shared" si="490"/>
        <v>0</v>
      </c>
      <c r="AH393" s="2">
        <f>(EW393)</f>
        <v>0</v>
      </c>
      <c r="AI393" s="2">
        <f>(EX393)</f>
        <v>0</v>
      </c>
      <c r="AJ393" s="2">
        <f t="shared" si="491"/>
        <v>0</v>
      </c>
      <c r="AK393" s="2">
        <v>47.24</v>
      </c>
      <c r="AL393" s="2">
        <v>47.24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109</v>
      </c>
      <c r="AU393" s="2">
        <v>61</v>
      </c>
      <c r="AV393" s="2">
        <v>1</v>
      </c>
      <c r="AW393" s="2">
        <v>1</v>
      </c>
      <c r="AX393" s="2"/>
      <c r="AY393" s="2"/>
      <c r="AZ393" s="2">
        <v>1</v>
      </c>
      <c r="BA393" s="2">
        <v>1</v>
      </c>
      <c r="BB393" s="2">
        <v>1</v>
      </c>
      <c r="BC393" s="2">
        <v>1</v>
      </c>
      <c r="BD393" s="2" t="s">
        <v>3</v>
      </c>
      <c r="BE393" s="2" t="s">
        <v>3</v>
      </c>
      <c r="BF393" s="2" t="s">
        <v>3</v>
      </c>
      <c r="BG393" s="2" t="s">
        <v>3</v>
      </c>
      <c r="BH393" s="2">
        <v>3</v>
      </c>
      <c r="BI393" s="2">
        <v>1</v>
      </c>
      <c r="BJ393" s="2" t="s">
        <v>62</v>
      </c>
      <c r="BK393" s="2"/>
      <c r="BL393" s="2"/>
      <c r="BM393" s="2">
        <v>21</v>
      </c>
      <c r="BN393" s="2">
        <v>0</v>
      </c>
      <c r="BO393" s="2" t="s">
        <v>3</v>
      </c>
      <c r="BP393" s="2">
        <v>0</v>
      </c>
      <c r="BQ393" s="2">
        <v>30</v>
      </c>
      <c r="BR393" s="2">
        <v>0</v>
      </c>
      <c r="BS393" s="2">
        <v>1</v>
      </c>
      <c r="BT393" s="2">
        <v>1</v>
      </c>
      <c r="BU393" s="2">
        <v>1</v>
      </c>
      <c r="BV393" s="2">
        <v>1</v>
      </c>
      <c r="BW393" s="2">
        <v>1</v>
      </c>
      <c r="BX393" s="2">
        <v>1</v>
      </c>
      <c r="BY393" s="2" t="s">
        <v>3</v>
      </c>
      <c r="BZ393" s="2">
        <v>109</v>
      </c>
      <c r="CA393" s="2">
        <v>61</v>
      </c>
      <c r="CB393" s="2" t="s">
        <v>3</v>
      </c>
      <c r="CC393" s="2"/>
      <c r="CD393" s="2"/>
      <c r="CE393" s="2">
        <v>30</v>
      </c>
      <c r="CF393" s="2">
        <v>0</v>
      </c>
      <c r="CG393" s="2">
        <v>0</v>
      </c>
      <c r="CH393" s="2"/>
      <c r="CI393" s="2"/>
      <c r="CJ393" s="2"/>
      <c r="CK393" s="2"/>
      <c r="CL393" s="2"/>
      <c r="CM393" s="2">
        <v>0</v>
      </c>
      <c r="CN393" s="2" t="s">
        <v>3</v>
      </c>
      <c r="CO393" s="2">
        <v>0</v>
      </c>
      <c r="CP393" s="2">
        <f t="shared" si="492"/>
        <v>0</v>
      </c>
      <c r="CQ393" s="2">
        <f t="shared" si="493"/>
        <v>47.24</v>
      </c>
      <c r="CR393" s="2">
        <f>(ROUND((ROUND(((ET393)*AV393*1),2)*BB393),2)+ROUND((ROUND(((AE393-(EU393))*AV393*1),2)*BS393),2))</f>
        <v>0</v>
      </c>
      <c r="CS393" s="2">
        <f t="shared" si="494"/>
        <v>0</v>
      </c>
      <c r="CT393" s="2">
        <f t="shared" si="495"/>
        <v>0</v>
      </c>
      <c r="CU393" s="2">
        <f t="shared" si="496"/>
        <v>0</v>
      </c>
      <c r="CV393" s="2">
        <f t="shared" si="497"/>
        <v>0</v>
      </c>
      <c r="CW393" s="2">
        <f t="shared" si="498"/>
        <v>0</v>
      </c>
      <c r="CX393" s="2">
        <f t="shared" si="499"/>
        <v>0</v>
      </c>
      <c r="CY393" s="2">
        <f t="shared" si="500"/>
        <v>0</v>
      </c>
      <c r="CZ393" s="2">
        <f t="shared" si="501"/>
        <v>0</v>
      </c>
      <c r="DA393" s="2"/>
      <c r="DB393" s="2"/>
      <c r="DC393" s="2" t="s">
        <v>3</v>
      </c>
      <c r="DD393" s="2" t="s">
        <v>3</v>
      </c>
      <c r="DE393" s="2" t="s">
        <v>3</v>
      </c>
      <c r="DF393" s="2" t="s">
        <v>3</v>
      </c>
      <c r="DG393" s="2" t="s">
        <v>3</v>
      </c>
      <c r="DH393" s="2" t="s">
        <v>3</v>
      </c>
      <c r="DI393" s="2" t="s">
        <v>3</v>
      </c>
      <c r="DJ393" s="2" t="s">
        <v>3</v>
      </c>
      <c r="DK393" s="2" t="s">
        <v>3</v>
      </c>
      <c r="DL393" s="2" t="s">
        <v>3</v>
      </c>
      <c r="DM393" s="2" t="s">
        <v>3</v>
      </c>
      <c r="DN393" s="2">
        <v>0</v>
      </c>
      <c r="DO393" s="2">
        <v>0</v>
      </c>
      <c r="DP393" s="2">
        <v>1</v>
      </c>
      <c r="DQ393" s="2">
        <v>1</v>
      </c>
      <c r="DR393" s="2"/>
      <c r="DS393" s="2"/>
      <c r="DT393" s="2"/>
      <c r="DU393" s="2">
        <v>1010</v>
      </c>
      <c r="DV393" s="2" t="s">
        <v>39</v>
      </c>
      <c r="DW393" s="2" t="s">
        <v>39</v>
      </c>
      <c r="DX393" s="2">
        <v>1</v>
      </c>
      <c r="DY393" s="2"/>
      <c r="DZ393" s="2" t="s">
        <v>3</v>
      </c>
      <c r="EA393" s="2" t="s">
        <v>3</v>
      </c>
      <c r="EB393" s="2" t="s">
        <v>3</v>
      </c>
      <c r="EC393" s="2" t="s">
        <v>3</v>
      </c>
      <c r="ED393" s="2"/>
      <c r="EE393" s="2">
        <v>58807897</v>
      </c>
      <c r="EF393" s="2">
        <v>30</v>
      </c>
      <c r="EG393" s="2" t="s">
        <v>27</v>
      </c>
      <c r="EH393" s="2">
        <v>0</v>
      </c>
      <c r="EI393" s="2" t="s">
        <v>3</v>
      </c>
      <c r="EJ393" s="2">
        <v>1</v>
      </c>
      <c r="EK393" s="2">
        <v>21</v>
      </c>
      <c r="EL393" s="2" t="s">
        <v>28</v>
      </c>
      <c r="EM393" s="2" t="s">
        <v>29</v>
      </c>
      <c r="EN393" s="2"/>
      <c r="EO393" s="2" t="s">
        <v>3</v>
      </c>
      <c r="EP393" s="2"/>
      <c r="EQ393" s="2">
        <v>1024</v>
      </c>
      <c r="ER393" s="2">
        <v>47.24</v>
      </c>
      <c r="ES393" s="2">
        <v>47.24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>
        <v>0</v>
      </c>
      <c r="FR393" s="2">
        <v>0</v>
      </c>
      <c r="FS393" s="2">
        <v>0</v>
      </c>
      <c r="FT393" s="2"/>
      <c r="FU393" s="2"/>
      <c r="FV393" s="2"/>
      <c r="FW393" s="2"/>
      <c r="FX393" s="2">
        <v>109</v>
      </c>
      <c r="FY393" s="2">
        <v>61</v>
      </c>
      <c r="FZ393" s="2"/>
      <c r="GA393" s="2" t="s">
        <v>3</v>
      </c>
      <c r="GB393" s="2"/>
      <c r="GC393" s="2"/>
      <c r="GD393" s="2">
        <v>1</v>
      </c>
      <c r="GE393" s="2"/>
      <c r="GF393" s="2">
        <v>-146904554</v>
      </c>
      <c r="GG393" s="2">
        <v>2</v>
      </c>
      <c r="GH393" s="2">
        <v>1</v>
      </c>
      <c r="GI393" s="2">
        <v>-2</v>
      </c>
      <c r="GJ393" s="2">
        <v>0</v>
      </c>
      <c r="GK393" s="2">
        <v>0</v>
      </c>
      <c r="GL393" s="2">
        <f t="shared" si="502"/>
        <v>0</v>
      </c>
      <c r="GM393" s="2">
        <f t="shared" si="503"/>
        <v>0</v>
      </c>
      <c r="GN393" s="2">
        <f t="shared" si="504"/>
        <v>0</v>
      </c>
      <c r="GO393" s="2">
        <f t="shared" si="505"/>
        <v>0</v>
      </c>
      <c r="GP393" s="2">
        <f t="shared" si="506"/>
        <v>0</v>
      </c>
      <c r="GQ393" s="2"/>
      <c r="GR393" s="2">
        <v>0</v>
      </c>
      <c r="GS393" s="2">
        <v>3</v>
      </c>
      <c r="GT393" s="2">
        <v>0</v>
      </c>
      <c r="GU393" s="2" t="s">
        <v>3</v>
      </c>
      <c r="GV393" s="2">
        <f t="shared" si="507"/>
        <v>0</v>
      </c>
      <c r="GW393" s="2">
        <v>1</v>
      </c>
      <c r="GX393" s="2">
        <f t="shared" si="508"/>
        <v>0</v>
      </c>
      <c r="GY393" s="2"/>
      <c r="GZ393" s="2"/>
      <c r="HA393" s="2">
        <v>0</v>
      </c>
      <c r="HB393" s="2">
        <v>0</v>
      </c>
      <c r="HC393" s="2">
        <f t="shared" si="509"/>
        <v>0</v>
      </c>
      <c r="HD393" s="2"/>
      <c r="HE393" s="2" t="s">
        <v>3</v>
      </c>
      <c r="HF393" s="2" t="s">
        <v>3</v>
      </c>
      <c r="HG393" s="2"/>
      <c r="HH393" s="2"/>
      <c r="HI393" s="2"/>
      <c r="HJ393" s="2"/>
      <c r="HK393" s="2"/>
      <c r="HL393" s="2"/>
      <c r="HM393" s="2" t="s">
        <v>3</v>
      </c>
      <c r="HN393" s="2" t="s">
        <v>3</v>
      </c>
      <c r="HO393" s="2" t="s">
        <v>3</v>
      </c>
      <c r="HP393" s="2" t="s">
        <v>3</v>
      </c>
      <c r="HQ393" s="2" t="s">
        <v>3</v>
      </c>
      <c r="HR393" s="2"/>
      <c r="HS393" s="2">
        <v>0</v>
      </c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>
        <v>0</v>
      </c>
      <c r="IL393" s="2"/>
      <c r="IM393" s="2"/>
      <c r="IN393" s="2"/>
      <c r="IO393" s="2"/>
      <c r="IP393" s="2"/>
      <c r="IQ393" s="2"/>
      <c r="IR393" s="2"/>
      <c r="IS393" s="2"/>
      <c r="IT393" s="2"/>
      <c r="IU393" s="2"/>
    </row>
    <row r="394" spans="1:255" x14ac:dyDescent="0.2">
      <c r="A394">
        <v>18</v>
      </c>
      <c r="B394">
        <v>1</v>
      </c>
      <c r="C394">
        <v>915</v>
      </c>
      <c r="E394" t="s">
        <v>3</v>
      </c>
      <c r="F394" t="s">
        <v>60</v>
      </c>
      <c r="G394" t="s">
        <v>61</v>
      </c>
      <c r="H394" t="s">
        <v>39</v>
      </c>
      <c r="I394">
        <f>I392*J394</f>
        <v>0</v>
      </c>
      <c r="J394">
        <v>1</v>
      </c>
      <c r="K394">
        <v>1</v>
      </c>
      <c r="O394">
        <f t="shared" si="478"/>
        <v>0</v>
      </c>
      <c r="P394">
        <f t="shared" si="479"/>
        <v>0</v>
      </c>
      <c r="Q394">
        <f>(ROUND((ROUND(((ET394)*AV394*I394),2)*BB394),2)+ROUND((ROUND(((AE394-(EU394))*AV394*I394),2)*BS394),2))</f>
        <v>0</v>
      </c>
      <c r="R394">
        <f t="shared" si="480"/>
        <v>0</v>
      </c>
      <c r="S394">
        <f t="shared" si="481"/>
        <v>0</v>
      </c>
      <c r="T394">
        <f t="shared" si="482"/>
        <v>0</v>
      </c>
      <c r="U394">
        <f t="shared" si="483"/>
        <v>0</v>
      </c>
      <c r="V394">
        <f t="shared" si="484"/>
        <v>0</v>
      </c>
      <c r="W394">
        <f t="shared" si="485"/>
        <v>0</v>
      </c>
      <c r="X394">
        <f t="shared" si="486"/>
        <v>0</v>
      </c>
      <c r="Y394">
        <f t="shared" si="487"/>
        <v>0</v>
      </c>
      <c r="AA394">
        <v>-1</v>
      </c>
      <c r="AB394">
        <f t="shared" si="488"/>
        <v>47.24</v>
      </c>
      <c r="AC394">
        <f t="shared" si="510"/>
        <v>47.24</v>
      </c>
      <c r="AD394">
        <f>ROUND((((ET394)-(EU394))+AE394),6)</f>
        <v>0</v>
      </c>
      <c r="AE394">
        <f>ROUND((EU394),6)</f>
        <v>0</v>
      </c>
      <c r="AF394">
        <f>ROUND((EV394),6)</f>
        <v>0</v>
      </c>
      <c r="AG394">
        <f t="shared" si="490"/>
        <v>0</v>
      </c>
      <c r="AH394">
        <f>(EW394)</f>
        <v>0</v>
      </c>
      <c r="AI394">
        <f>(EX394)</f>
        <v>0</v>
      </c>
      <c r="AJ394">
        <f t="shared" si="491"/>
        <v>0</v>
      </c>
      <c r="AK394">
        <v>47.24</v>
      </c>
      <c r="AL394">
        <v>47.24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109</v>
      </c>
      <c r="AU394">
        <v>61</v>
      </c>
      <c r="AV394">
        <v>1</v>
      </c>
      <c r="AW394">
        <v>1</v>
      </c>
      <c r="AZ394">
        <v>1</v>
      </c>
      <c r="BA394">
        <v>1</v>
      </c>
      <c r="BB394">
        <v>1</v>
      </c>
      <c r="BC394">
        <v>20.7</v>
      </c>
      <c r="BD394" t="s">
        <v>3</v>
      </c>
      <c r="BE394" t="s">
        <v>3</v>
      </c>
      <c r="BF394" t="s">
        <v>3</v>
      </c>
      <c r="BG394" t="s">
        <v>3</v>
      </c>
      <c r="BH394">
        <v>3</v>
      </c>
      <c r="BI394">
        <v>1</v>
      </c>
      <c r="BJ394" t="s">
        <v>62</v>
      </c>
      <c r="BM394">
        <v>21</v>
      </c>
      <c r="BN394">
        <v>0</v>
      </c>
      <c r="BO394" t="s">
        <v>60</v>
      </c>
      <c r="BP394">
        <v>1</v>
      </c>
      <c r="BQ394">
        <v>30</v>
      </c>
      <c r="BR394">
        <v>0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 t="s">
        <v>3</v>
      </c>
      <c r="BZ394">
        <v>109</v>
      </c>
      <c r="CA394">
        <v>61</v>
      </c>
      <c r="CB394" t="s">
        <v>3</v>
      </c>
      <c r="CE394">
        <v>30</v>
      </c>
      <c r="CF394">
        <v>0</v>
      </c>
      <c r="CG394">
        <v>0</v>
      </c>
      <c r="CM394">
        <v>0</v>
      </c>
      <c r="CN394" t="s">
        <v>3</v>
      </c>
      <c r="CO394">
        <v>0</v>
      </c>
      <c r="CP394">
        <f t="shared" si="492"/>
        <v>0</v>
      </c>
      <c r="CQ394">
        <f t="shared" si="493"/>
        <v>977.87</v>
      </c>
      <c r="CR394">
        <f>(ROUND((ROUND(((ET394)*AV394*1),2)*BB394),2)+ROUND((ROUND(((AE394-(EU394))*AV394*1),2)*BS394),2))</f>
        <v>0</v>
      </c>
      <c r="CS394">
        <f t="shared" si="494"/>
        <v>0</v>
      </c>
      <c r="CT394">
        <f t="shared" si="495"/>
        <v>0</v>
      </c>
      <c r="CU394">
        <f t="shared" si="496"/>
        <v>0</v>
      </c>
      <c r="CV394">
        <f t="shared" si="497"/>
        <v>0</v>
      </c>
      <c r="CW394">
        <f t="shared" si="498"/>
        <v>0</v>
      </c>
      <c r="CX394">
        <f t="shared" si="499"/>
        <v>0</v>
      </c>
      <c r="CY394">
        <f t="shared" si="500"/>
        <v>0</v>
      </c>
      <c r="CZ394">
        <f t="shared" si="501"/>
        <v>0</v>
      </c>
      <c r="DC394" t="s">
        <v>3</v>
      </c>
      <c r="DD394" t="s">
        <v>3</v>
      </c>
      <c r="DE394" t="s">
        <v>3</v>
      </c>
      <c r="DF394" t="s">
        <v>3</v>
      </c>
      <c r="DG394" t="s">
        <v>3</v>
      </c>
      <c r="DH394" t="s">
        <v>3</v>
      </c>
      <c r="DI394" t="s">
        <v>3</v>
      </c>
      <c r="DJ394" t="s">
        <v>3</v>
      </c>
      <c r="DK394" t="s">
        <v>3</v>
      </c>
      <c r="DL394" t="s">
        <v>3</v>
      </c>
      <c r="DM394" t="s">
        <v>3</v>
      </c>
      <c r="DN394">
        <v>0</v>
      </c>
      <c r="DO394">
        <v>0</v>
      </c>
      <c r="DP394">
        <v>1</v>
      </c>
      <c r="DQ394">
        <v>1</v>
      </c>
      <c r="DU394">
        <v>1010</v>
      </c>
      <c r="DV394" t="s">
        <v>39</v>
      </c>
      <c r="DW394" t="s">
        <v>39</v>
      </c>
      <c r="DX394">
        <v>1</v>
      </c>
      <c r="DZ394" t="s">
        <v>3</v>
      </c>
      <c r="EA394" t="s">
        <v>3</v>
      </c>
      <c r="EB394" t="s">
        <v>3</v>
      </c>
      <c r="EC394" t="s">
        <v>3</v>
      </c>
      <c r="EE394">
        <v>58807897</v>
      </c>
      <c r="EF394">
        <v>30</v>
      </c>
      <c r="EG394" t="s">
        <v>27</v>
      </c>
      <c r="EH394">
        <v>0</v>
      </c>
      <c r="EI394" t="s">
        <v>3</v>
      </c>
      <c r="EJ394">
        <v>1</v>
      </c>
      <c r="EK394">
        <v>21</v>
      </c>
      <c r="EL394" t="s">
        <v>28</v>
      </c>
      <c r="EM394" t="s">
        <v>29</v>
      </c>
      <c r="EO394" t="s">
        <v>3</v>
      </c>
      <c r="EQ394">
        <v>1024</v>
      </c>
      <c r="ER394">
        <v>47.24</v>
      </c>
      <c r="ES394">
        <v>47.24</v>
      </c>
      <c r="ET394">
        <v>0</v>
      </c>
      <c r="EU394">
        <v>0</v>
      </c>
      <c r="EV394">
        <v>0</v>
      </c>
      <c r="EW394">
        <v>0</v>
      </c>
      <c r="EX394">
        <v>0</v>
      </c>
      <c r="FQ394">
        <v>0</v>
      </c>
      <c r="FR394">
        <v>0</v>
      </c>
      <c r="FS394">
        <v>0</v>
      </c>
      <c r="FX394">
        <v>109</v>
      </c>
      <c r="FY394">
        <v>61</v>
      </c>
      <c r="GA394" t="s">
        <v>3</v>
      </c>
      <c r="GD394">
        <v>1</v>
      </c>
      <c r="GF394">
        <v>-146904554</v>
      </c>
      <c r="GG394">
        <v>2</v>
      </c>
      <c r="GH394">
        <v>1</v>
      </c>
      <c r="GI394">
        <v>2</v>
      </c>
      <c r="GJ394">
        <v>0</v>
      </c>
      <c r="GK394">
        <v>0</v>
      </c>
      <c r="GL394">
        <f t="shared" si="502"/>
        <v>0</v>
      </c>
      <c r="GM394">
        <f t="shared" si="503"/>
        <v>0</v>
      </c>
      <c r="GN394">
        <f t="shared" si="504"/>
        <v>0</v>
      </c>
      <c r="GO394">
        <f t="shared" si="505"/>
        <v>0</v>
      </c>
      <c r="GP394">
        <f t="shared" si="506"/>
        <v>0</v>
      </c>
      <c r="GR394">
        <v>0</v>
      </c>
      <c r="GS394">
        <v>3</v>
      </c>
      <c r="GT394">
        <v>0</v>
      </c>
      <c r="GU394" t="s">
        <v>3</v>
      </c>
      <c r="GV394">
        <f t="shared" si="507"/>
        <v>0</v>
      </c>
      <c r="GW394">
        <v>1</v>
      </c>
      <c r="GX394">
        <f t="shared" si="508"/>
        <v>0</v>
      </c>
      <c r="HA394">
        <v>0</v>
      </c>
      <c r="HB394">
        <v>0</v>
      </c>
      <c r="HC394">
        <f t="shared" si="509"/>
        <v>0</v>
      </c>
      <c r="HE394" t="s">
        <v>3</v>
      </c>
      <c r="HF394" t="s">
        <v>3</v>
      </c>
      <c r="HM394" t="s">
        <v>3</v>
      </c>
      <c r="HN394" t="s">
        <v>3</v>
      </c>
      <c r="HO394" t="s">
        <v>3</v>
      </c>
      <c r="HP394" t="s">
        <v>3</v>
      </c>
      <c r="HQ394" t="s">
        <v>3</v>
      </c>
      <c r="HS394">
        <v>0</v>
      </c>
      <c r="IK394">
        <v>0</v>
      </c>
    </row>
    <row r="395" spans="1:255" x14ac:dyDescent="0.2">
      <c r="A395" s="2">
        <v>17</v>
      </c>
      <c r="B395" s="2">
        <v>1</v>
      </c>
      <c r="C395" s="2">
        <f>ROW(SmtRes!A922)</f>
        <v>922</v>
      </c>
      <c r="D395" s="2">
        <f>ROW(EtalonRes!A928)</f>
        <v>928</v>
      </c>
      <c r="E395" s="2" t="s">
        <v>480</v>
      </c>
      <c r="F395" s="2" t="s">
        <v>252</v>
      </c>
      <c r="G395" s="2" t="s">
        <v>253</v>
      </c>
      <c r="H395" s="2" t="s">
        <v>254</v>
      </c>
      <c r="I395" s="2">
        <f>ROUND(ROUND(18,4),9)</f>
        <v>18</v>
      </c>
      <c r="J395" s="2">
        <v>0</v>
      </c>
      <c r="K395" s="2">
        <f>ROUND(ROUND(18,4),9)</f>
        <v>18</v>
      </c>
      <c r="L395" s="2"/>
      <c r="M395" s="2"/>
      <c r="N395" s="2"/>
      <c r="O395" s="2">
        <f t="shared" si="478"/>
        <v>353.62</v>
      </c>
      <c r="P395" s="2">
        <f t="shared" si="479"/>
        <v>9</v>
      </c>
      <c r="Q395" s="2">
        <f>(ROUND((ROUND(((((ET395*1.25)*1.1))*AV395*I395),2)*BB395),2)+ROUND((ROUND(((AE395-(((EU395*1.25)*1.1)))*AV395*I395),2)*BS395),2))</f>
        <v>119.89</v>
      </c>
      <c r="R395" s="2">
        <f t="shared" si="480"/>
        <v>11.09</v>
      </c>
      <c r="S395" s="2">
        <f t="shared" si="481"/>
        <v>224.73</v>
      </c>
      <c r="T395" s="2">
        <f t="shared" si="482"/>
        <v>0</v>
      </c>
      <c r="U395" s="2">
        <f t="shared" si="483"/>
        <v>18.2216925</v>
      </c>
      <c r="V395" s="2">
        <f t="shared" si="484"/>
        <v>0</v>
      </c>
      <c r="W395" s="2">
        <f t="shared" si="485"/>
        <v>0</v>
      </c>
      <c r="X395" s="2">
        <f t="shared" si="486"/>
        <v>257.04000000000002</v>
      </c>
      <c r="Y395" s="2">
        <f t="shared" si="487"/>
        <v>143.85</v>
      </c>
      <c r="Z395" s="2"/>
      <c r="AA395" s="2">
        <v>59204062</v>
      </c>
      <c r="AB395" s="2">
        <f t="shared" si="488"/>
        <v>18.443750000000001</v>
      </c>
      <c r="AC395" s="2">
        <f t="shared" si="510"/>
        <v>0.5</v>
      </c>
      <c r="AD395" s="2">
        <f>ROUND((((((ET395*1.25)*1.1))-(((EU395*1.25)*1.1)))+AE395),6)</f>
        <v>6.2424999999999997</v>
      </c>
      <c r="AE395" s="2">
        <f>ROUND((((EU395*1.25)*1.1)),6)</f>
        <v>0.57750000000000001</v>
      </c>
      <c r="AF395" s="2">
        <f>ROUND((((EV395*1.15)*1.1)),6)</f>
        <v>11.70125</v>
      </c>
      <c r="AG395" s="2">
        <f t="shared" si="490"/>
        <v>0</v>
      </c>
      <c r="AH395" s="2">
        <f>(((EW395*1.15)*1.1))</f>
        <v>0.94874999999999998</v>
      </c>
      <c r="AI395" s="2">
        <f>(((EX395*1.25)*1.1))</f>
        <v>0</v>
      </c>
      <c r="AJ395" s="2">
        <f t="shared" si="491"/>
        <v>0</v>
      </c>
      <c r="AK395" s="2">
        <v>14.29</v>
      </c>
      <c r="AL395" s="2">
        <v>0.5</v>
      </c>
      <c r="AM395" s="2">
        <v>4.54</v>
      </c>
      <c r="AN395" s="2">
        <v>0.42</v>
      </c>
      <c r="AO395" s="2">
        <v>9.25</v>
      </c>
      <c r="AP395" s="2">
        <v>0</v>
      </c>
      <c r="AQ395" s="2">
        <v>0.75</v>
      </c>
      <c r="AR395" s="2">
        <v>0</v>
      </c>
      <c r="AS395" s="2">
        <v>0</v>
      </c>
      <c r="AT395" s="2">
        <v>109</v>
      </c>
      <c r="AU395" s="2">
        <v>61</v>
      </c>
      <c r="AV395" s="2">
        <v>1.0669999999999999</v>
      </c>
      <c r="AW395" s="2">
        <v>1</v>
      </c>
      <c r="AX395" s="2"/>
      <c r="AY395" s="2"/>
      <c r="AZ395" s="2">
        <v>1</v>
      </c>
      <c r="BA395" s="2">
        <v>1</v>
      </c>
      <c r="BB395" s="2">
        <v>1</v>
      </c>
      <c r="BC395" s="2">
        <v>1</v>
      </c>
      <c r="BD395" s="2" t="s">
        <v>3</v>
      </c>
      <c r="BE395" s="2" t="s">
        <v>3</v>
      </c>
      <c r="BF395" s="2" t="s">
        <v>3</v>
      </c>
      <c r="BG395" s="2" t="s">
        <v>3</v>
      </c>
      <c r="BH395" s="2">
        <v>0</v>
      </c>
      <c r="BI395" s="2">
        <v>1</v>
      </c>
      <c r="BJ395" s="2" t="s">
        <v>255</v>
      </c>
      <c r="BK395" s="2"/>
      <c r="BL395" s="2"/>
      <c r="BM395" s="2">
        <v>23</v>
      </c>
      <c r="BN395" s="2">
        <v>0</v>
      </c>
      <c r="BO395" s="2" t="s">
        <v>252</v>
      </c>
      <c r="BP395" s="2">
        <v>1</v>
      </c>
      <c r="BQ395" s="2">
        <v>30</v>
      </c>
      <c r="BR395" s="2">
        <v>0</v>
      </c>
      <c r="BS395" s="2">
        <v>1</v>
      </c>
      <c r="BT395" s="2">
        <v>1</v>
      </c>
      <c r="BU395" s="2">
        <v>1</v>
      </c>
      <c r="BV395" s="2">
        <v>1</v>
      </c>
      <c r="BW395" s="2">
        <v>1</v>
      </c>
      <c r="BX395" s="2">
        <v>1</v>
      </c>
      <c r="BY395" s="2" t="s">
        <v>3</v>
      </c>
      <c r="BZ395" s="2">
        <v>109</v>
      </c>
      <c r="CA395" s="2">
        <v>61</v>
      </c>
      <c r="CB395" s="2" t="s">
        <v>3</v>
      </c>
      <c r="CC395" s="2"/>
      <c r="CD395" s="2"/>
      <c r="CE395" s="2">
        <v>30</v>
      </c>
      <c r="CF395" s="2">
        <v>0</v>
      </c>
      <c r="CG395" s="2">
        <v>0</v>
      </c>
      <c r="CH395" s="2"/>
      <c r="CI395" s="2"/>
      <c r="CJ395" s="2"/>
      <c r="CK395" s="2"/>
      <c r="CL395" s="2"/>
      <c r="CM395" s="2">
        <v>0</v>
      </c>
      <c r="CN395" s="2" t="s">
        <v>1044</v>
      </c>
      <c r="CO395" s="2">
        <v>0</v>
      </c>
      <c r="CP395" s="2">
        <f t="shared" si="492"/>
        <v>353.62</v>
      </c>
      <c r="CQ395" s="2">
        <f t="shared" si="493"/>
        <v>0.5</v>
      </c>
      <c r="CR395" s="2">
        <f>(ROUND((ROUND(((((ET395*1.25)*1.1))*AV395*1),2)*BB395),2)+ROUND((ROUND(((AE395-(((EU395*1.25)*1.1)))*AV395*1),2)*BS395),2))</f>
        <v>6.66</v>
      </c>
      <c r="CS395" s="2">
        <f t="shared" si="494"/>
        <v>0.62</v>
      </c>
      <c r="CT395" s="2">
        <f t="shared" si="495"/>
        <v>12.49</v>
      </c>
      <c r="CU395" s="2">
        <f t="shared" si="496"/>
        <v>0</v>
      </c>
      <c r="CV395" s="2">
        <f t="shared" si="497"/>
        <v>1.01231625</v>
      </c>
      <c r="CW395" s="2">
        <f t="shared" si="498"/>
        <v>0</v>
      </c>
      <c r="CX395" s="2">
        <f t="shared" si="499"/>
        <v>0</v>
      </c>
      <c r="CY395" s="2">
        <f t="shared" si="500"/>
        <v>257.04380000000003</v>
      </c>
      <c r="CZ395" s="2">
        <f t="shared" si="501"/>
        <v>143.8502</v>
      </c>
      <c r="DA395" s="2"/>
      <c r="DB395" s="2">
        <v>167</v>
      </c>
      <c r="DC395" s="2" t="s">
        <v>3</v>
      </c>
      <c r="DD395" s="2" t="s">
        <v>3</v>
      </c>
      <c r="DE395" s="2" t="s">
        <v>25</v>
      </c>
      <c r="DF395" s="2" t="s">
        <v>25</v>
      </c>
      <c r="DG395" s="2" t="s">
        <v>26</v>
      </c>
      <c r="DH395" s="2" t="s">
        <v>3</v>
      </c>
      <c r="DI395" s="2" t="s">
        <v>26</v>
      </c>
      <c r="DJ395" s="2" t="s">
        <v>25</v>
      </c>
      <c r="DK395" s="2" t="s">
        <v>3</v>
      </c>
      <c r="DL395" s="2" t="s">
        <v>3</v>
      </c>
      <c r="DM395" s="2" t="s">
        <v>3</v>
      </c>
      <c r="DN395" s="2">
        <v>0</v>
      </c>
      <c r="DO395" s="2">
        <v>0</v>
      </c>
      <c r="DP395" s="2">
        <v>1</v>
      </c>
      <c r="DQ395" s="2">
        <v>1</v>
      </c>
      <c r="DR395" s="2"/>
      <c r="DS395" s="2"/>
      <c r="DT395" s="2"/>
      <c r="DU395" s="2">
        <v>1013</v>
      </c>
      <c r="DV395" s="2" t="s">
        <v>254</v>
      </c>
      <c r="DW395" s="2" t="s">
        <v>254</v>
      </c>
      <c r="DX395" s="2">
        <v>1</v>
      </c>
      <c r="DY395" s="2"/>
      <c r="DZ395" s="2" t="s">
        <v>3</v>
      </c>
      <c r="EA395" s="2" t="s">
        <v>3</v>
      </c>
      <c r="EB395" s="2" t="s">
        <v>3</v>
      </c>
      <c r="EC395" s="2" t="s">
        <v>3</v>
      </c>
      <c r="ED395" s="2"/>
      <c r="EE395" s="2">
        <v>58807899</v>
      </c>
      <c r="EF395" s="2">
        <v>30</v>
      </c>
      <c r="EG395" s="2" t="s">
        <v>27</v>
      </c>
      <c r="EH395" s="2">
        <v>0</v>
      </c>
      <c r="EI395" s="2" t="s">
        <v>3</v>
      </c>
      <c r="EJ395" s="2">
        <v>1</v>
      </c>
      <c r="EK395" s="2">
        <v>23</v>
      </c>
      <c r="EL395" s="2" t="s">
        <v>256</v>
      </c>
      <c r="EM395" s="2" t="s">
        <v>257</v>
      </c>
      <c r="EN395" s="2"/>
      <c r="EO395" s="2" t="s">
        <v>30</v>
      </c>
      <c r="EP395" s="2"/>
      <c r="EQ395" s="2">
        <v>0</v>
      </c>
      <c r="ER395" s="2">
        <v>14.29</v>
      </c>
      <c r="ES395" s="2">
        <v>0.5</v>
      </c>
      <c r="ET395" s="2">
        <v>4.54</v>
      </c>
      <c r="EU395" s="2">
        <v>0.42</v>
      </c>
      <c r="EV395" s="2">
        <v>9.25</v>
      </c>
      <c r="EW395" s="2">
        <v>0.75</v>
      </c>
      <c r="EX395" s="2">
        <v>0</v>
      </c>
      <c r="EY395" s="2">
        <v>0</v>
      </c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>
        <v>0</v>
      </c>
      <c r="FR395" s="2">
        <v>0</v>
      </c>
      <c r="FS395" s="2">
        <v>0</v>
      </c>
      <c r="FT395" s="2"/>
      <c r="FU395" s="2"/>
      <c r="FV395" s="2"/>
      <c r="FW395" s="2"/>
      <c r="FX395" s="2">
        <v>109</v>
      </c>
      <c r="FY395" s="2">
        <v>61</v>
      </c>
      <c r="FZ395" s="2"/>
      <c r="GA395" s="2" t="s">
        <v>3</v>
      </c>
      <c r="GB395" s="2"/>
      <c r="GC395" s="2"/>
      <c r="GD395" s="2">
        <v>1</v>
      </c>
      <c r="GE395" s="2"/>
      <c r="GF395" s="2">
        <v>-176385973</v>
      </c>
      <c r="GG395" s="2">
        <v>2</v>
      </c>
      <c r="GH395" s="2">
        <v>1</v>
      </c>
      <c r="GI395" s="2">
        <v>2</v>
      </c>
      <c r="GJ395" s="2">
        <v>0</v>
      </c>
      <c r="GK395" s="2">
        <v>0</v>
      </c>
      <c r="GL395" s="2">
        <f t="shared" si="502"/>
        <v>0</v>
      </c>
      <c r="GM395" s="2">
        <f t="shared" si="503"/>
        <v>754.51</v>
      </c>
      <c r="GN395" s="2">
        <f t="shared" si="504"/>
        <v>754.51</v>
      </c>
      <c r="GO395" s="2">
        <f t="shared" si="505"/>
        <v>0</v>
      </c>
      <c r="GP395" s="2">
        <f t="shared" si="506"/>
        <v>0</v>
      </c>
      <c r="GQ395" s="2"/>
      <c r="GR395" s="2">
        <v>0</v>
      </c>
      <c r="GS395" s="2">
        <v>3</v>
      </c>
      <c r="GT395" s="2">
        <v>0</v>
      </c>
      <c r="GU395" s="2" t="s">
        <v>3</v>
      </c>
      <c r="GV395" s="2">
        <f t="shared" si="507"/>
        <v>0</v>
      </c>
      <c r="GW395" s="2">
        <v>1</v>
      </c>
      <c r="GX395" s="2">
        <f t="shared" si="508"/>
        <v>0</v>
      </c>
      <c r="GY395" s="2"/>
      <c r="GZ395" s="2"/>
      <c r="HA395" s="2">
        <v>0</v>
      </c>
      <c r="HB395" s="2">
        <v>0</v>
      </c>
      <c r="HC395" s="2">
        <f t="shared" si="509"/>
        <v>0</v>
      </c>
      <c r="HD395" s="2"/>
      <c r="HE395" s="2" t="s">
        <v>3</v>
      </c>
      <c r="HF395" s="2" t="s">
        <v>3</v>
      </c>
      <c r="HG395" s="2"/>
      <c r="HH395" s="2"/>
      <c r="HI395" s="2"/>
      <c r="HJ395" s="2"/>
      <c r="HK395" s="2"/>
      <c r="HL395" s="2"/>
      <c r="HM395" s="2" t="s">
        <v>3</v>
      </c>
      <c r="HN395" s="2" t="s">
        <v>3</v>
      </c>
      <c r="HO395" s="2" t="s">
        <v>3</v>
      </c>
      <c r="HP395" s="2" t="s">
        <v>3</v>
      </c>
      <c r="HQ395" s="2" t="s">
        <v>3</v>
      </c>
      <c r="HR395" s="2"/>
      <c r="HS395" s="2">
        <v>0</v>
      </c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>
        <v>0</v>
      </c>
      <c r="IL395" s="2"/>
      <c r="IM395" s="2"/>
      <c r="IN395" s="2"/>
      <c r="IO395" s="2"/>
      <c r="IP395" s="2"/>
      <c r="IQ395" s="2"/>
      <c r="IR395" s="2"/>
      <c r="IS395" s="2"/>
      <c r="IT395" s="2"/>
      <c r="IU395" s="2"/>
    </row>
    <row r="396" spans="1:255" x14ac:dyDescent="0.2">
      <c r="A396">
        <v>17</v>
      </c>
      <c r="B396">
        <v>1</v>
      </c>
      <c r="C396">
        <f>ROW(SmtRes!A928)</f>
        <v>928</v>
      </c>
      <c r="D396">
        <f>ROW(EtalonRes!A934)</f>
        <v>934</v>
      </c>
      <c r="E396" t="s">
        <v>480</v>
      </c>
      <c r="F396" t="s">
        <v>252</v>
      </c>
      <c r="G396" t="s">
        <v>253</v>
      </c>
      <c r="H396" t="s">
        <v>254</v>
      </c>
      <c r="I396">
        <f>ROUND(ROUND(18,4),9)</f>
        <v>18</v>
      </c>
      <c r="J396">
        <v>0</v>
      </c>
      <c r="K396">
        <f>ROUND(ROUND(18,4),9)</f>
        <v>18</v>
      </c>
      <c r="O396">
        <f t="shared" si="478"/>
        <v>14204.61</v>
      </c>
      <c r="P396">
        <f t="shared" si="479"/>
        <v>117.9</v>
      </c>
      <c r="Q396">
        <f>(ROUND((ROUND(((((ET396*1.25)*1.1))*AV396*I396),2)*BB396),2)+ROUND((ROUND(((AE396-(((EU396*1.25)*1.1)))*AV396*I396),2)*BS396),2))</f>
        <v>1728.81</v>
      </c>
      <c r="R396">
        <f t="shared" si="480"/>
        <v>609.84</v>
      </c>
      <c r="S396">
        <f t="shared" si="481"/>
        <v>12357.9</v>
      </c>
      <c r="T396">
        <f t="shared" si="482"/>
        <v>0</v>
      </c>
      <c r="U396">
        <f t="shared" si="483"/>
        <v>18.2216925</v>
      </c>
      <c r="V396">
        <f t="shared" si="484"/>
        <v>0</v>
      </c>
      <c r="W396">
        <f t="shared" si="485"/>
        <v>0</v>
      </c>
      <c r="X396">
        <f t="shared" si="486"/>
        <v>14134.84</v>
      </c>
      <c r="Y396">
        <f t="shared" si="487"/>
        <v>7910.32</v>
      </c>
      <c r="AA396">
        <v>59204059</v>
      </c>
      <c r="AB396">
        <f t="shared" si="488"/>
        <v>18.443750000000001</v>
      </c>
      <c r="AC396">
        <f t="shared" si="510"/>
        <v>0.5</v>
      </c>
      <c r="AD396">
        <f>ROUND((((((ET396*1.25)*1.1))-(((EU396*1.25)*1.1)))+AE396),6)</f>
        <v>6.2424999999999997</v>
      </c>
      <c r="AE396">
        <f>ROUND((((EU396*1.25)*1.1)),6)</f>
        <v>0.57750000000000001</v>
      </c>
      <c r="AF396">
        <f>ROUND((((EV396*1.15)*1.1)),6)</f>
        <v>11.70125</v>
      </c>
      <c r="AG396">
        <f t="shared" si="490"/>
        <v>0</v>
      </c>
      <c r="AH396">
        <f>(((EW396*1.15)*1.1))</f>
        <v>0.94874999999999998</v>
      </c>
      <c r="AI396">
        <f>(((EX396*1.25)*1.1))</f>
        <v>0</v>
      </c>
      <c r="AJ396">
        <f t="shared" si="491"/>
        <v>0</v>
      </c>
      <c r="AK396">
        <v>14.29</v>
      </c>
      <c r="AL396">
        <v>0.5</v>
      </c>
      <c r="AM396">
        <v>4.54</v>
      </c>
      <c r="AN396">
        <v>0.42</v>
      </c>
      <c r="AO396">
        <v>9.25</v>
      </c>
      <c r="AP396">
        <v>0</v>
      </c>
      <c r="AQ396">
        <v>0.75</v>
      </c>
      <c r="AR396">
        <v>0</v>
      </c>
      <c r="AS396">
        <v>0</v>
      </c>
      <c r="AT396">
        <v>109</v>
      </c>
      <c r="AU396">
        <v>61</v>
      </c>
      <c r="AV396">
        <v>1.0669999999999999</v>
      </c>
      <c r="AW396">
        <v>1</v>
      </c>
      <c r="AZ396">
        <v>1</v>
      </c>
      <c r="BA396">
        <v>54.99</v>
      </c>
      <c r="BB396">
        <v>14.42</v>
      </c>
      <c r="BC396">
        <v>13.1</v>
      </c>
      <c r="BD396" t="s">
        <v>3</v>
      </c>
      <c r="BE396" t="s">
        <v>3</v>
      </c>
      <c r="BF396" t="s">
        <v>3</v>
      </c>
      <c r="BG396" t="s">
        <v>3</v>
      </c>
      <c r="BH396">
        <v>0</v>
      </c>
      <c r="BI396">
        <v>1</v>
      </c>
      <c r="BJ396" t="s">
        <v>255</v>
      </c>
      <c r="BM396">
        <v>23</v>
      </c>
      <c r="BN396">
        <v>0</v>
      </c>
      <c r="BO396" t="s">
        <v>252</v>
      </c>
      <c r="BP396">
        <v>1</v>
      </c>
      <c r="BQ396">
        <v>30</v>
      </c>
      <c r="BR396">
        <v>0</v>
      </c>
      <c r="BS396">
        <v>54.99</v>
      </c>
      <c r="BT396">
        <v>1</v>
      </c>
      <c r="BU396">
        <v>1</v>
      </c>
      <c r="BV396">
        <v>1</v>
      </c>
      <c r="BW396">
        <v>1</v>
      </c>
      <c r="BX396">
        <v>1</v>
      </c>
      <c r="BY396" t="s">
        <v>3</v>
      </c>
      <c r="BZ396">
        <v>109</v>
      </c>
      <c r="CA396">
        <v>61</v>
      </c>
      <c r="CB396" t="s">
        <v>3</v>
      </c>
      <c r="CE396">
        <v>30</v>
      </c>
      <c r="CF396">
        <v>0</v>
      </c>
      <c r="CG396">
        <v>0</v>
      </c>
      <c r="CM396">
        <v>0</v>
      </c>
      <c r="CN396" t="s">
        <v>1044</v>
      </c>
      <c r="CO396">
        <v>0</v>
      </c>
      <c r="CP396">
        <f t="shared" si="492"/>
        <v>14204.61</v>
      </c>
      <c r="CQ396">
        <f t="shared" si="493"/>
        <v>6.55</v>
      </c>
      <c r="CR396">
        <f>(ROUND((ROUND(((((ET396*1.25)*1.1))*AV396*1),2)*BB396),2)+ROUND((ROUND(((AE396-(((EU396*1.25)*1.1)))*AV396*1),2)*BS396),2))</f>
        <v>96.04</v>
      </c>
      <c r="CS396">
        <f t="shared" si="494"/>
        <v>34.090000000000003</v>
      </c>
      <c r="CT396">
        <f t="shared" si="495"/>
        <v>686.83</v>
      </c>
      <c r="CU396">
        <f t="shared" si="496"/>
        <v>0</v>
      </c>
      <c r="CV396">
        <f t="shared" si="497"/>
        <v>1.01231625</v>
      </c>
      <c r="CW396">
        <f t="shared" si="498"/>
        <v>0</v>
      </c>
      <c r="CX396">
        <f t="shared" si="499"/>
        <v>0</v>
      </c>
      <c r="CY396">
        <f t="shared" si="500"/>
        <v>14134.836599999999</v>
      </c>
      <c r="CZ396">
        <f t="shared" si="501"/>
        <v>7910.3213999999998</v>
      </c>
      <c r="DB396">
        <v>169</v>
      </c>
      <c r="DC396" t="s">
        <v>3</v>
      </c>
      <c r="DD396" t="s">
        <v>3</v>
      </c>
      <c r="DE396" t="s">
        <v>25</v>
      </c>
      <c r="DF396" t="s">
        <v>25</v>
      </c>
      <c r="DG396" t="s">
        <v>26</v>
      </c>
      <c r="DH396" t="s">
        <v>3</v>
      </c>
      <c r="DI396" t="s">
        <v>26</v>
      </c>
      <c r="DJ396" t="s">
        <v>25</v>
      </c>
      <c r="DK396" t="s">
        <v>3</v>
      </c>
      <c r="DL396" t="s">
        <v>3</v>
      </c>
      <c r="DM396" t="s">
        <v>3</v>
      </c>
      <c r="DN396">
        <v>0</v>
      </c>
      <c r="DO396">
        <v>0</v>
      </c>
      <c r="DP396">
        <v>1</v>
      </c>
      <c r="DQ396">
        <v>1</v>
      </c>
      <c r="DU396">
        <v>1013</v>
      </c>
      <c r="DV396" t="s">
        <v>254</v>
      </c>
      <c r="DW396" t="s">
        <v>254</v>
      </c>
      <c r="DX396">
        <v>1</v>
      </c>
      <c r="DZ396" t="s">
        <v>3</v>
      </c>
      <c r="EA396" t="s">
        <v>3</v>
      </c>
      <c r="EB396" t="s">
        <v>3</v>
      </c>
      <c r="EC396" t="s">
        <v>3</v>
      </c>
      <c r="EE396">
        <v>58807899</v>
      </c>
      <c r="EF396">
        <v>30</v>
      </c>
      <c r="EG396" t="s">
        <v>27</v>
      </c>
      <c r="EH396">
        <v>0</v>
      </c>
      <c r="EI396" t="s">
        <v>3</v>
      </c>
      <c r="EJ396">
        <v>1</v>
      </c>
      <c r="EK396">
        <v>23</v>
      </c>
      <c r="EL396" t="s">
        <v>256</v>
      </c>
      <c r="EM396" t="s">
        <v>257</v>
      </c>
      <c r="EO396" t="s">
        <v>30</v>
      </c>
      <c r="EQ396">
        <v>0</v>
      </c>
      <c r="ER396">
        <v>14.29</v>
      </c>
      <c r="ES396">
        <v>0.5</v>
      </c>
      <c r="ET396">
        <v>4.54</v>
      </c>
      <c r="EU396">
        <v>0.42</v>
      </c>
      <c r="EV396">
        <v>9.25</v>
      </c>
      <c r="EW396">
        <v>0.75</v>
      </c>
      <c r="EX396">
        <v>0</v>
      </c>
      <c r="EY396">
        <v>0</v>
      </c>
      <c r="FQ396">
        <v>0</v>
      </c>
      <c r="FR396">
        <v>0</v>
      </c>
      <c r="FS396">
        <v>0</v>
      </c>
      <c r="FX396">
        <v>109</v>
      </c>
      <c r="FY396">
        <v>61</v>
      </c>
      <c r="GA396" t="s">
        <v>3</v>
      </c>
      <c r="GD396">
        <v>1</v>
      </c>
      <c r="GF396">
        <v>-176385973</v>
      </c>
      <c r="GG396">
        <v>2</v>
      </c>
      <c r="GH396">
        <v>1</v>
      </c>
      <c r="GI396">
        <v>2</v>
      </c>
      <c r="GJ396">
        <v>0</v>
      </c>
      <c r="GK396">
        <v>0</v>
      </c>
      <c r="GL396">
        <f t="shared" si="502"/>
        <v>0</v>
      </c>
      <c r="GM396">
        <f t="shared" si="503"/>
        <v>36249.769999999997</v>
      </c>
      <c r="GN396">
        <f t="shared" si="504"/>
        <v>36249.769999999997</v>
      </c>
      <c r="GO396">
        <f t="shared" si="505"/>
        <v>0</v>
      </c>
      <c r="GP396">
        <f t="shared" si="506"/>
        <v>0</v>
      </c>
      <c r="GR396">
        <v>0</v>
      </c>
      <c r="GS396">
        <v>3</v>
      </c>
      <c r="GT396">
        <v>0</v>
      </c>
      <c r="GU396" t="s">
        <v>3</v>
      </c>
      <c r="GV396">
        <f t="shared" si="507"/>
        <v>0</v>
      </c>
      <c r="GW396">
        <v>1</v>
      </c>
      <c r="GX396">
        <f t="shared" si="508"/>
        <v>0</v>
      </c>
      <c r="HA396">
        <v>0</v>
      </c>
      <c r="HB396">
        <v>0</v>
      </c>
      <c r="HC396">
        <f t="shared" si="509"/>
        <v>0</v>
      </c>
      <c r="HE396" t="s">
        <v>3</v>
      </c>
      <c r="HF396" t="s">
        <v>3</v>
      </c>
      <c r="HM396" t="s">
        <v>3</v>
      </c>
      <c r="HN396" t="s">
        <v>3</v>
      </c>
      <c r="HO396" t="s">
        <v>3</v>
      </c>
      <c r="HP396" t="s">
        <v>3</v>
      </c>
      <c r="HQ396" t="s">
        <v>3</v>
      </c>
      <c r="HS396">
        <v>0</v>
      </c>
      <c r="IK396">
        <v>0</v>
      </c>
    </row>
    <row r="397" spans="1:255" x14ac:dyDescent="0.2">
      <c r="A397" s="2">
        <v>18</v>
      </c>
      <c r="B397" s="2">
        <v>1</v>
      </c>
      <c r="C397" s="2">
        <v>922</v>
      </c>
      <c r="D397" s="2"/>
      <c r="E397" s="2" t="s">
        <v>481</v>
      </c>
      <c r="F397" s="2" t="s">
        <v>482</v>
      </c>
      <c r="G397" s="2" t="s">
        <v>483</v>
      </c>
      <c r="H397" s="2" t="s">
        <v>39</v>
      </c>
      <c r="I397" s="2">
        <f>I395*J397</f>
        <v>18</v>
      </c>
      <c r="J397" s="2">
        <v>1</v>
      </c>
      <c r="K397" s="2">
        <v>1</v>
      </c>
      <c r="L397" s="2"/>
      <c r="M397" s="2"/>
      <c r="N397" s="2"/>
      <c r="O397" s="2">
        <f t="shared" si="478"/>
        <v>4310.1000000000004</v>
      </c>
      <c r="P397" s="2">
        <f t="shared" si="479"/>
        <v>4310.1000000000004</v>
      </c>
      <c r="Q397" s="2">
        <f>(ROUND((ROUND(((ET397)*AV397*I397),2)*BB397),2)+ROUND((ROUND(((AE397-(EU397))*AV397*I397),2)*BS397),2))</f>
        <v>0</v>
      </c>
      <c r="R397" s="2">
        <f t="shared" si="480"/>
        <v>0</v>
      </c>
      <c r="S397" s="2">
        <f t="shared" si="481"/>
        <v>0</v>
      </c>
      <c r="T397" s="2">
        <f t="shared" si="482"/>
        <v>0</v>
      </c>
      <c r="U397" s="2">
        <f t="shared" si="483"/>
        <v>0</v>
      </c>
      <c r="V397" s="2">
        <f t="shared" si="484"/>
        <v>0</v>
      </c>
      <c r="W397" s="2">
        <f t="shared" si="485"/>
        <v>0</v>
      </c>
      <c r="X397" s="2">
        <f t="shared" si="486"/>
        <v>0</v>
      </c>
      <c r="Y397" s="2">
        <f t="shared" si="487"/>
        <v>0</v>
      </c>
      <c r="Z397" s="2"/>
      <c r="AA397" s="2">
        <v>59204062</v>
      </c>
      <c r="AB397" s="2">
        <f t="shared" si="488"/>
        <v>239.45</v>
      </c>
      <c r="AC397" s="2">
        <f t="shared" si="510"/>
        <v>239.45</v>
      </c>
      <c r="AD397" s="2">
        <f>ROUND((((ET397)-(EU397))+AE397),6)</f>
        <v>0</v>
      </c>
      <c r="AE397" s="2">
        <f>ROUND((EU397),6)</f>
        <v>0</v>
      </c>
      <c r="AF397" s="2">
        <f>ROUND((EV397),6)</f>
        <v>0</v>
      </c>
      <c r="AG397" s="2">
        <f t="shared" si="490"/>
        <v>0</v>
      </c>
      <c r="AH397" s="2">
        <f>(EW397)</f>
        <v>0</v>
      </c>
      <c r="AI397" s="2">
        <f>(EX397)</f>
        <v>0</v>
      </c>
      <c r="AJ397" s="2">
        <f t="shared" si="491"/>
        <v>0</v>
      </c>
      <c r="AK397" s="2">
        <v>239.45</v>
      </c>
      <c r="AL397" s="2">
        <v>239.45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109</v>
      </c>
      <c r="AU397" s="2">
        <v>61</v>
      </c>
      <c r="AV397" s="2">
        <v>1</v>
      </c>
      <c r="AW397" s="2">
        <v>1</v>
      </c>
      <c r="AX397" s="2"/>
      <c r="AY397" s="2"/>
      <c r="AZ397" s="2">
        <v>1</v>
      </c>
      <c r="BA397" s="2">
        <v>1</v>
      </c>
      <c r="BB397" s="2">
        <v>1</v>
      </c>
      <c r="BC397" s="2">
        <v>1</v>
      </c>
      <c r="BD397" s="2" t="s">
        <v>3</v>
      </c>
      <c r="BE397" s="2" t="s">
        <v>3</v>
      </c>
      <c r="BF397" s="2" t="s">
        <v>3</v>
      </c>
      <c r="BG397" s="2" t="s">
        <v>3</v>
      </c>
      <c r="BH397" s="2">
        <v>3</v>
      </c>
      <c r="BI397" s="2">
        <v>1</v>
      </c>
      <c r="BJ397" s="2" t="s">
        <v>484</v>
      </c>
      <c r="BK397" s="2"/>
      <c r="BL397" s="2"/>
      <c r="BM397" s="2">
        <v>23</v>
      </c>
      <c r="BN397" s="2">
        <v>0</v>
      </c>
      <c r="BO397" s="2" t="s">
        <v>3</v>
      </c>
      <c r="BP397" s="2">
        <v>0</v>
      </c>
      <c r="BQ397" s="2">
        <v>30</v>
      </c>
      <c r="BR397" s="2">
        <v>0</v>
      </c>
      <c r="BS397" s="2">
        <v>1</v>
      </c>
      <c r="BT397" s="2">
        <v>1</v>
      </c>
      <c r="BU397" s="2">
        <v>1</v>
      </c>
      <c r="BV397" s="2">
        <v>1</v>
      </c>
      <c r="BW397" s="2">
        <v>1</v>
      </c>
      <c r="BX397" s="2">
        <v>1</v>
      </c>
      <c r="BY397" s="2" t="s">
        <v>3</v>
      </c>
      <c r="BZ397" s="2">
        <v>109</v>
      </c>
      <c r="CA397" s="2">
        <v>61</v>
      </c>
      <c r="CB397" s="2" t="s">
        <v>3</v>
      </c>
      <c r="CC397" s="2"/>
      <c r="CD397" s="2"/>
      <c r="CE397" s="2">
        <v>30</v>
      </c>
      <c r="CF397" s="2">
        <v>0</v>
      </c>
      <c r="CG397" s="2">
        <v>0</v>
      </c>
      <c r="CH397" s="2"/>
      <c r="CI397" s="2"/>
      <c r="CJ397" s="2"/>
      <c r="CK397" s="2"/>
      <c r="CL397" s="2"/>
      <c r="CM397" s="2">
        <v>0</v>
      </c>
      <c r="CN397" s="2" t="s">
        <v>3</v>
      </c>
      <c r="CO397" s="2">
        <v>0</v>
      </c>
      <c r="CP397" s="2">
        <f t="shared" si="492"/>
        <v>4310.1000000000004</v>
      </c>
      <c r="CQ397" s="2">
        <f t="shared" si="493"/>
        <v>239.45</v>
      </c>
      <c r="CR397" s="2">
        <f>(ROUND((ROUND(((ET397)*AV397*1),2)*BB397),2)+ROUND((ROUND(((AE397-(EU397))*AV397*1),2)*BS397),2))</f>
        <v>0</v>
      </c>
      <c r="CS397" s="2">
        <f t="shared" si="494"/>
        <v>0</v>
      </c>
      <c r="CT397" s="2">
        <f t="shared" si="495"/>
        <v>0</v>
      </c>
      <c r="CU397" s="2">
        <f t="shared" si="496"/>
        <v>0</v>
      </c>
      <c r="CV397" s="2">
        <f t="shared" si="497"/>
        <v>0</v>
      </c>
      <c r="CW397" s="2">
        <f t="shared" si="498"/>
        <v>0</v>
      </c>
      <c r="CX397" s="2">
        <f t="shared" si="499"/>
        <v>0</v>
      </c>
      <c r="CY397" s="2">
        <f t="shared" si="500"/>
        <v>0</v>
      </c>
      <c r="CZ397" s="2">
        <f t="shared" si="501"/>
        <v>0</v>
      </c>
      <c r="DA397" s="2"/>
      <c r="DB397" s="2"/>
      <c r="DC397" s="2" t="s">
        <v>3</v>
      </c>
      <c r="DD397" s="2" t="s">
        <v>3</v>
      </c>
      <c r="DE397" s="2" t="s">
        <v>3</v>
      </c>
      <c r="DF397" s="2" t="s">
        <v>3</v>
      </c>
      <c r="DG397" s="2" t="s">
        <v>3</v>
      </c>
      <c r="DH397" s="2" t="s">
        <v>3</v>
      </c>
      <c r="DI397" s="2" t="s">
        <v>3</v>
      </c>
      <c r="DJ397" s="2" t="s">
        <v>3</v>
      </c>
      <c r="DK397" s="2" t="s">
        <v>3</v>
      </c>
      <c r="DL397" s="2" t="s">
        <v>3</v>
      </c>
      <c r="DM397" s="2" t="s">
        <v>3</v>
      </c>
      <c r="DN397" s="2">
        <v>0</v>
      </c>
      <c r="DO397" s="2">
        <v>0</v>
      </c>
      <c r="DP397" s="2">
        <v>1</v>
      </c>
      <c r="DQ397" s="2">
        <v>1</v>
      </c>
      <c r="DR397" s="2"/>
      <c r="DS397" s="2"/>
      <c r="DT397" s="2"/>
      <c r="DU397" s="2">
        <v>1010</v>
      </c>
      <c r="DV397" s="2" t="s">
        <v>39</v>
      </c>
      <c r="DW397" s="2" t="s">
        <v>39</v>
      </c>
      <c r="DX397" s="2">
        <v>1</v>
      </c>
      <c r="DY397" s="2"/>
      <c r="DZ397" s="2" t="s">
        <v>3</v>
      </c>
      <c r="EA397" s="2" t="s">
        <v>3</v>
      </c>
      <c r="EB397" s="2" t="s">
        <v>3</v>
      </c>
      <c r="EC397" s="2" t="s">
        <v>3</v>
      </c>
      <c r="ED397" s="2"/>
      <c r="EE397" s="2">
        <v>58807899</v>
      </c>
      <c r="EF397" s="2">
        <v>30</v>
      </c>
      <c r="EG397" s="2" t="s">
        <v>27</v>
      </c>
      <c r="EH397" s="2">
        <v>0</v>
      </c>
      <c r="EI397" s="2" t="s">
        <v>3</v>
      </c>
      <c r="EJ397" s="2">
        <v>1</v>
      </c>
      <c r="EK397" s="2">
        <v>23</v>
      </c>
      <c r="EL397" s="2" t="s">
        <v>256</v>
      </c>
      <c r="EM397" s="2" t="s">
        <v>257</v>
      </c>
      <c r="EN397" s="2"/>
      <c r="EO397" s="2" t="s">
        <v>3</v>
      </c>
      <c r="EP397" s="2"/>
      <c r="EQ397" s="2">
        <v>0</v>
      </c>
      <c r="ER397" s="2">
        <v>239.45</v>
      </c>
      <c r="ES397" s="2">
        <v>239.45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>
        <v>0</v>
      </c>
      <c r="FR397" s="2">
        <v>0</v>
      </c>
      <c r="FS397" s="2">
        <v>0</v>
      </c>
      <c r="FT397" s="2"/>
      <c r="FU397" s="2"/>
      <c r="FV397" s="2"/>
      <c r="FW397" s="2"/>
      <c r="FX397" s="2">
        <v>109</v>
      </c>
      <c r="FY397" s="2">
        <v>61</v>
      </c>
      <c r="FZ397" s="2"/>
      <c r="GA397" s="2" t="s">
        <v>3</v>
      </c>
      <c r="GB397" s="2"/>
      <c r="GC397" s="2"/>
      <c r="GD397" s="2">
        <v>1</v>
      </c>
      <c r="GE397" s="2"/>
      <c r="GF397" s="2">
        <v>242059087</v>
      </c>
      <c r="GG397" s="2">
        <v>2</v>
      </c>
      <c r="GH397" s="2">
        <v>1</v>
      </c>
      <c r="GI397" s="2">
        <v>-2</v>
      </c>
      <c r="GJ397" s="2">
        <v>0</v>
      </c>
      <c r="GK397" s="2">
        <v>0</v>
      </c>
      <c r="GL397" s="2">
        <f t="shared" si="502"/>
        <v>0</v>
      </c>
      <c r="GM397" s="2">
        <f t="shared" si="503"/>
        <v>4310.1000000000004</v>
      </c>
      <c r="GN397" s="2">
        <f t="shared" si="504"/>
        <v>4310.1000000000004</v>
      </c>
      <c r="GO397" s="2">
        <f t="shared" si="505"/>
        <v>0</v>
      </c>
      <c r="GP397" s="2">
        <f t="shared" si="506"/>
        <v>0</v>
      </c>
      <c r="GQ397" s="2"/>
      <c r="GR397" s="2">
        <v>0</v>
      </c>
      <c r="GS397" s="2">
        <v>3</v>
      </c>
      <c r="GT397" s="2">
        <v>0</v>
      </c>
      <c r="GU397" s="2" t="s">
        <v>3</v>
      </c>
      <c r="GV397" s="2">
        <f t="shared" si="507"/>
        <v>0</v>
      </c>
      <c r="GW397" s="2">
        <v>1</v>
      </c>
      <c r="GX397" s="2">
        <f t="shared" si="508"/>
        <v>0</v>
      </c>
      <c r="GY397" s="2"/>
      <c r="GZ397" s="2"/>
      <c r="HA397" s="2">
        <v>0</v>
      </c>
      <c r="HB397" s="2">
        <v>0</v>
      </c>
      <c r="HC397" s="2">
        <f t="shared" si="509"/>
        <v>0</v>
      </c>
      <c r="HD397" s="2"/>
      <c r="HE397" s="2" t="s">
        <v>3</v>
      </c>
      <c r="HF397" s="2" t="s">
        <v>3</v>
      </c>
      <c r="HG397" s="2"/>
      <c r="HH397" s="2"/>
      <c r="HI397" s="2"/>
      <c r="HJ397" s="2"/>
      <c r="HK397" s="2"/>
      <c r="HL397" s="2"/>
      <c r="HM397" s="2" t="s">
        <v>3</v>
      </c>
      <c r="HN397" s="2" t="s">
        <v>3</v>
      </c>
      <c r="HO397" s="2" t="s">
        <v>3</v>
      </c>
      <c r="HP397" s="2" t="s">
        <v>3</v>
      </c>
      <c r="HQ397" s="2" t="s">
        <v>3</v>
      </c>
      <c r="HR397" s="2"/>
      <c r="HS397" s="2">
        <v>0</v>
      </c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>
        <v>0</v>
      </c>
      <c r="IL397" s="2"/>
      <c r="IM397" s="2"/>
      <c r="IN397" s="2"/>
      <c r="IO397" s="2"/>
      <c r="IP397" s="2"/>
      <c r="IQ397" s="2"/>
      <c r="IR397" s="2"/>
      <c r="IS397" s="2"/>
      <c r="IT397" s="2"/>
      <c r="IU397" s="2"/>
    </row>
    <row r="398" spans="1:255" x14ac:dyDescent="0.2">
      <c r="A398">
        <v>18</v>
      </c>
      <c r="B398">
        <v>1</v>
      </c>
      <c r="C398">
        <v>928</v>
      </c>
      <c r="E398" t="s">
        <v>481</v>
      </c>
      <c r="F398" t="s">
        <v>482</v>
      </c>
      <c r="G398" t="s">
        <v>483</v>
      </c>
      <c r="H398" t="s">
        <v>39</v>
      </c>
      <c r="I398">
        <f>I396*J398</f>
        <v>18</v>
      </c>
      <c r="J398">
        <v>1</v>
      </c>
      <c r="K398">
        <v>1</v>
      </c>
      <c r="O398">
        <f t="shared" si="478"/>
        <v>4611.8100000000004</v>
      </c>
      <c r="P398">
        <f t="shared" si="479"/>
        <v>4611.8100000000004</v>
      </c>
      <c r="Q398">
        <f>(ROUND((ROUND(((ET398)*AV398*I398),2)*BB398),2)+ROUND((ROUND(((AE398-(EU398))*AV398*I398),2)*BS398),2))</f>
        <v>0</v>
      </c>
      <c r="R398">
        <f t="shared" si="480"/>
        <v>0</v>
      </c>
      <c r="S398">
        <f t="shared" si="481"/>
        <v>0</v>
      </c>
      <c r="T398">
        <f t="shared" si="482"/>
        <v>0</v>
      </c>
      <c r="U398">
        <f t="shared" si="483"/>
        <v>0</v>
      </c>
      <c r="V398">
        <f t="shared" si="484"/>
        <v>0</v>
      </c>
      <c r="W398">
        <f t="shared" si="485"/>
        <v>0</v>
      </c>
      <c r="X398">
        <f t="shared" si="486"/>
        <v>0</v>
      </c>
      <c r="Y398">
        <f t="shared" si="487"/>
        <v>0</v>
      </c>
      <c r="AA398">
        <v>59204059</v>
      </c>
      <c r="AB398">
        <f t="shared" si="488"/>
        <v>239.45</v>
      </c>
      <c r="AC398">
        <f t="shared" si="510"/>
        <v>239.45</v>
      </c>
      <c r="AD398">
        <f>ROUND((((ET398)-(EU398))+AE398),6)</f>
        <v>0</v>
      </c>
      <c r="AE398">
        <f>ROUND((EU398),6)</f>
        <v>0</v>
      </c>
      <c r="AF398">
        <f>ROUND((EV398),6)</f>
        <v>0</v>
      </c>
      <c r="AG398">
        <f t="shared" si="490"/>
        <v>0</v>
      </c>
      <c r="AH398">
        <f>(EW398)</f>
        <v>0</v>
      </c>
      <c r="AI398">
        <f>(EX398)</f>
        <v>0</v>
      </c>
      <c r="AJ398">
        <f t="shared" si="491"/>
        <v>0</v>
      </c>
      <c r="AK398">
        <v>239.45</v>
      </c>
      <c r="AL398">
        <v>239.45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109</v>
      </c>
      <c r="AU398">
        <v>61</v>
      </c>
      <c r="AV398">
        <v>1</v>
      </c>
      <c r="AW398">
        <v>1</v>
      </c>
      <c r="AZ398">
        <v>1</v>
      </c>
      <c r="BA398">
        <v>1</v>
      </c>
      <c r="BB398">
        <v>1</v>
      </c>
      <c r="BC398">
        <v>1.07</v>
      </c>
      <c r="BD398" t="s">
        <v>3</v>
      </c>
      <c r="BE398" t="s">
        <v>3</v>
      </c>
      <c r="BF398" t="s">
        <v>3</v>
      </c>
      <c r="BG398" t="s">
        <v>3</v>
      </c>
      <c r="BH398">
        <v>3</v>
      </c>
      <c r="BI398">
        <v>1</v>
      </c>
      <c r="BJ398" t="s">
        <v>484</v>
      </c>
      <c r="BM398">
        <v>23</v>
      </c>
      <c r="BN398">
        <v>0</v>
      </c>
      <c r="BO398" t="s">
        <v>482</v>
      </c>
      <c r="BP398">
        <v>1</v>
      </c>
      <c r="BQ398">
        <v>30</v>
      </c>
      <c r="BR398">
        <v>0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 t="s">
        <v>3</v>
      </c>
      <c r="BZ398">
        <v>109</v>
      </c>
      <c r="CA398">
        <v>61</v>
      </c>
      <c r="CB398" t="s">
        <v>3</v>
      </c>
      <c r="CE398">
        <v>30</v>
      </c>
      <c r="CF398">
        <v>0</v>
      </c>
      <c r="CG398">
        <v>0</v>
      </c>
      <c r="CM398">
        <v>0</v>
      </c>
      <c r="CN398" t="s">
        <v>3</v>
      </c>
      <c r="CO398">
        <v>0</v>
      </c>
      <c r="CP398">
        <f t="shared" si="492"/>
        <v>4611.8100000000004</v>
      </c>
      <c r="CQ398">
        <f t="shared" si="493"/>
        <v>256.20999999999998</v>
      </c>
      <c r="CR398">
        <f>(ROUND((ROUND(((ET398)*AV398*1),2)*BB398),2)+ROUND((ROUND(((AE398-(EU398))*AV398*1),2)*BS398),2))</f>
        <v>0</v>
      </c>
      <c r="CS398">
        <f t="shared" si="494"/>
        <v>0</v>
      </c>
      <c r="CT398">
        <f t="shared" si="495"/>
        <v>0</v>
      </c>
      <c r="CU398">
        <f t="shared" si="496"/>
        <v>0</v>
      </c>
      <c r="CV398">
        <f t="shared" si="497"/>
        <v>0</v>
      </c>
      <c r="CW398">
        <f t="shared" si="498"/>
        <v>0</v>
      </c>
      <c r="CX398">
        <f t="shared" si="499"/>
        <v>0</v>
      </c>
      <c r="CY398">
        <f t="shared" si="500"/>
        <v>0</v>
      </c>
      <c r="CZ398">
        <f t="shared" si="501"/>
        <v>0</v>
      </c>
      <c r="DC398" t="s">
        <v>3</v>
      </c>
      <c r="DD398" t="s">
        <v>3</v>
      </c>
      <c r="DE398" t="s">
        <v>3</v>
      </c>
      <c r="DF398" t="s">
        <v>3</v>
      </c>
      <c r="DG398" t="s">
        <v>3</v>
      </c>
      <c r="DH398" t="s">
        <v>3</v>
      </c>
      <c r="DI398" t="s">
        <v>3</v>
      </c>
      <c r="DJ398" t="s">
        <v>3</v>
      </c>
      <c r="DK398" t="s">
        <v>3</v>
      </c>
      <c r="DL398" t="s">
        <v>3</v>
      </c>
      <c r="DM398" t="s">
        <v>3</v>
      </c>
      <c r="DN398">
        <v>0</v>
      </c>
      <c r="DO398">
        <v>0</v>
      </c>
      <c r="DP398">
        <v>1</v>
      </c>
      <c r="DQ398">
        <v>1</v>
      </c>
      <c r="DU398">
        <v>1010</v>
      </c>
      <c r="DV398" t="s">
        <v>39</v>
      </c>
      <c r="DW398" t="s">
        <v>39</v>
      </c>
      <c r="DX398">
        <v>1</v>
      </c>
      <c r="DZ398" t="s">
        <v>3</v>
      </c>
      <c r="EA398" t="s">
        <v>3</v>
      </c>
      <c r="EB398" t="s">
        <v>3</v>
      </c>
      <c r="EC398" t="s">
        <v>3</v>
      </c>
      <c r="EE398">
        <v>58807899</v>
      </c>
      <c r="EF398">
        <v>30</v>
      </c>
      <c r="EG398" t="s">
        <v>27</v>
      </c>
      <c r="EH398">
        <v>0</v>
      </c>
      <c r="EI398" t="s">
        <v>3</v>
      </c>
      <c r="EJ398">
        <v>1</v>
      </c>
      <c r="EK398">
        <v>23</v>
      </c>
      <c r="EL398" t="s">
        <v>256</v>
      </c>
      <c r="EM398" t="s">
        <v>257</v>
      </c>
      <c r="EO398" t="s">
        <v>3</v>
      </c>
      <c r="EQ398">
        <v>0</v>
      </c>
      <c r="ER398">
        <v>239.45</v>
      </c>
      <c r="ES398">
        <v>239.45</v>
      </c>
      <c r="ET398">
        <v>0</v>
      </c>
      <c r="EU398">
        <v>0</v>
      </c>
      <c r="EV398">
        <v>0</v>
      </c>
      <c r="EW398">
        <v>0</v>
      </c>
      <c r="EX398">
        <v>0</v>
      </c>
      <c r="FQ398">
        <v>0</v>
      </c>
      <c r="FR398">
        <v>0</v>
      </c>
      <c r="FS398">
        <v>0</v>
      </c>
      <c r="FX398">
        <v>109</v>
      </c>
      <c r="FY398">
        <v>61</v>
      </c>
      <c r="GA398" t="s">
        <v>3</v>
      </c>
      <c r="GD398">
        <v>1</v>
      </c>
      <c r="GF398">
        <v>242059087</v>
      </c>
      <c r="GG398">
        <v>2</v>
      </c>
      <c r="GH398">
        <v>1</v>
      </c>
      <c r="GI398">
        <v>2</v>
      </c>
      <c r="GJ398">
        <v>0</v>
      </c>
      <c r="GK398">
        <v>0</v>
      </c>
      <c r="GL398">
        <f t="shared" si="502"/>
        <v>0</v>
      </c>
      <c r="GM398">
        <f t="shared" si="503"/>
        <v>4611.8100000000004</v>
      </c>
      <c r="GN398">
        <f t="shared" si="504"/>
        <v>4611.8100000000004</v>
      </c>
      <c r="GO398">
        <f t="shared" si="505"/>
        <v>0</v>
      </c>
      <c r="GP398">
        <f t="shared" si="506"/>
        <v>0</v>
      </c>
      <c r="GR398">
        <v>0</v>
      </c>
      <c r="GS398">
        <v>3</v>
      </c>
      <c r="GT398">
        <v>0</v>
      </c>
      <c r="GU398" t="s">
        <v>3</v>
      </c>
      <c r="GV398">
        <f t="shared" si="507"/>
        <v>0</v>
      </c>
      <c r="GW398">
        <v>1</v>
      </c>
      <c r="GX398">
        <f t="shared" si="508"/>
        <v>0</v>
      </c>
      <c r="HA398">
        <v>0</v>
      </c>
      <c r="HB398">
        <v>0</v>
      </c>
      <c r="HC398">
        <f t="shared" si="509"/>
        <v>0</v>
      </c>
      <c r="HE398" t="s">
        <v>3</v>
      </c>
      <c r="HF398" t="s">
        <v>3</v>
      </c>
      <c r="HM398" t="s">
        <v>3</v>
      </c>
      <c r="HN398" t="s">
        <v>3</v>
      </c>
      <c r="HO398" t="s">
        <v>3</v>
      </c>
      <c r="HP398" t="s">
        <v>3</v>
      </c>
      <c r="HQ398" t="s">
        <v>3</v>
      </c>
      <c r="HS398">
        <v>0</v>
      </c>
      <c r="IK398">
        <v>0</v>
      </c>
    </row>
    <row r="399" spans="1:255" x14ac:dyDescent="0.2">
      <c r="A399" s="2">
        <v>17</v>
      </c>
      <c r="B399" s="2">
        <v>1</v>
      </c>
      <c r="C399" s="2">
        <f>ROW(SmtRes!A932)</f>
        <v>932</v>
      </c>
      <c r="D399" s="2">
        <f>ROW(EtalonRes!A938)</f>
        <v>938</v>
      </c>
      <c r="E399" s="2" t="s">
        <v>485</v>
      </c>
      <c r="F399" s="2" t="s">
        <v>263</v>
      </c>
      <c r="G399" s="2" t="s">
        <v>264</v>
      </c>
      <c r="H399" s="2" t="s">
        <v>228</v>
      </c>
      <c r="I399" s="2">
        <f>ROUND(ROUND(18,4),9)</f>
        <v>18</v>
      </c>
      <c r="J399" s="2">
        <v>0</v>
      </c>
      <c r="K399" s="2">
        <f>ROUND(ROUND(18,4),9)</f>
        <v>18</v>
      </c>
      <c r="L399" s="2"/>
      <c r="M399" s="2"/>
      <c r="N399" s="2"/>
      <c r="O399" s="2">
        <f t="shared" si="478"/>
        <v>95.43</v>
      </c>
      <c r="P399" s="2">
        <f t="shared" si="479"/>
        <v>14.58</v>
      </c>
      <c r="Q399" s="2">
        <f>(ROUND((ROUND((((ET399*1.1))*AV399*I399),2)*BB399),2)+ROUND((ROUND(((AE399-((EU399*1.1)))*AV399*I399),2)*BS399),2))</f>
        <v>0</v>
      </c>
      <c r="R399" s="2">
        <f t="shared" si="480"/>
        <v>0</v>
      </c>
      <c r="S399" s="2">
        <f t="shared" si="481"/>
        <v>80.849999999999994</v>
      </c>
      <c r="T399" s="2">
        <f t="shared" si="482"/>
        <v>0</v>
      </c>
      <c r="U399" s="2">
        <f t="shared" si="483"/>
        <v>6.2191799999999997</v>
      </c>
      <c r="V399" s="2">
        <f t="shared" si="484"/>
        <v>0</v>
      </c>
      <c r="W399" s="2">
        <f t="shared" si="485"/>
        <v>0</v>
      </c>
      <c r="X399" s="2">
        <f t="shared" si="486"/>
        <v>72.77</v>
      </c>
      <c r="Y399" s="2">
        <f t="shared" si="487"/>
        <v>37.19</v>
      </c>
      <c r="Z399" s="2"/>
      <c r="AA399" s="2">
        <v>59204062</v>
      </c>
      <c r="AB399" s="2">
        <f t="shared" si="488"/>
        <v>5.0999999999999996</v>
      </c>
      <c r="AC399" s="2">
        <f>ROUND(((ES399*1)),6)</f>
        <v>0.81</v>
      </c>
      <c r="AD399" s="2">
        <f>ROUND(((((ET399*1.1))-((EU399*1.1)))+AE399),6)</f>
        <v>0</v>
      </c>
      <c r="AE399" s="2">
        <f>ROUND(((EU399*1.1)),6)</f>
        <v>0</v>
      </c>
      <c r="AF399" s="2">
        <f>ROUND(((EV399*1.1)),6)</f>
        <v>4.29</v>
      </c>
      <c r="AG399" s="2">
        <f t="shared" si="490"/>
        <v>0</v>
      </c>
      <c r="AH399" s="2">
        <f>((EW399*1.1))</f>
        <v>0.33</v>
      </c>
      <c r="AI399" s="2">
        <f>((EX399*1.1))</f>
        <v>0</v>
      </c>
      <c r="AJ399" s="2">
        <f t="shared" si="491"/>
        <v>0</v>
      </c>
      <c r="AK399" s="2">
        <v>4.71</v>
      </c>
      <c r="AL399" s="2">
        <v>0.81</v>
      </c>
      <c r="AM399" s="2">
        <v>0</v>
      </c>
      <c r="AN399" s="2">
        <v>0</v>
      </c>
      <c r="AO399" s="2">
        <v>3.9</v>
      </c>
      <c r="AP399" s="2">
        <v>0</v>
      </c>
      <c r="AQ399" s="2">
        <v>0.3</v>
      </c>
      <c r="AR399" s="2">
        <v>0</v>
      </c>
      <c r="AS399" s="2">
        <v>0</v>
      </c>
      <c r="AT399" s="2">
        <v>90</v>
      </c>
      <c r="AU399" s="2">
        <v>46</v>
      </c>
      <c r="AV399" s="2">
        <v>1.0469999999999999</v>
      </c>
      <c r="AW399" s="2">
        <v>1</v>
      </c>
      <c r="AX399" s="2"/>
      <c r="AY399" s="2"/>
      <c r="AZ399" s="2">
        <v>1</v>
      </c>
      <c r="BA399" s="2">
        <v>1</v>
      </c>
      <c r="BB399" s="2">
        <v>1</v>
      </c>
      <c r="BC399" s="2">
        <v>1</v>
      </c>
      <c r="BD399" s="2" t="s">
        <v>3</v>
      </c>
      <c r="BE399" s="2" t="s">
        <v>3</v>
      </c>
      <c r="BF399" s="2" t="s">
        <v>3</v>
      </c>
      <c r="BG399" s="2" t="s">
        <v>3</v>
      </c>
      <c r="BH399" s="2">
        <v>0</v>
      </c>
      <c r="BI399" s="2">
        <v>2</v>
      </c>
      <c r="BJ399" s="2" t="s">
        <v>265</v>
      </c>
      <c r="BK399" s="2"/>
      <c r="BL399" s="2"/>
      <c r="BM399" s="2">
        <v>72</v>
      </c>
      <c r="BN399" s="2">
        <v>0</v>
      </c>
      <c r="BO399" s="2" t="s">
        <v>263</v>
      </c>
      <c r="BP399" s="2">
        <v>1</v>
      </c>
      <c r="BQ399" s="2">
        <v>40</v>
      </c>
      <c r="BR399" s="2">
        <v>0</v>
      </c>
      <c r="BS399" s="2">
        <v>1</v>
      </c>
      <c r="BT399" s="2">
        <v>1</v>
      </c>
      <c r="BU399" s="2">
        <v>1</v>
      </c>
      <c r="BV399" s="2">
        <v>1</v>
      </c>
      <c r="BW399" s="2">
        <v>1</v>
      </c>
      <c r="BX399" s="2">
        <v>1</v>
      </c>
      <c r="BY399" s="2" t="s">
        <v>3</v>
      </c>
      <c r="BZ399" s="2">
        <v>90</v>
      </c>
      <c r="CA399" s="2">
        <v>46</v>
      </c>
      <c r="CB399" s="2" t="s">
        <v>3</v>
      </c>
      <c r="CC399" s="2"/>
      <c r="CD399" s="2"/>
      <c r="CE399" s="2">
        <v>30</v>
      </c>
      <c r="CF399" s="2">
        <v>0</v>
      </c>
      <c r="CG399" s="2">
        <v>0</v>
      </c>
      <c r="CH399" s="2"/>
      <c r="CI399" s="2"/>
      <c r="CJ399" s="2"/>
      <c r="CK399" s="2"/>
      <c r="CL399" s="2"/>
      <c r="CM399" s="2">
        <v>0</v>
      </c>
      <c r="CN399" s="2" t="s">
        <v>1047</v>
      </c>
      <c r="CO399" s="2">
        <v>0</v>
      </c>
      <c r="CP399" s="2">
        <f t="shared" si="492"/>
        <v>95.429999999999993</v>
      </c>
      <c r="CQ399" s="2">
        <f t="shared" si="493"/>
        <v>0.81</v>
      </c>
      <c r="CR399" s="2">
        <f>(ROUND((ROUND((((ET399*1.1))*AV399*1),2)*BB399),2)+ROUND((ROUND(((AE399-((EU399*1.1)))*AV399*1),2)*BS399),2))</f>
        <v>0</v>
      </c>
      <c r="CS399" s="2">
        <f t="shared" si="494"/>
        <v>0</v>
      </c>
      <c r="CT399" s="2">
        <f t="shared" si="495"/>
        <v>4.49</v>
      </c>
      <c r="CU399" s="2">
        <f t="shared" si="496"/>
        <v>0</v>
      </c>
      <c r="CV399" s="2">
        <f t="shared" si="497"/>
        <v>0.34550999999999998</v>
      </c>
      <c r="CW399" s="2">
        <f t="shared" si="498"/>
        <v>0</v>
      </c>
      <c r="CX399" s="2">
        <f t="shared" si="499"/>
        <v>0</v>
      </c>
      <c r="CY399" s="2">
        <f t="shared" si="500"/>
        <v>72.764999999999986</v>
      </c>
      <c r="CZ399" s="2">
        <f t="shared" si="501"/>
        <v>37.191000000000003</v>
      </c>
      <c r="DA399" s="2"/>
      <c r="DB399" s="2">
        <v>171</v>
      </c>
      <c r="DC399" s="2" t="s">
        <v>3</v>
      </c>
      <c r="DD399" s="2" t="s">
        <v>140</v>
      </c>
      <c r="DE399" s="2" t="s">
        <v>266</v>
      </c>
      <c r="DF399" s="2" t="s">
        <v>266</v>
      </c>
      <c r="DG399" s="2" t="s">
        <v>266</v>
      </c>
      <c r="DH399" s="2" t="s">
        <v>3</v>
      </c>
      <c r="DI399" s="2" t="s">
        <v>266</v>
      </c>
      <c r="DJ399" s="2" t="s">
        <v>266</v>
      </c>
      <c r="DK399" s="2" t="s">
        <v>3</v>
      </c>
      <c r="DL399" s="2" t="s">
        <v>3</v>
      </c>
      <c r="DM399" s="2" t="s">
        <v>3</v>
      </c>
      <c r="DN399" s="2">
        <v>0</v>
      </c>
      <c r="DO399" s="2">
        <v>0</v>
      </c>
      <c r="DP399" s="2">
        <v>1</v>
      </c>
      <c r="DQ399" s="2">
        <v>1</v>
      </c>
      <c r="DR399" s="2"/>
      <c r="DS399" s="2"/>
      <c r="DT399" s="2"/>
      <c r="DU399" s="2">
        <v>1013</v>
      </c>
      <c r="DV399" s="2" t="s">
        <v>228</v>
      </c>
      <c r="DW399" s="2" t="s">
        <v>228</v>
      </c>
      <c r="DX399" s="2">
        <v>1</v>
      </c>
      <c r="DY399" s="2"/>
      <c r="DZ399" s="2" t="s">
        <v>3</v>
      </c>
      <c r="EA399" s="2" t="s">
        <v>3</v>
      </c>
      <c r="EB399" s="2" t="s">
        <v>3</v>
      </c>
      <c r="EC399" s="2" t="s">
        <v>3</v>
      </c>
      <c r="ED399" s="2"/>
      <c r="EE399" s="2">
        <v>58807949</v>
      </c>
      <c r="EF399" s="2">
        <v>40</v>
      </c>
      <c r="EG399" s="2" t="s">
        <v>267</v>
      </c>
      <c r="EH399" s="2">
        <v>0</v>
      </c>
      <c r="EI399" s="2" t="s">
        <v>3</v>
      </c>
      <c r="EJ399" s="2">
        <v>2</v>
      </c>
      <c r="EK399" s="2">
        <v>72</v>
      </c>
      <c r="EL399" s="2" t="s">
        <v>268</v>
      </c>
      <c r="EM399" s="2" t="s">
        <v>269</v>
      </c>
      <c r="EN399" s="2"/>
      <c r="EO399" s="2" t="s">
        <v>146</v>
      </c>
      <c r="EP399" s="2"/>
      <c r="EQ399" s="2">
        <v>0</v>
      </c>
      <c r="ER399" s="2">
        <v>4.71</v>
      </c>
      <c r="ES399" s="2">
        <v>0.81</v>
      </c>
      <c r="ET399" s="2">
        <v>0</v>
      </c>
      <c r="EU399" s="2">
        <v>0</v>
      </c>
      <c r="EV399" s="2">
        <v>3.9</v>
      </c>
      <c r="EW399" s="2">
        <v>0.3</v>
      </c>
      <c r="EX399" s="2">
        <v>0</v>
      </c>
      <c r="EY399" s="2">
        <v>0</v>
      </c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>
        <v>0</v>
      </c>
      <c r="FR399" s="2">
        <v>0</v>
      </c>
      <c r="FS399" s="2">
        <v>0</v>
      </c>
      <c r="FT399" s="2"/>
      <c r="FU399" s="2"/>
      <c r="FV399" s="2"/>
      <c r="FW399" s="2"/>
      <c r="FX399" s="2">
        <v>90</v>
      </c>
      <c r="FY399" s="2">
        <v>46</v>
      </c>
      <c r="FZ399" s="2"/>
      <c r="GA399" s="2" t="s">
        <v>3</v>
      </c>
      <c r="GB399" s="2"/>
      <c r="GC399" s="2"/>
      <c r="GD399" s="2">
        <v>1</v>
      </c>
      <c r="GE399" s="2"/>
      <c r="GF399" s="2">
        <v>-1494899736</v>
      </c>
      <c r="GG399" s="2">
        <v>2</v>
      </c>
      <c r="GH399" s="2">
        <v>1</v>
      </c>
      <c r="GI399" s="2">
        <v>2</v>
      </c>
      <c r="GJ399" s="2">
        <v>0</v>
      </c>
      <c r="GK399" s="2">
        <v>0</v>
      </c>
      <c r="GL399" s="2">
        <f t="shared" si="502"/>
        <v>0</v>
      </c>
      <c r="GM399" s="2">
        <f t="shared" si="503"/>
        <v>205.39</v>
      </c>
      <c r="GN399" s="2">
        <f t="shared" si="504"/>
        <v>0</v>
      </c>
      <c r="GO399" s="2">
        <f t="shared" si="505"/>
        <v>205.39</v>
      </c>
      <c r="GP399" s="2">
        <f t="shared" si="506"/>
        <v>0</v>
      </c>
      <c r="GQ399" s="2"/>
      <c r="GR399" s="2">
        <v>0</v>
      </c>
      <c r="GS399" s="2">
        <v>3</v>
      </c>
      <c r="GT399" s="2">
        <v>0</v>
      </c>
      <c r="GU399" s="2" t="s">
        <v>3</v>
      </c>
      <c r="GV399" s="2">
        <f t="shared" si="507"/>
        <v>0</v>
      </c>
      <c r="GW399" s="2">
        <v>1</v>
      </c>
      <c r="GX399" s="2">
        <f t="shared" si="508"/>
        <v>0</v>
      </c>
      <c r="GY399" s="2"/>
      <c r="GZ399" s="2"/>
      <c r="HA399" s="2">
        <v>0</v>
      </c>
      <c r="HB399" s="2">
        <v>0</v>
      </c>
      <c r="HC399" s="2">
        <f t="shared" si="509"/>
        <v>0</v>
      </c>
      <c r="HD399" s="2"/>
      <c r="HE399" s="2" t="s">
        <v>3</v>
      </c>
      <c r="HF399" s="2" t="s">
        <v>3</v>
      </c>
      <c r="HG399" s="2"/>
      <c r="HH399" s="2"/>
      <c r="HI399" s="2"/>
      <c r="HJ399" s="2"/>
      <c r="HK399" s="2"/>
      <c r="HL399" s="2"/>
      <c r="HM399" s="2" t="s">
        <v>3</v>
      </c>
      <c r="HN399" s="2" t="s">
        <v>3</v>
      </c>
      <c r="HO399" s="2" t="s">
        <v>3</v>
      </c>
      <c r="HP399" s="2" t="s">
        <v>3</v>
      </c>
      <c r="HQ399" s="2" t="s">
        <v>3</v>
      </c>
      <c r="HR399" s="2"/>
      <c r="HS399" s="2">
        <v>0</v>
      </c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>
        <v>0</v>
      </c>
      <c r="IL399" s="2"/>
      <c r="IM399" s="2"/>
      <c r="IN399" s="2"/>
      <c r="IO399" s="2"/>
      <c r="IP399" s="2"/>
      <c r="IQ399" s="2"/>
      <c r="IR399" s="2"/>
      <c r="IS399" s="2"/>
      <c r="IT399" s="2"/>
      <c r="IU399" s="2"/>
    </row>
    <row r="400" spans="1:255" x14ac:dyDescent="0.2">
      <c r="A400">
        <v>17</v>
      </c>
      <c r="B400">
        <v>1</v>
      </c>
      <c r="C400">
        <f>ROW(SmtRes!A936)</f>
        <v>936</v>
      </c>
      <c r="D400">
        <f>ROW(EtalonRes!A942)</f>
        <v>942</v>
      </c>
      <c r="E400" t="s">
        <v>485</v>
      </c>
      <c r="F400" t="s">
        <v>263</v>
      </c>
      <c r="G400" t="s">
        <v>264</v>
      </c>
      <c r="H400" t="s">
        <v>228</v>
      </c>
      <c r="I400">
        <f>ROUND(ROUND(18,4),9)</f>
        <v>18</v>
      </c>
      <c r="J400">
        <v>0</v>
      </c>
      <c r="K400">
        <f>ROUND(ROUND(18,4),9)</f>
        <v>18</v>
      </c>
      <c r="O400">
        <f t="shared" si="478"/>
        <v>4574.24</v>
      </c>
      <c r="P400">
        <f t="shared" si="479"/>
        <v>128.30000000000001</v>
      </c>
      <c r="Q400">
        <f>(ROUND((ROUND((((ET400*1.1))*AV400*I400),2)*BB400),2)+ROUND((ROUND(((AE400-((EU400*1.1)))*AV400*I400),2)*BS400),2))</f>
        <v>0</v>
      </c>
      <c r="R400">
        <f t="shared" si="480"/>
        <v>0</v>
      </c>
      <c r="S400">
        <f t="shared" si="481"/>
        <v>4445.9399999999996</v>
      </c>
      <c r="T400">
        <f t="shared" si="482"/>
        <v>0</v>
      </c>
      <c r="U400">
        <f t="shared" si="483"/>
        <v>6.2191799999999997</v>
      </c>
      <c r="V400">
        <f t="shared" si="484"/>
        <v>0</v>
      </c>
      <c r="W400">
        <f t="shared" si="485"/>
        <v>0</v>
      </c>
      <c r="X400">
        <f t="shared" si="486"/>
        <v>4001.35</v>
      </c>
      <c r="Y400">
        <f t="shared" si="487"/>
        <v>2045.13</v>
      </c>
      <c r="AA400">
        <v>59204059</v>
      </c>
      <c r="AB400">
        <f t="shared" si="488"/>
        <v>5.0999999999999996</v>
      </c>
      <c r="AC400">
        <f>ROUND(((ES400*1)),6)</f>
        <v>0.81</v>
      </c>
      <c r="AD400">
        <f>ROUND(((((ET400*1.1))-((EU400*1.1)))+AE400),6)</f>
        <v>0</v>
      </c>
      <c r="AE400">
        <f>ROUND(((EU400*1.1)),6)</f>
        <v>0</v>
      </c>
      <c r="AF400">
        <f>ROUND(((EV400*1.1)),6)</f>
        <v>4.29</v>
      </c>
      <c r="AG400">
        <f t="shared" si="490"/>
        <v>0</v>
      </c>
      <c r="AH400">
        <f>((EW400*1.1))</f>
        <v>0.33</v>
      </c>
      <c r="AI400">
        <f>((EX400*1.1))</f>
        <v>0</v>
      </c>
      <c r="AJ400">
        <f t="shared" si="491"/>
        <v>0</v>
      </c>
      <c r="AK400">
        <v>4.71</v>
      </c>
      <c r="AL400">
        <v>0.81</v>
      </c>
      <c r="AM400">
        <v>0</v>
      </c>
      <c r="AN400">
        <v>0</v>
      </c>
      <c r="AO400">
        <v>3.9</v>
      </c>
      <c r="AP400">
        <v>0</v>
      </c>
      <c r="AQ400">
        <v>0.3</v>
      </c>
      <c r="AR400">
        <v>0</v>
      </c>
      <c r="AS400">
        <v>0</v>
      </c>
      <c r="AT400">
        <v>90</v>
      </c>
      <c r="AU400">
        <v>46</v>
      </c>
      <c r="AV400">
        <v>1.0469999999999999</v>
      </c>
      <c r="AW400">
        <v>1</v>
      </c>
      <c r="AZ400">
        <v>1</v>
      </c>
      <c r="BA400">
        <v>54.99</v>
      </c>
      <c r="BB400">
        <v>1</v>
      </c>
      <c r="BC400">
        <v>8.8000000000000007</v>
      </c>
      <c r="BD400" t="s">
        <v>3</v>
      </c>
      <c r="BE400" t="s">
        <v>3</v>
      </c>
      <c r="BF400" t="s">
        <v>3</v>
      </c>
      <c r="BG400" t="s">
        <v>3</v>
      </c>
      <c r="BH400">
        <v>0</v>
      </c>
      <c r="BI400">
        <v>2</v>
      </c>
      <c r="BJ400" t="s">
        <v>265</v>
      </c>
      <c r="BM400">
        <v>72</v>
      </c>
      <c r="BN400">
        <v>0</v>
      </c>
      <c r="BO400" t="s">
        <v>263</v>
      </c>
      <c r="BP400">
        <v>1</v>
      </c>
      <c r="BQ400">
        <v>40</v>
      </c>
      <c r="BR400">
        <v>0</v>
      </c>
      <c r="BS400">
        <v>54.99</v>
      </c>
      <c r="BT400">
        <v>1</v>
      </c>
      <c r="BU400">
        <v>1</v>
      </c>
      <c r="BV400">
        <v>1</v>
      </c>
      <c r="BW400">
        <v>1</v>
      </c>
      <c r="BX400">
        <v>1</v>
      </c>
      <c r="BY400" t="s">
        <v>3</v>
      </c>
      <c r="BZ400">
        <v>90</v>
      </c>
      <c r="CA400">
        <v>46</v>
      </c>
      <c r="CB400" t="s">
        <v>3</v>
      </c>
      <c r="CE400">
        <v>30</v>
      </c>
      <c r="CF400">
        <v>0</v>
      </c>
      <c r="CG400">
        <v>0</v>
      </c>
      <c r="CM400">
        <v>0</v>
      </c>
      <c r="CN400" t="s">
        <v>1047</v>
      </c>
      <c r="CO400">
        <v>0</v>
      </c>
      <c r="CP400">
        <f t="shared" si="492"/>
        <v>4574.24</v>
      </c>
      <c r="CQ400">
        <f t="shared" si="493"/>
        <v>7.13</v>
      </c>
      <c r="CR400">
        <f>(ROUND((ROUND((((ET400*1.1))*AV400*1),2)*BB400),2)+ROUND((ROUND(((AE400-((EU400*1.1)))*AV400*1),2)*BS400),2))</f>
        <v>0</v>
      </c>
      <c r="CS400">
        <f t="shared" si="494"/>
        <v>0</v>
      </c>
      <c r="CT400">
        <f t="shared" si="495"/>
        <v>246.91</v>
      </c>
      <c r="CU400">
        <f t="shared" si="496"/>
        <v>0</v>
      </c>
      <c r="CV400">
        <f t="shared" si="497"/>
        <v>0.34550999999999998</v>
      </c>
      <c r="CW400">
        <f t="shared" si="498"/>
        <v>0</v>
      </c>
      <c r="CX400">
        <f t="shared" si="499"/>
        <v>0</v>
      </c>
      <c r="CY400">
        <f t="shared" si="500"/>
        <v>4001.3459999999995</v>
      </c>
      <c r="CZ400">
        <f t="shared" si="501"/>
        <v>2045.1324</v>
      </c>
      <c r="DB400">
        <v>172</v>
      </c>
      <c r="DC400" t="s">
        <v>3</v>
      </c>
      <c r="DD400" t="s">
        <v>140</v>
      </c>
      <c r="DE400" t="s">
        <v>266</v>
      </c>
      <c r="DF400" t="s">
        <v>266</v>
      </c>
      <c r="DG400" t="s">
        <v>266</v>
      </c>
      <c r="DH400" t="s">
        <v>3</v>
      </c>
      <c r="DI400" t="s">
        <v>266</v>
      </c>
      <c r="DJ400" t="s">
        <v>266</v>
      </c>
      <c r="DK400" t="s">
        <v>3</v>
      </c>
      <c r="DL400" t="s">
        <v>3</v>
      </c>
      <c r="DM400" t="s">
        <v>3</v>
      </c>
      <c r="DN400">
        <v>0</v>
      </c>
      <c r="DO400">
        <v>0</v>
      </c>
      <c r="DP400">
        <v>1</v>
      </c>
      <c r="DQ400">
        <v>1</v>
      </c>
      <c r="DU400">
        <v>1013</v>
      </c>
      <c r="DV400" t="s">
        <v>228</v>
      </c>
      <c r="DW400" t="s">
        <v>228</v>
      </c>
      <c r="DX400">
        <v>1</v>
      </c>
      <c r="DZ400" t="s">
        <v>3</v>
      </c>
      <c r="EA400" t="s">
        <v>3</v>
      </c>
      <c r="EB400" t="s">
        <v>3</v>
      </c>
      <c r="EC400" t="s">
        <v>3</v>
      </c>
      <c r="EE400">
        <v>58807949</v>
      </c>
      <c r="EF400">
        <v>40</v>
      </c>
      <c r="EG400" t="s">
        <v>267</v>
      </c>
      <c r="EH400">
        <v>0</v>
      </c>
      <c r="EI400" t="s">
        <v>3</v>
      </c>
      <c r="EJ400">
        <v>2</v>
      </c>
      <c r="EK400">
        <v>72</v>
      </c>
      <c r="EL400" t="s">
        <v>268</v>
      </c>
      <c r="EM400" t="s">
        <v>269</v>
      </c>
      <c r="EO400" t="s">
        <v>146</v>
      </c>
      <c r="EQ400">
        <v>0</v>
      </c>
      <c r="ER400">
        <v>4.71</v>
      </c>
      <c r="ES400">
        <v>0.81</v>
      </c>
      <c r="ET400">
        <v>0</v>
      </c>
      <c r="EU400">
        <v>0</v>
      </c>
      <c r="EV400">
        <v>3.9</v>
      </c>
      <c r="EW400">
        <v>0.3</v>
      </c>
      <c r="EX400">
        <v>0</v>
      </c>
      <c r="EY400">
        <v>0</v>
      </c>
      <c r="FQ400">
        <v>0</v>
      </c>
      <c r="FR400">
        <v>0</v>
      </c>
      <c r="FS400">
        <v>0</v>
      </c>
      <c r="FX400">
        <v>90</v>
      </c>
      <c r="FY400">
        <v>46</v>
      </c>
      <c r="GA400" t="s">
        <v>3</v>
      </c>
      <c r="GD400">
        <v>1</v>
      </c>
      <c r="GF400">
        <v>-1494899736</v>
      </c>
      <c r="GG400">
        <v>2</v>
      </c>
      <c r="GH400">
        <v>1</v>
      </c>
      <c r="GI400">
        <v>2</v>
      </c>
      <c r="GJ400">
        <v>0</v>
      </c>
      <c r="GK400">
        <v>0</v>
      </c>
      <c r="GL400">
        <f t="shared" si="502"/>
        <v>0</v>
      </c>
      <c r="GM400">
        <f t="shared" si="503"/>
        <v>10620.72</v>
      </c>
      <c r="GN400">
        <f t="shared" si="504"/>
        <v>0</v>
      </c>
      <c r="GO400">
        <f t="shared" si="505"/>
        <v>10620.72</v>
      </c>
      <c r="GP400">
        <f t="shared" si="506"/>
        <v>0</v>
      </c>
      <c r="GR400">
        <v>0</v>
      </c>
      <c r="GS400">
        <v>3</v>
      </c>
      <c r="GT400">
        <v>0</v>
      </c>
      <c r="GU400" t="s">
        <v>3</v>
      </c>
      <c r="GV400">
        <f t="shared" si="507"/>
        <v>0</v>
      </c>
      <c r="GW400">
        <v>1</v>
      </c>
      <c r="GX400">
        <f t="shared" si="508"/>
        <v>0</v>
      </c>
      <c r="HA400">
        <v>0</v>
      </c>
      <c r="HB400">
        <v>0</v>
      </c>
      <c r="HC400">
        <f t="shared" si="509"/>
        <v>0</v>
      </c>
      <c r="HE400" t="s">
        <v>3</v>
      </c>
      <c r="HF400" t="s">
        <v>3</v>
      </c>
      <c r="HM400" t="s">
        <v>3</v>
      </c>
      <c r="HN400" t="s">
        <v>3</v>
      </c>
      <c r="HO400" t="s">
        <v>3</v>
      </c>
      <c r="HP400" t="s">
        <v>3</v>
      </c>
      <c r="HQ400" t="s">
        <v>3</v>
      </c>
      <c r="HS400">
        <v>0</v>
      </c>
      <c r="IK400">
        <v>0</v>
      </c>
    </row>
    <row r="401" spans="1:255" x14ac:dyDescent="0.2">
      <c r="A401" s="2">
        <v>18</v>
      </c>
      <c r="B401" s="2">
        <v>1</v>
      </c>
      <c r="C401" s="2">
        <v>932</v>
      </c>
      <c r="D401" s="2"/>
      <c r="E401" s="2" t="s">
        <v>486</v>
      </c>
      <c r="F401" s="2" t="s">
        <v>487</v>
      </c>
      <c r="G401" s="2" t="s">
        <v>488</v>
      </c>
      <c r="H401" s="2" t="s">
        <v>39</v>
      </c>
      <c r="I401" s="2">
        <f>I399*J401</f>
        <v>18</v>
      </c>
      <c r="J401" s="2">
        <v>1</v>
      </c>
      <c r="K401" s="2">
        <v>1</v>
      </c>
      <c r="L401" s="2"/>
      <c r="M401" s="2"/>
      <c r="N401" s="2"/>
      <c r="O401" s="2">
        <f t="shared" ref="O401:O432" si="515">ROUND(CP401,2)</f>
        <v>3391.38</v>
      </c>
      <c r="P401" s="2">
        <f t="shared" ref="P401:P432" si="516">ROUND((ROUND((AC401*AW401*I401),2)*BC401),2)</f>
        <v>3391.38</v>
      </c>
      <c r="Q401" s="2">
        <f>(ROUND((ROUND(((ET401)*AV401*I401),2)*BB401),2)+ROUND((ROUND(((AE401-(EU401))*AV401*I401),2)*BS401),2))</f>
        <v>0</v>
      </c>
      <c r="R401" s="2">
        <f t="shared" ref="R401:R432" si="517">ROUND((ROUND((AE401*AV401*I401),2)*BS401),2)</f>
        <v>0</v>
      </c>
      <c r="S401" s="2">
        <f t="shared" ref="S401:S432" si="518">ROUND((ROUND((AF401*AV401*I401),2)*BA401),2)</f>
        <v>0</v>
      </c>
      <c r="T401" s="2">
        <f t="shared" ref="T401:T432" si="519">ROUND(CU401*I401,2)</f>
        <v>0</v>
      </c>
      <c r="U401" s="2">
        <f t="shared" ref="U401:U432" si="520">CV401*I401</f>
        <v>0</v>
      </c>
      <c r="V401" s="2">
        <f t="shared" ref="V401:V432" si="521">CW401*I401</f>
        <v>0</v>
      </c>
      <c r="W401" s="2">
        <f t="shared" ref="W401:W432" si="522">ROUND(CX401*I401,2)</f>
        <v>0</v>
      </c>
      <c r="X401" s="2">
        <f t="shared" ref="X401:X432" si="523">ROUND(CY401,2)</f>
        <v>0</v>
      </c>
      <c r="Y401" s="2">
        <f t="shared" ref="Y401:Y432" si="524">ROUND(CZ401,2)</f>
        <v>0</v>
      </c>
      <c r="Z401" s="2"/>
      <c r="AA401" s="2">
        <v>59204062</v>
      </c>
      <c r="AB401" s="2">
        <f t="shared" ref="AB401:AB432" si="525">ROUND((AC401+AD401+AF401),6)</f>
        <v>188.41</v>
      </c>
      <c r="AC401" s="2">
        <f t="shared" ref="AC401:AC418" si="526">ROUND((ES401),6)</f>
        <v>188.41</v>
      </c>
      <c r="AD401" s="2">
        <f>ROUND((((ET401)-(EU401))+AE401),6)</f>
        <v>0</v>
      </c>
      <c r="AE401" s="2">
        <f t="shared" ref="AE401:AF404" si="527">ROUND((EU401),6)</f>
        <v>0</v>
      </c>
      <c r="AF401" s="2">
        <f t="shared" si="527"/>
        <v>0</v>
      </c>
      <c r="AG401" s="2">
        <f t="shared" ref="AG401:AG432" si="528">ROUND((AP401),6)</f>
        <v>0</v>
      </c>
      <c r="AH401" s="2">
        <f t="shared" ref="AH401:AI404" si="529">(EW401)</f>
        <v>0</v>
      </c>
      <c r="AI401" s="2">
        <f t="shared" si="529"/>
        <v>0</v>
      </c>
      <c r="AJ401" s="2">
        <f t="shared" ref="AJ401:AJ432" si="530">(AS401)</f>
        <v>0</v>
      </c>
      <c r="AK401" s="2">
        <v>188.41</v>
      </c>
      <c r="AL401" s="2">
        <v>188.41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90</v>
      </c>
      <c r="AU401" s="2">
        <v>46</v>
      </c>
      <c r="AV401" s="2">
        <v>1</v>
      </c>
      <c r="AW401" s="2">
        <v>1</v>
      </c>
      <c r="AX401" s="2"/>
      <c r="AY401" s="2"/>
      <c r="AZ401" s="2">
        <v>1</v>
      </c>
      <c r="BA401" s="2">
        <v>1</v>
      </c>
      <c r="BB401" s="2">
        <v>1</v>
      </c>
      <c r="BC401" s="2">
        <v>1</v>
      </c>
      <c r="BD401" s="2" t="s">
        <v>3</v>
      </c>
      <c r="BE401" s="2" t="s">
        <v>3</v>
      </c>
      <c r="BF401" s="2" t="s">
        <v>3</v>
      </c>
      <c r="BG401" s="2" t="s">
        <v>3</v>
      </c>
      <c r="BH401" s="2">
        <v>3</v>
      </c>
      <c r="BI401" s="2">
        <v>2</v>
      </c>
      <c r="BJ401" s="2" t="s">
        <v>3</v>
      </c>
      <c r="BK401" s="2"/>
      <c r="BL401" s="2"/>
      <c r="BM401" s="2">
        <v>72</v>
      </c>
      <c r="BN401" s="2">
        <v>0</v>
      </c>
      <c r="BO401" s="2" t="s">
        <v>3</v>
      </c>
      <c r="BP401" s="2">
        <v>0</v>
      </c>
      <c r="BQ401" s="2">
        <v>40</v>
      </c>
      <c r="BR401" s="2">
        <v>0</v>
      </c>
      <c r="BS401" s="2">
        <v>1</v>
      </c>
      <c r="BT401" s="2">
        <v>1</v>
      </c>
      <c r="BU401" s="2">
        <v>1</v>
      </c>
      <c r="BV401" s="2">
        <v>1</v>
      </c>
      <c r="BW401" s="2">
        <v>1</v>
      </c>
      <c r="BX401" s="2">
        <v>1</v>
      </c>
      <c r="BY401" s="2" t="s">
        <v>3</v>
      </c>
      <c r="BZ401" s="2">
        <v>90</v>
      </c>
      <c r="CA401" s="2">
        <v>46</v>
      </c>
      <c r="CB401" s="2" t="s">
        <v>3</v>
      </c>
      <c r="CC401" s="2"/>
      <c r="CD401" s="2"/>
      <c r="CE401" s="2">
        <v>30</v>
      </c>
      <c r="CF401" s="2">
        <v>0</v>
      </c>
      <c r="CG401" s="2">
        <v>0</v>
      </c>
      <c r="CH401" s="2"/>
      <c r="CI401" s="2"/>
      <c r="CJ401" s="2"/>
      <c r="CK401" s="2"/>
      <c r="CL401" s="2"/>
      <c r="CM401" s="2">
        <v>0</v>
      </c>
      <c r="CN401" s="2" t="s">
        <v>3</v>
      </c>
      <c r="CO401" s="2">
        <v>0</v>
      </c>
      <c r="CP401" s="2">
        <f t="shared" ref="CP401:CP432" si="531">(P401+Q401+S401)</f>
        <v>3391.38</v>
      </c>
      <c r="CQ401" s="2">
        <f t="shared" ref="CQ401:CQ432" si="532">ROUND((ROUND((AC401*AW401*1),2)*BC401),2)</f>
        <v>188.41</v>
      </c>
      <c r="CR401" s="2">
        <f>(ROUND((ROUND(((ET401)*AV401*1),2)*BB401),2)+ROUND((ROUND(((AE401-(EU401))*AV401*1),2)*BS401),2))</f>
        <v>0</v>
      </c>
      <c r="CS401" s="2">
        <f t="shared" ref="CS401:CS432" si="533">ROUND((ROUND((AE401*AV401*1),2)*BS401),2)</f>
        <v>0</v>
      </c>
      <c r="CT401" s="2">
        <f t="shared" ref="CT401:CT432" si="534">ROUND((ROUND((AF401*AV401*1),2)*BA401),2)</f>
        <v>0</v>
      </c>
      <c r="CU401" s="2">
        <f t="shared" ref="CU401:CU432" si="535">AG401</f>
        <v>0</v>
      </c>
      <c r="CV401" s="2">
        <f t="shared" ref="CV401:CV432" si="536">(AH401*AV401)</f>
        <v>0</v>
      </c>
      <c r="CW401" s="2">
        <f t="shared" ref="CW401:CW432" si="537">AI401</f>
        <v>0</v>
      </c>
      <c r="CX401" s="2">
        <f t="shared" ref="CX401:CX432" si="538">AJ401</f>
        <v>0</v>
      </c>
      <c r="CY401" s="2">
        <f t="shared" ref="CY401:CY432" si="539">(((S401+R401)*AT401)/100)</f>
        <v>0</v>
      </c>
      <c r="CZ401" s="2">
        <f t="shared" ref="CZ401:CZ432" si="540">(((S401+R401)*AU401)/100)</f>
        <v>0</v>
      </c>
      <c r="DA401" s="2"/>
      <c r="DB401" s="2"/>
      <c r="DC401" s="2" t="s">
        <v>3</v>
      </c>
      <c r="DD401" s="2" t="s">
        <v>3</v>
      </c>
      <c r="DE401" s="2" t="s">
        <v>3</v>
      </c>
      <c r="DF401" s="2" t="s">
        <v>3</v>
      </c>
      <c r="DG401" s="2" t="s">
        <v>3</v>
      </c>
      <c r="DH401" s="2" t="s">
        <v>3</v>
      </c>
      <c r="DI401" s="2" t="s">
        <v>3</v>
      </c>
      <c r="DJ401" s="2" t="s">
        <v>3</v>
      </c>
      <c r="DK401" s="2" t="s">
        <v>3</v>
      </c>
      <c r="DL401" s="2" t="s">
        <v>3</v>
      </c>
      <c r="DM401" s="2" t="s">
        <v>3</v>
      </c>
      <c r="DN401" s="2">
        <v>0</v>
      </c>
      <c r="DO401" s="2">
        <v>0</v>
      </c>
      <c r="DP401" s="2">
        <v>1</v>
      </c>
      <c r="DQ401" s="2">
        <v>1</v>
      </c>
      <c r="DR401" s="2"/>
      <c r="DS401" s="2"/>
      <c r="DT401" s="2"/>
      <c r="DU401" s="2">
        <v>1010</v>
      </c>
      <c r="DV401" s="2" t="s">
        <v>39</v>
      </c>
      <c r="DW401" s="2" t="s">
        <v>39</v>
      </c>
      <c r="DX401" s="2">
        <v>1</v>
      </c>
      <c r="DY401" s="2"/>
      <c r="DZ401" s="2" t="s">
        <v>3</v>
      </c>
      <c r="EA401" s="2" t="s">
        <v>3</v>
      </c>
      <c r="EB401" s="2" t="s">
        <v>3</v>
      </c>
      <c r="EC401" s="2" t="s">
        <v>3</v>
      </c>
      <c r="ED401" s="2"/>
      <c r="EE401" s="2">
        <v>58807949</v>
      </c>
      <c r="EF401" s="2">
        <v>40</v>
      </c>
      <c r="EG401" s="2" t="s">
        <v>267</v>
      </c>
      <c r="EH401" s="2">
        <v>0</v>
      </c>
      <c r="EI401" s="2" t="s">
        <v>3</v>
      </c>
      <c r="EJ401" s="2">
        <v>2</v>
      </c>
      <c r="EK401" s="2">
        <v>72</v>
      </c>
      <c r="EL401" s="2" t="s">
        <v>268</v>
      </c>
      <c r="EM401" s="2" t="s">
        <v>269</v>
      </c>
      <c r="EN401" s="2"/>
      <c r="EO401" s="2" t="s">
        <v>3</v>
      </c>
      <c r="EP401" s="2"/>
      <c r="EQ401" s="2">
        <v>0</v>
      </c>
      <c r="ER401" s="2">
        <v>0</v>
      </c>
      <c r="ES401" s="2">
        <v>188.41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>
        <v>0</v>
      </c>
      <c r="FR401" s="2">
        <v>0</v>
      </c>
      <c r="FS401" s="2">
        <v>0</v>
      </c>
      <c r="FT401" s="2"/>
      <c r="FU401" s="2"/>
      <c r="FV401" s="2"/>
      <c r="FW401" s="2"/>
      <c r="FX401" s="2">
        <v>90</v>
      </c>
      <c r="FY401" s="2">
        <v>46</v>
      </c>
      <c r="FZ401" s="2"/>
      <c r="GA401" s="2" t="s">
        <v>489</v>
      </c>
      <c r="GB401" s="2"/>
      <c r="GC401" s="2"/>
      <c r="GD401" s="2">
        <v>1</v>
      </c>
      <c r="GE401" s="2"/>
      <c r="GF401" s="2">
        <v>-388381857</v>
      </c>
      <c r="GG401" s="2">
        <v>2</v>
      </c>
      <c r="GH401" s="2">
        <v>4</v>
      </c>
      <c r="GI401" s="2">
        <v>-2</v>
      </c>
      <c r="GJ401" s="2">
        <v>0</v>
      </c>
      <c r="GK401" s="2">
        <v>0</v>
      </c>
      <c r="GL401" s="2">
        <f t="shared" ref="GL401:GL432" si="541">ROUND(IF(AND(BH401=3,BI401=3,FS401&lt;&gt;0),P401,0),2)</f>
        <v>0</v>
      </c>
      <c r="GM401" s="2">
        <f t="shared" ref="GM401:GM432" si="542">ROUND(O401+X401+Y401,2)+GX401</f>
        <v>3391.38</v>
      </c>
      <c r="GN401" s="2">
        <f t="shared" ref="GN401:GN432" si="543">IF(OR(BI401=0,BI401=1),GM401-GX401,0)</f>
        <v>0</v>
      </c>
      <c r="GO401" s="2">
        <f t="shared" ref="GO401:GO432" si="544">IF(BI401=2,GM401-GX401,0)</f>
        <v>3391.38</v>
      </c>
      <c r="GP401" s="2">
        <f t="shared" ref="GP401:GP432" si="545">IF(BI401=4,GM401-GX401,0)</f>
        <v>0</v>
      </c>
      <c r="GQ401" s="2"/>
      <c r="GR401" s="2">
        <v>0</v>
      </c>
      <c r="GS401" s="2">
        <v>2</v>
      </c>
      <c r="GT401" s="2">
        <v>0</v>
      </c>
      <c r="GU401" s="2" t="s">
        <v>3</v>
      </c>
      <c r="GV401" s="2">
        <f t="shared" ref="GV401:GV432" si="546">ROUND((GT401),6)</f>
        <v>0</v>
      </c>
      <c r="GW401" s="2">
        <v>1</v>
      </c>
      <c r="GX401" s="2">
        <f t="shared" ref="GX401:GX432" si="547">ROUND(HC401*I401,2)</f>
        <v>0</v>
      </c>
      <c r="GY401" s="2"/>
      <c r="GZ401" s="2"/>
      <c r="HA401" s="2">
        <v>0</v>
      </c>
      <c r="HB401" s="2">
        <v>0</v>
      </c>
      <c r="HC401" s="2">
        <f t="shared" ref="HC401:HC432" si="548">GV401*GW401</f>
        <v>0</v>
      </c>
      <c r="HD401" s="2"/>
      <c r="HE401" s="2" t="s">
        <v>274</v>
      </c>
      <c r="HF401" s="2" t="s">
        <v>54</v>
      </c>
      <c r="HG401" s="2"/>
      <c r="HH401" s="2"/>
      <c r="HI401" s="2"/>
      <c r="HJ401" s="2"/>
      <c r="HK401" s="2"/>
      <c r="HL401" s="2"/>
      <c r="HM401" s="2" t="s">
        <v>3</v>
      </c>
      <c r="HN401" s="2" t="s">
        <v>3</v>
      </c>
      <c r="HO401" s="2" t="s">
        <v>3</v>
      </c>
      <c r="HP401" s="2" t="s">
        <v>3</v>
      </c>
      <c r="HQ401" s="2" t="s">
        <v>3</v>
      </c>
      <c r="HR401" s="2"/>
      <c r="HS401" s="2">
        <v>0</v>
      </c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>
        <v>0</v>
      </c>
      <c r="IL401" s="2"/>
      <c r="IM401" s="2"/>
      <c r="IN401" s="2"/>
      <c r="IO401" s="2"/>
      <c r="IP401" s="2"/>
      <c r="IQ401" s="2"/>
      <c r="IR401" s="2"/>
      <c r="IS401" s="2"/>
      <c r="IT401" s="2"/>
      <c r="IU401" s="2"/>
    </row>
    <row r="402" spans="1:255" x14ac:dyDescent="0.2">
      <c r="A402">
        <v>18</v>
      </c>
      <c r="B402">
        <v>1</v>
      </c>
      <c r="C402">
        <v>936</v>
      </c>
      <c r="E402" t="s">
        <v>486</v>
      </c>
      <c r="F402" t="s">
        <v>487</v>
      </c>
      <c r="G402" t="s">
        <v>488</v>
      </c>
      <c r="H402" t="s">
        <v>39</v>
      </c>
      <c r="I402">
        <f>I400*J402</f>
        <v>18</v>
      </c>
      <c r="J402">
        <v>1</v>
      </c>
      <c r="K402">
        <v>1</v>
      </c>
      <c r="O402">
        <f t="shared" si="515"/>
        <v>33506.83</v>
      </c>
      <c r="P402">
        <f t="shared" si="516"/>
        <v>33506.83</v>
      </c>
      <c r="Q402">
        <f>(ROUND((ROUND(((ET402)*AV402*I402),2)*BB402),2)+ROUND((ROUND(((AE402-(EU402))*AV402*I402),2)*BS402),2))</f>
        <v>0</v>
      </c>
      <c r="R402">
        <f t="shared" si="517"/>
        <v>0</v>
      </c>
      <c r="S402">
        <f t="shared" si="518"/>
        <v>0</v>
      </c>
      <c r="T402">
        <f t="shared" si="519"/>
        <v>0</v>
      </c>
      <c r="U402">
        <f t="shared" si="520"/>
        <v>0</v>
      </c>
      <c r="V402">
        <f t="shared" si="521"/>
        <v>0</v>
      </c>
      <c r="W402">
        <f t="shared" si="522"/>
        <v>0</v>
      </c>
      <c r="X402">
        <f t="shared" si="523"/>
        <v>0</v>
      </c>
      <c r="Y402">
        <f t="shared" si="524"/>
        <v>0</v>
      </c>
      <c r="AA402">
        <v>59204059</v>
      </c>
      <c r="AB402">
        <f t="shared" si="525"/>
        <v>188.41</v>
      </c>
      <c r="AC402">
        <f t="shared" si="526"/>
        <v>188.41</v>
      </c>
      <c r="AD402">
        <f>ROUND((((ET402)-(EU402))+AE402),6)</f>
        <v>0</v>
      </c>
      <c r="AE402">
        <f t="shared" si="527"/>
        <v>0</v>
      </c>
      <c r="AF402">
        <f t="shared" si="527"/>
        <v>0</v>
      </c>
      <c r="AG402">
        <f t="shared" si="528"/>
        <v>0</v>
      </c>
      <c r="AH402">
        <f t="shared" si="529"/>
        <v>0</v>
      </c>
      <c r="AI402">
        <f t="shared" si="529"/>
        <v>0</v>
      </c>
      <c r="AJ402">
        <f t="shared" si="530"/>
        <v>0</v>
      </c>
      <c r="AK402">
        <v>188.41</v>
      </c>
      <c r="AL402">
        <v>188.41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90</v>
      </c>
      <c r="AU402">
        <v>46</v>
      </c>
      <c r="AV402">
        <v>1</v>
      </c>
      <c r="AW402">
        <v>1</v>
      </c>
      <c r="AZ402">
        <v>1</v>
      </c>
      <c r="BA402">
        <v>1</v>
      </c>
      <c r="BB402">
        <v>1</v>
      </c>
      <c r="BC402">
        <v>9.8800000000000008</v>
      </c>
      <c r="BD402" t="s">
        <v>3</v>
      </c>
      <c r="BE402" t="s">
        <v>3</v>
      </c>
      <c r="BF402" t="s">
        <v>3</v>
      </c>
      <c r="BG402" t="s">
        <v>3</v>
      </c>
      <c r="BH402">
        <v>3</v>
      </c>
      <c r="BI402">
        <v>2</v>
      </c>
      <c r="BJ402" t="s">
        <v>3</v>
      </c>
      <c r="BM402">
        <v>72</v>
      </c>
      <c r="BN402">
        <v>0</v>
      </c>
      <c r="BO402" t="s">
        <v>3</v>
      </c>
      <c r="BP402">
        <v>0</v>
      </c>
      <c r="BQ402">
        <v>40</v>
      </c>
      <c r="BR402">
        <v>0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 t="s">
        <v>3</v>
      </c>
      <c r="BZ402">
        <v>90</v>
      </c>
      <c r="CA402">
        <v>46</v>
      </c>
      <c r="CB402" t="s">
        <v>3</v>
      </c>
      <c r="CE402">
        <v>30</v>
      </c>
      <c r="CF402">
        <v>0</v>
      </c>
      <c r="CG402">
        <v>0</v>
      </c>
      <c r="CM402">
        <v>0</v>
      </c>
      <c r="CN402" t="s">
        <v>3</v>
      </c>
      <c r="CO402">
        <v>0</v>
      </c>
      <c r="CP402">
        <f t="shared" si="531"/>
        <v>33506.83</v>
      </c>
      <c r="CQ402">
        <f t="shared" si="532"/>
        <v>1861.49</v>
      </c>
      <c r="CR402">
        <f>(ROUND((ROUND(((ET402)*AV402*1),2)*BB402),2)+ROUND((ROUND(((AE402-(EU402))*AV402*1),2)*BS402),2))</f>
        <v>0</v>
      </c>
      <c r="CS402">
        <f t="shared" si="533"/>
        <v>0</v>
      </c>
      <c r="CT402">
        <f t="shared" si="534"/>
        <v>0</v>
      </c>
      <c r="CU402">
        <f t="shared" si="535"/>
        <v>0</v>
      </c>
      <c r="CV402">
        <f t="shared" si="536"/>
        <v>0</v>
      </c>
      <c r="CW402">
        <f t="shared" si="537"/>
        <v>0</v>
      </c>
      <c r="CX402">
        <f t="shared" si="538"/>
        <v>0</v>
      </c>
      <c r="CY402">
        <f t="shared" si="539"/>
        <v>0</v>
      </c>
      <c r="CZ402">
        <f t="shared" si="540"/>
        <v>0</v>
      </c>
      <c r="DC402" t="s">
        <v>3</v>
      </c>
      <c r="DD402" t="s">
        <v>3</v>
      </c>
      <c r="DE402" t="s">
        <v>3</v>
      </c>
      <c r="DF402" t="s">
        <v>3</v>
      </c>
      <c r="DG402" t="s">
        <v>3</v>
      </c>
      <c r="DH402" t="s">
        <v>3</v>
      </c>
      <c r="DI402" t="s">
        <v>3</v>
      </c>
      <c r="DJ402" t="s">
        <v>3</v>
      </c>
      <c r="DK402" t="s">
        <v>3</v>
      </c>
      <c r="DL402" t="s">
        <v>3</v>
      </c>
      <c r="DM402" t="s">
        <v>3</v>
      </c>
      <c r="DN402">
        <v>0</v>
      </c>
      <c r="DO402">
        <v>0</v>
      </c>
      <c r="DP402">
        <v>1</v>
      </c>
      <c r="DQ402">
        <v>1</v>
      </c>
      <c r="DU402">
        <v>1010</v>
      </c>
      <c r="DV402" t="s">
        <v>39</v>
      </c>
      <c r="DW402" t="s">
        <v>39</v>
      </c>
      <c r="DX402">
        <v>1</v>
      </c>
      <c r="DZ402" t="s">
        <v>3</v>
      </c>
      <c r="EA402" t="s">
        <v>3</v>
      </c>
      <c r="EB402" t="s">
        <v>3</v>
      </c>
      <c r="EC402" t="s">
        <v>3</v>
      </c>
      <c r="EE402">
        <v>58807949</v>
      </c>
      <c r="EF402">
        <v>40</v>
      </c>
      <c r="EG402" t="s">
        <v>267</v>
      </c>
      <c r="EH402">
        <v>0</v>
      </c>
      <c r="EI402" t="s">
        <v>3</v>
      </c>
      <c r="EJ402">
        <v>2</v>
      </c>
      <c r="EK402">
        <v>72</v>
      </c>
      <c r="EL402" t="s">
        <v>268</v>
      </c>
      <c r="EM402" t="s">
        <v>269</v>
      </c>
      <c r="EO402" t="s">
        <v>3</v>
      </c>
      <c r="EQ402">
        <v>0</v>
      </c>
      <c r="ER402">
        <v>188.41</v>
      </c>
      <c r="ES402">
        <v>188.41</v>
      </c>
      <c r="ET402">
        <v>0</v>
      </c>
      <c r="EU402">
        <v>0</v>
      </c>
      <c r="EV402">
        <v>0</v>
      </c>
      <c r="EW402">
        <v>0</v>
      </c>
      <c r="EX402">
        <v>0</v>
      </c>
      <c r="EZ402">
        <v>5</v>
      </c>
      <c r="FC402">
        <v>1</v>
      </c>
      <c r="FD402">
        <v>18</v>
      </c>
      <c r="FF402">
        <v>2190</v>
      </c>
      <c r="FQ402">
        <v>0</v>
      </c>
      <c r="FR402">
        <v>0</v>
      </c>
      <c r="FS402">
        <v>0</v>
      </c>
      <c r="FX402">
        <v>90</v>
      </c>
      <c r="FY402">
        <v>46</v>
      </c>
      <c r="GA402" t="s">
        <v>489</v>
      </c>
      <c r="GD402">
        <v>1</v>
      </c>
      <c r="GF402">
        <v>-388381857</v>
      </c>
      <c r="GG402">
        <v>2</v>
      </c>
      <c r="GH402">
        <v>3</v>
      </c>
      <c r="GI402">
        <v>5</v>
      </c>
      <c r="GJ402">
        <v>0</v>
      </c>
      <c r="GK402">
        <v>0</v>
      </c>
      <c r="GL402">
        <f t="shared" si="541"/>
        <v>0</v>
      </c>
      <c r="GM402">
        <f t="shared" si="542"/>
        <v>33506.83</v>
      </c>
      <c r="GN402">
        <f t="shared" si="543"/>
        <v>0</v>
      </c>
      <c r="GO402">
        <f t="shared" si="544"/>
        <v>33506.83</v>
      </c>
      <c r="GP402">
        <f t="shared" si="545"/>
        <v>0</v>
      </c>
      <c r="GR402">
        <v>1</v>
      </c>
      <c r="GS402">
        <v>1</v>
      </c>
      <c r="GT402">
        <v>0</v>
      </c>
      <c r="GU402" t="s">
        <v>3</v>
      </c>
      <c r="GV402">
        <f t="shared" si="546"/>
        <v>0</v>
      </c>
      <c r="GW402">
        <v>1</v>
      </c>
      <c r="GX402">
        <f t="shared" si="547"/>
        <v>0</v>
      </c>
      <c r="HA402">
        <v>0</v>
      </c>
      <c r="HB402">
        <v>0</v>
      </c>
      <c r="HC402">
        <f t="shared" si="548"/>
        <v>0</v>
      </c>
      <c r="HE402" t="s">
        <v>274</v>
      </c>
      <c r="HF402" t="s">
        <v>54</v>
      </c>
      <c r="HM402" t="s">
        <v>3</v>
      </c>
      <c r="HN402" t="s">
        <v>3</v>
      </c>
      <c r="HO402" t="s">
        <v>3</v>
      </c>
      <c r="HP402" t="s">
        <v>3</v>
      </c>
      <c r="HQ402" t="s">
        <v>3</v>
      </c>
      <c r="HS402">
        <v>0</v>
      </c>
      <c r="IK402">
        <v>0</v>
      </c>
    </row>
    <row r="403" spans="1:255" x14ac:dyDescent="0.2">
      <c r="A403" s="2">
        <v>17</v>
      </c>
      <c r="B403" s="2">
        <v>1</v>
      </c>
      <c r="C403" s="2"/>
      <c r="D403" s="2"/>
      <c r="E403" s="2" t="s">
        <v>490</v>
      </c>
      <c r="F403" s="2" t="s">
        <v>491</v>
      </c>
      <c r="G403" s="2" t="s">
        <v>492</v>
      </c>
      <c r="H403" s="2" t="s">
        <v>39</v>
      </c>
      <c r="I403" s="2">
        <f>ROUND(ROUND(31,4),9)</f>
        <v>31</v>
      </c>
      <c r="J403" s="2">
        <v>0</v>
      </c>
      <c r="K403" s="2">
        <f>ROUND(ROUND(31,4),9)</f>
        <v>31</v>
      </c>
      <c r="L403" s="2"/>
      <c r="M403" s="2"/>
      <c r="N403" s="2"/>
      <c r="O403" s="2">
        <f t="shared" si="515"/>
        <v>4688.4399999999996</v>
      </c>
      <c r="P403" s="2">
        <f t="shared" si="516"/>
        <v>4688.4399999999996</v>
      </c>
      <c r="Q403" s="2">
        <f>(ROUND((ROUND(((ET403)*AV403*I403),2)*BB403),2)+ROUND((ROUND(((AE403-(EU403))*AV403*I403),2)*BS403),2))</f>
        <v>0</v>
      </c>
      <c r="R403" s="2">
        <f t="shared" si="517"/>
        <v>0</v>
      </c>
      <c r="S403" s="2">
        <f t="shared" si="518"/>
        <v>0</v>
      </c>
      <c r="T403" s="2">
        <f t="shared" si="519"/>
        <v>0</v>
      </c>
      <c r="U403" s="2">
        <f t="shared" si="520"/>
        <v>0</v>
      </c>
      <c r="V403" s="2">
        <f t="shared" si="521"/>
        <v>0</v>
      </c>
      <c r="W403" s="2">
        <f t="shared" si="522"/>
        <v>0</v>
      </c>
      <c r="X403" s="2">
        <f t="shared" si="523"/>
        <v>0</v>
      </c>
      <c r="Y403" s="2">
        <f t="shared" si="524"/>
        <v>0</v>
      </c>
      <c r="Z403" s="2"/>
      <c r="AA403" s="2">
        <v>59204062</v>
      </c>
      <c r="AB403" s="2">
        <f t="shared" si="525"/>
        <v>151.24</v>
      </c>
      <c r="AC403" s="2">
        <f t="shared" si="526"/>
        <v>151.24</v>
      </c>
      <c r="AD403" s="2">
        <f>ROUND((((ET403)-(EU403))+AE403),6)</f>
        <v>0</v>
      </c>
      <c r="AE403" s="2">
        <f t="shared" si="527"/>
        <v>0</v>
      </c>
      <c r="AF403" s="2">
        <f t="shared" si="527"/>
        <v>0</v>
      </c>
      <c r="AG403" s="2">
        <f t="shared" si="528"/>
        <v>0</v>
      </c>
      <c r="AH403" s="2">
        <f t="shared" si="529"/>
        <v>0</v>
      </c>
      <c r="AI403" s="2">
        <f t="shared" si="529"/>
        <v>0</v>
      </c>
      <c r="AJ403" s="2">
        <f t="shared" si="530"/>
        <v>0</v>
      </c>
      <c r="AK403" s="2">
        <v>151.24</v>
      </c>
      <c r="AL403" s="2">
        <v>151.24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1</v>
      </c>
      <c r="AW403" s="2">
        <v>1</v>
      </c>
      <c r="AX403" s="2"/>
      <c r="AY403" s="2"/>
      <c r="AZ403" s="2">
        <v>1</v>
      </c>
      <c r="BA403" s="2">
        <v>1</v>
      </c>
      <c r="BB403" s="2">
        <v>1</v>
      </c>
      <c r="BC403" s="2">
        <v>1</v>
      </c>
      <c r="BD403" s="2" t="s">
        <v>3</v>
      </c>
      <c r="BE403" s="2" t="s">
        <v>3</v>
      </c>
      <c r="BF403" s="2" t="s">
        <v>3</v>
      </c>
      <c r="BG403" s="2" t="s">
        <v>3</v>
      </c>
      <c r="BH403" s="2">
        <v>3</v>
      </c>
      <c r="BI403" s="2">
        <v>1</v>
      </c>
      <c r="BJ403" s="2" t="s">
        <v>493</v>
      </c>
      <c r="BK403" s="2"/>
      <c r="BL403" s="2"/>
      <c r="BM403" s="2">
        <v>1617</v>
      </c>
      <c r="BN403" s="2">
        <v>0</v>
      </c>
      <c r="BO403" s="2" t="s">
        <v>3</v>
      </c>
      <c r="BP403" s="2">
        <v>0</v>
      </c>
      <c r="BQ403" s="2">
        <v>200</v>
      </c>
      <c r="BR403" s="2">
        <v>0</v>
      </c>
      <c r="BS403" s="2">
        <v>1</v>
      </c>
      <c r="BT403" s="2">
        <v>1</v>
      </c>
      <c r="BU403" s="2">
        <v>1</v>
      </c>
      <c r="BV403" s="2">
        <v>1</v>
      </c>
      <c r="BW403" s="2">
        <v>1</v>
      </c>
      <c r="BX403" s="2">
        <v>1</v>
      </c>
      <c r="BY403" s="2" t="s">
        <v>3</v>
      </c>
      <c r="BZ403" s="2">
        <v>0</v>
      </c>
      <c r="CA403" s="2">
        <v>0</v>
      </c>
      <c r="CB403" s="2" t="s">
        <v>3</v>
      </c>
      <c r="CC403" s="2"/>
      <c r="CD403" s="2"/>
      <c r="CE403" s="2">
        <v>30</v>
      </c>
      <c r="CF403" s="2">
        <v>0</v>
      </c>
      <c r="CG403" s="2">
        <v>0</v>
      </c>
      <c r="CH403" s="2"/>
      <c r="CI403" s="2"/>
      <c r="CJ403" s="2"/>
      <c r="CK403" s="2"/>
      <c r="CL403" s="2"/>
      <c r="CM403" s="2">
        <v>0</v>
      </c>
      <c r="CN403" s="2" t="s">
        <v>3</v>
      </c>
      <c r="CO403" s="2">
        <v>0</v>
      </c>
      <c r="CP403" s="2">
        <f t="shared" si="531"/>
        <v>4688.4399999999996</v>
      </c>
      <c r="CQ403" s="2">
        <f t="shared" si="532"/>
        <v>151.24</v>
      </c>
      <c r="CR403" s="2">
        <f>(ROUND((ROUND(((ET403)*AV403*1),2)*BB403),2)+ROUND((ROUND(((AE403-(EU403))*AV403*1),2)*BS403),2))</f>
        <v>0</v>
      </c>
      <c r="CS403" s="2">
        <f t="shared" si="533"/>
        <v>0</v>
      </c>
      <c r="CT403" s="2">
        <f t="shared" si="534"/>
        <v>0</v>
      </c>
      <c r="CU403" s="2">
        <f t="shared" si="535"/>
        <v>0</v>
      </c>
      <c r="CV403" s="2">
        <f t="shared" si="536"/>
        <v>0</v>
      </c>
      <c r="CW403" s="2">
        <f t="shared" si="537"/>
        <v>0</v>
      </c>
      <c r="CX403" s="2">
        <f t="shared" si="538"/>
        <v>0</v>
      </c>
      <c r="CY403" s="2">
        <f t="shared" si="539"/>
        <v>0</v>
      </c>
      <c r="CZ403" s="2">
        <f t="shared" si="540"/>
        <v>0</v>
      </c>
      <c r="DA403" s="2"/>
      <c r="DB403" s="2"/>
      <c r="DC403" s="2" t="s">
        <v>3</v>
      </c>
      <c r="DD403" s="2" t="s">
        <v>3</v>
      </c>
      <c r="DE403" s="2" t="s">
        <v>3</v>
      </c>
      <c r="DF403" s="2" t="s">
        <v>3</v>
      </c>
      <c r="DG403" s="2" t="s">
        <v>3</v>
      </c>
      <c r="DH403" s="2" t="s">
        <v>3</v>
      </c>
      <c r="DI403" s="2" t="s">
        <v>3</v>
      </c>
      <c r="DJ403" s="2" t="s">
        <v>3</v>
      </c>
      <c r="DK403" s="2" t="s">
        <v>3</v>
      </c>
      <c r="DL403" s="2" t="s">
        <v>3</v>
      </c>
      <c r="DM403" s="2" t="s">
        <v>3</v>
      </c>
      <c r="DN403" s="2">
        <v>0</v>
      </c>
      <c r="DO403" s="2">
        <v>0</v>
      </c>
      <c r="DP403" s="2">
        <v>1</v>
      </c>
      <c r="DQ403" s="2">
        <v>1</v>
      </c>
      <c r="DR403" s="2"/>
      <c r="DS403" s="2"/>
      <c r="DT403" s="2"/>
      <c r="DU403" s="2">
        <v>1010</v>
      </c>
      <c r="DV403" s="2" t="s">
        <v>39</v>
      </c>
      <c r="DW403" s="2" t="s">
        <v>39</v>
      </c>
      <c r="DX403" s="2">
        <v>1</v>
      </c>
      <c r="DY403" s="2"/>
      <c r="DZ403" s="2" t="s">
        <v>3</v>
      </c>
      <c r="EA403" s="2" t="s">
        <v>3</v>
      </c>
      <c r="EB403" s="2" t="s">
        <v>3</v>
      </c>
      <c r="EC403" s="2" t="s">
        <v>3</v>
      </c>
      <c r="ED403" s="2"/>
      <c r="EE403" s="2">
        <v>58807973</v>
      </c>
      <c r="EF403" s="2">
        <v>200</v>
      </c>
      <c r="EG403" s="2" t="s">
        <v>245</v>
      </c>
      <c r="EH403" s="2">
        <v>0</v>
      </c>
      <c r="EI403" s="2" t="s">
        <v>3</v>
      </c>
      <c r="EJ403" s="2">
        <v>1</v>
      </c>
      <c r="EK403" s="2">
        <v>1617</v>
      </c>
      <c r="EL403" s="2" t="s">
        <v>246</v>
      </c>
      <c r="EM403" s="2" t="s">
        <v>247</v>
      </c>
      <c r="EN403" s="2"/>
      <c r="EO403" s="2" t="s">
        <v>3</v>
      </c>
      <c r="EP403" s="2"/>
      <c r="EQ403" s="2">
        <v>0</v>
      </c>
      <c r="ER403" s="2">
        <v>151.24</v>
      </c>
      <c r="ES403" s="2">
        <v>151.24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>
        <v>0</v>
      </c>
      <c r="FR403" s="2">
        <v>0</v>
      </c>
      <c r="FS403" s="2">
        <v>0</v>
      </c>
      <c r="FT403" s="2"/>
      <c r="FU403" s="2"/>
      <c r="FV403" s="2"/>
      <c r="FW403" s="2"/>
      <c r="FX403" s="2">
        <v>0</v>
      </c>
      <c r="FY403" s="2">
        <v>0</v>
      </c>
      <c r="FZ403" s="2"/>
      <c r="GA403" s="2" t="s">
        <v>3</v>
      </c>
      <c r="GB403" s="2"/>
      <c r="GC403" s="2"/>
      <c r="GD403" s="2">
        <v>1</v>
      </c>
      <c r="GE403" s="2"/>
      <c r="GF403" s="2">
        <v>97161491</v>
      </c>
      <c r="GG403" s="2">
        <v>2</v>
      </c>
      <c r="GH403" s="2">
        <v>1</v>
      </c>
      <c r="GI403" s="2">
        <v>-2</v>
      </c>
      <c r="GJ403" s="2">
        <v>0</v>
      </c>
      <c r="GK403" s="2">
        <v>0</v>
      </c>
      <c r="GL403" s="2">
        <f t="shared" si="541"/>
        <v>0</v>
      </c>
      <c r="GM403" s="2">
        <f t="shared" si="542"/>
        <v>4688.4399999999996</v>
      </c>
      <c r="GN403" s="2">
        <f t="shared" si="543"/>
        <v>4688.4399999999996</v>
      </c>
      <c r="GO403" s="2">
        <f t="shared" si="544"/>
        <v>0</v>
      </c>
      <c r="GP403" s="2">
        <f t="shared" si="545"/>
        <v>0</v>
      </c>
      <c r="GQ403" s="2"/>
      <c r="GR403" s="2">
        <v>0</v>
      </c>
      <c r="GS403" s="2">
        <v>3</v>
      </c>
      <c r="GT403" s="2">
        <v>0</v>
      </c>
      <c r="GU403" s="2" t="s">
        <v>3</v>
      </c>
      <c r="GV403" s="2">
        <f t="shared" si="546"/>
        <v>0</v>
      </c>
      <c r="GW403" s="2">
        <v>1</v>
      </c>
      <c r="GX403" s="2">
        <f t="shared" si="547"/>
        <v>0</v>
      </c>
      <c r="GY403" s="2"/>
      <c r="GZ403" s="2"/>
      <c r="HA403" s="2">
        <v>0</v>
      </c>
      <c r="HB403" s="2">
        <v>0</v>
      </c>
      <c r="HC403" s="2">
        <f t="shared" si="548"/>
        <v>0</v>
      </c>
      <c r="HD403" s="2"/>
      <c r="HE403" s="2" t="s">
        <v>3</v>
      </c>
      <c r="HF403" s="2" t="s">
        <v>3</v>
      </c>
      <c r="HG403" s="2"/>
      <c r="HH403" s="2"/>
      <c r="HI403" s="2"/>
      <c r="HJ403" s="2"/>
      <c r="HK403" s="2"/>
      <c r="HL403" s="2"/>
      <c r="HM403" s="2" t="s">
        <v>3</v>
      </c>
      <c r="HN403" s="2" t="s">
        <v>3</v>
      </c>
      <c r="HO403" s="2" t="s">
        <v>3</v>
      </c>
      <c r="HP403" s="2" t="s">
        <v>3</v>
      </c>
      <c r="HQ403" s="2" t="s">
        <v>3</v>
      </c>
      <c r="HR403" s="2"/>
      <c r="HS403" s="2">
        <v>0</v>
      </c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>
        <v>0</v>
      </c>
      <c r="IL403" s="2"/>
      <c r="IM403" s="2"/>
      <c r="IN403" s="2"/>
      <c r="IO403" s="2"/>
      <c r="IP403" s="2"/>
      <c r="IQ403" s="2"/>
      <c r="IR403" s="2"/>
      <c r="IS403" s="2"/>
      <c r="IT403" s="2"/>
      <c r="IU403" s="2"/>
    </row>
    <row r="404" spans="1:255" x14ac:dyDescent="0.2">
      <c r="A404">
        <v>17</v>
      </c>
      <c r="B404">
        <v>1</v>
      </c>
      <c r="E404" t="s">
        <v>490</v>
      </c>
      <c r="F404" t="s">
        <v>491</v>
      </c>
      <c r="G404" t="s">
        <v>492</v>
      </c>
      <c r="H404" t="s">
        <v>39</v>
      </c>
      <c r="I404">
        <f>ROUND(ROUND(31,4),9)</f>
        <v>31</v>
      </c>
      <c r="J404">
        <v>0</v>
      </c>
      <c r="K404">
        <f>ROUND(ROUND(31,4),9)</f>
        <v>31</v>
      </c>
      <c r="O404">
        <f t="shared" si="515"/>
        <v>26958.53</v>
      </c>
      <c r="P404">
        <f t="shared" si="516"/>
        <v>26958.53</v>
      </c>
      <c r="Q404">
        <f>(ROUND((ROUND(((ET404)*AV404*I404),2)*BB404),2)+ROUND((ROUND(((AE404-(EU404))*AV404*I404),2)*BS404),2))</f>
        <v>0</v>
      </c>
      <c r="R404">
        <f t="shared" si="517"/>
        <v>0</v>
      </c>
      <c r="S404">
        <f t="shared" si="518"/>
        <v>0</v>
      </c>
      <c r="T404">
        <f t="shared" si="519"/>
        <v>0</v>
      </c>
      <c r="U404">
        <f t="shared" si="520"/>
        <v>0</v>
      </c>
      <c r="V404">
        <f t="shared" si="521"/>
        <v>0</v>
      </c>
      <c r="W404">
        <f t="shared" si="522"/>
        <v>0</v>
      </c>
      <c r="X404">
        <f t="shared" si="523"/>
        <v>0</v>
      </c>
      <c r="Y404">
        <f t="shared" si="524"/>
        <v>0</v>
      </c>
      <c r="AA404">
        <v>59204059</v>
      </c>
      <c r="AB404">
        <f t="shared" si="525"/>
        <v>151.24</v>
      </c>
      <c r="AC404">
        <f t="shared" si="526"/>
        <v>151.24</v>
      </c>
      <c r="AD404">
        <f>ROUND((((ET404)-(EU404))+AE404),6)</f>
        <v>0</v>
      </c>
      <c r="AE404">
        <f t="shared" si="527"/>
        <v>0</v>
      </c>
      <c r="AF404">
        <f t="shared" si="527"/>
        <v>0</v>
      </c>
      <c r="AG404">
        <f t="shared" si="528"/>
        <v>0</v>
      </c>
      <c r="AH404">
        <f t="shared" si="529"/>
        <v>0</v>
      </c>
      <c r="AI404">
        <f t="shared" si="529"/>
        <v>0</v>
      </c>
      <c r="AJ404">
        <f t="shared" si="530"/>
        <v>0</v>
      </c>
      <c r="AK404">
        <v>151.24</v>
      </c>
      <c r="AL404">
        <v>151.24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1</v>
      </c>
      <c r="AW404">
        <v>1</v>
      </c>
      <c r="AZ404">
        <v>1</v>
      </c>
      <c r="BA404">
        <v>1</v>
      </c>
      <c r="BB404">
        <v>1</v>
      </c>
      <c r="BC404">
        <v>5.75</v>
      </c>
      <c r="BD404" t="s">
        <v>3</v>
      </c>
      <c r="BE404" t="s">
        <v>3</v>
      </c>
      <c r="BF404" t="s">
        <v>3</v>
      </c>
      <c r="BG404" t="s">
        <v>3</v>
      </c>
      <c r="BH404">
        <v>3</v>
      </c>
      <c r="BI404">
        <v>1</v>
      </c>
      <c r="BJ404" t="s">
        <v>493</v>
      </c>
      <c r="BM404">
        <v>1617</v>
      </c>
      <c r="BN404">
        <v>0</v>
      </c>
      <c r="BO404" t="s">
        <v>491</v>
      </c>
      <c r="BP404">
        <v>1</v>
      </c>
      <c r="BQ404">
        <v>200</v>
      </c>
      <c r="BR404">
        <v>0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 t="s">
        <v>3</v>
      </c>
      <c r="BZ404">
        <v>0</v>
      </c>
      <c r="CA404">
        <v>0</v>
      </c>
      <c r="CB404" t="s">
        <v>3</v>
      </c>
      <c r="CE404">
        <v>30</v>
      </c>
      <c r="CF404">
        <v>0</v>
      </c>
      <c r="CG404">
        <v>0</v>
      </c>
      <c r="CM404">
        <v>0</v>
      </c>
      <c r="CN404" t="s">
        <v>3</v>
      </c>
      <c r="CO404">
        <v>0</v>
      </c>
      <c r="CP404">
        <f t="shared" si="531"/>
        <v>26958.53</v>
      </c>
      <c r="CQ404">
        <f t="shared" si="532"/>
        <v>869.63</v>
      </c>
      <c r="CR404">
        <f>(ROUND((ROUND(((ET404)*AV404*1),2)*BB404),2)+ROUND((ROUND(((AE404-(EU404))*AV404*1),2)*BS404),2))</f>
        <v>0</v>
      </c>
      <c r="CS404">
        <f t="shared" si="533"/>
        <v>0</v>
      </c>
      <c r="CT404">
        <f t="shared" si="534"/>
        <v>0</v>
      </c>
      <c r="CU404">
        <f t="shared" si="535"/>
        <v>0</v>
      </c>
      <c r="CV404">
        <f t="shared" si="536"/>
        <v>0</v>
      </c>
      <c r="CW404">
        <f t="shared" si="537"/>
        <v>0</v>
      </c>
      <c r="CX404">
        <f t="shared" si="538"/>
        <v>0</v>
      </c>
      <c r="CY404">
        <f t="shared" si="539"/>
        <v>0</v>
      </c>
      <c r="CZ404">
        <f t="shared" si="540"/>
        <v>0</v>
      </c>
      <c r="DC404" t="s">
        <v>3</v>
      </c>
      <c r="DD404" t="s">
        <v>3</v>
      </c>
      <c r="DE404" t="s">
        <v>3</v>
      </c>
      <c r="DF404" t="s">
        <v>3</v>
      </c>
      <c r="DG404" t="s">
        <v>3</v>
      </c>
      <c r="DH404" t="s">
        <v>3</v>
      </c>
      <c r="DI404" t="s">
        <v>3</v>
      </c>
      <c r="DJ404" t="s">
        <v>3</v>
      </c>
      <c r="DK404" t="s">
        <v>3</v>
      </c>
      <c r="DL404" t="s">
        <v>3</v>
      </c>
      <c r="DM404" t="s">
        <v>3</v>
      </c>
      <c r="DN404">
        <v>0</v>
      </c>
      <c r="DO404">
        <v>0</v>
      </c>
      <c r="DP404">
        <v>1</v>
      </c>
      <c r="DQ404">
        <v>1</v>
      </c>
      <c r="DU404">
        <v>1010</v>
      </c>
      <c r="DV404" t="s">
        <v>39</v>
      </c>
      <c r="DW404" t="s">
        <v>39</v>
      </c>
      <c r="DX404">
        <v>1</v>
      </c>
      <c r="DZ404" t="s">
        <v>3</v>
      </c>
      <c r="EA404" t="s">
        <v>3</v>
      </c>
      <c r="EB404" t="s">
        <v>3</v>
      </c>
      <c r="EC404" t="s">
        <v>3</v>
      </c>
      <c r="EE404">
        <v>58807973</v>
      </c>
      <c r="EF404">
        <v>200</v>
      </c>
      <c r="EG404" t="s">
        <v>245</v>
      </c>
      <c r="EH404">
        <v>0</v>
      </c>
      <c r="EI404" t="s">
        <v>3</v>
      </c>
      <c r="EJ404">
        <v>1</v>
      </c>
      <c r="EK404">
        <v>1617</v>
      </c>
      <c r="EL404" t="s">
        <v>246</v>
      </c>
      <c r="EM404" t="s">
        <v>247</v>
      </c>
      <c r="EO404" t="s">
        <v>3</v>
      </c>
      <c r="EQ404">
        <v>0</v>
      </c>
      <c r="ER404">
        <v>151.24</v>
      </c>
      <c r="ES404">
        <v>151.24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FQ404">
        <v>0</v>
      </c>
      <c r="FR404">
        <v>0</v>
      </c>
      <c r="FS404">
        <v>0</v>
      </c>
      <c r="FX404">
        <v>0</v>
      </c>
      <c r="FY404">
        <v>0</v>
      </c>
      <c r="GA404" t="s">
        <v>3</v>
      </c>
      <c r="GD404">
        <v>1</v>
      </c>
      <c r="GF404">
        <v>97161491</v>
      </c>
      <c r="GG404">
        <v>2</v>
      </c>
      <c r="GH404">
        <v>1</v>
      </c>
      <c r="GI404">
        <v>2</v>
      </c>
      <c r="GJ404">
        <v>0</v>
      </c>
      <c r="GK404">
        <v>0</v>
      </c>
      <c r="GL404">
        <f t="shared" si="541"/>
        <v>0</v>
      </c>
      <c r="GM404">
        <f t="shared" si="542"/>
        <v>26958.53</v>
      </c>
      <c r="GN404">
        <f t="shared" si="543"/>
        <v>26958.53</v>
      </c>
      <c r="GO404">
        <f t="shared" si="544"/>
        <v>0</v>
      </c>
      <c r="GP404">
        <f t="shared" si="545"/>
        <v>0</v>
      </c>
      <c r="GR404">
        <v>0</v>
      </c>
      <c r="GS404">
        <v>3</v>
      </c>
      <c r="GT404">
        <v>0</v>
      </c>
      <c r="GU404" t="s">
        <v>3</v>
      </c>
      <c r="GV404">
        <f t="shared" si="546"/>
        <v>0</v>
      </c>
      <c r="GW404">
        <v>1</v>
      </c>
      <c r="GX404">
        <f t="shared" si="547"/>
        <v>0</v>
      </c>
      <c r="HA404">
        <v>0</v>
      </c>
      <c r="HB404">
        <v>0</v>
      </c>
      <c r="HC404">
        <f t="shared" si="548"/>
        <v>0</v>
      </c>
      <c r="HE404" t="s">
        <v>3</v>
      </c>
      <c r="HF404" t="s">
        <v>3</v>
      </c>
      <c r="HM404" t="s">
        <v>3</v>
      </c>
      <c r="HN404" t="s">
        <v>3</v>
      </c>
      <c r="HO404" t="s">
        <v>3</v>
      </c>
      <c r="HP404" t="s">
        <v>3</v>
      </c>
      <c r="HQ404" t="s">
        <v>3</v>
      </c>
      <c r="HS404">
        <v>0</v>
      </c>
      <c r="IK404">
        <v>0</v>
      </c>
    </row>
    <row r="405" spans="1:255" x14ac:dyDescent="0.2">
      <c r="A405" s="2">
        <v>17</v>
      </c>
      <c r="B405" s="2">
        <v>1</v>
      </c>
      <c r="C405" s="2">
        <f>ROW(SmtRes!A943)</f>
        <v>943</v>
      </c>
      <c r="D405" s="2">
        <f>ROW(EtalonRes!A950)</f>
        <v>950</v>
      </c>
      <c r="E405" s="2" t="s">
        <v>3</v>
      </c>
      <c r="F405" s="2" t="s">
        <v>248</v>
      </c>
      <c r="G405" s="2" t="s">
        <v>249</v>
      </c>
      <c r="H405" s="2" t="s">
        <v>228</v>
      </c>
      <c r="I405" s="2">
        <f>ROUND(ROUND(31,4)*0,9)</f>
        <v>0</v>
      </c>
      <c r="J405" s="2">
        <v>0</v>
      </c>
      <c r="K405" s="2">
        <f>ROUND(ROUND(31,4)*0,9)</f>
        <v>0</v>
      </c>
      <c r="L405" s="2"/>
      <c r="M405" s="2"/>
      <c r="N405" s="2"/>
      <c r="O405" s="2">
        <f t="shared" si="515"/>
        <v>0</v>
      </c>
      <c r="P405" s="2">
        <f t="shared" si="516"/>
        <v>0</v>
      </c>
      <c r="Q405" s="2">
        <f>(ROUND((ROUND(((((ET405*1.25)*1.1))*AV405*I405),2)*BB405),2)+ROUND((ROUND(((AE405-(((EU405*1.25)*1.1)))*AV405*I405),2)*BS405),2))</f>
        <v>0</v>
      </c>
      <c r="R405" s="2">
        <f t="shared" si="517"/>
        <v>0</v>
      </c>
      <c r="S405" s="2">
        <f t="shared" si="518"/>
        <v>0</v>
      </c>
      <c r="T405" s="2">
        <f t="shared" si="519"/>
        <v>0</v>
      </c>
      <c r="U405" s="2">
        <f t="shared" si="520"/>
        <v>0</v>
      </c>
      <c r="V405" s="2">
        <f t="shared" si="521"/>
        <v>0</v>
      </c>
      <c r="W405" s="2">
        <f t="shared" si="522"/>
        <v>0</v>
      </c>
      <c r="X405" s="2">
        <f t="shared" si="523"/>
        <v>0</v>
      </c>
      <c r="Y405" s="2">
        <f t="shared" si="524"/>
        <v>0</v>
      </c>
      <c r="Z405" s="2"/>
      <c r="AA405" s="2">
        <v>-1</v>
      </c>
      <c r="AB405" s="2">
        <f t="shared" si="525"/>
        <v>48.109850000000002</v>
      </c>
      <c r="AC405" s="2">
        <f t="shared" si="526"/>
        <v>21.42</v>
      </c>
      <c r="AD405" s="2">
        <f>ROUND((((((ET405*1.25)*1.1))-(((EU405*1.25)*1.1)))+AE405),6)</f>
        <v>4.5650000000000004</v>
      </c>
      <c r="AE405" s="2">
        <f>ROUND((((EU405*1.25)*1.1)),6)</f>
        <v>0.17874999999999999</v>
      </c>
      <c r="AF405" s="2">
        <f>ROUND((((EV405*1.15)*1.1)),6)</f>
        <v>22.124849999999999</v>
      </c>
      <c r="AG405" s="2">
        <f t="shared" si="528"/>
        <v>0</v>
      </c>
      <c r="AH405" s="2">
        <f>(((EW405*1.15)*1.1))</f>
        <v>1.85955</v>
      </c>
      <c r="AI405" s="2">
        <f>(((EX405*1.25)*1.1))</f>
        <v>0</v>
      </c>
      <c r="AJ405" s="2">
        <f t="shared" si="530"/>
        <v>0</v>
      </c>
      <c r="AK405" s="2">
        <v>42.23</v>
      </c>
      <c r="AL405" s="2">
        <v>21.42</v>
      </c>
      <c r="AM405" s="2">
        <v>3.32</v>
      </c>
      <c r="AN405" s="2">
        <v>0.13</v>
      </c>
      <c r="AO405" s="2">
        <v>17.489999999999998</v>
      </c>
      <c r="AP405" s="2">
        <v>0</v>
      </c>
      <c r="AQ405" s="2">
        <v>1.47</v>
      </c>
      <c r="AR405" s="2">
        <v>0</v>
      </c>
      <c r="AS405" s="2">
        <v>0</v>
      </c>
      <c r="AT405" s="2">
        <v>109</v>
      </c>
      <c r="AU405" s="2">
        <v>61</v>
      </c>
      <c r="AV405" s="2">
        <v>1.0669999999999999</v>
      </c>
      <c r="AW405" s="2">
        <v>1</v>
      </c>
      <c r="AX405" s="2"/>
      <c r="AY405" s="2"/>
      <c r="AZ405" s="2">
        <v>1</v>
      </c>
      <c r="BA405" s="2">
        <v>1</v>
      </c>
      <c r="BB405" s="2">
        <v>1</v>
      </c>
      <c r="BC405" s="2">
        <v>1</v>
      </c>
      <c r="BD405" s="2" t="s">
        <v>3</v>
      </c>
      <c r="BE405" s="2" t="s">
        <v>3</v>
      </c>
      <c r="BF405" s="2" t="s">
        <v>3</v>
      </c>
      <c r="BG405" s="2" t="s">
        <v>3</v>
      </c>
      <c r="BH405" s="2">
        <v>0</v>
      </c>
      <c r="BI405" s="2">
        <v>1</v>
      </c>
      <c r="BJ405" s="2" t="s">
        <v>250</v>
      </c>
      <c r="BK405" s="2"/>
      <c r="BL405" s="2"/>
      <c r="BM405" s="2">
        <v>21</v>
      </c>
      <c r="BN405" s="2">
        <v>0</v>
      </c>
      <c r="BO405" s="2" t="s">
        <v>248</v>
      </c>
      <c r="BP405" s="2">
        <v>1</v>
      </c>
      <c r="BQ405" s="2">
        <v>30</v>
      </c>
      <c r="BR405" s="2">
        <v>0</v>
      </c>
      <c r="BS405" s="2">
        <v>1</v>
      </c>
      <c r="BT405" s="2">
        <v>1</v>
      </c>
      <c r="BU405" s="2">
        <v>1</v>
      </c>
      <c r="BV405" s="2">
        <v>1</v>
      </c>
      <c r="BW405" s="2">
        <v>1</v>
      </c>
      <c r="BX405" s="2">
        <v>1</v>
      </c>
      <c r="BY405" s="2" t="s">
        <v>3</v>
      </c>
      <c r="BZ405" s="2">
        <v>109</v>
      </c>
      <c r="CA405" s="2">
        <v>61</v>
      </c>
      <c r="CB405" s="2" t="s">
        <v>3</v>
      </c>
      <c r="CC405" s="2"/>
      <c r="CD405" s="2"/>
      <c r="CE405" s="2">
        <v>30</v>
      </c>
      <c r="CF405" s="2">
        <v>0</v>
      </c>
      <c r="CG405" s="2">
        <v>0</v>
      </c>
      <c r="CH405" s="2"/>
      <c r="CI405" s="2"/>
      <c r="CJ405" s="2"/>
      <c r="CK405" s="2"/>
      <c r="CL405" s="2"/>
      <c r="CM405" s="2">
        <v>0</v>
      </c>
      <c r="CN405" s="2" t="s">
        <v>1044</v>
      </c>
      <c r="CO405" s="2">
        <v>0</v>
      </c>
      <c r="CP405" s="2">
        <f t="shared" si="531"/>
        <v>0</v>
      </c>
      <c r="CQ405" s="2">
        <f t="shared" si="532"/>
        <v>21.42</v>
      </c>
      <c r="CR405" s="2">
        <f>(ROUND((ROUND(((((ET405*1.25)*1.1))*AV405*1),2)*BB405),2)+ROUND((ROUND(((AE405-(((EU405*1.25)*1.1)))*AV405*1),2)*BS405),2))</f>
        <v>4.87</v>
      </c>
      <c r="CS405" s="2">
        <f t="shared" si="533"/>
        <v>0.19</v>
      </c>
      <c r="CT405" s="2">
        <f t="shared" si="534"/>
        <v>23.61</v>
      </c>
      <c r="CU405" s="2">
        <f t="shared" si="535"/>
        <v>0</v>
      </c>
      <c r="CV405" s="2">
        <f t="shared" si="536"/>
        <v>1.98413985</v>
      </c>
      <c r="CW405" s="2">
        <f t="shared" si="537"/>
        <v>0</v>
      </c>
      <c r="CX405" s="2">
        <f t="shared" si="538"/>
        <v>0</v>
      </c>
      <c r="CY405" s="2">
        <f t="shared" si="539"/>
        <v>0</v>
      </c>
      <c r="CZ405" s="2">
        <f t="shared" si="540"/>
        <v>0</v>
      </c>
      <c r="DA405" s="2"/>
      <c r="DB405" s="2">
        <v>173</v>
      </c>
      <c r="DC405" s="2" t="s">
        <v>3</v>
      </c>
      <c r="DD405" s="2" t="s">
        <v>3</v>
      </c>
      <c r="DE405" s="2" t="s">
        <v>25</v>
      </c>
      <c r="DF405" s="2" t="s">
        <v>25</v>
      </c>
      <c r="DG405" s="2" t="s">
        <v>26</v>
      </c>
      <c r="DH405" s="2" t="s">
        <v>3</v>
      </c>
      <c r="DI405" s="2" t="s">
        <v>26</v>
      </c>
      <c r="DJ405" s="2" t="s">
        <v>25</v>
      </c>
      <c r="DK405" s="2" t="s">
        <v>3</v>
      </c>
      <c r="DL405" s="2" t="s">
        <v>3</v>
      </c>
      <c r="DM405" s="2" t="s">
        <v>3</v>
      </c>
      <c r="DN405" s="2">
        <v>0</v>
      </c>
      <c r="DO405" s="2">
        <v>0</v>
      </c>
      <c r="DP405" s="2">
        <v>1</v>
      </c>
      <c r="DQ405" s="2">
        <v>1</v>
      </c>
      <c r="DR405" s="2"/>
      <c r="DS405" s="2"/>
      <c r="DT405" s="2"/>
      <c r="DU405" s="2">
        <v>1013</v>
      </c>
      <c r="DV405" s="2" t="s">
        <v>228</v>
      </c>
      <c r="DW405" s="2" t="s">
        <v>228</v>
      </c>
      <c r="DX405" s="2">
        <v>1</v>
      </c>
      <c r="DY405" s="2"/>
      <c r="DZ405" s="2" t="s">
        <v>3</v>
      </c>
      <c r="EA405" s="2" t="s">
        <v>3</v>
      </c>
      <c r="EB405" s="2" t="s">
        <v>3</v>
      </c>
      <c r="EC405" s="2" t="s">
        <v>3</v>
      </c>
      <c r="ED405" s="2"/>
      <c r="EE405" s="2">
        <v>58807897</v>
      </c>
      <c r="EF405" s="2">
        <v>30</v>
      </c>
      <c r="EG405" s="2" t="s">
        <v>27</v>
      </c>
      <c r="EH405" s="2">
        <v>0</v>
      </c>
      <c r="EI405" s="2" t="s">
        <v>3</v>
      </c>
      <c r="EJ405" s="2">
        <v>1</v>
      </c>
      <c r="EK405" s="2">
        <v>21</v>
      </c>
      <c r="EL405" s="2" t="s">
        <v>28</v>
      </c>
      <c r="EM405" s="2" t="s">
        <v>29</v>
      </c>
      <c r="EN405" s="2"/>
      <c r="EO405" s="2" t="s">
        <v>30</v>
      </c>
      <c r="EP405" s="2"/>
      <c r="EQ405" s="2">
        <v>1024</v>
      </c>
      <c r="ER405" s="2">
        <v>42.23</v>
      </c>
      <c r="ES405" s="2">
        <v>21.42</v>
      </c>
      <c r="ET405" s="2">
        <v>3.32</v>
      </c>
      <c r="EU405" s="2">
        <v>0.13</v>
      </c>
      <c r="EV405" s="2">
        <v>17.489999999999998</v>
      </c>
      <c r="EW405" s="2">
        <v>1.47</v>
      </c>
      <c r="EX405" s="2">
        <v>0</v>
      </c>
      <c r="EY405" s="2">
        <v>0</v>
      </c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>
        <v>0</v>
      </c>
      <c r="FR405" s="2">
        <v>0</v>
      </c>
      <c r="FS405" s="2">
        <v>0</v>
      </c>
      <c r="FT405" s="2"/>
      <c r="FU405" s="2"/>
      <c r="FV405" s="2"/>
      <c r="FW405" s="2"/>
      <c r="FX405" s="2">
        <v>109</v>
      </c>
      <c r="FY405" s="2">
        <v>61</v>
      </c>
      <c r="FZ405" s="2"/>
      <c r="GA405" s="2" t="s">
        <v>3</v>
      </c>
      <c r="GB405" s="2"/>
      <c r="GC405" s="2"/>
      <c r="GD405" s="2">
        <v>1</v>
      </c>
      <c r="GE405" s="2"/>
      <c r="GF405" s="2">
        <v>450006389</v>
      </c>
      <c r="GG405" s="2">
        <v>2</v>
      </c>
      <c r="GH405" s="2">
        <v>1</v>
      </c>
      <c r="GI405" s="2">
        <v>2</v>
      </c>
      <c r="GJ405" s="2">
        <v>0</v>
      </c>
      <c r="GK405" s="2">
        <v>0</v>
      </c>
      <c r="GL405" s="2">
        <f t="shared" si="541"/>
        <v>0</v>
      </c>
      <c r="GM405" s="2">
        <f t="shared" si="542"/>
        <v>0</v>
      </c>
      <c r="GN405" s="2">
        <f t="shared" si="543"/>
        <v>0</v>
      </c>
      <c r="GO405" s="2">
        <f t="shared" si="544"/>
        <v>0</v>
      </c>
      <c r="GP405" s="2">
        <f t="shared" si="545"/>
        <v>0</v>
      </c>
      <c r="GQ405" s="2"/>
      <c r="GR405" s="2">
        <v>0</v>
      </c>
      <c r="GS405" s="2">
        <v>3</v>
      </c>
      <c r="GT405" s="2">
        <v>0</v>
      </c>
      <c r="GU405" s="2" t="s">
        <v>3</v>
      </c>
      <c r="GV405" s="2">
        <f t="shared" si="546"/>
        <v>0</v>
      </c>
      <c r="GW405" s="2">
        <v>1</v>
      </c>
      <c r="GX405" s="2">
        <f t="shared" si="547"/>
        <v>0</v>
      </c>
      <c r="GY405" s="2"/>
      <c r="GZ405" s="2"/>
      <c r="HA405" s="2">
        <v>0</v>
      </c>
      <c r="HB405" s="2">
        <v>0</v>
      </c>
      <c r="HC405" s="2">
        <f t="shared" si="548"/>
        <v>0</v>
      </c>
      <c r="HD405" s="2"/>
      <c r="HE405" s="2" t="s">
        <v>3</v>
      </c>
      <c r="HF405" s="2" t="s">
        <v>3</v>
      </c>
      <c r="HG405" s="2"/>
      <c r="HH405" s="2"/>
      <c r="HI405" s="2"/>
      <c r="HJ405" s="2"/>
      <c r="HK405" s="2"/>
      <c r="HL405" s="2"/>
      <c r="HM405" s="2" t="s">
        <v>3</v>
      </c>
      <c r="HN405" s="2" t="s">
        <v>3</v>
      </c>
      <c r="HO405" s="2" t="s">
        <v>3</v>
      </c>
      <c r="HP405" s="2" t="s">
        <v>3</v>
      </c>
      <c r="HQ405" s="2" t="s">
        <v>3</v>
      </c>
      <c r="HR405" s="2"/>
      <c r="HS405" s="2">
        <v>0</v>
      </c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>
        <v>0</v>
      </c>
      <c r="IL405" s="2"/>
      <c r="IM405" s="2"/>
      <c r="IN405" s="2"/>
      <c r="IO405" s="2"/>
      <c r="IP405" s="2"/>
      <c r="IQ405" s="2"/>
      <c r="IR405" s="2"/>
      <c r="IS405" s="2"/>
      <c r="IT405" s="2"/>
      <c r="IU405" s="2"/>
    </row>
    <row r="406" spans="1:255" x14ac:dyDescent="0.2">
      <c r="A406">
        <v>17</v>
      </c>
      <c r="B406">
        <v>1</v>
      </c>
      <c r="C406">
        <f>ROW(SmtRes!A950)</f>
        <v>950</v>
      </c>
      <c r="D406">
        <f>ROW(EtalonRes!A958)</f>
        <v>958</v>
      </c>
      <c r="E406" t="s">
        <v>3</v>
      </c>
      <c r="F406" t="s">
        <v>248</v>
      </c>
      <c r="G406" t="s">
        <v>249</v>
      </c>
      <c r="H406" t="s">
        <v>228</v>
      </c>
      <c r="I406">
        <f>ROUND(ROUND(31,4)*0,9)</f>
        <v>0</v>
      </c>
      <c r="J406">
        <v>0</v>
      </c>
      <c r="K406">
        <f>ROUND(ROUND(31,4)*0,9)</f>
        <v>0</v>
      </c>
      <c r="O406">
        <f t="shared" si="515"/>
        <v>0</v>
      </c>
      <c r="P406">
        <f t="shared" si="516"/>
        <v>0</v>
      </c>
      <c r="Q406">
        <f>(ROUND((ROUND(((((ET406*1.25)*1.1))*AV406*I406),2)*BB406),2)+ROUND((ROUND(((AE406-(((EU406*1.25)*1.1)))*AV406*I406),2)*BS406),2))</f>
        <v>0</v>
      </c>
      <c r="R406">
        <f t="shared" si="517"/>
        <v>0</v>
      </c>
      <c r="S406">
        <f t="shared" si="518"/>
        <v>0</v>
      </c>
      <c r="T406">
        <f t="shared" si="519"/>
        <v>0</v>
      </c>
      <c r="U406">
        <f t="shared" si="520"/>
        <v>0</v>
      </c>
      <c r="V406">
        <f t="shared" si="521"/>
        <v>0</v>
      </c>
      <c r="W406">
        <f t="shared" si="522"/>
        <v>0</v>
      </c>
      <c r="X406">
        <f t="shared" si="523"/>
        <v>0</v>
      </c>
      <c r="Y406">
        <f t="shared" si="524"/>
        <v>0</v>
      </c>
      <c r="AA406">
        <v>-1</v>
      </c>
      <c r="AB406">
        <f t="shared" si="525"/>
        <v>48.109850000000002</v>
      </c>
      <c r="AC406">
        <f t="shared" si="526"/>
        <v>21.42</v>
      </c>
      <c r="AD406">
        <f>ROUND((((((ET406*1.25)*1.1))-(((EU406*1.25)*1.1)))+AE406),6)</f>
        <v>4.5650000000000004</v>
      </c>
      <c r="AE406">
        <f>ROUND((((EU406*1.25)*1.1)),6)</f>
        <v>0.17874999999999999</v>
      </c>
      <c r="AF406">
        <f>ROUND((((EV406*1.15)*1.1)),6)</f>
        <v>22.124849999999999</v>
      </c>
      <c r="AG406">
        <f t="shared" si="528"/>
        <v>0</v>
      </c>
      <c r="AH406">
        <f>(((EW406*1.15)*1.1))</f>
        <v>1.85955</v>
      </c>
      <c r="AI406">
        <f>(((EX406*1.25)*1.1))</f>
        <v>0</v>
      </c>
      <c r="AJ406">
        <f t="shared" si="530"/>
        <v>0</v>
      </c>
      <c r="AK406">
        <v>42.23</v>
      </c>
      <c r="AL406">
        <v>21.42</v>
      </c>
      <c r="AM406">
        <v>3.32</v>
      </c>
      <c r="AN406">
        <v>0.13</v>
      </c>
      <c r="AO406">
        <v>17.489999999999998</v>
      </c>
      <c r="AP406">
        <v>0</v>
      </c>
      <c r="AQ406">
        <v>1.47</v>
      </c>
      <c r="AR406">
        <v>0</v>
      </c>
      <c r="AS406">
        <v>0</v>
      </c>
      <c r="AT406">
        <v>109</v>
      </c>
      <c r="AU406">
        <v>61</v>
      </c>
      <c r="AV406">
        <v>1.0669999999999999</v>
      </c>
      <c r="AW406">
        <v>1</v>
      </c>
      <c r="AZ406">
        <v>1</v>
      </c>
      <c r="BA406">
        <v>54.99</v>
      </c>
      <c r="BB406">
        <v>12.72</v>
      </c>
      <c r="BC406">
        <v>8.42</v>
      </c>
      <c r="BD406" t="s">
        <v>3</v>
      </c>
      <c r="BE406" t="s">
        <v>3</v>
      </c>
      <c r="BF406" t="s">
        <v>3</v>
      </c>
      <c r="BG406" t="s">
        <v>3</v>
      </c>
      <c r="BH406">
        <v>0</v>
      </c>
      <c r="BI406">
        <v>1</v>
      </c>
      <c r="BJ406" t="s">
        <v>250</v>
      </c>
      <c r="BM406">
        <v>21</v>
      </c>
      <c r="BN406">
        <v>0</v>
      </c>
      <c r="BO406" t="s">
        <v>248</v>
      </c>
      <c r="BP406">
        <v>1</v>
      </c>
      <c r="BQ406">
        <v>30</v>
      </c>
      <c r="BR406">
        <v>0</v>
      </c>
      <c r="BS406">
        <v>54.99</v>
      </c>
      <c r="BT406">
        <v>1</v>
      </c>
      <c r="BU406">
        <v>1</v>
      </c>
      <c r="BV406">
        <v>1</v>
      </c>
      <c r="BW406">
        <v>1</v>
      </c>
      <c r="BX406">
        <v>1</v>
      </c>
      <c r="BY406" t="s">
        <v>3</v>
      </c>
      <c r="BZ406">
        <v>109</v>
      </c>
      <c r="CA406">
        <v>61</v>
      </c>
      <c r="CB406" t="s">
        <v>3</v>
      </c>
      <c r="CE406">
        <v>30</v>
      </c>
      <c r="CF406">
        <v>0</v>
      </c>
      <c r="CG406">
        <v>0</v>
      </c>
      <c r="CM406">
        <v>0</v>
      </c>
      <c r="CN406" t="s">
        <v>1044</v>
      </c>
      <c r="CO406">
        <v>0</v>
      </c>
      <c r="CP406">
        <f t="shared" si="531"/>
        <v>0</v>
      </c>
      <c r="CQ406">
        <f t="shared" si="532"/>
        <v>180.36</v>
      </c>
      <c r="CR406">
        <f>(ROUND((ROUND(((((ET406*1.25)*1.1))*AV406*1),2)*BB406),2)+ROUND((ROUND(((AE406-(((EU406*1.25)*1.1)))*AV406*1),2)*BS406),2))</f>
        <v>61.95</v>
      </c>
      <c r="CS406">
        <f t="shared" si="533"/>
        <v>10.45</v>
      </c>
      <c r="CT406">
        <f t="shared" si="534"/>
        <v>1298.31</v>
      </c>
      <c r="CU406">
        <f t="shared" si="535"/>
        <v>0</v>
      </c>
      <c r="CV406">
        <f t="shared" si="536"/>
        <v>1.98413985</v>
      </c>
      <c r="CW406">
        <f t="shared" si="537"/>
        <v>0</v>
      </c>
      <c r="CX406">
        <f t="shared" si="538"/>
        <v>0</v>
      </c>
      <c r="CY406">
        <f t="shared" si="539"/>
        <v>0</v>
      </c>
      <c r="CZ406">
        <f t="shared" si="540"/>
        <v>0</v>
      </c>
      <c r="DB406">
        <v>175</v>
      </c>
      <c r="DC406" t="s">
        <v>3</v>
      </c>
      <c r="DD406" t="s">
        <v>3</v>
      </c>
      <c r="DE406" t="s">
        <v>25</v>
      </c>
      <c r="DF406" t="s">
        <v>25</v>
      </c>
      <c r="DG406" t="s">
        <v>26</v>
      </c>
      <c r="DH406" t="s">
        <v>3</v>
      </c>
      <c r="DI406" t="s">
        <v>26</v>
      </c>
      <c r="DJ406" t="s">
        <v>25</v>
      </c>
      <c r="DK406" t="s">
        <v>3</v>
      </c>
      <c r="DL406" t="s">
        <v>3</v>
      </c>
      <c r="DM406" t="s">
        <v>3</v>
      </c>
      <c r="DN406">
        <v>0</v>
      </c>
      <c r="DO406">
        <v>0</v>
      </c>
      <c r="DP406">
        <v>1</v>
      </c>
      <c r="DQ406">
        <v>1</v>
      </c>
      <c r="DU406">
        <v>1013</v>
      </c>
      <c r="DV406" t="s">
        <v>228</v>
      </c>
      <c r="DW406" t="s">
        <v>228</v>
      </c>
      <c r="DX406">
        <v>1</v>
      </c>
      <c r="DZ406" t="s">
        <v>3</v>
      </c>
      <c r="EA406" t="s">
        <v>3</v>
      </c>
      <c r="EB406" t="s">
        <v>3</v>
      </c>
      <c r="EC406" t="s">
        <v>3</v>
      </c>
      <c r="EE406">
        <v>58807897</v>
      </c>
      <c r="EF406">
        <v>30</v>
      </c>
      <c r="EG406" t="s">
        <v>27</v>
      </c>
      <c r="EH406">
        <v>0</v>
      </c>
      <c r="EI406" t="s">
        <v>3</v>
      </c>
      <c r="EJ406">
        <v>1</v>
      </c>
      <c r="EK406">
        <v>21</v>
      </c>
      <c r="EL406" t="s">
        <v>28</v>
      </c>
      <c r="EM406" t="s">
        <v>29</v>
      </c>
      <c r="EO406" t="s">
        <v>30</v>
      </c>
      <c r="EQ406">
        <v>1024</v>
      </c>
      <c r="ER406">
        <v>42.23</v>
      </c>
      <c r="ES406">
        <v>21.42</v>
      </c>
      <c r="ET406">
        <v>3.32</v>
      </c>
      <c r="EU406">
        <v>0.13</v>
      </c>
      <c r="EV406">
        <v>17.489999999999998</v>
      </c>
      <c r="EW406">
        <v>1.47</v>
      </c>
      <c r="EX406">
        <v>0</v>
      </c>
      <c r="EY406">
        <v>0</v>
      </c>
      <c r="FQ406">
        <v>0</v>
      </c>
      <c r="FR406">
        <v>0</v>
      </c>
      <c r="FS406">
        <v>0</v>
      </c>
      <c r="FX406">
        <v>109</v>
      </c>
      <c r="FY406">
        <v>61</v>
      </c>
      <c r="GA406" t="s">
        <v>3</v>
      </c>
      <c r="GD406">
        <v>1</v>
      </c>
      <c r="GF406">
        <v>450006389</v>
      </c>
      <c r="GG406">
        <v>2</v>
      </c>
      <c r="GH406">
        <v>1</v>
      </c>
      <c r="GI406">
        <v>2</v>
      </c>
      <c r="GJ406">
        <v>0</v>
      </c>
      <c r="GK406">
        <v>0</v>
      </c>
      <c r="GL406">
        <f t="shared" si="541"/>
        <v>0</v>
      </c>
      <c r="GM406">
        <f t="shared" si="542"/>
        <v>0</v>
      </c>
      <c r="GN406">
        <f t="shared" si="543"/>
        <v>0</v>
      </c>
      <c r="GO406">
        <f t="shared" si="544"/>
        <v>0</v>
      </c>
      <c r="GP406">
        <f t="shared" si="545"/>
        <v>0</v>
      </c>
      <c r="GR406">
        <v>0</v>
      </c>
      <c r="GS406">
        <v>3</v>
      </c>
      <c r="GT406">
        <v>0</v>
      </c>
      <c r="GU406" t="s">
        <v>3</v>
      </c>
      <c r="GV406">
        <f t="shared" si="546"/>
        <v>0</v>
      </c>
      <c r="GW406">
        <v>1</v>
      </c>
      <c r="GX406">
        <f t="shared" si="547"/>
        <v>0</v>
      </c>
      <c r="HA406">
        <v>0</v>
      </c>
      <c r="HB406">
        <v>0</v>
      </c>
      <c r="HC406">
        <f t="shared" si="548"/>
        <v>0</v>
      </c>
      <c r="HE406" t="s">
        <v>3</v>
      </c>
      <c r="HF406" t="s">
        <v>3</v>
      </c>
      <c r="HM406" t="s">
        <v>3</v>
      </c>
      <c r="HN406" t="s">
        <v>3</v>
      </c>
      <c r="HO406" t="s">
        <v>3</v>
      </c>
      <c r="HP406" t="s">
        <v>3</v>
      </c>
      <c r="HQ406" t="s">
        <v>3</v>
      </c>
      <c r="HS406">
        <v>0</v>
      </c>
      <c r="IK406">
        <v>0</v>
      </c>
    </row>
    <row r="407" spans="1:255" x14ac:dyDescent="0.2">
      <c r="A407" s="2">
        <v>18</v>
      </c>
      <c r="B407" s="2">
        <v>1</v>
      </c>
      <c r="C407" s="2">
        <v>942</v>
      </c>
      <c r="D407" s="2"/>
      <c r="E407" s="2" t="s">
        <v>3</v>
      </c>
      <c r="F407" s="2" t="s">
        <v>494</v>
      </c>
      <c r="G407" s="2" t="s">
        <v>495</v>
      </c>
      <c r="H407" s="2" t="s">
        <v>39</v>
      </c>
      <c r="I407" s="2">
        <f>I405*J407</f>
        <v>0</v>
      </c>
      <c r="J407" s="2">
        <v>1</v>
      </c>
      <c r="K407" s="2">
        <v>1</v>
      </c>
      <c r="L407" s="2"/>
      <c r="M407" s="2"/>
      <c r="N407" s="2"/>
      <c r="O407" s="2">
        <f t="shared" si="515"/>
        <v>0</v>
      </c>
      <c r="P407" s="2">
        <f t="shared" si="516"/>
        <v>0</v>
      </c>
      <c r="Q407" s="2">
        <f>(ROUND((ROUND(((ET407)*AV407*I407),2)*BB407),2)+ROUND((ROUND(((AE407-(EU407))*AV407*I407),2)*BS407),2))</f>
        <v>0</v>
      </c>
      <c r="R407" s="2">
        <f t="shared" si="517"/>
        <v>0</v>
      </c>
      <c r="S407" s="2">
        <f t="shared" si="518"/>
        <v>0</v>
      </c>
      <c r="T407" s="2">
        <f t="shared" si="519"/>
        <v>0</v>
      </c>
      <c r="U407" s="2">
        <f t="shared" si="520"/>
        <v>0</v>
      </c>
      <c r="V407" s="2">
        <f t="shared" si="521"/>
        <v>0</v>
      </c>
      <c r="W407" s="2">
        <f t="shared" si="522"/>
        <v>0</v>
      </c>
      <c r="X407" s="2">
        <f t="shared" si="523"/>
        <v>0</v>
      </c>
      <c r="Y407" s="2">
        <f t="shared" si="524"/>
        <v>0</v>
      </c>
      <c r="Z407" s="2"/>
      <c r="AA407" s="2">
        <v>-1</v>
      </c>
      <c r="AB407" s="2">
        <f t="shared" si="525"/>
        <v>562.74</v>
      </c>
      <c r="AC407" s="2">
        <f t="shared" si="526"/>
        <v>562.74</v>
      </c>
      <c r="AD407" s="2">
        <f>ROUND((((ET407)-(EU407))+AE407),6)</f>
        <v>0</v>
      </c>
      <c r="AE407" s="2">
        <f t="shared" ref="AE407:AF410" si="549">ROUND((EU407),6)</f>
        <v>0</v>
      </c>
      <c r="AF407" s="2">
        <f t="shared" si="549"/>
        <v>0</v>
      </c>
      <c r="AG407" s="2">
        <f t="shared" si="528"/>
        <v>0</v>
      </c>
      <c r="AH407" s="2">
        <f t="shared" ref="AH407:AI410" si="550">(EW407)</f>
        <v>0</v>
      </c>
      <c r="AI407" s="2">
        <f t="shared" si="550"/>
        <v>0</v>
      </c>
      <c r="AJ407" s="2">
        <f t="shared" si="530"/>
        <v>0</v>
      </c>
      <c r="AK407" s="2">
        <v>562.74</v>
      </c>
      <c r="AL407" s="2">
        <v>562.74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109</v>
      </c>
      <c r="AU407" s="2">
        <v>61</v>
      </c>
      <c r="AV407" s="2">
        <v>1</v>
      </c>
      <c r="AW407" s="2">
        <v>1</v>
      </c>
      <c r="AX407" s="2"/>
      <c r="AY407" s="2"/>
      <c r="AZ407" s="2">
        <v>1</v>
      </c>
      <c r="BA407" s="2">
        <v>1</v>
      </c>
      <c r="BB407" s="2">
        <v>1</v>
      </c>
      <c r="BC407" s="2">
        <v>1</v>
      </c>
      <c r="BD407" s="2" t="s">
        <v>3</v>
      </c>
      <c r="BE407" s="2" t="s">
        <v>3</v>
      </c>
      <c r="BF407" s="2" t="s">
        <v>3</v>
      </c>
      <c r="BG407" s="2" t="s">
        <v>3</v>
      </c>
      <c r="BH407" s="2">
        <v>3</v>
      </c>
      <c r="BI407" s="2">
        <v>1</v>
      </c>
      <c r="BJ407" s="2" t="s">
        <v>496</v>
      </c>
      <c r="BK407" s="2"/>
      <c r="BL407" s="2"/>
      <c r="BM407" s="2">
        <v>21</v>
      </c>
      <c r="BN407" s="2">
        <v>0</v>
      </c>
      <c r="BO407" s="2" t="s">
        <v>3</v>
      </c>
      <c r="BP407" s="2">
        <v>0</v>
      </c>
      <c r="BQ407" s="2">
        <v>30</v>
      </c>
      <c r="BR407" s="2">
        <v>0</v>
      </c>
      <c r="BS407" s="2">
        <v>1</v>
      </c>
      <c r="BT407" s="2">
        <v>1</v>
      </c>
      <c r="BU407" s="2">
        <v>1</v>
      </c>
      <c r="BV407" s="2">
        <v>1</v>
      </c>
      <c r="BW407" s="2">
        <v>1</v>
      </c>
      <c r="BX407" s="2">
        <v>1</v>
      </c>
      <c r="BY407" s="2" t="s">
        <v>3</v>
      </c>
      <c r="BZ407" s="2">
        <v>109</v>
      </c>
      <c r="CA407" s="2">
        <v>61</v>
      </c>
      <c r="CB407" s="2" t="s">
        <v>3</v>
      </c>
      <c r="CC407" s="2"/>
      <c r="CD407" s="2"/>
      <c r="CE407" s="2">
        <v>30</v>
      </c>
      <c r="CF407" s="2">
        <v>0</v>
      </c>
      <c r="CG407" s="2">
        <v>0</v>
      </c>
      <c r="CH407" s="2"/>
      <c r="CI407" s="2"/>
      <c r="CJ407" s="2"/>
      <c r="CK407" s="2"/>
      <c r="CL407" s="2"/>
      <c r="CM407" s="2">
        <v>0</v>
      </c>
      <c r="CN407" s="2" t="s">
        <v>3</v>
      </c>
      <c r="CO407" s="2">
        <v>0</v>
      </c>
      <c r="CP407" s="2">
        <f t="shared" si="531"/>
        <v>0</v>
      </c>
      <c r="CQ407" s="2">
        <f t="shared" si="532"/>
        <v>562.74</v>
      </c>
      <c r="CR407" s="2">
        <f>(ROUND((ROUND(((ET407)*AV407*1),2)*BB407),2)+ROUND((ROUND(((AE407-(EU407))*AV407*1),2)*BS407),2))</f>
        <v>0</v>
      </c>
      <c r="CS407" s="2">
        <f t="shared" si="533"/>
        <v>0</v>
      </c>
      <c r="CT407" s="2">
        <f t="shared" si="534"/>
        <v>0</v>
      </c>
      <c r="CU407" s="2">
        <f t="shared" si="535"/>
        <v>0</v>
      </c>
      <c r="CV407" s="2">
        <f t="shared" si="536"/>
        <v>0</v>
      </c>
      <c r="CW407" s="2">
        <f t="shared" si="537"/>
        <v>0</v>
      </c>
      <c r="CX407" s="2">
        <f t="shared" si="538"/>
        <v>0</v>
      </c>
      <c r="CY407" s="2">
        <f t="shared" si="539"/>
        <v>0</v>
      </c>
      <c r="CZ407" s="2">
        <f t="shared" si="540"/>
        <v>0</v>
      </c>
      <c r="DA407" s="2"/>
      <c r="DB407" s="2"/>
      <c r="DC407" s="2" t="s">
        <v>3</v>
      </c>
      <c r="DD407" s="2" t="s">
        <v>3</v>
      </c>
      <c r="DE407" s="2" t="s">
        <v>3</v>
      </c>
      <c r="DF407" s="2" t="s">
        <v>3</v>
      </c>
      <c r="DG407" s="2" t="s">
        <v>3</v>
      </c>
      <c r="DH407" s="2" t="s">
        <v>3</v>
      </c>
      <c r="DI407" s="2" t="s">
        <v>3</v>
      </c>
      <c r="DJ407" s="2" t="s">
        <v>3</v>
      </c>
      <c r="DK407" s="2" t="s">
        <v>3</v>
      </c>
      <c r="DL407" s="2" t="s">
        <v>3</v>
      </c>
      <c r="DM407" s="2" t="s">
        <v>3</v>
      </c>
      <c r="DN407" s="2">
        <v>0</v>
      </c>
      <c r="DO407" s="2">
        <v>0</v>
      </c>
      <c r="DP407" s="2">
        <v>1</v>
      </c>
      <c r="DQ407" s="2">
        <v>1</v>
      </c>
      <c r="DR407" s="2"/>
      <c r="DS407" s="2"/>
      <c r="DT407" s="2"/>
      <c r="DU407" s="2">
        <v>1010</v>
      </c>
      <c r="DV407" s="2" t="s">
        <v>39</v>
      </c>
      <c r="DW407" s="2" t="s">
        <v>39</v>
      </c>
      <c r="DX407" s="2">
        <v>1</v>
      </c>
      <c r="DY407" s="2"/>
      <c r="DZ407" s="2" t="s">
        <v>3</v>
      </c>
      <c r="EA407" s="2" t="s">
        <v>3</v>
      </c>
      <c r="EB407" s="2" t="s">
        <v>3</v>
      </c>
      <c r="EC407" s="2" t="s">
        <v>3</v>
      </c>
      <c r="ED407" s="2"/>
      <c r="EE407" s="2">
        <v>58807897</v>
      </c>
      <c r="EF407" s="2">
        <v>30</v>
      </c>
      <c r="EG407" s="2" t="s">
        <v>27</v>
      </c>
      <c r="EH407" s="2">
        <v>0</v>
      </c>
      <c r="EI407" s="2" t="s">
        <v>3</v>
      </c>
      <c r="EJ407" s="2">
        <v>1</v>
      </c>
      <c r="EK407" s="2">
        <v>21</v>
      </c>
      <c r="EL407" s="2" t="s">
        <v>28</v>
      </c>
      <c r="EM407" s="2" t="s">
        <v>29</v>
      </c>
      <c r="EN407" s="2"/>
      <c r="EO407" s="2" t="s">
        <v>3</v>
      </c>
      <c r="EP407" s="2"/>
      <c r="EQ407" s="2">
        <v>1024</v>
      </c>
      <c r="ER407" s="2">
        <v>562.74</v>
      </c>
      <c r="ES407" s="2">
        <v>562.74</v>
      </c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>
        <v>0</v>
      </c>
      <c r="FR407" s="2">
        <v>0</v>
      </c>
      <c r="FS407" s="2">
        <v>0</v>
      </c>
      <c r="FT407" s="2"/>
      <c r="FU407" s="2"/>
      <c r="FV407" s="2"/>
      <c r="FW407" s="2"/>
      <c r="FX407" s="2">
        <v>109</v>
      </c>
      <c r="FY407" s="2">
        <v>61</v>
      </c>
      <c r="FZ407" s="2"/>
      <c r="GA407" s="2" t="s">
        <v>3</v>
      </c>
      <c r="GB407" s="2"/>
      <c r="GC407" s="2"/>
      <c r="GD407" s="2">
        <v>1</v>
      </c>
      <c r="GE407" s="2"/>
      <c r="GF407" s="2">
        <v>-227952067</v>
      </c>
      <c r="GG407" s="2">
        <v>2</v>
      </c>
      <c r="GH407" s="2">
        <v>1</v>
      </c>
      <c r="GI407" s="2">
        <v>-2</v>
      </c>
      <c r="GJ407" s="2">
        <v>0</v>
      </c>
      <c r="GK407" s="2">
        <v>0</v>
      </c>
      <c r="GL407" s="2">
        <f t="shared" si="541"/>
        <v>0</v>
      </c>
      <c r="GM407" s="2">
        <f t="shared" si="542"/>
        <v>0</v>
      </c>
      <c r="GN407" s="2">
        <f t="shared" si="543"/>
        <v>0</v>
      </c>
      <c r="GO407" s="2">
        <f t="shared" si="544"/>
        <v>0</v>
      </c>
      <c r="GP407" s="2">
        <f t="shared" si="545"/>
        <v>0</v>
      </c>
      <c r="GQ407" s="2"/>
      <c r="GR407" s="2">
        <v>0</v>
      </c>
      <c r="GS407" s="2">
        <v>3</v>
      </c>
      <c r="GT407" s="2">
        <v>0</v>
      </c>
      <c r="GU407" s="2" t="s">
        <v>3</v>
      </c>
      <c r="GV407" s="2">
        <f t="shared" si="546"/>
        <v>0</v>
      </c>
      <c r="GW407" s="2">
        <v>1</v>
      </c>
      <c r="GX407" s="2">
        <f t="shared" si="547"/>
        <v>0</v>
      </c>
      <c r="GY407" s="2"/>
      <c r="GZ407" s="2"/>
      <c r="HA407" s="2">
        <v>0</v>
      </c>
      <c r="HB407" s="2">
        <v>0</v>
      </c>
      <c r="HC407" s="2">
        <f t="shared" si="548"/>
        <v>0</v>
      </c>
      <c r="HD407" s="2"/>
      <c r="HE407" s="2" t="s">
        <v>3</v>
      </c>
      <c r="HF407" s="2" t="s">
        <v>3</v>
      </c>
      <c r="HG407" s="2"/>
      <c r="HH407" s="2"/>
      <c r="HI407" s="2"/>
      <c r="HJ407" s="2"/>
      <c r="HK407" s="2"/>
      <c r="HL407" s="2"/>
      <c r="HM407" s="2" t="s">
        <v>3</v>
      </c>
      <c r="HN407" s="2" t="s">
        <v>3</v>
      </c>
      <c r="HO407" s="2" t="s">
        <v>3</v>
      </c>
      <c r="HP407" s="2" t="s">
        <v>3</v>
      </c>
      <c r="HQ407" s="2" t="s">
        <v>3</v>
      </c>
      <c r="HR407" s="2"/>
      <c r="HS407" s="2">
        <v>0</v>
      </c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>
        <v>0</v>
      </c>
      <c r="IL407" s="2"/>
      <c r="IM407" s="2"/>
      <c r="IN407" s="2"/>
      <c r="IO407" s="2"/>
      <c r="IP407" s="2"/>
      <c r="IQ407" s="2"/>
      <c r="IR407" s="2"/>
      <c r="IS407" s="2"/>
      <c r="IT407" s="2"/>
      <c r="IU407" s="2"/>
    </row>
    <row r="408" spans="1:255" x14ac:dyDescent="0.2">
      <c r="A408">
        <v>18</v>
      </c>
      <c r="B408">
        <v>1</v>
      </c>
      <c r="C408">
        <v>949</v>
      </c>
      <c r="E408" t="s">
        <v>3</v>
      </c>
      <c r="F408" t="s">
        <v>494</v>
      </c>
      <c r="G408" t="s">
        <v>495</v>
      </c>
      <c r="H408" t="s">
        <v>39</v>
      </c>
      <c r="I408">
        <f>I406*J408</f>
        <v>0</v>
      </c>
      <c r="J408">
        <v>1</v>
      </c>
      <c r="K408">
        <v>1</v>
      </c>
      <c r="O408">
        <f t="shared" si="515"/>
        <v>0</v>
      </c>
      <c r="P408">
        <f t="shared" si="516"/>
        <v>0</v>
      </c>
      <c r="Q408">
        <f>(ROUND((ROUND(((ET408)*AV408*I408),2)*BB408),2)+ROUND((ROUND(((AE408-(EU408))*AV408*I408),2)*BS408),2))</f>
        <v>0</v>
      </c>
      <c r="R408">
        <f t="shared" si="517"/>
        <v>0</v>
      </c>
      <c r="S408">
        <f t="shared" si="518"/>
        <v>0</v>
      </c>
      <c r="T408">
        <f t="shared" si="519"/>
        <v>0</v>
      </c>
      <c r="U408">
        <f t="shared" si="520"/>
        <v>0</v>
      </c>
      <c r="V408">
        <f t="shared" si="521"/>
        <v>0</v>
      </c>
      <c r="W408">
        <f t="shared" si="522"/>
        <v>0</v>
      </c>
      <c r="X408">
        <f t="shared" si="523"/>
        <v>0</v>
      </c>
      <c r="Y408">
        <f t="shared" si="524"/>
        <v>0</v>
      </c>
      <c r="AA408">
        <v>-1</v>
      </c>
      <c r="AB408">
        <f t="shared" si="525"/>
        <v>562.74</v>
      </c>
      <c r="AC408">
        <f t="shared" si="526"/>
        <v>562.74</v>
      </c>
      <c r="AD408">
        <f>ROUND((((ET408)-(EU408))+AE408),6)</f>
        <v>0</v>
      </c>
      <c r="AE408">
        <f t="shared" si="549"/>
        <v>0</v>
      </c>
      <c r="AF408">
        <f t="shared" si="549"/>
        <v>0</v>
      </c>
      <c r="AG408">
        <f t="shared" si="528"/>
        <v>0</v>
      </c>
      <c r="AH408">
        <f t="shared" si="550"/>
        <v>0</v>
      </c>
      <c r="AI408">
        <f t="shared" si="550"/>
        <v>0</v>
      </c>
      <c r="AJ408">
        <f t="shared" si="530"/>
        <v>0</v>
      </c>
      <c r="AK408">
        <v>562.74</v>
      </c>
      <c r="AL408">
        <v>562.74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109</v>
      </c>
      <c r="AU408">
        <v>61</v>
      </c>
      <c r="AV408">
        <v>1</v>
      </c>
      <c r="AW408">
        <v>1</v>
      </c>
      <c r="AZ408">
        <v>1</v>
      </c>
      <c r="BA408">
        <v>1</v>
      </c>
      <c r="BB408">
        <v>1</v>
      </c>
      <c r="BC408">
        <v>4.59</v>
      </c>
      <c r="BD408" t="s">
        <v>3</v>
      </c>
      <c r="BE408" t="s">
        <v>3</v>
      </c>
      <c r="BF408" t="s">
        <v>3</v>
      </c>
      <c r="BG408" t="s">
        <v>3</v>
      </c>
      <c r="BH408">
        <v>3</v>
      </c>
      <c r="BI408">
        <v>1</v>
      </c>
      <c r="BJ408" t="s">
        <v>496</v>
      </c>
      <c r="BM408">
        <v>21</v>
      </c>
      <c r="BN408">
        <v>0</v>
      </c>
      <c r="BO408" t="s">
        <v>494</v>
      </c>
      <c r="BP408">
        <v>1</v>
      </c>
      <c r="BQ408">
        <v>30</v>
      </c>
      <c r="BR408">
        <v>0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 t="s">
        <v>3</v>
      </c>
      <c r="BZ408">
        <v>109</v>
      </c>
      <c r="CA408">
        <v>61</v>
      </c>
      <c r="CB408" t="s">
        <v>3</v>
      </c>
      <c r="CE408">
        <v>30</v>
      </c>
      <c r="CF408">
        <v>0</v>
      </c>
      <c r="CG408">
        <v>0</v>
      </c>
      <c r="CM408">
        <v>0</v>
      </c>
      <c r="CN408" t="s">
        <v>3</v>
      </c>
      <c r="CO408">
        <v>0</v>
      </c>
      <c r="CP408">
        <f t="shared" si="531"/>
        <v>0</v>
      </c>
      <c r="CQ408">
        <f t="shared" si="532"/>
        <v>2582.98</v>
      </c>
      <c r="CR408">
        <f>(ROUND((ROUND(((ET408)*AV408*1),2)*BB408),2)+ROUND((ROUND(((AE408-(EU408))*AV408*1),2)*BS408),2))</f>
        <v>0</v>
      </c>
      <c r="CS408">
        <f t="shared" si="533"/>
        <v>0</v>
      </c>
      <c r="CT408">
        <f t="shared" si="534"/>
        <v>0</v>
      </c>
      <c r="CU408">
        <f t="shared" si="535"/>
        <v>0</v>
      </c>
      <c r="CV408">
        <f t="shared" si="536"/>
        <v>0</v>
      </c>
      <c r="CW408">
        <f t="shared" si="537"/>
        <v>0</v>
      </c>
      <c r="CX408">
        <f t="shared" si="538"/>
        <v>0</v>
      </c>
      <c r="CY408">
        <f t="shared" si="539"/>
        <v>0</v>
      </c>
      <c r="CZ408">
        <f t="shared" si="540"/>
        <v>0</v>
      </c>
      <c r="DC408" t="s">
        <v>3</v>
      </c>
      <c r="DD408" t="s">
        <v>3</v>
      </c>
      <c r="DE408" t="s">
        <v>3</v>
      </c>
      <c r="DF408" t="s">
        <v>3</v>
      </c>
      <c r="DG408" t="s">
        <v>3</v>
      </c>
      <c r="DH408" t="s">
        <v>3</v>
      </c>
      <c r="DI408" t="s">
        <v>3</v>
      </c>
      <c r="DJ408" t="s">
        <v>3</v>
      </c>
      <c r="DK408" t="s">
        <v>3</v>
      </c>
      <c r="DL408" t="s">
        <v>3</v>
      </c>
      <c r="DM408" t="s">
        <v>3</v>
      </c>
      <c r="DN408">
        <v>0</v>
      </c>
      <c r="DO408">
        <v>0</v>
      </c>
      <c r="DP408">
        <v>1</v>
      </c>
      <c r="DQ408">
        <v>1</v>
      </c>
      <c r="DU408">
        <v>1010</v>
      </c>
      <c r="DV408" t="s">
        <v>39</v>
      </c>
      <c r="DW408" t="s">
        <v>39</v>
      </c>
      <c r="DX408">
        <v>1</v>
      </c>
      <c r="DZ408" t="s">
        <v>3</v>
      </c>
      <c r="EA408" t="s">
        <v>3</v>
      </c>
      <c r="EB408" t="s">
        <v>3</v>
      </c>
      <c r="EC408" t="s">
        <v>3</v>
      </c>
      <c r="EE408">
        <v>58807897</v>
      </c>
      <c r="EF408">
        <v>30</v>
      </c>
      <c r="EG408" t="s">
        <v>27</v>
      </c>
      <c r="EH408">
        <v>0</v>
      </c>
      <c r="EI408" t="s">
        <v>3</v>
      </c>
      <c r="EJ408">
        <v>1</v>
      </c>
      <c r="EK408">
        <v>21</v>
      </c>
      <c r="EL408" t="s">
        <v>28</v>
      </c>
      <c r="EM408" t="s">
        <v>29</v>
      </c>
      <c r="EO408" t="s">
        <v>3</v>
      </c>
      <c r="EQ408">
        <v>1024</v>
      </c>
      <c r="ER408">
        <v>562.74</v>
      </c>
      <c r="ES408">
        <v>562.74</v>
      </c>
      <c r="ET408">
        <v>0</v>
      </c>
      <c r="EU408">
        <v>0</v>
      </c>
      <c r="EV408">
        <v>0</v>
      </c>
      <c r="EW408">
        <v>0</v>
      </c>
      <c r="EX408">
        <v>0</v>
      </c>
      <c r="FQ408">
        <v>0</v>
      </c>
      <c r="FR408">
        <v>0</v>
      </c>
      <c r="FS408">
        <v>0</v>
      </c>
      <c r="FX408">
        <v>109</v>
      </c>
      <c r="FY408">
        <v>61</v>
      </c>
      <c r="GA408" t="s">
        <v>3</v>
      </c>
      <c r="GD408">
        <v>1</v>
      </c>
      <c r="GF408">
        <v>-227952067</v>
      </c>
      <c r="GG408">
        <v>2</v>
      </c>
      <c r="GH408">
        <v>1</v>
      </c>
      <c r="GI408">
        <v>2</v>
      </c>
      <c r="GJ408">
        <v>0</v>
      </c>
      <c r="GK408">
        <v>0</v>
      </c>
      <c r="GL408">
        <f t="shared" si="541"/>
        <v>0</v>
      </c>
      <c r="GM408">
        <f t="shared" si="542"/>
        <v>0</v>
      </c>
      <c r="GN408">
        <f t="shared" si="543"/>
        <v>0</v>
      </c>
      <c r="GO408">
        <f t="shared" si="544"/>
        <v>0</v>
      </c>
      <c r="GP408">
        <f t="shared" si="545"/>
        <v>0</v>
      </c>
      <c r="GR408">
        <v>0</v>
      </c>
      <c r="GS408">
        <v>3</v>
      </c>
      <c r="GT408">
        <v>0</v>
      </c>
      <c r="GU408" t="s">
        <v>3</v>
      </c>
      <c r="GV408">
        <f t="shared" si="546"/>
        <v>0</v>
      </c>
      <c r="GW408">
        <v>1</v>
      </c>
      <c r="GX408">
        <f t="shared" si="547"/>
        <v>0</v>
      </c>
      <c r="HA408">
        <v>0</v>
      </c>
      <c r="HB408">
        <v>0</v>
      </c>
      <c r="HC408">
        <f t="shared" si="548"/>
        <v>0</v>
      </c>
      <c r="HE408" t="s">
        <v>3</v>
      </c>
      <c r="HF408" t="s">
        <v>3</v>
      </c>
      <c r="HM408" t="s">
        <v>3</v>
      </c>
      <c r="HN408" t="s">
        <v>3</v>
      </c>
      <c r="HO408" t="s">
        <v>3</v>
      </c>
      <c r="HP408" t="s">
        <v>3</v>
      </c>
      <c r="HQ408" t="s">
        <v>3</v>
      </c>
      <c r="HS408">
        <v>0</v>
      </c>
      <c r="IK408">
        <v>0</v>
      </c>
    </row>
    <row r="409" spans="1:255" x14ac:dyDescent="0.2">
      <c r="A409" s="2">
        <v>17</v>
      </c>
      <c r="B409" s="2">
        <v>1</v>
      </c>
      <c r="C409" s="2"/>
      <c r="D409" s="2"/>
      <c r="E409" s="2" t="s">
        <v>497</v>
      </c>
      <c r="F409" s="2" t="s">
        <v>81</v>
      </c>
      <c r="G409" s="2" t="s">
        <v>82</v>
      </c>
      <c r="H409" s="2" t="s">
        <v>39</v>
      </c>
      <c r="I409" s="2">
        <f>ROUND(ROUND(11,4),9)</f>
        <v>11</v>
      </c>
      <c r="J409" s="2">
        <v>0</v>
      </c>
      <c r="K409" s="2">
        <f>ROUND(ROUND(11,4),9)</f>
        <v>11</v>
      </c>
      <c r="L409" s="2"/>
      <c r="M409" s="2"/>
      <c r="N409" s="2"/>
      <c r="O409" s="2">
        <f t="shared" si="515"/>
        <v>817.96</v>
      </c>
      <c r="P409" s="2">
        <f t="shared" si="516"/>
        <v>817.96</v>
      </c>
      <c r="Q409" s="2">
        <f>(ROUND((ROUND(((ET409)*AV409*I409),2)*BB409),2)+ROUND((ROUND(((AE409-(EU409))*AV409*I409),2)*BS409),2))</f>
        <v>0</v>
      </c>
      <c r="R409" s="2">
        <f t="shared" si="517"/>
        <v>0</v>
      </c>
      <c r="S409" s="2">
        <f t="shared" si="518"/>
        <v>0</v>
      </c>
      <c r="T409" s="2">
        <f t="shared" si="519"/>
        <v>0</v>
      </c>
      <c r="U409" s="2">
        <f t="shared" si="520"/>
        <v>0</v>
      </c>
      <c r="V409" s="2">
        <f t="shared" si="521"/>
        <v>0</v>
      </c>
      <c r="W409" s="2">
        <f t="shared" si="522"/>
        <v>0</v>
      </c>
      <c r="X409" s="2">
        <f t="shared" si="523"/>
        <v>0</v>
      </c>
      <c r="Y409" s="2">
        <f t="shared" si="524"/>
        <v>0</v>
      </c>
      <c r="Z409" s="2"/>
      <c r="AA409" s="2">
        <v>59204062</v>
      </c>
      <c r="AB409" s="2">
        <f t="shared" si="525"/>
        <v>74.36</v>
      </c>
      <c r="AC409" s="2">
        <f t="shared" si="526"/>
        <v>74.36</v>
      </c>
      <c r="AD409" s="2">
        <f>ROUND((((ET409)-(EU409))+AE409),6)</f>
        <v>0</v>
      </c>
      <c r="AE409" s="2">
        <f t="shared" si="549"/>
        <v>0</v>
      </c>
      <c r="AF409" s="2">
        <f t="shared" si="549"/>
        <v>0</v>
      </c>
      <c r="AG409" s="2">
        <f t="shared" si="528"/>
        <v>0</v>
      </c>
      <c r="AH409" s="2">
        <f t="shared" si="550"/>
        <v>0</v>
      </c>
      <c r="AI409" s="2">
        <f t="shared" si="550"/>
        <v>0</v>
      </c>
      <c r="AJ409" s="2">
        <f t="shared" si="530"/>
        <v>0</v>
      </c>
      <c r="AK409" s="2">
        <v>74.36</v>
      </c>
      <c r="AL409" s="2">
        <v>74.36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1</v>
      </c>
      <c r="AW409" s="2">
        <v>1</v>
      </c>
      <c r="AX409" s="2"/>
      <c r="AY409" s="2"/>
      <c r="AZ409" s="2">
        <v>1</v>
      </c>
      <c r="BA409" s="2">
        <v>1</v>
      </c>
      <c r="BB409" s="2">
        <v>1</v>
      </c>
      <c r="BC409" s="2">
        <v>1</v>
      </c>
      <c r="BD409" s="2" t="s">
        <v>3</v>
      </c>
      <c r="BE409" s="2" t="s">
        <v>3</v>
      </c>
      <c r="BF409" s="2" t="s">
        <v>3</v>
      </c>
      <c r="BG409" s="2" t="s">
        <v>3</v>
      </c>
      <c r="BH409" s="2">
        <v>3</v>
      </c>
      <c r="BI409" s="2">
        <v>1</v>
      </c>
      <c r="BJ409" s="2" t="s">
        <v>83</v>
      </c>
      <c r="BK409" s="2"/>
      <c r="BL409" s="2"/>
      <c r="BM409" s="2">
        <v>1617</v>
      </c>
      <c r="BN409" s="2">
        <v>0</v>
      </c>
      <c r="BO409" s="2" t="s">
        <v>3</v>
      </c>
      <c r="BP409" s="2">
        <v>0</v>
      </c>
      <c r="BQ409" s="2">
        <v>200</v>
      </c>
      <c r="BR409" s="2">
        <v>0</v>
      </c>
      <c r="BS409" s="2">
        <v>1</v>
      </c>
      <c r="BT409" s="2">
        <v>1</v>
      </c>
      <c r="BU409" s="2">
        <v>1</v>
      </c>
      <c r="BV409" s="2">
        <v>1</v>
      </c>
      <c r="BW409" s="2">
        <v>1</v>
      </c>
      <c r="BX409" s="2">
        <v>1</v>
      </c>
      <c r="BY409" s="2" t="s">
        <v>3</v>
      </c>
      <c r="BZ409" s="2">
        <v>0</v>
      </c>
      <c r="CA409" s="2">
        <v>0</v>
      </c>
      <c r="CB409" s="2" t="s">
        <v>3</v>
      </c>
      <c r="CC409" s="2"/>
      <c r="CD409" s="2"/>
      <c r="CE409" s="2">
        <v>30</v>
      </c>
      <c r="CF409" s="2">
        <v>0</v>
      </c>
      <c r="CG409" s="2">
        <v>0</v>
      </c>
      <c r="CH409" s="2"/>
      <c r="CI409" s="2"/>
      <c r="CJ409" s="2"/>
      <c r="CK409" s="2"/>
      <c r="CL409" s="2"/>
      <c r="CM409" s="2">
        <v>0</v>
      </c>
      <c r="CN409" s="2" t="s">
        <v>3</v>
      </c>
      <c r="CO409" s="2">
        <v>0</v>
      </c>
      <c r="CP409" s="2">
        <f t="shared" si="531"/>
        <v>817.96</v>
      </c>
      <c r="CQ409" s="2">
        <f t="shared" si="532"/>
        <v>74.36</v>
      </c>
      <c r="CR409" s="2">
        <f>(ROUND((ROUND(((ET409)*AV409*1),2)*BB409),2)+ROUND((ROUND(((AE409-(EU409))*AV409*1),2)*BS409),2))</f>
        <v>0</v>
      </c>
      <c r="CS409" s="2">
        <f t="shared" si="533"/>
        <v>0</v>
      </c>
      <c r="CT409" s="2">
        <f t="shared" si="534"/>
        <v>0</v>
      </c>
      <c r="CU409" s="2">
        <f t="shared" si="535"/>
        <v>0</v>
      </c>
      <c r="CV409" s="2">
        <f t="shared" si="536"/>
        <v>0</v>
      </c>
      <c r="CW409" s="2">
        <f t="shared" si="537"/>
        <v>0</v>
      </c>
      <c r="CX409" s="2">
        <f t="shared" si="538"/>
        <v>0</v>
      </c>
      <c r="CY409" s="2">
        <f t="shared" si="539"/>
        <v>0</v>
      </c>
      <c r="CZ409" s="2">
        <f t="shared" si="540"/>
        <v>0</v>
      </c>
      <c r="DA409" s="2"/>
      <c r="DB409" s="2"/>
      <c r="DC409" s="2" t="s">
        <v>3</v>
      </c>
      <c r="DD409" s="2" t="s">
        <v>3</v>
      </c>
      <c r="DE409" s="2" t="s">
        <v>3</v>
      </c>
      <c r="DF409" s="2" t="s">
        <v>3</v>
      </c>
      <c r="DG409" s="2" t="s">
        <v>3</v>
      </c>
      <c r="DH409" s="2" t="s">
        <v>3</v>
      </c>
      <c r="DI409" s="2" t="s">
        <v>3</v>
      </c>
      <c r="DJ409" s="2" t="s">
        <v>3</v>
      </c>
      <c r="DK409" s="2" t="s">
        <v>3</v>
      </c>
      <c r="DL409" s="2" t="s">
        <v>3</v>
      </c>
      <c r="DM409" s="2" t="s">
        <v>3</v>
      </c>
      <c r="DN409" s="2">
        <v>0</v>
      </c>
      <c r="DO409" s="2">
        <v>0</v>
      </c>
      <c r="DP409" s="2">
        <v>1</v>
      </c>
      <c r="DQ409" s="2">
        <v>1</v>
      </c>
      <c r="DR409" s="2"/>
      <c r="DS409" s="2"/>
      <c r="DT409" s="2"/>
      <c r="DU409" s="2">
        <v>1010</v>
      </c>
      <c r="DV409" s="2" t="s">
        <v>39</v>
      </c>
      <c r="DW409" s="2" t="s">
        <v>39</v>
      </c>
      <c r="DX409" s="2">
        <v>1</v>
      </c>
      <c r="DY409" s="2"/>
      <c r="DZ409" s="2" t="s">
        <v>3</v>
      </c>
      <c r="EA409" s="2" t="s">
        <v>3</v>
      </c>
      <c r="EB409" s="2" t="s">
        <v>3</v>
      </c>
      <c r="EC409" s="2" t="s">
        <v>3</v>
      </c>
      <c r="ED409" s="2"/>
      <c r="EE409" s="2">
        <v>58807973</v>
      </c>
      <c r="EF409" s="2">
        <v>200</v>
      </c>
      <c r="EG409" s="2" t="s">
        <v>245</v>
      </c>
      <c r="EH409" s="2">
        <v>0</v>
      </c>
      <c r="EI409" s="2" t="s">
        <v>3</v>
      </c>
      <c r="EJ409" s="2">
        <v>1</v>
      </c>
      <c r="EK409" s="2">
        <v>1617</v>
      </c>
      <c r="EL409" s="2" t="s">
        <v>246</v>
      </c>
      <c r="EM409" s="2" t="s">
        <v>247</v>
      </c>
      <c r="EN409" s="2"/>
      <c r="EO409" s="2" t="s">
        <v>3</v>
      </c>
      <c r="EP409" s="2"/>
      <c r="EQ409" s="2">
        <v>0</v>
      </c>
      <c r="ER409" s="2">
        <v>74.36</v>
      </c>
      <c r="ES409" s="2">
        <v>74.36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>
        <v>0</v>
      </c>
      <c r="FR409" s="2">
        <v>0</v>
      </c>
      <c r="FS409" s="2">
        <v>0</v>
      </c>
      <c r="FT409" s="2"/>
      <c r="FU409" s="2"/>
      <c r="FV409" s="2"/>
      <c r="FW409" s="2"/>
      <c r="FX409" s="2">
        <v>0</v>
      </c>
      <c r="FY409" s="2">
        <v>0</v>
      </c>
      <c r="FZ409" s="2"/>
      <c r="GA409" s="2" t="s">
        <v>3</v>
      </c>
      <c r="GB409" s="2"/>
      <c r="GC409" s="2"/>
      <c r="GD409" s="2">
        <v>1</v>
      </c>
      <c r="GE409" s="2"/>
      <c r="GF409" s="2">
        <v>-754980731</v>
      </c>
      <c r="GG409" s="2">
        <v>2</v>
      </c>
      <c r="GH409" s="2">
        <v>1</v>
      </c>
      <c r="GI409" s="2">
        <v>-2</v>
      </c>
      <c r="GJ409" s="2">
        <v>0</v>
      </c>
      <c r="GK409" s="2">
        <v>0</v>
      </c>
      <c r="GL409" s="2">
        <f t="shared" si="541"/>
        <v>0</v>
      </c>
      <c r="GM409" s="2">
        <f t="shared" si="542"/>
        <v>817.96</v>
      </c>
      <c r="GN409" s="2">
        <f t="shared" si="543"/>
        <v>817.96</v>
      </c>
      <c r="GO409" s="2">
        <f t="shared" si="544"/>
        <v>0</v>
      </c>
      <c r="GP409" s="2">
        <f t="shared" si="545"/>
        <v>0</v>
      </c>
      <c r="GQ409" s="2"/>
      <c r="GR409" s="2">
        <v>0</v>
      </c>
      <c r="GS409" s="2">
        <v>3</v>
      </c>
      <c r="GT409" s="2">
        <v>0</v>
      </c>
      <c r="GU409" s="2" t="s">
        <v>3</v>
      </c>
      <c r="GV409" s="2">
        <f t="shared" si="546"/>
        <v>0</v>
      </c>
      <c r="GW409" s="2">
        <v>1</v>
      </c>
      <c r="GX409" s="2">
        <f t="shared" si="547"/>
        <v>0</v>
      </c>
      <c r="GY409" s="2"/>
      <c r="GZ409" s="2"/>
      <c r="HA409" s="2">
        <v>0</v>
      </c>
      <c r="HB409" s="2">
        <v>0</v>
      </c>
      <c r="HC409" s="2">
        <f t="shared" si="548"/>
        <v>0</v>
      </c>
      <c r="HD409" s="2"/>
      <c r="HE409" s="2" t="s">
        <v>3</v>
      </c>
      <c r="HF409" s="2" t="s">
        <v>3</v>
      </c>
      <c r="HG409" s="2"/>
      <c r="HH409" s="2"/>
      <c r="HI409" s="2"/>
      <c r="HJ409" s="2"/>
      <c r="HK409" s="2"/>
      <c r="HL409" s="2"/>
      <c r="HM409" s="2" t="s">
        <v>3</v>
      </c>
      <c r="HN409" s="2" t="s">
        <v>3</v>
      </c>
      <c r="HO409" s="2" t="s">
        <v>3</v>
      </c>
      <c r="HP409" s="2" t="s">
        <v>3</v>
      </c>
      <c r="HQ409" s="2" t="s">
        <v>3</v>
      </c>
      <c r="HR409" s="2"/>
      <c r="HS409" s="2">
        <v>0</v>
      </c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>
        <v>0</v>
      </c>
      <c r="IL409" s="2"/>
      <c r="IM409" s="2"/>
      <c r="IN409" s="2"/>
      <c r="IO409" s="2"/>
      <c r="IP409" s="2"/>
      <c r="IQ409" s="2"/>
      <c r="IR409" s="2"/>
      <c r="IS409" s="2"/>
      <c r="IT409" s="2"/>
      <c r="IU409" s="2"/>
    </row>
    <row r="410" spans="1:255" x14ac:dyDescent="0.2">
      <c r="A410">
        <v>17</v>
      </c>
      <c r="B410">
        <v>1</v>
      </c>
      <c r="E410" t="s">
        <v>497</v>
      </c>
      <c r="F410" t="s">
        <v>81</v>
      </c>
      <c r="G410" t="s">
        <v>82</v>
      </c>
      <c r="H410" t="s">
        <v>39</v>
      </c>
      <c r="I410">
        <f>ROUND(ROUND(11,4),9)</f>
        <v>11</v>
      </c>
      <c r="J410">
        <v>0</v>
      </c>
      <c r="K410">
        <f>ROUND(ROUND(11,4),9)</f>
        <v>11</v>
      </c>
      <c r="O410">
        <f t="shared" si="515"/>
        <v>15434.91</v>
      </c>
      <c r="P410">
        <f t="shared" si="516"/>
        <v>15434.91</v>
      </c>
      <c r="Q410">
        <f>(ROUND((ROUND(((ET410)*AV410*I410),2)*BB410),2)+ROUND((ROUND(((AE410-(EU410))*AV410*I410),2)*BS410),2))</f>
        <v>0</v>
      </c>
      <c r="R410">
        <f t="shared" si="517"/>
        <v>0</v>
      </c>
      <c r="S410">
        <f t="shared" si="518"/>
        <v>0</v>
      </c>
      <c r="T410">
        <f t="shared" si="519"/>
        <v>0</v>
      </c>
      <c r="U410">
        <f t="shared" si="520"/>
        <v>0</v>
      </c>
      <c r="V410">
        <f t="shared" si="521"/>
        <v>0</v>
      </c>
      <c r="W410">
        <f t="shared" si="522"/>
        <v>0</v>
      </c>
      <c r="X410">
        <f t="shared" si="523"/>
        <v>0</v>
      </c>
      <c r="Y410">
        <f t="shared" si="524"/>
        <v>0</v>
      </c>
      <c r="AA410">
        <v>59204059</v>
      </c>
      <c r="AB410">
        <f t="shared" si="525"/>
        <v>74.36</v>
      </c>
      <c r="AC410">
        <f t="shared" si="526"/>
        <v>74.36</v>
      </c>
      <c r="AD410">
        <f>ROUND((((ET410)-(EU410))+AE410),6)</f>
        <v>0</v>
      </c>
      <c r="AE410">
        <f t="shared" si="549"/>
        <v>0</v>
      </c>
      <c r="AF410">
        <f t="shared" si="549"/>
        <v>0</v>
      </c>
      <c r="AG410">
        <f t="shared" si="528"/>
        <v>0</v>
      </c>
      <c r="AH410">
        <f t="shared" si="550"/>
        <v>0</v>
      </c>
      <c r="AI410">
        <f t="shared" si="550"/>
        <v>0</v>
      </c>
      <c r="AJ410">
        <f t="shared" si="530"/>
        <v>0</v>
      </c>
      <c r="AK410">
        <v>74.36</v>
      </c>
      <c r="AL410">
        <v>74.36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1</v>
      </c>
      <c r="AW410">
        <v>1</v>
      </c>
      <c r="AZ410">
        <v>1</v>
      </c>
      <c r="BA410">
        <v>1</v>
      </c>
      <c r="BB410">
        <v>1</v>
      </c>
      <c r="BC410">
        <v>18.87</v>
      </c>
      <c r="BD410" t="s">
        <v>3</v>
      </c>
      <c r="BE410" t="s">
        <v>3</v>
      </c>
      <c r="BF410" t="s">
        <v>3</v>
      </c>
      <c r="BG410" t="s">
        <v>3</v>
      </c>
      <c r="BH410">
        <v>3</v>
      </c>
      <c r="BI410">
        <v>1</v>
      </c>
      <c r="BJ410" t="s">
        <v>83</v>
      </c>
      <c r="BM410">
        <v>1617</v>
      </c>
      <c r="BN410">
        <v>0</v>
      </c>
      <c r="BO410" t="s">
        <v>81</v>
      </c>
      <c r="BP410">
        <v>1</v>
      </c>
      <c r="BQ410">
        <v>200</v>
      </c>
      <c r="BR410">
        <v>0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 t="s">
        <v>3</v>
      </c>
      <c r="BZ410">
        <v>0</v>
      </c>
      <c r="CA410">
        <v>0</v>
      </c>
      <c r="CB410" t="s">
        <v>3</v>
      </c>
      <c r="CE410">
        <v>30</v>
      </c>
      <c r="CF410">
        <v>0</v>
      </c>
      <c r="CG410">
        <v>0</v>
      </c>
      <c r="CM410">
        <v>0</v>
      </c>
      <c r="CN410" t="s">
        <v>3</v>
      </c>
      <c r="CO410">
        <v>0</v>
      </c>
      <c r="CP410">
        <f t="shared" si="531"/>
        <v>15434.91</v>
      </c>
      <c r="CQ410">
        <f t="shared" si="532"/>
        <v>1403.17</v>
      </c>
      <c r="CR410">
        <f>(ROUND((ROUND(((ET410)*AV410*1),2)*BB410),2)+ROUND((ROUND(((AE410-(EU410))*AV410*1),2)*BS410),2))</f>
        <v>0</v>
      </c>
      <c r="CS410">
        <f t="shared" si="533"/>
        <v>0</v>
      </c>
      <c r="CT410">
        <f t="shared" si="534"/>
        <v>0</v>
      </c>
      <c r="CU410">
        <f t="shared" si="535"/>
        <v>0</v>
      </c>
      <c r="CV410">
        <f t="shared" si="536"/>
        <v>0</v>
      </c>
      <c r="CW410">
        <f t="shared" si="537"/>
        <v>0</v>
      </c>
      <c r="CX410">
        <f t="shared" si="538"/>
        <v>0</v>
      </c>
      <c r="CY410">
        <f t="shared" si="539"/>
        <v>0</v>
      </c>
      <c r="CZ410">
        <f t="shared" si="540"/>
        <v>0</v>
      </c>
      <c r="DC410" t="s">
        <v>3</v>
      </c>
      <c r="DD410" t="s">
        <v>3</v>
      </c>
      <c r="DE410" t="s">
        <v>3</v>
      </c>
      <c r="DF410" t="s">
        <v>3</v>
      </c>
      <c r="DG410" t="s">
        <v>3</v>
      </c>
      <c r="DH410" t="s">
        <v>3</v>
      </c>
      <c r="DI410" t="s">
        <v>3</v>
      </c>
      <c r="DJ410" t="s">
        <v>3</v>
      </c>
      <c r="DK410" t="s">
        <v>3</v>
      </c>
      <c r="DL410" t="s">
        <v>3</v>
      </c>
      <c r="DM410" t="s">
        <v>3</v>
      </c>
      <c r="DN410">
        <v>0</v>
      </c>
      <c r="DO410">
        <v>0</v>
      </c>
      <c r="DP410">
        <v>1</v>
      </c>
      <c r="DQ410">
        <v>1</v>
      </c>
      <c r="DU410">
        <v>1010</v>
      </c>
      <c r="DV410" t="s">
        <v>39</v>
      </c>
      <c r="DW410" t="s">
        <v>39</v>
      </c>
      <c r="DX410">
        <v>1</v>
      </c>
      <c r="DZ410" t="s">
        <v>3</v>
      </c>
      <c r="EA410" t="s">
        <v>3</v>
      </c>
      <c r="EB410" t="s">
        <v>3</v>
      </c>
      <c r="EC410" t="s">
        <v>3</v>
      </c>
      <c r="EE410">
        <v>58807973</v>
      </c>
      <c r="EF410">
        <v>200</v>
      </c>
      <c r="EG410" t="s">
        <v>245</v>
      </c>
      <c r="EH410">
        <v>0</v>
      </c>
      <c r="EI410" t="s">
        <v>3</v>
      </c>
      <c r="EJ410">
        <v>1</v>
      </c>
      <c r="EK410">
        <v>1617</v>
      </c>
      <c r="EL410" t="s">
        <v>246</v>
      </c>
      <c r="EM410" t="s">
        <v>247</v>
      </c>
      <c r="EO410" t="s">
        <v>3</v>
      </c>
      <c r="EQ410">
        <v>0</v>
      </c>
      <c r="ER410">
        <v>74.36</v>
      </c>
      <c r="ES410">
        <v>74.36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FQ410">
        <v>0</v>
      </c>
      <c r="FR410">
        <v>0</v>
      </c>
      <c r="FS410">
        <v>0</v>
      </c>
      <c r="FX410">
        <v>0</v>
      </c>
      <c r="FY410">
        <v>0</v>
      </c>
      <c r="GA410" t="s">
        <v>3</v>
      </c>
      <c r="GD410">
        <v>1</v>
      </c>
      <c r="GF410">
        <v>-754980731</v>
      </c>
      <c r="GG410">
        <v>2</v>
      </c>
      <c r="GH410">
        <v>1</v>
      </c>
      <c r="GI410">
        <v>2</v>
      </c>
      <c r="GJ410">
        <v>0</v>
      </c>
      <c r="GK410">
        <v>0</v>
      </c>
      <c r="GL410">
        <f t="shared" si="541"/>
        <v>0</v>
      </c>
      <c r="GM410">
        <f t="shared" si="542"/>
        <v>15434.91</v>
      </c>
      <c r="GN410">
        <f t="shared" si="543"/>
        <v>15434.91</v>
      </c>
      <c r="GO410">
        <f t="shared" si="544"/>
        <v>0</v>
      </c>
      <c r="GP410">
        <f t="shared" si="545"/>
        <v>0</v>
      </c>
      <c r="GR410">
        <v>0</v>
      </c>
      <c r="GS410">
        <v>3</v>
      </c>
      <c r="GT410">
        <v>0</v>
      </c>
      <c r="GU410" t="s">
        <v>3</v>
      </c>
      <c r="GV410">
        <f t="shared" si="546"/>
        <v>0</v>
      </c>
      <c r="GW410">
        <v>1</v>
      </c>
      <c r="GX410">
        <f t="shared" si="547"/>
        <v>0</v>
      </c>
      <c r="HA410">
        <v>0</v>
      </c>
      <c r="HB410">
        <v>0</v>
      </c>
      <c r="HC410">
        <f t="shared" si="548"/>
        <v>0</v>
      </c>
      <c r="HE410" t="s">
        <v>3</v>
      </c>
      <c r="HF410" t="s">
        <v>3</v>
      </c>
      <c r="HM410" t="s">
        <v>3</v>
      </c>
      <c r="HN410" t="s">
        <v>3</v>
      </c>
      <c r="HO410" t="s">
        <v>3</v>
      </c>
      <c r="HP410" t="s">
        <v>3</v>
      </c>
      <c r="HQ410" t="s">
        <v>3</v>
      </c>
      <c r="HS410">
        <v>0</v>
      </c>
      <c r="IK410">
        <v>0</v>
      </c>
    </row>
    <row r="411" spans="1:255" x14ac:dyDescent="0.2">
      <c r="A411" s="2">
        <v>17</v>
      </c>
      <c r="B411" s="2">
        <v>1</v>
      </c>
      <c r="C411" s="2">
        <f>ROW(SmtRes!A957)</f>
        <v>957</v>
      </c>
      <c r="D411" s="2">
        <f>ROW(EtalonRes!A966)</f>
        <v>966</v>
      </c>
      <c r="E411" s="2" t="s">
        <v>3</v>
      </c>
      <c r="F411" s="2" t="s">
        <v>248</v>
      </c>
      <c r="G411" s="2" t="s">
        <v>249</v>
      </c>
      <c r="H411" s="2" t="s">
        <v>228</v>
      </c>
      <c r="I411" s="2">
        <f>ROUND(ROUND(11,4)*0,9)</f>
        <v>0</v>
      </c>
      <c r="J411" s="2">
        <v>0</v>
      </c>
      <c r="K411" s="2">
        <f>ROUND(ROUND(11,4)*0,9)</f>
        <v>0</v>
      </c>
      <c r="L411" s="2"/>
      <c r="M411" s="2"/>
      <c r="N411" s="2"/>
      <c r="O411" s="2">
        <f t="shared" si="515"/>
        <v>0</v>
      </c>
      <c r="P411" s="2">
        <f t="shared" si="516"/>
        <v>0</v>
      </c>
      <c r="Q411" s="2">
        <f>(ROUND((ROUND(((((ET411*1.25)*1.1))*AV411*I411),2)*BB411),2)+ROUND((ROUND(((AE411-(((EU411*1.25)*1.1)))*AV411*I411),2)*BS411),2))</f>
        <v>0</v>
      </c>
      <c r="R411" s="2">
        <f t="shared" si="517"/>
        <v>0</v>
      </c>
      <c r="S411" s="2">
        <f t="shared" si="518"/>
        <v>0</v>
      </c>
      <c r="T411" s="2">
        <f t="shared" si="519"/>
        <v>0</v>
      </c>
      <c r="U411" s="2">
        <f t="shared" si="520"/>
        <v>0</v>
      </c>
      <c r="V411" s="2">
        <f t="shared" si="521"/>
        <v>0</v>
      </c>
      <c r="W411" s="2">
        <f t="shared" si="522"/>
        <v>0</v>
      </c>
      <c r="X411" s="2">
        <f t="shared" si="523"/>
        <v>0</v>
      </c>
      <c r="Y411" s="2">
        <f t="shared" si="524"/>
        <v>0</v>
      </c>
      <c r="Z411" s="2"/>
      <c r="AA411" s="2">
        <v>-1</v>
      </c>
      <c r="AB411" s="2">
        <f t="shared" si="525"/>
        <v>48.109850000000002</v>
      </c>
      <c r="AC411" s="2">
        <f t="shared" si="526"/>
        <v>21.42</v>
      </c>
      <c r="AD411" s="2">
        <f>ROUND((((((ET411*1.25)*1.1))-(((EU411*1.25)*1.1)))+AE411),6)</f>
        <v>4.5650000000000004</v>
      </c>
      <c r="AE411" s="2">
        <f>ROUND((((EU411*1.25)*1.1)),6)</f>
        <v>0.17874999999999999</v>
      </c>
      <c r="AF411" s="2">
        <f>ROUND((((EV411*1.15)*1.1)),6)</f>
        <v>22.124849999999999</v>
      </c>
      <c r="AG411" s="2">
        <f t="shared" si="528"/>
        <v>0</v>
      </c>
      <c r="AH411" s="2">
        <f>(((EW411*1.15)*1.1))</f>
        <v>1.85955</v>
      </c>
      <c r="AI411" s="2">
        <f>(((EX411*1.25)*1.1))</f>
        <v>0</v>
      </c>
      <c r="AJ411" s="2">
        <f t="shared" si="530"/>
        <v>0</v>
      </c>
      <c r="AK411" s="2">
        <v>42.23</v>
      </c>
      <c r="AL411" s="2">
        <v>21.42</v>
      </c>
      <c r="AM411" s="2">
        <v>3.32</v>
      </c>
      <c r="AN411" s="2">
        <v>0.13</v>
      </c>
      <c r="AO411" s="2">
        <v>17.489999999999998</v>
      </c>
      <c r="AP411" s="2">
        <v>0</v>
      </c>
      <c r="AQ411" s="2">
        <v>1.47</v>
      </c>
      <c r="AR411" s="2">
        <v>0</v>
      </c>
      <c r="AS411" s="2">
        <v>0</v>
      </c>
      <c r="AT411" s="2">
        <v>109</v>
      </c>
      <c r="AU411" s="2">
        <v>61</v>
      </c>
      <c r="AV411" s="2">
        <v>1.0669999999999999</v>
      </c>
      <c r="AW411" s="2">
        <v>1</v>
      </c>
      <c r="AX411" s="2"/>
      <c r="AY411" s="2"/>
      <c r="AZ411" s="2">
        <v>1</v>
      </c>
      <c r="BA411" s="2">
        <v>1</v>
      </c>
      <c r="BB411" s="2">
        <v>1</v>
      </c>
      <c r="BC411" s="2">
        <v>1</v>
      </c>
      <c r="BD411" s="2" t="s">
        <v>3</v>
      </c>
      <c r="BE411" s="2" t="s">
        <v>3</v>
      </c>
      <c r="BF411" s="2" t="s">
        <v>3</v>
      </c>
      <c r="BG411" s="2" t="s">
        <v>3</v>
      </c>
      <c r="BH411" s="2">
        <v>0</v>
      </c>
      <c r="BI411" s="2">
        <v>1</v>
      </c>
      <c r="BJ411" s="2" t="s">
        <v>250</v>
      </c>
      <c r="BK411" s="2"/>
      <c r="BL411" s="2"/>
      <c r="BM411" s="2">
        <v>21</v>
      </c>
      <c r="BN411" s="2">
        <v>0</v>
      </c>
      <c r="BO411" s="2" t="s">
        <v>248</v>
      </c>
      <c r="BP411" s="2">
        <v>1</v>
      </c>
      <c r="BQ411" s="2">
        <v>30</v>
      </c>
      <c r="BR411" s="2">
        <v>0</v>
      </c>
      <c r="BS411" s="2">
        <v>1</v>
      </c>
      <c r="BT411" s="2">
        <v>1</v>
      </c>
      <c r="BU411" s="2">
        <v>1</v>
      </c>
      <c r="BV411" s="2">
        <v>1</v>
      </c>
      <c r="BW411" s="2">
        <v>1</v>
      </c>
      <c r="BX411" s="2">
        <v>1</v>
      </c>
      <c r="BY411" s="2" t="s">
        <v>3</v>
      </c>
      <c r="BZ411" s="2">
        <v>109</v>
      </c>
      <c r="CA411" s="2">
        <v>61</v>
      </c>
      <c r="CB411" s="2" t="s">
        <v>3</v>
      </c>
      <c r="CC411" s="2"/>
      <c r="CD411" s="2"/>
      <c r="CE411" s="2">
        <v>30</v>
      </c>
      <c r="CF411" s="2">
        <v>0</v>
      </c>
      <c r="CG411" s="2">
        <v>0</v>
      </c>
      <c r="CH411" s="2"/>
      <c r="CI411" s="2"/>
      <c r="CJ411" s="2"/>
      <c r="CK411" s="2"/>
      <c r="CL411" s="2"/>
      <c r="CM411" s="2">
        <v>0</v>
      </c>
      <c r="CN411" s="2" t="s">
        <v>1044</v>
      </c>
      <c r="CO411" s="2">
        <v>0</v>
      </c>
      <c r="CP411" s="2">
        <f t="shared" si="531"/>
        <v>0</v>
      </c>
      <c r="CQ411" s="2">
        <f t="shared" si="532"/>
        <v>21.42</v>
      </c>
      <c r="CR411" s="2">
        <f>(ROUND((ROUND(((((ET411*1.25)*1.1))*AV411*1),2)*BB411),2)+ROUND((ROUND(((AE411-(((EU411*1.25)*1.1)))*AV411*1),2)*BS411),2))</f>
        <v>4.87</v>
      </c>
      <c r="CS411" s="2">
        <f t="shared" si="533"/>
        <v>0.19</v>
      </c>
      <c r="CT411" s="2">
        <f t="shared" si="534"/>
        <v>23.61</v>
      </c>
      <c r="CU411" s="2">
        <f t="shared" si="535"/>
        <v>0</v>
      </c>
      <c r="CV411" s="2">
        <f t="shared" si="536"/>
        <v>1.98413985</v>
      </c>
      <c r="CW411" s="2">
        <f t="shared" si="537"/>
        <v>0</v>
      </c>
      <c r="CX411" s="2">
        <f t="shared" si="538"/>
        <v>0</v>
      </c>
      <c r="CY411" s="2">
        <f t="shared" si="539"/>
        <v>0</v>
      </c>
      <c r="CZ411" s="2">
        <f t="shared" si="540"/>
        <v>0</v>
      </c>
      <c r="DA411" s="2"/>
      <c r="DB411" s="2">
        <v>177</v>
      </c>
      <c r="DC411" s="2" t="s">
        <v>3</v>
      </c>
      <c r="DD411" s="2" t="s">
        <v>3</v>
      </c>
      <c r="DE411" s="2" t="s">
        <v>25</v>
      </c>
      <c r="DF411" s="2" t="s">
        <v>25</v>
      </c>
      <c r="DG411" s="2" t="s">
        <v>26</v>
      </c>
      <c r="DH411" s="2" t="s">
        <v>3</v>
      </c>
      <c r="DI411" s="2" t="s">
        <v>26</v>
      </c>
      <c r="DJ411" s="2" t="s">
        <v>25</v>
      </c>
      <c r="DK411" s="2" t="s">
        <v>3</v>
      </c>
      <c r="DL411" s="2" t="s">
        <v>3</v>
      </c>
      <c r="DM411" s="2" t="s">
        <v>3</v>
      </c>
      <c r="DN411" s="2">
        <v>0</v>
      </c>
      <c r="DO411" s="2">
        <v>0</v>
      </c>
      <c r="DP411" s="2">
        <v>1</v>
      </c>
      <c r="DQ411" s="2">
        <v>1</v>
      </c>
      <c r="DR411" s="2"/>
      <c r="DS411" s="2"/>
      <c r="DT411" s="2"/>
      <c r="DU411" s="2">
        <v>1013</v>
      </c>
      <c r="DV411" s="2" t="s">
        <v>228</v>
      </c>
      <c r="DW411" s="2" t="s">
        <v>228</v>
      </c>
      <c r="DX411" s="2">
        <v>1</v>
      </c>
      <c r="DY411" s="2"/>
      <c r="DZ411" s="2" t="s">
        <v>3</v>
      </c>
      <c r="EA411" s="2" t="s">
        <v>3</v>
      </c>
      <c r="EB411" s="2" t="s">
        <v>3</v>
      </c>
      <c r="EC411" s="2" t="s">
        <v>3</v>
      </c>
      <c r="ED411" s="2"/>
      <c r="EE411" s="2">
        <v>58807897</v>
      </c>
      <c r="EF411" s="2">
        <v>30</v>
      </c>
      <c r="EG411" s="2" t="s">
        <v>27</v>
      </c>
      <c r="EH411" s="2">
        <v>0</v>
      </c>
      <c r="EI411" s="2" t="s">
        <v>3</v>
      </c>
      <c r="EJ411" s="2">
        <v>1</v>
      </c>
      <c r="EK411" s="2">
        <v>21</v>
      </c>
      <c r="EL411" s="2" t="s">
        <v>28</v>
      </c>
      <c r="EM411" s="2" t="s">
        <v>29</v>
      </c>
      <c r="EN411" s="2"/>
      <c r="EO411" s="2" t="s">
        <v>30</v>
      </c>
      <c r="EP411" s="2"/>
      <c r="EQ411" s="2">
        <v>1024</v>
      </c>
      <c r="ER411" s="2">
        <v>42.23</v>
      </c>
      <c r="ES411" s="2">
        <v>21.42</v>
      </c>
      <c r="ET411" s="2">
        <v>3.32</v>
      </c>
      <c r="EU411" s="2">
        <v>0.13</v>
      </c>
      <c r="EV411" s="2">
        <v>17.489999999999998</v>
      </c>
      <c r="EW411" s="2">
        <v>1.47</v>
      </c>
      <c r="EX411" s="2">
        <v>0</v>
      </c>
      <c r="EY411" s="2">
        <v>0</v>
      </c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>
        <v>0</v>
      </c>
      <c r="FR411" s="2">
        <v>0</v>
      </c>
      <c r="FS411" s="2">
        <v>0</v>
      </c>
      <c r="FT411" s="2"/>
      <c r="FU411" s="2"/>
      <c r="FV411" s="2"/>
      <c r="FW411" s="2"/>
      <c r="FX411" s="2">
        <v>109</v>
      </c>
      <c r="FY411" s="2">
        <v>61</v>
      </c>
      <c r="FZ411" s="2"/>
      <c r="GA411" s="2" t="s">
        <v>3</v>
      </c>
      <c r="GB411" s="2"/>
      <c r="GC411" s="2"/>
      <c r="GD411" s="2">
        <v>1</v>
      </c>
      <c r="GE411" s="2"/>
      <c r="GF411" s="2">
        <v>450006389</v>
      </c>
      <c r="GG411" s="2">
        <v>2</v>
      </c>
      <c r="GH411" s="2">
        <v>1</v>
      </c>
      <c r="GI411" s="2">
        <v>2</v>
      </c>
      <c r="GJ411" s="2">
        <v>0</v>
      </c>
      <c r="GK411" s="2">
        <v>0</v>
      </c>
      <c r="GL411" s="2">
        <f t="shared" si="541"/>
        <v>0</v>
      </c>
      <c r="GM411" s="2">
        <f t="shared" si="542"/>
        <v>0</v>
      </c>
      <c r="GN411" s="2">
        <f t="shared" si="543"/>
        <v>0</v>
      </c>
      <c r="GO411" s="2">
        <f t="shared" si="544"/>
        <v>0</v>
      </c>
      <c r="GP411" s="2">
        <f t="shared" si="545"/>
        <v>0</v>
      </c>
      <c r="GQ411" s="2"/>
      <c r="GR411" s="2">
        <v>0</v>
      </c>
      <c r="GS411" s="2">
        <v>3</v>
      </c>
      <c r="GT411" s="2">
        <v>0</v>
      </c>
      <c r="GU411" s="2" t="s">
        <v>3</v>
      </c>
      <c r="GV411" s="2">
        <f t="shared" si="546"/>
        <v>0</v>
      </c>
      <c r="GW411" s="2">
        <v>1</v>
      </c>
      <c r="GX411" s="2">
        <f t="shared" si="547"/>
        <v>0</v>
      </c>
      <c r="GY411" s="2"/>
      <c r="GZ411" s="2"/>
      <c r="HA411" s="2">
        <v>0</v>
      </c>
      <c r="HB411" s="2">
        <v>0</v>
      </c>
      <c r="HC411" s="2">
        <f t="shared" si="548"/>
        <v>0</v>
      </c>
      <c r="HD411" s="2"/>
      <c r="HE411" s="2" t="s">
        <v>3</v>
      </c>
      <c r="HF411" s="2" t="s">
        <v>3</v>
      </c>
      <c r="HG411" s="2"/>
      <c r="HH411" s="2"/>
      <c r="HI411" s="2"/>
      <c r="HJ411" s="2"/>
      <c r="HK411" s="2"/>
      <c r="HL411" s="2"/>
      <c r="HM411" s="2" t="s">
        <v>3</v>
      </c>
      <c r="HN411" s="2" t="s">
        <v>3</v>
      </c>
      <c r="HO411" s="2" t="s">
        <v>3</v>
      </c>
      <c r="HP411" s="2" t="s">
        <v>3</v>
      </c>
      <c r="HQ411" s="2" t="s">
        <v>3</v>
      </c>
      <c r="HR411" s="2"/>
      <c r="HS411" s="2">
        <v>0</v>
      </c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>
        <v>0</v>
      </c>
      <c r="IL411" s="2"/>
      <c r="IM411" s="2"/>
      <c r="IN411" s="2"/>
      <c r="IO411" s="2"/>
      <c r="IP411" s="2"/>
      <c r="IQ411" s="2"/>
      <c r="IR411" s="2"/>
      <c r="IS411" s="2"/>
      <c r="IT411" s="2"/>
      <c r="IU411" s="2"/>
    </row>
    <row r="412" spans="1:255" x14ac:dyDescent="0.2">
      <c r="A412">
        <v>17</v>
      </c>
      <c r="B412">
        <v>1</v>
      </c>
      <c r="C412">
        <f>ROW(SmtRes!A964)</f>
        <v>964</v>
      </c>
      <c r="D412">
        <f>ROW(EtalonRes!A974)</f>
        <v>974</v>
      </c>
      <c r="E412" t="s">
        <v>3</v>
      </c>
      <c r="F412" t="s">
        <v>248</v>
      </c>
      <c r="G412" t="s">
        <v>249</v>
      </c>
      <c r="H412" t="s">
        <v>228</v>
      </c>
      <c r="I412">
        <f>ROUND(ROUND(11,4)*0,9)</f>
        <v>0</v>
      </c>
      <c r="J412">
        <v>0</v>
      </c>
      <c r="K412">
        <f>ROUND(ROUND(11,4)*0,9)</f>
        <v>0</v>
      </c>
      <c r="O412">
        <f t="shared" si="515"/>
        <v>0</v>
      </c>
      <c r="P412">
        <f t="shared" si="516"/>
        <v>0</v>
      </c>
      <c r="Q412">
        <f>(ROUND((ROUND(((((ET412*1.25)*1.1))*AV412*I412),2)*BB412),2)+ROUND((ROUND(((AE412-(((EU412*1.25)*1.1)))*AV412*I412),2)*BS412),2))</f>
        <v>0</v>
      </c>
      <c r="R412">
        <f t="shared" si="517"/>
        <v>0</v>
      </c>
      <c r="S412">
        <f t="shared" si="518"/>
        <v>0</v>
      </c>
      <c r="T412">
        <f t="shared" si="519"/>
        <v>0</v>
      </c>
      <c r="U412">
        <f t="shared" si="520"/>
        <v>0</v>
      </c>
      <c r="V412">
        <f t="shared" si="521"/>
        <v>0</v>
      </c>
      <c r="W412">
        <f t="shared" si="522"/>
        <v>0</v>
      </c>
      <c r="X412">
        <f t="shared" si="523"/>
        <v>0</v>
      </c>
      <c r="Y412">
        <f t="shared" si="524"/>
        <v>0</v>
      </c>
      <c r="AA412">
        <v>-1</v>
      </c>
      <c r="AB412">
        <f t="shared" si="525"/>
        <v>48.109850000000002</v>
      </c>
      <c r="AC412">
        <f t="shared" si="526"/>
        <v>21.42</v>
      </c>
      <c r="AD412">
        <f>ROUND((((((ET412*1.25)*1.1))-(((EU412*1.25)*1.1)))+AE412),6)</f>
        <v>4.5650000000000004</v>
      </c>
      <c r="AE412">
        <f>ROUND((((EU412*1.25)*1.1)),6)</f>
        <v>0.17874999999999999</v>
      </c>
      <c r="AF412">
        <f>ROUND((((EV412*1.15)*1.1)),6)</f>
        <v>22.124849999999999</v>
      </c>
      <c r="AG412">
        <f t="shared" si="528"/>
        <v>0</v>
      </c>
      <c r="AH412">
        <f>(((EW412*1.15)*1.1))</f>
        <v>1.85955</v>
      </c>
      <c r="AI412">
        <f>(((EX412*1.25)*1.1))</f>
        <v>0</v>
      </c>
      <c r="AJ412">
        <f t="shared" si="530"/>
        <v>0</v>
      </c>
      <c r="AK412">
        <v>42.23</v>
      </c>
      <c r="AL412">
        <v>21.42</v>
      </c>
      <c r="AM412">
        <v>3.32</v>
      </c>
      <c r="AN412">
        <v>0.13</v>
      </c>
      <c r="AO412">
        <v>17.489999999999998</v>
      </c>
      <c r="AP412">
        <v>0</v>
      </c>
      <c r="AQ412">
        <v>1.47</v>
      </c>
      <c r="AR412">
        <v>0</v>
      </c>
      <c r="AS412">
        <v>0</v>
      </c>
      <c r="AT412">
        <v>109</v>
      </c>
      <c r="AU412">
        <v>61</v>
      </c>
      <c r="AV412">
        <v>1.0669999999999999</v>
      </c>
      <c r="AW412">
        <v>1</v>
      </c>
      <c r="AZ412">
        <v>1</v>
      </c>
      <c r="BA412">
        <v>54.99</v>
      </c>
      <c r="BB412">
        <v>12.72</v>
      </c>
      <c r="BC412">
        <v>8.42</v>
      </c>
      <c r="BD412" t="s">
        <v>3</v>
      </c>
      <c r="BE412" t="s">
        <v>3</v>
      </c>
      <c r="BF412" t="s">
        <v>3</v>
      </c>
      <c r="BG412" t="s">
        <v>3</v>
      </c>
      <c r="BH412">
        <v>0</v>
      </c>
      <c r="BI412">
        <v>1</v>
      </c>
      <c r="BJ412" t="s">
        <v>250</v>
      </c>
      <c r="BM412">
        <v>21</v>
      </c>
      <c r="BN412">
        <v>0</v>
      </c>
      <c r="BO412" t="s">
        <v>248</v>
      </c>
      <c r="BP412">
        <v>1</v>
      </c>
      <c r="BQ412">
        <v>30</v>
      </c>
      <c r="BR412">
        <v>0</v>
      </c>
      <c r="BS412">
        <v>54.99</v>
      </c>
      <c r="BT412">
        <v>1</v>
      </c>
      <c r="BU412">
        <v>1</v>
      </c>
      <c r="BV412">
        <v>1</v>
      </c>
      <c r="BW412">
        <v>1</v>
      </c>
      <c r="BX412">
        <v>1</v>
      </c>
      <c r="BY412" t="s">
        <v>3</v>
      </c>
      <c r="BZ412">
        <v>109</v>
      </c>
      <c r="CA412">
        <v>61</v>
      </c>
      <c r="CB412" t="s">
        <v>3</v>
      </c>
      <c r="CE412">
        <v>30</v>
      </c>
      <c r="CF412">
        <v>0</v>
      </c>
      <c r="CG412">
        <v>0</v>
      </c>
      <c r="CM412">
        <v>0</v>
      </c>
      <c r="CN412" t="s">
        <v>1044</v>
      </c>
      <c r="CO412">
        <v>0</v>
      </c>
      <c r="CP412">
        <f t="shared" si="531"/>
        <v>0</v>
      </c>
      <c r="CQ412">
        <f t="shared" si="532"/>
        <v>180.36</v>
      </c>
      <c r="CR412">
        <f>(ROUND((ROUND(((((ET412*1.25)*1.1))*AV412*1),2)*BB412),2)+ROUND((ROUND(((AE412-(((EU412*1.25)*1.1)))*AV412*1),2)*BS412),2))</f>
        <v>61.95</v>
      </c>
      <c r="CS412">
        <f t="shared" si="533"/>
        <v>10.45</v>
      </c>
      <c r="CT412">
        <f t="shared" si="534"/>
        <v>1298.31</v>
      </c>
      <c r="CU412">
        <f t="shared" si="535"/>
        <v>0</v>
      </c>
      <c r="CV412">
        <f t="shared" si="536"/>
        <v>1.98413985</v>
      </c>
      <c r="CW412">
        <f t="shared" si="537"/>
        <v>0</v>
      </c>
      <c r="CX412">
        <f t="shared" si="538"/>
        <v>0</v>
      </c>
      <c r="CY412">
        <f t="shared" si="539"/>
        <v>0</v>
      </c>
      <c r="CZ412">
        <f t="shared" si="540"/>
        <v>0</v>
      </c>
      <c r="DB412">
        <v>179</v>
      </c>
      <c r="DC412" t="s">
        <v>3</v>
      </c>
      <c r="DD412" t="s">
        <v>3</v>
      </c>
      <c r="DE412" t="s">
        <v>25</v>
      </c>
      <c r="DF412" t="s">
        <v>25</v>
      </c>
      <c r="DG412" t="s">
        <v>26</v>
      </c>
      <c r="DH412" t="s">
        <v>3</v>
      </c>
      <c r="DI412" t="s">
        <v>26</v>
      </c>
      <c r="DJ412" t="s">
        <v>25</v>
      </c>
      <c r="DK412" t="s">
        <v>3</v>
      </c>
      <c r="DL412" t="s">
        <v>3</v>
      </c>
      <c r="DM412" t="s">
        <v>3</v>
      </c>
      <c r="DN412">
        <v>0</v>
      </c>
      <c r="DO412">
        <v>0</v>
      </c>
      <c r="DP412">
        <v>1</v>
      </c>
      <c r="DQ412">
        <v>1</v>
      </c>
      <c r="DU412">
        <v>1013</v>
      </c>
      <c r="DV412" t="s">
        <v>228</v>
      </c>
      <c r="DW412" t="s">
        <v>228</v>
      </c>
      <c r="DX412">
        <v>1</v>
      </c>
      <c r="DZ412" t="s">
        <v>3</v>
      </c>
      <c r="EA412" t="s">
        <v>3</v>
      </c>
      <c r="EB412" t="s">
        <v>3</v>
      </c>
      <c r="EC412" t="s">
        <v>3</v>
      </c>
      <c r="EE412">
        <v>58807897</v>
      </c>
      <c r="EF412">
        <v>30</v>
      </c>
      <c r="EG412" t="s">
        <v>27</v>
      </c>
      <c r="EH412">
        <v>0</v>
      </c>
      <c r="EI412" t="s">
        <v>3</v>
      </c>
      <c r="EJ412">
        <v>1</v>
      </c>
      <c r="EK412">
        <v>21</v>
      </c>
      <c r="EL412" t="s">
        <v>28</v>
      </c>
      <c r="EM412" t="s">
        <v>29</v>
      </c>
      <c r="EO412" t="s">
        <v>30</v>
      </c>
      <c r="EQ412">
        <v>1024</v>
      </c>
      <c r="ER412">
        <v>42.23</v>
      </c>
      <c r="ES412">
        <v>21.42</v>
      </c>
      <c r="ET412">
        <v>3.32</v>
      </c>
      <c r="EU412">
        <v>0.13</v>
      </c>
      <c r="EV412">
        <v>17.489999999999998</v>
      </c>
      <c r="EW412">
        <v>1.47</v>
      </c>
      <c r="EX412">
        <v>0</v>
      </c>
      <c r="EY412">
        <v>0</v>
      </c>
      <c r="FQ412">
        <v>0</v>
      </c>
      <c r="FR412">
        <v>0</v>
      </c>
      <c r="FS412">
        <v>0</v>
      </c>
      <c r="FX412">
        <v>109</v>
      </c>
      <c r="FY412">
        <v>61</v>
      </c>
      <c r="GA412" t="s">
        <v>3</v>
      </c>
      <c r="GD412">
        <v>1</v>
      </c>
      <c r="GF412">
        <v>450006389</v>
      </c>
      <c r="GG412">
        <v>2</v>
      </c>
      <c r="GH412">
        <v>1</v>
      </c>
      <c r="GI412">
        <v>2</v>
      </c>
      <c r="GJ412">
        <v>0</v>
      </c>
      <c r="GK412">
        <v>0</v>
      </c>
      <c r="GL412">
        <f t="shared" si="541"/>
        <v>0</v>
      </c>
      <c r="GM412">
        <f t="shared" si="542"/>
        <v>0</v>
      </c>
      <c r="GN412">
        <f t="shared" si="543"/>
        <v>0</v>
      </c>
      <c r="GO412">
        <f t="shared" si="544"/>
        <v>0</v>
      </c>
      <c r="GP412">
        <f t="shared" si="545"/>
        <v>0</v>
      </c>
      <c r="GR412">
        <v>0</v>
      </c>
      <c r="GS412">
        <v>3</v>
      </c>
      <c r="GT412">
        <v>0</v>
      </c>
      <c r="GU412" t="s">
        <v>3</v>
      </c>
      <c r="GV412">
        <f t="shared" si="546"/>
        <v>0</v>
      </c>
      <c r="GW412">
        <v>1</v>
      </c>
      <c r="GX412">
        <f t="shared" si="547"/>
        <v>0</v>
      </c>
      <c r="HA412">
        <v>0</v>
      </c>
      <c r="HB412">
        <v>0</v>
      </c>
      <c r="HC412">
        <f t="shared" si="548"/>
        <v>0</v>
      </c>
      <c r="HE412" t="s">
        <v>3</v>
      </c>
      <c r="HF412" t="s">
        <v>3</v>
      </c>
      <c r="HM412" t="s">
        <v>3</v>
      </c>
      <c r="HN412" t="s">
        <v>3</v>
      </c>
      <c r="HO412" t="s">
        <v>3</v>
      </c>
      <c r="HP412" t="s">
        <v>3</v>
      </c>
      <c r="HQ412" t="s">
        <v>3</v>
      </c>
      <c r="HS412">
        <v>0</v>
      </c>
      <c r="IK412">
        <v>0</v>
      </c>
    </row>
    <row r="413" spans="1:255" x14ac:dyDescent="0.2">
      <c r="A413" s="2">
        <v>18</v>
      </c>
      <c r="B413" s="2">
        <v>1</v>
      </c>
      <c r="C413" s="2">
        <v>956</v>
      </c>
      <c r="D413" s="2"/>
      <c r="E413" s="2" t="s">
        <v>3</v>
      </c>
      <c r="F413" s="2" t="s">
        <v>81</v>
      </c>
      <c r="G413" s="2" t="s">
        <v>82</v>
      </c>
      <c r="H413" s="2" t="s">
        <v>39</v>
      </c>
      <c r="I413" s="2">
        <f>I411*J413</f>
        <v>0</v>
      </c>
      <c r="J413" s="2">
        <v>1</v>
      </c>
      <c r="K413" s="2">
        <v>1</v>
      </c>
      <c r="L413" s="2"/>
      <c r="M413" s="2"/>
      <c r="N413" s="2"/>
      <c r="O413" s="2">
        <f t="shared" si="515"/>
        <v>0</v>
      </c>
      <c r="P413" s="2">
        <f t="shared" si="516"/>
        <v>0</v>
      </c>
      <c r="Q413" s="2">
        <f>(ROUND((ROUND(((ET413)*AV413*I413),2)*BB413),2)+ROUND((ROUND(((AE413-(EU413))*AV413*I413),2)*BS413),2))</f>
        <v>0</v>
      </c>
      <c r="R413" s="2">
        <f t="shared" si="517"/>
        <v>0</v>
      </c>
      <c r="S413" s="2">
        <f t="shared" si="518"/>
        <v>0</v>
      </c>
      <c r="T413" s="2">
        <f t="shared" si="519"/>
        <v>0</v>
      </c>
      <c r="U413" s="2">
        <f t="shared" si="520"/>
        <v>0</v>
      </c>
      <c r="V413" s="2">
        <f t="shared" si="521"/>
        <v>0</v>
      </c>
      <c r="W413" s="2">
        <f t="shared" si="522"/>
        <v>0</v>
      </c>
      <c r="X413" s="2">
        <f t="shared" si="523"/>
        <v>0</v>
      </c>
      <c r="Y413" s="2">
        <f t="shared" si="524"/>
        <v>0</v>
      </c>
      <c r="Z413" s="2"/>
      <c r="AA413" s="2">
        <v>-1</v>
      </c>
      <c r="AB413" s="2">
        <f t="shared" si="525"/>
        <v>74.36</v>
      </c>
      <c r="AC413" s="2">
        <f t="shared" si="526"/>
        <v>74.36</v>
      </c>
      <c r="AD413" s="2">
        <f>ROUND((((ET413)-(EU413))+AE413),6)</f>
        <v>0</v>
      </c>
      <c r="AE413" s="2">
        <f>ROUND((EU413),6)</f>
        <v>0</v>
      </c>
      <c r="AF413" s="2">
        <f>ROUND((EV413),6)</f>
        <v>0</v>
      </c>
      <c r="AG413" s="2">
        <f t="shared" si="528"/>
        <v>0</v>
      </c>
      <c r="AH413" s="2">
        <f>(EW413)</f>
        <v>0</v>
      </c>
      <c r="AI413" s="2">
        <f>(EX413)</f>
        <v>0</v>
      </c>
      <c r="AJ413" s="2">
        <f t="shared" si="530"/>
        <v>0</v>
      </c>
      <c r="AK413" s="2">
        <v>74.36</v>
      </c>
      <c r="AL413" s="2">
        <v>74.36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109</v>
      </c>
      <c r="AU413" s="2">
        <v>61</v>
      </c>
      <c r="AV413" s="2">
        <v>1</v>
      </c>
      <c r="AW413" s="2">
        <v>1</v>
      </c>
      <c r="AX413" s="2"/>
      <c r="AY413" s="2"/>
      <c r="AZ413" s="2">
        <v>1</v>
      </c>
      <c r="BA413" s="2">
        <v>1</v>
      </c>
      <c r="BB413" s="2">
        <v>1</v>
      </c>
      <c r="BC413" s="2">
        <v>1</v>
      </c>
      <c r="BD413" s="2" t="s">
        <v>3</v>
      </c>
      <c r="BE413" s="2" t="s">
        <v>3</v>
      </c>
      <c r="BF413" s="2" t="s">
        <v>3</v>
      </c>
      <c r="BG413" s="2" t="s">
        <v>3</v>
      </c>
      <c r="BH413" s="2">
        <v>3</v>
      </c>
      <c r="BI413" s="2">
        <v>1</v>
      </c>
      <c r="BJ413" s="2" t="s">
        <v>83</v>
      </c>
      <c r="BK413" s="2"/>
      <c r="BL413" s="2"/>
      <c r="BM413" s="2">
        <v>21</v>
      </c>
      <c r="BN413" s="2">
        <v>0</v>
      </c>
      <c r="BO413" s="2" t="s">
        <v>3</v>
      </c>
      <c r="BP413" s="2">
        <v>0</v>
      </c>
      <c r="BQ413" s="2">
        <v>30</v>
      </c>
      <c r="BR413" s="2">
        <v>0</v>
      </c>
      <c r="BS413" s="2">
        <v>1</v>
      </c>
      <c r="BT413" s="2">
        <v>1</v>
      </c>
      <c r="BU413" s="2">
        <v>1</v>
      </c>
      <c r="BV413" s="2">
        <v>1</v>
      </c>
      <c r="BW413" s="2">
        <v>1</v>
      </c>
      <c r="BX413" s="2">
        <v>1</v>
      </c>
      <c r="BY413" s="2" t="s">
        <v>3</v>
      </c>
      <c r="BZ413" s="2">
        <v>109</v>
      </c>
      <c r="CA413" s="2">
        <v>61</v>
      </c>
      <c r="CB413" s="2" t="s">
        <v>3</v>
      </c>
      <c r="CC413" s="2"/>
      <c r="CD413" s="2"/>
      <c r="CE413" s="2">
        <v>30</v>
      </c>
      <c r="CF413" s="2">
        <v>0</v>
      </c>
      <c r="CG413" s="2">
        <v>0</v>
      </c>
      <c r="CH413" s="2"/>
      <c r="CI413" s="2"/>
      <c r="CJ413" s="2"/>
      <c r="CK413" s="2"/>
      <c r="CL413" s="2"/>
      <c r="CM413" s="2">
        <v>0</v>
      </c>
      <c r="CN413" s="2" t="s">
        <v>3</v>
      </c>
      <c r="CO413" s="2">
        <v>0</v>
      </c>
      <c r="CP413" s="2">
        <f t="shared" si="531"/>
        <v>0</v>
      </c>
      <c r="CQ413" s="2">
        <f t="shared" si="532"/>
        <v>74.36</v>
      </c>
      <c r="CR413" s="2">
        <f>(ROUND((ROUND(((ET413)*AV413*1),2)*BB413),2)+ROUND((ROUND(((AE413-(EU413))*AV413*1),2)*BS413),2))</f>
        <v>0</v>
      </c>
      <c r="CS413" s="2">
        <f t="shared" si="533"/>
        <v>0</v>
      </c>
      <c r="CT413" s="2">
        <f t="shared" si="534"/>
        <v>0</v>
      </c>
      <c r="CU413" s="2">
        <f t="shared" si="535"/>
        <v>0</v>
      </c>
      <c r="CV413" s="2">
        <f t="shared" si="536"/>
        <v>0</v>
      </c>
      <c r="CW413" s="2">
        <f t="shared" si="537"/>
        <v>0</v>
      </c>
      <c r="CX413" s="2">
        <f t="shared" si="538"/>
        <v>0</v>
      </c>
      <c r="CY413" s="2">
        <f t="shared" si="539"/>
        <v>0</v>
      </c>
      <c r="CZ413" s="2">
        <f t="shared" si="540"/>
        <v>0</v>
      </c>
      <c r="DA413" s="2"/>
      <c r="DB413" s="2"/>
      <c r="DC413" s="2" t="s">
        <v>3</v>
      </c>
      <c r="DD413" s="2" t="s">
        <v>3</v>
      </c>
      <c r="DE413" s="2" t="s">
        <v>3</v>
      </c>
      <c r="DF413" s="2" t="s">
        <v>3</v>
      </c>
      <c r="DG413" s="2" t="s">
        <v>3</v>
      </c>
      <c r="DH413" s="2" t="s">
        <v>3</v>
      </c>
      <c r="DI413" s="2" t="s">
        <v>3</v>
      </c>
      <c r="DJ413" s="2" t="s">
        <v>3</v>
      </c>
      <c r="DK413" s="2" t="s">
        <v>3</v>
      </c>
      <c r="DL413" s="2" t="s">
        <v>3</v>
      </c>
      <c r="DM413" s="2" t="s">
        <v>3</v>
      </c>
      <c r="DN413" s="2">
        <v>0</v>
      </c>
      <c r="DO413" s="2">
        <v>0</v>
      </c>
      <c r="DP413" s="2">
        <v>1</v>
      </c>
      <c r="DQ413" s="2">
        <v>1</v>
      </c>
      <c r="DR413" s="2"/>
      <c r="DS413" s="2"/>
      <c r="DT413" s="2"/>
      <c r="DU413" s="2">
        <v>1010</v>
      </c>
      <c r="DV413" s="2" t="s">
        <v>39</v>
      </c>
      <c r="DW413" s="2" t="s">
        <v>39</v>
      </c>
      <c r="DX413" s="2">
        <v>1</v>
      </c>
      <c r="DY413" s="2"/>
      <c r="DZ413" s="2" t="s">
        <v>3</v>
      </c>
      <c r="EA413" s="2" t="s">
        <v>3</v>
      </c>
      <c r="EB413" s="2" t="s">
        <v>3</v>
      </c>
      <c r="EC413" s="2" t="s">
        <v>3</v>
      </c>
      <c r="ED413" s="2"/>
      <c r="EE413" s="2">
        <v>58807897</v>
      </c>
      <c r="EF413" s="2">
        <v>30</v>
      </c>
      <c r="EG413" s="2" t="s">
        <v>27</v>
      </c>
      <c r="EH413" s="2">
        <v>0</v>
      </c>
      <c r="EI413" s="2" t="s">
        <v>3</v>
      </c>
      <c r="EJ413" s="2">
        <v>1</v>
      </c>
      <c r="EK413" s="2">
        <v>21</v>
      </c>
      <c r="EL413" s="2" t="s">
        <v>28</v>
      </c>
      <c r="EM413" s="2" t="s">
        <v>29</v>
      </c>
      <c r="EN413" s="2"/>
      <c r="EO413" s="2" t="s">
        <v>3</v>
      </c>
      <c r="EP413" s="2"/>
      <c r="EQ413" s="2">
        <v>1024</v>
      </c>
      <c r="ER413" s="2">
        <v>74.36</v>
      </c>
      <c r="ES413" s="2">
        <v>74.36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>
        <v>0</v>
      </c>
      <c r="FR413" s="2">
        <v>0</v>
      </c>
      <c r="FS413" s="2">
        <v>0</v>
      </c>
      <c r="FT413" s="2"/>
      <c r="FU413" s="2"/>
      <c r="FV413" s="2"/>
      <c r="FW413" s="2"/>
      <c r="FX413" s="2">
        <v>109</v>
      </c>
      <c r="FY413" s="2">
        <v>61</v>
      </c>
      <c r="FZ413" s="2"/>
      <c r="GA413" s="2" t="s">
        <v>3</v>
      </c>
      <c r="GB413" s="2"/>
      <c r="GC413" s="2"/>
      <c r="GD413" s="2">
        <v>1</v>
      </c>
      <c r="GE413" s="2"/>
      <c r="GF413" s="2">
        <v>-754980731</v>
      </c>
      <c r="GG413" s="2">
        <v>2</v>
      </c>
      <c r="GH413" s="2">
        <v>1</v>
      </c>
      <c r="GI413" s="2">
        <v>-2</v>
      </c>
      <c r="GJ413" s="2">
        <v>0</v>
      </c>
      <c r="GK413" s="2">
        <v>0</v>
      </c>
      <c r="GL413" s="2">
        <f t="shared" si="541"/>
        <v>0</v>
      </c>
      <c r="GM413" s="2">
        <f t="shared" si="542"/>
        <v>0</v>
      </c>
      <c r="GN413" s="2">
        <f t="shared" si="543"/>
        <v>0</v>
      </c>
      <c r="GO413" s="2">
        <f t="shared" si="544"/>
        <v>0</v>
      </c>
      <c r="GP413" s="2">
        <f t="shared" si="545"/>
        <v>0</v>
      </c>
      <c r="GQ413" s="2"/>
      <c r="GR413" s="2">
        <v>0</v>
      </c>
      <c r="GS413" s="2">
        <v>3</v>
      </c>
      <c r="GT413" s="2">
        <v>0</v>
      </c>
      <c r="GU413" s="2" t="s">
        <v>3</v>
      </c>
      <c r="GV413" s="2">
        <f t="shared" si="546"/>
        <v>0</v>
      </c>
      <c r="GW413" s="2">
        <v>1</v>
      </c>
      <c r="GX413" s="2">
        <f t="shared" si="547"/>
        <v>0</v>
      </c>
      <c r="GY413" s="2"/>
      <c r="GZ413" s="2"/>
      <c r="HA413" s="2">
        <v>0</v>
      </c>
      <c r="HB413" s="2">
        <v>0</v>
      </c>
      <c r="HC413" s="2">
        <f t="shared" si="548"/>
        <v>0</v>
      </c>
      <c r="HD413" s="2"/>
      <c r="HE413" s="2" t="s">
        <v>3</v>
      </c>
      <c r="HF413" s="2" t="s">
        <v>3</v>
      </c>
      <c r="HG413" s="2"/>
      <c r="HH413" s="2"/>
      <c r="HI413" s="2"/>
      <c r="HJ413" s="2"/>
      <c r="HK413" s="2"/>
      <c r="HL413" s="2"/>
      <c r="HM413" s="2" t="s">
        <v>3</v>
      </c>
      <c r="HN413" s="2" t="s">
        <v>3</v>
      </c>
      <c r="HO413" s="2" t="s">
        <v>3</v>
      </c>
      <c r="HP413" s="2" t="s">
        <v>3</v>
      </c>
      <c r="HQ413" s="2" t="s">
        <v>3</v>
      </c>
      <c r="HR413" s="2"/>
      <c r="HS413" s="2">
        <v>0</v>
      </c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>
        <v>0</v>
      </c>
      <c r="IL413" s="2"/>
      <c r="IM413" s="2"/>
      <c r="IN413" s="2"/>
      <c r="IO413" s="2"/>
      <c r="IP413" s="2"/>
      <c r="IQ413" s="2"/>
      <c r="IR413" s="2"/>
      <c r="IS413" s="2"/>
      <c r="IT413" s="2"/>
      <c r="IU413" s="2"/>
    </row>
    <row r="414" spans="1:255" x14ac:dyDescent="0.2">
      <c r="A414">
        <v>18</v>
      </c>
      <c r="B414">
        <v>1</v>
      </c>
      <c r="C414">
        <v>963</v>
      </c>
      <c r="E414" t="s">
        <v>3</v>
      </c>
      <c r="F414" t="s">
        <v>81</v>
      </c>
      <c r="G414" t="s">
        <v>82</v>
      </c>
      <c r="H414" t="s">
        <v>39</v>
      </c>
      <c r="I414">
        <f>I412*J414</f>
        <v>0</v>
      </c>
      <c r="J414">
        <v>1</v>
      </c>
      <c r="K414">
        <v>1</v>
      </c>
      <c r="O414">
        <f t="shared" si="515"/>
        <v>0</v>
      </c>
      <c r="P414">
        <f t="shared" si="516"/>
        <v>0</v>
      </c>
      <c r="Q414">
        <f>(ROUND((ROUND(((ET414)*AV414*I414),2)*BB414),2)+ROUND((ROUND(((AE414-(EU414))*AV414*I414),2)*BS414),2))</f>
        <v>0</v>
      </c>
      <c r="R414">
        <f t="shared" si="517"/>
        <v>0</v>
      </c>
      <c r="S414">
        <f t="shared" si="518"/>
        <v>0</v>
      </c>
      <c r="T414">
        <f t="shared" si="519"/>
        <v>0</v>
      </c>
      <c r="U414">
        <f t="shared" si="520"/>
        <v>0</v>
      </c>
      <c r="V414">
        <f t="shared" si="521"/>
        <v>0</v>
      </c>
      <c r="W414">
        <f t="shared" si="522"/>
        <v>0</v>
      </c>
      <c r="X414">
        <f t="shared" si="523"/>
        <v>0</v>
      </c>
      <c r="Y414">
        <f t="shared" si="524"/>
        <v>0</v>
      </c>
      <c r="AA414">
        <v>-1</v>
      </c>
      <c r="AB414">
        <f t="shared" si="525"/>
        <v>74.36</v>
      </c>
      <c r="AC414">
        <f t="shared" si="526"/>
        <v>74.36</v>
      </c>
      <c r="AD414">
        <f>ROUND((((ET414)-(EU414))+AE414),6)</f>
        <v>0</v>
      </c>
      <c r="AE414">
        <f>ROUND((EU414),6)</f>
        <v>0</v>
      </c>
      <c r="AF414">
        <f>ROUND((EV414),6)</f>
        <v>0</v>
      </c>
      <c r="AG414">
        <f t="shared" si="528"/>
        <v>0</v>
      </c>
      <c r="AH414">
        <f>(EW414)</f>
        <v>0</v>
      </c>
      <c r="AI414">
        <f>(EX414)</f>
        <v>0</v>
      </c>
      <c r="AJ414">
        <f t="shared" si="530"/>
        <v>0</v>
      </c>
      <c r="AK414">
        <v>74.36</v>
      </c>
      <c r="AL414">
        <v>74.36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109</v>
      </c>
      <c r="AU414">
        <v>61</v>
      </c>
      <c r="AV414">
        <v>1</v>
      </c>
      <c r="AW414">
        <v>1</v>
      </c>
      <c r="AZ414">
        <v>1</v>
      </c>
      <c r="BA414">
        <v>1</v>
      </c>
      <c r="BB414">
        <v>1</v>
      </c>
      <c r="BC414">
        <v>18.87</v>
      </c>
      <c r="BD414" t="s">
        <v>3</v>
      </c>
      <c r="BE414" t="s">
        <v>3</v>
      </c>
      <c r="BF414" t="s">
        <v>3</v>
      </c>
      <c r="BG414" t="s">
        <v>3</v>
      </c>
      <c r="BH414">
        <v>3</v>
      </c>
      <c r="BI414">
        <v>1</v>
      </c>
      <c r="BJ414" t="s">
        <v>83</v>
      </c>
      <c r="BM414">
        <v>21</v>
      </c>
      <c r="BN414">
        <v>0</v>
      </c>
      <c r="BO414" t="s">
        <v>81</v>
      </c>
      <c r="BP414">
        <v>1</v>
      </c>
      <c r="BQ414">
        <v>30</v>
      </c>
      <c r="BR414">
        <v>0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 t="s">
        <v>3</v>
      </c>
      <c r="BZ414">
        <v>109</v>
      </c>
      <c r="CA414">
        <v>61</v>
      </c>
      <c r="CB414" t="s">
        <v>3</v>
      </c>
      <c r="CE414">
        <v>30</v>
      </c>
      <c r="CF414">
        <v>0</v>
      </c>
      <c r="CG414">
        <v>0</v>
      </c>
      <c r="CM414">
        <v>0</v>
      </c>
      <c r="CN414" t="s">
        <v>3</v>
      </c>
      <c r="CO414">
        <v>0</v>
      </c>
      <c r="CP414">
        <f t="shared" si="531"/>
        <v>0</v>
      </c>
      <c r="CQ414">
        <f t="shared" si="532"/>
        <v>1403.17</v>
      </c>
      <c r="CR414">
        <f>(ROUND((ROUND(((ET414)*AV414*1),2)*BB414),2)+ROUND((ROUND(((AE414-(EU414))*AV414*1),2)*BS414),2))</f>
        <v>0</v>
      </c>
      <c r="CS414">
        <f t="shared" si="533"/>
        <v>0</v>
      </c>
      <c r="CT414">
        <f t="shared" si="534"/>
        <v>0</v>
      </c>
      <c r="CU414">
        <f t="shared" si="535"/>
        <v>0</v>
      </c>
      <c r="CV414">
        <f t="shared" si="536"/>
        <v>0</v>
      </c>
      <c r="CW414">
        <f t="shared" si="537"/>
        <v>0</v>
      </c>
      <c r="CX414">
        <f t="shared" si="538"/>
        <v>0</v>
      </c>
      <c r="CY414">
        <f t="shared" si="539"/>
        <v>0</v>
      </c>
      <c r="CZ414">
        <f t="shared" si="540"/>
        <v>0</v>
      </c>
      <c r="DC414" t="s">
        <v>3</v>
      </c>
      <c r="DD414" t="s">
        <v>3</v>
      </c>
      <c r="DE414" t="s">
        <v>3</v>
      </c>
      <c r="DF414" t="s">
        <v>3</v>
      </c>
      <c r="DG414" t="s">
        <v>3</v>
      </c>
      <c r="DH414" t="s">
        <v>3</v>
      </c>
      <c r="DI414" t="s">
        <v>3</v>
      </c>
      <c r="DJ414" t="s">
        <v>3</v>
      </c>
      <c r="DK414" t="s">
        <v>3</v>
      </c>
      <c r="DL414" t="s">
        <v>3</v>
      </c>
      <c r="DM414" t="s">
        <v>3</v>
      </c>
      <c r="DN414">
        <v>0</v>
      </c>
      <c r="DO414">
        <v>0</v>
      </c>
      <c r="DP414">
        <v>1</v>
      </c>
      <c r="DQ414">
        <v>1</v>
      </c>
      <c r="DU414">
        <v>1010</v>
      </c>
      <c r="DV414" t="s">
        <v>39</v>
      </c>
      <c r="DW414" t="s">
        <v>39</v>
      </c>
      <c r="DX414">
        <v>1</v>
      </c>
      <c r="DZ414" t="s">
        <v>3</v>
      </c>
      <c r="EA414" t="s">
        <v>3</v>
      </c>
      <c r="EB414" t="s">
        <v>3</v>
      </c>
      <c r="EC414" t="s">
        <v>3</v>
      </c>
      <c r="EE414">
        <v>58807897</v>
      </c>
      <c r="EF414">
        <v>30</v>
      </c>
      <c r="EG414" t="s">
        <v>27</v>
      </c>
      <c r="EH414">
        <v>0</v>
      </c>
      <c r="EI414" t="s">
        <v>3</v>
      </c>
      <c r="EJ414">
        <v>1</v>
      </c>
      <c r="EK414">
        <v>21</v>
      </c>
      <c r="EL414" t="s">
        <v>28</v>
      </c>
      <c r="EM414" t="s">
        <v>29</v>
      </c>
      <c r="EO414" t="s">
        <v>3</v>
      </c>
      <c r="EQ414">
        <v>1024</v>
      </c>
      <c r="ER414">
        <v>74.36</v>
      </c>
      <c r="ES414">
        <v>74.36</v>
      </c>
      <c r="ET414">
        <v>0</v>
      </c>
      <c r="EU414">
        <v>0</v>
      </c>
      <c r="EV414">
        <v>0</v>
      </c>
      <c r="EW414">
        <v>0</v>
      </c>
      <c r="EX414">
        <v>0</v>
      </c>
      <c r="FQ414">
        <v>0</v>
      </c>
      <c r="FR414">
        <v>0</v>
      </c>
      <c r="FS414">
        <v>0</v>
      </c>
      <c r="FX414">
        <v>109</v>
      </c>
      <c r="FY414">
        <v>61</v>
      </c>
      <c r="GA414" t="s">
        <v>3</v>
      </c>
      <c r="GD414">
        <v>1</v>
      </c>
      <c r="GF414">
        <v>-754980731</v>
      </c>
      <c r="GG414">
        <v>2</v>
      </c>
      <c r="GH414">
        <v>1</v>
      </c>
      <c r="GI414">
        <v>2</v>
      </c>
      <c r="GJ414">
        <v>0</v>
      </c>
      <c r="GK414">
        <v>0</v>
      </c>
      <c r="GL414">
        <f t="shared" si="541"/>
        <v>0</v>
      </c>
      <c r="GM414">
        <f t="shared" si="542"/>
        <v>0</v>
      </c>
      <c r="GN414">
        <f t="shared" si="543"/>
        <v>0</v>
      </c>
      <c r="GO414">
        <f t="shared" si="544"/>
        <v>0</v>
      </c>
      <c r="GP414">
        <f t="shared" si="545"/>
        <v>0</v>
      </c>
      <c r="GR414">
        <v>0</v>
      </c>
      <c r="GS414">
        <v>3</v>
      </c>
      <c r="GT414">
        <v>0</v>
      </c>
      <c r="GU414" t="s">
        <v>3</v>
      </c>
      <c r="GV414">
        <f t="shared" si="546"/>
        <v>0</v>
      </c>
      <c r="GW414">
        <v>1</v>
      </c>
      <c r="GX414">
        <f t="shared" si="547"/>
        <v>0</v>
      </c>
      <c r="HA414">
        <v>0</v>
      </c>
      <c r="HB414">
        <v>0</v>
      </c>
      <c r="HC414">
        <f t="shared" si="548"/>
        <v>0</v>
      </c>
      <c r="HE414" t="s">
        <v>3</v>
      </c>
      <c r="HF414" t="s">
        <v>3</v>
      </c>
      <c r="HM414" t="s">
        <v>3</v>
      </c>
      <c r="HN414" t="s">
        <v>3</v>
      </c>
      <c r="HO414" t="s">
        <v>3</v>
      </c>
      <c r="HP414" t="s">
        <v>3</v>
      </c>
      <c r="HQ414" t="s">
        <v>3</v>
      </c>
      <c r="HS414">
        <v>0</v>
      </c>
      <c r="IK414">
        <v>0</v>
      </c>
    </row>
    <row r="415" spans="1:255" x14ac:dyDescent="0.2">
      <c r="A415" s="2">
        <v>17</v>
      </c>
      <c r="B415" s="2">
        <v>1</v>
      </c>
      <c r="C415" s="2">
        <f>ROW(SmtRes!A970)</f>
        <v>970</v>
      </c>
      <c r="D415" s="2">
        <f>ROW(EtalonRes!A980)</f>
        <v>980</v>
      </c>
      <c r="E415" s="2" t="s">
        <v>498</v>
      </c>
      <c r="F415" s="2" t="s">
        <v>252</v>
      </c>
      <c r="G415" s="2" t="s">
        <v>253</v>
      </c>
      <c r="H415" s="2" t="s">
        <v>254</v>
      </c>
      <c r="I415" s="2">
        <f>ROUND(ROUND(8,4),9)</f>
        <v>8</v>
      </c>
      <c r="J415" s="2">
        <v>0</v>
      </c>
      <c r="K415" s="2">
        <f>ROUND(ROUND(8,4),9)</f>
        <v>8</v>
      </c>
      <c r="L415" s="2"/>
      <c r="M415" s="2"/>
      <c r="N415" s="2"/>
      <c r="O415" s="2">
        <f t="shared" si="515"/>
        <v>157.16999999999999</v>
      </c>
      <c r="P415" s="2">
        <f t="shared" si="516"/>
        <v>4</v>
      </c>
      <c r="Q415" s="2">
        <f>(ROUND((ROUND(((((ET415*1.25)*1.1))*AV415*I415),2)*BB415),2)+ROUND((ROUND(((AE415-(((EU415*1.25)*1.1)))*AV415*I415),2)*BS415),2))</f>
        <v>53.29</v>
      </c>
      <c r="R415" s="2">
        <f t="shared" si="517"/>
        <v>4.93</v>
      </c>
      <c r="S415" s="2">
        <f t="shared" si="518"/>
        <v>99.88</v>
      </c>
      <c r="T415" s="2">
        <f t="shared" si="519"/>
        <v>0</v>
      </c>
      <c r="U415" s="2">
        <f t="shared" si="520"/>
        <v>8.0985300000000002</v>
      </c>
      <c r="V415" s="2">
        <f t="shared" si="521"/>
        <v>0</v>
      </c>
      <c r="W415" s="2">
        <f t="shared" si="522"/>
        <v>0</v>
      </c>
      <c r="X415" s="2">
        <f t="shared" si="523"/>
        <v>114.24</v>
      </c>
      <c r="Y415" s="2">
        <f t="shared" si="524"/>
        <v>63.93</v>
      </c>
      <c r="Z415" s="2"/>
      <c r="AA415" s="2">
        <v>59204062</v>
      </c>
      <c r="AB415" s="2">
        <f t="shared" si="525"/>
        <v>18.443750000000001</v>
      </c>
      <c r="AC415" s="2">
        <f t="shared" si="526"/>
        <v>0.5</v>
      </c>
      <c r="AD415" s="2">
        <f>ROUND((((((ET415*1.25)*1.1))-(((EU415*1.25)*1.1)))+AE415),6)</f>
        <v>6.2424999999999997</v>
      </c>
      <c r="AE415" s="2">
        <f>ROUND((((EU415*1.25)*1.1)),6)</f>
        <v>0.57750000000000001</v>
      </c>
      <c r="AF415" s="2">
        <f>ROUND((((EV415*1.15)*1.1)),6)</f>
        <v>11.70125</v>
      </c>
      <c r="AG415" s="2">
        <f t="shared" si="528"/>
        <v>0</v>
      </c>
      <c r="AH415" s="2">
        <f>(((EW415*1.15)*1.1))</f>
        <v>0.94874999999999998</v>
      </c>
      <c r="AI415" s="2">
        <f>(((EX415*1.25)*1.1))</f>
        <v>0</v>
      </c>
      <c r="AJ415" s="2">
        <f t="shared" si="530"/>
        <v>0</v>
      </c>
      <c r="AK415" s="2">
        <v>14.29</v>
      </c>
      <c r="AL415" s="2">
        <v>0.5</v>
      </c>
      <c r="AM415" s="2">
        <v>4.54</v>
      </c>
      <c r="AN415" s="2">
        <v>0.42</v>
      </c>
      <c r="AO415" s="2">
        <v>9.25</v>
      </c>
      <c r="AP415" s="2">
        <v>0</v>
      </c>
      <c r="AQ415" s="2">
        <v>0.75</v>
      </c>
      <c r="AR415" s="2">
        <v>0</v>
      </c>
      <c r="AS415" s="2">
        <v>0</v>
      </c>
      <c r="AT415" s="2">
        <v>109</v>
      </c>
      <c r="AU415" s="2">
        <v>61</v>
      </c>
      <c r="AV415" s="2">
        <v>1.0669999999999999</v>
      </c>
      <c r="AW415" s="2">
        <v>1</v>
      </c>
      <c r="AX415" s="2"/>
      <c r="AY415" s="2"/>
      <c r="AZ415" s="2">
        <v>1</v>
      </c>
      <c r="BA415" s="2">
        <v>1</v>
      </c>
      <c r="BB415" s="2">
        <v>1</v>
      </c>
      <c r="BC415" s="2">
        <v>1</v>
      </c>
      <c r="BD415" s="2" t="s">
        <v>3</v>
      </c>
      <c r="BE415" s="2" t="s">
        <v>3</v>
      </c>
      <c r="BF415" s="2" t="s">
        <v>3</v>
      </c>
      <c r="BG415" s="2" t="s">
        <v>3</v>
      </c>
      <c r="BH415" s="2">
        <v>0</v>
      </c>
      <c r="BI415" s="2">
        <v>1</v>
      </c>
      <c r="BJ415" s="2" t="s">
        <v>255</v>
      </c>
      <c r="BK415" s="2"/>
      <c r="BL415" s="2"/>
      <c r="BM415" s="2">
        <v>23</v>
      </c>
      <c r="BN415" s="2">
        <v>0</v>
      </c>
      <c r="BO415" s="2" t="s">
        <v>252</v>
      </c>
      <c r="BP415" s="2">
        <v>1</v>
      </c>
      <c r="BQ415" s="2">
        <v>30</v>
      </c>
      <c r="BR415" s="2">
        <v>0</v>
      </c>
      <c r="BS415" s="2">
        <v>1</v>
      </c>
      <c r="BT415" s="2">
        <v>1</v>
      </c>
      <c r="BU415" s="2">
        <v>1</v>
      </c>
      <c r="BV415" s="2">
        <v>1</v>
      </c>
      <c r="BW415" s="2">
        <v>1</v>
      </c>
      <c r="BX415" s="2">
        <v>1</v>
      </c>
      <c r="BY415" s="2" t="s">
        <v>3</v>
      </c>
      <c r="BZ415" s="2">
        <v>109</v>
      </c>
      <c r="CA415" s="2">
        <v>61</v>
      </c>
      <c r="CB415" s="2" t="s">
        <v>3</v>
      </c>
      <c r="CC415" s="2"/>
      <c r="CD415" s="2"/>
      <c r="CE415" s="2">
        <v>30</v>
      </c>
      <c r="CF415" s="2">
        <v>0</v>
      </c>
      <c r="CG415" s="2">
        <v>0</v>
      </c>
      <c r="CH415" s="2"/>
      <c r="CI415" s="2"/>
      <c r="CJ415" s="2"/>
      <c r="CK415" s="2"/>
      <c r="CL415" s="2"/>
      <c r="CM415" s="2">
        <v>0</v>
      </c>
      <c r="CN415" s="2" t="s">
        <v>1044</v>
      </c>
      <c r="CO415" s="2">
        <v>0</v>
      </c>
      <c r="CP415" s="2">
        <f t="shared" si="531"/>
        <v>157.16999999999999</v>
      </c>
      <c r="CQ415" s="2">
        <f t="shared" si="532"/>
        <v>0.5</v>
      </c>
      <c r="CR415" s="2">
        <f>(ROUND((ROUND(((((ET415*1.25)*1.1))*AV415*1),2)*BB415),2)+ROUND((ROUND(((AE415-(((EU415*1.25)*1.1)))*AV415*1),2)*BS415),2))</f>
        <v>6.66</v>
      </c>
      <c r="CS415" s="2">
        <f t="shared" si="533"/>
        <v>0.62</v>
      </c>
      <c r="CT415" s="2">
        <f t="shared" si="534"/>
        <v>12.49</v>
      </c>
      <c r="CU415" s="2">
        <f t="shared" si="535"/>
        <v>0</v>
      </c>
      <c r="CV415" s="2">
        <f t="shared" si="536"/>
        <v>1.01231625</v>
      </c>
      <c r="CW415" s="2">
        <f t="shared" si="537"/>
        <v>0</v>
      </c>
      <c r="CX415" s="2">
        <f t="shared" si="538"/>
        <v>0</v>
      </c>
      <c r="CY415" s="2">
        <f t="shared" si="539"/>
        <v>114.24290000000001</v>
      </c>
      <c r="CZ415" s="2">
        <f t="shared" si="540"/>
        <v>63.934100000000001</v>
      </c>
      <c r="DA415" s="2"/>
      <c r="DB415" s="2">
        <v>181</v>
      </c>
      <c r="DC415" s="2" t="s">
        <v>3</v>
      </c>
      <c r="DD415" s="2" t="s">
        <v>3</v>
      </c>
      <c r="DE415" s="2" t="s">
        <v>25</v>
      </c>
      <c r="DF415" s="2" t="s">
        <v>25</v>
      </c>
      <c r="DG415" s="2" t="s">
        <v>26</v>
      </c>
      <c r="DH415" s="2" t="s">
        <v>3</v>
      </c>
      <c r="DI415" s="2" t="s">
        <v>26</v>
      </c>
      <c r="DJ415" s="2" t="s">
        <v>25</v>
      </c>
      <c r="DK415" s="2" t="s">
        <v>3</v>
      </c>
      <c r="DL415" s="2" t="s">
        <v>3</v>
      </c>
      <c r="DM415" s="2" t="s">
        <v>3</v>
      </c>
      <c r="DN415" s="2">
        <v>0</v>
      </c>
      <c r="DO415" s="2">
        <v>0</v>
      </c>
      <c r="DP415" s="2">
        <v>1</v>
      </c>
      <c r="DQ415" s="2">
        <v>1</v>
      </c>
      <c r="DR415" s="2"/>
      <c r="DS415" s="2"/>
      <c r="DT415" s="2"/>
      <c r="DU415" s="2">
        <v>1013</v>
      </c>
      <c r="DV415" s="2" t="s">
        <v>254</v>
      </c>
      <c r="DW415" s="2" t="s">
        <v>254</v>
      </c>
      <c r="DX415" s="2">
        <v>1</v>
      </c>
      <c r="DY415" s="2"/>
      <c r="DZ415" s="2" t="s">
        <v>3</v>
      </c>
      <c r="EA415" s="2" t="s">
        <v>3</v>
      </c>
      <c r="EB415" s="2" t="s">
        <v>3</v>
      </c>
      <c r="EC415" s="2" t="s">
        <v>3</v>
      </c>
      <c r="ED415" s="2"/>
      <c r="EE415" s="2">
        <v>58807899</v>
      </c>
      <c r="EF415" s="2">
        <v>30</v>
      </c>
      <c r="EG415" s="2" t="s">
        <v>27</v>
      </c>
      <c r="EH415" s="2">
        <v>0</v>
      </c>
      <c r="EI415" s="2" t="s">
        <v>3</v>
      </c>
      <c r="EJ415" s="2">
        <v>1</v>
      </c>
      <c r="EK415" s="2">
        <v>23</v>
      </c>
      <c r="EL415" s="2" t="s">
        <v>256</v>
      </c>
      <c r="EM415" s="2" t="s">
        <v>257</v>
      </c>
      <c r="EN415" s="2"/>
      <c r="EO415" s="2" t="s">
        <v>30</v>
      </c>
      <c r="EP415" s="2"/>
      <c r="EQ415" s="2">
        <v>0</v>
      </c>
      <c r="ER415" s="2">
        <v>14.29</v>
      </c>
      <c r="ES415" s="2">
        <v>0.5</v>
      </c>
      <c r="ET415" s="2">
        <v>4.54</v>
      </c>
      <c r="EU415" s="2">
        <v>0.42</v>
      </c>
      <c r="EV415" s="2">
        <v>9.25</v>
      </c>
      <c r="EW415" s="2">
        <v>0.75</v>
      </c>
      <c r="EX415" s="2">
        <v>0</v>
      </c>
      <c r="EY415" s="2">
        <v>0</v>
      </c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>
        <v>0</v>
      </c>
      <c r="FR415" s="2">
        <v>0</v>
      </c>
      <c r="FS415" s="2">
        <v>0</v>
      </c>
      <c r="FT415" s="2"/>
      <c r="FU415" s="2"/>
      <c r="FV415" s="2"/>
      <c r="FW415" s="2"/>
      <c r="FX415" s="2">
        <v>109</v>
      </c>
      <c r="FY415" s="2">
        <v>61</v>
      </c>
      <c r="FZ415" s="2"/>
      <c r="GA415" s="2" t="s">
        <v>3</v>
      </c>
      <c r="GB415" s="2"/>
      <c r="GC415" s="2"/>
      <c r="GD415" s="2">
        <v>1</v>
      </c>
      <c r="GE415" s="2"/>
      <c r="GF415" s="2">
        <v>-176385973</v>
      </c>
      <c r="GG415" s="2">
        <v>2</v>
      </c>
      <c r="GH415" s="2">
        <v>1</v>
      </c>
      <c r="GI415" s="2">
        <v>2</v>
      </c>
      <c r="GJ415" s="2">
        <v>0</v>
      </c>
      <c r="GK415" s="2">
        <v>0</v>
      </c>
      <c r="GL415" s="2">
        <f t="shared" si="541"/>
        <v>0</v>
      </c>
      <c r="GM415" s="2">
        <f t="shared" si="542"/>
        <v>335.34</v>
      </c>
      <c r="GN415" s="2">
        <f t="shared" si="543"/>
        <v>335.34</v>
      </c>
      <c r="GO415" s="2">
        <f t="shared" si="544"/>
        <v>0</v>
      </c>
      <c r="GP415" s="2">
        <f t="shared" si="545"/>
        <v>0</v>
      </c>
      <c r="GQ415" s="2"/>
      <c r="GR415" s="2">
        <v>0</v>
      </c>
      <c r="GS415" s="2">
        <v>3</v>
      </c>
      <c r="GT415" s="2">
        <v>0</v>
      </c>
      <c r="GU415" s="2" t="s">
        <v>3</v>
      </c>
      <c r="GV415" s="2">
        <f t="shared" si="546"/>
        <v>0</v>
      </c>
      <c r="GW415" s="2">
        <v>1</v>
      </c>
      <c r="GX415" s="2">
        <f t="shared" si="547"/>
        <v>0</v>
      </c>
      <c r="GY415" s="2"/>
      <c r="GZ415" s="2"/>
      <c r="HA415" s="2">
        <v>0</v>
      </c>
      <c r="HB415" s="2">
        <v>0</v>
      </c>
      <c r="HC415" s="2">
        <f t="shared" si="548"/>
        <v>0</v>
      </c>
      <c r="HD415" s="2"/>
      <c r="HE415" s="2" t="s">
        <v>3</v>
      </c>
      <c r="HF415" s="2" t="s">
        <v>3</v>
      </c>
      <c r="HG415" s="2"/>
      <c r="HH415" s="2"/>
      <c r="HI415" s="2"/>
      <c r="HJ415" s="2"/>
      <c r="HK415" s="2"/>
      <c r="HL415" s="2"/>
      <c r="HM415" s="2" t="s">
        <v>3</v>
      </c>
      <c r="HN415" s="2" t="s">
        <v>3</v>
      </c>
      <c r="HO415" s="2" t="s">
        <v>3</v>
      </c>
      <c r="HP415" s="2" t="s">
        <v>3</v>
      </c>
      <c r="HQ415" s="2" t="s">
        <v>3</v>
      </c>
      <c r="HR415" s="2"/>
      <c r="HS415" s="2">
        <v>0</v>
      </c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>
        <v>0</v>
      </c>
      <c r="IL415" s="2"/>
      <c r="IM415" s="2"/>
      <c r="IN415" s="2"/>
      <c r="IO415" s="2"/>
      <c r="IP415" s="2"/>
      <c r="IQ415" s="2"/>
      <c r="IR415" s="2"/>
      <c r="IS415" s="2"/>
      <c r="IT415" s="2"/>
      <c r="IU415" s="2"/>
    </row>
    <row r="416" spans="1:255" x14ac:dyDescent="0.2">
      <c r="A416">
        <v>17</v>
      </c>
      <c r="B416">
        <v>1</v>
      </c>
      <c r="C416">
        <f>ROW(SmtRes!A976)</f>
        <v>976</v>
      </c>
      <c r="D416">
        <f>ROW(EtalonRes!A986)</f>
        <v>986</v>
      </c>
      <c r="E416" t="s">
        <v>498</v>
      </c>
      <c r="F416" t="s">
        <v>252</v>
      </c>
      <c r="G416" t="s">
        <v>253</v>
      </c>
      <c r="H416" t="s">
        <v>254</v>
      </c>
      <c r="I416">
        <f>ROUND(ROUND(8,4),9)</f>
        <v>8</v>
      </c>
      <c r="J416">
        <v>0</v>
      </c>
      <c r="K416">
        <f>ROUND(ROUND(8,4),9)</f>
        <v>8</v>
      </c>
      <c r="O416">
        <f t="shared" si="515"/>
        <v>6313.24</v>
      </c>
      <c r="P416">
        <f t="shared" si="516"/>
        <v>52.4</v>
      </c>
      <c r="Q416">
        <f>(ROUND((ROUND(((((ET416*1.25)*1.1))*AV416*I416),2)*BB416),2)+ROUND((ROUND(((AE416-(((EU416*1.25)*1.1)))*AV416*I416),2)*BS416),2))</f>
        <v>768.44</v>
      </c>
      <c r="R416">
        <f t="shared" si="517"/>
        <v>271.10000000000002</v>
      </c>
      <c r="S416">
        <f t="shared" si="518"/>
        <v>5492.4</v>
      </c>
      <c r="T416">
        <f t="shared" si="519"/>
        <v>0</v>
      </c>
      <c r="U416">
        <f t="shared" si="520"/>
        <v>8.0985300000000002</v>
      </c>
      <c r="V416">
        <f t="shared" si="521"/>
        <v>0</v>
      </c>
      <c r="W416">
        <f t="shared" si="522"/>
        <v>0</v>
      </c>
      <c r="X416">
        <f t="shared" si="523"/>
        <v>6282.22</v>
      </c>
      <c r="Y416">
        <f t="shared" si="524"/>
        <v>3515.74</v>
      </c>
      <c r="AA416">
        <v>59204059</v>
      </c>
      <c r="AB416">
        <f t="shared" si="525"/>
        <v>18.443750000000001</v>
      </c>
      <c r="AC416">
        <f t="shared" si="526"/>
        <v>0.5</v>
      </c>
      <c r="AD416">
        <f>ROUND((((((ET416*1.25)*1.1))-(((EU416*1.25)*1.1)))+AE416),6)</f>
        <v>6.2424999999999997</v>
      </c>
      <c r="AE416">
        <f>ROUND((((EU416*1.25)*1.1)),6)</f>
        <v>0.57750000000000001</v>
      </c>
      <c r="AF416">
        <f>ROUND((((EV416*1.15)*1.1)),6)</f>
        <v>11.70125</v>
      </c>
      <c r="AG416">
        <f t="shared" si="528"/>
        <v>0</v>
      </c>
      <c r="AH416">
        <f>(((EW416*1.15)*1.1))</f>
        <v>0.94874999999999998</v>
      </c>
      <c r="AI416">
        <f>(((EX416*1.25)*1.1))</f>
        <v>0</v>
      </c>
      <c r="AJ416">
        <f t="shared" si="530"/>
        <v>0</v>
      </c>
      <c r="AK416">
        <v>14.29</v>
      </c>
      <c r="AL416">
        <v>0.5</v>
      </c>
      <c r="AM416">
        <v>4.54</v>
      </c>
      <c r="AN416">
        <v>0.42</v>
      </c>
      <c r="AO416">
        <v>9.25</v>
      </c>
      <c r="AP416">
        <v>0</v>
      </c>
      <c r="AQ416">
        <v>0.75</v>
      </c>
      <c r="AR416">
        <v>0</v>
      </c>
      <c r="AS416">
        <v>0</v>
      </c>
      <c r="AT416">
        <v>109</v>
      </c>
      <c r="AU416">
        <v>61</v>
      </c>
      <c r="AV416">
        <v>1.0669999999999999</v>
      </c>
      <c r="AW416">
        <v>1</v>
      </c>
      <c r="AZ416">
        <v>1</v>
      </c>
      <c r="BA416">
        <v>54.99</v>
      </c>
      <c r="BB416">
        <v>14.42</v>
      </c>
      <c r="BC416">
        <v>13.1</v>
      </c>
      <c r="BD416" t="s">
        <v>3</v>
      </c>
      <c r="BE416" t="s">
        <v>3</v>
      </c>
      <c r="BF416" t="s">
        <v>3</v>
      </c>
      <c r="BG416" t="s">
        <v>3</v>
      </c>
      <c r="BH416">
        <v>0</v>
      </c>
      <c r="BI416">
        <v>1</v>
      </c>
      <c r="BJ416" t="s">
        <v>255</v>
      </c>
      <c r="BM416">
        <v>23</v>
      </c>
      <c r="BN416">
        <v>0</v>
      </c>
      <c r="BO416" t="s">
        <v>252</v>
      </c>
      <c r="BP416">
        <v>1</v>
      </c>
      <c r="BQ416">
        <v>30</v>
      </c>
      <c r="BR416">
        <v>0</v>
      </c>
      <c r="BS416">
        <v>54.99</v>
      </c>
      <c r="BT416">
        <v>1</v>
      </c>
      <c r="BU416">
        <v>1</v>
      </c>
      <c r="BV416">
        <v>1</v>
      </c>
      <c r="BW416">
        <v>1</v>
      </c>
      <c r="BX416">
        <v>1</v>
      </c>
      <c r="BY416" t="s">
        <v>3</v>
      </c>
      <c r="BZ416">
        <v>109</v>
      </c>
      <c r="CA416">
        <v>61</v>
      </c>
      <c r="CB416" t="s">
        <v>3</v>
      </c>
      <c r="CE416">
        <v>30</v>
      </c>
      <c r="CF416">
        <v>0</v>
      </c>
      <c r="CG416">
        <v>0</v>
      </c>
      <c r="CM416">
        <v>0</v>
      </c>
      <c r="CN416" t="s">
        <v>1044</v>
      </c>
      <c r="CO416">
        <v>0</v>
      </c>
      <c r="CP416">
        <f t="shared" si="531"/>
        <v>6313.24</v>
      </c>
      <c r="CQ416">
        <f t="shared" si="532"/>
        <v>6.55</v>
      </c>
      <c r="CR416">
        <f>(ROUND((ROUND(((((ET416*1.25)*1.1))*AV416*1),2)*BB416),2)+ROUND((ROUND(((AE416-(((EU416*1.25)*1.1)))*AV416*1),2)*BS416),2))</f>
        <v>96.04</v>
      </c>
      <c r="CS416">
        <f t="shared" si="533"/>
        <v>34.090000000000003</v>
      </c>
      <c r="CT416">
        <f t="shared" si="534"/>
        <v>686.83</v>
      </c>
      <c r="CU416">
        <f t="shared" si="535"/>
        <v>0</v>
      </c>
      <c r="CV416">
        <f t="shared" si="536"/>
        <v>1.01231625</v>
      </c>
      <c r="CW416">
        <f t="shared" si="537"/>
        <v>0</v>
      </c>
      <c r="CX416">
        <f t="shared" si="538"/>
        <v>0</v>
      </c>
      <c r="CY416">
        <f t="shared" si="539"/>
        <v>6282.2150000000001</v>
      </c>
      <c r="CZ416">
        <f t="shared" si="540"/>
        <v>3515.7350000000001</v>
      </c>
      <c r="DB416">
        <v>183</v>
      </c>
      <c r="DC416" t="s">
        <v>3</v>
      </c>
      <c r="DD416" t="s">
        <v>3</v>
      </c>
      <c r="DE416" t="s">
        <v>25</v>
      </c>
      <c r="DF416" t="s">
        <v>25</v>
      </c>
      <c r="DG416" t="s">
        <v>26</v>
      </c>
      <c r="DH416" t="s">
        <v>3</v>
      </c>
      <c r="DI416" t="s">
        <v>26</v>
      </c>
      <c r="DJ416" t="s">
        <v>25</v>
      </c>
      <c r="DK416" t="s">
        <v>3</v>
      </c>
      <c r="DL416" t="s">
        <v>3</v>
      </c>
      <c r="DM416" t="s">
        <v>3</v>
      </c>
      <c r="DN416">
        <v>0</v>
      </c>
      <c r="DO416">
        <v>0</v>
      </c>
      <c r="DP416">
        <v>1</v>
      </c>
      <c r="DQ416">
        <v>1</v>
      </c>
      <c r="DU416">
        <v>1013</v>
      </c>
      <c r="DV416" t="s">
        <v>254</v>
      </c>
      <c r="DW416" t="s">
        <v>254</v>
      </c>
      <c r="DX416">
        <v>1</v>
      </c>
      <c r="DZ416" t="s">
        <v>3</v>
      </c>
      <c r="EA416" t="s">
        <v>3</v>
      </c>
      <c r="EB416" t="s">
        <v>3</v>
      </c>
      <c r="EC416" t="s">
        <v>3</v>
      </c>
      <c r="EE416">
        <v>58807899</v>
      </c>
      <c r="EF416">
        <v>30</v>
      </c>
      <c r="EG416" t="s">
        <v>27</v>
      </c>
      <c r="EH416">
        <v>0</v>
      </c>
      <c r="EI416" t="s">
        <v>3</v>
      </c>
      <c r="EJ416">
        <v>1</v>
      </c>
      <c r="EK416">
        <v>23</v>
      </c>
      <c r="EL416" t="s">
        <v>256</v>
      </c>
      <c r="EM416" t="s">
        <v>257</v>
      </c>
      <c r="EO416" t="s">
        <v>30</v>
      </c>
      <c r="EQ416">
        <v>0</v>
      </c>
      <c r="ER416">
        <v>14.29</v>
      </c>
      <c r="ES416">
        <v>0.5</v>
      </c>
      <c r="ET416">
        <v>4.54</v>
      </c>
      <c r="EU416">
        <v>0.42</v>
      </c>
      <c r="EV416">
        <v>9.25</v>
      </c>
      <c r="EW416">
        <v>0.75</v>
      </c>
      <c r="EX416">
        <v>0</v>
      </c>
      <c r="EY416">
        <v>0</v>
      </c>
      <c r="FQ416">
        <v>0</v>
      </c>
      <c r="FR416">
        <v>0</v>
      </c>
      <c r="FS416">
        <v>0</v>
      </c>
      <c r="FX416">
        <v>109</v>
      </c>
      <c r="FY416">
        <v>61</v>
      </c>
      <c r="GA416" t="s">
        <v>3</v>
      </c>
      <c r="GD416">
        <v>1</v>
      </c>
      <c r="GF416">
        <v>-176385973</v>
      </c>
      <c r="GG416">
        <v>2</v>
      </c>
      <c r="GH416">
        <v>1</v>
      </c>
      <c r="GI416">
        <v>2</v>
      </c>
      <c r="GJ416">
        <v>0</v>
      </c>
      <c r="GK416">
        <v>0</v>
      </c>
      <c r="GL416">
        <f t="shared" si="541"/>
        <v>0</v>
      </c>
      <c r="GM416">
        <f t="shared" si="542"/>
        <v>16111.2</v>
      </c>
      <c r="GN416">
        <f t="shared" si="543"/>
        <v>16111.2</v>
      </c>
      <c r="GO416">
        <f t="shared" si="544"/>
        <v>0</v>
      </c>
      <c r="GP416">
        <f t="shared" si="545"/>
        <v>0</v>
      </c>
      <c r="GR416">
        <v>0</v>
      </c>
      <c r="GS416">
        <v>3</v>
      </c>
      <c r="GT416">
        <v>0</v>
      </c>
      <c r="GU416" t="s">
        <v>3</v>
      </c>
      <c r="GV416">
        <f t="shared" si="546"/>
        <v>0</v>
      </c>
      <c r="GW416">
        <v>1</v>
      </c>
      <c r="GX416">
        <f t="shared" si="547"/>
        <v>0</v>
      </c>
      <c r="HA416">
        <v>0</v>
      </c>
      <c r="HB416">
        <v>0</v>
      </c>
      <c r="HC416">
        <f t="shared" si="548"/>
        <v>0</v>
      </c>
      <c r="HE416" t="s">
        <v>3</v>
      </c>
      <c r="HF416" t="s">
        <v>3</v>
      </c>
      <c r="HM416" t="s">
        <v>3</v>
      </c>
      <c r="HN416" t="s">
        <v>3</v>
      </c>
      <c r="HO416" t="s">
        <v>3</v>
      </c>
      <c r="HP416" t="s">
        <v>3</v>
      </c>
      <c r="HQ416" t="s">
        <v>3</v>
      </c>
      <c r="HS416">
        <v>0</v>
      </c>
      <c r="IK416">
        <v>0</v>
      </c>
    </row>
    <row r="417" spans="1:255" x14ac:dyDescent="0.2">
      <c r="A417" s="2">
        <v>18</v>
      </c>
      <c r="B417" s="2">
        <v>1</v>
      </c>
      <c r="C417" s="2">
        <v>970</v>
      </c>
      <c r="D417" s="2"/>
      <c r="E417" s="2" t="s">
        <v>499</v>
      </c>
      <c r="F417" s="2" t="s">
        <v>500</v>
      </c>
      <c r="G417" s="2" t="s">
        <v>501</v>
      </c>
      <c r="H417" s="2" t="s">
        <v>39</v>
      </c>
      <c r="I417" s="2">
        <f>I415*J417</f>
        <v>8</v>
      </c>
      <c r="J417" s="2">
        <v>1</v>
      </c>
      <c r="K417" s="2">
        <v>1</v>
      </c>
      <c r="L417" s="2"/>
      <c r="M417" s="2"/>
      <c r="N417" s="2"/>
      <c r="O417" s="2">
        <f t="shared" si="515"/>
        <v>2639.36</v>
      </c>
      <c r="P417" s="2">
        <f t="shared" si="516"/>
        <v>2639.36</v>
      </c>
      <c r="Q417" s="2">
        <f>(ROUND((ROUND(((ET417)*AV417*I417),2)*BB417),2)+ROUND((ROUND(((AE417-(EU417))*AV417*I417),2)*BS417),2))</f>
        <v>0</v>
      </c>
      <c r="R417" s="2">
        <f t="shared" si="517"/>
        <v>0</v>
      </c>
      <c r="S417" s="2">
        <f t="shared" si="518"/>
        <v>0</v>
      </c>
      <c r="T417" s="2">
        <f t="shared" si="519"/>
        <v>0</v>
      </c>
      <c r="U417" s="2">
        <f t="shared" si="520"/>
        <v>0</v>
      </c>
      <c r="V417" s="2">
        <f t="shared" si="521"/>
        <v>0</v>
      </c>
      <c r="W417" s="2">
        <f t="shared" si="522"/>
        <v>0</v>
      </c>
      <c r="X417" s="2">
        <f t="shared" si="523"/>
        <v>0</v>
      </c>
      <c r="Y417" s="2">
        <f t="shared" si="524"/>
        <v>0</v>
      </c>
      <c r="Z417" s="2"/>
      <c r="AA417" s="2">
        <v>59204062</v>
      </c>
      <c r="AB417" s="2">
        <f t="shared" si="525"/>
        <v>329.92</v>
      </c>
      <c r="AC417" s="2">
        <f t="shared" si="526"/>
        <v>329.92</v>
      </c>
      <c r="AD417" s="2">
        <f>ROUND((((ET417)-(EU417))+AE417),6)</f>
        <v>0</v>
      </c>
      <c r="AE417" s="2">
        <f>ROUND((EU417),6)</f>
        <v>0</v>
      </c>
      <c r="AF417" s="2">
        <f>ROUND((EV417),6)</f>
        <v>0</v>
      </c>
      <c r="AG417" s="2">
        <f t="shared" si="528"/>
        <v>0</v>
      </c>
      <c r="AH417" s="2">
        <f>(EW417)</f>
        <v>0</v>
      </c>
      <c r="AI417" s="2">
        <f>(EX417)</f>
        <v>0</v>
      </c>
      <c r="AJ417" s="2">
        <f t="shared" si="530"/>
        <v>0</v>
      </c>
      <c r="AK417" s="2">
        <v>329.92</v>
      </c>
      <c r="AL417" s="2">
        <v>329.92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109</v>
      </c>
      <c r="AU417" s="2">
        <v>61</v>
      </c>
      <c r="AV417" s="2">
        <v>1</v>
      </c>
      <c r="AW417" s="2">
        <v>1</v>
      </c>
      <c r="AX417" s="2"/>
      <c r="AY417" s="2"/>
      <c r="AZ417" s="2">
        <v>1</v>
      </c>
      <c r="BA417" s="2">
        <v>1</v>
      </c>
      <c r="BB417" s="2">
        <v>1</v>
      </c>
      <c r="BC417" s="2">
        <v>1</v>
      </c>
      <c r="BD417" s="2" t="s">
        <v>3</v>
      </c>
      <c r="BE417" s="2" t="s">
        <v>3</v>
      </c>
      <c r="BF417" s="2" t="s">
        <v>3</v>
      </c>
      <c r="BG417" s="2" t="s">
        <v>3</v>
      </c>
      <c r="BH417" s="2">
        <v>3</v>
      </c>
      <c r="BI417" s="2">
        <v>1</v>
      </c>
      <c r="BJ417" s="2" t="s">
        <v>502</v>
      </c>
      <c r="BK417" s="2"/>
      <c r="BL417" s="2"/>
      <c r="BM417" s="2">
        <v>23</v>
      </c>
      <c r="BN417" s="2">
        <v>0</v>
      </c>
      <c r="BO417" s="2" t="s">
        <v>3</v>
      </c>
      <c r="BP417" s="2">
        <v>0</v>
      </c>
      <c r="BQ417" s="2">
        <v>30</v>
      </c>
      <c r="BR417" s="2">
        <v>0</v>
      </c>
      <c r="BS417" s="2">
        <v>1</v>
      </c>
      <c r="BT417" s="2">
        <v>1</v>
      </c>
      <c r="BU417" s="2">
        <v>1</v>
      </c>
      <c r="BV417" s="2">
        <v>1</v>
      </c>
      <c r="BW417" s="2">
        <v>1</v>
      </c>
      <c r="BX417" s="2">
        <v>1</v>
      </c>
      <c r="BY417" s="2" t="s">
        <v>3</v>
      </c>
      <c r="BZ417" s="2">
        <v>109</v>
      </c>
      <c r="CA417" s="2">
        <v>61</v>
      </c>
      <c r="CB417" s="2" t="s">
        <v>3</v>
      </c>
      <c r="CC417" s="2"/>
      <c r="CD417" s="2"/>
      <c r="CE417" s="2">
        <v>30</v>
      </c>
      <c r="CF417" s="2">
        <v>0</v>
      </c>
      <c r="CG417" s="2">
        <v>0</v>
      </c>
      <c r="CH417" s="2"/>
      <c r="CI417" s="2"/>
      <c r="CJ417" s="2"/>
      <c r="CK417" s="2"/>
      <c r="CL417" s="2"/>
      <c r="CM417" s="2">
        <v>0</v>
      </c>
      <c r="CN417" s="2" t="s">
        <v>3</v>
      </c>
      <c r="CO417" s="2">
        <v>0</v>
      </c>
      <c r="CP417" s="2">
        <f t="shared" si="531"/>
        <v>2639.36</v>
      </c>
      <c r="CQ417" s="2">
        <f t="shared" si="532"/>
        <v>329.92</v>
      </c>
      <c r="CR417" s="2">
        <f>(ROUND((ROUND(((ET417)*AV417*1),2)*BB417),2)+ROUND((ROUND(((AE417-(EU417))*AV417*1),2)*BS417),2))</f>
        <v>0</v>
      </c>
      <c r="CS417" s="2">
        <f t="shared" si="533"/>
        <v>0</v>
      </c>
      <c r="CT417" s="2">
        <f t="shared" si="534"/>
        <v>0</v>
      </c>
      <c r="CU417" s="2">
        <f t="shared" si="535"/>
        <v>0</v>
      </c>
      <c r="CV417" s="2">
        <f t="shared" si="536"/>
        <v>0</v>
      </c>
      <c r="CW417" s="2">
        <f t="shared" si="537"/>
        <v>0</v>
      </c>
      <c r="CX417" s="2">
        <f t="shared" si="538"/>
        <v>0</v>
      </c>
      <c r="CY417" s="2">
        <f t="shared" si="539"/>
        <v>0</v>
      </c>
      <c r="CZ417" s="2">
        <f t="shared" si="540"/>
        <v>0</v>
      </c>
      <c r="DA417" s="2"/>
      <c r="DB417" s="2"/>
      <c r="DC417" s="2" t="s">
        <v>3</v>
      </c>
      <c r="DD417" s="2" t="s">
        <v>3</v>
      </c>
      <c r="DE417" s="2" t="s">
        <v>3</v>
      </c>
      <c r="DF417" s="2" t="s">
        <v>3</v>
      </c>
      <c r="DG417" s="2" t="s">
        <v>3</v>
      </c>
      <c r="DH417" s="2" t="s">
        <v>3</v>
      </c>
      <c r="DI417" s="2" t="s">
        <v>3</v>
      </c>
      <c r="DJ417" s="2" t="s">
        <v>3</v>
      </c>
      <c r="DK417" s="2" t="s">
        <v>3</v>
      </c>
      <c r="DL417" s="2" t="s">
        <v>3</v>
      </c>
      <c r="DM417" s="2" t="s">
        <v>3</v>
      </c>
      <c r="DN417" s="2">
        <v>0</v>
      </c>
      <c r="DO417" s="2">
        <v>0</v>
      </c>
      <c r="DP417" s="2">
        <v>1</v>
      </c>
      <c r="DQ417" s="2">
        <v>1</v>
      </c>
      <c r="DR417" s="2"/>
      <c r="DS417" s="2"/>
      <c r="DT417" s="2"/>
      <c r="DU417" s="2">
        <v>1010</v>
      </c>
      <c r="DV417" s="2" t="s">
        <v>39</v>
      </c>
      <c r="DW417" s="2" t="s">
        <v>39</v>
      </c>
      <c r="DX417" s="2">
        <v>1</v>
      </c>
      <c r="DY417" s="2"/>
      <c r="DZ417" s="2" t="s">
        <v>3</v>
      </c>
      <c r="EA417" s="2" t="s">
        <v>3</v>
      </c>
      <c r="EB417" s="2" t="s">
        <v>3</v>
      </c>
      <c r="EC417" s="2" t="s">
        <v>3</v>
      </c>
      <c r="ED417" s="2"/>
      <c r="EE417" s="2">
        <v>58807899</v>
      </c>
      <c r="EF417" s="2">
        <v>30</v>
      </c>
      <c r="EG417" s="2" t="s">
        <v>27</v>
      </c>
      <c r="EH417" s="2">
        <v>0</v>
      </c>
      <c r="EI417" s="2" t="s">
        <v>3</v>
      </c>
      <c r="EJ417" s="2">
        <v>1</v>
      </c>
      <c r="EK417" s="2">
        <v>23</v>
      </c>
      <c r="EL417" s="2" t="s">
        <v>256</v>
      </c>
      <c r="EM417" s="2" t="s">
        <v>257</v>
      </c>
      <c r="EN417" s="2"/>
      <c r="EO417" s="2" t="s">
        <v>3</v>
      </c>
      <c r="EP417" s="2"/>
      <c r="EQ417" s="2">
        <v>0</v>
      </c>
      <c r="ER417" s="2">
        <v>329.92</v>
      </c>
      <c r="ES417" s="2">
        <v>329.92</v>
      </c>
      <c r="ET417" s="2">
        <v>0</v>
      </c>
      <c r="EU417" s="2">
        <v>0</v>
      </c>
      <c r="EV417" s="2">
        <v>0</v>
      </c>
      <c r="EW417" s="2">
        <v>0</v>
      </c>
      <c r="EX417" s="2">
        <v>0</v>
      </c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>
        <v>0</v>
      </c>
      <c r="FR417" s="2">
        <v>0</v>
      </c>
      <c r="FS417" s="2">
        <v>0</v>
      </c>
      <c r="FT417" s="2"/>
      <c r="FU417" s="2"/>
      <c r="FV417" s="2"/>
      <c r="FW417" s="2"/>
      <c r="FX417" s="2">
        <v>109</v>
      </c>
      <c r="FY417" s="2">
        <v>61</v>
      </c>
      <c r="FZ417" s="2"/>
      <c r="GA417" s="2" t="s">
        <v>3</v>
      </c>
      <c r="GB417" s="2"/>
      <c r="GC417" s="2"/>
      <c r="GD417" s="2">
        <v>1</v>
      </c>
      <c r="GE417" s="2"/>
      <c r="GF417" s="2">
        <v>1586468601</v>
      </c>
      <c r="GG417" s="2">
        <v>2</v>
      </c>
      <c r="GH417" s="2">
        <v>1</v>
      </c>
      <c r="GI417" s="2">
        <v>-2</v>
      </c>
      <c r="GJ417" s="2">
        <v>0</v>
      </c>
      <c r="GK417" s="2">
        <v>0</v>
      </c>
      <c r="GL417" s="2">
        <f t="shared" si="541"/>
        <v>0</v>
      </c>
      <c r="GM417" s="2">
        <f t="shared" si="542"/>
        <v>2639.36</v>
      </c>
      <c r="GN417" s="2">
        <f t="shared" si="543"/>
        <v>2639.36</v>
      </c>
      <c r="GO417" s="2">
        <f t="shared" si="544"/>
        <v>0</v>
      </c>
      <c r="GP417" s="2">
        <f t="shared" si="545"/>
        <v>0</v>
      </c>
      <c r="GQ417" s="2"/>
      <c r="GR417" s="2">
        <v>0</v>
      </c>
      <c r="GS417" s="2">
        <v>3</v>
      </c>
      <c r="GT417" s="2">
        <v>0</v>
      </c>
      <c r="GU417" s="2" t="s">
        <v>3</v>
      </c>
      <c r="GV417" s="2">
        <f t="shared" si="546"/>
        <v>0</v>
      </c>
      <c r="GW417" s="2">
        <v>1</v>
      </c>
      <c r="GX417" s="2">
        <f t="shared" si="547"/>
        <v>0</v>
      </c>
      <c r="GY417" s="2"/>
      <c r="GZ417" s="2"/>
      <c r="HA417" s="2">
        <v>0</v>
      </c>
      <c r="HB417" s="2">
        <v>0</v>
      </c>
      <c r="HC417" s="2">
        <f t="shared" si="548"/>
        <v>0</v>
      </c>
      <c r="HD417" s="2"/>
      <c r="HE417" s="2" t="s">
        <v>3</v>
      </c>
      <c r="HF417" s="2" t="s">
        <v>3</v>
      </c>
      <c r="HG417" s="2"/>
      <c r="HH417" s="2"/>
      <c r="HI417" s="2"/>
      <c r="HJ417" s="2"/>
      <c r="HK417" s="2"/>
      <c r="HL417" s="2"/>
      <c r="HM417" s="2" t="s">
        <v>3</v>
      </c>
      <c r="HN417" s="2" t="s">
        <v>3</v>
      </c>
      <c r="HO417" s="2" t="s">
        <v>3</v>
      </c>
      <c r="HP417" s="2" t="s">
        <v>3</v>
      </c>
      <c r="HQ417" s="2" t="s">
        <v>3</v>
      </c>
      <c r="HR417" s="2"/>
      <c r="HS417" s="2">
        <v>0</v>
      </c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>
        <v>0</v>
      </c>
      <c r="IL417" s="2"/>
      <c r="IM417" s="2"/>
      <c r="IN417" s="2"/>
      <c r="IO417" s="2"/>
      <c r="IP417" s="2"/>
      <c r="IQ417" s="2"/>
      <c r="IR417" s="2"/>
      <c r="IS417" s="2"/>
      <c r="IT417" s="2"/>
      <c r="IU417" s="2"/>
    </row>
    <row r="418" spans="1:255" x14ac:dyDescent="0.2">
      <c r="A418">
        <v>18</v>
      </c>
      <c r="B418">
        <v>1</v>
      </c>
      <c r="C418">
        <v>976</v>
      </c>
      <c r="E418" t="s">
        <v>499</v>
      </c>
      <c r="F418" t="s">
        <v>500</v>
      </c>
      <c r="G418" t="s">
        <v>501</v>
      </c>
      <c r="H418" t="s">
        <v>39</v>
      </c>
      <c r="I418">
        <f>I416*J418</f>
        <v>8</v>
      </c>
      <c r="J418">
        <v>1</v>
      </c>
      <c r="K418">
        <v>1</v>
      </c>
      <c r="O418">
        <f t="shared" si="515"/>
        <v>3035.26</v>
      </c>
      <c r="P418">
        <f t="shared" si="516"/>
        <v>3035.26</v>
      </c>
      <c r="Q418">
        <f>(ROUND((ROUND(((ET418)*AV418*I418),2)*BB418),2)+ROUND((ROUND(((AE418-(EU418))*AV418*I418),2)*BS418),2))</f>
        <v>0</v>
      </c>
      <c r="R418">
        <f t="shared" si="517"/>
        <v>0</v>
      </c>
      <c r="S418">
        <f t="shared" si="518"/>
        <v>0</v>
      </c>
      <c r="T418">
        <f t="shared" si="519"/>
        <v>0</v>
      </c>
      <c r="U418">
        <f t="shared" si="520"/>
        <v>0</v>
      </c>
      <c r="V418">
        <f t="shared" si="521"/>
        <v>0</v>
      </c>
      <c r="W418">
        <f t="shared" si="522"/>
        <v>0</v>
      </c>
      <c r="X418">
        <f t="shared" si="523"/>
        <v>0</v>
      </c>
      <c r="Y418">
        <f t="shared" si="524"/>
        <v>0</v>
      </c>
      <c r="AA418">
        <v>59204059</v>
      </c>
      <c r="AB418">
        <f t="shared" si="525"/>
        <v>329.92</v>
      </c>
      <c r="AC418">
        <f t="shared" si="526"/>
        <v>329.92</v>
      </c>
      <c r="AD418">
        <f>ROUND((((ET418)-(EU418))+AE418),6)</f>
        <v>0</v>
      </c>
      <c r="AE418">
        <f>ROUND((EU418),6)</f>
        <v>0</v>
      </c>
      <c r="AF418">
        <f>ROUND((EV418),6)</f>
        <v>0</v>
      </c>
      <c r="AG418">
        <f t="shared" si="528"/>
        <v>0</v>
      </c>
      <c r="AH418">
        <f>(EW418)</f>
        <v>0</v>
      </c>
      <c r="AI418">
        <f>(EX418)</f>
        <v>0</v>
      </c>
      <c r="AJ418">
        <f t="shared" si="530"/>
        <v>0</v>
      </c>
      <c r="AK418">
        <v>329.92</v>
      </c>
      <c r="AL418">
        <v>329.92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109</v>
      </c>
      <c r="AU418">
        <v>61</v>
      </c>
      <c r="AV418">
        <v>1</v>
      </c>
      <c r="AW418">
        <v>1</v>
      </c>
      <c r="AZ418">
        <v>1</v>
      </c>
      <c r="BA418">
        <v>1</v>
      </c>
      <c r="BB418">
        <v>1</v>
      </c>
      <c r="BC418">
        <v>1.1499999999999999</v>
      </c>
      <c r="BD418" t="s">
        <v>3</v>
      </c>
      <c r="BE418" t="s">
        <v>3</v>
      </c>
      <c r="BF418" t="s">
        <v>3</v>
      </c>
      <c r="BG418" t="s">
        <v>3</v>
      </c>
      <c r="BH418">
        <v>3</v>
      </c>
      <c r="BI418">
        <v>1</v>
      </c>
      <c r="BJ418" t="s">
        <v>502</v>
      </c>
      <c r="BM418">
        <v>23</v>
      </c>
      <c r="BN418">
        <v>0</v>
      </c>
      <c r="BO418" t="s">
        <v>500</v>
      </c>
      <c r="BP418">
        <v>1</v>
      </c>
      <c r="BQ418">
        <v>30</v>
      </c>
      <c r="BR418">
        <v>0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 t="s">
        <v>3</v>
      </c>
      <c r="BZ418">
        <v>109</v>
      </c>
      <c r="CA418">
        <v>61</v>
      </c>
      <c r="CB418" t="s">
        <v>3</v>
      </c>
      <c r="CE418">
        <v>30</v>
      </c>
      <c r="CF418">
        <v>0</v>
      </c>
      <c r="CG418">
        <v>0</v>
      </c>
      <c r="CM418">
        <v>0</v>
      </c>
      <c r="CN418" t="s">
        <v>3</v>
      </c>
      <c r="CO418">
        <v>0</v>
      </c>
      <c r="CP418">
        <f t="shared" si="531"/>
        <v>3035.26</v>
      </c>
      <c r="CQ418">
        <f t="shared" si="532"/>
        <v>379.41</v>
      </c>
      <c r="CR418">
        <f>(ROUND((ROUND(((ET418)*AV418*1),2)*BB418),2)+ROUND((ROUND(((AE418-(EU418))*AV418*1),2)*BS418),2))</f>
        <v>0</v>
      </c>
      <c r="CS418">
        <f t="shared" si="533"/>
        <v>0</v>
      </c>
      <c r="CT418">
        <f t="shared" si="534"/>
        <v>0</v>
      </c>
      <c r="CU418">
        <f t="shared" si="535"/>
        <v>0</v>
      </c>
      <c r="CV418">
        <f t="shared" si="536"/>
        <v>0</v>
      </c>
      <c r="CW418">
        <f t="shared" si="537"/>
        <v>0</v>
      </c>
      <c r="CX418">
        <f t="shared" si="538"/>
        <v>0</v>
      </c>
      <c r="CY418">
        <f t="shared" si="539"/>
        <v>0</v>
      </c>
      <c r="CZ418">
        <f t="shared" si="540"/>
        <v>0</v>
      </c>
      <c r="DC418" t="s">
        <v>3</v>
      </c>
      <c r="DD418" t="s">
        <v>3</v>
      </c>
      <c r="DE418" t="s">
        <v>3</v>
      </c>
      <c r="DF418" t="s">
        <v>3</v>
      </c>
      <c r="DG418" t="s">
        <v>3</v>
      </c>
      <c r="DH418" t="s">
        <v>3</v>
      </c>
      <c r="DI418" t="s">
        <v>3</v>
      </c>
      <c r="DJ418" t="s">
        <v>3</v>
      </c>
      <c r="DK418" t="s">
        <v>3</v>
      </c>
      <c r="DL418" t="s">
        <v>3</v>
      </c>
      <c r="DM418" t="s">
        <v>3</v>
      </c>
      <c r="DN418">
        <v>0</v>
      </c>
      <c r="DO418">
        <v>0</v>
      </c>
      <c r="DP418">
        <v>1</v>
      </c>
      <c r="DQ418">
        <v>1</v>
      </c>
      <c r="DU418">
        <v>1010</v>
      </c>
      <c r="DV418" t="s">
        <v>39</v>
      </c>
      <c r="DW418" t="s">
        <v>39</v>
      </c>
      <c r="DX418">
        <v>1</v>
      </c>
      <c r="DZ418" t="s">
        <v>3</v>
      </c>
      <c r="EA418" t="s">
        <v>3</v>
      </c>
      <c r="EB418" t="s">
        <v>3</v>
      </c>
      <c r="EC418" t="s">
        <v>3</v>
      </c>
      <c r="EE418">
        <v>58807899</v>
      </c>
      <c r="EF418">
        <v>30</v>
      </c>
      <c r="EG418" t="s">
        <v>27</v>
      </c>
      <c r="EH418">
        <v>0</v>
      </c>
      <c r="EI418" t="s">
        <v>3</v>
      </c>
      <c r="EJ418">
        <v>1</v>
      </c>
      <c r="EK418">
        <v>23</v>
      </c>
      <c r="EL418" t="s">
        <v>256</v>
      </c>
      <c r="EM418" t="s">
        <v>257</v>
      </c>
      <c r="EO418" t="s">
        <v>3</v>
      </c>
      <c r="EQ418">
        <v>0</v>
      </c>
      <c r="ER418">
        <v>329.92</v>
      </c>
      <c r="ES418">
        <v>329.92</v>
      </c>
      <c r="ET418">
        <v>0</v>
      </c>
      <c r="EU418">
        <v>0</v>
      </c>
      <c r="EV418">
        <v>0</v>
      </c>
      <c r="EW418">
        <v>0</v>
      </c>
      <c r="EX418">
        <v>0</v>
      </c>
      <c r="FQ418">
        <v>0</v>
      </c>
      <c r="FR418">
        <v>0</v>
      </c>
      <c r="FS418">
        <v>0</v>
      </c>
      <c r="FX418">
        <v>109</v>
      </c>
      <c r="FY418">
        <v>61</v>
      </c>
      <c r="GA418" t="s">
        <v>3</v>
      </c>
      <c r="GD418">
        <v>1</v>
      </c>
      <c r="GF418">
        <v>1586468601</v>
      </c>
      <c r="GG418">
        <v>2</v>
      </c>
      <c r="GH418">
        <v>1</v>
      </c>
      <c r="GI418">
        <v>2</v>
      </c>
      <c r="GJ418">
        <v>0</v>
      </c>
      <c r="GK418">
        <v>0</v>
      </c>
      <c r="GL418">
        <f t="shared" si="541"/>
        <v>0</v>
      </c>
      <c r="GM418">
        <f t="shared" si="542"/>
        <v>3035.26</v>
      </c>
      <c r="GN418">
        <f t="shared" si="543"/>
        <v>3035.26</v>
      </c>
      <c r="GO418">
        <f t="shared" si="544"/>
        <v>0</v>
      </c>
      <c r="GP418">
        <f t="shared" si="545"/>
        <v>0</v>
      </c>
      <c r="GR418">
        <v>0</v>
      </c>
      <c r="GS418">
        <v>3</v>
      </c>
      <c r="GT418">
        <v>0</v>
      </c>
      <c r="GU418" t="s">
        <v>3</v>
      </c>
      <c r="GV418">
        <f t="shared" si="546"/>
        <v>0</v>
      </c>
      <c r="GW418">
        <v>1</v>
      </c>
      <c r="GX418">
        <f t="shared" si="547"/>
        <v>0</v>
      </c>
      <c r="HA418">
        <v>0</v>
      </c>
      <c r="HB418">
        <v>0</v>
      </c>
      <c r="HC418">
        <f t="shared" si="548"/>
        <v>0</v>
      </c>
      <c r="HE418" t="s">
        <v>3</v>
      </c>
      <c r="HF418" t="s">
        <v>3</v>
      </c>
      <c r="HM418" t="s">
        <v>3</v>
      </c>
      <c r="HN418" t="s">
        <v>3</v>
      </c>
      <c r="HO418" t="s">
        <v>3</v>
      </c>
      <c r="HP418" t="s">
        <v>3</v>
      </c>
      <c r="HQ418" t="s">
        <v>3</v>
      </c>
      <c r="HS418">
        <v>0</v>
      </c>
      <c r="IK418">
        <v>0</v>
      </c>
    </row>
    <row r="419" spans="1:255" x14ac:dyDescent="0.2">
      <c r="A419" s="2">
        <v>17</v>
      </c>
      <c r="B419" s="2">
        <v>1</v>
      </c>
      <c r="C419" s="2">
        <f>ROW(SmtRes!A980)</f>
        <v>980</v>
      </c>
      <c r="D419" s="2">
        <f>ROW(EtalonRes!A990)</f>
        <v>990</v>
      </c>
      <c r="E419" s="2" t="s">
        <v>503</v>
      </c>
      <c r="F419" s="2" t="s">
        <v>263</v>
      </c>
      <c r="G419" s="2" t="s">
        <v>264</v>
      </c>
      <c r="H419" s="2" t="s">
        <v>228</v>
      </c>
      <c r="I419" s="2">
        <f>ROUND(ROUND(8,4),9)</f>
        <v>8</v>
      </c>
      <c r="J419" s="2">
        <v>0</v>
      </c>
      <c r="K419" s="2">
        <f>ROUND(ROUND(8,4),9)</f>
        <v>8</v>
      </c>
      <c r="L419" s="2"/>
      <c r="M419" s="2"/>
      <c r="N419" s="2"/>
      <c r="O419" s="2">
        <f t="shared" si="515"/>
        <v>42.41</v>
      </c>
      <c r="P419" s="2">
        <f t="shared" si="516"/>
        <v>6.48</v>
      </c>
      <c r="Q419" s="2">
        <f>(ROUND((ROUND((((ET419*1.1))*AV419*I419),2)*BB419),2)+ROUND((ROUND(((AE419-((EU419*1.1)))*AV419*I419),2)*BS419),2))</f>
        <v>0</v>
      </c>
      <c r="R419" s="2">
        <f t="shared" si="517"/>
        <v>0</v>
      </c>
      <c r="S419" s="2">
        <f t="shared" si="518"/>
        <v>35.93</v>
      </c>
      <c r="T419" s="2">
        <f t="shared" si="519"/>
        <v>0</v>
      </c>
      <c r="U419" s="2">
        <f t="shared" si="520"/>
        <v>2.7640799999999999</v>
      </c>
      <c r="V419" s="2">
        <f t="shared" si="521"/>
        <v>0</v>
      </c>
      <c r="W419" s="2">
        <f t="shared" si="522"/>
        <v>0</v>
      </c>
      <c r="X419" s="2">
        <f t="shared" si="523"/>
        <v>32.340000000000003</v>
      </c>
      <c r="Y419" s="2">
        <f t="shared" si="524"/>
        <v>16.53</v>
      </c>
      <c r="Z419" s="2"/>
      <c r="AA419" s="2">
        <v>59204062</v>
      </c>
      <c r="AB419" s="2">
        <f t="shared" si="525"/>
        <v>5.0999999999999996</v>
      </c>
      <c r="AC419" s="2">
        <f>ROUND(((ES419*1)),6)</f>
        <v>0.81</v>
      </c>
      <c r="AD419" s="2">
        <f>ROUND(((((ET419*1.1))-((EU419*1.1)))+AE419),6)</f>
        <v>0</v>
      </c>
      <c r="AE419" s="2">
        <f>ROUND(((EU419*1.1)),6)</f>
        <v>0</v>
      </c>
      <c r="AF419" s="2">
        <f>ROUND(((EV419*1.1)),6)</f>
        <v>4.29</v>
      </c>
      <c r="AG419" s="2">
        <f t="shared" si="528"/>
        <v>0</v>
      </c>
      <c r="AH419" s="2">
        <f>((EW419*1.1))</f>
        <v>0.33</v>
      </c>
      <c r="AI419" s="2">
        <f>((EX419*1.1))</f>
        <v>0</v>
      </c>
      <c r="AJ419" s="2">
        <f t="shared" si="530"/>
        <v>0</v>
      </c>
      <c r="AK419" s="2">
        <v>4.71</v>
      </c>
      <c r="AL419" s="2">
        <v>0.81</v>
      </c>
      <c r="AM419" s="2">
        <v>0</v>
      </c>
      <c r="AN419" s="2">
        <v>0</v>
      </c>
      <c r="AO419" s="2">
        <v>3.9</v>
      </c>
      <c r="AP419" s="2">
        <v>0</v>
      </c>
      <c r="AQ419" s="2">
        <v>0.3</v>
      </c>
      <c r="AR419" s="2">
        <v>0</v>
      </c>
      <c r="AS419" s="2">
        <v>0</v>
      </c>
      <c r="AT419" s="2">
        <v>90</v>
      </c>
      <c r="AU419" s="2">
        <v>46</v>
      </c>
      <c r="AV419" s="2">
        <v>1.0469999999999999</v>
      </c>
      <c r="AW419" s="2">
        <v>1</v>
      </c>
      <c r="AX419" s="2"/>
      <c r="AY419" s="2"/>
      <c r="AZ419" s="2">
        <v>1</v>
      </c>
      <c r="BA419" s="2">
        <v>1</v>
      </c>
      <c r="BB419" s="2">
        <v>1</v>
      </c>
      <c r="BC419" s="2">
        <v>1</v>
      </c>
      <c r="BD419" s="2" t="s">
        <v>3</v>
      </c>
      <c r="BE419" s="2" t="s">
        <v>3</v>
      </c>
      <c r="BF419" s="2" t="s">
        <v>3</v>
      </c>
      <c r="BG419" s="2" t="s">
        <v>3</v>
      </c>
      <c r="BH419" s="2">
        <v>0</v>
      </c>
      <c r="BI419" s="2">
        <v>2</v>
      </c>
      <c r="BJ419" s="2" t="s">
        <v>265</v>
      </c>
      <c r="BK419" s="2"/>
      <c r="BL419" s="2"/>
      <c r="BM419" s="2">
        <v>72</v>
      </c>
      <c r="BN419" s="2">
        <v>0</v>
      </c>
      <c r="BO419" s="2" t="s">
        <v>263</v>
      </c>
      <c r="BP419" s="2">
        <v>1</v>
      </c>
      <c r="BQ419" s="2">
        <v>40</v>
      </c>
      <c r="BR419" s="2">
        <v>0</v>
      </c>
      <c r="BS419" s="2">
        <v>1</v>
      </c>
      <c r="BT419" s="2">
        <v>1</v>
      </c>
      <c r="BU419" s="2">
        <v>1</v>
      </c>
      <c r="BV419" s="2">
        <v>1</v>
      </c>
      <c r="BW419" s="2">
        <v>1</v>
      </c>
      <c r="BX419" s="2">
        <v>1</v>
      </c>
      <c r="BY419" s="2" t="s">
        <v>3</v>
      </c>
      <c r="BZ419" s="2">
        <v>90</v>
      </c>
      <c r="CA419" s="2">
        <v>46</v>
      </c>
      <c r="CB419" s="2" t="s">
        <v>3</v>
      </c>
      <c r="CC419" s="2"/>
      <c r="CD419" s="2"/>
      <c r="CE419" s="2">
        <v>30</v>
      </c>
      <c r="CF419" s="2">
        <v>0</v>
      </c>
      <c r="CG419" s="2">
        <v>0</v>
      </c>
      <c r="CH419" s="2"/>
      <c r="CI419" s="2"/>
      <c r="CJ419" s="2"/>
      <c r="CK419" s="2"/>
      <c r="CL419" s="2"/>
      <c r="CM419" s="2">
        <v>0</v>
      </c>
      <c r="CN419" s="2" t="s">
        <v>1047</v>
      </c>
      <c r="CO419" s="2">
        <v>0</v>
      </c>
      <c r="CP419" s="2">
        <f t="shared" si="531"/>
        <v>42.41</v>
      </c>
      <c r="CQ419" s="2">
        <f t="shared" si="532"/>
        <v>0.81</v>
      </c>
      <c r="CR419" s="2">
        <f>(ROUND((ROUND((((ET419*1.1))*AV419*1),2)*BB419),2)+ROUND((ROUND(((AE419-((EU419*1.1)))*AV419*1),2)*BS419),2))</f>
        <v>0</v>
      </c>
      <c r="CS419" s="2">
        <f t="shared" si="533"/>
        <v>0</v>
      </c>
      <c r="CT419" s="2">
        <f t="shared" si="534"/>
        <v>4.49</v>
      </c>
      <c r="CU419" s="2">
        <f t="shared" si="535"/>
        <v>0</v>
      </c>
      <c r="CV419" s="2">
        <f t="shared" si="536"/>
        <v>0.34550999999999998</v>
      </c>
      <c r="CW419" s="2">
        <f t="shared" si="537"/>
        <v>0</v>
      </c>
      <c r="CX419" s="2">
        <f t="shared" si="538"/>
        <v>0</v>
      </c>
      <c r="CY419" s="2">
        <f t="shared" si="539"/>
        <v>32.336999999999996</v>
      </c>
      <c r="CZ419" s="2">
        <f t="shared" si="540"/>
        <v>16.527799999999999</v>
      </c>
      <c r="DA419" s="2"/>
      <c r="DB419" s="2">
        <v>185</v>
      </c>
      <c r="DC419" s="2" t="s">
        <v>3</v>
      </c>
      <c r="DD419" s="2" t="s">
        <v>140</v>
      </c>
      <c r="DE419" s="2" t="s">
        <v>266</v>
      </c>
      <c r="DF419" s="2" t="s">
        <v>266</v>
      </c>
      <c r="DG419" s="2" t="s">
        <v>266</v>
      </c>
      <c r="DH419" s="2" t="s">
        <v>3</v>
      </c>
      <c r="DI419" s="2" t="s">
        <v>266</v>
      </c>
      <c r="DJ419" s="2" t="s">
        <v>266</v>
      </c>
      <c r="DK419" s="2" t="s">
        <v>3</v>
      </c>
      <c r="DL419" s="2" t="s">
        <v>3</v>
      </c>
      <c r="DM419" s="2" t="s">
        <v>3</v>
      </c>
      <c r="DN419" s="2">
        <v>0</v>
      </c>
      <c r="DO419" s="2">
        <v>0</v>
      </c>
      <c r="DP419" s="2">
        <v>1</v>
      </c>
      <c r="DQ419" s="2">
        <v>1</v>
      </c>
      <c r="DR419" s="2"/>
      <c r="DS419" s="2"/>
      <c r="DT419" s="2"/>
      <c r="DU419" s="2">
        <v>1013</v>
      </c>
      <c r="DV419" s="2" t="s">
        <v>228</v>
      </c>
      <c r="DW419" s="2" t="s">
        <v>228</v>
      </c>
      <c r="DX419" s="2">
        <v>1</v>
      </c>
      <c r="DY419" s="2"/>
      <c r="DZ419" s="2" t="s">
        <v>3</v>
      </c>
      <c r="EA419" s="2" t="s">
        <v>3</v>
      </c>
      <c r="EB419" s="2" t="s">
        <v>3</v>
      </c>
      <c r="EC419" s="2" t="s">
        <v>3</v>
      </c>
      <c r="ED419" s="2"/>
      <c r="EE419" s="2">
        <v>58807949</v>
      </c>
      <c r="EF419" s="2">
        <v>40</v>
      </c>
      <c r="EG419" s="2" t="s">
        <v>267</v>
      </c>
      <c r="EH419" s="2">
        <v>0</v>
      </c>
      <c r="EI419" s="2" t="s">
        <v>3</v>
      </c>
      <c r="EJ419" s="2">
        <v>2</v>
      </c>
      <c r="EK419" s="2">
        <v>72</v>
      </c>
      <c r="EL419" s="2" t="s">
        <v>268</v>
      </c>
      <c r="EM419" s="2" t="s">
        <v>269</v>
      </c>
      <c r="EN419" s="2"/>
      <c r="EO419" s="2" t="s">
        <v>146</v>
      </c>
      <c r="EP419" s="2"/>
      <c r="EQ419" s="2">
        <v>0</v>
      </c>
      <c r="ER419" s="2">
        <v>4.71</v>
      </c>
      <c r="ES419" s="2">
        <v>0.81</v>
      </c>
      <c r="ET419" s="2">
        <v>0</v>
      </c>
      <c r="EU419" s="2">
        <v>0</v>
      </c>
      <c r="EV419" s="2">
        <v>3.9</v>
      </c>
      <c r="EW419" s="2">
        <v>0.3</v>
      </c>
      <c r="EX419" s="2">
        <v>0</v>
      </c>
      <c r="EY419" s="2">
        <v>0</v>
      </c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>
        <v>0</v>
      </c>
      <c r="FR419" s="2">
        <v>0</v>
      </c>
      <c r="FS419" s="2">
        <v>0</v>
      </c>
      <c r="FT419" s="2"/>
      <c r="FU419" s="2"/>
      <c r="FV419" s="2"/>
      <c r="FW419" s="2"/>
      <c r="FX419" s="2">
        <v>90</v>
      </c>
      <c r="FY419" s="2">
        <v>46</v>
      </c>
      <c r="FZ419" s="2"/>
      <c r="GA419" s="2" t="s">
        <v>3</v>
      </c>
      <c r="GB419" s="2"/>
      <c r="GC419" s="2"/>
      <c r="GD419" s="2">
        <v>1</v>
      </c>
      <c r="GE419" s="2"/>
      <c r="GF419" s="2">
        <v>-1494899736</v>
      </c>
      <c r="GG419" s="2">
        <v>2</v>
      </c>
      <c r="GH419" s="2">
        <v>1</v>
      </c>
      <c r="GI419" s="2">
        <v>2</v>
      </c>
      <c r="GJ419" s="2">
        <v>0</v>
      </c>
      <c r="GK419" s="2">
        <v>0</v>
      </c>
      <c r="GL419" s="2">
        <f t="shared" si="541"/>
        <v>0</v>
      </c>
      <c r="GM419" s="2">
        <f t="shared" si="542"/>
        <v>91.28</v>
      </c>
      <c r="GN419" s="2">
        <f t="shared" si="543"/>
        <v>0</v>
      </c>
      <c r="GO419" s="2">
        <f t="shared" si="544"/>
        <v>91.28</v>
      </c>
      <c r="GP419" s="2">
        <f t="shared" si="545"/>
        <v>0</v>
      </c>
      <c r="GQ419" s="2"/>
      <c r="GR419" s="2">
        <v>0</v>
      </c>
      <c r="GS419" s="2">
        <v>3</v>
      </c>
      <c r="GT419" s="2">
        <v>0</v>
      </c>
      <c r="GU419" s="2" t="s">
        <v>3</v>
      </c>
      <c r="GV419" s="2">
        <f t="shared" si="546"/>
        <v>0</v>
      </c>
      <c r="GW419" s="2">
        <v>1</v>
      </c>
      <c r="GX419" s="2">
        <f t="shared" si="547"/>
        <v>0</v>
      </c>
      <c r="GY419" s="2"/>
      <c r="GZ419" s="2"/>
      <c r="HA419" s="2">
        <v>0</v>
      </c>
      <c r="HB419" s="2">
        <v>0</v>
      </c>
      <c r="HC419" s="2">
        <f t="shared" si="548"/>
        <v>0</v>
      </c>
      <c r="HD419" s="2"/>
      <c r="HE419" s="2" t="s">
        <v>3</v>
      </c>
      <c r="HF419" s="2" t="s">
        <v>3</v>
      </c>
      <c r="HG419" s="2"/>
      <c r="HH419" s="2"/>
      <c r="HI419" s="2"/>
      <c r="HJ419" s="2"/>
      <c r="HK419" s="2"/>
      <c r="HL419" s="2"/>
      <c r="HM419" s="2" t="s">
        <v>3</v>
      </c>
      <c r="HN419" s="2" t="s">
        <v>3</v>
      </c>
      <c r="HO419" s="2" t="s">
        <v>3</v>
      </c>
      <c r="HP419" s="2" t="s">
        <v>3</v>
      </c>
      <c r="HQ419" s="2" t="s">
        <v>3</v>
      </c>
      <c r="HR419" s="2"/>
      <c r="HS419" s="2">
        <v>0</v>
      </c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>
        <v>0</v>
      </c>
      <c r="IL419" s="2"/>
      <c r="IM419" s="2"/>
      <c r="IN419" s="2"/>
      <c r="IO419" s="2"/>
      <c r="IP419" s="2"/>
      <c r="IQ419" s="2"/>
      <c r="IR419" s="2"/>
      <c r="IS419" s="2"/>
      <c r="IT419" s="2"/>
      <c r="IU419" s="2"/>
    </row>
    <row r="420" spans="1:255" x14ac:dyDescent="0.2">
      <c r="A420">
        <v>17</v>
      </c>
      <c r="B420">
        <v>1</v>
      </c>
      <c r="C420">
        <f>ROW(SmtRes!A984)</f>
        <v>984</v>
      </c>
      <c r="D420">
        <f>ROW(EtalonRes!A994)</f>
        <v>994</v>
      </c>
      <c r="E420" t="s">
        <v>503</v>
      </c>
      <c r="F420" t="s">
        <v>263</v>
      </c>
      <c r="G420" t="s">
        <v>264</v>
      </c>
      <c r="H420" t="s">
        <v>228</v>
      </c>
      <c r="I420">
        <f>ROUND(ROUND(8,4),9)</f>
        <v>8</v>
      </c>
      <c r="J420">
        <v>0</v>
      </c>
      <c r="K420">
        <f>ROUND(ROUND(8,4),9)</f>
        <v>8</v>
      </c>
      <c r="O420">
        <f t="shared" si="515"/>
        <v>2032.81</v>
      </c>
      <c r="P420">
        <f t="shared" si="516"/>
        <v>57.02</v>
      </c>
      <c r="Q420">
        <f>(ROUND((ROUND((((ET420*1.1))*AV420*I420),2)*BB420),2)+ROUND((ROUND(((AE420-((EU420*1.1)))*AV420*I420),2)*BS420),2))</f>
        <v>0</v>
      </c>
      <c r="R420">
        <f t="shared" si="517"/>
        <v>0</v>
      </c>
      <c r="S420">
        <f t="shared" si="518"/>
        <v>1975.79</v>
      </c>
      <c r="T420">
        <f t="shared" si="519"/>
        <v>0</v>
      </c>
      <c r="U420">
        <f t="shared" si="520"/>
        <v>2.7640799999999999</v>
      </c>
      <c r="V420">
        <f t="shared" si="521"/>
        <v>0</v>
      </c>
      <c r="W420">
        <f t="shared" si="522"/>
        <v>0</v>
      </c>
      <c r="X420">
        <f t="shared" si="523"/>
        <v>1778.21</v>
      </c>
      <c r="Y420">
        <f t="shared" si="524"/>
        <v>908.86</v>
      </c>
      <c r="AA420">
        <v>59204059</v>
      </c>
      <c r="AB420">
        <f t="shared" si="525"/>
        <v>5.0999999999999996</v>
      </c>
      <c r="AC420">
        <f>ROUND(((ES420*1)),6)</f>
        <v>0.81</v>
      </c>
      <c r="AD420">
        <f>ROUND(((((ET420*1.1))-((EU420*1.1)))+AE420),6)</f>
        <v>0</v>
      </c>
      <c r="AE420">
        <f>ROUND(((EU420*1.1)),6)</f>
        <v>0</v>
      </c>
      <c r="AF420">
        <f>ROUND(((EV420*1.1)),6)</f>
        <v>4.29</v>
      </c>
      <c r="AG420">
        <f t="shared" si="528"/>
        <v>0</v>
      </c>
      <c r="AH420">
        <f>((EW420*1.1))</f>
        <v>0.33</v>
      </c>
      <c r="AI420">
        <f>((EX420*1.1))</f>
        <v>0</v>
      </c>
      <c r="AJ420">
        <f t="shared" si="530"/>
        <v>0</v>
      </c>
      <c r="AK420">
        <v>4.71</v>
      </c>
      <c r="AL420">
        <v>0.81</v>
      </c>
      <c r="AM420">
        <v>0</v>
      </c>
      <c r="AN420">
        <v>0</v>
      </c>
      <c r="AO420">
        <v>3.9</v>
      </c>
      <c r="AP420">
        <v>0</v>
      </c>
      <c r="AQ420">
        <v>0.3</v>
      </c>
      <c r="AR420">
        <v>0</v>
      </c>
      <c r="AS420">
        <v>0</v>
      </c>
      <c r="AT420">
        <v>90</v>
      </c>
      <c r="AU420">
        <v>46</v>
      </c>
      <c r="AV420">
        <v>1.0469999999999999</v>
      </c>
      <c r="AW420">
        <v>1</v>
      </c>
      <c r="AZ420">
        <v>1</v>
      </c>
      <c r="BA420">
        <v>54.99</v>
      </c>
      <c r="BB420">
        <v>1</v>
      </c>
      <c r="BC420">
        <v>8.8000000000000007</v>
      </c>
      <c r="BD420" t="s">
        <v>3</v>
      </c>
      <c r="BE420" t="s">
        <v>3</v>
      </c>
      <c r="BF420" t="s">
        <v>3</v>
      </c>
      <c r="BG420" t="s">
        <v>3</v>
      </c>
      <c r="BH420">
        <v>0</v>
      </c>
      <c r="BI420">
        <v>2</v>
      </c>
      <c r="BJ420" t="s">
        <v>265</v>
      </c>
      <c r="BM420">
        <v>72</v>
      </c>
      <c r="BN420">
        <v>0</v>
      </c>
      <c r="BO420" t="s">
        <v>263</v>
      </c>
      <c r="BP420">
        <v>1</v>
      </c>
      <c r="BQ420">
        <v>40</v>
      </c>
      <c r="BR420">
        <v>0</v>
      </c>
      <c r="BS420">
        <v>54.99</v>
      </c>
      <c r="BT420">
        <v>1</v>
      </c>
      <c r="BU420">
        <v>1</v>
      </c>
      <c r="BV420">
        <v>1</v>
      </c>
      <c r="BW420">
        <v>1</v>
      </c>
      <c r="BX420">
        <v>1</v>
      </c>
      <c r="BY420" t="s">
        <v>3</v>
      </c>
      <c r="BZ420">
        <v>90</v>
      </c>
      <c r="CA420">
        <v>46</v>
      </c>
      <c r="CB420" t="s">
        <v>3</v>
      </c>
      <c r="CE420">
        <v>30</v>
      </c>
      <c r="CF420">
        <v>0</v>
      </c>
      <c r="CG420">
        <v>0</v>
      </c>
      <c r="CM420">
        <v>0</v>
      </c>
      <c r="CN420" t="s">
        <v>1047</v>
      </c>
      <c r="CO420">
        <v>0</v>
      </c>
      <c r="CP420">
        <f t="shared" si="531"/>
        <v>2032.81</v>
      </c>
      <c r="CQ420">
        <f t="shared" si="532"/>
        <v>7.13</v>
      </c>
      <c r="CR420">
        <f>(ROUND((ROUND((((ET420*1.1))*AV420*1),2)*BB420),2)+ROUND((ROUND(((AE420-((EU420*1.1)))*AV420*1),2)*BS420),2))</f>
        <v>0</v>
      </c>
      <c r="CS420">
        <f t="shared" si="533"/>
        <v>0</v>
      </c>
      <c r="CT420">
        <f t="shared" si="534"/>
        <v>246.91</v>
      </c>
      <c r="CU420">
        <f t="shared" si="535"/>
        <v>0</v>
      </c>
      <c r="CV420">
        <f t="shared" si="536"/>
        <v>0.34550999999999998</v>
      </c>
      <c r="CW420">
        <f t="shared" si="537"/>
        <v>0</v>
      </c>
      <c r="CX420">
        <f t="shared" si="538"/>
        <v>0</v>
      </c>
      <c r="CY420">
        <f t="shared" si="539"/>
        <v>1778.211</v>
      </c>
      <c r="CZ420">
        <f t="shared" si="540"/>
        <v>908.86339999999996</v>
      </c>
      <c r="DB420">
        <v>186</v>
      </c>
      <c r="DC420" t="s">
        <v>3</v>
      </c>
      <c r="DD420" t="s">
        <v>140</v>
      </c>
      <c r="DE420" t="s">
        <v>266</v>
      </c>
      <c r="DF420" t="s">
        <v>266</v>
      </c>
      <c r="DG420" t="s">
        <v>266</v>
      </c>
      <c r="DH420" t="s">
        <v>3</v>
      </c>
      <c r="DI420" t="s">
        <v>266</v>
      </c>
      <c r="DJ420" t="s">
        <v>266</v>
      </c>
      <c r="DK420" t="s">
        <v>3</v>
      </c>
      <c r="DL420" t="s">
        <v>3</v>
      </c>
      <c r="DM420" t="s">
        <v>3</v>
      </c>
      <c r="DN420">
        <v>0</v>
      </c>
      <c r="DO420">
        <v>0</v>
      </c>
      <c r="DP420">
        <v>1</v>
      </c>
      <c r="DQ420">
        <v>1</v>
      </c>
      <c r="DU420">
        <v>1013</v>
      </c>
      <c r="DV420" t="s">
        <v>228</v>
      </c>
      <c r="DW420" t="s">
        <v>228</v>
      </c>
      <c r="DX420">
        <v>1</v>
      </c>
      <c r="DZ420" t="s">
        <v>3</v>
      </c>
      <c r="EA420" t="s">
        <v>3</v>
      </c>
      <c r="EB420" t="s">
        <v>3</v>
      </c>
      <c r="EC420" t="s">
        <v>3</v>
      </c>
      <c r="EE420">
        <v>58807949</v>
      </c>
      <c r="EF420">
        <v>40</v>
      </c>
      <c r="EG420" t="s">
        <v>267</v>
      </c>
      <c r="EH420">
        <v>0</v>
      </c>
      <c r="EI420" t="s">
        <v>3</v>
      </c>
      <c r="EJ420">
        <v>2</v>
      </c>
      <c r="EK420">
        <v>72</v>
      </c>
      <c r="EL420" t="s">
        <v>268</v>
      </c>
      <c r="EM420" t="s">
        <v>269</v>
      </c>
      <c r="EO420" t="s">
        <v>146</v>
      </c>
      <c r="EQ420">
        <v>0</v>
      </c>
      <c r="ER420">
        <v>4.71</v>
      </c>
      <c r="ES420">
        <v>0.81</v>
      </c>
      <c r="ET420">
        <v>0</v>
      </c>
      <c r="EU420">
        <v>0</v>
      </c>
      <c r="EV420">
        <v>3.9</v>
      </c>
      <c r="EW420">
        <v>0.3</v>
      </c>
      <c r="EX420">
        <v>0</v>
      </c>
      <c r="EY420">
        <v>0</v>
      </c>
      <c r="FQ420">
        <v>0</v>
      </c>
      <c r="FR420">
        <v>0</v>
      </c>
      <c r="FS420">
        <v>0</v>
      </c>
      <c r="FX420">
        <v>90</v>
      </c>
      <c r="FY420">
        <v>46</v>
      </c>
      <c r="GA420" t="s">
        <v>3</v>
      </c>
      <c r="GD420">
        <v>1</v>
      </c>
      <c r="GF420">
        <v>-1494899736</v>
      </c>
      <c r="GG420">
        <v>2</v>
      </c>
      <c r="GH420">
        <v>1</v>
      </c>
      <c r="GI420">
        <v>2</v>
      </c>
      <c r="GJ420">
        <v>0</v>
      </c>
      <c r="GK420">
        <v>0</v>
      </c>
      <c r="GL420">
        <f t="shared" si="541"/>
        <v>0</v>
      </c>
      <c r="GM420">
        <f t="shared" si="542"/>
        <v>4719.88</v>
      </c>
      <c r="GN420">
        <f t="shared" si="543"/>
        <v>0</v>
      </c>
      <c r="GO420">
        <f t="shared" si="544"/>
        <v>4719.88</v>
      </c>
      <c r="GP420">
        <f t="shared" si="545"/>
        <v>0</v>
      </c>
      <c r="GR420">
        <v>0</v>
      </c>
      <c r="GS420">
        <v>3</v>
      </c>
      <c r="GT420">
        <v>0</v>
      </c>
      <c r="GU420" t="s">
        <v>3</v>
      </c>
      <c r="GV420">
        <f t="shared" si="546"/>
        <v>0</v>
      </c>
      <c r="GW420">
        <v>1</v>
      </c>
      <c r="GX420">
        <f t="shared" si="547"/>
        <v>0</v>
      </c>
      <c r="HA420">
        <v>0</v>
      </c>
      <c r="HB420">
        <v>0</v>
      </c>
      <c r="HC420">
        <f t="shared" si="548"/>
        <v>0</v>
      </c>
      <c r="HE420" t="s">
        <v>3</v>
      </c>
      <c r="HF420" t="s">
        <v>3</v>
      </c>
      <c r="HM420" t="s">
        <v>3</v>
      </c>
      <c r="HN420" t="s">
        <v>3</v>
      </c>
      <c r="HO420" t="s">
        <v>3</v>
      </c>
      <c r="HP420" t="s">
        <v>3</v>
      </c>
      <c r="HQ420" t="s">
        <v>3</v>
      </c>
      <c r="HS420">
        <v>0</v>
      </c>
      <c r="IK420">
        <v>0</v>
      </c>
    </row>
    <row r="421" spans="1:255" x14ac:dyDescent="0.2">
      <c r="A421" s="2">
        <v>18</v>
      </c>
      <c r="B421" s="2">
        <v>1</v>
      </c>
      <c r="C421" s="2">
        <v>980</v>
      </c>
      <c r="D421" s="2"/>
      <c r="E421" s="2" t="s">
        <v>504</v>
      </c>
      <c r="F421" s="2" t="s">
        <v>505</v>
      </c>
      <c r="G421" s="2" t="s">
        <v>506</v>
      </c>
      <c r="H421" s="2" t="s">
        <v>39</v>
      </c>
      <c r="I421" s="2">
        <f>I419*J421</f>
        <v>8</v>
      </c>
      <c r="J421" s="2">
        <v>1</v>
      </c>
      <c r="K421" s="2">
        <v>1</v>
      </c>
      <c r="L421" s="2"/>
      <c r="M421" s="2"/>
      <c r="N421" s="2"/>
      <c r="O421" s="2">
        <f t="shared" si="515"/>
        <v>1644.96</v>
      </c>
      <c r="P421" s="2">
        <f t="shared" si="516"/>
        <v>1644.96</v>
      </c>
      <c r="Q421" s="2">
        <f>(ROUND((ROUND(((ET421)*AV421*I421),2)*BB421),2)+ROUND((ROUND(((AE421-(EU421))*AV421*I421),2)*BS421),2))</f>
        <v>0</v>
      </c>
      <c r="R421" s="2">
        <f t="shared" si="517"/>
        <v>0</v>
      </c>
      <c r="S421" s="2">
        <f t="shared" si="518"/>
        <v>0</v>
      </c>
      <c r="T421" s="2">
        <f t="shared" si="519"/>
        <v>0</v>
      </c>
      <c r="U421" s="2">
        <f t="shared" si="520"/>
        <v>0</v>
      </c>
      <c r="V421" s="2">
        <f t="shared" si="521"/>
        <v>0</v>
      </c>
      <c r="W421" s="2">
        <f t="shared" si="522"/>
        <v>0</v>
      </c>
      <c r="X421" s="2">
        <f t="shared" si="523"/>
        <v>0</v>
      </c>
      <c r="Y421" s="2">
        <f t="shared" si="524"/>
        <v>0</v>
      </c>
      <c r="Z421" s="2"/>
      <c r="AA421" s="2">
        <v>59204062</v>
      </c>
      <c r="AB421" s="2">
        <f t="shared" si="525"/>
        <v>205.62</v>
      </c>
      <c r="AC421" s="2">
        <f t="shared" ref="AC421:AC446" si="551">ROUND((ES421),6)</f>
        <v>205.62</v>
      </c>
      <c r="AD421" s="2">
        <f>ROUND((((ET421)-(EU421))+AE421),6)</f>
        <v>0</v>
      </c>
      <c r="AE421" s="2">
        <f t="shared" ref="AE421:AF424" si="552">ROUND((EU421),6)</f>
        <v>0</v>
      </c>
      <c r="AF421" s="2">
        <f t="shared" si="552"/>
        <v>0</v>
      </c>
      <c r="AG421" s="2">
        <f t="shared" si="528"/>
        <v>0</v>
      </c>
      <c r="AH421" s="2">
        <f t="shared" ref="AH421:AI424" si="553">(EW421)</f>
        <v>0</v>
      </c>
      <c r="AI421" s="2">
        <f t="shared" si="553"/>
        <v>0</v>
      </c>
      <c r="AJ421" s="2">
        <f t="shared" si="530"/>
        <v>0</v>
      </c>
      <c r="AK421" s="2">
        <v>205.62</v>
      </c>
      <c r="AL421" s="2">
        <v>205.62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90</v>
      </c>
      <c r="AU421" s="2">
        <v>46</v>
      </c>
      <c r="AV421" s="2">
        <v>1</v>
      </c>
      <c r="AW421" s="2">
        <v>1</v>
      </c>
      <c r="AX421" s="2"/>
      <c r="AY421" s="2"/>
      <c r="AZ421" s="2">
        <v>1</v>
      </c>
      <c r="BA421" s="2">
        <v>1</v>
      </c>
      <c r="BB421" s="2">
        <v>1</v>
      </c>
      <c r="BC421" s="2">
        <v>1</v>
      </c>
      <c r="BD421" s="2" t="s">
        <v>3</v>
      </c>
      <c r="BE421" s="2" t="s">
        <v>3</v>
      </c>
      <c r="BF421" s="2" t="s">
        <v>3</v>
      </c>
      <c r="BG421" s="2" t="s">
        <v>3</v>
      </c>
      <c r="BH421" s="2">
        <v>3</v>
      </c>
      <c r="BI421" s="2">
        <v>2</v>
      </c>
      <c r="BJ421" s="2" t="s">
        <v>3</v>
      </c>
      <c r="BK421" s="2"/>
      <c r="BL421" s="2"/>
      <c r="BM421" s="2">
        <v>72</v>
      </c>
      <c r="BN421" s="2">
        <v>0</v>
      </c>
      <c r="BO421" s="2" t="s">
        <v>3</v>
      </c>
      <c r="BP421" s="2">
        <v>0</v>
      </c>
      <c r="BQ421" s="2">
        <v>40</v>
      </c>
      <c r="BR421" s="2">
        <v>0</v>
      </c>
      <c r="BS421" s="2">
        <v>1</v>
      </c>
      <c r="BT421" s="2">
        <v>1</v>
      </c>
      <c r="BU421" s="2">
        <v>1</v>
      </c>
      <c r="BV421" s="2">
        <v>1</v>
      </c>
      <c r="BW421" s="2">
        <v>1</v>
      </c>
      <c r="BX421" s="2">
        <v>1</v>
      </c>
      <c r="BY421" s="2" t="s">
        <v>3</v>
      </c>
      <c r="BZ421" s="2">
        <v>90</v>
      </c>
      <c r="CA421" s="2">
        <v>46</v>
      </c>
      <c r="CB421" s="2" t="s">
        <v>3</v>
      </c>
      <c r="CC421" s="2"/>
      <c r="CD421" s="2"/>
      <c r="CE421" s="2">
        <v>30</v>
      </c>
      <c r="CF421" s="2">
        <v>0</v>
      </c>
      <c r="CG421" s="2">
        <v>0</v>
      </c>
      <c r="CH421" s="2"/>
      <c r="CI421" s="2"/>
      <c r="CJ421" s="2"/>
      <c r="CK421" s="2"/>
      <c r="CL421" s="2"/>
      <c r="CM421" s="2">
        <v>0</v>
      </c>
      <c r="CN421" s="2" t="s">
        <v>3</v>
      </c>
      <c r="CO421" s="2">
        <v>0</v>
      </c>
      <c r="CP421" s="2">
        <f t="shared" si="531"/>
        <v>1644.96</v>
      </c>
      <c r="CQ421" s="2">
        <f t="shared" si="532"/>
        <v>205.62</v>
      </c>
      <c r="CR421" s="2">
        <f>(ROUND((ROUND(((ET421)*AV421*1),2)*BB421),2)+ROUND((ROUND(((AE421-(EU421))*AV421*1),2)*BS421),2))</f>
        <v>0</v>
      </c>
      <c r="CS421" s="2">
        <f t="shared" si="533"/>
        <v>0</v>
      </c>
      <c r="CT421" s="2">
        <f t="shared" si="534"/>
        <v>0</v>
      </c>
      <c r="CU421" s="2">
        <f t="shared" si="535"/>
        <v>0</v>
      </c>
      <c r="CV421" s="2">
        <f t="shared" si="536"/>
        <v>0</v>
      </c>
      <c r="CW421" s="2">
        <f t="shared" si="537"/>
        <v>0</v>
      </c>
      <c r="CX421" s="2">
        <f t="shared" si="538"/>
        <v>0</v>
      </c>
      <c r="CY421" s="2">
        <f t="shared" si="539"/>
        <v>0</v>
      </c>
      <c r="CZ421" s="2">
        <f t="shared" si="540"/>
        <v>0</v>
      </c>
      <c r="DA421" s="2"/>
      <c r="DB421" s="2"/>
      <c r="DC421" s="2" t="s">
        <v>3</v>
      </c>
      <c r="DD421" s="2" t="s">
        <v>3</v>
      </c>
      <c r="DE421" s="2" t="s">
        <v>3</v>
      </c>
      <c r="DF421" s="2" t="s">
        <v>3</v>
      </c>
      <c r="DG421" s="2" t="s">
        <v>3</v>
      </c>
      <c r="DH421" s="2" t="s">
        <v>3</v>
      </c>
      <c r="DI421" s="2" t="s">
        <v>3</v>
      </c>
      <c r="DJ421" s="2" t="s">
        <v>3</v>
      </c>
      <c r="DK421" s="2" t="s">
        <v>3</v>
      </c>
      <c r="DL421" s="2" t="s">
        <v>3</v>
      </c>
      <c r="DM421" s="2" t="s">
        <v>3</v>
      </c>
      <c r="DN421" s="2">
        <v>0</v>
      </c>
      <c r="DO421" s="2">
        <v>0</v>
      </c>
      <c r="DP421" s="2">
        <v>1</v>
      </c>
      <c r="DQ421" s="2">
        <v>1</v>
      </c>
      <c r="DR421" s="2"/>
      <c r="DS421" s="2"/>
      <c r="DT421" s="2"/>
      <c r="DU421" s="2">
        <v>1010</v>
      </c>
      <c r="DV421" s="2" t="s">
        <v>39</v>
      </c>
      <c r="DW421" s="2" t="s">
        <v>39</v>
      </c>
      <c r="DX421" s="2">
        <v>1</v>
      </c>
      <c r="DY421" s="2"/>
      <c r="DZ421" s="2" t="s">
        <v>3</v>
      </c>
      <c r="EA421" s="2" t="s">
        <v>3</v>
      </c>
      <c r="EB421" s="2" t="s">
        <v>3</v>
      </c>
      <c r="EC421" s="2" t="s">
        <v>3</v>
      </c>
      <c r="ED421" s="2"/>
      <c r="EE421" s="2">
        <v>58807949</v>
      </c>
      <c r="EF421" s="2">
        <v>40</v>
      </c>
      <c r="EG421" s="2" t="s">
        <v>267</v>
      </c>
      <c r="EH421" s="2">
        <v>0</v>
      </c>
      <c r="EI421" s="2" t="s">
        <v>3</v>
      </c>
      <c r="EJ421" s="2">
        <v>2</v>
      </c>
      <c r="EK421" s="2">
        <v>72</v>
      </c>
      <c r="EL421" s="2" t="s">
        <v>268</v>
      </c>
      <c r="EM421" s="2" t="s">
        <v>269</v>
      </c>
      <c r="EN421" s="2"/>
      <c r="EO421" s="2" t="s">
        <v>3</v>
      </c>
      <c r="EP421" s="2"/>
      <c r="EQ421" s="2">
        <v>0</v>
      </c>
      <c r="ER421" s="2">
        <v>0</v>
      </c>
      <c r="ES421" s="2">
        <v>205.62</v>
      </c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>
        <v>0</v>
      </c>
      <c r="FR421" s="2">
        <v>0</v>
      </c>
      <c r="FS421" s="2">
        <v>0</v>
      </c>
      <c r="FT421" s="2"/>
      <c r="FU421" s="2"/>
      <c r="FV421" s="2"/>
      <c r="FW421" s="2"/>
      <c r="FX421" s="2">
        <v>90</v>
      </c>
      <c r="FY421" s="2">
        <v>46</v>
      </c>
      <c r="FZ421" s="2"/>
      <c r="GA421" s="2" t="s">
        <v>507</v>
      </c>
      <c r="GB421" s="2"/>
      <c r="GC421" s="2"/>
      <c r="GD421" s="2">
        <v>1</v>
      </c>
      <c r="GE421" s="2"/>
      <c r="GF421" s="2">
        <v>-1103013517</v>
      </c>
      <c r="GG421" s="2">
        <v>2</v>
      </c>
      <c r="GH421" s="2">
        <v>4</v>
      </c>
      <c r="GI421" s="2">
        <v>-2</v>
      </c>
      <c r="GJ421" s="2">
        <v>0</v>
      </c>
      <c r="GK421" s="2">
        <v>0</v>
      </c>
      <c r="GL421" s="2">
        <f t="shared" si="541"/>
        <v>0</v>
      </c>
      <c r="GM421" s="2">
        <f t="shared" si="542"/>
        <v>1644.96</v>
      </c>
      <c r="GN421" s="2">
        <f t="shared" si="543"/>
        <v>0</v>
      </c>
      <c r="GO421" s="2">
        <f t="shared" si="544"/>
        <v>1644.96</v>
      </c>
      <c r="GP421" s="2">
        <f t="shared" si="545"/>
        <v>0</v>
      </c>
      <c r="GQ421" s="2"/>
      <c r="GR421" s="2">
        <v>0</v>
      </c>
      <c r="GS421" s="2">
        <v>2</v>
      </c>
      <c r="GT421" s="2">
        <v>0</v>
      </c>
      <c r="GU421" s="2" t="s">
        <v>3</v>
      </c>
      <c r="GV421" s="2">
        <f t="shared" si="546"/>
        <v>0</v>
      </c>
      <c r="GW421" s="2">
        <v>1</v>
      </c>
      <c r="GX421" s="2">
        <f t="shared" si="547"/>
        <v>0</v>
      </c>
      <c r="GY421" s="2"/>
      <c r="GZ421" s="2"/>
      <c r="HA421" s="2">
        <v>0</v>
      </c>
      <c r="HB421" s="2">
        <v>0</v>
      </c>
      <c r="HC421" s="2">
        <f t="shared" si="548"/>
        <v>0</v>
      </c>
      <c r="HD421" s="2"/>
      <c r="HE421" s="2" t="s">
        <v>274</v>
      </c>
      <c r="HF421" s="2" t="s">
        <v>54</v>
      </c>
      <c r="HG421" s="2"/>
      <c r="HH421" s="2"/>
      <c r="HI421" s="2"/>
      <c r="HJ421" s="2"/>
      <c r="HK421" s="2"/>
      <c r="HL421" s="2"/>
      <c r="HM421" s="2" t="s">
        <v>3</v>
      </c>
      <c r="HN421" s="2" t="s">
        <v>3</v>
      </c>
      <c r="HO421" s="2" t="s">
        <v>3</v>
      </c>
      <c r="HP421" s="2" t="s">
        <v>3</v>
      </c>
      <c r="HQ421" s="2" t="s">
        <v>3</v>
      </c>
      <c r="HR421" s="2"/>
      <c r="HS421" s="2">
        <v>0</v>
      </c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>
        <v>0</v>
      </c>
      <c r="IL421" s="2"/>
      <c r="IM421" s="2"/>
      <c r="IN421" s="2"/>
      <c r="IO421" s="2"/>
      <c r="IP421" s="2"/>
      <c r="IQ421" s="2"/>
      <c r="IR421" s="2"/>
      <c r="IS421" s="2"/>
      <c r="IT421" s="2"/>
      <c r="IU421" s="2"/>
    </row>
    <row r="422" spans="1:255" x14ac:dyDescent="0.2">
      <c r="A422">
        <v>18</v>
      </c>
      <c r="B422">
        <v>1</v>
      </c>
      <c r="C422">
        <v>984</v>
      </c>
      <c r="E422" t="s">
        <v>504</v>
      </c>
      <c r="F422" t="s">
        <v>505</v>
      </c>
      <c r="G422" t="s">
        <v>506</v>
      </c>
      <c r="H422" t="s">
        <v>39</v>
      </c>
      <c r="I422">
        <f>I420*J422</f>
        <v>8</v>
      </c>
      <c r="J422">
        <v>1</v>
      </c>
      <c r="K422">
        <v>1</v>
      </c>
      <c r="O422">
        <f t="shared" si="515"/>
        <v>16252.2</v>
      </c>
      <c r="P422">
        <f t="shared" si="516"/>
        <v>16252.2</v>
      </c>
      <c r="Q422">
        <f>(ROUND((ROUND(((ET422)*AV422*I422),2)*BB422),2)+ROUND((ROUND(((AE422-(EU422))*AV422*I422),2)*BS422),2))</f>
        <v>0</v>
      </c>
      <c r="R422">
        <f t="shared" si="517"/>
        <v>0</v>
      </c>
      <c r="S422">
        <f t="shared" si="518"/>
        <v>0</v>
      </c>
      <c r="T422">
        <f t="shared" si="519"/>
        <v>0</v>
      </c>
      <c r="U422">
        <f t="shared" si="520"/>
        <v>0</v>
      </c>
      <c r="V422">
        <f t="shared" si="521"/>
        <v>0</v>
      </c>
      <c r="W422">
        <f t="shared" si="522"/>
        <v>0</v>
      </c>
      <c r="X422">
        <f t="shared" si="523"/>
        <v>0</v>
      </c>
      <c r="Y422">
        <f t="shared" si="524"/>
        <v>0</v>
      </c>
      <c r="AA422">
        <v>59204059</v>
      </c>
      <c r="AB422">
        <f t="shared" si="525"/>
        <v>205.62</v>
      </c>
      <c r="AC422">
        <f t="shared" si="551"/>
        <v>205.62</v>
      </c>
      <c r="AD422">
        <f>ROUND((((ET422)-(EU422))+AE422),6)</f>
        <v>0</v>
      </c>
      <c r="AE422">
        <f t="shared" si="552"/>
        <v>0</v>
      </c>
      <c r="AF422">
        <f t="shared" si="552"/>
        <v>0</v>
      </c>
      <c r="AG422">
        <f t="shared" si="528"/>
        <v>0</v>
      </c>
      <c r="AH422">
        <f t="shared" si="553"/>
        <v>0</v>
      </c>
      <c r="AI422">
        <f t="shared" si="553"/>
        <v>0</v>
      </c>
      <c r="AJ422">
        <f t="shared" si="530"/>
        <v>0</v>
      </c>
      <c r="AK422">
        <v>205.62</v>
      </c>
      <c r="AL422">
        <v>205.62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90</v>
      </c>
      <c r="AU422">
        <v>46</v>
      </c>
      <c r="AV422">
        <v>1</v>
      </c>
      <c r="AW422">
        <v>1</v>
      </c>
      <c r="AZ422">
        <v>1</v>
      </c>
      <c r="BA422">
        <v>1</v>
      </c>
      <c r="BB422">
        <v>1</v>
      </c>
      <c r="BC422">
        <v>9.8800000000000008</v>
      </c>
      <c r="BD422" t="s">
        <v>3</v>
      </c>
      <c r="BE422" t="s">
        <v>3</v>
      </c>
      <c r="BF422" t="s">
        <v>3</v>
      </c>
      <c r="BG422" t="s">
        <v>3</v>
      </c>
      <c r="BH422">
        <v>3</v>
      </c>
      <c r="BI422">
        <v>2</v>
      </c>
      <c r="BJ422" t="s">
        <v>3</v>
      </c>
      <c r="BM422">
        <v>72</v>
      </c>
      <c r="BN422">
        <v>0</v>
      </c>
      <c r="BO422" t="s">
        <v>3</v>
      </c>
      <c r="BP422">
        <v>0</v>
      </c>
      <c r="BQ422">
        <v>40</v>
      </c>
      <c r="BR422">
        <v>0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 t="s">
        <v>3</v>
      </c>
      <c r="BZ422">
        <v>90</v>
      </c>
      <c r="CA422">
        <v>46</v>
      </c>
      <c r="CB422" t="s">
        <v>3</v>
      </c>
      <c r="CE422">
        <v>30</v>
      </c>
      <c r="CF422">
        <v>0</v>
      </c>
      <c r="CG422">
        <v>0</v>
      </c>
      <c r="CM422">
        <v>0</v>
      </c>
      <c r="CN422" t="s">
        <v>3</v>
      </c>
      <c r="CO422">
        <v>0</v>
      </c>
      <c r="CP422">
        <f t="shared" si="531"/>
        <v>16252.2</v>
      </c>
      <c r="CQ422">
        <f t="shared" si="532"/>
        <v>2031.53</v>
      </c>
      <c r="CR422">
        <f>(ROUND((ROUND(((ET422)*AV422*1),2)*BB422),2)+ROUND((ROUND(((AE422-(EU422))*AV422*1),2)*BS422),2))</f>
        <v>0</v>
      </c>
      <c r="CS422">
        <f t="shared" si="533"/>
        <v>0</v>
      </c>
      <c r="CT422">
        <f t="shared" si="534"/>
        <v>0</v>
      </c>
      <c r="CU422">
        <f t="shared" si="535"/>
        <v>0</v>
      </c>
      <c r="CV422">
        <f t="shared" si="536"/>
        <v>0</v>
      </c>
      <c r="CW422">
        <f t="shared" si="537"/>
        <v>0</v>
      </c>
      <c r="CX422">
        <f t="shared" si="538"/>
        <v>0</v>
      </c>
      <c r="CY422">
        <f t="shared" si="539"/>
        <v>0</v>
      </c>
      <c r="CZ422">
        <f t="shared" si="540"/>
        <v>0</v>
      </c>
      <c r="DC422" t="s">
        <v>3</v>
      </c>
      <c r="DD422" t="s">
        <v>3</v>
      </c>
      <c r="DE422" t="s">
        <v>3</v>
      </c>
      <c r="DF422" t="s">
        <v>3</v>
      </c>
      <c r="DG422" t="s">
        <v>3</v>
      </c>
      <c r="DH422" t="s">
        <v>3</v>
      </c>
      <c r="DI422" t="s">
        <v>3</v>
      </c>
      <c r="DJ422" t="s">
        <v>3</v>
      </c>
      <c r="DK422" t="s">
        <v>3</v>
      </c>
      <c r="DL422" t="s">
        <v>3</v>
      </c>
      <c r="DM422" t="s">
        <v>3</v>
      </c>
      <c r="DN422">
        <v>0</v>
      </c>
      <c r="DO422">
        <v>0</v>
      </c>
      <c r="DP422">
        <v>1</v>
      </c>
      <c r="DQ422">
        <v>1</v>
      </c>
      <c r="DU422">
        <v>1010</v>
      </c>
      <c r="DV422" t="s">
        <v>39</v>
      </c>
      <c r="DW422" t="s">
        <v>39</v>
      </c>
      <c r="DX422">
        <v>1</v>
      </c>
      <c r="DZ422" t="s">
        <v>3</v>
      </c>
      <c r="EA422" t="s">
        <v>3</v>
      </c>
      <c r="EB422" t="s">
        <v>3</v>
      </c>
      <c r="EC422" t="s">
        <v>3</v>
      </c>
      <c r="EE422">
        <v>58807949</v>
      </c>
      <c r="EF422">
        <v>40</v>
      </c>
      <c r="EG422" t="s">
        <v>267</v>
      </c>
      <c r="EH422">
        <v>0</v>
      </c>
      <c r="EI422" t="s">
        <v>3</v>
      </c>
      <c r="EJ422">
        <v>2</v>
      </c>
      <c r="EK422">
        <v>72</v>
      </c>
      <c r="EL422" t="s">
        <v>268</v>
      </c>
      <c r="EM422" t="s">
        <v>269</v>
      </c>
      <c r="EO422" t="s">
        <v>3</v>
      </c>
      <c r="EQ422">
        <v>0</v>
      </c>
      <c r="ER422">
        <v>205.62</v>
      </c>
      <c r="ES422">
        <v>205.62</v>
      </c>
      <c r="ET422">
        <v>0</v>
      </c>
      <c r="EU422">
        <v>0</v>
      </c>
      <c r="EV422">
        <v>0</v>
      </c>
      <c r="EW422">
        <v>0</v>
      </c>
      <c r="EX422">
        <v>0</v>
      </c>
      <c r="EZ422">
        <v>5</v>
      </c>
      <c r="FC422">
        <v>1</v>
      </c>
      <c r="FD422">
        <v>18</v>
      </c>
      <c r="FF422">
        <v>2390</v>
      </c>
      <c r="FQ422">
        <v>0</v>
      </c>
      <c r="FR422">
        <v>0</v>
      </c>
      <c r="FS422">
        <v>0</v>
      </c>
      <c r="FX422">
        <v>90</v>
      </c>
      <c r="FY422">
        <v>46</v>
      </c>
      <c r="GA422" t="s">
        <v>507</v>
      </c>
      <c r="GD422">
        <v>1</v>
      </c>
      <c r="GF422">
        <v>-1103013517</v>
      </c>
      <c r="GG422">
        <v>2</v>
      </c>
      <c r="GH422">
        <v>3</v>
      </c>
      <c r="GI422">
        <v>5</v>
      </c>
      <c r="GJ422">
        <v>0</v>
      </c>
      <c r="GK422">
        <v>0</v>
      </c>
      <c r="GL422">
        <f t="shared" si="541"/>
        <v>0</v>
      </c>
      <c r="GM422">
        <f t="shared" si="542"/>
        <v>16252.2</v>
      </c>
      <c r="GN422">
        <f t="shared" si="543"/>
        <v>0</v>
      </c>
      <c r="GO422">
        <f t="shared" si="544"/>
        <v>16252.2</v>
      </c>
      <c r="GP422">
        <f t="shared" si="545"/>
        <v>0</v>
      </c>
      <c r="GR422">
        <v>1</v>
      </c>
      <c r="GS422">
        <v>1</v>
      </c>
      <c r="GT422">
        <v>0</v>
      </c>
      <c r="GU422" t="s">
        <v>3</v>
      </c>
      <c r="GV422">
        <f t="shared" si="546"/>
        <v>0</v>
      </c>
      <c r="GW422">
        <v>1</v>
      </c>
      <c r="GX422">
        <f t="shared" si="547"/>
        <v>0</v>
      </c>
      <c r="HA422">
        <v>0</v>
      </c>
      <c r="HB422">
        <v>0</v>
      </c>
      <c r="HC422">
        <f t="shared" si="548"/>
        <v>0</v>
      </c>
      <c r="HE422" t="s">
        <v>274</v>
      </c>
      <c r="HF422" t="s">
        <v>54</v>
      </c>
      <c r="HM422" t="s">
        <v>3</v>
      </c>
      <c r="HN422" t="s">
        <v>3</v>
      </c>
      <c r="HO422" t="s">
        <v>3</v>
      </c>
      <c r="HP422" t="s">
        <v>3</v>
      </c>
      <c r="HQ422" t="s">
        <v>3</v>
      </c>
      <c r="HS422">
        <v>0</v>
      </c>
      <c r="IK422">
        <v>0</v>
      </c>
    </row>
    <row r="423" spans="1:255" x14ac:dyDescent="0.2">
      <c r="A423" s="2">
        <v>17</v>
      </c>
      <c r="B423" s="2">
        <v>1</v>
      </c>
      <c r="C423" s="2"/>
      <c r="D423" s="2"/>
      <c r="E423" s="2" t="s">
        <v>508</v>
      </c>
      <c r="F423" s="2" t="s">
        <v>293</v>
      </c>
      <c r="G423" s="2" t="s">
        <v>294</v>
      </c>
      <c r="H423" s="2" t="s">
        <v>39</v>
      </c>
      <c r="I423" s="2">
        <f>ROUND(ROUND(10,4),9)</f>
        <v>10</v>
      </c>
      <c r="J423" s="2">
        <v>0</v>
      </c>
      <c r="K423" s="2">
        <f>ROUND(ROUND(10,4),9)</f>
        <v>10</v>
      </c>
      <c r="L423" s="2"/>
      <c r="M423" s="2"/>
      <c r="N423" s="2"/>
      <c r="O423" s="2">
        <f t="shared" si="515"/>
        <v>1905.9</v>
      </c>
      <c r="P423" s="2">
        <f t="shared" si="516"/>
        <v>1905.9</v>
      </c>
      <c r="Q423" s="2">
        <f>(ROUND((ROUND(((ET423)*AV423*I423),2)*BB423),2)+ROUND((ROUND(((AE423-(EU423))*AV423*I423),2)*BS423),2))</f>
        <v>0</v>
      </c>
      <c r="R423" s="2">
        <f t="shared" si="517"/>
        <v>0</v>
      </c>
      <c r="S423" s="2">
        <f t="shared" si="518"/>
        <v>0</v>
      </c>
      <c r="T423" s="2">
        <f t="shared" si="519"/>
        <v>0</v>
      </c>
      <c r="U423" s="2">
        <f t="shared" si="520"/>
        <v>0</v>
      </c>
      <c r="V423" s="2">
        <f t="shared" si="521"/>
        <v>0</v>
      </c>
      <c r="W423" s="2">
        <f t="shared" si="522"/>
        <v>0</v>
      </c>
      <c r="X423" s="2">
        <f t="shared" si="523"/>
        <v>0</v>
      </c>
      <c r="Y423" s="2">
        <f t="shared" si="524"/>
        <v>0</v>
      </c>
      <c r="Z423" s="2"/>
      <c r="AA423" s="2">
        <v>59204062</v>
      </c>
      <c r="AB423" s="2">
        <f t="shared" si="525"/>
        <v>190.59</v>
      </c>
      <c r="AC423" s="2">
        <f t="shared" si="551"/>
        <v>190.59</v>
      </c>
      <c r="AD423" s="2">
        <f>ROUND((((ET423)-(EU423))+AE423),6)</f>
        <v>0</v>
      </c>
      <c r="AE423" s="2">
        <f t="shared" si="552"/>
        <v>0</v>
      </c>
      <c r="AF423" s="2">
        <f t="shared" si="552"/>
        <v>0</v>
      </c>
      <c r="AG423" s="2">
        <f t="shared" si="528"/>
        <v>0</v>
      </c>
      <c r="AH423" s="2">
        <f t="shared" si="553"/>
        <v>0</v>
      </c>
      <c r="AI423" s="2">
        <f t="shared" si="553"/>
        <v>0</v>
      </c>
      <c r="AJ423" s="2">
        <f t="shared" si="530"/>
        <v>0</v>
      </c>
      <c r="AK423" s="2">
        <v>190.59</v>
      </c>
      <c r="AL423" s="2">
        <v>190.59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1</v>
      </c>
      <c r="AW423" s="2">
        <v>1</v>
      </c>
      <c r="AX423" s="2"/>
      <c r="AY423" s="2"/>
      <c r="AZ423" s="2">
        <v>1</v>
      </c>
      <c r="BA423" s="2">
        <v>1</v>
      </c>
      <c r="BB423" s="2">
        <v>1</v>
      </c>
      <c r="BC423" s="2">
        <v>1</v>
      </c>
      <c r="BD423" s="2" t="s">
        <v>3</v>
      </c>
      <c r="BE423" s="2" t="s">
        <v>3</v>
      </c>
      <c r="BF423" s="2" t="s">
        <v>3</v>
      </c>
      <c r="BG423" s="2" t="s">
        <v>3</v>
      </c>
      <c r="BH423" s="2">
        <v>3</v>
      </c>
      <c r="BI423" s="2">
        <v>1</v>
      </c>
      <c r="BJ423" s="2" t="s">
        <v>295</v>
      </c>
      <c r="BK423" s="2"/>
      <c r="BL423" s="2"/>
      <c r="BM423" s="2">
        <v>1617</v>
      </c>
      <c r="BN423" s="2">
        <v>0</v>
      </c>
      <c r="BO423" s="2" t="s">
        <v>3</v>
      </c>
      <c r="BP423" s="2">
        <v>0</v>
      </c>
      <c r="BQ423" s="2">
        <v>200</v>
      </c>
      <c r="BR423" s="2">
        <v>0</v>
      </c>
      <c r="BS423" s="2">
        <v>1</v>
      </c>
      <c r="BT423" s="2">
        <v>1</v>
      </c>
      <c r="BU423" s="2">
        <v>1</v>
      </c>
      <c r="BV423" s="2">
        <v>1</v>
      </c>
      <c r="BW423" s="2">
        <v>1</v>
      </c>
      <c r="BX423" s="2">
        <v>1</v>
      </c>
      <c r="BY423" s="2" t="s">
        <v>3</v>
      </c>
      <c r="BZ423" s="2">
        <v>0</v>
      </c>
      <c r="CA423" s="2">
        <v>0</v>
      </c>
      <c r="CB423" s="2" t="s">
        <v>3</v>
      </c>
      <c r="CC423" s="2"/>
      <c r="CD423" s="2"/>
      <c r="CE423" s="2">
        <v>30</v>
      </c>
      <c r="CF423" s="2">
        <v>0</v>
      </c>
      <c r="CG423" s="2">
        <v>0</v>
      </c>
      <c r="CH423" s="2"/>
      <c r="CI423" s="2"/>
      <c r="CJ423" s="2"/>
      <c r="CK423" s="2"/>
      <c r="CL423" s="2"/>
      <c r="CM423" s="2">
        <v>0</v>
      </c>
      <c r="CN423" s="2" t="s">
        <v>3</v>
      </c>
      <c r="CO423" s="2">
        <v>0</v>
      </c>
      <c r="CP423" s="2">
        <f t="shared" si="531"/>
        <v>1905.9</v>
      </c>
      <c r="CQ423" s="2">
        <f t="shared" si="532"/>
        <v>190.59</v>
      </c>
      <c r="CR423" s="2">
        <f>(ROUND((ROUND(((ET423)*AV423*1),2)*BB423),2)+ROUND((ROUND(((AE423-(EU423))*AV423*1),2)*BS423),2))</f>
        <v>0</v>
      </c>
      <c r="CS423" s="2">
        <f t="shared" si="533"/>
        <v>0</v>
      </c>
      <c r="CT423" s="2">
        <f t="shared" si="534"/>
        <v>0</v>
      </c>
      <c r="CU423" s="2">
        <f t="shared" si="535"/>
        <v>0</v>
      </c>
      <c r="CV423" s="2">
        <f t="shared" si="536"/>
        <v>0</v>
      </c>
      <c r="CW423" s="2">
        <f t="shared" si="537"/>
        <v>0</v>
      </c>
      <c r="CX423" s="2">
        <f t="shared" si="538"/>
        <v>0</v>
      </c>
      <c r="CY423" s="2">
        <f t="shared" si="539"/>
        <v>0</v>
      </c>
      <c r="CZ423" s="2">
        <f t="shared" si="540"/>
        <v>0</v>
      </c>
      <c r="DA423" s="2"/>
      <c r="DB423" s="2"/>
      <c r="DC423" s="2" t="s">
        <v>3</v>
      </c>
      <c r="DD423" s="2" t="s">
        <v>3</v>
      </c>
      <c r="DE423" s="2" t="s">
        <v>3</v>
      </c>
      <c r="DF423" s="2" t="s">
        <v>3</v>
      </c>
      <c r="DG423" s="2" t="s">
        <v>3</v>
      </c>
      <c r="DH423" s="2" t="s">
        <v>3</v>
      </c>
      <c r="DI423" s="2" t="s">
        <v>3</v>
      </c>
      <c r="DJ423" s="2" t="s">
        <v>3</v>
      </c>
      <c r="DK423" s="2" t="s">
        <v>3</v>
      </c>
      <c r="DL423" s="2" t="s">
        <v>3</v>
      </c>
      <c r="DM423" s="2" t="s">
        <v>3</v>
      </c>
      <c r="DN423" s="2">
        <v>0</v>
      </c>
      <c r="DO423" s="2">
        <v>0</v>
      </c>
      <c r="DP423" s="2">
        <v>1</v>
      </c>
      <c r="DQ423" s="2">
        <v>1</v>
      </c>
      <c r="DR423" s="2"/>
      <c r="DS423" s="2"/>
      <c r="DT423" s="2"/>
      <c r="DU423" s="2">
        <v>1010</v>
      </c>
      <c r="DV423" s="2" t="s">
        <v>39</v>
      </c>
      <c r="DW423" s="2" t="s">
        <v>39</v>
      </c>
      <c r="DX423" s="2">
        <v>1</v>
      </c>
      <c r="DY423" s="2"/>
      <c r="DZ423" s="2" t="s">
        <v>3</v>
      </c>
      <c r="EA423" s="2" t="s">
        <v>3</v>
      </c>
      <c r="EB423" s="2" t="s">
        <v>3</v>
      </c>
      <c r="EC423" s="2" t="s">
        <v>3</v>
      </c>
      <c r="ED423" s="2"/>
      <c r="EE423" s="2">
        <v>58807973</v>
      </c>
      <c r="EF423" s="2">
        <v>200</v>
      </c>
      <c r="EG423" s="2" t="s">
        <v>245</v>
      </c>
      <c r="EH423" s="2">
        <v>0</v>
      </c>
      <c r="EI423" s="2" t="s">
        <v>3</v>
      </c>
      <c r="EJ423" s="2">
        <v>1</v>
      </c>
      <c r="EK423" s="2">
        <v>1617</v>
      </c>
      <c r="EL423" s="2" t="s">
        <v>246</v>
      </c>
      <c r="EM423" s="2" t="s">
        <v>247</v>
      </c>
      <c r="EN423" s="2"/>
      <c r="EO423" s="2" t="s">
        <v>3</v>
      </c>
      <c r="EP423" s="2"/>
      <c r="EQ423" s="2">
        <v>0</v>
      </c>
      <c r="ER423" s="2">
        <v>190.59</v>
      </c>
      <c r="ES423" s="2">
        <v>190.59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0</v>
      </c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>
        <v>0</v>
      </c>
      <c r="FR423" s="2">
        <v>0</v>
      </c>
      <c r="FS423" s="2">
        <v>0</v>
      </c>
      <c r="FT423" s="2"/>
      <c r="FU423" s="2"/>
      <c r="FV423" s="2"/>
      <c r="FW423" s="2"/>
      <c r="FX423" s="2">
        <v>0</v>
      </c>
      <c r="FY423" s="2">
        <v>0</v>
      </c>
      <c r="FZ423" s="2"/>
      <c r="GA423" s="2" t="s">
        <v>3</v>
      </c>
      <c r="GB423" s="2"/>
      <c r="GC423" s="2"/>
      <c r="GD423" s="2">
        <v>1</v>
      </c>
      <c r="GE423" s="2"/>
      <c r="GF423" s="2">
        <v>-1005041749</v>
      </c>
      <c r="GG423" s="2">
        <v>2</v>
      </c>
      <c r="GH423" s="2">
        <v>1</v>
      </c>
      <c r="GI423" s="2">
        <v>-2</v>
      </c>
      <c r="GJ423" s="2">
        <v>0</v>
      </c>
      <c r="GK423" s="2">
        <v>0</v>
      </c>
      <c r="GL423" s="2">
        <f t="shared" si="541"/>
        <v>0</v>
      </c>
      <c r="GM423" s="2">
        <f t="shared" si="542"/>
        <v>1905.9</v>
      </c>
      <c r="GN423" s="2">
        <f t="shared" si="543"/>
        <v>1905.9</v>
      </c>
      <c r="GO423" s="2">
        <f t="shared" si="544"/>
        <v>0</v>
      </c>
      <c r="GP423" s="2">
        <f t="shared" si="545"/>
        <v>0</v>
      </c>
      <c r="GQ423" s="2"/>
      <c r="GR423" s="2">
        <v>0</v>
      </c>
      <c r="GS423" s="2">
        <v>3</v>
      </c>
      <c r="GT423" s="2">
        <v>0</v>
      </c>
      <c r="GU423" s="2" t="s">
        <v>3</v>
      </c>
      <c r="GV423" s="2">
        <f t="shared" si="546"/>
        <v>0</v>
      </c>
      <c r="GW423" s="2">
        <v>1</v>
      </c>
      <c r="GX423" s="2">
        <f t="shared" si="547"/>
        <v>0</v>
      </c>
      <c r="GY423" s="2"/>
      <c r="GZ423" s="2"/>
      <c r="HA423" s="2">
        <v>0</v>
      </c>
      <c r="HB423" s="2">
        <v>0</v>
      </c>
      <c r="HC423" s="2">
        <f t="shared" si="548"/>
        <v>0</v>
      </c>
      <c r="HD423" s="2"/>
      <c r="HE423" s="2" t="s">
        <v>3</v>
      </c>
      <c r="HF423" s="2" t="s">
        <v>3</v>
      </c>
      <c r="HG423" s="2"/>
      <c r="HH423" s="2"/>
      <c r="HI423" s="2"/>
      <c r="HJ423" s="2"/>
      <c r="HK423" s="2"/>
      <c r="HL423" s="2"/>
      <c r="HM423" s="2" t="s">
        <v>3</v>
      </c>
      <c r="HN423" s="2" t="s">
        <v>3</v>
      </c>
      <c r="HO423" s="2" t="s">
        <v>3</v>
      </c>
      <c r="HP423" s="2" t="s">
        <v>3</v>
      </c>
      <c r="HQ423" s="2" t="s">
        <v>3</v>
      </c>
      <c r="HR423" s="2"/>
      <c r="HS423" s="2">
        <v>0</v>
      </c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>
        <v>0</v>
      </c>
      <c r="IL423" s="2"/>
      <c r="IM423" s="2"/>
      <c r="IN423" s="2"/>
      <c r="IO423" s="2"/>
      <c r="IP423" s="2"/>
      <c r="IQ423" s="2"/>
      <c r="IR423" s="2"/>
      <c r="IS423" s="2"/>
      <c r="IT423" s="2"/>
      <c r="IU423" s="2"/>
    </row>
    <row r="424" spans="1:255" x14ac:dyDescent="0.2">
      <c r="A424">
        <v>17</v>
      </c>
      <c r="B424">
        <v>1</v>
      </c>
      <c r="E424" t="s">
        <v>508</v>
      </c>
      <c r="F424" t="s">
        <v>293</v>
      </c>
      <c r="G424" t="s">
        <v>294</v>
      </c>
      <c r="H424" t="s">
        <v>39</v>
      </c>
      <c r="I424">
        <f>ROUND(ROUND(10,4),9)</f>
        <v>10</v>
      </c>
      <c r="J424">
        <v>0</v>
      </c>
      <c r="K424">
        <f>ROUND(ROUND(10,4),9)</f>
        <v>10</v>
      </c>
      <c r="O424">
        <f t="shared" si="515"/>
        <v>11435.4</v>
      </c>
      <c r="P424">
        <f t="shared" si="516"/>
        <v>11435.4</v>
      </c>
      <c r="Q424">
        <f>(ROUND((ROUND(((ET424)*AV424*I424),2)*BB424),2)+ROUND((ROUND(((AE424-(EU424))*AV424*I424),2)*BS424),2))</f>
        <v>0</v>
      </c>
      <c r="R424">
        <f t="shared" si="517"/>
        <v>0</v>
      </c>
      <c r="S424">
        <f t="shared" si="518"/>
        <v>0</v>
      </c>
      <c r="T424">
        <f t="shared" si="519"/>
        <v>0</v>
      </c>
      <c r="U424">
        <f t="shared" si="520"/>
        <v>0</v>
      </c>
      <c r="V424">
        <f t="shared" si="521"/>
        <v>0</v>
      </c>
      <c r="W424">
        <f t="shared" si="522"/>
        <v>0</v>
      </c>
      <c r="X424">
        <f t="shared" si="523"/>
        <v>0</v>
      </c>
      <c r="Y424">
        <f t="shared" si="524"/>
        <v>0</v>
      </c>
      <c r="AA424">
        <v>59204059</v>
      </c>
      <c r="AB424">
        <f t="shared" si="525"/>
        <v>190.59</v>
      </c>
      <c r="AC424">
        <f t="shared" si="551"/>
        <v>190.59</v>
      </c>
      <c r="AD424">
        <f>ROUND((((ET424)-(EU424))+AE424),6)</f>
        <v>0</v>
      </c>
      <c r="AE424">
        <f t="shared" si="552"/>
        <v>0</v>
      </c>
      <c r="AF424">
        <f t="shared" si="552"/>
        <v>0</v>
      </c>
      <c r="AG424">
        <f t="shared" si="528"/>
        <v>0</v>
      </c>
      <c r="AH424">
        <f t="shared" si="553"/>
        <v>0</v>
      </c>
      <c r="AI424">
        <f t="shared" si="553"/>
        <v>0</v>
      </c>
      <c r="AJ424">
        <f t="shared" si="530"/>
        <v>0</v>
      </c>
      <c r="AK424">
        <v>190.59</v>
      </c>
      <c r="AL424">
        <v>190.59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1</v>
      </c>
      <c r="AZ424">
        <v>1</v>
      </c>
      <c r="BA424">
        <v>1</v>
      </c>
      <c r="BB424">
        <v>1</v>
      </c>
      <c r="BC424">
        <v>6</v>
      </c>
      <c r="BD424" t="s">
        <v>3</v>
      </c>
      <c r="BE424" t="s">
        <v>3</v>
      </c>
      <c r="BF424" t="s">
        <v>3</v>
      </c>
      <c r="BG424" t="s">
        <v>3</v>
      </c>
      <c r="BH424">
        <v>3</v>
      </c>
      <c r="BI424">
        <v>1</v>
      </c>
      <c r="BJ424" t="s">
        <v>295</v>
      </c>
      <c r="BM424">
        <v>1617</v>
      </c>
      <c r="BN424">
        <v>0</v>
      </c>
      <c r="BO424" t="s">
        <v>293</v>
      </c>
      <c r="BP424">
        <v>1</v>
      </c>
      <c r="BQ424">
        <v>200</v>
      </c>
      <c r="BR424">
        <v>0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 t="s">
        <v>3</v>
      </c>
      <c r="BZ424">
        <v>0</v>
      </c>
      <c r="CA424">
        <v>0</v>
      </c>
      <c r="CB424" t="s">
        <v>3</v>
      </c>
      <c r="CE424">
        <v>30</v>
      </c>
      <c r="CF424">
        <v>0</v>
      </c>
      <c r="CG424">
        <v>0</v>
      </c>
      <c r="CM424">
        <v>0</v>
      </c>
      <c r="CN424" t="s">
        <v>3</v>
      </c>
      <c r="CO424">
        <v>0</v>
      </c>
      <c r="CP424">
        <f t="shared" si="531"/>
        <v>11435.4</v>
      </c>
      <c r="CQ424">
        <f t="shared" si="532"/>
        <v>1143.54</v>
      </c>
      <c r="CR424">
        <f>(ROUND((ROUND(((ET424)*AV424*1),2)*BB424),2)+ROUND((ROUND(((AE424-(EU424))*AV424*1),2)*BS424),2))</f>
        <v>0</v>
      </c>
      <c r="CS424">
        <f t="shared" si="533"/>
        <v>0</v>
      </c>
      <c r="CT424">
        <f t="shared" si="534"/>
        <v>0</v>
      </c>
      <c r="CU424">
        <f t="shared" si="535"/>
        <v>0</v>
      </c>
      <c r="CV424">
        <f t="shared" si="536"/>
        <v>0</v>
      </c>
      <c r="CW424">
        <f t="shared" si="537"/>
        <v>0</v>
      </c>
      <c r="CX424">
        <f t="shared" si="538"/>
        <v>0</v>
      </c>
      <c r="CY424">
        <f t="shared" si="539"/>
        <v>0</v>
      </c>
      <c r="CZ424">
        <f t="shared" si="540"/>
        <v>0</v>
      </c>
      <c r="DC424" t="s">
        <v>3</v>
      </c>
      <c r="DD424" t="s">
        <v>3</v>
      </c>
      <c r="DE424" t="s">
        <v>3</v>
      </c>
      <c r="DF424" t="s">
        <v>3</v>
      </c>
      <c r="DG424" t="s">
        <v>3</v>
      </c>
      <c r="DH424" t="s">
        <v>3</v>
      </c>
      <c r="DI424" t="s">
        <v>3</v>
      </c>
      <c r="DJ424" t="s">
        <v>3</v>
      </c>
      <c r="DK424" t="s">
        <v>3</v>
      </c>
      <c r="DL424" t="s">
        <v>3</v>
      </c>
      <c r="DM424" t="s">
        <v>3</v>
      </c>
      <c r="DN424">
        <v>0</v>
      </c>
      <c r="DO424">
        <v>0</v>
      </c>
      <c r="DP424">
        <v>1</v>
      </c>
      <c r="DQ424">
        <v>1</v>
      </c>
      <c r="DU424">
        <v>1010</v>
      </c>
      <c r="DV424" t="s">
        <v>39</v>
      </c>
      <c r="DW424" t="s">
        <v>39</v>
      </c>
      <c r="DX424">
        <v>1</v>
      </c>
      <c r="DZ424" t="s">
        <v>3</v>
      </c>
      <c r="EA424" t="s">
        <v>3</v>
      </c>
      <c r="EB424" t="s">
        <v>3</v>
      </c>
      <c r="EC424" t="s">
        <v>3</v>
      </c>
      <c r="EE424">
        <v>58807973</v>
      </c>
      <c r="EF424">
        <v>200</v>
      </c>
      <c r="EG424" t="s">
        <v>245</v>
      </c>
      <c r="EH424">
        <v>0</v>
      </c>
      <c r="EI424" t="s">
        <v>3</v>
      </c>
      <c r="EJ424">
        <v>1</v>
      </c>
      <c r="EK424">
        <v>1617</v>
      </c>
      <c r="EL424" t="s">
        <v>246</v>
      </c>
      <c r="EM424" t="s">
        <v>247</v>
      </c>
      <c r="EO424" t="s">
        <v>3</v>
      </c>
      <c r="EQ424">
        <v>0</v>
      </c>
      <c r="ER424">
        <v>190.59</v>
      </c>
      <c r="ES424">
        <v>190.59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FQ424">
        <v>0</v>
      </c>
      <c r="FR424">
        <v>0</v>
      </c>
      <c r="FS424">
        <v>0</v>
      </c>
      <c r="FX424">
        <v>0</v>
      </c>
      <c r="FY424">
        <v>0</v>
      </c>
      <c r="GA424" t="s">
        <v>3</v>
      </c>
      <c r="GD424">
        <v>1</v>
      </c>
      <c r="GF424">
        <v>-1005041749</v>
      </c>
      <c r="GG424">
        <v>2</v>
      </c>
      <c r="GH424">
        <v>1</v>
      </c>
      <c r="GI424">
        <v>2</v>
      </c>
      <c r="GJ424">
        <v>0</v>
      </c>
      <c r="GK424">
        <v>0</v>
      </c>
      <c r="GL424">
        <f t="shared" si="541"/>
        <v>0</v>
      </c>
      <c r="GM424">
        <f t="shared" si="542"/>
        <v>11435.4</v>
      </c>
      <c r="GN424">
        <f t="shared" si="543"/>
        <v>11435.4</v>
      </c>
      <c r="GO424">
        <f t="shared" si="544"/>
        <v>0</v>
      </c>
      <c r="GP424">
        <f t="shared" si="545"/>
        <v>0</v>
      </c>
      <c r="GR424">
        <v>0</v>
      </c>
      <c r="GS424">
        <v>3</v>
      </c>
      <c r="GT424">
        <v>0</v>
      </c>
      <c r="GU424" t="s">
        <v>3</v>
      </c>
      <c r="GV424">
        <f t="shared" si="546"/>
        <v>0</v>
      </c>
      <c r="GW424">
        <v>1</v>
      </c>
      <c r="GX424">
        <f t="shared" si="547"/>
        <v>0</v>
      </c>
      <c r="HA424">
        <v>0</v>
      </c>
      <c r="HB424">
        <v>0</v>
      </c>
      <c r="HC424">
        <f t="shared" si="548"/>
        <v>0</v>
      </c>
      <c r="HE424" t="s">
        <v>3</v>
      </c>
      <c r="HF424" t="s">
        <v>3</v>
      </c>
      <c r="HM424" t="s">
        <v>3</v>
      </c>
      <c r="HN424" t="s">
        <v>3</v>
      </c>
      <c r="HO424" t="s">
        <v>3</v>
      </c>
      <c r="HP424" t="s">
        <v>3</v>
      </c>
      <c r="HQ424" t="s">
        <v>3</v>
      </c>
      <c r="HS424">
        <v>0</v>
      </c>
      <c r="IK424">
        <v>0</v>
      </c>
    </row>
    <row r="425" spans="1:255" x14ac:dyDescent="0.2">
      <c r="A425" s="2">
        <v>17</v>
      </c>
      <c r="B425" s="2">
        <v>1</v>
      </c>
      <c r="C425" s="2">
        <f>ROW(SmtRes!A991)</f>
        <v>991</v>
      </c>
      <c r="D425" s="2">
        <f>ROW(EtalonRes!A1002)</f>
        <v>1002</v>
      </c>
      <c r="E425" s="2" t="s">
        <v>3</v>
      </c>
      <c r="F425" s="2" t="s">
        <v>248</v>
      </c>
      <c r="G425" s="2" t="s">
        <v>249</v>
      </c>
      <c r="H425" s="2" t="s">
        <v>228</v>
      </c>
      <c r="I425" s="2">
        <f>ROUND(ROUND(10,4)*0,9)</f>
        <v>0</v>
      </c>
      <c r="J425" s="2">
        <v>0</v>
      </c>
      <c r="K425" s="2">
        <f>ROUND(ROUND(10,4)*0,9)</f>
        <v>0</v>
      </c>
      <c r="L425" s="2"/>
      <c r="M425" s="2"/>
      <c r="N425" s="2"/>
      <c r="O425" s="2">
        <f t="shared" si="515"/>
        <v>0</v>
      </c>
      <c r="P425" s="2">
        <f t="shared" si="516"/>
        <v>0</v>
      </c>
      <c r="Q425" s="2">
        <f>(ROUND((ROUND(((((ET425*1.25)*1.1))*AV425*I425),2)*BB425),2)+ROUND((ROUND(((AE425-(((EU425*1.25)*1.1)))*AV425*I425),2)*BS425),2))</f>
        <v>0</v>
      </c>
      <c r="R425" s="2">
        <f t="shared" si="517"/>
        <v>0</v>
      </c>
      <c r="S425" s="2">
        <f t="shared" si="518"/>
        <v>0</v>
      </c>
      <c r="T425" s="2">
        <f t="shared" si="519"/>
        <v>0</v>
      </c>
      <c r="U425" s="2">
        <f t="shared" si="520"/>
        <v>0</v>
      </c>
      <c r="V425" s="2">
        <f t="shared" si="521"/>
        <v>0</v>
      </c>
      <c r="W425" s="2">
        <f t="shared" si="522"/>
        <v>0</v>
      </c>
      <c r="X425" s="2">
        <f t="shared" si="523"/>
        <v>0</v>
      </c>
      <c r="Y425" s="2">
        <f t="shared" si="524"/>
        <v>0</v>
      </c>
      <c r="Z425" s="2"/>
      <c r="AA425" s="2">
        <v>-1</v>
      </c>
      <c r="AB425" s="2">
        <f t="shared" si="525"/>
        <v>48.109850000000002</v>
      </c>
      <c r="AC425" s="2">
        <f t="shared" si="551"/>
        <v>21.42</v>
      </c>
      <c r="AD425" s="2">
        <f>ROUND((((((ET425*1.25)*1.1))-(((EU425*1.25)*1.1)))+AE425),6)</f>
        <v>4.5650000000000004</v>
      </c>
      <c r="AE425" s="2">
        <f>ROUND((((EU425*1.25)*1.1)),6)</f>
        <v>0.17874999999999999</v>
      </c>
      <c r="AF425" s="2">
        <f>ROUND((((EV425*1.15)*1.1)),6)</f>
        <v>22.124849999999999</v>
      </c>
      <c r="AG425" s="2">
        <f t="shared" si="528"/>
        <v>0</v>
      </c>
      <c r="AH425" s="2">
        <f>(((EW425*1.15)*1.1))</f>
        <v>1.85955</v>
      </c>
      <c r="AI425" s="2">
        <f>(((EX425*1.25)*1.1))</f>
        <v>0</v>
      </c>
      <c r="AJ425" s="2">
        <f t="shared" si="530"/>
        <v>0</v>
      </c>
      <c r="AK425" s="2">
        <v>42.23</v>
      </c>
      <c r="AL425" s="2">
        <v>21.42</v>
      </c>
      <c r="AM425" s="2">
        <v>3.32</v>
      </c>
      <c r="AN425" s="2">
        <v>0.13</v>
      </c>
      <c r="AO425" s="2">
        <v>17.489999999999998</v>
      </c>
      <c r="AP425" s="2">
        <v>0</v>
      </c>
      <c r="AQ425" s="2">
        <v>1.47</v>
      </c>
      <c r="AR425" s="2">
        <v>0</v>
      </c>
      <c r="AS425" s="2">
        <v>0</v>
      </c>
      <c r="AT425" s="2">
        <v>109</v>
      </c>
      <c r="AU425" s="2">
        <v>61</v>
      </c>
      <c r="AV425" s="2">
        <v>1.0669999999999999</v>
      </c>
      <c r="AW425" s="2">
        <v>1</v>
      </c>
      <c r="AX425" s="2"/>
      <c r="AY425" s="2"/>
      <c r="AZ425" s="2">
        <v>1</v>
      </c>
      <c r="BA425" s="2">
        <v>1</v>
      </c>
      <c r="BB425" s="2">
        <v>1</v>
      </c>
      <c r="BC425" s="2">
        <v>1</v>
      </c>
      <c r="BD425" s="2" t="s">
        <v>3</v>
      </c>
      <c r="BE425" s="2" t="s">
        <v>3</v>
      </c>
      <c r="BF425" s="2" t="s">
        <v>3</v>
      </c>
      <c r="BG425" s="2" t="s">
        <v>3</v>
      </c>
      <c r="BH425" s="2">
        <v>0</v>
      </c>
      <c r="BI425" s="2">
        <v>1</v>
      </c>
      <c r="BJ425" s="2" t="s">
        <v>250</v>
      </c>
      <c r="BK425" s="2"/>
      <c r="BL425" s="2"/>
      <c r="BM425" s="2">
        <v>21</v>
      </c>
      <c r="BN425" s="2">
        <v>0</v>
      </c>
      <c r="BO425" s="2" t="s">
        <v>248</v>
      </c>
      <c r="BP425" s="2">
        <v>1</v>
      </c>
      <c r="BQ425" s="2">
        <v>30</v>
      </c>
      <c r="BR425" s="2">
        <v>0</v>
      </c>
      <c r="BS425" s="2">
        <v>1</v>
      </c>
      <c r="BT425" s="2">
        <v>1</v>
      </c>
      <c r="BU425" s="2">
        <v>1</v>
      </c>
      <c r="BV425" s="2">
        <v>1</v>
      </c>
      <c r="BW425" s="2">
        <v>1</v>
      </c>
      <c r="BX425" s="2">
        <v>1</v>
      </c>
      <c r="BY425" s="2" t="s">
        <v>3</v>
      </c>
      <c r="BZ425" s="2">
        <v>109</v>
      </c>
      <c r="CA425" s="2">
        <v>61</v>
      </c>
      <c r="CB425" s="2" t="s">
        <v>3</v>
      </c>
      <c r="CC425" s="2"/>
      <c r="CD425" s="2"/>
      <c r="CE425" s="2">
        <v>30</v>
      </c>
      <c r="CF425" s="2">
        <v>0</v>
      </c>
      <c r="CG425" s="2">
        <v>0</v>
      </c>
      <c r="CH425" s="2"/>
      <c r="CI425" s="2"/>
      <c r="CJ425" s="2"/>
      <c r="CK425" s="2"/>
      <c r="CL425" s="2"/>
      <c r="CM425" s="2">
        <v>0</v>
      </c>
      <c r="CN425" s="2" t="s">
        <v>1044</v>
      </c>
      <c r="CO425" s="2">
        <v>0</v>
      </c>
      <c r="CP425" s="2">
        <f t="shared" si="531"/>
        <v>0</v>
      </c>
      <c r="CQ425" s="2">
        <f t="shared" si="532"/>
        <v>21.42</v>
      </c>
      <c r="CR425" s="2">
        <f>(ROUND((ROUND(((((ET425*1.25)*1.1))*AV425*1),2)*BB425),2)+ROUND((ROUND(((AE425-(((EU425*1.25)*1.1)))*AV425*1),2)*BS425),2))</f>
        <v>4.87</v>
      </c>
      <c r="CS425" s="2">
        <f t="shared" si="533"/>
        <v>0.19</v>
      </c>
      <c r="CT425" s="2">
        <f t="shared" si="534"/>
        <v>23.61</v>
      </c>
      <c r="CU425" s="2">
        <f t="shared" si="535"/>
        <v>0</v>
      </c>
      <c r="CV425" s="2">
        <f t="shared" si="536"/>
        <v>1.98413985</v>
      </c>
      <c r="CW425" s="2">
        <f t="shared" si="537"/>
        <v>0</v>
      </c>
      <c r="CX425" s="2">
        <f t="shared" si="538"/>
        <v>0</v>
      </c>
      <c r="CY425" s="2">
        <f t="shared" si="539"/>
        <v>0</v>
      </c>
      <c r="CZ425" s="2">
        <f t="shared" si="540"/>
        <v>0</v>
      </c>
      <c r="DA425" s="2"/>
      <c r="DB425" s="2">
        <v>187</v>
      </c>
      <c r="DC425" s="2" t="s">
        <v>3</v>
      </c>
      <c r="DD425" s="2" t="s">
        <v>3</v>
      </c>
      <c r="DE425" s="2" t="s">
        <v>25</v>
      </c>
      <c r="DF425" s="2" t="s">
        <v>25</v>
      </c>
      <c r="DG425" s="2" t="s">
        <v>26</v>
      </c>
      <c r="DH425" s="2" t="s">
        <v>3</v>
      </c>
      <c r="DI425" s="2" t="s">
        <v>26</v>
      </c>
      <c r="DJ425" s="2" t="s">
        <v>25</v>
      </c>
      <c r="DK425" s="2" t="s">
        <v>3</v>
      </c>
      <c r="DL425" s="2" t="s">
        <v>3</v>
      </c>
      <c r="DM425" s="2" t="s">
        <v>3</v>
      </c>
      <c r="DN425" s="2">
        <v>0</v>
      </c>
      <c r="DO425" s="2">
        <v>0</v>
      </c>
      <c r="DP425" s="2">
        <v>1</v>
      </c>
      <c r="DQ425" s="2">
        <v>1</v>
      </c>
      <c r="DR425" s="2"/>
      <c r="DS425" s="2"/>
      <c r="DT425" s="2"/>
      <c r="DU425" s="2">
        <v>1013</v>
      </c>
      <c r="DV425" s="2" t="s">
        <v>228</v>
      </c>
      <c r="DW425" s="2" t="s">
        <v>228</v>
      </c>
      <c r="DX425" s="2">
        <v>1</v>
      </c>
      <c r="DY425" s="2"/>
      <c r="DZ425" s="2" t="s">
        <v>3</v>
      </c>
      <c r="EA425" s="2" t="s">
        <v>3</v>
      </c>
      <c r="EB425" s="2" t="s">
        <v>3</v>
      </c>
      <c r="EC425" s="2" t="s">
        <v>3</v>
      </c>
      <c r="ED425" s="2"/>
      <c r="EE425" s="2">
        <v>58807897</v>
      </c>
      <c r="EF425" s="2">
        <v>30</v>
      </c>
      <c r="EG425" s="2" t="s">
        <v>27</v>
      </c>
      <c r="EH425" s="2">
        <v>0</v>
      </c>
      <c r="EI425" s="2" t="s">
        <v>3</v>
      </c>
      <c r="EJ425" s="2">
        <v>1</v>
      </c>
      <c r="EK425" s="2">
        <v>21</v>
      </c>
      <c r="EL425" s="2" t="s">
        <v>28</v>
      </c>
      <c r="EM425" s="2" t="s">
        <v>29</v>
      </c>
      <c r="EN425" s="2"/>
      <c r="EO425" s="2" t="s">
        <v>30</v>
      </c>
      <c r="EP425" s="2"/>
      <c r="EQ425" s="2">
        <v>1024</v>
      </c>
      <c r="ER425" s="2">
        <v>42.23</v>
      </c>
      <c r="ES425" s="2">
        <v>21.42</v>
      </c>
      <c r="ET425" s="2">
        <v>3.32</v>
      </c>
      <c r="EU425" s="2">
        <v>0.13</v>
      </c>
      <c r="EV425" s="2">
        <v>17.489999999999998</v>
      </c>
      <c r="EW425" s="2">
        <v>1.47</v>
      </c>
      <c r="EX425" s="2">
        <v>0</v>
      </c>
      <c r="EY425" s="2">
        <v>0</v>
      </c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>
        <v>0</v>
      </c>
      <c r="FR425" s="2">
        <v>0</v>
      </c>
      <c r="FS425" s="2">
        <v>0</v>
      </c>
      <c r="FT425" s="2"/>
      <c r="FU425" s="2"/>
      <c r="FV425" s="2"/>
      <c r="FW425" s="2"/>
      <c r="FX425" s="2">
        <v>109</v>
      </c>
      <c r="FY425" s="2">
        <v>61</v>
      </c>
      <c r="FZ425" s="2"/>
      <c r="GA425" s="2" t="s">
        <v>3</v>
      </c>
      <c r="GB425" s="2"/>
      <c r="GC425" s="2"/>
      <c r="GD425" s="2">
        <v>1</v>
      </c>
      <c r="GE425" s="2"/>
      <c r="GF425" s="2">
        <v>450006389</v>
      </c>
      <c r="GG425" s="2">
        <v>2</v>
      </c>
      <c r="GH425" s="2">
        <v>1</v>
      </c>
      <c r="GI425" s="2">
        <v>2</v>
      </c>
      <c r="GJ425" s="2">
        <v>0</v>
      </c>
      <c r="GK425" s="2">
        <v>0</v>
      </c>
      <c r="GL425" s="2">
        <f t="shared" si="541"/>
        <v>0</v>
      </c>
      <c r="GM425" s="2">
        <f t="shared" si="542"/>
        <v>0</v>
      </c>
      <c r="GN425" s="2">
        <f t="shared" si="543"/>
        <v>0</v>
      </c>
      <c r="GO425" s="2">
        <f t="shared" si="544"/>
        <v>0</v>
      </c>
      <c r="GP425" s="2">
        <f t="shared" si="545"/>
        <v>0</v>
      </c>
      <c r="GQ425" s="2"/>
      <c r="GR425" s="2">
        <v>0</v>
      </c>
      <c r="GS425" s="2">
        <v>3</v>
      </c>
      <c r="GT425" s="2">
        <v>0</v>
      </c>
      <c r="GU425" s="2" t="s">
        <v>3</v>
      </c>
      <c r="GV425" s="2">
        <f t="shared" si="546"/>
        <v>0</v>
      </c>
      <c r="GW425" s="2">
        <v>1</v>
      </c>
      <c r="GX425" s="2">
        <f t="shared" si="547"/>
        <v>0</v>
      </c>
      <c r="GY425" s="2"/>
      <c r="GZ425" s="2"/>
      <c r="HA425" s="2">
        <v>0</v>
      </c>
      <c r="HB425" s="2">
        <v>0</v>
      </c>
      <c r="HC425" s="2">
        <f t="shared" si="548"/>
        <v>0</v>
      </c>
      <c r="HD425" s="2"/>
      <c r="HE425" s="2" t="s">
        <v>3</v>
      </c>
      <c r="HF425" s="2" t="s">
        <v>3</v>
      </c>
      <c r="HG425" s="2"/>
      <c r="HH425" s="2"/>
      <c r="HI425" s="2"/>
      <c r="HJ425" s="2"/>
      <c r="HK425" s="2"/>
      <c r="HL425" s="2"/>
      <c r="HM425" s="2" t="s">
        <v>3</v>
      </c>
      <c r="HN425" s="2" t="s">
        <v>3</v>
      </c>
      <c r="HO425" s="2" t="s">
        <v>3</v>
      </c>
      <c r="HP425" s="2" t="s">
        <v>3</v>
      </c>
      <c r="HQ425" s="2" t="s">
        <v>3</v>
      </c>
      <c r="HR425" s="2"/>
      <c r="HS425" s="2">
        <v>0</v>
      </c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>
        <v>0</v>
      </c>
      <c r="IL425" s="2"/>
      <c r="IM425" s="2"/>
      <c r="IN425" s="2"/>
      <c r="IO425" s="2"/>
      <c r="IP425" s="2"/>
      <c r="IQ425" s="2"/>
      <c r="IR425" s="2"/>
      <c r="IS425" s="2"/>
      <c r="IT425" s="2"/>
      <c r="IU425" s="2"/>
    </row>
    <row r="426" spans="1:255" x14ac:dyDescent="0.2">
      <c r="A426">
        <v>17</v>
      </c>
      <c r="B426">
        <v>1</v>
      </c>
      <c r="C426">
        <f>ROW(SmtRes!A998)</f>
        <v>998</v>
      </c>
      <c r="D426">
        <f>ROW(EtalonRes!A1010)</f>
        <v>1010</v>
      </c>
      <c r="E426" t="s">
        <v>3</v>
      </c>
      <c r="F426" t="s">
        <v>248</v>
      </c>
      <c r="G426" t="s">
        <v>249</v>
      </c>
      <c r="H426" t="s">
        <v>228</v>
      </c>
      <c r="I426">
        <f>ROUND(ROUND(10,4)*0,9)</f>
        <v>0</v>
      </c>
      <c r="J426">
        <v>0</v>
      </c>
      <c r="K426">
        <f>ROUND(ROUND(10,4)*0,9)</f>
        <v>0</v>
      </c>
      <c r="O426">
        <f t="shared" si="515"/>
        <v>0</v>
      </c>
      <c r="P426">
        <f t="shared" si="516"/>
        <v>0</v>
      </c>
      <c r="Q426">
        <f>(ROUND((ROUND(((((ET426*1.25)*1.1))*AV426*I426),2)*BB426),2)+ROUND((ROUND(((AE426-(((EU426*1.25)*1.1)))*AV426*I426),2)*BS426),2))</f>
        <v>0</v>
      </c>
      <c r="R426">
        <f t="shared" si="517"/>
        <v>0</v>
      </c>
      <c r="S426">
        <f t="shared" si="518"/>
        <v>0</v>
      </c>
      <c r="T426">
        <f t="shared" si="519"/>
        <v>0</v>
      </c>
      <c r="U426">
        <f t="shared" si="520"/>
        <v>0</v>
      </c>
      <c r="V426">
        <f t="shared" si="521"/>
        <v>0</v>
      </c>
      <c r="W426">
        <f t="shared" si="522"/>
        <v>0</v>
      </c>
      <c r="X426">
        <f t="shared" si="523"/>
        <v>0</v>
      </c>
      <c r="Y426">
        <f t="shared" si="524"/>
        <v>0</v>
      </c>
      <c r="AA426">
        <v>-1</v>
      </c>
      <c r="AB426">
        <f t="shared" si="525"/>
        <v>48.109850000000002</v>
      </c>
      <c r="AC426">
        <f t="shared" si="551"/>
        <v>21.42</v>
      </c>
      <c r="AD426">
        <f>ROUND((((((ET426*1.25)*1.1))-(((EU426*1.25)*1.1)))+AE426),6)</f>
        <v>4.5650000000000004</v>
      </c>
      <c r="AE426">
        <f>ROUND((((EU426*1.25)*1.1)),6)</f>
        <v>0.17874999999999999</v>
      </c>
      <c r="AF426">
        <f>ROUND((((EV426*1.15)*1.1)),6)</f>
        <v>22.124849999999999</v>
      </c>
      <c r="AG426">
        <f t="shared" si="528"/>
        <v>0</v>
      </c>
      <c r="AH426">
        <f>(((EW426*1.15)*1.1))</f>
        <v>1.85955</v>
      </c>
      <c r="AI426">
        <f>(((EX426*1.25)*1.1))</f>
        <v>0</v>
      </c>
      <c r="AJ426">
        <f t="shared" si="530"/>
        <v>0</v>
      </c>
      <c r="AK426">
        <v>42.23</v>
      </c>
      <c r="AL426">
        <v>21.42</v>
      </c>
      <c r="AM426">
        <v>3.32</v>
      </c>
      <c r="AN426">
        <v>0.13</v>
      </c>
      <c r="AO426">
        <v>17.489999999999998</v>
      </c>
      <c r="AP426">
        <v>0</v>
      </c>
      <c r="AQ426">
        <v>1.47</v>
      </c>
      <c r="AR426">
        <v>0</v>
      </c>
      <c r="AS426">
        <v>0</v>
      </c>
      <c r="AT426">
        <v>109</v>
      </c>
      <c r="AU426">
        <v>61</v>
      </c>
      <c r="AV426">
        <v>1.0669999999999999</v>
      </c>
      <c r="AW426">
        <v>1</v>
      </c>
      <c r="AZ426">
        <v>1</v>
      </c>
      <c r="BA426">
        <v>54.99</v>
      </c>
      <c r="BB426">
        <v>12.72</v>
      </c>
      <c r="BC426">
        <v>8.42</v>
      </c>
      <c r="BD426" t="s">
        <v>3</v>
      </c>
      <c r="BE426" t="s">
        <v>3</v>
      </c>
      <c r="BF426" t="s">
        <v>3</v>
      </c>
      <c r="BG426" t="s">
        <v>3</v>
      </c>
      <c r="BH426">
        <v>0</v>
      </c>
      <c r="BI426">
        <v>1</v>
      </c>
      <c r="BJ426" t="s">
        <v>250</v>
      </c>
      <c r="BM426">
        <v>21</v>
      </c>
      <c r="BN426">
        <v>0</v>
      </c>
      <c r="BO426" t="s">
        <v>248</v>
      </c>
      <c r="BP426">
        <v>1</v>
      </c>
      <c r="BQ426">
        <v>30</v>
      </c>
      <c r="BR426">
        <v>0</v>
      </c>
      <c r="BS426">
        <v>54.99</v>
      </c>
      <c r="BT426">
        <v>1</v>
      </c>
      <c r="BU426">
        <v>1</v>
      </c>
      <c r="BV426">
        <v>1</v>
      </c>
      <c r="BW426">
        <v>1</v>
      </c>
      <c r="BX426">
        <v>1</v>
      </c>
      <c r="BY426" t="s">
        <v>3</v>
      </c>
      <c r="BZ426">
        <v>109</v>
      </c>
      <c r="CA426">
        <v>61</v>
      </c>
      <c r="CB426" t="s">
        <v>3</v>
      </c>
      <c r="CE426">
        <v>30</v>
      </c>
      <c r="CF426">
        <v>0</v>
      </c>
      <c r="CG426">
        <v>0</v>
      </c>
      <c r="CM426">
        <v>0</v>
      </c>
      <c r="CN426" t="s">
        <v>1044</v>
      </c>
      <c r="CO426">
        <v>0</v>
      </c>
      <c r="CP426">
        <f t="shared" si="531"/>
        <v>0</v>
      </c>
      <c r="CQ426">
        <f t="shared" si="532"/>
        <v>180.36</v>
      </c>
      <c r="CR426">
        <f>(ROUND((ROUND(((((ET426*1.25)*1.1))*AV426*1),2)*BB426),2)+ROUND((ROUND(((AE426-(((EU426*1.25)*1.1)))*AV426*1),2)*BS426),2))</f>
        <v>61.95</v>
      </c>
      <c r="CS426">
        <f t="shared" si="533"/>
        <v>10.45</v>
      </c>
      <c r="CT426">
        <f t="shared" si="534"/>
        <v>1298.31</v>
      </c>
      <c r="CU426">
        <f t="shared" si="535"/>
        <v>0</v>
      </c>
      <c r="CV426">
        <f t="shared" si="536"/>
        <v>1.98413985</v>
      </c>
      <c r="CW426">
        <f t="shared" si="537"/>
        <v>0</v>
      </c>
      <c r="CX426">
        <f t="shared" si="538"/>
        <v>0</v>
      </c>
      <c r="CY426">
        <f t="shared" si="539"/>
        <v>0</v>
      </c>
      <c r="CZ426">
        <f t="shared" si="540"/>
        <v>0</v>
      </c>
      <c r="DB426">
        <v>189</v>
      </c>
      <c r="DC426" t="s">
        <v>3</v>
      </c>
      <c r="DD426" t="s">
        <v>3</v>
      </c>
      <c r="DE426" t="s">
        <v>25</v>
      </c>
      <c r="DF426" t="s">
        <v>25</v>
      </c>
      <c r="DG426" t="s">
        <v>26</v>
      </c>
      <c r="DH426" t="s">
        <v>3</v>
      </c>
      <c r="DI426" t="s">
        <v>26</v>
      </c>
      <c r="DJ426" t="s">
        <v>25</v>
      </c>
      <c r="DK426" t="s">
        <v>3</v>
      </c>
      <c r="DL426" t="s">
        <v>3</v>
      </c>
      <c r="DM426" t="s">
        <v>3</v>
      </c>
      <c r="DN426">
        <v>0</v>
      </c>
      <c r="DO426">
        <v>0</v>
      </c>
      <c r="DP426">
        <v>1</v>
      </c>
      <c r="DQ426">
        <v>1</v>
      </c>
      <c r="DU426">
        <v>1013</v>
      </c>
      <c r="DV426" t="s">
        <v>228</v>
      </c>
      <c r="DW426" t="s">
        <v>228</v>
      </c>
      <c r="DX426">
        <v>1</v>
      </c>
      <c r="DZ426" t="s">
        <v>3</v>
      </c>
      <c r="EA426" t="s">
        <v>3</v>
      </c>
      <c r="EB426" t="s">
        <v>3</v>
      </c>
      <c r="EC426" t="s">
        <v>3</v>
      </c>
      <c r="EE426">
        <v>58807897</v>
      </c>
      <c r="EF426">
        <v>30</v>
      </c>
      <c r="EG426" t="s">
        <v>27</v>
      </c>
      <c r="EH426">
        <v>0</v>
      </c>
      <c r="EI426" t="s">
        <v>3</v>
      </c>
      <c r="EJ426">
        <v>1</v>
      </c>
      <c r="EK426">
        <v>21</v>
      </c>
      <c r="EL426" t="s">
        <v>28</v>
      </c>
      <c r="EM426" t="s">
        <v>29</v>
      </c>
      <c r="EO426" t="s">
        <v>30</v>
      </c>
      <c r="EQ426">
        <v>1024</v>
      </c>
      <c r="ER426">
        <v>42.23</v>
      </c>
      <c r="ES426">
        <v>21.42</v>
      </c>
      <c r="ET426">
        <v>3.32</v>
      </c>
      <c r="EU426">
        <v>0.13</v>
      </c>
      <c r="EV426">
        <v>17.489999999999998</v>
      </c>
      <c r="EW426">
        <v>1.47</v>
      </c>
      <c r="EX426">
        <v>0</v>
      </c>
      <c r="EY426">
        <v>0</v>
      </c>
      <c r="FQ426">
        <v>0</v>
      </c>
      <c r="FR426">
        <v>0</v>
      </c>
      <c r="FS426">
        <v>0</v>
      </c>
      <c r="FX426">
        <v>109</v>
      </c>
      <c r="FY426">
        <v>61</v>
      </c>
      <c r="GA426" t="s">
        <v>3</v>
      </c>
      <c r="GD426">
        <v>1</v>
      </c>
      <c r="GF426">
        <v>450006389</v>
      </c>
      <c r="GG426">
        <v>2</v>
      </c>
      <c r="GH426">
        <v>1</v>
      </c>
      <c r="GI426">
        <v>2</v>
      </c>
      <c r="GJ426">
        <v>0</v>
      </c>
      <c r="GK426">
        <v>0</v>
      </c>
      <c r="GL426">
        <f t="shared" si="541"/>
        <v>0</v>
      </c>
      <c r="GM426">
        <f t="shared" si="542"/>
        <v>0</v>
      </c>
      <c r="GN426">
        <f t="shared" si="543"/>
        <v>0</v>
      </c>
      <c r="GO426">
        <f t="shared" si="544"/>
        <v>0</v>
      </c>
      <c r="GP426">
        <f t="shared" si="545"/>
        <v>0</v>
      </c>
      <c r="GR426">
        <v>0</v>
      </c>
      <c r="GS426">
        <v>3</v>
      </c>
      <c r="GT426">
        <v>0</v>
      </c>
      <c r="GU426" t="s">
        <v>3</v>
      </c>
      <c r="GV426">
        <f t="shared" si="546"/>
        <v>0</v>
      </c>
      <c r="GW426">
        <v>1</v>
      </c>
      <c r="GX426">
        <f t="shared" si="547"/>
        <v>0</v>
      </c>
      <c r="HA426">
        <v>0</v>
      </c>
      <c r="HB426">
        <v>0</v>
      </c>
      <c r="HC426">
        <f t="shared" si="548"/>
        <v>0</v>
      </c>
      <c r="HE426" t="s">
        <v>3</v>
      </c>
      <c r="HF426" t="s">
        <v>3</v>
      </c>
      <c r="HM426" t="s">
        <v>3</v>
      </c>
      <c r="HN426" t="s">
        <v>3</v>
      </c>
      <c r="HO426" t="s">
        <v>3</v>
      </c>
      <c r="HP426" t="s">
        <v>3</v>
      </c>
      <c r="HQ426" t="s">
        <v>3</v>
      </c>
      <c r="HS426">
        <v>0</v>
      </c>
      <c r="IK426">
        <v>0</v>
      </c>
    </row>
    <row r="427" spans="1:255" x14ac:dyDescent="0.2">
      <c r="A427" s="2">
        <v>18</v>
      </c>
      <c r="B427" s="2">
        <v>1</v>
      </c>
      <c r="C427" s="2">
        <v>990</v>
      </c>
      <c r="D427" s="2"/>
      <c r="E427" s="2" t="s">
        <v>3</v>
      </c>
      <c r="F427" s="2" t="s">
        <v>296</v>
      </c>
      <c r="G427" s="2" t="s">
        <v>297</v>
      </c>
      <c r="H427" s="2" t="s">
        <v>39</v>
      </c>
      <c r="I427" s="2">
        <f>I425*J427</f>
        <v>0</v>
      </c>
      <c r="J427" s="2">
        <v>1</v>
      </c>
      <c r="K427" s="2">
        <v>1</v>
      </c>
      <c r="L427" s="2"/>
      <c r="M427" s="2"/>
      <c r="N427" s="2"/>
      <c r="O427" s="2">
        <f t="shared" si="515"/>
        <v>0</v>
      </c>
      <c r="P427" s="2">
        <f t="shared" si="516"/>
        <v>0</v>
      </c>
      <c r="Q427" s="2">
        <f>(ROUND((ROUND(((ET427)*AV427*I427),2)*BB427),2)+ROUND((ROUND(((AE427-(EU427))*AV427*I427),2)*BS427),2))</f>
        <v>0</v>
      </c>
      <c r="R427" s="2">
        <f t="shared" si="517"/>
        <v>0</v>
      </c>
      <c r="S427" s="2">
        <f t="shared" si="518"/>
        <v>0</v>
      </c>
      <c r="T427" s="2">
        <f t="shared" si="519"/>
        <v>0</v>
      </c>
      <c r="U427" s="2">
        <f t="shared" si="520"/>
        <v>0</v>
      </c>
      <c r="V427" s="2">
        <f t="shared" si="521"/>
        <v>0</v>
      </c>
      <c r="W427" s="2">
        <f t="shared" si="522"/>
        <v>0</v>
      </c>
      <c r="X427" s="2">
        <f t="shared" si="523"/>
        <v>0</v>
      </c>
      <c r="Y427" s="2">
        <f t="shared" si="524"/>
        <v>0</v>
      </c>
      <c r="Z427" s="2"/>
      <c r="AA427" s="2">
        <v>-1</v>
      </c>
      <c r="AB427" s="2">
        <f t="shared" si="525"/>
        <v>611.97</v>
      </c>
      <c r="AC427" s="2">
        <f t="shared" si="551"/>
        <v>611.97</v>
      </c>
      <c r="AD427" s="2">
        <f>ROUND((((ET427)-(EU427))+AE427),6)</f>
        <v>0</v>
      </c>
      <c r="AE427" s="2">
        <f>ROUND((EU427),6)</f>
        <v>0</v>
      </c>
      <c r="AF427" s="2">
        <f>ROUND((EV427),6)</f>
        <v>0</v>
      </c>
      <c r="AG427" s="2">
        <f t="shared" si="528"/>
        <v>0</v>
      </c>
      <c r="AH427" s="2">
        <f>(EW427)</f>
        <v>0</v>
      </c>
      <c r="AI427" s="2">
        <f>(EX427)</f>
        <v>0</v>
      </c>
      <c r="AJ427" s="2">
        <f t="shared" si="530"/>
        <v>0</v>
      </c>
      <c r="AK427" s="2">
        <v>611.97</v>
      </c>
      <c r="AL427" s="2">
        <v>611.97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109</v>
      </c>
      <c r="AU427" s="2">
        <v>61</v>
      </c>
      <c r="AV427" s="2">
        <v>1</v>
      </c>
      <c r="AW427" s="2">
        <v>1</v>
      </c>
      <c r="AX427" s="2"/>
      <c r="AY427" s="2"/>
      <c r="AZ427" s="2">
        <v>1</v>
      </c>
      <c r="BA427" s="2">
        <v>1</v>
      </c>
      <c r="BB427" s="2">
        <v>1</v>
      </c>
      <c r="BC427" s="2">
        <v>1</v>
      </c>
      <c r="BD427" s="2" t="s">
        <v>3</v>
      </c>
      <c r="BE427" s="2" t="s">
        <v>3</v>
      </c>
      <c r="BF427" s="2" t="s">
        <v>3</v>
      </c>
      <c r="BG427" s="2" t="s">
        <v>3</v>
      </c>
      <c r="BH427" s="2">
        <v>3</v>
      </c>
      <c r="BI427" s="2">
        <v>1</v>
      </c>
      <c r="BJ427" s="2" t="s">
        <v>298</v>
      </c>
      <c r="BK427" s="2"/>
      <c r="BL427" s="2"/>
      <c r="BM427" s="2">
        <v>21</v>
      </c>
      <c r="BN427" s="2">
        <v>0</v>
      </c>
      <c r="BO427" s="2" t="s">
        <v>3</v>
      </c>
      <c r="BP427" s="2">
        <v>0</v>
      </c>
      <c r="BQ427" s="2">
        <v>30</v>
      </c>
      <c r="BR427" s="2">
        <v>0</v>
      </c>
      <c r="BS427" s="2">
        <v>1</v>
      </c>
      <c r="BT427" s="2">
        <v>1</v>
      </c>
      <c r="BU427" s="2">
        <v>1</v>
      </c>
      <c r="BV427" s="2">
        <v>1</v>
      </c>
      <c r="BW427" s="2">
        <v>1</v>
      </c>
      <c r="BX427" s="2">
        <v>1</v>
      </c>
      <c r="BY427" s="2" t="s">
        <v>3</v>
      </c>
      <c r="BZ427" s="2">
        <v>109</v>
      </c>
      <c r="CA427" s="2">
        <v>61</v>
      </c>
      <c r="CB427" s="2" t="s">
        <v>3</v>
      </c>
      <c r="CC427" s="2"/>
      <c r="CD427" s="2"/>
      <c r="CE427" s="2">
        <v>30</v>
      </c>
      <c r="CF427" s="2">
        <v>0</v>
      </c>
      <c r="CG427" s="2">
        <v>0</v>
      </c>
      <c r="CH427" s="2"/>
      <c r="CI427" s="2"/>
      <c r="CJ427" s="2"/>
      <c r="CK427" s="2"/>
      <c r="CL427" s="2"/>
      <c r="CM427" s="2">
        <v>0</v>
      </c>
      <c r="CN427" s="2" t="s">
        <v>3</v>
      </c>
      <c r="CO427" s="2">
        <v>0</v>
      </c>
      <c r="CP427" s="2">
        <f t="shared" si="531"/>
        <v>0</v>
      </c>
      <c r="CQ427" s="2">
        <f t="shared" si="532"/>
        <v>611.97</v>
      </c>
      <c r="CR427" s="2">
        <f>(ROUND((ROUND(((ET427)*AV427*1),2)*BB427),2)+ROUND((ROUND(((AE427-(EU427))*AV427*1),2)*BS427),2))</f>
        <v>0</v>
      </c>
      <c r="CS427" s="2">
        <f t="shared" si="533"/>
        <v>0</v>
      </c>
      <c r="CT427" s="2">
        <f t="shared" si="534"/>
        <v>0</v>
      </c>
      <c r="CU427" s="2">
        <f t="shared" si="535"/>
        <v>0</v>
      </c>
      <c r="CV427" s="2">
        <f t="shared" si="536"/>
        <v>0</v>
      </c>
      <c r="CW427" s="2">
        <f t="shared" si="537"/>
        <v>0</v>
      </c>
      <c r="CX427" s="2">
        <f t="shared" si="538"/>
        <v>0</v>
      </c>
      <c r="CY427" s="2">
        <f t="shared" si="539"/>
        <v>0</v>
      </c>
      <c r="CZ427" s="2">
        <f t="shared" si="540"/>
        <v>0</v>
      </c>
      <c r="DA427" s="2"/>
      <c r="DB427" s="2"/>
      <c r="DC427" s="2" t="s">
        <v>3</v>
      </c>
      <c r="DD427" s="2" t="s">
        <v>3</v>
      </c>
      <c r="DE427" s="2" t="s">
        <v>3</v>
      </c>
      <c r="DF427" s="2" t="s">
        <v>3</v>
      </c>
      <c r="DG427" s="2" t="s">
        <v>3</v>
      </c>
      <c r="DH427" s="2" t="s">
        <v>3</v>
      </c>
      <c r="DI427" s="2" t="s">
        <v>3</v>
      </c>
      <c r="DJ427" s="2" t="s">
        <v>3</v>
      </c>
      <c r="DK427" s="2" t="s">
        <v>3</v>
      </c>
      <c r="DL427" s="2" t="s">
        <v>3</v>
      </c>
      <c r="DM427" s="2" t="s">
        <v>3</v>
      </c>
      <c r="DN427" s="2">
        <v>0</v>
      </c>
      <c r="DO427" s="2">
        <v>0</v>
      </c>
      <c r="DP427" s="2">
        <v>1</v>
      </c>
      <c r="DQ427" s="2">
        <v>1</v>
      </c>
      <c r="DR427" s="2"/>
      <c r="DS427" s="2"/>
      <c r="DT427" s="2"/>
      <c r="DU427" s="2">
        <v>1010</v>
      </c>
      <c r="DV427" s="2" t="s">
        <v>39</v>
      </c>
      <c r="DW427" s="2" t="s">
        <v>39</v>
      </c>
      <c r="DX427" s="2">
        <v>1</v>
      </c>
      <c r="DY427" s="2"/>
      <c r="DZ427" s="2" t="s">
        <v>3</v>
      </c>
      <c r="EA427" s="2" t="s">
        <v>3</v>
      </c>
      <c r="EB427" s="2" t="s">
        <v>3</v>
      </c>
      <c r="EC427" s="2" t="s">
        <v>3</v>
      </c>
      <c r="ED427" s="2"/>
      <c r="EE427" s="2">
        <v>58807897</v>
      </c>
      <c r="EF427" s="2">
        <v>30</v>
      </c>
      <c r="EG427" s="2" t="s">
        <v>27</v>
      </c>
      <c r="EH427" s="2">
        <v>0</v>
      </c>
      <c r="EI427" s="2" t="s">
        <v>3</v>
      </c>
      <c r="EJ427" s="2">
        <v>1</v>
      </c>
      <c r="EK427" s="2">
        <v>21</v>
      </c>
      <c r="EL427" s="2" t="s">
        <v>28</v>
      </c>
      <c r="EM427" s="2" t="s">
        <v>29</v>
      </c>
      <c r="EN427" s="2"/>
      <c r="EO427" s="2" t="s">
        <v>3</v>
      </c>
      <c r="EP427" s="2"/>
      <c r="EQ427" s="2">
        <v>1024</v>
      </c>
      <c r="ER427" s="2">
        <v>611.97</v>
      </c>
      <c r="ES427" s="2">
        <v>611.97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>
        <v>0</v>
      </c>
      <c r="FR427" s="2">
        <v>0</v>
      </c>
      <c r="FS427" s="2">
        <v>0</v>
      </c>
      <c r="FT427" s="2"/>
      <c r="FU427" s="2"/>
      <c r="FV427" s="2"/>
      <c r="FW427" s="2"/>
      <c r="FX427" s="2">
        <v>109</v>
      </c>
      <c r="FY427" s="2">
        <v>61</v>
      </c>
      <c r="FZ427" s="2"/>
      <c r="GA427" s="2" t="s">
        <v>3</v>
      </c>
      <c r="GB427" s="2"/>
      <c r="GC427" s="2"/>
      <c r="GD427" s="2">
        <v>1</v>
      </c>
      <c r="GE427" s="2"/>
      <c r="GF427" s="2">
        <v>2072886379</v>
      </c>
      <c r="GG427" s="2">
        <v>2</v>
      </c>
      <c r="GH427" s="2">
        <v>1</v>
      </c>
      <c r="GI427" s="2">
        <v>-2</v>
      </c>
      <c r="GJ427" s="2">
        <v>0</v>
      </c>
      <c r="GK427" s="2">
        <v>0</v>
      </c>
      <c r="GL427" s="2">
        <f t="shared" si="541"/>
        <v>0</v>
      </c>
      <c r="GM427" s="2">
        <f t="shared" si="542"/>
        <v>0</v>
      </c>
      <c r="GN427" s="2">
        <f t="shared" si="543"/>
        <v>0</v>
      </c>
      <c r="GO427" s="2">
        <f t="shared" si="544"/>
        <v>0</v>
      </c>
      <c r="GP427" s="2">
        <f t="shared" si="545"/>
        <v>0</v>
      </c>
      <c r="GQ427" s="2"/>
      <c r="GR427" s="2">
        <v>0</v>
      </c>
      <c r="GS427" s="2">
        <v>3</v>
      </c>
      <c r="GT427" s="2">
        <v>0</v>
      </c>
      <c r="GU427" s="2" t="s">
        <v>3</v>
      </c>
      <c r="GV427" s="2">
        <f t="shared" si="546"/>
        <v>0</v>
      </c>
      <c r="GW427" s="2">
        <v>1</v>
      </c>
      <c r="GX427" s="2">
        <f t="shared" si="547"/>
        <v>0</v>
      </c>
      <c r="GY427" s="2"/>
      <c r="GZ427" s="2"/>
      <c r="HA427" s="2">
        <v>0</v>
      </c>
      <c r="HB427" s="2">
        <v>0</v>
      </c>
      <c r="HC427" s="2">
        <f t="shared" si="548"/>
        <v>0</v>
      </c>
      <c r="HD427" s="2"/>
      <c r="HE427" s="2" t="s">
        <v>3</v>
      </c>
      <c r="HF427" s="2" t="s">
        <v>3</v>
      </c>
      <c r="HG427" s="2"/>
      <c r="HH427" s="2"/>
      <c r="HI427" s="2"/>
      <c r="HJ427" s="2"/>
      <c r="HK427" s="2"/>
      <c r="HL427" s="2"/>
      <c r="HM427" s="2" t="s">
        <v>3</v>
      </c>
      <c r="HN427" s="2" t="s">
        <v>3</v>
      </c>
      <c r="HO427" s="2" t="s">
        <v>3</v>
      </c>
      <c r="HP427" s="2" t="s">
        <v>3</v>
      </c>
      <c r="HQ427" s="2" t="s">
        <v>3</v>
      </c>
      <c r="HR427" s="2"/>
      <c r="HS427" s="2">
        <v>0</v>
      </c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>
        <v>0</v>
      </c>
      <c r="IL427" s="2"/>
      <c r="IM427" s="2"/>
      <c r="IN427" s="2"/>
      <c r="IO427" s="2"/>
      <c r="IP427" s="2"/>
      <c r="IQ427" s="2"/>
      <c r="IR427" s="2"/>
      <c r="IS427" s="2"/>
      <c r="IT427" s="2"/>
      <c r="IU427" s="2"/>
    </row>
    <row r="428" spans="1:255" x14ac:dyDescent="0.2">
      <c r="A428">
        <v>18</v>
      </c>
      <c r="B428">
        <v>1</v>
      </c>
      <c r="C428">
        <v>997</v>
      </c>
      <c r="E428" t="s">
        <v>3</v>
      </c>
      <c r="F428" t="s">
        <v>296</v>
      </c>
      <c r="G428" t="s">
        <v>297</v>
      </c>
      <c r="H428" t="s">
        <v>39</v>
      </c>
      <c r="I428">
        <f>I426*J428</f>
        <v>0</v>
      </c>
      <c r="J428">
        <v>1</v>
      </c>
      <c r="K428">
        <v>1</v>
      </c>
      <c r="O428">
        <f t="shared" si="515"/>
        <v>0</v>
      </c>
      <c r="P428">
        <f t="shared" si="516"/>
        <v>0</v>
      </c>
      <c r="Q428">
        <f>(ROUND((ROUND(((ET428)*AV428*I428),2)*BB428),2)+ROUND((ROUND(((AE428-(EU428))*AV428*I428),2)*BS428),2))</f>
        <v>0</v>
      </c>
      <c r="R428">
        <f t="shared" si="517"/>
        <v>0</v>
      </c>
      <c r="S428">
        <f t="shared" si="518"/>
        <v>0</v>
      </c>
      <c r="T428">
        <f t="shared" si="519"/>
        <v>0</v>
      </c>
      <c r="U428">
        <f t="shared" si="520"/>
        <v>0</v>
      </c>
      <c r="V428">
        <f t="shared" si="521"/>
        <v>0</v>
      </c>
      <c r="W428">
        <f t="shared" si="522"/>
        <v>0</v>
      </c>
      <c r="X428">
        <f t="shared" si="523"/>
        <v>0</v>
      </c>
      <c r="Y428">
        <f t="shared" si="524"/>
        <v>0</v>
      </c>
      <c r="AA428">
        <v>-1</v>
      </c>
      <c r="AB428">
        <f t="shared" si="525"/>
        <v>611.97</v>
      </c>
      <c r="AC428">
        <f t="shared" si="551"/>
        <v>611.97</v>
      </c>
      <c r="AD428">
        <f>ROUND((((ET428)-(EU428))+AE428),6)</f>
        <v>0</v>
      </c>
      <c r="AE428">
        <f>ROUND((EU428),6)</f>
        <v>0</v>
      </c>
      <c r="AF428">
        <f>ROUND((EV428),6)</f>
        <v>0</v>
      </c>
      <c r="AG428">
        <f t="shared" si="528"/>
        <v>0</v>
      </c>
      <c r="AH428">
        <f>(EW428)</f>
        <v>0</v>
      </c>
      <c r="AI428">
        <f>(EX428)</f>
        <v>0</v>
      </c>
      <c r="AJ428">
        <f t="shared" si="530"/>
        <v>0</v>
      </c>
      <c r="AK428">
        <v>611.97</v>
      </c>
      <c r="AL428">
        <v>611.97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109</v>
      </c>
      <c r="AU428">
        <v>61</v>
      </c>
      <c r="AV428">
        <v>1</v>
      </c>
      <c r="AW428">
        <v>1</v>
      </c>
      <c r="AZ428">
        <v>1</v>
      </c>
      <c r="BA428">
        <v>1</v>
      </c>
      <c r="BB428">
        <v>1</v>
      </c>
      <c r="BC428">
        <v>6.96</v>
      </c>
      <c r="BD428" t="s">
        <v>3</v>
      </c>
      <c r="BE428" t="s">
        <v>3</v>
      </c>
      <c r="BF428" t="s">
        <v>3</v>
      </c>
      <c r="BG428" t="s">
        <v>3</v>
      </c>
      <c r="BH428">
        <v>3</v>
      </c>
      <c r="BI428">
        <v>1</v>
      </c>
      <c r="BJ428" t="s">
        <v>298</v>
      </c>
      <c r="BM428">
        <v>21</v>
      </c>
      <c r="BN428">
        <v>0</v>
      </c>
      <c r="BO428" t="s">
        <v>296</v>
      </c>
      <c r="BP428">
        <v>1</v>
      </c>
      <c r="BQ428">
        <v>30</v>
      </c>
      <c r="BR428">
        <v>0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 t="s">
        <v>3</v>
      </c>
      <c r="BZ428">
        <v>109</v>
      </c>
      <c r="CA428">
        <v>61</v>
      </c>
      <c r="CB428" t="s">
        <v>3</v>
      </c>
      <c r="CE428">
        <v>30</v>
      </c>
      <c r="CF428">
        <v>0</v>
      </c>
      <c r="CG428">
        <v>0</v>
      </c>
      <c r="CM428">
        <v>0</v>
      </c>
      <c r="CN428" t="s">
        <v>3</v>
      </c>
      <c r="CO428">
        <v>0</v>
      </c>
      <c r="CP428">
        <f t="shared" si="531"/>
        <v>0</v>
      </c>
      <c r="CQ428">
        <f t="shared" si="532"/>
        <v>4259.3100000000004</v>
      </c>
      <c r="CR428">
        <f>(ROUND((ROUND(((ET428)*AV428*1),2)*BB428),2)+ROUND((ROUND(((AE428-(EU428))*AV428*1),2)*BS428),2))</f>
        <v>0</v>
      </c>
      <c r="CS428">
        <f t="shared" si="533"/>
        <v>0</v>
      </c>
      <c r="CT428">
        <f t="shared" si="534"/>
        <v>0</v>
      </c>
      <c r="CU428">
        <f t="shared" si="535"/>
        <v>0</v>
      </c>
      <c r="CV428">
        <f t="shared" si="536"/>
        <v>0</v>
      </c>
      <c r="CW428">
        <f t="shared" si="537"/>
        <v>0</v>
      </c>
      <c r="CX428">
        <f t="shared" si="538"/>
        <v>0</v>
      </c>
      <c r="CY428">
        <f t="shared" si="539"/>
        <v>0</v>
      </c>
      <c r="CZ428">
        <f t="shared" si="540"/>
        <v>0</v>
      </c>
      <c r="DC428" t="s">
        <v>3</v>
      </c>
      <c r="DD428" t="s">
        <v>3</v>
      </c>
      <c r="DE428" t="s">
        <v>3</v>
      </c>
      <c r="DF428" t="s">
        <v>3</v>
      </c>
      <c r="DG428" t="s">
        <v>3</v>
      </c>
      <c r="DH428" t="s">
        <v>3</v>
      </c>
      <c r="DI428" t="s">
        <v>3</v>
      </c>
      <c r="DJ428" t="s">
        <v>3</v>
      </c>
      <c r="DK428" t="s">
        <v>3</v>
      </c>
      <c r="DL428" t="s">
        <v>3</v>
      </c>
      <c r="DM428" t="s">
        <v>3</v>
      </c>
      <c r="DN428">
        <v>0</v>
      </c>
      <c r="DO428">
        <v>0</v>
      </c>
      <c r="DP428">
        <v>1</v>
      </c>
      <c r="DQ428">
        <v>1</v>
      </c>
      <c r="DU428">
        <v>1010</v>
      </c>
      <c r="DV428" t="s">
        <v>39</v>
      </c>
      <c r="DW428" t="s">
        <v>39</v>
      </c>
      <c r="DX428">
        <v>1</v>
      </c>
      <c r="DZ428" t="s">
        <v>3</v>
      </c>
      <c r="EA428" t="s">
        <v>3</v>
      </c>
      <c r="EB428" t="s">
        <v>3</v>
      </c>
      <c r="EC428" t="s">
        <v>3</v>
      </c>
      <c r="EE428">
        <v>58807897</v>
      </c>
      <c r="EF428">
        <v>30</v>
      </c>
      <c r="EG428" t="s">
        <v>27</v>
      </c>
      <c r="EH428">
        <v>0</v>
      </c>
      <c r="EI428" t="s">
        <v>3</v>
      </c>
      <c r="EJ428">
        <v>1</v>
      </c>
      <c r="EK428">
        <v>21</v>
      </c>
      <c r="EL428" t="s">
        <v>28</v>
      </c>
      <c r="EM428" t="s">
        <v>29</v>
      </c>
      <c r="EO428" t="s">
        <v>3</v>
      </c>
      <c r="EQ428">
        <v>1024</v>
      </c>
      <c r="ER428">
        <v>611.97</v>
      </c>
      <c r="ES428">
        <v>611.97</v>
      </c>
      <c r="ET428">
        <v>0</v>
      </c>
      <c r="EU428">
        <v>0</v>
      </c>
      <c r="EV428">
        <v>0</v>
      </c>
      <c r="EW428">
        <v>0</v>
      </c>
      <c r="EX428">
        <v>0</v>
      </c>
      <c r="FQ428">
        <v>0</v>
      </c>
      <c r="FR428">
        <v>0</v>
      </c>
      <c r="FS428">
        <v>0</v>
      </c>
      <c r="FX428">
        <v>109</v>
      </c>
      <c r="FY428">
        <v>61</v>
      </c>
      <c r="GA428" t="s">
        <v>3</v>
      </c>
      <c r="GD428">
        <v>1</v>
      </c>
      <c r="GF428">
        <v>2072886379</v>
      </c>
      <c r="GG428">
        <v>2</v>
      </c>
      <c r="GH428">
        <v>1</v>
      </c>
      <c r="GI428">
        <v>2</v>
      </c>
      <c r="GJ428">
        <v>0</v>
      </c>
      <c r="GK428">
        <v>0</v>
      </c>
      <c r="GL428">
        <f t="shared" si="541"/>
        <v>0</v>
      </c>
      <c r="GM428">
        <f t="shared" si="542"/>
        <v>0</v>
      </c>
      <c r="GN428">
        <f t="shared" si="543"/>
        <v>0</v>
      </c>
      <c r="GO428">
        <f t="shared" si="544"/>
        <v>0</v>
      </c>
      <c r="GP428">
        <f t="shared" si="545"/>
        <v>0</v>
      </c>
      <c r="GR428">
        <v>0</v>
      </c>
      <c r="GS428">
        <v>3</v>
      </c>
      <c r="GT428">
        <v>0</v>
      </c>
      <c r="GU428" t="s">
        <v>3</v>
      </c>
      <c r="GV428">
        <f t="shared" si="546"/>
        <v>0</v>
      </c>
      <c r="GW428">
        <v>1</v>
      </c>
      <c r="GX428">
        <f t="shared" si="547"/>
        <v>0</v>
      </c>
      <c r="HA428">
        <v>0</v>
      </c>
      <c r="HB428">
        <v>0</v>
      </c>
      <c r="HC428">
        <f t="shared" si="548"/>
        <v>0</v>
      </c>
      <c r="HE428" t="s">
        <v>3</v>
      </c>
      <c r="HF428" t="s">
        <v>3</v>
      </c>
      <c r="HM428" t="s">
        <v>3</v>
      </c>
      <c r="HN428" t="s">
        <v>3</v>
      </c>
      <c r="HO428" t="s">
        <v>3</v>
      </c>
      <c r="HP428" t="s">
        <v>3</v>
      </c>
      <c r="HQ428" t="s">
        <v>3</v>
      </c>
      <c r="HS428">
        <v>0</v>
      </c>
      <c r="IK428">
        <v>0</v>
      </c>
    </row>
    <row r="429" spans="1:255" x14ac:dyDescent="0.2">
      <c r="A429" s="2">
        <v>17</v>
      </c>
      <c r="B429" s="2">
        <v>1</v>
      </c>
      <c r="C429" s="2">
        <f>ROW(SmtRes!A1002)</f>
        <v>1002</v>
      </c>
      <c r="D429" s="2">
        <f>ROW(EtalonRes!A1014)</f>
        <v>1014</v>
      </c>
      <c r="E429" s="2" t="s">
        <v>509</v>
      </c>
      <c r="F429" s="2" t="s">
        <v>263</v>
      </c>
      <c r="G429" s="2" t="s">
        <v>264</v>
      </c>
      <c r="H429" s="2" t="s">
        <v>228</v>
      </c>
      <c r="I429" s="2">
        <f>ROUND(ROUND(27,4),9)</f>
        <v>27</v>
      </c>
      <c r="J429" s="2">
        <v>0</v>
      </c>
      <c r="K429" s="2">
        <f>ROUND(ROUND(27,4),9)</f>
        <v>27</v>
      </c>
      <c r="L429" s="2"/>
      <c r="M429" s="2"/>
      <c r="N429" s="2"/>
      <c r="O429" s="2">
        <f t="shared" si="515"/>
        <v>161.34</v>
      </c>
      <c r="P429" s="2">
        <f t="shared" si="516"/>
        <v>21.87</v>
      </c>
      <c r="Q429" s="2">
        <f>(ROUND((ROUND(((((ET429*1.25)*1.1))*AV429*I429),2)*BB429),2)+ROUND((ROUND(((AE429-(((EU429*1.25)*1.1)))*AV429*I429),2)*BS429),2))</f>
        <v>0</v>
      </c>
      <c r="R429" s="2">
        <f t="shared" si="517"/>
        <v>0</v>
      </c>
      <c r="S429" s="2">
        <f t="shared" si="518"/>
        <v>139.47</v>
      </c>
      <c r="T429" s="2">
        <f t="shared" si="519"/>
        <v>0</v>
      </c>
      <c r="U429" s="2">
        <f t="shared" si="520"/>
        <v>10.728085499999999</v>
      </c>
      <c r="V429" s="2">
        <f t="shared" si="521"/>
        <v>0</v>
      </c>
      <c r="W429" s="2">
        <f t="shared" si="522"/>
        <v>0</v>
      </c>
      <c r="X429" s="2">
        <f t="shared" si="523"/>
        <v>125.52</v>
      </c>
      <c r="Y429" s="2">
        <f t="shared" si="524"/>
        <v>64.16</v>
      </c>
      <c r="Z429" s="2"/>
      <c r="AA429" s="2">
        <v>59204062</v>
      </c>
      <c r="AB429" s="2">
        <f t="shared" si="525"/>
        <v>5.7435</v>
      </c>
      <c r="AC429" s="2">
        <f t="shared" si="551"/>
        <v>0.81</v>
      </c>
      <c r="AD429" s="2">
        <f>ROUND((((((ET429*1.25)*1.1))-(((EU429*1.25)*1.1)))+AE429),6)</f>
        <v>0</v>
      </c>
      <c r="AE429" s="2">
        <f>ROUND((((EU429*1.25)*1.1)),6)</f>
        <v>0</v>
      </c>
      <c r="AF429" s="2">
        <f>ROUND((((EV429*1.15)*1.1)),6)</f>
        <v>4.9335000000000004</v>
      </c>
      <c r="AG429" s="2">
        <f t="shared" si="528"/>
        <v>0</v>
      </c>
      <c r="AH429" s="2">
        <f>(((EW429*1.15)*1.1))</f>
        <v>0.3795</v>
      </c>
      <c r="AI429" s="2">
        <f>(((EX429*1.25)*1.1))</f>
        <v>0</v>
      </c>
      <c r="AJ429" s="2">
        <f t="shared" si="530"/>
        <v>0</v>
      </c>
      <c r="AK429" s="2">
        <v>4.71</v>
      </c>
      <c r="AL429" s="2">
        <v>0.81</v>
      </c>
      <c r="AM429" s="2">
        <v>0</v>
      </c>
      <c r="AN429" s="2">
        <v>0</v>
      </c>
      <c r="AO429" s="2">
        <v>3.9</v>
      </c>
      <c r="AP429" s="2">
        <v>0</v>
      </c>
      <c r="AQ429" s="2">
        <v>0.3</v>
      </c>
      <c r="AR429" s="2">
        <v>0</v>
      </c>
      <c r="AS429" s="2">
        <v>0</v>
      </c>
      <c r="AT429" s="2">
        <v>90</v>
      </c>
      <c r="AU429" s="2">
        <v>46</v>
      </c>
      <c r="AV429" s="2">
        <v>1.0469999999999999</v>
      </c>
      <c r="AW429" s="2">
        <v>1</v>
      </c>
      <c r="AX429" s="2"/>
      <c r="AY429" s="2"/>
      <c r="AZ429" s="2">
        <v>1</v>
      </c>
      <c r="BA429" s="2">
        <v>1</v>
      </c>
      <c r="BB429" s="2">
        <v>1</v>
      </c>
      <c r="BC429" s="2">
        <v>1</v>
      </c>
      <c r="BD429" s="2" t="s">
        <v>3</v>
      </c>
      <c r="BE429" s="2" t="s">
        <v>3</v>
      </c>
      <c r="BF429" s="2" t="s">
        <v>3</v>
      </c>
      <c r="BG429" s="2" t="s">
        <v>3</v>
      </c>
      <c r="BH429" s="2">
        <v>0</v>
      </c>
      <c r="BI429" s="2">
        <v>2</v>
      </c>
      <c r="BJ429" s="2" t="s">
        <v>265</v>
      </c>
      <c r="BK429" s="2"/>
      <c r="BL429" s="2"/>
      <c r="BM429" s="2">
        <v>72</v>
      </c>
      <c r="BN429" s="2">
        <v>0</v>
      </c>
      <c r="BO429" s="2" t="s">
        <v>263</v>
      </c>
      <c r="BP429" s="2">
        <v>1</v>
      </c>
      <c r="BQ429" s="2">
        <v>40</v>
      </c>
      <c r="BR429" s="2">
        <v>0</v>
      </c>
      <c r="BS429" s="2">
        <v>1</v>
      </c>
      <c r="BT429" s="2">
        <v>1</v>
      </c>
      <c r="BU429" s="2">
        <v>1</v>
      </c>
      <c r="BV429" s="2">
        <v>1</v>
      </c>
      <c r="BW429" s="2">
        <v>1</v>
      </c>
      <c r="BX429" s="2">
        <v>1</v>
      </c>
      <c r="BY429" s="2" t="s">
        <v>3</v>
      </c>
      <c r="BZ429" s="2">
        <v>90</v>
      </c>
      <c r="CA429" s="2">
        <v>46</v>
      </c>
      <c r="CB429" s="2" t="s">
        <v>3</v>
      </c>
      <c r="CC429" s="2"/>
      <c r="CD429" s="2"/>
      <c r="CE429" s="2">
        <v>30</v>
      </c>
      <c r="CF429" s="2">
        <v>0</v>
      </c>
      <c r="CG429" s="2">
        <v>0</v>
      </c>
      <c r="CH429" s="2"/>
      <c r="CI429" s="2"/>
      <c r="CJ429" s="2"/>
      <c r="CK429" s="2"/>
      <c r="CL429" s="2"/>
      <c r="CM429" s="2">
        <v>0</v>
      </c>
      <c r="CN429" s="2" t="s">
        <v>1044</v>
      </c>
      <c r="CO429" s="2">
        <v>0</v>
      </c>
      <c r="CP429" s="2">
        <f t="shared" si="531"/>
        <v>161.34</v>
      </c>
      <c r="CQ429" s="2">
        <f t="shared" si="532"/>
        <v>0.81</v>
      </c>
      <c r="CR429" s="2">
        <f>(ROUND((ROUND(((((ET429*1.25)*1.1))*AV429*1),2)*BB429),2)+ROUND((ROUND(((AE429-(((EU429*1.25)*1.1)))*AV429*1),2)*BS429),2))</f>
        <v>0</v>
      </c>
      <c r="CS429" s="2">
        <f t="shared" si="533"/>
        <v>0</v>
      </c>
      <c r="CT429" s="2">
        <f t="shared" si="534"/>
        <v>5.17</v>
      </c>
      <c r="CU429" s="2">
        <f t="shared" si="535"/>
        <v>0</v>
      </c>
      <c r="CV429" s="2">
        <f t="shared" si="536"/>
        <v>0.39733649999999998</v>
      </c>
      <c r="CW429" s="2">
        <f t="shared" si="537"/>
        <v>0</v>
      </c>
      <c r="CX429" s="2">
        <f t="shared" si="538"/>
        <v>0</v>
      </c>
      <c r="CY429" s="2">
        <f t="shared" si="539"/>
        <v>125.523</v>
      </c>
      <c r="CZ429" s="2">
        <f t="shared" si="540"/>
        <v>64.156199999999998</v>
      </c>
      <c r="DA429" s="2"/>
      <c r="DB429" s="2">
        <v>191</v>
      </c>
      <c r="DC429" s="2" t="s">
        <v>3</v>
      </c>
      <c r="DD429" s="2" t="s">
        <v>3</v>
      </c>
      <c r="DE429" s="2" t="s">
        <v>25</v>
      </c>
      <c r="DF429" s="2" t="s">
        <v>25</v>
      </c>
      <c r="DG429" s="2" t="s">
        <v>26</v>
      </c>
      <c r="DH429" s="2" t="s">
        <v>3</v>
      </c>
      <c r="DI429" s="2" t="s">
        <v>26</v>
      </c>
      <c r="DJ429" s="2" t="s">
        <v>25</v>
      </c>
      <c r="DK429" s="2" t="s">
        <v>3</v>
      </c>
      <c r="DL429" s="2" t="s">
        <v>3</v>
      </c>
      <c r="DM429" s="2" t="s">
        <v>3</v>
      </c>
      <c r="DN429" s="2">
        <v>0</v>
      </c>
      <c r="DO429" s="2">
        <v>0</v>
      </c>
      <c r="DP429" s="2">
        <v>1</v>
      </c>
      <c r="DQ429" s="2">
        <v>1</v>
      </c>
      <c r="DR429" s="2"/>
      <c r="DS429" s="2"/>
      <c r="DT429" s="2"/>
      <c r="DU429" s="2">
        <v>1013</v>
      </c>
      <c r="DV429" s="2" t="s">
        <v>228</v>
      </c>
      <c r="DW429" s="2" t="s">
        <v>228</v>
      </c>
      <c r="DX429" s="2">
        <v>1</v>
      </c>
      <c r="DY429" s="2"/>
      <c r="DZ429" s="2" t="s">
        <v>3</v>
      </c>
      <c r="EA429" s="2" t="s">
        <v>3</v>
      </c>
      <c r="EB429" s="2" t="s">
        <v>3</v>
      </c>
      <c r="EC429" s="2" t="s">
        <v>3</v>
      </c>
      <c r="ED429" s="2"/>
      <c r="EE429" s="2">
        <v>58807949</v>
      </c>
      <c r="EF429" s="2">
        <v>40</v>
      </c>
      <c r="EG429" s="2" t="s">
        <v>267</v>
      </c>
      <c r="EH429" s="2">
        <v>0</v>
      </c>
      <c r="EI429" s="2" t="s">
        <v>3</v>
      </c>
      <c r="EJ429" s="2">
        <v>2</v>
      </c>
      <c r="EK429" s="2">
        <v>72</v>
      </c>
      <c r="EL429" s="2" t="s">
        <v>268</v>
      </c>
      <c r="EM429" s="2" t="s">
        <v>269</v>
      </c>
      <c r="EN429" s="2"/>
      <c r="EO429" s="2" t="s">
        <v>30</v>
      </c>
      <c r="EP429" s="2"/>
      <c r="EQ429" s="2">
        <v>0</v>
      </c>
      <c r="ER429" s="2">
        <v>4.71</v>
      </c>
      <c r="ES429" s="2">
        <v>0.81</v>
      </c>
      <c r="ET429" s="2">
        <v>0</v>
      </c>
      <c r="EU429" s="2">
        <v>0</v>
      </c>
      <c r="EV429" s="2">
        <v>3.9</v>
      </c>
      <c r="EW429" s="2">
        <v>0.3</v>
      </c>
      <c r="EX429" s="2">
        <v>0</v>
      </c>
      <c r="EY429" s="2">
        <v>0</v>
      </c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>
        <v>0</v>
      </c>
      <c r="FR429" s="2">
        <v>0</v>
      </c>
      <c r="FS429" s="2">
        <v>0</v>
      </c>
      <c r="FT429" s="2"/>
      <c r="FU429" s="2"/>
      <c r="FV429" s="2"/>
      <c r="FW429" s="2"/>
      <c r="FX429" s="2">
        <v>90</v>
      </c>
      <c r="FY429" s="2">
        <v>46</v>
      </c>
      <c r="FZ429" s="2"/>
      <c r="GA429" s="2" t="s">
        <v>3</v>
      </c>
      <c r="GB429" s="2"/>
      <c r="GC429" s="2"/>
      <c r="GD429" s="2">
        <v>1</v>
      </c>
      <c r="GE429" s="2"/>
      <c r="GF429" s="2">
        <v>-1494899736</v>
      </c>
      <c r="GG429" s="2">
        <v>2</v>
      </c>
      <c r="GH429" s="2">
        <v>1</v>
      </c>
      <c r="GI429" s="2">
        <v>2</v>
      </c>
      <c r="GJ429" s="2">
        <v>0</v>
      </c>
      <c r="GK429" s="2">
        <v>0</v>
      </c>
      <c r="GL429" s="2">
        <f t="shared" si="541"/>
        <v>0</v>
      </c>
      <c r="GM429" s="2">
        <f t="shared" si="542"/>
        <v>351.02</v>
      </c>
      <c r="GN429" s="2">
        <f t="shared" si="543"/>
        <v>0</v>
      </c>
      <c r="GO429" s="2">
        <f t="shared" si="544"/>
        <v>351.02</v>
      </c>
      <c r="GP429" s="2">
        <f t="shared" si="545"/>
        <v>0</v>
      </c>
      <c r="GQ429" s="2"/>
      <c r="GR429" s="2">
        <v>0</v>
      </c>
      <c r="GS429" s="2">
        <v>3</v>
      </c>
      <c r="GT429" s="2">
        <v>0</v>
      </c>
      <c r="GU429" s="2" t="s">
        <v>3</v>
      </c>
      <c r="GV429" s="2">
        <f t="shared" si="546"/>
        <v>0</v>
      </c>
      <c r="GW429" s="2">
        <v>1</v>
      </c>
      <c r="GX429" s="2">
        <f t="shared" si="547"/>
        <v>0</v>
      </c>
      <c r="GY429" s="2"/>
      <c r="GZ429" s="2"/>
      <c r="HA429" s="2">
        <v>0</v>
      </c>
      <c r="HB429" s="2">
        <v>0</v>
      </c>
      <c r="HC429" s="2">
        <f t="shared" si="548"/>
        <v>0</v>
      </c>
      <c r="HD429" s="2"/>
      <c r="HE429" s="2" t="s">
        <v>3</v>
      </c>
      <c r="HF429" s="2" t="s">
        <v>3</v>
      </c>
      <c r="HG429" s="2"/>
      <c r="HH429" s="2"/>
      <c r="HI429" s="2"/>
      <c r="HJ429" s="2"/>
      <c r="HK429" s="2"/>
      <c r="HL429" s="2"/>
      <c r="HM429" s="2" t="s">
        <v>3</v>
      </c>
      <c r="HN429" s="2" t="s">
        <v>3</v>
      </c>
      <c r="HO429" s="2" t="s">
        <v>3</v>
      </c>
      <c r="HP429" s="2" t="s">
        <v>3</v>
      </c>
      <c r="HQ429" s="2" t="s">
        <v>3</v>
      </c>
      <c r="HR429" s="2"/>
      <c r="HS429" s="2">
        <v>0</v>
      </c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>
        <v>0</v>
      </c>
      <c r="IL429" s="2"/>
      <c r="IM429" s="2"/>
      <c r="IN429" s="2"/>
      <c r="IO429" s="2"/>
      <c r="IP429" s="2"/>
      <c r="IQ429" s="2"/>
      <c r="IR429" s="2"/>
      <c r="IS429" s="2"/>
      <c r="IT429" s="2"/>
      <c r="IU429" s="2"/>
    </row>
    <row r="430" spans="1:255" x14ac:dyDescent="0.2">
      <c r="A430">
        <v>17</v>
      </c>
      <c r="B430">
        <v>1</v>
      </c>
      <c r="C430">
        <f>ROW(SmtRes!A1006)</f>
        <v>1006</v>
      </c>
      <c r="D430">
        <f>ROW(EtalonRes!A1018)</f>
        <v>1018</v>
      </c>
      <c r="E430" t="s">
        <v>509</v>
      </c>
      <c r="F430" t="s">
        <v>263</v>
      </c>
      <c r="G430" t="s">
        <v>264</v>
      </c>
      <c r="H430" t="s">
        <v>228</v>
      </c>
      <c r="I430">
        <f>ROUND(ROUND(27,4),9)</f>
        <v>27</v>
      </c>
      <c r="J430">
        <v>0</v>
      </c>
      <c r="K430">
        <f>ROUND(ROUND(27,4),9)</f>
        <v>27</v>
      </c>
      <c r="O430">
        <f t="shared" si="515"/>
        <v>7861.92</v>
      </c>
      <c r="P430">
        <f t="shared" si="516"/>
        <v>192.46</v>
      </c>
      <c r="Q430">
        <f>(ROUND((ROUND(((((ET430*1.25)*1.1))*AV430*I430),2)*BB430),2)+ROUND((ROUND(((AE430-(((EU430*1.25)*1.1)))*AV430*I430),2)*BS430),2))</f>
        <v>0</v>
      </c>
      <c r="R430">
        <f t="shared" si="517"/>
        <v>0</v>
      </c>
      <c r="S430">
        <f t="shared" si="518"/>
        <v>7669.46</v>
      </c>
      <c r="T430">
        <f t="shared" si="519"/>
        <v>0</v>
      </c>
      <c r="U430">
        <f t="shared" si="520"/>
        <v>10.728085499999999</v>
      </c>
      <c r="V430">
        <f t="shared" si="521"/>
        <v>0</v>
      </c>
      <c r="W430">
        <f t="shared" si="522"/>
        <v>0</v>
      </c>
      <c r="X430">
        <f t="shared" si="523"/>
        <v>6902.51</v>
      </c>
      <c r="Y430">
        <f t="shared" si="524"/>
        <v>3527.95</v>
      </c>
      <c r="AA430">
        <v>59204059</v>
      </c>
      <c r="AB430">
        <f t="shared" si="525"/>
        <v>5.7435</v>
      </c>
      <c r="AC430">
        <f t="shared" si="551"/>
        <v>0.81</v>
      </c>
      <c r="AD430">
        <f>ROUND((((((ET430*1.25)*1.1))-(((EU430*1.25)*1.1)))+AE430),6)</f>
        <v>0</v>
      </c>
      <c r="AE430">
        <f>ROUND((((EU430*1.25)*1.1)),6)</f>
        <v>0</v>
      </c>
      <c r="AF430">
        <f>ROUND((((EV430*1.15)*1.1)),6)</f>
        <v>4.9335000000000004</v>
      </c>
      <c r="AG430">
        <f t="shared" si="528"/>
        <v>0</v>
      </c>
      <c r="AH430">
        <f>(((EW430*1.15)*1.1))</f>
        <v>0.3795</v>
      </c>
      <c r="AI430">
        <f>(((EX430*1.25)*1.1))</f>
        <v>0</v>
      </c>
      <c r="AJ430">
        <f t="shared" si="530"/>
        <v>0</v>
      </c>
      <c r="AK430">
        <v>4.71</v>
      </c>
      <c r="AL430">
        <v>0.81</v>
      </c>
      <c r="AM430">
        <v>0</v>
      </c>
      <c r="AN430">
        <v>0</v>
      </c>
      <c r="AO430">
        <v>3.9</v>
      </c>
      <c r="AP430">
        <v>0</v>
      </c>
      <c r="AQ430">
        <v>0.3</v>
      </c>
      <c r="AR430">
        <v>0</v>
      </c>
      <c r="AS430">
        <v>0</v>
      </c>
      <c r="AT430">
        <v>90</v>
      </c>
      <c r="AU430">
        <v>46</v>
      </c>
      <c r="AV430">
        <v>1.0469999999999999</v>
      </c>
      <c r="AW430">
        <v>1</v>
      </c>
      <c r="AZ430">
        <v>1</v>
      </c>
      <c r="BA430">
        <v>54.99</v>
      </c>
      <c r="BB430">
        <v>1</v>
      </c>
      <c r="BC430">
        <v>8.8000000000000007</v>
      </c>
      <c r="BD430" t="s">
        <v>3</v>
      </c>
      <c r="BE430" t="s">
        <v>3</v>
      </c>
      <c r="BF430" t="s">
        <v>3</v>
      </c>
      <c r="BG430" t="s">
        <v>3</v>
      </c>
      <c r="BH430">
        <v>0</v>
      </c>
      <c r="BI430">
        <v>2</v>
      </c>
      <c r="BJ430" t="s">
        <v>265</v>
      </c>
      <c r="BM430">
        <v>72</v>
      </c>
      <c r="BN430">
        <v>0</v>
      </c>
      <c r="BO430" t="s">
        <v>263</v>
      </c>
      <c r="BP430">
        <v>1</v>
      </c>
      <c r="BQ430">
        <v>40</v>
      </c>
      <c r="BR430">
        <v>0</v>
      </c>
      <c r="BS430">
        <v>54.99</v>
      </c>
      <c r="BT430">
        <v>1</v>
      </c>
      <c r="BU430">
        <v>1</v>
      </c>
      <c r="BV430">
        <v>1</v>
      </c>
      <c r="BW430">
        <v>1</v>
      </c>
      <c r="BX430">
        <v>1</v>
      </c>
      <c r="BY430" t="s">
        <v>3</v>
      </c>
      <c r="BZ430">
        <v>90</v>
      </c>
      <c r="CA430">
        <v>46</v>
      </c>
      <c r="CB430" t="s">
        <v>3</v>
      </c>
      <c r="CE430">
        <v>30</v>
      </c>
      <c r="CF430">
        <v>0</v>
      </c>
      <c r="CG430">
        <v>0</v>
      </c>
      <c r="CM430">
        <v>0</v>
      </c>
      <c r="CN430" t="s">
        <v>1044</v>
      </c>
      <c r="CO430">
        <v>0</v>
      </c>
      <c r="CP430">
        <f t="shared" si="531"/>
        <v>7861.92</v>
      </c>
      <c r="CQ430">
        <f t="shared" si="532"/>
        <v>7.13</v>
      </c>
      <c r="CR430">
        <f>(ROUND((ROUND(((((ET430*1.25)*1.1))*AV430*1),2)*BB430),2)+ROUND((ROUND(((AE430-(((EU430*1.25)*1.1)))*AV430*1),2)*BS430),2))</f>
        <v>0</v>
      </c>
      <c r="CS430">
        <f t="shared" si="533"/>
        <v>0</v>
      </c>
      <c r="CT430">
        <f t="shared" si="534"/>
        <v>284.3</v>
      </c>
      <c r="CU430">
        <f t="shared" si="535"/>
        <v>0</v>
      </c>
      <c r="CV430">
        <f t="shared" si="536"/>
        <v>0.39733649999999998</v>
      </c>
      <c r="CW430">
        <f t="shared" si="537"/>
        <v>0</v>
      </c>
      <c r="CX430">
        <f t="shared" si="538"/>
        <v>0</v>
      </c>
      <c r="CY430">
        <f t="shared" si="539"/>
        <v>6902.5140000000001</v>
      </c>
      <c r="CZ430">
        <f t="shared" si="540"/>
        <v>3527.9515999999999</v>
      </c>
      <c r="DB430">
        <v>193</v>
      </c>
      <c r="DC430" t="s">
        <v>3</v>
      </c>
      <c r="DD430" t="s">
        <v>3</v>
      </c>
      <c r="DE430" t="s">
        <v>25</v>
      </c>
      <c r="DF430" t="s">
        <v>25</v>
      </c>
      <c r="DG430" t="s">
        <v>26</v>
      </c>
      <c r="DH430" t="s">
        <v>3</v>
      </c>
      <c r="DI430" t="s">
        <v>26</v>
      </c>
      <c r="DJ430" t="s">
        <v>25</v>
      </c>
      <c r="DK430" t="s">
        <v>3</v>
      </c>
      <c r="DL430" t="s">
        <v>3</v>
      </c>
      <c r="DM430" t="s">
        <v>3</v>
      </c>
      <c r="DN430">
        <v>0</v>
      </c>
      <c r="DO430">
        <v>0</v>
      </c>
      <c r="DP430">
        <v>1</v>
      </c>
      <c r="DQ430">
        <v>1</v>
      </c>
      <c r="DU430">
        <v>1013</v>
      </c>
      <c r="DV430" t="s">
        <v>228</v>
      </c>
      <c r="DW430" t="s">
        <v>228</v>
      </c>
      <c r="DX430">
        <v>1</v>
      </c>
      <c r="DZ430" t="s">
        <v>3</v>
      </c>
      <c r="EA430" t="s">
        <v>3</v>
      </c>
      <c r="EB430" t="s">
        <v>3</v>
      </c>
      <c r="EC430" t="s">
        <v>3</v>
      </c>
      <c r="EE430">
        <v>58807949</v>
      </c>
      <c r="EF430">
        <v>40</v>
      </c>
      <c r="EG430" t="s">
        <v>267</v>
      </c>
      <c r="EH430">
        <v>0</v>
      </c>
      <c r="EI430" t="s">
        <v>3</v>
      </c>
      <c r="EJ430">
        <v>2</v>
      </c>
      <c r="EK430">
        <v>72</v>
      </c>
      <c r="EL430" t="s">
        <v>268</v>
      </c>
      <c r="EM430" t="s">
        <v>269</v>
      </c>
      <c r="EO430" t="s">
        <v>30</v>
      </c>
      <c r="EQ430">
        <v>0</v>
      </c>
      <c r="ER430">
        <v>4.71</v>
      </c>
      <c r="ES430">
        <v>0.81</v>
      </c>
      <c r="ET430">
        <v>0</v>
      </c>
      <c r="EU430">
        <v>0</v>
      </c>
      <c r="EV430">
        <v>3.9</v>
      </c>
      <c r="EW430">
        <v>0.3</v>
      </c>
      <c r="EX430">
        <v>0</v>
      </c>
      <c r="EY430">
        <v>0</v>
      </c>
      <c r="FQ430">
        <v>0</v>
      </c>
      <c r="FR430">
        <v>0</v>
      </c>
      <c r="FS430">
        <v>0</v>
      </c>
      <c r="FX430">
        <v>90</v>
      </c>
      <c r="FY430">
        <v>46</v>
      </c>
      <c r="GA430" t="s">
        <v>3</v>
      </c>
      <c r="GD430">
        <v>1</v>
      </c>
      <c r="GF430">
        <v>-1494899736</v>
      </c>
      <c r="GG430">
        <v>2</v>
      </c>
      <c r="GH430">
        <v>1</v>
      </c>
      <c r="GI430">
        <v>2</v>
      </c>
      <c r="GJ430">
        <v>0</v>
      </c>
      <c r="GK430">
        <v>0</v>
      </c>
      <c r="GL430">
        <f t="shared" si="541"/>
        <v>0</v>
      </c>
      <c r="GM430">
        <f t="shared" si="542"/>
        <v>18292.38</v>
      </c>
      <c r="GN430">
        <f t="shared" si="543"/>
        <v>0</v>
      </c>
      <c r="GO430">
        <f t="shared" si="544"/>
        <v>18292.38</v>
      </c>
      <c r="GP430">
        <f t="shared" si="545"/>
        <v>0</v>
      </c>
      <c r="GR430">
        <v>0</v>
      </c>
      <c r="GS430">
        <v>3</v>
      </c>
      <c r="GT430">
        <v>0</v>
      </c>
      <c r="GU430" t="s">
        <v>3</v>
      </c>
      <c r="GV430">
        <f t="shared" si="546"/>
        <v>0</v>
      </c>
      <c r="GW430">
        <v>1</v>
      </c>
      <c r="GX430">
        <f t="shared" si="547"/>
        <v>0</v>
      </c>
      <c r="HA430">
        <v>0</v>
      </c>
      <c r="HB430">
        <v>0</v>
      </c>
      <c r="HC430">
        <f t="shared" si="548"/>
        <v>0</v>
      </c>
      <c r="HE430" t="s">
        <v>3</v>
      </c>
      <c r="HF430" t="s">
        <v>3</v>
      </c>
      <c r="HM430" t="s">
        <v>3</v>
      </c>
      <c r="HN430" t="s">
        <v>3</v>
      </c>
      <c r="HO430" t="s">
        <v>3</v>
      </c>
      <c r="HP430" t="s">
        <v>3</v>
      </c>
      <c r="HQ430" t="s">
        <v>3</v>
      </c>
      <c r="HS430">
        <v>0</v>
      </c>
      <c r="IK430">
        <v>0</v>
      </c>
    </row>
    <row r="431" spans="1:255" x14ac:dyDescent="0.2">
      <c r="A431" s="2">
        <v>18</v>
      </c>
      <c r="B431" s="2">
        <v>1</v>
      </c>
      <c r="C431" s="2">
        <v>1000</v>
      </c>
      <c r="D431" s="2"/>
      <c r="E431" s="2" t="s">
        <v>510</v>
      </c>
      <c r="F431" s="2" t="s">
        <v>511</v>
      </c>
      <c r="G431" s="2" t="s">
        <v>512</v>
      </c>
      <c r="H431" s="2" t="s">
        <v>39</v>
      </c>
      <c r="I431" s="2">
        <f>I429*J431</f>
        <v>27</v>
      </c>
      <c r="J431" s="2">
        <v>1</v>
      </c>
      <c r="K431" s="2">
        <v>1</v>
      </c>
      <c r="L431" s="2"/>
      <c r="M431" s="2"/>
      <c r="N431" s="2"/>
      <c r="O431" s="2">
        <f t="shared" si="515"/>
        <v>3574.26</v>
      </c>
      <c r="P431" s="2">
        <f t="shared" si="516"/>
        <v>3574.26</v>
      </c>
      <c r="Q431" s="2">
        <f>(ROUND((ROUND(((ET431)*AV431*I431),2)*BB431),2)+ROUND((ROUND(((AE431-(EU431))*AV431*I431),2)*BS431),2))</f>
        <v>0</v>
      </c>
      <c r="R431" s="2">
        <f t="shared" si="517"/>
        <v>0</v>
      </c>
      <c r="S431" s="2">
        <f t="shared" si="518"/>
        <v>0</v>
      </c>
      <c r="T431" s="2">
        <f t="shared" si="519"/>
        <v>0</v>
      </c>
      <c r="U431" s="2">
        <f t="shared" si="520"/>
        <v>0</v>
      </c>
      <c r="V431" s="2">
        <f t="shared" si="521"/>
        <v>0</v>
      </c>
      <c r="W431" s="2">
        <f t="shared" si="522"/>
        <v>0</v>
      </c>
      <c r="X431" s="2">
        <f t="shared" si="523"/>
        <v>0</v>
      </c>
      <c r="Y431" s="2">
        <f t="shared" si="524"/>
        <v>0</v>
      </c>
      <c r="Z431" s="2"/>
      <c r="AA431" s="2">
        <v>59204062</v>
      </c>
      <c r="AB431" s="2">
        <f t="shared" si="525"/>
        <v>132.38</v>
      </c>
      <c r="AC431" s="2">
        <f t="shared" si="551"/>
        <v>132.38</v>
      </c>
      <c r="AD431" s="2">
        <f>ROUND((((ET431)-(EU431))+AE431),6)</f>
        <v>0</v>
      </c>
      <c r="AE431" s="2">
        <f>ROUND((EU431),6)</f>
        <v>0</v>
      </c>
      <c r="AF431" s="2">
        <f>ROUND((EV431),6)</f>
        <v>0</v>
      </c>
      <c r="AG431" s="2">
        <f t="shared" si="528"/>
        <v>0</v>
      </c>
      <c r="AH431" s="2">
        <f>(EW431)</f>
        <v>0</v>
      </c>
      <c r="AI431" s="2">
        <f>(EX431)</f>
        <v>0</v>
      </c>
      <c r="AJ431" s="2">
        <f t="shared" si="530"/>
        <v>0</v>
      </c>
      <c r="AK431" s="2">
        <v>132.38</v>
      </c>
      <c r="AL431" s="2">
        <v>132.38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90</v>
      </c>
      <c r="AU431" s="2">
        <v>46</v>
      </c>
      <c r="AV431" s="2">
        <v>1</v>
      </c>
      <c r="AW431" s="2">
        <v>1</v>
      </c>
      <c r="AX431" s="2"/>
      <c r="AY431" s="2"/>
      <c r="AZ431" s="2">
        <v>1</v>
      </c>
      <c r="BA431" s="2">
        <v>1</v>
      </c>
      <c r="BB431" s="2">
        <v>1</v>
      </c>
      <c r="BC431" s="2">
        <v>1</v>
      </c>
      <c r="BD431" s="2" t="s">
        <v>3</v>
      </c>
      <c r="BE431" s="2" t="s">
        <v>3</v>
      </c>
      <c r="BF431" s="2" t="s">
        <v>3</v>
      </c>
      <c r="BG431" s="2" t="s">
        <v>3</v>
      </c>
      <c r="BH431" s="2">
        <v>3</v>
      </c>
      <c r="BI431" s="2">
        <v>2</v>
      </c>
      <c r="BJ431" s="2" t="s">
        <v>513</v>
      </c>
      <c r="BK431" s="2"/>
      <c r="BL431" s="2"/>
      <c r="BM431" s="2">
        <v>72</v>
      </c>
      <c r="BN431" s="2">
        <v>0</v>
      </c>
      <c r="BO431" s="2" t="s">
        <v>3</v>
      </c>
      <c r="BP431" s="2">
        <v>0</v>
      </c>
      <c r="BQ431" s="2">
        <v>40</v>
      </c>
      <c r="BR431" s="2">
        <v>0</v>
      </c>
      <c r="BS431" s="2">
        <v>1</v>
      </c>
      <c r="BT431" s="2">
        <v>1</v>
      </c>
      <c r="BU431" s="2">
        <v>1</v>
      </c>
      <c r="BV431" s="2">
        <v>1</v>
      </c>
      <c r="BW431" s="2">
        <v>1</v>
      </c>
      <c r="BX431" s="2">
        <v>1</v>
      </c>
      <c r="BY431" s="2" t="s">
        <v>3</v>
      </c>
      <c r="BZ431" s="2">
        <v>90</v>
      </c>
      <c r="CA431" s="2">
        <v>46</v>
      </c>
      <c r="CB431" s="2" t="s">
        <v>3</v>
      </c>
      <c r="CC431" s="2"/>
      <c r="CD431" s="2"/>
      <c r="CE431" s="2">
        <v>30</v>
      </c>
      <c r="CF431" s="2">
        <v>0</v>
      </c>
      <c r="CG431" s="2">
        <v>0</v>
      </c>
      <c r="CH431" s="2"/>
      <c r="CI431" s="2"/>
      <c r="CJ431" s="2"/>
      <c r="CK431" s="2"/>
      <c r="CL431" s="2"/>
      <c r="CM431" s="2">
        <v>0</v>
      </c>
      <c r="CN431" s="2" t="s">
        <v>3</v>
      </c>
      <c r="CO431" s="2">
        <v>0</v>
      </c>
      <c r="CP431" s="2">
        <f t="shared" si="531"/>
        <v>3574.26</v>
      </c>
      <c r="CQ431" s="2">
        <f t="shared" si="532"/>
        <v>132.38</v>
      </c>
      <c r="CR431" s="2">
        <f>(ROUND((ROUND(((ET431)*AV431*1),2)*BB431),2)+ROUND((ROUND(((AE431-(EU431))*AV431*1),2)*BS431),2))</f>
        <v>0</v>
      </c>
      <c r="CS431" s="2">
        <f t="shared" si="533"/>
        <v>0</v>
      </c>
      <c r="CT431" s="2">
        <f t="shared" si="534"/>
        <v>0</v>
      </c>
      <c r="CU431" s="2">
        <f t="shared" si="535"/>
        <v>0</v>
      </c>
      <c r="CV431" s="2">
        <f t="shared" si="536"/>
        <v>0</v>
      </c>
      <c r="CW431" s="2">
        <f t="shared" si="537"/>
        <v>0</v>
      </c>
      <c r="CX431" s="2">
        <f t="shared" si="538"/>
        <v>0</v>
      </c>
      <c r="CY431" s="2">
        <f t="shared" si="539"/>
        <v>0</v>
      </c>
      <c r="CZ431" s="2">
        <f t="shared" si="540"/>
        <v>0</v>
      </c>
      <c r="DA431" s="2"/>
      <c r="DB431" s="2"/>
      <c r="DC431" s="2" t="s">
        <v>3</v>
      </c>
      <c r="DD431" s="2" t="s">
        <v>3</v>
      </c>
      <c r="DE431" s="2" t="s">
        <v>3</v>
      </c>
      <c r="DF431" s="2" t="s">
        <v>3</v>
      </c>
      <c r="DG431" s="2" t="s">
        <v>3</v>
      </c>
      <c r="DH431" s="2" t="s">
        <v>3</v>
      </c>
      <c r="DI431" s="2" t="s">
        <v>3</v>
      </c>
      <c r="DJ431" s="2" t="s">
        <v>3</v>
      </c>
      <c r="DK431" s="2" t="s">
        <v>3</v>
      </c>
      <c r="DL431" s="2" t="s">
        <v>3</v>
      </c>
      <c r="DM431" s="2" t="s">
        <v>3</v>
      </c>
      <c r="DN431" s="2">
        <v>0</v>
      </c>
      <c r="DO431" s="2">
        <v>0</v>
      </c>
      <c r="DP431" s="2">
        <v>1</v>
      </c>
      <c r="DQ431" s="2">
        <v>1</v>
      </c>
      <c r="DR431" s="2"/>
      <c r="DS431" s="2"/>
      <c r="DT431" s="2"/>
      <c r="DU431" s="2">
        <v>1010</v>
      </c>
      <c r="DV431" s="2" t="s">
        <v>39</v>
      </c>
      <c r="DW431" s="2" t="s">
        <v>39</v>
      </c>
      <c r="DX431" s="2">
        <v>1</v>
      </c>
      <c r="DY431" s="2"/>
      <c r="DZ431" s="2" t="s">
        <v>3</v>
      </c>
      <c r="EA431" s="2" t="s">
        <v>3</v>
      </c>
      <c r="EB431" s="2" t="s">
        <v>3</v>
      </c>
      <c r="EC431" s="2" t="s">
        <v>3</v>
      </c>
      <c r="ED431" s="2"/>
      <c r="EE431" s="2">
        <v>58807949</v>
      </c>
      <c r="EF431" s="2">
        <v>40</v>
      </c>
      <c r="EG431" s="2" t="s">
        <v>267</v>
      </c>
      <c r="EH431" s="2">
        <v>0</v>
      </c>
      <c r="EI431" s="2" t="s">
        <v>3</v>
      </c>
      <c r="EJ431" s="2">
        <v>2</v>
      </c>
      <c r="EK431" s="2">
        <v>72</v>
      </c>
      <c r="EL431" s="2" t="s">
        <v>268</v>
      </c>
      <c r="EM431" s="2" t="s">
        <v>269</v>
      </c>
      <c r="EN431" s="2"/>
      <c r="EO431" s="2" t="s">
        <v>3</v>
      </c>
      <c r="EP431" s="2"/>
      <c r="EQ431" s="2">
        <v>0</v>
      </c>
      <c r="ER431" s="2">
        <v>132.38</v>
      </c>
      <c r="ES431" s="2">
        <v>132.38</v>
      </c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>
        <v>0</v>
      </c>
      <c r="FR431" s="2">
        <v>0</v>
      </c>
      <c r="FS431" s="2">
        <v>0</v>
      </c>
      <c r="FT431" s="2"/>
      <c r="FU431" s="2"/>
      <c r="FV431" s="2"/>
      <c r="FW431" s="2"/>
      <c r="FX431" s="2">
        <v>90</v>
      </c>
      <c r="FY431" s="2">
        <v>46</v>
      </c>
      <c r="FZ431" s="2"/>
      <c r="GA431" s="2" t="s">
        <v>3</v>
      </c>
      <c r="GB431" s="2"/>
      <c r="GC431" s="2"/>
      <c r="GD431" s="2">
        <v>1</v>
      </c>
      <c r="GE431" s="2"/>
      <c r="GF431" s="2">
        <v>-20220172</v>
      </c>
      <c r="GG431" s="2">
        <v>2</v>
      </c>
      <c r="GH431" s="2">
        <v>1</v>
      </c>
      <c r="GI431" s="2">
        <v>-2</v>
      </c>
      <c r="GJ431" s="2">
        <v>0</v>
      </c>
      <c r="GK431" s="2">
        <v>0</v>
      </c>
      <c r="GL431" s="2">
        <f t="shared" si="541"/>
        <v>0</v>
      </c>
      <c r="GM431" s="2">
        <f t="shared" si="542"/>
        <v>3574.26</v>
      </c>
      <c r="GN431" s="2">
        <f t="shared" si="543"/>
        <v>0</v>
      </c>
      <c r="GO431" s="2">
        <f t="shared" si="544"/>
        <v>3574.26</v>
      </c>
      <c r="GP431" s="2">
        <f t="shared" si="545"/>
        <v>0</v>
      </c>
      <c r="GQ431" s="2"/>
      <c r="GR431" s="2">
        <v>0</v>
      </c>
      <c r="GS431" s="2">
        <v>3</v>
      </c>
      <c r="GT431" s="2">
        <v>0</v>
      </c>
      <c r="GU431" s="2" t="s">
        <v>3</v>
      </c>
      <c r="GV431" s="2">
        <f t="shared" si="546"/>
        <v>0</v>
      </c>
      <c r="GW431" s="2">
        <v>1</v>
      </c>
      <c r="GX431" s="2">
        <f t="shared" si="547"/>
        <v>0</v>
      </c>
      <c r="GY431" s="2"/>
      <c r="GZ431" s="2"/>
      <c r="HA431" s="2">
        <v>0</v>
      </c>
      <c r="HB431" s="2">
        <v>0</v>
      </c>
      <c r="HC431" s="2">
        <f t="shared" si="548"/>
        <v>0</v>
      </c>
      <c r="HD431" s="2"/>
      <c r="HE431" s="2" t="s">
        <v>3</v>
      </c>
      <c r="HF431" s="2" t="s">
        <v>3</v>
      </c>
      <c r="HG431" s="2"/>
      <c r="HH431" s="2"/>
      <c r="HI431" s="2"/>
      <c r="HJ431" s="2"/>
      <c r="HK431" s="2"/>
      <c r="HL431" s="2"/>
      <c r="HM431" s="2" t="s">
        <v>3</v>
      </c>
      <c r="HN431" s="2" t="s">
        <v>3</v>
      </c>
      <c r="HO431" s="2" t="s">
        <v>3</v>
      </c>
      <c r="HP431" s="2" t="s">
        <v>3</v>
      </c>
      <c r="HQ431" s="2" t="s">
        <v>3</v>
      </c>
      <c r="HR431" s="2"/>
      <c r="HS431" s="2">
        <v>0</v>
      </c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>
        <v>0</v>
      </c>
      <c r="IL431" s="2"/>
      <c r="IM431" s="2"/>
      <c r="IN431" s="2"/>
      <c r="IO431" s="2"/>
      <c r="IP431" s="2"/>
      <c r="IQ431" s="2"/>
      <c r="IR431" s="2"/>
      <c r="IS431" s="2"/>
      <c r="IT431" s="2"/>
      <c r="IU431" s="2"/>
    </row>
    <row r="432" spans="1:255" x14ac:dyDescent="0.2">
      <c r="A432">
        <v>18</v>
      </c>
      <c r="B432">
        <v>1</v>
      </c>
      <c r="C432">
        <v>1004</v>
      </c>
      <c r="E432" t="s">
        <v>510</v>
      </c>
      <c r="F432" t="s">
        <v>511</v>
      </c>
      <c r="G432" t="s">
        <v>512</v>
      </c>
      <c r="H432" t="s">
        <v>39</v>
      </c>
      <c r="I432">
        <f>I430*J432</f>
        <v>27</v>
      </c>
      <c r="J432">
        <v>1</v>
      </c>
      <c r="K432">
        <v>1</v>
      </c>
      <c r="O432">
        <f t="shared" si="515"/>
        <v>22589.32</v>
      </c>
      <c r="P432">
        <f t="shared" si="516"/>
        <v>22589.32</v>
      </c>
      <c r="Q432">
        <f>(ROUND((ROUND(((ET432)*AV432*I432),2)*BB432),2)+ROUND((ROUND(((AE432-(EU432))*AV432*I432),2)*BS432),2))</f>
        <v>0</v>
      </c>
      <c r="R432">
        <f t="shared" si="517"/>
        <v>0</v>
      </c>
      <c r="S432">
        <f t="shared" si="518"/>
        <v>0</v>
      </c>
      <c r="T432">
        <f t="shared" si="519"/>
        <v>0</v>
      </c>
      <c r="U432">
        <f t="shared" si="520"/>
        <v>0</v>
      </c>
      <c r="V432">
        <f t="shared" si="521"/>
        <v>0</v>
      </c>
      <c r="W432">
        <f t="shared" si="522"/>
        <v>0</v>
      </c>
      <c r="X432">
        <f t="shared" si="523"/>
        <v>0</v>
      </c>
      <c r="Y432">
        <f t="shared" si="524"/>
        <v>0</v>
      </c>
      <c r="AA432">
        <v>59204059</v>
      </c>
      <c r="AB432">
        <f t="shared" si="525"/>
        <v>132.38</v>
      </c>
      <c r="AC432">
        <f t="shared" si="551"/>
        <v>132.38</v>
      </c>
      <c r="AD432">
        <f>ROUND((((ET432)-(EU432))+AE432),6)</f>
        <v>0</v>
      </c>
      <c r="AE432">
        <f>ROUND((EU432),6)</f>
        <v>0</v>
      </c>
      <c r="AF432">
        <f>ROUND((EV432),6)</f>
        <v>0</v>
      </c>
      <c r="AG432">
        <f t="shared" si="528"/>
        <v>0</v>
      </c>
      <c r="AH432">
        <f>(EW432)</f>
        <v>0</v>
      </c>
      <c r="AI432">
        <f>(EX432)</f>
        <v>0</v>
      </c>
      <c r="AJ432">
        <f t="shared" si="530"/>
        <v>0</v>
      </c>
      <c r="AK432">
        <v>132.38</v>
      </c>
      <c r="AL432">
        <v>132.38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90</v>
      </c>
      <c r="AU432">
        <v>46</v>
      </c>
      <c r="AV432">
        <v>1</v>
      </c>
      <c r="AW432">
        <v>1</v>
      </c>
      <c r="AZ432">
        <v>1</v>
      </c>
      <c r="BA432">
        <v>1</v>
      </c>
      <c r="BB432">
        <v>1</v>
      </c>
      <c r="BC432">
        <v>6.32</v>
      </c>
      <c r="BD432" t="s">
        <v>3</v>
      </c>
      <c r="BE432" t="s">
        <v>3</v>
      </c>
      <c r="BF432" t="s">
        <v>3</v>
      </c>
      <c r="BG432" t="s">
        <v>3</v>
      </c>
      <c r="BH432">
        <v>3</v>
      </c>
      <c r="BI432">
        <v>2</v>
      </c>
      <c r="BJ432" t="s">
        <v>513</v>
      </c>
      <c r="BM432">
        <v>72</v>
      </c>
      <c r="BN432">
        <v>0</v>
      </c>
      <c r="BO432" t="s">
        <v>511</v>
      </c>
      <c r="BP432">
        <v>1</v>
      </c>
      <c r="BQ432">
        <v>40</v>
      </c>
      <c r="BR432">
        <v>0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 t="s">
        <v>3</v>
      </c>
      <c r="BZ432">
        <v>90</v>
      </c>
      <c r="CA432">
        <v>46</v>
      </c>
      <c r="CB432" t="s">
        <v>3</v>
      </c>
      <c r="CE432">
        <v>30</v>
      </c>
      <c r="CF432">
        <v>0</v>
      </c>
      <c r="CG432">
        <v>0</v>
      </c>
      <c r="CM432">
        <v>0</v>
      </c>
      <c r="CN432" t="s">
        <v>3</v>
      </c>
      <c r="CO432">
        <v>0</v>
      </c>
      <c r="CP432">
        <f t="shared" si="531"/>
        <v>22589.32</v>
      </c>
      <c r="CQ432">
        <f t="shared" si="532"/>
        <v>836.64</v>
      </c>
      <c r="CR432">
        <f>(ROUND((ROUND(((ET432)*AV432*1),2)*BB432),2)+ROUND((ROUND(((AE432-(EU432))*AV432*1),2)*BS432),2))</f>
        <v>0</v>
      </c>
      <c r="CS432">
        <f t="shared" si="533"/>
        <v>0</v>
      </c>
      <c r="CT432">
        <f t="shared" si="534"/>
        <v>0</v>
      </c>
      <c r="CU432">
        <f t="shared" si="535"/>
        <v>0</v>
      </c>
      <c r="CV432">
        <f t="shared" si="536"/>
        <v>0</v>
      </c>
      <c r="CW432">
        <f t="shared" si="537"/>
        <v>0</v>
      </c>
      <c r="CX432">
        <f t="shared" si="538"/>
        <v>0</v>
      </c>
      <c r="CY432">
        <f t="shared" si="539"/>
        <v>0</v>
      </c>
      <c r="CZ432">
        <f t="shared" si="540"/>
        <v>0</v>
      </c>
      <c r="DC432" t="s">
        <v>3</v>
      </c>
      <c r="DD432" t="s">
        <v>3</v>
      </c>
      <c r="DE432" t="s">
        <v>3</v>
      </c>
      <c r="DF432" t="s">
        <v>3</v>
      </c>
      <c r="DG432" t="s">
        <v>3</v>
      </c>
      <c r="DH432" t="s">
        <v>3</v>
      </c>
      <c r="DI432" t="s">
        <v>3</v>
      </c>
      <c r="DJ432" t="s">
        <v>3</v>
      </c>
      <c r="DK432" t="s">
        <v>3</v>
      </c>
      <c r="DL432" t="s">
        <v>3</v>
      </c>
      <c r="DM432" t="s">
        <v>3</v>
      </c>
      <c r="DN432">
        <v>0</v>
      </c>
      <c r="DO432">
        <v>0</v>
      </c>
      <c r="DP432">
        <v>1</v>
      </c>
      <c r="DQ432">
        <v>1</v>
      </c>
      <c r="DU432">
        <v>1010</v>
      </c>
      <c r="DV432" t="s">
        <v>39</v>
      </c>
      <c r="DW432" t="s">
        <v>39</v>
      </c>
      <c r="DX432">
        <v>1</v>
      </c>
      <c r="DZ432" t="s">
        <v>3</v>
      </c>
      <c r="EA432" t="s">
        <v>3</v>
      </c>
      <c r="EB432" t="s">
        <v>3</v>
      </c>
      <c r="EC432" t="s">
        <v>3</v>
      </c>
      <c r="EE432">
        <v>58807949</v>
      </c>
      <c r="EF432">
        <v>40</v>
      </c>
      <c r="EG432" t="s">
        <v>267</v>
      </c>
      <c r="EH432">
        <v>0</v>
      </c>
      <c r="EI432" t="s">
        <v>3</v>
      </c>
      <c r="EJ432">
        <v>2</v>
      </c>
      <c r="EK432">
        <v>72</v>
      </c>
      <c r="EL432" t="s">
        <v>268</v>
      </c>
      <c r="EM432" t="s">
        <v>269</v>
      </c>
      <c r="EO432" t="s">
        <v>3</v>
      </c>
      <c r="EQ432">
        <v>0</v>
      </c>
      <c r="ER432">
        <v>132.38</v>
      </c>
      <c r="ES432">
        <v>132.38</v>
      </c>
      <c r="ET432">
        <v>0</v>
      </c>
      <c r="EU432">
        <v>0</v>
      </c>
      <c r="EV432">
        <v>0</v>
      </c>
      <c r="EW432">
        <v>0</v>
      </c>
      <c r="EX432">
        <v>0</v>
      </c>
      <c r="FQ432">
        <v>0</v>
      </c>
      <c r="FR432">
        <v>0</v>
      </c>
      <c r="FS432">
        <v>0</v>
      </c>
      <c r="FX432">
        <v>90</v>
      </c>
      <c r="FY432">
        <v>46</v>
      </c>
      <c r="GA432" t="s">
        <v>3</v>
      </c>
      <c r="GD432">
        <v>1</v>
      </c>
      <c r="GF432">
        <v>-20220172</v>
      </c>
      <c r="GG432">
        <v>2</v>
      </c>
      <c r="GH432">
        <v>1</v>
      </c>
      <c r="GI432">
        <v>2</v>
      </c>
      <c r="GJ432">
        <v>0</v>
      </c>
      <c r="GK432">
        <v>0</v>
      </c>
      <c r="GL432">
        <f t="shared" si="541"/>
        <v>0</v>
      </c>
      <c r="GM432">
        <f t="shared" si="542"/>
        <v>22589.32</v>
      </c>
      <c r="GN432">
        <f t="shared" si="543"/>
        <v>0</v>
      </c>
      <c r="GO432">
        <f t="shared" si="544"/>
        <v>22589.32</v>
      </c>
      <c r="GP432">
        <f t="shared" si="545"/>
        <v>0</v>
      </c>
      <c r="GR432">
        <v>0</v>
      </c>
      <c r="GS432">
        <v>3</v>
      </c>
      <c r="GT432">
        <v>0</v>
      </c>
      <c r="GU432" t="s">
        <v>3</v>
      </c>
      <c r="GV432">
        <f t="shared" si="546"/>
        <v>0</v>
      </c>
      <c r="GW432">
        <v>1</v>
      </c>
      <c r="GX432">
        <f t="shared" si="547"/>
        <v>0</v>
      </c>
      <c r="HA432">
        <v>0</v>
      </c>
      <c r="HB432">
        <v>0</v>
      </c>
      <c r="HC432">
        <f t="shared" si="548"/>
        <v>0</v>
      </c>
      <c r="HE432" t="s">
        <v>3</v>
      </c>
      <c r="HF432" t="s">
        <v>3</v>
      </c>
      <c r="HM432" t="s">
        <v>3</v>
      </c>
      <c r="HN432" t="s">
        <v>3</v>
      </c>
      <c r="HO432" t="s">
        <v>3</v>
      </c>
      <c r="HP432" t="s">
        <v>3</v>
      </c>
      <c r="HQ432" t="s">
        <v>3</v>
      </c>
      <c r="HS432">
        <v>0</v>
      </c>
      <c r="IK432">
        <v>0</v>
      </c>
    </row>
    <row r="433" spans="1:255" x14ac:dyDescent="0.2">
      <c r="A433" s="2">
        <v>17</v>
      </c>
      <c r="B433" s="2">
        <v>1</v>
      </c>
      <c r="C433" s="2">
        <f>ROW(SmtRes!A1014)</f>
        <v>1014</v>
      </c>
      <c r="D433" s="2">
        <f>ROW(EtalonRes!A1027)</f>
        <v>1027</v>
      </c>
      <c r="E433" s="2" t="s">
        <v>3</v>
      </c>
      <c r="F433" s="2" t="s">
        <v>514</v>
      </c>
      <c r="G433" s="2" t="s">
        <v>515</v>
      </c>
      <c r="H433" s="2" t="s">
        <v>228</v>
      </c>
      <c r="I433" s="2">
        <f>ROUND(ROUND(27,4)*0,9)</f>
        <v>0</v>
      </c>
      <c r="J433" s="2">
        <v>0</v>
      </c>
      <c r="K433" s="2">
        <f>ROUND(ROUND(27,4)*0,9)</f>
        <v>0</v>
      </c>
      <c r="L433" s="2"/>
      <c r="M433" s="2"/>
      <c r="N433" s="2"/>
      <c r="O433" s="2">
        <f t="shared" ref="O433:O446" si="554">ROUND(CP433,2)</f>
        <v>0</v>
      </c>
      <c r="P433" s="2">
        <f t="shared" ref="P433:P446" si="555">ROUND((ROUND((AC433*AW433*I433),2)*BC433),2)</f>
        <v>0</v>
      </c>
      <c r="Q433" s="2">
        <f>(ROUND((ROUND(((((ET433*1.25)*1.1))*AV433*I433),2)*BB433),2)+ROUND((ROUND(((AE433-(((EU433*1.25)*1.1)))*AV433*I433),2)*BS433),2))</f>
        <v>0</v>
      </c>
      <c r="R433" s="2">
        <f t="shared" ref="R433:R446" si="556">ROUND((ROUND((AE433*AV433*I433),2)*BS433),2)</f>
        <v>0</v>
      </c>
      <c r="S433" s="2">
        <f t="shared" ref="S433:S446" si="557">ROUND((ROUND((AF433*AV433*I433),2)*BA433),2)</f>
        <v>0</v>
      </c>
      <c r="T433" s="2">
        <f t="shared" ref="T433:T446" si="558">ROUND(CU433*I433,2)</f>
        <v>0</v>
      </c>
      <c r="U433" s="2">
        <f t="shared" ref="U433:U446" si="559">CV433*I433</f>
        <v>0</v>
      </c>
      <c r="V433" s="2">
        <f t="shared" ref="V433:V446" si="560">CW433*I433</f>
        <v>0</v>
      </c>
      <c r="W433" s="2">
        <f t="shared" ref="W433:W446" si="561">ROUND(CX433*I433,2)</f>
        <v>0</v>
      </c>
      <c r="X433" s="2">
        <f t="shared" ref="X433:X446" si="562">ROUND(CY433,2)</f>
        <v>0</v>
      </c>
      <c r="Y433" s="2">
        <f t="shared" ref="Y433:Y446" si="563">ROUND(CZ433,2)</f>
        <v>0</v>
      </c>
      <c r="Z433" s="2"/>
      <c r="AA433" s="2">
        <v>-1</v>
      </c>
      <c r="AB433" s="2">
        <f t="shared" ref="AB433:AB446" si="564">ROUND((AC433+AD433+AF433),6)</f>
        <v>40.187750000000001</v>
      </c>
      <c r="AC433" s="2">
        <f t="shared" si="551"/>
        <v>3.61</v>
      </c>
      <c r="AD433" s="2">
        <f>ROUND((((((ET433*1.25)*1.1))-(((EU433*1.25)*1.1)))+AE433),6)</f>
        <v>11.78375</v>
      </c>
      <c r="AE433" s="2">
        <f>ROUND((((EU433*1.25)*1.1)),6)</f>
        <v>1.5125</v>
      </c>
      <c r="AF433" s="2">
        <f>ROUND((((EV433*1.15)*1.1)),6)</f>
        <v>24.794</v>
      </c>
      <c r="AG433" s="2">
        <f t="shared" ref="AG433:AG446" si="565">ROUND((AP433),6)</f>
        <v>0</v>
      </c>
      <c r="AH433" s="2">
        <f>(((EW433*1.15)*1.1))</f>
        <v>2.0113500000000002</v>
      </c>
      <c r="AI433" s="2">
        <f>(((EX433*1.25)*1.1))</f>
        <v>0</v>
      </c>
      <c r="AJ433" s="2">
        <f t="shared" ref="AJ433:AJ446" si="566">(AS433)</f>
        <v>0</v>
      </c>
      <c r="AK433" s="2">
        <v>31.78</v>
      </c>
      <c r="AL433" s="2">
        <v>3.61</v>
      </c>
      <c r="AM433" s="2">
        <v>8.57</v>
      </c>
      <c r="AN433" s="2">
        <v>1.1000000000000001</v>
      </c>
      <c r="AO433" s="2">
        <v>19.600000000000001</v>
      </c>
      <c r="AP433" s="2">
        <v>0</v>
      </c>
      <c r="AQ433" s="2">
        <v>1.59</v>
      </c>
      <c r="AR433" s="2">
        <v>0</v>
      </c>
      <c r="AS433" s="2">
        <v>0</v>
      </c>
      <c r="AT433" s="2">
        <v>109</v>
      </c>
      <c r="AU433" s="2">
        <v>61</v>
      </c>
      <c r="AV433" s="2">
        <v>1.0669999999999999</v>
      </c>
      <c r="AW433" s="2">
        <v>1</v>
      </c>
      <c r="AX433" s="2"/>
      <c r="AY433" s="2"/>
      <c r="AZ433" s="2">
        <v>1</v>
      </c>
      <c r="BA433" s="2">
        <v>1</v>
      </c>
      <c r="BB433" s="2">
        <v>1</v>
      </c>
      <c r="BC433" s="2">
        <v>1</v>
      </c>
      <c r="BD433" s="2" t="s">
        <v>3</v>
      </c>
      <c r="BE433" s="2" t="s">
        <v>3</v>
      </c>
      <c r="BF433" s="2" t="s">
        <v>3</v>
      </c>
      <c r="BG433" s="2" t="s">
        <v>3</v>
      </c>
      <c r="BH433" s="2">
        <v>0</v>
      </c>
      <c r="BI433" s="2">
        <v>1</v>
      </c>
      <c r="BJ433" s="2" t="s">
        <v>516</v>
      </c>
      <c r="BK433" s="2"/>
      <c r="BL433" s="2"/>
      <c r="BM433" s="2">
        <v>23</v>
      </c>
      <c r="BN433" s="2">
        <v>0</v>
      </c>
      <c r="BO433" s="2" t="s">
        <v>514</v>
      </c>
      <c r="BP433" s="2">
        <v>1</v>
      </c>
      <c r="BQ433" s="2">
        <v>30</v>
      </c>
      <c r="BR433" s="2">
        <v>0</v>
      </c>
      <c r="BS433" s="2">
        <v>1</v>
      </c>
      <c r="BT433" s="2">
        <v>1</v>
      </c>
      <c r="BU433" s="2">
        <v>1</v>
      </c>
      <c r="BV433" s="2">
        <v>1</v>
      </c>
      <c r="BW433" s="2">
        <v>1</v>
      </c>
      <c r="BX433" s="2">
        <v>1</v>
      </c>
      <c r="BY433" s="2" t="s">
        <v>3</v>
      </c>
      <c r="BZ433" s="2">
        <v>109</v>
      </c>
      <c r="CA433" s="2">
        <v>61</v>
      </c>
      <c r="CB433" s="2" t="s">
        <v>3</v>
      </c>
      <c r="CC433" s="2"/>
      <c r="CD433" s="2"/>
      <c r="CE433" s="2">
        <v>30</v>
      </c>
      <c r="CF433" s="2">
        <v>0</v>
      </c>
      <c r="CG433" s="2">
        <v>0</v>
      </c>
      <c r="CH433" s="2"/>
      <c r="CI433" s="2"/>
      <c r="CJ433" s="2"/>
      <c r="CK433" s="2"/>
      <c r="CL433" s="2"/>
      <c r="CM433" s="2">
        <v>0</v>
      </c>
      <c r="CN433" s="2" t="s">
        <v>1044</v>
      </c>
      <c r="CO433" s="2">
        <v>0</v>
      </c>
      <c r="CP433" s="2">
        <f t="shared" ref="CP433:CP446" si="567">(P433+Q433+S433)</f>
        <v>0</v>
      </c>
      <c r="CQ433" s="2">
        <f t="shared" ref="CQ433:CQ446" si="568">ROUND((ROUND((AC433*AW433*1),2)*BC433),2)</f>
        <v>3.61</v>
      </c>
      <c r="CR433" s="2">
        <f>(ROUND((ROUND(((((ET433*1.25)*1.1))*AV433*1),2)*BB433),2)+ROUND((ROUND(((AE433-(((EU433*1.25)*1.1)))*AV433*1),2)*BS433),2))</f>
        <v>12.57</v>
      </c>
      <c r="CS433" s="2">
        <f t="shared" ref="CS433:CS446" si="569">ROUND((ROUND((AE433*AV433*1),2)*BS433),2)</f>
        <v>1.61</v>
      </c>
      <c r="CT433" s="2">
        <f t="shared" ref="CT433:CT446" si="570">ROUND((ROUND((AF433*AV433*1),2)*BA433),2)</f>
        <v>26.46</v>
      </c>
      <c r="CU433" s="2">
        <f t="shared" ref="CU433:CU446" si="571">AG433</f>
        <v>0</v>
      </c>
      <c r="CV433" s="2">
        <f t="shared" ref="CV433:CV446" si="572">(AH433*AV433)</f>
        <v>2.1461104500000001</v>
      </c>
      <c r="CW433" s="2">
        <f t="shared" ref="CW433:CW446" si="573">AI433</f>
        <v>0</v>
      </c>
      <c r="CX433" s="2">
        <f t="shared" ref="CX433:CX446" si="574">AJ433</f>
        <v>0</v>
      </c>
      <c r="CY433" s="2">
        <f t="shared" ref="CY433:CY446" si="575">(((S433+R433)*AT433)/100)</f>
        <v>0</v>
      </c>
      <c r="CZ433" s="2">
        <f t="shared" ref="CZ433:CZ446" si="576">(((S433+R433)*AU433)/100)</f>
        <v>0</v>
      </c>
      <c r="DA433" s="2"/>
      <c r="DB433" s="2">
        <v>195</v>
      </c>
      <c r="DC433" s="2" t="s">
        <v>3</v>
      </c>
      <c r="DD433" s="2" t="s">
        <v>3</v>
      </c>
      <c r="DE433" s="2" t="s">
        <v>25</v>
      </c>
      <c r="DF433" s="2" t="s">
        <v>25</v>
      </c>
      <c r="DG433" s="2" t="s">
        <v>26</v>
      </c>
      <c r="DH433" s="2" t="s">
        <v>3</v>
      </c>
      <c r="DI433" s="2" t="s">
        <v>26</v>
      </c>
      <c r="DJ433" s="2" t="s">
        <v>25</v>
      </c>
      <c r="DK433" s="2" t="s">
        <v>3</v>
      </c>
      <c r="DL433" s="2" t="s">
        <v>3</v>
      </c>
      <c r="DM433" s="2" t="s">
        <v>3</v>
      </c>
      <c r="DN433" s="2">
        <v>0</v>
      </c>
      <c r="DO433" s="2">
        <v>0</v>
      </c>
      <c r="DP433" s="2">
        <v>1</v>
      </c>
      <c r="DQ433" s="2">
        <v>1</v>
      </c>
      <c r="DR433" s="2"/>
      <c r="DS433" s="2"/>
      <c r="DT433" s="2"/>
      <c r="DU433" s="2">
        <v>1013</v>
      </c>
      <c r="DV433" s="2" t="s">
        <v>228</v>
      </c>
      <c r="DW433" s="2" t="s">
        <v>228</v>
      </c>
      <c r="DX433" s="2">
        <v>1</v>
      </c>
      <c r="DY433" s="2"/>
      <c r="DZ433" s="2" t="s">
        <v>3</v>
      </c>
      <c r="EA433" s="2" t="s">
        <v>3</v>
      </c>
      <c r="EB433" s="2" t="s">
        <v>3</v>
      </c>
      <c r="EC433" s="2" t="s">
        <v>3</v>
      </c>
      <c r="ED433" s="2"/>
      <c r="EE433" s="2">
        <v>58807899</v>
      </c>
      <c r="EF433" s="2">
        <v>30</v>
      </c>
      <c r="EG433" s="2" t="s">
        <v>27</v>
      </c>
      <c r="EH433" s="2">
        <v>0</v>
      </c>
      <c r="EI433" s="2" t="s">
        <v>3</v>
      </c>
      <c r="EJ433" s="2">
        <v>1</v>
      </c>
      <c r="EK433" s="2">
        <v>23</v>
      </c>
      <c r="EL433" s="2" t="s">
        <v>256</v>
      </c>
      <c r="EM433" s="2" t="s">
        <v>257</v>
      </c>
      <c r="EN433" s="2"/>
      <c r="EO433" s="2" t="s">
        <v>30</v>
      </c>
      <c r="EP433" s="2"/>
      <c r="EQ433" s="2">
        <v>1024</v>
      </c>
      <c r="ER433" s="2">
        <v>31.78</v>
      </c>
      <c r="ES433" s="2">
        <v>3.61</v>
      </c>
      <c r="ET433" s="2">
        <v>8.57</v>
      </c>
      <c r="EU433" s="2">
        <v>1.1000000000000001</v>
      </c>
      <c r="EV433" s="2">
        <v>19.600000000000001</v>
      </c>
      <c r="EW433" s="2">
        <v>1.59</v>
      </c>
      <c r="EX433" s="2">
        <v>0</v>
      </c>
      <c r="EY433" s="2">
        <v>0</v>
      </c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>
        <v>0</v>
      </c>
      <c r="FR433" s="2">
        <v>0</v>
      </c>
      <c r="FS433" s="2">
        <v>0</v>
      </c>
      <c r="FT433" s="2"/>
      <c r="FU433" s="2"/>
      <c r="FV433" s="2"/>
      <c r="FW433" s="2"/>
      <c r="FX433" s="2">
        <v>109</v>
      </c>
      <c r="FY433" s="2">
        <v>61</v>
      </c>
      <c r="FZ433" s="2"/>
      <c r="GA433" s="2" t="s">
        <v>3</v>
      </c>
      <c r="GB433" s="2"/>
      <c r="GC433" s="2"/>
      <c r="GD433" s="2">
        <v>1</v>
      </c>
      <c r="GE433" s="2"/>
      <c r="GF433" s="2">
        <v>347374959</v>
      </c>
      <c r="GG433" s="2">
        <v>2</v>
      </c>
      <c r="GH433" s="2">
        <v>1</v>
      </c>
      <c r="GI433" s="2">
        <v>2</v>
      </c>
      <c r="GJ433" s="2">
        <v>0</v>
      </c>
      <c r="GK433" s="2">
        <v>0</v>
      </c>
      <c r="GL433" s="2">
        <f t="shared" ref="GL433:GL446" si="577">ROUND(IF(AND(BH433=3,BI433=3,FS433&lt;&gt;0),P433,0),2)</f>
        <v>0</v>
      </c>
      <c r="GM433" s="2">
        <f t="shared" ref="GM433:GM446" si="578">ROUND(O433+X433+Y433,2)+GX433</f>
        <v>0</v>
      </c>
      <c r="GN433" s="2">
        <f t="shared" ref="GN433:GN446" si="579">IF(OR(BI433=0,BI433=1),GM433-GX433,0)</f>
        <v>0</v>
      </c>
      <c r="GO433" s="2">
        <f t="shared" ref="GO433:GO446" si="580">IF(BI433=2,GM433-GX433,0)</f>
        <v>0</v>
      </c>
      <c r="GP433" s="2">
        <f t="shared" ref="GP433:GP446" si="581">IF(BI433=4,GM433-GX433,0)</f>
        <v>0</v>
      </c>
      <c r="GQ433" s="2"/>
      <c r="GR433" s="2">
        <v>0</v>
      </c>
      <c r="GS433" s="2">
        <v>3</v>
      </c>
      <c r="GT433" s="2">
        <v>0</v>
      </c>
      <c r="GU433" s="2" t="s">
        <v>3</v>
      </c>
      <c r="GV433" s="2">
        <f t="shared" ref="GV433:GV446" si="582">ROUND((GT433),6)</f>
        <v>0</v>
      </c>
      <c r="GW433" s="2">
        <v>1</v>
      </c>
      <c r="GX433" s="2">
        <f t="shared" ref="GX433:GX446" si="583">ROUND(HC433*I433,2)</f>
        <v>0</v>
      </c>
      <c r="GY433" s="2"/>
      <c r="GZ433" s="2"/>
      <c r="HA433" s="2">
        <v>0</v>
      </c>
      <c r="HB433" s="2">
        <v>0</v>
      </c>
      <c r="HC433" s="2">
        <f t="shared" ref="HC433:HC446" si="584">GV433*GW433</f>
        <v>0</v>
      </c>
      <c r="HD433" s="2"/>
      <c r="HE433" s="2" t="s">
        <v>3</v>
      </c>
      <c r="HF433" s="2" t="s">
        <v>3</v>
      </c>
      <c r="HG433" s="2"/>
      <c r="HH433" s="2"/>
      <c r="HI433" s="2"/>
      <c r="HJ433" s="2"/>
      <c r="HK433" s="2"/>
      <c r="HL433" s="2"/>
      <c r="HM433" s="2" t="s">
        <v>3</v>
      </c>
      <c r="HN433" s="2" t="s">
        <v>3</v>
      </c>
      <c r="HO433" s="2" t="s">
        <v>3</v>
      </c>
      <c r="HP433" s="2" t="s">
        <v>3</v>
      </c>
      <c r="HQ433" s="2" t="s">
        <v>3</v>
      </c>
      <c r="HR433" s="2"/>
      <c r="HS433" s="2">
        <v>0</v>
      </c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>
        <v>0</v>
      </c>
      <c r="IL433" s="2"/>
      <c r="IM433" s="2"/>
      <c r="IN433" s="2"/>
      <c r="IO433" s="2"/>
      <c r="IP433" s="2"/>
      <c r="IQ433" s="2"/>
      <c r="IR433" s="2"/>
      <c r="IS433" s="2"/>
      <c r="IT433" s="2"/>
      <c r="IU433" s="2"/>
    </row>
    <row r="434" spans="1:255" x14ac:dyDescent="0.2">
      <c r="A434">
        <v>17</v>
      </c>
      <c r="B434">
        <v>1</v>
      </c>
      <c r="C434">
        <f>ROW(SmtRes!A1022)</f>
        <v>1022</v>
      </c>
      <c r="D434">
        <f>ROW(EtalonRes!A1036)</f>
        <v>1036</v>
      </c>
      <c r="E434" t="s">
        <v>3</v>
      </c>
      <c r="F434" t="s">
        <v>514</v>
      </c>
      <c r="G434" t="s">
        <v>515</v>
      </c>
      <c r="H434" t="s">
        <v>228</v>
      </c>
      <c r="I434">
        <f>ROUND(ROUND(27,4)*0,9)</f>
        <v>0</v>
      </c>
      <c r="J434">
        <v>0</v>
      </c>
      <c r="K434">
        <f>ROUND(ROUND(27,4)*0,9)</f>
        <v>0</v>
      </c>
      <c r="O434">
        <f t="shared" si="554"/>
        <v>0</v>
      </c>
      <c r="P434">
        <f t="shared" si="555"/>
        <v>0</v>
      </c>
      <c r="Q434">
        <f>(ROUND((ROUND(((((ET434*1.25)*1.1))*AV434*I434),2)*BB434),2)+ROUND((ROUND(((AE434-(((EU434*1.25)*1.1)))*AV434*I434),2)*BS434),2))</f>
        <v>0</v>
      </c>
      <c r="R434">
        <f t="shared" si="556"/>
        <v>0</v>
      </c>
      <c r="S434">
        <f t="shared" si="557"/>
        <v>0</v>
      </c>
      <c r="T434">
        <f t="shared" si="558"/>
        <v>0</v>
      </c>
      <c r="U434">
        <f t="shared" si="559"/>
        <v>0</v>
      </c>
      <c r="V434">
        <f t="shared" si="560"/>
        <v>0</v>
      </c>
      <c r="W434">
        <f t="shared" si="561"/>
        <v>0</v>
      </c>
      <c r="X434">
        <f t="shared" si="562"/>
        <v>0</v>
      </c>
      <c r="Y434">
        <f t="shared" si="563"/>
        <v>0</v>
      </c>
      <c r="AA434">
        <v>-1</v>
      </c>
      <c r="AB434">
        <f t="shared" si="564"/>
        <v>40.187750000000001</v>
      </c>
      <c r="AC434">
        <f t="shared" si="551"/>
        <v>3.61</v>
      </c>
      <c r="AD434">
        <f>ROUND((((((ET434*1.25)*1.1))-(((EU434*1.25)*1.1)))+AE434),6)</f>
        <v>11.78375</v>
      </c>
      <c r="AE434">
        <f>ROUND((((EU434*1.25)*1.1)),6)</f>
        <v>1.5125</v>
      </c>
      <c r="AF434">
        <f>ROUND((((EV434*1.15)*1.1)),6)</f>
        <v>24.794</v>
      </c>
      <c r="AG434">
        <f t="shared" si="565"/>
        <v>0</v>
      </c>
      <c r="AH434">
        <f>(((EW434*1.15)*1.1))</f>
        <v>2.0113500000000002</v>
      </c>
      <c r="AI434">
        <f>(((EX434*1.25)*1.1))</f>
        <v>0</v>
      </c>
      <c r="AJ434">
        <f t="shared" si="566"/>
        <v>0</v>
      </c>
      <c r="AK434">
        <v>31.78</v>
      </c>
      <c r="AL434">
        <v>3.61</v>
      </c>
      <c r="AM434">
        <v>8.57</v>
      </c>
      <c r="AN434">
        <v>1.1000000000000001</v>
      </c>
      <c r="AO434">
        <v>19.600000000000001</v>
      </c>
      <c r="AP434">
        <v>0</v>
      </c>
      <c r="AQ434">
        <v>1.59</v>
      </c>
      <c r="AR434">
        <v>0</v>
      </c>
      <c r="AS434">
        <v>0</v>
      </c>
      <c r="AT434">
        <v>109</v>
      </c>
      <c r="AU434">
        <v>61</v>
      </c>
      <c r="AV434">
        <v>1.0669999999999999</v>
      </c>
      <c r="AW434">
        <v>1</v>
      </c>
      <c r="AZ434">
        <v>1</v>
      </c>
      <c r="BA434">
        <v>54.99</v>
      </c>
      <c r="BB434">
        <v>15.23</v>
      </c>
      <c r="BC434">
        <v>5.45</v>
      </c>
      <c r="BD434" t="s">
        <v>3</v>
      </c>
      <c r="BE434" t="s">
        <v>3</v>
      </c>
      <c r="BF434" t="s">
        <v>3</v>
      </c>
      <c r="BG434" t="s">
        <v>3</v>
      </c>
      <c r="BH434">
        <v>0</v>
      </c>
      <c r="BI434">
        <v>1</v>
      </c>
      <c r="BJ434" t="s">
        <v>516</v>
      </c>
      <c r="BM434">
        <v>23</v>
      </c>
      <c r="BN434">
        <v>0</v>
      </c>
      <c r="BO434" t="s">
        <v>514</v>
      </c>
      <c r="BP434">
        <v>1</v>
      </c>
      <c r="BQ434">
        <v>30</v>
      </c>
      <c r="BR434">
        <v>0</v>
      </c>
      <c r="BS434">
        <v>54.99</v>
      </c>
      <c r="BT434">
        <v>1</v>
      </c>
      <c r="BU434">
        <v>1</v>
      </c>
      <c r="BV434">
        <v>1</v>
      </c>
      <c r="BW434">
        <v>1</v>
      </c>
      <c r="BX434">
        <v>1</v>
      </c>
      <c r="BY434" t="s">
        <v>3</v>
      </c>
      <c r="BZ434">
        <v>109</v>
      </c>
      <c r="CA434">
        <v>61</v>
      </c>
      <c r="CB434" t="s">
        <v>3</v>
      </c>
      <c r="CE434">
        <v>30</v>
      </c>
      <c r="CF434">
        <v>0</v>
      </c>
      <c r="CG434">
        <v>0</v>
      </c>
      <c r="CM434">
        <v>0</v>
      </c>
      <c r="CN434" t="s">
        <v>1044</v>
      </c>
      <c r="CO434">
        <v>0</v>
      </c>
      <c r="CP434">
        <f t="shared" si="567"/>
        <v>0</v>
      </c>
      <c r="CQ434">
        <f t="shared" si="568"/>
        <v>19.670000000000002</v>
      </c>
      <c r="CR434">
        <f>(ROUND((ROUND(((((ET434*1.25)*1.1))*AV434*1),2)*BB434),2)+ROUND((ROUND(((AE434-(((EU434*1.25)*1.1)))*AV434*1),2)*BS434),2))</f>
        <v>191.44</v>
      </c>
      <c r="CS434">
        <f t="shared" si="569"/>
        <v>88.53</v>
      </c>
      <c r="CT434">
        <f t="shared" si="570"/>
        <v>1455.04</v>
      </c>
      <c r="CU434">
        <f t="shared" si="571"/>
        <v>0</v>
      </c>
      <c r="CV434">
        <f t="shared" si="572"/>
        <v>2.1461104500000001</v>
      </c>
      <c r="CW434">
        <f t="shared" si="573"/>
        <v>0</v>
      </c>
      <c r="CX434">
        <f t="shared" si="574"/>
        <v>0</v>
      </c>
      <c r="CY434">
        <f t="shared" si="575"/>
        <v>0</v>
      </c>
      <c r="CZ434">
        <f t="shared" si="576"/>
        <v>0</v>
      </c>
      <c r="DB434">
        <v>197</v>
      </c>
      <c r="DC434" t="s">
        <v>3</v>
      </c>
      <c r="DD434" t="s">
        <v>3</v>
      </c>
      <c r="DE434" t="s">
        <v>25</v>
      </c>
      <c r="DF434" t="s">
        <v>25</v>
      </c>
      <c r="DG434" t="s">
        <v>26</v>
      </c>
      <c r="DH434" t="s">
        <v>3</v>
      </c>
      <c r="DI434" t="s">
        <v>26</v>
      </c>
      <c r="DJ434" t="s">
        <v>25</v>
      </c>
      <c r="DK434" t="s">
        <v>3</v>
      </c>
      <c r="DL434" t="s">
        <v>3</v>
      </c>
      <c r="DM434" t="s">
        <v>3</v>
      </c>
      <c r="DN434">
        <v>0</v>
      </c>
      <c r="DO434">
        <v>0</v>
      </c>
      <c r="DP434">
        <v>1</v>
      </c>
      <c r="DQ434">
        <v>1</v>
      </c>
      <c r="DU434">
        <v>1013</v>
      </c>
      <c r="DV434" t="s">
        <v>228</v>
      </c>
      <c r="DW434" t="s">
        <v>228</v>
      </c>
      <c r="DX434">
        <v>1</v>
      </c>
      <c r="DZ434" t="s">
        <v>3</v>
      </c>
      <c r="EA434" t="s">
        <v>3</v>
      </c>
      <c r="EB434" t="s">
        <v>3</v>
      </c>
      <c r="EC434" t="s">
        <v>3</v>
      </c>
      <c r="EE434">
        <v>58807899</v>
      </c>
      <c r="EF434">
        <v>30</v>
      </c>
      <c r="EG434" t="s">
        <v>27</v>
      </c>
      <c r="EH434">
        <v>0</v>
      </c>
      <c r="EI434" t="s">
        <v>3</v>
      </c>
      <c r="EJ434">
        <v>1</v>
      </c>
      <c r="EK434">
        <v>23</v>
      </c>
      <c r="EL434" t="s">
        <v>256</v>
      </c>
      <c r="EM434" t="s">
        <v>257</v>
      </c>
      <c r="EO434" t="s">
        <v>30</v>
      </c>
      <c r="EQ434">
        <v>1024</v>
      </c>
      <c r="ER434">
        <v>31.78</v>
      </c>
      <c r="ES434">
        <v>3.61</v>
      </c>
      <c r="ET434">
        <v>8.57</v>
      </c>
      <c r="EU434">
        <v>1.1000000000000001</v>
      </c>
      <c r="EV434">
        <v>19.600000000000001</v>
      </c>
      <c r="EW434">
        <v>1.59</v>
      </c>
      <c r="EX434">
        <v>0</v>
      </c>
      <c r="EY434">
        <v>0</v>
      </c>
      <c r="FQ434">
        <v>0</v>
      </c>
      <c r="FR434">
        <v>0</v>
      </c>
      <c r="FS434">
        <v>0</v>
      </c>
      <c r="FX434">
        <v>109</v>
      </c>
      <c r="FY434">
        <v>61</v>
      </c>
      <c r="GA434" t="s">
        <v>3</v>
      </c>
      <c r="GD434">
        <v>1</v>
      </c>
      <c r="GF434">
        <v>347374959</v>
      </c>
      <c r="GG434">
        <v>2</v>
      </c>
      <c r="GH434">
        <v>1</v>
      </c>
      <c r="GI434">
        <v>2</v>
      </c>
      <c r="GJ434">
        <v>0</v>
      </c>
      <c r="GK434">
        <v>0</v>
      </c>
      <c r="GL434">
        <f t="shared" si="577"/>
        <v>0</v>
      </c>
      <c r="GM434">
        <f t="shared" si="578"/>
        <v>0</v>
      </c>
      <c r="GN434">
        <f t="shared" si="579"/>
        <v>0</v>
      </c>
      <c r="GO434">
        <f t="shared" si="580"/>
        <v>0</v>
      </c>
      <c r="GP434">
        <f t="shared" si="581"/>
        <v>0</v>
      </c>
      <c r="GR434">
        <v>0</v>
      </c>
      <c r="GS434">
        <v>3</v>
      </c>
      <c r="GT434">
        <v>0</v>
      </c>
      <c r="GU434" t="s">
        <v>3</v>
      </c>
      <c r="GV434">
        <f t="shared" si="582"/>
        <v>0</v>
      </c>
      <c r="GW434">
        <v>1</v>
      </c>
      <c r="GX434">
        <f t="shared" si="583"/>
        <v>0</v>
      </c>
      <c r="HA434">
        <v>0</v>
      </c>
      <c r="HB434">
        <v>0</v>
      </c>
      <c r="HC434">
        <f t="shared" si="584"/>
        <v>0</v>
      </c>
      <c r="HE434" t="s">
        <v>3</v>
      </c>
      <c r="HF434" t="s">
        <v>3</v>
      </c>
      <c r="HM434" t="s">
        <v>3</v>
      </c>
      <c r="HN434" t="s">
        <v>3</v>
      </c>
      <c r="HO434" t="s">
        <v>3</v>
      </c>
      <c r="HP434" t="s">
        <v>3</v>
      </c>
      <c r="HQ434" t="s">
        <v>3</v>
      </c>
      <c r="HS434">
        <v>0</v>
      </c>
      <c r="IK434">
        <v>0</v>
      </c>
    </row>
    <row r="435" spans="1:255" x14ac:dyDescent="0.2">
      <c r="A435" s="2">
        <v>18</v>
      </c>
      <c r="B435" s="2">
        <v>1</v>
      </c>
      <c r="C435" s="2">
        <v>1013</v>
      </c>
      <c r="D435" s="2"/>
      <c r="E435" s="2" t="s">
        <v>3</v>
      </c>
      <c r="F435" s="2" t="s">
        <v>511</v>
      </c>
      <c r="G435" s="2" t="s">
        <v>512</v>
      </c>
      <c r="H435" s="2" t="s">
        <v>39</v>
      </c>
      <c r="I435" s="2">
        <f>I433*J435</f>
        <v>0</v>
      </c>
      <c r="J435" s="2">
        <v>1</v>
      </c>
      <c r="K435" s="2">
        <v>1</v>
      </c>
      <c r="L435" s="2"/>
      <c r="M435" s="2"/>
      <c r="N435" s="2"/>
      <c r="O435" s="2">
        <f t="shared" si="554"/>
        <v>0</v>
      </c>
      <c r="P435" s="2">
        <f t="shared" si="555"/>
        <v>0</v>
      </c>
      <c r="Q435" s="2">
        <f>(ROUND((ROUND(((ET435)*AV435*I435),2)*BB435),2)+ROUND((ROUND(((AE435-(EU435))*AV435*I435),2)*BS435),2))</f>
        <v>0</v>
      </c>
      <c r="R435" s="2">
        <f t="shared" si="556"/>
        <v>0</v>
      </c>
      <c r="S435" s="2">
        <f t="shared" si="557"/>
        <v>0</v>
      </c>
      <c r="T435" s="2">
        <f t="shared" si="558"/>
        <v>0</v>
      </c>
      <c r="U435" s="2">
        <f t="shared" si="559"/>
        <v>0</v>
      </c>
      <c r="V435" s="2">
        <f t="shared" si="560"/>
        <v>0</v>
      </c>
      <c r="W435" s="2">
        <f t="shared" si="561"/>
        <v>0</v>
      </c>
      <c r="X435" s="2">
        <f t="shared" si="562"/>
        <v>0</v>
      </c>
      <c r="Y435" s="2">
        <f t="shared" si="563"/>
        <v>0</v>
      </c>
      <c r="Z435" s="2"/>
      <c r="AA435" s="2">
        <v>-1</v>
      </c>
      <c r="AB435" s="2">
        <f t="shared" si="564"/>
        <v>132.38</v>
      </c>
      <c r="AC435" s="2">
        <f t="shared" si="551"/>
        <v>132.38</v>
      </c>
      <c r="AD435" s="2">
        <f>ROUND((((ET435)-(EU435))+AE435),6)</f>
        <v>0</v>
      </c>
      <c r="AE435" s="2">
        <f>ROUND((EU435),6)</f>
        <v>0</v>
      </c>
      <c r="AF435" s="2">
        <f>ROUND((EV435),6)</f>
        <v>0</v>
      </c>
      <c r="AG435" s="2">
        <f t="shared" si="565"/>
        <v>0</v>
      </c>
      <c r="AH435" s="2">
        <f>(EW435)</f>
        <v>0</v>
      </c>
      <c r="AI435" s="2">
        <f>(EX435)</f>
        <v>0</v>
      </c>
      <c r="AJ435" s="2">
        <f t="shared" si="566"/>
        <v>0</v>
      </c>
      <c r="AK435" s="2">
        <v>132.38</v>
      </c>
      <c r="AL435" s="2">
        <v>132.38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109</v>
      </c>
      <c r="AU435" s="2">
        <v>61</v>
      </c>
      <c r="AV435" s="2">
        <v>1</v>
      </c>
      <c r="AW435" s="2">
        <v>1</v>
      </c>
      <c r="AX435" s="2"/>
      <c r="AY435" s="2"/>
      <c r="AZ435" s="2">
        <v>1</v>
      </c>
      <c r="BA435" s="2">
        <v>1</v>
      </c>
      <c r="BB435" s="2">
        <v>1</v>
      </c>
      <c r="BC435" s="2">
        <v>1</v>
      </c>
      <c r="BD435" s="2" t="s">
        <v>3</v>
      </c>
      <c r="BE435" s="2" t="s">
        <v>3</v>
      </c>
      <c r="BF435" s="2" t="s">
        <v>3</v>
      </c>
      <c r="BG435" s="2" t="s">
        <v>3</v>
      </c>
      <c r="BH435" s="2">
        <v>3</v>
      </c>
      <c r="BI435" s="2">
        <v>1</v>
      </c>
      <c r="BJ435" s="2" t="s">
        <v>513</v>
      </c>
      <c r="BK435" s="2"/>
      <c r="BL435" s="2"/>
      <c r="BM435" s="2">
        <v>23</v>
      </c>
      <c r="BN435" s="2">
        <v>0</v>
      </c>
      <c r="BO435" s="2" t="s">
        <v>3</v>
      </c>
      <c r="BP435" s="2">
        <v>0</v>
      </c>
      <c r="BQ435" s="2">
        <v>30</v>
      </c>
      <c r="BR435" s="2">
        <v>0</v>
      </c>
      <c r="BS435" s="2">
        <v>1</v>
      </c>
      <c r="BT435" s="2">
        <v>1</v>
      </c>
      <c r="BU435" s="2">
        <v>1</v>
      </c>
      <c r="BV435" s="2">
        <v>1</v>
      </c>
      <c r="BW435" s="2">
        <v>1</v>
      </c>
      <c r="BX435" s="2">
        <v>1</v>
      </c>
      <c r="BY435" s="2" t="s">
        <v>3</v>
      </c>
      <c r="BZ435" s="2">
        <v>109</v>
      </c>
      <c r="CA435" s="2">
        <v>61</v>
      </c>
      <c r="CB435" s="2" t="s">
        <v>3</v>
      </c>
      <c r="CC435" s="2"/>
      <c r="CD435" s="2"/>
      <c r="CE435" s="2">
        <v>30</v>
      </c>
      <c r="CF435" s="2">
        <v>0</v>
      </c>
      <c r="CG435" s="2">
        <v>0</v>
      </c>
      <c r="CH435" s="2"/>
      <c r="CI435" s="2"/>
      <c r="CJ435" s="2"/>
      <c r="CK435" s="2"/>
      <c r="CL435" s="2"/>
      <c r="CM435" s="2">
        <v>0</v>
      </c>
      <c r="CN435" s="2" t="s">
        <v>3</v>
      </c>
      <c r="CO435" s="2">
        <v>0</v>
      </c>
      <c r="CP435" s="2">
        <f t="shared" si="567"/>
        <v>0</v>
      </c>
      <c r="CQ435" s="2">
        <f t="shared" si="568"/>
        <v>132.38</v>
      </c>
      <c r="CR435" s="2">
        <f>(ROUND((ROUND(((ET435)*AV435*1),2)*BB435),2)+ROUND((ROUND(((AE435-(EU435))*AV435*1),2)*BS435),2))</f>
        <v>0</v>
      </c>
      <c r="CS435" s="2">
        <f t="shared" si="569"/>
        <v>0</v>
      </c>
      <c r="CT435" s="2">
        <f t="shared" si="570"/>
        <v>0</v>
      </c>
      <c r="CU435" s="2">
        <f t="shared" si="571"/>
        <v>0</v>
      </c>
      <c r="CV435" s="2">
        <f t="shared" si="572"/>
        <v>0</v>
      </c>
      <c r="CW435" s="2">
        <f t="shared" si="573"/>
        <v>0</v>
      </c>
      <c r="CX435" s="2">
        <f t="shared" si="574"/>
        <v>0</v>
      </c>
      <c r="CY435" s="2">
        <f t="shared" si="575"/>
        <v>0</v>
      </c>
      <c r="CZ435" s="2">
        <f t="shared" si="576"/>
        <v>0</v>
      </c>
      <c r="DA435" s="2"/>
      <c r="DB435" s="2"/>
      <c r="DC435" s="2" t="s">
        <v>3</v>
      </c>
      <c r="DD435" s="2" t="s">
        <v>3</v>
      </c>
      <c r="DE435" s="2" t="s">
        <v>3</v>
      </c>
      <c r="DF435" s="2" t="s">
        <v>3</v>
      </c>
      <c r="DG435" s="2" t="s">
        <v>3</v>
      </c>
      <c r="DH435" s="2" t="s">
        <v>3</v>
      </c>
      <c r="DI435" s="2" t="s">
        <v>3</v>
      </c>
      <c r="DJ435" s="2" t="s">
        <v>3</v>
      </c>
      <c r="DK435" s="2" t="s">
        <v>3</v>
      </c>
      <c r="DL435" s="2" t="s">
        <v>3</v>
      </c>
      <c r="DM435" s="2" t="s">
        <v>3</v>
      </c>
      <c r="DN435" s="2">
        <v>0</v>
      </c>
      <c r="DO435" s="2">
        <v>0</v>
      </c>
      <c r="DP435" s="2">
        <v>1</v>
      </c>
      <c r="DQ435" s="2">
        <v>1</v>
      </c>
      <c r="DR435" s="2"/>
      <c r="DS435" s="2"/>
      <c r="DT435" s="2"/>
      <c r="DU435" s="2">
        <v>1010</v>
      </c>
      <c r="DV435" s="2" t="s">
        <v>39</v>
      </c>
      <c r="DW435" s="2" t="s">
        <v>39</v>
      </c>
      <c r="DX435" s="2">
        <v>1</v>
      </c>
      <c r="DY435" s="2"/>
      <c r="DZ435" s="2" t="s">
        <v>3</v>
      </c>
      <c r="EA435" s="2" t="s">
        <v>3</v>
      </c>
      <c r="EB435" s="2" t="s">
        <v>3</v>
      </c>
      <c r="EC435" s="2" t="s">
        <v>3</v>
      </c>
      <c r="ED435" s="2"/>
      <c r="EE435" s="2">
        <v>58807899</v>
      </c>
      <c r="EF435" s="2">
        <v>30</v>
      </c>
      <c r="EG435" s="2" t="s">
        <v>27</v>
      </c>
      <c r="EH435" s="2">
        <v>0</v>
      </c>
      <c r="EI435" s="2" t="s">
        <v>3</v>
      </c>
      <c r="EJ435" s="2">
        <v>1</v>
      </c>
      <c r="EK435" s="2">
        <v>23</v>
      </c>
      <c r="EL435" s="2" t="s">
        <v>256</v>
      </c>
      <c r="EM435" s="2" t="s">
        <v>257</v>
      </c>
      <c r="EN435" s="2"/>
      <c r="EO435" s="2" t="s">
        <v>3</v>
      </c>
      <c r="EP435" s="2"/>
      <c r="EQ435" s="2">
        <v>1024</v>
      </c>
      <c r="ER435" s="2">
        <v>132.38</v>
      </c>
      <c r="ES435" s="2">
        <v>132.38</v>
      </c>
      <c r="ET435" s="2">
        <v>0</v>
      </c>
      <c r="EU435" s="2">
        <v>0</v>
      </c>
      <c r="EV435" s="2">
        <v>0</v>
      </c>
      <c r="EW435" s="2">
        <v>0</v>
      </c>
      <c r="EX435" s="2">
        <v>0</v>
      </c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>
        <v>0</v>
      </c>
      <c r="FR435" s="2">
        <v>0</v>
      </c>
      <c r="FS435" s="2">
        <v>0</v>
      </c>
      <c r="FT435" s="2"/>
      <c r="FU435" s="2"/>
      <c r="FV435" s="2"/>
      <c r="FW435" s="2"/>
      <c r="FX435" s="2">
        <v>109</v>
      </c>
      <c r="FY435" s="2">
        <v>61</v>
      </c>
      <c r="FZ435" s="2"/>
      <c r="GA435" s="2" t="s">
        <v>3</v>
      </c>
      <c r="GB435" s="2"/>
      <c r="GC435" s="2"/>
      <c r="GD435" s="2">
        <v>1</v>
      </c>
      <c r="GE435" s="2"/>
      <c r="GF435" s="2">
        <v>-20220172</v>
      </c>
      <c r="GG435" s="2">
        <v>2</v>
      </c>
      <c r="GH435" s="2">
        <v>1</v>
      </c>
      <c r="GI435" s="2">
        <v>-2</v>
      </c>
      <c r="GJ435" s="2">
        <v>0</v>
      </c>
      <c r="GK435" s="2">
        <v>0</v>
      </c>
      <c r="GL435" s="2">
        <f t="shared" si="577"/>
        <v>0</v>
      </c>
      <c r="GM435" s="2">
        <f t="shared" si="578"/>
        <v>0</v>
      </c>
      <c r="GN435" s="2">
        <f t="shared" si="579"/>
        <v>0</v>
      </c>
      <c r="GO435" s="2">
        <f t="shared" si="580"/>
        <v>0</v>
      </c>
      <c r="GP435" s="2">
        <f t="shared" si="581"/>
        <v>0</v>
      </c>
      <c r="GQ435" s="2"/>
      <c r="GR435" s="2">
        <v>0</v>
      </c>
      <c r="GS435" s="2">
        <v>3</v>
      </c>
      <c r="GT435" s="2">
        <v>0</v>
      </c>
      <c r="GU435" s="2" t="s">
        <v>3</v>
      </c>
      <c r="GV435" s="2">
        <f t="shared" si="582"/>
        <v>0</v>
      </c>
      <c r="GW435" s="2">
        <v>1</v>
      </c>
      <c r="GX435" s="2">
        <f t="shared" si="583"/>
        <v>0</v>
      </c>
      <c r="GY435" s="2"/>
      <c r="GZ435" s="2"/>
      <c r="HA435" s="2">
        <v>0</v>
      </c>
      <c r="HB435" s="2">
        <v>0</v>
      </c>
      <c r="HC435" s="2">
        <f t="shared" si="584"/>
        <v>0</v>
      </c>
      <c r="HD435" s="2"/>
      <c r="HE435" s="2" t="s">
        <v>3</v>
      </c>
      <c r="HF435" s="2" t="s">
        <v>3</v>
      </c>
      <c r="HG435" s="2"/>
      <c r="HH435" s="2"/>
      <c r="HI435" s="2"/>
      <c r="HJ435" s="2"/>
      <c r="HK435" s="2"/>
      <c r="HL435" s="2"/>
      <c r="HM435" s="2" t="s">
        <v>3</v>
      </c>
      <c r="HN435" s="2" t="s">
        <v>3</v>
      </c>
      <c r="HO435" s="2" t="s">
        <v>3</v>
      </c>
      <c r="HP435" s="2" t="s">
        <v>3</v>
      </c>
      <c r="HQ435" s="2" t="s">
        <v>3</v>
      </c>
      <c r="HR435" s="2"/>
      <c r="HS435" s="2">
        <v>0</v>
      </c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>
        <v>0</v>
      </c>
      <c r="IL435" s="2"/>
      <c r="IM435" s="2"/>
      <c r="IN435" s="2"/>
      <c r="IO435" s="2"/>
      <c r="IP435" s="2"/>
      <c r="IQ435" s="2"/>
      <c r="IR435" s="2"/>
      <c r="IS435" s="2"/>
      <c r="IT435" s="2"/>
      <c r="IU435" s="2"/>
    </row>
    <row r="436" spans="1:255" x14ac:dyDescent="0.2">
      <c r="A436">
        <v>18</v>
      </c>
      <c r="B436">
        <v>1</v>
      </c>
      <c r="C436">
        <v>1021</v>
      </c>
      <c r="E436" t="s">
        <v>3</v>
      </c>
      <c r="F436" t="s">
        <v>511</v>
      </c>
      <c r="G436" t="s">
        <v>512</v>
      </c>
      <c r="H436" t="s">
        <v>39</v>
      </c>
      <c r="I436">
        <f>I434*J436</f>
        <v>0</v>
      </c>
      <c r="J436">
        <v>1</v>
      </c>
      <c r="K436">
        <v>1</v>
      </c>
      <c r="O436">
        <f t="shared" si="554"/>
        <v>0</v>
      </c>
      <c r="P436">
        <f t="shared" si="555"/>
        <v>0</v>
      </c>
      <c r="Q436">
        <f>(ROUND((ROUND(((ET436)*AV436*I436),2)*BB436),2)+ROUND((ROUND(((AE436-(EU436))*AV436*I436),2)*BS436),2))</f>
        <v>0</v>
      </c>
      <c r="R436">
        <f t="shared" si="556"/>
        <v>0</v>
      </c>
      <c r="S436">
        <f t="shared" si="557"/>
        <v>0</v>
      </c>
      <c r="T436">
        <f t="shared" si="558"/>
        <v>0</v>
      </c>
      <c r="U436">
        <f t="shared" si="559"/>
        <v>0</v>
      </c>
      <c r="V436">
        <f t="shared" si="560"/>
        <v>0</v>
      </c>
      <c r="W436">
        <f t="shared" si="561"/>
        <v>0</v>
      </c>
      <c r="X436">
        <f t="shared" si="562"/>
        <v>0</v>
      </c>
      <c r="Y436">
        <f t="shared" si="563"/>
        <v>0</v>
      </c>
      <c r="AA436">
        <v>-1</v>
      </c>
      <c r="AB436">
        <f t="shared" si="564"/>
        <v>132.38</v>
      </c>
      <c r="AC436">
        <f t="shared" si="551"/>
        <v>132.38</v>
      </c>
      <c r="AD436">
        <f>ROUND((((ET436)-(EU436))+AE436),6)</f>
        <v>0</v>
      </c>
      <c r="AE436">
        <f>ROUND((EU436),6)</f>
        <v>0</v>
      </c>
      <c r="AF436">
        <f>ROUND((EV436),6)</f>
        <v>0</v>
      </c>
      <c r="AG436">
        <f t="shared" si="565"/>
        <v>0</v>
      </c>
      <c r="AH436">
        <f>(EW436)</f>
        <v>0</v>
      </c>
      <c r="AI436">
        <f>(EX436)</f>
        <v>0</v>
      </c>
      <c r="AJ436">
        <f t="shared" si="566"/>
        <v>0</v>
      </c>
      <c r="AK436">
        <v>132.38</v>
      </c>
      <c r="AL436">
        <v>132.38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109</v>
      </c>
      <c r="AU436">
        <v>61</v>
      </c>
      <c r="AV436">
        <v>1</v>
      </c>
      <c r="AW436">
        <v>1</v>
      </c>
      <c r="AZ436">
        <v>1</v>
      </c>
      <c r="BA436">
        <v>1</v>
      </c>
      <c r="BB436">
        <v>1</v>
      </c>
      <c r="BC436">
        <v>6.32</v>
      </c>
      <c r="BD436" t="s">
        <v>3</v>
      </c>
      <c r="BE436" t="s">
        <v>3</v>
      </c>
      <c r="BF436" t="s">
        <v>3</v>
      </c>
      <c r="BG436" t="s">
        <v>3</v>
      </c>
      <c r="BH436">
        <v>3</v>
      </c>
      <c r="BI436">
        <v>1</v>
      </c>
      <c r="BJ436" t="s">
        <v>513</v>
      </c>
      <c r="BM436">
        <v>23</v>
      </c>
      <c r="BN436">
        <v>0</v>
      </c>
      <c r="BO436" t="s">
        <v>511</v>
      </c>
      <c r="BP436">
        <v>1</v>
      </c>
      <c r="BQ436">
        <v>30</v>
      </c>
      <c r="BR436">
        <v>0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 t="s">
        <v>3</v>
      </c>
      <c r="BZ436">
        <v>109</v>
      </c>
      <c r="CA436">
        <v>61</v>
      </c>
      <c r="CB436" t="s">
        <v>3</v>
      </c>
      <c r="CE436">
        <v>30</v>
      </c>
      <c r="CF436">
        <v>0</v>
      </c>
      <c r="CG436">
        <v>0</v>
      </c>
      <c r="CM436">
        <v>0</v>
      </c>
      <c r="CN436" t="s">
        <v>3</v>
      </c>
      <c r="CO436">
        <v>0</v>
      </c>
      <c r="CP436">
        <f t="shared" si="567"/>
        <v>0</v>
      </c>
      <c r="CQ436">
        <f t="shared" si="568"/>
        <v>836.64</v>
      </c>
      <c r="CR436">
        <f>(ROUND((ROUND(((ET436)*AV436*1),2)*BB436),2)+ROUND((ROUND(((AE436-(EU436))*AV436*1),2)*BS436),2))</f>
        <v>0</v>
      </c>
      <c r="CS436">
        <f t="shared" si="569"/>
        <v>0</v>
      </c>
      <c r="CT436">
        <f t="shared" si="570"/>
        <v>0</v>
      </c>
      <c r="CU436">
        <f t="shared" si="571"/>
        <v>0</v>
      </c>
      <c r="CV436">
        <f t="shared" si="572"/>
        <v>0</v>
      </c>
      <c r="CW436">
        <f t="shared" si="573"/>
        <v>0</v>
      </c>
      <c r="CX436">
        <f t="shared" si="574"/>
        <v>0</v>
      </c>
      <c r="CY436">
        <f t="shared" si="575"/>
        <v>0</v>
      </c>
      <c r="CZ436">
        <f t="shared" si="576"/>
        <v>0</v>
      </c>
      <c r="DC436" t="s">
        <v>3</v>
      </c>
      <c r="DD436" t="s">
        <v>3</v>
      </c>
      <c r="DE436" t="s">
        <v>3</v>
      </c>
      <c r="DF436" t="s">
        <v>3</v>
      </c>
      <c r="DG436" t="s">
        <v>3</v>
      </c>
      <c r="DH436" t="s">
        <v>3</v>
      </c>
      <c r="DI436" t="s">
        <v>3</v>
      </c>
      <c r="DJ436" t="s">
        <v>3</v>
      </c>
      <c r="DK436" t="s">
        <v>3</v>
      </c>
      <c r="DL436" t="s">
        <v>3</v>
      </c>
      <c r="DM436" t="s">
        <v>3</v>
      </c>
      <c r="DN436">
        <v>0</v>
      </c>
      <c r="DO436">
        <v>0</v>
      </c>
      <c r="DP436">
        <v>1</v>
      </c>
      <c r="DQ436">
        <v>1</v>
      </c>
      <c r="DU436">
        <v>1010</v>
      </c>
      <c r="DV436" t="s">
        <v>39</v>
      </c>
      <c r="DW436" t="s">
        <v>39</v>
      </c>
      <c r="DX436">
        <v>1</v>
      </c>
      <c r="DZ436" t="s">
        <v>3</v>
      </c>
      <c r="EA436" t="s">
        <v>3</v>
      </c>
      <c r="EB436" t="s">
        <v>3</v>
      </c>
      <c r="EC436" t="s">
        <v>3</v>
      </c>
      <c r="EE436">
        <v>58807899</v>
      </c>
      <c r="EF436">
        <v>30</v>
      </c>
      <c r="EG436" t="s">
        <v>27</v>
      </c>
      <c r="EH436">
        <v>0</v>
      </c>
      <c r="EI436" t="s">
        <v>3</v>
      </c>
      <c r="EJ436">
        <v>1</v>
      </c>
      <c r="EK436">
        <v>23</v>
      </c>
      <c r="EL436" t="s">
        <v>256</v>
      </c>
      <c r="EM436" t="s">
        <v>257</v>
      </c>
      <c r="EO436" t="s">
        <v>3</v>
      </c>
      <c r="EQ436">
        <v>1024</v>
      </c>
      <c r="ER436">
        <v>132.38</v>
      </c>
      <c r="ES436">
        <v>132.38</v>
      </c>
      <c r="ET436">
        <v>0</v>
      </c>
      <c r="EU436">
        <v>0</v>
      </c>
      <c r="EV436">
        <v>0</v>
      </c>
      <c r="EW436">
        <v>0</v>
      </c>
      <c r="EX436">
        <v>0</v>
      </c>
      <c r="FQ436">
        <v>0</v>
      </c>
      <c r="FR436">
        <v>0</v>
      </c>
      <c r="FS436">
        <v>0</v>
      </c>
      <c r="FX436">
        <v>109</v>
      </c>
      <c r="FY436">
        <v>61</v>
      </c>
      <c r="GA436" t="s">
        <v>3</v>
      </c>
      <c r="GD436">
        <v>1</v>
      </c>
      <c r="GF436">
        <v>-20220172</v>
      </c>
      <c r="GG436">
        <v>2</v>
      </c>
      <c r="GH436">
        <v>1</v>
      </c>
      <c r="GI436">
        <v>2</v>
      </c>
      <c r="GJ436">
        <v>0</v>
      </c>
      <c r="GK436">
        <v>0</v>
      </c>
      <c r="GL436">
        <f t="shared" si="577"/>
        <v>0</v>
      </c>
      <c r="GM436">
        <f t="shared" si="578"/>
        <v>0</v>
      </c>
      <c r="GN436">
        <f t="shared" si="579"/>
        <v>0</v>
      </c>
      <c r="GO436">
        <f t="shared" si="580"/>
        <v>0</v>
      </c>
      <c r="GP436">
        <f t="shared" si="581"/>
        <v>0</v>
      </c>
      <c r="GR436">
        <v>0</v>
      </c>
      <c r="GS436">
        <v>3</v>
      </c>
      <c r="GT436">
        <v>0</v>
      </c>
      <c r="GU436" t="s">
        <v>3</v>
      </c>
      <c r="GV436">
        <f t="shared" si="582"/>
        <v>0</v>
      </c>
      <c r="GW436">
        <v>1</v>
      </c>
      <c r="GX436">
        <f t="shared" si="583"/>
        <v>0</v>
      </c>
      <c r="HA436">
        <v>0</v>
      </c>
      <c r="HB436">
        <v>0</v>
      </c>
      <c r="HC436">
        <f t="shared" si="584"/>
        <v>0</v>
      </c>
      <c r="HE436" t="s">
        <v>3</v>
      </c>
      <c r="HF436" t="s">
        <v>3</v>
      </c>
      <c r="HM436" t="s">
        <v>3</v>
      </c>
      <c r="HN436" t="s">
        <v>3</v>
      </c>
      <c r="HO436" t="s">
        <v>3</v>
      </c>
      <c r="HP436" t="s">
        <v>3</v>
      </c>
      <c r="HQ436" t="s">
        <v>3</v>
      </c>
      <c r="HS436">
        <v>0</v>
      </c>
      <c r="IK436">
        <v>0</v>
      </c>
    </row>
    <row r="437" spans="1:255" x14ac:dyDescent="0.2">
      <c r="A437" s="2">
        <v>17</v>
      </c>
      <c r="B437" s="2">
        <v>1</v>
      </c>
      <c r="C437" s="2">
        <f>ROW(SmtRes!A1031)</f>
        <v>1031</v>
      </c>
      <c r="D437" s="2">
        <f>ROW(EtalonRes!A1045)</f>
        <v>1045</v>
      </c>
      <c r="E437" s="2" t="s">
        <v>517</v>
      </c>
      <c r="F437" s="2" t="s">
        <v>300</v>
      </c>
      <c r="G437" s="2" t="s">
        <v>301</v>
      </c>
      <c r="H437" s="2" t="s">
        <v>302</v>
      </c>
      <c r="I437" s="2">
        <f>ROUND(ROUND((10+160+95+55)/10,4),9)</f>
        <v>32</v>
      </c>
      <c r="J437" s="2">
        <v>0</v>
      </c>
      <c r="K437" s="2">
        <f>ROUND(ROUND((10+160+95+55)/10,4),9)</f>
        <v>32</v>
      </c>
      <c r="L437" s="2"/>
      <c r="M437" s="2"/>
      <c r="N437" s="2"/>
      <c r="O437" s="2">
        <f t="shared" si="554"/>
        <v>3062.3</v>
      </c>
      <c r="P437" s="2">
        <f t="shared" si="555"/>
        <v>1815.61</v>
      </c>
      <c r="Q437" s="2">
        <f>(ROUND((ROUND(((((ET437*1.25)*1.1))*AV437*I437),2)*BB437),2)+ROUND((ROUND(((AE437-(((EU437*1.25)*1.1)))*AV437*I437),2)*BS437),2))</f>
        <v>34.549999999999997</v>
      </c>
      <c r="R437" s="2">
        <f t="shared" si="556"/>
        <v>5.07</v>
      </c>
      <c r="S437" s="2">
        <f t="shared" si="557"/>
        <v>1212.1400000000001</v>
      </c>
      <c r="T437" s="2">
        <f t="shared" si="558"/>
        <v>0</v>
      </c>
      <c r="U437" s="2">
        <f t="shared" si="559"/>
        <v>93.241631999999996</v>
      </c>
      <c r="V437" s="2">
        <f t="shared" si="560"/>
        <v>0</v>
      </c>
      <c r="W437" s="2">
        <f t="shared" si="561"/>
        <v>0</v>
      </c>
      <c r="X437" s="2">
        <f t="shared" si="562"/>
        <v>1058.97</v>
      </c>
      <c r="Y437" s="2">
        <f t="shared" si="563"/>
        <v>572.09</v>
      </c>
      <c r="Z437" s="2"/>
      <c r="AA437" s="2">
        <v>59204062</v>
      </c>
      <c r="AB437" s="2">
        <f t="shared" si="564"/>
        <v>92.890249999999995</v>
      </c>
      <c r="AC437" s="2">
        <f t="shared" si="551"/>
        <v>55.68</v>
      </c>
      <c r="AD437" s="2">
        <f>ROUND((((((ET437*1.25)*1.1))-(((EU437*1.25)*1.1)))+AE437),6)</f>
        <v>1.03125</v>
      </c>
      <c r="AE437" s="2">
        <f>ROUND((((EU437*1.25)*1.1)),6)</f>
        <v>0.15125</v>
      </c>
      <c r="AF437" s="2">
        <f>ROUND((((EV437*1.15)*1.1)),6)</f>
        <v>36.179000000000002</v>
      </c>
      <c r="AG437" s="2">
        <f t="shared" si="565"/>
        <v>0</v>
      </c>
      <c r="AH437" s="2">
        <f>(((EW437*1.15)*1.1))</f>
        <v>2.7829999999999999</v>
      </c>
      <c r="AI437" s="2">
        <f>(((EX437*1.25)*1.1))</f>
        <v>0</v>
      </c>
      <c r="AJ437" s="2">
        <f t="shared" si="566"/>
        <v>0</v>
      </c>
      <c r="AK437" s="2">
        <v>85.03</v>
      </c>
      <c r="AL437" s="2">
        <v>55.68</v>
      </c>
      <c r="AM437" s="2">
        <v>0.75</v>
      </c>
      <c r="AN437" s="2">
        <v>0.11</v>
      </c>
      <c r="AO437" s="2">
        <v>28.6</v>
      </c>
      <c r="AP437" s="2">
        <v>0</v>
      </c>
      <c r="AQ437" s="2">
        <v>2.2000000000000002</v>
      </c>
      <c r="AR437" s="2">
        <v>0</v>
      </c>
      <c r="AS437" s="2">
        <v>0</v>
      </c>
      <c r="AT437" s="2">
        <v>87</v>
      </c>
      <c r="AU437" s="2">
        <v>47</v>
      </c>
      <c r="AV437" s="2">
        <v>1.0469999999999999</v>
      </c>
      <c r="AW437" s="2">
        <v>1.0189999999999999</v>
      </c>
      <c r="AX437" s="2"/>
      <c r="AY437" s="2"/>
      <c r="AZ437" s="2">
        <v>1</v>
      </c>
      <c r="BA437" s="2">
        <v>1</v>
      </c>
      <c r="BB437" s="2">
        <v>1</v>
      </c>
      <c r="BC437" s="2">
        <v>1</v>
      </c>
      <c r="BD437" s="2" t="s">
        <v>3</v>
      </c>
      <c r="BE437" s="2" t="s">
        <v>3</v>
      </c>
      <c r="BF437" s="2" t="s">
        <v>3</v>
      </c>
      <c r="BG437" s="2" t="s">
        <v>3</v>
      </c>
      <c r="BH437" s="2">
        <v>0</v>
      </c>
      <c r="BI437" s="2">
        <v>1</v>
      </c>
      <c r="BJ437" s="2" t="s">
        <v>303</v>
      </c>
      <c r="BK437" s="2"/>
      <c r="BL437" s="2"/>
      <c r="BM437" s="2">
        <v>29</v>
      </c>
      <c r="BN437" s="2">
        <v>0</v>
      </c>
      <c r="BO437" s="2" t="s">
        <v>300</v>
      </c>
      <c r="BP437" s="2">
        <v>1</v>
      </c>
      <c r="BQ437" s="2">
        <v>30</v>
      </c>
      <c r="BR437" s="2">
        <v>0</v>
      </c>
      <c r="BS437" s="2">
        <v>1</v>
      </c>
      <c r="BT437" s="2">
        <v>1</v>
      </c>
      <c r="BU437" s="2">
        <v>1</v>
      </c>
      <c r="BV437" s="2">
        <v>1</v>
      </c>
      <c r="BW437" s="2">
        <v>1</v>
      </c>
      <c r="BX437" s="2">
        <v>1</v>
      </c>
      <c r="BY437" s="2" t="s">
        <v>3</v>
      </c>
      <c r="BZ437" s="2">
        <v>87</v>
      </c>
      <c r="CA437" s="2">
        <v>47</v>
      </c>
      <c r="CB437" s="2" t="s">
        <v>3</v>
      </c>
      <c r="CC437" s="2"/>
      <c r="CD437" s="2"/>
      <c r="CE437" s="2">
        <v>30</v>
      </c>
      <c r="CF437" s="2">
        <v>0</v>
      </c>
      <c r="CG437" s="2">
        <v>0</v>
      </c>
      <c r="CH437" s="2"/>
      <c r="CI437" s="2"/>
      <c r="CJ437" s="2"/>
      <c r="CK437" s="2"/>
      <c r="CL437" s="2"/>
      <c r="CM437" s="2">
        <v>0</v>
      </c>
      <c r="CN437" s="2" t="s">
        <v>1044</v>
      </c>
      <c r="CO437" s="2">
        <v>0</v>
      </c>
      <c r="CP437" s="2">
        <f t="shared" si="567"/>
        <v>3062.3</v>
      </c>
      <c r="CQ437" s="2">
        <f t="shared" si="568"/>
        <v>56.74</v>
      </c>
      <c r="CR437" s="2">
        <f>(ROUND((ROUND(((((ET437*1.25)*1.1))*AV437*1),2)*BB437),2)+ROUND((ROUND(((AE437-(((EU437*1.25)*1.1)))*AV437*1),2)*BS437),2))</f>
        <v>1.08</v>
      </c>
      <c r="CS437" s="2">
        <f t="shared" si="569"/>
        <v>0.16</v>
      </c>
      <c r="CT437" s="2">
        <f t="shared" si="570"/>
        <v>37.880000000000003</v>
      </c>
      <c r="CU437" s="2">
        <f t="shared" si="571"/>
        <v>0</v>
      </c>
      <c r="CV437" s="2">
        <f t="shared" si="572"/>
        <v>2.9138009999999999</v>
      </c>
      <c r="CW437" s="2">
        <f t="shared" si="573"/>
        <v>0</v>
      </c>
      <c r="CX437" s="2">
        <f t="shared" si="574"/>
        <v>0</v>
      </c>
      <c r="CY437" s="2">
        <f t="shared" si="575"/>
        <v>1058.9727</v>
      </c>
      <c r="CZ437" s="2">
        <f t="shared" si="576"/>
        <v>572.08870000000002</v>
      </c>
      <c r="DA437" s="2"/>
      <c r="DB437" s="2">
        <v>199</v>
      </c>
      <c r="DC437" s="2" t="s">
        <v>3</v>
      </c>
      <c r="DD437" s="2" t="s">
        <v>3</v>
      </c>
      <c r="DE437" s="2" t="s">
        <v>25</v>
      </c>
      <c r="DF437" s="2" t="s">
        <v>25</v>
      </c>
      <c r="DG437" s="2" t="s">
        <v>26</v>
      </c>
      <c r="DH437" s="2" t="s">
        <v>3</v>
      </c>
      <c r="DI437" s="2" t="s">
        <v>26</v>
      </c>
      <c r="DJ437" s="2" t="s">
        <v>25</v>
      </c>
      <c r="DK437" s="2" t="s">
        <v>3</v>
      </c>
      <c r="DL437" s="2" t="s">
        <v>3</v>
      </c>
      <c r="DM437" s="2" t="s">
        <v>3</v>
      </c>
      <c r="DN437" s="2">
        <v>0</v>
      </c>
      <c r="DO437" s="2">
        <v>0</v>
      </c>
      <c r="DP437" s="2">
        <v>1</v>
      </c>
      <c r="DQ437" s="2">
        <v>1</v>
      </c>
      <c r="DR437" s="2"/>
      <c r="DS437" s="2"/>
      <c r="DT437" s="2"/>
      <c r="DU437" s="2">
        <v>1013</v>
      </c>
      <c r="DV437" s="2" t="s">
        <v>302</v>
      </c>
      <c r="DW437" s="2" t="s">
        <v>302</v>
      </c>
      <c r="DX437" s="2">
        <v>1</v>
      </c>
      <c r="DY437" s="2"/>
      <c r="DZ437" s="2" t="s">
        <v>3</v>
      </c>
      <c r="EA437" s="2" t="s">
        <v>3</v>
      </c>
      <c r="EB437" s="2" t="s">
        <v>3</v>
      </c>
      <c r="EC437" s="2" t="s">
        <v>3</v>
      </c>
      <c r="ED437" s="2"/>
      <c r="EE437" s="2">
        <v>58807905</v>
      </c>
      <c r="EF437" s="2">
        <v>30</v>
      </c>
      <c r="EG437" s="2" t="s">
        <v>27</v>
      </c>
      <c r="EH437" s="2">
        <v>0</v>
      </c>
      <c r="EI437" s="2" t="s">
        <v>3</v>
      </c>
      <c r="EJ437" s="2">
        <v>1</v>
      </c>
      <c r="EK437" s="2">
        <v>29</v>
      </c>
      <c r="EL437" s="2" t="s">
        <v>304</v>
      </c>
      <c r="EM437" s="2" t="s">
        <v>305</v>
      </c>
      <c r="EN437" s="2"/>
      <c r="EO437" s="2" t="s">
        <v>30</v>
      </c>
      <c r="EP437" s="2"/>
      <c r="EQ437" s="2">
        <v>0</v>
      </c>
      <c r="ER437" s="2">
        <v>85.03</v>
      </c>
      <c r="ES437" s="2">
        <v>55.68</v>
      </c>
      <c r="ET437" s="2">
        <v>0.75</v>
      </c>
      <c r="EU437" s="2">
        <v>0.11</v>
      </c>
      <c r="EV437" s="2">
        <v>28.6</v>
      </c>
      <c r="EW437" s="2">
        <v>2.2000000000000002</v>
      </c>
      <c r="EX437" s="2">
        <v>0</v>
      </c>
      <c r="EY437" s="2">
        <v>0</v>
      </c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>
        <v>0</v>
      </c>
      <c r="FR437" s="2">
        <v>0</v>
      </c>
      <c r="FS437" s="2">
        <v>0</v>
      </c>
      <c r="FT437" s="2"/>
      <c r="FU437" s="2"/>
      <c r="FV437" s="2"/>
      <c r="FW437" s="2"/>
      <c r="FX437" s="2">
        <v>87</v>
      </c>
      <c r="FY437" s="2">
        <v>47</v>
      </c>
      <c r="FZ437" s="2"/>
      <c r="GA437" s="2" t="s">
        <v>3</v>
      </c>
      <c r="GB437" s="2"/>
      <c r="GC437" s="2"/>
      <c r="GD437" s="2">
        <v>1</v>
      </c>
      <c r="GE437" s="2"/>
      <c r="GF437" s="2">
        <v>1046472709</v>
      </c>
      <c r="GG437" s="2">
        <v>2</v>
      </c>
      <c r="GH437" s="2">
        <v>1</v>
      </c>
      <c r="GI437" s="2">
        <v>2</v>
      </c>
      <c r="GJ437" s="2">
        <v>0</v>
      </c>
      <c r="GK437" s="2">
        <v>0</v>
      </c>
      <c r="GL437" s="2">
        <f t="shared" si="577"/>
        <v>0</v>
      </c>
      <c r="GM437" s="2">
        <f t="shared" si="578"/>
        <v>4693.3599999999997</v>
      </c>
      <c r="GN437" s="2">
        <f t="shared" si="579"/>
        <v>4693.3599999999997</v>
      </c>
      <c r="GO437" s="2">
        <f t="shared" si="580"/>
        <v>0</v>
      </c>
      <c r="GP437" s="2">
        <f t="shared" si="581"/>
        <v>0</v>
      </c>
      <c r="GQ437" s="2"/>
      <c r="GR437" s="2">
        <v>0</v>
      </c>
      <c r="GS437" s="2">
        <v>3</v>
      </c>
      <c r="GT437" s="2">
        <v>0</v>
      </c>
      <c r="GU437" s="2" t="s">
        <v>3</v>
      </c>
      <c r="GV437" s="2">
        <f t="shared" si="582"/>
        <v>0</v>
      </c>
      <c r="GW437" s="2">
        <v>1</v>
      </c>
      <c r="GX437" s="2">
        <f t="shared" si="583"/>
        <v>0</v>
      </c>
      <c r="GY437" s="2"/>
      <c r="GZ437" s="2"/>
      <c r="HA437" s="2">
        <v>0</v>
      </c>
      <c r="HB437" s="2">
        <v>0</v>
      </c>
      <c r="HC437" s="2">
        <f t="shared" si="584"/>
        <v>0</v>
      </c>
      <c r="HD437" s="2"/>
      <c r="HE437" s="2" t="s">
        <v>3</v>
      </c>
      <c r="HF437" s="2" t="s">
        <v>3</v>
      </c>
      <c r="HG437" s="2"/>
      <c r="HH437" s="2"/>
      <c r="HI437" s="2"/>
      <c r="HJ437" s="2"/>
      <c r="HK437" s="2"/>
      <c r="HL437" s="2"/>
      <c r="HM437" s="2" t="s">
        <v>3</v>
      </c>
      <c r="HN437" s="2" t="s">
        <v>3</v>
      </c>
      <c r="HO437" s="2" t="s">
        <v>3</v>
      </c>
      <c r="HP437" s="2" t="s">
        <v>3</v>
      </c>
      <c r="HQ437" s="2" t="s">
        <v>3</v>
      </c>
      <c r="HR437" s="2"/>
      <c r="HS437" s="2">
        <v>0</v>
      </c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>
        <v>0</v>
      </c>
      <c r="IL437" s="2"/>
      <c r="IM437" s="2"/>
      <c r="IN437" s="2"/>
      <c r="IO437" s="2"/>
      <c r="IP437" s="2"/>
      <c r="IQ437" s="2"/>
      <c r="IR437" s="2"/>
      <c r="IS437" s="2"/>
      <c r="IT437" s="2"/>
      <c r="IU437" s="2"/>
    </row>
    <row r="438" spans="1:255" x14ac:dyDescent="0.2">
      <c r="A438">
        <v>17</v>
      </c>
      <c r="B438">
        <v>1</v>
      </c>
      <c r="C438">
        <f>ROW(SmtRes!A1040)</f>
        <v>1040</v>
      </c>
      <c r="D438">
        <f>ROW(EtalonRes!A1054)</f>
        <v>1054</v>
      </c>
      <c r="E438" t="s">
        <v>517</v>
      </c>
      <c r="F438" t="s">
        <v>300</v>
      </c>
      <c r="G438" t="s">
        <v>301</v>
      </c>
      <c r="H438" t="s">
        <v>302</v>
      </c>
      <c r="I438">
        <f>ROUND(ROUND((10+160+95+55)/10,4),9)</f>
        <v>32</v>
      </c>
      <c r="J438">
        <v>0</v>
      </c>
      <c r="K438">
        <f>ROUND(ROUND((10+160+95+55)/10,4),9)</f>
        <v>32</v>
      </c>
      <c r="O438">
        <f t="shared" si="554"/>
        <v>102585.1</v>
      </c>
      <c r="P438">
        <f t="shared" si="555"/>
        <v>35368.080000000002</v>
      </c>
      <c r="Q438">
        <f>(ROUND((ROUND(((((ET438*1.25)*1.1))*AV438*I438),2)*BB438),2)+ROUND((ROUND(((AE438-(((EU438*1.25)*1.1)))*AV438*I438),2)*BS438),2))</f>
        <v>561.44000000000005</v>
      </c>
      <c r="R438">
        <f t="shared" si="556"/>
        <v>278.8</v>
      </c>
      <c r="S438">
        <f t="shared" si="557"/>
        <v>66655.58</v>
      </c>
      <c r="T438">
        <f t="shared" si="558"/>
        <v>0</v>
      </c>
      <c r="U438">
        <f t="shared" si="559"/>
        <v>93.241631999999996</v>
      </c>
      <c r="V438">
        <f t="shared" si="560"/>
        <v>0</v>
      </c>
      <c r="W438">
        <f t="shared" si="561"/>
        <v>0</v>
      </c>
      <c r="X438">
        <f t="shared" si="562"/>
        <v>58232.91</v>
      </c>
      <c r="Y438">
        <f t="shared" si="563"/>
        <v>31459.16</v>
      </c>
      <c r="AA438">
        <v>59204059</v>
      </c>
      <c r="AB438">
        <f t="shared" si="564"/>
        <v>92.890249999999995</v>
      </c>
      <c r="AC438">
        <f t="shared" si="551"/>
        <v>55.68</v>
      </c>
      <c r="AD438">
        <f>ROUND((((((ET438*1.25)*1.1))-(((EU438*1.25)*1.1)))+AE438),6)</f>
        <v>1.03125</v>
      </c>
      <c r="AE438">
        <f>ROUND((((EU438*1.25)*1.1)),6)</f>
        <v>0.15125</v>
      </c>
      <c r="AF438">
        <f>ROUND((((EV438*1.15)*1.1)),6)</f>
        <v>36.179000000000002</v>
      </c>
      <c r="AG438">
        <f t="shared" si="565"/>
        <v>0</v>
      </c>
      <c r="AH438">
        <f>(((EW438*1.15)*1.1))</f>
        <v>2.7829999999999999</v>
      </c>
      <c r="AI438">
        <f>(((EX438*1.25)*1.1))</f>
        <v>0</v>
      </c>
      <c r="AJ438">
        <f t="shared" si="566"/>
        <v>0</v>
      </c>
      <c r="AK438">
        <v>85.03</v>
      </c>
      <c r="AL438">
        <v>55.68</v>
      </c>
      <c r="AM438">
        <v>0.75</v>
      </c>
      <c r="AN438">
        <v>0.11</v>
      </c>
      <c r="AO438">
        <v>28.6</v>
      </c>
      <c r="AP438">
        <v>0</v>
      </c>
      <c r="AQ438">
        <v>2.2000000000000002</v>
      </c>
      <c r="AR438">
        <v>0</v>
      </c>
      <c r="AS438">
        <v>0</v>
      </c>
      <c r="AT438">
        <v>87</v>
      </c>
      <c r="AU438">
        <v>47</v>
      </c>
      <c r="AV438">
        <v>1.0469999999999999</v>
      </c>
      <c r="AW438">
        <v>1.0189999999999999</v>
      </c>
      <c r="AZ438">
        <v>1</v>
      </c>
      <c r="BA438">
        <v>54.99</v>
      </c>
      <c r="BB438">
        <v>16.25</v>
      </c>
      <c r="BC438">
        <v>19.48</v>
      </c>
      <c r="BD438" t="s">
        <v>3</v>
      </c>
      <c r="BE438" t="s">
        <v>3</v>
      </c>
      <c r="BF438" t="s">
        <v>3</v>
      </c>
      <c r="BG438" t="s">
        <v>3</v>
      </c>
      <c r="BH438">
        <v>0</v>
      </c>
      <c r="BI438">
        <v>1</v>
      </c>
      <c r="BJ438" t="s">
        <v>303</v>
      </c>
      <c r="BM438">
        <v>29</v>
      </c>
      <c r="BN438">
        <v>0</v>
      </c>
      <c r="BO438" t="s">
        <v>300</v>
      </c>
      <c r="BP438">
        <v>1</v>
      </c>
      <c r="BQ438">
        <v>30</v>
      </c>
      <c r="BR438">
        <v>0</v>
      </c>
      <c r="BS438">
        <v>54.99</v>
      </c>
      <c r="BT438">
        <v>1</v>
      </c>
      <c r="BU438">
        <v>1</v>
      </c>
      <c r="BV438">
        <v>1</v>
      </c>
      <c r="BW438">
        <v>1</v>
      </c>
      <c r="BX438">
        <v>1</v>
      </c>
      <c r="BY438" t="s">
        <v>3</v>
      </c>
      <c r="BZ438">
        <v>87</v>
      </c>
      <c r="CA438">
        <v>47</v>
      </c>
      <c r="CB438" t="s">
        <v>3</v>
      </c>
      <c r="CE438">
        <v>30</v>
      </c>
      <c r="CF438">
        <v>0</v>
      </c>
      <c r="CG438">
        <v>0</v>
      </c>
      <c r="CM438">
        <v>0</v>
      </c>
      <c r="CN438" t="s">
        <v>1044</v>
      </c>
      <c r="CO438">
        <v>0</v>
      </c>
      <c r="CP438">
        <f t="shared" si="567"/>
        <v>102585.1</v>
      </c>
      <c r="CQ438">
        <f t="shared" si="568"/>
        <v>1105.3</v>
      </c>
      <c r="CR438">
        <f>(ROUND((ROUND(((((ET438*1.25)*1.1))*AV438*1),2)*BB438),2)+ROUND((ROUND(((AE438-(((EU438*1.25)*1.1)))*AV438*1),2)*BS438),2))</f>
        <v>17.55</v>
      </c>
      <c r="CS438">
        <f t="shared" si="569"/>
        <v>8.8000000000000007</v>
      </c>
      <c r="CT438">
        <f t="shared" si="570"/>
        <v>2083.02</v>
      </c>
      <c r="CU438">
        <f t="shared" si="571"/>
        <v>0</v>
      </c>
      <c r="CV438">
        <f t="shared" si="572"/>
        <v>2.9138009999999999</v>
      </c>
      <c r="CW438">
        <f t="shared" si="573"/>
        <v>0</v>
      </c>
      <c r="CX438">
        <f t="shared" si="574"/>
        <v>0</v>
      </c>
      <c r="CY438">
        <f t="shared" si="575"/>
        <v>58232.910600000003</v>
      </c>
      <c r="CZ438">
        <f t="shared" si="576"/>
        <v>31459.158600000002</v>
      </c>
      <c r="DB438">
        <v>201</v>
      </c>
      <c r="DC438" t="s">
        <v>3</v>
      </c>
      <c r="DD438" t="s">
        <v>3</v>
      </c>
      <c r="DE438" t="s">
        <v>25</v>
      </c>
      <c r="DF438" t="s">
        <v>25</v>
      </c>
      <c r="DG438" t="s">
        <v>26</v>
      </c>
      <c r="DH438" t="s">
        <v>3</v>
      </c>
      <c r="DI438" t="s">
        <v>26</v>
      </c>
      <c r="DJ438" t="s">
        <v>25</v>
      </c>
      <c r="DK438" t="s">
        <v>3</v>
      </c>
      <c r="DL438" t="s">
        <v>3</v>
      </c>
      <c r="DM438" t="s">
        <v>3</v>
      </c>
      <c r="DN438">
        <v>0</v>
      </c>
      <c r="DO438">
        <v>0</v>
      </c>
      <c r="DP438">
        <v>1</v>
      </c>
      <c r="DQ438">
        <v>1</v>
      </c>
      <c r="DU438">
        <v>1013</v>
      </c>
      <c r="DV438" t="s">
        <v>302</v>
      </c>
      <c r="DW438" t="s">
        <v>302</v>
      </c>
      <c r="DX438">
        <v>1</v>
      </c>
      <c r="DZ438" t="s">
        <v>3</v>
      </c>
      <c r="EA438" t="s">
        <v>3</v>
      </c>
      <c r="EB438" t="s">
        <v>3</v>
      </c>
      <c r="EC438" t="s">
        <v>3</v>
      </c>
      <c r="EE438">
        <v>58807905</v>
      </c>
      <c r="EF438">
        <v>30</v>
      </c>
      <c r="EG438" t="s">
        <v>27</v>
      </c>
      <c r="EH438">
        <v>0</v>
      </c>
      <c r="EI438" t="s">
        <v>3</v>
      </c>
      <c r="EJ438">
        <v>1</v>
      </c>
      <c r="EK438">
        <v>29</v>
      </c>
      <c r="EL438" t="s">
        <v>304</v>
      </c>
      <c r="EM438" t="s">
        <v>305</v>
      </c>
      <c r="EO438" t="s">
        <v>30</v>
      </c>
      <c r="EQ438">
        <v>0</v>
      </c>
      <c r="ER438">
        <v>85.03</v>
      </c>
      <c r="ES438">
        <v>55.68</v>
      </c>
      <c r="ET438">
        <v>0.75</v>
      </c>
      <c r="EU438">
        <v>0.11</v>
      </c>
      <c r="EV438">
        <v>28.6</v>
      </c>
      <c r="EW438">
        <v>2.2000000000000002</v>
      </c>
      <c r="EX438">
        <v>0</v>
      </c>
      <c r="EY438">
        <v>0</v>
      </c>
      <c r="FQ438">
        <v>0</v>
      </c>
      <c r="FR438">
        <v>0</v>
      </c>
      <c r="FS438">
        <v>0</v>
      </c>
      <c r="FX438">
        <v>87</v>
      </c>
      <c r="FY438">
        <v>47</v>
      </c>
      <c r="GA438" t="s">
        <v>3</v>
      </c>
      <c r="GD438">
        <v>1</v>
      </c>
      <c r="GF438">
        <v>1046472709</v>
      </c>
      <c r="GG438">
        <v>2</v>
      </c>
      <c r="GH438">
        <v>1</v>
      </c>
      <c r="GI438">
        <v>2</v>
      </c>
      <c r="GJ438">
        <v>0</v>
      </c>
      <c r="GK438">
        <v>0</v>
      </c>
      <c r="GL438">
        <f t="shared" si="577"/>
        <v>0</v>
      </c>
      <c r="GM438">
        <f t="shared" si="578"/>
        <v>192277.17</v>
      </c>
      <c r="GN438">
        <f t="shared" si="579"/>
        <v>192277.17</v>
      </c>
      <c r="GO438">
        <f t="shared" si="580"/>
        <v>0</v>
      </c>
      <c r="GP438">
        <f t="shared" si="581"/>
        <v>0</v>
      </c>
      <c r="GR438">
        <v>0</v>
      </c>
      <c r="GS438">
        <v>3</v>
      </c>
      <c r="GT438">
        <v>0</v>
      </c>
      <c r="GU438" t="s">
        <v>3</v>
      </c>
      <c r="GV438">
        <f t="shared" si="582"/>
        <v>0</v>
      </c>
      <c r="GW438">
        <v>1</v>
      </c>
      <c r="GX438">
        <f t="shared" si="583"/>
        <v>0</v>
      </c>
      <c r="HA438">
        <v>0</v>
      </c>
      <c r="HB438">
        <v>0</v>
      </c>
      <c r="HC438">
        <f t="shared" si="584"/>
        <v>0</v>
      </c>
      <c r="HE438" t="s">
        <v>3</v>
      </c>
      <c r="HF438" t="s">
        <v>3</v>
      </c>
      <c r="HM438" t="s">
        <v>3</v>
      </c>
      <c r="HN438" t="s">
        <v>3</v>
      </c>
      <c r="HO438" t="s">
        <v>3</v>
      </c>
      <c r="HP438" t="s">
        <v>3</v>
      </c>
      <c r="HQ438" t="s">
        <v>3</v>
      </c>
      <c r="HS438">
        <v>0</v>
      </c>
      <c r="IK438">
        <v>0</v>
      </c>
    </row>
    <row r="439" spans="1:255" x14ac:dyDescent="0.2">
      <c r="A439" s="2">
        <v>18</v>
      </c>
      <c r="B439" s="2">
        <v>1</v>
      </c>
      <c r="C439" s="2">
        <v>1027</v>
      </c>
      <c r="D439" s="2"/>
      <c r="E439" s="2" t="s">
        <v>518</v>
      </c>
      <c r="F439" s="2" t="s">
        <v>307</v>
      </c>
      <c r="G439" s="2" t="s">
        <v>1053</v>
      </c>
      <c r="H439" s="2" t="s">
        <v>34</v>
      </c>
      <c r="I439" s="2">
        <f>I437*J439</f>
        <v>10.5</v>
      </c>
      <c r="J439" s="2">
        <v>0.328125</v>
      </c>
      <c r="K439" s="2">
        <v>0.328125</v>
      </c>
      <c r="L439" s="2"/>
      <c r="M439" s="2"/>
      <c r="N439" s="2"/>
      <c r="O439" s="2">
        <f t="shared" si="554"/>
        <v>52.43</v>
      </c>
      <c r="P439" s="2">
        <f t="shared" si="555"/>
        <v>52.43</v>
      </c>
      <c r="Q439" s="2">
        <f t="shared" ref="Q439:Q446" si="585">(ROUND((ROUND(((ET439)*AV439*I439),2)*BB439),2)+ROUND((ROUND(((AE439-(EU439))*AV439*I439),2)*BS439),2))</f>
        <v>0</v>
      </c>
      <c r="R439" s="2">
        <f t="shared" si="556"/>
        <v>0</v>
      </c>
      <c r="S439" s="2">
        <f t="shared" si="557"/>
        <v>0</v>
      </c>
      <c r="T439" s="2">
        <f t="shared" si="558"/>
        <v>0</v>
      </c>
      <c r="U439" s="2">
        <f t="shared" si="559"/>
        <v>0</v>
      </c>
      <c r="V439" s="2">
        <f t="shared" si="560"/>
        <v>0</v>
      </c>
      <c r="W439" s="2">
        <f t="shared" si="561"/>
        <v>0</v>
      </c>
      <c r="X439" s="2">
        <f t="shared" si="562"/>
        <v>0</v>
      </c>
      <c r="Y439" s="2">
        <f t="shared" si="563"/>
        <v>0</v>
      </c>
      <c r="Z439" s="2"/>
      <c r="AA439" s="2">
        <v>59204062</v>
      </c>
      <c r="AB439" s="2">
        <f t="shared" si="564"/>
        <v>4.9000000000000004</v>
      </c>
      <c r="AC439" s="2">
        <f t="shared" si="551"/>
        <v>4.9000000000000004</v>
      </c>
      <c r="AD439" s="2">
        <f t="shared" ref="AD439:AD446" si="586">ROUND((((ET439)-(EU439))+AE439),6)</f>
        <v>0</v>
      </c>
      <c r="AE439" s="2">
        <f t="shared" ref="AE439:AF446" si="587">ROUND((EU439),6)</f>
        <v>0</v>
      </c>
      <c r="AF439" s="2">
        <f t="shared" si="587"/>
        <v>0</v>
      </c>
      <c r="AG439" s="2">
        <f t="shared" si="565"/>
        <v>0</v>
      </c>
      <c r="AH439" s="2">
        <f t="shared" ref="AH439:AI446" si="588">(EW439)</f>
        <v>0</v>
      </c>
      <c r="AI439" s="2">
        <f t="shared" si="588"/>
        <v>0</v>
      </c>
      <c r="AJ439" s="2">
        <f t="shared" si="566"/>
        <v>0</v>
      </c>
      <c r="AK439" s="2">
        <v>4.9000000000000004</v>
      </c>
      <c r="AL439" s="2">
        <v>4.9000000000000004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87</v>
      </c>
      <c r="AU439" s="2">
        <v>47</v>
      </c>
      <c r="AV439" s="2">
        <v>1</v>
      </c>
      <c r="AW439" s="2">
        <v>1.0189999999999999</v>
      </c>
      <c r="AX439" s="2"/>
      <c r="AY439" s="2"/>
      <c r="AZ439" s="2">
        <v>1</v>
      </c>
      <c r="BA439" s="2">
        <v>1</v>
      </c>
      <c r="BB439" s="2">
        <v>1</v>
      </c>
      <c r="BC439" s="2">
        <v>1</v>
      </c>
      <c r="BD439" s="2" t="s">
        <v>3</v>
      </c>
      <c r="BE439" s="2" t="s">
        <v>3</v>
      </c>
      <c r="BF439" s="2" t="s">
        <v>3</v>
      </c>
      <c r="BG439" s="2" t="s">
        <v>3</v>
      </c>
      <c r="BH439" s="2">
        <v>3</v>
      </c>
      <c r="BI439" s="2">
        <v>1</v>
      </c>
      <c r="BJ439" s="2" t="s">
        <v>308</v>
      </c>
      <c r="BK439" s="2"/>
      <c r="BL439" s="2"/>
      <c r="BM439" s="2">
        <v>29</v>
      </c>
      <c r="BN439" s="2">
        <v>0</v>
      </c>
      <c r="BO439" s="2" t="s">
        <v>3</v>
      </c>
      <c r="BP439" s="2">
        <v>0</v>
      </c>
      <c r="BQ439" s="2">
        <v>30</v>
      </c>
      <c r="BR439" s="2">
        <v>0</v>
      </c>
      <c r="BS439" s="2">
        <v>1</v>
      </c>
      <c r="BT439" s="2">
        <v>1</v>
      </c>
      <c r="BU439" s="2">
        <v>1</v>
      </c>
      <c r="BV439" s="2">
        <v>1</v>
      </c>
      <c r="BW439" s="2">
        <v>1</v>
      </c>
      <c r="BX439" s="2">
        <v>1</v>
      </c>
      <c r="BY439" s="2" t="s">
        <v>3</v>
      </c>
      <c r="BZ439" s="2">
        <v>87</v>
      </c>
      <c r="CA439" s="2">
        <v>47</v>
      </c>
      <c r="CB439" s="2" t="s">
        <v>3</v>
      </c>
      <c r="CC439" s="2"/>
      <c r="CD439" s="2"/>
      <c r="CE439" s="2">
        <v>30</v>
      </c>
      <c r="CF439" s="2">
        <v>0</v>
      </c>
      <c r="CG439" s="2">
        <v>0</v>
      </c>
      <c r="CH439" s="2"/>
      <c r="CI439" s="2"/>
      <c r="CJ439" s="2"/>
      <c r="CK439" s="2"/>
      <c r="CL439" s="2"/>
      <c r="CM439" s="2">
        <v>0</v>
      </c>
      <c r="CN439" s="2" t="s">
        <v>3</v>
      </c>
      <c r="CO439" s="2">
        <v>0</v>
      </c>
      <c r="CP439" s="2">
        <f t="shared" si="567"/>
        <v>52.43</v>
      </c>
      <c r="CQ439" s="2">
        <f t="shared" si="568"/>
        <v>4.99</v>
      </c>
      <c r="CR439" s="2">
        <f t="shared" ref="CR439:CR446" si="589">(ROUND((ROUND(((ET439)*AV439*1),2)*BB439),2)+ROUND((ROUND(((AE439-(EU439))*AV439*1),2)*BS439),2))</f>
        <v>0</v>
      </c>
      <c r="CS439" s="2">
        <f t="shared" si="569"/>
        <v>0</v>
      </c>
      <c r="CT439" s="2">
        <f t="shared" si="570"/>
        <v>0</v>
      </c>
      <c r="CU439" s="2">
        <f t="shared" si="571"/>
        <v>0</v>
      </c>
      <c r="CV439" s="2">
        <f t="shared" si="572"/>
        <v>0</v>
      </c>
      <c r="CW439" s="2">
        <f t="shared" si="573"/>
        <v>0</v>
      </c>
      <c r="CX439" s="2">
        <f t="shared" si="574"/>
        <v>0</v>
      </c>
      <c r="CY439" s="2">
        <f t="shared" si="575"/>
        <v>0</v>
      </c>
      <c r="CZ439" s="2">
        <f t="shared" si="576"/>
        <v>0</v>
      </c>
      <c r="DA439" s="2"/>
      <c r="DB439" s="2"/>
      <c r="DC439" s="2" t="s">
        <v>3</v>
      </c>
      <c r="DD439" s="2" t="s">
        <v>3</v>
      </c>
      <c r="DE439" s="2" t="s">
        <v>3</v>
      </c>
      <c r="DF439" s="2" t="s">
        <v>3</v>
      </c>
      <c r="DG439" s="2" t="s">
        <v>3</v>
      </c>
      <c r="DH439" s="2" t="s">
        <v>3</v>
      </c>
      <c r="DI439" s="2" t="s">
        <v>3</v>
      </c>
      <c r="DJ439" s="2" t="s">
        <v>3</v>
      </c>
      <c r="DK439" s="2" t="s">
        <v>3</v>
      </c>
      <c r="DL439" s="2" t="s">
        <v>3</v>
      </c>
      <c r="DM439" s="2" t="s">
        <v>3</v>
      </c>
      <c r="DN439" s="2">
        <v>0</v>
      </c>
      <c r="DO439" s="2">
        <v>0</v>
      </c>
      <c r="DP439" s="2">
        <v>1</v>
      </c>
      <c r="DQ439" s="2">
        <v>1</v>
      </c>
      <c r="DR439" s="2"/>
      <c r="DS439" s="2"/>
      <c r="DT439" s="2"/>
      <c r="DU439" s="2">
        <v>1003</v>
      </c>
      <c r="DV439" s="2" t="s">
        <v>34</v>
      </c>
      <c r="DW439" s="2" t="s">
        <v>34</v>
      </c>
      <c r="DX439" s="2">
        <v>1</v>
      </c>
      <c r="DY439" s="2"/>
      <c r="DZ439" s="2" t="s">
        <v>3</v>
      </c>
      <c r="EA439" s="2" t="s">
        <v>3</v>
      </c>
      <c r="EB439" s="2" t="s">
        <v>3</v>
      </c>
      <c r="EC439" s="2" t="s">
        <v>3</v>
      </c>
      <c r="ED439" s="2"/>
      <c r="EE439" s="2">
        <v>58807905</v>
      </c>
      <c r="EF439" s="2">
        <v>30</v>
      </c>
      <c r="EG439" s="2" t="s">
        <v>27</v>
      </c>
      <c r="EH439" s="2">
        <v>0</v>
      </c>
      <c r="EI439" s="2" t="s">
        <v>3</v>
      </c>
      <c r="EJ439" s="2">
        <v>1</v>
      </c>
      <c r="EK439" s="2">
        <v>29</v>
      </c>
      <c r="EL439" s="2" t="s">
        <v>304</v>
      </c>
      <c r="EM439" s="2" t="s">
        <v>305</v>
      </c>
      <c r="EN439" s="2"/>
      <c r="EO439" s="2" t="s">
        <v>3</v>
      </c>
      <c r="EP439" s="2"/>
      <c r="EQ439" s="2">
        <v>0</v>
      </c>
      <c r="ER439" s="2">
        <v>4.9000000000000004</v>
      </c>
      <c r="ES439" s="2">
        <v>4.9000000000000004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>
        <v>0</v>
      </c>
      <c r="FR439" s="2">
        <v>0</v>
      </c>
      <c r="FS439" s="2">
        <v>0</v>
      </c>
      <c r="FT439" s="2"/>
      <c r="FU439" s="2"/>
      <c r="FV439" s="2"/>
      <c r="FW439" s="2"/>
      <c r="FX439" s="2">
        <v>87</v>
      </c>
      <c r="FY439" s="2">
        <v>47</v>
      </c>
      <c r="FZ439" s="2"/>
      <c r="GA439" s="2" t="s">
        <v>3</v>
      </c>
      <c r="GB439" s="2"/>
      <c r="GC439" s="2"/>
      <c r="GD439" s="2">
        <v>1</v>
      </c>
      <c r="GE439" s="2"/>
      <c r="GF439" s="2">
        <v>-1511173771</v>
      </c>
      <c r="GG439" s="2">
        <v>2</v>
      </c>
      <c r="GH439" s="2">
        <v>1</v>
      </c>
      <c r="GI439" s="2">
        <v>-2</v>
      </c>
      <c r="GJ439" s="2">
        <v>0</v>
      </c>
      <c r="GK439" s="2">
        <v>0</v>
      </c>
      <c r="GL439" s="2">
        <f t="shared" si="577"/>
        <v>0</v>
      </c>
      <c r="GM439" s="2">
        <f t="shared" si="578"/>
        <v>52.43</v>
      </c>
      <c r="GN439" s="2">
        <f t="shared" si="579"/>
        <v>52.43</v>
      </c>
      <c r="GO439" s="2">
        <f t="shared" si="580"/>
        <v>0</v>
      </c>
      <c r="GP439" s="2">
        <f t="shared" si="581"/>
        <v>0</v>
      </c>
      <c r="GQ439" s="2"/>
      <c r="GR439" s="2">
        <v>0</v>
      </c>
      <c r="GS439" s="2">
        <v>3</v>
      </c>
      <c r="GT439" s="2">
        <v>0</v>
      </c>
      <c r="GU439" s="2" t="s">
        <v>3</v>
      </c>
      <c r="GV439" s="2">
        <f t="shared" si="582"/>
        <v>0</v>
      </c>
      <c r="GW439" s="2">
        <v>1</v>
      </c>
      <c r="GX439" s="2">
        <f t="shared" si="583"/>
        <v>0</v>
      </c>
      <c r="GY439" s="2"/>
      <c r="GZ439" s="2"/>
      <c r="HA439" s="2">
        <v>0</v>
      </c>
      <c r="HB439" s="2">
        <v>0</v>
      </c>
      <c r="HC439" s="2">
        <f t="shared" si="584"/>
        <v>0</v>
      </c>
      <c r="HD439" s="2"/>
      <c r="HE439" s="2" t="s">
        <v>3</v>
      </c>
      <c r="HF439" s="2" t="s">
        <v>3</v>
      </c>
      <c r="HG439" s="2"/>
      <c r="HH439" s="2"/>
      <c r="HI439" s="2"/>
      <c r="HJ439" s="2"/>
      <c r="HK439" s="2"/>
      <c r="HL439" s="2"/>
      <c r="HM439" s="2" t="s">
        <v>3</v>
      </c>
      <c r="HN439" s="2" t="s">
        <v>3</v>
      </c>
      <c r="HO439" s="2" t="s">
        <v>3</v>
      </c>
      <c r="HP439" s="2" t="s">
        <v>3</v>
      </c>
      <c r="HQ439" s="2" t="s">
        <v>3</v>
      </c>
      <c r="HR439" s="2"/>
      <c r="HS439" s="2">
        <v>0</v>
      </c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>
        <v>0</v>
      </c>
      <c r="IL439" s="2"/>
      <c r="IM439" s="2"/>
      <c r="IN439" s="2"/>
      <c r="IO439" s="2"/>
      <c r="IP439" s="2"/>
      <c r="IQ439" s="2"/>
      <c r="IR439" s="2"/>
      <c r="IS439" s="2"/>
      <c r="IT439" s="2"/>
      <c r="IU439" s="2"/>
    </row>
    <row r="440" spans="1:255" x14ac:dyDescent="0.2">
      <c r="A440">
        <v>18</v>
      </c>
      <c r="B440">
        <v>1</v>
      </c>
      <c r="C440">
        <v>1036</v>
      </c>
      <c r="E440" t="s">
        <v>518</v>
      </c>
      <c r="F440" t="s">
        <v>307</v>
      </c>
      <c r="G440" t="s">
        <v>1053</v>
      </c>
      <c r="H440" t="s">
        <v>34</v>
      </c>
      <c r="I440">
        <f>I438*J440</f>
        <v>10.5</v>
      </c>
      <c r="J440">
        <v>0.328125</v>
      </c>
      <c r="K440">
        <v>0.328125</v>
      </c>
      <c r="O440">
        <f t="shared" si="554"/>
        <v>322.44</v>
      </c>
      <c r="P440">
        <f t="shared" si="555"/>
        <v>322.44</v>
      </c>
      <c r="Q440">
        <f t="shared" si="585"/>
        <v>0</v>
      </c>
      <c r="R440">
        <f t="shared" si="556"/>
        <v>0</v>
      </c>
      <c r="S440">
        <f t="shared" si="557"/>
        <v>0</v>
      </c>
      <c r="T440">
        <f t="shared" si="558"/>
        <v>0</v>
      </c>
      <c r="U440">
        <f t="shared" si="559"/>
        <v>0</v>
      </c>
      <c r="V440">
        <f t="shared" si="560"/>
        <v>0</v>
      </c>
      <c r="W440">
        <f t="shared" si="561"/>
        <v>0</v>
      </c>
      <c r="X440">
        <f t="shared" si="562"/>
        <v>0</v>
      </c>
      <c r="Y440">
        <f t="shared" si="563"/>
        <v>0</v>
      </c>
      <c r="AA440">
        <v>59204059</v>
      </c>
      <c r="AB440">
        <f t="shared" si="564"/>
        <v>4.9000000000000004</v>
      </c>
      <c r="AC440">
        <f t="shared" si="551"/>
        <v>4.9000000000000004</v>
      </c>
      <c r="AD440">
        <f t="shared" si="586"/>
        <v>0</v>
      </c>
      <c r="AE440">
        <f t="shared" si="587"/>
        <v>0</v>
      </c>
      <c r="AF440">
        <f t="shared" si="587"/>
        <v>0</v>
      </c>
      <c r="AG440">
        <f t="shared" si="565"/>
        <v>0</v>
      </c>
      <c r="AH440">
        <f t="shared" si="588"/>
        <v>0</v>
      </c>
      <c r="AI440">
        <f t="shared" si="588"/>
        <v>0</v>
      </c>
      <c r="AJ440">
        <f t="shared" si="566"/>
        <v>0</v>
      </c>
      <c r="AK440">
        <v>4.9000000000000004</v>
      </c>
      <c r="AL440">
        <v>4.9000000000000004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87</v>
      </c>
      <c r="AU440">
        <v>47</v>
      </c>
      <c r="AV440">
        <v>1</v>
      </c>
      <c r="AW440">
        <v>1.0189999999999999</v>
      </c>
      <c r="AZ440">
        <v>1</v>
      </c>
      <c r="BA440">
        <v>1</v>
      </c>
      <c r="BB440">
        <v>1</v>
      </c>
      <c r="BC440">
        <v>6.15</v>
      </c>
      <c r="BD440" t="s">
        <v>3</v>
      </c>
      <c r="BE440" t="s">
        <v>3</v>
      </c>
      <c r="BF440" t="s">
        <v>3</v>
      </c>
      <c r="BG440" t="s">
        <v>3</v>
      </c>
      <c r="BH440">
        <v>3</v>
      </c>
      <c r="BI440">
        <v>1</v>
      </c>
      <c r="BJ440" t="s">
        <v>308</v>
      </c>
      <c r="BM440">
        <v>29</v>
      </c>
      <c r="BN440">
        <v>0</v>
      </c>
      <c r="BO440" t="s">
        <v>307</v>
      </c>
      <c r="BP440">
        <v>1</v>
      </c>
      <c r="BQ440">
        <v>30</v>
      </c>
      <c r="BR440">
        <v>0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 t="s">
        <v>3</v>
      </c>
      <c r="BZ440">
        <v>87</v>
      </c>
      <c r="CA440">
        <v>47</v>
      </c>
      <c r="CB440" t="s">
        <v>3</v>
      </c>
      <c r="CE440">
        <v>30</v>
      </c>
      <c r="CF440">
        <v>0</v>
      </c>
      <c r="CG440">
        <v>0</v>
      </c>
      <c r="CM440">
        <v>0</v>
      </c>
      <c r="CN440" t="s">
        <v>3</v>
      </c>
      <c r="CO440">
        <v>0</v>
      </c>
      <c r="CP440">
        <f t="shared" si="567"/>
        <v>322.44</v>
      </c>
      <c r="CQ440">
        <f t="shared" si="568"/>
        <v>30.69</v>
      </c>
      <c r="CR440">
        <f t="shared" si="589"/>
        <v>0</v>
      </c>
      <c r="CS440">
        <f t="shared" si="569"/>
        <v>0</v>
      </c>
      <c r="CT440">
        <f t="shared" si="570"/>
        <v>0</v>
      </c>
      <c r="CU440">
        <f t="shared" si="571"/>
        <v>0</v>
      </c>
      <c r="CV440">
        <f t="shared" si="572"/>
        <v>0</v>
      </c>
      <c r="CW440">
        <f t="shared" si="573"/>
        <v>0</v>
      </c>
      <c r="CX440">
        <f t="shared" si="574"/>
        <v>0</v>
      </c>
      <c r="CY440">
        <f t="shared" si="575"/>
        <v>0</v>
      </c>
      <c r="CZ440">
        <f t="shared" si="576"/>
        <v>0</v>
      </c>
      <c r="DC440" t="s">
        <v>3</v>
      </c>
      <c r="DD440" t="s">
        <v>3</v>
      </c>
      <c r="DE440" t="s">
        <v>3</v>
      </c>
      <c r="DF440" t="s">
        <v>3</v>
      </c>
      <c r="DG440" t="s">
        <v>3</v>
      </c>
      <c r="DH440" t="s">
        <v>3</v>
      </c>
      <c r="DI440" t="s">
        <v>3</v>
      </c>
      <c r="DJ440" t="s">
        <v>3</v>
      </c>
      <c r="DK440" t="s">
        <v>3</v>
      </c>
      <c r="DL440" t="s">
        <v>3</v>
      </c>
      <c r="DM440" t="s">
        <v>3</v>
      </c>
      <c r="DN440">
        <v>0</v>
      </c>
      <c r="DO440">
        <v>0</v>
      </c>
      <c r="DP440">
        <v>1</v>
      </c>
      <c r="DQ440">
        <v>1</v>
      </c>
      <c r="DU440">
        <v>1003</v>
      </c>
      <c r="DV440" t="s">
        <v>34</v>
      </c>
      <c r="DW440" t="s">
        <v>34</v>
      </c>
      <c r="DX440">
        <v>1</v>
      </c>
      <c r="DZ440" t="s">
        <v>3</v>
      </c>
      <c r="EA440" t="s">
        <v>3</v>
      </c>
      <c r="EB440" t="s">
        <v>3</v>
      </c>
      <c r="EC440" t="s">
        <v>3</v>
      </c>
      <c r="EE440">
        <v>58807905</v>
      </c>
      <c r="EF440">
        <v>30</v>
      </c>
      <c r="EG440" t="s">
        <v>27</v>
      </c>
      <c r="EH440">
        <v>0</v>
      </c>
      <c r="EI440" t="s">
        <v>3</v>
      </c>
      <c r="EJ440">
        <v>1</v>
      </c>
      <c r="EK440">
        <v>29</v>
      </c>
      <c r="EL440" t="s">
        <v>304</v>
      </c>
      <c r="EM440" t="s">
        <v>305</v>
      </c>
      <c r="EO440" t="s">
        <v>3</v>
      </c>
      <c r="EQ440">
        <v>0</v>
      </c>
      <c r="ER440">
        <v>4.9000000000000004</v>
      </c>
      <c r="ES440">
        <v>4.9000000000000004</v>
      </c>
      <c r="ET440">
        <v>0</v>
      </c>
      <c r="EU440">
        <v>0</v>
      </c>
      <c r="EV440">
        <v>0</v>
      </c>
      <c r="EW440">
        <v>0</v>
      </c>
      <c r="EX440">
        <v>0</v>
      </c>
      <c r="FQ440">
        <v>0</v>
      </c>
      <c r="FR440">
        <v>0</v>
      </c>
      <c r="FS440">
        <v>0</v>
      </c>
      <c r="FX440">
        <v>87</v>
      </c>
      <c r="FY440">
        <v>47</v>
      </c>
      <c r="GA440" t="s">
        <v>3</v>
      </c>
      <c r="GD440">
        <v>1</v>
      </c>
      <c r="GF440">
        <v>-1511173771</v>
      </c>
      <c r="GG440">
        <v>2</v>
      </c>
      <c r="GH440">
        <v>1</v>
      </c>
      <c r="GI440">
        <v>2</v>
      </c>
      <c r="GJ440">
        <v>0</v>
      </c>
      <c r="GK440">
        <v>0</v>
      </c>
      <c r="GL440">
        <f t="shared" si="577"/>
        <v>0</v>
      </c>
      <c r="GM440">
        <f t="shared" si="578"/>
        <v>322.44</v>
      </c>
      <c r="GN440">
        <f t="shared" si="579"/>
        <v>322.44</v>
      </c>
      <c r="GO440">
        <f t="shared" si="580"/>
        <v>0</v>
      </c>
      <c r="GP440">
        <f t="shared" si="581"/>
        <v>0</v>
      </c>
      <c r="GR440">
        <v>0</v>
      </c>
      <c r="GS440">
        <v>3</v>
      </c>
      <c r="GT440">
        <v>0</v>
      </c>
      <c r="GU440" t="s">
        <v>3</v>
      </c>
      <c r="GV440">
        <f t="shared" si="582"/>
        <v>0</v>
      </c>
      <c r="GW440">
        <v>1</v>
      </c>
      <c r="GX440">
        <f t="shared" si="583"/>
        <v>0</v>
      </c>
      <c r="HA440">
        <v>0</v>
      </c>
      <c r="HB440">
        <v>0</v>
      </c>
      <c r="HC440">
        <f t="shared" si="584"/>
        <v>0</v>
      </c>
      <c r="HE440" t="s">
        <v>3</v>
      </c>
      <c r="HF440" t="s">
        <v>3</v>
      </c>
      <c r="HM440" t="s">
        <v>3</v>
      </c>
      <c r="HN440" t="s">
        <v>3</v>
      </c>
      <c r="HO440" t="s">
        <v>3</v>
      </c>
      <c r="HP440" t="s">
        <v>3</v>
      </c>
      <c r="HQ440" t="s">
        <v>3</v>
      </c>
      <c r="HS440">
        <v>0</v>
      </c>
      <c r="IK440">
        <v>0</v>
      </c>
    </row>
    <row r="441" spans="1:255" x14ac:dyDescent="0.2">
      <c r="A441" s="2">
        <v>18</v>
      </c>
      <c r="B441" s="2">
        <v>1</v>
      </c>
      <c r="C441" s="2">
        <v>1028</v>
      </c>
      <c r="D441" s="2"/>
      <c r="E441" s="2" t="s">
        <v>519</v>
      </c>
      <c r="F441" s="2" t="s">
        <v>307</v>
      </c>
      <c r="G441" s="2" t="s">
        <v>1054</v>
      </c>
      <c r="H441" s="2" t="s">
        <v>34</v>
      </c>
      <c r="I441" s="2">
        <f>I437*J441</f>
        <v>168</v>
      </c>
      <c r="J441" s="2">
        <v>5.25</v>
      </c>
      <c r="K441" s="2">
        <v>5.25</v>
      </c>
      <c r="L441" s="2"/>
      <c r="M441" s="2"/>
      <c r="N441" s="2"/>
      <c r="O441" s="2">
        <f t="shared" si="554"/>
        <v>838.84</v>
      </c>
      <c r="P441" s="2">
        <f t="shared" si="555"/>
        <v>838.84</v>
      </c>
      <c r="Q441" s="2">
        <f t="shared" si="585"/>
        <v>0</v>
      </c>
      <c r="R441" s="2">
        <f t="shared" si="556"/>
        <v>0</v>
      </c>
      <c r="S441" s="2">
        <f t="shared" si="557"/>
        <v>0</v>
      </c>
      <c r="T441" s="2">
        <f t="shared" si="558"/>
        <v>0</v>
      </c>
      <c r="U441" s="2">
        <f t="shared" si="559"/>
        <v>0</v>
      </c>
      <c r="V441" s="2">
        <f t="shared" si="560"/>
        <v>0</v>
      </c>
      <c r="W441" s="2">
        <f t="shared" si="561"/>
        <v>0</v>
      </c>
      <c r="X441" s="2">
        <f t="shared" si="562"/>
        <v>0</v>
      </c>
      <c r="Y441" s="2">
        <f t="shared" si="563"/>
        <v>0</v>
      </c>
      <c r="Z441" s="2"/>
      <c r="AA441" s="2">
        <v>59204062</v>
      </c>
      <c r="AB441" s="2">
        <f t="shared" si="564"/>
        <v>4.9000000000000004</v>
      </c>
      <c r="AC441" s="2">
        <f t="shared" si="551"/>
        <v>4.9000000000000004</v>
      </c>
      <c r="AD441" s="2">
        <f t="shared" si="586"/>
        <v>0</v>
      </c>
      <c r="AE441" s="2">
        <f t="shared" si="587"/>
        <v>0</v>
      </c>
      <c r="AF441" s="2">
        <f t="shared" si="587"/>
        <v>0</v>
      </c>
      <c r="AG441" s="2">
        <f t="shared" si="565"/>
        <v>0</v>
      </c>
      <c r="AH441" s="2">
        <f t="shared" si="588"/>
        <v>0</v>
      </c>
      <c r="AI441" s="2">
        <f t="shared" si="588"/>
        <v>0</v>
      </c>
      <c r="AJ441" s="2">
        <f t="shared" si="566"/>
        <v>0</v>
      </c>
      <c r="AK441" s="2">
        <v>4.9000000000000004</v>
      </c>
      <c r="AL441" s="2">
        <v>4.9000000000000004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87</v>
      </c>
      <c r="AU441" s="2">
        <v>47</v>
      </c>
      <c r="AV441" s="2">
        <v>1</v>
      </c>
      <c r="AW441" s="2">
        <v>1.0189999999999999</v>
      </c>
      <c r="AX441" s="2"/>
      <c r="AY441" s="2"/>
      <c r="AZ441" s="2">
        <v>1</v>
      </c>
      <c r="BA441" s="2">
        <v>1</v>
      </c>
      <c r="BB441" s="2">
        <v>1</v>
      </c>
      <c r="BC441" s="2">
        <v>1</v>
      </c>
      <c r="BD441" s="2" t="s">
        <v>3</v>
      </c>
      <c r="BE441" s="2" t="s">
        <v>3</v>
      </c>
      <c r="BF441" s="2" t="s">
        <v>3</v>
      </c>
      <c r="BG441" s="2" t="s">
        <v>3</v>
      </c>
      <c r="BH441" s="2">
        <v>3</v>
      </c>
      <c r="BI441" s="2">
        <v>1</v>
      </c>
      <c r="BJ441" s="2" t="s">
        <v>308</v>
      </c>
      <c r="BK441" s="2"/>
      <c r="BL441" s="2"/>
      <c r="BM441" s="2">
        <v>29</v>
      </c>
      <c r="BN441" s="2">
        <v>0</v>
      </c>
      <c r="BO441" s="2" t="s">
        <v>3</v>
      </c>
      <c r="BP441" s="2">
        <v>0</v>
      </c>
      <c r="BQ441" s="2">
        <v>30</v>
      </c>
      <c r="BR441" s="2">
        <v>0</v>
      </c>
      <c r="BS441" s="2">
        <v>1</v>
      </c>
      <c r="BT441" s="2">
        <v>1</v>
      </c>
      <c r="BU441" s="2">
        <v>1</v>
      </c>
      <c r="BV441" s="2">
        <v>1</v>
      </c>
      <c r="BW441" s="2">
        <v>1</v>
      </c>
      <c r="BX441" s="2">
        <v>1</v>
      </c>
      <c r="BY441" s="2" t="s">
        <v>3</v>
      </c>
      <c r="BZ441" s="2">
        <v>87</v>
      </c>
      <c r="CA441" s="2">
        <v>47</v>
      </c>
      <c r="CB441" s="2" t="s">
        <v>3</v>
      </c>
      <c r="CC441" s="2"/>
      <c r="CD441" s="2"/>
      <c r="CE441" s="2">
        <v>30</v>
      </c>
      <c r="CF441" s="2">
        <v>0</v>
      </c>
      <c r="CG441" s="2">
        <v>0</v>
      </c>
      <c r="CH441" s="2"/>
      <c r="CI441" s="2"/>
      <c r="CJ441" s="2"/>
      <c r="CK441" s="2"/>
      <c r="CL441" s="2"/>
      <c r="CM441" s="2">
        <v>0</v>
      </c>
      <c r="CN441" s="2" t="s">
        <v>3</v>
      </c>
      <c r="CO441" s="2">
        <v>0</v>
      </c>
      <c r="CP441" s="2">
        <f t="shared" si="567"/>
        <v>838.84</v>
      </c>
      <c r="CQ441" s="2">
        <f t="shared" si="568"/>
        <v>4.99</v>
      </c>
      <c r="CR441" s="2">
        <f t="shared" si="589"/>
        <v>0</v>
      </c>
      <c r="CS441" s="2">
        <f t="shared" si="569"/>
        <v>0</v>
      </c>
      <c r="CT441" s="2">
        <f t="shared" si="570"/>
        <v>0</v>
      </c>
      <c r="CU441" s="2">
        <f t="shared" si="571"/>
        <v>0</v>
      </c>
      <c r="CV441" s="2">
        <f t="shared" si="572"/>
        <v>0</v>
      </c>
      <c r="CW441" s="2">
        <f t="shared" si="573"/>
        <v>0</v>
      </c>
      <c r="CX441" s="2">
        <f t="shared" si="574"/>
        <v>0</v>
      </c>
      <c r="CY441" s="2">
        <f t="shared" si="575"/>
        <v>0</v>
      </c>
      <c r="CZ441" s="2">
        <f t="shared" si="576"/>
        <v>0</v>
      </c>
      <c r="DA441" s="2"/>
      <c r="DB441" s="2"/>
      <c r="DC441" s="2" t="s">
        <v>3</v>
      </c>
      <c r="DD441" s="2" t="s">
        <v>3</v>
      </c>
      <c r="DE441" s="2" t="s">
        <v>3</v>
      </c>
      <c r="DF441" s="2" t="s">
        <v>3</v>
      </c>
      <c r="DG441" s="2" t="s">
        <v>3</v>
      </c>
      <c r="DH441" s="2" t="s">
        <v>3</v>
      </c>
      <c r="DI441" s="2" t="s">
        <v>3</v>
      </c>
      <c r="DJ441" s="2" t="s">
        <v>3</v>
      </c>
      <c r="DK441" s="2" t="s">
        <v>3</v>
      </c>
      <c r="DL441" s="2" t="s">
        <v>3</v>
      </c>
      <c r="DM441" s="2" t="s">
        <v>3</v>
      </c>
      <c r="DN441" s="2">
        <v>0</v>
      </c>
      <c r="DO441" s="2">
        <v>0</v>
      </c>
      <c r="DP441" s="2">
        <v>1</v>
      </c>
      <c r="DQ441" s="2">
        <v>1</v>
      </c>
      <c r="DR441" s="2"/>
      <c r="DS441" s="2"/>
      <c r="DT441" s="2"/>
      <c r="DU441" s="2">
        <v>1003</v>
      </c>
      <c r="DV441" s="2" t="s">
        <v>34</v>
      </c>
      <c r="DW441" s="2" t="s">
        <v>34</v>
      </c>
      <c r="DX441" s="2">
        <v>1</v>
      </c>
      <c r="DY441" s="2"/>
      <c r="DZ441" s="2" t="s">
        <v>3</v>
      </c>
      <c r="EA441" s="2" t="s">
        <v>3</v>
      </c>
      <c r="EB441" s="2" t="s">
        <v>3</v>
      </c>
      <c r="EC441" s="2" t="s">
        <v>3</v>
      </c>
      <c r="ED441" s="2"/>
      <c r="EE441" s="2">
        <v>58807905</v>
      </c>
      <c r="EF441" s="2">
        <v>30</v>
      </c>
      <c r="EG441" s="2" t="s">
        <v>27</v>
      </c>
      <c r="EH441" s="2">
        <v>0</v>
      </c>
      <c r="EI441" s="2" t="s">
        <v>3</v>
      </c>
      <c r="EJ441" s="2">
        <v>1</v>
      </c>
      <c r="EK441" s="2">
        <v>29</v>
      </c>
      <c r="EL441" s="2" t="s">
        <v>304</v>
      </c>
      <c r="EM441" s="2" t="s">
        <v>305</v>
      </c>
      <c r="EN441" s="2"/>
      <c r="EO441" s="2" t="s">
        <v>3</v>
      </c>
      <c r="EP441" s="2"/>
      <c r="EQ441" s="2">
        <v>0</v>
      </c>
      <c r="ER441" s="2">
        <v>4.9000000000000004</v>
      </c>
      <c r="ES441" s="2">
        <v>4.9000000000000004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>
        <v>0</v>
      </c>
      <c r="FR441" s="2">
        <v>0</v>
      </c>
      <c r="FS441" s="2">
        <v>0</v>
      </c>
      <c r="FT441" s="2"/>
      <c r="FU441" s="2"/>
      <c r="FV441" s="2"/>
      <c r="FW441" s="2"/>
      <c r="FX441" s="2">
        <v>87</v>
      </c>
      <c r="FY441" s="2">
        <v>47</v>
      </c>
      <c r="FZ441" s="2"/>
      <c r="GA441" s="2" t="s">
        <v>3</v>
      </c>
      <c r="GB441" s="2"/>
      <c r="GC441" s="2"/>
      <c r="GD441" s="2">
        <v>1</v>
      </c>
      <c r="GE441" s="2"/>
      <c r="GF441" s="2">
        <v>-151888424</v>
      </c>
      <c r="GG441" s="2">
        <v>2</v>
      </c>
      <c r="GH441" s="2">
        <v>1</v>
      </c>
      <c r="GI441" s="2">
        <v>-2</v>
      </c>
      <c r="GJ441" s="2">
        <v>0</v>
      </c>
      <c r="GK441" s="2">
        <v>0</v>
      </c>
      <c r="GL441" s="2">
        <f t="shared" si="577"/>
        <v>0</v>
      </c>
      <c r="GM441" s="2">
        <f t="shared" si="578"/>
        <v>838.84</v>
      </c>
      <c r="GN441" s="2">
        <f t="shared" si="579"/>
        <v>838.84</v>
      </c>
      <c r="GO441" s="2">
        <f t="shared" si="580"/>
        <v>0</v>
      </c>
      <c r="GP441" s="2">
        <f t="shared" si="581"/>
        <v>0</v>
      </c>
      <c r="GQ441" s="2"/>
      <c r="GR441" s="2">
        <v>0</v>
      </c>
      <c r="GS441" s="2">
        <v>3</v>
      </c>
      <c r="GT441" s="2">
        <v>0</v>
      </c>
      <c r="GU441" s="2" t="s">
        <v>3</v>
      </c>
      <c r="GV441" s="2">
        <f t="shared" si="582"/>
        <v>0</v>
      </c>
      <c r="GW441" s="2">
        <v>1</v>
      </c>
      <c r="GX441" s="2">
        <f t="shared" si="583"/>
        <v>0</v>
      </c>
      <c r="GY441" s="2"/>
      <c r="GZ441" s="2"/>
      <c r="HA441" s="2">
        <v>0</v>
      </c>
      <c r="HB441" s="2">
        <v>0</v>
      </c>
      <c r="HC441" s="2">
        <f t="shared" si="584"/>
        <v>0</v>
      </c>
      <c r="HD441" s="2"/>
      <c r="HE441" s="2" t="s">
        <v>3</v>
      </c>
      <c r="HF441" s="2" t="s">
        <v>3</v>
      </c>
      <c r="HG441" s="2"/>
      <c r="HH441" s="2"/>
      <c r="HI441" s="2"/>
      <c r="HJ441" s="2"/>
      <c r="HK441" s="2"/>
      <c r="HL441" s="2"/>
      <c r="HM441" s="2" t="s">
        <v>3</v>
      </c>
      <c r="HN441" s="2" t="s">
        <v>3</v>
      </c>
      <c r="HO441" s="2" t="s">
        <v>3</v>
      </c>
      <c r="HP441" s="2" t="s">
        <v>3</v>
      </c>
      <c r="HQ441" s="2" t="s">
        <v>3</v>
      </c>
      <c r="HR441" s="2"/>
      <c r="HS441" s="2">
        <v>0</v>
      </c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>
        <v>0</v>
      </c>
      <c r="IL441" s="2"/>
      <c r="IM441" s="2"/>
      <c r="IN441" s="2"/>
      <c r="IO441" s="2"/>
      <c r="IP441" s="2"/>
      <c r="IQ441" s="2"/>
      <c r="IR441" s="2"/>
      <c r="IS441" s="2"/>
      <c r="IT441" s="2"/>
      <c r="IU441" s="2"/>
    </row>
    <row r="442" spans="1:255" x14ac:dyDescent="0.2">
      <c r="A442">
        <v>18</v>
      </c>
      <c r="B442">
        <v>1</v>
      </c>
      <c r="C442">
        <v>1037</v>
      </c>
      <c r="E442" t="s">
        <v>519</v>
      </c>
      <c r="F442" t="s">
        <v>307</v>
      </c>
      <c r="G442" t="s">
        <v>1054</v>
      </c>
      <c r="H442" t="s">
        <v>34</v>
      </c>
      <c r="I442">
        <f>I438*J442</f>
        <v>168</v>
      </c>
      <c r="J442">
        <v>5.25</v>
      </c>
      <c r="K442">
        <v>5.25</v>
      </c>
      <c r="O442">
        <f t="shared" si="554"/>
        <v>5158.87</v>
      </c>
      <c r="P442">
        <f t="shared" si="555"/>
        <v>5158.87</v>
      </c>
      <c r="Q442">
        <f t="shared" si="585"/>
        <v>0</v>
      </c>
      <c r="R442">
        <f t="shared" si="556"/>
        <v>0</v>
      </c>
      <c r="S442">
        <f t="shared" si="557"/>
        <v>0</v>
      </c>
      <c r="T442">
        <f t="shared" si="558"/>
        <v>0</v>
      </c>
      <c r="U442">
        <f t="shared" si="559"/>
        <v>0</v>
      </c>
      <c r="V442">
        <f t="shared" si="560"/>
        <v>0</v>
      </c>
      <c r="W442">
        <f t="shared" si="561"/>
        <v>0</v>
      </c>
      <c r="X442">
        <f t="shared" si="562"/>
        <v>0</v>
      </c>
      <c r="Y442">
        <f t="shared" si="563"/>
        <v>0</v>
      </c>
      <c r="AA442">
        <v>59204059</v>
      </c>
      <c r="AB442">
        <f t="shared" si="564"/>
        <v>4.9000000000000004</v>
      </c>
      <c r="AC442">
        <f t="shared" si="551"/>
        <v>4.9000000000000004</v>
      </c>
      <c r="AD442">
        <f t="shared" si="586"/>
        <v>0</v>
      </c>
      <c r="AE442">
        <f t="shared" si="587"/>
        <v>0</v>
      </c>
      <c r="AF442">
        <f t="shared" si="587"/>
        <v>0</v>
      </c>
      <c r="AG442">
        <f t="shared" si="565"/>
        <v>0</v>
      </c>
      <c r="AH442">
        <f t="shared" si="588"/>
        <v>0</v>
      </c>
      <c r="AI442">
        <f t="shared" si="588"/>
        <v>0</v>
      </c>
      <c r="AJ442">
        <f t="shared" si="566"/>
        <v>0</v>
      </c>
      <c r="AK442">
        <v>4.9000000000000004</v>
      </c>
      <c r="AL442">
        <v>4.9000000000000004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87</v>
      </c>
      <c r="AU442">
        <v>47</v>
      </c>
      <c r="AV442">
        <v>1</v>
      </c>
      <c r="AW442">
        <v>1.0189999999999999</v>
      </c>
      <c r="AZ442">
        <v>1</v>
      </c>
      <c r="BA442">
        <v>1</v>
      </c>
      <c r="BB442">
        <v>1</v>
      </c>
      <c r="BC442">
        <v>6.15</v>
      </c>
      <c r="BD442" t="s">
        <v>3</v>
      </c>
      <c r="BE442" t="s">
        <v>3</v>
      </c>
      <c r="BF442" t="s">
        <v>3</v>
      </c>
      <c r="BG442" t="s">
        <v>3</v>
      </c>
      <c r="BH442">
        <v>3</v>
      </c>
      <c r="BI442">
        <v>1</v>
      </c>
      <c r="BJ442" t="s">
        <v>308</v>
      </c>
      <c r="BM442">
        <v>29</v>
      </c>
      <c r="BN442">
        <v>0</v>
      </c>
      <c r="BO442" t="s">
        <v>307</v>
      </c>
      <c r="BP442">
        <v>1</v>
      </c>
      <c r="BQ442">
        <v>30</v>
      </c>
      <c r="BR442">
        <v>0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 t="s">
        <v>3</v>
      </c>
      <c r="BZ442">
        <v>87</v>
      </c>
      <c r="CA442">
        <v>47</v>
      </c>
      <c r="CB442" t="s">
        <v>3</v>
      </c>
      <c r="CE442">
        <v>30</v>
      </c>
      <c r="CF442">
        <v>0</v>
      </c>
      <c r="CG442">
        <v>0</v>
      </c>
      <c r="CM442">
        <v>0</v>
      </c>
      <c r="CN442" t="s">
        <v>3</v>
      </c>
      <c r="CO442">
        <v>0</v>
      </c>
      <c r="CP442">
        <f t="shared" si="567"/>
        <v>5158.87</v>
      </c>
      <c r="CQ442">
        <f t="shared" si="568"/>
        <v>30.69</v>
      </c>
      <c r="CR442">
        <f t="shared" si="589"/>
        <v>0</v>
      </c>
      <c r="CS442">
        <f t="shared" si="569"/>
        <v>0</v>
      </c>
      <c r="CT442">
        <f t="shared" si="570"/>
        <v>0</v>
      </c>
      <c r="CU442">
        <f t="shared" si="571"/>
        <v>0</v>
      </c>
      <c r="CV442">
        <f t="shared" si="572"/>
        <v>0</v>
      </c>
      <c r="CW442">
        <f t="shared" si="573"/>
        <v>0</v>
      </c>
      <c r="CX442">
        <f t="shared" si="574"/>
        <v>0</v>
      </c>
      <c r="CY442">
        <f t="shared" si="575"/>
        <v>0</v>
      </c>
      <c r="CZ442">
        <f t="shared" si="576"/>
        <v>0</v>
      </c>
      <c r="DC442" t="s">
        <v>3</v>
      </c>
      <c r="DD442" t="s">
        <v>3</v>
      </c>
      <c r="DE442" t="s">
        <v>3</v>
      </c>
      <c r="DF442" t="s">
        <v>3</v>
      </c>
      <c r="DG442" t="s">
        <v>3</v>
      </c>
      <c r="DH442" t="s">
        <v>3</v>
      </c>
      <c r="DI442" t="s">
        <v>3</v>
      </c>
      <c r="DJ442" t="s">
        <v>3</v>
      </c>
      <c r="DK442" t="s">
        <v>3</v>
      </c>
      <c r="DL442" t="s">
        <v>3</v>
      </c>
      <c r="DM442" t="s">
        <v>3</v>
      </c>
      <c r="DN442">
        <v>0</v>
      </c>
      <c r="DO442">
        <v>0</v>
      </c>
      <c r="DP442">
        <v>1</v>
      </c>
      <c r="DQ442">
        <v>1</v>
      </c>
      <c r="DU442">
        <v>1003</v>
      </c>
      <c r="DV442" t="s">
        <v>34</v>
      </c>
      <c r="DW442" t="s">
        <v>34</v>
      </c>
      <c r="DX442">
        <v>1</v>
      </c>
      <c r="DZ442" t="s">
        <v>3</v>
      </c>
      <c r="EA442" t="s">
        <v>3</v>
      </c>
      <c r="EB442" t="s">
        <v>3</v>
      </c>
      <c r="EC442" t="s">
        <v>3</v>
      </c>
      <c r="EE442">
        <v>58807905</v>
      </c>
      <c r="EF442">
        <v>30</v>
      </c>
      <c r="EG442" t="s">
        <v>27</v>
      </c>
      <c r="EH442">
        <v>0</v>
      </c>
      <c r="EI442" t="s">
        <v>3</v>
      </c>
      <c r="EJ442">
        <v>1</v>
      </c>
      <c r="EK442">
        <v>29</v>
      </c>
      <c r="EL442" t="s">
        <v>304</v>
      </c>
      <c r="EM442" t="s">
        <v>305</v>
      </c>
      <c r="EO442" t="s">
        <v>3</v>
      </c>
      <c r="EQ442">
        <v>0</v>
      </c>
      <c r="ER442">
        <v>4.9000000000000004</v>
      </c>
      <c r="ES442">
        <v>4.9000000000000004</v>
      </c>
      <c r="ET442">
        <v>0</v>
      </c>
      <c r="EU442">
        <v>0</v>
      </c>
      <c r="EV442">
        <v>0</v>
      </c>
      <c r="EW442">
        <v>0</v>
      </c>
      <c r="EX442">
        <v>0</v>
      </c>
      <c r="FQ442">
        <v>0</v>
      </c>
      <c r="FR442">
        <v>0</v>
      </c>
      <c r="FS442">
        <v>0</v>
      </c>
      <c r="FX442">
        <v>87</v>
      </c>
      <c r="FY442">
        <v>47</v>
      </c>
      <c r="GA442" t="s">
        <v>3</v>
      </c>
      <c r="GD442">
        <v>1</v>
      </c>
      <c r="GF442">
        <v>-151888424</v>
      </c>
      <c r="GG442">
        <v>2</v>
      </c>
      <c r="GH442">
        <v>1</v>
      </c>
      <c r="GI442">
        <v>2</v>
      </c>
      <c r="GJ442">
        <v>0</v>
      </c>
      <c r="GK442">
        <v>0</v>
      </c>
      <c r="GL442">
        <f t="shared" si="577"/>
        <v>0</v>
      </c>
      <c r="GM442">
        <f t="shared" si="578"/>
        <v>5158.87</v>
      </c>
      <c r="GN442">
        <f t="shared" si="579"/>
        <v>5158.87</v>
      </c>
      <c r="GO442">
        <f t="shared" si="580"/>
        <v>0</v>
      </c>
      <c r="GP442">
        <f t="shared" si="581"/>
        <v>0</v>
      </c>
      <c r="GR442">
        <v>0</v>
      </c>
      <c r="GS442">
        <v>3</v>
      </c>
      <c r="GT442">
        <v>0</v>
      </c>
      <c r="GU442" t="s">
        <v>3</v>
      </c>
      <c r="GV442">
        <f t="shared" si="582"/>
        <v>0</v>
      </c>
      <c r="GW442">
        <v>1</v>
      </c>
      <c r="GX442">
        <f t="shared" si="583"/>
        <v>0</v>
      </c>
      <c r="HA442">
        <v>0</v>
      </c>
      <c r="HB442">
        <v>0</v>
      </c>
      <c r="HC442">
        <f t="shared" si="584"/>
        <v>0</v>
      </c>
      <c r="HE442" t="s">
        <v>3</v>
      </c>
      <c r="HF442" t="s">
        <v>3</v>
      </c>
      <c r="HM442" t="s">
        <v>3</v>
      </c>
      <c r="HN442" t="s">
        <v>3</v>
      </c>
      <c r="HO442" t="s">
        <v>3</v>
      </c>
      <c r="HP442" t="s">
        <v>3</v>
      </c>
      <c r="HQ442" t="s">
        <v>3</v>
      </c>
      <c r="HS442">
        <v>0</v>
      </c>
      <c r="IK442">
        <v>0</v>
      </c>
    </row>
    <row r="443" spans="1:255" x14ac:dyDescent="0.2">
      <c r="A443" s="2">
        <v>18</v>
      </c>
      <c r="B443" s="2">
        <v>1</v>
      </c>
      <c r="C443" s="2">
        <v>1025</v>
      </c>
      <c r="D443" s="2"/>
      <c r="E443" s="2" t="s">
        <v>520</v>
      </c>
      <c r="F443" s="2" t="s">
        <v>311</v>
      </c>
      <c r="G443" s="2" t="s">
        <v>1048</v>
      </c>
      <c r="H443" s="2" t="s">
        <v>34</v>
      </c>
      <c r="I443" s="2">
        <f>I437*J443</f>
        <v>99.75</v>
      </c>
      <c r="J443" s="2">
        <v>3.1171875</v>
      </c>
      <c r="K443" s="2">
        <v>3.1171875</v>
      </c>
      <c r="L443" s="2"/>
      <c r="M443" s="2"/>
      <c r="N443" s="2"/>
      <c r="O443" s="2">
        <f t="shared" si="554"/>
        <v>548.88</v>
      </c>
      <c r="P443" s="2">
        <f t="shared" si="555"/>
        <v>548.88</v>
      </c>
      <c r="Q443" s="2">
        <f t="shared" si="585"/>
        <v>0</v>
      </c>
      <c r="R443" s="2">
        <f t="shared" si="556"/>
        <v>0</v>
      </c>
      <c r="S443" s="2">
        <f t="shared" si="557"/>
        <v>0</v>
      </c>
      <c r="T443" s="2">
        <f t="shared" si="558"/>
        <v>0</v>
      </c>
      <c r="U443" s="2">
        <f t="shared" si="559"/>
        <v>0</v>
      </c>
      <c r="V443" s="2">
        <f t="shared" si="560"/>
        <v>0</v>
      </c>
      <c r="W443" s="2">
        <f t="shared" si="561"/>
        <v>0</v>
      </c>
      <c r="X443" s="2">
        <f t="shared" si="562"/>
        <v>0</v>
      </c>
      <c r="Y443" s="2">
        <f t="shared" si="563"/>
        <v>0</v>
      </c>
      <c r="Z443" s="2"/>
      <c r="AA443" s="2">
        <v>59204062</v>
      </c>
      <c r="AB443" s="2">
        <f t="shared" si="564"/>
        <v>5.4</v>
      </c>
      <c r="AC443" s="2">
        <f t="shared" si="551"/>
        <v>5.4</v>
      </c>
      <c r="AD443" s="2">
        <f t="shared" si="586"/>
        <v>0</v>
      </c>
      <c r="AE443" s="2">
        <f t="shared" si="587"/>
        <v>0</v>
      </c>
      <c r="AF443" s="2">
        <f t="shared" si="587"/>
        <v>0</v>
      </c>
      <c r="AG443" s="2">
        <f t="shared" si="565"/>
        <v>0</v>
      </c>
      <c r="AH443" s="2">
        <f t="shared" si="588"/>
        <v>0</v>
      </c>
      <c r="AI443" s="2">
        <f t="shared" si="588"/>
        <v>0</v>
      </c>
      <c r="AJ443" s="2">
        <f t="shared" si="566"/>
        <v>0</v>
      </c>
      <c r="AK443" s="2">
        <v>5.4</v>
      </c>
      <c r="AL443" s="2">
        <v>5.4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87</v>
      </c>
      <c r="AU443" s="2">
        <v>47</v>
      </c>
      <c r="AV443" s="2">
        <v>1</v>
      </c>
      <c r="AW443" s="2">
        <v>1.0189999999999999</v>
      </c>
      <c r="AX443" s="2"/>
      <c r="AY443" s="2"/>
      <c r="AZ443" s="2">
        <v>1</v>
      </c>
      <c r="BA443" s="2">
        <v>1</v>
      </c>
      <c r="BB443" s="2">
        <v>1</v>
      </c>
      <c r="BC443" s="2">
        <v>1</v>
      </c>
      <c r="BD443" s="2" t="s">
        <v>3</v>
      </c>
      <c r="BE443" s="2" t="s">
        <v>3</v>
      </c>
      <c r="BF443" s="2" t="s">
        <v>3</v>
      </c>
      <c r="BG443" s="2" t="s">
        <v>3</v>
      </c>
      <c r="BH443" s="2">
        <v>3</v>
      </c>
      <c r="BI443" s="2">
        <v>1</v>
      </c>
      <c r="BJ443" s="2" t="s">
        <v>312</v>
      </c>
      <c r="BK443" s="2"/>
      <c r="BL443" s="2"/>
      <c r="BM443" s="2">
        <v>29</v>
      </c>
      <c r="BN443" s="2">
        <v>0</v>
      </c>
      <c r="BO443" s="2" t="s">
        <v>3</v>
      </c>
      <c r="BP443" s="2">
        <v>0</v>
      </c>
      <c r="BQ443" s="2">
        <v>30</v>
      </c>
      <c r="BR443" s="2">
        <v>0</v>
      </c>
      <c r="BS443" s="2">
        <v>1</v>
      </c>
      <c r="BT443" s="2">
        <v>1</v>
      </c>
      <c r="BU443" s="2">
        <v>1</v>
      </c>
      <c r="BV443" s="2">
        <v>1</v>
      </c>
      <c r="BW443" s="2">
        <v>1</v>
      </c>
      <c r="BX443" s="2">
        <v>1</v>
      </c>
      <c r="BY443" s="2" t="s">
        <v>3</v>
      </c>
      <c r="BZ443" s="2">
        <v>87</v>
      </c>
      <c r="CA443" s="2">
        <v>47</v>
      </c>
      <c r="CB443" s="2" t="s">
        <v>3</v>
      </c>
      <c r="CC443" s="2"/>
      <c r="CD443" s="2"/>
      <c r="CE443" s="2">
        <v>30</v>
      </c>
      <c r="CF443" s="2">
        <v>0</v>
      </c>
      <c r="CG443" s="2">
        <v>0</v>
      </c>
      <c r="CH443" s="2"/>
      <c r="CI443" s="2"/>
      <c r="CJ443" s="2"/>
      <c r="CK443" s="2"/>
      <c r="CL443" s="2"/>
      <c r="CM443" s="2">
        <v>0</v>
      </c>
      <c r="CN443" s="2" t="s">
        <v>3</v>
      </c>
      <c r="CO443" s="2">
        <v>0</v>
      </c>
      <c r="CP443" s="2">
        <f t="shared" si="567"/>
        <v>548.88</v>
      </c>
      <c r="CQ443" s="2">
        <f t="shared" si="568"/>
        <v>5.5</v>
      </c>
      <c r="CR443" s="2">
        <f t="shared" si="589"/>
        <v>0</v>
      </c>
      <c r="CS443" s="2">
        <f t="shared" si="569"/>
        <v>0</v>
      </c>
      <c r="CT443" s="2">
        <f t="shared" si="570"/>
        <v>0</v>
      </c>
      <c r="CU443" s="2">
        <f t="shared" si="571"/>
        <v>0</v>
      </c>
      <c r="CV443" s="2">
        <f t="shared" si="572"/>
        <v>0</v>
      </c>
      <c r="CW443" s="2">
        <f t="shared" si="573"/>
        <v>0</v>
      </c>
      <c r="CX443" s="2">
        <f t="shared" si="574"/>
        <v>0</v>
      </c>
      <c r="CY443" s="2">
        <f t="shared" si="575"/>
        <v>0</v>
      </c>
      <c r="CZ443" s="2">
        <f t="shared" si="576"/>
        <v>0</v>
      </c>
      <c r="DA443" s="2"/>
      <c r="DB443" s="2"/>
      <c r="DC443" s="2" t="s">
        <v>3</v>
      </c>
      <c r="DD443" s="2" t="s">
        <v>3</v>
      </c>
      <c r="DE443" s="2" t="s">
        <v>3</v>
      </c>
      <c r="DF443" s="2" t="s">
        <v>3</v>
      </c>
      <c r="DG443" s="2" t="s">
        <v>3</v>
      </c>
      <c r="DH443" s="2" t="s">
        <v>3</v>
      </c>
      <c r="DI443" s="2" t="s">
        <v>3</v>
      </c>
      <c r="DJ443" s="2" t="s">
        <v>3</v>
      </c>
      <c r="DK443" s="2" t="s">
        <v>3</v>
      </c>
      <c r="DL443" s="2" t="s">
        <v>3</v>
      </c>
      <c r="DM443" s="2" t="s">
        <v>3</v>
      </c>
      <c r="DN443" s="2">
        <v>0</v>
      </c>
      <c r="DO443" s="2">
        <v>0</v>
      </c>
      <c r="DP443" s="2">
        <v>1</v>
      </c>
      <c r="DQ443" s="2">
        <v>1</v>
      </c>
      <c r="DR443" s="2"/>
      <c r="DS443" s="2"/>
      <c r="DT443" s="2"/>
      <c r="DU443" s="2">
        <v>1003</v>
      </c>
      <c r="DV443" s="2" t="s">
        <v>34</v>
      </c>
      <c r="DW443" s="2" t="s">
        <v>34</v>
      </c>
      <c r="DX443" s="2">
        <v>1</v>
      </c>
      <c r="DY443" s="2"/>
      <c r="DZ443" s="2" t="s">
        <v>3</v>
      </c>
      <c r="EA443" s="2" t="s">
        <v>3</v>
      </c>
      <c r="EB443" s="2" t="s">
        <v>3</v>
      </c>
      <c r="EC443" s="2" t="s">
        <v>3</v>
      </c>
      <c r="ED443" s="2"/>
      <c r="EE443" s="2">
        <v>58807905</v>
      </c>
      <c r="EF443" s="2">
        <v>30</v>
      </c>
      <c r="EG443" s="2" t="s">
        <v>27</v>
      </c>
      <c r="EH443" s="2">
        <v>0</v>
      </c>
      <c r="EI443" s="2" t="s">
        <v>3</v>
      </c>
      <c r="EJ443" s="2">
        <v>1</v>
      </c>
      <c r="EK443" s="2">
        <v>29</v>
      </c>
      <c r="EL443" s="2" t="s">
        <v>304</v>
      </c>
      <c r="EM443" s="2" t="s">
        <v>305</v>
      </c>
      <c r="EN443" s="2"/>
      <c r="EO443" s="2" t="s">
        <v>3</v>
      </c>
      <c r="EP443" s="2"/>
      <c r="EQ443" s="2">
        <v>0</v>
      </c>
      <c r="ER443" s="2">
        <v>5.4</v>
      </c>
      <c r="ES443" s="2">
        <v>5.4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>
        <v>0</v>
      </c>
      <c r="FR443" s="2">
        <v>0</v>
      </c>
      <c r="FS443" s="2">
        <v>0</v>
      </c>
      <c r="FT443" s="2"/>
      <c r="FU443" s="2"/>
      <c r="FV443" s="2"/>
      <c r="FW443" s="2"/>
      <c r="FX443" s="2">
        <v>87</v>
      </c>
      <c r="FY443" s="2">
        <v>47</v>
      </c>
      <c r="FZ443" s="2"/>
      <c r="GA443" s="2" t="s">
        <v>3</v>
      </c>
      <c r="GB443" s="2"/>
      <c r="GC443" s="2"/>
      <c r="GD443" s="2">
        <v>1</v>
      </c>
      <c r="GE443" s="2"/>
      <c r="GF443" s="2">
        <v>1248950005</v>
      </c>
      <c r="GG443" s="2">
        <v>2</v>
      </c>
      <c r="GH443" s="2">
        <v>1</v>
      </c>
      <c r="GI443" s="2">
        <v>-2</v>
      </c>
      <c r="GJ443" s="2">
        <v>0</v>
      </c>
      <c r="GK443" s="2">
        <v>0</v>
      </c>
      <c r="GL443" s="2">
        <f t="shared" si="577"/>
        <v>0</v>
      </c>
      <c r="GM443" s="2">
        <f t="shared" si="578"/>
        <v>548.88</v>
      </c>
      <c r="GN443" s="2">
        <f t="shared" si="579"/>
        <v>548.88</v>
      </c>
      <c r="GO443" s="2">
        <f t="shared" si="580"/>
        <v>0</v>
      </c>
      <c r="GP443" s="2">
        <f t="shared" si="581"/>
        <v>0</v>
      </c>
      <c r="GQ443" s="2"/>
      <c r="GR443" s="2">
        <v>0</v>
      </c>
      <c r="GS443" s="2">
        <v>3</v>
      </c>
      <c r="GT443" s="2">
        <v>0</v>
      </c>
      <c r="GU443" s="2" t="s">
        <v>3</v>
      </c>
      <c r="GV443" s="2">
        <f t="shared" si="582"/>
        <v>0</v>
      </c>
      <c r="GW443" s="2">
        <v>1</v>
      </c>
      <c r="GX443" s="2">
        <f t="shared" si="583"/>
        <v>0</v>
      </c>
      <c r="GY443" s="2"/>
      <c r="GZ443" s="2"/>
      <c r="HA443" s="2">
        <v>0</v>
      </c>
      <c r="HB443" s="2">
        <v>0</v>
      </c>
      <c r="HC443" s="2">
        <f t="shared" si="584"/>
        <v>0</v>
      </c>
      <c r="HD443" s="2"/>
      <c r="HE443" s="2" t="s">
        <v>3</v>
      </c>
      <c r="HF443" s="2" t="s">
        <v>3</v>
      </c>
      <c r="HG443" s="2"/>
      <c r="HH443" s="2"/>
      <c r="HI443" s="2"/>
      <c r="HJ443" s="2"/>
      <c r="HK443" s="2"/>
      <c r="HL443" s="2"/>
      <c r="HM443" s="2" t="s">
        <v>3</v>
      </c>
      <c r="HN443" s="2" t="s">
        <v>3</v>
      </c>
      <c r="HO443" s="2" t="s">
        <v>3</v>
      </c>
      <c r="HP443" s="2" t="s">
        <v>3</v>
      </c>
      <c r="HQ443" s="2" t="s">
        <v>3</v>
      </c>
      <c r="HR443" s="2"/>
      <c r="HS443" s="2">
        <v>0</v>
      </c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>
        <v>0</v>
      </c>
      <c r="IL443" s="2"/>
      <c r="IM443" s="2"/>
      <c r="IN443" s="2"/>
      <c r="IO443" s="2"/>
      <c r="IP443" s="2"/>
      <c r="IQ443" s="2"/>
      <c r="IR443" s="2"/>
      <c r="IS443" s="2"/>
      <c r="IT443" s="2"/>
      <c r="IU443" s="2"/>
    </row>
    <row r="444" spans="1:255" x14ac:dyDescent="0.2">
      <c r="A444">
        <v>18</v>
      </c>
      <c r="B444">
        <v>1</v>
      </c>
      <c r="C444">
        <v>1034</v>
      </c>
      <c r="E444" t="s">
        <v>520</v>
      </c>
      <c r="F444" t="s">
        <v>311</v>
      </c>
      <c r="G444" t="s">
        <v>1048</v>
      </c>
      <c r="H444" t="s">
        <v>34</v>
      </c>
      <c r="I444">
        <f>I438*J444</f>
        <v>99.75</v>
      </c>
      <c r="J444">
        <v>3.1171875</v>
      </c>
      <c r="K444">
        <v>3.1171875</v>
      </c>
      <c r="O444">
        <f t="shared" si="554"/>
        <v>3661.03</v>
      </c>
      <c r="P444">
        <f t="shared" si="555"/>
        <v>3661.03</v>
      </c>
      <c r="Q444">
        <f t="shared" si="585"/>
        <v>0</v>
      </c>
      <c r="R444">
        <f t="shared" si="556"/>
        <v>0</v>
      </c>
      <c r="S444">
        <f t="shared" si="557"/>
        <v>0</v>
      </c>
      <c r="T444">
        <f t="shared" si="558"/>
        <v>0</v>
      </c>
      <c r="U444">
        <f t="shared" si="559"/>
        <v>0</v>
      </c>
      <c r="V444">
        <f t="shared" si="560"/>
        <v>0</v>
      </c>
      <c r="W444">
        <f t="shared" si="561"/>
        <v>0</v>
      </c>
      <c r="X444">
        <f t="shared" si="562"/>
        <v>0</v>
      </c>
      <c r="Y444">
        <f t="shared" si="563"/>
        <v>0</v>
      </c>
      <c r="AA444">
        <v>59204059</v>
      </c>
      <c r="AB444">
        <f t="shared" si="564"/>
        <v>5.4</v>
      </c>
      <c r="AC444">
        <f t="shared" si="551"/>
        <v>5.4</v>
      </c>
      <c r="AD444">
        <f t="shared" si="586"/>
        <v>0</v>
      </c>
      <c r="AE444">
        <f t="shared" si="587"/>
        <v>0</v>
      </c>
      <c r="AF444">
        <f t="shared" si="587"/>
        <v>0</v>
      </c>
      <c r="AG444">
        <f t="shared" si="565"/>
        <v>0</v>
      </c>
      <c r="AH444">
        <f t="shared" si="588"/>
        <v>0</v>
      </c>
      <c r="AI444">
        <f t="shared" si="588"/>
        <v>0</v>
      </c>
      <c r="AJ444">
        <f t="shared" si="566"/>
        <v>0</v>
      </c>
      <c r="AK444">
        <v>5.4</v>
      </c>
      <c r="AL444">
        <v>5.4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87</v>
      </c>
      <c r="AU444">
        <v>47</v>
      </c>
      <c r="AV444">
        <v>1</v>
      </c>
      <c r="AW444">
        <v>1.0189999999999999</v>
      </c>
      <c r="AZ444">
        <v>1</v>
      </c>
      <c r="BA444">
        <v>1</v>
      </c>
      <c r="BB444">
        <v>1</v>
      </c>
      <c r="BC444">
        <v>6.67</v>
      </c>
      <c r="BD444" t="s">
        <v>3</v>
      </c>
      <c r="BE444" t="s">
        <v>3</v>
      </c>
      <c r="BF444" t="s">
        <v>3</v>
      </c>
      <c r="BG444" t="s">
        <v>3</v>
      </c>
      <c r="BH444">
        <v>3</v>
      </c>
      <c r="BI444">
        <v>1</v>
      </c>
      <c r="BJ444" t="s">
        <v>312</v>
      </c>
      <c r="BM444">
        <v>29</v>
      </c>
      <c r="BN444">
        <v>0</v>
      </c>
      <c r="BO444" t="s">
        <v>311</v>
      </c>
      <c r="BP444">
        <v>1</v>
      </c>
      <c r="BQ444">
        <v>30</v>
      </c>
      <c r="BR444">
        <v>0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 t="s">
        <v>3</v>
      </c>
      <c r="BZ444">
        <v>87</v>
      </c>
      <c r="CA444">
        <v>47</v>
      </c>
      <c r="CB444" t="s">
        <v>3</v>
      </c>
      <c r="CE444">
        <v>30</v>
      </c>
      <c r="CF444">
        <v>0</v>
      </c>
      <c r="CG444">
        <v>0</v>
      </c>
      <c r="CM444">
        <v>0</v>
      </c>
      <c r="CN444" t="s">
        <v>3</v>
      </c>
      <c r="CO444">
        <v>0</v>
      </c>
      <c r="CP444">
        <f t="shared" si="567"/>
        <v>3661.03</v>
      </c>
      <c r="CQ444">
        <f t="shared" si="568"/>
        <v>36.69</v>
      </c>
      <c r="CR444">
        <f t="shared" si="589"/>
        <v>0</v>
      </c>
      <c r="CS444">
        <f t="shared" si="569"/>
        <v>0</v>
      </c>
      <c r="CT444">
        <f t="shared" si="570"/>
        <v>0</v>
      </c>
      <c r="CU444">
        <f t="shared" si="571"/>
        <v>0</v>
      </c>
      <c r="CV444">
        <f t="shared" si="572"/>
        <v>0</v>
      </c>
      <c r="CW444">
        <f t="shared" si="573"/>
        <v>0</v>
      </c>
      <c r="CX444">
        <f t="shared" si="574"/>
        <v>0</v>
      </c>
      <c r="CY444">
        <f t="shared" si="575"/>
        <v>0</v>
      </c>
      <c r="CZ444">
        <f t="shared" si="576"/>
        <v>0</v>
      </c>
      <c r="DC444" t="s">
        <v>3</v>
      </c>
      <c r="DD444" t="s">
        <v>3</v>
      </c>
      <c r="DE444" t="s">
        <v>3</v>
      </c>
      <c r="DF444" t="s">
        <v>3</v>
      </c>
      <c r="DG444" t="s">
        <v>3</v>
      </c>
      <c r="DH444" t="s">
        <v>3</v>
      </c>
      <c r="DI444" t="s">
        <v>3</v>
      </c>
      <c r="DJ444" t="s">
        <v>3</v>
      </c>
      <c r="DK444" t="s">
        <v>3</v>
      </c>
      <c r="DL444" t="s">
        <v>3</v>
      </c>
      <c r="DM444" t="s">
        <v>3</v>
      </c>
      <c r="DN444">
        <v>0</v>
      </c>
      <c r="DO444">
        <v>0</v>
      </c>
      <c r="DP444">
        <v>1</v>
      </c>
      <c r="DQ444">
        <v>1</v>
      </c>
      <c r="DU444">
        <v>1003</v>
      </c>
      <c r="DV444" t="s">
        <v>34</v>
      </c>
      <c r="DW444" t="s">
        <v>34</v>
      </c>
      <c r="DX444">
        <v>1</v>
      </c>
      <c r="DZ444" t="s">
        <v>3</v>
      </c>
      <c r="EA444" t="s">
        <v>3</v>
      </c>
      <c r="EB444" t="s">
        <v>3</v>
      </c>
      <c r="EC444" t="s">
        <v>3</v>
      </c>
      <c r="EE444">
        <v>58807905</v>
      </c>
      <c r="EF444">
        <v>30</v>
      </c>
      <c r="EG444" t="s">
        <v>27</v>
      </c>
      <c r="EH444">
        <v>0</v>
      </c>
      <c r="EI444" t="s">
        <v>3</v>
      </c>
      <c r="EJ444">
        <v>1</v>
      </c>
      <c r="EK444">
        <v>29</v>
      </c>
      <c r="EL444" t="s">
        <v>304</v>
      </c>
      <c r="EM444" t="s">
        <v>305</v>
      </c>
      <c r="EO444" t="s">
        <v>3</v>
      </c>
      <c r="EQ444">
        <v>0</v>
      </c>
      <c r="ER444">
        <v>5.4</v>
      </c>
      <c r="ES444">
        <v>5.4</v>
      </c>
      <c r="ET444">
        <v>0</v>
      </c>
      <c r="EU444">
        <v>0</v>
      </c>
      <c r="EV444">
        <v>0</v>
      </c>
      <c r="EW444">
        <v>0</v>
      </c>
      <c r="EX444">
        <v>0</v>
      </c>
      <c r="FQ444">
        <v>0</v>
      </c>
      <c r="FR444">
        <v>0</v>
      </c>
      <c r="FS444">
        <v>0</v>
      </c>
      <c r="FX444">
        <v>87</v>
      </c>
      <c r="FY444">
        <v>47</v>
      </c>
      <c r="GA444" t="s">
        <v>3</v>
      </c>
      <c r="GD444">
        <v>1</v>
      </c>
      <c r="GF444">
        <v>1248950005</v>
      </c>
      <c r="GG444">
        <v>2</v>
      </c>
      <c r="GH444">
        <v>1</v>
      </c>
      <c r="GI444">
        <v>2</v>
      </c>
      <c r="GJ444">
        <v>0</v>
      </c>
      <c r="GK444">
        <v>0</v>
      </c>
      <c r="GL444">
        <f t="shared" si="577"/>
        <v>0</v>
      </c>
      <c r="GM444">
        <f t="shared" si="578"/>
        <v>3661.03</v>
      </c>
      <c r="GN444">
        <f t="shared" si="579"/>
        <v>3661.03</v>
      </c>
      <c r="GO444">
        <f t="shared" si="580"/>
        <v>0</v>
      </c>
      <c r="GP444">
        <f t="shared" si="581"/>
        <v>0</v>
      </c>
      <c r="GR444">
        <v>0</v>
      </c>
      <c r="GS444">
        <v>3</v>
      </c>
      <c r="GT444">
        <v>0</v>
      </c>
      <c r="GU444" t="s">
        <v>3</v>
      </c>
      <c r="GV444">
        <f t="shared" si="582"/>
        <v>0</v>
      </c>
      <c r="GW444">
        <v>1</v>
      </c>
      <c r="GX444">
        <f t="shared" si="583"/>
        <v>0</v>
      </c>
      <c r="HA444">
        <v>0</v>
      </c>
      <c r="HB444">
        <v>0</v>
      </c>
      <c r="HC444">
        <f t="shared" si="584"/>
        <v>0</v>
      </c>
      <c r="HE444" t="s">
        <v>3</v>
      </c>
      <c r="HF444" t="s">
        <v>3</v>
      </c>
      <c r="HM444" t="s">
        <v>3</v>
      </c>
      <c r="HN444" t="s">
        <v>3</v>
      </c>
      <c r="HO444" t="s">
        <v>3</v>
      </c>
      <c r="HP444" t="s">
        <v>3</v>
      </c>
      <c r="HQ444" t="s">
        <v>3</v>
      </c>
      <c r="HS444">
        <v>0</v>
      </c>
      <c r="IK444">
        <v>0</v>
      </c>
    </row>
    <row r="445" spans="1:255" x14ac:dyDescent="0.2">
      <c r="A445" s="2">
        <v>18</v>
      </c>
      <c r="B445" s="2">
        <v>1</v>
      </c>
      <c r="C445" s="2">
        <v>1026</v>
      </c>
      <c r="D445" s="2"/>
      <c r="E445" s="2" t="s">
        <v>521</v>
      </c>
      <c r="F445" s="2" t="s">
        <v>314</v>
      </c>
      <c r="G445" s="2" t="s">
        <v>1049</v>
      </c>
      <c r="H445" s="2" t="s">
        <v>34</v>
      </c>
      <c r="I445" s="2">
        <f>I437*J445</f>
        <v>57.75</v>
      </c>
      <c r="J445" s="2">
        <v>1.8046875</v>
      </c>
      <c r="K445" s="2">
        <v>1.8046875</v>
      </c>
      <c r="L445" s="2"/>
      <c r="M445" s="2"/>
      <c r="N445" s="2"/>
      <c r="O445" s="2">
        <f t="shared" si="554"/>
        <v>407.81</v>
      </c>
      <c r="P445" s="2">
        <f t="shared" si="555"/>
        <v>407.81</v>
      </c>
      <c r="Q445" s="2">
        <f t="shared" si="585"/>
        <v>0</v>
      </c>
      <c r="R445" s="2">
        <f t="shared" si="556"/>
        <v>0</v>
      </c>
      <c r="S445" s="2">
        <f t="shared" si="557"/>
        <v>0</v>
      </c>
      <c r="T445" s="2">
        <f t="shared" si="558"/>
        <v>0</v>
      </c>
      <c r="U445" s="2">
        <f t="shared" si="559"/>
        <v>0</v>
      </c>
      <c r="V445" s="2">
        <f t="shared" si="560"/>
        <v>0</v>
      </c>
      <c r="W445" s="2">
        <f t="shared" si="561"/>
        <v>0</v>
      </c>
      <c r="X445" s="2">
        <f t="shared" si="562"/>
        <v>0</v>
      </c>
      <c r="Y445" s="2">
        <f t="shared" si="563"/>
        <v>0</v>
      </c>
      <c r="Z445" s="2"/>
      <c r="AA445" s="2">
        <v>59204062</v>
      </c>
      <c r="AB445" s="2">
        <f t="shared" si="564"/>
        <v>6.93</v>
      </c>
      <c r="AC445" s="2">
        <f t="shared" si="551"/>
        <v>6.93</v>
      </c>
      <c r="AD445" s="2">
        <f t="shared" si="586"/>
        <v>0</v>
      </c>
      <c r="AE445" s="2">
        <f t="shared" si="587"/>
        <v>0</v>
      </c>
      <c r="AF445" s="2">
        <f t="shared" si="587"/>
        <v>0</v>
      </c>
      <c r="AG445" s="2">
        <f t="shared" si="565"/>
        <v>0</v>
      </c>
      <c r="AH445" s="2">
        <f t="shared" si="588"/>
        <v>0</v>
      </c>
      <c r="AI445" s="2">
        <f t="shared" si="588"/>
        <v>0</v>
      </c>
      <c r="AJ445" s="2">
        <f t="shared" si="566"/>
        <v>0</v>
      </c>
      <c r="AK445" s="2">
        <v>6.93</v>
      </c>
      <c r="AL445" s="2">
        <v>6.93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87</v>
      </c>
      <c r="AU445" s="2">
        <v>47</v>
      </c>
      <c r="AV445" s="2">
        <v>1</v>
      </c>
      <c r="AW445" s="2">
        <v>1.0189999999999999</v>
      </c>
      <c r="AX445" s="2"/>
      <c r="AY445" s="2"/>
      <c r="AZ445" s="2">
        <v>1</v>
      </c>
      <c r="BA445" s="2">
        <v>1</v>
      </c>
      <c r="BB445" s="2">
        <v>1</v>
      </c>
      <c r="BC445" s="2">
        <v>1</v>
      </c>
      <c r="BD445" s="2" t="s">
        <v>3</v>
      </c>
      <c r="BE445" s="2" t="s">
        <v>3</v>
      </c>
      <c r="BF445" s="2" t="s">
        <v>3</v>
      </c>
      <c r="BG445" s="2" t="s">
        <v>3</v>
      </c>
      <c r="BH445" s="2">
        <v>3</v>
      </c>
      <c r="BI445" s="2">
        <v>1</v>
      </c>
      <c r="BJ445" s="2" t="s">
        <v>315</v>
      </c>
      <c r="BK445" s="2"/>
      <c r="BL445" s="2"/>
      <c r="BM445" s="2">
        <v>29</v>
      </c>
      <c r="BN445" s="2">
        <v>0</v>
      </c>
      <c r="BO445" s="2" t="s">
        <v>3</v>
      </c>
      <c r="BP445" s="2">
        <v>0</v>
      </c>
      <c r="BQ445" s="2">
        <v>30</v>
      </c>
      <c r="BR445" s="2">
        <v>0</v>
      </c>
      <c r="BS445" s="2">
        <v>1</v>
      </c>
      <c r="BT445" s="2">
        <v>1</v>
      </c>
      <c r="BU445" s="2">
        <v>1</v>
      </c>
      <c r="BV445" s="2">
        <v>1</v>
      </c>
      <c r="BW445" s="2">
        <v>1</v>
      </c>
      <c r="BX445" s="2">
        <v>1</v>
      </c>
      <c r="BY445" s="2" t="s">
        <v>3</v>
      </c>
      <c r="BZ445" s="2">
        <v>87</v>
      </c>
      <c r="CA445" s="2">
        <v>47</v>
      </c>
      <c r="CB445" s="2" t="s">
        <v>3</v>
      </c>
      <c r="CC445" s="2"/>
      <c r="CD445" s="2"/>
      <c r="CE445" s="2">
        <v>30</v>
      </c>
      <c r="CF445" s="2">
        <v>0</v>
      </c>
      <c r="CG445" s="2">
        <v>0</v>
      </c>
      <c r="CH445" s="2"/>
      <c r="CI445" s="2"/>
      <c r="CJ445" s="2"/>
      <c r="CK445" s="2"/>
      <c r="CL445" s="2"/>
      <c r="CM445" s="2">
        <v>0</v>
      </c>
      <c r="CN445" s="2" t="s">
        <v>3</v>
      </c>
      <c r="CO445" s="2">
        <v>0</v>
      </c>
      <c r="CP445" s="2">
        <f t="shared" si="567"/>
        <v>407.81</v>
      </c>
      <c r="CQ445" s="2">
        <f t="shared" si="568"/>
        <v>7.06</v>
      </c>
      <c r="CR445" s="2">
        <f t="shared" si="589"/>
        <v>0</v>
      </c>
      <c r="CS445" s="2">
        <f t="shared" si="569"/>
        <v>0</v>
      </c>
      <c r="CT445" s="2">
        <f t="shared" si="570"/>
        <v>0</v>
      </c>
      <c r="CU445" s="2">
        <f t="shared" si="571"/>
        <v>0</v>
      </c>
      <c r="CV445" s="2">
        <f t="shared" si="572"/>
        <v>0</v>
      </c>
      <c r="CW445" s="2">
        <f t="shared" si="573"/>
        <v>0</v>
      </c>
      <c r="CX445" s="2">
        <f t="shared" si="574"/>
        <v>0</v>
      </c>
      <c r="CY445" s="2">
        <f t="shared" si="575"/>
        <v>0</v>
      </c>
      <c r="CZ445" s="2">
        <f t="shared" si="576"/>
        <v>0</v>
      </c>
      <c r="DA445" s="2"/>
      <c r="DB445" s="2"/>
      <c r="DC445" s="2" t="s">
        <v>3</v>
      </c>
      <c r="DD445" s="2" t="s">
        <v>3</v>
      </c>
      <c r="DE445" s="2" t="s">
        <v>3</v>
      </c>
      <c r="DF445" s="2" t="s">
        <v>3</v>
      </c>
      <c r="DG445" s="2" t="s">
        <v>3</v>
      </c>
      <c r="DH445" s="2" t="s">
        <v>3</v>
      </c>
      <c r="DI445" s="2" t="s">
        <v>3</v>
      </c>
      <c r="DJ445" s="2" t="s">
        <v>3</v>
      </c>
      <c r="DK445" s="2" t="s">
        <v>3</v>
      </c>
      <c r="DL445" s="2" t="s">
        <v>3</v>
      </c>
      <c r="DM445" s="2" t="s">
        <v>3</v>
      </c>
      <c r="DN445" s="2">
        <v>0</v>
      </c>
      <c r="DO445" s="2">
        <v>0</v>
      </c>
      <c r="DP445" s="2">
        <v>1</v>
      </c>
      <c r="DQ445" s="2">
        <v>1</v>
      </c>
      <c r="DR445" s="2"/>
      <c r="DS445" s="2"/>
      <c r="DT445" s="2"/>
      <c r="DU445" s="2">
        <v>1003</v>
      </c>
      <c r="DV445" s="2" t="s">
        <v>34</v>
      </c>
      <c r="DW445" s="2" t="s">
        <v>34</v>
      </c>
      <c r="DX445" s="2">
        <v>1</v>
      </c>
      <c r="DY445" s="2"/>
      <c r="DZ445" s="2" t="s">
        <v>3</v>
      </c>
      <c r="EA445" s="2" t="s">
        <v>3</v>
      </c>
      <c r="EB445" s="2" t="s">
        <v>3</v>
      </c>
      <c r="EC445" s="2" t="s">
        <v>3</v>
      </c>
      <c r="ED445" s="2"/>
      <c r="EE445" s="2">
        <v>58807905</v>
      </c>
      <c r="EF445" s="2">
        <v>30</v>
      </c>
      <c r="EG445" s="2" t="s">
        <v>27</v>
      </c>
      <c r="EH445" s="2">
        <v>0</v>
      </c>
      <c r="EI445" s="2" t="s">
        <v>3</v>
      </c>
      <c r="EJ445" s="2">
        <v>1</v>
      </c>
      <c r="EK445" s="2">
        <v>29</v>
      </c>
      <c r="EL445" s="2" t="s">
        <v>304</v>
      </c>
      <c r="EM445" s="2" t="s">
        <v>305</v>
      </c>
      <c r="EN445" s="2"/>
      <c r="EO445" s="2" t="s">
        <v>3</v>
      </c>
      <c r="EP445" s="2"/>
      <c r="EQ445" s="2">
        <v>0</v>
      </c>
      <c r="ER445" s="2">
        <v>6.93</v>
      </c>
      <c r="ES445" s="2">
        <v>6.93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>
        <v>0</v>
      </c>
      <c r="FR445" s="2">
        <v>0</v>
      </c>
      <c r="FS445" s="2">
        <v>0</v>
      </c>
      <c r="FT445" s="2"/>
      <c r="FU445" s="2"/>
      <c r="FV445" s="2"/>
      <c r="FW445" s="2"/>
      <c r="FX445" s="2">
        <v>87</v>
      </c>
      <c r="FY445" s="2">
        <v>47</v>
      </c>
      <c r="FZ445" s="2"/>
      <c r="GA445" s="2" t="s">
        <v>3</v>
      </c>
      <c r="GB445" s="2"/>
      <c r="GC445" s="2"/>
      <c r="GD445" s="2">
        <v>1</v>
      </c>
      <c r="GE445" s="2"/>
      <c r="GF445" s="2">
        <v>255502810</v>
      </c>
      <c r="GG445" s="2">
        <v>2</v>
      </c>
      <c r="GH445" s="2">
        <v>1</v>
      </c>
      <c r="GI445" s="2">
        <v>-2</v>
      </c>
      <c r="GJ445" s="2">
        <v>0</v>
      </c>
      <c r="GK445" s="2">
        <v>0</v>
      </c>
      <c r="GL445" s="2">
        <f t="shared" si="577"/>
        <v>0</v>
      </c>
      <c r="GM445" s="2">
        <f t="shared" si="578"/>
        <v>407.81</v>
      </c>
      <c r="GN445" s="2">
        <f t="shared" si="579"/>
        <v>407.81</v>
      </c>
      <c r="GO445" s="2">
        <f t="shared" si="580"/>
        <v>0</v>
      </c>
      <c r="GP445" s="2">
        <f t="shared" si="581"/>
        <v>0</v>
      </c>
      <c r="GQ445" s="2"/>
      <c r="GR445" s="2">
        <v>0</v>
      </c>
      <c r="GS445" s="2">
        <v>3</v>
      </c>
      <c r="GT445" s="2">
        <v>0</v>
      </c>
      <c r="GU445" s="2" t="s">
        <v>3</v>
      </c>
      <c r="GV445" s="2">
        <f t="shared" si="582"/>
        <v>0</v>
      </c>
      <c r="GW445" s="2">
        <v>1</v>
      </c>
      <c r="GX445" s="2">
        <f t="shared" si="583"/>
        <v>0</v>
      </c>
      <c r="GY445" s="2"/>
      <c r="GZ445" s="2"/>
      <c r="HA445" s="2">
        <v>0</v>
      </c>
      <c r="HB445" s="2">
        <v>0</v>
      </c>
      <c r="HC445" s="2">
        <f t="shared" si="584"/>
        <v>0</v>
      </c>
      <c r="HD445" s="2"/>
      <c r="HE445" s="2" t="s">
        <v>3</v>
      </c>
      <c r="HF445" s="2" t="s">
        <v>3</v>
      </c>
      <c r="HG445" s="2"/>
      <c r="HH445" s="2"/>
      <c r="HI445" s="2"/>
      <c r="HJ445" s="2"/>
      <c r="HK445" s="2"/>
      <c r="HL445" s="2"/>
      <c r="HM445" s="2" t="s">
        <v>3</v>
      </c>
      <c r="HN445" s="2" t="s">
        <v>3</v>
      </c>
      <c r="HO445" s="2" t="s">
        <v>3</v>
      </c>
      <c r="HP445" s="2" t="s">
        <v>3</v>
      </c>
      <c r="HQ445" s="2" t="s">
        <v>3</v>
      </c>
      <c r="HR445" s="2"/>
      <c r="HS445" s="2">
        <v>0</v>
      </c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>
        <v>0</v>
      </c>
      <c r="IL445" s="2"/>
      <c r="IM445" s="2"/>
      <c r="IN445" s="2"/>
      <c r="IO445" s="2"/>
      <c r="IP445" s="2"/>
      <c r="IQ445" s="2"/>
      <c r="IR445" s="2"/>
      <c r="IS445" s="2"/>
      <c r="IT445" s="2"/>
      <c r="IU445" s="2"/>
    </row>
    <row r="446" spans="1:255" x14ac:dyDescent="0.2">
      <c r="A446">
        <v>18</v>
      </c>
      <c r="B446">
        <v>1</v>
      </c>
      <c r="C446">
        <v>1035</v>
      </c>
      <c r="E446" t="s">
        <v>521</v>
      </c>
      <c r="F446" t="s">
        <v>314</v>
      </c>
      <c r="G446" t="s">
        <v>1049</v>
      </c>
      <c r="H446" t="s">
        <v>34</v>
      </c>
      <c r="I446">
        <f>I438*J446</f>
        <v>57.75</v>
      </c>
      <c r="J446">
        <v>1.8046875</v>
      </c>
      <c r="K446">
        <v>1.8046875</v>
      </c>
      <c r="O446">
        <f t="shared" si="554"/>
        <v>2707.86</v>
      </c>
      <c r="P446">
        <f t="shared" si="555"/>
        <v>2707.86</v>
      </c>
      <c r="Q446">
        <f t="shared" si="585"/>
        <v>0</v>
      </c>
      <c r="R446">
        <f t="shared" si="556"/>
        <v>0</v>
      </c>
      <c r="S446">
        <f t="shared" si="557"/>
        <v>0</v>
      </c>
      <c r="T446">
        <f t="shared" si="558"/>
        <v>0</v>
      </c>
      <c r="U446">
        <f t="shared" si="559"/>
        <v>0</v>
      </c>
      <c r="V446">
        <f t="shared" si="560"/>
        <v>0</v>
      </c>
      <c r="W446">
        <f t="shared" si="561"/>
        <v>0</v>
      </c>
      <c r="X446">
        <f t="shared" si="562"/>
        <v>0</v>
      </c>
      <c r="Y446">
        <f t="shared" si="563"/>
        <v>0</v>
      </c>
      <c r="AA446">
        <v>59204059</v>
      </c>
      <c r="AB446">
        <f t="shared" si="564"/>
        <v>6.93</v>
      </c>
      <c r="AC446">
        <f t="shared" si="551"/>
        <v>6.93</v>
      </c>
      <c r="AD446">
        <f t="shared" si="586"/>
        <v>0</v>
      </c>
      <c r="AE446">
        <f t="shared" si="587"/>
        <v>0</v>
      </c>
      <c r="AF446">
        <f t="shared" si="587"/>
        <v>0</v>
      </c>
      <c r="AG446">
        <f t="shared" si="565"/>
        <v>0</v>
      </c>
      <c r="AH446">
        <f t="shared" si="588"/>
        <v>0</v>
      </c>
      <c r="AI446">
        <f t="shared" si="588"/>
        <v>0</v>
      </c>
      <c r="AJ446">
        <f t="shared" si="566"/>
        <v>0</v>
      </c>
      <c r="AK446">
        <v>6.93</v>
      </c>
      <c r="AL446">
        <v>6.93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87</v>
      </c>
      <c r="AU446">
        <v>47</v>
      </c>
      <c r="AV446">
        <v>1</v>
      </c>
      <c r="AW446">
        <v>1.0189999999999999</v>
      </c>
      <c r="AZ446">
        <v>1</v>
      </c>
      <c r="BA446">
        <v>1</v>
      </c>
      <c r="BB446">
        <v>1</v>
      </c>
      <c r="BC446">
        <v>6.64</v>
      </c>
      <c r="BD446" t="s">
        <v>3</v>
      </c>
      <c r="BE446" t="s">
        <v>3</v>
      </c>
      <c r="BF446" t="s">
        <v>3</v>
      </c>
      <c r="BG446" t="s">
        <v>3</v>
      </c>
      <c r="BH446">
        <v>3</v>
      </c>
      <c r="BI446">
        <v>1</v>
      </c>
      <c r="BJ446" t="s">
        <v>315</v>
      </c>
      <c r="BM446">
        <v>29</v>
      </c>
      <c r="BN446">
        <v>0</v>
      </c>
      <c r="BO446" t="s">
        <v>314</v>
      </c>
      <c r="BP446">
        <v>1</v>
      </c>
      <c r="BQ446">
        <v>30</v>
      </c>
      <c r="BR446">
        <v>0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 t="s">
        <v>3</v>
      </c>
      <c r="BZ446">
        <v>87</v>
      </c>
      <c r="CA446">
        <v>47</v>
      </c>
      <c r="CB446" t="s">
        <v>3</v>
      </c>
      <c r="CE446">
        <v>30</v>
      </c>
      <c r="CF446">
        <v>0</v>
      </c>
      <c r="CG446">
        <v>0</v>
      </c>
      <c r="CM446">
        <v>0</v>
      </c>
      <c r="CN446" t="s">
        <v>3</v>
      </c>
      <c r="CO446">
        <v>0</v>
      </c>
      <c r="CP446">
        <f t="shared" si="567"/>
        <v>2707.86</v>
      </c>
      <c r="CQ446">
        <f t="shared" si="568"/>
        <v>46.88</v>
      </c>
      <c r="CR446">
        <f t="shared" si="589"/>
        <v>0</v>
      </c>
      <c r="CS446">
        <f t="shared" si="569"/>
        <v>0</v>
      </c>
      <c r="CT446">
        <f t="shared" si="570"/>
        <v>0</v>
      </c>
      <c r="CU446">
        <f t="shared" si="571"/>
        <v>0</v>
      </c>
      <c r="CV446">
        <f t="shared" si="572"/>
        <v>0</v>
      </c>
      <c r="CW446">
        <f t="shared" si="573"/>
        <v>0</v>
      </c>
      <c r="CX446">
        <f t="shared" si="574"/>
        <v>0</v>
      </c>
      <c r="CY446">
        <f t="shared" si="575"/>
        <v>0</v>
      </c>
      <c r="CZ446">
        <f t="shared" si="576"/>
        <v>0</v>
      </c>
      <c r="DC446" t="s">
        <v>3</v>
      </c>
      <c r="DD446" t="s">
        <v>3</v>
      </c>
      <c r="DE446" t="s">
        <v>3</v>
      </c>
      <c r="DF446" t="s">
        <v>3</v>
      </c>
      <c r="DG446" t="s">
        <v>3</v>
      </c>
      <c r="DH446" t="s">
        <v>3</v>
      </c>
      <c r="DI446" t="s">
        <v>3</v>
      </c>
      <c r="DJ446" t="s">
        <v>3</v>
      </c>
      <c r="DK446" t="s">
        <v>3</v>
      </c>
      <c r="DL446" t="s">
        <v>3</v>
      </c>
      <c r="DM446" t="s">
        <v>3</v>
      </c>
      <c r="DN446">
        <v>0</v>
      </c>
      <c r="DO446">
        <v>0</v>
      </c>
      <c r="DP446">
        <v>1</v>
      </c>
      <c r="DQ446">
        <v>1</v>
      </c>
      <c r="DU446">
        <v>1003</v>
      </c>
      <c r="DV446" t="s">
        <v>34</v>
      </c>
      <c r="DW446" t="s">
        <v>34</v>
      </c>
      <c r="DX446">
        <v>1</v>
      </c>
      <c r="DZ446" t="s">
        <v>3</v>
      </c>
      <c r="EA446" t="s">
        <v>3</v>
      </c>
      <c r="EB446" t="s">
        <v>3</v>
      </c>
      <c r="EC446" t="s">
        <v>3</v>
      </c>
      <c r="EE446">
        <v>58807905</v>
      </c>
      <c r="EF446">
        <v>30</v>
      </c>
      <c r="EG446" t="s">
        <v>27</v>
      </c>
      <c r="EH446">
        <v>0</v>
      </c>
      <c r="EI446" t="s">
        <v>3</v>
      </c>
      <c r="EJ446">
        <v>1</v>
      </c>
      <c r="EK446">
        <v>29</v>
      </c>
      <c r="EL446" t="s">
        <v>304</v>
      </c>
      <c r="EM446" t="s">
        <v>305</v>
      </c>
      <c r="EO446" t="s">
        <v>3</v>
      </c>
      <c r="EQ446">
        <v>0</v>
      </c>
      <c r="ER446">
        <v>6.93</v>
      </c>
      <c r="ES446">
        <v>6.93</v>
      </c>
      <c r="ET446">
        <v>0</v>
      </c>
      <c r="EU446">
        <v>0</v>
      </c>
      <c r="EV446">
        <v>0</v>
      </c>
      <c r="EW446">
        <v>0</v>
      </c>
      <c r="EX446">
        <v>0</v>
      </c>
      <c r="FQ446">
        <v>0</v>
      </c>
      <c r="FR446">
        <v>0</v>
      </c>
      <c r="FS446">
        <v>0</v>
      </c>
      <c r="FX446">
        <v>87</v>
      </c>
      <c r="FY446">
        <v>47</v>
      </c>
      <c r="GA446" t="s">
        <v>3</v>
      </c>
      <c r="GD446">
        <v>1</v>
      </c>
      <c r="GF446">
        <v>255502810</v>
      </c>
      <c r="GG446">
        <v>2</v>
      </c>
      <c r="GH446">
        <v>1</v>
      </c>
      <c r="GI446">
        <v>2</v>
      </c>
      <c r="GJ446">
        <v>0</v>
      </c>
      <c r="GK446">
        <v>0</v>
      </c>
      <c r="GL446">
        <f t="shared" si="577"/>
        <v>0</v>
      </c>
      <c r="GM446">
        <f t="shared" si="578"/>
        <v>2707.86</v>
      </c>
      <c r="GN446">
        <f t="shared" si="579"/>
        <v>2707.86</v>
      </c>
      <c r="GO446">
        <f t="shared" si="580"/>
        <v>0</v>
      </c>
      <c r="GP446">
        <f t="shared" si="581"/>
        <v>0</v>
      </c>
      <c r="GR446">
        <v>0</v>
      </c>
      <c r="GS446">
        <v>3</v>
      </c>
      <c r="GT446">
        <v>0</v>
      </c>
      <c r="GU446" t="s">
        <v>3</v>
      </c>
      <c r="GV446">
        <f t="shared" si="582"/>
        <v>0</v>
      </c>
      <c r="GW446">
        <v>1</v>
      </c>
      <c r="GX446">
        <f t="shared" si="583"/>
        <v>0</v>
      </c>
      <c r="HA446">
        <v>0</v>
      </c>
      <c r="HB446">
        <v>0</v>
      </c>
      <c r="HC446">
        <f t="shared" si="584"/>
        <v>0</v>
      </c>
      <c r="HE446" t="s">
        <v>3</v>
      </c>
      <c r="HF446" t="s">
        <v>3</v>
      </c>
      <c r="HM446" t="s">
        <v>3</v>
      </c>
      <c r="HN446" t="s">
        <v>3</v>
      </c>
      <c r="HO446" t="s">
        <v>3</v>
      </c>
      <c r="HP446" t="s">
        <v>3</v>
      </c>
      <c r="HQ446" t="s">
        <v>3</v>
      </c>
      <c r="HS446">
        <v>0</v>
      </c>
      <c r="IK446">
        <v>0</v>
      </c>
    </row>
    <row r="448" spans="1:255" x14ac:dyDescent="0.2">
      <c r="A448" s="3">
        <v>51</v>
      </c>
      <c r="B448" s="3">
        <f>B272</f>
        <v>1</v>
      </c>
      <c r="C448" s="3">
        <f>A272</f>
        <v>4</v>
      </c>
      <c r="D448" s="3">
        <f>ROW(A272)</f>
        <v>272</v>
      </c>
      <c r="E448" s="3"/>
      <c r="F448" s="3" t="str">
        <f>IF(F272&lt;&gt;"",F272,"")</f>
        <v>Новый раздел</v>
      </c>
      <c r="G448" s="3" t="str">
        <f>IF(G272&lt;&gt;"",G272,"")</f>
        <v>Водопровод хозяйственно-питьевой В1 (Надземная часть)</v>
      </c>
      <c r="H448" s="3">
        <v>0</v>
      </c>
      <c r="I448" s="3"/>
      <c r="J448" s="3"/>
      <c r="K448" s="3"/>
      <c r="L448" s="3"/>
      <c r="M448" s="3"/>
      <c r="N448" s="3"/>
      <c r="O448" s="3">
        <f t="shared" ref="O448:T448" si="590">ROUND(AB448,2)</f>
        <v>118978.87</v>
      </c>
      <c r="P448" s="3">
        <f t="shared" si="590"/>
        <v>112233.79</v>
      </c>
      <c r="Q448" s="3">
        <f t="shared" si="590"/>
        <v>735.51</v>
      </c>
      <c r="R448" s="3">
        <f t="shared" si="590"/>
        <v>56.21</v>
      </c>
      <c r="S448" s="3">
        <f t="shared" si="590"/>
        <v>6009.57</v>
      </c>
      <c r="T448" s="3">
        <f t="shared" si="590"/>
        <v>0</v>
      </c>
      <c r="U448" s="3">
        <f>AH448</f>
        <v>469.23140543399995</v>
      </c>
      <c r="V448" s="3">
        <f>AI448</f>
        <v>0</v>
      </c>
      <c r="W448" s="3">
        <f>ROUND(AJ448,2)</f>
        <v>0</v>
      </c>
      <c r="X448" s="3">
        <f>ROUND(AK448,2)</f>
        <v>6255.12</v>
      </c>
      <c r="Y448" s="3">
        <f>ROUND(AL448,2)</f>
        <v>3459.61</v>
      </c>
      <c r="Z448" s="3"/>
      <c r="AA448" s="3"/>
      <c r="AB448" s="3">
        <f>ROUND(SUMIF(AA276:AA446,"=59204062",O276:O446),2)</f>
        <v>118978.87</v>
      </c>
      <c r="AC448" s="3">
        <f>ROUND(SUMIF(AA276:AA446,"=59204062",P276:P446),2)</f>
        <v>112233.79</v>
      </c>
      <c r="AD448" s="3">
        <f>ROUND(SUMIF(AA276:AA446,"=59204062",Q276:Q446),2)</f>
        <v>735.51</v>
      </c>
      <c r="AE448" s="3">
        <f>ROUND(SUMIF(AA276:AA446,"=59204062",R276:R446),2)</f>
        <v>56.21</v>
      </c>
      <c r="AF448" s="3">
        <f>ROUND(SUMIF(AA276:AA446,"=59204062",S276:S446),2)</f>
        <v>6009.57</v>
      </c>
      <c r="AG448" s="3">
        <f>ROUND(SUMIF(AA276:AA446,"=59204062",T276:T446),2)</f>
        <v>0</v>
      </c>
      <c r="AH448" s="3">
        <f>SUMIF(AA276:AA446,"=59204062",U276:U446)</f>
        <v>469.23140543399995</v>
      </c>
      <c r="AI448" s="3">
        <f>SUMIF(AA276:AA446,"=59204062",V276:V446)</f>
        <v>0</v>
      </c>
      <c r="AJ448" s="3">
        <f>ROUND(SUMIF(AA276:AA446,"=59204062",W276:W446),2)</f>
        <v>0</v>
      </c>
      <c r="AK448" s="3">
        <f>ROUND(SUMIF(AA276:AA446,"=59204062",X276:X446),2)</f>
        <v>6255.12</v>
      </c>
      <c r="AL448" s="3">
        <f>ROUND(SUMIF(AA276:AA446,"=59204062",Y276:Y446),2)</f>
        <v>3459.61</v>
      </c>
      <c r="AM448" s="3"/>
      <c r="AN448" s="3"/>
      <c r="AO448" s="3">
        <f t="shared" ref="AO448:BD448" si="591">ROUND(BX448,2)</f>
        <v>0</v>
      </c>
      <c r="AP448" s="3">
        <f t="shared" si="591"/>
        <v>0</v>
      </c>
      <c r="AQ448" s="3">
        <f t="shared" si="591"/>
        <v>0</v>
      </c>
      <c r="AR448" s="3">
        <f t="shared" si="591"/>
        <v>128693.6</v>
      </c>
      <c r="AS448" s="3">
        <f t="shared" si="591"/>
        <v>115384.83</v>
      </c>
      <c r="AT448" s="3">
        <f t="shared" si="591"/>
        <v>13308.77</v>
      </c>
      <c r="AU448" s="3">
        <f t="shared" si="591"/>
        <v>0</v>
      </c>
      <c r="AV448" s="3">
        <f t="shared" si="591"/>
        <v>112233.79</v>
      </c>
      <c r="AW448" s="3">
        <f t="shared" si="591"/>
        <v>112233.79</v>
      </c>
      <c r="AX448" s="3">
        <f t="shared" si="591"/>
        <v>0</v>
      </c>
      <c r="AY448" s="3">
        <f t="shared" si="591"/>
        <v>112233.79</v>
      </c>
      <c r="AZ448" s="3">
        <f t="shared" si="591"/>
        <v>0</v>
      </c>
      <c r="BA448" s="3">
        <f t="shared" si="591"/>
        <v>0</v>
      </c>
      <c r="BB448" s="3">
        <f t="shared" si="591"/>
        <v>0</v>
      </c>
      <c r="BC448" s="3">
        <f t="shared" si="591"/>
        <v>0</v>
      </c>
      <c r="BD448" s="3">
        <f t="shared" si="591"/>
        <v>0</v>
      </c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>
        <f>ROUND(SUMIF(AA276:AA446,"=59204062",FQ276:FQ446),2)</f>
        <v>0</v>
      </c>
      <c r="BY448" s="3">
        <f>ROUND(SUMIF(AA276:AA446,"=59204062",FR276:FR446),2)</f>
        <v>0</v>
      </c>
      <c r="BZ448" s="3">
        <f>ROUND(SUMIF(AA276:AA446,"=59204062",GL276:GL446),2)</f>
        <v>0</v>
      </c>
      <c r="CA448" s="3">
        <f>ROUND(SUMIF(AA276:AA446,"=59204062",GM276:GM446),2)</f>
        <v>128693.6</v>
      </c>
      <c r="CB448" s="3">
        <f>ROUND(SUMIF(AA276:AA446,"=59204062",GN276:GN446),2)</f>
        <v>115384.83</v>
      </c>
      <c r="CC448" s="3">
        <f>ROUND(SUMIF(AA276:AA446,"=59204062",GO276:GO446),2)</f>
        <v>13308.77</v>
      </c>
      <c r="CD448" s="3">
        <f>ROUND(SUMIF(AA276:AA446,"=59204062",GP276:GP446),2)</f>
        <v>0</v>
      </c>
      <c r="CE448" s="3">
        <f>AC448-BX448</f>
        <v>112233.79</v>
      </c>
      <c r="CF448" s="3">
        <f>AC448-BY448</f>
        <v>112233.79</v>
      </c>
      <c r="CG448" s="3">
        <f>BX448-BZ448</f>
        <v>0</v>
      </c>
      <c r="CH448" s="3">
        <f>AC448-BX448-BY448+BZ448</f>
        <v>112233.79</v>
      </c>
      <c r="CI448" s="3">
        <f>BY448-BZ448</f>
        <v>0</v>
      </c>
      <c r="CJ448" s="3">
        <f>ROUND(SUMIF(AA276:AA446,"=59204062",GX276:GX446),2)</f>
        <v>0</v>
      </c>
      <c r="CK448" s="3">
        <f>ROUND(SUMIF(AA276:AA446,"=59204062",GY276:GY446),2)</f>
        <v>0</v>
      </c>
      <c r="CL448" s="3">
        <f>ROUND(SUMIF(AA276:AA446,"=59204062",GZ276:GZ446),2)</f>
        <v>0</v>
      </c>
      <c r="CM448" s="3">
        <f>ROUND(SUMIF(AA276:AA446,"=59204062",HD276:HD446),2)</f>
        <v>0</v>
      </c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4">
        <f t="shared" ref="DG448:DL448" si="592">ROUND(DT448,2)</f>
        <v>1003333.26</v>
      </c>
      <c r="DH448" s="4">
        <f t="shared" si="592"/>
        <v>662881.24</v>
      </c>
      <c r="DI448" s="4">
        <f t="shared" si="592"/>
        <v>9985.76</v>
      </c>
      <c r="DJ448" s="4">
        <f t="shared" si="592"/>
        <v>3090.99</v>
      </c>
      <c r="DK448" s="4">
        <f t="shared" si="592"/>
        <v>330466.26</v>
      </c>
      <c r="DL448" s="4">
        <f t="shared" si="592"/>
        <v>0</v>
      </c>
      <c r="DM448" s="4">
        <f>DZ448</f>
        <v>469.23140543399995</v>
      </c>
      <c r="DN448" s="4">
        <f>EA448</f>
        <v>0</v>
      </c>
      <c r="DO448" s="4">
        <f>ROUND(EB448,2)</f>
        <v>0</v>
      </c>
      <c r="DP448" s="4">
        <f>ROUND(EC448,2)</f>
        <v>343968.82</v>
      </c>
      <c r="DQ448" s="4">
        <f>ROUND(ED448,2)</f>
        <v>190244.09</v>
      </c>
      <c r="DR448" s="4"/>
      <c r="DS448" s="4"/>
      <c r="DT448" s="4">
        <f>ROUND(SUMIF(AA276:AA446,"=59204059",O276:O446),2)</f>
        <v>1003333.26</v>
      </c>
      <c r="DU448" s="4">
        <f>ROUND(SUMIF(AA276:AA446,"=59204059",P276:P446),2)</f>
        <v>662881.24</v>
      </c>
      <c r="DV448" s="4">
        <f>ROUND(SUMIF(AA276:AA446,"=59204059",Q276:Q446),2)</f>
        <v>9985.76</v>
      </c>
      <c r="DW448" s="4">
        <f>ROUND(SUMIF(AA276:AA446,"=59204059",R276:R446),2)</f>
        <v>3090.99</v>
      </c>
      <c r="DX448" s="4">
        <f>ROUND(SUMIF(AA276:AA446,"=59204059",S276:S446),2)</f>
        <v>330466.26</v>
      </c>
      <c r="DY448" s="4">
        <f>ROUND(SUMIF(AA276:AA446,"=59204059",T276:T446),2)</f>
        <v>0</v>
      </c>
      <c r="DZ448" s="4">
        <f>SUMIF(AA276:AA446,"=59204059",U276:U446)</f>
        <v>469.23140543399995</v>
      </c>
      <c r="EA448" s="4">
        <f>SUMIF(AA276:AA446,"=59204059",V276:V446)</f>
        <v>0</v>
      </c>
      <c r="EB448" s="4">
        <f>ROUND(SUMIF(AA276:AA446,"=59204059",W276:W446),2)</f>
        <v>0</v>
      </c>
      <c r="EC448" s="4">
        <f>ROUND(SUMIF(AA276:AA446,"=59204059",X276:X446),2)</f>
        <v>343968.82</v>
      </c>
      <c r="ED448" s="4">
        <f>ROUND(SUMIF(AA276:AA446,"=59204059",Y276:Y446),2)</f>
        <v>190244.09</v>
      </c>
      <c r="EE448" s="4"/>
      <c r="EF448" s="4"/>
      <c r="EG448" s="4">
        <f t="shared" ref="EG448:EV448" si="593">ROUND(FP448,2)</f>
        <v>0</v>
      </c>
      <c r="EH448" s="4">
        <f t="shared" si="593"/>
        <v>0</v>
      </c>
      <c r="EI448" s="4">
        <f t="shared" si="593"/>
        <v>0</v>
      </c>
      <c r="EJ448" s="4">
        <f t="shared" si="593"/>
        <v>1537546.17</v>
      </c>
      <c r="EK448" s="4">
        <f t="shared" si="593"/>
        <v>1369112.52</v>
      </c>
      <c r="EL448" s="4">
        <f t="shared" si="593"/>
        <v>168433.65</v>
      </c>
      <c r="EM448" s="4">
        <f t="shared" si="593"/>
        <v>0</v>
      </c>
      <c r="EN448" s="4">
        <f t="shared" si="593"/>
        <v>662881.24</v>
      </c>
      <c r="EO448" s="4">
        <f t="shared" si="593"/>
        <v>662881.24</v>
      </c>
      <c r="EP448" s="4">
        <f t="shared" si="593"/>
        <v>0</v>
      </c>
      <c r="EQ448" s="4">
        <f t="shared" si="593"/>
        <v>662881.24</v>
      </c>
      <c r="ER448" s="4">
        <f t="shared" si="593"/>
        <v>0</v>
      </c>
      <c r="ES448" s="4">
        <f t="shared" si="593"/>
        <v>0</v>
      </c>
      <c r="ET448" s="4">
        <f t="shared" si="593"/>
        <v>0</v>
      </c>
      <c r="EU448" s="4">
        <f t="shared" si="593"/>
        <v>0</v>
      </c>
      <c r="EV448" s="4">
        <f t="shared" si="593"/>
        <v>0</v>
      </c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>
        <f>ROUND(SUMIF(AA276:AA446,"=59204059",FQ276:FQ446),2)</f>
        <v>0</v>
      </c>
      <c r="FQ448" s="4">
        <f>ROUND(SUMIF(AA276:AA446,"=59204059",FR276:FR446),2)</f>
        <v>0</v>
      </c>
      <c r="FR448" s="4">
        <f>ROUND(SUMIF(AA276:AA446,"=59204059",GL276:GL446),2)</f>
        <v>0</v>
      </c>
      <c r="FS448" s="4">
        <f>ROUND(SUMIF(AA276:AA446,"=59204059",GM276:GM446),2)</f>
        <v>1537546.17</v>
      </c>
      <c r="FT448" s="4">
        <f>ROUND(SUMIF(AA276:AA446,"=59204059",GN276:GN446),2)</f>
        <v>1369112.52</v>
      </c>
      <c r="FU448" s="4">
        <f>ROUND(SUMIF(AA276:AA446,"=59204059",GO276:GO446),2)</f>
        <v>168433.65</v>
      </c>
      <c r="FV448" s="4">
        <f>ROUND(SUMIF(AA276:AA446,"=59204059",GP276:GP446),2)</f>
        <v>0</v>
      </c>
      <c r="FW448" s="4">
        <f>DU448-FP448</f>
        <v>662881.24</v>
      </c>
      <c r="FX448" s="4">
        <f>DU448-FQ448</f>
        <v>662881.24</v>
      </c>
      <c r="FY448" s="4">
        <f>FP448-FR448</f>
        <v>0</v>
      </c>
      <c r="FZ448" s="4">
        <f>DU448-FP448-FQ448+FR448</f>
        <v>662881.24</v>
      </c>
      <c r="GA448" s="4">
        <f>FQ448-FR448</f>
        <v>0</v>
      </c>
      <c r="GB448" s="4">
        <f>ROUND(SUMIF(AA276:AA446,"=59204059",GX276:GX446),2)</f>
        <v>0</v>
      </c>
      <c r="GC448" s="4">
        <f>ROUND(SUMIF(AA276:AA446,"=59204059",GY276:GY446),2)</f>
        <v>0</v>
      </c>
      <c r="GD448" s="4">
        <f>ROUND(SUMIF(AA276:AA446,"=59204059",GZ276:GZ446),2)</f>
        <v>0</v>
      </c>
      <c r="GE448" s="4">
        <f>ROUND(SUMIF(AA276:AA446,"=59204059",HD276:HD446),2)</f>
        <v>0</v>
      </c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>
        <v>0</v>
      </c>
    </row>
    <row r="450" spans="1:28" x14ac:dyDescent="0.2">
      <c r="A450" s="5">
        <v>50</v>
      </c>
      <c r="B450" s="5">
        <v>0</v>
      </c>
      <c r="C450" s="5">
        <v>0</v>
      </c>
      <c r="D450" s="5">
        <v>1</v>
      </c>
      <c r="E450" s="5">
        <v>201</v>
      </c>
      <c r="F450" s="5">
        <f>ROUND(Source!O448,O450)</f>
        <v>118978.87</v>
      </c>
      <c r="G450" s="5" t="s">
        <v>331</v>
      </c>
      <c r="H450" s="5" t="s">
        <v>332</v>
      </c>
      <c r="I450" s="5"/>
      <c r="J450" s="5"/>
      <c r="K450" s="5">
        <v>201</v>
      </c>
      <c r="L450" s="5">
        <v>1</v>
      </c>
      <c r="M450" s="5">
        <v>3</v>
      </c>
      <c r="N450" s="5" t="s">
        <v>3</v>
      </c>
      <c r="O450" s="5">
        <v>2</v>
      </c>
      <c r="P450" s="5">
        <f>ROUND(Source!DG448,O450)</f>
        <v>1003333.26</v>
      </c>
      <c r="Q450" s="5"/>
      <c r="R450" s="5"/>
      <c r="S450" s="5"/>
      <c r="T450" s="5"/>
      <c r="U450" s="5"/>
      <c r="V450" s="5"/>
      <c r="W450" s="5">
        <v>118978.87</v>
      </c>
      <c r="X450" s="5">
        <v>1</v>
      </c>
      <c r="Y450" s="5">
        <v>118978.87</v>
      </c>
      <c r="Z450" s="5">
        <v>1003333.26</v>
      </c>
      <c r="AA450" s="5">
        <v>1</v>
      </c>
      <c r="AB450" s="5">
        <v>1003333.26</v>
      </c>
    </row>
    <row r="451" spans="1:28" x14ac:dyDescent="0.2">
      <c r="A451" s="5">
        <v>50</v>
      </c>
      <c r="B451" s="5">
        <v>0</v>
      </c>
      <c r="C451" s="5">
        <v>0</v>
      </c>
      <c r="D451" s="5">
        <v>1</v>
      </c>
      <c r="E451" s="5">
        <v>202</v>
      </c>
      <c r="F451" s="5">
        <f>ROUND(Source!P448,O451)</f>
        <v>112233.79</v>
      </c>
      <c r="G451" s="5" t="s">
        <v>333</v>
      </c>
      <c r="H451" s="5" t="s">
        <v>334</v>
      </c>
      <c r="I451" s="5"/>
      <c r="J451" s="5"/>
      <c r="K451" s="5">
        <v>202</v>
      </c>
      <c r="L451" s="5">
        <v>2</v>
      </c>
      <c r="M451" s="5">
        <v>3</v>
      </c>
      <c r="N451" s="5" t="s">
        <v>3</v>
      </c>
      <c r="O451" s="5">
        <v>2</v>
      </c>
      <c r="P451" s="5">
        <f>ROUND(Source!DH448,O451)</f>
        <v>662881.24</v>
      </c>
      <c r="Q451" s="5"/>
      <c r="R451" s="5"/>
      <c r="S451" s="5"/>
      <c r="T451" s="5"/>
      <c r="U451" s="5"/>
      <c r="V451" s="5"/>
      <c r="W451" s="5">
        <v>112233.79</v>
      </c>
      <c r="X451" s="5">
        <v>1</v>
      </c>
      <c r="Y451" s="5">
        <v>112233.79</v>
      </c>
      <c r="Z451" s="5">
        <v>662881.24</v>
      </c>
      <c r="AA451" s="5">
        <v>1</v>
      </c>
      <c r="AB451" s="5">
        <v>662881.24</v>
      </c>
    </row>
    <row r="452" spans="1:28" x14ac:dyDescent="0.2">
      <c r="A452" s="5">
        <v>50</v>
      </c>
      <c r="B452" s="5">
        <v>0</v>
      </c>
      <c r="C452" s="5">
        <v>0</v>
      </c>
      <c r="D452" s="5">
        <v>1</v>
      </c>
      <c r="E452" s="5">
        <v>222</v>
      </c>
      <c r="F452" s="5">
        <f>ROUND(Source!AO448,O452)</f>
        <v>0</v>
      </c>
      <c r="G452" s="5" t="s">
        <v>335</v>
      </c>
      <c r="H452" s="5" t="s">
        <v>336</v>
      </c>
      <c r="I452" s="5"/>
      <c r="J452" s="5"/>
      <c r="K452" s="5">
        <v>222</v>
      </c>
      <c r="L452" s="5">
        <v>3</v>
      </c>
      <c r="M452" s="5">
        <v>3</v>
      </c>
      <c r="N452" s="5" t="s">
        <v>3</v>
      </c>
      <c r="O452" s="5">
        <v>2</v>
      </c>
      <c r="P452" s="5">
        <f>ROUND(Source!EG448,O452)</f>
        <v>0</v>
      </c>
      <c r="Q452" s="5"/>
      <c r="R452" s="5"/>
      <c r="S452" s="5"/>
      <c r="T452" s="5"/>
      <c r="U452" s="5"/>
      <c r="V452" s="5"/>
      <c r="W452" s="5">
        <v>0</v>
      </c>
      <c r="X452" s="5">
        <v>1</v>
      </c>
      <c r="Y452" s="5">
        <v>0</v>
      </c>
      <c r="Z452" s="5">
        <v>0</v>
      </c>
      <c r="AA452" s="5">
        <v>1</v>
      </c>
      <c r="AB452" s="5">
        <v>0</v>
      </c>
    </row>
    <row r="453" spans="1:28" x14ac:dyDescent="0.2">
      <c r="A453" s="5">
        <v>50</v>
      </c>
      <c r="B453" s="5">
        <v>0</v>
      </c>
      <c r="C453" s="5">
        <v>0</v>
      </c>
      <c r="D453" s="5">
        <v>1</v>
      </c>
      <c r="E453" s="5">
        <v>225</v>
      </c>
      <c r="F453" s="5">
        <f>ROUND(Source!AV448,O453)</f>
        <v>112233.79</v>
      </c>
      <c r="G453" s="5" t="s">
        <v>337</v>
      </c>
      <c r="H453" s="5" t="s">
        <v>338</v>
      </c>
      <c r="I453" s="5"/>
      <c r="J453" s="5"/>
      <c r="K453" s="5">
        <v>225</v>
      </c>
      <c r="L453" s="5">
        <v>4</v>
      </c>
      <c r="M453" s="5">
        <v>3</v>
      </c>
      <c r="N453" s="5" t="s">
        <v>3</v>
      </c>
      <c r="O453" s="5">
        <v>2</v>
      </c>
      <c r="P453" s="5">
        <f>ROUND(Source!EN448,O453)</f>
        <v>662881.24</v>
      </c>
      <c r="Q453" s="5"/>
      <c r="R453" s="5"/>
      <c r="S453" s="5"/>
      <c r="T453" s="5"/>
      <c r="U453" s="5"/>
      <c r="V453" s="5"/>
      <c r="W453" s="5">
        <v>112233.79</v>
      </c>
      <c r="X453" s="5">
        <v>1</v>
      </c>
      <c r="Y453" s="5">
        <v>112233.79</v>
      </c>
      <c r="Z453" s="5">
        <v>662881.24</v>
      </c>
      <c r="AA453" s="5">
        <v>1</v>
      </c>
      <c r="AB453" s="5">
        <v>662881.24</v>
      </c>
    </row>
    <row r="454" spans="1:28" x14ac:dyDescent="0.2">
      <c r="A454" s="5">
        <v>50</v>
      </c>
      <c r="B454" s="5">
        <v>0</v>
      </c>
      <c r="C454" s="5">
        <v>0</v>
      </c>
      <c r="D454" s="5">
        <v>1</v>
      </c>
      <c r="E454" s="5">
        <v>226</v>
      </c>
      <c r="F454" s="5">
        <f>ROUND(Source!AW448,O454)</f>
        <v>112233.79</v>
      </c>
      <c r="G454" s="5" t="s">
        <v>339</v>
      </c>
      <c r="H454" s="5" t="s">
        <v>340</v>
      </c>
      <c r="I454" s="5"/>
      <c r="J454" s="5"/>
      <c r="K454" s="5">
        <v>226</v>
      </c>
      <c r="L454" s="5">
        <v>5</v>
      </c>
      <c r="M454" s="5">
        <v>3</v>
      </c>
      <c r="N454" s="5" t="s">
        <v>3</v>
      </c>
      <c r="O454" s="5">
        <v>2</v>
      </c>
      <c r="P454" s="5">
        <f>ROUND(Source!EO448,O454)</f>
        <v>662881.24</v>
      </c>
      <c r="Q454" s="5"/>
      <c r="R454" s="5"/>
      <c r="S454" s="5"/>
      <c r="T454" s="5"/>
      <c r="U454" s="5"/>
      <c r="V454" s="5"/>
      <c r="W454" s="5">
        <v>112233.79</v>
      </c>
      <c r="X454" s="5">
        <v>1</v>
      </c>
      <c r="Y454" s="5">
        <v>112233.79</v>
      </c>
      <c r="Z454" s="5">
        <v>662881.24</v>
      </c>
      <c r="AA454" s="5">
        <v>1</v>
      </c>
      <c r="AB454" s="5">
        <v>662881.24</v>
      </c>
    </row>
    <row r="455" spans="1:28" x14ac:dyDescent="0.2">
      <c r="A455" s="5">
        <v>50</v>
      </c>
      <c r="B455" s="5">
        <v>0</v>
      </c>
      <c r="C455" s="5">
        <v>0</v>
      </c>
      <c r="D455" s="5">
        <v>1</v>
      </c>
      <c r="E455" s="5">
        <v>227</v>
      </c>
      <c r="F455" s="5">
        <f>ROUND(Source!AX448,O455)</f>
        <v>0</v>
      </c>
      <c r="G455" s="5" t="s">
        <v>341</v>
      </c>
      <c r="H455" s="5" t="s">
        <v>342</v>
      </c>
      <c r="I455" s="5"/>
      <c r="J455" s="5"/>
      <c r="K455" s="5">
        <v>227</v>
      </c>
      <c r="L455" s="5">
        <v>6</v>
      </c>
      <c r="M455" s="5">
        <v>3</v>
      </c>
      <c r="N455" s="5" t="s">
        <v>3</v>
      </c>
      <c r="O455" s="5">
        <v>2</v>
      </c>
      <c r="P455" s="5">
        <f>ROUND(Source!EP448,O455)</f>
        <v>0</v>
      </c>
      <c r="Q455" s="5"/>
      <c r="R455" s="5"/>
      <c r="S455" s="5"/>
      <c r="T455" s="5"/>
      <c r="U455" s="5"/>
      <c r="V455" s="5"/>
      <c r="W455" s="5">
        <v>0</v>
      </c>
      <c r="X455" s="5">
        <v>1</v>
      </c>
      <c r="Y455" s="5">
        <v>0</v>
      </c>
      <c r="Z455" s="5">
        <v>0</v>
      </c>
      <c r="AA455" s="5">
        <v>1</v>
      </c>
      <c r="AB455" s="5">
        <v>0</v>
      </c>
    </row>
    <row r="456" spans="1:28" x14ac:dyDescent="0.2">
      <c r="A456" s="5">
        <v>50</v>
      </c>
      <c r="B456" s="5">
        <v>0</v>
      </c>
      <c r="C456" s="5">
        <v>0</v>
      </c>
      <c r="D456" s="5">
        <v>1</v>
      </c>
      <c r="E456" s="5">
        <v>228</v>
      </c>
      <c r="F456" s="5">
        <f>ROUND(Source!AY448,O456)</f>
        <v>112233.79</v>
      </c>
      <c r="G456" s="5" t="s">
        <v>343</v>
      </c>
      <c r="H456" s="5" t="s">
        <v>344</v>
      </c>
      <c r="I456" s="5"/>
      <c r="J456" s="5"/>
      <c r="K456" s="5">
        <v>228</v>
      </c>
      <c r="L456" s="5">
        <v>7</v>
      </c>
      <c r="M456" s="5">
        <v>3</v>
      </c>
      <c r="N456" s="5" t="s">
        <v>3</v>
      </c>
      <c r="O456" s="5">
        <v>2</v>
      </c>
      <c r="P456" s="5">
        <f>ROUND(Source!EQ448,O456)</f>
        <v>662881.24</v>
      </c>
      <c r="Q456" s="5"/>
      <c r="R456" s="5"/>
      <c r="S456" s="5"/>
      <c r="T456" s="5"/>
      <c r="U456" s="5"/>
      <c r="V456" s="5"/>
      <c r="W456" s="5">
        <v>112233.79</v>
      </c>
      <c r="X456" s="5">
        <v>1</v>
      </c>
      <c r="Y456" s="5">
        <v>112233.79</v>
      </c>
      <c r="Z456" s="5">
        <v>662881.24</v>
      </c>
      <c r="AA456" s="5">
        <v>1</v>
      </c>
      <c r="AB456" s="5">
        <v>662881.24</v>
      </c>
    </row>
    <row r="457" spans="1:28" x14ac:dyDescent="0.2">
      <c r="A457" s="5">
        <v>50</v>
      </c>
      <c r="B457" s="5">
        <v>0</v>
      </c>
      <c r="C457" s="5">
        <v>0</v>
      </c>
      <c r="D457" s="5">
        <v>1</v>
      </c>
      <c r="E457" s="5">
        <v>216</v>
      </c>
      <c r="F457" s="5">
        <f>ROUND(Source!AP448,O457)</f>
        <v>0</v>
      </c>
      <c r="G457" s="5" t="s">
        <v>345</v>
      </c>
      <c r="H457" s="5" t="s">
        <v>346</v>
      </c>
      <c r="I457" s="5"/>
      <c r="J457" s="5"/>
      <c r="K457" s="5">
        <v>216</v>
      </c>
      <c r="L457" s="5">
        <v>8</v>
      </c>
      <c r="M457" s="5">
        <v>3</v>
      </c>
      <c r="N457" s="5" t="s">
        <v>3</v>
      </c>
      <c r="O457" s="5">
        <v>2</v>
      </c>
      <c r="P457" s="5">
        <f>ROUND(Source!EH448,O457)</f>
        <v>0</v>
      </c>
      <c r="Q457" s="5"/>
      <c r="R457" s="5"/>
      <c r="S457" s="5"/>
      <c r="T457" s="5"/>
      <c r="U457" s="5"/>
      <c r="V457" s="5"/>
      <c r="W457" s="5">
        <v>0</v>
      </c>
      <c r="X457" s="5">
        <v>1</v>
      </c>
      <c r="Y457" s="5">
        <v>0</v>
      </c>
      <c r="Z457" s="5">
        <v>0</v>
      </c>
      <c r="AA457" s="5">
        <v>1</v>
      </c>
      <c r="AB457" s="5">
        <v>0</v>
      </c>
    </row>
    <row r="458" spans="1:28" x14ac:dyDescent="0.2">
      <c r="A458" s="5">
        <v>50</v>
      </c>
      <c r="B458" s="5">
        <v>0</v>
      </c>
      <c r="C458" s="5">
        <v>0</v>
      </c>
      <c r="D458" s="5">
        <v>1</v>
      </c>
      <c r="E458" s="5">
        <v>223</v>
      </c>
      <c r="F458" s="5">
        <f>ROUND(Source!AQ448,O458)</f>
        <v>0</v>
      </c>
      <c r="G458" s="5" t="s">
        <v>347</v>
      </c>
      <c r="H458" s="5" t="s">
        <v>348</v>
      </c>
      <c r="I458" s="5"/>
      <c r="J458" s="5"/>
      <c r="K458" s="5">
        <v>223</v>
      </c>
      <c r="L458" s="5">
        <v>9</v>
      </c>
      <c r="M458" s="5">
        <v>3</v>
      </c>
      <c r="N458" s="5" t="s">
        <v>3</v>
      </c>
      <c r="O458" s="5">
        <v>2</v>
      </c>
      <c r="P458" s="5">
        <f>ROUND(Source!EI448,O458)</f>
        <v>0</v>
      </c>
      <c r="Q458" s="5"/>
      <c r="R458" s="5"/>
      <c r="S458" s="5"/>
      <c r="T458" s="5"/>
      <c r="U458" s="5"/>
      <c r="V458" s="5"/>
      <c r="W458" s="5">
        <v>0</v>
      </c>
      <c r="X458" s="5">
        <v>1</v>
      </c>
      <c r="Y458" s="5">
        <v>0</v>
      </c>
      <c r="Z458" s="5">
        <v>0</v>
      </c>
      <c r="AA458" s="5">
        <v>1</v>
      </c>
      <c r="AB458" s="5">
        <v>0</v>
      </c>
    </row>
    <row r="459" spans="1:28" x14ac:dyDescent="0.2">
      <c r="A459" s="5">
        <v>50</v>
      </c>
      <c r="B459" s="5">
        <v>0</v>
      </c>
      <c r="C459" s="5">
        <v>0</v>
      </c>
      <c r="D459" s="5">
        <v>1</v>
      </c>
      <c r="E459" s="5">
        <v>229</v>
      </c>
      <c r="F459" s="5">
        <f>ROUND(Source!AZ448,O459)</f>
        <v>0</v>
      </c>
      <c r="G459" s="5" t="s">
        <v>349</v>
      </c>
      <c r="H459" s="5" t="s">
        <v>350</v>
      </c>
      <c r="I459" s="5"/>
      <c r="J459" s="5"/>
      <c r="K459" s="5">
        <v>229</v>
      </c>
      <c r="L459" s="5">
        <v>10</v>
      </c>
      <c r="M459" s="5">
        <v>3</v>
      </c>
      <c r="N459" s="5" t="s">
        <v>3</v>
      </c>
      <c r="O459" s="5">
        <v>2</v>
      </c>
      <c r="P459" s="5">
        <f>ROUND(Source!ER448,O459)</f>
        <v>0</v>
      </c>
      <c r="Q459" s="5"/>
      <c r="R459" s="5"/>
      <c r="S459" s="5"/>
      <c r="T459" s="5"/>
      <c r="U459" s="5"/>
      <c r="V459" s="5"/>
      <c r="W459" s="5">
        <v>0</v>
      </c>
      <c r="X459" s="5">
        <v>1</v>
      </c>
      <c r="Y459" s="5">
        <v>0</v>
      </c>
      <c r="Z459" s="5">
        <v>0</v>
      </c>
      <c r="AA459" s="5">
        <v>1</v>
      </c>
      <c r="AB459" s="5">
        <v>0</v>
      </c>
    </row>
    <row r="460" spans="1:28" x14ac:dyDescent="0.2">
      <c r="A460" s="5">
        <v>50</v>
      </c>
      <c r="B460" s="5">
        <v>0</v>
      </c>
      <c r="C460" s="5">
        <v>0</v>
      </c>
      <c r="D460" s="5">
        <v>1</v>
      </c>
      <c r="E460" s="5">
        <v>203</v>
      </c>
      <c r="F460" s="5">
        <f>ROUND(Source!Q448,O460)</f>
        <v>735.51</v>
      </c>
      <c r="G460" s="5" t="s">
        <v>351</v>
      </c>
      <c r="H460" s="5" t="s">
        <v>352</v>
      </c>
      <c r="I460" s="5"/>
      <c r="J460" s="5"/>
      <c r="K460" s="5">
        <v>203</v>
      </c>
      <c r="L460" s="5">
        <v>11</v>
      </c>
      <c r="M460" s="5">
        <v>3</v>
      </c>
      <c r="N460" s="5" t="s">
        <v>3</v>
      </c>
      <c r="O460" s="5">
        <v>2</v>
      </c>
      <c r="P460" s="5">
        <f>ROUND(Source!DI448,O460)</f>
        <v>9985.76</v>
      </c>
      <c r="Q460" s="5"/>
      <c r="R460" s="5"/>
      <c r="S460" s="5"/>
      <c r="T460" s="5"/>
      <c r="U460" s="5"/>
      <c r="V460" s="5"/>
      <c r="W460" s="5">
        <v>735.51</v>
      </c>
      <c r="X460" s="5">
        <v>1</v>
      </c>
      <c r="Y460" s="5">
        <v>735.51</v>
      </c>
      <c r="Z460" s="5">
        <v>9985.76</v>
      </c>
      <c r="AA460" s="5">
        <v>1</v>
      </c>
      <c r="AB460" s="5">
        <v>9985.76</v>
      </c>
    </row>
    <row r="461" spans="1:28" x14ac:dyDescent="0.2">
      <c r="A461" s="5">
        <v>50</v>
      </c>
      <c r="B461" s="5">
        <v>0</v>
      </c>
      <c r="C461" s="5">
        <v>0</v>
      </c>
      <c r="D461" s="5">
        <v>1</v>
      </c>
      <c r="E461" s="5">
        <v>231</v>
      </c>
      <c r="F461" s="5">
        <f>ROUND(Source!BB448,O461)</f>
        <v>0</v>
      </c>
      <c r="G461" s="5" t="s">
        <v>353</v>
      </c>
      <c r="H461" s="5" t="s">
        <v>354</v>
      </c>
      <c r="I461" s="5"/>
      <c r="J461" s="5"/>
      <c r="K461" s="5">
        <v>231</v>
      </c>
      <c r="L461" s="5">
        <v>12</v>
      </c>
      <c r="M461" s="5">
        <v>3</v>
      </c>
      <c r="N461" s="5" t="s">
        <v>3</v>
      </c>
      <c r="O461" s="5">
        <v>2</v>
      </c>
      <c r="P461" s="5">
        <f>ROUND(Source!ET448,O461)</f>
        <v>0</v>
      </c>
      <c r="Q461" s="5"/>
      <c r="R461" s="5"/>
      <c r="S461" s="5"/>
      <c r="T461" s="5"/>
      <c r="U461" s="5"/>
      <c r="V461" s="5"/>
      <c r="W461" s="5">
        <v>0</v>
      </c>
      <c r="X461" s="5">
        <v>1</v>
      </c>
      <c r="Y461" s="5">
        <v>0</v>
      </c>
      <c r="Z461" s="5">
        <v>0</v>
      </c>
      <c r="AA461" s="5">
        <v>1</v>
      </c>
      <c r="AB461" s="5">
        <v>0</v>
      </c>
    </row>
    <row r="462" spans="1:28" x14ac:dyDescent="0.2">
      <c r="A462" s="5">
        <v>50</v>
      </c>
      <c r="B462" s="5">
        <v>0</v>
      </c>
      <c r="C462" s="5">
        <v>0</v>
      </c>
      <c r="D462" s="5">
        <v>1</v>
      </c>
      <c r="E462" s="5">
        <v>204</v>
      </c>
      <c r="F462" s="5">
        <f>ROUND(Source!R448,O462)</f>
        <v>56.21</v>
      </c>
      <c r="G462" s="5" t="s">
        <v>355</v>
      </c>
      <c r="H462" s="5" t="s">
        <v>356</v>
      </c>
      <c r="I462" s="5"/>
      <c r="J462" s="5"/>
      <c r="K462" s="5">
        <v>204</v>
      </c>
      <c r="L462" s="5">
        <v>13</v>
      </c>
      <c r="M462" s="5">
        <v>3</v>
      </c>
      <c r="N462" s="5" t="s">
        <v>3</v>
      </c>
      <c r="O462" s="5">
        <v>2</v>
      </c>
      <c r="P462" s="5">
        <f>ROUND(Source!DJ448,O462)</f>
        <v>3090.99</v>
      </c>
      <c r="Q462" s="5"/>
      <c r="R462" s="5"/>
      <c r="S462" s="5"/>
      <c r="T462" s="5"/>
      <c r="U462" s="5"/>
      <c r="V462" s="5"/>
      <c r="W462" s="5">
        <v>56.21</v>
      </c>
      <c r="X462" s="5">
        <v>1</v>
      </c>
      <c r="Y462" s="5">
        <v>56.21</v>
      </c>
      <c r="Z462" s="5">
        <v>3090.99</v>
      </c>
      <c r="AA462" s="5">
        <v>1</v>
      </c>
      <c r="AB462" s="5">
        <v>3090.99</v>
      </c>
    </row>
    <row r="463" spans="1:28" x14ac:dyDescent="0.2">
      <c r="A463" s="5">
        <v>50</v>
      </c>
      <c r="B463" s="5">
        <v>0</v>
      </c>
      <c r="C463" s="5">
        <v>0</v>
      </c>
      <c r="D463" s="5">
        <v>1</v>
      </c>
      <c r="E463" s="5">
        <v>205</v>
      </c>
      <c r="F463" s="5">
        <f>ROUND(Source!S448,O463)</f>
        <v>6009.57</v>
      </c>
      <c r="G463" s="5" t="s">
        <v>357</v>
      </c>
      <c r="H463" s="5" t="s">
        <v>358</v>
      </c>
      <c r="I463" s="5"/>
      <c r="J463" s="5"/>
      <c r="K463" s="5">
        <v>205</v>
      </c>
      <c r="L463" s="5">
        <v>14</v>
      </c>
      <c r="M463" s="5">
        <v>3</v>
      </c>
      <c r="N463" s="5" t="s">
        <v>3</v>
      </c>
      <c r="O463" s="5">
        <v>2</v>
      </c>
      <c r="P463" s="5">
        <f>ROUND(Source!DK448,O463)</f>
        <v>330466.26</v>
      </c>
      <c r="Q463" s="5"/>
      <c r="R463" s="5"/>
      <c r="S463" s="5"/>
      <c r="T463" s="5"/>
      <c r="U463" s="5"/>
      <c r="V463" s="5"/>
      <c r="W463" s="5">
        <v>6009.57</v>
      </c>
      <c r="X463" s="5">
        <v>1</v>
      </c>
      <c r="Y463" s="5">
        <v>6009.57</v>
      </c>
      <c r="Z463" s="5">
        <v>330466.26</v>
      </c>
      <c r="AA463" s="5">
        <v>1</v>
      </c>
      <c r="AB463" s="5">
        <v>330466.26</v>
      </c>
    </row>
    <row r="464" spans="1:28" x14ac:dyDescent="0.2">
      <c r="A464" s="5">
        <v>50</v>
      </c>
      <c r="B464" s="5">
        <v>0</v>
      </c>
      <c r="C464" s="5">
        <v>0</v>
      </c>
      <c r="D464" s="5">
        <v>1</v>
      </c>
      <c r="E464" s="5">
        <v>232</v>
      </c>
      <c r="F464" s="5">
        <f>ROUND(Source!BC448,O464)</f>
        <v>0</v>
      </c>
      <c r="G464" s="5" t="s">
        <v>359</v>
      </c>
      <c r="H464" s="5" t="s">
        <v>360</v>
      </c>
      <c r="I464" s="5"/>
      <c r="J464" s="5"/>
      <c r="K464" s="5">
        <v>232</v>
      </c>
      <c r="L464" s="5">
        <v>15</v>
      </c>
      <c r="M464" s="5">
        <v>3</v>
      </c>
      <c r="N464" s="5" t="s">
        <v>3</v>
      </c>
      <c r="O464" s="5">
        <v>2</v>
      </c>
      <c r="P464" s="5">
        <f>ROUND(Source!EU448,O464)</f>
        <v>0</v>
      </c>
      <c r="Q464" s="5"/>
      <c r="R464" s="5"/>
      <c r="S464" s="5"/>
      <c r="T464" s="5"/>
      <c r="U464" s="5"/>
      <c r="V464" s="5"/>
      <c r="W464" s="5">
        <v>0</v>
      </c>
      <c r="X464" s="5">
        <v>1</v>
      </c>
      <c r="Y464" s="5">
        <v>0</v>
      </c>
      <c r="Z464" s="5">
        <v>0</v>
      </c>
      <c r="AA464" s="5">
        <v>1</v>
      </c>
      <c r="AB464" s="5">
        <v>0</v>
      </c>
    </row>
    <row r="465" spans="1:206" x14ac:dyDescent="0.2">
      <c r="A465" s="5">
        <v>50</v>
      </c>
      <c r="B465" s="5">
        <v>0</v>
      </c>
      <c r="C465" s="5">
        <v>0</v>
      </c>
      <c r="D465" s="5">
        <v>1</v>
      </c>
      <c r="E465" s="5">
        <v>214</v>
      </c>
      <c r="F465" s="5">
        <f>ROUND(Source!AS448,O465)</f>
        <v>115384.83</v>
      </c>
      <c r="G465" s="5" t="s">
        <v>361</v>
      </c>
      <c r="H465" s="5" t="s">
        <v>362</v>
      </c>
      <c r="I465" s="5"/>
      <c r="J465" s="5"/>
      <c r="K465" s="5">
        <v>214</v>
      </c>
      <c r="L465" s="5">
        <v>16</v>
      </c>
      <c r="M465" s="5">
        <v>3</v>
      </c>
      <c r="N465" s="5" t="s">
        <v>3</v>
      </c>
      <c r="O465" s="5">
        <v>2</v>
      </c>
      <c r="P465" s="5">
        <f>ROUND(Source!EK448,O465)</f>
        <v>1369112.52</v>
      </c>
      <c r="Q465" s="5"/>
      <c r="R465" s="5"/>
      <c r="S465" s="5"/>
      <c r="T465" s="5"/>
      <c r="U465" s="5"/>
      <c r="V465" s="5"/>
      <c r="W465" s="5">
        <v>115384.83</v>
      </c>
      <c r="X465" s="5">
        <v>1</v>
      </c>
      <c r="Y465" s="5">
        <v>115384.83</v>
      </c>
      <c r="Z465" s="5">
        <v>1369112.52</v>
      </c>
      <c r="AA465" s="5">
        <v>1</v>
      </c>
      <c r="AB465" s="5">
        <v>1369112.52</v>
      </c>
    </row>
    <row r="466" spans="1:206" x14ac:dyDescent="0.2">
      <c r="A466" s="5">
        <v>50</v>
      </c>
      <c r="B466" s="5">
        <v>0</v>
      </c>
      <c r="C466" s="5">
        <v>0</v>
      </c>
      <c r="D466" s="5">
        <v>1</v>
      </c>
      <c r="E466" s="5">
        <v>215</v>
      </c>
      <c r="F466" s="5">
        <f>ROUND(Source!AT448,O466)</f>
        <v>13308.77</v>
      </c>
      <c r="G466" s="5" t="s">
        <v>363</v>
      </c>
      <c r="H466" s="5" t="s">
        <v>364</v>
      </c>
      <c r="I466" s="5"/>
      <c r="J466" s="5"/>
      <c r="K466" s="5">
        <v>215</v>
      </c>
      <c r="L466" s="5">
        <v>17</v>
      </c>
      <c r="M466" s="5">
        <v>3</v>
      </c>
      <c r="N466" s="5" t="s">
        <v>3</v>
      </c>
      <c r="O466" s="5">
        <v>2</v>
      </c>
      <c r="P466" s="5">
        <f>ROUND(Source!EL448,O466)</f>
        <v>168433.65</v>
      </c>
      <c r="Q466" s="5"/>
      <c r="R466" s="5"/>
      <c r="S466" s="5"/>
      <c r="T466" s="5"/>
      <c r="U466" s="5"/>
      <c r="V466" s="5"/>
      <c r="W466" s="5">
        <v>13308.77</v>
      </c>
      <c r="X466" s="5">
        <v>1</v>
      </c>
      <c r="Y466" s="5">
        <v>13308.77</v>
      </c>
      <c r="Z466" s="5">
        <v>168433.65</v>
      </c>
      <c r="AA466" s="5">
        <v>1</v>
      </c>
      <c r="AB466" s="5">
        <v>168433.65</v>
      </c>
    </row>
    <row r="467" spans="1:206" x14ac:dyDescent="0.2">
      <c r="A467" s="5">
        <v>50</v>
      </c>
      <c r="B467" s="5">
        <v>0</v>
      </c>
      <c r="C467" s="5">
        <v>0</v>
      </c>
      <c r="D467" s="5">
        <v>1</v>
      </c>
      <c r="E467" s="5">
        <v>217</v>
      </c>
      <c r="F467" s="5">
        <f>ROUND(Source!AU448,O467)</f>
        <v>0</v>
      </c>
      <c r="G467" s="5" t="s">
        <v>365</v>
      </c>
      <c r="H467" s="5" t="s">
        <v>366</v>
      </c>
      <c r="I467" s="5"/>
      <c r="J467" s="5"/>
      <c r="K467" s="5">
        <v>217</v>
      </c>
      <c r="L467" s="5">
        <v>18</v>
      </c>
      <c r="M467" s="5">
        <v>3</v>
      </c>
      <c r="N467" s="5" t="s">
        <v>3</v>
      </c>
      <c r="O467" s="5">
        <v>2</v>
      </c>
      <c r="P467" s="5">
        <f>ROUND(Source!EM448,O467)</f>
        <v>0</v>
      </c>
      <c r="Q467" s="5"/>
      <c r="R467" s="5"/>
      <c r="S467" s="5"/>
      <c r="T467" s="5"/>
      <c r="U467" s="5"/>
      <c r="V467" s="5"/>
      <c r="W467" s="5">
        <v>0</v>
      </c>
      <c r="X467" s="5">
        <v>1</v>
      </c>
      <c r="Y467" s="5">
        <v>0</v>
      </c>
      <c r="Z467" s="5">
        <v>0</v>
      </c>
      <c r="AA467" s="5">
        <v>1</v>
      </c>
      <c r="AB467" s="5">
        <v>0</v>
      </c>
    </row>
    <row r="468" spans="1:206" x14ac:dyDescent="0.2">
      <c r="A468" s="5">
        <v>50</v>
      </c>
      <c r="B468" s="5">
        <v>0</v>
      </c>
      <c r="C468" s="5">
        <v>0</v>
      </c>
      <c r="D468" s="5">
        <v>1</v>
      </c>
      <c r="E468" s="5">
        <v>230</v>
      </c>
      <c r="F468" s="5">
        <f>ROUND(Source!BA448,O468)</f>
        <v>0</v>
      </c>
      <c r="G468" s="5" t="s">
        <v>367</v>
      </c>
      <c r="H468" s="5" t="s">
        <v>368</v>
      </c>
      <c r="I468" s="5"/>
      <c r="J468" s="5"/>
      <c r="K468" s="5">
        <v>230</v>
      </c>
      <c r="L468" s="5">
        <v>19</v>
      </c>
      <c r="M468" s="5">
        <v>3</v>
      </c>
      <c r="N468" s="5" t="s">
        <v>3</v>
      </c>
      <c r="O468" s="5">
        <v>2</v>
      </c>
      <c r="P468" s="5">
        <f>ROUND(Source!ES448,O468)</f>
        <v>0</v>
      </c>
      <c r="Q468" s="5"/>
      <c r="R468" s="5"/>
      <c r="S468" s="5"/>
      <c r="T468" s="5"/>
      <c r="U468" s="5"/>
      <c r="V468" s="5"/>
      <c r="W468" s="5">
        <v>0</v>
      </c>
      <c r="X468" s="5">
        <v>1</v>
      </c>
      <c r="Y468" s="5">
        <v>0</v>
      </c>
      <c r="Z468" s="5">
        <v>0</v>
      </c>
      <c r="AA468" s="5">
        <v>1</v>
      </c>
      <c r="AB468" s="5">
        <v>0</v>
      </c>
    </row>
    <row r="469" spans="1:206" x14ac:dyDescent="0.2">
      <c r="A469" s="5">
        <v>50</v>
      </c>
      <c r="B469" s="5">
        <v>0</v>
      </c>
      <c r="C469" s="5">
        <v>0</v>
      </c>
      <c r="D469" s="5">
        <v>1</v>
      </c>
      <c r="E469" s="5">
        <v>206</v>
      </c>
      <c r="F469" s="5">
        <f>ROUND(Source!T448,O469)</f>
        <v>0</v>
      </c>
      <c r="G469" s="5" t="s">
        <v>369</v>
      </c>
      <c r="H469" s="5" t="s">
        <v>370</v>
      </c>
      <c r="I469" s="5"/>
      <c r="J469" s="5"/>
      <c r="K469" s="5">
        <v>206</v>
      </c>
      <c r="L469" s="5">
        <v>20</v>
      </c>
      <c r="M469" s="5">
        <v>3</v>
      </c>
      <c r="N469" s="5" t="s">
        <v>3</v>
      </c>
      <c r="O469" s="5">
        <v>2</v>
      </c>
      <c r="P469" s="5">
        <f>ROUND(Source!DL448,O469)</f>
        <v>0</v>
      </c>
      <c r="Q469" s="5"/>
      <c r="R469" s="5"/>
      <c r="S469" s="5"/>
      <c r="T469" s="5"/>
      <c r="U469" s="5"/>
      <c r="V469" s="5"/>
      <c r="W469" s="5">
        <v>0</v>
      </c>
      <c r="X469" s="5">
        <v>1</v>
      </c>
      <c r="Y469" s="5">
        <v>0</v>
      </c>
      <c r="Z469" s="5">
        <v>0</v>
      </c>
      <c r="AA469" s="5">
        <v>1</v>
      </c>
      <c r="AB469" s="5">
        <v>0</v>
      </c>
    </row>
    <row r="470" spans="1:206" x14ac:dyDescent="0.2">
      <c r="A470" s="5">
        <v>50</v>
      </c>
      <c r="B470" s="5">
        <v>0</v>
      </c>
      <c r="C470" s="5">
        <v>0</v>
      </c>
      <c r="D470" s="5">
        <v>1</v>
      </c>
      <c r="E470" s="5">
        <v>207</v>
      </c>
      <c r="F470" s="5">
        <f>Source!U448</f>
        <v>469.23140543399995</v>
      </c>
      <c r="G470" s="5" t="s">
        <v>371</v>
      </c>
      <c r="H470" s="5" t="s">
        <v>372</v>
      </c>
      <c r="I470" s="5"/>
      <c r="J470" s="5"/>
      <c r="K470" s="5">
        <v>207</v>
      </c>
      <c r="L470" s="5">
        <v>21</v>
      </c>
      <c r="M470" s="5">
        <v>3</v>
      </c>
      <c r="N470" s="5" t="s">
        <v>3</v>
      </c>
      <c r="O470" s="5">
        <v>-1</v>
      </c>
      <c r="P470" s="5">
        <f>Source!DM448</f>
        <v>469.23140543399995</v>
      </c>
      <c r="Q470" s="5"/>
      <c r="R470" s="5"/>
      <c r="S470" s="5"/>
      <c r="T470" s="5"/>
      <c r="U470" s="5"/>
      <c r="V470" s="5"/>
      <c r="W470" s="5">
        <v>469.23140543399995</v>
      </c>
      <c r="X470" s="5">
        <v>1</v>
      </c>
      <c r="Y470" s="5">
        <v>469.23140543399995</v>
      </c>
      <c r="Z470" s="5">
        <v>469.23140543399995</v>
      </c>
      <c r="AA470" s="5">
        <v>1</v>
      </c>
      <c r="AB470" s="5">
        <v>469.23140543399995</v>
      </c>
    </row>
    <row r="471" spans="1:206" x14ac:dyDescent="0.2">
      <c r="A471" s="5">
        <v>50</v>
      </c>
      <c r="B471" s="5">
        <v>0</v>
      </c>
      <c r="C471" s="5">
        <v>0</v>
      </c>
      <c r="D471" s="5">
        <v>1</v>
      </c>
      <c r="E471" s="5">
        <v>208</v>
      </c>
      <c r="F471" s="5">
        <f>Source!V448</f>
        <v>0</v>
      </c>
      <c r="G471" s="5" t="s">
        <v>373</v>
      </c>
      <c r="H471" s="5" t="s">
        <v>374</v>
      </c>
      <c r="I471" s="5"/>
      <c r="J471" s="5"/>
      <c r="K471" s="5">
        <v>208</v>
      </c>
      <c r="L471" s="5">
        <v>22</v>
      </c>
      <c r="M471" s="5">
        <v>3</v>
      </c>
      <c r="N471" s="5" t="s">
        <v>3</v>
      </c>
      <c r="O471" s="5">
        <v>-1</v>
      </c>
      <c r="P471" s="5">
        <f>Source!DN448</f>
        <v>0</v>
      </c>
      <c r="Q471" s="5"/>
      <c r="R471" s="5"/>
      <c r="S471" s="5"/>
      <c r="T471" s="5"/>
      <c r="U471" s="5"/>
      <c r="V471" s="5"/>
      <c r="W471" s="5">
        <v>0</v>
      </c>
      <c r="X471" s="5">
        <v>1</v>
      </c>
      <c r="Y471" s="5">
        <v>0</v>
      </c>
      <c r="Z471" s="5">
        <v>0</v>
      </c>
      <c r="AA471" s="5">
        <v>1</v>
      </c>
      <c r="AB471" s="5">
        <v>0</v>
      </c>
    </row>
    <row r="472" spans="1:206" x14ac:dyDescent="0.2">
      <c r="A472" s="5">
        <v>50</v>
      </c>
      <c r="B472" s="5">
        <v>0</v>
      </c>
      <c r="C472" s="5">
        <v>0</v>
      </c>
      <c r="D472" s="5">
        <v>1</v>
      </c>
      <c r="E472" s="5">
        <v>209</v>
      </c>
      <c r="F472" s="5">
        <f>ROUND(Source!W448,O472)</f>
        <v>0</v>
      </c>
      <c r="G472" s="5" t="s">
        <v>375</v>
      </c>
      <c r="H472" s="5" t="s">
        <v>376</v>
      </c>
      <c r="I472" s="5"/>
      <c r="J472" s="5"/>
      <c r="K472" s="5">
        <v>209</v>
      </c>
      <c r="L472" s="5">
        <v>23</v>
      </c>
      <c r="M472" s="5">
        <v>3</v>
      </c>
      <c r="N472" s="5" t="s">
        <v>3</v>
      </c>
      <c r="O472" s="5">
        <v>2</v>
      </c>
      <c r="P472" s="5">
        <f>ROUND(Source!DO448,O472)</f>
        <v>0</v>
      </c>
      <c r="Q472" s="5"/>
      <c r="R472" s="5"/>
      <c r="S472" s="5"/>
      <c r="T472" s="5"/>
      <c r="U472" s="5"/>
      <c r="V472" s="5"/>
      <c r="W472" s="5">
        <v>0</v>
      </c>
      <c r="X472" s="5">
        <v>1</v>
      </c>
      <c r="Y472" s="5">
        <v>0</v>
      </c>
      <c r="Z472" s="5">
        <v>0</v>
      </c>
      <c r="AA472" s="5">
        <v>1</v>
      </c>
      <c r="AB472" s="5">
        <v>0</v>
      </c>
    </row>
    <row r="473" spans="1:206" x14ac:dyDescent="0.2">
      <c r="A473" s="5">
        <v>50</v>
      </c>
      <c r="B473" s="5">
        <v>0</v>
      </c>
      <c r="C473" s="5">
        <v>0</v>
      </c>
      <c r="D473" s="5">
        <v>1</v>
      </c>
      <c r="E473" s="5">
        <v>233</v>
      </c>
      <c r="F473" s="5">
        <f>ROUND(Source!BD448,O473)</f>
        <v>0</v>
      </c>
      <c r="G473" s="5" t="s">
        <v>377</v>
      </c>
      <c r="H473" s="5" t="s">
        <v>378</v>
      </c>
      <c r="I473" s="5"/>
      <c r="J473" s="5"/>
      <c r="K473" s="5">
        <v>233</v>
      </c>
      <c r="L473" s="5">
        <v>24</v>
      </c>
      <c r="M473" s="5">
        <v>3</v>
      </c>
      <c r="N473" s="5" t="s">
        <v>3</v>
      </c>
      <c r="O473" s="5">
        <v>2</v>
      </c>
      <c r="P473" s="5">
        <f>ROUND(Source!EV448,O473)</f>
        <v>0</v>
      </c>
      <c r="Q473" s="5"/>
      <c r="R473" s="5"/>
      <c r="S473" s="5"/>
      <c r="T473" s="5"/>
      <c r="U473" s="5"/>
      <c r="V473" s="5"/>
      <c r="W473" s="5">
        <v>0</v>
      </c>
      <c r="X473" s="5">
        <v>1</v>
      </c>
      <c r="Y473" s="5">
        <v>0</v>
      </c>
      <c r="Z473" s="5">
        <v>0</v>
      </c>
      <c r="AA473" s="5">
        <v>1</v>
      </c>
      <c r="AB473" s="5">
        <v>0</v>
      </c>
    </row>
    <row r="474" spans="1:206" x14ac:dyDescent="0.2">
      <c r="A474" s="5">
        <v>50</v>
      </c>
      <c r="B474" s="5">
        <v>0</v>
      </c>
      <c r="C474" s="5">
        <v>0</v>
      </c>
      <c r="D474" s="5">
        <v>1</v>
      </c>
      <c r="E474" s="5">
        <v>210</v>
      </c>
      <c r="F474" s="5">
        <f>ROUND(Source!X448,O474)</f>
        <v>6255.12</v>
      </c>
      <c r="G474" s="5" t="s">
        <v>379</v>
      </c>
      <c r="H474" s="5" t="s">
        <v>380</v>
      </c>
      <c r="I474" s="5"/>
      <c r="J474" s="5"/>
      <c r="K474" s="5">
        <v>210</v>
      </c>
      <c r="L474" s="5">
        <v>25</v>
      </c>
      <c r="M474" s="5">
        <v>3</v>
      </c>
      <c r="N474" s="5" t="s">
        <v>3</v>
      </c>
      <c r="O474" s="5">
        <v>2</v>
      </c>
      <c r="P474" s="5">
        <f>ROUND(Source!DP448,O474)</f>
        <v>343968.82</v>
      </c>
      <c r="Q474" s="5"/>
      <c r="R474" s="5"/>
      <c r="S474" s="5"/>
      <c r="T474" s="5"/>
      <c r="U474" s="5"/>
      <c r="V474" s="5"/>
      <c r="W474" s="5">
        <v>6255.12</v>
      </c>
      <c r="X474" s="5">
        <v>1</v>
      </c>
      <c r="Y474" s="5">
        <v>6255.12</v>
      </c>
      <c r="Z474" s="5">
        <v>343968.82</v>
      </c>
      <c r="AA474" s="5">
        <v>1</v>
      </c>
      <c r="AB474" s="5">
        <v>343968.82</v>
      </c>
    </row>
    <row r="475" spans="1:206" x14ac:dyDescent="0.2">
      <c r="A475" s="5">
        <v>50</v>
      </c>
      <c r="B475" s="5">
        <v>0</v>
      </c>
      <c r="C475" s="5">
        <v>0</v>
      </c>
      <c r="D475" s="5">
        <v>1</v>
      </c>
      <c r="E475" s="5">
        <v>211</v>
      </c>
      <c r="F475" s="5">
        <f>ROUND(Source!Y448,O475)</f>
        <v>3459.61</v>
      </c>
      <c r="G475" s="5" t="s">
        <v>381</v>
      </c>
      <c r="H475" s="5" t="s">
        <v>382</v>
      </c>
      <c r="I475" s="5"/>
      <c r="J475" s="5"/>
      <c r="K475" s="5">
        <v>211</v>
      </c>
      <c r="L475" s="5">
        <v>26</v>
      </c>
      <c r="M475" s="5">
        <v>3</v>
      </c>
      <c r="N475" s="5" t="s">
        <v>3</v>
      </c>
      <c r="O475" s="5">
        <v>2</v>
      </c>
      <c r="P475" s="5">
        <f>ROUND(Source!DQ448,O475)</f>
        <v>190244.09</v>
      </c>
      <c r="Q475" s="5"/>
      <c r="R475" s="5"/>
      <c r="S475" s="5"/>
      <c r="T475" s="5"/>
      <c r="U475" s="5"/>
      <c r="V475" s="5"/>
      <c r="W475" s="5">
        <v>3459.61</v>
      </c>
      <c r="X475" s="5">
        <v>1</v>
      </c>
      <c r="Y475" s="5">
        <v>3459.61</v>
      </c>
      <c r="Z475" s="5">
        <v>190244.09</v>
      </c>
      <c r="AA475" s="5">
        <v>1</v>
      </c>
      <c r="AB475" s="5">
        <v>190244.09</v>
      </c>
    </row>
    <row r="476" spans="1:206" x14ac:dyDescent="0.2">
      <c r="A476" s="5">
        <v>50</v>
      </c>
      <c r="B476" s="5">
        <v>0</v>
      </c>
      <c r="C476" s="5">
        <v>0</v>
      </c>
      <c r="D476" s="5">
        <v>1</v>
      </c>
      <c r="E476" s="5">
        <v>224</v>
      </c>
      <c r="F476" s="5">
        <f>ROUND(Source!AR448,O476)</f>
        <v>128693.6</v>
      </c>
      <c r="G476" s="5" t="s">
        <v>383</v>
      </c>
      <c r="H476" s="5" t="s">
        <v>384</v>
      </c>
      <c r="I476" s="5"/>
      <c r="J476" s="5"/>
      <c r="K476" s="5">
        <v>224</v>
      </c>
      <c r="L476" s="5">
        <v>27</v>
      </c>
      <c r="M476" s="5">
        <v>3</v>
      </c>
      <c r="N476" s="5" t="s">
        <v>3</v>
      </c>
      <c r="O476" s="5">
        <v>2</v>
      </c>
      <c r="P476" s="5">
        <f>ROUND(Source!EJ448,O476)</f>
        <v>1537546.17</v>
      </c>
      <c r="Q476" s="5"/>
      <c r="R476" s="5"/>
      <c r="S476" s="5"/>
      <c r="T476" s="5"/>
      <c r="U476" s="5"/>
      <c r="V476" s="5"/>
      <c r="W476" s="5">
        <v>128693.6</v>
      </c>
      <c r="X476" s="5">
        <v>1</v>
      </c>
      <c r="Y476" s="5">
        <v>128693.6</v>
      </c>
      <c r="Z476" s="5">
        <v>1537546.17</v>
      </c>
      <c r="AA476" s="5">
        <v>1</v>
      </c>
      <c r="AB476" s="5">
        <v>1537546.17</v>
      </c>
    </row>
    <row r="478" spans="1:206" x14ac:dyDescent="0.2">
      <c r="A478" s="1">
        <v>4</v>
      </c>
      <c r="B478" s="1">
        <v>1</v>
      </c>
      <c r="C478" s="1"/>
      <c r="D478" s="1">
        <f>ROW(A628)</f>
        <v>628</v>
      </c>
      <c r="E478" s="1"/>
      <c r="F478" s="1" t="s">
        <v>18</v>
      </c>
      <c r="G478" s="1" t="s">
        <v>522</v>
      </c>
      <c r="H478" s="1" t="s">
        <v>3</v>
      </c>
      <c r="I478" s="1">
        <v>0</v>
      </c>
      <c r="J478" s="1"/>
      <c r="K478" s="1">
        <v>0</v>
      </c>
      <c r="L478" s="1"/>
      <c r="M478" s="1" t="s">
        <v>3</v>
      </c>
      <c r="N478" s="1"/>
      <c r="O478" s="1"/>
      <c r="P478" s="1"/>
      <c r="Q478" s="1"/>
      <c r="R478" s="1"/>
      <c r="S478" s="1">
        <v>0</v>
      </c>
      <c r="T478" s="1">
        <v>0</v>
      </c>
      <c r="U478" s="1" t="s">
        <v>3</v>
      </c>
      <c r="V478" s="1">
        <v>0</v>
      </c>
      <c r="W478" s="1"/>
      <c r="X478" s="1"/>
      <c r="Y478" s="1"/>
      <c r="Z478" s="1"/>
      <c r="AA478" s="1"/>
      <c r="AB478" s="1" t="s">
        <v>3</v>
      </c>
      <c r="AC478" s="1" t="s">
        <v>3</v>
      </c>
      <c r="AD478" s="1" t="s">
        <v>3</v>
      </c>
      <c r="AE478" s="1" t="s">
        <v>3</v>
      </c>
      <c r="AF478" s="1" t="s">
        <v>3</v>
      </c>
      <c r="AG478" s="1" t="s">
        <v>3</v>
      </c>
      <c r="AH478" s="1"/>
      <c r="AI478" s="1"/>
      <c r="AJ478" s="1"/>
      <c r="AK478" s="1"/>
      <c r="AL478" s="1"/>
      <c r="AM478" s="1"/>
      <c r="AN478" s="1"/>
      <c r="AO478" s="1"/>
      <c r="AP478" s="1" t="s">
        <v>3</v>
      </c>
      <c r="AQ478" s="1" t="s">
        <v>3</v>
      </c>
      <c r="AR478" s="1" t="s">
        <v>3</v>
      </c>
      <c r="AS478" s="1"/>
      <c r="AT478" s="1"/>
      <c r="AU478" s="1"/>
      <c r="AV478" s="1"/>
      <c r="AW478" s="1"/>
      <c r="AX478" s="1"/>
      <c r="AY478" s="1"/>
      <c r="AZ478" s="1" t="s">
        <v>3</v>
      </c>
      <c r="BA478" s="1"/>
      <c r="BB478" s="1" t="s">
        <v>3</v>
      </c>
      <c r="BC478" s="1" t="s">
        <v>3</v>
      </c>
      <c r="BD478" s="1" t="s">
        <v>3</v>
      </c>
      <c r="BE478" s="1" t="s">
        <v>3</v>
      </c>
      <c r="BF478" s="1" t="s">
        <v>3</v>
      </c>
      <c r="BG478" s="1" t="s">
        <v>3</v>
      </c>
      <c r="BH478" s="1" t="s">
        <v>3</v>
      </c>
      <c r="BI478" s="1" t="s">
        <v>3</v>
      </c>
      <c r="BJ478" s="1" t="s">
        <v>3</v>
      </c>
      <c r="BK478" s="1" t="s">
        <v>3</v>
      </c>
      <c r="BL478" s="1" t="s">
        <v>3</v>
      </c>
      <c r="BM478" s="1" t="s">
        <v>3</v>
      </c>
      <c r="BN478" s="1" t="s">
        <v>3</v>
      </c>
      <c r="BO478" s="1" t="s">
        <v>3</v>
      </c>
      <c r="BP478" s="1" t="s">
        <v>3</v>
      </c>
      <c r="BQ478" s="1"/>
      <c r="BR478" s="1"/>
      <c r="BS478" s="1"/>
      <c r="BT478" s="1"/>
      <c r="BU478" s="1"/>
      <c r="BV478" s="1"/>
      <c r="BW478" s="1"/>
      <c r="BX478" s="1">
        <v>0</v>
      </c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>
        <v>0</v>
      </c>
    </row>
    <row r="480" spans="1:206" x14ac:dyDescent="0.2">
      <c r="A480" s="3">
        <v>52</v>
      </c>
      <c r="B480" s="3">
        <f t="shared" ref="B480:G480" si="594">B628</f>
        <v>1</v>
      </c>
      <c r="C480" s="3">
        <f t="shared" si="594"/>
        <v>4</v>
      </c>
      <c r="D480" s="3">
        <f t="shared" si="594"/>
        <v>478</v>
      </c>
      <c r="E480" s="3">
        <f t="shared" si="594"/>
        <v>0</v>
      </c>
      <c r="F480" s="3" t="str">
        <f t="shared" si="594"/>
        <v>Новый раздел</v>
      </c>
      <c r="G480" s="3" t="str">
        <f t="shared" si="594"/>
        <v>Горячее водоснабжение (Т3,Т4) (Подземная часть)</v>
      </c>
      <c r="H480" s="3"/>
      <c r="I480" s="3"/>
      <c r="J480" s="3"/>
      <c r="K480" s="3"/>
      <c r="L480" s="3"/>
      <c r="M480" s="3"/>
      <c r="N480" s="3"/>
      <c r="O480" s="3">
        <f t="shared" ref="O480:AT480" si="595">O628</f>
        <v>71609.039999999994</v>
      </c>
      <c r="P480" s="3">
        <f t="shared" si="595"/>
        <v>65784.009999999995</v>
      </c>
      <c r="Q480" s="3">
        <f t="shared" si="595"/>
        <v>163.54</v>
      </c>
      <c r="R480" s="3">
        <f t="shared" si="595"/>
        <v>16.89</v>
      </c>
      <c r="S480" s="3">
        <f t="shared" si="595"/>
        <v>5661.49</v>
      </c>
      <c r="T480" s="3">
        <f t="shared" si="595"/>
        <v>0</v>
      </c>
      <c r="U480" s="3">
        <f t="shared" si="595"/>
        <v>436.40508557249996</v>
      </c>
      <c r="V480" s="3">
        <f t="shared" si="595"/>
        <v>0</v>
      </c>
      <c r="W480" s="3">
        <f t="shared" si="595"/>
        <v>0</v>
      </c>
      <c r="X480" s="3">
        <f t="shared" si="595"/>
        <v>5627.62</v>
      </c>
      <c r="Y480" s="3">
        <f t="shared" si="595"/>
        <v>3102.27</v>
      </c>
      <c r="Z480" s="3">
        <f t="shared" si="595"/>
        <v>0</v>
      </c>
      <c r="AA480" s="3">
        <f t="shared" si="595"/>
        <v>0</v>
      </c>
      <c r="AB480" s="3">
        <f t="shared" si="595"/>
        <v>71609.039999999994</v>
      </c>
      <c r="AC480" s="3">
        <f t="shared" si="595"/>
        <v>65784.009999999995</v>
      </c>
      <c r="AD480" s="3">
        <f t="shared" si="595"/>
        <v>163.54</v>
      </c>
      <c r="AE480" s="3">
        <f t="shared" si="595"/>
        <v>16.89</v>
      </c>
      <c r="AF480" s="3">
        <f t="shared" si="595"/>
        <v>5661.49</v>
      </c>
      <c r="AG480" s="3">
        <f t="shared" si="595"/>
        <v>0</v>
      </c>
      <c r="AH480" s="3">
        <f t="shared" si="595"/>
        <v>436.40508557249996</v>
      </c>
      <c r="AI480" s="3">
        <f t="shared" si="595"/>
        <v>0</v>
      </c>
      <c r="AJ480" s="3">
        <f t="shared" si="595"/>
        <v>0</v>
      </c>
      <c r="AK480" s="3">
        <f t="shared" si="595"/>
        <v>5627.62</v>
      </c>
      <c r="AL480" s="3">
        <f t="shared" si="595"/>
        <v>3102.27</v>
      </c>
      <c r="AM480" s="3">
        <f t="shared" si="595"/>
        <v>0</v>
      </c>
      <c r="AN480" s="3">
        <f t="shared" si="595"/>
        <v>0</v>
      </c>
      <c r="AO480" s="3">
        <f t="shared" si="595"/>
        <v>0</v>
      </c>
      <c r="AP480" s="3">
        <f t="shared" si="595"/>
        <v>0</v>
      </c>
      <c r="AQ480" s="3">
        <f t="shared" si="595"/>
        <v>0</v>
      </c>
      <c r="AR480" s="3">
        <f t="shared" si="595"/>
        <v>80338.929999999993</v>
      </c>
      <c r="AS480" s="3">
        <f t="shared" si="595"/>
        <v>66612.22</v>
      </c>
      <c r="AT480" s="3">
        <f t="shared" si="595"/>
        <v>13726.71</v>
      </c>
      <c r="AU480" s="3">
        <f t="shared" ref="AU480:BZ480" si="596">AU628</f>
        <v>0</v>
      </c>
      <c r="AV480" s="3">
        <f t="shared" si="596"/>
        <v>65784.009999999995</v>
      </c>
      <c r="AW480" s="3">
        <f t="shared" si="596"/>
        <v>65784.009999999995</v>
      </c>
      <c r="AX480" s="3">
        <f t="shared" si="596"/>
        <v>0</v>
      </c>
      <c r="AY480" s="3">
        <f t="shared" si="596"/>
        <v>65784.009999999995</v>
      </c>
      <c r="AZ480" s="3">
        <f t="shared" si="596"/>
        <v>0</v>
      </c>
      <c r="BA480" s="3">
        <f t="shared" si="596"/>
        <v>0</v>
      </c>
      <c r="BB480" s="3">
        <f t="shared" si="596"/>
        <v>0</v>
      </c>
      <c r="BC480" s="3">
        <f t="shared" si="596"/>
        <v>0</v>
      </c>
      <c r="BD480" s="3">
        <f t="shared" si="596"/>
        <v>0</v>
      </c>
      <c r="BE480" s="3">
        <f t="shared" si="596"/>
        <v>0</v>
      </c>
      <c r="BF480" s="3">
        <f t="shared" si="596"/>
        <v>0</v>
      </c>
      <c r="BG480" s="3">
        <f t="shared" si="596"/>
        <v>0</v>
      </c>
      <c r="BH480" s="3">
        <f t="shared" si="596"/>
        <v>0</v>
      </c>
      <c r="BI480" s="3">
        <f t="shared" si="596"/>
        <v>0</v>
      </c>
      <c r="BJ480" s="3">
        <f t="shared" si="596"/>
        <v>0</v>
      </c>
      <c r="BK480" s="3">
        <f t="shared" si="596"/>
        <v>0</v>
      </c>
      <c r="BL480" s="3">
        <f t="shared" si="596"/>
        <v>0</v>
      </c>
      <c r="BM480" s="3">
        <f t="shared" si="596"/>
        <v>0</v>
      </c>
      <c r="BN480" s="3">
        <f t="shared" si="596"/>
        <v>0</v>
      </c>
      <c r="BO480" s="3">
        <f t="shared" si="596"/>
        <v>0</v>
      </c>
      <c r="BP480" s="3">
        <f t="shared" si="596"/>
        <v>0</v>
      </c>
      <c r="BQ480" s="3">
        <f t="shared" si="596"/>
        <v>0</v>
      </c>
      <c r="BR480" s="3">
        <f t="shared" si="596"/>
        <v>0</v>
      </c>
      <c r="BS480" s="3">
        <f t="shared" si="596"/>
        <v>0</v>
      </c>
      <c r="BT480" s="3">
        <f t="shared" si="596"/>
        <v>0</v>
      </c>
      <c r="BU480" s="3">
        <f t="shared" si="596"/>
        <v>0</v>
      </c>
      <c r="BV480" s="3">
        <f t="shared" si="596"/>
        <v>0</v>
      </c>
      <c r="BW480" s="3">
        <f t="shared" si="596"/>
        <v>0</v>
      </c>
      <c r="BX480" s="3">
        <f t="shared" si="596"/>
        <v>0</v>
      </c>
      <c r="BY480" s="3">
        <f t="shared" si="596"/>
        <v>0</v>
      </c>
      <c r="BZ480" s="3">
        <f t="shared" si="596"/>
        <v>0</v>
      </c>
      <c r="CA480" s="3">
        <f t="shared" ref="CA480:DF480" si="597">CA628</f>
        <v>80338.929999999993</v>
      </c>
      <c r="CB480" s="3">
        <f t="shared" si="597"/>
        <v>66612.22</v>
      </c>
      <c r="CC480" s="3">
        <f t="shared" si="597"/>
        <v>13726.71</v>
      </c>
      <c r="CD480" s="3">
        <f t="shared" si="597"/>
        <v>0</v>
      </c>
      <c r="CE480" s="3">
        <f t="shared" si="597"/>
        <v>65784.009999999995</v>
      </c>
      <c r="CF480" s="3">
        <f t="shared" si="597"/>
        <v>65784.009999999995</v>
      </c>
      <c r="CG480" s="3">
        <f t="shared" si="597"/>
        <v>0</v>
      </c>
      <c r="CH480" s="3">
        <f t="shared" si="597"/>
        <v>65784.009999999995</v>
      </c>
      <c r="CI480" s="3">
        <f t="shared" si="597"/>
        <v>0</v>
      </c>
      <c r="CJ480" s="3">
        <f t="shared" si="597"/>
        <v>0</v>
      </c>
      <c r="CK480" s="3">
        <f t="shared" si="597"/>
        <v>0</v>
      </c>
      <c r="CL480" s="3">
        <f t="shared" si="597"/>
        <v>0</v>
      </c>
      <c r="CM480" s="3">
        <f t="shared" si="597"/>
        <v>0</v>
      </c>
      <c r="CN480" s="3">
        <f t="shared" si="597"/>
        <v>0</v>
      </c>
      <c r="CO480" s="3">
        <f t="shared" si="597"/>
        <v>0</v>
      </c>
      <c r="CP480" s="3">
        <f t="shared" si="597"/>
        <v>0</v>
      </c>
      <c r="CQ480" s="3">
        <f t="shared" si="597"/>
        <v>0</v>
      </c>
      <c r="CR480" s="3">
        <f t="shared" si="597"/>
        <v>0</v>
      </c>
      <c r="CS480" s="3">
        <f t="shared" si="597"/>
        <v>0</v>
      </c>
      <c r="CT480" s="3">
        <f t="shared" si="597"/>
        <v>0</v>
      </c>
      <c r="CU480" s="3">
        <f t="shared" si="597"/>
        <v>0</v>
      </c>
      <c r="CV480" s="3">
        <f t="shared" si="597"/>
        <v>0</v>
      </c>
      <c r="CW480" s="3">
        <f t="shared" si="597"/>
        <v>0</v>
      </c>
      <c r="CX480" s="3">
        <f t="shared" si="597"/>
        <v>0</v>
      </c>
      <c r="CY480" s="3">
        <f t="shared" si="597"/>
        <v>0</v>
      </c>
      <c r="CZ480" s="3">
        <f t="shared" si="597"/>
        <v>0</v>
      </c>
      <c r="DA480" s="3">
        <f t="shared" si="597"/>
        <v>0</v>
      </c>
      <c r="DB480" s="3">
        <f t="shared" si="597"/>
        <v>0</v>
      </c>
      <c r="DC480" s="3">
        <f t="shared" si="597"/>
        <v>0</v>
      </c>
      <c r="DD480" s="3">
        <f t="shared" si="597"/>
        <v>0</v>
      </c>
      <c r="DE480" s="3">
        <f t="shared" si="597"/>
        <v>0</v>
      </c>
      <c r="DF480" s="3">
        <f t="shared" si="597"/>
        <v>0</v>
      </c>
      <c r="DG480" s="4">
        <f t="shared" ref="DG480:EL480" si="598">DG628</f>
        <v>1133693.53</v>
      </c>
      <c r="DH480" s="4">
        <f t="shared" si="598"/>
        <v>820015.49</v>
      </c>
      <c r="DI480" s="4">
        <f t="shared" si="598"/>
        <v>2352.6999999999998</v>
      </c>
      <c r="DJ480" s="4">
        <f t="shared" si="598"/>
        <v>928.8</v>
      </c>
      <c r="DK480" s="4">
        <f t="shared" si="598"/>
        <v>311325.34000000003</v>
      </c>
      <c r="DL480" s="4">
        <f t="shared" si="598"/>
        <v>0</v>
      </c>
      <c r="DM480" s="4">
        <f t="shared" si="598"/>
        <v>436.40508557249996</v>
      </c>
      <c r="DN480" s="4">
        <f t="shared" si="598"/>
        <v>0</v>
      </c>
      <c r="DO480" s="4">
        <f t="shared" si="598"/>
        <v>0</v>
      </c>
      <c r="DP480" s="4">
        <f t="shared" si="598"/>
        <v>309462.90999999997</v>
      </c>
      <c r="DQ480" s="4">
        <f t="shared" si="598"/>
        <v>170594.18</v>
      </c>
      <c r="DR480" s="4">
        <f t="shared" si="598"/>
        <v>0</v>
      </c>
      <c r="DS480" s="4">
        <f t="shared" si="598"/>
        <v>0</v>
      </c>
      <c r="DT480" s="4">
        <f t="shared" si="598"/>
        <v>1133693.53</v>
      </c>
      <c r="DU480" s="4">
        <f t="shared" si="598"/>
        <v>820015.49</v>
      </c>
      <c r="DV480" s="4">
        <f t="shared" si="598"/>
        <v>2352.6999999999998</v>
      </c>
      <c r="DW480" s="4">
        <f t="shared" si="598"/>
        <v>928.8</v>
      </c>
      <c r="DX480" s="4">
        <f t="shared" si="598"/>
        <v>311325.34000000003</v>
      </c>
      <c r="DY480" s="4">
        <f t="shared" si="598"/>
        <v>0</v>
      </c>
      <c r="DZ480" s="4">
        <f t="shared" si="598"/>
        <v>436.40508557249996</v>
      </c>
      <c r="EA480" s="4">
        <f t="shared" si="598"/>
        <v>0</v>
      </c>
      <c r="EB480" s="4">
        <f t="shared" si="598"/>
        <v>0</v>
      </c>
      <c r="EC480" s="4">
        <f t="shared" si="598"/>
        <v>309462.90999999997</v>
      </c>
      <c r="ED480" s="4">
        <f t="shared" si="598"/>
        <v>170594.18</v>
      </c>
      <c r="EE480" s="4">
        <f t="shared" si="598"/>
        <v>0</v>
      </c>
      <c r="EF480" s="4">
        <f t="shared" si="598"/>
        <v>0</v>
      </c>
      <c r="EG480" s="4">
        <f t="shared" si="598"/>
        <v>0</v>
      </c>
      <c r="EH480" s="4">
        <f t="shared" si="598"/>
        <v>0</v>
      </c>
      <c r="EI480" s="4">
        <f t="shared" si="598"/>
        <v>0</v>
      </c>
      <c r="EJ480" s="4">
        <f t="shared" si="598"/>
        <v>1613750.62</v>
      </c>
      <c r="EK480" s="4">
        <f t="shared" si="598"/>
        <v>1467525.81</v>
      </c>
      <c r="EL480" s="4">
        <f t="shared" si="598"/>
        <v>146224.81</v>
      </c>
      <c r="EM480" s="4">
        <f t="shared" ref="EM480:FR480" si="599">EM628</f>
        <v>0</v>
      </c>
      <c r="EN480" s="4">
        <f t="shared" si="599"/>
        <v>820015.49</v>
      </c>
      <c r="EO480" s="4">
        <f t="shared" si="599"/>
        <v>820015.49</v>
      </c>
      <c r="EP480" s="4">
        <f t="shared" si="599"/>
        <v>0</v>
      </c>
      <c r="EQ480" s="4">
        <f t="shared" si="599"/>
        <v>820015.49</v>
      </c>
      <c r="ER480" s="4">
        <f t="shared" si="599"/>
        <v>0</v>
      </c>
      <c r="ES480" s="4">
        <f t="shared" si="599"/>
        <v>0</v>
      </c>
      <c r="ET480" s="4">
        <f t="shared" si="599"/>
        <v>0</v>
      </c>
      <c r="EU480" s="4">
        <f t="shared" si="599"/>
        <v>0</v>
      </c>
      <c r="EV480" s="4">
        <f t="shared" si="599"/>
        <v>0</v>
      </c>
      <c r="EW480" s="4">
        <f t="shared" si="599"/>
        <v>0</v>
      </c>
      <c r="EX480" s="4">
        <f t="shared" si="599"/>
        <v>0</v>
      </c>
      <c r="EY480" s="4">
        <f t="shared" si="599"/>
        <v>0</v>
      </c>
      <c r="EZ480" s="4">
        <f t="shared" si="599"/>
        <v>0</v>
      </c>
      <c r="FA480" s="4">
        <f t="shared" si="599"/>
        <v>0</v>
      </c>
      <c r="FB480" s="4">
        <f t="shared" si="599"/>
        <v>0</v>
      </c>
      <c r="FC480" s="4">
        <f t="shared" si="599"/>
        <v>0</v>
      </c>
      <c r="FD480" s="4">
        <f t="shared" si="599"/>
        <v>0</v>
      </c>
      <c r="FE480" s="4">
        <f t="shared" si="599"/>
        <v>0</v>
      </c>
      <c r="FF480" s="4">
        <f t="shared" si="599"/>
        <v>0</v>
      </c>
      <c r="FG480" s="4">
        <f t="shared" si="599"/>
        <v>0</v>
      </c>
      <c r="FH480" s="4">
        <f t="shared" si="599"/>
        <v>0</v>
      </c>
      <c r="FI480" s="4">
        <f t="shared" si="599"/>
        <v>0</v>
      </c>
      <c r="FJ480" s="4">
        <f t="shared" si="599"/>
        <v>0</v>
      </c>
      <c r="FK480" s="4">
        <f t="shared" si="599"/>
        <v>0</v>
      </c>
      <c r="FL480" s="4">
        <f t="shared" si="599"/>
        <v>0</v>
      </c>
      <c r="FM480" s="4">
        <f t="shared" si="599"/>
        <v>0</v>
      </c>
      <c r="FN480" s="4">
        <f t="shared" si="599"/>
        <v>0</v>
      </c>
      <c r="FO480" s="4">
        <f t="shared" si="599"/>
        <v>0</v>
      </c>
      <c r="FP480" s="4">
        <f t="shared" si="599"/>
        <v>0</v>
      </c>
      <c r="FQ480" s="4">
        <f t="shared" si="599"/>
        <v>0</v>
      </c>
      <c r="FR480" s="4">
        <f t="shared" si="599"/>
        <v>0</v>
      </c>
      <c r="FS480" s="4">
        <f t="shared" ref="FS480:GX480" si="600">FS628</f>
        <v>1613750.62</v>
      </c>
      <c r="FT480" s="4">
        <f t="shared" si="600"/>
        <v>1467525.81</v>
      </c>
      <c r="FU480" s="4">
        <f t="shared" si="600"/>
        <v>146224.81</v>
      </c>
      <c r="FV480" s="4">
        <f t="shared" si="600"/>
        <v>0</v>
      </c>
      <c r="FW480" s="4">
        <f t="shared" si="600"/>
        <v>820015.49</v>
      </c>
      <c r="FX480" s="4">
        <f t="shared" si="600"/>
        <v>820015.49</v>
      </c>
      <c r="FY480" s="4">
        <f t="shared" si="600"/>
        <v>0</v>
      </c>
      <c r="FZ480" s="4">
        <f t="shared" si="600"/>
        <v>820015.49</v>
      </c>
      <c r="GA480" s="4">
        <f t="shared" si="600"/>
        <v>0</v>
      </c>
      <c r="GB480" s="4">
        <f t="shared" si="600"/>
        <v>0</v>
      </c>
      <c r="GC480" s="4">
        <f t="shared" si="600"/>
        <v>0</v>
      </c>
      <c r="GD480" s="4">
        <f t="shared" si="600"/>
        <v>0</v>
      </c>
      <c r="GE480" s="4">
        <f t="shared" si="600"/>
        <v>0</v>
      </c>
      <c r="GF480" s="4">
        <f t="shared" si="600"/>
        <v>0</v>
      </c>
      <c r="GG480" s="4">
        <f t="shared" si="600"/>
        <v>0</v>
      </c>
      <c r="GH480" s="4">
        <f t="shared" si="600"/>
        <v>0</v>
      </c>
      <c r="GI480" s="4">
        <f t="shared" si="600"/>
        <v>0</v>
      </c>
      <c r="GJ480" s="4">
        <f t="shared" si="600"/>
        <v>0</v>
      </c>
      <c r="GK480" s="4">
        <f t="shared" si="600"/>
        <v>0</v>
      </c>
      <c r="GL480" s="4">
        <f t="shared" si="600"/>
        <v>0</v>
      </c>
      <c r="GM480" s="4">
        <f t="shared" si="600"/>
        <v>0</v>
      </c>
      <c r="GN480" s="4">
        <f t="shared" si="600"/>
        <v>0</v>
      </c>
      <c r="GO480" s="4">
        <f t="shared" si="600"/>
        <v>0</v>
      </c>
      <c r="GP480" s="4">
        <f t="shared" si="600"/>
        <v>0</v>
      </c>
      <c r="GQ480" s="4">
        <f t="shared" si="600"/>
        <v>0</v>
      </c>
      <c r="GR480" s="4">
        <f t="shared" si="600"/>
        <v>0</v>
      </c>
      <c r="GS480" s="4">
        <f t="shared" si="600"/>
        <v>0</v>
      </c>
      <c r="GT480" s="4">
        <f t="shared" si="600"/>
        <v>0</v>
      </c>
      <c r="GU480" s="4">
        <f t="shared" si="600"/>
        <v>0</v>
      </c>
      <c r="GV480" s="4">
        <f t="shared" si="600"/>
        <v>0</v>
      </c>
      <c r="GW480" s="4">
        <f t="shared" si="600"/>
        <v>0</v>
      </c>
      <c r="GX480" s="4">
        <f t="shared" si="600"/>
        <v>0</v>
      </c>
    </row>
    <row r="482" spans="1:255" x14ac:dyDescent="0.2">
      <c r="A482" s="2">
        <v>17</v>
      </c>
      <c r="B482" s="2">
        <v>1</v>
      </c>
      <c r="C482" s="2">
        <f>ROW(SmtRes!A1052)</f>
        <v>1052</v>
      </c>
      <c r="D482" s="2">
        <f>ROW(EtalonRes!A1065)</f>
        <v>1065</v>
      </c>
      <c r="E482" s="2" t="s">
        <v>523</v>
      </c>
      <c r="F482" s="2" t="s">
        <v>21</v>
      </c>
      <c r="G482" s="2" t="s">
        <v>22</v>
      </c>
      <c r="H482" s="2" t="s">
        <v>23</v>
      </c>
      <c r="I482" s="2">
        <f>ROUND(ROUND(45/100,4),9)</f>
        <v>0.45</v>
      </c>
      <c r="J482" s="2">
        <v>0</v>
      </c>
      <c r="K482" s="2">
        <f>ROUND(ROUND(45/100,4),9)</f>
        <v>0.45</v>
      </c>
      <c r="L482" s="2"/>
      <c r="M482" s="2"/>
      <c r="N482" s="2"/>
      <c r="O482" s="2">
        <f t="shared" ref="O482:O513" si="601">ROUND(CP482,2)</f>
        <v>160.06</v>
      </c>
      <c r="P482" s="2">
        <f t="shared" ref="P482:P513" si="602">ROUND((ROUND((AC482*AW482*I482),2)*BC482),2)</f>
        <v>13.52</v>
      </c>
      <c r="Q482" s="2">
        <f>(ROUND((ROUND(((((ET482*1.25)*1.1))*AV482*I482),2)*BB482),2)+ROUND((ROUND(((AE482-(((EU482*1.25)*1.1)))*AV482*I482),2)*BS482),2))</f>
        <v>2.69</v>
      </c>
      <c r="R482" s="2">
        <f t="shared" ref="R482:R513" si="603">ROUND((ROUND((AE482*AV482*I482),2)*BS482),2)</f>
        <v>0.2</v>
      </c>
      <c r="S482" s="2">
        <f t="shared" ref="S482:S513" si="604">ROUND((ROUND((AF482*AV482*I482),2)*BA482),2)</f>
        <v>143.85</v>
      </c>
      <c r="T482" s="2">
        <f t="shared" ref="T482:T513" si="605">ROUND(CU482*I482,2)</f>
        <v>0</v>
      </c>
      <c r="U482" s="2">
        <f t="shared" ref="U482:U513" si="606">CV482*I482</f>
        <v>11.613292019999999</v>
      </c>
      <c r="V482" s="2">
        <f t="shared" ref="V482:V513" si="607">CW482*I482</f>
        <v>0</v>
      </c>
      <c r="W482" s="2">
        <f t="shared" ref="W482:W513" si="608">ROUND(CX482*I482,2)</f>
        <v>0</v>
      </c>
      <c r="X482" s="2">
        <f t="shared" ref="X482:X513" si="609">ROUND(CY482,2)</f>
        <v>157.01</v>
      </c>
      <c r="Y482" s="2">
        <f t="shared" ref="Y482:Y513" si="610">ROUND(CZ482,2)</f>
        <v>87.87</v>
      </c>
      <c r="Z482" s="2"/>
      <c r="AA482" s="2">
        <v>59204062</v>
      </c>
      <c r="AB482" s="2">
        <f t="shared" ref="AB482:AB513" si="611">ROUND((AC482+AD482+AF482),6)</f>
        <v>335.22620000000001</v>
      </c>
      <c r="AC482" s="2">
        <f t="shared" ref="AC482:AC513" si="612">ROUND((ES482),6)</f>
        <v>30.04</v>
      </c>
      <c r="AD482" s="2">
        <f>ROUND((((((ET482*1.25)*1.1))-(((EU482*1.25)*1.1)))+AE482),6)</f>
        <v>5.5962500000000004</v>
      </c>
      <c r="AE482" s="2">
        <f>ROUND((((EU482*1.25)*1.1)),6)</f>
        <v>0.41249999999999998</v>
      </c>
      <c r="AF482" s="2">
        <f>ROUND((((EV482*1.15)*1.1)),6)</f>
        <v>299.58994999999999</v>
      </c>
      <c r="AG482" s="2">
        <f t="shared" ref="AG482:AG513" si="613">ROUND((AP482),6)</f>
        <v>0</v>
      </c>
      <c r="AH482" s="2">
        <f>(((EW482*1.15)*1.1))</f>
        <v>24.186800000000002</v>
      </c>
      <c r="AI482" s="2">
        <f>(((EX482*1.25)*1.1))</f>
        <v>0</v>
      </c>
      <c r="AJ482" s="2">
        <f t="shared" ref="AJ482:AJ513" si="614">(AS482)</f>
        <v>0</v>
      </c>
      <c r="AK482" s="2">
        <v>270.94</v>
      </c>
      <c r="AL482" s="2">
        <v>30.04</v>
      </c>
      <c r="AM482" s="2">
        <v>4.07</v>
      </c>
      <c r="AN482" s="2">
        <v>0.3</v>
      </c>
      <c r="AO482" s="2">
        <v>236.83</v>
      </c>
      <c r="AP482" s="2">
        <v>0</v>
      </c>
      <c r="AQ482" s="2">
        <v>19.12</v>
      </c>
      <c r="AR482" s="2">
        <v>0</v>
      </c>
      <c r="AS482" s="2">
        <v>0</v>
      </c>
      <c r="AT482" s="2">
        <v>109</v>
      </c>
      <c r="AU482" s="2">
        <v>61</v>
      </c>
      <c r="AV482" s="2">
        <v>1.0669999999999999</v>
      </c>
      <c r="AW482" s="2">
        <v>1</v>
      </c>
      <c r="AX482" s="2"/>
      <c r="AY482" s="2"/>
      <c r="AZ482" s="2">
        <v>1</v>
      </c>
      <c r="BA482" s="2">
        <v>1</v>
      </c>
      <c r="BB482" s="2">
        <v>1</v>
      </c>
      <c r="BC482" s="2">
        <v>1</v>
      </c>
      <c r="BD482" s="2" t="s">
        <v>3</v>
      </c>
      <c r="BE482" s="2" t="s">
        <v>3</v>
      </c>
      <c r="BF482" s="2" t="s">
        <v>3</v>
      </c>
      <c r="BG482" s="2" t="s">
        <v>3</v>
      </c>
      <c r="BH482" s="2">
        <v>0</v>
      </c>
      <c r="BI482" s="2">
        <v>1</v>
      </c>
      <c r="BJ482" s="2" t="s">
        <v>24</v>
      </c>
      <c r="BK482" s="2"/>
      <c r="BL482" s="2"/>
      <c r="BM482" s="2">
        <v>21</v>
      </c>
      <c r="BN482" s="2">
        <v>0</v>
      </c>
      <c r="BO482" s="2" t="s">
        <v>21</v>
      </c>
      <c r="BP482" s="2">
        <v>1</v>
      </c>
      <c r="BQ482" s="2">
        <v>30</v>
      </c>
      <c r="BR482" s="2">
        <v>0</v>
      </c>
      <c r="BS482" s="2">
        <v>1</v>
      </c>
      <c r="BT482" s="2">
        <v>1</v>
      </c>
      <c r="BU482" s="2">
        <v>1</v>
      </c>
      <c r="BV482" s="2">
        <v>1</v>
      </c>
      <c r="BW482" s="2">
        <v>1</v>
      </c>
      <c r="BX482" s="2">
        <v>1</v>
      </c>
      <c r="BY482" s="2" t="s">
        <v>3</v>
      </c>
      <c r="BZ482" s="2">
        <v>109</v>
      </c>
      <c r="CA482" s="2">
        <v>61</v>
      </c>
      <c r="CB482" s="2" t="s">
        <v>3</v>
      </c>
      <c r="CC482" s="2"/>
      <c r="CD482" s="2"/>
      <c r="CE482" s="2">
        <v>30</v>
      </c>
      <c r="CF482" s="2">
        <v>0</v>
      </c>
      <c r="CG482" s="2">
        <v>0</v>
      </c>
      <c r="CH482" s="2"/>
      <c r="CI482" s="2"/>
      <c r="CJ482" s="2"/>
      <c r="CK482" s="2"/>
      <c r="CL482" s="2"/>
      <c r="CM482" s="2">
        <v>0</v>
      </c>
      <c r="CN482" s="2" t="s">
        <v>1057</v>
      </c>
      <c r="CO482" s="2">
        <v>0</v>
      </c>
      <c r="CP482" s="2">
        <f t="shared" ref="CP482:CP513" si="615">(P482+Q482+S482)</f>
        <v>160.06</v>
      </c>
      <c r="CQ482" s="2">
        <f t="shared" ref="CQ482:CQ513" si="616">ROUND((ROUND((AC482*AW482*1),2)*BC482),2)</f>
        <v>30.04</v>
      </c>
      <c r="CR482" s="2">
        <f>(ROUND((ROUND(((((ET482*1.25)*1.1))*AV482*1),2)*BB482),2)+ROUND((ROUND(((AE482-(((EU482*1.25)*1.1)))*AV482*1),2)*BS482),2))</f>
        <v>5.97</v>
      </c>
      <c r="CS482" s="2">
        <f t="shared" ref="CS482:CS513" si="617">ROUND((ROUND((AE482*AV482*1),2)*BS482),2)</f>
        <v>0.44</v>
      </c>
      <c r="CT482" s="2">
        <f t="shared" ref="CT482:CT513" si="618">ROUND((ROUND((AF482*AV482*1),2)*BA482),2)</f>
        <v>319.66000000000003</v>
      </c>
      <c r="CU482" s="2">
        <f t="shared" ref="CU482:CU513" si="619">AG482</f>
        <v>0</v>
      </c>
      <c r="CV482" s="2">
        <f t="shared" ref="CV482:CV513" si="620">(AH482*AV482)</f>
        <v>25.807315599999999</v>
      </c>
      <c r="CW482" s="2">
        <f t="shared" ref="CW482:CW513" si="621">AI482</f>
        <v>0</v>
      </c>
      <c r="CX482" s="2">
        <f t="shared" ref="CX482:CX513" si="622">AJ482</f>
        <v>0</v>
      </c>
      <c r="CY482" s="2">
        <f t="shared" ref="CY482:CY513" si="623">(((S482+R482)*AT482)/100)</f>
        <v>157.0145</v>
      </c>
      <c r="CZ482" s="2">
        <f t="shared" ref="CZ482:CZ513" si="624">(((S482+R482)*AU482)/100)</f>
        <v>87.870499999999993</v>
      </c>
      <c r="DA482" s="2"/>
      <c r="DB482" s="2"/>
      <c r="DC482" s="2" t="s">
        <v>3</v>
      </c>
      <c r="DD482" s="2" t="s">
        <v>3</v>
      </c>
      <c r="DE482" s="2" t="s">
        <v>25</v>
      </c>
      <c r="DF482" s="2" t="s">
        <v>25</v>
      </c>
      <c r="DG482" s="2" t="s">
        <v>26</v>
      </c>
      <c r="DH482" s="2" t="s">
        <v>3</v>
      </c>
      <c r="DI482" s="2" t="s">
        <v>26</v>
      </c>
      <c r="DJ482" s="2" t="s">
        <v>25</v>
      </c>
      <c r="DK482" s="2" t="s">
        <v>3</v>
      </c>
      <c r="DL482" s="2" t="s">
        <v>3</v>
      </c>
      <c r="DM482" s="2" t="s">
        <v>3</v>
      </c>
      <c r="DN482" s="2">
        <v>0</v>
      </c>
      <c r="DO482" s="2">
        <v>0</v>
      </c>
      <c r="DP482" s="2">
        <v>1</v>
      </c>
      <c r="DQ482" s="2">
        <v>1</v>
      </c>
      <c r="DR482" s="2"/>
      <c r="DS482" s="2"/>
      <c r="DT482" s="2"/>
      <c r="DU482" s="2">
        <v>1003</v>
      </c>
      <c r="DV482" s="2" t="s">
        <v>23</v>
      </c>
      <c r="DW482" s="2" t="s">
        <v>23</v>
      </c>
      <c r="DX482" s="2">
        <v>100</v>
      </c>
      <c r="DY482" s="2"/>
      <c r="DZ482" s="2" t="s">
        <v>3</v>
      </c>
      <c r="EA482" s="2" t="s">
        <v>3</v>
      </c>
      <c r="EB482" s="2" t="s">
        <v>3</v>
      </c>
      <c r="EC482" s="2" t="s">
        <v>3</v>
      </c>
      <c r="ED482" s="2"/>
      <c r="EE482" s="2">
        <v>58807897</v>
      </c>
      <c r="EF482" s="2">
        <v>30</v>
      </c>
      <c r="EG482" s="2" t="s">
        <v>27</v>
      </c>
      <c r="EH482" s="2">
        <v>0</v>
      </c>
      <c r="EI482" s="2" t="s">
        <v>3</v>
      </c>
      <c r="EJ482" s="2">
        <v>1</v>
      </c>
      <c r="EK482" s="2">
        <v>21</v>
      </c>
      <c r="EL482" s="2" t="s">
        <v>28</v>
      </c>
      <c r="EM482" s="2" t="s">
        <v>29</v>
      </c>
      <c r="EN482" s="2"/>
      <c r="EO482" s="2" t="s">
        <v>387</v>
      </c>
      <c r="EP482" s="2"/>
      <c r="EQ482" s="2">
        <v>0</v>
      </c>
      <c r="ER482" s="2">
        <v>270.94</v>
      </c>
      <c r="ES482" s="2">
        <v>30.04</v>
      </c>
      <c r="ET482" s="2">
        <v>4.07</v>
      </c>
      <c r="EU482" s="2">
        <v>0.3</v>
      </c>
      <c r="EV482" s="2">
        <v>236.83</v>
      </c>
      <c r="EW482" s="2">
        <v>19.12</v>
      </c>
      <c r="EX482" s="2">
        <v>0</v>
      </c>
      <c r="EY482" s="2">
        <v>0</v>
      </c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>
        <v>0</v>
      </c>
      <c r="FR482" s="2">
        <v>0</v>
      </c>
      <c r="FS482" s="2">
        <v>0</v>
      </c>
      <c r="FT482" s="2"/>
      <c r="FU482" s="2"/>
      <c r="FV482" s="2"/>
      <c r="FW482" s="2"/>
      <c r="FX482" s="2">
        <v>109</v>
      </c>
      <c r="FY482" s="2">
        <v>61</v>
      </c>
      <c r="FZ482" s="2"/>
      <c r="GA482" s="2" t="s">
        <v>3</v>
      </c>
      <c r="GB482" s="2"/>
      <c r="GC482" s="2"/>
      <c r="GD482" s="2">
        <v>1</v>
      </c>
      <c r="GE482" s="2"/>
      <c r="GF482" s="2">
        <v>-367569951</v>
      </c>
      <c r="GG482" s="2">
        <v>2</v>
      </c>
      <c r="GH482" s="2">
        <v>1</v>
      </c>
      <c r="GI482" s="2">
        <v>2</v>
      </c>
      <c r="GJ482" s="2">
        <v>0</v>
      </c>
      <c r="GK482" s="2">
        <v>0</v>
      </c>
      <c r="GL482" s="2">
        <f t="shared" ref="GL482:GL513" si="625">ROUND(IF(AND(BH482=3,BI482=3,FS482&lt;&gt;0),P482,0),2)</f>
        <v>0</v>
      </c>
      <c r="GM482" s="2">
        <f t="shared" ref="GM482:GM513" si="626">ROUND(O482+X482+Y482,2)+GX482</f>
        <v>404.94</v>
      </c>
      <c r="GN482" s="2">
        <f t="shared" ref="GN482:GN513" si="627">IF(OR(BI482=0,BI482=1),GM482-GX482,0)</f>
        <v>404.94</v>
      </c>
      <c r="GO482" s="2">
        <f t="shared" ref="GO482:GO513" si="628">IF(BI482=2,GM482-GX482,0)</f>
        <v>0</v>
      </c>
      <c r="GP482" s="2">
        <f t="shared" ref="GP482:GP513" si="629">IF(BI482=4,GM482-GX482,0)</f>
        <v>0</v>
      </c>
      <c r="GQ482" s="2"/>
      <c r="GR482" s="2">
        <v>0</v>
      </c>
      <c r="GS482" s="2">
        <v>3</v>
      </c>
      <c r="GT482" s="2">
        <v>0</v>
      </c>
      <c r="GU482" s="2" t="s">
        <v>3</v>
      </c>
      <c r="GV482" s="2">
        <f t="shared" ref="GV482:GV513" si="630">ROUND((GT482),6)</f>
        <v>0</v>
      </c>
      <c r="GW482" s="2">
        <v>1</v>
      </c>
      <c r="GX482" s="2">
        <f t="shared" ref="GX482:GX513" si="631">ROUND(HC482*I482,2)</f>
        <v>0</v>
      </c>
      <c r="GY482" s="2"/>
      <c r="GZ482" s="2"/>
      <c r="HA482" s="2">
        <v>0</v>
      </c>
      <c r="HB482" s="2">
        <v>0</v>
      </c>
      <c r="HC482" s="2">
        <f t="shared" ref="HC482:HC513" si="632">GV482*GW482</f>
        <v>0</v>
      </c>
      <c r="HD482" s="2"/>
      <c r="HE482" s="2" t="s">
        <v>3</v>
      </c>
      <c r="HF482" s="2" t="s">
        <v>3</v>
      </c>
      <c r="HG482" s="2"/>
      <c r="HH482" s="2"/>
      <c r="HI482" s="2"/>
      <c r="HJ482" s="2"/>
      <c r="HK482" s="2"/>
      <c r="HL482" s="2"/>
      <c r="HM482" s="2" t="s">
        <v>3</v>
      </c>
      <c r="HN482" s="2" t="s">
        <v>3</v>
      </c>
      <c r="HO482" s="2" t="s">
        <v>3</v>
      </c>
      <c r="HP482" s="2" t="s">
        <v>3</v>
      </c>
      <c r="HQ482" s="2" t="s">
        <v>3</v>
      </c>
      <c r="HR482" s="2"/>
      <c r="HS482" s="2">
        <v>0</v>
      </c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>
        <v>0</v>
      </c>
      <c r="IL482" s="2"/>
      <c r="IM482" s="2"/>
      <c r="IN482" s="2"/>
      <c r="IO482" s="2"/>
      <c r="IP482" s="2"/>
      <c r="IQ482" s="2"/>
      <c r="IR482" s="2"/>
      <c r="IS482" s="2"/>
      <c r="IT482" s="2"/>
      <c r="IU482" s="2"/>
    </row>
    <row r="483" spans="1:255" x14ac:dyDescent="0.2">
      <c r="A483">
        <v>17</v>
      </c>
      <c r="B483">
        <v>1</v>
      </c>
      <c r="C483">
        <f>ROW(SmtRes!A1064)</f>
        <v>1064</v>
      </c>
      <c r="D483">
        <f>ROW(EtalonRes!A1076)</f>
        <v>1076</v>
      </c>
      <c r="E483" t="s">
        <v>523</v>
      </c>
      <c r="F483" t="s">
        <v>21</v>
      </c>
      <c r="G483" t="s">
        <v>22</v>
      </c>
      <c r="H483" t="s">
        <v>23</v>
      </c>
      <c r="I483">
        <f>ROUND(ROUND(45/100,4),9)</f>
        <v>0.45</v>
      </c>
      <c r="J483">
        <v>0</v>
      </c>
      <c r="K483">
        <f>ROUND(ROUND(45/100,4),9)</f>
        <v>0.45</v>
      </c>
      <c r="O483">
        <f t="shared" si="601"/>
        <v>7967.97</v>
      </c>
      <c r="P483">
        <f t="shared" si="602"/>
        <v>24.2</v>
      </c>
      <c r="Q483">
        <f>(ROUND((ROUND(((((ET483*1.25)*1.1))*AV483*I483),2)*BB483),2)+ROUND((ROUND(((AE483-(((EU483*1.25)*1.1)))*AV483*I483),2)*BS483),2))</f>
        <v>33.46</v>
      </c>
      <c r="R483">
        <f t="shared" si="603"/>
        <v>11</v>
      </c>
      <c r="S483">
        <f t="shared" si="604"/>
        <v>7910.31</v>
      </c>
      <c r="T483">
        <f t="shared" si="605"/>
        <v>0</v>
      </c>
      <c r="U483">
        <f t="shared" si="606"/>
        <v>11.613292019999999</v>
      </c>
      <c r="V483">
        <f t="shared" si="607"/>
        <v>0</v>
      </c>
      <c r="W483">
        <f t="shared" si="608"/>
        <v>0</v>
      </c>
      <c r="X483">
        <f t="shared" si="609"/>
        <v>8634.23</v>
      </c>
      <c r="Y483">
        <f t="shared" si="610"/>
        <v>4832</v>
      </c>
      <c r="AA483">
        <v>59204059</v>
      </c>
      <c r="AB483">
        <f t="shared" si="611"/>
        <v>335.22620000000001</v>
      </c>
      <c r="AC483">
        <f t="shared" si="612"/>
        <v>30.04</v>
      </c>
      <c r="AD483">
        <f>ROUND((((((ET483*1.25)*1.1))-(((EU483*1.25)*1.1)))+AE483),6)</f>
        <v>5.5962500000000004</v>
      </c>
      <c r="AE483">
        <f>ROUND((((EU483*1.25)*1.1)),6)</f>
        <v>0.41249999999999998</v>
      </c>
      <c r="AF483">
        <f>ROUND((((EV483*1.15)*1.1)),6)</f>
        <v>299.58994999999999</v>
      </c>
      <c r="AG483">
        <f t="shared" si="613"/>
        <v>0</v>
      </c>
      <c r="AH483">
        <f>(((EW483*1.15)*1.1))</f>
        <v>24.186800000000002</v>
      </c>
      <c r="AI483">
        <f>(((EX483*1.25)*1.1))</f>
        <v>0</v>
      </c>
      <c r="AJ483">
        <f t="shared" si="614"/>
        <v>0</v>
      </c>
      <c r="AK483">
        <v>270.94</v>
      </c>
      <c r="AL483">
        <v>30.04</v>
      </c>
      <c r="AM483">
        <v>4.07</v>
      </c>
      <c r="AN483">
        <v>0.3</v>
      </c>
      <c r="AO483">
        <v>236.83</v>
      </c>
      <c r="AP483">
        <v>0</v>
      </c>
      <c r="AQ483">
        <v>19.12</v>
      </c>
      <c r="AR483">
        <v>0</v>
      </c>
      <c r="AS483">
        <v>0</v>
      </c>
      <c r="AT483">
        <v>109</v>
      </c>
      <c r="AU483">
        <v>61</v>
      </c>
      <c r="AV483">
        <v>1.0669999999999999</v>
      </c>
      <c r="AW483">
        <v>1</v>
      </c>
      <c r="AZ483">
        <v>1</v>
      </c>
      <c r="BA483">
        <v>54.99</v>
      </c>
      <c r="BB483">
        <v>12.44</v>
      </c>
      <c r="BC483">
        <v>1.79</v>
      </c>
      <c r="BD483" t="s">
        <v>3</v>
      </c>
      <c r="BE483" t="s">
        <v>3</v>
      </c>
      <c r="BF483" t="s">
        <v>3</v>
      </c>
      <c r="BG483" t="s">
        <v>3</v>
      </c>
      <c r="BH483">
        <v>0</v>
      </c>
      <c r="BI483">
        <v>1</v>
      </c>
      <c r="BJ483" t="s">
        <v>24</v>
      </c>
      <c r="BM483">
        <v>21</v>
      </c>
      <c r="BN483">
        <v>0</v>
      </c>
      <c r="BO483" t="s">
        <v>21</v>
      </c>
      <c r="BP483">
        <v>1</v>
      </c>
      <c r="BQ483">
        <v>30</v>
      </c>
      <c r="BR483">
        <v>0</v>
      </c>
      <c r="BS483">
        <v>54.99</v>
      </c>
      <c r="BT483">
        <v>1</v>
      </c>
      <c r="BU483">
        <v>1</v>
      </c>
      <c r="BV483">
        <v>1</v>
      </c>
      <c r="BW483">
        <v>1</v>
      </c>
      <c r="BX483">
        <v>1</v>
      </c>
      <c r="BY483" t="s">
        <v>3</v>
      </c>
      <c r="BZ483">
        <v>109</v>
      </c>
      <c r="CA483">
        <v>61</v>
      </c>
      <c r="CB483" t="s">
        <v>3</v>
      </c>
      <c r="CE483">
        <v>30</v>
      </c>
      <c r="CF483">
        <v>0</v>
      </c>
      <c r="CG483">
        <v>0</v>
      </c>
      <c r="CM483">
        <v>0</v>
      </c>
      <c r="CN483" t="s">
        <v>1057</v>
      </c>
      <c r="CO483">
        <v>0</v>
      </c>
      <c r="CP483">
        <f t="shared" si="615"/>
        <v>7967.97</v>
      </c>
      <c r="CQ483">
        <f t="shared" si="616"/>
        <v>53.77</v>
      </c>
      <c r="CR483">
        <f>(ROUND((ROUND(((((ET483*1.25)*1.1))*AV483*1),2)*BB483),2)+ROUND((ROUND(((AE483-(((EU483*1.25)*1.1)))*AV483*1),2)*BS483),2))</f>
        <v>74.27</v>
      </c>
      <c r="CS483">
        <f t="shared" si="617"/>
        <v>24.2</v>
      </c>
      <c r="CT483">
        <f t="shared" si="618"/>
        <v>17578.099999999999</v>
      </c>
      <c r="CU483">
        <f t="shared" si="619"/>
        <v>0</v>
      </c>
      <c r="CV483">
        <f t="shared" si="620"/>
        <v>25.807315599999999</v>
      </c>
      <c r="CW483">
        <f t="shared" si="621"/>
        <v>0</v>
      </c>
      <c r="CX483">
        <f t="shared" si="622"/>
        <v>0</v>
      </c>
      <c r="CY483">
        <f t="shared" si="623"/>
        <v>8634.2278999999999</v>
      </c>
      <c r="CZ483">
        <f t="shared" si="624"/>
        <v>4831.9991</v>
      </c>
      <c r="DC483" t="s">
        <v>3</v>
      </c>
      <c r="DD483" t="s">
        <v>3</v>
      </c>
      <c r="DE483" t="s">
        <v>25</v>
      </c>
      <c r="DF483" t="s">
        <v>25</v>
      </c>
      <c r="DG483" t="s">
        <v>26</v>
      </c>
      <c r="DH483" t="s">
        <v>3</v>
      </c>
      <c r="DI483" t="s">
        <v>26</v>
      </c>
      <c r="DJ483" t="s">
        <v>25</v>
      </c>
      <c r="DK483" t="s">
        <v>3</v>
      </c>
      <c r="DL483" t="s">
        <v>3</v>
      </c>
      <c r="DM483" t="s">
        <v>3</v>
      </c>
      <c r="DN483">
        <v>0</v>
      </c>
      <c r="DO483">
        <v>0</v>
      </c>
      <c r="DP483">
        <v>1</v>
      </c>
      <c r="DQ483">
        <v>1</v>
      </c>
      <c r="DU483">
        <v>1003</v>
      </c>
      <c r="DV483" t="s">
        <v>23</v>
      </c>
      <c r="DW483" t="s">
        <v>23</v>
      </c>
      <c r="DX483">
        <v>100</v>
      </c>
      <c r="DZ483" t="s">
        <v>3</v>
      </c>
      <c r="EA483" t="s">
        <v>3</v>
      </c>
      <c r="EB483" t="s">
        <v>3</v>
      </c>
      <c r="EC483" t="s">
        <v>3</v>
      </c>
      <c r="EE483">
        <v>58807897</v>
      </c>
      <c r="EF483">
        <v>30</v>
      </c>
      <c r="EG483" t="s">
        <v>27</v>
      </c>
      <c r="EH483">
        <v>0</v>
      </c>
      <c r="EI483" t="s">
        <v>3</v>
      </c>
      <c r="EJ483">
        <v>1</v>
      </c>
      <c r="EK483">
        <v>21</v>
      </c>
      <c r="EL483" t="s">
        <v>28</v>
      </c>
      <c r="EM483" t="s">
        <v>29</v>
      </c>
      <c r="EO483" t="s">
        <v>387</v>
      </c>
      <c r="EQ483">
        <v>0</v>
      </c>
      <c r="ER483">
        <v>270.94</v>
      </c>
      <c r="ES483">
        <v>30.04</v>
      </c>
      <c r="ET483">
        <v>4.07</v>
      </c>
      <c r="EU483">
        <v>0.3</v>
      </c>
      <c r="EV483">
        <v>236.83</v>
      </c>
      <c r="EW483">
        <v>19.12</v>
      </c>
      <c r="EX483">
        <v>0</v>
      </c>
      <c r="EY483">
        <v>0</v>
      </c>
      <c r="FQ483">
        <v>0</v>
      </c>
      <c r="FR483">
        <v>0</v>
      </c>
      <c r="FS483">
        <v>0</v>
      </c>
      <c r="FX483">
        <v>109</v>
      </c>
      <c r="FY483">
        <v>61</v>
      </c>
      <c r="GA483" t="s">
        <v>3</v>
      </c>
      <c r="GD483">
        <v>1</v>
      </c>
      <c r="GF483">
        <v>-367569951</v>
      </c>
      <c r="GG483">
        <v>2</v>
      </c>
      <c r="GH483">
        <v>1</v>
      </c>
      <c r="GI483">
        <v>2</v>
      </c>
      <c r="GJ483">
        <v>0</v>
      </c>
      <c r="GK483">
        <v>0</v>
      </c>
      <c r="GL483">
        <f t="shared" si="625"/>
        <v>0</v>
      </c>
      <c r="GM483">
        <f t="shared" si="626"/>
        <v>21434.2</v>
      </c>
      <c r="GN483">
        <f t="shared" si="627"/>
        <v>21434.2</v>
      </c>
      <c r="GO483">
        <f t="shared" si="628"/>
        <v>0</v>
      </c>
      <c r="GP483">
        <f t="shared" si="629"/>
        <v>0</v>
      </c>
      <c r="GR483">
        <v>0</v>
      </c>
      <c r="GS483">
        <v>3</v>
      </c>
      <c r="GT483">
        <v>0</v>
      </c>
      <c r="GU483" t="s">
        <v>3</v>
      </c>
      <c r="GV483">
        <f t="shared" si="630"/>
        <v>0</v>
      </c>
      <c r="GW483">
        <v>1</v>
      </c>
      <c r="GX483">
        <f t="shared" si="631"/>
        <v>0</v>
      </c>
      <c r="HA483">
        <v>0</v>
      </c>
      <c r="HB483">
        <v>0</v>
      </c>
      <c r="HC483">
        <f t="shared" si="632"/>
        <v>0</v>
      </c>
      <c r="HE483" t="s">
        <v>3</v>
      </c>
      <c r="HF483" t="s">
        <v>3</v>
      </c>
      <c r="HM483" t="s">
        <v>3</v>
      </c>
      <c r="HN483" t="s">
        <v>3</v>
      </c>
      <c r="HO483" t="s">
        <v>3</v>
      </c>
      <c r="HP483" t="s">
        <v>3</v>
      </c>
      <c r="HQ483" t="s">
        <v>3</v>
      </c>
      <c r="HS483">
        <v>0</v>
      </c>
      <c r="IK483">
        <v>0</v>
      </c>
    </row>
    <row r="484" spans="1:255" x14ac:dyDescent="0.2">
      <c r="A484" s="2">
        <v>18</v>
      </c>
      <c r="B484" s="2">
        <v>1</v>
      </c>
      <c r="C484" s="2">
        <v>1050</v>
      </c>
      <c r="D484" s="2"/>
      <c r="E484" s="2" t="s">
        <v>524</v>
      </c>
      <c r="F484" s="2" t="s">
        <v>32</v>
      </c>
      <c r="G484" s="2" t="s">
        <v>33</v>
      </c>
      <c r="H484" s="2" t="s">
        <v>34</v>
      </c>
      <c r="I484" s="2">
        <f>I482*J484</f>
        <v>45</v>
      </c>
      <c r="J484" s="2">
        <v>100</v>
      </c>
      <c r="K484" s="2">
        <v>100</v>
      </c>
      <c r="L484" s="2"/>
      <c r="M484" s="2"/>
      <c r="N484" s="2"/>
      <c r="O484" s="2">
        <f t="shared" si="601"/>
        <v>1264.5</v>
      </c>
      <c r="P484" s="2">
        <f t="shared" si="602"/>
        <v>1264.5</v>
      </c>
      <c r="Q484" s="2">
        <f t="shared" ref="Q484:Q491" si="633">(ROUND((ROUND(((ET484)*AV484*I484),2)*BB484),2)+ROUND((ROUND(((AE484-(EU484))*AV484*I484),2)*BS484),2))</f>
        <v>0</v>
      </c>
      <c r="R484" s="2">
        <f t="shared" si="603"/>
        <v>0</v>
      </c>
      <c r="S484" s="2">
        <f t="shared" si="604"/>
        <v>0</v>
      </c>
      <c r="T484" s="2">
        <f t="shared" si="605"/>
        <v>0</v>
      </c>
      <c r="U484" s="2">
        <f t="shared" si="606"/>
        <v>0</v>
      </c>
      <c r="V484" s="2">
        <f t="shared" si="607"/>
        <v>0</v>
      </c>
      <c r="W484" s="2">
        <f t="shared" si="608"/>
        <v>0</v>
      </c>
      <c r="X484" s="2">
        <f t="shared" si="609"/>
        <v>0</v>
      </c>
      <c r="Y484" s="2">
        <f t="shared" si="610"/>
        <v>0</v>
      </c>
      <c r="Z484" s="2"/>
      <c r="AA484" s="2">
        <v>59204062</v>
      </c>
      <c r="AB484" s="2">
        <f t="shared" si="611"/>
        <v>28.1</v>
      </c>
      <c r="AC484" s="2">
        <f t="shared" si="612"/>
        <v>28.1</v>
      </c>
      <c r="AD484" s="2">
        <f t="shared" ref="AD484:AD491" si="634">ROUND((((ET484)-(EU484))+AE484),6)</f>
        <v>0</v>
      </c>
      <c r="AE484" s="2">
        <f t="shared" ref="AE484:AF491" si="635">ROUND((EU484),6)</f>
        <v>0</v>
      </c>
      <c r="AF484" s="2">
        <f t="shared" si="635"/>
        <v>0</v>
      </c>
      <c r="AG484" s="2">
        <f t="shared" si="613"/>
        <v>0</v>
      </c>
      <c r="AH484" s="2">
        <f t="shared" ref="AH484:AI491" si="636">(EW484)</f>
        <v>0</v>
      </c>
      <c r="AI484" s="2">
        <f t="shared" si="636"/>
        <v>0</v>
      </c>
      <c r="AJ484" s="2">
        <f t="shared" si="614"/>
        <v>0</v>
      </c>
      <c r="AK484" s="2">
        <v>28.1</v>
      </c>
      <c r="AL484" s="2">
        <v>28.1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109</v>
      </c>
      <c r="AU484" s="2">
        <v>61</v>
      </c>
      <c r="AV484" s="2">
        <v>1</v>
      </c>
      <c r="AW484" s="2">
        <v>1</v>
      </c>
      <c r="AX484" s="2"/>
      <c r="AY484" s="2"/>
      <c r="AZ484" s="2">
        <v>1</v>
      </c>
      <c r="BA484" s="2">
        <v>1</v>
      </c>
      <c r="BB484" s="2">
        <v>1</v>
      </c>
      <c r="BC484" s="2">
        <v>1</v>
      </c>
      <c r="BD484" s="2" t="s">
        <v>3</v>
      </c>
      <c r="BE484" s="2" t="s">
        <v>3</v>
      </c>
      <c r="BF484" s="2" t="s">
        <v>3</v>
      </c>
      <c r="BG484" s="2" t="s">
        <v>3</v>
      </c>
      <c r="BH484" s="2">
        <v>3</v>
      </c>
      <c r="BI484" s="2">
        <v>1</v>
      </c>
      <c r="BJ484" s="2" t="s">
        <v>35</v>
      </c>
      <c r="BK484" s="2"/>
      <c r="BL484" s="2"/>
      <c r="BM484" s="2">
        <v>21</v>
      </c>
      <c r="BN484" s="2">
        <v>0</v>
      </c>
      <c r="BO484" s="2" t="s">
        <v>3</v>
      </c>
      <c r="BP484" s="2">
        <v>0</v>
      </c>
      <c r="BQ484" s="2">
        <v>30</v>
      </c>
      <c r="BR484" s="2">
        <v>0</v>
      </c>
      <c r="BS484" s="2">
        <v>1</v>
      </c>
      <c r="BT484" s="2">
        <v>1</v>
      </c>
      <c r="BU484" s="2">
        <v>1</v>
      </c>
      <c r="BV484" s="2">
        <v>1</v>
      </c>
      <c r="BW484" s="2">
        <v>1</v>
      </c>
      <c r="BX484" s="2">
        <v>1</v>
      </c>
      <c r="BY484" s="2" t="s">
        <v>3</v>
      </c>
      <c r="BZ484" s="2">
        <v>109</v>
      </c>
      <c r="CA484" s="2">
        <v>61</v>
      </c>
      <c r="CB484" s="2" t="s">
        <v>3</v>
      </c>
      <c r="CC484" s="2"/>
      <c r="CD484" s="2"/>
      <c r="CE484" s="2">
        <v>30</v>
      </c>
      <c r="CF484" s="2">
        <v>0</v>
      </c>
      <c r="CG484" s="2">
        <v>0</v>
      </c>
      <c r="CH484" s="2"/>
      <c r="CI484" s="2"/>
      <c r="CJ484" s="2"/>
      <c r="CK484" s="2"/>
      <c r="CL484" s="2"/>
      <c r="CM484" s="2">
        <v>0</v>
      </c>
      <c r="CN484" s="2" t="s">
        <v>1057</v>
      </c>
      <c r="CO484" s="2">
        <v>0</v>
      </c>
      <c r="CP484" s="2">
        <f t="shared" si="615"/>
        <v>1264.5</v>
      </c>
      <c r="CQ484" s="2">
        <f t="shared" si="616"/>
        <v>28.1</v>
      </c>
      <c r="CR484" s="2">
        <f t="shared" ref="CR484:CR491" si="637">(ROUND((ROUND(((ET484)*AV484*1),2)*BB484),2)+ROUND((ROUND(((AE484-(EU484))*AV484*1),2)*BS484),2))</f>
        <v>0</v>
      </c>
      <c r="CS484" s="2">
        <f t="shared" si="617"/>
        <v>0</v>
      </c>
      <c r="CT484" s="2">
        <f t="shared" si="618"/>
        <v>0</v>
      </c>
      <c r="CU484" s="2">
        <f t="shared" si="619"/>
        <v>0</v>
      </c>
      <c r="CV484" s="2">
        <f t="shared" si="620"/>
        <v>0</v>
      </c>
      <c r="CW484" s="2">
        <f t="shared" si="621"/>
        <v>0</v>
      </c>
      <c r="CX484" s="2">
        <f t="shared" si="622"/>
        <v>0</v>
      </c>
      <c r="CY484" s="2">
        <f t="shared" si="623"/>
        <v>0</v>
      </c>
      <c r="CZ484" s="2">
        <f t="shared" si="624"/>
        <v>0</v>
      </c>
      <c r="DA484" s="2"/>
      <c r="DB484" s="2"/>
      <c r="DC484" s="2" t="s">
        <v>3</v>
      </c>
      <c r="DD484" s="2" t="s">
        <v>3</v>
      </c>
      <c r="DE484" s="2" t="s">
        <v>3</v>
      </c>
      <c r="DF484" s="2" t="s">
        <v>3</v>
      </c>
      <c r="DG484" s="2" t="s">
        <v>3</v>
      </c>
      <c r="DH484" s="2" t="s">
        <v>3</v>
      </c>
      <c r="DI484" s="2" t="s">
        <v>3</v>
      </c>
      <c r="DJ484" s="2" t="s">
        <v>3</v>
      </c>
      <c r="DK484" s="2" t="s">
        <v>3</v>
      </c>
      <c r="DL484" s="2" t="s">
        <v>3</v>
      </c>
      <c r="DM484" s="2" t="s">
        <v>3</v>
      </c>
      <c r="DN484" s="2">
        <v>0</v>
      </c>
      <c r="DO484" s="2">
        <v>0</v>
      </c>
      <c r="DP484" s="2">
        <v>1</v>
      </c>
      <c r="DQ484" s="2">
        <v>1</v>
      </c>
      <c r="DR484" s="2"/>
      <c r="DS484" s="2"/>
      <c r="DT484" s="2"/>
      <c r="DU484" s="2">
        <v>1003</v>
      </c>
      <c r="DV484" s="2" t="s">
        <v>34</v>
      </c>
      <c r="DW484" s="2" t="s">
        <v>34</v>
      </c>
      <c r="DX484" s="2">
        <v>1</v>
      </c>
      <c r="DY484" s="2"/>
      <c r="DZ484" s="2" t="s">
        <v>3</v>
      </c>
      <c r="EA484" s="2" t="s">
        <v>3</v>
      </c>
      <c r="EB484" s="2" t="s">
        <v>3</v>
      </c>
      <c r="EC484" s="2" t="s">
        <v>3</v>
      </c>
      <c r="ED484" s="2"/>
      <c r="EE484" s="2">
        <v>58807897</v>
      </c>
      <c r="EF484" s="2">
        <v>30</v>
      </c>
      <c r="EG484" s="2" t="s">
        <v>27</v>
      </c>
      <c r="EH484" s="2">
        <v>0</v>
      </c>
      <c r="EI484" s="2" t="s">
        <v>3</v>
      </c>
      <c r="EJ484" s="2">
        <v>1</v>
      </c>
      <c r="EK484" s="2">
        <v>21</v>
      </c>
      <c r="EL484" s="2" t="s">
        <v>28</v>
      </c>
      <c r="EM484" s="2" t="s">
        <v>29</v>
      </c>
      <c r="EN484" s="2"/>
      <c r="EO484" s="2" t="s">
        <v>387</v>
      </c>
      <c r="EP484" s="2"/>
      <c r="EQ484" s="2">
        <v>0</v>
      </c>
      <c r="ER484" s="2">
        <v>28.1</v>
      </c>
      <c r="ES484" s="2">
        <v>28.1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>
        <v>0</v>
      </c>
      <c r="FR484" s="2">
        <v>0</v>
      </c>
      <c r="FS484" s="2">
        <v>0</v>
      </c>
      <c r="FT484" s="2"/>
      <c r="FU484" s="2"/>
      <c r="FV484" s="2"/>
      <c r="FW484" s="2"/>
      <c r="FX484" s="2">
        <v>109</v>
      </c>
      <c r="FY484" s="2">
        <v>61</v>
      </c>
      <c r="FZ484" s="2"/>
      <c r="GA484" s="2" t="s">
        <v>3</v>
      </c>
      <c r="GB484" s="2"/>
      <c r="GC484" s="2"/>
      <c r="GD484" s="2">
        <v>1</v>
      </c>
      <c r="GE484" s="2"/>
      <c r="GF484" s="2">
        <v>949658601</v>
      </c>
      <c r="GG484" s="2">
        <v>2</v>
      </c>
      <c r="GH484" s="2">
        <v>1</v>
      </c>
      <c r="GI484" s="2">
        <v>-2</v>
      </c>
      <c r="GJ484" s="2">
        <v>0</v>
      </c>
      <c r="GK484" s="2">
        <v>0</v>
      </c>
      <c r="GL484" s="2">
        <f t="shared" si="625"/>
        <v>0</v>
      </c>
      <c r="GM484" s="2">
        <f t="shared" si="626"/>
        <v>1264.5</v>
      </c>
      <c r="GN484" s="2">
        <f t="shared" si="627"/>
        <v>1264.5</v>
      </c>
      <c r="GO484" s="2">
        <f t="shared" si="628"/>
        <v>0</v>
      </c>
      <c r="GP484" s="2">
        <f t="shared" si="629"/>
        <v>0</v>
      </c>
      <c r="GQ484" s="2"/>
      <c r="GR484" s="2">
        <v>0</v>
      </c>
      <c r="GS484" s="2">
        <v>3</v>
      </c>
      <c r="GT484" s="2">
        <v>0</v>
      </c>
      <c r="GU484" s="2" t="s">
        <v>3</v>
      </c>
      <c r="GV484" s="2">
        <f t="shared" si="630"/>
        <v>0</v>
      </c>
      <c r="GW484" s="2">
        <v>1</v>
      </c>
      <c r="GX484" s="2">
        <f t="shared" si="631"/>
        <v>0</v>
      </c>
      <c r="GY484" s="2"/>
      <c r="GZ484" s="2"/>
      <c r="HA484" s="2">
        <v>0</v>
      </c>
      <c r="HB484" s="2">
        <v>0</v>
      </c>
      <c r="HC484" s="2">
        <f t="shared" si="632"/>
        <v>0</v>
      </c>
      <c r="HD484" s="2"/>
      <c r="HE484" s="2" t="s">
        <v>3</v>
      </c>
      <c r="HF484" s="2" t="s">
        <v>3</v>
      </c>
      <c r="HG484" s="2"/>
      <c r="HH484" s="2"/>
      <c r="HI484" s="2"/>
      <c r="HJ484" s="2"/>
      <c r="HK484" s="2"/>
      <c r="HL484" s="2"/>
      <c r="HM484" s="2" t="s">
        <v>3</v>
      </c>
      <c r="HN484" s="2" t="s">
        <v>3</v>
      </c>
      <c r="HO484" s="2" t="s">
        <v>3</v>
      </c>
      <c r="HP484" s="2" t="s">
        <v>3</v>
      </c>
      <c r="HQ484" s="2" t="s">
        <v>3</v>
      </c>
      <c r="HR484" s="2"/>
      <c r="HS484" s="2">
        <v>0</v>
      </c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>
        <v>0</v>
      </c>
      <c r="IL484" s="2"/>
      <c r="IM484" s="2"/>
      <c r="IN484" s="2"/>
      <c r="IO484" s="2"/>
      <c r="IP484" s="2"/>
      <c r="IQ484" s="2"/>
      <c r="IR484" s="2"/>
      <c r="IS484" s="2"/>
      <c r="IT484" s="2"/>
      <c r="IU484" s="2"/>
    </row>
    <row r="485" spans="1:255" x14ac:dyDescent="0.2">
      <c r="A485">
        <v>18</v>
      </c>
      <c r="B485">
        <v>1</v>
      </c>
      <c r="C485">
        <v>1062</v>
      </c>
      <c r="E485" t="s">
        <v>524</v>
      </c>
      <c r="F485" t="s">
        <v>32</v>
      </c>
      <c r="G485" t="s">
        <v>33</v>
      </c>
      <c r="H485" t="s">
        <v>34</v>
      </c>
      <c r="I485">
        <f>I483*J485</f>
        <v>45</v>
      </c>
      <c r="J485">
        <v>100</v>
      </c>
      <c r="K485">
        <v>100</v>
      </c>
      <c r="O485">
        <f t="shared" si="601"/>
        <v>23557.64</v>
      </c>
      <c r="P485">
        <f t="shared" si="602"/>
        <v>23557.64</v>
      </c>
      <c r="Q485">
        <f t="shared" si="633"/>
        <v>0</v>
      </c>
      <c r="R485">
        <f t="shared" si="603"/>
        <v>0</v>
      </c>
      <c r="S485">
        <f t="shared" si="604"/>
        <v>0</v>
      </c>
      <c r="T485">
        <f t="shared" si="605"/>
        <v>0</v>
      </c>
      <c r="U485">
        <f t="shared" si="606"/>
        <v>0</v>
      </c>
      <c r="V485">
        <f t="shared" si="607"/>
        <v>0</v>
      </c>
      <c r="W485">
        <f t="shared" si="608"/>
        <v>0</v>
      </c>
      <c r="X485">
        <f t="shared" si="609"/>
        <v>0</v>
      </c>
      <c r="Y485">
        <f t="shared" si="610"/>
        <v>0</v>
      </c>
      <c r="AA485">
        <v>59204059</v>
      </c>
      <c r="AB485">
        <f t="shared" si="611"/>
        <v>28.1</v>
      </c>
      <c r="AC485">
        <f t="shared" si="612"/>
        <v>28.1</v>
      </c>
      <c r="AD485">
        <f t="shared" si="634"/>
        <v>0</v>
      </c>
      <c r="AE485">
        <f t="shared" si="635"/>
        <v>0</v>
      </c>
      <c r="AF485">
        <f t="shared" si="635"/>
        <v>0</v>
      </c>
      <c r="AG485">
        <f t="shared" si="613"/>
        <v>0</v>
      </c>
      <c r="AH485">
        <f t="shared" si="636"/>
        <v>0</v>
      </c>
      <c r="AI485">
        <f t="shared" si="636"/>
        <v>0</v>
      </c>
      <c r="AJ485">
        <f t="shared" si="614"/>
        <v>0</v>
      </c>
      <c r="AK485">
        <v>28.1</v>
      </c>
      <c r="AL485">
        <v>28.1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109</v>
      </c>
      <c r="AU485">
        <v>61</v>
      </c>
      <c r="AV485">
        <v>1</v>
      </c>
      <c r="AW485">
        <v>1</v>
      </c>
      <c r="AZ485">
        <v>1</v>
      </c>
      <c r="BA485">
        <v>1</v>
      </c>
      <c r="BB485">
        <v>1</v>
      </c>
      <c r="BC485">
        <v>18.63</v>
      </c>
      <c r="BD485" t="s">
        <v>3</v>
      </c>
      <c r="BE485" t="s">
        <v>3</v>
      </c>
      <c r="BF485" t="s">
        <v>3</v>
      </c>
      <c r="BG485" t="s">
        <v>3</v>
      </c>
      <c r="BH485">
        <v>3</v>
      </c>
      <c r="BI485">
        <v>1</v>
      </c>
      <c r="BJ485" t="s">
        <v>35</v>
      </c>
      <c r="BM485">
        <v>21</v>
      </c>
      <c r="BN485">
        <v>0</v>
      </c>
      <c r="BO485" t="s">
        <v>32</v>
      </c>
      <c r="BP485">
        <v>1</v>
      </c>
      <c r="BQ485">
        <v>30</v>
      </c>
      <c r="BR485">
        <v>0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 t="s">
        <v>3</v>
      </c>
      <c r="BZ485">
        <v>109</v>
      </c>
      <c r="CA485">
        <v>61</v>
      </c>
      <c r="CB485" t="s">
        <v>3</v>
      </c>
      <c r="CE485">
        <v>30</v>
      </c>
      <c r="CF485">
        <v>0</v>
      </c>
      <c r="CG485">
        <v>0</v>
      </c>
      <c r="CM485">
        <v>0</v>
      </c>
      <c r="CN485" t="s">
        <v>1057</v>
      </c>
      <c r="CO485">
        <v>0</v>
      </c>
      <c r="CP485">
        <f t="shared" si="615"/>
        <v>23557.64</v>
      </c>
      <c r="CQ485">
        <f t="shared" si="616"/>
        <v>523.5</v>
      </c>
      <c r="CR485">
        <f t="shared" si="637"/>
        <v>0</v>
      </c>
      <c r="CS485">
        <f t="shared" si="617"/>
        <v>0</v>
      </c>
      <c r="CT485">
        <f t="shared" si="618"/>
        <v>0</v>
      </c>
      <c r="CU485">
        <f t="shared" si="619"/>
        <v>0</v>
      </c>
      <c r="CV485">
        <f t="shared" si="620"/>
        <v>0</v>
      </c>
      <c r="CW485">
        <f t="shared" si="621"/>
        <v>0</v>
      </c>
      <c r="CX485">
        <f t="shared" si="622"/>
        <v>0</v>
      </c>
      <c r="CY485">
        <f t="shared" si="623"/>
        <v>0</v>
      </c>
      <c r="CZ485">
        <f t="shared" si="624"/>
        <v>0</v>
      </c>
      <c r="DC485" t="s">
        <v>3</v>
      </c>
      <c r="DD485" t="s">
        <v>3</v>
      </c>
      <c r="DE485" t="s">
        <v>3</v>
      </c>
      <c r="DF485" t="s">
        <v>3</v>
      </c>
      <c r="DG485" t="s">
        <v>3</v>
      </c>
      <c r="DH485" t="s">
        <v>3</v>
      </c>
      <c r="DI485" t="s">
        <v>3</v>
      </c>
      <c r="DJ485" t="s">
        <v>3</v>
      </c>
      <c r="DK485" t="s">
        <v>3</v>
      </c>
      <c r="DL485" t="s">
        <v>3</v>
      </c>
      <c r="DM485" t="s">
        <v>3</v>
      </c>
      <c r="DN485">
        <v>0</v>
      </c>
      <c r="DO485">
        <v>0</v>
      </c>
      <c r="DP485">
        <v>1</v>
      </c>
      <c r="DQ485">
        <v>1</v>
      </c>
      <c r="DU485">
        <v>1003</v>
      </c>
      <c r="DV485" t="s">
        <v>34</v>
      </c>
      <c r="DW485" t="s">
        <v>34</v>
      </c>
      <c r="DX485">
        <v>1</v>
      </c>
      <c r="DZ485" t="s">
        <v>3</v>
      </c>
      <c r="EA485" t="s">
        <v>3</v>
      </c>
      <c r="EB485" t="s">
        <v>3</v>
      </c>
      <c r="EC485" t="s">
        <v>3</v>
      </c>
      <c r="EE485">
        <v>58807897</v>
      </c>
      <c r="EF485">
        <v>30</v>
      </c>
      <c r="EG485" t="s">
        <v>27</v>
      </c>
      <c r="EH485">
        <v>0</v>
      </c>
      <c r="EI485" t="s">
        <v>3</v>
      </c>
      <c r="EJ485">
        <v>1</v>
      </c>
      <c r="EK485">
        <v>21</v>
      </c>
      <c r="EL485" t="s">
        <v>28</v>
      </c>
      <c r="EM485" t="s">
        <v>29</v>
      </c>
      <c r="EO485" t="s">
        <v>387</v>
      </c>
      <c r="EQ485">
        <v>0</v>
      </c>
      <c r="ER485">
        <v>28.1</v>
      </c>
      <c r="ES485">
        <v>28.1</v>
      </c>
      <c r="ET485">
        <v>0</v>
      </c>
      <c r="EU485">
        <v>0</v>
      </c>
      <c r="EV485">
        <v>0</v>
      </c>
      <c r="EW485">
        <v>0</v>
      </c>
      <c r="EX485">
        <v>0</v>
      </c>
      <c r="FQ485">
        <v>0</v>
      </c>
      <c r="FR485">
        <v>0</v>
      </c>
      <c r="FS485">
        <v>0</v>
      </c>
      <c r="FX485">
        <v>109</v>
      </c>
      <c r="FY485">
        <v>61</v>
      </c>
      <c r="GA485" t="s">
        <v>3</v>
      </c>
      <c r="GD485">
        <v>1</v>
      </c>
      <c r="GF485">
        <v>949658601</v>
      </c>
      <c r="GG485">
        <v>2</v>
      </c>
      <c r="GH485">
        <v>1</v>
      </c>
      <c r="GI485">
        <v>2</v>
      </c>
      <c r="GJ485">
        <v>0</v>
      </c>
      <c r="GK485">
        <v>0</v>
      </c>
      <c r="GL485">
        <f t="shared" si="625"/>
        <v>0</v>
      </c>
      <c r="GM485">
        <f t="shared" si="626"/>
        <v>23557.64</v>
      </c>
      <c r="GN485">
        <f t="shared" si="627"/>
        <v>23557.64</v>
      </c>
      <c r="GO485">
        <f t="shared" si="628"/>
        <v>0</v>
      </c>
      <c r="GP485">
        <f t="shared" si="629"/>
        <v>0</v>
      </c>
      <c r="GR485">
        <v>0</v>
      </c>
      <c r="GS485">
        <v>3</v>
      </c>
      <c r="GT485">
        <v>0</v>
      </c>
      <c r="GU485" t="s">
        <v>3</v>
      </c>
      <c r="GV485">
        <f t="shared" si="630"/>
        <v>0</v>
      </c>
      <c r="GW485">
        <v>1</v>
      </c>
      <c r="GX485">
        <f t="shared" si="631"/>
        <v>0</v>
      </c>
      <c r="HA485">
        <v>0</v>
      </c>
      <c r="HB485">
        <v>0</v>
      </c>
      <c r="HC485">
        <f t="shared" si="632"/>
        <v>0</v>
      </c>
      <c r="HE485" t="s">
        <v>3</v>
      </c>
      <c r="HF485" t="s">
        <v>3</v>
      </c>
      <c r="HM485" t="s">
        <v>3</v>
      </c>
      <c r="HN485" t="s">
        <v>3</v>
      </c>
      <c r="HO485" t="s">
        <v>3</v>
      </c>
      <c r="HP485" t="s">
        <v>3</v>
      </c>
      <c r="HQ485" t="s">
        <v>3</v>
      </c>
      <c r="HS485">
        <v>0</v>
      </c>
      <c r="IK485">
        <v>0</v>
      </c>
    </row>
    <row r="486" spans="1:255" x14ac:dyDescent="0.2">
      <c r="A486" s="2">
        <v>18</v>
      </c>
      <c r="B486" s="2">
        <v>1</v>
      </c>
      <c r="C486" s="2">
        <v>1052</v>
      </c>
      <c r="D486" s="2"/>
      <c r="E486" s="2" t="s">
        <v>525</v>
      </c>
      <c r="F486" s="2" t="s">
        <v>37</v>
      </c>
      <c r="G486" s="2" t="s">
        <v>38</v>
      </c>
      <c r="H486" s="2" t="s">
        <v>39</v>
      </c>
      <c r="I486" s="2">
        <f>I482*J486</f>
        <v>12</v>
      </c>
      <c r="J486" s="2">
        <v>26.666666666666664</v>
      </c>
      <c r="K486" s="2">
        <v>26.666667</v>
      </c>
      <c r="L486" s="2"/>
      <c r="M486" s="2"/>
      <c r="N486" s="2"/>
      <c r="O486" s="2">
        <f t="shared" si="601"/>
        <v>419.64</v>
      </c>
      <c r="P486" s="2">
        <f t="shared" si="602"/>
        <v>419.64</v>
      </c>
      <c r="Q486" s="2">
        <f t="shared" si="633"/>
        <v>0</v>
      </c>
      <c r="R486" s="2">
        <f t="shared" si="603"/>
        <v>0</v>
      </c>
      <c r="S486" s="2">
        <f t="shared" si="604"/>
        <v>0</v>
      </c>
      <c r="T486" s="2">
        <f t="shared" si="605"/>
        <v>0</v>
      </c>
      <c r="U486" s="2">
        <f t="shared" si="606"/>
        <v>0</v>
      </c>
      <c r="V486" s="2">
        <f t="shared" si="607"/>
        <v>0</v>
      </c>
      <c r="W486" s="2">
        <f t="shared" si="608"/>
        <v>0</v>
      </c>
      <c r="X486" s="2">
        <f t="shared" si="609"/>
        <v>0</v>
      </c>
      <c r="Y486" s="2">
        <f t="shared" si="610"/>
        <v>0</v>
      </c>
      <c r="Z486" s="2"/>
      <c r="AA486" s="2">
        <v>59204062</v>
      </c>
      <c r="AB486" s="2">
        <f t="shared" si="611"/>
        <v>34.97</v>
      </c>
      <c r="AC486" s="2">
        <f t="shared" si="612"/>
        <v>34.97</v>
      </c>
      <c r="AD486" s="2">
        <f t="shared" si="634"/>
        <v>0</v>
      </c>
      <c r="AE486" s="2">
        <f t="shared" si="635"/>
        <v>0</v>
      </c>
      <c r="AF486" s="2">
        <f t="shared" si="635"/>
        <v>0</v>
      </c>
      <c r="AG486" s="2">
        <f t="shared" si="613"/>
        <v>0</v>
      </c>
      <c r="AH486" s="2">
        <f t="shared" si="636"/>
        <v>0</v>
      </c>
      <c r="AI486" s="2">
        <f t="shared" si="636"/>
        <v>0</v>
      </c>
      <c r="AJ486" s="2">
        <f t="shared" si="614"/>
        <v>0</v>
      </c>
      <c r="AK486" s="2">
        <v>34.97</v>
      </c>
      <c r="AL486" s="2">
        <v>34.97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109</v>
      </c>
      <c r="AU486" s="2">
        <v>61</v>
      </c>
      <c r="AV486" s="2">
        <v>1</v>
      </c>
      <c r="AW486" s="2">
        <v>1</v>
      </c>
      <c r="AX486" s="2"/>
      <c r="AY486" s="2"/>
      <c r="AZ486" s="2">
        <v>1</v>
      </c>
      <c r="BA486" s="2">
        <v>1</v>
      </c>
      <c r="BB486" s="2">
        <v>1</v>
      </c>
      <c r="BC486" s="2">
        <v>1</v>
      </c>
      <c r="BD486" s="2" t="s">
        <v>3</v>
      </c>
      <c r="BE486" s="2" t="s">
        <v>3</v>
      </c>
      <c r="BF486" s="2" t="s">
        <v>3</v>
      </c>
      <c r="BG486" s="2" t="s">
        <v>3</v>
      </c>
      <c r="BH486" s="2">
        <v>3</v>
      </c>
      <c r="BI486" s="2">
        <v>1</v>
      </c>
      <c r="BJ486" s="2" t="s">
        <v>40</v>
      </c>
      <c r="BK486" s="2"/>
      <c r="BL486" s="2"/>
      <c r="BM486" s="2">
        <v>21</v>
      </c>
      <c r="BN486" s="2">
        <v>0</v>
      </c>
      <c r="BO486" s="2" t="s">
        <v>3</v>
      </c>
      <c r="BP486" s="2">
        <v>0</v>
      </c>
      <c r="BQ486" s="2">
        <v>30</v>
      </c>
      <c r="BR486" s="2">
        <v>0</v>
      </c>
      <c r="BS486" s="2">
        <v>1</v>
      </c>
      <c r="BT486" s="2">
        <v>1</v>
      </c>
      <c r="BU486" s="2">
        <v>1</v>
      </c>
      <c r="BV486" s="2">
        <v>1</v>
      </c>
      <c r="BW486" s="2">
        <v>1</v>
      </c>
      <c r="BX486" s="2">
        <v>1</v>
      </c>
      <c r="BY486" s="2" t="s">
        <v>3</v>
      </c>
      <c r="BZ486" s="2">
        <v>109</v>
      </c>
      <c r="CA486" s="2">
        <v>61</v>
      </c>
      <c r="CB486" s="2" t="s">
        <v>3</v>
      </c>
      <c r="CC486" s="2"/>
      <c r="CD486" s="2"/>
      <c r="CE486" s="2">
        <v>30</v>
      </c>
      <c r="CF486" s="2">
        <v>0</v>
      </c>
      <c r="CG486" s="2">
        <v>0</v>
      </c>
      <c r="CH486" s="2"/>
      <c r="CI486" s="2"/>
      <c r="CJ486" s="2"/>
      <c r="CK486" s="2"/>
      <c r="CL486" s="2"/>
      <c r="CM486" s="2">
        <v>0</v>
      </c>
      <c r="CN486" s="2" t="s">
        <v>1057</v>
      </c>
      <c r="CO486" s="2">
        <v>0</v>
      </c>
      <c r="CP486" s="2">
        <f t="shared" si="615"/>
        <v>419.64</v>
      </c>
      <c r="CQ486" s="2">
        <f t="shared" si="616"/>
        <v>34.97</v>
      </c>
      <c r="CR486" s="2">
        <f t="shared" si="637"/>
        <v>0</v>
      </c>
      <c r="CS486" s="2">
        <f t="shared" si="617"/>
        <v>0</v>
      </c>
      <c r="CT486" s="2">
        <f t="shared" si="618"/>
        <v>0</v>
      </c>
      <c r="CU486" s="2">
        <f t="shared" si="619"/>
        <v>0</v>
      </c>
      <c r="CV486" s="2">
        <f t="shared" si="620"/>
        <v>0</v>
      </c>
      <c r="CW486" s="2">
        <f t="shared" si="621"/>
        <v>0</v>
      </c>
      <c r="CX486" s="2">
        <f t="shared" si="622"/>
        <v>0</v>
      </c>
      <c r="CY486" s="2">
        <f t="shared" si="623"/>
        <v>0</v>
      </c>
      <c r="CZ486" s="2">
        <f t="shared" si="624"/>
        <v>0</v>
      </c>
      <c r="DA486" s="2"/>
      <c r="DB486" s="2"/>
      <c r="DC486" s="2" t="s">
        <v>3</v>
      </c>
      <c r="DD486" s="2" t="s">
        <v>3</v>
      </c>
      <c r="DE486" s="2" t="s">
        <v>3</v>
      </c>
      <c r="DF486" s="2" t="s">
        <v>3</v>
      </c>
      <c r="DG486" s="2" t="s">
        <v>3</v>
      </c>
      <c r="DH486" s="2" t="s">
        <v>3</v>
      </c>
      <c r="DI486" s="2" t="s">
        <v>3</v>
      </c>
      <c r="DJ486" s="2" t="s">
        <v>3</v>
      </c>
      <c r="DK486" s="2" t="s">
        <v>3</v>
      </c>
      <c r="DL486" s="2" t="s">
        <v>3</v>
      </c>
      <c r="DM486" s="2" t="s">
        <v>3</v>
      </c>
      <c r="DN486" s="2">
        <v>0</v>
      </c>
      <c r="DO486" s="2">
        <v>0</v>
      </c>
      <c r="DP486" s="2">
        <v>1</v>
      </c>
      <c r="DQ486" s="2">
        <v>1</v>
      </c>
      <c r="DR486" s="2"/>
      <c r="DS486" s="2"/>
      <c r="DT486" s="2"/>
      <c r="DU486" s="2">
        <v>1010</v>
      </c>
      <c r="DV486" s="2" t="s">
        <v>39</v>
      </c>
      <c r="DW486" s="2" t="s">
        <v>39</v>
      </c>
      <c r="DX486" s="2">
        <v>1</v>
      </c>
      <c r="DY486" s="2"/>
      <c r="DZ486" s="2" t="s">
        <v>3</v>
      </c>
      <c r="EA486" s="2" t="s">
        <v>3</v>
      </c>
      <c r="EB486" s="2" t="s">
        <v>3</v>
      </c>
      <c r="EC486" s="2" t="s">
        <v>3</v>
      </c>
      <c r="ED486" s="2"/>
      <c r="EE486" s="2">
        <v>58807897</v>
      </c>
      <c r="EF486" s="2">
        <v>30</v>
      </c>
      <c r="EG486" s="2" t="s">
        <v>27</v>
      </c>
      <c r="EH486" s="2">
        <v>0</v>
      </c>
      <c r="EI486" s="2" t="s">
        <v>3</v>
      </c>
      <c r="EJ486" s="2">
        <v>1</v>
      </c>
      <c r="EK486" s="2">
        <v>21</v>
      </c>
      <c r="EL486" s="2" t="s">
        <v>28</v>
      </c>
      <c r="EM486" s="2" t="s">
        <v>29</v>
      </c>
      <c r="EN486" s="2"/>
      <c r="EO486" s="2" t="s">
        <v>387</v>
      </c>
      <c r="EP486" s="2"/>
      <c r="EQ486" s="2">
        <v>0</v>
      </c>
      <c r="ER486" s="2">
        <v>34.97</v>
      </c>
      <c r="ES486" s="2">
        <v>34.97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>
        <v>0</v>
      </c>
      <c r="FR486" s="2">
        <v>0</v>
      </c>
      <c r="FS486" s="2">
        <v>0</v>
      </c>
      <c r="FT486" s="2"/>
      <c r="FU486" s="2"/>
      <c r="FV486" s="2"/>
      <c r="FW486" s="2"/>
      <c r="FX486" s="2">
        <v>109</v>
      </c>
      <c r="FY486" s="2">
        <v>61</v>
      </c>
      <c r="FZ486" s="2"/>
      <c r="GA486" s="2" t="s">
        <v>3</v>
      </c>
      <c r="GB486" s="2"/>
      <c r="GC486" s="2"/>
      <c r="GD486" s="2">
        <v>1</v>
      </c>
      <c r="GE486" s="2"/>
      <c r="GF486" s="2">
        <v>-1914030801</v>
      </c>
      <c r="GG486" s="2">
        <v>2</v>
      </c>
      <c r="GH486" s="2">
        <v>1</v>
      </c>
      <c r="GI486" s="2">
        <v>-2</v>
      </c>
      <c r="GJ486" s="2">
        <v>0</v>
      </c>
      <c r="GK486" s="2">
        <v>0</v>
      </c>
      <c r="GL486" s="2">
        <f t="shared" si="625"/>
        <v>0</v>
      </c>
      <c r="GM486" s="2">
        <f t="shared" si="626"/>
        <v>419.64</v>
      </c>
      <c r="GN486" s="2">
        <f t="shared" si="627"/>
        <v>419.64</v>
      </c>
      <c r="GO486" s="2">
        <f t="shared" si="628"/>
        <v>0</v>
      </c>
      <c r="GP486" s="2">
        <f t="shared" si="629"/>
        <v>0</v>
      </c>
      <c r="GQ486" s="2"/>
      <c r="GR486" s="2">
        <v>0</v>
      </c>
      <c r="GS486" s="2">
        <v>3</v>
      </c>
      <c r="GT486" s="2">
        <v>0</v>
      </c>
      <c r="GU486" s="2" t="s">
        <v>3</v>
      </c>
      <c r="GV486" s="2">
        <f t="shared" si="630"/>
        <v>0</v>
      </c>
      <c r="GW486" s="2">
        <v>1</v>
      </c>
      <c r="GX486" s="2">
        <f t="shared" si="631"/>
        <v>0</v>
      </c>
      <c r="GY486" s="2"/>
      <c r="GZ486" s="2"/>
      <c r="HA486" s="2">
        <v>0</v>
      </c>
      <c r="HB486" s="2">
        <v>0</v>
      </c>
      <c r="HC486" s="2">
        <f t="shared" si="632"/>
        <v>0</v>
      </c>
      <c r="HD486" s="2"/>
      <c r="HE486" s="2" t="s">
        <v>3</v>
      </c>
      <c r="HF486" s="2" t="s">
        <v>3</v>
      </c>
      <c r="HG486" s="2"/>
      <c r="HH486" s="2"/>
      <c r="HI486" s="2"/>
      <c r="HJ486" s="2"/>
      <c r="HK486" s="2"/>
      <c r="HL486" s="2"/>
      <c r="HM486" s="2" t="s">
        <v>3</v>
      </c>
      <c r="HN486" s="2" t="s">
        <v>3</v>
      </c>
      <c r="HO486" s="2" t="s">
        <v>3</v>
      </c>
      <c r="HP486" s="2" t="s">
        <v>3</v>
      </c>
      <c r="HQ486" s="2" t="s">
        <v>3</v>
      </c>
      <c r="HR486" s="2"/>
      <c r="HS486" s="2">
        <v>0</v>
      </c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>
        <v>0</v>
      </c>
      <c r="IL486" s="2"/>
      <c r="IM486" s="2"/>
      <c r="IN486" s="2"/>
      <c r="IO486" s="2"/>
      <c r="IP486" s="2"/>
      <c r="IQ486" s="2"/>
      <c r="IR486" s="2"/>
      <c r="IS486" s="2"/>
      <c r="IT486" s="2"/>
      <c r="IU486" s="2"/>
    </row>
    <row r="487" spans="1:255" x14ac:dyDescent="0.2">
      <c r="A487">
        <v>18</v>
      </c>
      <c r="B487">
        <v>1</v>
      </c>
      <c r="C487">
        <v>1064</v>
      </c>
      <c r="E487" t="s">
        <v>525</v>
      </c>
      <c r="F487" t="s">
        <v>37</v>
      </c>
      <c r="G487" t="s">
        <v>38</v>
      </c>
      <c r="H487" t="s">
        <v>39</v>
      </c>
      <c r="I487">
        <f>I483*J487</f>
        <v>12</v>
      </c>
      <c r="J487">
        <v>26.666666666666664</v>
      </c>
      <c r="K487">
        <v>26.666667</v>
      </c>
      <c r="O487">
        <f t="shared" si="601"/>
        <v>7855.66</v>
      </c>
      <c r="P487">
        <f t="shared" si="602"/>
        <v>7855.66</v>
      </c>
      <c r="Q487">
        <f t="shared" si="633"/>
        <v>0</v>
      </c>
      <c r="R487">
        <f t="shared" si="603"/>
        <v>0</v>
      </c>
      <c r="S487">
        <f t="shared" si="604"/>
        <v>0</v>
      </c>
      <c r="T487">
        <f t="shared" si="605"/>
        <v>0</v>
      </c>
      <c r="U487">
        <f t="shared" si="606"/>
        <v>0</v>
      </c>
      <c r="V487">
        <f t="shared" si="607"/>
        <v>0</v>
      </c>
      <c r="W487">
        <f t="shared" si="608"/>
        <v>0</v>
      </c>
      <c r="X487">
        <f t="shared" si="609"/>
        <v>0</v>
      </c>
      <c r="Y487">
        <f t="shared" si="610"/>
        <v>0</v>
      </c>
      <c r="AA487">
        <v>59204059</v>
      </c>
      <c r="AB487">
        <f t="shared" si="611"/>
        <v>34.97</v>
      </c>
      <c r="AC487">
        <f t="shared" si="612"/>
        <v>34.97</v>
      </c>
      <c r="AD487">
        <f t="shared" si="634"/>
        <v>0</v>
      </c>
      <c r="AE487">
        <f t="shared" si="635"/>
        <v>0</v>
      </c>
      <c r="AF487">
        <f t="shared" si="635"/>
        <v>0</v>
      </c>
      <c r="AG487">
        <f t="shared" si="613"/>
        <v>0</v>
      </c>
      <c r="AH487">
        <f t="shared" si="636"/>
        <v>0</v>
      </c>
      <c r="AI487">
        <f t="shared" si="636"/>
        <v>0</v>
      </c>
      <c r="AJ487">
        <f t="shared" si="614"/>
        <v>0</v>
      </c>
      <c r="AK487">
        <v>34.97</v>
      </c>
      <c r="AL487">
        <v>34.97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109</v>
      </c>
      <c r="AU487">
        <v>61</v>
      </c>
      <c r="AV487">
        <v>1</v>
      </c>
      <c r="AW487">
        <v>1</v>
      </c>
      <c r="AZ487">
        <v>1</v>
      </c>
      <c r="BA487">
        <v>1</v>
      </c>
      <c r="BB487">
        <v>1</v>
      </c>
      <c r="BC487">
        <v>18.72</v>
      </c>
      <c r="BD487" t="s">
        <v>3</v>
      </c>
      <c r="BE487" t="s">
        <v>3</v>
      </c>
      <c r="BF487" t="s">
        <v>3</v>
      </c>
      <c r="BG487" t="s">
        <v>3</v>
      </c>
      <c r="BH487">
        <v>3</v>
      </c>
      <c r="BI487">
        <v>1</v>
      </c>
      <c r="BJ487" t="s">
        <v>40</v>
      </c>
      <c r="BM487">
        <v>21</v>
      </c>
      <c r="BN487">
        <v>0</v>
      </c>
      <c r="BO487" t="s">
        <v>37</v>
      </c>
      <c r="BP487">
        <v>1</v>
      </c>
      <c r="BQ487">
        <v>30</v>
      </c>
      <c r="BR487">
        <v>0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 t="s">
        <v>3</v>
      </c>
      <c r="BZ487">
        <v>109</v>
      </c>
      <c r="CA487">
        <v>61</v>
      </c>
      <c r="CB487" t="s">
        <v>3</v>
      </c>
      <c r="CE487">
        <v>30</v>
      </c>
      <c r="CF487">
        <v>0</v>
      </c>
      <c r="CG487">
        <v>0</v>
      </c>
      <c r="CM487">
        <v>0</v>
      </c>
      <c r="CN487" t="s">
        <v>1057</v>
      </c>
      <c r="CO487">
        <v>0</v>
      </c>
      <c r="CP487">
        <f t="shared" si="615"/>
        <v>7855.66</v>
      </c>
      <c r="CQ487">
        <f t="shared" si="616"/>
        <v>654.64</v>
      </c>
      <c r="CR487">
        <f t="shared" si="637"/>
        <v>0</v>
      </c>
      <c r="CS487">
        <f t="shared" si="617"/>
        <v>0</v>
      </c>
      <c r="CT487">
        <f t="shared" si="618"/>
        <v>0</v>
      </c>
      <c r="CU487">
        <f t="shared" si="619"/>
        <v>0</v>
      </c>
      <c r="CV487">
        <f t="shared" si="620"/>
        <v>0</v>
      </c>
      <c r="CW487">
        <f t="shared" si="621"/>
        <v>0</v>
      </c>
      <c r="CX487">
        <f t="shared" si="622"/>
        <v>0</v>
      </c>
      <c r="CY487">
        <f t="shared" si="623"/>
        <v>0</v>
      </c>
      <c r="CZ487">
        <f t="shared" si="624"/>
        <v>0</v>
      </c>
      <c r="DC487" t="s">
        <v>3</v>
      </c>
      <c r="DD487" t="s">
        <v>3</v>
      </c>
      <c r="DE487" t="s">
        <v>3</v>
      </c>
      <c r="DF487" t="s">
        <v>3</v>
      </c>
      <c r="DG487" t="s">
        <v>3</v>
      </c>
      <c r="DH487" t="s">
        <v>3</v>
      </c>
      <c r="DI487" t="s">
        <v>3</v>
      </c>
      <c r="DJ487" t="s">
        <v>3</v>
      </c>
      <c r="DK487" t="s">
        <v>3</v>
      </c>
      <c r="DL487" t="s">
        <v>3</v>
      </c>
      <c r="DM487" t="s">
        <v>3</v>
      </c>
      <c r="DN487">
        <v>0</v>
      </c>
      <c r="DO487">
        <v>0</v>
      </c>
      <c r="DP487">
        <v>1</v>
      </c>
      <c r="DQ487">
        <v>1</v>
      </c>
      <c r="DU487">
        <v>1010</v>
      </c>
      <c r="DV487" t="s">
        <v>39</v>
      </c>
      <c r="DW487" t="s">
        <v>39</v>
      </c>
      <c r="DX487">
        <v>1</v>
      </c>
      <c r="DZ487" t="s">
        <v>3</v>
      </c>
      <c r="EA487" t="s">
        <v>3</v>
      </c>
      <c r="EB487" t="s">
        <v>3</v>
      </c>
      <c r="EC487" t="s">
        <v>3</v>
      </c>
      <c r="EE487">
        <v>58807897</v>
      </c>
      <c r="EF487">
        <v>30</v>
      </c>
      <c r="EG487" t="s">
        <v>27</v>
      </c>
      <c r="EH487">
        <v>0</v>
      </c>
      <c r="EI487" t="s">
        <v>3</v>
      </c>
      <c r="EJ487">
        <v>1</v>
      </c>
      <c r="EK487">
        <v>21</v>
      </c>
      <c r="EL487" t="s">
        <v>28</v>
      </c>
      <c r="EM487" t="s">
        <v>29</v>
      </c>
      <c r="EO487" t="s">
        <v>387</v>
      </c>
      <c r="EQ487">
        <v>0</v>
      </c>
      <c r="ER487">
        <v>34.97</v>
      </c>
      <c r="ES487">
        <v>34.97</v>
      </c>
      <c r="ET487">
        <v>0</v>
      </c>
      <c r="EU487">
        <v>0</v>
      </c>
      <c r="EV487">
        <v>0</v>
      </c>
      <c r="EW487">
        <v>0</v>
      </c>
      <c r="EX487">
        <v>0</v>
      </c>
      <c r="FQ487">
        <v>0</v>
      </c>
      <c r="FR487">
        <v>0</v>
      </c>
      <c r="FS487">
        <v>0</v>
      </c>
      <c r="FX487">
        <v>109</v>
      </c>
      <c r="FY487">
        <v>61</v>
      </c>
      <c r="GA487" t="s">
        <v>3</v>
      </c>
      <c r="GD487">
        <v>1</v>
      </c>
      <c r="GF487">
        <v>-1914030801</v>
      </c>
      <c r="GG487">
        <v>2</v>
      </c>
      <c r="GH487">
        <v>1</v>
      </c>
      <c r="GI487">
        <v>2</v>
      </c>
      <c r="GJ487">
        <v>0</v>
      </c>
      <c r="GK487">
        <v>0</v>
      </c>
      <c r="GL487">
        <f t="shared" si="625"/>
        <v>0</v>
      </c>
      <c r="GM487">
        <f t="shared" si="626"/>
        <v>7855.66</v>
      </c>
      <c r="GN487">
        <f t="shared" si="627"/>
        <v>7855.66</v>
      </c>
      <c r="GO487">
        <f t="shared" si="628"/>
        <v>0</v>
      </c>
      <c r="GP487">
        <f t="shared" si="629"/>
        <v>0</v>
      </c>
      <c r="GR487">
        <v>0</v>
      </c>
      <c r="GS487">
        <v>3</v>
      </c>
      <c r="GT487">
        <v>0</v>
      </c>
      <c r="GU487" t="s">
        <v>3</v>
      </c>
      <c r="GV487">
        <f t="shared" si="630"/>
        <v>0</v>
      </c>
      <c r="GW487">
        <v>1</v>
      </c>
      <c r="GX487">
        <f t="shared" si="631"/>
        <v>0</v>
      </c>
      <c r="HA487">
        <v>0</v>
      </c>
      <c r="HB487">
        <v>0</v>
      </c>
      <c r="HC487">
        <f t="shared" si="632"/>
        <v>0</v>
      </c>
      <c r="HE487" t="s">
        <v>3</v>
      </c>
      <c r="HF487" t="s">
        <v>3</v>
      </c>
      <c r="HM487" t="s">
        <v>3</v>
      </c>
      <c r="HN487" t="s">
        <v>3</v>
      </c>
      <c r="HO487" t="s">
        <v>3</v>
      </c>
      <c r="HP487" t="s">
        <v>3</v>
      </c>
      <c r="HQ487" t="s">
        <v>3</v>
      </c>
      <c r="HS487">
        <v>0</v>
      </c>
      <c r="IK487">
        <v>0</v>
      </c>
    </row>
    <row r="488" spans="1:255" x14ac:dyDescent="0.2">
      <c r="A488" s="2">
        <v>18</v>
      </c>
      <c r="B488" s="2">
        <v>1</v>
      </c>
      <c r="C488" s="2">
        <v>1051</v>
      </c>
      <c r="D488" s="2"/>
      <c r="E488" s="2" t="s">
        <v>526</v>
      </c>
      <c r="F488" s="2" t="s">
        <v>42</v>
      </c>
      <c r="G488" s="2" t="s">
        <v>43</v>
      </c>
      <c r="H488" s="2" t="s">
        <v>39</v>
      </c>
      <c r="I488" s="2">
        <f>I482*J488</f>
        <v>55</v>
      </c>
      <c r="J488" s="2">
        <v>122.22222222222221</v>
      </c>
      <c r="K488" s="2">
        <v>122.222222</v>
      </c>
      <c r="L488" s="2"/>
      <c r="M488" s="2"/>
      <c r="N488" s="2"/>
      <c r="O488" s="2">
        <f t="shared" si="601"/>
        <v>1353.55</v>
      </c>
      <c r="P488" s="2">
        <f t="shared" si="602"/>
        <v>1353.55</v>
      </c>
      <c r="Q488" s="2">
        <f t="shared" si="633"/>
        <v>0</v>
      </c>
      <c r="R488" s="2">
        <f t="shared" si="603"/>
        <v>0</v>
      </c>
      <c r="S488" s="2">
        <f t="shared" si="604"/>
        <v>0</v>
      </c>
      <c r="T488" s="2">
        <f t="shared" si="605"/>
        <v>0</v>
      </c>
      <c r="U488" s="2">
        <f t="shared" si="606"/>
        <v>0</v>
      </c>
      <c r="V488" s="2">
        <f t="shared" si="607"/>
        <v>0</v>
      </c>
      <c r="W488" s="2">
        <f t="shared" si="608"/>
        <v>0</v>
      </c>
      <c r="X488" s="2">
        <f t="shared" si="609"/>
        <v>0</v>
      </c>
      <c r="Y488" s="2">
        <f t="shared" si="610"/>
        <v>0</v>
      </c>
      <c r="Z488" s="2"/>
      <c r="AA488" s="2">
        <v>59204062</v>
      </c>
      <c r="AB488" s="2">
        <f t="shared" si="611"/>
        <v>24.61</v>
      </c>
      <c r="AC488" s="2">
        <f t="shared" si="612"/>
        <v>24.61</v>
      </c>
      <c r="AD488" s="2">
        <f t="shared" si="634"/>
        <v>0</v>
      </c>
      <c r="AE488" s="2">
        <f t="shared" si="635"/>
        <v>0</v>
      </c>
      <c r="AF488" s="2">
        <f t="shared" si="635"/>
        <v>0</v>
      </c>
      <c r="AG488" s="2">
        <f t="shared" si="613"/>
        <v>0</v>
      </c>
      <c r="AH488" s="2">
        <f t="shared" si="636"/>
        <v>0</v>
      </c>
      <c r="AI488" s="2">
        <f t="shared" si="636"/>
        <v>0</v>
      </c>
      <c r="AJ488" s="2">
        <f t="shared" si="614"/>
        <v>0</v>
      </c>
      <c r="AK488" s="2">
        <v>24.61</v>
      </c>
      <c r="AL488" s="2">
        <v>24.61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109</v>
      </c>
      <c r="AU488" s="2">
        <v>61</v>
      </c>
      <c r="AV488" s="2">
        <v>1</v>
      </c>
      <c r="AW488" s="2">
        <v>1</v>
      </c>
      <c r="AX488" s="2"/>
      <c r="AY488" s="2"/>
      <c r="AZ488" s="2">
        <v>1</v>
      </c>
      <c r="BA488" s="2">
        <v>1</v>
      </c>
      <c r="BB488" s="2">
        <v>1</v>
      </c>
      <c r="BC488" s="2">
        <v>1</v>
      </c>
      <c r="BD488" s="2" t="s">
        <v>3</v>
      </c>
      <c r="BE488" s="2" t="s">
        <v>3</v>
      </c>
      <c r="BF488" s="2" t="s">
        <v>3</v>
      </c>
      <c r="BG488" s="2" t="s">
        <v>3</v>
      </c>
      <c r="BH488" s="2">
        <v>3</v>
      </c>
      <c r="BI488" s="2">
        <v>1</v>
      </c>
      <c r="BJ488" s="2" t="s">
        <v>44</v>
      </c>
      <c r="BK488" s="2"/>
      <c r="BL488" s="2"/>
      <c r="BM488" s="2">
        <v>21</v>
      </c>
      <c r="BN488" s="2">
        <v>0</v>
      </c>
      <c r="BO488" s="2" t="s">
        <v>3</v>
      </c>
      <c r="BP488" s="2">
        <v>0</v>
      </c>
      <c r="BQ488" s="2">
        <v>30</v>
      </c>
      <c r="BR488" s="2">
        <v>0</v>
      </c>
      <c r="BS488" s="2">
        <v>1</v>
      </c>
      <c r="BT488" s="2">
        <v>1</v>
      </c>
      <c r="BU488" s="2">
        <v>1</v>
      </c>
      <c r="BV488" s="2">
        <v>1</v>
      </c>
      <c r="BW488" s="2">
        <v>1</v>
      </c>
      <c r="BX488" s="2">
        <v>1</v>
      </c>
      <c r="BY488" s="2" t="s">
        <v>3</v>
      </c>
      <c r="BZ488" s="2">
        <v>109</v>
      </c>
      <c r="CA488" s="2">
        <v>61</v>
      </c>
      <c r="CB488" s="2" t="s">
        <v>3</v>
      </c>
      <c r="CC488" s="2"/>
      <c r="CD488" s="2"/>
      <c r="CE488" s="2">
        <v>30</v>
      </c>
      <c r="CF488" s="2">
        <v>0</v>
      </c>
      <c r="CG488" s="2">
        <v>0</v>
      </c>
      <c r="CH488" s="2"/>
      <c r="CI488" s="2"/>
      <c r="CJ488" s="2"/>
      <c r="CK488" s="2"/>
      <c r="CL488" s="2"/>
      <c r="CM488" s="2">
        <v>0</v>
      </c>
      <c r="CN488" s="2" t="s">
        <v>1057</v>
      </c>
      <c r="CO488" s="2">
        <v>0</v>
      </c>
      <c r="CP488" s="2">
        <f t="shared" si="615"/>
        <v>1353.55</v>
      </c>
      <c r="CQ488" s="2">
        <f t="shared" si="616"/>
        <v>24.61</v>
      </c>
      <c r="CR488" s="2">
        <f t="shared" si="637"/>
        <v>0</v>
      </c>
      <c r="CS488" s="2">
        <f t="shared" si="617"/>
        <v>0</v>
      </c>
      <c r="CT488" s="2">
        <f t="shared" si="618"/>
        <v>0</v>
      </c>
      <c r="CU488" s="2">
        <f t="shared" si="619"/>
        <v>0</v>
      </c>
      <c r="CV488" s="2">
        <f t="shared" si="620"/>
        <v>0</v>
      </c>
      <c r="CW488" s="2">
        <f t="shared" si="621"/>
        <v>0</v>
      </c>
      <c r="CX488" s="2">
        <f t="shared" si="622"/>
        <v>0</v>
      </c>
      <c r="CY488" s="2">
        <f t="shared" si="623"/>
        <v>0</v>
      </c>
      <c r="CZ488" s="2">
        <f t="shared" si="624"/>
        <v>0</v>
      </c>
      <c r="DA488" s="2"/>
      <c r="DB488" s="2"/>
      <c r="DC488" s="2" t="s">
        <v>3</v>
      </c>
      <c r="DD488" s="2" t="s">
        <v>3</v>
      </c>
      <c r="DE488" s="2" t="s">
        <v>3</v>
      </c>
      <c r="DF488" s="2" t="s">
        <v>3</v>
      </c>
      <c r="DG488" s="2" t="s">
        <v>3</v>
      </c>
      <c r="DH488" s="2" t="s">
        <v>3</v>
      </c>
      <c r="DI488" s="2" t="s">
        <v>3</v>
      </c>
      <c r="DJ488" s="2" t="s">
        <v>3</v>
      </c>
      <c r="DK488" s="2" t="s">
        <v>3</v>
      </c>
      <c r="DL488" s="2" t="s">
        <v>3</v>
      </c>
      <c r="DM488" s="2" t="s">
        <v>3</v>
      </c>
      <c r="DN488" s="2">
        <v>0</v>
      </c>
      <c r="DO488" s="2">
        <v>0</v>
      </c>
      <c r="DP488" s="2">
        <v>1</v>
      </c>
      <c r="DQ488" s="2">
        <v>1</v>
      </c>
      <c r="DR488" s="2"/>
      <c r="DS488" s="2"/>
      <c r="DT488" s="2"/>
      <c r="DU488" s="2">
        <v>1010</v>
      </c>
      <c r="DV488" s="2" t="s">
        <v>39</v>
      </c>
      <c r="DW488" s="2" t="s">
        <v>39</v>
      </c>
      <c r="DX488" s="2">
        <v>1</v>
      </c>
      <c r="DY488" s="2"/>
      <c r="DZ488" s="2" t="s">
        <v>3</v>
      </c>
      <c r="EA488" s="2" t="s">
        <v>3</v>
      </c>
      <c r="EB488" s="2" t="s">
        <v>3</v>
      </c>
      <c r="EC488" s="2" t="s">
        <v>3</v>
      </c>
      <c r="ED488" s="2"/>
      <c r="EE488" s="2">
        <v>58807897</v>
      </c>
      <c r="EF488" s="2">
        <v>30</v>
      </c>
      <c r="EG488" s="2" t="s">
        <v>27</v>
      </c>
      <c r="EH488" s="2">
        <v>0</v>
      </c>
      <c r="EI488" s="2" t="s">
        <v>3</v>
      </c>
      <c r="EJ488" s="2">
        <v>1</v>
      </c>
      <c r="EK488" s="2">
        <v>21</v>
      </c>
      <c r="EL488" s="2" t="s">
        <v>28</v>
      </c>
      <c r="EM488" s="2" t="s">
        <v>29</v>
      </c>
      <c r="EN488" s="2"/>
      <c r="EO488" s="2" t="s">
        <v>387</v>
      </c>
      <c r="EP488" s="2"/>
      <c r="EQ488" s="2">
        <v>0</v>
      </c>
      <c r="ER488" s="2">
        <v>24.61</v>
      </c>
      <c r="ES488" s="2">
        <v>24.61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>
        <v>0</v>
      </c>
      <c r="FR488" s="2">
        <v>0</v>
      </c>
      <c r="FS488" s="2">
        <v>0</v>
      </c>
      <c r="FT488" s="2"/>
      <c r="FU488" s="2"/>
      <c r="FV488" s="2"/>
      <c r="FW488" s="2"/>
      <c r="FX488" s="2">
        <v>109</v>
      </c>
      <c r="FY488" s="2">
        <v>61</v>
      </c>
      <c r="FZ488" s="2"/>
      <c r="GA488" s="2" t="s">
        <v>3</v>
      </c>
      <c r="GB488" s="2"/>
      <c r="GC488" s="2"/>
      <c r="GD488" s="2">
        <v>1</v>
      </c>
      <c r="GE488" s="2"/>
      <c r="GF488" s="2">
        <v>-877742701</v>
      </c>
      <c r="GG488" s="2">
        <v>2</v>
      </c>
      <c r="GH488" s="2">
        <v>1</v>
      </c>
      <c r="GI488" s="2">
        <v>-2</v>
      </c>
      <c r="GJ488" s="2">
        <v>0</v>
      </c>
      <c r="GK488" s="2">
        <v>0</v>
      </c>
      <c r="GL488" s="2">
        <f t="shared" si="625"/>
        <v>0</v>
      </c>
      <c r="GM488" s="2">
        <f t="shared" si="626"/>
        <v>1353.55</v>
      </c>
      <c r="GN488" s="2">
        <f t="shared" si="627"/>
        <v>1353.55</v>
      </c>
      <c r="GO488" s="2">
        <f t="shared" si="628"/>
        <v>0</v>
      </c>
      <c r="GP488" s="2">
        <f t="shared" si="629"/>
        <v>0</v>
      </c>
      <c r="GQ488" s="2"/>
      <c r="GR488" s="2">
        <v>0</v>
      </c>
      <c r="GS488" s="2">
        <v>3</v>
      </c>
      <c r="GT488" s="2">
        <v>0</v>
      </c>
      <c r="GU488" s="2" t="s">
        <v>3</v>
      </c>
      <c r="GV488" s="2">
        <f t="shared" si="630"/>
        <v>0</v>
      </c>
      <c r="GW488" s="2">
        <v>1</v>
      </c>
      <c r="GX488" s="2">
        <f t="shared" si="631"/>
        <v>0</v>
      </c>
      <c r="GY488" s="2"/>
      <c r="GZ488" s="2"/>
      <c r="HA488" s="2">
        <v>0</v>
      </c>
      <c r="HB488" s="2">
        <v>0</v>
      </c>
      <c r="HC488" s="2">
        <f t="shared" si="632"/>
        <v>0</v>
      </c>
      <c r="HD488" s="2"/>
      <c r="HE488" s="2" t="s">
        <v>3</v>
      </c>
      <c r="HF488" s="2" t="s">
        <v>3</v>
      </c>
      <c r="HG488" s="2"/>
      <c r="HH488" s="2"/>
      <c r="HI488" s="2"/>
      <c r="HJ488" s="2"/>
      <c r="HK488" s="2"/>
      <c r="HL488" s="2"/>
      <c r="HM488" s="2" t="s">
        <v>3</v>
      </c>
      <c r="HN488" s="2" t="s">
        <v>3</v>
      </c>
      <c r="HO488" s="2" t="s">
        <v>3</v>
      </c>
      <c r="HP488" s="2" t="s">
        <v>3</v>
      </c>
      <c r="HQ488" s="2" t="s">
        <v>3</v>
      </c>
      <c r="HR488" s="2"/>
      <c r="HS488" s="2">
        <v>0</v>
      </c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>
        <v>0</v>
      </c>
      <c r="IL488" s="2"/>
      <c r="IM488" s="2"/>
      <c r="IN488" s="2"/>
      <c r="IO488" s="2"/>
      <c r="IP488" s="2"/>
      <c r="IQ488" s="2"/>
      <c r="IR488" s="2"/>
      <c r="IS488" s="2"/>
      <c r="IT488" s="2"/>
      <c r="IU488" s="2"/>
    </row>
    <row r="489" spans="1:255" x14ac:dyDescent="0.2">
      <c r="A489">
        <v>18</v>
      </c>
      <c r="B489">
        <v>1</v>
      </c>
      <c r="C489">
        <v>1063</v>
      </c>
      <c r="E489" t="s">
        <v>526</v>
      </c>
      <c r="F489" t="s">
        <v>42</v>
      </c>
      <c r="G489" t="s">
        <v>43</v>
      </c>
      <c r="H489" t="s">
        <v>39</v>
      </c>
      <c r="I489">
        <f>I483*J489</f>
        <v>55</v>
      </c>
      <c r="J489">
        <v>122.22222222222221</v>
      </c>
      <c r="K489">
        <v>122.222222</v>
      </c>
      <c r="O489">
        <f t="shared" si="601"/>
        <v>48159.31</v>
      </c>
      <c r="P489">
        <f t="shared" si="602"/>
        <v>48159.31</v>
      </c>
      <c r="Q489">
        <f t="shared" si="633"/>
        <v>0</v>
      </c>
      <c r="R489">
        <f t="shared" si="603"/>
        <v>0</v>
      </c>
      <c r="S489">
        <f t="shared" si="604"/>
        <v>0</v>
      </c>
      <c r="T489">
        <f t="shared" si="605"/>
        <v>0</v>
      </c>
      <c r="U489">
        <f t="shared" si="606"/>
        <v>0</v>
      </c>
      <c r="V489">
        <f t="shared" si="607"/>
        <v>0</v>
      </c>
      <c r="W489">
        <f t="shared" si="608"/>
        <v>0</v>
      </c>
      <c r="X489">
        <f t="shared" si="609"/>
        <v>0</v>
      </c>
      <c r="Y489">
        <f t="shared" si="610"/>
        <v>0</v>
      </c>
      <c r="AA489">
        <v>59204059</v>
      </c>
      <c r="AB489">
        <f t="shared" si="611"/>
        <v>24.61</v>
      </c>
      <c r="AC489">
        <f t="shared" si="612"/>
        <v>24.61</v>
      </c>
      <c r="AD489">
        <f t="shared" si="634"/>
        <v>0</v>
      </c>
      <c r="AE489">
        <f t="shared" si="635"/>
        <v>0</v>
      </c>
      <c r="AF489">
        <f t="shared" si="635"/>
        <v>0</v>
      </c>
      <c r="AG489">
        <f t="shared" si="613"/>
        <v>0</v>
      </c>
      <c r="AH489">
        <f t="shared" si="636"/>
        <v>0</v>
      </c>
      <c r="AI489">
        <f t="shared" si="636"/>
        <v>0</v>
      </c>
      <c r="AJ489">
        <f t="shared" si="614"/>
        <v>0</v>
      </c>
      <c r="AK489">
        <v>24.61</v>
      </c>
      <c r="AL489">
        <v>24.61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109</v>
      </c>
      <c r="AU489">
        <v>61</v>
      </c>
      <c r="AV489">
        <v>1</v>
      </c>
      <c r="AW489">
        <v>1</v>
      </c>
      <c r="AZ489">
        <v>1</v>
      </c>
      <c r="BA489">
        <v>1</v>
      </c>
      <c r="BB489">
        <v>1</v>
      </c>
      <c r="BC489">
        <v>35.58</v>
      </c>
      <c r="BD489" t="s">
        <v>3</v>
      </c>
      <c r="BE489" t="s">
        <v>3</v>
      </c>
      <c r="BF489" t="s">
        <v>3</v>
      </c>
      <c r="BG489" t="s">
        <v>3</v>
      </c>
      <c r="BH489">
        <v>3</v>
      </c>
      <c r="BI489">
        <v>1</v>
      </c>
      <c r="BJ489" t="s">
        <v>44</v>
      </c>
      <c r="BM489">
        <v>21</v>
      </c>
      <c r="BN489">
        <v>0</v>
      </c>
      <c r="BO489" t="s">
        <v>42</v>
      </c>
      <c r="BP489">
        <v>1</v>
      </c>
      <c r="BQ489">
        <v>30</v>
      </c>
      <c r="BR489">
        <v>0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 t="s">
        <v>3</v>
      </c>
      <c r="BZ489">
        <v>109</v>
      </c>
      <c r="CA489">
        <v>61</v>
      </c>
      <c r="CB489" t="s">
        <v>3</v>
      </c>
      <c r="CE489">
        <v>30</v>
      </c>
      <c r="CF489">
        <v>0</v>
      </c>
      <c r="CG489">
        <v>0</v>
      </c>
      <c r="CM489">
        <v>0</v>
      </c>
      <c r="CN489" t="s">
        <v>1057</v>
      </c>
      <c r="CO489">
        <v>0</v>
      </c>
      <c r="CP489">
        <f t="shared" si="615"/>
        <v>48159.31</v>
      </c>
      <c r="CQ489">
        <f t="shared" si="616"/>
        <v>875.62</v>
      </c>
      <c r="CR489">
        <f t="shared" si="637"/>
        <v>0</v>
      </c>
      <c r="CS489">
        <f t="shared" si="617"/>
        <v>0</v>
      </c>
      <c r="CT489">
        <f t="shared" si="618"/>
        <v>0</v>
      </c>
      <c r="CU489">
        <f t="shared" si="619"/>
        <v>0</v>
      </c>
      <c r="CV489">
        <f t="shared" si="620"/>
        <v>0</v>
      </c>
      <c r="CW489">
        <f t="shared" si="621"/>
        <v>0</v>
      </c>
      <c r="CX489">
        <f t="shared" si="622"/>
        <v>0</v>
      </c>
      <c r="CY489">
        <f t="shared" si="623"/>
        <v>0</v>
      </c>
      <c r="CZ489">
        <f t="shared" si="624"/>
        <v>0</v>
      </c>
      <c r="DC489" t="s">
        <v>3</v>
      </c>
      <c r="DD489" t="s">
        <v>3</v>
      </c>
      <c r="DE489" t="s">
        <v>3</v>
      </c>
      <c r="DF489" t="s">
        <v>3</v>
      </c>
      <c r="DG489" t="s">
        <v>3</v>
      </c>
      <c r="DH489" t="s">
        <v>3</v>
      </c>
      <c r="DI489" t="s">
        <v>3</v>
      </c>
      <c r="DJ489" t="s">
        <v>3</v>
      </c>
      <c r="DK489" t="s">
        <v>3</v>
      </c>
      <c r="DL489" t="s">
        <v>3</v>
      </c>
      <c r="DM489" t="s">
        <v>3</v>
      </c>
      <c r="DN489">
        <v>0</v>
      </c>
      <c r="DO489">
        <v>0</v>
      </c>
      <c r="DP489">
        <v>1</v>
      </c>
      <c r="DQ489">
        <v>1</v>
      </c>
      <c r="DU489">
        <v>1010</v>
      </c>
      <c r="DV489" t="s">
        <v>39</v>
      </c>
      <c r="DW489" t="s">
        <v>39</v>
      </c>
      <c r="DX489">
        <v>1</v>
      </c>
      <c r="DZ489" t="s">
        <v>3</v>
      </c>
      <c r="EA489" t="s">
        <v>3</v>
      </c>
      <c r="EB489" t="s">
        <v>3</v>
      </c>
      <c r="EC489" t="s">
        <v>3</v>
      </c>
      <c r="EE489">
        <v>58807897</v>
      </c>
      <c r="EF489">
        <v>30</v>
      </c>
      <c r="EG489" t="s">
        <v>27</v>
      </c>
      <c r="EH489">
        <v>0</v>
      </c>
      <c r="EI489" t="s">
        <v>3</v>
      </c>
      <c r="EJ489">
        <v>1</v>
      </c>
      <c r="EK489">
        <v>21</v>
      </c>
      <c r="EL489" t="s">
        <v>28</v>
      </c>
      <c r="EM489" t="s">
        <v>29</v>
      </c>
      <c r="EO489" t="s">
        <v>387</v>
      </c>
      <c r="EQ489">
        <v>0</v>
      </c>
      <c r="ER489">
        <v>24.61</v>
      </c>
      <c r="ES489">
        <v>24.61</v>
      </c>
      <c r="ET489">
        <v>0</v>
      </c>
      <c r="EU489">
        <v>0</v>
      </c>
      <c r="EV489">
        <v>0</v>
      </c>
      <c r="EW489">
        <v>0</v>
      </c>
      <c r="EX489">
        <v>0</v>
      </c>
      <c r="FQ489">
        <v>0</v>
      </c>
      <c r="FR489">
        <v>0</v>
      </c>
      <c r="FS489">
        <v>0</v>
      </c>
      <c r="FX489">
        <v>109</v>
      </c>
      <c r="FY489">
        <v>61</v>
      </c>
      <c r="GA489" t="s">
        <v>3</v>
      </c>
      <c r="GD489">
        <v>1</v>
      </c>
      <c r="GF489">
        <v>-877742701</v>
      </c>
      <c r="GG489">
        <v>2</v>
      </c>
      <c r="GH489">
        <v>1</v>
      </c>
      <c r="GI489">
        <v>2</v>
      </c>
      <c r="GJ489">
        <v>0</v>
      </c>
      <c r="GK489">
        <v>0</v>
      </c>
      <c r="GL489">
        <f t="shared" si="625"/>
        <v>0</v>
      </c>
      <c r="GM489">
        <f t="shared" si="626"/>
        <v>48159.31</v>
      </c>
      <c r="GN489">
        <f t="shared" si="627"/>
        <v>48159.31</v>
      </c>
      <c r="GO489">
        <f t="shared" si="628"/>
        <v>0</v>
      </c>
      <c r="GP489">
        <f t="shared" si="629"/>
        <v>0</v>
      </c>
      <c r="GR489">
        <v>0</v>
      </c>
      <c r="GS489">
        <v>3</v>
      </c>
      <c r="GT489">
        <v>0</v>
      </c>
      <c r="GU489" t="s">
        <v>3</v>
      </c>
      <c r="GV489">
        <f t="shared" si="630"/>
        <v>0</v>
      </c>
      <c r="GW489">
        <v>1</v>
      </c>
      <c r="GX489">
        <f t="shared" si="631"/>
        <v>0</v>
      </c>
      <c r="HA489">
        <v>0</v>
      </c>
      <c r="HB489">
        <v>0</v>
      </c>
      <c r="HC489">
        <f t="shared" si="632"/>
        <v>0</v>
      </c>
      <c r="HE489" t="s">
        <v>3</v>
      </c>
      <c r="HF489" t="s">
        <v>3</v>
      </c>
      <c r="HM489" t="s">
        <v>3</v>
      </c>
      <c r="HN489" t="s">
        <v>3</v>
      </c>
      <c r="HO489" t="s">
        <v>3</v>
      </c>
      <c r="HP489" t="s">
        <v>3</v>
      </c>
      <c r="HQ489" t="s">
        <v>3</v>
      </c>
      <c r="HS489">
        <v>0</v>
      </c>
      <c r="IK489">
        <v>0</v>
      </c>
    </row>
    <row r="490" spans="1:255" x14ac:dyDescent="0.2">
      <c r="A490" s="2">
        <v>18</v>
      </c>
      <c r="B490" s="2">
        <v>1</v>
      </c>
      <c r="C490" s="2">
        <v>1049</v>
      </c>
      <c r="D490" s="2"/>
      <c r="E490" s="2" t="s">
        <v>527</v>
      </c>
      <c r="F490" s="2" t="s">
        <v>46</v>
      </c>
      <c r="G490" s="2" t="s">
        <v>47</v>
      </c>
      <c r="H490" s="2" t="s">
        <v>48</v>
      </c>
      <c r="I490" s="2">
        <f>I482*J490</f>
        <v>0.3</v>
      </c>
      <c r="J490" s="2">
        <v>0.66666666666666663</v>
      </c>
      <c r="K490" s="2">
        <v>0.66666700000000001</v>
      </c>
      <c r="L490" s="2"/>
      <c r="M490" s="2"/>
      <c r="N490" s="2"/>
      <c r="O490" s="2">
        <f t="shared" si="601"/>
        <v>157.87</v>
      </c>
      <c r="P490" s="2">
        <f t="shared" si="602"/>
        <v>157.87</v>
      </c>
      <c r="Q490" s="2">
        <f t="shared" si="633"/>
        <v>0</v>
      </c>
      <c r="R490" s="2">
        <f t="shared" si="603"/>
        <v>0</v>
      </c>
      <c r="S490" s="2">
        <f t="shared" si="604"/>
        <v>0</v>
      </c>
      <c r="T490" s="2">
        <f t="shared" si="605"/>
        <v>0</v>
      </c>
      <c r="U490" s="2">
        <f t="shared" si="606"/>
        <v>0</v>
      </c>
      <c r="V490" s="2">
        <f t="shared" si="607"/>
        <v>0</v>
      </c>
      <c r="W490" s="2">
        <f t="shared" si="608"/>
        <v>0</v>
      </c>
      <c r="X490" s="2">
        <f t="shared" si="609"/>
        <v>0</v>
      </c>
      <c r="Y490" s="2">
        <f t="shared" si="610"/>
        <v>0</v>
      </c>
      <c r="Z490" s="2"/>
      <c r="AA490" s="2">
        <v>59204062</v>
      </c>
      <c r="AB490" s="2">
        <f t="shared" si="611"/>
        <v>526.22</v>
      </c>
      <c r="AC490" s="2">
        <f t="shared" si="612"/>
        <v>526.22</v>
      </c>
      <c r="AD490" s="2">
        <f t="shared" si="634"/>
        <v>0</v>
      </c>
      <c r="AE490" s="2">
        <f t="shared" si="635"/>
        <v>0</v>
      </c>
      <c r="AF490" s="2">
        <f t="shared" si="635"/>
        <v>0</v>
      </c>
      <c r="AG490" s="2">
        <f t="shared" si="613"/>
        <v>0</v>
      </c>
      <c r="AH490" s="2">
        <f t="shared" si="636"/>
        <v>0</v>
      </c>
      <c r="AI490" s="2">
        <f t="shared" si="636"/>
        <v>0</v>
      </c>
      <c r="AJ490" s="2">
        <f t="shared" si="614"/>
        <v>0</v>
      </c>
      <c r="AK490" s="2">
        <v>526.22</v>
      </c>
      <c r="AL490" s="2">
        <v>526.22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109</v>
      </c>
      <c r="AU490" s="2">
        <v>61</v>
      </c>
      <c r="AV490" s="2">
        <v>1</v>
      </c>
      <c r="AW490" s="2">
        <v>1</v>
      </c>
      <c r="AX490" s="2"/>
      <c r="AY490" s="2"/>
      <c r="AZ490" s="2">
        <v>1</v>
      </c>
      <c r="BA490" s="2">
        <v>1</v>
      </c>
      <c r="BB490" s="2">
        <v>1</v>
      </c>
      <c r="BC490" s="2">
        <v>1</v>
      </c>
      <c r="BD490" s="2" t="s">
        <v>3</v>
      </c>
      <c r="BE490" s="2" t="s">
        <v>3</v>
      </c>
      <c r="BF490" s="2" t="s">
        <v>3</v>
      </c>
      <c r="BG490" s="2" t="s">
        <v>3</v>
      </c>
      <c r="BH490" s="2">
        <v>3</v>
      </c>
      <c r="BI490" s="2">
        <v>1</v>
      </c>
      <c r="BJ490" s="2" t="s">
        <v>49</v>
      </c>
      <c r="BK490" s="2"/>
      <c r="BL490" s="2"/>
      <c r="BM490" s="2">
        <v>21</v>
      </c>
      <c r="BN490" s="2">
        <v>0</v>
      </c>
      <c r="BO490" s="2" t="s">
        <v>3</v>
      </c>
      <c r="BP490" s="2">
        <v>0</v>
      </c>
      <c r="BQ490" s="2">
        <v>30</v>
      </c>
      <c r="BR490" s="2">
        <v>0</v>
      </c>
      <c r="BS490" s="2">
        <v>1</v>
      </c>
      <c r="BT490" s="2">
        <v>1</v>
      </c>
      <c r="BU490" s="2">
        <v>1</v>
      </c>
      <c r="BV490" s="2">
        <v>1</v>
      </c>
      <c r="BW490" s="2">
        <v>1</v>
      </c>
      <c r="BX490" s="2">
        <v>1</v>
      </c>
      <c r="BY490" s="2" t="s">
        <v>3</v>
      </c>
      <c r="BZ490" s="2">
        <v>109</v>
      </c>
      <c r="CA490" s="2">
        <v>61</v>
      </c>
      <c r="CB490" s="2" t="s">
        <v>3</v>
      </c>
      <c r="CC490" s="2"/>
      <c r="CD490" s="2"/>
      <c r="CE490" s="2">
        <v>30</v>
      </c>
      <c r="CF490" s="2">
        <v>0</v>
      </c>
      <c r="CG490" s="2">
        <v>0</v>
      </c>
      <c r="CH490" s="2"/>
      <c r="CI490" s="2"/>
      <c r="CJ490" s="2"/>
      <c r="CK490" s="2"/>
      <c r="CL490" s="2"/>
      <c r="CM490" s="2">
        <v>0</v>
      </c>
      <c r="CN490" s="2" t="s">
        <v>1057</v>
      </c>
      <c r="CO490" s="2">
        <v>0</v>
      </c>
      <c r="CP490" s="2">
        <f t="shared" si="615"/>
        <v>157.87</v>
      </c>
      <c r="CQ490" s="2">
        <f t="shared" si="616"/>
        <v>526.22</v>
      </c>
      <c r="CR490" s="2">
        <f t="shared" si="637"/>
        <v>0</v>
      </c>
      <c r="CS490" s="2">
        <f t="shared" si="617"/>
        <v>0</v>
      </c>
      <c r="CT490" s="2">
        <f t="shared" si="618"/>
        <v>0</v>
      </c>
      <c r="CU490" s="2">
        <f t="shared" si="619"/>
        <v>0</v>
      </c>
      <c r="CV490" s="2">
        <f t="shared" si="620"/>
        <v>0</v>
      </c>
      <c r="CW490" s="2">
        <f t="shared" si="621"/>
        <v>0</v>
      </c>
      <c r="CX490" s="2">
        <f t="shared" si="622"/>
        <v>0</v>
      </c>
      <c r="CY490" s="2">
        <f t="shared" si="623"/>
        <v>0</v>
      </c>
      <c r="CZ490" s="2">
        <f t="shared" si="624"/>
        <v>0</v>
      </c>
      <c r="DA490" s="2"/>
      <c r="DB490" s="2"/>
      <c r="DC490" s="2" t="s">
        <v>3</v>
      </c>
      <c r="DD490" s="2" t="s">
        <v>3</v>
      </c>
      <c r="DE490" s="2" t="s">
        <v>3</v>
      </c>
      <c r="DF490" s="2" t="s">
        <v>3</v>
      </c>
      <c r="DG490" s="2" t="s">
        <v>3</v>
      </c>
      <c r="DH490" s="2" t="s">
        <v>3</v>
      </c>
      <c r="DI490" s="2" t="s">
        <v>3</v>
      </c>
      <c r="DJ490" s="2" t="s">
        <v>3</v>
      </c>
      <c r="DK490" s="2" t="s">
        <v>3</v>
      </c>
      <c r="DL490" s="2" t="s">
        <v>3</v>
      </c>
      <c r="DM490" s="2" t="s">
        <v>3</v>
      </c>
      <c r="DN490" s="2">
        <v>0</v>
      </c>
      <c r="DO490" s="2">
        <v>0</v>
      </c>
      <c r="DP490" s="2">
        <v>1</v>
      </c>
      <c r="DQ490" s="2">
        <v>1</v>
      </c>
      <c r="DR490" s="2"/>
      <c r="DS490" s="2"/>
      <c r="DT490" s="2"/>
      <c r="DU490" s="2">
        <v>1010</v>
      </c>
      <c r="DV490" s="2" t="s">
        <v>48</v>
      </c>
      <c r="DW490" s="2" t="s">
        <v>48</v>
      </c>
      <c r="DX490" s="2">
        <v>100</v>
      </c>
      <c r="DY490" s="2"/>
      <c r="DZ490" s="2" t="s">
        <v>3</v>
      </c>
      <c r="EA490" s="2" t="s">
        <v>3</v>
      </c>
      <c r="EB490" s="2" t="s">
        <v>3</v>
      </c>
      <c r="EC490" s="2" t="s">
        <v>3</v>
      </c>
      <c r="ED490" s="2"/>
      <c r="EE490" s="2">
        <v>58807897</v>
      </c>
      <c r="EF490" s="2">
        <v>30</v>
      </c>
      <c r="EG490" s="2" t="s">
        <v>27</v>
      </c>
      <c r="EH490" s="2">
        <v>0</v>
      </c>
      <c r="EI490" s="2" t="s">
        <v>3</v>
      </c>
      <c r="EJ490" s="2">
        <v>1</v>
      </c>
      <c r="EK490" s="2">
        <v>21</v>
      </c>
      <c r="EL490" s="2" t="s">
        <v>28</v>
      </c>
      <c r="EM490" s="2" t="s">
        <v>29</v>
      </c>
      <c r="EN490" s="2"/>
      <c r="EO490" s="2" t="s">
        <v>387</v>
      </c>
      <c r="EP490" s="2"/>
      <c r="EQ490" s="2">
        <v>0</v>
      </c>
      <c r="ER490" s="2">
        <v>526.22</v>
      </c>
      <c r="ES490" s="2">
        <v>526.22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>
        <v>0</v>
      </c>
      <c r="FR490" s="2">
        <v>0</v>
      </c>
      <c r="FS490" s="2">
        <v>0</v>
      </c>
      <c r="FT490" s="2"/>
      <c r="FU490" s="2"/>
      <c r="FV490" s="2"/>
      <c r="FW490" s="2"/>
      <c r="FX490" s="2">
        <v>109</v>
      </c>
      <c r="FY490" s="2">
        <v>61</v>
      </c>
      <c r="FZ490" s="2"/>
      <c r="GA490" s="2" t="s">
        <v>3</v>
      </c>
      <c r="GB490" s="2"/>
      <c r="GC490" s="2"/>
      <c r="GD490" s="2">
        <v>1</v>
      </c>
      <c r="GE490" s="2"/>
      <c r="GF490" s="2">
        <v>1873919888</v>
      </c>
      <c r="GG490" s="2">
        <v>2</v>
      </c>
      <c r="GH490" s="2">
        <v>1</v>
      </c>
      <c r="GI490" s="2">
        <v>-2</v>
      </c>
      <c r="GJ490" s="2">
        <v>0</v>
      </c>
      <c r="GK490" s="2">
        <v>0</v>
      </c>
      <c r="GL490" s="2">
        <f t="shared" si="625"/>
        <v>0</v>
      </c>
      <c r="GM490" s="2">
        <f t="shared" si="626"/>
        <v>157.87</v>
      </c>
      <c r="GN490" s="2">
        <f t="shared" si="627"/>
        <v>157.87</v>
      </c>
      <c r="GO490" s="2">
        <f t="shared" si="628"/>
        <v>0</v>
      </c>
      <c r="GP490" s="2">
        <f t="shared" si="629"/>
        <v>0</v>
      </c>
      <c r="GQ490" s="2"/>
      <c r="GR490" s="2">
        <v>0</v>
      </c>
      <c r="GS490" s="2">
        <v>3</v>
      </c>
      <c r="GT490" s="2">
        <v>0</v>
      </c>
      <c r="GU490" s="2" t="s">
        <v>3</v>
      </c>
      <c r="GV490" s="2">
        <f t="shared" si="630"/>
        <v>0</v>
      </c>
      <c r="GW490" s="2">
        <v>1</v>
      </c>
      <c r="GX490" s="2">
        <f t="shared" si="631"/>
        <v>0</v>
      </c>
      <c r="GY490" s="2"/>
      <c r="GZ490" s="2"/>
      <c r="HA490" s="2">
        <v>0</v>
      </c>
      <c r="HB490" s="2">
        <v>0</v>
      </c>
      <c r="HC490" s="2">
        <f t="shared" si="632"/>
        <v>0</v>
      </c>
      <c r="HD490" s="2"/>
      <c r="HE490" s="2" t="s">
        <v>3</v>
      </c>
      <c r="HF490" s="2" t="s">
        <v>3</v>
      </c>
      <c r="HG490" s="2"/>
      <c r="HH490" s="2"/>
      <c r="HI490" s="2"/>
      <c r="HJ490" s="2"/>
      <c r="HK490" s="2"/>
      <c r="HL490" s="2"/>
      <c r="HM490" s="2" t="s">
        <v>3</v>
      </c>
      <c r="HN490" s="2" t="s">
        <v>3</v>
      </c>
      <c r="HO490" s="2" t="s">
        <v>3</v>
      </c>
      <c r="HP490" s="2" t="s">
        <v>3</v>
      </c>
      <c r="HQ490" s="2" t="s">
        <v>3</v>
      </c>
      <c r="HR490" s="2"/>
      <c r="HS490" s="2">
        <v>0</v>
      </c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>
        <v>0</v>
      </c>
      <c r="IL490" s="2"/>
      <c r="IM490" s="2"/>
      <c r="IN490" s="2"/>
      <c r="IO490" s="2"/>
      <c r="IP490" s="2"/>
      <c r="IQ490" s="2"/>
      <c r="IR490" s="2"/>
      <c r="IS490" s="2"/>
      <c r="IT490" s="2"/>
      <c r="IU490" s="2"/>
    </row>
    <row r="491" spans="1:255" x14ac:dyDescent="0.2">
      <c r="A491">
        <v>18</v>
      </c>
      <c r="B491">
        <v>1</v>
      </c>
      <c r="C491">
        <v>1061</v>
      </c>
      <c r="E491" t="s">
        <v>527</v>
      </c>
      <c r="F491" t="s">
        <v>46</v>
      </c>
      <c r="G491" t="s">
        <v>47</v>
      </c>
      <c r="H491" t="s">
        <v>48</v>
      </c>
      <c r="I491">
        <f>I483*J491</f>
        <v>0.3</v>
      </c>
      <c r="J491">
        <v>0.66666666666666663</v>
      </c>
      <c r="K491">
        <v>0.66666700000000001</v>
      </c>
      <c r="O491">
        <f t="shared" si="601"/>
        <v>440.46</v>
      </c>
      <c r="P491">
        <f t="shared" si="602"/>
        <v>440.46</v>
      </c>
      <c r="Q491">
        <f t="shared" si="633"/>
        <v>0</v>
      </c>
      <c r="R491">
        <f t="shared" si="603"/>
        <v>0</v>
      </c>
      <c r="S491">
        <f t="shared" si="604"/>
        <v>0</v>
      </c>
      <c r="T491">
        <f t="shared" si="605"/>
        <v>0</v>
      </c>
      <c r="U491">
        <f t="shared" si="606"/>
        <v>0</v>
      </c>
      <c r="V491">
        <f t="shared" si="607"/>
        <v>0</v>
      </c>
      <c r="W491">
        <f t="shared" si="608"/>
        <v>0</v>
      </c>
      <c r="X491">
        <f t="shared" si="609"/>
        <v>0</v>
      </c>
      <c r="Y491">
        <f t="shared" si="610"/>
        <v>0</v>
      </c>
      <c r="AA491">
        <v>59204059</v>
      </c>
      <c r="AB491">
        <f t="shared" si="611"/>
        <v>526.22</v>
      </c>
      <c r="AC491">
        <f t="shared" si="612"/>
        <v>526.22</v>
      </c>
      <c r="AD491">
        <f t="shared" si="634"/>
        <v>0</v>
      </c>
      <c r="AE491">
        <f t="shared" si="635"/>
        <v>0</v>
      </c>
      <c r="AF491">
        <f t="shared" si="635"/>
        <v>0</v>
      </c>
      <c r="AG491">
        <f t="shared" si="613"/>
        <v>0</v>
      </c>
      <c r="AH491">
        <f t="shared" si="636"/>
        <v>0</v>
      </c>
      <c r="AI491">
        <f t="shared" si="636"/>
        <v>0</v>
      </c>
      <c r="AJ491">
        <f t="shared" si="614"/>
        <v>0</v>
      </c>
      <c r="AK491">
        <v>526.22</v>
      </c>
      <c r="AL491">
        <v>526.22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109</v>
      </c>
      <c r="AU491">
        <v>61</v>
      </c>
      <c r="AV491">
        <v>1</v>
      </c>
      <c r="AW491">
        <v>1</v>
      </c>
      <c r="AZ491">
        <v>1</v>
      </c>
      <c r="BA491">
        <v>1</v>
      </c>
      <c r="BB491">
        <v>1</v>
      </c>
      <c r="BC491">
        <v>2.79</v>
      </c>
      <c r="BD491" t="s">
        <v>3</v>
      </c>
      <c r="BE491" t="s">
        <v>3</v>
      </c>
      <c r="BF491" t="s">
        <v>3</v>
      </c>
      <c r="BG491" t="s">
        <v>3</v>
      </c>
      <c r="BH491">
        <v>3</v>
      </c>
      <c r="BI491">
        <v>1</v>
      </c>
      <c r="BJ491" t="s">
        <v>49</v>
      </c>
      <c r="BM491">
        <v>21</v>
      </c>
      <c r="BN491">
        <v>0</v>
      </c>
      <c r="BO491" t="s">
        <v>46</v>
      </c>
      <c r="BP491">
        <v>1</v>
      </c>
      <c r="BQ491">
        <v>30</v>
      </c>
      <c r="BR491">
        <v>0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 t="s">
        <v>3</v>
      </c>
      <c r="BZ491">
        <v>109</v>
      </c>
      <c r="CA491">
        <v>61</v>
      </c>
      <c r="CB491" t="s">
        <v>3</v>
      </c>
      <c r="CE491">
        <v>30</v>
      </c>
      <c r="CF491">
        <v>0</v>
      </c>
      <c r="CG491">
        <v>0</v>
      </c>
      <c r="CM491">
        <v>0</v>
      </c>
      <c r="CN491" t="s">
        <v>1057</v>
      </c>
      <c r="CO491">
        <v>0</v>
      </c>
      <c r="CP491">
        <f t="shared" si="615"/>
        <v>440.46</v>
      </c>
      <c r="CQ491">
        <f t="shared" si="616"/>
        <v>1468.15</v>
      </c>
      <c r="CR491">
        <f t="shared" si="637"/>
        <v>0</v>
      </c>
      <c r="CS491">
        <f t="shared" si="617"/>
        <v>0</v>
      </c>
      <c r="CT491">
        <f t="shared" si="618"/>
        <v>0</v>
      </c>
      <c r="CU491">
        <f t="shared" si="619"/>
        <v>0</v>
      </c>
      <c r="CV491">
        <f t="shared" si="620"/>
        <v>0</v>
      </c>
      <c r="CW491">
        <f t="shared" si="621"/>
        <v>0</v>
      </c>
      <c r="CX491">
        <f t="shared" si="622"/>
        <v>0</v>
      </c>
      <c r="CY491">
        <f t="shared" si="623"/>
        <v>0</v>
      </c>
      <c r="CZ491">
        <f t="shared" si="624"/>
        <v>0</v>
      </c>
      <c r="DC491" t="s">
        <v>3</v>
      </c>
      <c r="DD491" t="s">
        <v>3</v>
      </c>
      <c r="DE491" t="s">
        <v>3</v>
      </c>
      <c r="DF491" t="s">
        <v>3</v>
      </c>
      <c r="DG491" t="s">
        <v>3</v>
      </c>
      <c r="DH491" t="s">
        <v>3</v>
      </c>
      <c r="DI491" t="s">
        <v>3</v>
      </c>
      <c r="DJ491" t="s">
        <v>3</v>
      </c>
      <c r="DK491" t="s">
        <v>3</v>
      </c>
      <c r="DL491" t="s">
        <v>3</v>
      </c>
      <c r="DM491" t="s">
        <v>3</v>
      </c>
      <c r="DN491">
        <v>0</v>
      </c>
      <c r="DO491">
        <v>0</v>
      </c>
      <c r="DP491">
        <v>1</v>
      </c>
      <c r="DQ491">
        <v>1</v>
      </c>
      <c r="DU491">
        <v>1010</v>
      </c>
      <c r="DV491" t="s">
        <v>48</v>
      </c>
      <c r="DW491" t="s">
        <v>48</v>
      </c>
      <c r="DX491">
        <v>100</v>
      </c>
      <c r="DZ491" t="s">
        <v>3</v>
      </c>
      <c r="EA491" t="s">
        <v>3</v>
      </c>
      <c r="EB491" t="s">
        <v>3</v>
      </c>
      <c r="EC491" t="s">
        <v>3</v>
      </c>
      <c r="EE491">
        <v>58807897</v>
      </c>
      <c r="EF491">
        <v>30</v>
      </c>
      <c r="EG491" t="s">
        <v>27</v>
      </c>
      <c r="EH491">
        <v>0</v>
      </c>
      <c r="EI491" t="s">
        <v>3</v>
      </c>
      <c r="EJ491">
        <v>1</v>
      </c>
      <c r="EK491">
        <v>21</v>
      </c>
      <c r="EL491" t="s">
        <v>28</v>
      </c>
      <c r="EM491" t="s">
        <v>29</v>
      </c>
      <c r="EO491" t="s">
        <v>387</v>
      </c>
      <c r="EQ491">
        <v>0</v>
      </c>
      <c r="ER491">
        <v>526.22</v>
      </c>
      <c r="ES491">
        <v>526.22</v>
      </c>
      <c r="ET491">
        <v>0</v>
      </c>
      <c r="EU491">
        <v>0</v>
      </c>
      <c r="EV491">
        <v>0</v>
      </c>
      <c r="EW491">
        <v>0</v>
      </c>
      <c r="EX491">
        <v>0</v>
      </c>
      <c r="FQ491">
        <v>0</v>
      </c>
      <c r="FR491">
        <v>0</v>
      </c>
      <c r="FS491">
        <v>0</v>
      </c>
      <c r="FX491">
        <v>109</v>
      </c>
      <c r="FY491">
        <v>61</v>
      </c>
      <c r="GA491" t="s">
        <v>3</v>
      </c>
      <c r="GD491">
        <v>1</v>
      </c>
      <c r="GF491">
        <v>1873919888</v>
      </c>
      <c r="GG491">
        <v>2</v>
      </c>
      <c r="GH491">
        <v>1</v>
      </c>
      <c r="GI491">
        <v>2</v>
      </c>
      <c r="GJ491">
        <v>0</v>
      </c>
      <c r="GK491">
        <v>0</v>
      </c>
      <c r="GL491">
        <f t="shared" si="625"/>
        <v>0</v>
      </c>
      <c r="GM491">
        <f t="shared" si="626"/>
        <v>440.46</v>
      </c>
      <c r="GN491">
        <f t="shared" si="627"/>
        <v>440.46</v>
      </c>
      <c r="GO491">
        <f t="shared" si="628"/>
        <v>0</v>
      </c>
      <c r="GP491">
        <f t="shared" si="629"/>
        <v>0</v>
      </c>
      <c r="GR491">
        <v>0</v>
      </c>
      <c r="GS491">
        <v>3</v>
      </c>
      <c r="GT491">
        <v>0</v>
      </c>
      <c r="GU491" t="s">
        <v>3</v>
      </c>
      <c r="GV491">
        <f t="shared" si="630"/>
        <v>0</v>
      </c>
      <c r="GW491">
        <v>1</v>
      </c>
      <c r="GX491">
        <f t="shared" si="631"/>
        <v>0</v>
      </c>
      <c r="HA491">
        <v>0</v>
      </c>
      <c r="HB491">
        <v>0</v>
      </c>
      <c r="HC491">
        <f t="shared" si="632"/>
        <v>0</v>
      </c>
      <c r="HE491" t="s">
        <v>3</v>
      </c>
      <c r="HF491" t="s">
        <v>3</v>
      </c>
      <c r="HM491" t="s">
        <v>3</v>
      </c>
      <c r="HN491" t="s">
        <v>3</v>
      </c>
      <c r="HO491" t="s">
        <v>3</v>
      </c>
      <c r="HP491" t="s">
        <v>3</v>
      </c>
      <c r="HQ491" t="s">
        <v>3</v>
      </c>
      <c r="HS491">
        <v>0</v>
      </c>
      <c r="IK491">
        <v>0</v>
      </c>
    </row>
    <row r="492" spans="1:255" x14ac:dyDescent="0.2">
      <c r="A492" s="2">
        <v>17</v>
      </c>
      <c r="B492" s="2">
        <v>1</v>
      </c>
      <c r="C492" s="2">
        <f>ROW(SmtRes!A1080)</f>
        <v>1080</v>
      </c>
      <c r="D492" s="2">
        <f>ROW(EtalonRes!A1091)</f>
        <v>1091</v>
      </c>
      <c r="E492" s="2" t="s">
        <v>3</v>
      </c>
      <c r="F492" s="2" t="s">
        <v>50</v>
      </c>
      <c r="G492" s="2" t="s">
        <v>51</v>
      </c>
      <c r="H492" s="2" t="s">
        <v>52</v>
      </c>
      <c r="I492" s="2">
        <f>ROUND(ROUND(45/100,4)*0,9)</f>
        <v>0</v>
      </c>
      <c r="J492" s="2">
        <v>0</v>
      </c>
      <c r="K492" s="2">
        <f>ROUND(ROUND(45/100,4)*0,9)</f>
        <v>0</v>
      </c>
      <c r="L492" s="2"/>
      <c r="M492" s="2"/>
      <c r="N492" s="2"/>
      <c r="O492" s="2">
        <f t="shared" si="601"/>
        <v>0</v>
      </c>
      <c r="P492" s="2">
        <f t="shared" si="602"/>
        <v>0</v>
      </c>
      <c r="Q492" s="2">
        <f>(ROUND((ROUND(((((ET492*1.25)*1.1))*AV492*I492),2)*BB492),2)+ROUND((ROUND(((AE492-(((EU492*1.25)*1.1)))*AV492*I492),2)*BS492),2))</f>
        <v>0</v>
      </c>
      <c r="R492" s="2">
        <f t="shared" si="603"/>
        <v>0</v>
      </c>
      <c r="S492" s="2">
        <f t="shared" si="604"/>
        <v>0</v>
      </c>
      <c r="T492" s="2">
        <f t="shared" si="605"/>
        <v>0</v>
      </c>
      <c r="U492" s="2">
        <f t="shared" si="606"/>
        <v>0</v>
      </c>
      <c r="V492" s="2">
        <f t="shared" si="607"/>
        <v>0</v>
      </c>
      <c r="W492" s="2">
        <f t="shared" si="608"/>
        <v>0</v>
      </c>
      <c r="X492" s="2">
        <f t="shared" si="609"/>
        <v>0</v>
      </c>
      <c r="Y492" s="2">
        <f t="shared" si="610"/>
        <v>0</v>
      </c>
      <c r="Z492" s="2"/>
      <c r="AA492" s="2">
        <v>-1</v>
      </c>
      <c r="AB492" s="2">
        <f t="shared" si="611"/>
        <v>648.25559999999996</v>
      </c>
      <c r="AC492" s="2">
        <f t="shared" si="612"/>
        <v>44.58</v>
      </c>
      <c r="AD492" s="2">
        <f>ROUND((((((ET492*1.25)*1.1))-(((EU492*1.25)*1.1)))+AE492),6)</f>
        <v>65.683750000000003</v>
      </c>
      <c r="AE492" s="2">
        <f>ROUND((((EU492*1.25)*1.1)),6)</f>
        <v>8.3324999999999996</v>
      </c>
      <c r="AF492" s="2">
        <f>ROUND((((EV492*1.15)*1.1)),6)</f>
        <v>537.99185</v>
      </c>
      <c r="AG492" s="2">
        <f t="shared" si="613"/>
        <v>0</v>
      </c>
      <c r="AH492" s="2">
        <f>(((EW492*1.15)*1.1))</f>
        <v>42.630500000000005</v>
      </c>
      <c r="AI492" s="2">
        <f>(((EX492*1.25)*1.1))</f>
        <v>0</v>
      </c>
      <c r="AJ492" s="2">
        <f t="shared" si="614"/>
        <v>0</v>
      </c>
      <c r="AK492" s="2">
        <v>517.64</v>
      </c>
      <c r="AL492" s="2">
        <v>44.58</v>
      </c>
      <c r="AM492" s="2">
        <v>47.77</v>
      </c>
      <c r="AN492" s="2">
        <v>6.06</v>
      </c>
      <c r="AO492" s="2">
        <v>425.29</v>
      </c>
      <c r="AP492" s="2">
        <v>0</v>
      </c>
      <c r="AQ492" s="2">
        <v>33.700000000000003</v>
      </c>
      <c r="AR492" s="2">
        <v>0</v>
      </c>
      <c r="AS492" s="2">
        <v>0</v>
      </c>
      <c r="AT492" s="2">
        <v>109</v>
      </c>
      <c r="AU492" s="2">
        <v>61</v>
      </c>
      <c r="AV492" s="2">
        <v>1.0669999999999999</v>
      </c>
      <c r="AW492" s="2">
        <v>1</v>
      </c>
      <c r="AX492" s="2"/>
      <c r="AY492" s="2"/>
      <c r="AZ492" s="2">
        <v>1</v>
      </c>
      <c r="BA492" s="2">
        <v>1</v>
      </c>
      <c r="BB492" s="2">
        <v>1</v>
      </c>
      <c r="BC492" s="2">
        <v>1</v>
      </c>
      <c r="BD492" s="2" t="s">
        <v>3</v>
      </c>
      <c r="BE492" s="2" t="s">
        <v>3</v>
      </c>
      <c r="BF492" s="2" t="s">
        <v>3</v>
      </c>
      <c r="BG492" s="2" t="s">
        <v>3</v>
      </c>
      <c r="BH492" s="2">
        <v>0</v>
      </c>
      <c r="BI492" s="2">
        <v>1</v>
      </c>
      <c r="BJ492" s="2" t="s">
        <v>53</v>
      </c>
      <c r="BK492" s="2"/>
      <c r="BL492" s="2"/>
      <c r="BM492" s="2">
        <v>21</v>
      </c>
      <c r="BN492" s="2">
        <v>0</v>
      </c>
      <c r="BO492" s="2" t="s">
        <v>50</v>
      </c>
      <c r="BP492" s="2">
        <v>1</v>
      </c>
      <c r="BQ492" s="2">
        <v>30</v>
      </c>
      <c r="BR492" s="2">
        <v>0</v>
      </c>
      <c r="BS492" s="2">
        <v>1</v>
      </c>
      <c r="BT492" s="2">
        <v>1</v>
      </c>
      <c r="BU492" s="2">
        <v>1</v>
      </c>
      <c r="BV492" s="2">
        <v>1</v>
      </c>
      <c r="BW492" s="2">
        <v>1</v>
      </c>
      <c r="BX492" s="2">
        <v>1</v>
      </c>
      <c r="BY492" s="2" t="s">
        <v>3</v>
      </c>
      <c r="BZ492" s="2">
        <v>109</v>
      </c>
      <c r="CA492" s="2">
        <v>61</v>
      </c>
      <c r="CB492" s="2" t="s">
        <v>3</v>
      </c>
      <c r="CC492" s="2"/>
      <c r="CD492" s="2"/>
      <c r="CE492" s="2">
        <v>30</v>
      </c>
      <c r="CF492" s="2">
        <v>0</v>
      </c>
      <c r="CG492" s="2">
        <v>0</v>
      </c>
      <c r="CH492" s="2"/>
      <c r="CI492" s="2"/>
      <c r="CJ492" s="2"/>
      <c r="CK492" s="2"/>
      <c r="CL492" s="2"/>
      <c r="CM492" s="2">
        <v>0</v>
      </c>
      <c r="CN492" s="2" t="s">
        <v>1044</v>
      </c>
      <c r="CO492" s="2">
        <v>0</v>
      </c>
      <c r="CP492" s="2">
        <f t="shared" si="615"/>
        <v>0</v>
      </c>
      <c r="CQ492" s="2">
        <f t="shared" si="616"/>
        <v>44.58</v>
      </c>
      <c r="CR492" s="2">
        <f>(ROUND((ROUND(((((ET492*1.25)*1.1))*AV492*1),2)*BB492),2)+ROUND((ROUND(((AE492-(((EU492*1.25)*1.1)))*AV492*1),2)*BS492),2))</f>
        <v>70.08</v>
      </c>
      <c r="CS492" s="2">
        <f t="shared" si="617"/>
        <v>8.89</v>
      </c>
      <c r="CT492" s="2">
        <f t="shared" si="618"/>
        <v>574.04</v>
      </c>
      <c r="CU492" s="2">
        <f t="shared" si="619"/>
        <v>0</v>
      </c>
      <c r="CV492" s="2">
        <f t="shared" si="620"/>
        <v>45.486743500000003</v>
      </c>
      <c r="CW492" s="2">
        <f t="shared" si="621"/>
        <v>0</v>
      </c>
      <c r="CX492" s="2">
        <f t="shared" si="622"/>
        <v>0</v>
      </c>
      <c r="CY492" s="2">
        <f t="shared" si="623"/>
        <v>0</v>
      </c>
      <c r="CZ492" s="2">
        <f t="shared" si="624"/>
        <v>0</v>
      </c>
      <c r="DA492" s="2"/>
      <c r="DB492" s="2">
        <v>203</v>
      </c>
      <c r="DC492" s="2" t="s">
        <v>3</v>
      </c>
      <c r="DD492" s="2" t="s">
        <v>3</v>
      </c>
      <c r="DE492" s="2" t="s">
        <v>25</v>
      </c>
      <c r="DF492" s="2" t="s">
        <v>25</v>
      </c>
      <c r="DG492" s="2" t="s">
        <v>26</v>
      </c>
      <c r="DH492" s="2" t="s">
        <v>3</v>
      </c>
      <c r="DI492" s="2" t="s">
        <v>26</v>
      </c>
      <c r="DJ492" s="2" t="s">
        <v>25</v>
      </c>
      <c r="DK492" s="2" t="s">
        <v>3</v>
      </c>
      <c r="DL492" s="2" t="s">
        <v>3</v>
      </c>
      <c r="DM492" s="2" t="s">
        <v>3</v>
      </c>
      <c r="DN492" s="2">
        <v>0</v>
      </c>
      <c r="DO492" s="2">
        <v>0</v>
      </c>
      <c r="DP492" s="2">
        <v>1</v>
      </c>
      <c r="DQ492" s="2">
        <v>1</v>
      </c>
      <c r="DR492" s="2"/>
      <c r="DS492" s="2"/>
      <c r="DT492" s="2"/>
      <c r="DU492" s="2">
        <v>1013</v>
      </c>
      <c r="DV492" s="2" t="s">
        <v>52</v>
      </c>
      <c r="DW492" s="2" t="s">
        <v>52</v>
      </c>
      <c r="DX492" s="2">
        <v>1</v>
      </c>
      <c r="DY492" s="2"/>
      <c r="DZ492" s="2" t="s">
        <v>3</v>
      </c>
      <c r="EA492" s="2" t="s">
        <v>3</v>
      </c>
      <c r="EB492" s="2" t="s">
        <v>3</v>
      </c>
      <c r="EC492" s="2" t="s">
        <v>3</v>
      </c>
      <c r="ED492" s="2"/>
      <c r="EE492" s="2">
        <v>58807897</v>
      </c>
      <c r="EF492" s="2">
        <v>30</v>
      </c>
      <c r="EG492" s="2" t="s">
        <v>27</v>
      </c>
      <c r="EH492" s="2">
        <v>0</v>
      </c>
      <c r="EI492" s="2" t="s">
        <v>3</v>
      </c>
      <c r="EJ492" s="2">
        <v>1</v>
      </c>
      <c r="EK492" s="2">
        <v>21</v>
      </c>
      <c r="EL492" s="2" t="s">
        <v>28</v>
      </c>
      <c r="EM492" s="2" t="s">
        <v>29</v>
      </c>
      <c r="EN492" s="2"/>
      <c r="EO492" s="2" t="s">
        <v>30</v>
      </c>
      <c r="EP492" s="2"/>
      <c r="EQ492" s="2">
        <v>1024</v>
      </c>
      <c r="ER492" s="2">
        <v>517.64</v>
      </c>
      <c r="ES492" s="2">
        <v>44.58</v>
      </c>
      <c r="ET492" s="2">
        <v>47.77</v>
      </c>
      <c r="EU492" s="2">
        <v>6.06</v>
      </c>
      <c r="EV492" s="2">
        <v>425.29</v>
      </c>
      <c r="EW492" s="2">
        <v>33.700000000000003</v>
      </c>
      <c r="EX492" s="2">
        <v>0</v>
      </c>
      <c r="EY492" s="2">
        <v>0</v>
      </c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>
        <v>0</v>
      </c>
      <c r="FR492" s="2">
        <v>0</v>
      </c>
      <c r="FS492" s="2">
        <v>0</v>
      </c>
      <c r="FT492" s="2"/>
      <c r="FU492" s="2"/>
      <c r="FV492" s="2"/>
      <c r="FW492" s="2"/>
      <c r="FX492" s="2">
        <v>109</v>
      </c>
      <c r="FY492" s="2">
        <v>61</v>
      </c>
      <c r="FZ492" s="2"/>
      <c r="GA492" s="2" t="s">
        <v>3</v>
      </c>
      <c r="GB492" s="2"/>
      <c r="GC492" s="2"/>
      <c r="GD492" s="2">
        <v>1</v>
      </c>
      <c r="GE492" s="2"/>
      <c r="GF492" s="2">
        <v>568000979</v>
      </c>
      <c r="GG492" s="2">
        <v>2</v>
      </c>
      <c r="GH492" s="2">
        <v>1</v>
      </c>
      <c r="GI492" s="2">
        <v>2</v>
      </c>
      <c r="GJ492" s="2">
        <v>0</v>
      </c>
      <c r="GK492" s="2">
        <v>0</v>
      </c>
      <c r="GL492" s="2">
        <f t="shared" si="625"/>
        <v>0</v>
      </c>
      <c r="GM492" s="2">
        <f t="shared" si="626"/>
        <v>0</v>
      </c>
      <c r="GN492" s="2">
        <f t="shared" si="627"/>
        <v>0</v>
      </c>
      <c r="GO492" s="2">
        <f t="shared" si="628"/>
        <v>0</v>
      </c>
      <c r="GP492" s="2">
        <f t="shared" si="629"/>
        <v>0</v>
      </c>
      <c r="GQ492" s="2"/>
      <c r="GR492" s="2">
        <v>0</v>
      </c>
      <c r="GS492" s="2">
        <v>3</v>
      </c>
      <c r="GT492" s="2">
        <v>0</v>
      </c>
      <c r="GU492" s="2" t="s">
        <v>3</v>
      </c>
      <c r="GV492" s="2">
        <f t="shared" si="630"/>
        <v>0</v>
      </c>
      <c r="GW492" s="2">
        <v>1</v>
      </c>
      <c r="GX492" s="2">
        <f t="shared" si="631"/>
        <v>0</v>
      </c>
      <c r="GY492" s="2"/>
      <c r="GZ492" s="2"/>
      <c r="HA492" s="2">
        <v>0</v>
      </c>
      <c r="HB492" s="2">
        <v>0</v>
      </c>
      <c r="HC492" s="2">
        <f t="shared" si="632"/>
        <v>0</v>
      </c>
      <c r="HD492" s="2"/>
      <c r="HE492" s="2" t="s">
        <v>3</v>
      </c>
      <c r="HF492" s="2" t="s">
        <v>3</v>
      </c>
      <c r="HG492" s="2"/>
      <c r="HH492" s="2"/>
      <c r="HI492" s="2"/>
      <c r="HJ492" s="2"/>
      <c r="HK492" s="2"/>
      <c r="HL492" s="2"/>
      <c r="HM492" s="2" t="s">
        <v>3</v>
      </c>
      <c r="HN492" s="2" t="s">
        <v>3</v>
      </c>
      <c r="HO492" s="2" t="s">
        <v>3</v>
      </c>
      <c r="HP492" s="2" t="s">
        <v>3</v>
      </c>
      <c r="HQ492" s="2" t="s">
        <v>3</v>
      </c>
      <c r="HR492" s="2"/>
      <c r="HS492" s="2">
        <v>0</v>
      </c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>
        <v>0</v>
      </c>
      <c r="IL492" s="2"/>
      <c r="IM492" s="2"/>
      <c r="IN492" s="2"/>
      <c r="IO492" s="2"/>
      <c r="IP492" s="2"/>
      <c r="IQ492" s="2"/>
      <c r="IR492" s="2"/>
      <c r="IS492" s="2"/>
      <c r="IT492" s="2"/>
      <c r="IU492" s="2"/>
    </row>
    <row r="493" spans="1:255" x14ac:dyDescent="0.2">
      <c r="A493">
        <v>17</v>
      </c>
      <c r="B493">
        <v>1</v>
      </c>
      <c r="C493">
        <f>ROW(SmtRes!A1096)</f>
        <v>1096</v>
      </c>
      <c r="D493">
        <f>ROW(EtalonRes!A1106)</f>
        <v>1106</v>
      </c>
      <c r="E493" t="s">
        <v>3</v>
      </c>
      <c r="F493" t="s">
        <v>50</v>
      </c>
      <c r="G493" t="s">
        <v>51</v>
      </c>
      <c r="H493" t="s">
        <v>52</v>
      </c>
      <c r="I493">
        <f>ROUND(ROUND(45/100,4)*0,9)</f>
        <v>0</v>
      </c>
      <c r="J493">
        <v>0</v>
      </c>
      <c r="K493">
        <f>ROUND(ROUND(45/100,4)*0,9)</f>
        <v>0</v>
      </c>
      <c r="O493">
        <f t="shared" si="601"/>
        <v>0</v>
      </c>
      <c r="P493">
        <f t="shared" si="602"/>
        <v>0</v>
      </c>
      <c r="Q493">
        <f>(ROUND((ROUND(((((ET493*1.25)*1.1))*AV493*I493),2)*BB493),2)+ROUND((ROUND(((AE493-(((EU493*1.25)*1.1)))*AV493*I493),2)*BS493),2))</f>
        <v>0</v>
      </c>
      <c r="R493">
        <f t="shared" si="603"/>
        <v>0</v>
      </c>
      <c r="S493">
        <f t="shared" si="604"/>
        <v>0</v>
      </c>
      <c r="T493">
        <f t="shared" si="605"/>
        <v>0</v>
      </c>
      <c r="U493">
        <f t="shared" si="606"/>
        <v>0</v>
      </c>
      <c r="V493">
        <f t="shared" si="607"/>
        <v>0</v>
      </c>
      <c r="W493">
        <f t="shared" si="608"/>
        <v>0</v>
      </c>
      <c r="X493">
        <f t="shared" si="609"/>
        <v>0</v>
      </c>
      <c r="Y493">
        <f t="shared" si="610"/>
        <v>0</v>
      </c>
      <c r="AA493">
        <v>-1</v>
      </c>
      <c r="AB493">
        <f t="shared" si="611"/>
        <v>648.25559999999996</v>
      </c>
      <c r="AC493">
        <f t="shared" si="612"/>
        <v>44.58</v>
      </c>
      <c r="AD493">
        <f>ROUND((((((ET493*1.25)*1.1))-(((EU493*1.25)*1.1)))+AE493),6)</f>
        <v>65.683750000000003</v>
      </c>
      <c r="AE493">
        <f>ROUND((((EU493*1.25)*1.1)),6)</f>
        <v>8.3324999999999996</v>
      </c>
      <c r="AF493">
        <f>ROUND((((EV493*1.15)*1.1)),6)</f>
        <v>537.99185</v>
      </c>
      <c r="AG493">
        <f t="shared" si="613"/>
        <v>0</v>
      </c>
      <c r="AH493">
        <f>(((EW493*1.15)*1.1))</f>
        <v>42.630500000000005</v>
      </c>
      <c r="AI493">
        <f>(((EX493*1.25)*1.1))</f>
        <v>0</v>
      </c>
      <c r="AJ493">
        <f t="shared" si="614"/>
        <v>0</v>
      </c>
      <c r="AK493">
        <v>517.64</v>
      </c>
      <c r="AL493">
        <v>44.58</v>
      </c>
      <c r="AM493">
        <v>47.77</v>
      </c>
      <c r="AN493">
        <v>6.06</v>
      </c>
      <c r="AO493">
        <v>425.29</v>
      </c>
      <c r="AP493">
        <v>0</v>
      </c>
      <c r="AQ493">
        <v>33.700000000000003</v>
      </c>
      <c r="AR493">
        <v>0</v>
      </c>
      <c r="AS493">
        <v>0</v>
      </c>
      <c r="AT493">
        <v>109</v>
      </c>
      <c r="AU493">
        <v>61</v>
      </c>
      <c r="AV493">
        <v>1.0669999999999999</v>
      </c>
      <c r="AW493">
        <v>1</v>
      </c>
      <c r="AZ493">
        <v>1</v>
      </c>
      <c r="BA493">
        <v>54.99</v>
      </c>
      <c r="BB493">
        <v>15.37</v>
      </c>
      <c r="BC493">
        <v>6.15</v>
      </c>
      <c r="BD493" t="s">
        <v>3</v>
      </c>
      <c r="BE493" t="s">
        <v>3</v>
      </c>
      <c r="BF493" t="s">
        <v>3</v>
      </c>
      <c r="BG493" t="s">
        <v>3</v>
      </c>
      <c r="BH493">
        <v>0</v>
      </c>
      <c r="BI493">
        <v>1</v>
      </c>
      <c r="BJ493" t="s">
        <v>53</v>
      </c>
      <c r="BM493">
        <v>21</v>
      </c>
      <c r="BN493">
        <v>0</v>
      </c>
      <c r="BO493" t="s">
        <v>50</v>
      </c>
      <c r="BP493">
        <v>1</v>
      </c>
      <c r="BQ493">
        <v>30</v>
      </c>
      <c r="BR493">
        <v>0</v>
      </c>
      <c r="BS493">
        <v>54.99</v>
      </c>
      <c r="BT493">
        <v>1</v>
      </c>
      <c r="BU493">
        <v>1</v>
      </c>
      <c r="BV493">
        <v>1</v>
      </c>
      <c r="BW493">
        <v>1</v>
      </c>
      <c r="BX493">
        <v>1</v>
      </c>
      <c r="BY493" t="s">
        <v>3</v>
      </c>
      <c r="BZ493">
        <v>109</v>
      </c>
      <c r="CA493">
        <v>61</v>
      </c>
      <c r="CB493" t="s">
        <v>3</v>
      </c>
      <c r="CE493">
        <v>30</v>
      </c>
      <c r="CF493">
        <v>0</v>
      </c>
      <c r="CG493">
        <v>0</v>
      </c>
      <c r="CM493">
        <v>0</v>
      </c>
      <c r="CN493" t="s">
        <v>1044</v>
      </c>
      <c r="CO493">
        <v>0</v>
      </c>
      <c r="CP493">
        <f t="shared" si="615"/>
        <v>0</v>
      </c>
      <c r="CQ493">
        <f t="shared" si="616"/>
        <v>274.17</v>
      </c>
      <c r="CR493">
        <f>(ROUND((ROUND(((((ET493*1.25)*1.1))*AV493*1),2)*BB493),2)+ROUND((ROUND(((AE493-(((EU493*1.25)*1.1)))*AV493*1),2)*BS493),2))</f>
        <v>1077.1300000000001</v>
      </c>
      <c r="CS493">
        <f t="shared" si="617"/>
        <v>488.86</v>
      </c>
      <c r="CT493">
        <f t="shared" si="618"/>
        <v>31566.46</v>
      </c>
      <c r="CU493">
        <f t="shared" si="619"/>
        <v>0</v>
      </c>
      <c r="CV493">
        <f t="shared" si="620"/>
        <v>45.486743500000003</v>
      </c>
      <c r="CW493">
        <f t="shared" si="621"/>
        <v>0</v>
      </c>
      <c r="CX493">
        <f t="shared" si="622"/>
        <v>0</v>
      </c>
      <c r="CY493">
        <f t="shared" si="623"/>
        <v>0</v>
      </c>
      <c r="CZ493">
        <f t="shared" si="624"/>
        <v>0</v>
      </c>
      <c r="DB493">
        <v>205</v>
      </c>
      <c r="DC493" t="s">
        <v>3</v>
      </c>
      <c r="DD493" t="s">
        <v>3</v>
      </c>
      <c r="DE493" t="s">
        <v>25</v>
      </c>
      <c r="DF493" t="s">
        <v>25</v>
      </c>
      <c r="DG493" t="s">
        <v>26</v>
      </c>
      <c r="DH493" t="s">
        <v>3</v>
      </c>
      <c r="DI493" t="s">
        <v>26</v>
      </c>
      <c r="DJ493" t="s">
        <v>25</v>
      </c>
      <c r="DK493" t="s">
        <v>3</v>
      </c>
      <c r="DL493" t="s">
        <v>3</v>
      </c>
      <c r="DM493" t="s">
        <v>3</v>
      </c>
      <c r="DN493">
        <v>0</v>
      </c>
      <c r="DO493">
        <v>0</v>
      </c>
      <c r="DP493">
        <v>1</v>
      </c>
      <c r="DQ493">
        <v>1</v>
      </c>
      <c r="DU493">
        <v>1013</v>
      </c>
      <c r="DV493" t="s">
        <v>52</v>
      </c>
      <c r="DW493" t="s">
        <v>52</v>
      </c>
      <c r="DX493">
        <v>1</v>
      </c>
      <c r="DZ493" t="s">
        <v>3</v>
      </c>
      <c r="EA493" t="s">
        <v>3</v>
      </c>
      <c r="EB493" t="s">
        <v>3</v>
      </c>
      <c r="EC493" t="s">
        <v>3</v>
      </c>
      <c r="EE493">
        <v>58807897</v>
      </c>
      <c r="EF493">
        <v>30</v>
      </c>
      <c r="EG493" t="s">
        <v>27</v>
      </c>
      <c r="EH493">
        <v>0</v>
      </c>
      <c r="EI493" t="s">
        <v>3</v>
      </c>
      <c r="EJ493">
        <v>1</v>
      </c>
      <c r="EK493">
        <v>21</v>
      </c>
      <c r="EL493" t="s">
        <v>28</v>
      </c>
      <c r="EM493" t="s">
        <v>29</v>
      </c>
      <c r="EO493" t="s">
        <v>30</v>
      </c>
      <c r="EQ493">
        <v>1024</v>
      </c>
      <c r="ER493">
        <v>517.64</v>
      </c>
      <c r="ES493">
        <v>44.58</v>
      </c>
      <c r="ET493">
        <v>47.77</v>
      </c>
      <c r="EU493">
        <v>6.06</v>
      </c>
      <c r="EV493">
        <v>425.29</v>
      </c>
      <c r="EW493">
        <v>33.700000000000003</v>
      </c>
      <c r="EX493">
        <v>0</v>
      </c>
      <c r="EY493">
        <v>0</v>
      </c>
      <c r="FQ493">
        <v>0</v>
      </c>
      <c r="FR493">
        <v>0</v>
      </c>
      <c r="FS493">
        <v>0</v>
      </c>
      <c r="FX493">
        <v>109</v>
      </c>
      <c r="FY493">
        <v>61</v>
      </c>
      <c r="GA493" t="s">
        <v>3</v>
      </c>
      <c r="GD493">
        <v>1</v>
      </c>
      <c r="GF493">
        <v>568000979</v>
      </c>
      <c r="GG493">
        <v>2</v>
      </c>
      <c r="GH493">
        <v>1</v>
      </c>
      <c r="GI493">
        <v>2</v>
      </c>
      <c r="GJ493">
        <v>0</v>
      </c>
      <c r="GK493">
        <v>0</v>
      </c>
      <c r="GL493">
        <f t="shared" si="625"/>
        <v>0</v>
      </c>
      <c r="GM493">
        <f t="shared" si="626"/>
        <v>0</v>
      </c>
      <c r="GN493">
        <f t="shared" si="627"/>
        <v>0</v>
      </c>
      <c r="GO493">
        <f t="shared" si="628"/>
        <v>0</v>
      </c>
      <c r="GP493">
        <f t="shared" si="629"/>
        <v>0</v>
      </c>
      <c r="GR493">
        <v>0</v>
      </c>
      <c r="GS493">
        <v>3</v>
      </c>
      <c r="GT493">
        <v>0</v>
      </c>
      <c r="GU493" t="s">
        <v>3</v>
      </c>
      <c r="GV493">
        <f t="shared" si="630"/>
        <v>0</v>
      </c>
      <c r="GW493">
        <v>1</v>
      </c>
      <c r="GX493">
        <f t="shared" si="631"/>
        <v>0</v>
      </c>
      <c r="HA493">
        <v>0</v>
      </c>
      <c r="HB493">
        <v>0</v>
      </c>
      <c r="HC493">
        <f t="shared" si="632"/>
        <v>0</v>
      </c>
      <c r="HE493" t="s">
        <v>3</v>
      </c>
      <c r="HF493" t="s">
        <v>3</v>
      </c>
      <c r="HM493" t="s">
        <v>3</v>
      </c>
      <c r="HN493" t="s">
        <v>3</v>
      </c>
      <c r="HO493" t="s">
        <v>3</v>
      </c>
      <c r="HP493" t="s">
        <v>3</v>
      </c>
      <c r="HQ493" t="s">
        <v>3</v>
      </c>
      <c r="HS493">
        <v>0</v>
      </c>
      <c r="IK493">
        <v>0</v>
      </c>
    </row>
    <row r="494" spans="1:255" x14ac:dyDescent="0.2">
      <c r="A494" s="2">
        <v>18</v>
      </c>
      <c r="B494" s="2">
        <v>1</v>
      </c>
      <c r="C494" s="2">
        <v>1077</v>
      </c>
      <c r="D494" s="2"/>
      <c r="E494" s="2" t="s">
        <v>3</v>
      </c>
      <c r="F494" s="2" t="s">
        <v>46</v>
      </c>
      <c r="G494" s="2" t="s">
        <v>47</v>
      </c>
      <c r="H494" s="2" t="s">
        <v>48</v>
      </c>
      <c r="I494" s="2">
        <f>I492*J494</f>
        <v>0</v>
      </c>
      <c r="J494" s="2">
        <v>0.66666700000000001</v>
      </c>
      <c r="K494" s="2">
        <v>0.66666700000000001</v>
      </c>
      <c r="L494" s="2"/>
      <c r="M494" s="2"/>
      <c r="N494" s="2"/>
      <c r="O494" s="2">
        <f t="shared" si="601"/>
        <v>0</v>
      </c>
      <c r="P494" s="2">
        <f t="shared" si="602"/>
        <v>0</v>
      </c>
      <c r="Q494" s="2">
        <f t="shared" ref="Q494:Q501" si="638">(ROUND((ROUND(((ET494)*AV494*I494),2)*BB494),2)+ROUND((ROUND(((AE494-(EU494))*AV494*I494),2)*BS494),2))</f>
        <v>0</v>
      </c>
      <c r="R494" s="2">
        <f t="shared" si="603"/>
        <v>0</v>
      </c>
      <c r="S494" s="2">
        <f t="shared" si="604"/>
        <v>0</v>
      </c>
      <c r="T494" s="2">
        <f t="shared" si="605"/>
        <v>0</v>
      </c>
      <c r="U494" s="2">
        <f t="shared" si="606"/>
        <v>0</v>
      </c>
      <c r="V494" s="2">
        <f t="shared" si="607"/>
        <v>0</v>
      </c>
      <c r="W494" s="2">
        <f t="shared" si="608"/>
        <v>0</v>
      </c>
      <c r="X494" s="2">
        <f t="shared" si="609"/>
        <v>0</v>
      </c>
      <c r="Y494" s="2">
        <f t="shared" si="610"/>
        <v>0</v>
      </c>
      <c r="Z494" s="2"/>
      <c r="AA494" s="2">
        <v>-1</v>
      </c>
      <c r="AB494" s="2">
        <f t="shared" si="611"/>
        <v>526.22</v>
      </c>
      <c r="AC494" s="2">
        <f t="shared" si="612"/>
        <v>526.22</v>
      </c>
      <c r="AD494" s="2">
        <f t="shared" ref="AD494:AD501" si="639">ROUND((((ET494)-(EU494))+AE494),6)</f>
        <v>0</v>
      </c>
      <c r="AE494" s="2">
        <f t="shared" ref="AE494:AF501" si="640">ROUND((EU494),6)</f>
        <v>0</v>
      </c>
      <c r="AF494" s="2">
        <f t="shared" si="640"/>
        <v>0</v>
      </c>
      <c r="AG494" s="2">
        <f t="shared" si="613"/>
        <v>0</v>
      </c>
      <c r="AH494" s="2">
        <f t="shared" ref="AH494:AI501" si="641">(EW494)</f>
        <v>0</v>
      </c>
      <c r="AI494" s="2">
        <f t="shared" si="641"/>
        <v>0</v>
      </c>
      <c r="AJ494" s="2">
        <f t="shared" si="614"/>
        <v>0</v>
      </c>
      <c r="AK494" s="2">
        <v>526.22</v>
      </c>
      <c r="AL494" s="2">
        <v>526.22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109</v>
      </c>
      <c r="AU494" s="2">
        <v>61</v>
      </c>
      <c r="AV494" s="2">
        <v>1</v>
      </c>
      <c r="AW494" s="2">
        <v>1</v>
      </c>
      <c r="AX494" s="2"/>
      <c r="AY494" s="2"/>
      <c r="AZ494" s="2">
        <v>1</v>
      </c>
      <c r="BA494" s="2">
        <v>1</v>
      </c>
      <c r="BB494" s="2">
        <v>1</v>
      </c>
      <c r="BC494" s="2">
        <v>1</v>
      </c>
      <c r="BD494" s="2" t="s">
        <v>3</v>
      </c>
      <c r="BE494" s="2" t="s">
        <v>3</v>
      </c>
      <c r="BF494" s="2" t="s">
        <v>3</v>
      </c>
      <c r="BG494" s="2" t="s">
        <v>3</v>
      </c>
      <c r="BH494" s="2">
        <v>3</v>
      </c>
      <c r="BI494" s="2">
        <v>1</v>
      </c>
      <c r="BJ494" s="2" t="s">
        <v>49</v>
      </c>
      <c r="BK494" s="2"/>
      <c r="BL494" s="2"/>
      <c r="BM494" s="2">
        <v>21</v>
      </c>
      <c r="BN494" s="2">
        <v>0</v>
      </c>
      <c r="BO494" s="2" t="s">
        <v>3</v>
      </c>
      <c r="BP494" s="2">
        <v>0</v>
      </c>
      <c r="BQ494" s="2">
        <v>30</v>
      </c>
      <c r="BR494" s="2">
        <v>0</v>
      </c>
      <c r="BS494" s="2">
        <v>1</v>
      </c>
      <c r="BT494" s="2">
        <v>1</v>
      </c>
      <c r="BU494" s="2">
        <v>1</v>
      </c>
      <c r="BV494" s="2">
        <v>1</v>
      </c>
      <c r="BW494" s="2">
        <v>1</v>
      </c>
      <c r="BX494" s="2">
        <v>1</v>
      </c>
      <c r="BY494" s="2" t="s">
        <v>3</v>
      </c>
      <c r="BZ494" s="2">
        <v>109</v>
      </c>
      <c r="CA494" s="2">
        <v>61</v>
      </c>
      <c r="CB494" s="2" t="s">
        <v>3</v>
      </c>
      <c r="CC494" s="2"/>
      <c r="CD494" s="2"/>
      <c r="CE494" s="2">
        <v>30</v>
      </c>
      <c r="CF494" s="2">
        <v>0</v>
      </c>
      <c r="CG494" s="2">
        <v>0</v>
      </c>
      <c r="CH494" s="2"/>
      <c r="CI494" s="2"/>
      <c r="CJ494" s="2"/>
      <c r="CK494" s="2"/>
      <c r="CL494" s="2"/>
      <c r="CM494" s="2">
        <v>0</v>
      </c>
      <c r="CN494" s="2" t="s">
        <v>3</v>
      </c>
      <c r="CO494" s="2">
        <v>0</v>
      </c>
      <c r="CP494" s="2">
        <f t="shared" si="615"/>
        <v>0</v>
      </c>
      <c r="CQ494" s="2">
        <f t="shared" si="616"/>
        <v>526.22</v>
      </c>
      <c r="CR494" s="2">
        <f t="shared" ref="CR494:CR501" si="642">(ROUND((ROUND(((ET494)*AV494*1),2)*BB494),2)+ROUND((ROUND(((AE494-(EU494))*AV494*1),2)*BS494),2))</f>
        <v>0</v>
      </c>
      <c r="CS494" s="2">
        <f t="shared" si="617"/>
        <v>0</v>
      </c>
      <c r="CT494" s="2">
        <f t="shared" si="618"/>
        <v>0</v>
      </c>
      <c r="CU494" s="2">
        <f t="shared" si="619"/>
        <v>0</v>
      </c>
      <c r="CV494" s="2">
        <f t="shared" si="620"/>
        <v>0</v>
      </c>
      <c r="CW494" s="2">
        <f t="shared" si="621"/>
        <v>0</v>
      </c>
      <c r="CX494" s="2">
        <f t="shared" si="622"/>
        <v>0</v>
      </c>
      <c r="CY494" s="2">
        <f t="shared" si="623"/>
        <v>0</v>
      </c>
      <c r="CZ494" s="2">
        <f t="shared" si="624"/>
        <v>0</v>
      </c>
      <c r="DA494" s="2"/>
      <c r="DB494" s="2"/>
      <c r="DC494" s="2" t="s">
        <v>3</v>
      </c>
      <c r="DD494" s="2" t="s">
        <v>3</v>
      </c>
      <c r="DE494" s="2" t="s">
        <v>3</v>
      </c>
      <c r="DF494" s="2" t="s">
        <v>3</v>
      </c>
      <c r="DG494" s="2" t="s">
        <v>3</v>
      </c>
      <c r="DH494" s="2" t="s">
        <v>3</v>
      </c>
      <c r="DI494" s="2" t="s">
        <v>3</v>
      </c>
      <c r="DJ494" s="2" t="s">
        <v>3</v>
      </c>
      <c r="DK494" s="2" t="s">
        <v>3</v>
      </c>
      <c r="DL494" s="2" t="s">
        <v>3</v>
      </c>
      <c r="DM494" s="2" t="s">
        <v>3</v>
      </c>
      <c r="DN494" s="2">
        <v>0</v>
      </c>
      <c r="DO494" s="2">
        <v>0</v>
      </c>
      <c r="DP494" s="2">
        <v>1</v>
      </c>
      <c r="DQ494" s="2">
        <v>1</v>
      </c>
      <c r="DR494" s="2"/>
      <c r="DS494" s="2"/>
      <c r="DT494" s="2"/>
      <c r="DU494" s="2">
        <v>1010</v>
      </c>
      <c r="DV494" s="2" t="s">
        <v>48</v>
      </c>
      <c r="DW494" s="2" t="s">
        <v>48</v>
      </c>
      <c r="DX494" s="2">
        <v>100</v>
      </c>
      <c r="DY494" s="2"/>
      <c r="DZ494" s="2" t="s">
        <v>3</v>
      </c>
      <c r="EA494" s="2" t="s">
        <v>3</v>
      </c>
      <c r="EB494" s="2" t="s">
        <v>3</v>
      </c>
      <c r="EC494" s="2" t="s">
        <v>3</v>
      </c>
      <c r="ED494" s="2"/>
      <c r="EE494" s="2">
        <v>58807897</v>
      </c>
      <c r="EF494" s="2">
        <v>30</v>
      </c>
      <c r="EG494" s="2" t="s">
        <v>27</v>
      </c>
      <c r="EH494" s="2">
        <v>0</v>
      </c>
      <c r="EI494" s="2" t="s">
        <v>3</v>
      </c>
      <c r="EJ494" s="2">
        <v>1</v>
      </c>
      <c r="EK494" s="2">
        <v>21</v>
      </c>
      <c r="EL494" s="2" t="s">
        <v>28</v>
      </c>
      <c r="EM494" s="2" t="s">
        <v>29</v>
      </c>
      <c r="EN494" s="2"/>
      <c r="EO494" s="2" t="s">
        <v>3</v>
      </c>
      <c r="EP494" s="2"/>
      <c r="EQ494" s="2">
        <v>1024</v>
      </c>
      <c r="ER494" s="2">
        <v>526.22</v>
      </c>
      <c r="ES494" s="2">
        <v>526.22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>
        <v>0</v>
      </c>
      <c r="FR494" s="2">
        <v>0</v>
      </c>
      <c r="FS494" s="2">
        <v>0</v>
      </c>
      <c r="FT494" s="2"/>
      <c r="FU494" s="2"/>
      <c r="FV494" s="2"/>
      <c r="FW494" s="2"/>
      <c r="FX494" s="2">
        <v>109</v>
      </c>
      <c r="FY494" s="2">
        <v>61</v>
      </c>
      <c r="FZ494" s="2"/>
      <c r="GA494" s="2" t="s">
        <v>3</v>
      </c>
      <c r="GB494" s="2"/>
      <c r="GC494" s="2"/>
      <c r="GD494" s="2">
        <v>1</v>
      </c>
      <c r="GE494" s="2"/>
      <c r="GF494" s="2">
        <v>1873919888</v>
      </c>
      <c r="GG494" s="2">
        <v>2</v>
      </c>
      <c r="GH494" s="2">
        <v>1</v>
      </c>
      <c r="GI494" s="2">
        <v>-2</v>
      </c>
      <c r="GJ494" s="2">
        <v>0</v>
      </c>
      <c r="GK494" s="2">
        <v>0</v>
      </c>
      <c r="GL494" s="2">
        <f t="shared" si="625"/>
        <v>0</v>
      </c>
      <c r="GM494" s="2">
        <f t="shared" si="626"/>
        <v>0</v>
      </c>
      <c r="GN494" s="2">
        <f t="shared" si="627"/>
        <v>0</v>
      </c>
      <c r="GO494" s="2">
        <f t="shared" si="628"/>
        <v>0</v>
      </c>
      <c r="GP494" s="2">
        <f t="shared" si="629"/>
        <v>0</v>
      </c>
      <c r="GQ494" s="2"/>
      <c r="GR494" s="2">
        <v>0</v>
      </c>
      <c r="GS494" s="2">
        <v>3</v>
      </c>
      <c r="GT494" s="2">
        <v>0</v>
      </c>
      <c r="GU494" s="2" t="s">
        <v>3</v>
      </c>
      <c r="GV494" s="2">
        <f t="shared" si="630"/>
        <v>0</v>
      </c>
      <c r="GW494" s="2">
        <v>1</v>
      </c>
      <c r="GX494" s="2">
        <f t="shared" si="631"/>
        <v>0</v>
      </c>
      <c r="GY494" s="2"/>
      <c r="GZ494" s="2"/>
      <c r="HA494" s="2">
        <v>0</v>
      </c>
      <c r="HB494" s="2">
        <v>0</v>
      </c>
      <c r="HC494" s="2">
        <f t="shared" si="632"/>
        <v>0</v>
      </c>
      <c r="HD494" s="2"/>
      <c r="HE494" s="2" t="s">
        <v>3</v>
      </c>
      <c r="HF494" s="2" t="s">
        <v>3</v>
      </c>
      <c r="HG494" s="2"/>
      <c r="HH494" s="2"/>
      <c r="HI494" s="2"/>
      <c r="HJ494" s="2"/>
      <c r="HK494" s="2"/>
      <c r="HL494" s="2"/>
      <c r="HM494" s="2" t="s">
        <v>3</v>
      </c>
      <c r="HN494" s="2" t="s">
        <v>3</v>
      </c>
      <c r="HO494" s="2" t="s">
        <v>3</v>
      </c>
      <c r="HP494" s="2" t="s">
        <v>3</v>
      </c>
      <c r="HQ494" s="2" t="s">
        <v>3</v>
      </c>
      <c r="HR494" s="2"/>
      <c r="HS494" s="2">
        <v>0</v>
      </c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>
        <v>0</v>
      </c>
      <c r="IL494" s="2"/>
      <c r="IM494" s="2"/>
      <c r="IN494" s="2"/>
      <c r="IO494" s="2"/>
      <c r="IP494" s="2"/>
      <c r="IQ494" s="2"/>
      <c r="IR494" s="2"/>
      <c r="IS494" s="2"/>
      <c r="IT494" s="2"/>
      <c r="IU494" s="2"/>
    </row>
    <row r="495" spans="1:255" x14ac:dyDescent="0.2">
      <c r="A495">
        <v>18</v>
      </c>
      <c r="B495">
        <v>1</v>
      </c>
      <c r="C495">
        <v>1093</v>
      </c>
      <c r="E495" t="s">
        <v>3</v>
      </c>
      <c r="F495" t="s">
        <v>46</v>
      </c>
      <c r="G495" t="s">
        <v>47</v>
      </c>
      <c r="H495" t="s">
        <v>48</v>
      </c>
      <c r="I495">
        <f>I493*J495</f>
        <v>0</v>
      </c>
      <c r="J495">
        <v>0.66666700000000001</v>
      </c>
      <c r="K495">
        <v>0.66666700000000001</v>
      </c>
      <c r="O495">
        <f t="shared" si="601"/>
        <v>0</v>
      </c>
      <c r="P495">
        <f t="shared" si="602"/>
        <v>0</v>
      </c>
      <c r="Q495">
        <f t="shared" si="638"/>
        <v>0</v>
      </c>
      <c r="R495">
        <f t="shared" si="603"/>
        <v>0</v>
      </c>
      <c r="S495">
        <f t="shared" si="604"/>
        <v>0</v>
      </c>
      <c r="T495">
        <f t="shared" si="605"/>
        <v>0</v>
      </c>
      <c r="U495">
        <f t="shared" si="606"/>
        <v>0</v>
      </c>
      <c r="V495">
        <f t="shared" si="607"/>
        <v>0</v>
      </c>
      <c r="W495">
        <f t="shared" si="608"/>
        <v>0</v>
      </c>
      <c r="X495">
        <f t="shared" si="609"/>
        <v>0</v>
      </c>
      <c r="Y495">
        <f t="shared" si="610"/>
        <v>0</v>
      </c>
      <c r="AA495">
        <v>-1</v>
      </c>
      <c r="AB495">
        <f t="shared" si="611"/>
        <v>526.22</v>
      </c>
      <c r="AC495">
        <f t="shared" si="612"/>
        <v>526.22</v>
      </c>
      <c r="AD495">
        <f t="shared" si="639"/>
        <v>0</v>
      </c>
      <c r="AE495">
        <f t="shared" si="640"/>
        <v>0</v>
      </c>
      <c r="AF495">
        <f t="shared" si="640"/>
        <v>0</v>
      </c>
      <c r="AG495">
        <f t="shared" si="613"/>
        <v>0</v>
      </c>
      <c r="AH495">
        <f t="shared" si="641"/>
        <v>0</v>
      </c>
      <c r="AI495">
        <f t="shared" si="641"/>
        <v>0</v>
      </c>
      <c r="AJ495">
        <f t="shared" si="614"/>
        <v>0</v>
      </c>
      <c r="AK495">
        <v>526.22</v>
      </c>
      <c r="AL495">
        <v>526.22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109</v>
      </c>
      <c r="AU495">
        <v>61</v>
      </c>
      <c r="AV495">
        <v>1</v>
      </c>
      <c r="AW495">
        <v>1</v>
      </c>
      <c r="AZ495">
        <v>1</v>
      </c>
      <c r="BA495">
        <v>1</v>
      </c>
      <c r="BB495">
        <v>1</v>
      </c>
      <c r="BC495">
        <v>2.79</v>
      </c>
      <c r="BD495" t="s">
        <v>3</v>
      </c>
      <c r="BE495" t="s">
        <v>3</v>
      </c>
      <c r="BF495" t="s">
        <v>3</v>
      </c>
      <c r="BG495" t="s">
        <v>3</v>
      </c>
      <c r="BH495">
        <v>3</v>
      </c>
      <c r="BI495">
        <v>1</v>
      </c>
      <c r="BJ495" t="s">
        <v>49</v>
      </c>
      <c r="BM495">
        <v>21</v>
      </c>
      <c r="BN495">
        <v>0</v>
      </c>
      <c r="BO495" t="s">
        <v>46</v>
      </c>
      <c r="BP495">
        <v>1</v>
      </c>
      <c r="BQ495">
        <v>30</v>
      </c>
      <c r="BR495">
        <v>0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 t="s">
        <v>3</v>
      </c>
      <c r="BZ495">
        <v>109</v>
      </c>
      <c r="CA495">
        <v>61</v>
      </c>
      <c r="CB495" t="s">
        <v>3</v>
      </c>
      <c r="CE495">
        <v>30</v>
      </c>
      <c r="CF495">
        <v>0</v>
      </c>
      <c r="CG495">
        <v>0</v>
      </c>
      <c r="CM495">
        <v>0</v>
      </c>
      <c r="CN495" t="s">
        <v>3</v>
      </c>
      <c r="CO495">
        <v>0</v>
      </c>
      <c r="CP495">
        <f t="shared" si="615"/>
        <v>0</v>
      </c>
      <c r="CQ495">
        <f t="shared" si="616"/>
        <v>1468.15</v>
      </c>
      <c r="CR495">
        <f t="shared" si="642"/>
        <v>0</v>
      </c>
      <c r="CS495">
        <f t="shared" si="617"/>
        <v>0</v>
      </c>
      <c r="CT495">
        <f t="shared" si="618"/>
        <v>0</v>
      </c>
      <c r="CU495">
        <f t="shared" si="619"/>
        <v>0</v>
      </c>
      <c r="CV495">
        <f t="shared" si="620"/>
        <v>0</v>
      </c>
      <c r="CW495">
        <f t="shared" si="621"/>
        <v>0</v>
      </c>
      <c r="CX495">
        <f t="shared" si="622"/>
        <v>0</v>
      </c>
      <c r="CY495">
        <f t="shared" si="623"/>
        <v>0</v>
      </c>
      <c r="CZ495">
        <f t="shared" si="624"/>
        <v>0</v>
      </c>
      <c r="DC495" t="s">
        <v>3</v>
      </c>
      <c r="DD495" t="s">
        <v>3</v>
      </c>
      <c r="DE495" t="s">
        <v>3</v>
      </c>
      <c r="DF495" t="s">
        <v>3</v>
      </c>
      <c r="DG495" t="s">
        <v>3</v>
      </c>
      <c r="DH495" t="s">
        <v>3</v>
      </c>
      <c r="DI495" t="s">
        <v>3</v>
      </c>
      <c r="DJ495" t="s">
        <v>3</v>
      </c>
      <c r="DK495" t="s">
        <v>3</v>
      </c>
      <c r="DL495" t="s">
        <v>3</v>
      </c>
      <c r="DM495" t="s">
        <v>3</v>
      </c>
      <c r="DN495">
        <v>0</v>
      </c>
      <c r="DO495">
        <v>0</v>
      </c>
      <c r="DP495">
        <v>1</v>
      </c>
      <c r="DQ495">
        <v>1</v>
      </c>
      <c r="DU495">
        <v>1010</v>
      </c>
      <c r="DV495" t="s">
        <v>48</v>
      </c>
      <c r="DW495" t="s">
        <v>48</v>
      </c>
      <c r="DX495">
        <v>100</v>
      </c>
      <c r="DZ495" t="s">
        <v>3</v>
      </c>
      <c r="EA495" t="s">
        <v>3</v>
      </c>
      <c r="EB495" t="s">
        <v>3</v>
      </c>
      <c r="EC495" t="s">
        <v>3</v>
      </c>
      <c r="EE495">
        <v>58807897</v>
      </c>
      <c r="EF495">
        <v>30</v>
      </c>
      <c r="EG495" t="s">
        <v>27</v>
      </c>
      <c r="EH495">
        <v>0</v>
      </c>
      <c r="EI495" t="s">
        <v>3</v>
      </c>
      <c r="EJ495">
        <v>1</v>
      </c>
      <c r="EK495">
        <v>21</v>
      </c>
      <c r="EL495" t="s">
        <v>28</v>
      </c>
      <c r="EM495" t="s">
        <v>29</v>
      </c>
      <c r="EO495" t="s">
        <v>3</v>
      </c>
      <c r="EQ495">
        <v>1024</v>
      </c>
      <c r="ER495">
        <v>526.22</v>
      </c>
      <c r="ES495">
        <v>526.22</v>
      </c>
      <c r="ET495">
        <v>0</v>
      </c>
      <c r="EU495">
        <v>0</v>
      </c>
      <c r="EV495">
        <v>0</v>
      </c>
      <c r="EW495">
        <v>0</v>
      </c>
      <c r="EX495">
        <v>0</v>
      </c>
      <c r="FQ495">
        <v>0</v>
      </c>
      <c r="FR495">
        <v>0</v>
      </c>
      <c r="FS495">
        <v>0</v>
      </c>
      <c r="FX495">
        <v>109</v>
      </c>
      <c r="FY495">
        <v>61</v>
      </c>
      <c r="GA495" t="s">
        <v>3</v>
      </c>
      <c r="GD495">
        <v>1</v>
      </c>
      <c r="GF495">
        <v>1873919888</v>
      </c>
      <c r="GG495">
        <v>2</v>
      </c>
      <c r="GH495">
        <v>1</v>
      </c>
      <c r="GI495">
        <v>2</v>
      </c>
      <c r="GJ495">
        <v>0</v>
      </c>
      <c r="GK495">
        <v>0</v>
      </c>
      <c r="GL495">
        <f t="shared" si="625"/>
        <v>0</v>
      </c>
      <c r="GM495">
        <f t="shared" si="626"/>
        <v>0</v>
      </c>
      <c r="GN495">
        <f t="shared" si="627"/>
        <v>0</v>
      </c>
      <c r="GO495">
        <f t="shared" si="628"/>
        <v>0</v>
      </c>
      <c r="GP495">
        <f t="shared" si="629"/>
        <v>0</v>
      </c>
      <c r="GR495">
        <v>0</v>
      </c>
      <c r="GS495">
        <v>3</v>
      </c>
      <c r="GT495">
        <v>0</v>
      </c>
      <c r="GU495" t="s">
        <v>3</v>
      </c>
      <c r="GV495">
        <f t="shared" si="630"/>
        <v>0</v>
      </c>
      <c r="GW495">
        <v>1</v>
      </c>
      <c r="GX495">
        <f t="shared" si="631"/>
        <v>0</v>
      </c>
      <c r="HA495">
        <v>0</v>
      </c>
      <c r="HB495">
        <v>0</v>
      </c>
      <c r="HC495">
        <f t="shared" si="632"/>
        <v>0</v>
      </c>
      <c r="HE495" t="s">
        <v>3</v>
      </c>
      <c r="HF495" t="s">
        <v>3</v>
      </c>
      <c r="HM495" t="s">
        <v>3</v>
      </c>
      <c r="HN495" t="s">
        <v>3</v>
      </c>
      <c r="HO495" t="s">
        <v>3</v>
      </c>
      <c r="HP495" t="s">
        <v>3</v>
      </c>
      <c r="HQ495" t="s">
        <v>3</v>
      </c>
      <c r="HS495">
        <v>0</v>
      </c>
      <c r="IK495">
        <v>0</v>
      </c>
    </row>
    <row r="496" spans="1:255" x14ac:dyDescent="0.2">
      <c r="A496" s="2">
        <v>18</v>
      </c>
      <c r="B496" s="2">
        <v>1</v>
      </c>
      <c r="C496" s="2">
        <v>1080</v>
      </c>
      <c r="D496" s="2"/>
      <c r="E496" s="2" t="s">
        <v>3</v>
      </c>
      <c r="F496" s="2" t="s">
        <v>37</v>
      </c>
      <c r="G496" s="2" t="s">
        <v>38</v>
      </c>
      <c r="H496" s="2" t="s">
        <v>39</v>
      </c>
      <c r="I496" s="2">
        <f>I492*J496</f>
        <v>0</v>
      </c>
      <c r="J496" s="2">
        <v>26.666667</v>
      </c>
      <c r="K496" s="2">
        <v>26.666667</v>
      </c>
      <c r="L496" s="2"/>
      <c r="M496" s="2"/>
      <c r="N496" s="2"/>
      <c r="O496" s="2">
        <f t="shared" si="601"/>
        <v>0</v>
      </c>
      <c r="P496" s="2">
        <f t="shared" si="602"/>
        <v>0</v>
      </c>
      <c r="Q496" s="2">
        <f t="shared" si="638"/>
        <v>0</v>
      </c>
      <c r="R496" s="2">
        <f t="shared" si="603"/>
        <v>0</v>
      </c>
      <c r="S496" s="2">
        <f t="shared" si="604"/>
        <v>0</v>
      </c>
      <c r="T496" s="2">
        <f t="shared" si="605"/>
        <v>0</v>
      </c>
      <c r="U496" s="2">
        <f t="shared" si="606"/>
        <v>0</v>
      </c>
      <c r="V496" s="2">
        <f t="shared" si="607"/>
        <v>0</v>
      </c>
      <c r="W496" s="2">
        <f t="shared" si="608"/>
        <v>0</v>
      </c>
      <c r="X496" s="2">
        <f t="shared" si="609"/>
        <v>0</v>
      </c>
      <c r="Y496" s="2">
        <f t="shared" si="610"/>
        <v>0</v>
      </c>
      <c r="Z496" s="2"/>
      <c r="AA496" s="2">
        <v>-1</v>
      </c>
      <c r="AB496" s="2">
        <f t="shared" si="611"/>
        <v>34.97</v>
      </c>
      <c r="AC496" s="2">
        <f t="shared" si="612"/>
        <v>34.97</v>
      </c>
      <c r="AD496" s="2">
        <f t="shared" si="639"/>
        <v>0</v>
      </c>
      <c r="AE496" s="2">
        <f t="shared" si="640"/>
        <v>0</v>
      </c>
      <c r="AF496" s="2">
        <f t="shared" si="640"/>
        <v>0</v>
      </c>
      <c r="AG496" s="2">
        <f t="shared" si="613"/>
        <v>0</v>
      </c>
      <c r="AH496" s="2">
        <f t="shared" si="641"/>
        <v>0</v>
      </c>
      <c r="AI496" s="2">
        <f t="shared" si="641"/>
        <v>0</v>
      </c>
      <c r="AJ496" s="2">
        <f t="shared" si="614"/>
        <v>0</v>
      </c>
      <c r="AK496" s="2">
        <v>34.97</v>
      </c>
      <c r="AL496" s="2">
        <v>34.97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109</v>
      </c>
      <c r="AU496" s="2">
        <v>61</v>
      </c>
      <c r="AV496" s="2">
        <v>1</v>
      </c>
      <c r="AW496" s="2">
        <v>1</v>
      </c>
      <c r="AX496" s="2"/>
      <c r="AY496" s="2"/>
      <c r="AZ496" s="2">
        <v>1</v>
      </c>
      <c r="BA496" s="2">
        <v>1</v>
      </c>
      <c r="BB496" s="2">
        <v>1</v>
      </c>
      <c r="BC496" s="2">
        <v>1</v>
      </c>
      <c r="BD496" s="2" t="s">
        <v>3</v>
      </c>
      <c r="BE496" s="2" t="s">
        <v>3</v>
      </c>
      <c r="BF496" s="2" t="s">
        <v>3</v>
      </c>
      <c r="BG496" s="2" t="s">
        <v>3</v>
      </c>
      <c r="BH496" s="2">
        <v>3</v>
      </c>
      <c r="BI496" s="2">
        <v>1</v>
      </c>
      <c r="BJ496" s="2" t="s">
        <v>40</v>
      </c>
      <c r="BK496" s="2"/>
      <c r="BL496" s="2"/>
      <c r="BM496" s="2">
        <v>21</v>
      </c>
      <c r="BN496" s="2">
        <v>0</v>
      </c>
      <c r="BO496" s="2" t="s">
        <v>3</v>
      </c>
      <c r="BP496" s="2">
        <v>0</v>
      </c>
      <c r="BQ496" s="2">
        <v>30</v>
      </c>
      <c r="BR496" s="2">
        <v>0</v>
      </c>
      <c r="BS496" s="2">
        <v>1</v>
      </c>
      <c r="BT496" s="2">
        <v>1</v>
      </c>
      <c r="BU496" s="2">
        <v>1</v>
      </c>
      <c r="BV496" s="2">
        <v>1</v>
      </c>
      <c r="BW496" s="2">
        <v>1</v>
      </c>
      <c r="BX496" s="2">
        <v>1</v>
      </c>
      <c r="BY496" s="2" t="s">
        <v>3</v>
      </c>
      <c r="BZ496" s="2">
        <v>109</v>
      </c>
      <c r="CA496" s="2">
        <v>61</v>
      </c>
      <c r="CB496" s="2" t="s">
        <v>3</v>
      </c>
      <c r="CC496" s="2"/>
      <c r="CD496" s="2"/>
      <c r="CE496" s="2">
        <v>30</v>
      </c>
      <c r="CF496" s="2">
        <v>0</v>
      </c>
      <c r="CG496" s="2">
        <v>0</v>
      </c>
      <c r="CH496" s="2"/>
      <c r="CI496" s="2"/>
      <c r="CJ496" s="2"/>
      <c r="CK496" s="2"/>
      <c r="CL496" s="2"/>
      <c r="CM496" s="2">
        <v>0</v>
      </c>
      <c r="CN496" s="2" t="s">
        <v>3</v>
      </c>
      <c r="CO496" s="2">
        <v>0</v>
      </c>
      <c r="CP496" s="2">
        <f t="shared" si="615"/>
        <v>0</v>
      </c>
      <c r="CQ496" s="2">
        <f t="shared" si="616"/>
        <v>34.97</v>
      </c>
      <c r="CR496" s="2">
        <f t="shared" si="642"/>
        <v>0</v>
      </c>
      <c r="CS496" s="2">
        <f t="shared" si="617"/>
        <v>0</v>
      </c>
      <c r="CT496" s="2">
        <f t="shared" si="618"/>
        <v>0</v>
      </c>
      <c r="CU496" s="2">
        <f t="shared" si="619"/>
        <v>0</v>
      </c>
      <c r="CV496" s="2">
        <f t="shared" si="620"/>
        <v>0</v>
      </c>
      <c r="CW496" s="2">
        <f t="shared" si="621"/>
        <v>0</v>
      </c>
      <c r="CX496" s="2">
        <f t="shared" si="622"/>
        <v>0</v>
      </c>
      <c r="CY496" s="2">
        <f t="shared" si="623"/>
        <v>0</v>
      </c>
      <c r="CZ496" s="2">
        <f t="shared" si="624"/>
        <v>0</v>
      </c>
      <c r="DA496" s="2"/>
      <c r="DB496" s="2"/>
      <c r="DC496" s="2" t="s">
        <v>3</v>
      </c>
      <c r="DD496" s="2" t="s">
        <v>3</v>
      </c>
      <c r="DE496" s="2" t="s">
        <v>3</v>
      </c>
      <c r="DF496" s="2" t="s">
        <v>3</v>
      </c>
      <c r="DG496" s="2" t="s">
        <v>3</v>
      </c>
      <c r="DH496" s="2" t="s">
        <v>3</v>
      </c>
      <c r="DI496" s="2" t="s">
        <v>3</v>
      </c>
      <c r="DJ496" s="2" t="s">
        <v>3</v>
      </c>
      <c r="DK496" s="2" t="s">
        <v>3</v>
      </c>
      <c r="DL496" s="2" t="s">
        <v>3</v>
      </c>
      <c r="DM496" s="2" t="s">
        <v>3</v>
      </c>
      <c r="DN496" s="2">
        <v>0</v>
      </c>
      <c r="DO496" s="2">
        <v>0</v>
      </c>
      <c r="DP496" s="2">
        <v>1</v>
      </c>
      <c r="DQ496" s="2">
        <v>1</v>
      </c>
      <c r="DR496" s="2"/>
      <c r="DS496" s="2"/>
      <c r="DT496" s="2"/>
      <c r="DU496" s="2">
        <v>1010</v>
      </c>
      <c r="DV496" s="2" t="s">
        <v>39</v>
      </c>
      <c r="DW496" s="2" t="s">
        <v>39</v>
      </c>
      <c r="DX496" s="2">
        <v>1</v>
      </c>
      <c r="DY496" s="2"/>
      <c r="DZ496" s="2" t="s">
        <v>3</v>
      </c>
      <c r="EA496" s="2" t="s">
        <v>3</v>
      </c>
      <c r="EB496" s="2" t="s">
        <v>3</v>
      </c>
      <c r="EC496" s="2" t="s">
        <v>3</v>
      </c>
      <c r="ED496" s="2"/>
      <c r="EE496" s="2">
        <v>58807897</v>
      </c>
      <c r="EF496" s="2">
        <v>30</v>
      </c>
      <c r="EG496" s="2" t="s">
        <v>27</v>
      </c>
      <c r="EH496" s="2">
        <v>0</v>
      </c>
      <c r="EI496" s="2" t="s">
        <v>3</v>
      </c>
      <c r="EJ496" s="2">
        <v>1</v>
      </c>
      <c r="EK496" s="2">
        <v>21</v>
      </c>
      <c r="EL496" s="2" t="s">
        <v>28</v>
      </c>
      <c r="EM496" s="2" t="s">
        <v>29</v>
      </c>
      <c r="EN496" s="2"/>
      <c r="EO496" s="2" t="s">
        <v>3</v>
      </c>
      <c r="EP496" s="2"/>
      <c r="EQ496" s="2">
        <v>1024</v>
      </c>
      <c r="ER496" s="2">
        <v>34.97</v>
      </c>
      <c r="ES496" s="2">
        <v>34.97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>
        <v>0</v>
      </c>
      <c r="FR496" s="2">
        <v>0</v>
      </c>
      <c r="FS496" s="2">
        <v>0</v>
      </c>
      <c r="FT496" s="2"/>
      <c r="FU496" s="2"/>
      <c r="FV496" s="2"/>
      <c r="FW496" s="2"/>
      <c r="FX496" s="2">
        <v>109</v>
      </c>
      <c r="FY496" s="2">
        <v>61</v>
      </c>
      <c r="FZ496" s="2"/>
      <c r="GA496" s="2" t="s">
        <v>3</v>
      </c>
      <c r="GB496" s="2"/>
      <c r="GC496" s="2"/>
      <c r="GD496" s="2">
        <v>1</v>
      </c>
      <c r="GE496" s="2"/>
      <c r="GF496" s="2">
        <v>-1914030801</v>
      </c>
      <c r="GG496" s="2">
        <v>2</v>
      </c>
      <c r="GH496" s="2">
        <v>1</v>
      </c>
      <c r="GI496" s="2">
        <v>-2</v>
      </c>
      <c r="GJ496" s="2">
        <v>0</v>
      </c>
      <c r="GK496" s="2">
        <v>0</v>
      </c>
      <c r="GL496" s="2">
        <f t="shared" si="625"/>
        <v>0</v>
      </c>
      <c r="GM496" s="2">
        <f t="shared" si="626"/>
        <v>0</v>
      </c>
      <c r="GN496" s="2">
        <f t="shared" si="627"/>
        <v>0</v>
      </c>
      <c r="GO496" s="2">
        <f t="shared" si="628"/>
        <v>0</v>
      </c>
      <c r="GP496" s="2">
        <f t="shared" si="629"/>
        <v>0</v>
      </c>
      <c r="GQ496" s="2"/>
      <c r="GR496" s="2">
        <v>0</v>
      </c>
      <c r="GS496" s="2">
        <v>3</v>
      </c>
      <c r="GT496" s="2">
        <v>0</v>
      </c>
      <c r="GU496" s="2" t="s">
        <v>3</v>
      </c>
      <c r="GV496" s="2">
        <f t="shared" si="630"/>
        <v>0</v>
      </c>
      <c r="GW496" s="2">
        <v>1</v>
      </c>
      <c r="GX496" s="2">
        <f t="shared" si="631"/>
        <v>0</v>
      </c>
      <c r="GY496" s="2"/>
      <c r="GZ496" s="2"/>
      <c r="HA496" s="2">
        <v>0</v>
      </c>
      <c r="HB496" s="2">
        <v>0</v>
      </c>
      <c r="HC496" s="2">
        <f t="shared" si="632"/>
        <v>0</v>
      </c>
      <c r="HD496" s="2"/>
      <c r="HE496" s="2" t="s">
        <v>3</v>
      </c>
      <c r="HF496" s="2" t="s">
        <v>3</v>
      </c>
      <c r="HG496" s="2"/>
      <c r="HH496" s="2"/>
      <c r="HI496" s="2"/>
      <c r="HJ496" s="2"/>
      <c r="HK496" s="2"/>
      <c r="HL496" s="2"/>
      <c r="HM496" s="2" t="s">
        <v>3</v>
      </c>
      <c r="HN496" s="2" t="s">
        <v>3</v>
      </c>
      <c r="HO496" s="2" t="s">
        <v>3</v>
      </c>
      <c r="HP496" s="2" t="s">
        <v>3</v>
      </c>
      <c r="HQ496" s="2" t="s">
        <v>3</v>
      </c>
      <c r="HR496" s="2"/>
      <c r="HS496" s="2">
        <v>0</v>
      </c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>
        <v>0</v>
      </c>
      <c r="IL496" s="2"/>
      <c r="IM496" s="2"/>
      <c r="IN496" s="2"/>
      <c r="IO496" s="2"/>
      <c r="IP496" s="2"/>
      <c r="IQ496" s="2"/>
      <c r="IR496" s="2"/>
      <c r="IS496" s="2"/>
      <c r="IT496" s="2"/>
      <c r="IU496" s="2"/>
    </row>
    <row r="497" spans="1:255" x14ac:dyDescent="0.2">
      <c r="A497">
        <v>18</v>
      </c>
      <c r="B497">
        <v>1</v>
      </c>
      <c r="C497">
        <v>1096</v>
      </c>
      <c r="E497" t="s">
        <v>3</v>
      </c>
      <c r="F497" t="s">
        <v>37</v>
      </c>
      <c r="G497" t="s">
        <v>38</v>
      </c>
      <c r="H497" t="s">
        <v>39</v>
      </c>
      <c r="I497">
        <f>I493*J497</f>
        <v>0</v>
      </c>
      <c r="J497">
        <v>26.666667</v>
      </c>
      <c r="K497">
        <v>26.666667</v>
      </c>
      <c r="O497">
        <f t="shared" si="601"/>
        <v>0</v>
      </c>
      <c r="P497">
        <f t="shared" si="602"/>
        <v>0</v>
      </c>
      <c r="Q497">
        <f t="shared" si="638"/>
        <v>0</v>
      </c>
      <c r="R497">
        <f t="shared" si="603"/>
        <v>0</v>
      </c>
      <c r="S497">
        <f t="shared" si="604"/>
        <v>0</v>
      </c>
      <c r="T497">
        <f t="shared" si="605"/>
        <v>0</v>
      </c>
      <c r="U497">
        <f t="shared" si="606"/>
        <v>0</v>
      </c>
      <c r="V497">
        <f t="shared" si="607"/>
        <v>0</v>
      </c>
      <c r="W497">
        <f t="shared" si="608"/>
        <v>0</v>
      </c>
      <c r="X497">
        <f t="shared" si="609"/>
        <v>0</v>
      </c>
      <c r="Y497">
        <f t="shared" si="610"/>
        <v>0</v>
      </c>
      <c r="AA497">
        <v>-1</v>
      </c>
      <c r="AB497">
        <f t="shared" si="611"/>
        <v>34.97</v>
      </c>
      <c r="AC497">
        <f t="shared" si="612"/>
        <v>34.97</v>
      </c>
      <c r="AD497">
        <f t="shared" si="639"/>
        <v>0</v>
      </c>
      <c r="AE497">
        <f t="shared" si="640"/>
        <v>0</v>
      </c>
      <c r="AF497">
        <f t="shared" si="640"/>
        <v>0</v>
      </c>
      <c r="AG497">
        <f t="shared" si="613"/>
        <v>0</v>
      </c>
      <c r="AH497">
        <f t="shared" si="641"/>
        <v>0</v>
      </c>
      <c r="AI497">
        <f t="shared" si="641"/>
        <v>0</v>
      </c>
      <c r="AJ497">
        <f t="shared" si="614"/>
        <v>0</v>
      </c>
      <c r="AK497">
        <v>34.97</v>
      </c>
      <c r="AL497">
        <v>34.97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109</v>
      </c>
      <c r="AU497">
        <v>61</v>
      </c>
      <c r="AV497">
        <v>1</v>
      </c>
      <c r="AW497">
        <v>1</v>
      </c>
      <c r="AZ497">
        <v>1</v>
      </c>
      <c r="BA497">
        <v>1</v>
      </c>
      <c r="BB497">
        <v>1</v>
      </c>
      <c r="BC497">
        <v>18.72</v>
      </c>
      <c r="BD497" t="s">
        <v>3</v>
      </c>
      <c r="BE497" t="s">
        <v>3</v>
      </c>
      <c r="BF497" t="s">
        <v>3</v>
      </c>
      <c r="BG497" t="s">
        <v>3</v>
      </c>
      <c r="BH497">
        <v>3</v>
      </c>
      <c r="BI497">
        <v>1</v>
      </c>
      <c r="BJ497" t="s">
        <v>40</v>
      </c>
      <c r="BM497">
        <v>21</v>
      </c>
      <c r="BN497">
        <v>0</v>
      </c>
      <c r="BO497" t="s">
        <v>37</v>
      </c>
      <c r="BP497">
        <v>1</v>
      </c>
      <c r="BQ497">
        <v>30</v>
      </c>
      <c r="BR497">
        <v>0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 t="s">
        <v>3</v>
      </c>
      <c r="BZ497">
        <v>109</v>
      </c>
      <c r="CA497">
        <v>61</v>
      </c>
      <c r="CB497" t="s">
        <v>3</v>
      </c>
      <c r="CE497">
        <v>30</v>
      </c>
      <c r="CF497">
        <v>0</v>
      </c>
      <c r="CG497">
        <v>0</v>
      </c>
      <c r="CM497">
        <v>0</v>
      </c>
      <c r="CN497" t="s">
        <v>3</v>
      </c>
      <c r="CO497">
        <v>0</v>
      </c>
      <c r="CP497">
        <f t="shared" si="615"/>
        <v>0</v>
      </c>
      <c r="CQ497">
        <f t="shared" si="616"/>
        <v>654.64</v>
      </c>
      <c r="CR497">
        <f t="shared" si="642"/>
        <v>0</v>
      </c>
      <c r="CS497">
        <f t="shared" si="617"/>
        <v>0</v>
      </c>
      <c r="CT497">
        <f t="shared" si="618"/>
        <v>0</v>
      </c>
      <c r="CU497">
        <f t="shared" si="619"/>
        <v>0</v>
      </c>
      <c r="CV497">
        <f t="shared" si="620"/>
        <v>0</v>
      </c>
      <c r="CW497">
        <f t="shared" si="621"/>
        <v>0</v>
      </c>
      <c r="CX497">
        <f t="shared" si="622"/>
        <v>0</v>
      </c>
      <c r="CY497">
        <f t="shared" si="623"/>
        <v>0</v>
      </c>
      <c r="CZ497">
        <f t="shared" si="624"/>
        <v>0</v>
      </c>
      <c r="DC497" t="s">
        <v>3</v>
      </c>
      <c r="DD497" t="s">
        <v>3</v>
      </c>
      <c r="DE497" t="s">
        <v>3</v>
      </c>
      <c r="DF497" t="s">
        <v>3</v>
      </c>
      <c r="DG497" t="s">
        <v>3</v>
      </c>
      <c r="DH497" t="s">
        <v>3</v>
      </c>
      <c r="DI497" t="s">
        <v>3</v>
      </c>
      <c r="DJ497" t="s">
        <v>3</v>
      </c>
      <c r="DK497" t="s">
        <v>3</v>
      </c>
      <c r="DL497" t="s">
        <v>3</v>
      </c>
      <c r="DM497" t="s">
        <v>3</v>
      </c>
      <c r="DN497">
        <v>0</v>
      </c>
      <c r="DO497">
        <v>0</v>
      </c>
      <c r="DP497">
        <v>1</v>
      </c>
      <c r="DQ497">
        <v>1</v>
      </c>
      <c r="DU497">
        <v>1010</v>
      </c>
      <c r="DV497" t="s">
        <v>39</v>
      </c>
      <c r="DW497" t="s">
        <v>39</v>
      </c>
      <c r="DX497">
        <v>1</v>
      </c>
      <c r="DZ497" t="s">
        <v>3</v>
      </c>
      <c r="EA497" t="s">
        <v>3</v>
      </c>
      <c r="EB497" t="s">
        <v>3</v>
      </c>
      <c r="EC497" t="s">
        <v>3</v>
      </c>
      <c r="EE497">
        <v>58807897</v>
      </c>
      <c r="EF497">
        <v>30</v>
      </c>
      <c r="EG497" t="s">
        <v>27</v>
      </c>
      <c r="EH497">
        <v>0</v>
      </c>
      <c r="EI497" t="s">
        <v>3</v>
      </c>
      <c r="EJ497">
        <v>1</v>
      </c>
      <c r="EK497">
        <v>21</v>
      </c>
      <c r="EL497" t="s">
        <v>28</v>
      </c>
      <c r="EM497" t="s">
        <v>29</v>
      </c>
      <c r="EO497" t="s">
        <v>3</v>
      </c>
      <c r="EQ497">
        <v>1024</v>
      </c>
      <c r="ER497">
        <v>34.97</v>
      </c>
      <c r="ES497">
        <v>34.97</v>
      </c>
      <c r="ET497">
        <v>0</v>
      </c>
      <c r="EU497">
        <v>0</v>
      </c>
      <c r="EV497">
        <v>0</v>
      </c>
      <c r="EW497">
        <v>0</v>
      </c>
      <c r="EX497">
        <v>0</v>
      </c>
      <c r="FQ497">
        <v>0</v>
      </c>
      <c r="FR497">
        <v>0</v>
      </c>
      <c r="FS497">
        <v>0</v>
      </c>
      <c r="FX497">
        <v>109</v>
      </c>
      <c r="FY497">
        <v>61</v>
      </c>
      <c r="GA497" t="s">
        <v>3</v>
      </c>
      <c r="GD497">
        <v>1</v>
      </c>
      <c r="GF497">
        <v>-1914030801</v>
      </c>
      <c r="GG497">
        <v>2</v>
      </c>
      <c r="GH497">
        <v>1</v>
      </c>
      <c r="GI497">
        <v>2</v>
      </c>
      <c r="GJ497">
        <v>0</v>
      </c>
      <c r="GK497">
        <v>0</v>
      </c>
      <c r="GL497">
        <f t="shared" si="625"/>
        <v>0</v>
      </c>
      <c r="GM497">
        <f t="shared" si="626"/>
        <v>0</v>
      </c>
      <c r="GN497">
        <f t="shared" si="627"/>
        <v>0</v>
      </c>
      <c r="GO497">
        <f t="shared" si="628"/>
        <v>0</v>
      </c>
      <c r="GP497">
        <f t="shared" si="629"/>
        <v>0</v>
      </c>
      <c r="GR497">
        <v>0</v>
      </c>
      <c r="GS497">
        <v>3</v>
      </c>
      <c r="GT497">
        <v>0</v>
      </c>
      <c r="GU497" t="s">
        <v>3</v>
      </c>
      <c r="GV497">
        <f t="shared" si="630"/>
        <v>0</v>
      </c>
      <c r="GW497">
        <v>1</v>
      </c>
      <c r="GX497">
        <f t="shared" si="631"/>
        <v>0</v>
      </c>
      <c r="HA497">
        <v>0</v>
      </c>
      <c r="HB497">
        <v>0</v>
      </c>
      <c r="HC497">
        <f t="shared" si="632"/>
        <v>0</v>
      </c>
      <c r="HE497" t="s">
        <v>3</v>
      </c>
      <c r="HF497" t="s">
        <v>3</v>
      </c>
      <c r="HM497" t="s">
        <v>3</v>
      </c>
      <c r="HN497" t="s">
        <v>3</v>
      </c>
      <c r="HO497" t="s">
        <v>3</v>
      </c>
      <c r="HP497" t="s">
        <v>3</v>
      </c>
      <c r="HQ497" t="s">
        <v>3</v>
      </c>
      <c r="HS497">
        <v>0</v>
      </c>
      <c r="IK497">
        <v>0</v>
      </c>
    </row>
    <row r="498" spans="1:255" x14ac:dyDescent="0.2">
      <c r="A498" s="2">
        <v>18</v>
      </c>
      <c r="B498" s="2">
        <v>1</v>
      </c>
      <c r="C498" s="2">
        <v>1079</v>
      </c>
      <c r="D498" s="2"/>
      <c r="E498" s="2" t="s">
        <v>3</v>
      </c>
      <c r="F498" s="2" t="s">
        <v>42</v>
      </c>
      <c r="G498" s="2" t="s">
        <v>43</v>
      </c>
      <c r="H498" s="2" t="s">
        <v>39</v>
      </c>
      <c r="I498" s="2">
        <f>I492*J498</f>
        <v>0</v>
      </c>
      <c r="J498" s="2">
        <v>122.222222</v>
      </c>
      <c r="K498" s="2">
        <v>122.222222</v>
      </c>
      <c r="L498" s="2"/>
      <c r="M498" s="2"/>
      <c r="N498" s="2"/>
      <c r="O498" s="2">
        <f t="shared" si="601"/>
        <v>0</v>
      </c>
      <c r="P498" s="2">
        <f t="shared" si="602"/>
        <v>0</v>
      </c>
      <c r="Q498" s="2">
        <f t="shared" si="638"/>
        <v>0</v>
      </c>
      <c r="R498" s="2">
        <f t="shared" si="603"/>
        <v>0</v>
      </c>
      <c r="S498" s="2">
        <f t="shared" si="604"/>
        <v>0</v>
      </c>
      <c r="T498" s="2">
        <f t="shared" si="605"/>
        <v>0</v>
      </c>
      <c r="U498" s="2">
        <f t="shared" si="606"/>
        <v>0</v>
      </c>
      <c r="V498" s="2">
        <f t="shared" si="607"/>
        <v>0</v>
      </c>
      <c r="W498" s="2">
        <f t="shared" si="608"/>
        <v>0</v>
      </c>
      <c r="X498" s="2">
        <f t="shared" si="609"/>
        <v>0</v>
      </c>
      <c r="Y498" s="2">
        <f t="shared" si="610"/>
        <v>0</v>
      </c>
      <c r="Z498" s="2"/>
      <c r="AA498" s="2">
        <v>-1</v>
      </c>
      <c r="AB498" s="2">
        <f t="shared" si="611"/>
        <v>24.61</v>
      </c>
      <c r="AC498" s="2">
        <f t="shared" si="612"/>
        <v>24.61</v>
      </c>
      <c r="AD498" s="2">
        <f t="shared" si="639"/>
        <v>0</v>
      </c>
      <c r="AE498" s="2">
        <f t="shared" si="640"/>
        <v>0</v>
      </c>
      <c r="AF498" s="2">
        <f t="shared" si="640"/>
        <v>0</v>
      </c>
      <c r="AG498" s="2">
        <f t="shared" si="613"/>
        <v>0</v>
      </c>
      <c r="AH498" s="2">
        <f t="shared" si="641"/>
        <v>0</v>
      </c>
      <c r="AI498" s="2">
        <f t="shared" si="641"/>
        <v>0</v>
      </c>
      <c r="AJ498" s="2">
        <f t="shared" si="614"/>
        <v>0</v>
      </c>
      <c r="AK498" s="2">
        <v>24.61</v>
      </c>
      <c r="AL498" s="2">
        <v>24.61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109</v>
      </c>
      <c r="AU498" s="2">
        <v>61</v>
      </c>
      <c r="AV498" s="2">
        <v>1</v>
      </c>
      <c r="AW498" s="2">
        <v>1</v>
      </c>
      <c r="AX498" s="2"/>
      <c r="AY498" s="2"/>
      <c r="AZ498" s="2">
        <v>1</v>
      </c>
      <c r="BA498" s="2">
        <v>1</v>
      </c>
      <c r="BB498" s="2">
        <v>1</v>
      </c>
      <c r="BC498" s="2">
        <v>1</v>
      </c>
      <c r="BD498" s="2" t="s">
        <v>3</v>
      </c>
      <c r="BE498" s="2" t="s">
        <v>3</v>
      </c>
      <c r="BF498" s="2" t="s">
        <v>3</v>
      </c>
      <c r="BG498" s="2" t="s">
        <v>3</v>
      </c>
      <c r="BH498" s="2">
        <v>3</v>
      </c>
      <c r="BI498" s="2">
        <v>1</v>
      </c>
      <c r="BJ498" s="2" t="s">
        <v>44</v>
      </c>
      <c r="BK498" s="2"/>
      <c r="BL498" s="2"/>
      <c r="BM498" s="2">
        <v>21</v>
      </c>
      <c r="BN498" s="2">
        <v>0</v>
      </c>
      <c r="BO498" s="2" t="s">
        <v>3</v>
      </c>
      <c r="BP498" s="2">
        <v>0</v>
      </c>
      <c r="BQ498" s="2">
        <v>30</v>
      </c>
      <c r="BR498" s="2">
        <v>0</v>
      </c>
      <c r="BS498" s="2">
        <v>1</v>
      </c>
      <c r="BT498" s="2">
        <v>1</v>
      </c>
      <c r="BU498" s="2">
        <v>1</v>
      </c>
      <c r="BV498" s="2">
        <v>1</v>
      </c>
      <c r="BW498" s="2">
        <v>1</v>
      </c>
      <c r="BX498" s="2">
        <v>1</v>
      </c>
      <c r="BY498" s="2" t="s">
        <v>3</v>
      </c>
      <c r="BZ498" s="2">
        <v>109</v>
      </c>
      <c r="CA498" s="2">
        <v>61</v>
      </c>
      <c r="CB498" s="2" t="s">
        <v>3</v>
      </c>
      <c r="CC498" s="2"/>
      <c r="CD498" s="2"/>
      <c r="CE498" s="2">
        <v>30</v>
      </c>
      <c r="CF498" s="2">
        <v>0</v>
      </c>
      <c r="CG498" s="2">
        <v>0</v>
      </c>
      <c r="CH498" s="2"/>
      <c r="CI498" s="2"/>
      <c r="CJ498" s="2"/>
      <c r="CK498" s="2"/>
      <c r="CL498" s="2"/>
      <c r="CM498" s="2">
        <v>0</v>
      </c>
      <c r="CN498" s="2" t="s">
        <v>3</v>
      </c>
      <c r="CO498" s="2">
        <v>0</v>
      </c>
      <c r="CP498" s="2">
        <f t="shared" si="615"/>
        <v>0</v>
      </c>
      <c r="CQ498" s="2">
        <f t="shared" si="616"/>
        <v>24.61</v>
      </c>
      <c r="CR498" s="2">
        <f t="shared" si="642"/>
        <v>0</v>
      </c>
      <c r="CS498" s="2">
        <f t="shared" si="617"/>
        <v>0</v>
      </c>
      <c r="CT498" s="2">
        <f t="shared" si="618"/>
        <v>0</v>
      </c>
      <c r="CU498" s="2">
        <f t="shared" si="619"/>
        <v>0</v>
      </c>
      <c r="CV498" s="2">
        <f t="shared" si="620"/>
        <v>0</v>
      </c>
      <c r="CW498" s="2">
        <f t="shared" si="621"/>
        <v>0</v>
      </c>
      <c r="CX498" s="2">
        <f t="shared" si="622"/>
        <v>0</v>
      </c>
      <c r="CY498" s="2">
        <f t="shared" si="623"/>
        <v>0</v>
      </c>
      <c r="CZ498" s="2">
        <f t="shared" si="624"/>
        <v>0</v>
      </c>
      <c r="DA498" s="2"/>
      <c r="DB498" s="2"/>
      <c r="DC498" s="2" t="s">
        <v>3</v>
      </c>
      <c r="DD498" s="2" t="s">
        <v>3</v>
      </c>
      <c r="DE498" s="2" t="s">
        <v>3</v>
      </c>
      <c r="DF498" s="2" t="s">
        <v>3</v>
      </c>
      <c r="DG498" s="2" t="s">
        <v>3</v>
      </c>
      <c r="DH498" s="2" t="s">
        <v>3</v>
      </c>
      <c r="DI498" s="2" t="s">
        <v>3</v>
      </c>
      <c r="DJ498" s="2" t="s">
        <v>3</v>
      </c>
      <c r="DK498" s="2" t="s">
        <v>3</v>
      </c>
      <c r="DL498" s="2" t="s">
        <v>3</v>
      </c>
      <c r="DM498" s="2" t="s">
        <v>3</v>
      </c>
      <c r="DN498" s="2">
        <v>0</v>
      </c>
      <c r="DO498" s="2">
        <v>0</v>
      </c>
      <c r="DP498" s="2">
        <v>1</v>
      </c>
      <c r="DQ498" s="2">
        <v>1</v>
      </c>
      <c r="DR498" s="2"/>
      <c r="DS498" s="2"/>
      <c r="DT498" s="2"/>
      <c r="DU498" s="2">
        <v>1010</v>
      </c>
      <c r="DV498" s="2" t="s">
        <v>39</v>
      </c>
      <c r="DW498" s="2" t="s">
        <v>39</v>
      </c>
      <c r="DX498" s="2">
        <v>1</v>
      </c>
      <c r="DY498" s="2"/>
      <c r="DZ498" s="2" t="s">
        <v>3</v>
      </c>
      <c r="EA498" s="2" t="s">
        <v>3</v>
      </c>
      <c r="EB498" s="2" t="s">
        <v>3</v>
      </c>
      <c r="EC498" s="2" t="s">
        <v>3</v>
      </c>
      <c r="ED498" s="2"/>
      <c r="EE498" s="2">
        <v>58807897</v>
      </c>
      <c r="EF498" s="2">
        <v>30</v>
      </c>
      <c r="EG498" s="2" t="s">
        <v>27</v>
      </c>
      <c r="EH498" s="2">
        <v>0</v>
      </c>
      <c r="EI498" s="2" t="s">
        <v>3</v>
      </c>
      <c r="EJ498" s="2">
        <v>1</v>
      </c>
      <c r="EK498" s="2">
        <v>21</v>
      </c>
      <c r="EL498" s="2" t="s">
        <v>28</v>
      </c>
      <c r="EM498" s="2" t="s">
        <v>29</v>
      </c>
      <c r="EN498" s="2"/>
      <c r="EO498" s="2" t="s">
        <v>3</v>
      </c>
      <c r="EP498" s="2"/>
      <c r="EQ498" s="2">
        <v>1024</v>
      </c>
      <c r="ER498" s="2">
        <v>24.61</v>
      </c>
      <c r="ES498" s="2">
        <v>24.61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>
        <v>0</v>
      </c>
      <c r="FR498" s="2">
        <v>0</v>
      </c>
      <c r="FS498" s="2">
        <v>0</v>
      </c>
      <c r="FT498" s="2"/>
      <c r="FU498" s="2"/>
      <c r="FV498" s="2"/>
      <c r="FW498" s="2"/>
      <c r="FX498" s="2">
        <v>109</v>
      </c>
      <c r="FY498" s="2">
        <v>61</v>
      </c>
      <c r="FZ498" s="2"/>
      <c r="GA498" s="2" t="s">
        <v>3</v>
      </c>
      <c r="GB498" s="2"/>
      <c r="GC498" s="2"/>
      <c r="GD498" s="2">
        <v>1</v>
      </c>
      <c r="GE498" s="2"/>
      <c r="GF498" s="2">
        <v>-877742701</v>
      </c>
      <c r="GG498" s="2">
        <v>2</v>
      </c>
      <c r="GH498" s="2">
        <v>1</v>
      </c>
      <c r="GI498" s="2">
        <v>-2</v>
      </c>
      <c r="GJ498" s="2">
        <v>0</v>
      </c>
      <c r="GK498" s="2">
        <v>0</v>
      </c>
      <c r="GL498" s="2">
        <f t="shared" si="625"/>
        <v>0</v>
      </c>
      <c r="GM498" s="2">
        <f t="shared" si="626"/>
        <v>0</v>
      </c>
      <c r="GN498" s="2">
        <f t="shared" si="627"/>
        <v>0</v>
      </c>
      <c r="GO498" s="2">
        <f t="shared" si="628"/>
        <v>0</v>
      </c>
      <c r="GP498" s="2">
        <f t="shared" si="629"/>
        <v>0</v>
      </c>
      <c r="GQ498" s="2"/>
      <c r="GR498" s="2">
        <v>0</v>
      </c>
      <c r="GS498" s="2">
        <v>3</v>
      </c>
      <c r="GT498" s="2">
        <v>0</v>
      </c>
      <c r="GU498" s="2" t="s">
        <v>3</v>
      </c>
      <c r="GV498" s="2">
        <f t="shared" si="630"/>
        <v>0</v>
      </c>
      <c r="GW498" s="2">
        <v>1</v>
      </c>
      <c r="GX498" s="2">
        <f t="shared" si="631"/>
        <v>0</v>
      </c>
      <c r="GY498" s="2"/>
      <c r="GZ498" s="2"/>
      <c r="HA498" s="2">
        <v>0</v>
      </c>
      <c r="HB498" s="2">
        <v>0</v>
      </c>
      <c r="HC498" s="2">
        <f t="shared" si="632"/>
        <v>0</v>
      </c>
      <c r="HD498" s="2"/>
      <c r="HE498" s="2" t="s">
        <v>3</v>
      </c>
      <c r="HF498" s="2" t="s">
        <v>3</v>
      </c>
      <c r="HG498" s="2"/>
      <c r="HH498" s="2"/>
      <c r="HI498" s="2"/>
      <c r="HJ498" s="2"/>
      <c r="HK498" s="2"/>
      <c r="HL498" s="2"/>
      <c r="HM498" s="2" t="s">
        <v>3</v>
      </c>
      <c r="HN498" s="2" t="s">
        <v>3</v>
      </c>
      <c r="HO498" s="2" t="s">
        <v>3</v>
      </c>
      <c r="HP498" s="2" t="s">
        <v>3</v>
      </c>
      <c r="HQ498" s="2" t="s">
        <v>3</v>
      </c>
      <c r="HR498" s="2"/>
      <c r="HS498" s="2">
        <v>0</v>
      </c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>
        <v>0</v>
      </c>
      <c r="IL498" s="2"/>
      <c r="IM498" s="2"/>
      <c r="IN498" s="2"/>
      <c r="IO498" s="2"/>
      <c r="IP498" s="2"/>
      <c r="IQ498" s="2"/>
      <c r="IR498" s="2"/>
      <c r="IS498" s="2"/>
      <c r="IT498" s="2"/>
      <c r="IU498" s="2"/>
    </row>
    <row r="499" spans="1:255" x14ac:dyDescent="0.2">
      <c r="A499">
        <v>18</v>
      </c>
      <c r="B499">
        <v>1</v>
      </c>
      <c r="C499">
        <v>1095</v>
      </c>
      <c r="E499" t="s">
        <v>3</v>
      </c>
      <c r="F499" t="s">
        <v>42</v>
      </c>
      <c r="G499" t="s">
        <v>43</v>
      </c>
      <c r="H499" t="s">
        <v>39</v>
      </c>
      <c r="I499">
        <f>I493*J499</f>
        <v>0</v>
      </c>
      <c r="J499">
        <v>122.222222</v>
      </c>
      <c r="K499">
        <v>122.222222</v>
      </c>
      <c r="O499">
        <f t="shared" si="601"/>
        <v>0</v>
      </c>
      <c r="P499">
        <f t="shared" si="602"/>
        <v>0</v>
      </c>
      <c r="Q499">
        <f t="shared" si="638"/>
        <v>0</v>
      </c>
      <c r="R499">
        <f t="shared" si="603"/>
        <v>0</v>
      </c>
      <c r="S499">
        <f t="shared" si="604"/>
        <v>0</v>
      </c>
      <c r="T499">
        <f t="shared" si="605"/>
        <v>0</v>
      </c>
      <c r="U499">
        <f t="shared" si="606"/>
        <v>0</v>
      </c>
      <c r="V499">
        <f t="shared" si="607"/>
        <v>0</v>
      </c>
      <c r="W499">
        <f t="shared" si="608"/>
        <v>0</v>
      </c>
      <c r="X499">
        <f t="shared" si="609"/>
        <v>0</v>
      </c>
      <c r="Y499">
        <f t="shared" si="610"/>
        <v>0</v>
      </c>
      <c r="AA499">
        <v>-1</v>
      </c>
      <c r="AB499">
        <f t="shared" si="611"/>
        <v>24.61</v>
      </c>
      <c r="AC499">
        <f t="shared" si="612"/>
        <v>24.61</v>
      </c>
      <c r="AD499">
        <f t="shared" si="639"/>
        <v>0</v>
      </c>
      <c r="AE499">
        <f t="shared" si="640"/>
        <v>0</v>
      </c>
      <c r="AF499">
        <f t="shared" si="640"/>
        <v>0</v>
      </c>
      <c r="AG499">
        <f t="shared" si="613"/>
        <v>0</v>
      </c>
      <c r="AH499">
        <f t="shared" si="641"/>
        <v>0</v>
      </c>
      <c r="AI499">
        <f t="shared" si="641"/>
        <v>0</v>
      </c>
      <c r="AJ499">
        <f t="shared" si="614"/>
        <v>0</v>
      </c>
      <c r="AK499">
        <v>24.61</v>
      </c>
      <c r="AL499">
        <v>24.61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109</v>
      </c>
      <c r="AU499">
        <v>61</v>
      </c>
      <c r="AV499">
        <v>1</v>
      </c>
      <c r="AW499">
        <v>1</v>
      </c>
      <c r="AZ499">
        <v>1</v>
      </c>
      <c r="BA499">
        <v>1</v>
      </c>
      <c r="BB499">
        <v>1</v>
      </c>
      <c r="BC499">
        <v>35.58</v>
      </c>
      <c r="BD499" t="s">
        <v>3</v>
      </c>
      <c r="BE499" t="s">
        <v>3</v>
      </c>
      <c r="BF499" t="s">
        <v>3</v>
      </c>
      <c r="BG499" t="s">
        <v>3</v>
      </c>
      <c r="BH499">
        <v>3</v>
      </c>
      <c r="BI499">
        <v>1</v>
      </c>
      <c r="BJ499" t="s">
        <v>44</v>
      </c>
      <c r="BM499">
        <v>21</v>
      </c>
      <c r="BN499">
        <v>0</v>
      </c>
      <c r="BO499" t="s">
        <v>42</v>
      </c>
      <c r="BP499">
        <v>1</v>
      </c>
      <c r="BQ499">
        <v>30</v>
      </c>
      <c r="BR499">
        <v>0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 t="s">
        <v>3</v>
      </c>
      <c r="BZ499">
        <v>109</v>
      </c>
      <c r="CA499">
        <v>61</v>
      </c>
      <c r="CB499" t="s">
        <v>3</v>
      </c>
      <c r="CE499">
        <v>30</v>
      </c>
      <c r="CF499">
        <v>0</v>
      </c>
      <c r="CG499">
        <v>0</v>
      </c>
      <c r="CM499">
        <v>0</v>
      </c>
      <c r="CN499" t="s">
        <v>3</v>
      </c>
      <c r="CO499">
        <v>0</v>
      </c>
      <c r="CP499">
        <f t="shared" si="615"/>
        <v>0</v>
      </c>
      <c r="CQ499">
        <f t="shared" si="616"/>
        <v>875.62</v>
      </c>
      <c r="CR499">
        <f t="shared" si="642"/>
        <v>0</v>
      </c>
      <c r="CS499">
        <f t="shared" si="617"/>
        <v>0</v>
      </c>
      <c r="CT499">
        <f t="shared" si="618"/>
        <v>0</v>
      </c>
      <c r="CU499">
        <f t="shared" si="619"/>
        <v>0</v>
      </c>
      <c r="CV499">
        <f t="shared" si="620"/>
        <v>0</v>
      </c>
      <c r="CW499">
        <f t="shared" si="621"/>
        <v>0</v>
      </c>
      <c r="CX499">
        <f t="shared" si="622"/>
        <v>0</v>
      </c>
      <c r="CY499">
        <f t="shared" si="623"/>
        <v>0</v>
      </c>
      <c r="CZ499">
        <f t="shared" si="624"/>
        <v>0</v>
      </c>
      <c r="DC499" t="s">
        <v>3</v>
      </c>
      <c r="DD499" t="s">
        <v>3</v>
      </c>
      <c r="DE499" t="s">
        <v>3</v>
      </c>
      <c r="DF499" t="s">
        <v>3</v>
      </c>
      <c r="DG499" t="s">
        <v>3</v>
      </c>
      <c r="DH499" t="s">
        <v>3</v>
      </c>
      <c r="DI499" t="s">
        <v>3</v>
      </c>
      <c r="DJ499" t="s">
        <v>3</v>
      </c>
      <c r="DK499" t="s">
        <v>3</v>
      </c>
      <c r="DL499" t="s">
        <v>3</v>
      </c>
      <c r="DM499" t="s">
        <v>3</v>
      </c>
      <c r="DN499">
        <v>0</v>
      </c>
      <c r="DO499">
        <v>0</v>
      </c>
      <c r="DP499">
        <v>1</v>
      </c>
      <c r="DQ499">
        <v>1</v>
      </c>
      <c r="DU499">
        <v>1010</v>
      </c>
      <c r="DV499" t="s">
        <v>39</v>
      </c>
      <c r="DW499" t="s">
        <v>39</v>
      </c>
      <c r="DX499">
        <v>1</v>
      </c>
      <c r="DZ499" t="s">
        <v>3</v>
      </c>
      <c r="EA499" t="s">
        <v>3</v>
      </c>
      <c r="EB499" t="s">
        <v>3</v>
      </c>
      <c r="EC499" t="s">
        <v>3</v>
      </c>
      <c r="EE499">
        <v>58807897</v>
      </c>
      <c r="EF499">
        <v>30</v>
      </c>
      <c r="EG499" t="s">
        <v>27</v>
      </c>
      <c r="EH499">
        <v>0</v>
      </c>
      <c r="EI499" t="s">
        <v>3</v>
      </c>
      <c r="EJ499">
        <v>1</v>
      </c>
      <c r="EK499">
        <v>21</v>
      </c>
      <c r="EL499" t="s">
        <v>28</v>
      </c>
      <c r="EM499" t="s">
        <v>29</v>
      </c>
      <c r="EO499" t="s">
        <v>3</v>
      </c>
      <c r="EQ499">
        <v>1024</v>
      </c>
      <c r="ER499">
        <v>24.61</v>
      </c>
      <c r="ES499">
        <v>24.61</v>
      </c>
      <c r="ET499">
        <v>0</v>
      </c>
      <c r="EU499">
        <v>0</v>
      </c>
      <c r="EV499">
        <v>0</v>
      </c>
      <c r="EW499">
        <v>0</v>
      </c>
      <c r="EX499">
        <v>0</v>
      </c>
      <c r="FQ499">
        <v>0</v>
      </c>
      <c r="FR499">
        <v>0</v>
      </c>
      <c r="FS499">
        <v>0</v>
      </c>
      <c r="FX499">
        <v>109</v>
      </c>
      <c r="FY499">
        <v>61</v>
      </c>
      <c r="GA499" t="s">
        <v>3</v>
      </c>
      <c r="GD499">
        <v>1</v>
      </c>
      <c r="GF499">
        <v>-877742701</v>
      </c>
      <c r="GG499">
        <v>2</v>
      </c>
      <c r="GH499">
        <v>1</v>
      </c>
      <c r="GI499">
        <v>2</v>
      </c>
      <c r="GJ499">
        <v>0</v>
      </c>
      <c r="GK499">
        <v>0</v>
      </c>
      <c r="GL499">
        <f t="shared" si="625"/>
        <v>0</v>
      </c>
      <c r="GM499">
        <f t="shared" si="626"/>
        <v>0</v>
      </c>
      <c r="GN499">
        <f t="shared" si="627"/>
        <v>0</v>
      </c>
      <c r="GO499">
        <f t="shared" si="628"/>
        <v>0</v>
      </c>
      <c r="GP499">
        <f t="shared" si="629"/>
        <v>0</v>
      </c>
      <c r="GR499">
        <v>0</v>
      </c>
      <c r="GS499">
        <v>3</v>
      </c>
      <c r="GT499">
        <v>0</v>
      </c>
      <c r="GU499" t="s">
        <v>3</v>
      </c>
      <c r="GV499">
        <f t="shared" si="630"/>
        <v>0</v>
      </c>
      <c r="GW499">
        <v>1</v>
      </c>
      <c r="GX499">
        <f t="shared" si="631"/>
        <v>0</v>
      </c>
      <c r="HA499">
        <v>0</v>
      </c>
      <c r="HB499">
        <v>0</v>
      </c>
      <c r="HC499">
        <f t="shared" si="632"/>
        <v>0</v>
      </c>
      <c r="HE499" t="s">
        <v>3</v>
      </c>
      <c r="HF499" t="s">
        <v>3</v>
      </c>
      <c r="HM499" t="s">
        <v>3</v>
      </c>
      <c r="HN499" t="s">
        <v>3</v>
      </c>
      <c r="HO499" t="s">
        <v>3</v>
      </c>
      <c r="HP499" t="s">
        <v>3</v>
      </c>
      <c r="HQ499" t="s">
        <v>3</v>
      </c>
      <c r="HS499">
        <v>0</v>
      </c>
      <c r="IK499">
        <v>0</v>
      </c>
    </row>
    <row r="500" spans="1:255" x14ac:dyDescent="0.2">
      <c r="A500" s="2">
        <v>18</v>
      </c>
      <c r="B500" s="2">
        <v>1</v>
      </c>
      <c r="C500" s="2">
        <v>1078</v>
      </c>
      <c r="D500" s="2"/>
      <c r="E500" s="2" t="s">
        <v>3</v>
      </c>
      <c r="F500" s="2" t="s">
        <v>32</v>
      </c>
      <c r="G500" s="2" t="s">
        <v>33</v>
      </c>
      <c r="H500" s="2" t="s">
        <v>34</v>
      </c>
      <c r="I500" s="2">
        <f>I492*J500</f>
        <v>0</v>
      </c>
      <c r="J500" s="2">
        <v>100</v>
      </c>
      <c r="K500" s="2">
        <v>100</v>
      </c>
      <c r="L500" s="2"/>
      <c r="M500" s="2"/>
      <c r="N500" s="2"/>
      <c r="O500" s="2">
        <f t="shared" si="601"/>
        <v>0</v>
      </c>
      <c r="P500" s="2">
        <f t="shared" si="602"/>
        <v>0</v>
      </c>
      <c r="Q500" s="2">
        <f t="shared" si="638"/>
        <v>0</v>
      </c>
      <c r="R500" s="2">
        <f t="shared" si="603"/>
        <v>0</v>
      </c>
      <c r="S500" s="2">
        <f t="shared" si="604"/>
        <v>0</v>
      </c>
      <c r="T500" s="2">
        <f t="shared" si="605"/>
        <v>0</v>
      </c>
      <c r="U500" s="2">
        <f t="shared" si="606"/>
        <v>0</v>
      </c>
      <c r="V500" s="2">
        <f t="shared" si="607"/>
        <v>0</v>
      </c>
      <c r="W500" s="2">
        <f t="shared" si="608"/>
        <v>0</v>
      </c>
      <c r="X500" s="2">
        <f t="shared" si="609"/>
        <v>0</v>
      </c>
      <c r="Y500" s="2">
        <f t="shared" si="610"/>
        <v>0</v>
      </c>
      <c r="Z500" s="2"/>
      <c r="AA500" s="2">
        <v>-1</v>
      </c>
      <c r="AB500" s="2">
        <f t="shared" si="611"/>
        <v>28.1</v>
      </c>
      <c r="AC500" s="2">
        <f t="shared" si="612"/>
        <v>28.1</v>
      </c>
      <c r="AD500" s="2">
        <f t="shared" si="639"/>
        <v>0</v>
      </c>
      <c r="AE500" s="2">
        <f t="shared" si="640"/>
        <v>0</v>
      </c>
      <c r="AF500" s="2">
        <f t="shared" si="640"/>
        <v>0</v>
      </c>
      <c r="AG500" s="2">
        <f t="shared" si="613"/>
        <v>0</v>
      </c>
      <c r="AH500" s="2">
        <f t="shared" si="641"/>
        <v>0</v>
      </c>
      <c r="AI500" s="2">
        <f t="shared" si="641"/>
        <v>0</v>
      </c>
      <c r="AJ500" s="2">
        <f t="shared" si="614"/>
        <v>0</v>
      </c>
      <c r="AK500" s="2">
        <v>28.1</v>
      </c>
      <c r="AL500" s="2">
        <v>28.1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109</v>
      </c>
      <c r="AU500" s="2">
        <v>61</v>
      </c>
      <c r="AV500" s="2">
        <v>1</v>
      </c>
      <c r="AW500" s="2">
        <v>1</v>
      </c>
      <c r="AX500" s="2"/>
      <c r="AY500" s="2"/>
      <c r="AZ500" s="2">
        <v>1</v>
      </c>
      <c r="BA500" s="2">
        <v>1</v>
      </c>
      <c r="BB500" s="2">
        <v>1</v>
      </c>
      <c r="BC500" s="2">
        <v>1</v>
      </c>
      <c r="BD500" s="2" t="s">
        <v>3</v>
      </c>
      <c r="BE500" s="2" t="s">
        <v>3</v>
      </c>
      <c r="BF500" s="2" t="s">
        <v>3</v>
      </c>
      <c r="BG500" s="2" t="s">
        <v>3</v>
      </c>
      <c r="BH500" s="2">
        <v>3</v>
      </c>
      <c r="BI500" s="2">
        <v>1</v>
      </c>
      <c r="BJ500" s="2" t="s">
        <v>35</v>
      </c>
      <c r="BK500" s="2"/>
      <c r="BL500" s="2"/>
      <c r="BM500" s="2">
        <v>21</v>
      </c>
      <c r="BN500" s="2">
        <v>0</v>
      </c>
      <c r="BO500" s="2" t="s">
        <v>3</v>
      </c>
      <c r="BP500" s="2">
        <v>0</v>
      </c>
      <c r="BQ500" s="2">
        <v>30</v>
      </c>
      <c r="BR500" s="2">
        <v>0</v>
      </c>
      <c r="BS500" s="2">
        <v>1</v>
      </c>
      <c r="BT500" s="2">
        <v>1</v>
      </c>
      <c r="BU500" s="2">
        <v>1</v>
      </c>
      <c r="BV500" s="2">
        <v>1</v>
      </c>
      <c r="BW500" s="2">
        <v>1</v>
      </c>
      <c r="BX500" s="2">
        <v>1</v>
      </c>
      <c r="BY500" s="2" t="s">
        <v>3</v>
      </c>
      <c r="BZ500" s="2">
        <v>109</v>
      </c>
      <c r="CA500" s="2">
        <v>61</v>
      </c>
      <c r="CB500" s="2" t="s">
        <v>3</v>
      </c>
      <c r="CC500" s="2"/>
      <c r="CD500" s="2"/>
      <c r="CE500" s="2">
        <v>30</v>
      </c>
      <c r="CF500" s="2">
        <v>0</v>
      </c>
      <c r="CG500" s="2">
        <v>0</v>
      </c>
      <c r="CH500" s="2"/>
      <c r="CI500" s="2"/>
      <c r="CJ500" s="2"/>
      <c r="CK500" s="2"/>
      <c r="CL500" s="2"/>
      <c r="CM500" s="2">
        <v>0</v>
      </c>
      <c r="CN500" s="2" t="s">
        <v>3</v>
      </c>
      <c r="CO500" s="2">
        <v>0</v>
      </c>
      <c r="CP500" s="2">
        <f t="shared" si="615"/>
        <v>0</v>
      </c>
      <c r="CQ500" s="2">
        <f t="shared" si="616"/>
        <v>28.1</v>
      </c>
      <c r="CR500" s="2">
        <f t="shared" si="642"/>
        <v>0</v>
      </c>
      <c r="CS500" s="2">
        <f t="shared" si="617"/>
        <v>0</v>
      </c>
      <c r="CT500" s="2">
        <f t="shared" si="618"/>
        <v>0</v>
      </c>
      <c r="CU500" s="2">
        <f t="shared" si="619"/>
        <v>0</v>
      </c>
      <c r="CV500" s="2">
        <f t="shared" si="620"/>
        <v>0</v>
      </c>
      <c r="CW500" s="2">
        <f t="shared" si="621"/>
        <v>0</v>
      </c>
      <c r="CX500" s="2">
        <f t="shared" si="622"/>
        <v>0</v>
      </c>
      <c r="CY500" s="2">
        <f t="shared" si="623"/>
        <v>0</v>
      </c>
      <c r="CZ500" s="2">
        <f t="shared" si="624"/>
        <v>0</v>
      </c>
      <c r="DA500" s="2"/>
      <c r="DB500" s="2"/>
      <c r="DC500" s="2" t="s">
        <v>3</v>
      </c>
      <c r="DD500" s="2" t="s">
        <v>3</v>
      </c>
      <c r="DE500" s="2" t="s">
        <v>3</v>
      </c>
      <c r="DF500" s="2" t="s">
        <v>3</v>
      </c>
      <c r="DG500" s="2" t="s">
        <v>3</v>
      </c>
      <c r="DH500" s="2" t="s">
        <v>3</v>
      </c>
      <c r="DI500" s="2" t="s">
        <v>3</v>
      </c>
      <c r="DJ500" s="2" t="s">
        <v>3</v>
      </c>
      <c r="DK500" s="2" t="s">
        <v>3</v>
      </c>
      <c r="DL500" s="2" t="s">
        <v>3</v>
      </c>
      <c r="DM500" s="2" t="s">
        <v>3</v>
      </c>
      <c r="DN500" s="2">
        <v>0</v>
      </c>
      <c r="DO500" s="2">
        <v>0</v>
      </c>
      <c r="DP500" s="2">
        <v>1</v>
      </c>
      <c r="DQ500" s="2">
        <v>1</v>
      </c>
      <c r="DR500" s="2"/>
      <c r="DS500" s="2"/>
      <c r="DT500" s="2"/>
      <c r="DU500" s="2">
        <v>1003</v>
      </c>
      <c r="DV500" s="2" t="s">
        <v>34</v>
      </c>
      <c r="DW500" s="2" t="s">
        <v>34</v>
      </c>
      <c r="DX500" s="2">
        <v>1</v>
      </c>
      <c r="DY500" s="2"/>
      <c r="DZ500" s="2" t="s">
        <v>3</v>
      </c>
      <c r="EA500" s="2" t="s">
        <v>3</v>
      </c>
      <c r="EB500" s="2" t="s">
        <v>3</v>
      </c>
      <c r="EC500" s="2" t="s">
        <v>3</v>
      </c>
      <c r="ED500" s="2"/>
      <c r="EE500" s="2">
        <v>58807897</v>
      </c>
      <c r="EF500" s="2">
        <v>30</v>
      </c>
      <c r="EG500" s="2" t="s">
        <v>27</v>
      </c>
      <c r="EH500" s="2">
        <v>0</v>
      </c>
      <c r="EI500" s="2" t="s">
        <v>3</v>
      </c>
      <c r="EJ500" s="2">
        <v>1</v>
      </c>
      <c r="EK500" s="2">
        <v>21</v>
      </c>
      <c r="EL500" s="2" t="s">
        <v>28</v>
      </c>
      <c r="EM500" s="2" t="s">
        <v>29</v>
      </c>
      <c r="EN500" s="2"/>
      <c r="EO500" s="2" t="s">
        <v>3</v>
      </c>
      <c r="EP500" s="2"/>
      <c r="EQ500" s="2">
        <v>1024</v>
      </c>
      <c r="ER500" s="2">
        <v>28.1</v>
      </c>
      <c r="ES500" s="2">
        <v>28.1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>
        <v>0</v>
      </c>
      <c r="FR500" s="2">
        <v>0</v>
      </c>
      <c r="FS500" s="2">
        <v>0</v>
      </c>
      <c r="FT500" s="2"/>
      <c r="FU500" s="2"/>
      <c r="FV500" s="2"/>
      <c r="FW500" s="2"/>
      <c r="FX500" s="2">
        <v>109</v>
      </c>
      <c r="FY500" s="2">
        <v>61</v>
      </c>
      <c r="FZ500" s="2"/>
      <c r="GA500" s="2" t="s">
        <v>3</v>
      </c>
      <c r="GB500" s="2"/>
      <c r="GC500" s="2"/>
      <c r="GD500" s="2">
        <v>1</v>
      </c>
      <c r="GE500" s="2"/>
      <c r="GF500" s="2">
        <v>949658601</v>
      </c>
      <c r="GG500" s="2">
        <v>2</v>
      </c>
      <c r="GH500" s="2">
        <v>1</v>
      </c>
      <c r="GI500" s="2">
        <v>-2</v>
      </c>
      <c r="GJ500" s="2">
        <v>0</v>
      </c>
      <c r="GK500" s="2">
        <v>0</v>
      </c>
      <c r="GL500" s="2">
        <f t="shared" si="625"/>
        <v>0</v>
      </c>
      <c r="GM500" s="2">
        <f t="shared" si="626"/>
        <v>0</v>
      </c>
      <c r="GN500" s="2">
        <f t="shared" si="627"/>
        <v>0</v>
      </c>
      <c r="GO500" s="2">
        <f t="shared" si="628"/>
        <v>0</v>
      </c>
      <c r="GP500" s="2">
        <f t="shared" si="629"/>
        <v>0</v>
      </c>
      <c r="GQ500" s="2"/>
      <c r="GR500" s="2">
        <v>0</v>
      </c>
      <c r="GS500" s="2">
        <v>3</v>
      </c>
      <c r="GT500" s="2">
        <v>0</v>
      </c>
      <c r="GU500" s="2" t="s">
        <v>3</v>
      </c>
      <c r="GV500" s="2">
        <f t="shared" si="630"/>
        <v>0</v>
      </c>
      <c r="GW500" s="2">
        <v>1</v>
      </c>
      <c r="GX500" s="2">
        <f t="shared" si="631"/>
        <v>0</v>
      </c>
      <c r="GY500" s="2"/>
      <c r="GZ500" s="2"/>
      <c r="HA500" s="2">
        <v>0</v>
      </c>
      <c r="HB500" s="2">
        <v>0</v>
      </c>
      <c r="HC500" s="2">
        <f t="shared" si="632"/>
        <v>0</v>
      </c>
      <c r="HD500" s="2"/>
      <c r="HE500" s="2" t="s">
        <v>3</v>
      </c>
      <c r="HF500" s="2" t="s">
        <v>3</v>
      </c>
      <c r="HG500" s="2"/>
      <c r="HH500" s="2"/>
      <c r="HI500" s="2"/>
      <c r="HJ500" s="2"/>
      <c r="HK500" s="2"/>
      <c r="HL500" s="2"/>
      <c r="HM500" s="2" t="s">
        <v>3</v>
      </c>
      <c r="HN500" s="2" t="s">
        <v>3</v>
      </c>
      <c r="HO500" s="2" t="s">
        <v>3</v>
      </c>
      <c r="HP500" s="2" t="s">
        <v>3</v>
      </c>
      <c r="HQ500" s="2" t="s">
        <v>3</v>
      </c>
      <c r="HR500" s="2"/>
      <c r="HS500" s="2">
        <v>0</v>
      </c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>
        <v>0</v>
      </c>
      <c r="IL500" s="2"/>
      <c r="IM500" s="2"/>
      <c r="IN500" s="2"/>
      <c r="IO500" s="2"/>
      <c r="IP500" s="2"/>
      <c r="IQ500" s="2"/>
      <c r="IR500" s="2"/>
      <c r="IS500" s="2"/>
      <c r="IT500" s="2"/>
      <c r="IU500" s="2"/>
    </row>
    <row r="501" spans="1:255" x14ac:dyDescent="0.2">
      <c r="A501">
        <v>18</v>
      </c>
      <c r="B501">
        <v>1</v>
      </c>
      <c r="C501">
        <v>1094</v>
      </c>
      <c r="E501" t="s">
        <v>3</v>
      </c>
      <c r="F501" t="s">
        <v>32</v>
      </c>
      <c r="G501" t="s">
        <v>33</v>
      </c>
      <c r="H501" t="s">
        <v>34</v>
      </c>
      <c r="I501">
        <f>I493*J501</f>
        <v>0</v>
      </c>
      <c r="J501">
        <v>100</v>
      </c>
      <c r="K501">
        <v>100</v>
      </c>
      <c r="O501">
        <f t="shared" si="601"/>
        <v>0</v>
      </c>
      <c r="P501">
        <f t="shared" si="602"/>
        <v>0</v>
      </c>
      <c r="Q501">
        <f t="shared" si="638"/>
        <v>0</v>
      </c>
      <c r="R501">
        <f t="shared" si="603"/>
        <v>0</v>
      </c>
      <c r="S501">
        <f t="shared" si="604"/>
        <v>0</v>
      </c>
      <c r="T501">
        <f t="shared" si="605"/>
        <v>0</v>
      </c>
      <c r="U501">
        <f t="shared" si="606"/>
        <v>0</v>
      </c>
      <c r="V501">
        <f t="shared" si="607"/>
        <v>0</v>
      </c>
      <c r="W501">
        <f t="shared" si="608"/>
        <v>0</v>
      </c>
      <c r="X501">
        <f t="shared" si="609"/>
        <v>0</v>
      </c>
      <c r="Y501">
        <f t="shared" si="610"/>
        <v>0</v>
      </c>
      <c r="AA501">
        <v>-1</v>
      </c>
      <c r="AB501">
        <f t="shared" si="611"/>
        <v>28.1</v>
      </c>
      <c r="AC501">
        <f t="shared" si="612"/>
        <v>28.1</v>
      </c>
      <c r="AD501">
        <f t="shared" si="639"/>
        <v>0</v>
      </c>
      <c r="AE501">
        <f t="shared" si="640"/>
        <v>0</v>
      </c>
      <c r="AF501">
        <f t="shared" si="640"/>
        <v>0</v>
      </c>
      <c r="AG501">
        <f t="shared" si="613"/>
        <v>0</v>
      </c>
      <c r="AH501">
        <f t="shared" si="641"/>
        <v>0</v>
      </c>
      <c r="AI501">
        <f t="shared" si="641"/>
        <v>0</v>
      </c>
      <c r="AJ501">
        <f t="shared" si="614"/>
        <v>0</v>
      </c>
      <c r="AK501">
        <v>28.1</v>
      </c>
      <c r="AL501">
        <v>28.1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109</v>
      </c>
      <c r="AU501">
        <v>61</v>
      </c>
      <c r="AV501">
        <v>1</v>
      </c>
      <c r="AW501">
        <v>1</v>
      </c>
      <c r="AZ501">
        <v>1</v>
      </c>
      <c r="BA501">
        <v>1</v>
      </c>
      <c r="BB501">
        <v>1</v>
      </c>
      <c r="BC501">
        <v>18.63</v>
      </c>
      <c r="BD501" t="s">
        <v>3</v>
      </c>
      <c r="BE501" t="s">
        <v>3</v>
      </c>
      <c r="BF501" t="s">
        <v>3</v>
      </c>
      <c r="BG501" t="s">
        <v>3</v>
      </c>
      <c r="BH501">
        <v>3</v>
      </c>
      <c r="BI501">
        <v>1</v>
      </c>
      <c r="BJ501" t="s">
        <v>35</v>
      </c>
      <c r="BM501">
        <v>21</v>
      </c>
      <c r="BN501">
        <v>0</v>
      </c>
      <c r="BO501" t="s">
        <v>32</v>
      </c>
      <c r="BP501">
        <v>1</v>
      </c>
      <c r="BQ501">
        <v>30</v>
      </c>
      <c r="BR501">
        <v>0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 t="s">
        <v>3</v>
      </c>
      <c r="BZ501">
        <v>109</v>
      </c>
      <c r="CA501">
        <v>61</v>
      </c>
      <c r="CB501" t="s">
        <v>3</v>
      </c>
      <c r="CE501">
        <v>30</v>
      </c>
      <c r="CF501">
        <v>0</v>
      </c>
      <c r="CG501">
        <v>0</v>
      </c>
      <c r="CM501">
        <v>0</v>
      </c>
      <c r="CN501" t="s">
        <v>3</v>
      </c>
      <c r="CO501">
        <v>0</v>
      </c>
      <c r="CP501">
        <f t="shared" si="615"/>
        <v>0</v>
      </c>
      <c r="CQ501">
        <f t="shared" si="616"/>
        <v>523.5</v>
      </c>
      <c r="CR501">
        <f t="shared" si="642"/>
        <v>0</v>
      </c>
      <c r="CS501">
        <f t="shared" si="617"/>
        <v>0</v>
      </c>
      <c r="CT501">
        <f t="shared" si="618"/>
        <v>0</v>
      </c>
      <c r="CU501">
        <f t="shared" si="619"/>
        <v>0</v>
      </c>
      <c r="CV501">
        <f t="shared" si="620"/>
        <v>0</v>
      </c>
      <c r="CW501">
        <f t="shared" si="621"/>
        <v>0</v>
      </c>
      <c r="CX501">
        <f t="shared" si="622"/>
        <v>0</v>
      </c>
      <c r="CY501">
        <f t="shared" si="623"/>
        <v>0</v>
      </c>
      <c r="CZ501">
        <f t="shared" si="624"/>
        <v>0</v>
      </c>
      <c r="DC501" t="s">
        <v>3</v>
      </c>
      <c r="DD501" t="s">
        <v>3</v>
      </c>
      <c r="DE501" t="s">
        <v>3</v>
      </c>
      <c r="DF501" t="s">
        <v>3</v>
      </c>
      <c r="DG501" t="s">
        <v>3</v>
      </c>
      <c r="DH501" t="s">
        <v>3</v>
      </c>
      <c r="DI501" t="s">
        <v>3</v>
      </c>
      <c r="DJ501" t="s">
        <v>3</v>
      </c>
      <c r="DK501" t="s">
        <v>3</v>
      </c>
      <c r="DL501" t="s">
        <v>3</v>
      </c>
      <c r="DM501" t="s">
        <v>3</v>
      </c>
      <c r="DN501">
        <v>0</v>
      </c>
      <c r="DO501">
        <v>0</v>
      </c>
      <c r="DP501">
        <v>1</v>
      </c>
      <c r="DQ501">
        <v>1</v>
      </c>
      <c r="DU501">
        <v>1003</v>
      </c>
      <c r="DV501" t="s">
        <v>34</v>
      </c>
      <c r="DW501" t="s">
        <v>34</v>
      </c>
      <c r="DX501">
        <v>1</v>
      </c>
      <c r="DZ501" t="s">
        <v>3</v>
      </c>
      <c r="EA501" t="s">
        <v>3</v>
      </c>
      <c r="EB501" t="s">
        <v>3</v>
      </c>
      <c r="EC501" t="s">
        <v>3</v>
      </c>
      <c r="EE501">
        <v>58807897</v>
      </c>
      <c r="EF501">
        <v>30</v>
      </c>
      <c r="EG501" t="s">
        <v>27</v>
      </c>
      <c r="EH501">
        <v>0</v>
      </c>
      <c r="EI501" t="s">
        <v>3</v>
      </c>
      <c r="EJ501">
        <v>1</v>
      </c>
      <c r="EK501">
        <v>21</v>
      </c>
      <c r="EL501" t="s">
        <v>28</v>
      </c>
      <c r="EM501" t="s">
        <v>29</v>
      </c>
      <c r="EO501" t="s">
        <v>3</v>
      </c>
      <c r="EQ501">
        <v>1024</v>
      </c>
      <c r="ER501">
        <v>28.1</v>
      </c>
      <c r="ES501">
        <v>28.1</v>
      </c>
      <c r="ET501">
        <v>0</v>
      </c>
      <c r="EU501">
        <v>0</v>
      </c>
      <c r="EV501">
        <v>0</v>
      </c>
      <c r="EW501">
        <v>0</v>
      </c>
      <c r="EX501">
        <v>0</v>
      </c>
      <c r="FQ501">
        <v>0</v>
      </c>
      <c r="FR501">
        <v>0</v>
      </c>
      <c r="FS501">
        <v>0</v>
      </c>
      <c r="FX501">
        <v>109</v>
      </c>
      <c r="FY501">
        <v>61</v>
      </c>
      <c r="GA501" t="s">
        <v>3</v>
      </c>
      <c r="GD501">
        <v>1</v>
      </c>
      <c r="GF501">
        <v>949658601</v>
      </c>
      <c r="GG501">
        <v>2</v>
      </c>
      <c r="GH501">
        <v>1</v>
      </c>
      <c r="GI501">
        <v>2</v>
      </c>
      <c r="GJ501">
        <v>0</v>
      </c>
      <c r="GK501">
        <v>0</v>
      </c>
      <c r="GL501">
        <f t="shared" si="625"/>
        <v>0</v>
      </c>
      <c r="GM501">
        <f t="shared" si="626"/>
        <v>0</v>
      </c>
      <c r="GN501">
        <f t="shared" si="627"/>
        <v>0</v>
      </c>
      <c r="GO501">
        <f t="shared" si="628"/>
        <v>0</v>
      </c>
      <c r="GP501">
        <f t="shared" si="629"/>
        <v>0</v>
      </c>
      <c r="GR501">
        <v>0</v>
      </c>
      <c r="GS501">
        <v>3</v>
      </c>
      <c r="GT501">
        <v>0</v>
      </c>
      <c r="GU501" t="s">
        <v>3</v>
      </c>
      <c r="GV501">
        <f t="shared" si="630"/>
        <v>0</v>
      </c>
      <c r="GW501">
        <v>1</v>
      </c>
      <c r="GX501">
        <f t="shared" si="631"/>
        <v>0</v>
      </c>
      <c r="HA501">
        <v>0</v>
      </c>
      <c r="HB501">
        <v>0</v>
      </c>
      <c r="HC501">
        <f t="shared" si="632"/>
        <v>0</v>
      </c>
      <c r="HE501" t="s">
        <v>3</v>
      </c>
      <c r="HF501" t="s">
        <v>3</v>
      </c>
      <c r="HM501" t="s">
        <v>3</v>
      </c>
      <c r="HN501" t="s">
        <v>3</v>
      </c>
      <c r="HO501" t="s">
        <v>3</v>
      </c>
      <c r="HP501" t="s">
        <v>3</v>
      </c>
      <c r="HQ501" t="s">
        <v>3</v>
      </c>
      <c r="HS501">
        <v>0</v>
      </c>
      <c r="IK501">
        <v>0</v>
      </c>
    </row>
    <row r="502" spans="1:255" x14ac:dyDescent="0.2">
      <c r="A502" s="2">
        <v>17</v>
      </c>
      <c r="B502" s="2">
        <v>1</v>
      </c>
      <c r="C502" s="2">
        <f>ROW(SmtRes!A1107)</f>
        <v>1107</v>
      </c>
      <c r="D502" s="2">
        <f>ROW(EtalonRes!A1117)</f>
        <v>1117</v>
      </c>
      <c r="E502" s="2" t="s">
        <v>528</v>
      </c>
      <c r="F502" s="2" t="s">
        <v>21</v>
      </c>
      <c r="G502" s="2" t="s">
        <v>22</v>
      </c>
      <c r="H502" s="2" t="s">
        <v>23</v>
      </c>
      <c r="I502" s="2">
        <f>ROUND(ROUND(190/100,4),9)</f>
        <v>1.9</v>
      </c>
      <c r="J502" s="2">
        <v>0</v>
      </c>
      <c r="K502" s="2">
        <f>ROUND(ROUND(190/100,4),9)</f>
        <v>1.9</v>
      </c>
      <c r="L502" s="2"/>
      <c r="M502" s="2"/>
      <c r="N502" s="2"/>
      <c r="O502" s="2">
        <f t="shared" si="601"/>
        <v>675.79</v>
      </c>
      <c r="P502" s="2">
        <f t="shared" si="602"/>
        <v>57.08</v>
      </c>
      <c r="Q502" s="2">
        <f>(ROUND((ROUND(((((ET502*1.25)*1.1))*AV502*I502),2)*BB502),2)+ROUND((ROUND(((AE502-(((EU502*1.25)*1.1)))*AV502*I502),2)*BS502),2))</f>
        <v>11.35</v>
      </c>
      <c r="R502" s="2">
        <f t="shared" si="603"/>
        <v>0.84</v>
      </c>
      <c r="S502" s="2">
        <f t="shared" si="604"/>
        <v>607.36</v>
      </c>
      <c r="T502" s="2">
        <f t="shared" si="605"/>
        <v>0</v>
      </c>
      <c r="U502" s="2">
        <f t="shared" si="606"/>
        <v>49.033899639999994</v>
      </c>
      <c r="V502" s="2">
        <f t="shared" si="607"/>
        <v>0</v>
      </c>
      <c r="W502" s="2">
        <f t="shared" si="608"/>
        <v>0</v>
      </c>
      <c r="X502" s="2">
        <f t="shared" si="609"/>
        <v>662.94</v>
      </c>
      <c r="Y502" s="2">
        <f t="shared" si="610"/>
        <v>371</v>
      </c>
      <c r="Z502" s="2"/>
      <c r="AA502" s="2">
        <v>59204062</v>
      </c>
      <c r="AB502" s="2">
        <f t="shared" si="611"/>
        <v>335.22620000000001</v>
      </c>
      <c r="AC502" s="2">
        <f t="shared" si="612"/>
        <v>30.04</v>
      </c>
      <c r="AD502" s="2">
        <f>ROUND((((((ET502*1.25)*1.1))-(((EU502*1.25)*1.1)))+AE502),6)</f>
        <v>5.5962500000000004</v>
      </c>
      <c r="AE502" s="2">
        <f>ROUND((((EU502*1.25)*1.1)),6)</f>
        <v>0.41249999999999998</v>
      </c>
      <c r="AF502" s="2">
        <f>ROUND((((EV502*1.15)*1.1)),6)</f>
        <v>299.58994999999999</v>
      </c>
      <c r="AG502" s="2">
        <f t="shared" si="613"/>
        <v>0</v>
      </c>
      <c r="AH502" s="2">
        <f>(((EW502*1.15)*1.1))</f>
        <v>24.186800000000002</v>
      </c>
      <c r="AI502" s="2">
        <f>(((EX502*1.25)*1.1))</f>
        <v>0</v>
      </c>
      <c r="AJ502" s="2">
        <f t="shared" si="614"/>
        <v>0</v>
      </c>
      <c r="AK502" s="2">
        <v>270.94</v>
      </c>
      <c r="AL502" s="2">
        <v>30.04</v>
      </c>
      <c r="AM502" s="2">
        <v>4.07</v>
      </c>
      <c r="AN502" s="2">
        <v>0.3</v>
      </c>
      <c r="AO502" s="2">
        <v>236.83</v>
      </c>
      <c r="AP502" s="2">
        <v>0</v>
      </c>
      <c r="AQ502" s="2">
        <v>19.12</v>
      </c>
      <c r="AR502" s="2">
        <v>0</v>
      </c>
      <c r="AS502" s="2">
        <v>0</v>
      </c>
      <c r="AT502" s="2">
        <v>109</v>
      </c>
      <c r="AU502" s="2">
        <v>61</v>
      </c>
      <c r="AV502" s="2">
        <v>1.0669999999999999</v>
      </c>
      <c r="AW502" s="2">
        <v>1</v>
      </c>
      <c r="AX502" s="2"/>
      <c r="AY502" s="2"/>
      <c r="AZ502" s="2">
        <v>1</v>
      </c>
      <c r="BA502" s="2">
        <v>1</v>
      </c>
      <c r="BB502" s="2">
        <v>1</v>
      </c>
      <c r="BC502" s="2">
        <v>1</v>
      </c>
      <c r="BD502" s="2" t="s">
        <v>3</v>
      </c>
      <c r="BE502" s="2" t="s">
        <v>3</v>
      </c>
      <c r="BF502" s="2" t="s">
        <v>3</v>
      </c>
      <c r="BG502" s="2" t="s">
        <v>3</v>
      </c>
      <c r="BH502" s="2">
        <v>0</v>
      </c>
      <c r="BI502" s="2">
        <v>1</v>
      </c>
      <c r="BJ502" s="2" t="s">
        <v>24</v>
      </c>
      <c r="BK502" s="2"/>
      <c r="BL502" s="2"/>
      <c r="BM502" s="2">
        <v>21</v>
      </c>
      <c r="BN502" s="2">
        <v>0</v>
      </c>
      <c r="BO502" s="2" t="s">
        <v>21</v>
      </c>
      <c r="BP502" s="2">
        <v>1</v>
      </c>
      <c r="BQ502" s="2">
        <v>30</v>
      </c>
      <c r="BR502" s="2">
        <v>0</v>
      </c>
      <c r="BS502" s="2">
        <v>1</v>
      </c>
      <c r="BT502" s="2">
        <v>1</v>
      </c>
      <c r="BU502" s="2">
        <v>1</v>
      </c>
      <c r="BV502" s="2">
        <v>1</v>
      </c>
      <c r="BW502" s="2">
        <v>1</v>
      </c>
      <c r="BX502" s="2">
        <v>1</v>
      </c>
      <c r="BY502" s="2" t="s">
        <v>3</v>
      </c>
      <c r="BZ502" s="2">
        <v>109</v>
      </c>
      <c r="CA502" s="2">
        <v>61</v>
      </c>
      <c r="CB502" s="2" t="s">
        <v>3</v>
      </c>
      <c r="CC502" s="2"/>
      <c r="CD502" s="2"/>
      <c r="CE502" s="2">
        <v>30</v>
      </c>
      <c r="CF502" s="2">
        <v>0</v>
      </c>
      <c r="CG502" s="2">
        <v>0</v>
      </c>
      <c r="CH502" s="2"/>
      <c r="CI502" s="2"/>
      <c r="CJ502" s="2"/>
      <c r="CK502" s="2"/>
      <c r="CL502" s="2"/>
      <c r="CM502" s="2">
        <v>0</v>
      </c>
      <c r="CN502" s="2" t="s">
        <v>1057</v>
      </c>
      <c r="CO502" s="2">
        <v>0</v>
      </c>
      <c r="CP502" s="2">
        <f t="shared" si="615"/>
        <v>675.79</v>
      </c>
      <c r="CQ502" s="2">
        <f t="shared" si="616"/>
        <v>30.04</v>
      </c>
      <c r="CR502" s="2">
        <f>(ROUND((ROUND(((((ET502*1.25)*1.1))*AV502*1),2)*BB502),2)+ROUND((ROUND(((AE502-(((EU502*1.25)*1.1)))*AV502*1),2)*BS502),2))</f>
        <v>5.97</v>
      </c>
      <c r="CS502" s="2">
        <f t="shared" si="617"/>
        <v>0.44</v>
      </c>
      <c r="CT502" s="2">
        <f t="shared" si="618"/>
        <v>319.66000000000003</v>
      </c>
      <c r="CU502" s="2">
        <f t="shared" si="619"/>
        <v>0</v>
      </c>
      <c r="CV502" s="2">
        <f t="shared" si="620"/>
        <v>25.807315599999999</v>
      </c>
      <c r="CW502" s="2">
        <f t="shared" si="621"/>
        <v>0</v>
      </c>
      <c r="CX502" s="2">
        <f t="shared" si="622"/>
        <v>0</v>
      </c>
      <c r="CY502" s="2">
        <f t="shared" si="623"/>
        <v>662.93799999999999</v>
      </c>
      <c r="CZ502" s="2">
        <f t="shared" si="624"/>
        <v>371.00200000000007</v>
      </c>
      <c r="DA502" s="2"/>
      <c r="DB502" s="2"/>
      <c r="DC502" s="2" t="s">
        <v>3</v>
      </c>
      <c r="DD502" s="2" t="s">
        <v>3</v>
      </c>
      <c r="DE502" s="2" t="s">
        <v>25</v>
      </c>
      <c r="DF502" s="2" t="s">
        <v>25</v>
      </c>
      <c r="DG502" s="2" t="s">
        <v>26</v>
      </c>
      <c r="DH502" s="2" t="s">
        <v>3</v>
      </c>
      <c r="DI502" s="2" t="s">
        <v>26</v>
      </c>
      <c r="DJ502" s="2" t="s">
        <v>25</v>
      </c>
      <c r="DK502" s="2" t="s">
        <v>3</v>
      </c>
      <c r="DL502" s="2" t="s">
        <v>3</v>
      </c>
      <c r="DM502" s="2" t="s">
        <v>3</v>
      </c>
      <c r="DN502" s="2">
        <v>0</v>
      </c>
      <c r="DO502" s="2">
        <v>0</v>
      </c>
      <c r="DP502" s="2">
        <v>1</v>
      </c>
      <c r="DQ502" s="2">
        <v>1</v>
      </c>
      <c r="DR502" s="2"/>
      <c r="DS502" s="2"/>
      <c r="DT502" s="2"/>
      <c r="DU502" s="2">
        <v>1003</v>
      </c>
      <c r="DV502" s="2" t="s">
        <v>23</v>
      </c>
      <c r="DW502" s="2" t="s">
        <v>23</v>
      </c>
      <c r="DX502" s="2">
        <v>100</v>
      </c>
      <c r="DY502" s="2"/>
      <c r="DZ502" s="2" t="s">
        <v>3</v>
      </c>
      <c r="EA502" s="2" t="s">
        <v>3</v>
      </c>
      <c r="EB502" s="2" t="s">
        <v>3</v>
      </c>
      <c r="EC502" s="2" t="s">
        <v>3</v>
      </c>
      <c r="ED502" s="2"/>
      <c r="EE502" s="2">
        <v>58807897</v>
      </c>
      <c r="EF502" s="2">
        <v>30</v>
      </c>
      <c r="EG502" s="2" t="s">
        <v>27</v>
      </c>
      <c r="EH502" s="2">
        <v>0</v>
      </c>
      <c r="EI502" s="2" t="s">
        <v>3</v>
      </c>
      <c r="EJ502" s="2">
        <v>1</v>
      </c>
      <c r="EK502" s="2">
        <v>21</v>
      </c>
      <c r="EL502" s="2" t="s">
        <v>28</v>
      </c>
      <c r="EM502" s="2" t="s">
        <v>29</v>
      </c>
      <c r="EN502" s="2"/>
      <c r="EO502" s="2" t="s">
        <v>387</v>
      </c>
      <c r="EP502" s="2"/>
      <c r="EQ502" s="2">
        <v>0</v>
      </c>
      <c r="ER502" s="2">
        <v>270.94</v>
      </c>
      <c r="ES502" s="2">
        <v>30.04</v>
      </c>
      <c r="ET502" s="2">
        <v>4.07</v>
      </c>
      <c r="EU502" s="2">
        <v>0.3</v>
      </c>
      <c r="EV502" s="2">
        <v>236.83</v>
      </c>
      <c r="EW502" s="2">
        <v>19.12</v>
      </c>
      <c r="EX502" s="2">
        <v>0</v>
      </c>
      <c r="EY502" s="2">
        <v>0</v>
      </c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>
        <v>0</v>
      </c>
      <c r="FR502" s="2">
        <v>0</v>
      </c>
      <c r="FS502" s="2">
        <v>0</v>
      </c>
      <c r="FT502" s="2"/>
      <c r="FU502" s="2"/>
      <c r="FV502" s="2"/>
      <c r="FW502" s="2"/>
      <c r="FX502" s="2">
        <v>109</v>
      </c>
      <c r="FY502" s="2">
        <v>61</v>
      </c>
      <c r="FZ502" s="2"/>
      <c r="GA502" s="2" t="s">
        <v>3</v>
      </c>
      <c r="GB502" s="2"/>
      <c r="GC502" s="2"/>
      <c r="GD502" s="2">
        <v>1</v>
      </c>
      <c r="GE502" s="2"/>
      <c r="GF502" s="2">
        <v>-367569951</v>
      </c>
      <c r="GG502" s="2">
        <v>2</v>
      </c>
      <c r="GH502" s="2">
        <v>1</v>
      </c>
      <c r="GI502" s="2">
        <v>2</v>
      </c>
      <c r="GJ502" s="2">
        <v>0</v>
      </c>
      <c r="GK502" s="2">
        <v>0</v>
      </c>
      <c r="GL502" s="2">
        <f t="shared" si="625"/>
        <v>0</v>
      </c>
      <c r="GM502" s="2">
        <f t="shared" si="626"/>
        <v>1709.73</v>
      </c>
      <c r="GN502" s="2">
        <f t="shared" si="627"/>
        <v>1709.73</v>
      </c>
      <c r="GO502" s="2">
        <f t="shared" si="628"/>
        <v>0</v>
      </c>
      <c r="GP502" s="2">
        <f t="shared" si="629"/>
        <v>0</v>
      </c>
      <c r="GQ502" s="2"/>
      <c r="GR502" s="2">
        <v>0</v>
      </c>
      <c r="GS502" s="2">
        <v>3</v>
      </c>
      <c r="GT502" s="2">
        <v>0</v>
      </c>
      <c r="GU502" s="2" t="s">
        <v>3</v>
      </c>
      <c r="GV502" s="2">
        <f t="shared" si="630"/>
        <v>0</v>
      </c>
      <c r="GW502" s="2">
        <v>1</v>
      </c>
      <c r="GX502" s="2">
        <f t="shared" si="631"/>
        <v>0</v>
      </c>
      <c r="GY502" s="2"/>
      <c r="GZ502" s="2"/>
      <c r="HA502" s="2">
        <v>0</v>
      </c>
      <c r="HB502" s="2">
        <v>0</v>
      </c>
      <c r="HC502" s="2">
        <f t="shared" si="632"/>
        <v>0</v>
      </c>
      <c r="HD502" s="2"/>
      <c r="HE502" s="2" t="s">
        <v>3</v>
      </c>
      <c r="HF502" s="2" t="s">
        <v>3</v>
      </c>
      <c r="HG502" s="2"/>
      <c r="HH502" s="2"/>
      <c r="HI502" s="2"/>
      <c r="HJ502" s="2"/>
      <c r="HK502" s="2"/>
      <c r="HL502" s="2"/>
      <c r="HM502" s="2" t="s">
        <v>3</v>
      </c>
      <c r="HN502" s="2" t="s">
        <v>3</v>
      </c>
      <c r="HO502" s="2" t="s">
        <v>3</v>
      </c>
      <c r="HP502" s="2" t="s">
        <v>3</v>
      </c>
      <c r="HQ502" s="2" t="s">
        <v>3</v>
      </c>
      <c r="HR502" s="2"/>
      <c r="HS502" s="2">
        <v>0</v>
      </c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>
        <v>0</v>
      </c>
      <c r="IL502" s="2"/>
      <c r="IM502" s="2"/>
      <c r="IN502" s="2"/>
      <c r="IO502" s="2"/>
      <c r="IP502" s="2"/>
      <c r="IQ502" s="2"/>
      <c r="IR502" s="2"/>
      <c r="IS502" s="2"/>
      <c r="IT502" s="2"/>
      <c r="IU502" s="2"/>
    </row>
    <row r="503" spans="1:255" x14ac:dyDescent="0.2">
      <c r="A503">
        <v>17</v>
      </c>
      <c r="B503">
        <v>1</v>
      </c>
      <c r="C503">
        <f>ROW(SmtRes!A1118)</f>
        <v>1118</v>
      </c>
      <c r="D503">
        <f>ROW(EtalonRes!A1128)</f>
        <v>1128</v>
      </c>
      <c r="E503" t="s">
        <v>528</v>
      </c>
      <c r="F503" t="s">
        <v>21</v>
      </c>
      <c r="G503" t="s">
        <v>22</v>
      </c>
      <c r="H503" t="s">
        <v>23</v>
      </c>
      <c r="I503">
        <f>ROUND(ROUND(190/100,4),9)</f>
        <v>1.9</v>
      </c>
      <c r="J503">
        <v>0</v>
      </c>
      <c r="K503">
        <f>ROUND(ROUND(190/100,4),9)</f>
        <v>1.9</v>
      </c>
      <c r="O503">
        <f t="shared" si="601"/>
        <v>33642.089999999997</v>
      </c>
      <c r="P503">
        <f t="shared" si="602"/>
        <v>102.17</v>
      </c>
      <c r="Q503">
        <f>(ROUND((ROUND(((((ET503*1.25)*1.1))*AV503*I503),2)*BB503),2)+ROUND((ROUND(((AE503-(((EU503*1.25)*1.1)))*AV503*I503),2)*BS503),2))</f>
        <v>141.19</v>
      </c>
      <c r="R503">
        <f t="shared" si="603"/>
        <v>46.19</v>
      </c>
      <c r="S503">
        <f t="shared" si="604"/>
        <v>33398.730000000003</v>
      </c>
      <c r="T503">
        <f t="shared" si="605"/>
        <v>0</v>
      </c>
      <c r="U503">
        <f t="shared" si="606"/>
        <v>49.033899639999994</v>
      </c>
      <c r="V503">
        <f t="shared" si="607"/>
        <v>0</v>
      </c>
      <c r="W503">
        <f t="shared" si="608"/>
        <v>0</v>
      </c>
      <c r="X503">
        <f t="shared" si="609"/>
        <v>36454.959999999999</v>
      </c>
      <c r="Y503">
        <f t="shared" si="610"/>
        <v>20401.400000000001</v>
      </c>
      <c r="AA503">
        <v>59204059</v>
      </c>
      <c r="AB503">
        <f t="shared" si="611"/>
        <v>335.22620000000001</v>
      </c>
      <c r="AC503">
        <f t="shared" si="612"/>
        <v>30.04</v>
      </c>
      <c r="AD503">
        <f>ROUND((((((ET503*1.25)*1.1))-(((EU503*1.25)*1.1)))+AE503),6)</f>
        <v>5.5962500000000004</v>
      </c>
      <c r="AE503">
        <f>ROUND((((EU503*1.25)*1.1)),6)</f>
        <v>0.41249999999999998</v>
      </c>
      <c r="AF503">
        <f>ROUND((((EV503*1.15)*1.1)),6)</f>
        <v>299.58994999999999</v>
      </c>
      <c r="AG503">
        <f t="shared" si="613"/>
        <v>0</v>
      </c>
      <c r="AH503">
        <f>(((EW503*1.15)*1.1))</f>
        <v>24.186800000000002</v>
      </c>
      <c r="AI503">
        <f>(((EX503*1.25)*1.1))</f>
        <v>0</v>
      </c>
      <c r="AJ503">
        <f t="shared" si="614"/>
        <v>0</v>
      </c>
      <c r="AK503">
        <v>270.94</v>
      </c>
      <c r="AL503">
        <v>30.04</v>
      </c>
      <c r="AM503">
        <v>4.07</v>
      </c>
      <c r="AN503">
        <v>0.3</v>
      </c>
      <c r="AO503">
        <v>236.83</v>
      </c>
      <c r="AP503">
        <v>0</v>
      </c>
      <c r="AQ503">
        <v>19.12</v>
      </c>
      <c r="AR503">
        <v>0</v>
      </c>
      <c r="AS503">
        <v>0</v>
      </c>
      <c r="AT503">
        <v>109</v>
      </c>
      <c r="AU503">
        <v>61</v>
      </c>
      <c r="AV503">
        <v>1.0669999999999999</v>
      </c>
      <c r="AW503">
        <v>1</v>
      </c>
      <c r="AZ503">
        <v>1</v>
      </c>
      <c r="BA503">
        <v>54.99</v>
      </c>
      <c r="BB503">
        <v>12.44</v>
      </c>
      <c r="BC503">
        <v>1.79</v>
      </c>
      <c r="BD503" t="s">
        <v>3</v>
      </c>
      <c r="BE503" t="s">
        <v>3</v>
      </c>
      <c r="BF503" t="s">
        <v>3</v>
      </c>
      <c r="BG503" t="s">
        <v>3</v>
      </c>
      <c r="BH503">
        <v>0</v>
      </c>
      <c r="BI503">
        <v>1</v>
      </c>
      <c r="BJ503" t="s">
        <v>24</v>
      </c>
      <c r="BM503">
        <v>21</v>
      </c>
      <c r="BN503">
        <v>0</v>
      </c>
      <c r="BO503" t="s">
        <v>21</v>
      </c>
      <c r="BP503">
        <v>1</v>
      </c>
      <c r="BQ503">
        <v>30</v>
      </c>
      <c r="BR503">
        <v>0</v>
      </c>
      <c r="BS503">
        <v>54.99</v>
      </c>
      <c r="BT503">
        <v>1</v>
      </c>
      <c r="BU503">
        <v>1</v>
      </c>
      <c r="BV503">
        <v>1</v>
      </c>
      <c r="BW503">
        <v>1</v>
      </c>
      <c r="BX503">
        <v>1</v>
      </c>
      <c r="BY503" t="s">
        <v>3</v>
      </c>
      <c r="BZ503">
        <v>109</v>
      </c>
      <c r="CA503">
        <v>61</v>
      </c>
      <c r="CB503" t="s">
        <v>3</v>
      </c>
      <c r="CE503">
        <v>30</v>
      </c>
      <c r="CF503">
        <v>0</v>
      </c>
      <c r="CG503">
        <v>0</v>
      </c>
      <c r="CM503">
        <v>0</v>
      </c>
      <c r="CN503" t="s">
        <v>1057</v>
      </c>
      <c r="CO503">
        <v>0</v>
      </c>
      <c r="CP503">
        <f t="shared" si="615"/>
        <v>33642.090000000004</v>
      </c>
      <c r="CQ503">
        <f t="shared" si="616"/>
        <v>53.77</v>
      </c>
      <c r="CR503">
        <f>(ROUND((ROUND(((((ET503*1.25)*1.1))*AV503*1),2)*BB503),2)+ROUND((ROUND(((AE503-(((EU503*1.25)*1.1)))*AV503*1),2)*BS503),2))</f>
        <v>74.27</v>
      </c>
      <c r="CS503">
        <f t="shared" si="617"/>
        <v>24.2</v>
      </c>
      <c r="CT503">
        <f t="shared" si="618"/>
        <v>17578.099999999999</v>
      </c>
      <c r="CU503">
        <f t="shared" si="619"/>
        <v>0</v>
      </c>
      <c r="CV503">
        <f t="shared" si="620"/>
        <v>25.807315599999999</v>
      </c>
      <c r="CW503">
        <f t="shared" si="621"/>
        <v>0</v>
      </c>
      <c r="CX503">
        <f t="shared" si="622"/>
        <v>0</v>
      </c>
      <c r="CY503">
        <f t="shared" si="623"/>
        <v>36454.962800000008</v>
      </c>
      <c r="CZ503">
        <f t="shared" si="624"/>
        <v>20401.401200000004</v>
      </c>
      <c r="DC503" t="s">
        <v>3</v>
      </c>
      <c r="DD503" t="s">
        <v>3</v>
      </c>
      <c r="DE503" t="s">
        <v>25</v>
      </c>
      <c r="DF503" t="s">
        <v>25</v>
      </c>
      <c r="DG503" t="s">
        <v>26</v>
      </c>
      <c r="DH503" t="s">
        <v>3</v>
      </c>
      <c r="DI503" t="s">
        <v>26</v>
      </c>
      <c r="DJ503" t="s">
        <v>25</v>
      </c>
      <c r="DK503" t="s">
        <v>3</v>
      </c>
      <c r="DL503" t="s">
        <v>3</v>
      </c>
      <c r="DM503" t="s">
        <v>3</v>
      </c>
      <c r="DN503">
        <v>0</v>
      </c>
      <c r="DO503">
        <v>0</v>
      </c>
      <c r="DP503">
        <v>1</v>
      </c>
      <c r="DQ503">
        <v>1</v>
      </c>
      <c r="DU503">
        <v>1003</v>
      </c>
      <c r="DV503" t="s">
        <v>23</v>
      </c>
      <c r="DW503" t="s">
        <v>23</v>
      </c>
      <c r="DX503">
        <v>100</v>
      </c>
      <c r="DZ503" t="s">
        <v>3</v>
      </c>
      <c r="EA503" t="s">
        <v>3</v>
      </c>
      <c r="EB503" t="s">
        <v>3</v>
      </c>
      <c r="EC503" t="s">
        <v>3</v>
      </c>
      <c r="EE503">
        <v>58807897</v>
      </c>
      <c r="EF503">
        <v>30</v>
      </c>
      <c r="EG503" t="s">
        <v>27</v>
      </c>
      <c r="EH503">
        <v>0</v>
      </c>
      <c r="EI503" t="s">
        <v>3</v>
      </c>
      <c r="EJ503">
        <v>1</v>
      </c>
      <c r="EK503">
        <v>21</v>
      </c>
      <c r="EL503" t="s">
        <v>28</v>
      </c>
      <c r="EM503" t="s">
        <v>29</v>
      </c>
      <c r="EO503" t="s">
        <v>387</v>
      </c>
      <c r="EQ503">
        <v>0</v>
      </c>
      <c r="ER503">
        <v>270.94</v>
      </c>
      <c r="ES503">
        <v>30.04</v>
      </c>
      <c r="ET503">
        <v>4.07</v>
      </c>
      <c r="EU503">
        <v>0.3</v>
      </c>
      <c r="EV503">
        <v>236.83</v>
      </c>
      <c r="EW503">
        <v>19.12</v>
      </c>
      <c r="EX503">
        <v>0</v>
      </c>
      <c r="EY503">
        <v>0</v>
      </c>
      <c r="FQ503">
        <v>0</v>
      </c>
      <c r="FR503">
        <v>0</v>
      </c>
      <c r="FS503">
        <v>0</v>
      </c>
      <c r="FX503">
        <v>109</v>
      </c>
      <c r="FY503">
        <v>61</v>
      </c>
      <c r="GA503" t="s">
        <v>3</v>
      </c>
      <c r="GD503">
        <v>1</v>
      </c>
      <c r="GF503">
        <v>-367569951</v>
      </c>
      <c r="GG503">
        <v>2</v>
      </c>
      <c r="GH503">
        <v>1</v>
      </c>
      <c r="GI503">
        <v>2</v>
      </c>
      <c r="GJ503">
        <v>0</v>
      </c>
      <c r="GK503">
        <v>0</v>
      </c>
      <c r="GL503">
        <f t="shared" si="625"/>
        <v>0</v>
      </c>
      <c r="GM503">
        <f t="shared" si="626"/>
        <v>90498.45</v>
      </c>
      <c r="GN503">
        <f t="shared" si="627"/>
        <v>90498.45</v>
      </c>
      <c r="GO503">
        <f t="shared" si="628"/>
        <v>0</v>
      </c>
      <c r="GP503">
        <f t="shared" si="629"/>
        <v>0</v>
      </c>
      <c r="GR503">
        <v>0</v>
      </c>
      <c r="GS503">
        <v>3</v>
      </c>
      <c r="GT503">
        <v>0</v>
      </c>
      <c r="GU503" t="s">
        <v>3</v>
      </c>
      <c r="GV503">
        <f t="shared" si="630"/>
        <v>0</v>
      </c>
      <c r="GW503">
        <v>1</v>
      </c>
      <c r="GX503">
        <f t="shared" si="631"/>
        <v>0</v>
      </c>
      <c r="HA503">
        <v>0</v>
      </c>
      <c r="HB503">
        <v>0</v>
      </c>
      <c r="HC503">
        <f t="shared" si="632"/>
        <v>0</v>
      </c>
      <c r="HE503" t="s">
        <v>3</v>
      </c>
      <c r="HF503" t="s">
        <v>3</v>
      </c>
      <c r="HM503" t="s">
        <v>3</v>
      </c>
      <c r="HN503" t="s">
        <v>3</v>
      </c>
      <c r="HO503" t="s">
        <v>3</v>
      </c>
      <c r="HP503" t="s">
        <v>3</v>
      </c>
      <c r="HQ503" t="s">
        <v>3</v>
      </c>
      <c r="HS503">
        <v>0</v>
      </c>
      <c r="IK503">
        <v>0</v>
      </c>
    </row>
    <row r="504" spans="1:255" x14ac:dyDescent="0.2">
      <c r="A504" s="2">
        <v>18</v>
      </c>
      <c r="B504" s="2">
        <v>1</v>
      </c>
      <c r="C504" s="2">
        <v>1106</v>
      </c>
      <c r="D504" s="2"/>
      <c r="E504" s="2" t="s">
        <v>529</v>
      </c>
      <c r="F504" s="2" t="s">
        <v>56</v>
      </c>
      <c r="G504" s="2" t="s">
        <v>57</v>
      </c>
      <c r="H504" s="2" t="s">
        <v>34</v>
      </c>
      <c r="I504" s="2">
        <f>I502*J504</f>
        <v>190</v>
      </c>
      <c r="J504" s="2">
        <v>100</v>
      </c>
      <c r="K504" s="2">
        <v>100</v>
      </c>
      <c r="L504" s="2"/>
      <c r="M504" s="2"/>
      <c r="N504" s="2"/>
      <c r="O504" s="2">
        <f t="shared" si="601"/>
        <v>5967.9</v>
      </c>
      <c r="P504" s="2">
        <f t="shared" si="602"/>
        <v>5967.9</v>
      </c>
      <c r="Q504" s="2">
        <f t="shared" ref="Q504:Q509" si="643">(ROUND((ROUND(((ET504)*AV504*I504),2)*BB504),2)+ROUND((ROUND(((AE504-(EU504))*AV504*I504),2)*BS504),2))</f>
        <v>0</v>
      </c>
      <c r="R504" s="2">
        <f t="shared" si="603"/>
        <v>0</v>
      </c>
      <c r="S504" s="2">
        <f t="shared" si="604"/>
        <v>0</v>
      </c>
      <c r="T504" s="2">
        <f t="shared" si="605"/>
        <v>0</v>
      </c>
      <c r="U504" s="2">
        <f t="shared" si="606"/>
        <v>0</v>
      </c>
      <c r="V504" s="2">
        <f t="shared" si="607"/>
        <v>0</v>
      </c>
      <c r="W504" s="2">
        <f t="shared" si="608"/>
        <v>0</v>
      </c>
      <c r="X504" s="2">
        <f t="shared" si="609"/>
        <v>0</v>
      </c>
      <c r="Y504" s="2">
        <f t="shared" si="610"/>
        <v>0</v>
      </c>
      <c r="Z504" s="2"/>
      <c r="AA504" s="2">
        <v>59204062</v>
      </c>
      <c r="AB504" s="2">
        <f t="shared" si="611"/>
        <v>31.41</v>
      </c>
      <c r="AC504" s="2">
        <f t="shared" si="612"/>
        <v>31.41</v>
      </c>
      <c r="AD504" s="2">
        <f t="shared" ref="AD504:AD509" si="644">ROUND((((ET504)-(EU504))+AE504),6)</f>
        <v>0</v>
      </c>
      <c r="AE504" s="2">
        <f t="shared" ref="AE504:AF509" si="645">ROUND((EU504),6)</f>
        <v>0</v>
      </c>
      <c r="AF504" s="2">
        <f t="shared" si="645"/>
        <v>0</v>
      </c>
      <c r="AG504" s="2">
        <f t="shared" si="613"/>
        <v>0</v>
      </c>
      <c r="AH504" s="2">
        <f t="shared" ref="AH504:AI509" si="646">(EW504)</f>
        <v>0</v>
      </c>
      <c r="AI504" s="2">
        <f t="shared" si="646"/>
        <v>0</v>
      </c>
      <c r="AJ504" s="2">
        <f t="shared" si="614"/>
        <v>0</v>
      </c>
      <c r="AK504" s="2">
        <v>31.41</v>
      </c>
      <c r="AL504" s="2">
        <v>31.41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109</v>
      </c>
      <c r="AU504" s="2">
        <v>61</v>
      </c>
      <c r="AV504" s="2">
        <v>1</v>
      </c>
      <c r="AW504" s="2">
        <v>1</v>
      </c>
      <c r="AX504" s="2"/>
      <c r="AY504" s="2"/>
      <c r="AZ504" s="2">
        <v>1</v>
      </c>
      <c r="BA504" s="2">
        <v>1</v>
      </c>
      <c r="BB504" s="2">
        <v>1</v>
      </c>
      <c r="BC504" s="2">
        <v>1</v>
      </c>
      <c r="BD504" s="2" t="s">
        <v>3</v>
      </c>
      <c r="BE504" s="2" t="s">
        <v>3</v>
      </c>
      <c r="BF504" s="2" t="s">
        <v>3</v>
      </c>
      <c r="BG504" s="2" t="s">
        <v>3</v>
      </c>
      <c r="BH504" s="2">
        <v>3</v>
      </c>
      <c r="BI504" s="2">
        <v>1</v>
      </c>
      <c r="BJ504" s="2" t="s">
        <v>58</v>
      </c>
      <c r="BK504" s="2"/>
      <c r="BL504" s="2"/>
      <c r="BM504" s="2">
        <v>21</v>
      </c>
      <c r="BN504" s="2">
        <v>0</v>
      </c>
      <c r="BO504" s="2" t="s">
        <v>3</v>
      </c>
      <c r="BP504" s="2">
        <v>0</v>
      </c>
      <c r="BQ504" s="2">
        <v>30</v>
      </c>
      <c r="BR504" s="2">
        <v>0</v>
      </c>
      <c r="BS504" s="2">
        <v>1</v>
      </c>
      <c r="BT504" s="2">
        <v>1</v>
      </c>
      <c r="BU504" s="2">
        <v>1</v>
      </c>
      <c r="BV504" s="2">
        <v>1</v>
      </c>
      <c r="BW504" s="2">
        <v>1</v>
      </c>
      <c r="BX504" s="2">
        <v>1</v>
      </c>
      <c r="BY504" s="2" t="s">
        <v>3</v>
      </c>
      <c r="BZ504" s="2">
        <v>109</v>
      </c>
      <c r="CA504" s="2">
        <v>61</v>
      </c>
      <c r="CB504" s="2" t="s">
        <v>3</v>
      </c>
      <c r="CC504" s="2"/>
      <c r="CD504" s="2"/>
      <c r="CE504" s="2">
        <v>30</v>
      </c>
      <c r="CF504" s="2">
        <v>0</v>
      </c>
      <c r="CG504" s="2">
        <v>0</v>
      </c>
      <c r="CH504" s="2"/>
      <c r="CI504" s="2"/>
      <c r="CJ504" s="2"/>
      <c r="CK504" s="2"/>
      <c r="CL504" s="2"/>
      <c r="CM504" s="2">
        <v>0</v>
      </c>
      <c r="CN504" s="2" t="s">
        <v>3</v>
      </c>
      <c r="CO504" s="2">
        <v>0</v>
      </c>
      <c r="CP504" s="2">
        <f t="shared" si="615"/>
        <v>5967.9</v>
      </c>
      <c r="CQ504" s="2">
        <f t="shared" si="616"/>
        <v>31.41</v>
      </c>
      <c r="CR504" s="2">
        <f t="shared" ref="CR504:CR509" si="647">(ROUND((ROUND(((ET504)*AV504*1),2)*BB504),2)+ROUND((ROUND(((AE504-(EU504))*AV504*1),2)*BS504),2))</f>
        <v>0</v>
      </c>
      <c r="CS504" s="2">
        <f t="shared" si="617"/>
        <v>0</v>
      </c>
      <c r="CT504" s="2">
        <f t="shared" si="618"/>
        <v>0</v>
      </c>
      <c r="CU504" s="2">
        <f t="shared" si="619"/>
        <v>0</v>
      </c>
      <c r="CV504" s="2">
        <f t="shared" si="620"/>
        <v>0</v>
      </c>
      <c r="CW504" s="2">
        <f t="shared" si="621"/>
        <v>0</v>
      </c>
      <c r="CX504" s="2">
        <f t="shared" si="622"/>
        <v>0</v>
      </c>
      <c r="CY504" s="2">
        <f t="shared" si="623"/>
        <v>0</v>
      </c>
      <c r="CZ504" s="2">
        <f t="shared" si="624"/>
        <v>0</v>
      </c>
      <c r="DA504" s="2"/>
      <c r="DB504" s="2"/>
      <c r="DC504" s="2" t="s">
        <v>3</v>
      </c>
      <c r="DD504" s="2" t="s">
        <v>3</v>
      </c>
      <c r="DE504" s="2" t="s">
        <v>3</v>
      </c>
      <c r="DF504" s="2" t="s">
        <v>3</v>
      </c>
      <c r="DG504" s="2" t="s">
        <v>3</v>
      </c>
      <c r="DH504" s="2" t="s">
        <v>3</v>
      </c>
      <c r="DI504" s="2" t="s">
        <v>3</v>
      </c>
      <c r="DJ504" s="2" t="s">
        <v>3</v>
      </c>
      <c r="DK504" s="2" t="s">
        <v>3</v>
      </c>
      <c r="DL504" s="2" t="s">
        <v>3</v>
      </c>
      <c r="DM504" s="2" t="s">
        <v>3</v>
      </c>
      <c r="DN504" s="2">
        <v>0</v>
      </c>
      <c r="DO504" s="2">
        <v>0</v>
      </c>
      <c r="DP504" s="2">
        <v>1</v>
      </c>
      <c r="DQ504" s="2">
        <v>1</v>
      </c>
      <c r="DR504" s="2"/>
      <c r="DS504" s="2"/>
      <c r="DT504" s="2"/>
      <c r="DU504" s="2">
        <v>1003</v>
      </c>
      <c r="DV504" s="2" t="s">
        <v>34</v>
      </c>
      <c r="DW504" s="2" t="s">
        <v>34</v>
      </c>
      <c r="DX504" s="2">
        <v>1</v>
      </c>
      <c r="DY504" s="2"/>
      <c r="DZ504" s="2" t="s">
        <v>3</v>
      </c>
      <c r="EA504" s="2" t="s">
        <v>3</v>
      </c>
      <c r="EB504" s="2" t="s">
        <v>3</v>
      </c>
      <c r="EC504" s="2" t="s">
        <v>3</v>
      </c>
      <c r="ED504" s="2"/>
      <c r="EE504" s="2">
        <v>58807897</v>
      </c>
      <c r="EF504" s="2">
        <v>30</v>
      </c>
      <c r="EG504" s="2" t="s">
        <v>27</v>
      </c>
      <c r="EH504" s="2">
        <v>0</v>
      </c>
      <c r="EI504" s="2" t="s">
        <v>3</v>
      </c>
      <c r="EJ504" s="2">
        <v>1</v>
      </c>
      <c r="EK504" s="2">
        <v>21</v>
      </c>
      <c r="EL504" s="2" t="s">
        <v>28</v>
      </c>
      <c r="EM504" s="2" t="s">
        <v>29</v>
      </c>
      <c r="EN504" s="2"/>
      <c r="EO504" s="2" t="s">
        <v>3</v>
      </c>
      <c r="EP504" s="2"/>
      <c r="EQ504" s="2">
        <v>0</v>
      </c>
      <c r="ER504" s="2">
        <v>31.41</v>
      </c>
      <c r="ES504" s="2">
        <v>31.41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>
        <v>0</v>
      </c>
      <c r="FR504" s="2">
        <v>0</v>
      </c>
      <c r="FS504" s="2">
        <v>0</v>
      </c>
      <c r="FT504" s="2"/>
      <c r="FU504" s="2"/>
      <c r="FV504" s="2"/>
      <c r="FW504" s="2"/>
      <c r="FX504" s="2">
        <v>109</v>
      </c>
      <c r="FY504" s="2">
        <v>61</v>
      </c>
      <c r="FZ504" s="2"/>
      <c r="GA504" s="2" t="s">
        <v>3</v>
      </c>
      <c r="GB504" s="2"/>
      <c r="GC504" s="2"/>
      <c r="GD504" s="2">
        <v>1</v>
      </c>
      <c r="GE504" s="2"/>
      <c r="GF504" s="2">
        <v>-1171880344</v>
      </c>
      <c r="GG504" s="2">
        <v>2</v>
      </c>
      <c r="GH504" s="2">
        <v>1</v>
      </c>
      <c r="GI504" s="2">
        <v>-2</v>
      </c>
      <c r="GJ504" s="2">
        <v>0</v>
      </c>
      <c r="GK504" s="2">
        <v>0</v>
      </c>
      <c r="GL504" s="2">
        <f t="shared" si="625"/>
        <v>0</v>
      </c>
      <c r="GM504" s="2">
        <f t="shared" si="626"/>
        <v>5967.9</v>
      </c>
      <c r="GN504" s="2">
        <f t="shared" si="627"/>
        <v>5967.9</v>
      </c>
      <c r="GO504" s="2">
        <f t="shared" si="628"/>
        <v>0</v>
      </c>
      <c r="GP504" s="2">
        <f t="shared" si="629"/>
        <v>0</v>
      </c>
      <c r="GQ504" s="2"/>
      <c r="GR504" s="2">
        <v>0</v>
      </c>
      <c r="GS504" s="2">
        <v>3</v>
      </c>
      <c r="GT504" s="2">
        <v>0</v>
      </c>
      <c r="GU504" s="2" t="s">
        <v>3</v>
      </c>
      <c r="GV504" s="2">
        <f t="shared" si="630"/>
        <v>0</v>
      </c>
      <c r="GW504" s="2">
        <v>1</v>
      </c>
      <c r="GX504" s="2">
        <f t="shared" si="631"/>
        <v>0</v>
      </c>
      <c r="GY504" s="2"/>
      <c r="GZ504" s="2"/>
      <c r="HA504" s="2">
        <v>0</v>
      </c>
      <c r="HB504" s="2">
        <v>0</v>
      </c>
      <c r="HC504" s="2">
        <f t="shared" si="632"/>
        <v>0</v>
      </c>
      <c r="HD504" s="2"/>
      <c r="HE504" s="2" t="s">
        <v>3</v>
      </c>
      <c r="HF504" s="2" t="s">
        <v>3</v>
      </c>
      <c r="HG504" s="2"/>
      <c r="HH504" s="2"/>
      <c r="HI504" s="2"/>
      <c r="HJ504" s="2"/>
      <c r="HK504" s="2"/>
      <c r="HL504" s="2"/>
      <c r="HM504" s="2" t="s">
        <v>3</v>
      </c>
      <c r="HN504" s="2" t="s">
        <v>3</v>
      </c>
      <c r="HO504" s="2" t="s">
        <v>3</v>
      </c>
      <c r="HP504" s="2" t="s">
        <v>3</v>
      </c>
      <c r="HQ504" s="2" t="s">
        <v>3</v>
      </c>
      <c r="HR504" s="2"/>
      <c r="HS504" s="2">
        <v>0</v>
      </c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>
        <v>0</v>
      </c>
      <c r="IL504" s="2"/>
      <c r="IM504" s="2"/>
      <c r="IN504" s="2"/>
      <c r="IO504" s="2"/>
      <c r="IP504" s="2"/>
      <c r="IQ504" s="2"/>
      <c r="IR504" s="2"/>
      <c r="IS504" s="2"/>
      <c r="IT504" s="2"/>
      <c r="IU504" s="2"/>
    </row>
    <row r="505" spans="1:255" x14ac:dyDescent="0.2">
      <c r="A505">
        <v>18</v>
      </c>
      <c r="B505">
        <v>1</v>
      </c>
      <c r="C505">
        <v>1117</v>
      </c>
      <c r="E505" t="s">
        <v>529</v>
      </c>
      <c r="F505" t="s">
        <v>56</v>
      </c>
      <c r="G505" t="s">
        <v>57</v>
      </c>
      <c r="H505" t="s">
        <v>34</v>
      </c>
      <c r="I505">
        <f>I503*J505</f>
        <v>190</v>
      </c>
      <c r="J505">
        <v>100</v>
      </c>
      <c r="K505">
        <v>100</v>
      </c>
      <c r="O505">
        <f t="shared" si="601"/>
        <v>110465.83</v>
      </c>
      <c r="P505">
        <f t="shared" si="602"/>
        <v>110465.83</v>
      </c>
      <c r="Q505">
        <f t="shared" si="643"/>
        <v>0</v>
      </c>
      <c r="R505">
        <f t="shared" si="603"/>
        <v>0</v>
      </c>
      <c r="S505">
        <f t="shared" si="604"/>
        <v>0</v>
      </c>
      <c r="T505">
        <f t="shared" si="605"/>
        <v>0</v>
      </c>
      <c r="U505">
        <f t="shared" si="606"/>
        <v>0</v>
      </c>
      <c r="V505">
        <f t="shared" si="607"/>
        <v>0</v>
      </c>
      <c r="W505">
        <f t="shared" si="608"/>
        <v>0</v>
      </c>
      <c r="X505">
        <f t="shared" si="609"/>
        <v>0</v>
      </c>
      <c r="Y505">
        <f t="shared" si="610"/>
        <v>0</v>
      </c>
      <c r="AA505">
        <v>59204059</v>
      </c>
      <c r="AB505">
        <f t="shared" si="611"/>
        <v>31.41</v>
      </c>
      <c r="AC505">
        <f t="shared" si="612"/>
        <v>31.41</v>
      </c>
      <c r="AD505">
        <f t="shared" si="644"/>
        <v>0</v>
      </c>
      <c r="AE505">
        <f t="shared" si="645"/>
        <v>0</v>
      </c>
      <c r="AF505">
        <f t="shared" si="645"/>
        <v>0</v>
      </c>
      <c r="AG505">
        <f t="shared" si="613"/>
        <v>0</v>
      </c>
      <c r="AH505">
        <f t="shared" si="646"/>
        <v>0</v>
      </c>
      <c r="AI505">
        <f t="shared" si="646"/>
        <v>0</v>
      </c>
      <c r="AJ505">
        <f t="shared" si="614"/>
        <v>0</v>
      </c>
      <c r="AK505">
        <v>31.41</v>
      </c>
      <c r="AL505">
        <v>31.41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109</v>
      </c>
      <c r="AU505">
        <v>61</v>
      </c>
      <c r="AV505">
        <v>1</v>
      </c>
      <c r="AW505">
        <v>1</v>
      </c>
      <c r="AZ505">
        <v>1</v>
      </c>
      <c r="BA505">
        <v>1</v>
      </c>
      <c r="BB505">
        <v>1</v>
      </c>
      <c r="BC505">
        <v>18.510000000000002</v>
      </c>
      <c r="BD505" t="s">
        <v>3</v>
      </c>
      <c r="BE505" t="s">
        <v>3</v>
      </c>
      <c r="BF505" t="s">
        <v>3</v>
      </c>
      <c r="BG505" t="s">
        <v>3</v>
      </c>
      <c r="BH505">
        <v>3</v>
      </c>
      <c r="BI505">
        <v>1</v>
      </c>
      <c r="BJ505" t="s">
        <v>58</v>
      </c>
      <c r="BM505">
        <v>21</v>
      </c>
      <c r="BN505">
        <v>0</v>
      </c>
      <c r="BO505" t="s">
        <v>56</v>
      </c>
      <c r="BP505">
        <v>1</v>
      </c>
      <c r="BQ505">
        <v>30</v>
      </c>
      <c r="BR505">
        <v>0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 t="s">
        <v>3</v>
      </c>
      <c r="BZ505">
        <v>109</v>
      </c>
      <c r="CA505">
        <v>61</v>
      </c>
      <c r="CB505" t="s">
        <v>3</v>
      </c>
      <c r="CE505">
        <v>30</v>
      </c>
      <c r="CF505">
        <v>0</v>
      </c>
      <c r="CG505">
        <v>0</v>
      </c>
      <c r="CM505">
        <v>0</v>
      </c>
      <c r="CN505" t="s">
        <v>3</v>
      </c>
      <c r="CO505">
        <v>0</v>
      </c>
      <c r="CP505">
        <f t="shared" si="615"/>
        <v>110465.83</v>
      </c>
      <c r="CQ505">
        <f t="shared" si="616"/>
        <v>581.4</v>
      </c>
      <c r="CR505">
        <f t="shared" si="647"/>
        <v>0</v>
      </c>
      <c r="CS505">
        <f t="shared" si="617"/>
        <v>0</v>
      </c>
      <c r="CT505">
        <f t="shared" si="618"/>
        <v>0</v>
      </c>
      <c r="CU505">
        <f t="shared" si="619"/>
        <v>0</v>
      </c>
      <c r="CV505">
        <f t="shared" si="620"/>
        <v>0</v>
      </c>
      <c r="CW505">
        <f t="shared" si="621"/>
        <v>0</v>
      </c>
      <c r="CX505">
        <f t="shared" si="622"/>
        <v>0</v>
      </c>
      <c r="CY505">
        <f t="shared" si="623"/>
        <v>0</v>
      </c>
      <c r="CZ505">
        <f t="shared" si="624"/>
        <v>0</v>
      </c>
      <c r="DC505" t="s">
        <v>3</v>
      </c>
      <c r="DD505" t="s">
        <v>3</v>
      </c>
      <c r="DE505" t="s">
        <v>3</v>
      </c>
      <c r="DF505" t="s">
        <v>3</v>
      </c>
      <c r="DG505" t="s">
        <v>3</v>
      </c>
      <c r="DH505" t="s">
        <v>3</v>
      </c>
      <c r="DI505" t="s">
        <v>3</v>
      </c>
      <c r="DJ505" t="s">
        <v>3</v>
      </c>
      <c r="DK505" t="s">
        <v>3</v>
      </c>
      <c r="DL505" t="s">
        <v>3</v>
      </c>
      <c r="DM505" t="s">
        <v>3</v>
      </c>
      <c r="DN505">
        <v>0</v>
      </c>
      <c r="DO505">
        <v>0</v>
      </c>
      <c r="DP505">
        <v>1</v>
      </c>
      <c r="DQ505">
        <v>1</v>
      </c>
      <c r="DU505">
        <v>1003</v>
      </c>
      <c r="DV505" t="s">
        <v>34</v>
      </c>
      <c r="DW505" t="s">
        <v>34</v>
      </c>
      <c r="DX505">
        <v>1</v>
      </c>
      <c r="DZ505" t="s">
        <v>3</v>
      </c>
      <c r="EA505" t="s">
        <v>3</v>
      </c>
      <c r="EB505" t="s">
        <v>3</v>
      </c>
      <c r="EC505" t="s">
        <v>3</v>
      </c>
      <c r="EE505">
        <v>58807897</v>
      </c>
      <c r="EF505">
        <v>30</v>
      </c>
      <c r="EG505" t="s">
        <v>27</v>
      </c>
      <c r="EH505">
        <v>0</v>
      </c>
      <c r="EI505" t="s">
        <v>3</v>
      </c>
      <c r="EJ505">
        <v>1</v>
      </c>
      <c r="EK505">
        <v>21</v>
      </c>
      <c r="EL505" t="s">
        <v>28</v>
      </c>
      <c r="EM505" t="s">
        <v>29</v>
      </c>
      <c r="EO505" t="s">
        <v>3</v>
      </c>
      <c r="EQ505">
        <v>0</v>
      </c>
      <c r="ER505">
        <v>31.41</v>
      </c>
      <c r="ES505">
        <v>31.41</v>
      </c>
      <c r="ET505">
        <v>0</v>
      </c>
      <c r="EU505">
        <v>0</v>
      </c>
      <c r="EV505">
        <v>0</v>
      </c>
      <c r="EW505">
        <v>0</v>
      </c>
      <c r="EX505">
        <v>0</v>
      </c>
      <c r="FQ505">
        <v>0</v>
      </c>
      <c r="FR505">
        <v>0</v>
      </c>
      <c r="FS505">
        <v>0</v>
      </c>
      <c r="FX505">
        <v>109</v>
      </c>
      <c r="FY505">
        <v>61</v>
      </c>
      <c r="GA505" t="s">
        <v>3</v>
      </c>
      <c r="GD505">
        <v>1</v>
      </c>
      <c r="GF505">
        <v>-1171880344</v>
      </c>
      <c r="GG505">
        <v>2</v>
      </c>
      <c r="GH505">
        <v>1</v>
      </c>
      <c r="GI505">
        <v>2</v>
      </c>
      <c r="GJ505">
        <v>0</v>
      </c>
      <c r="GK505">
        <v>0</v>
      </c>
      <c r="GL505">
        <f t="shared" si="625"/>
        <v>0</v>
      </c>
      <c r="GM505">
        <f t="shared" si="626"/>
        <v>110465.83</v>
      </c>
      <c r="GN505">
        <f t="shared" si="627"/>
        <v>110465.83</v>
      </c>
      <c r="GO505">
        <f t="shared" si="628"/>
        <v>0</v>
      </c>
      <c r="GP505">
        <f t="shared" si="629"/>
        <v>0</v>
      </c>
      <c r="GR505">
        <v>0</v>
      </c>
      <c r="GS505">
        <v>3</v>
      </c>
      <c r="GT505">
        <v>0</v>
      </c>
      <c r="GU505" t="s">
        <v>3</v>
      </c>
      <c r="GV505">
        <f t="shared" si="630"/>
        <v>0</v>
      </c>
      <c r="GW505">
        <v>1</v>
      </c>
      <c r="GX505">
        <f t="shared" si="631"/>
        <v>0</v>
      </c>
      <c r="HA505">
        <v>0</v>
      </c>
      <c r="HB505">
        <v>0</v>
      </c>
      <c r="HC505">
        <f t="shared" si="632"/>
        <v>0</v>
      </c>
      <c r="HE505" t="s">
        <v>3</v>
      </c>
      <c r="HF505" t="s">
        <v>3</v>
      </c>
      <c r="HM505" t="s">
        <v>3</v>
      </c>
      <c r="HN505" t="s">
        <v>3</v>
      </c>
      <c r="HO505" t="s">
        <v>3</v>
      </c>
      <c r="HP505" t="s">
        <v>3</v>
      </c>
      <c r="HQ505" t="s">
        <v>3</v>
      </c>
      <c r="HS505">
        <v>0</v>
      </c>
      <c r="IK505">
        <v>0</v>
      </c>
    </row>
    <row r="506" spans="1:255" x14ac:dyDescent="0.2">
      <c r="A506" s="2">
        <v>18</v>
      </c>
      <c r="B506" s="2">
        <v>1</v>
      </c>
      <c r="C506" s="2">
        <v>1107</v>
      </c>
      <c r="D506" s="2"/>
      <c r="E506" s="2" t="s">
        <v>530</v>
      </c>
      <c r="F506" s="2" t="s">
        <v>60</v>
      </c>
      <c r="G506" s="2" t="s">
        <v>61</v>
      </c>
      <c r="H506" s="2" t="s">
        <v>39</v>
      </c>
      <c r="I506" s="2">
        <f>I502*J506</f>
        <v>44</v>
      </c>
      <c r="J506" s="2">
        <v>23.157894736842106</v>
      </c>
      <c r="K506" s="2">
        <v>23.1578947</v>
      </c>
      <c r="L506" s="2"/>
      <c r="M506" s="2"/>
      <c r="N506" s="2"/>
      <c r="O506" s="2">
        <f t="shared" si="601"/>
        <v>2078.56</v>
      </c>
      <c r="P506" s="2">
        <f t="shared" si="602"/>
        <v>2078.56</v>
      </c>
      <c r="Q506" s="2">
        <f t="shared" si="643"/>
        <v>0</v>
      </c>
      <c r="R506" s="2">
        <f t="shared" si="603"/>
        <v>0</v>
      </c>
      <c r="S506" s="2">
        <f t="shared" si="604"/>
        <v>0</v>
      </c>
      <c r="T506" s="2">
        <f t="shared" si="605"/>
        <v>0</v>
      </c>
      <c r="U506" s="2">
        <f t="shared" si="606"/>
        <v>0</v>
      </c>
      <c r="V506" s="2">
        <f t="shared" si="607"/>
        <v>0</v>
      </c>
      <c r="W506" s="2">
        <f t="shared" si="608"/>
        <v>0</v>
      </c>
      <c r="X506" s="2">
        <f t="shared" si="609"/>
        <v>0</v>
      </c>
      <c r="Y506" s="2">
        <f t="shared" si="610"/>
        <v>0</v>
      </c>
      <c r="Z506" s="2"/>
      <c r="AA506" s="2">
        <v>59204062</v>
      </c>
      <c r="AB506" s="2">
        <f t="shared" si="611"/>
        <v>47.24</v>
      </c>
      <c r="AC506" s="2">
        <f t="shared" si="612"/>
        <v>47.24</v>
      </c>
      <c r="AD506" s="2">
        <f t="shared" si="644"/>
        <v>0</v>
      </c>
      <c r="AE506" s="2">
        <f t="shared" si="645"/>
        <v>0</v>
      </c>
      <c r="AF506" s="2">
        <f t="shared" si="645"/>
        <v>0</v>
      </c>
      <c r="AG506" s="2">
        <f t="shared" si="613"/>
        <v>0</v>
      </c>
      <c r="AH506" s="2">
        <f t="shared" si="646"/>
        <v>0</v>
      </c>
      <c r="AI506" s="2">
        <f t="shared" si="646"/>
        <v>0</v>
      </c>
      <c r="AJ506" s="2">
        <f t="shared" si="614"/>
        <v>0</v>
      </c>
      <c r="AK506" s="2">
        <v>47.24</v>
      </c>
      <c r="AL506" s="2">
        <v>47.24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109</v>
      </c>
      <c r="AU506" s="2">
        <v>61</v>
      </c>
      <c r="AV506" s="2">
        <v>1</v>
      </c>
      <c r="AW506" s="2">
        <v>1</v>
      </c>
      <c r="AX506" s="2"/>
      <c r="AY506" s="2"/>
      <c r="AZ506" s="2">
        <v>1</v>
      </c>
      <c r="BA506" s="2">
        <v>1</v>
      </c>
      <c r="BB506" s="2">
        <v>1</v>
      </c>
      <c r="BC506" s="2">
        <v>1</v>
      </c>
      <c r="BD506" s="2" t="s">
        <v>3</v>
      </c>
      <c r="BE506" s="2" t="s">
        <v>3</v>
      </c>
      <c r="BF506" s="2" t="s">
        <v>3</v>
      </c>
      <c r="BG506" s="2" t="s">
        <v>3</v>
      </c>
      <c r="BH506" s="2">
        <v>3</v>
      </c>
      <c r="BI506" s="2">
        <v>1</v>
      </c>
      <c r="BJ506" s="2" t="s">
        <v>62</v>
      </c>
      <c r="BK506" s="2"/>
      <c r="BL506" s="2"/>
      <c r="BM506" s="2">
        <v>21</v>
      </c>
      <c r="BN506" s="2">
        <v>0</v>
      </c>
      <c r="BO506" s="2" t="s">
        <v>3</v>
      </c>
      <c r="BP506" s="2">
        <v>0</v>
      </c>
      <c r="BQ506" s="2">
        <v>30</v>
      </c>
      <c r="BR506" s="2">
        <v>0</v>
      </c>
      <c r="BS506" s="2">
        <v>1</v>
      </c>
      <c r="BT506" s="2">
        <v>1</v>
      </c>
      <c r="BU506" s="2">
        <v>1</v>
      </c>
      <c r="BV506" s="2">
        <v>1</v>
      </c>
      <c r="BW506" s="2">
        <v>1</v>
      </c>
      <c r="BX506" s="2">
        <v>1</v>
      </c>
      <c r="BY506" s="2" t="s">
        <v>3</v>
      </c>
      <c r="BZ506" s="2">
        <v>109</v>
      </c>
      <c r="CA506" s="2">
        <v>61</v>
      </c>
      <c r="CB506" s="2" t="s">
        <v>3</v>
      </c>
      <c r="CC506" s="2"/>
      <c r="CD506" s="2"/>
      <c r="CE506" s="2">
        <v>30</v>
      </c>
      <c r="CF506" s="2">
        <v>0</v>
      </c>
      <c r="CG506" s="2">
        <v>0</v>
      </c>
      <c r="CH506" s="2"/>
      <c r="CI506" s="2"/>
      <c r="CJ506" s="2"/>
      <c r="CK506" s="2"/>
      <c r="CL506" s="2"/>
      <c r="CM506" s="2">
        <v>0</v>
      </c>
      <c r="CN506" s="2" t="s">
        <v>3</v>
      </c>
      <c r="CO506" s="2">
        <v>0</v>
      </c>
      <c r="CP506" s="2">
        <f t="shared" si="615"/>
        <v>2078.56</v>
      </c>
      <c r="CQ506" s="2">
        <f t="shared" si="616"/>
        <v>47.24</v>
      </c>
      <c r="CR506" s="2">
        <f t="shared" si="647"/>
        <v>0</v>
      </c>
      <c r="CS506" s="2">
        <f t="shared" si="617"/>
        <v>0</v>
      </c>
      <c r="CT506" s="2">
        <f t="shared" si="618"/>
        <v>0</v>
      </c>
      <c r="CU506" s="2">
        <f t="shared" si="619"/>
        <v>0</v>
      </c>
      <c r="CV506" s="2">
        <f t="shared" si="620"/>
        <v>0</v>
      </c>
      <c r="CW506" s="2">
        <f t="shared" si="621"/>
        <v>0</v>
      </c>
      <c r="CX506" s="2">
        <f t="shared" si="622"/>
        <v>0</v>
      </c>
      <c r="CY506" s="2">
        <f t="shared" si="623"/>
        <v>0</v>
      </c>
      <c r="CZ506" s="2">
        <f t="shared" si="624"/>
        <v>0</v>
      </c>
      <c r="DA506" s="2"/>
      <c r="DB506" s="2"/>
      <c r="DC506" s="2" t="s">
        <v>3</v>
      </c>
      <c r="DD506" s="2" t="s">
        <v>3</v>
      </c>
      <c r="DE506" s="2" t="s">
        <v>3</v>
      </c>
      <c r="DF506" s="2" t="s">
        <v>3</v>
      </c>
      <c r="DG506" s="2" t="s">
        <v>3</v>
      </c>
      <c r="DH506" s="2" t="s">
        <v>3</v>
      </c>
      <c r="DI506" s="2" t="s">
        <v>3</v>
      </c>
      <c r="DJ506" s="2" t="s">
        <v>3</v>
      </c>
      <c r="DK506" s="2" t="s">
        <v>3</v>
      </c>
      <c r="DL506" s="2" t="s">
        <v>3</v>
      </c>
      <c r="DM506" s="2" t="s">
        <v>3</v>
      </c>
      <c r="DN506" s="2">
        <v>0</v>
      </c>
      <c r="DO506" s="2">
        <v>0</v>
      </c>
      <c r="DP506" s="2">
        <v>1</v>
      </c>
      <c r="DQ506" s="2">
        <v>1</v>
      </c>
      <c r="DR506" s="2"/>
      <c r="DS506" s="2"/>
      <c r="DT506" s="2"/>
      <c r="DU506" s="2">
        <v>1010</v>
      </c>
      <c r="DV506" s="2" t="s">
        <v>39</v>
      </c>
      <c r="DW506" s="2" t="s">
        <v>39</v>
      </c>
      <c r="DX506" s="2">
        <v>1</v>
      </c>
      <c r="DY506" s="2"/>
      <c r="DZ506" s="2" t="s">
        <v>3</v>
      </c>
      <c r="EA506" s="2" t="s">
        <v>3</v>
      </c>
      <c r="EB506" s="2" t="s">
        <v>3</v>
      </c>
      <c r="EC506" s="2" t="s">
        <v>3</v>
      </c>
      <c r="ED506" s="2"/>
      <c r="EE506" s="2">
        <v>58807897</v>
      </c>
      <c r="EF506" s="2">
        <v>30</v>
      </c>
      <c r="EG506" s="2" t="s">
        <v>27</v>
      </c>
      <c r="EH506" s="2">
        <v>0</v>
      </c>
      <c r="EI506" s="2" t="s">
        <v>3</v>
      </c>
      <c r="EJ506" s="2">
        <v>1</v>
      </c>
      <c r="EK506" s="2">
        <v>21</v>
      </c>
      <c r="EL506" s="2" t="s">
        <v>28</v>
      </c>
      <c r="EM506" s="2" t="s">
        <v>29</v>
      </c>
      <c r="EN506" s="2"/>
      <c r="EO506" s="2" t="s">
        <v>3</v>
      </c>
      <c r="EP506" s="2"/>
      <c r="EQ506" s="2">
        <v>0</v>
      </c>
      <c r="ER506" s="2">
        <v>47.24</v>
      </c>
      <c r="ES506" s="2">
        <v>47.24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>
        <v>0</v>
      </c>
      <c r="FR506" s="2">
        <v>0</v>
      </c>
      <c r="FS506" s="2">
        <v>0</v>
      </c>
      <c r="FT506" s="2"/>
      <c r="FU506" s="2"/>
      <c r="FV506" s="2"/>
      <c r="FW506" s="2"/>
      <c r="FX506" s="2">
        <v>109</v>
      </c>
      <c r="FY506" s="2">
        <v>61</v>
      </c>
      <c r="FZ506" s="2"/>
      <c r="GA506" s="2" t="s">
        <v>3</v>
      </c>
      <c r="GB506" s="2"/>
      <c r="GC506" s="2"/>
      <c r="GD506" s="2">
        <v>1</v>
      </c>
      <c r="GE506" s="2"/>
      <c r="GF506" s="2">
        <v>-146904554</v>
      </c>
      <c r="GG506" s="2">
        <v>2</v>
      </c>
      <c r="GH506" s="2">
        <v>1</v>
      </c>
      <c r="GI506" s="2">
        <v>-2</v>
      </c>
      <c r="GJ506" s="2">
        <v>0</v>
      </c>
      <c r="GK506" s="2">
        <v>0</v>
      </c>
      <c r="GL506" s="2">
        <f t="shared" si="625"/>
        <v>0</v>
      </c>
      <c r="GM506" s="2">
        <f t="shared" si="626"/>
        <v>2078.56</v>
      </c>
      <c r="GN506" s="2">
        <f t="shared" si="627"/>
        <v>2078.56</v>
      </c>
      <c r="GO506" s="2">
        <f t="shared" si="628"/>
        <v>0</v>
      </c>
      <c r="GP506" s="2">
        <f t="shared" si="629"/>
        <v>0</v>
      </c>
      <c r="GQ506" s="2"/>
      <c r="GR506" s="2">
        <v>0</v>
      </c>
      <c r="GS506" s="2">
        <v>3</v>
      </c>
      <c r="GT506" s="2">
        <v>0</v>
      </c>
      <c r="GU506" s="2" t="s">
        <v>3</v>
      </c>
      <c r="GV506" s="2">
        <f t="shared" si="630"/>
        <v>0</v>
      </c>
      <c r="GW506" s="2">
        <v>1</v>
      </c>
      <c r="GX506" s="2">
        <f t="shared" si="631"/>
        <v>0</v>
      </c>
      <c r="GY506" s="2"/>
      <c r="GZ506" s="2"/>
      <c r="HA506" s="2">
        <v>0</v>
      </c>
      <c r="HB506" s="2">
        <v>0</v>
      </c>
      <c r="HC506" s="2">
        <f t="shared" si="632"/>
        <v>0</v>
      </c>
      <c r="HD506" s="2"/>
      <c r="HE506" s="2" t="s">
        <v>3</v>
      </c>
      <c r="HF506" s="2" t="s">
        <v>3</v>
      </c>
      <c r="HG506" s="2"/>
      <c r="HH506" s="2"/>
      <c r="HI506" s="2"/>
      <c r="HJ506" s="2"/>
      <c r="HK506" s="2"/>
      <c r="HL506" s="2"/>
      <c r="HM506" s="2" t="s">
        <v>3</v>
      </c>
      <c r="HN506" s="2" t="s">
        <v>3</v>
      </c>
      <c r="HO506" s="2" t="s">
        <v>3</v>
      </c>
      <c r="HP506" s="2" t="s">
        <v>3</v>
      </c>
      <c r="HQ506" s="2" t="s">
        <v>3</v>
      </c>
      <c r="HR506" s="2"/>
      <c r="HS506" s="2">
        <v>0</v>
      </c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>
        <v>0</v>
      </c>
      <c r="IL506" s="2"/>
      <c r="IM506" s="2"/>
      <c r="IN506" s="2"/>
      <c r="IO506" s="2"/>
      <c r="IP506" s="2"/>
      <c r="IQ506" s="2"/>
      <c r="IR506" s="2"/>
      <c r="IS506" s="2"/>
      <c r="IT506" s="2"/>
      <c r="IU506" s="2"/>
    </row>
    <row r="507" spans="1:255" x14ac:dyDescent="0.2">
      <c r="A507">
        <v>18</v>
      </c>
      <c r="B507">
        <v>1</v>
      </c>
      <c r="C507">
        <v>1118</v>
      </c>
      <c r="E507" t="s">
        <v>530</v>
      </c>
      <c r="F507" t="s">
        <v>60</v>
      </c>
      <c r="G507" t="s">
        <v>61</v>
      </c>
      <c r="H507" t="s">
        <v>39</v>
      </c>
      <c r="I507">
        <f>I503*J507</f>
        <v>44</v>
      </c>
      <c r="J507">
        <v>23.157894736842106</v>
      </c>
      <c r="K507">
        <v>23.1578947</v>
      </c>
      <c r="O507">
        <f t="shared" si="601"/>
        <v>43026.19</v>
      </c>
      <c r="P507">
        <f t="shared" si="602"/>
        <v>43026.19</v>
      </c>
      <c r="Q507">
        <f t="shared" si="643"/>
        <v>0</v>
      </c>
      <c r="R507">
        <f t="shared" si="603"/>
        <v>0</v>
      </c>
      <c r="S507">
        <f t="shared" si="604"/>
        <v>0</v>
      </c>
      <c r="T507">
        <f t="shared" si="605"/>
        <v>0</v>
      </c>
      <c r="U507">
        <f t="shared" si="606"/>
        <v>0</v>
      </c>
      <c r="V507">
        <f t="shared" si="607"/>
        <v>0</v>
      </c>
      <c r="W507">
        <f t="shared" si="608"/>
        <v>0</v>
      </c>
      <c r="X507">
        <f t="shared" si="609"/>
        <v>0</v>
      </c>
      <c r="Y507">
        <f t="shared" si="610"/>
        <v>0</v>
      </c>
      <c r="AA507">
        <v>59204059</v>
      </c>
      <c r="AB507">
        <f t="shared" si="611"/>
        <v>47.24</v>
      </c>
      <c r="AC507">
        <f t="shared" si="612"/>
        <v>47.24</v>
      </c>
      <c r="AD507">
        <f t="shared" si="644"/>
        <v>0</v>
      </c>
      <c r="AE507">
        <f t="shared" si="645"/>
        <v>0</v>
      </c>
      <c r="AF507">
        <f t="shared" si="645"/>
        <v>0</v>
      </c>
      <c r="AG507">
        <f t="shared" si="613"/>
        <v>0</v>
      </c>
      <c r="AH507">
        <f t="shared" si="646"/>
        <v>0</v>
      </c>
      <c r="AI507">
        <f t="shared" si="646"/>
        <v>0</v>
      </c>
      <c r="AJ507">
        <f t="shared" si="614"/>
        <v>0</v>
      </c>
      <c r="AK507">
        <v>47.24</v>
      </c>
      <c r="AL507">
        <v>47.24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109</v>
      </c>
      <c r="AU507">
        <v>61</v>
      </c>
      <c r="AV507">
        <v>1</v>
      </c>
      <c r="AW507">
        <v>1</v>
      </c>
      <c r="AZ507">
        <v>1</v>
      </c>
      <c r="BA507">
        <v>1</v>
      </c>
      <c r="BB507">
        <v>1</v>
      </c>
      <c r="BC507">
        <v>20.7</v>
      </c>
      <c r="BD507" t="s">
        <v>3</v>
      </c>
      <c r="BE507" t="s">
        <v>3</v>
      </c>
      <c r="BF507" t="s">
        <v>3</v>
      </c>
      <c r="BG507" t="s">
        <v>3</v>
      </c>
      <c r="BH507">
        <v>3</v>
      </c>
      <c r="BI507">
        <v>1</v>
      </c>
      <c r="BJ507" t="s">
        <v>62</v>
      </c>
      <c r="BM507">
        <v>21</v>
      </c>
      <c r="BN507">
        <v>0</v>
      </c>
      <c r="BO507" t="s">
        <v>60</v>
      </c>
      <c r="BP507">
        <v>1</v>
      </c>
      <c r="BQ507">
        <v>30</v>
      </c>
      <c r="BR507">
        <v>0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 t="s">
        <v>3</v>
      </c>
      <c r="BZ507">
        <v>109</v>
      </c>
      <c r="CA507">
        <v>61</v>
      </c>
      <c r="CB507" t="s">
        <v>3</v>
      </c>
      <c r="CE507">
        <v>30</v>
      </c>
      <c r="CF507">
        <v>0</v>
      </c>
      <c r="CG507">
        <v>0</v>
      </c>
      <c r="CM507">
        <v>0</v>
      </c>
      <c r="CN507" t="s">
        <v>3</v>
      </c>
      <c r="CO507">
        <v>0</v>
      </c>
      <c r="CP507">
        <f t="shared" si="615"/>
        <v>43026.19</v>
      </c>
      <c r="CQ507">
        <f t="shared" si="616"/>
        <v>977.87</v>
      </c>
      <c r="CR507">
        <f t="shared" si="647"/>
        <v>0</v>
      </c>
      <c r="CS507">
        <f t="shared" si="617"/>
        <v>0</v>
      </c>
      <c r="CT507">
        <f t="shared" si="618"/>
        <v>0</v>
      </c>
      <c r="CU507">
        <f t="shared" si="619"/>
        <v>0</v>
      </c>
      <c r="CV507">
        <f t="shared" si="620"/>
        <v>0</v>
      </c>
      <c r="CW507">
        <f t="shared" si="621"/>
        <v>0</v>
      </c>
      <c r="CX507">
        <f t="shared" si="622"/>
        <v>0</v>
      </c>
      <c r="CY507">
        <f t="shared" si="623"/>
        <v>0</v>
      </c>
      <c r="CZ507">
        <f t="shared" si="624"/>
        <v>0</v>
      </c>
      <c r="DC507" t="s">
        <v>3</v>
      </c>
      <c r="DD507" t="s">
        <v>3</v>
      </c>
      <c r="DE507" t="s">
        <v>3</v>
      </c>
      <c r="DF507" t="s">
        <v>3</v>
      </c>
      <c r="DG507" t="s">
        <v>3</v>
      </c>
      <c r="DH507" t="s">
        <v>3</v>
      </c>
      <c r="DI507" t="s">
        <v>3</v>
      </c>
      <c r="DJ507" t="s">
        <v>3</v>
      </c>
      <c r="DK507" t="s">
        <v>3</v>
      </c>
      <c r="DL507" t="s">
        <v>3</v>
      </c>
      <c r="DM507" t="s">
        <v>3</v>
      </c>
      <c r="DN507">
        <v>0</v>
      </c>
      <c r="DO507">
        <v>0</v>
      </c>
      <c r="DP507">
        <v>1</v>
      </c>
      <c r="DQ507">
        <v>1</v>
      </c>
      <c r="DU507">
        <v>1010</v>
      </c>
      <c r="DV507" t="s">
        <v>39</v>
      </c>
      <c r="DW507" t="s">
        <v>39</v>
      </c>
      <c r="DX507">
        <v>1</v>
      </c>
      <c r="DZ507" t="s">
        <v>3</v>
      </c>
      <c r="EA507" t="s">
        <v>3</v>
      </c>
      <c r="EB507" t="s">
        <v>3</v>
      </c>
      <c r="EC507" t="s">
        <v>3</v>
      </c>
      <c r="EE507">
        <v>58807897</v>
      </c>
      <c r="EF507">
        <v>30</v>
      </c>
      <c r="EG507" t="s">
        <v>27</v>
      </c>
      <c r="EH507">
        <v>0</v>
      </c>
      <c r="EI507" t="s">
        <v>3</v>
      </c>
      <c r="EJ507">
        <v>1</v>
      </c>
      <c r="EK507">
        <v>21</v>
      </c>
      <c r="EL507" t="s">
        <v>28</v>
      </c>
      <c r="EM507" t="s">
        <v>29</v>
      </c>
      <c r="EO507" t="s">
        <v>3</v>
      </c>
      <c r="EQ507">
        <v>0</v>
      </c>
      <c r="ER507">
        <v>47.24</v>
      </c>
      <c r="ES507">
        <v>47.24</v>
      </c>
      <c r="ET507">
        <v>0</v>
      </c>
      <c r="EU507">
        <v>0</v>
      </c>
      <c r="EV507">
        <v>0</v>
      </c>
      <c r="EW507">
        <v>0</v>
      </c>
      <c r="EX507">
        <v>0</v>
      </c>
      <c r="FQ507">
        <v>0</v>
      </c>
      <c r="FR507">
        <v>0</v>
      </c>
      <c r="FS507">
        <v>0</v>
      </c>
      <c r="FX507">
        <v>109</v>
      </c>
      <c r="FY507">
        <v>61</v>
      </c>
      <c r="GA507" t="s">
        <v>3</v>
      </c>
      <c r="GD507">
        <v>1</v>
      </c>
      <c r="GF507">
        <v>-146904554</v>
      </c>
      <c r="GG507">
        <v>2</v>
      </c>
      <c r="GH507">
        <v>1</v>
      </c>
      <c r="GI507">
        <v>2</v>
      </c>
      <c r="GJ507">
        <v>0</v>
      </c>
      <c r="GK507">
        <v>0</v>
      </c>
      <c r="GL507">
        <f t="shared" si="625"/>
        <v>0</v>
      </c>
      <c r="GM507">
        <f t="shared" si="626"/>
        <v>43026.19</v>
      </c>
      <c r="GN507">
        <f t="shared" si="627"/>
        <v>43026.19</v>
      </c>
      <c r="GO507">
        <f t="shared" si="628"/>
        <v>0</v>
      </c>
      <c r="GP507">
        <f t="shared" si="629"/>
        <v>0</v>
      </c>
      <c r="GR507">
        <v>0</v>
      </c>
      <c r="GS507">
        <v>3</v>
      </c>
      <c r="GT507">
        <v>0</v>
      </c>
      <c r="GU507" t="s">
        <v>3</v>
      </c>
      <c r="GV507">
        <f t="shared" si="630"/>
        <v>0</v>
      </c>
      <c r="GW507">
        <v>1</v>
      </c>
      <c r="GX507">
        <f t="shared" si="631"/>
        <v>0</v>
      </c>
      <c r="HA507">
        <v>0</v>
      </c>
      <c r="HB507">
        <v>0</v>
      </c>
      <c r="HC507">
        <f t="shared" si="632"/>
        <v>0</v>
      </c>
      <c r="HE507" t="s">
        <v>3</v>
      </c>
      <c r="HF507" t="s">
        <v>3</v>
      </c>
      <c r="HM507" t="s">
        <v>3</v>
      </c>
      <c r="HN507" t="s">
        <v>3</v>
      </c>
      <c r="HO507" t="s">
        <v>3</v>
      </c>
      <c r="HP507" t="s">
        <v>3</v>
      </c>
      <c r="HQ507" t="s">
        <v>3</v>
      </c>
      <c r="HS507">
        <v>0</v>
      </c>
      <c r="IK507">
        <v>0</v>
      </c>
    </row>
    <row r="508" spans="1:255" x14ac:dyDescent="0.2">
      <c r="A508" s="2">
        <v>18</v>
      </c>
      <c r="B508" s="2">
        <v>1</v>
      </c>
      <c r="C508" s="2">
        <v>1105</v>
      </c>
      <c r="D508" s="2"/>
      <c r="E508" s="2" t="s">
        <v>531</v>
      </c>
      <c r="F508" s="2" t="s">
        <v>46</v>
      </c>
      <c r="G508" s="2" t="s">
        <v>47</v>
      </c>
      <c r="H508" s="2" t="s">
        <v>48</v>
      </c>
      <c r="I508" s="2">
        <f>I502*J508</f>
        <v>0.95</v>
      </c>
      <c r="J508" s="2">
        <v>0.5</v>
      </c>
      <c r="K508" s="2">
        <v>0.5</v>
      </c>
      <c r="L508" s="2"/>
      <c r="M508" s="2"/>
      <c r="N508" s="2"/>
      <c r="O508" s="2">
        <f t="shared" si="601"/>
        <v>499.91</v>
      </c>
      <c r="P508" s="2">
        <f t="shared" si="602"/>
        <v>499.91</v>
      </c>
      <c r="Q508" s="2">
        <f t="shared" si="643"/>
        <v>0</v>
      </c>
      <c r="R508" s="2">
        <f t="shared" si="603"/>
        <v>0</v>
      </c>
      <c r="S508" s="2">
        <f t="shared" si="604"/>
        <v>0</v>
      </c>
      <c r="T508" s="2">
        <f t="shared" si="605"/>
        <v>0</v>
      </c>
      <c r="U508" s="2">
        <f t="shared" si="606"/>
        <v>0</v>
      </c>
      <c r="V508" s="2">
        <f t="shared" si="607"/>
        <v>0</v>
      </c>
      <c r="W508" s="2">
        <f t="shared" si="608"/>
        <v>0</v>
      </c>
      <c r="X508" s="2">
        <f t="shared" si="609"/>
        <v>0</v>
      </c>
      <c r="Y508" s="2">
        <f t="shared" si="610"/>
        <v>0</v>
      </c>
      <c r="Z508" s="2"/>
      <c r="AA508" s="2">
        <v>59204062</v>
      </c>
      <c r="AB508" s="2">
        <f t="shared" si="611"/>
        <v>526.22</v>
      </c>
      <c r="AC508" s="2">
        <f t="shared" si="612"/>
        <v>526.22</v>
      </c>
      <c r="AD508" s="2">
        <f t="shared" si="644"/>
        <v>0</v>
      </c>
      <c r="AE508" s="2">
        <f t="shared" si="645"/>
        <v>0</v>
      </c>
      <c r="AF508" s="2">
        <f t="shared" si="645"/>
        <v>0</v>
      </c>
      <c r="AG508" s="2">
        <f t="shared" si="613"/>
        <v>0</v>
      </c>
      <c r="AH508" s="2">
        <f t="shared" si="646"/>
        <v>0</v>
      </c>
      <c r="AI508" s="2">
        <f t="shared" si="646"/>
        <v>0</v>
      </c>
      <c r="AJ508" s="2">
        <f t="shared" si="614"/>
        <v>0</v>
      </c>
      <c r="AK508" s="2">
        <v>526.22</v>
      </c>
      <c r="AL508" s="2">
        <v>526.22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109</v>
      </c>
      <c r="AU508" s="2">
        <v>61</v>
      </c>
      <c r="AV508" s="2">
        <v>1</v>
      </c>
      <c r="AW508" s="2">
        <v>1</v>
      </c>
      <c r="AX508" s="2"/>
      <c r="AY508" s="2"/>
      <c r="AZ508" s="2">
        <v>1</v>
      </c>
      <c r="BA508" s="2">
        <v>1</v>
      </c>
      <c r="BB508" s="2">
        <v>1</v>
      </c>
      <c r="BC508" s="2">
        <v>1</v>
      </c>
      <c r="BD508" s="2" t="s">
        <v>3</v>
      </c>
      <c r="BE508" s="2" t="s">
        <v>3</v>
      </c>
      <c r="BF508" s="2" t="s">
        <v>3</v>
      </c>
      <c r="BG508" s="2" t="s">
        <v>3</v>
      </c>
      <c r="BH508" s="2">
        <v>3</v>
      </c>
      <c r="BI508" s="2">
        <v>1</v>
      </c>
      <c r="BJ508" s="2" t="s">
        <v>49</v>
      </c>
      <c r="BK508" s="2"/>
      <c r="BL508" s="2"/>
      <c r="BM508" s="2">
        <v>21</v>
      </c>
      <c r="BN508" s="2">
        <v>0</v>
      </c>
      <c r="BO508" s="2" t="s">
        <v>3</v>
      </c>
      <c r="BP508" s="2">
        <v>0</v>
      </c>
      <c r="BQ508" s="2">
        <v>30</v>
      </c>
      <c r="BR508" s="2">
        <v>0</v>
      </c>
      <c r="BS508" s="2">
        <v>1</v>
      </c>
      <c r="BT508" s="2">
        <v>1</v>
      </c>
      <c r="BU508" s="2">
        <v>1</v>
      </c>
      <c r="BV508" s="2">
        <v>1</v>
      </c>
      <c r="BW508" s="2">
        <v>1</v>
      </c>
      <c r="BX508" s="2">
        <v>1</v>
      </c>
      <c r="BY508" s="2" t="s">
        <v>3</v>
      </c>
      <c r="BZ508" s="2">
        <v>109</v>
      </c>
      <c r="CA508" s="2">
        <v>61</v>
      </c>
      <c r="CB508" s="2" t="s">
        <v>3</v>
      </c>
      <c r="CC508" s="2"/>
      <c r="CD508" s="2"/>
      <c r="CE508" s="2">
        <v>30</v>
      </c>
      <c r="CF508" s="2">
        <v>0</v>
      </c>
      <c r="CG508" s="2">
        <v>0</v>
      </c>
      <c r="CH508" s="2"/>
      <c r="CI508" s="2"/>
      <c r="CJ508" s="2"/>
      <c r="CK508" s="2"/>
      <c r="CL508" s="2"/>
      <c r="CM508" s="2">
        <v>0</v>
      </c>
      <c r="CN508" s="2" t="s">
        <v>1057</v>
      </c>
      <c r="CO508" s="2">
        <v>0</v>
      </c>
      <c r="CP508" s="2">
        <f t="shared" si="615"/>
        <v>499.91</v>
      </c>
      <c r="CQ508" s="2">
        <f t="shared" si="616"/>
        <v>526.22</v>
      </c>
      <c r="CR508" s="2">
        <f t="shared" si="647"/>
        <v>0</v>
      </c>
      <c r="CS508" s="2">
        <f t="shared" si="617"/>
        <v>0</v>
      </c>
      <c r="CT508" s="2">
        <f t="shared" si="618"/>
        <v>0</v>
      </c>
      <c r="CU508" s="2">
        <f t="shared" si="619"/>
        <v>0</v>
      </c>
      <c r="CV508" s="2">
        <f t="shared" si="620"/>
        <v>0</v>
      </c>
      <c r="CW508" s="2">
        <f t="shared" si="621"/>
        <v>0</v>
      </c>
      <c r="CX508" s="2">
        <f t="shared" si="622"/>
        <v>0</v>
      </c>
      <c r="CY508" s="2">
        <f t="shared" si="623"/>
        <v>0</v>
      </c>
      <c r="CZ508" s="2">
        <f t="shared" si="624"/>
        <v>0</v>
      </c>
      <c r="DA508" s="2"/>
      <c r="DB508" s="2"/>
      <c r="DC508" s="2" t="s">
        <v>3</v>
      </c>
      <c r="DD508" s="2" t="s">
        <v>3</v>
      </c>
      <c r="DE508" s="2" t="s">
        <v>3</v>
      </c>
      <c r="DF508" s="2" t="s">
        <v>3</v>
      </c>
      <c r="DG508" s="2" t="s">
        <v>3</v>
      </c>
      <c r="DH508" s="2" t="s">
        <v>3</v>
      </c>
      <c r="DI508" s="2" t="s">
        <v>3</v>
      </c>
      <c r="DJ508" s="2" t="s">
        <v>3</v>
      </c>
      <c r="DK508" s="2" t="s">
        <v>3</v>
      </c>
      <c r="DL508" s="2" t="s">
        <v>3</v>
      </c>
      <c r="DM508" s="2" t="s">
        <v>3</v>
      </c>
      <c r="DN508" s="2">
        <v>0</v>
      </c>
      <c r="DO508" s="2">
        <v>0</v>
      </c>
      <c r="DP508" s="2">
        <v>1</v>
      </c>
      <c r="DQ508" s="2">
        <v>1</v>
      </c>
      <c r="DR508" s="2"/>
      <c r="DS508" s="2"/>
      <c r="DT508" s="2"/>
      <c r="DU508" s="2">
        <v>1010</v>
      </c>
      <c r="DV508" s="2" t="s">
        <v>48</v>
      </c>
      <c r="DW508" s="2" t="s">
        <v>48</v>
      </c>
      <c r="DX508" s="2">
        <v>100</v>
      </c>
      <c r="DY508" s="2"/>
      <c r="DZ508" s="2" t="s">
        <v>3</v>
      </c>
      <c r="EA508" s="2" t="s">
        <v>3</v>
      </c>
      <c r="EB508" s="2" t="s">
        <v>3</v>
      </c>
      <c r="EC508" s="2" t="s">
        <v>3</v>
      </c>
      <c r="ED508" s="2"/>
      <c r="EE508" s="2">
        <v>58807897</v>
      </c>
      <c r="EF508" s="2">
        <v>30</v>
      </c>
      <c r="EG508" s="2" t="s">
        <v>27</v>
      </c>
      <c r="EH508" s="2">
        <v>0</v>
      </c>
      <c r="EI508" s="2" t="s">
        <v>3</v>
      </c>
      <c r="EJ508" s="2">
        <v>1</v>
      </c>
      <c r="EK508" s="2">
        <v>21</v>
      </c>
      <c r="EL508" s="2" t="s">
        <v>28</v>
      </c>
      <c r="EM508" s="2" t="s">
        <v>29</v>
      </c>
      <c r="EN508" s="2"/>
      <c r="EO508" s="2" t="s">
        <v>387</v>
      </c>
      <c r="EP508" s="2"/>
      <c r="EQ508" s="2">
        <v>0</v>
      </c>
      <c r="ER508" s="2">
        <v>526.22</v>
      </c>
      <c r="ES508" s="2">
        <v>526.22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>
        <v>0</v>
      </c>
      <c r="FR508" s="2">
        <v>0</v>
      </c>
      <c r="FS508" s="2">
        <v>0</v>
      </c>
      <c r="FT508" s="2"/>
      <c r="FU508" s="2"/>
      <c r="FV508" s="2"/>
      <c r="FW508" s="2"/>
      <c r="FX508" s="2">
        <v>109</v>
      </c>
      <c r="FY508" s="2">
        <v>61</v>
      </c>
      <c r="FZ508" s="2"/>
      <c r="GA508" s="2" t="s">
        <v>3</v>
      </c>
      <c r="GB508" s="2"/>
      <c r="GC508" s="2"/>
      <c r="GD508" s="2">
        <v>1</v>
      </c>
      <c r="GE508" s="2"/>
      <c r="GF508" s="2">
        <v>1873919888</v>
      </c>
      <c r="GG508" s="2">
        <v>2</v>
      </c>
      <c r="GH508" s="2">
        <v>1</v>
      </c>
      <c r="GI508" s="2">
        <v>-2</v>
      </c>
      <c r="GJ508" s="2">
        <v>0</v>
      </c>
      <c r="GK508" s="2">
        <v>0</v>
      </c>
      <c r="GL508" s="2">
        <f t="shared" si="625"/>
        <v>0</v>
      </c>
      <c r="GM508" s="2">
        <f t="shared" si="626"/>
        <v>499.91</v>
      </c>
      <c r="GN508" s="2">
        <f t="shared" si="627"/>
        <v>499.91</v>
      </c>
      <c r="GO508" s="2">
        <f t="shared" si="628"/>
        <v>0</v>
      </c>
      <c r="GP508" s="2">
        <f t="shared" si="629"/>
        <v>0</v>
      </c>
      <c r="GQ508" s="2"/>
      <c r="GR508" s="2">
        <v>0</v>
      </c>
      <c r="GS508" s="2">
        <v>3</v>
      </c>
      <c r="GT508" s="2">
        <v>0</v>
      </c>
      <c r="GU508" s="2" t="s">
        <v>3</v>
      </c>
      <c r="GV508" s="2">
        <f t="shared" si="630"/>
        <v>0</v>
      </c>
      <c r="GW508" s="2">
        <v>1</v>
      </c>
      <c r="GX508" s="2">
        <f t="shared" si="631"/>
        <v>0</v>
      </c>
      <c r="GY508" s="2"/>
      <c r="GZ508" s="2"/>
      <c r="HA508" s="2">
        <v>0</v>
      </c>
      <c r="HB508" s="2">
        <v>0</v>
      </c>
      <c r="HC508" s="2">
        <f t="shared" si="632"/>
        <v>0</v>
      </c>
      <c r="HD508" s="2"/>
      <c r="HE508" s="2" t="s">
        <v>3</v>
      </c>
      <c r="HF508" s="2" t="s">
        <v>3</v>
      </c>
      <c r="HG508" s="2"/>
      <c r="HH508" s="2"/>
      <c r="HI508" s="2"/>
      <c r="HJ508" s="2"/>
      <c r="HK508" s="2"/>
      <c r="HL508" s="2"/>
      <c r="HM508" s="2" t="s">
        <v>3</v>
      </c>
      <c r="HN508" s="2" t="s">
        <v>3</v>
      </c>
      <c r="HO508" s="2" t="s">
        <v>3</v>
      </c>
      <c r="HP508" s="2" t="s">
        <v>3</v>
      </c>
      <c r="HQ508" s="2" t="s">
        <v>3</v>
      </c>
      <c r="HR508" s="2"/>
      <c r="HS508" s="2">
        <v>0</v>
      </c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>
        <v>0</v>
      </c>
      <c r="IL508" s="2"/>
      <c r="IM508" s="2"/>
      <c r="IN508" s="2"/>
      <c r="IO508" s="2"/>
      <c r="IP508" s="2"/>
      <c r="IQ508" s="2"/>
      <c r="IR508" s="2"/>
      <c r="IS508" s="2"/>
      <c r="IT508" s="2"/>
      <c r="IU508" s="2"/>
    </row>
    <row r="509" spans="1:255" x14ac:dyDescent="0.2">
      <c r="A509">
        <v>18</v>
      </c>
      <c r="B509">
        <v>1</v>
      </c>
      <c r="C509">
        <v>1116</v>
      </c>
      <c r="E509" t="s">
        <v>531</v>
      </c>
      <c r="F509" t="s">
        <v>46</v>
      </c>
      <c r="G509" t="s">
        <v>47</v>
      </c>
      <c r="H509" t="s">
        <v>48</v>
      </c>
      <c r="I509">
        <f>I503*J509</f>
        <v>0.95</v>
      </c>
      <c r="J509">
        <v>0.5</v>
      </c>
      <c r="K509">
        <v>0.5</v>
      </c>
      <c r="O509">
        <f t="shared" si="601"/>
        <v>1394.75</v>
      </c>
      <c r="P509">
        <f t="shared" si="602"/>
        <v>1394.75</v>
      </c>
      <c r="Q509">
        <f t="shared" si="643"/>
        <v>0</v>
      </c>
      <c r="R509">
        <f t="shared" si="603"/>
        <v>0</v>
      </c>
      <c r="S509">
        <f t="shared" si="604"/>
        <v>0</v>
      </c>
      <c r="T509">
        <f t="shared" si="605"/>
        <v>0</v>
      </c>
      <c r="U509">
        <f t="shared" si="606"/>
        <v>0</v>
      </c>
      <c r="V509">
        <f t="shared" si="607"/>
        <v>0</v>
      </c>
      <c r="W509">
        <f t="shared" si="608"/>
        <v>0</v>
      </c>
      <c r="X509">
        <f t="shared" si="609"/>
        <v>0</v>
      </c>
      <c r="Y509">
        <f t="shared" si="610"/>
        <v>0</v>
      </c>
      <c r="AA509">
        <v>59204059</v>
      </c>
      <c r="AB509">
        <f t="shared" si="611"/>
        <v>526.22</v>
      </c>
      <c r="AC509">
        <f t="shared" si="612"/>
        <v>526.22</v>
      </c>
      <c r="AD509">
        <f t="shared" si="644"/>
        <v>0</v>
      </c>
      <c r="AE509">
        <f t="shared" si="645"/>
        <v>0</v>
      </c>
      <c r="AF509">
        <f t="shared" si="645"/>
        <v>0</v>
      </c>
      <c r="AG509">
        <f t="shared" si="613"/>
        <v>0</v>
      </c>
      <c r="AH509">
        <f t="shared" si="646"/>
        <v>0</v>
      </c>
      <c r="AI509">
        <f t="shared" si="646"/>
        <v>0</v>
      </c>
      <c r="AJ509">
        <f t="shared" si="614"/>
        <v>0</v>
      </c>
      <c r="AK509">
        <v>526.22</v>
      </c>
      <c r="AL509">
        <v>526.22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109</v>
      </c>
      <c r="AU509">
        <v>61</v>
      </c>
      <c r="AV509">
        <v>1</v>
      </c>
      <c r="AW509">
        <v>1</v>
      </c>
      <c r="AZ509">
        <v>1</v>
      </c>
      <c r="BA509">
        <v>1</v>
      </c>
      <c r="BB509">
        <v>1</v>
      </c>
      <c r="BC509">
        <v>2.79</v>
      </c>
      <c r="BD509" t="s">
        <v>3</v>
      </c>
      <c r="BE509" t="s">
        <v>3</v>
      </c>
      <c r="BF509" t="s">
        <v>3</v>
      </c>
      <c r="BG509" t="s">
        <v>3</v>
      </c>
      <c r="BH509">
        <v>3</v>
      </c>
      <c r="BI509">
        <v>1</v>
      </c>
      <c r="BJ509" t="s">
        <v>49</v>
      </c>
      <c r="BM509">
        <v>21</v>
      </c>
      <c r="BN509">
        <v>0</v>
      </c>
      <c r="BO509" t="s">
        <v>46</v>
      </c>
      <c r="BP509">
        <v>1</v>
      </c>
      <c r="BQ509">
        <v>30</v>
      </c>
      <c r="BR509">
        <v>0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 t="s">
        <v>3</v>
      </c>
      <c r="BZ509">
        <v>109</v>
      </c>
      <c r="CA509">
        <v>61</v>
      </c>
      <c r="CB509" t="s">
        <v>3</v>
      </c>
      <c r="CE509">
        <v>30</v>
      </c>
      <c r="CF509">
        <v>0</v>
      </c>
      <c r="CG509">
        <v>0</v>
      </c>
      <c r="CM509">
        <v>0</v>
      </c>
      <c r="CN509" t="s">
        <v>1057</v>
      </c>
      <c r="CO509">
        <v>0</v>
      </c>
      <c r="CP509">
        <f t="shared" si="615"/>
        <v>1394.75</v>
      </c>
      <c r="CQ509">
        <f t="shared" si="616"/>
        <v>1468.15</v>
      </c>
      <c r="CR509">
        <f t="shared" si="647"/>
        <v>0</v>
      </c>
      <c r="CS509">
        <f t="shared" si="617"/>
        <v>0</v>
      </c>
      <c r="CT509">
        <f t="shared" si="618"/>
        <v>0</v>
      </c>
      <c r="CU509">
        <f t="shared" si="619"/>
        <v>0</v>
      </c>
      <c r="CV509">
        <f t="shared" si="620"/>
        <v>0</v>
      </c>
      <c r="CW509">
        <f t="shared" si="621"/>
        <v>0</v>
      </c>
      <c r="CX509">
        <f t="shared" si="622"/>
        <v>0</v>
      </c>
      <c r="CY509">
        <f t="shared" si="623"/>
        <v>0</v>
      </c>
      <c r="CZ509">
        <f t="shared" si="624"/>
        <v>0</v>
      </c>
      <c r="DC509" t="s">
        <v>3</v>
      </c>
      <c r="DD509" t="s">
        <v>3</v>
      </c>
      <c r="DE509" t="s">
        <v>3</v>
      </c>
      <c r="DF509" t="s">
        <v>3</v>
      </c>
      <c r="DG509" t="s">
        <v>3</v>
      </c>
      <c r="DH509" t="s">
        <v>3</v>
      </c>
      <c r="DI509" t="s">
        <v>3</v>
      </c>
      <c r="DJ509" t="s">
        <v>3</v>
      </c>
      <c r="DK509" t="s">
        <v>3</v>
      </c>
      <c r="DL509" t="s">
        <v>3</v>
      </c>
      <c r="DM509" t="s">
        <v>3</v>
      </c>
      <c r="DN509">
        <v>0</v>
      </c>
      <c r="DO509">
        <v>0</v>
      </c>
      <c r="DP509">
        <v>1</v>
      </c>
      <c r="DQ509">
        <v>1</v>
      </c>
      <c r="DU509">
        <v>1010</v>
      </c>
      <c r="DV509" t="s">
        <v>48</v>
      </c>
      <c r="DW509" t="s">
        <v>48</v>
      </c>
      <c r="DX509">
        <v>100</v>
      </c>
      <c r="DZ509" t="s">
        <v>3</v>
      </c>
      <c r="EA509" t="s">
        <v>3</v>
      </c>
      <c r="EB509" t="s">
        <v>3</v>
      </c>
      <c r="EC509" t="s">
        <v>3</v>
      </c>
      <c r="EE509">
        <v>58807897</v>
      </c>
      <c r="EF509">
        <v>30</v>
      </c>
      <c r="EG509" t="s">
        <v>27</v>
      </c>
      <c r="EH509">
        <v>0</v>
      </c>
      <c r="EI509" t="s">
        <v>3</v>
      </c>
      <c r="EJ509">
        <v>1</v>
      </c>
      <c r="EK509">
        <v>21</v>
      </c>
      <c r="EL509" t="s">
        <v>28</v>
      </c>
      <c r="EM509" t="s">
        <v>29</v>
      </c>
      <c r="EO509" t="s">
        <v>387</v>
      </c>
      <c r="EQ509">
        <v>0</v>
      </c>
      <c r="ER509">
        <v>526.22</v>
      </c>
      <c r="ES509">
        <v>526.22</v>
      </c>
      <c r="ET509">
        <v>0</v>
      </c>
      <c r="EU509">
        <v>0</v>
      </c>
      <c r="EV509">
        <v>0</v>
      </c>
      <c r="EW509">
        <v>0</v>
      </c>
      <c r="EX509">
        <v>0</v>
      </c>
      <c r="FQ509">
        <v>0</v>
      </c>
      <c r="FR509">
        <v>0</v>
      </c>
      <c r="FS509">
        <v>0</v>
      </c>
      <c r="FX509">
        <v>109</v>
      </c>
      <c r="FY509">
        <v>61</v>
      </c>
      <c r="GA509" t="s">
        <v>3</v>
      </c>
      <c r="GD509">
        <v>1</v>
      </c>
      <c r="GF509">
        <v>1873919888</v>
      </c>
      <c r="GG509">
        <v>2</v>
      </c>
      <c r="GH509">
        <v>1</v>
      </c>
      <c r="GI509">
        <v>2</v>
      </c>
      <c r="GJ509">
        <v>0</v>
      </c>
      <c r="GK509">
        <v>0</v>
      </c>
      <c r="GL509">
        <f t="shared" si="625"/>
        <v>0</v>
      </c>
      <c r="GM509">
        <f t="shared" si="626"/>
        <v>1394.75</v>
      </c>
      <c r="GN509">
        <f t="shared" si="627"/>
        <v>1394.75</v>
      </c>
      <c r="GO509">
        <f t="shared" si="628"/>
        <v>0</v>
      </c>
      <c r="GP509">
        <f t="shared" si="629"/>
        <v>0</v>
      </c>
      <c r="GR509">
        <v>0</v>
      </c>
      <c r="GS509">
        <v>3</v>
      </c>
      <c r="GT509">
        <v>0</v>
      </c>
      <c r="GU509" t="s">
        <v>3</v>
      </c>
      <c r="GV509">
        <f t="shared" si="630"/>
        <v>0</v>
      </c>
      <c r="GW509">
        <v>1</v>
      </c>
      <c r="GX509">
        <f t="shared" si="631"/>
        <v>0</v>
      </c>
      <c r="HA509">
        <v>0</v>
      </c>
      <c r="HB509">
        <v>0</v>
      </c>
      <c r="HC509">
        <f t="shared" si="632"/>
        <v>0</v>
      </c>
      <c r="HE509" t="s">
        <v>3</v>
      </c>
      <c r="HF509" t="s">
        <v>3</v>
      </c>
      <c r="HM509" t="s">
        <v>3</v>
      </c>
      <c r="HN509" t="s">
        <v>3</v>
      </c>
      <c r="HO509" t="s">
        <v>3</v>
      </c>
      <c r="HP509" t="s">
        <v>3</v>
      </c>
      <c r="HQ509" t="s">
        <v>3</v>
      </c>
      <c r="HS509">
        <v>0</v>
      </c>
      <c r="IK509">
        <v>0</v>
      </c>
    </row>
    <row r="510" spans="1:255" x14ac:dyDescent="0.2">
      <c r="A510" s="2">
        <v>17</v>
      </c>
      <c r="B510" s="2">
        <v>1</v>
      </c>
      <c r="C510" s="2">
        <f>ROW(SmtRes!A1129)</f>
        <v>1129</v>
      </c>
      <c r="D510" s="2">
        <f>ROW(EtalonRes!A1139)</f>
        <v>1139</v>
      </c>
      <c r="E510" s="2" t="s">
        <v>532</v>
      </c>
      <c r="F510" s="2" t="s">
        <v>21</v>
      </c>
      <c r="G510" s="2" t="s">
        <v>22</v>
      </c>
      <c r="H510" s="2" t="s">
        <v>23</v>
      </c>
      <c r="I510" s="2">
        <f>ROUND(ROUND(110/100,4),9)</f>
        <v>1.1000000000000001</v>
      </c>
      <c r="J510" s="2">
        <v>0</v>
      </c>
      <c r="K510" s="2">
        <f>ROUND(ROUND(110/100,4),9)</f>
        <v>1.1000000000000001</v>
      </c>
      <c r="L510" s="2"/>
      <c r="M510" s="2"/>
      <c r="N510" s="2"/>
      <c r="O510" s="2">
        <f t="shared" si="601"/>
        <v>391.24</v>
      </c>
      <c r="P510" s="2">
        <f t="shared" si="602"/>
        <v>33.04</v>
      </c>
      <c r="Q510" s="2">
        <f>(ROUND((ROUND(((((ET510*1.25)*1.1))*AV510*I510),2)*BB510),2)+ROUND((ROUND(((AE510-(((EU510*1.25)*1.1)))*AV510*I510),2)*BS510),2))</f>
        <v>6.57</v>
      </c>
      <c r="R510" s="2">
        <f t="shared" si="603"/>
        <v>0.48</v>
      </c>
      <c r="S510" s="2">
        <f t="shared" si="604"/>
        <v>351.63</v>
      </c>
      <c r="T510" s="2">
        <f t="shared" si="605"/>
        <v>0</v>
      </c>
      <c r="U510" s="2">
        <f t="shared" si="606"/>
        <v>28.388047160000003</v>
      </c>
      <c r="V510" s="2">
        <f t="shared" si="607"/>
        <v>0</v>
      </c>
      <c r="W510" s="2">
        <f t="shared" si="608"/>
        <v>0</v>
      </c>
      <c r="X510" s="2">
        <f t="shared" si="609"/>
        <v>383.8</v>
      </c>
      <c r="Y510" s="2">
        <f t="shared" si="610"/>
        <v>214.79</v>
      </c>
      <c r="Z510" s="2"/>
      <c r="AA510" s="2">
        <v>59204062</v>
      </c>
      <c r="AB510" s="2">
        <f t="shared" si="611"/>
        <v>335.22620000000001</v>
      </c>
      <c r="AC510" s="2">
        <f t="shared" si="612"/>
        <v>30.04</v>
      </c>
      <c r="AD510" s="2">
        <f>ROUND((((((ET510*1.25)*1.1))-(((EU510*1.25)*1.1)))+AE510),6)</f>
        <v>5.5962500000000004</v>
      </c>
      <c r="AE510" s="2">
        <f>ROUND((((EU510*1.25)*1.1)),6)</f>
        <v>0.41249999999999998</v>
      </c>
      <c r="AF510" s="2">
        <f>ROUND((((EV510*1.15)*1.1)),6)</f>
        <v>299.58994999999999</v>
      </c>
      <c r="AG510" s="2">
        <f t="shared" si="613"/>
        <v>0</v>
      </c>
      <c r="AH510" s="2">
        <f>(((EW510*1.15)*1.1))</f>
        <v>24.186800000000002</v>
      </c>
      <c r="AI510" s="2">
        <f>(((EX510*1.25)*1.1))</f>
        <v>0</v>
      </c>
      <c r="AJ510" s="2">
        <f t="shared" si="614"/>
        <v>0</v>
      </c>
      <c r="AK510" s="2">
        <v>270.94</v>
      </c>
      <c r="AL510" s="2">
        <v>30.04</v>
      </c>
      <c r="AM510" s="2">
        <v>4.07</v>
      </c>
      <c r="AN510" s="2">
        <v>0.3</v>
      </c>
      <c r="AO510" s="2">
        <v>236.83</v>
      </c>
      <c r="AP510" s="2">
        <v>0</v>
      </c>
      <c r="AQ510" s="2">
        <v>19.12</v>
      </c>
      <c r="AR510" s="2">
        <v>0</v>
      </c>
      <c r="AS510" s="2">
        <v>0</v>
      </c>
      <c r="AT510" s="2">
        <v>109</v>
      </c>
      <c r="AU510" s="2">
        <v>61</v>
      </c>
      <c r="AV510" s="2">
        <v>1.0669999999999999</v>
      </c>
      <c r="AW510" s="2">
        <v>1</v>
      </c>
      <c r="AX510" s="2"/>
      <c r="AY510" s="2"/>
      <c r="AZ510" s="2">
        <v>1</v>
      </c>
      <c r="BA510" s="2">
        <v>1</v>
      </c>
      <c r="BB510" s="2">
        <v>1</v>
      </c>
      <c r="BC510" s="2">
        <v>1</v>
      </c>
      <c r="BD510" s="2" t="s">
        <v>3</v>
      </c>
      <c r="BE510" s="2" t="s">
        <v>3</v>
      </c>
      <c r="BF510" s="2" t="s">
        <v>3</v>
      </c>
      <c r="BG510" s="2" t="s">
        <v>3</v>
      </c>
      <c r="BH510" s="2">
        <v>0</v>
      </c>
      <c r="BI510" s="2">
        <v>1</v>
      </c>
      <c r="BJ510" s="2" t="s">
        <v>24</v>
      </c>
      <c r="BK510" s="2"/>
      <c r="BL510" s="2"/>
      <c r="BM510" s="2">
        <v>21</v>
      </c>
      <c r="BN510" s="2">
        <v>0</v>
      </c>
      <c r="BO510" s="2" t="s">
        <v>21</v>
      </c>
      <c r="BP510" s="2">
        <v>1</v>
      </c>
      <c r="BQ510" s="2">
        <v>30</v>
      </c>
      <c r="BR510" s="2">
        <v>0</v>
      </c>
      <c r="BS510" s="2">
        <v>1</v>
      </c>
      <c r="BT510" s="2">
        <v>1</v>
      </c>
      <c r="BU510" s="2">
        <v>1</v>
      </c>
      <c r="BV510" s="2">
        <v>1</v>
      </c>
      <c r="BW510" s="2">
        <v>1</v>
      </c>
      <c r="BX510" s="2">
        <v>1</v>
      </c>
      <c r="BY510" s="2" t="s">
        <v>3</v>
      </c>
      <c r="BZ510" s="2">
        <v>109</v>
      </c>
      <c r="CA510" s="2">
        <v>61</v>
      </c>
      <c r="CB510" s="2" t="s">
        <v>3</v>
      </c>
      <c r="CC510" s="2"/>
      <c r="CD510" s="2"/>
      <c r="CE510" s="2">
        <v>30</v>
      </c>
      <c r="CF510" s="2">
        <v>0</v>
      </c>
      <c r="CG510" s="2">
        <v>0</v>
      </c>
      <c r="CH510" s="2"/>
      <c r="CI510" s="2"/>
      <c r="CJ510" s="2"/>
      <c r="CK510" s="2"/>
      <c r="CL510" s="2"/>
      <c r="CM510" s="2">
        <v>0</v>
      </c>
      <c r="CN510" s="2" t="s">
        <v>1057</v>
      </c>
      <c r="CO510" s="2">
        <v>0</v>
      </c>
      <c r="CP510" s="2">
        <f t="shared" si="615"/>
        <v>391.24</v>
      </c>
      <c r="CQ510" s="2">
        <f t="shared" si="616"/>
        <v>30.04</v>
      </c>
      <c r="CR510" s="2">
        <f>(ROUND((ROUND(((((ET510*1.25)*1.1))*AV510*1),2)*BB510),2)+ROUND((ROUND(((AE510-(((EU510*1.25)*1.1)))*AV510*1),2)*BS510),2))</f>
        <v>5.97</v>
      </c>
      <c r="CS510" s="2">
        <f t="shared" si="617"/>
        <v>0.44</v>
      </c>
      <c r="CT510" s="2">
        <f t="shared" si="618"/>
        <v>319.66000000000003</v>
      </c>
      <c r="CU510" s="2">
        <f t="shared" si="619"/>
        <v>0</v>
      </c>
      <c r="CV510" s="2">
        <f t="shared" si="620"/>
        <v>25.807315599999999</v>
      </c>
      <c r="CW510" s="2">
        <f t="shared" si="621"/>
        <v>0</v>
      </c>
      <c r="CX510" s="2">
        <f t="shared" si="622"/>
        <v>0</v>
      </c>
      <c r="CY510" s="2">
        <f t="shared" si="623"/>
        <v>383.79989999999998</v>
      </c>
      <c r="CZ510" s="2">
        <f t="shared" si="624"/>
        <v>214.78709999999998</v>
      </c>
      <c r="DA510" s="2"/>
      <c r="DB510" s="2"/>
      <c r="DC510" s="2" t="s">
        <v>3</v>
      </c>
      <c r="DD510" s="2" t="s">
        <v>3</v>
      </c>
      <c r="DE510" s="2" t="s">
        <v>25</v>
      </c>
      <c r="DF510" s="2" t="s">
        <v>25</v>
      </c>
      <c r="DG510" s="2" t="s">
        <v>26</v>
      </c>
      <c r="DH510" s="2" t="s">
        <v>3</v>
      </c>
      <c r="DI510" s="2" t="s">
        <v>26</v>
      </c>
      <c r="DJ510" s="2" t="s">
        <v>25</v>
      </c>
      <c r="DK510" s="2" t="s">
        <v>3</v>
      </c>
      <c r="DL510" s="2" t="s">
        <v>3</v>
      </c>
      <c r="DM510" s="2" t="s">
        <v>3</v>
      </c>
      <c r="DN510" s="2">
        <v>0</v>
      </c>
      <c r="DO510" s="2">
        <v>0</v>
      </c>
      <c r="DP510" s="2">
        <v>1</v>
      </c>
      <c r="DQ510" s="2">
        <v>1</v>
      </c>
      <c r="DR510" s="2"/>
      <c r="DS510" s="2"/>
      <c r="DT510" s="2"/>
      <c r="DU510" s="2">
        <v>1003</v>
      </c>
      <c r="DV510" s="2" t="s">
        <v>23</v>
      </c>
      <c r="DW510" s="2" t="s">
        <v>23</v>
      </c>
      <c r="DX510" s="2">
        <v>100</v>
      </c>
      <c r="DY510" s="2"/>
      <c r="DZ510" s="2" t="s">
        <v>3</v>
      </c>
      <c r="EA510" s="2" t="s">
        <v>3</v>
      </c>
      <c r="EB510" s="2" t="s">
        <v>3</v>
      </c>
      <c r="EC510" s="2" t="s">
        <v>3</v>
      </c>
      <c r="ED510" s="2"/>
      <c r="EE510" s="2">
        <v>58807897</v>
      </c>
      <c r="EF510" s="2">
        <v>30</v>
      </c>
      <c r="EG510" s="2" t="s">
        <v>27</v>
      </c>
      <c r="EH510" s="2">
        <v>0</v>
      </c>
      <c r="EI510" s="2" t="s">
        <v>3</v>
      </c>
      <c r="EJ510" s="2">
        <v>1</v>
      </c>
      <c r="EK510" s="2">
        <v>21</v>
      </c>
      <c r="EL510" s="2" t="s">
        <v>28</v>
      </c>
      <c r="EM510" s="2" t="s">
        <v>29</v>
      </c>
      <c r="EN510" s="2"/>
      <c r="EO510" s="2" t="s">
        <v>387</v>
      </c>
      <c r="EP510" s="2"/>
      <c r="EQ510" s="2">
        <v>0</v>
      </c>
      <c r="ER510" s="2">
        <v>270.94</v>
      </c>
      <c r="ES510" s="2">
        <v>30.04</v>
      </c>
      <c r="ET510" s="2">
        <v>4.07</v>
      </c>
      <c r="EU510" s="2">
        <v>0.3</v>
      </c>
      <c r="EV510" s="2">
        <v>236.83</v>
      </c>
      <c r="EW510" s="2">
        <v>19.12</v>
      </c>
      <c r="EX510" s="2">
        <v>0</v>
      </c>
      <c r="EY510" s="2">
        <v>0</v>
      </c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>
        <v>0</v>
      </c>
      <c r="FR510" s="2">
        <v>0</v>
      </c>
      <c r="FS510" s="2">
        <v>0</v>
      </c>
      <c r="FT510" s="2"/>
      <c r="FU510" s="2"/>
      <c r="FV510" s="2"/>
      <c r="FW510" s="2"/>
      <c r="FX510" s="2">
        <v>109</v>
      </c>
      <c r="FY510" s="2">
        <v>61</v>
      </c>
      <c r="FZ510" s="2"/>
      <c r="GA510" s="2" t="s">
        <v>3</v>
      </c>
      <c r="GB510" s="2"/>
      <c r="GC510" s="2"/>
      <c r="GD510" s="2">
        <v>1</v>
      </c>
      <c r="GE510" s="2"/>
      <c r="GF510" s="2">
        <v>-367569951</v>
      </c>
      <c r="GG510" s="2">
        <v>2</v>
      </c>
      <c r="GH510" s="2">
        <v>1</v>
      </c>
      <c r="GI510" s="2">
        <v>2</v>
      </c>
      <c r="GJ510" s="2">
        <v>0</v>
      </c>
      <c r="GK510" s="2">
        <v>0</v>
      </c>
      <c r="GL510" s="2">
        <f t="shared" si="625"/>
        <v>0</v>
      </c>
      <c r="GM510" s="2">
        <f t="shared" si="626"/>
        <v>989.83</v>
      </c>
      <c r="GN510" s="2">
        <f t="shared" si="627"/>
        <v>989.83</v>
      </c>
      <c r="GO510" s="2">
        <f t="shared" si="628"/>
        <v>0</v>
      </c>
      <c r="GP510" s="2">
        <f t="shared" si="629"/>
        <v>0</v>
      </c>
      <c r="GQ510" s="2"/>
      <c r="GR510" s="2">
        <v>0</v>
      </c>
      <c r="GS510" s="2">
        <v>3</v>
      </c>
      <c r="GT510" s="2">
        <v>0</v>
      </c>
      <c r="GU510" s="2" t="s">
        <v>3</v>
      </c>
      <c r="GV510" s="2">
        <f t="shared" si="630"/>
        <v>0</v>
      </c>
      <c r="GW510" s="2">
        <v>1</v>
      </c>
      <c r="GX510" s="2">
        <f t="shared" si="631"/>
        <v>0</v>
      </c>
      <c r="GY510" s="2"/>
      <c r="GZ510" s="2"/>
      <c r="HA510" s="2">
        <v>0</v>
      </c>
      <c r="HB510" s="2">
        <v>0</v>
      </c>
      <c r="HC510" s="2">
        <f t="shared" si="632"/>
        <v>0</v>
      </c>
      <c r="HD510" s="2"/>
      <c r="HE510" s="2" t="s">
        <v>3</v>
      </c>
      <c r="HF510" s="2" t="s">
        <v>3</v>
      </c>
      <c r="HG510" s="2"/>
      <c r="HH510" s="2"/>
      <c r="HI510" s="2"/>
      <c r="HJ510" s="2"/>
      <c r="HK510" s="2"/>
      <c r="HL510" s="2"/>
      <c r="HM510" s="2" t="s">
        <v>3</v>
      </c>
      <c r="HN510" s="2" t="s">
        <v>3</v>
      </c>
      <c r="HO510" s="2" t="s">
        <v>3</v>
      </c>
      <c r="HP510" s="2" t="s">
        <v>3</v>
      </c>
      <c r="HQ510" s="2" t="s">
        <v>3</v>
      </c>
      <c r="HR510" s="2"/>
      <c r="HS510" s="2">
        <v>0</v>
      </c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>
        <v>0</v>
      </c>
      <c r="IL510" s="2"/>
      <c r="IM510" s="2"/>
      <c r="IN510" s="2"/>
      <c r="IO510" s="2"/>
      <c r="IP510" s="2"/>
      <c r="IQ510" s="2"/>
      <c r="IR510" s="2"/>
      <c r="IS510" s="2"/>
      <c r="IT510" s="2"/>
      <c r="IU510" s="2"/>
    </row>
    <row r="511" spans="1:255" x14ac:dyDescent="0.2">
      <c r="A511">
        <v>17</v>
      </c>
      <c r="B511">
        <v>1</v>
      </c>
      <c r="C511">
        <f>ROW(SmtRes!A1140)</f>
        <v>1140</v>
      </c>
      <c r="D511">
        <f>ROW(EtalonRes!A1150)</f>
        <v>1150</v>
      </c>
      <c r="E511" t="s">
        <v>532</v>
      </c>
      <c r="F511" t="s">
        <v>21</v>
      </c>
      <c r="G511" t="s">
        <v>22</v>
      </c>
      <c r="H511" t="s">
        <v>23</v>
      </c>
      <c r="I511">
        <f>ROUND(ROUND(110/100,4),9)</f>
        <v>1.1000000000000001</v>
      </c>
      <c r="J511">
        <v>0</v>
      </c>
      <c r="K511">
        <f>ROUND(ROUND(110/100,4),9)</f>
        <v>1.1000000000000001</v>
      </c>
      <c r="O511">
        <f t="shared" si="601"/>
        <v>19477</v>
      </c>
      <c r="P511">
        <f t="shared" si="602"/>
        <v>59.14</v>
      </c>
      <c r="Q511">
        <f>(ROUND((ROUND(((((ET511*1.25)*1.1))*AV511*I511),2)*BB511),2)+ROUND((ROUND(((AE511-(((EU511*1.25)*1.1)))*AV511*I511),2)*BS511),2))</f>
        <v>81.73</v>
      </c>
      <c r="R511">
        <f t="shared" si="603"/>
        <v>26.4</v>
      </c>
      <c r="S511">
        <f t="shared" si="604"/>
        <v>19336.13</v>
      </c>
      <c r="T511">
        <f t="shared" si="605"/>
        <v>0</v>
      </c>
      <c r="U511">
        <f t="shared" si="606"/>
        <v>28.388047160000003</v>
      </c>
      <c r="V511">
        <f t="shared" si="607"/>
        <v>0</v>
      </c>
      <c r="W511">
        <f t="shared" si="608"/>
        <v>0</v>
      </c>
      <c r="X511">
        <f t="shared" si="609"/>
        <v>21105.16</v>
      </c>
      <c r="Y511">
        <f t="shared" si="610"/>
        <v>11811.14</v>
      </c>
      <c r="AA511">
        <v>59204059</v>
      </c>
      <c r="AB511">
        <f t="shared" si="611"/>
        <v>335.22620000000001</v>
      </c>
      <c r="AC511">
        <f t="shared" si="612"/>
        <v>30.04</v>
      </c>
      <c r="AD511">
        <f>ROUND((((((ET511*1.25)*1.1))-(((EU511*1.25)*1.1)))+AE511),6)</f>
        <v>5.5962500000000004</v>
      </c>
      <c r="AE511">
        <f>ROUND((((EU511*1.25)*1.1)),6)</f>
        <v>0.41249999999999998</v>
      </c>
      <c r="AF511">
        <f>ROUND((((EV511*1.15)*1.1)),6)</f>
        <v>299.58994999999999</v>
      </c>
      <c r="AG511">
        <f t="shared" si="613"/>
        <v>0</v>
      </c>
      <c r="AH511">
        <f>(((EW511*1.15)*1.1))</f>
        <v>24.186800000000002</v>
      </c>
      <c r="AI511">
        <f>(((EX511*1.25)*1.1))</f>
        <v>0</v>
      </c>
      <c r="AJ511">
        <f t="shared" si="614"/>
        <v>0</v>
      </c>
      <c r="AK511">
        <v>270.94</v>
      </c>
      <c r="AL511">
        <v>30.04</v>
      </c>
      <c r="AM511">
        <v>4.07</v>
      </c>
      <c r="AN511">
        <v>0.3</v>
      </c>
      <c r="AO511">
        <v>236.83</v>
      </c>
      <c r="AP511">
        <v>0</v>
      </c>
      <c r="AQ511">
        <v>19.12</v>
      </c>
      <c r="AR511">
        <v>0</v>
      </c>
      <c r="AS511">
        <v>0</v>
      </c>
      <c r="AT511">
        <v>109</v>
      </c>
      <c r="AU511">
        <v>61</v>
      </c>
      <c r="AV511">
        <v>1.0669999999999999</v>
      </c>
      <c r="AW511">
        <v>1</v>
      </c>
      <c r="AZ511">
        <v>1</v>
      </c>
      <c r="BA511">
        <v>54.99</v>
      </c>
      <c r="BB511">
        <v>12.44</v>
      </c>
      <c r="BC511">
        <v>1.79</v>
      </c>
      <c r="BD511" t="s">
        <v>3</v>
      </c>
      <c r="BE511" t="s">
        <v>3</v>
      </c>
      <c r="BF511" t="s">
        <v>3</v>
      </c>
      <c r="BG511" t="s">
        <v>3</v>
      </c>
      <c r="BH511">
        <v>0</v>
      </c>
      <c r="BI511">
        <v>1</v>
      </c>
      <c r="BJ511" t="s">
        <v>24</v>
      </c>
      <c r="BM511">
        <v>21</v>
      </c>
      <c r="BN511">
        <v>0</v>
      </c>
      <c r="BO511" t="s">
        <v>21</v>
      </c>
      <c r="BP511">
        <v>1</v>
      </c>
      <c r="BQ511">
        <v>30</v>
      </c>
      <c r="BR511">
        <v>0</v>
      </c>
      <c r="BS511">
        <v>54.99</v>
      </c>
      <c r="BT511">
        <v>1</v>
      </c>
      <c r="BU511">
        <v>1</v>
      </c>
      <c r="BV511">
        <v>1</v>
      </c>
      <c r="BW511">
        <v>1</v>
      </c>
      <c r="BX511">
        <v>1</v>
      </c>
      <c r="BY511" t="s">
        <v>3</v>
      </c>
      <c r="BZ511">
        <v>109</v>
      </c>
      <c r="CA511">
        <v>61</v>
      </c>
      <c r="CB511" t="s">
        <v>3</v>
      </c>
      <c r="CE511">
        <v>30</v>
      </c>
      <c r="CF511">
        <v>0</v>
      </c>
      <c r="CG511">
        <v>0</v>
      </c>
      <c r="CM511">
        <v>0</v>
      </c>
      <c r="CN511" t="s">
        <v>1057</v>
      </c>
      <c r="CO511">
        <v>0</v>
      </c>
      <c r="CP511">
        <f t="shared" si="615"/>
        <v>19477</v>
      </c>
      <c r="CQ511">
        <f t="shared" si="616"/>
        <v>53.77</v>
      </c>
      <c r="CR511">
        <f>(ROUND((ROUND(((((ET511*1.25)*1.1))*AV511*1),2)*BB511),2)+ROUND((ROUND(((AE511-(((EU511*1.25)*1.1)))*AV511*1),2)*BS511),2))</f>
        <v>74.27</v>
      </c>
      <c r="CS511">
        <f t="shared" si="617"/>
        <v>24.2</v>
      </c>
      <c r="CT511">
        <f t="shared" si="618"/>
        <v>17578.099999999999</v>
      </c>
      <c r="CU511">
        <f t="shared" si="619"/>
        <v>0</v>
      </c>
      <c r="CV511">
        <f t="shared" si="620"/>
        <v>25.807315599999999</v>
      </c>
      <c r="CW511">
        <f t="shared" si="621"/>
        <v>0</v>
      </c>
      <c r="CX511">
        <f t="shared" si="622"/>
        <v>0</v>
      </c>
      <c r="CY511">
        <f t="shared" si="623"/>
        <v>21105.157700000003</v>
      </c>
      <c r="CZ511">
        <f t="shared" si="624"/>
        <v>11811.143300000002</v>
      </c>
      <c r="DC511" t="s">
        <v>3</v>
      </c>
      <c r="DD511" t="s">
        <v>3</v>
      </c>
      <c r="DE511" t="s">
        <v>25</v>
      </c>
      <c r="DF511" t="s">
        <v>25</v>
      </c>
      <c r="DG511" t="s">
        <v>26</v>
      </c>
      <c r="DH511" t="s">
        <v>3</v>
      </c>
      <c r="DI511" t="s">
        <v>26</v>
      </c>
      <c r="DJ511" t="s">
        <v>25</v>
      </c>
      <c r="DK511" t="s">
        <v>3</v>
      </c>
      <c r="DL511" t="s">
        <v>3</v>
      </c>
      <c r="DM511" t="s">
        <v>3</v>
      </c>
      <c r="DN511">
        <v>0</v>
      </c>
      <c r="DO511">
        <v>0</v>
      </c>
      <c r="DP511">
        <v>1</v>
      </c>
      <c r="DQ511">
        <v>1</v>
      </c>
      <c r="DU511">
        <v>1003</v>
      </c>
      <c r="DV511" t="s">
        <v>23</v>
      </c>
      <c r="DW511" t="s">
        <v>23</v>
      </c>
      <c r="DX511">
        <v>100</v>
      </c>
      <c r="DZ511" t="s">
        <v>3</v>
      </c>
      <c r="EA511" t="s">
        <v>3</v>
      </c>
      <c r="EB511" t="s">
        <v>3</v>
      </c>
      <c r="EC511" t="s">
        <v>3</v>
      </c>
      <c r="EE511">
        <v>58807897</v>
      </c>
      <c r="EF511">
        <v>30</v>
      </c>
      <c r="EG511" t="s">
        <v>27</v>
      </c>
      <c r="EH511">
        <v>0</v>
      </c>
      <c r="EI511" t="s">
        <v>3</v>
      </c>
      <c r="EJ511">
        <v>1</v>
      </c>
      <c r="EK511">
        <v>21</v>
      </c>
      <c r="EL511" t="s">
        <v>28</v>
      </c>
      <c r="EM511" t="s">
        <v>29</v>
      </c>
      <c r="EO511" t="s">
        <v>387</v>
      </c>
      <c r="EQ511">
        <v>0</v>
      </c>
      <c r="ER511">
        <v>270.94</v>
      </c>
      <c r="ES511">
        <v>30.04</v>
      </c>
      <c r="ET511">
        <v>4.07</v>
      </c>
      <c r="EU511">
        <v>0.3</v>
      </c>
      <c r="EV511">
        <v>236.83</v>
      </c>
      <c r="EW511">
        <v>19.12</v>
      </c>
      <c r="EX511">
        <v>0</v>
      </c>
      <c r="EY511">
        <v>0</v>
      </c>
      <c r="FQ511">
        <v>0</v>
      </c>
      <c r="FR511">
        <v>0</v>
      </c>
      <c r="FS511">
        <v>0</v>
      </c>
      <c r="FX511">
        <v>109</v>
      </c>
      <c r="FY511">
        <v>61</v>
      </c>
      <c r="GA511" t="s">
        <v>3</v>
      </c>
      <c r="GD511">
        <v>1</v>
      </c>
      <c r="GF511">
        <v>-367569951</v>
      </c>
      <c r="GG511">
        <v>2</v>
      </c>
      <c r="GH511">
        <v>1</v>
      </c>
      <c r="GI511">
        <v>2</v>
      </c>
      <c r="GJ511">
        <v>0</v>
      </c>
      <c r="GK511">
        <v>0</v>
      </c>
      <c r="GL511">
        <f t="shared" si="625"/>
        <v>0</v>
      </c>
      <c r="GM511">
        <f t="shared" si="626"/>
        <v>52393.3</v>
      </c>
      <c r="GN511">
        <f t="shared" si="627"/>
        <v>52393.3</v>
      </c>
      <c r="GO511">
        <f t="shared" si="628"/>
        <v>0</v>
      </c>
      <c r="GP511">
        <f t="shared" si="629"/>
        <v>0</v>
      </c>
      <c r="GR511">
        <v>0</v>
      </c>
      <c r="GS511">
        <v>3</v>
      </c>
      <c r="GT511">
        <v>0</v>
      </c>
      <c r="GU511" t="s">
        <v>3</v>
      </c>
      <c r="GV511">
        <f t="shared" si="630"/>
        <v>0</v>
      </c>
      <c r="GW511">
        <v>1</v>
      </c>
      <c r="GX511">
        <f t="shared" si="631"/>
        <v>0</v>
      </c>
      <c r="HA511">
        <v>0</v>
      </c>
      <c r="HB511">
        <v>0</v>
      </c>
      <c r="HC511">
        <f t="shared" si="632"/>
        <v>0</v>
      </c>
      <c r="HE511" t="s">
        <v>3</v>
      </c>
      <c r="HF511" t="s">
        <v>3</v>
      </c>
      <c r="HM511" t="s">
        <v>3</v>
      </c>
      <c r="HN511" t="s">
        <v>3</v>
      </c>
      <c r="HO511" t="s">
        <v>3</v>
      </c>
      <c r="HP511" t="s">
        <v>3</v>
      </c>
      <c r="HQ511" t="s">
        <v>3</v>
      </c>
      <c r="HS511">
        <v>0</v>
      </c>
      <c r="IK511">
        <v>0</v>
      </c>
    </row>
    <row r="512" spans="1:255" x14ac:dyDescent="0.2">
      <c r="A512" s="2">
        <v>18</v>
      </c>
      <c r="B512" s="2">
        <v>1</v>
      </c>
      <c r="C512" s="2">
        <v>1128</v>
      </c>
      <c r="D512" s="2"/>
      <c r="E512" s="2" t="s">
        <v>533</v>
      </c>
      <c r="F512" s="2" t="s">
        <v>76</v>
      </c>
      <c r="G512" s="2" t="s">
        <v>77</v>
      </c>
      <c r="H512" s="2" t="s">
        <v>34</v>
      </c>
      <c r="I512" s="2">
        <f>I510*J512</f>
        <v>110</v>
      </c>
      <c r="J512" s="2">
        <v>99.999999999999986</v>
      </c>
      <c r="K512" s="2">
        <v>100</v>
      </c>
      <c r="L512" s="2"/>
      <c r="M512" s="2"/>
      <c r="N512" s="2"/>
      <c r="O512" s="2">
        <f t="shared" si="601"/>
        <v>4572.7</v>
      </c>
      <c r="P512" s="2">
        <f t="shared" si="602"/>
        <v>4572.7</v>
      </c>
      <c r="Q512" s="2">
        <f t="shared" ref="Q512:Q517" si="648">(ROUND((ROUND(((ET512)*AV512*I512),2)*BB512),2)+ROUND((ROUND(((AE512-(EU512))*AV512*I512),2)*BS512),2))</f>
        <v>0</v>
      </c>
      <c r="R512" s="2">
        <f t="shared" si="603"/>
        <v>0</v>
      </c>
      <c r="S512" s="2">
        <f t="shared" si="604"/>
        <v>0</v>
      </c>
      <c r="T512" s="2">
        <f t="shared" si="605"/>
        <v>0</v>
      </c>
      <c r="U512" s="2">
        <f t="shared" si="606"/>
        <v>0</v>
      </c>
      <c r="V512" s="2">
        <f t="shared" si="607"/>
        <v>0</v>
      </c>
      <c r="W512" s="2">
        <f t="shared" si="608"/>
        <v>0</v>
      </c>
      <c r="X512" s="2">
        <f t="shared" si="609"/>
        <v>0</v>
      </c>
      <c r="Y512" s="2">
        <f t="shared" si="610"/>
        <v>0</v>
      </c>
      <c r="Z512" s="2"/>
      <c r="AA512" s="2">
        <v>59204062</v>
      </c>
      <c r="AB512" s="2">
        <f t="shared" si="611"/>
        <v>41.57</v>
      </c>
      <c r="AC512" s="2">
        <f t="shared" si="612"/>
        <v>41.57</v>
      </c>
      <c r="AD512" s="2">
        <f t="shared" ref="AD512:AD517" si="649">ROUND((((ET512)-(EU512))+AE512),6)</f>
        <v>0</v>
      </c>
      <c r="AE512" s="2">
        <f t="shared" ref="AE512:AF517" si="650">ROUND((EU512),6)</f>
        <v>0</v>
      </c>
      <c r="AF512" s="2">
        <f t="shared" si="650"/>
        <v>0</v>
      </c>
      <c r="AG512" s="2">
        <f t="shared" si="613"/>
        <v>0</v>
      </c>
      <c r="AH512" s="2">
        <f t="shared" ref="AH512:AI517" si="651">(EW512)</f>
        <v>0</v>
      </c>
      <c r="AI512" s="2">
        <f t="shared" si="651"/>
        <v>0</v>
      </c>
      <c r="AJ512" s="2">
        <f t="shared" si="614"/>
        <v>0</v>
      </c>
      <c r="AK512" s="2">
        <v>41.57</v>
      </c>
      <c r="AL512" s="2">
        <v>41.57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109</v>
      </c>
      <c r="AU512" s="2">
        <v>61</v>
      </c>
      <c r="AV512" s="2">
        <v>1</v>
      </c>
      <c r="AW512" s="2">
        <v>1</v>
      </c>
      <c r="AX512" s="2"/>
      <c r="AY512" s="2"/>
      <c r="AZ512" s="2">
        <v>1</v>
      </c>
      <c r="BA512" s="2">
        <v>1</v>
      </c>
      <c r="BB512" s="2">
        <v>1</v>
      </c>
      <c r="BC512" s="2">
        <v>1</v>
      </c>
      <c r="BD512" s="2" t="s">
        <v>3</v>
      </c>
      <c r="BE512" s="2" t="s">
        <v>3</v>
      </c>
      <c r="BF512" s="2" t="s">
        <v>3</v>
      </c>
      <c r="BG512" s="2" t="s">
        <v>3</v>
      </c>
      <c r="BH512" s="2">
        <v>3</v>
      </c>
      <c r="BI512" s="2">
        <v>1</v>
      </c>
      <c r="BJ512" s="2" t="s">
        <v>78</v>
      </c>
      <c r="BK512" s="2"/>
      <c r="BL512" s="2"/>
      <c r="BM512" s="2">
        <v>21</v>
      </c>
      <c r="BN512" s="2">
        <v>0</v>
      </c>
      <c r="BO512" s="2" t="s">
        <v>3</v>
      </c>
      <c r="BP512" s="2">
        <v>0</v>
      </c>
      <c r="BQ512" s="2">
        <v>30</v>
      </c>
      <c r="BR512" s="2">
        <v>0</v>
      </c>
      <c r="BS512" s="2">
        <v>1</v>
      </c>
      <c r="BT512" s="2">
        <v>1</v>
      </c>
      <c r="BU512" s="2">
        <v>1</v>
      </c>
      <c r="BV512" s="2">
        <v>1</v>
      </c>
      <c r="BW512" s="2">
        <v>1</v>
      </c>
      <c r="BX512" s="2">
        <v>1</v>
      </c>
      <c r="BY512" s="2" t="s">
        <v>3</v>
      </c>
      <c r="BZ512" s="2">
        <v>109</v>
      </c>
      <c r="CA512" s="2">
        <v>61</v>
      </c>
      <c r="CB512" s="2" t="s">
        <v>3</v>
      </c>
      <c r="CC512" s="2"/>
      <c r="CD512" s="2"/>
      <c r="CE512" s="2">
        <v>30</v>
      </c>
      <c r="CF512" s="2">
        <v>0</v>
      </c>
      <c r="CG512" s="2">
        <v>0</v>
      </c>
      <c r="CH512" s="2"/>
      <c r="CI512" s="2"/>
      <c r="CJ512" s="2"/>
      <c r="CK512" s="2"/>
      <c r="CL512" s="2"/>
      <c r="CM512" s="2">
        <v>0</v>
      </c>
      <c r="CN512" s="2" t="s">
        <v>3</v>
      </c>
      <c r="CO512" s="2">
        <v>0</v>
      </c>
      <c r="CP512" s="2">
        <f t="shared" si="615"/>
        <v>4572.7</v>
      </c>
      <c r="CQ512" s="2">
        <f t="shared" si="616"/>
        <v>41.57</v>
      </c>
      <c r="CR512" s="2">
        <f t="shared" ref="CR512:CR517" si="652">(ROUND((ROUND(((ET512)*AV512*1),2)*BB512),2)+ROUND((ROUND(((AE512-(EU512))*AV512*1),2)*BS512),2))</f>
        <v>0</v>
      </c>
      <c r="CS512" s="2">
        <f t="shared" si="617"/>
        <v>0</v>
      </c>
      <c r="CT512" s="2">
        <f t="shared" si="618"/>
        <v>0</v>
      </c>
      <c r="CU512" s="2">
        <f t="shared" si="619"/>
        <v>0</v>
      </c>
      <c r="CV512" s="2">
        <f t="shared" si="620"/>
        <v>0</v>
      </c>
      <c r="CW512" s="2">
        <f t="shared" si="621"/>
        <v>0</v>
      </c>
      <c r="CX512" s="2">
        <f t="shared" si="622"/>
        <v>0</v>
      </c>
      <c r="CY512" s="2">
        <f t="shared" si="623"/>
        <v>0</v>
      </c>
      <c r="CZ512" s="2">
        <f t="shared" si="624"/>
        <v>0</v>
      </c>
      <c r="DA512" s="2"/>
      <c r="DB512" s="2"/>
      <c r="DC512" s="2" t="s">
        <v>3</v>
      </c>
      <c r="DD512" s="2" t="s">
        <v>3</v>
      </c>
      <c r="DE512" s="2" t="s">
        <v>3</v>
      </c>
      <c r="DF512" s="2" t="s">
        <v>3</v>
      </c>
      <c r="DG512" s="2" t="s">
        <v>3</v>
      </c>
      <c r="DH512" s="2" t="s">
        <v>3</v>
      </c>
      <c r="DI512" s="2" t="s">
        <v>3</v>
      </c>
      <c r="DJ512" s="2" t="s">
        <v>3</v>
      </c>
      <c r="DK512" s="2" t="s">
        <v>3</v>
      </c>
      <c r="DL512" s="2" t="s">
        <v>3</v>
      </c>
      <c r="DM512" s="2" t="s">
        <v>3</v>
      </c>
      <c r="DN512" s="2">
        <v>0</v>
      </c>
      <c r="DO512" s="2">
        <v>0</v>
      </c>
      <c r="DP512" s="2">
        <v>1</v>
      </c>
      <c r="DQ512" s="2">
        <v>1</v>
      </c>
      <c r="DR512" s="2"/>
      <c r="DS512" s="2"/>
      <c r="DT512" s="2"/>
      <c r="DU512" s="2">
        <v>1003</v>
      </c>
      <c r="DV512" s="2" t="s">
        <v>34</v>
      </c>
      <c r="DW512" s="2" t="s">
        <v>34</v>
      </c>
      <c r="DX512" s="2">
        <v>1</v>
      </c>
      <c r="DY512" s="2"/>
      <c r="DZ512" s="2" t="s">
        <v>3</v>
      </c>
      <c r="EA512" s="2" t="s">
        <v>3</v>
      </c>
      <c r="EB512" s="2" t="s">
        <v>3</v>
      </c>
      <c r="EC512" s="2" t="s">
        <v>3</v>
      </c>
      <c r="ED512" s="2"/>
      <c r="EE512" s="2">
        <v>58807897</v>
      </c>
      <c r="EF512" s="2">
        <v>30</v>
      </c>
      <c r="EG512" s="2" t="s">
        <v>27</v>
      </c>
      <c r="EH512" s="2">
        <v>0</v>
      </c>
      <c r="EI512" s="2" t="s">
        <v>3</v>
      </c>
      <c r="EJ512" s="2">
        <v>1</v>
      </c>
      <c r="EK512" s="2">
        <v>21</v>
      </c>
      <c r="EL512" s="2" t="s">
        <v>28</v>
      </c>
      <c r="EM512" s="2" t="s">
        <v>29</v>
      </c>
      <c r="EN512" s="2"/>
      <c r="EO512" s="2" t="s">
        <v>3</v>
      </c>
      <c r="EP512" s="2"/>
      <c r="EQ512" s="2">
        <v>0</v>
      </c>
      <c r="ER512" s="2">
        <v>41.57</v>
      </c>
      <c r="ES512" s="2">
        <v>41.57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>
        <v>0</v>
      </c>
      <c r="FR512" s="2">
        <v>0</v>
      </c>
      <c r="FS512" s="2">
        <v>0</v>
      </c>
      <c r="FT512" s="2"/>
      <c r="FU512" s="2"/>
      <c r="FV512" s="2"/>
      <c r="FW512" s="2"/>
      <c r="FX512" s="2">
        <v>109</v>
      </c>
      <c r="FY512" s="2">
        <v>61</v>
      </c>
      <c r="FZ512" s="2"/>
      <c r="GA512" s="2" t="s">
        <v>3</v>
      </c>
      <c r="GB512" s="2"/>
      <c r="GC512" s="2"/>
      <c r="GD512" s="2">
        <v>1</v>
      </c>
      <c r="GE512" s="2"/>
      <c r="GF512" s="2">
        <v>1800542993</v>
      </c>
      <c r="GG512" s="2">
        <v>2</v>
      </c>
      <c r="GH512" s="2">
        <v>1</v>
      </c>
      <c r="GI512" s="2">
        <v>-2</v>
      </c>
      <c r="GJ512" s="2">
        <v>0</v>
      </c>
      <c r="GK512" s="2">
        <v>0</v>
      </c>
      <c r="GL512" s="2">
        <f t="shared" si="625"/>
        <v>0</v>
      </c>
      <c r="GM512" s="2">
        <f t="shared" si="626"/>
        <v>4572.7</v>
      </c>
      <c r="GN512" s="2">
        <f t="shared" si="627"/>
        <v>4572.7</v>
      </c>
      <c r="GO512" s="2">
        <f t="shared" si="628"/>
        <v>0</v>
      </c>
      <c r="GP512" s="2">
        <f t="shared" si="629"/>
        <v>0</v>
      </c>
      <c r="GQ512" s="2"/>
      <c r="GR512" s="2">
        <v>0</v>
      </c>
      <c r="GS512" s="2">
        <v>3</v>
      </c>
      <c r="GT512" s="2">
        <v>0</v>
      </c>
      <c r="GU512" s="2" t="s">
        <v>3</v>
      </c>
      <c r="GV512" s="2">
        <f t="shared" si="630"/>
        <v>0</v>
      </c>
      <c r="GW512" s="2">
        <v>1</v>
      </c>
      <c r="GX512" s="2">
        <f t="shared" si="631"/>
        <v>0</v>
      </c>
      <c r="GY512" s="2"/>
      <c r="GZ512" s="2"/>
      <c r="HA512" s="2">
        <v>0</v>
      </c>
      <c r="HB512" s="2">
        <v>0</v>
      </c>
      <c r="HC512" s="2">
        <f t="shared" si="632"/>
        <v>0</v>
      </c>
      <c r="HD512" s="2"/>
      <c r="HE512" s="2" t="s">
        <v>3</v>
      </c>
      <c r="HF512" s="2" t="s">
        <v>3</v>
      </c>
      <c r="HG512" s="2"/>
      <c r="HH512" s="2"/>
      <c r="HI512" s="2"/>
      <c r="HJ512" s="2"/>
      <c r="HK512" s="2"/>
      <c r="HL512" s="2"/>
      <c r="HM512" s="2" t="s">
        <v>3</v>
      </c>
      <c r="HN512" s="2" t="s">
        <v>3</v>
      </c>
      <c r="HO512" s="2" t="s">
        <v>3</v>
      </c>
      <c r="HP512" s="2" t="s">
        <v>3</v>
      </c>
      <c r="HQ512" s="2" t="s">
        <v>3</v>
      </c>
      <c r="HR512" s="2"/>
      <c r="HS512" s="2">
        <v>0</v>
      </c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>
        <v>0</v>
      </c>
      <c r="IL512" s="2"/>
      <c r="IM512" s="2"/>
      <c r="IN512" s="2"/>
      <c r="IO512" s="2"/>
      <c r="IP512" s="2"/>
      <c r="IQ512" s="2"/>
      <c r="IR512" s="2"/>
      <c r="IS512" s="2"/>
      <c r="IT512" s="2"/>
      <c r="IU512" s="2"/>
    </row>
    <row r="513" spans="1:255" x14ac:dyDescent="0.2">
      <c r="A513">
        <v>18</v>
      </c>
      <c r="B513">
        <v>1</v>
      </c>
      <c r="C513">
        <v>1139</v>
      </c>
      <c r="E513" t="s">
        <v>533</v>
      </c>
      <c r="F513" t="s">
        <v>76</v>
      </c>
      <c r="G513" t="s">
        <v>77</v>
      </c>
      <c r="H513" t="s">
        <v>34</v>
      </c>
      <c r="I513">
        <f>I511*J513</f>
        <v>110</v>
      </c>
      <c r="J513">
        <v>99.999999999999986</v>
      </c>
      <c r="K513">
        <v>100</v>
      </c>
      <c r="O513">
        <f t="shared" si="601"/>
        <v>75678.19</v>
      </c>
      <c r="P513">
        <f t="shared" si="602"/>
        <v>75678.19</v>
      </c>
      <c r="Q513">
        <f t="shared" si="648"/>
        <v>0</v>
      </c>
      <c r="R513">
        <f t="shared" si="603"/>
        <v>0</v>
      </c>
      <c r="S513">
        <f t="shared" si="604"/>
        <v>0</v>
      </c>
      <c r="T513">
        <f t="shared" si="605"/>
        <v>0</v>
      </c>
      <c r="U513">
        <f t="shared" si="606"/>
        <v>0</v>
      </c>
      <c r="V513">
        <f t="shared" si="607"/>
        <v>0</v>
      </c>
      <c r="W513">
        <f t="shared" si="608"/>
        <v>0</v>
      </c>
      <c r="X513">
        <f t="shared" si="609"/>
        <v>0</v>
      </c>
      <c r="Y513">
        <f t="shared" si="610"/>
        <v>0</v>
      </c>
      <c r="AA513">
        <v>59204059</v>
      </c>
      <c r="AB513">
        <f t="shared" si="611"/>
        <v>41.57</v>
      </c>
      <c r="AC513">
        <f t="shared" si="612"/>
        <v>41.57</v>
      </c>
      <c r="AD513">
        <f t="shared" si="649"/>
        <v>0</v>
      </c>
      <c r="AE513">
        <f t="shared" si="650"/>
        <v>0</v>
      </c>
      <c r="AF513">
        <f t="shared" si="650"/>
        <v>0</v>
      </c>
      <c r="AG513">
        <f t="shared" si="613"/>
        <v>0</v>
      </c>
      <c r="AH513">
        <f t="shared" si="651"/>
        <v>0</v>
      </c>
      <c r="AI513">
        <f t="shared" si="651"/>
        <v>0</v>
      </c>
      <c r="AJ513">
        <f t="shared" si="614"/>
        <v>0</v>
      </c>
      <c r="AK513">
        <v>41.57</v>
      </c>
      <c r="AL513">
        <v>41.57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109</v>
      </c>
      <c r="AU513">
        <v>61</v>
      </c>
      <c r="AV513">
        <v>1</v>
      </c>
      <c r="AW513">
        <v>1</v>
      </c>
      <c r="AZ513">
        <v>1</v>
      </c>
      <c r="BA513">
        <v>1</v>
      </c>
      <c r="BB513">
        <v>1</v>
      </c>
      <c r="BC513">
        <v>16.55</v>
      </c>
      <c r="BD513" t="s">
        <v>3</v>
      </c>
      <c r="BE513" t="s">
        <v>3</v>
      </c>
      <c r="BF513" t="s">
        <v>3</v>
      </c>
      <c r="BG513" t="s">
        <v>3</v>
      </c>
      <c r="BH513">
        <v>3</v>
      </c>
      <c r="BI513">
        <v>1</v>
      </c>
      <c r="BJ513" t="s">
        <v>78</v>
      </c>
      <c r="BM513">
        <v>21</v>
      </c>
      <c r="BN513">
        <v>0</v>
      </c>
      <c r="BO513" t="s">
        <v>76</v>
      </c>
      <c r="BP513">
        <v>1</v>
      </c>
      <c r="BQ513">
        <v>30</v>
      </c>
      <c r="BR513">
        <v>0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 t="s">
        <v>3</v>
      </c>
      <c r="BZ513">
        <v>109</v>
      </c>
      <c r="CA513">
        <v>61</v>
      </c>
      <c r="CB513" t="s">
        <v>3</v>
      </c>
      <c r="CE513">
        <v>30</v>
      </c>
      <c r="CF513">
        <v>0</v>
      </c>
      <c r="CG513">
        <v>0</v>
      </c>
      <c r="CM513">
        <v>0</v>
      </c>
      <c r="CN513" t="s">
        <v>3</v>
      </c>
      <c r="CO513">
        <v>0</v>
      </c>
      <c r="CP513">
        <f t="shared" si="615"/>
        <v>75678.19</v>
      </c>
      <c r="CQ513">
        <f t="shared" si="616"/>
        <v>687.98</v>
      </c>
      <c r="CR513">
        <f t="shared" si="652"/>
        <v>0</v>
      </c>
      <c r="CS513">
        <f t="shared" si="617"/>
        <v>0</v>
      </c>
      <c r="CT513">
        <f t="shared" si="618"/>
        <v>0</v>
      </c>
      <c r="CU513">
        <f t="shared" si="619"/>
        <v>0</v>
      </c>
      <c r="CV513">
        <f t="shared" si="620"/>
        <v>0</v>
      </c>
      <c r="CW513">
        <f t="shared" si="621"/>
        <v>0</v>
      </c>
      <c r="CX513">
        <f t="shared" si="622"/>
        <v>0</v>
      </c>
      <c r="CY513">
        <f t="shared" si="623"/>
        <v>0</v>
      </c>
      <c r="CZ513">
        <f t="shared" si="624"/>
        <v>0</v>
      </c>
      <c r="DC513" t="s">
        <v>3</v>
      </c>
      <c r="DD513" t="s">
        <v>3</v>
      </c>
      <c r="DE513" t="s">
        <v>3</v>
      </c>
      <c r="DF513" t="s">
        <v>3</v>
      </c>
      <c r="DG513" t="s">
        <v>3</v>
      </c>
      <c r="DH513" t="s">
        <v>3</v>
      </c>
      <c r="DI513" t="s">
        <v>3</v>
      </c>
      <c r="DJ513" t="s">
        <v>3</v>
      </c>
      <c r="DK513" t="s">
        <v>3</v>
      </c>
      <c r="DL513" t="s">
        <v>3</v>
      </c>
      <c r="DM513" t="s">
        <v>3</v>
      </c>
      <c r="DN513">
        <v>0</v>
      </c>
      <c r="DO513">
        <v>0</v>
      </c>
      <c r="DP513">
        <v>1</v>
      </c>
      <c r="DQ513">
        <v>1</v>
      </c>
      <c r="DU513">
        <v>1003</v>
      </c>
      <c r="DV513" t="s">
        <v>34</v>
      </c>
      <c r="DW513" t="s">
        <v>34</v>
      </c>
      <c r="DX513">
        <v>1</v>
      </c>
      <c r="DZ513" t="s">
        <v>3</v>
      </c>
      <c r="EA513" t="s">
        <v>3</v>
      </c>
      <c r="EB513" t="s">
        <v>3</v>
      </c>
      <c r="EC513" t="s">
        <v>3</v>
      </c>
      <c r="EE513">
        <v>58807897</v>
      </c>
      <c r="EF513">
        <v>30</v>
      </c>
      <c r="EG513" t="s">
        <v>27</v>
      </c>
      <c r="EH513">
        <v>0</v>
      </c>
      <c r="EI513" t="s">
        <v>3</v>
      </c>
      <c r="EJ513">
        <v>1</v>
      </c>
      <c r="EK513">
        <v>21</v>
      </c>
      <c r="EL513" t="s">
        <v>28</v>
      </c>
      <c r="EM513" t="s">
        <v>29</v>
      </c>
      <c r="EO513" t="s">
        <v>3</v>
      </c>
      <c r="EQ513">
        <v>0</v>
      </c>
      <c r="ER513">
        <v>41.57</v>
      </c>
      <c r="ES513">
        <v>41.57</v>
      </c>
      <c r="ET513">
        <v>0</v>
      </c>
      <c r="EU513">
        <v>0</v>
      </c>
      <c r="EV513">
        <v>0</v>
      </c>
      <c r="EW513">
        <v>0</v>
      </c>
      <c r="EX513">
        <v>0</v>
      </c>
      <c r="FQ513">
        <v>0</v>
      </c>
      <c r="FR513">
        <v>0</v>
      </c>
      <c r="FS513">
        <v>0</v>
      </c>
      <c r="FX513">
        <v>109</v>
      </c>
      <c r="FY513">
        <v>61</v>
      </c>
      <c r="GA513" t="s">
        <v>3</v>
      </c>
      <c r="GD513">
        <v>1</v>
      </c>
      <c r="GF513">
        <v>1800542993</v>
      </c>
      <c r="GG513">
        <v>2</v>
      </c>
      <c r="GH513">
        <v>1</v>
      </c>
      <c r="GI513">
        <v>2</v>
      </c>
      <c r="GJ513">
        <v>0</v>
      </c>
      <c r="GK513">
        <v>0</v>
      </c>
      <c r="GL513">
        <f t="shared" si="625"/>
        <v>0</v>
      </c>
      <c r="GM513">
        <f t="shared" si="626"/>
        <v>75678.19</v>
      </c>
      <c r="GN513">
        <f t="shared" si="627"/>
        <v>75678.19</v>
      </c>
      <c r="GO513">
        <f t="shared" si="628"/>
        <v>0</v>
      </c>
      <c r="GP513">
        <f t="shared" si="629"/>
        <v>0</v>
      </c>
      <c r="GR513">
        <v>0</v>
      </c>
      <c r="GS513">
        <v>3</v>
      </c>
      <c r="GT513">
        <v>0</v>
      </c>
      <c r="GU513" t="s">
        <v>3</v>
      </c>
      <c r="GV513">
        <f t="shared" si="630"/>
        <v>0</v>
      </c>
      <c r="GW513">
        <v>1</v>
      </c>
      <c r="GX513">
        <f t="shared" si="631"/>
        <v>0</v>
      </c>
      <c r="HA513">
        <v>0</v>
      </c>
      <c r="HB513">
        <v>0</v>
      </c>
      <c r="HC513">
        <f t="shared" si="632"/>
        <v>0</v>
      </c>
      <c r="HE513" t="s">
        <v>3</v>
      </c>
      <c r="HF513" t="s">
        <v>3</v>
      </c>
      <c r="HM513" t="s">
        <v>3</v>
      </c>
      <c r="HN513" t="s">
        <v>3</v>
      </c>
      <c r="HO513" t="s">
        <v>3</v>
      </c>
      <c r="HP513" t="s">
        <v>3</v>
      </c>
      <c r="HQ513" t="s">
        <v>3</v>
      </c>
      <c r="HS513">
        <v>0</v>
      </c>
      <c r="IK513">
        <v>0</v>
      </c>
    </row>
    <row r="514" spans="1:255" x14ac:dyDescent="0.2">
      <c r="A514" s="2">
        <v>18</v>
      </c>
      <c r="B514" s="2">
        <v>1</v>
      </c>
      <c r="C514" s="2">
        <v>1129</v>
      </c>
      <c r="D514" s="2"/>
      <c r="E514" s="2" t="s">
        <v>534</v>
      </c>
      <c r="F514" s="2" t="s">
        <v>81</v>
      </c>
      <c r="G514" s="2" t="s">
        <v>82</v>
      </c>
      <c r="H514" s="2" t="s">
        <v>39</v>
      </c>
      <c r="I514" s="2">
        <f>I510*J514</f>
        <v>10</v>
      </c>
      <c r="J514" s="2">
        <v>9.0909090909090899</v>
      </c>
      <c r="K514" s="2">
        <v>9.0909089999999999</v>
      </c>
      <c r="L514" s="2"/>
      <c r="M514" s="2"/>
      <c r="N514" s="2"/>
      <c r="O514" s="2">
        <f t="shared" ref="O514:O545" si="653">ROUND(CP514,2)</f>
        <v>743.6</v>
      </c>
      <c r="P514" s="2">
        <f t="shared" ref="P514:P545" si="654">ROUND((ROUND((AC514*AW514*I514),2)*BC514),2)</f>
        <v>743.6</v>
      </c>
      <c r="Q514" s="2">
        <f t="shared" si="648"/>
        <v>0</v>
      </c>
      <c r="R514" s="2">
        <f t="shared" ref="R514:R545" si="655">ROUND((ROUND((AE514*AV514*I514),2)*BS514),2)</f>
        <v>0</v>
      </c>
      <c r="S514" s="2">
        <f t="shared" ref="S514:S545" si="656">ROUND((ROUND((AF514*AV514*I514),2)*BA514),2)</f>
        <v>0</v>
      </c>
      <c r="T514" s="2">
        <f t="shared" ref="T514:T545" si="657">ROUND(CU514*I514,2)</f>
        <v>0</v>
      </c>
      <c r="U514" s="2">
        <f t="shared" ref="U514:U545" si="658">CV514*I514</f>
        <v>0</v>
      </c>
      <c r="V514" s="2">
        <f t="shared" ref="V514:V545" si="659">CW514*I514</f>
        <v>0</v>
      </c>
      <c r="W514" s="2">
        <f t="shared" ref="W514:W545" si="660">ROUND(CX514*I514,2)</f>
        <v>0</v>
      </c>
      <c r="X514" s="2">
        <f t="shared" ref="X514:X545" si="661">ROUND(CY514,2)</f>
        <v>0</v>
      </c>
      <c r="Y514" s="2">
        <f t="shared" ref="Y514:Y545" si="662">ROUND(CZ514,2)</f>
        <v>0</v>
      </c>
      <c r="Z514" s="2"/>
      <c r="AA514" s="2">
        <v>59204062</v>
      </c>
      <c r="AB514" s="2">
        <f t="shared" ref="AB514:AB545" si="663">ROUND((AC514+AD514+AF514),6)</f>
        <v>74.36</v>
      </c>
      <c r="AC514" s="2">
        <f t="shared" ref="AC514:AC545" si="664">ROUND((ES514),6)</f>
        <v>74.36</v>
      </c>
      <c r="AD514" s="2">
        <f t="shared" si="649"/>
        <v>0</v>
      </c>
      <c r="AE514" s="2">
        <f t="shared" si="650"/>
        <v>0</v>
      </c>
      <c r="AF514" s="2">
        <f t="shared" si="650"/>
        <v>0</v>
      </c>
      <c r="AG514" s="2">
        <f t="shared" ref="AG514:AG545" si="665">ROUND((AP514),6)</f>
        <v>0</v>
      </c>
      <c r="AH514" s="2">
        <f t="shared" si="651"/>
        <v>0</v>
      </c>
      <c r="AI514" s="2">
        <f t="shared" si="651"/>
        <v>0</v>
      </c>
      <c r="AJ514" s="2">
        <f t="shared" ref="AJ514:AJ545" si="666">(AS514)</f>
        <v>0</v>
      </c>
      <c r="AK514" s="2">
        <v>74.36</v>
      </c>
      <c r="AL514" s="2">
        <v>74.36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109</v>
      </c>
      <c r="AU514" s="2">
        <v>61</v>
      </c>
      <c r="AV514" s="2">
        <v>1</v>
      </c>
      <c r="AW514" s="2">
        <v>1</v>
      </c>
      <c r="AX514" s="2"/>
      <c r="AY514" s="2"/>
      <c r="AZ514" s="2">
        <v>1</v>
      </c>
      <c r="BA514" s="2">
        <v>1</v>
      </c>
      <c r="BB514" s="2">
        <v>1</v>
      </c>
      <c r="BC514" s="2">
        <v>1</v>
      </c>
      <c r="BD514" s="2" t="s">
        <v>3</v>
      </c>
      <c r="BE514" s="2" t="s">
        <v>3</v>
      </c>
      <c r="BF514" s="2" t="s">
        <v>3</v>
      </c>
      <c r="BG514" s="2" t="s">
        <v>3</v>
      </c>
      <c r="BH514" s="2">
        <v>3</v>
      </c>
      <c r="BI514" s="2">
        <v>1</v>
      </c>
      <c r="BJ514" s="2" t="s">
        <v>83</v>
      </c>
      <c r="BK514" s="2"/>
      <c r="BL514" s="2"/>
      <c r="BM514" s="2">
        <v>21</v>
      </c>
      <c r="BN514" s="2">
        <v>0</v>
      </c>
      <c r="BO514" s="2" t="s">
        <v>3</v>
      </c>
      <c r="BP514" s="2">
        <v>0</v>
      </c>
      <c r="BQ514" s="2">
        <v>30</v>
      </c>
      <c r="BR514" s="2">
        <v>0</v>
      </c>
      <c r="BS514" s="2">
        <v>1</v>
      </c>
      <c r="BT514" s="2">
        <v>1</v>
      </c>
      <c r="BU514" s="2">
        <v>1</v>
      </c>
      <c r="BV514" s="2">
        <v>1</v>
      </c>
      <c r="BW514" s="2">
        <v>1</v>
      </c>
      <c r="BX514" s="2">
        <v>1</v>
      </c>
      <c r="BY514" s="2" t="s">
        <v>3</v>
      </c>
      <c r="BZ514" s="2">
        <v>109</v>
      </c>
      <c r="CA514" s="2">
        <v>61</v>
      </c>
      <c r="CB514" s="2" t="s">
        <v>3</v>
      </c>
      <c r="CC514" s="2"/>
      <c r="CD514" s="2"/>
      <c r="CE514" s="2">
        <v>30</v>
      </c>
      <c r="CF514" s="2">
        <v>0</v>
      </c>
      <c r="CG514" s="2">
        <v>0</v>
      </c>
      <c r="CH514" s="2"/>
      <c r="CI514" s="2"/>
      <c r="CJ514" s="2"/>
      <c r="CK514" s="2"/>
      <c r="CL514" s="2"/>
      <c r="CM514" s="2">
        <v>0</v>
      </c>
      <c r="CN514" s="2" t="s">
        <v>3</v>
      </c>
      <c r="CO514" s="2">
        <v>0</v>
      </c>
      <c r="CP514" s="2">
        <f t="shared" ref="CP514:CP545" si="667">(P514+Q514+S514)</f>
        <v>743.6</v>
      </c>
      <c r="CQ514" s="2">
        <f t="shared" ref="CQ514:CQ545" si="668">ROUND((ROUND((AC514*AW514*1),2)*BC514),2)</f>
        <v>74.36</v>
      </c>
      <c r="CR514" s="2">
        <f t="shared" si="652"/>
        <v>0</v>
      </c>
      <c r="CS514" s="2">
        <f t="shared" ref="CS514:CS545" si="669">ROUND((ROUND((AE514*AV514*1),2)*BS514),2)</f>
        <v>0</v>
      </c>
      <c r="CT514" s="2">
        <f t="shared" ref="CT514:CT545" si="670">ROUND((ROUND((AF514*AV514*1),2)*BA514),2)</f>
        <v>0</v>
      </c>
      <c r="CU514" s="2">
        <f t="shared" ref="CU514:CU545" si="671">AG514</f>
        <v>0</v>
      </c>
      <c r="CV514" s="2">
        <f t="shared" ref="CV514:CV545" si="672">(AH514*AV514)</f>
        <v>0</v>
      </c>
      <c r="CW514" s="2">
        <f t="shared" ref="CW514:CW545" si="673">AI514</f>
        <v>0</v>
      </c>
      <c r="CX514" s="2">
        <f t="shared" ref="CX514:CX545" si="674">AJ514</f>
        <v>0</v>
      </c>
      <c r="CY514" s="2">
        <f t="shared" ref="CY514:CY545" si="675">(((S514+R514)*AT514)/100)</f>
        <v>0</v>
      </c>
      <c r="CZ514" s="2">
        <f t="shared" ref="CZ514:CZ545" si="676">(((S514+R514)*AU514)/100)</f>
        <v>0</v>
      </c>
      <c r="DA514" s="2"/>
      <c r="DB514" s="2"/>
      <c r="DC514" s="2" t="s">
        <v>3</v>
      </c>
      <c r="DD514" s="2" t="s">
        <v>3</v>
      </c>
      <c r="DE514" s="2" t="s">
        <v>3</v>
      </c>
      <c r="DF514" s="2" t="s">
        <v>3</v>
      </c>
      <c r="DG514" s="2" t="s">
        <v>3</v>
      </c>
      <c r="DH514" s="2" t="s">
        <v>3</v>
      </c>
      <c r="DI514" s="2" t="s">
        <v>3</v>
      </c>
      <c r="DJ514" s="2" t="s">
        <v>3</v>
      </c>
      <c r="DK514" s="2" t="s">
        <v>3</v>
      </c>
      <c r="DL514" s="2" t="s">
        <v>3</v>
      </c>
      <c r="DM514" s="2" t="s">
        <v>3</v>
      </c>
      <c r="DN514" s="2">
        <v>0</v>
      </c>
      <c r="DO514" s="2">
        <v>0</v>
      </c>
      <c r="DP514" s="2">
        <v>1</v>
      </c>
      <c r="DQ514" s="2">
        <v>1</v>
      </c>
      <c r="DR514" s="2"/>
      <c r="DS514" s="2"/>
      <c r="DT514" s="2"/>
      <c r="DU514" s="2">
        <v>1010</v>
      </c>
      <c r="DV514" s="2" t="s">
        <v>39</v>
      </c>
      <c r="DW514" s="2" t="s">
        <v>39</v>
      </c>
      <c r="DX514" s="2">
        <v>1</v>
      </c>
      <c r="DY514" s="2"/>
      <c r="DZ514" s="2" t="s">
        <v>3</v>
      </c>
      <c r="EA514" s="2" t="s">
        <v>3</v>
      </c>
      <c r="EB514" s="2" t="s">
        <v>3</v>
      </c>
      <c r="EC514" s="2" t="s">
        <v>3</v>
      </c>
      <c r="ED514" s="2"/>
      <c r="EE514" s="2">
        <v>58807897</v>
      </c>
      <c r="EF514" s="2">
        <v>30</v>
      </c>
      <c r="EG514" s="2" t="s">
        <v>27</v>
      </c>
      <c r="EH514" s="2">
        <v>0</v>
      </c>
      <c r="EI514" s="2" t="s">
        <v>3</v>
      </c>
      <c r="EJ514" s="2">
        <v>1</v>
      </c>
      <c r="EK514" s="2">
        <v>21</v>
      </c>
      <c r="EL514" s="2" t="s">
        <v>28</v>
      </c>
      <c r="EM514" s="2" t="s">
        <v>29</v>
      </c>
      <c r="EN514" s="2"/>
      <c r="EO514" s="2" t="s">
        <v>3</v>
      </c>
      <c r="EP514" s="2"/>
      <c r="EQ514" s="2">
        <v>0</v>
      </c>
      <c r="ER514" s="2">
        <v>74.36</v>
      </c>
      <c r="ES514" s="2">
        <v>74.36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>
        <v>0</v>
      </c>
      <c r="FR514" s="2">
        <v>0</v>
      </c>
      <c r="FS514" s="2">
        <v>0</v>
      </c>
      <c r="FT514" s="2"/>
      <c r="FU514" s="2"/>
      <c r="FV514" s="2"/>
      <c r="FW514" s="2"/>
      <c r="FX514" s="2">
        <v>109</v>
      </c>
      <c r="FY514" s="2">
        <v>61</v>
      </c>
      <c r="FZ514" s="2"/>
      <c r="GA514" s="2" t="s">
        <v>3</v>
      </c>
      <c r="GB514" s="2"/>
      <c r="GC514" s="2"/>
      <c r="GD514" s="2">
        <v>1</v>
      </c>
      <c r="GE514" s="2"/>
      <c r="GF514" s="2">
        <v>-754980731</v>
      </c>
      <c r="GG514" s="2">
        <v>2</v>
      </c>
      <c r="GH514" s="2">
        <v>1</v>
      </c>
      <c r="GI514" s="2">
        <v>-2</v>
      </c>
      <c r="GJ514" s="2">
        <v>0</v>
      </c>
      <c r="GK514" s="2">
        <v>0</v>
      </c>
      <c r="GL514" s="2">
        <f t="shared" ref="GL514:GL545" si="677">ROUND(IF(AND(BH514=3,BI514=3,FS514&lt;&gt;0),P514,0),2)</f>
        <v>0</v>
      </c>
      <c r="GM514" s="2">
        <f t="shared" ref="GM514:GM545" si="678">ROUND(O514+X514+Y514,2)+GX514</f>
        <v>743.6</v>
      </c>
      <c r="GN514" s="2">
        <f t="shared" ref="GN514:GN545" si="679">IF(OR(BI514=0,BI514=1),GM514-GX514,0)</f>
        <v>743.6</v>
      </c>
      <c r="GO514" s="2">
        <f t="shared" ref="GO514:GO545" si="680">IF(BI514=2,GM514-GX514,0)</f>
        <v>0</v>
      </c>
      <c r="GP514" s="2">
        <f t="shared" ref="GP514:GP545" si="681">IF(BI514=4,GM514-GX514,0)</f>
        <v>0</v>
      </c>
      <c r="GQ514" s="2"/>
      <c r="GR514" s="2">
        <v>0</v>
      </c>
      <c r="GS514" s="2">
        <v>3</v>
      </c>
      <c r="GT514" s="2">
        <v>0</v>
      </c>
      <c r="GU514" s="2" t="s">
        <v>3</v>
      </c>
      <c r="GV514" s="2">
        <f t="shared" ref="GV514:GV545" si="682">ROUND((GT514),6)</f>
        <v>0</v>
      </c>
      <c r="GW514" s="2">
        <v>1</v>
      </c>
      <c r="GX514" s="2">
        <f t="shared" ref="GX514:GX545" si="683">ROUND(HC514*I514,2)</f>
        <v>0</v>
      </c>
      <c r="GY514" s="2"/>
      <c r="GZ514" s="2"/>
      <c r="HA514" s="2">
        <v>0</v>
      </c>
      <c r="HB514" s="2">
        <v>0</v>
      </c>
      <c r="HC514" s="2">
        <f t="shared" ref="HC514:HC545" si="684">GV514*GW514</f>
        <v>0</v>
      </c>
      <c r="HD514" s="2"/>
      <c r="HE514" s="2" t="s">
        <v>3</v>
      </c>
      <c r="HF514" s="2" t="s">
        <v>3</v>
      </c>
      <c r="HG514" s="2"/>
      <c r="HH514" s="2"/>
      <c r="HI514" s="2"/>
      <c r="HJ514" s="2"/>
      <c r="HK514" s="2"/>
      <c r="HL514" s="2"/>
      <c r="HM514" s="2" t="s">
        <v>3</v>
      </c>
      <c r="HN514" s="2" t="s">
        <v>3</v>
      </c>
      <c r="HO514" s="2" t="s">
        <v>3</v>
      </c>
      <c r="HP514" s="2" t="s">
        <v>3</v>
      </c>
      <c r="HQ514" s="2" t="s">
        <v>3</v>
      </c>
      <c r="HR514" s="2"/>
      <c r="HS514" s="2">
        <v>0</v>
      </c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>
        <v>0</v>
      </c>
      <c r="IL514" s="2"/>
      <c r="IM514" s="2"/>
      <c r="IN514" s="2"/>
      <c r="IO514" s="2"/>
      <c r="IP514" s="2"/>
      <c r="IQ514" s="2"/>
      <c r="IR514" s="2"/>
      <c r="IS514" s="2"/>
      <c r="IT514" s="2"/>
      <c r="IU514" s="2"/>
    </row>
    <row r="515" spans="1:255" x14ac:dyDescent="0.2">
      <c r="A515">
        <v>18</v>
      </c>
      <c r="B515">
        <v>1</v>
      </c>
      <c r="C515">
        <v>1140</v>
      </c>
      <c r="E515" t="s">
        <v>534</v>
      </c>
      <c r="F515" t="s">
        <v>81</v>
      </c>
      <c r="G515" t="s">
        <v>82</v>
      </c>
      <c r="H515" t="s">
        <v>39</v>
      </c>
      <c r="I515">
        <f>I511*J515</f>
        <v>10</v>
      </c>
      <c r="J515">
        <v>9.0909090909090899</v>
      </c>
      <c r="K515">
        <v>9.0909089999999999</v>
      </c>
      <c r="O515">
        <f t="shared" si="653"/>
        <v>14031.73</v>
      </c>
      <c r="P515">
        <f t="shared" si="654"/>
        <v>14031.73</v>
      </c>
      <c r="Q515">
        <f t="shared" si="648"/>
        <v>0</v>
      </c>
      <c r="R515">
        <f t="shared" si="655"/>
        <v>0</v>
      </c>
      <c r="S515">
        <f t="shared" si="656"/>
        <v>0</v>
      </c>
      <c r="T515">
        <f t="shared" si="657"/>
        <v>0</v>
      </c>
      <c r="U515">
        <f t="shared" si="658"/>
        <v>0</v>
      </c>
      <c r="V515">
        <f t="shared" si="659"/>
        <v>0</v>
      </c>
      <c r="W515">
        <f t="shared" si="660"/>
        <v>0</v>
      </c>
      <c r="X515">
        <f t="shared" si="661"/>
        <v>0</v>
      </c>
      <c r="Y515">
        <f t="shared" si="662"/>
        <v>0</v>
      </c>
      <c r="AA515">
        <v>59204059</v>
      </c>
      <c r="AB515">
        <f t="shared" si="663"/>
        <v>74.36</v>
      </c>
      <c r="AC515">
        <f t="shared" si="664"/>
        <v>74.36</v>
      </c>
      <c r="AD515">
        <f t="shared" si="649"/>
        <v>0</v>
      </c>
      <c r="AE515">
        <f t="shared" si="650"/>
        <v>0</v>
      </c>
      <c r="AF515">
        <f t="shared" si="650"/>
        <v>0</v>
      </c>
      <c r="AG515">
        <f t="shared" si="665"/>
        <v>0</v>
      </c>
      <c r="AH515">
        <f t="shared" si="651"/>
        <v>0</v>
      </c>
      <c r="AI515">
        <f t="shared" si="651"/>
        <v>0</v>
      </c>
      <c r="AJ515">
        <f t="shared" si="666"/>
        <v>0</v>
      </c>
      <c r="AK515">
        <v>74.36</v>
      </c>
      <c r="AL515">
        <v>74.36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109</v>
      </c>
      <c r="AU515">
        <v>61</v>
      </c>
      <c r="AV515">
        <v>1</v>
      </c>
      <c r="AW515">
        <v>1</v>
      </c>
      <c r="AZ515">
        <v>1</v>
      </c>
      <c r="BA515">
        <v>1</v>
      </c>
      <c r="BB515">
        <v>1</v>
      </c>
      <c r="BC515">
        <v>18.87</v>
      </c>
      <c r="BD515" t="s">
        <v>3</v>
      </c>
      <c r="BE515" t="s">
        <v>3</v>
      </c>
      <c r="BF515" t="s">
        <v>3</v>
      </c>
      <c r="BG515" t="s">
        <v>3</v>
      </c>
      <c r="BH515">
        <v>3</v>
      </c>
      <c r="BI515">
        <v>1</v>
      </c>
      <c r="BJ515" t="s">
        <v>83</v>
      </c>
      <c r="BM515">
        <v>21</v>
      </c>
      <c r="BN515">
        <v>0</v>
      </c>
      <c r="BO515" t="s">
        <v>81</v>
      </c>
      <c r="BP515">
        <v>1</v>
      </c>
      <c r="BQ515">
        <v>30</v>
      </c>
      <c r="BR515">
        <v>0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 t="s">
        <v>3</v>
      </c>
      <c r="BZ515">
        <v>109</v>
      </c>
      <c r="CA515">
        <v>61</v>
      </c>
      <c r="CB515" t="s">
        <v>3</v>
      </c>
      <c r="CE515">
        <v>30</v>
      </c>
      <c r="CF515">
        <v>0</v>
      </c>
      <c r="CG515">
        <v>0</v>
      </c>
      <c r="CM515">
        <v>0</v>
      </c>
      <c r="CN515" t="s">
        <v>3</v>
      </c>
      <c r="CO515">
        <v>0</v>
      </c>
      <c r="CP515">
        <f t="shared" si="667"/>
        <v>14031.73</v>
      </c>
      <c r="CQ515">
        <f t="shared" si="668"/>
        <v>1403.17</v>
      </c>
      <c r="CR515">
        <f t="shared" si="652"/>
        <v>0</v>
      </c>
      <c r="CS515">
        <f t="shared" si="669"/>
        <v>0</v>
      </c>
      <c r="CT515">
        <f t="shared" si="670"/>
        <v>0</v>
      </c>
      <c r="CU515">
        <f t="shared" si="671"/>
        <v>0</v>
      </c>
      <c r="CV515">
        <f t="shared" si="672"/>
        <v>0</v>
      </c>
      <c r="CW515">
        <f t="shared" si="673"/>
        <v>0</v>
      </c>
      <c r="CX515">
        <f t="shared" si="674"/>
        <v>0</v>
      </c>
      <c r="CY515">
        <f t="shared" si="675"/>
        <v>0</v>
      </c>
      <c r="CZ515">
        <f t="shared" si="676"/>
        <v>0</v>
      </c>
      <c r="DC515" t="s">
        <v>3</v>
      </c>
      <c r="DD515" t="s">
        <v>3</v>
      </c>
      <c r="DE515" t="s">
        <v>3</v>
      </c>
      <c r="DF515" t="s">
        <v>3</v>
      </c>
      <c r="DG515" t="s">
        <v>3</v>
      </c>
      <c r="DH515" t="s">
        <v>3</v>
      </c>
      <c r="DI515" t="s">
        <v>3</v>
      </c>
      <c r="DJ515" t="s">
        <v>3</v>
      </c>
      <c r="DK515" t="s">
        <v>3</v>
      </c>
      <c r="DL515" t="s">
        <v>3</v>
      </c>
      <c r="DM515" t="s">
        <v>3</v>
      </c>
      <c r="DN515">
        <v>0</v>
      </c>
      <c r="DO515">
        <v>0</v>
      </c>
      <c r="DP515">
        <v>1</v>
      </c>
      <c r="DQ515">
        <v>1</v>
      </c>
      <c r="DU515">
        <v>1010</v>
      </c>
      <c r="DV515" t="s">
        <v>39</v>
      </c>
      <c r="DW515" t="s">
        <v>39</v>
      </c>
      <c r="DX515">
        <v>1</v>
      </c>
      <c r="DZ515" t="s">
        <v>3</v>
      </c>
      <c r="EA515" t="s">
        <v>3</v>
      </c>
      <c r="EB515" t="s">
        <v>3</v>
      </c>
      <c r="EC515" t="s">
        <v>3</v>
      </c>
      <c r="EE515">
        <v>58807897</v>
      </c>
      <c r="EF515">
        <v>30</v>
      </c>
      <c r="EG515" t="s">
        <v>27</v>
      </c>
      <c r="EH515">
        <v>0</v>
      </c>
      <c r="EI515" t="s">
        <v>3</v>
      </c>
      <c r="EJ515">
        <v>1</v>
      </c>
      <c r="EK515">
        <v>21</v>
      </c>
      <c r="EL515" t="s">
        <v>28</v>
      </c>
      <c r="EM515" t="s">
        <v>29</v>
      </c>
      <c r="EO515" t="s">
        <v>3</v>
      </c>
      <c r="EQ515">
        <v>0</v>
      </c>
      <c r="ER515">
        <v>74.36</v>
      </c>
      <c r="ES515">
        <v>74.36</v>
      </c>
      <c r="ET515">
        <v>0</v>
      </c>
      <c r="EU515">
        <v>0</v>
      </c>
      <c r="EV515">
        <v>0</v>
      </c>
      <c r="EW515">
        <v>0</v>
      </c>
      <c r="EX515">
        <v>0</v>
      </c>
      <c r="FQ515">
        <v>0</v>
      </c>
      <c r="FR515">
        <v>0</v>
      </c>
      <c r="FS515">
        <v>0</v>
      </c>
      <c r="FX515">
        <v>109</v>
      </c>
      <c r="FY515">
        <v>61</v>
      </c>
      <c r="GA515" t="s">
        <v>3</v>
      </c>
      <c r="GD515">
        <v>1</v>
      </c>
      <c r="GF515">
        <v>-754980731</v>
      </c>
      <c r="GG515">
        <v>2</v>
      </c>
      <c r="GH515">
        <v>1</v>
      </c>
      <c r="GI515">
        <v>2</v>
      </c>
      <c r="GJ515">
        <v>0</v>
      </c>
      <c r="GK515">
        <v>0</v>
      </c>
      <c r="GL515">
        <f t="shared" si="677"/>
        <v>0</v>
      </c>
      <c r="GM515">
        <f t="shared" si="678"/>
        <v>14031.73</v>
      </c>
      <c r="GN515">
        <f t="shared" si="679"/>
        <v>14031.73</v>
      </c>
      <c r="GO515">
        <f t="shared" si="680"/>
        <v>0</v>
      </c>
      <c r="GP515">
        <f t="shared" si="681"/>
        <v>0</v>
      </c>
      <c r="GR515">
        <v>0</v>
      </c>
      <c r="GS515">
        <v>3</v>
      </c>
      <c r="GT515">
        <v>0</v>
      </c>
      <c r="GU515" t="s">
        <v>3</v>
      </c>
      <c r="GV515">
        <f t="shared" si="682"/>
        <v>0</v>
      </c>
      <c r="GW515">
        <v>1</v>
      </c>
      <c r="GX515">
        <f t="shared" si="683"/>
        <v>0</v>
      </c>
      <c r="HA515">
        <v>0</v>
      </c>
      <c r="HB515">
        <v>0</v>
      </c>
      <c r="HC515">
        <f t="shared" si="684"/>
        <v>0</v>
      </c>
      <c r="HE515" t="s">
        <v>3</v>
      </c>
      <c r="HF515" t="s">
        <v>3</v>
      </c>
      <c r="HM515" t="s">
        <v>3</v>
      </c>
      <c r="HN515" t="s">
        <v>3</v>
      </c>
      <c r="HO515" t="s">
        <v>3</v>
      </c>
      <c r="HP515" t="s">
        <v>3</v>
      </c>
      <c r="HQ515" t="s">
        <v>3</v>
      </c>
      <c r="HS515">
        <v>0</v>
      </c>
      <c r="IK515">
        <v>0</v>
      </c>
    </row>
    <row r="516" spans="1:255" x14ac:dyDescent="0.2">
      <c r="A516" s="2">
        <v>18</v>
      </c>
      <c r="B516" s="2">
        <v>1</v>
      </c>
      <c r="C516" s="2">
        <v>1127</v>
      </c>
      <c r="D516" s="2"/>
      <c r="E516" s="2" t="s">
        <v>535</v>
      </c>
      <c r="F516" s="2" t="s">
        <v>46</v>
      </c>
      <c r="G516" s="2" t="s">
        <v>47</v>
      </c>
      <c r="H516" s="2" t="s">
        <v>48</v>
      </c>
      <c r="I516" s="2">
        <f>I510*J516</f>
        <v>0.55000000000000004</v>
      </c>
      <c r="J516" s="2">
        <v>0.5</v>
      </c>
      <c r="K516" s="2">
        <v>0.5</v>
      </c>
      <c r="L516" s="2"/>
      <c r="M516" s="2"/>
      <c r="N516" s="2"/>
      <c r="O516" s="2">
        <f t="shared" si="653"/>
        <v>289.42</v>
      </c>
      <c r="P516" s="2">
        <f t="shared" si="654"/>
        <v>289.42</v>
      </c>
      <c r="Q516" s="2">
        <f t="shared" si="648"/>
        <v>0</v>
      </c>
      <c r="R516" s="2">
        <f t="shared" si="655"/>
        <v>0</v>
      </c>
      <c r="S516" s="2">
        <f t="shared" si="656"/>
        <v>0</v>
      </c>
      <c r="T516" s="2">
        <f t="shared" si="657"/>
        <v>0</v>
      </c>
      <c r="U516" s="2">
        <f t="shared" si="658"/>
        <v>0</v>
      </c>
      <c r="V516" s="2">
        <f t="shared" si="659"/>
        <v>0</v>
      </c>
      <c r="W516" s="2">
        <f t="shared" si="660"/>
        <v>0</v>
      </c>
      <c r="X516" s="2">
        <f t="shared" si="661"/>
        <v>0</v>
      </c>
      <c r="Y516" s="2">
        <f t="shared" si="662"/>
        <v>0</v>
      </c>
      <c r="Z516" s="2"/>
      <c r="AA516" s="2">
        <v>59204062</v>
      </c>
      <c r="AB516" s="2">
        <f t="shared" si="663"/>
        <v>526.22</v>
      </c>
      <c r="AC516" s="2">
        <f t="shared" si="664"/>
        <v>526.22</v>
      </c>
      <c r="AD516" s="2">
        <f t="shared" si="649"/>
        <v>0</v>
      </c>
      <c r="AE516" s="2">
        <f t="shared" si="650"/>
        <v>0</v>
      </c>
      <c r="AF516" s="2">
        <f t="shared" si="650"/>
        <v>0</v>
      </c>
      <c r="AG516" s="2">
        <f t="shared" si="665"/>
        <v>0</v>
      </c>
      <c r="AH516" s="2">
        <f t="shared" si="651"/>
        <v>0</v>
      </c>
      <c r="AI516" s="2">
        <f t="shared" si="651"/>
        <v>0</v>
      </c>
      <c r="AJ516" s="2">
        <f t="shared" si="666"/>
        <v>0</v>
      </c>
      <c r="AK516" s="2">
        <v>526.22</v>
      </c>
      <c r="AL516" s="2">
        <v>526.22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109</v>
      </c>
      <c r="AU516" s="2">
        <v>61</v>
      </c>
      <c r="AV516" s="2">
        <v>1</v>
      </c>
      <c r="AW516" s="2">
        <v>1</v>
      </c>
      <c r="AX516" s="2"/>
      <c r="AY516" s="2"/>
      <c r="AZ516" s="2">
        <v>1</v>
      </c>
      <c r="BA516" s="2">
        <v>1</v>
      </c>
      <c r="BB516" s="2">
        <v>1</v>
      </c>
      <c r="BC516" s="2">
        <v>1</v>
      </c>
      <c r="BD516" s="2" t="s">
        <v>3</v>
      </c>
      <c r="BE516" s="2" t="s">
        <v>3</v>
      </c>
      <c r="BF516" s="2" t="s">
        <v>3</v>
      </c>
      <c r="BG516" s="2" t="s">
        <v>3</v>
      </c>
      <c r="BH516" s="2">
        <v>3</v>
      </c>
      <c r="BI516" s="2">
        <v>1</v>
      </c>
      <c r="BJ516" s="2" t="s">
        <v>49</v>
      </c>
      <c r="BK516" s="2"/>
      <c r="BL516" s="2"/>
      <c r="BM516" s="2">
        <v>21</v>
      </c>
      <c r="BN516" s="2">
        <v>0</v>
      </c>
      <c r="BO516" s="2" t="s">
        <v>3</v>
      </c>
      <c r="BP516" s="2">
        <v>0</v>
      </c>
      <c r="BQ516" s="2">
        <v>30</v>
      </c>
      <c r="BR516" s="2">
        <v>0</v>
      </c>
      <c r="BS516" s="2">
        <v>1</v>
      </c>
      <c r="BT516" s="2">
        <v>1</v>
      </c>
      <c r="BU516" s="2">
        <v>1</v>
      </c>
      <c r="BV516" s="2">
        <v>1</v>
      </c>
      <c r="BW516" s="2">
        <v>1</v>
      </c>
      <c r="BX516" s="2">
        <v>1</v>
      </c>
      <c r="BY516" s="2" t="s">
        <v>3</v>
      </c>
      <c r="BZ516" s="2">
        <v>109</v>
      </c>
      <c r="CA516" s="2">
        <v>61</v>
      </c>
      <c r="CB516" s="2" t="s">
        <v>3</v>
      </c>
      <c r="CC516" s="2"/>
      <c r="CD516" s="2"/>
      <c r="CE516" s="2">
        <v>30</v>
      </c>
      <c r="CF516" s="2">
        <v>0</v>
      </c>
      <c r="CG516" s="2">
        <v>0</v>
      </c>
      <c r="CH516" s="2"/>
      <c r="CI516" s="2"/>
      <c r="CJ516" s="2"/>
      <c r="CK516" s="2"/>
      <c r="CL516" s="2"/>
      <c r="CM516" s="2">
        <v>0</v>
      </c>
      <c r="CN516" s="2" t="s">
        <v>1057</v>
      </c>
      <c r="CO516" s="2">
        <v>0</v>
      </c>
      <c r="CP516" s="2">
        <f t="shared" si="667"/>
        <v>289.42</v>
      </c>
      <c r="CQ516" s="2">
        <f t="shared" si="668"/>
        <v>526.22</v>
      </c>
      <c r="CR516" s="2">
        <f t="shared" si="652"/>
        <v>0</v>
      </c>
      <c r="CS516" s="2">
        <f t="shared" si="669"/>
        <v>0</v>
      </c>
      <c r="CT516" s="2">
        <f t="shared" si="670"/>
        <v>0</v>
      </c>
      <c r="CU516" s="2">
        <f t="shared" si="671"/>
        <v>0</v>
      </c>
      <c r="CV516" s="2">
        <f t="shared" si="672"/>
        <v>0</v>
      </c>
      <c r="CW516" s="2">
        <f t="shared" si="673"/>
        <v>0</v>
      </c>
      <c r="CX516" s="2">
        <f t="shared" si="674"/>
        <v>0</v>
      </c>
      <c r="CY516" s="2">
        <f t="shared" si="675"/>
        <v>0</v>
      </c>
      <c r="CZ516" s="2">
        <f t="shared" si="676"/>
        <v>0</v>
      </c>
      <c r="DA516" s="2"/>
      <c r="DB516" s="2"/>
      <c r="DC516" s="2" t="s">
        <v>3</v>
      </c>
      <c r="DD516" s="2" t="s">
        <v>3</v>
      </c>
      <c r="DE516" s="2" t="s">
        <v>3</v>
      </c>
      <c r="DF516" s="2" t="s">
        <v>3</v>
      </c>
      <c r="DG516" s="2" t="s">
        <v>3</v>
      </c>
      <c r="DH516" s="2" t="s">
        <v>3</v>
      </c>
      <c r="DI516" s="2" t="s">
        <v>3</v>
      </c>
      <c r="DJ516" s="2" t="s">
        <v>3</v>
      </c>
      <c r="DK516" s="2" t="s">
        <v>3</v>
      </c>
      <c r="DL516" s="2" t="s">
        <v>3</v>
      </c>
      <c r="DM516" s="2" t="s">
        <v>3</v>
      </c>
      <c r="DN516" s="2">
        <v>0</v>
      </c>
      <c r="DO516" s="2">
        <v>0</v>
      </c>
      <c r="DP516" s="2">
        <v>1</v>
      </c>
      <c r="DQ516" s="2">
        <v>1</v>
      </c>
      <c r="DR516" s="2"/>
      <c r="DS516" s="2"/>
      <c r="DT516" s="2"/>
      <c r="DU516" s="2">
        <v>1010</v>
      </c>
      <c r="DV516" s="2" t="s">
        <v>48</v>
      </c>
      <c r="DW516" s="2" t="s">
        <v>48</v>
      </c>
      <c r="DX516" s="2">
        <v>100</v>
      </c>
      <c r="DY516" s="2"/>
      <c r="DZ516" s="2" t="s">
        <v>3</v>
      </c>
      <c r="EA516" s="2" t="s">
        <v>3</v>
      </c>
      <c r="EB516" s="2" t="s">
        <v>3</v>
      </c>
      <c r="EC516" s="2" t="s">
        <v>3</v>
      </c>
      <c r="ED516" s="2"/>
      <c r="EE516" s="2">
        <v>58807897</v>
      </c>
      <c r="EF516" s="2">
        <v>30</v>
      </c>
      <c r="EG516" s="2" t="s">
        <v>27</v>
      </c>
      <c r="EH516" s="2">
        <v>0</v>
      </c>
      <c r="EI516" s="2" t="s">
        <v>3</v>
      </c>
      <c r="EJ516" s="2">
        <v>1</v>
      </c>
      <c r="EK516" s="2">
        <v>21</v>
      </c>
      <c r="EL516" s="2" t="s">
        <v>28</v>
      </c>
      <c r="EM516" s="2" t="s">
        <v>29</v>
      </c>
      <c r="EN516" s="2"/>
      <c r="EO516" s="2" t="s">
        <v>387</v>
      </c>
      <c r="EP516" s="2"/>
      <c r="EQ516" s="2">
        <v>0</v>
      </c>
      <c r="ER516" s="2">
        <v>526.22</v>
      </c>
      <c r="ES516" s="2">
        <v>526.22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>
        <v>0</v>
      </c>
      <c r="FR516" s="2">
        <v>0</v>
      </c>
      <c r="FS516" s="2">
        <v>0</v>
      </c>
      <c r="FT516" s="2"/>
      <c r="FU516" s="2"/>
      <c r="FV516" s="2"/>
      <c r="FW516" s="2"/>
      <c r="FX516" s="2">
        <v>109</v>
      </c>
      <c r="FY516" s="2">
        <v>61</v>
      </c>
      <c r="FZ516" s="2"/>
      <c r="GA516" s="2" t="s">
        <v>3</v>
      </c>
      <c r="GB516" s="2"/>
      <c r="GC516" s="2"/>
      <c r="GD516" s="2">
        <v>1</v>
      </c>
      <c r="GE516" s="2"/>
      <c r="GF516" s="2">
        <v>1873919888</v>
      </c>
      <c r="GG516" s="2">
        <v>2</v>
      </c>
      <c r="GH516" s="2">
        <v>1</v>
      </c>
      <c r="GI516" s="2">
        <v>-2</v>
      </c>
      <c r="GJ516" s="2">
        <v>0</v>
      </c>
      <c r="GK516" s="2">
        <v>0</v>
      </c>
      <c r="GL516" s="2">
        <f t="shared" si="677"/>
        <v>0</v>
      </c>
      <c r="GM516" s="2">
        <f t="shared" si="678"/>
        <v>289.42</v>
      </c>
      <c r="GN516" s="2">
        <f t="shared" si="679"/>
        <v>289.42</v>
      </c>
      <c r="GO516" s="2">
        <f t="shared" si="680"/>
        <v>0</v>
      </c>
      <c r="GP516" s="2">
        <f t="shared" si="681"/>
        <v>0</v>
      </c>
      <c r="GQ516" s="2"/>
      <c r="GR516" s="2">
        <v>0</v>
      </c>
      <c r="GS516" s="2">
        <v>3</v>
      </c>
      <c r="GT516" s="2">
        <v>0</v>
      </c>
      <c r="GU516" s="2" t="s">
        <v>3</v>
      </c>
      <c r="GV516" s="2">
        <f t="shared" si="682"/>
        <v>0</v>
      </c>
      <c r="GW516" s="2">
        <v>1</v>
      </c>
      <c r="GX516" s="2">
        <f t="shared" si="683"/>
        <v>0</v>
      </c>
      <c r="GY516" s="2"/>
      <c r="GZ516" s="2"/>
      <c r="HA516" s="2">
        <v>0</v>
      </c>
      <c r="HB516" s="2">
        <v>0</v>
      </c>
      <c r="HC516" s="2">
        <f t="shared" si="684"/>
        <v>0</v>
      </c>
      <c r="HD516" s="2"/>
      <c r="HE516" s="2" t="s">
        <v>3</v>
      </c>
      <c r="HF516" s="2" t="s">
        <v>3</v>
      </c>
      <c r="HG516" s="2"/>
      <c r="HH516" s="2"/>
      <c r="HI516" s="2"/>
      <c r="HJ516" s="2"/>
      <c r="HK516" s="2"/>
      <c r="HL516" s="2"/>
      <c r="HM516" s="2" t="s">
        <v>3</v>
      </c>
      <c r="HN516" s="2" t="s">
        <v>3</v>
      </c>
      <c r="HO516" s="2" t="s">
        <v>3</v>
      </c>
      <c r="HP516" s="2" t="s">
        <v>3</v>
      </c>
      <c r="HQ516" s="2" t="s">
        <v>3</v>
      </c>
      <c r="HR516" s="2"/>
      <c r="HS516" s="2">
        <v>0</v>
      </c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>
        <v>0</v>
      </c>
      <c r="IL516" s="2"/>
      <c r="IM516" s="2"/>
      <c r="IN516" s="2"/>
      <c r="IO516" s="2"/>
      <c r="IP516" s="2"/>
      <c r="IQ516" s="2"/>
      <c r="IR516" s="2"/>
      <c r="IS516" s="2"/>
      <c r="IT516" s="2"/>
      <c r="IU516" s="2"/>
    </row>
    <row r="517" spans="1:255" x14ac:dyDescent="0.2">
      <c r="A517">
        <v>18</v>
      </c>
      <c r="B517">
        <v>1</v>
      </c>
      <c r="C517">
        <v>1138</v>
      </c>
      <c r="E517" t="s">
        <v>535</v>
      </c>
      <c r="F517" t="s">
        <v>46</v>
      </c>
      <c r="G517" t="s">
        <v>47</v>
      </c>
      <c r="H517" t="s">
        <v>48</v>
      </c>
      <c r="I517">
        <f>I511*J517</f>
        <v>0.55000000000000004</v>
      </c>
      <c r="J517">
        <v>0.5</v>
      </c>
      <c r="K517">
        <v>0.5</v>
      </c>
      <c r="O517">
        <f t="shared" si="653"/>
        <v>807.48</v>
      </c>
      <c r="P517">
        <f t="shared" si="654"/>
        <v>807.48</v>
      </c>
      <c r="Q517">
        <f t="shared" si="648"/>
        <v>0</v>
      </c>
      <c r="R517">
        <f t="shared" si="655"/>
        <v>0</v>
      </c>
      <c r="S517">
        <f t="shared" si="656"/>
        <v>0</v>
      </c>
      <c r="T517">
        <f t="shared" si="657"/>
        <v>0</v>
      </c>
      <c r="U517">
        <f t="shared" si="658"/>
        <v>0</v>
      </c>
      <c r="V517">
        <f t="shared" si="659"/>
        <v>0</v>
      </c>
      <c r="W517">
        <f t="shared" si="660"/>
        <v>0</v>
      </c>
      <c r="X517">
        <f t="shared" si="661"/>
        <v>0</v>
      </c>
      <c r="Y517">
        <f t="shared" si="662"/>
        <v>0</v>
      </c>
      <c r="AA517">
        <v>59204059</v>
      </c>
      <c r="AB517">
        <f t="shared" si="663"/>
        <v>526.22</v>
      </c>
      <c r="AC517">
        <f t="shared" si="664"/>
        <v>526.22</v>
      </c>
      <c r="AD517">
        <f t="shared" si="649"/>
        <v>0</v>
      </c>
      <c r="AE517">
        <f t="shared" si="650"/>
        <v>0</v>
      </c>
      <c r="AF517">
        <f t="shared" si="650"/>
        <v>0</v>
      </c>
      <c r="AG517">
        <f t="shared" si="665"/>
        <v>0</v>
      </c>
      <c r="AH517">
        <f t="shared" si="651"/>
        <v>0</v>
      </c>
      <c r="AI517">
        <f t="shared" si="651"/>
        <v>0</v>
      </c>
      <c r="AJ517">
        <f t="shared" si="666"/>
        <v>0</v>
      </c>
      <c r="AK517">
        <v>526.22</v>
      </c>
      <c r="AL517">
        <v>526.22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109</v>
      </c>
      <c r="AU517">
        <v>61</v>
      </c>
      <c r="AV517">
        <v>1</v>
      </c>
      <c r="AW517">
        <v>1</v>
      </c>
      <c r="AZ517">
        <v>1</v>
      </c>
      <c r="BA517">
        <v>1</v>
      </c>
      <c r="BB517">
        <v>1</v>
      </c>
      <c r="BC517">
        <v>2.79</v>
      </c>
      <c r="BD517" t="s">
        <v>3</v>
      </c>
      <c r="BE517" t="s">
        <v>3</v>
      </c>
      <c r="BF517" t="s">
        <v>3</v>
      </c>
      <c r="BG517" t="s">
        <v>3</v>
      </c>
      <c r="BH517">
        <v>3</v>
      </c>
      <c r="BI517">
        <v>1</v>
      </c>
      <c r="BJ517" t="s">
        <v>49</v>
      </c>
      <c r="BM517">
        <v>21</v>
      </c>
      <c r="BN517">
        <v>0</v>
      </c>
      <c r="BO517" t="s">
        <v>46</v>
      </c>
      <c r="BP517">
        <v>1</v>
      </c>
      <c r="BQ517">
        <v>30</v>
      </c>
      <c r="BR517">
        <v>0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 t="s">
        <v>3</v>
      </c>
      <c r="BZ517">
        <v>109</v>
      </c>
      <c r="CA517">
        <v>61</v>
      </c>
      <c r="CB517" t="s">
        <v>3</v>
      </c>
      <c r="CE517">
        <v>30</v>
      </c>
      <c r="CF517">
        <v>0</v>
      </c>
      <c r="CG517">
        <v>0</v>
      </c>
      <c r="CM517">
        <v>0</v>
      </c>
      <c r="CN517" t="s">
        <v>1057</v>
      </c>
      <c r="CO517">
        <v>0</v>
      </c>
      <c r="CP517">
        <f t="shared" si="667"/>
        <v>807.48</v>
      </c>
      <c r="CQ517">
        <f t="shared" si="668"/>
        <v>1468.15</v>
      </c>
      <c r="CR517">
        <f t="shared" si="652"/>
        <v>0</v>
      </c>
      <c r="CS517">
        <f t="shared" si="669"/>
        <v>0</v>
      </c>
      <c r="CT517">
        <f t="shared" si="670"/>
        <v>0</v>
      </c>
      <c r="CU517">
        <f t="shared" si="671"/>
        <v>0</v>
      </c>
      <c r="CV517">
        <f t="shared" si="672"/>
        <v>0</v>
      </c>
      <c r="CW517">
        <f t="shared" si="673"/>
        <v>0</v>
      </c>
      <c r="CX517">
        <f t="shared" si="674"/>
        <v>0</v>
      </c>
      <c r="CY517">
        <f t="shared" si="675"/>
        <v>0</v>
      </c>
      <c r="CZ517">
        <f t="shared" si="676"/>
        <v>0</v>
      </c>
      <c r="DC517" t="s">
        <v>3</v>
      </c>
      <c r="DD517" t="s">
        <v>3</v>
      </c>
      <c r="DE517" t="s">
        <v>3</v>
      </c>
      <c r="DF517" t="s">
        <v>3</v>
      </c>
      <c r="DG517" t="s">
        <v>3</v>
      </c>
      <c r="DH517" t="s">
        <v>3</v>
      </c>
      <c r="DI517" t="s">
        <v>3</v>
      </c>
      <c r="DJ517" t="s">
        <v>3</v>
      </c>
      <c r="DK517" t="s">
        <v>3</v>
      </c>
      <c r="DL517" t="s">
        <v>3</v>
      </c>
      <c r="DM517" t="s">
        <v>3</v>
      </c>
      <c r="DN517">
        <v>0</v>
      </c>
      <c r="DO517">
        <v>0</v>
      </c>
      <c r="DP517">
        <v>1</v>
      </c>
      <c r="DQ517">
        <v>1</v>
      </c>
      <c r="DU517">
        <v>1010</v>
      </c>
      <c r="DV517" t="s">
        <v>48</v>
      </c>
      <c r="DW517" t="s">
        <v>48</v>
      </c>
      <c r="DX517">
        <v>100</v>
      </c>
      <c r="DZ517" t="s">
        <v>3</v>
      </c>
      <c r="EA517" t="s">
        <v>3</v>
      </c>
      <c r="EB517" t="s">
        <v>3</v>
      </c>
      <c r="EC517" t="s">
        <v>3</v>
      </c>
      <c r="EE517">
        <v>58807897</v>
      </c>
      <c r="EF517">
        <v>30</v>
      </c>
      <c r="EG517" t="s">
        <v>27</v>
      </c>
      <c r="EH517">
        <v>0</v>
      </c>
      <c r="EI517" t="s">
        <v>3</v>
      </c>
      <c r="EJ517">
        <v>1</v>
      </c>
      <c r="EK517">
        <v>21</v>
      </c>
      <c r="EL517" t="s">
        <v>28</v>
      </c>
      <c r="EM517" t="s">
        <v>29</v>
      </c>
      <c r="EO517" t="s">
        <v>387</v>
      </c>
      <c r="EQ517">
        <v>0</v>
      </c>
      <c r="ER517">
        <v>526.22</v>
      </c>
      <c r="ES517">
        <v>526.22</v>
      </c>
      <c r="ET517">
        <v>0</v>
      </c>
      <c r="EU517">
        <v>0</v>
      </c>
      <c r="EV517">
        <v>0</v>
      </c>
      <c r="EW517">
        <v>0</v>
      </c>
      <c r="EX517">
        <v>0</v>
      </c>
      <c r="FQ517">
        <v>0</v>
      </c>
      <c r="FR517">
        <v>0</v>
      </c>
      <c r="FS517">
        <v>0</v>
      </c>
      <c r="FX517">
        <v>109</v>
      </c>
      <c r="FY517">
        <v>61</v>
      </c>
      <c r="GA517" t="s">
        <v>3</v>
      </c>
      <c r="GD517">
        <v>1</v>
      </c>
      <c r="GF517">
        <v>1873919888</v>
      </c>
      <c r="GG517">
        <v>2</v>
      </c>
      <c r="GH517">
        <v>1</v>
      </c>
      <c r="GI517">
        <v>2</v>
      </c>
      <c r="GJ517">
        <v>0</v>
      </c>
      <c r="GK517">
        <v>0</v>
      </c>
      <c r="GL517">
        <f t="shared" si="677"/>
        <v>0</v>
      </c>
      <c r="GM517">
        <f t="shared" si="678"/>
        <v>807.48</v>
      </c>
      <c r="GN517">
        <f t="shared" si="679"/>
        <v>807.48</v>
      </c>
      <c r="GO517">
        <f t="shared" si="680"/>
        <v>0</v>
      </c>
      <c r="GP517">
        <f t="shared" si="681"/>
        <v>0</v>
      </c>
      <c r="GR517">
        <v>0</v>
      </c>
      <c r="GS517">
        <v>3</v>
      </c>
      <c r="GT517">
        <v>0</v>
      </c>
      <c r="GU517" t="s">
        <v>3</v>
      </c>
      <c r="GV517">
        <f t="shared" si="682"/>
        <v>0</v>
      </c>
      <c r="GW517">
        <v>1</v>
      </c>
      <c r="GX517">
        <f t="shared" si="683"/>
        <v>0</v>
      </c>
      <c r="HA517">
        <v>0</v>
      </c>
      <c r="HB517">
        <v>0</v>
      </c>
      <c r="HC517">
        <f t="shared" si="684"/>
        <v>0</v>
      </c>
      <c r="HE517" t="s">
        <v>3</v>
      </c>
      <c r="HF517" t="s">
        <v>3</v>
      </c>
      <c r="HM517" t="s">
        <v>3</v>
      </c>
      <c r="HN517" t="s">
        <v>3</v>
      </c>
      <c r="HO517" t="s">
        <v>3</v>
      </c>
      <c r="HP517" t="s">
        <v>3</v>
      </c>
      <c r="HQ517" t="s">
        <v>3</v>
      </c>
      <c r="HS517">
        <v>0</v>
      </c>
      <c r="IK517">
        <v>0</v>
      </c>
    </row>
    <row r="518" spans="1:255" x14ac:dyDescent="0.2">
      <c r="A518" s="2">
        <v>17</v>
      </c>
      <c r="B518" s="2">
        <v>1</v>
      </c>
      <c r="C518" s="2">
        <f>ROW(SmtRes!A1150)</f>
        <v>1150</v>
      </c>
      <c r="D518" s="2">
        <f>ROW(EtalonRes!A1161)</f>
        <v>1161</v>
      </c>
      <c r="E518" s="2" t="s">
        <v>536</v>
      </c>
      <c r="F518" s="2" t="s">
        <v>91</v>
      </c>
      <c r="G518" s="2" t="s">
        <v>92</v>
      </c>
      <c r="H518" s="2" t="s">
        <v>23</v>
      </c>
      <c r="I518" s="2">
        <f>ROUND(ROUND(80/100,4),9)</f>
        <v>0.8</v>
      </c>
      <c r="J518" s="2">
        <v>0</v>
      </c>
      <c r="K518" s="2">
        <f>ROUND(ROUND(80/100,4),9)</f>
        <v>0.8</v>
      </c>
      <c r="L518" s="2"/>
      <c r="M518" s="2"/>
      <c r="N518" s="2"/>
      <c r="O518" s="2">
        <f t="shared" si="653"/>
        <v>252.37</v>
      </c>
      <c r="P518" s="2">
        <f t="shared" si="654"/>
        <v>21.5</v>
      </c>
      <c r="Q518" s="2">
        <f>(ROUND((ROUND(((((ET518*1.25)*1.1))*AV518*I518),2)*BB518),2)+ROUND((ROUND(((AE518-(((EU518*1.25)*1.1)))*AV518*I518),2)*BS518),2))</f>
        <v>4.71</v>
      </c>
      <c r="R518" s="2">
        <f t="shared" si="655"/>
        <v>0.35</v>
      </c>
      <c r="S518" s="2">
        <f t="shared" si="656"/>
        <v>226.16</v>
      </c>
      <c r="T518" s="2">
        <f t="shared" si="657"/>
        <v>0</v>
      </c>
      <c r="U518" s="2">
        <f t="shared" si="658"/>
        <v>18.173101320000001</v>
      </c>
      <c r="V518" s="2">
        <f t="shared" si="659"/>
        <v>0</v>
      </c>
      <c r="W518" s="2">
        <f t="shared" si="660"/>
        <v>0</v>
      </c>
      <c r="X518" s="2">
        <f t="shared" si="661"/>
        <v>246.9</v>
      </c>
      <c r="Y518" s="2">
        <f t="shared" si="662"/>
        <v>138.16999999999999</v>
      </c>
      <c r="Z518" s="2"/>
      <c r="AA518" s="2">
        <v>59204062</v>
      </c>
      <c r="AB518" s="2">
        <f t="shared" si="663"/>
        <v>297.34800000000001</v>
      </c>
      <c r="AC518" s="2">
        <f t="shared" si="664"/>
        <v>26.88</v>
      </c>
      <c r="AD518" s="2">
        <f>ROUND((((((ET518*1.25)*1.1))-(((EU518*1.25)*1.1)))+AE518),6)</f>
        <v>5.5137499999999999</v>
      </c>
      <c r="AE518" s="2">
        <f>ROUND((((EU518*1.25)*1.1)),6)</f>
        <v>0.41249999999999998</v>
      </c>
      <c r="AF518" s="2">
        <f>ROUND((((EV518*1.15)*1.1)),6)</f>
        <v>264.95425</v>
      </c>
      <c r="AG518" s="2">
        <f t="shared" si="665"/>
        <v>0</v>
      </c>
      <c r="AH518" s="2">
        <f>(((EW518*1.15)*1.1))</f>
        <v>21.289950000000001</v>
      </c>
      <c r="AI518" s="2">
        <f>(((EX518*1.25)*1.1))</f>
        <v>0</v>
      </c>
      <c r="AJ518" s="2">
        <f t="shared" si="666"/>
        <v>0</v>
      </c>
      <c r="AK518" s="2">
        <v>240.34</v>
      </c>
      <c r="AL518" s="2">
        <v>26.88</v>
      </c>
      <c r="AM518" s="2">
        <v>4.01</v>
      </c>
      <c r="AN518" s="2">
        <v>0.3</v>
      </c>
      <c r="AO518" s="2">
        <v>209.45</v>
      </c>
      <c r="AP518" s="2">
        <v>0</v>
      </c>
      <c r="AQ518" s="2">
        <v>16.829999999999998</v>
      </c>
      <c r="AR518" s="2">
        <v>0</v>
      </c>
      <c r="AS518" s="2">
        <v>0</v>
      </c>
      <c r="AT518" s="2">
        <v>109</v>
      </c>
      <c r="AU518" s="2">
        <v>61</v>
      </c>
      <c r="AV518" s="2">
        <v>1.0669999999999999</v>
      </c>
      <c r="AW518" s="2">
        <v>1</v>
      </c>
      <c r="AX518" s="2"/>
      <c r="AY518" s="2"/>
      <c r="AZ518" s="2">
        <v>1</v>
      </c>
      <c r="BA518" s="2">
        <v>1</v>
      </c>
      <c r="BB518" s="2">
        <v>1</v>
      </c>
      <c r="BC518" s="2">
        <v>1</v>
      </c>
      <c r="BD518" s="2" t="s">
        <v>3</v>
      </c>
      <c r="BE518" s="2" t="s">
        <v>3</v>
      </c>
      <c r="BF518" s="2" t="s">
        <v>3</v>
      </c>
      <c r="BG518" s="2" t="s">
        <v>3</v>
      </c>
      <c r="BH518" s="2">
        <v>0</v>
      </c>
      <c r="BI518" s="2">
        <v>1</v>
      </c>
      <c r="BJ518" s="2" t="s">
        <v>93</v>
      </c>
      <c r="BK518" s="2"/>
      <c r="BL518" s="2"/>
      <c r="BM518" s="2">
        <v>21</v>
      </c>
      <c r="BN518" s="2">
        <v>0</v>
      </c>
      <c r="BO518" s="2" t="s">
        <v>91</v>
      </c>
      <c r="BP518" s="2">
        <v>1</v>
      </c>
      <c r="BQ518" s="2">
        <v>30</v>
      </c>
      <c r="BR518" s="2">
        <v>0</v>
      </c>
      <c r="BS518" s="2">
        <v>1</v>
      </c>
      <c r="BT518" s="2">
        <v>1</v>
      </c>
      <c r="BU518" s="2">
        <v>1</v>
      </c>
      <c r="BV518" s="2">
        <v>1</v>
      </c>
      <c r="BW518" s="2">
        <v>1</v>
      </c>
      <c r="BX518" s="2">
        <v>1</v>
      </c>
      <c r="BY518" s="2" t="s">
        <v>3</v>
      </c>
      <c r="BZ518" s="2">
        <v>109</v>
      </c>
      <c r="CA518" s="2">
        <v>61</v>
      </c>
      <c r="CB518" s="2" t="s">
        <v>3</v>
      </c>
      <c r="CC518" s="2"/>
      <c r="CD518" s="2"/>
      <c r="CE518" s="2">
        <v>30</v>
      </c>
      <c r="CF518" s="2">
        <v>0</v>
      </c>
      <c r="CG518" s="2">
        <v>0</v>
      </c>
      <c r="CH518" s="2"/>
      <c r="CI518" s="2"/>
      <c r="CJ518" s="2"/>
      <c r="CK518" s="2"/>
      <c r="CL518" s="2"/>
      <c r="CM518" s="2">
        <v>0</v>
      </c>
      <c r="CN518" s="2" t="s">
        <v>1057</v>
      </c>
      <c r="CO518" s="2">
        <v>0</v>
      </c>
      <c r="CP518" s="2">
        <f t="shared" si="667"/>
        <v>252.37</v>
      </c>
      <c r="CQ518" s="2">
        <f t="shared" si="668"/>
        <v>26.88</v>
      </c>
      <c r="CR518" s="2">
        <f>(ROUND((ROUND(((((ET518*1.25)*1.1))*AV518*1),2)*BB518),2)+ROUND((ROUND(((AE518-(((EU518*1.25)*1.1)))*AV518*1),2)*BS518),2))</f>
        <v>5.88</v>
      </c>
      <c r="CS518" s="2">
        <f t="shared" si="669"/>
        <v>0.44</v>
      </c>
      <c r="CT518" s="2">
        <f t="shared" si="670"/>
        <v>282.70999999999998</v>
      </c>
      <c r="CU518" s="2">
        <f t="shared" si="671"/>
        <v>0</v>
      </c>
      <c r="CV518" s="2">
        <f t="shared" si="672"/>
        <v>22.716376650000001</v>
      </c>
      <c r="CW518" s="2">
        <f t="shared" si="673"/>
        <v>0</v>
      </c>
      <c r="CX518" s="2">
        <f t="shared" si="674"/>
        <v>0</v>
      </c>
      <c r="CY518" s="2">
        <f t="shared" si="675"/>
        <v>246.89590000000001</v>
      </c>
      <c r="CZ518" s="2">
        <f t="shared" si="676"/>
        <v>138.1711</v>
      </c>
      <c r="DA518" s="2"/>
      <c r="DB518" s="2"/>
      <c r="DC518" s="2" t="s">
        <v>3</v>
      </c>
      <c r="DD518" s="2" t="s">
        <v>3</v>
      </c>
      <c r="DE518" s="2" t="s">
        <v>25</v>
      </c>
      <c r="DF518" s="2" t="s">
        <v>25</v>
      </c>
      <c r="DG518" s="2" t="s">
        <v>26</v>
      </c>
      <c r="DH518" s="2" t="s">
        <v>3</v>
      </c>
      <c r="DI518" s="2" t="s">
        <v>26</v>
      </c>
      <c r="DJ518" s="2" t="s">
        <v>25</v>
      </c>
      <c r="DK518" s="2" t="s">
        <v>3</v>
      </c>
      <c r="DL518" s="2" t="s">
        <v>3</v>
      </c>
      <c r="DM518" s="2" t="s">
        <v>3</v>
      </c>
      <c r="DN518" s="2">
        <v>0</v>
      </c>
      <c r="DO518" s="2">
        <v>0</v>
      </c>
      <c r="DP518" s="2">
        <v>1</v>
      </c>
      <c r="DQ518" s="2">
        <v>1</v>
      </c>
      <c r="DR518" s="2"/>
      <c r="DS518" s="2"/>
      <c r="DT518" s="2"/>
      <c r="DU518" s="2">
        <v>1003</v>
      </c>
      <c r="DV518" s="2" t="s">
        <v>23</v>
      </c>
      <c r="DW518" s="2" t="s">
        <v>23</v>
      </c>
      <c r="DX518" s="2">
        <v>100</v>
      </c>
      <c r="DY518" s="2"/>
      <c r="DZ518" s="2" t="s">
        <v>3</v>
      </c>
      <c r="EA518" s="2" t="s">
        <v>3</v>
      </c>
      <c r="EB518" s="2" t="s">
        <v>3</v>
      </c>
      <c r="EC518" s="2" t="s">
        <v>3</v>
      </c>
      <c r="ED518" s="2"/>
      <c r="EE518" s="2">
        <v>58807897</v>
      </c>
      <c r="EF518" s="2">
        <v>30</v>
      </c>
      <c r="EG518" s="2" t="s">
        <v>27</v>
      </c>
      <c r="EH518" s="2">
        <v>0</v>
      </c>
      <c r="EI518" s="2" t="s">
        <v>3</v>
      </c>
      <c r="EJ518" s="2">
        <v>1</v>
      </c>
      <c r="EK518" s="2">
        <v>21</v>
      </c>
      <c r="EL518" s="2" t="s">
        <v>28</v>
      </c>
      <c r="EM518" s="2" t="s">
        <v>29</v>
      </c>
      <c r="EN518" s="2"/>
      <c r="EO518" s="2" t="s">
        <v>387</v>
      </c>
      <c r="EP518" s="2"/>
      <c r="EQ518" s="2">
        <v>0</v>
      </c>
      <c r="ER518" s="2">
        <v>240.34</v>
      </c>
      <c r="ES518" s="2">
        <v>26.88</v>
      </c>
      <c r="ET518" s="2">
        <v>4.01</v>
      </c>
      <c r="EU518" s="2">
        <v>0.3</v>
      </c>
      <c r="EV518" s="2">
        <v>209.45</v>
      </c>
      <c r="EW518" s="2">
        <v>16.829999999999998</v>
      </c>
      <c r="EX518" s="2">
        <v>0</v>
      </c>
      <c r="EY518" s="2">
        <v>0</v>
      </c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>
        <v>0</v>
      </c>
      <c r="FR518" s="2">
        <v>0</v>
      </c>
      <c r="FS518" s="2">
        <v>0</v>
      </c>
      <c r="FT518" s="2"/>
      <c r="FU518" s="2"/>
      <c r="FV518" s="2"/>
      <c r="FW518" s="2"/>
      <c r="FX518" s="2">
        <v>109</v>
      </c>
      <c r="FY518" s="2">
        <v>61</v>
      </c>
      <c r="FZ518" s="2"/>
      <c r="GA518" s="2" t="s">
        <v>3</v>
      </c>
      <c r="GB518" s="2"/>
      <c r="GC518" s="2"/>
      <c r="GD518" s="2">
        <v>1</v>
      </c>
      <c r="GE518" s="2"/>
      <c r="GF518" s="2">
        <v>-1302427177</v>
      </c>
      <c r="GG518" s="2">
        <v>2</v>
      </c>
      <c r="GH518" s="2">
        <v>1</v>
      </c>
      <c r="GI518" s="2">
        <v>2</v>
      </c>
      <c r="GJ518" s="2">
        <v>0</v>
      </c>
      <c r="GK518" s="2">
        <v>0</v>
      </c>
      <c r="GL518" s="2">
        <f t="shared" si="677"/>
        <v>0</v>
      </c>
      <c r="GM518" s="2">
        <f t="shared" si="678"/>
        <v>637.44000000000005</v>
      </c>
      <c r="GN518" s="2">
        <f t="shared" si="679"/>
        <v>637.44000000000005</v>
      </c>
      <c r="GO518" s="2">
        <f t="shared" si="680"/>
        <v>0</v>
      </c>
      <c r="GP518" s="2">
        <f t="shared" si="681"/>
        <v>0</v>
      </c>
      <c r="GQ518" s="2"/>
      <c r="GR518" s="2">
        <v>0</v>
      </c>
      <c r="GS518" s="2">
        <v>3</v>
      </c>
      <c r="GT518" s="2">
        <v>0</v>
      </c>
      <c r="GU518" s="2" t="s">
        <v>3</v>
      </c>
      <c r="GV518" s="2">
        <f t="shared" si="682"/>
        <v>0</v>
      </c>
      <c r="GW518" s="2">
        <v>1</v>
      </c>
      <c r="GX518" s="2">
        <f t="shared" si="683"/>
        <v>0</v>
      </c>
      <c r="GY518" s="2"/>
      <c r="GZ518" s="2"/>
      <c r="HA518" s="2">
        <v>0</v>
      </c>
      <c r="HB518" s="2">
        <v>0</v>
      </c>
      <c r="HC518" s="2">
        <f t="shared" si="684"/>
        <v>0</v>
      </c>
      <c r="HD518" s="2"/>
      <c r="HE518" s="2" t="s">
        <v>3</v>
      </c>
      <c r="HF518" s="2" t="s">
        <v>3</v>
      </c>
      <c r="HG518" s="2"/>
      <c r="HH518" s="2"/>
      <c r="HI518" s="2"/>
      <c r="HJ518" s="2"/>
      <c r="HK518" s="2"/>
      <c r="HL518" s="2"/>
      <c r="HM518" s="2" t="s">
        <v>3</v>
      </c>
      <c r="HN518" s="2" t="s">
        <v>3</v>
      </c>
      <c r="HO518" s="2" t="s">
        <v>3</v>
      </c>
      <c r="HP518" s="2" t="s">
        <v>3</v>
      </c>
      <c r="HQ518" s="2" t="s">
        <v>3</v>
      </c>
      <c r="HR518" s="2"/>
      <c r="HS518" s="2">
        <v>0</v>
      </c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>
        <v>0</v>
      </c>
      <c r="IL518" s="2"/>
      <c r="IM518" s="2"/>
      <c r="IN518" s="2"/>
      <c r="IO518" s="2"/>
      <c r="IP518" s="2"/>
      <c r="IQ518" s="2"/>
      <c r="IR518" s="2"/>
      <c r="IS518" s="2"/>
      <c r="IT518" s="2"/>
      <c r="IU518" s="2"/>
    </row>
    <row r="519" spans="1:255" x14ac:dyDescent="0.2">
      <c r="A519">
        <v>17</v>
      </c>
      <c r="B519">
        <v>1</v>
      </c>
      <c r="C519">
        <f>ROW(SmtRes!A1160)</f>
        <v>1160</v>
      </c>
      <c r="D519">
        <f>ROW(EtalonRes!A1172)</f>
        <v>1172</v>
      </c>
      <c r="E519" t="s">
        <v>536</v>
      </c>
      <c r="F519" t="s">
        <v>91</v>
      </c>
      <c r="G519" t="s">
        <v>92</v>
      </c>
      <c r="H519" t="s">
        <v>23</v>
      </c>
      <c r="I519">
        <f>ROUND(ROUND(80/100,4),9)</f>
        <v>0.8</v>
      </c>
      <c r="J519">
        <v>0</v>
      </c>
      <c r="K519">
        <f>ROUND(ROUND(80/100,4),9)</f>
        <v>0.8</v>
      </c>
      <c r="O519">
        <f t="shared" si="653"/>
        <v>12537.56</v>
      </c>
      <c r="P519">
        <f t="shared" si="654"/>
        <v>42.14</v>
      </c>
      <c r="Q519">
        <f>(ROUND((ROUND(((((ET519*1.25)*1.1))*AV519*I519),2)*BB519),2)+ROUND((ROUND(((AE519-(((EU519*1.25)*1.1)))*AV519*I519),2)*BS519),2))</f>
        <v>58.88</v>
      </c>
      <c r="R519">
        <f t="shared" si="655"/>
        <v>19.25</v>
      </c>
      <c r="S519">
        <f t="shared" si="656"/>
        <v>12436.54</v>
      </c>
      <c r="T519">
        <f t="shared" si="657"/>
        <v>0</v>
      </c>
      <c r="U519">
        <f t="shared" si="658"/>
        <v>18.173101320000001</v>
      </c>
      <c r="V519">
        <f t="shared" si="659"/>
        <v>0</v>
      </c>
      <c r="W519">
        <f t="shared" si="660"/>
        <v>0</v>
      </c>
      <c r="X519">
        <f t="shared" si="661"/>
        <v>13576.81</v>
      </c>
      <c r="Y519">
        <f t="shared" si="662"/>
        <v>7598.03</v>
      </c>
      <c r="AA519">
        <v>59204059</v>
      </c>
      <c r="AB519">
        <f t="shared" si="663"/>
        <v>297.34800000000001</v>
      </c>
      <c r="AC519">
        <f t="shared" si="664"/>
        <v>26.88</v>
      </c>
      <c r="AD519">
        <f>ROUND((((((ET519*1.25)*1.1))-(((EU519*1.25)*1.1)))+AE519),6)</f>
        <v>5.5137499999999999</v>
      </c>
      <c r="AE519">
        <f>ROUND((((EU519*1.25)*1.1)),6)</f>
        <v>0.41249999999999998</v>
      </c>
      <c r="AF519">
        <f>ROUND((((EV519*1.15)*1.1)),6)</f>
        <v>264.95425</v>
      </c>
      <c r="AG519">
        <f t="shared" si="665"/>
        <v>0</v>
      </c>
      <c r="AH519">
        <f>(((EW519*1.15)*1.1))</f>
        <v>21.289950000000001</v>
      </c>
      <c r="AI519">
        <f>(((EX519*1.25)*1.1))</f>
        <v>0</v>
      </c>
      <c r="AJ519">
        <f t="shared" si="666"/>
        <v>0</v>
      </c>
      <c r="AK519">
        <v>240.34</v>
      </c>
      <c r="AL519">
        <v>26.88</v>
      </c>
      <c r="AM519">
        <v>4.01</v>
      </c>
      <c r="AN519">
        <v>0.3</v>
      </c>
      <c r="AO519">
        <v>209.45</v>
      </c>
      <c r="AP519">
        <v>0</v>
      </c>
      <c r="AQ519">
        <v>16.829999999999998</v>
      </c>
      <c r="AR519">
        <v>0</v>
      </c>
      <c r="AS519">
        <v>0</v>
      </c>
      <c r="AT519">
        <v>109</v>
      </c>
      <c r="AU519">
        <v>61</v>
      </c>
      <c r="AV519">
        <v>1.0669999999999999</v>
      </c>
      <c r="AW519">
        <v>1</v>
      </c>
      <c r="AZ519">
        <v>1</v>
      </c>
      <c r="BA519">
        <v>54.99</v>
      </c>
      <c r="BB519">
        <v>12.5</v>
      </c>
      <c r="BC519">
        <v>1.96</v>
      </c>
      <c r="BD519" t="s">
        <v>3</v>
      </c>
      <c r="BE519" t="s">
        <v>3</v>
      </c>
      <c r="BF519" t="s">
        <v>3</v>
      </c>
      <c r="BG519" t="s">
        <v>3</v>
      </c>
      <c r="BH519">
        <v>0</v>
      </c>
      <c r="BI519">
        <v>1</v>
      </c>
      <c r="BJ519" t="s">
        <v>93</v>
      </c>
      <c r="BM519">
        <v>21</v>
      </c>
      <c r="BN519">
        <v>0</v>
      </c>
      <c r="BO519" t="s">
        <v>91</v>
      </c>
      <c r="BP519">
        <v>1</v>
      </c>
      <c r="BQ519">
        <v>30</v>
      </c>
      <c r="BR519">
        <v>0</v>
      </c>
      <c r="BS519">
        <v>54.99</v>
      </c>
      <c r="BT519">
        <v>1</v>
      </c>
      <c r="BU519">
        <v>1</v>
      </c>
      <c r="BV519">
        <v>1</v>
      </c>
      <c r="BW519">
        <v>1</v>
      </c>
      <c r="BX519">
        <v>1</v>
      </c>
      <c r="BY519" t="s">
        <v>3</v>
      </c>
      <c r="BZ519">
        <v>109</v>
      </c>
      <c r="CA519">
        <v>61</v>
      </c>
      <c r="CB519" t="s">
        <v>3</v>
      </c>
      <c r="CE519">
        <v>30</v>
      </c>
      <c r="CF519">
        <v>0</v>
      </c>
      <c r="CG519">
        <v>0</v>
      </c>
      <c r="CM519">
        <v>0</v>
      </c>
      <c r="CN519" t="s">
        <v>1057</v>
      </c>
      <c r="CO519">
        <v>0</v>
      </c>
      <c r="CP519">
        <f t="shared" si="667"/>
        <v>12537.560000000001</v>
      </c>
      <c r="CQ519">
        <f t="shared" si="668"/>
        <v>52.68</v>
      </c>
      <c r="CR519">
        <f>(ROUND((ROUND(((((ET519*1.25)*1.1))*AV519*1),2)*BB519),2)+ROUND((ROUND(((AE519-(((EU519*1.25)*1.1)))*AV519*1),2)*BS519),2))</f>
        <v>73.5</v>
      </c>
      <c r="CS519">
        <f t="shared" si="669"/>
        <v>24.2</v>
      </c>
      <c r="CT519">
        <f t="shared" si="670"/>
        <v>15546.22</v>
      </c>
      <c r="CU519">
        <f t="shared" si="671"/>
        <v>0</v>
      </c>
      <c r="CV519">
        <f t="shared" si="672"/>
        <v>22.716376650000001</v>
      </c>
      <c r="CW519">
        <f t="shared" si="673"/>
        <v>0</v>
      </c>
      <c r="CX519">
        <f t="shared" si="674"/>
        <v>0</v>
      </c>
      <c r="CY519">
        <f t="shared" si="675"/>
        <v>13576.811100000001</v>
      </c>
      <c r="CZ519">
        <f t="shared" si="676"/>
        <v>7598.0319000000009</v>
      </c>
      <c r="DC519" t="s">
        <v>3</v>
      </c>
      <c r="DD519" t="s">
        <v>3</v>
      </c>
      <c r="DE519" t="s">
        <v>25</v>
      </c>
      <c r="DF519" t="s">
        <v>25</v>
      </c>
      <c r="DG519" t="s">
        <v>26</v>
      </c>
      <c r="DH519" t="s">
        <v>3</v>
      </c>
      <c r="DI519" t="s">
        <v>26</v>
      </c>
      <c r="DJ519" t="s">
        <v>25</v>
      </c>
      <c r="DK519" t="s">
        <v>3</v>
      </c>
      <c r="DL519" t="s">
        <v>3</v>
      </c>
      <c r="DM519" t="s">
        <v>3</v>
      </c>
      <c r="DN519">
        <v>0</v>
      </c>
      <c r="DO519">
        <v>0</v>
      </c>
      <c r="DP519">
        <v>1</v>
      </c>
      <c r="DQ519">
        <v>1</v>
      </c>
      <c r="DU519">
        <v>1003</v>
      </c>
      <c r="DV519" t="s">
        <v>23</v>
      </c>
      <c r="DW519" t="s">
        <v>23</v>
      </c>
      <c r="DX519">
        <v>100</v>
      </c>
      <c r="DZ519" t="s">
        <v>3</v>
      </c>
      <c r="EA519" t="s">
        <v>3</v>
      </c>
      <c r="EB519" t="s">
        <v>3</v>
      </c>
      <c r="EC519" t="s">
        <v>3</v>
      </c>
      <c r="EE519">
        <v>58807897</v>
      </c>
      <c r="EF519">
        <v>30</v>
      </c>
      <c r="EG519" t="s">
        <v>27</v>
      </c>
      <c r="EH519">
        <v>0</v>
      </c>
      <c r="EI519" t="s">
        <v>3</v>
      </c>
      <c r="EJ519">
        <v>1</v>
      </c>
      <c r="EK519">
        <v>21</v>
      </c>
      <c r="EL519" t="s">
        <v>28</v>
      </c>
      <c r="EM519" t="s">
        <v>29</v>
      </c>
      <c r="EO519" t="s">
        <v>387</v>
      </c>
      <c r="EQ519">
        <v>0</v>
      </c>
      <c r="ER519">
        <v>240.34</v>
      </c>
      <c r="ES519">
        <v>26.88</v>
      </c>
      <c r="ET519">
        <v>4.01</v>
      </c>
      <c r="EU519">
        <v>0.3</v>
      </c>
      <c r="EV519">
        <v>209.45</v>
      </c>
      <c r="EW519">
        <v>16.829999999999998</v>
      </c>
      <c r="EX519">
        <v>0</v>
      </c>
      <c r="EY519">
        <v>0</v>
      </c>
      <c r="FQ519">
        <v>0</v>
      </c>
      <c r="FR519">
        <v>0</v>
      </c>
      <c r="FS519">
        <v>0</v>
      </c>
      <c r="FX519">
        <v>109</v>
      </c>
      <c r="FY519">
        <v>61</v>
      </c>
      <c r="GA519" t="s">
        <v>3</v>
      </c>
      <c r="GD519">
        <v>1</v>
      </c>
      <c r="GF519">
        <v>-1302427177</v>
      </c>
      <c r="GG519">
        <v>2</v>
      </c>
      <c r="GH519">
        <v>1</v>
      </c>
      <c r="GI519">
        <v>2</v>
      </c>
      <c r="GJ519">
        <v>0</v>
      </c>
      <c r="GK519">
        <v>0</v>
      </c>
      <c r="GL519">
        <f t="shared" si="677"/>
        <v>0</v>
      </c>
      <c r="GM519">
        <f t="shared" si="678"/>
        <v>33712.400000000001</v>
      </c>
      <c r="GN519">
        <f t="shared" si="679"/>
        <v>33712.400000000001</v>
      </c>
      <c r="GO519">
        <f t="shared" si="680"/>
        <v>0</v>
      </c>
      <c r="GP519">
        <f t="shared" si="681"/>
        <v>0</v>
      </c>
      <c r="GR519">
        <v>0</v>
      </c>
      <c r="GS519">
        <v>3</v>
      </c>
      <c r="GT519">
        <v>0</v>
      </c>
      <c r="GU519" t="s">
        <v>3</v>
      </c>
      <c r="GV519">
        <f t="shared" si="682"/>
        <v>0</v>
      </c>
      <c r="GW519">
        <v>1</v>
      </c>
      <c r="GX519">
        <f t="shared" si="683"/>
        <v>0</v>
      </c>
      <c r="HA519">
        <v>0</v>
      </c>
      <c r="HB519">
        <v>0</v>
      </c>
      <c r="HC519">
        <f t="shared" si="684"/>
        <v>0</v>
      </c>
      <c r="HE519" t="s">
        <v>3</v>
      </c>
      <c r="HF519" t="s">
        <v>3</v>
      </c>
      <c r="HM519" t="s">
        <v>3</v>
      </c>
      <c r="HN519" t="s">
        <v>3</v>
      </c>
      <c r="HO519" t="s">
        <v>3</v>
      </c>
      <c r="HP519" t="s">
        <v>3</v>
      </c>
      <c r="HQ519" t="s">
        <v>3</v>
      </c>
      <c r="HS519">
        <v>0</v>
      </c>
      <c r="IK519">
        <v>0</v>
      </c>
    </row>
    <row r="520" spans="1:255" x14ac:dyDescent="0.2">
      <c r="A520" s="2">
        <v>18</v>
      </c>
      <c r="B520" s="2">
        <v>1</v>
      </c>
      <c r="C520" s="2">
        <v>1150</v>
      </c>
      <c r="D520" s="2"/>
      <c r="E520" s="2" t="s">
        <v>537</v>
      </c>
      <c r="F520" s="2" t="s">
        <v>95</v>
      </c>
      <c r="G520" s="2" t="s">
        <v>96</v>
      </c>
      <c r="H520" s="2" t="s">
        <v>34</v>
      </c>
      <c r="I520" s="2">
        <f>I518*J520</f>
        <v>80</v>
      </c>
      <c r="J520" s="2">
        <v>100</v>
      </c>
      <c r="K520" s="2">
        <v>100</v>
      </c>
      <c r="L520" s="2"/>
      <c r="M520" s="2"/>
      <c r="N520" s="2"/>
      <c r="O520" s="2">
        <f t="shared" si="653"/>
        <v>4102.3999999999996</v>
      </c>
      <c r="P520" s="2">
        <f t="shared" si="654"/>
        <v>4102.3999999999996</v>
      </c>
      <c r="Q520" s="2">
        <f>(ROUND((ROUND(((ET520)*AV520*I520),2)*BB520),2)+ROUND((ROUND(((AE520-(EU520))*AV520*I520),2)*BS520),2))</f>
        <v>0</v>
      </c>
      <c r="R520" s="2">
        <f t="shared" si="655"/>
        <v>0</v>
      </c>
      <c r="S520" s="2">
        <f t="shared" si="656"/>
        <v>0</v>
      </c>
      <c r="T520" s="2">
        <f t="shared" si="657"/>
        <v>0</v>
      </c>
      <c r="U520" s="2">
        <f t="shared" si="658"/>
        <v>0</v>
      </c>
      <c r="V520" s="2">
        <f t="shared" si="659"/>
        <v>0</v>
      </c>
      <c r="W520" s="2">
        <f t="shared" si="660"/>
        <v>0</v>
      </c>
      <c r="X520" s="2">
        <f t="shared" si="661"/>
        <v>0</v>
      </c>
      <c r="Y520" s="2">
        <f t="shared" si="662"/>
        <v>0</v>
      </c>
      <c r="Z520" s="2"/>
      <c r="AA520" s="2">
        <v>59204062</v>
      </c>
      <c r="AB520" s="2">
        <f t="shared" si="663"/>
        <v>51.28</v>
      </c>
      <c r="AC520" s="2">
        <f t="shared" si="664"/>
        <v>51.28</v>
      </c>
      <c r="AD520" s="2">
        <f>ROUND((((ET520)-(EU520))+AE520),6)</f>
        <v>0</v>
      </c>
      <c r="AE520" s="2">
        <f t="shared" ref="AE520:AF523" si="685">ROUND((EU520),6)</f>
        <v>0</v>
      </c>
      <c r="AF520" s="2">
        <f t="shared" si="685"/>
        <v>0</v>
      </c>
      <c r="AG520" s="2">
        <f t="shared" si="665"/>
        <v>0</v>
      </c>
      <c r="AH520" s="2">
        <f t="shared" ref="AH520:AI523" si="686">(EW520)</f>
        <v>0</v>
      </c>
      <c r="AI520" s="2">
        <f t="shared" si="686"/>
        <v>0</v>
      </c>
      <c r="AJ520" s="2">
        <f t="shared" si="666"/>
        <v>0</v>
      </c>
      <c r="AK520" s="2">
        <v>51.28</v>
      </c>
      <c r="AL520" s="2">
        <v>51.28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109</v>
      </c>
      <c r="AU520" s="2">
        <v>61</v>
      </c>
      <c r="AV520" s="2">
        <v>1</v>
      </c>
      <c r="AW520" s="2">
        <v>1</v>
      </c>
      <c r="AX520" s="2"/>
      <c r="AY520" s="2"/>
      <c r="AZ520" s="2">
        <v>1</v>
      </c>
      <c r="BA520" s="2">
        <v>1</v>
      </c>
      <c r="BB520" s="2">
        <v>1</v>
      </c>
      <c r="BC520" s="2">
        <v>1</v>
      </c>
      <c r="BD520" s="2" t="s">
        <v>3</v>
      </c>
      <c r="BE520" s="2" t="s">
        <v>3</v>
      </c>
      <c r="BF520" s="2" t="s">
        <v>3</v>
      </c>
      <c r="BG520" s="2" t="s">
        <v>3</v>
      </c>
      <c r="BH520" s="2">
        <v>3</v>
      </c>
      <c r="BI520" s="2">
        <v>1</v>
      </c>
      <c r="BJ520" s="2" t="s">
        <v>97</v>
      </c>
      <c r="BK520" s="2"/>
      <c r="BL520" s="2"/>
      <c r="BM520" s="2">
        <v>21</v>
      </c>
      <c r="BN520" s="2">
        <v>0</v>
      </c>
      <c r="BO520" s="2" t="s">
        <v>3</v>
      </c>
      <c r="BP520" s="2">
        <v>0</v>
      </c>
      <c r="BQ520" s="2">
        <v>30</v>
      </c>
      <c r="BR520" s="2">
        <v>0</v>
      </c>
      <c r="BS520" s="2">
        <v>1</v>
      </c>
      <c r="BT520" s="2">
        <v>1</v>
      </c>
      <c r="BU520" s="2">
        <v>1</v>
      </c>
      <c r="BV520" s="2">
        <v>1</v>
      </c>
      <c r="BW520" s="2">
        <v>1</v>
      </c>
      <c r="BX520" s="2">
        <v>1</v>
      </c>
      <c r="BY520" s="2" t="s">
        <v>3</v>
      </c>
      <c r="BZ520" s="2">
        <v>109</v>
      </c>
      <c r="CA520" s="2">
        <v>61</v>
      </c>
      <c r="CB520" s="2" t="s">
        <v>3</v>
      </c>
      <c r="CC520" s="2"/>
      <c r="CD520" s="2"/>
      <c r="CE520" s="2">
        <v>30</v>
      </c>
      <c r="CF520" s="2">
        <v>0</v>
      </c>
      <c r="CG520" s="2">
        <v>0</v>
      </c>
      <c r="CH520" s="2"/>
      <c r="CI520" s="2"/>
      <c r="CJ520" s="2"/>
      <c r="CK520" s="2"/>
      <c r="CL520" s="2"/>
      <c r="CM520" s="2">
        <v>0</v>
      </c>
      <c r="CN520" s="2" t="s">
        <v>1057</v>
      </c>
      <c r="CO520" s="2">
        <v>0</v>
      </c>
      <c r="CP520" s="2">
        <f t="shared" si="667"/>
        <v>4102.3999999999996</v>
      </c>
      <c r="CQ520" s="2">
        <f t="shared" si="668"/>
        <v>51.28</v>
      </c>
      <c r="CR520" s="2">
        <f>(ROUND((ROUND(((ET520)*AV520*1),2)*BB520),2)+ROUND((ROUND(((AE520-(EU520))*AV520*1),2)*BS520),2))</f>
        <v>0</v>
      </c>
      <c r="CS520" s="2">
        <f t="shared" si="669"/>
        <v>0</v>
      </c>
      <c r="CT520" s="2">
        <f t="shared" si="670"/>
        <v>0</v>
      </c>
      <c r="CU520" s="2">
        <f t="shared" si="671"/>
        <v>0</v>
      </c>
      <c r="CV520" s="2">
        <f t="shared" si="672"/>
        <v>0</v>
      </c>
      <c r="CW520" s="2">
        <f t="shared" si="673"/>
        <v>0</v>
      </c>
      <c r="CX520" s="2">
        <f t="shared" si="674"/>
        <v>0</v>
      </c>
      <c r="CY520" s="2">
        <f t="shared" si="675"/>
        <v>0</v>
      </c>
      <c r="CZ520" s="2">
        <f t="shared" si="676"/>
        <v>0</v>
      </c>
      <c r="DA520" s="2"/>
      <c r="DB520" s="2"/>
      <c r="DC520" s="2" t="s">
        <v>3</v>
      </c>
      <c r="DD520" s="2" t="s">
        <v>3</v>
      </c>
      <c r="DE520" s="2" t="s">
        <v>3</v>
      </c>
      <c r="DF520" s="2" t="s">
        <v>3</v>
      </c>
      <c r="DG520" s="2" t="s">
        <v>3</v>
      </c>
      <c r="DH520" s="2" t="s">
        <v>3</v>
      </c>
      <c r="DI520" s="2" t="s">
        <v>3</v>
      </c>
      <c r="DJ520" s="2" t="s">
        <v>3</v>
      </c>
      <c r="DK520" s="2" t="s">
        <v>3</v>
      </c>
      <c r="DL520" s="2" t="s">
        <v>3</v>
      </c>
      <c r="DM520" s="2" t="s">
        <v>3</v>
      </c>
      <c r="DN520" s="2">
        <v>0</v>
      </c>
      <c r="DO520" s="2">
        <v>0</v>
      </c>
      <c r="DP520" s="2">
        <v>1</v>
      </c>
      <c r="DQ520" s="2">
        <v>1</v>
      </c>
      <c r="DR520" s="2"/>
      <c r="DS520" s="2"/>
      <c r="DT520" s="2"/>
      <c r="DU520" s="2">
        <v>1003</v>
      </c>
      <c r="DV520" s="2" t="s">
        <v>34</v>
      </c>
      <c r="DW520" s="2" t="s">
        <v>34</v>
      </c>
      <c r="DX520" s="2">
        <v>1</v>
      </c>
      <c r="DY520" s="2"/>
      <c r="DZ520" s="2" t="s">
        <v>3</v>
      </c>
      <c r="EA520" s="2" t="s">
        <v>3</v>
      </c>
      <c r="EB520" s="2" t="s">
        <v>3</v>
      </c>
      <c r="EC520" s="2" t="s">
        <v>3</v>
      </c>
      <c r="ED520" s="2"/>
      <c r="EE520" s="2">
        <v>58807897</v>
      </c>
      <c r="EF520" s="2">
        <v>30</v>
      </c>
      <c r="EG520" s="2" t="s">
        <v>27</v>
      </c>
      <c r="EH520" s="2">
        <v>0</v>
      </c>
      <c r="EI520" s="2" t="s">
        <v>3</v>
      </c>
      <c r="EJ520" s="2">
        <v>1</v>
      </c>
      <c r="EK520" s="2">
        <v>21</v>
      </c>
      <c r="EL520" s="2" t="s">
        <v>28</v>
      </c>
      <c r="EM520" s="2" t="s">
        <v>29</v>
      </c>
      <c r="EN520" s="2"/>
      <c r="EO520" s="2" t="s">
        <v>387</v>
      </c>
      <c r="EP520" s="2"/>
      <c r="EQ520" s="2">
        <v>0</v>
      </c>
      <c r="ER520" s="2">
        <v>51.28</v>
      </c>
      <c r="ES520" s="2">
        <v>51.28</v>
      </c>
      <c r="ET520" s="2">
        <v>0</v>
      </c>
      <c r="EU520" s="2">
        <v>0</v>
      </c>
      <c r="EV520" s="2">
        <v>0</v>
      </c>
      <c r="EW520" s="2">
        <v>0</v>
      </c>
      <c r="EX520" s="2">
        <v>0</v>
      </c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>
        <v>0</v>
      </c>
      <c r="FR520" s="2">
        <v>0</v>
      </c>
      <c r="FS520" s="2">
        <v>0</v>
      </c>
      <c r="FT520" s="2"/>
      <c r="FU520" s="2"/>
      <c r="FV520" s="2"/>
      <c r="FW520" s="2"/>
      <c r="FX520" s="2">
        <v>109</v>
      </c>
      <c r="FY520" s="2">
        <v>61</v>
      </c>
      <c r="FZ520" s="2"/>
      <c r="GA520" s="2" t="s">
        <v>3</v>
      </c>
      <c r="GB520" s="2"/>
      <c r="GC520" s="2"/>
      <c r="GD520" s="2">
        <v>1</v>
      </c>
      <c r="GE520" s="2"/>
      <c r="GF520" s="2">
        <v>-92831099</v>
      </c>
      <c r="GG520" s="2">
        <v>2</v>
      </c>
      <c r="GH520" s="2">
        <v>1</v>
      </c>
      <c r="GI520" s="2">
        <v>-2</v>
      </c>
      <c r="GJ520" s="2">
        <v>0</v>
      </c>
      <c r="GK520" s="2">
        <v>0</v>
      </c>
      <c r="GL520" s="2">
        <f t="shared" si="677"/>
        <v>0</v>
      </c>
      <c r="GM520" s="2">
        <f t="shared" si="678"/>
        <v>4102.3999999999996</v>
      </c>
      <c r="GN520" s="2">
        <f t="shared" si="679"/>
        <v>4102.3999999999996</v>
      </c>
      <c r="GO520" s="2">
        <f t="shared" si="680"/>
        <v>0</v>
      </c>
      <c r="GP520" s="2">
        <f t="shared" si="681"/>
        <v>0</v>
      </c>
      <c r="GQ520" s="2"/>
      <c r="GR520" s="2">
        <v>0</v>
      </c>
      <c r="GS520" s="2">
        <v>3</v>
      </c>
      <c r="GT520" s="2">
        <v>0</v>
      </c>
      <c r="GU520" s="2" t="s">
        <v>3</v>
      </c>
      <c r="GV520" s="2">
        <f t="shared" si="682"/>
        <v>0</v>
      </c>
      <c r="GW520" s="2">
        <v>1</v>
      </c>
      <c r="GX520" s="2">
        <f t="shared" si="683"/>
        <v>0</v>
      </c>
      <c r="GY520" s="2"/>
      <c r="GZ520" s="2"/>
      <c r="HA520" s="2">
        <v>0</v>
      </c>
      <c r="HB520" s="2">
        <v>0</v>
      </c>
      <c r="HC520" s="2">
        <f t="shared" si="684"/>
        <v>0</v>
      </c>
      <c r="HD520" s="2"/>
      <c r="HE520" s="2" t="s">
        <v>3</v>
      </c>
      <c r="HF520" s="2" t="s">
        <v>3</v>
      </c>
      <c r="HG520" s="2"/>
      <c r="HH520" s="2"/>
      <c r="HI520" s="2"/>
      <c r="HJ520" s="2"/>
      <c r="HK520" s="2"/>
      <c r="HL520" s="2"/>
      <c r="HM520" s="2" t="s">
        <v>3</v>
      </c>
      <c r="HN520" s="2" t="s">
        <v>3</v>
      </c>
      <c r="HO520" s="2" t="s">
        <v>3</v>
      </c>
      <c r="HP520" s="2" t="s">
        <v>3</v>
      </c>
      <c r="HQ520" s="2" t="s">
        <v>3</v>
      </c>
      <c r="HR520" s="2"/>
      <c r="HS520" s="2">
        <v>0</v>
      </c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>
        <v>0</v>
      </c>
      <c r="IL520" s="2"/>
      <c r="IM520" s="2"/>
      <c r="IN520" s="2"/>
      <c r="IO520" s="2"/>
      <c r="IP520" s="2"/>
      <c r="IQ520" s="2"/>
      <c r="IR520" s="2"/>
      <c r="IS520" s="2"/>
      <c r="IT520" s="2"/>
      <c r="IU520" s="2"/>
    </row>
    <row r="521" spans="1:255" x14ac:dyDescent="0.2">
      <c r="A521">
        <v>18</v>
      </c>
      <c r="B521">
        <v>1</v>
      </c>
      <c r="C521">
        <v>1160</v>
      </c>
      <c r="E521" t="s">
        <v>537</v>
      </c>
      <c r="F521" t="s">
        <v>95</v>
      </c>
      <c r="G521" t="s">
        <v>96</v>
      </c>
      <c r="H521" t="s">
        <v>34</v>
      </c>
      <c r="I521">
        <f>I519*J521</f>
        <v>80</v>
      </c>
      <c r="J521">
        <v>100</v>
      </c>
      <c r="K521">
        <v>100</v>
      </c>
      <c r="O521">
        <f t="shared" si="653"/>
        <v>84960.7</v>
      </c>
      <c r="P521">
        <f t="shared" si="654"/>
        <v>84960.7</v>
      </c>
      <c r="Q521">
        <f>(ROUND((ROUND(((ET521)*AV521*I521),2)*BB521),2)+ROUND((ROUND(((AE521-(EU521))*AV521*I521),2)*BS521),2))</f>
        <v>0</v>
      </c>
      <c r="R521">
        <f t="shared" si="655"/>
        <v>0</v>
      </c>
      <c r="S521">
        <f t="shared" si="656"/>
        <v>0</v>
      </c>
      <c r="T521">
        <f t="shared" si="657"/>
        <v>0</v>
      </c>
      <c r="U521">
        <f t="shared" si="658"/>
        <v>0</v>
      </c>
      <c r="V521">
        <f t="shared" si="659"/>
        <v>0</v>
      </c>
      <c r="W521">
        <f t="shared" si="660"/>
        <v>0</v>
      </c>
      <c r="X521">
        <f t="shared" si="661"/>
        <v>0</v>
      </c>
      <c r="Y521">
        <f t="shared" si="662"/>
        <v>0</v>
      </c>
      <c r="AA521">
        <v>59204059</v>
      </c>
      <c r="AB521">
        <f t="shared" si="663"/>
        <v>51.28</v>
      </c>
      <c r="AC521">
        <f t="shared" si="664"/>
        <v>51.28</v>
      </c>
      <c r="AD521">
        <f>ROUND((((ET521)-(EU521))+AE521),6)</f>
        <v>0</v>
      </c>
      <c r="AE521">
        <f t="shared" si="685"/>
        <v>0</v>
      </c>
      <c r="AF521">
        <f t="shared" si="685"/>
        <v>0</v>
      </c>
      <c r="AG521">
        <f t="shared" si="665"/>
        <v>0</v>
      </c>
      <c r="AH521">
        <f t="shared" si="686"/>
        <v>0</v>
      </c>
      <c r="AI521">
        <f t="shared" si="686"/>
        <v>0</v>
      </c>
      <c r="AJ521">
        <f t="shared" si="666"/>
        <v>0</v>
      </c>
      <c r="AK521">
        <v>51.28</v>
      </c>
      <c r="AL521">
        <v>51.28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109</v>
      </c>
      <c r="AU521">
        <v>61</v>
      </c>
      <c r="AV521">
        <v>1</v>
      </c>
      <c r="AW521">
        <v>1</v>
      </c>
      <c r="AZ521">
        <v>1</v>
      </c>
      <c r="BA521">
        <v>1</v>
      </c>
      <c r="BB521">
        <v>1</v>
      </c>
      <c r="BC521">
        <v>20.71</v>
      </c>
      <c r="BD521" t="s">
        <v>3</v>
      </c>
      <c r="BE521" t="s">
        <v>3</v>
      </c>
      <c r="BF521" t="s">
        <v>3</v>
      </c>
      <c r="BG521" t="s">
        <v>3</v>
      </c>
      <c r="BH521">
        <v>3</v>
      </c>
      <c r="BI521">
        <v>1</v>
      </c>
      <c r="BJ521" t="s">
        <v>97</v>
      </c>
      <c r="BM521">
        <v>21</v>
      </c>
      <c r="BN521">
        <v>0</v>
      </c>
      <c r="BO521" t="s">
        <v>95</v>
      </c>
      <c r="BP521">
        <v>1</v>
      </c>
      <c r="BQ521">
        <v>30</v>
      </c>
      <c r="BR521">
        <v>0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 t="s">
        <v>3</v>
      </c>
      <c r="BZ521">
        <v>109</v>
      </c>
      <c r="CA521">
        <v>61</v>
      </c>
      <c r="CB521" t="s">
        <v>3</v>
      </c>
      <c r="CE521">
        <v>30</v>
      </c>
      <c r="CF521">
        <v>0</v>
      </c>
      <c r="CG521">
        <v>0</v>
      </c>
      <c r="CM521">
        <v>0</v>
      </c>
      <c r="CN521" t="s">
        <v>1057</v>
      </c>
      <c r="CO521">
        <v>0</v>
      </c>
      <c r="CP521">
        <f t="shared" si="667"/>
        <v>84960.7</v>
      </c>
      <c r="CQ521">
        <f t="shared" si="668"/>
        <v>1062.01</v>
      </c>
      <c r="CR521">
        <f>(ROUND((ROUND(((ET521)*AV521*1),2)*BB521),2)+ROUND((ROUND(((AE521-(EU521))*AV521*1),2)*BS521),2))</f>
        <v>0</v>
      </c>
      <c r="CS521">
        <f t="shared" si="669"/>
        <v>0</v>
      </c>
      <c r="CT521">
        <f t="shared" si="670"/>
        <v>0</v>
      </c>
      <c r="CU521">
        <f t="shared" si="671"/>
        <v>0</v>
      </c>
      <c r="CV521">
        <f t="shared" si="672"/>
        <v>0</v>
      </c>
      <c r="CW521">
        <f t="shared" si="673"/>
        <v>0</v>
      </c>
      <c r="CX521">
        <f t="shared" si="674"/>
        <v>0</v>
      </c>
      <c r="CY521">
        <f t="shared" si="675"/>
        <v>0</v>
      </c>
      <c r="CZ521">
        <f t="shared" si="676"/>
        <v>0</v>
      </c>
      <c r="DC521" t="s">
        <v>3</v>
      </c>
      <c r="DD521" t="s">
        <v>3</v>
      </c>
      <c r="DE521" t="s">
        <v>3</v>
      </c>
      <c r="DF521" t="s">
        <v>3</v>
      </c>
      <c r="DG521" t="s">
        <v>3</v>
      </c>
      <c r="DH521" t="s">
        <v>3</v>
      </c>
      <c r="DI521" t="s">
        <v>3</v>
      </c>
      <c r="DJ521" t="s">
        <v>3</v>
      </c>
      <c r="DK521" t="s">
        <v>3</v>
      </c>
      <c r="DL521" t="s">
        <v>3</v>
      </c>
      <c r="DM521" t="s">
        <v>3</v>
      </c>
      <c r="DN521">
        <v>0</v>
      </c>
      <c r="DO521">
        <v>0</v>
      </c>
      <c r="DP521">
        <v>1</v>
      </c>
      <c r="DQ521">
        <v>1</v>
      </c>
      <c r="DU521">
        <v>1003</v>
      </c>
      <c r="DV521" t="s">
        <v>34</v>
      </c>
      <c r="DW521" t="s">
        <v>34</v>
      </c>
      <c r="DX521">
        <v>1</v>
      </c>
      <c r="DZ521" t="s">
        <v>3</v>
      </c>
      <c r="EA521" t="s">
        <v>3</v>
      </c>
      <c r="EB521" t="s">
        <v>3</v>
      </c>
      <c r="EC521" t="s">
        <v>3</v>
      </c>
      <c r="EE521">
        <v>58807897</v>
      </c>
      <c r="EF521">
        <v>30</v>
      </c>
      <c r="EG521" t="s">
        <v>27</v>
      </c>
      <c r="EH521">
        <v>0</v>
      </c>
      <c r="EI521" t="s">
        <v>3</v>
      </c>
      <c r="EJ521">
        <v>1</v>
      </c>
      <c r="EK521">
        <v>21</v>
      </c>
      <c r="EL521" t="s">
        <v>28</v>
      </c>
      <c r="EM521" t="s">
        <v>29</v>
      </c>
      <c r="EO521" t="s">
        <v>387</v>
      </c>
      <c r="EQ521">
        <v>0</v>
      </c>
      <c r="ER521">
        <v>51.28</v>
      </c>
      <c r="ES521">
        <v>51.28</v>
      </c>
      <c r="ET521">
        <v>0</v>
      </c>
      <c r="EU521">
        <v>0</v>
      </c>
      <c r="EV521">
        <v>0</v>
      </c>
      <c r="EW521">
        <v>0</v>
      </c>
      <c r="EX521">
        <v>0</v>
      </c>
      <c r="FQ521">
        <v>0</v>
      </c>
      <c r="FR521">
        <v>0</v>
      </c>
      <c r="FS521">
        <v>0</v>
      </c>
      <c r="FX521">
        <v>109</v>
      </c>
      <c r="FY521">
        <v>61</v>
      </c>
      <c r="GA521" t="s">
        <v>3</v>
      </c>
      <c r="GD521">
        <v>1</v>
      </c>
      <c r="GF521">
        <v>-92831099</v>
      </c>
      <c r="GG521">
        <v>2</v>
      </c>
      <c r="GH521">
        <v>1</v>
      </c>
      <c r="GI521">
        <v>2</v>
      </c>
      <c r="GJ521">
        <v>0</v>
      </c>
      <c r="GK521">
        <v>0</v>
      </c>
      <c r="GL521">
        <f t="shared" si="677"/>
        <v>0</v>
      </c>
      <c r="GM521">
        <f t="shared" si="678"/>
        <v>84960.7</v>
      </c>
      <c r="GN521">
        <f t="shared" si="679"/>
        <v>84960.7</v>
      </c>
      <c r="GO521">
        <f t="shared" si="680"/>
        <v>0</v>
      </c>
      <c r="GP521">
        <f t="shared" si="681"/>
        <v>0</v>
      </c>
      <c r="GR521">
        <v>0</v>
      </c>
      <c r="GS521">
        <v>3</v>
      </c>
      <c r="GT521">
        <v>0</v>
      </c>
      <c r="GU521" t="s">
        <v>3</v>
      </c>
      <c r="GV521">
        <f t="shared" si="682"/>
        <v>0</v>
      </c>
      <c r="GW521">
        <v>1</v>
      </c>
      <c r="GX521">
        <f t="shared" si="683"/>
        <v>0</v>
      </c>
      <c r="HA521">
        <v>0</v>
      </c>
      <c r="HB521">
        <v>0</v>
      </c>
      <c r="HC521">
        <f t="shared" si="684"/>
        <v>0</v>
      </c>
      <c r="HE521" t="s">
        <v>3</v>
      </c>
      <c r="HF521" t="s">
        <v>3</v>
      </c>
      <c r="HM521" t="s">
        <v>3</v>
      </c>
      <c r="HN521" t="s">
        <v>3</v>
      </c>
      <c r="HO521" t="s">
        <v>3</v>
      </c>
      <c r="HP521" t="s">
        <v>3</v>
      </c>
      <c r="HQ521" t="s">
        <v>3</v>
      </c>
      <c r="HS521">
        <v>0</v>
      </c>
      <c r="IK521">
        <v>0</v>
      </c>
    </row>
    <row r="522" spans="1:255" x14ac:dyDescent="0.2">
      <c r="A522" s="2">
        <v>18</v>
      </c>
      <c r="B522" s="2">
        <v>1</v>
      </c>
      <c r="C522" s="2">
        <v>1149</v>
      </c>
      <c r="D522" s="2"/>
      <c r="E522" s="2" t="s">
        <v>538</v>
      </c>
      <c r="F522" s="2" t="s">
        <v>46</v>
      </c>
      <c r="G522" s="2" t="s">
        <v>47</v>
      </c>
      <c r="H522" s="2" t="s">
        <v>48</v>
      </c>
      <c r="I522" s="2">
        <f>I518*J522</f>
        <v>0.32</v>
      </c>
      <c r="J522" s="2">
        <v>0.39999999999999997</v>
      </c>
      <c r="K522" s="2">
        <v>0.4</v>
      </c>
      <c r="L522" s="2"/>
      <c r="M522" s="2"/>
      <c r="N522" s="2"/>
      <c r="O522" s="2">
        <f t="shared" si="653"/>
        <v>168.39</v>
      </c>
      <c r="P522" s="2">
        <f t="shared" si="654"/>
        <v>168.39</v>
      </c>
      <c r="Q522" s="2">
        <f>(ROUND((ROUND(((ET522)*AV522*I522),2)*BB522),2)+ROUND((ROUND(((AE522-(EU522))*AV522*I522),2)*BS522),2))</f>
        <v>0</v>
      </c>
      <c r="R522" s="2">
        <f t="shared" si="655"/>
        <v>0</v>
      </c>
      <c r="S522" s="2">
        <f t="shared" si="656"/>
        <v>0</v>
      </c>
      <c r="T522" s="2">
        <f t="shared" si="657"/>
        <v>0</v>
      </c>
      <c r="U522" s="2">
        <f t="shared" si="658"/>
        <v>0</v>
      </c>
      <c r="V522" s="2">
        <f t="shared" si="659"/>
        <v>0</v>
      </c>
      <c r="W522" s="2">
        <f t="shared" si="660"/>
        <v>0</v>
      </c>
      <c r="X522" s="2">
        <f t="shared" si="661"/>
        <v>0</v>
      </c>
      <c r="Y522" s="2">
        <f t="shared" si="662"/>
        <v>0</v>
      </c>
      <c r="Z522" s="2"/>
      <c r="AA522" s="2">
        <v>59204062</v>
      </c>
      <c r="AB522" s="2">
        <f t="shared" si="663"/>
        <v>526.22</v>
      </c>
      <c r="AC522" s="2">
        <f t="shared" si="664"/>
        <v>526.22</v>
      </c>
      <c r="AD522" s="2">
        <f>ROUND((((ET522)-(EU522))+AE522),6)</f>
        <v>0</v>
      </c>
      <c r="AE522" s="2">
        <f t="shared" si="685"/>
        <v>0</v>
      </c>
      <c r="AF522" s="2">
        <f t="shared" si="685"/>
        <v>0</v>
      </c>
      <c r="AG522" s="2">
        <f t="shared" si="665"/>
        <v>0</v>
      </c>
      <c r="AH522" s="2">
        <f t="shared" si="686"/>
        <v>0</v>
      </c>
      <c r="AI522" s="2">
        <f t="shared" si="686"/>
        <v>0</v>
      </c>
      <c r="AJ522" s="2">
        <f t="shared" si="666"/>
        <v>0</v>
      </c>
      <c r="AK522" s="2">
        <v>526.22</v>
      </c>
      <c r="AL522" s="2">
        <v>526.22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109</v>
      </c>
      <c r="AU522" s="2">
        <v>61</v>
      </c>
      <c r="AV522" s="2">
        <v>1</v>
      </c>
      <c r="AW522" s="2">
        <v>1</v>
      </c>
      <c r="AX522" s="2"/>
      <c r="AY522" s="2"/>
      <c r="AZ522" s="2">
        <v>1</v>
      </c>
      <c r="BA522" s="2">
        <v>1</v>
      </c>
      <c r="BB522" s="2">
        <v>1</v>
      </c>
      <c r="BC522" s="2">
        <v>1</v>
      </c>
      <c r="BD522" s="2" t="s">
        <v>3</v>
      </c>
      <c r="BE522" s="2" t="s">
        <v>3</v>
      </c>
      <c r="BF522" s="2" t="s">
        <v>3</v>
      </c>
      <c r="BG522" s="2" t="s">
        <v>3</v>
      </c>
      <c r="BH522" s="2">
        <v>3</v>
      </c>
      <c r="BI522" s="2">
        <v>1</v>
      </c>
      <c r="BJ522" s="2" t="s">
        <v>49</v>
      </c>
      <c r="BK522" s="2"/>
      <c r="BL522" s="2"/>
      <c r="BM522" s="2">
        <v>21</v>
      </c>
      <c r="BN522" s="2">
        <v>0</v>
      </c>
      <c r="BO522" s="2" t="s">
        <v>3</v>
      </c>
      <c r="BP522" s="2">
        <v>0</v>
      </c>
      <c r="BQ522" s="2">
        <v>30</v>
      </c>
      <c r="BR522" s="2">
        <v>0</v>
      </c>
      <c r="BS522" s="2">
        <v>1</v>
      </c>
      <c r="BT522" s="2">
        <v>1</v>
      </c>
      <c r="BU522" s="2">
        <v>1</v>
      </c>
      <c r="BV522" s="2">
        <v>1</v>
      </c>
      <c r="BW522" s="2">
        <v>1</v>
      </c>
      <c r="BX522" s="2">
        <v>1</v>
      </c>
      <c r="BY522" s="2" t="s">
        <v>3</v>
      </c>
      <c r="BZ522" s="2">
        <v>109</v>
      </c>
      <c r="CA522" s="2">
        <v>61</v>
      </c>
      <c r="CB522" s="2" t="s">
        <v>3</v>
      </c>
      <c r="CC522" s="2"/>
      <c r="CD522" s="2"/>
      <c r="CE522" s="2">
        <v>30</v>
      </c>
      <c r="CF522" s="2">
        <v>0</v>
      </c>
      <c r="CG522" s="2">
        <v>0</v>
      </c>
      <c r="CH522" s="2"/>
      <c r="CI522" s="2"/>
      <c r="CJ522" s="2"/>
      <c r="CK522" s="2"/>
      <c r="CL522" s="2"/>
      <c r="CM522" s="2">
        <v>0</v>
      </c>
      <c r="CN522" s="2" t="s">
        <v>1057</v>
      </c>
      <c r="CO522" s="2">
        <v>0</v>
      </c>
      <c r="CP522" s="2">
        <f t="shared" si="667"/>
        <v>168.39</v>
      </c>
      <c r="CQ522" s="2">
        <f t="shared" si="668"/>
        <v>526.22</v>
      </c>
      <c r="CR522" s="2">
        <f>(ROUND((ROUND(((ET522)*AV522*1),2)*BB522),2)+ROUND((ROUND(((AE522-(EU522))*AV522*1),2)*BS522),2))</f>
        <v>0</v>
      </c>
      <c r="CS522" s="2">
        <f t="shared" si="669"/>
        <v>0</v>
      </c>
      <c r="CT522" s="2">
        <f t="shared" si="670"/>
        <v>0</v>
      </c>
      <c r="CU522" s="2">
        <f t="shared" si="671"/>
        <v>0</v>
      </c>
      <c r="CV522" s="2">
        <f t="shared" si="672"/>
        <v>0</v>
      </c>
      <c r="CW522" s="2">
        <f t="shared" si="673"/>
        <v>0</v>
      </c>
      <c r="CX522" s="2">
        <f t="shared" si="674"/>
        <v>0</v>
      </c>
      <c r="CY522" s="2">
        <f t="shared" si="675"/>
        <v>0</v>
      </c>
      <c r="CZ522" s="2">
        <f t="shared" si="676"/>
        <v>0</v>
      </c>
      <c r="DA522" s="2"/>
      <c r="DB522" s="2"/>
      <c r="DC522" s="2" t="s">
        <v>3</v>
      </c>
      <c r="DD522" s="2" t="s">
        <v>3</v>
      </c>
      <c r="DE522" s="2" t="s">
        <v>3</v>
      </c>
      <c r="DF522" s="2" t="s">
        <v>3</v>
      </c>
      <c r="DG522" s="2" t="s">
        <v>3</v>
      </c>
      <c r="DH522" s="2" t="s">
        <v>3</v>
      </c>
      <c r="DI522" s="2" t="s">
        <v>3</v>
      </c>
      <c r="DJ522" s="2" t="s">
        <v>3</v>
      </c>
      <c r="DK522" s="2" t="s">
        <v>3</v>
      </c>
      <c r="DL522" s="2" t="s">
        <v>3</v>
      </c>
      <c r="DM522" s="2" t="s">
        <v>3</v>
      </c>
      <c r="DN522" s="2">
        <v>0</v>
      </c>
      <c r="DO522" s="2">
        <v>0</v>
      </c>
      <c r="DP522" s="2">
        <v>1</v>
      </c>
      <c r="DQ522" s="2">
        <v>1</v>
      </c>
      <c r="DR522" s="2"/>
      <c r="DS522" s="2"/>
      <c r="DT522" s="2"/>
      <c r="DU522" s="2">
        <v>1010</v>
      </c>
      <c r="DV522" s="2" t="s">
        <v>48</v>
      </c>
      <c r="DW522" s="2" t="s">
        <v>48</v>
      </c>
      <c r="DX522" s="2">
        <v>100</v>
      </c>
      <c r="DY522" s="2"/>
      <c r="DZ522" s="2" t="s">
        <v>3</v>
      </c>
      <c r="EA522" s="2" t="s">
        <v>3</v>
      </c>
      <c r="EB522" s="2" t="s">
        <v>3</v>
      </c>
      <c r="EC522" s="2" t="s">
        <v>3</v>
      </c>
      <c r="ED522" s="2"/>
      <c r="EE522" s="2">
        <v>58807897</v>
      </c>
      <c r="EF522" s="2">
        <v>30</v>
      </c>
      <c r="EG522" s="2" t="s">
        <v>27</v>
      </c>
      <c r="EH522" s="2">
        <v>0</v>
      </c>
      <c r="EI522" s="2" t="s">
        <v>3</v>
      </c>
      <c r="EJ522" s="2">
        <v>1</v>
      </c>
      <c r="EK522" s="2">
        <v>21</v>
      </c>
      <c r="EL522" s="2" t="s">
        <v>28</v>
      </c>
      <c r="EM522" s="2" t="s">
        <v>29</v>
      </c>
      <c r="EN522" s="2"/>
      <c r="EO522" s="2" t="s">
        <v>387</v>
      </c>
      <c r="EP522" s="2"/>
      <c r="EQ522" s="2">
        <v>0</v>
      </c>
      <c r="ER522" s="2">
        <v>526.22</v>
      </c>
      <c r="ES522" s="2">
        <v>526.22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>
        <v>0</v>
      </c>
      <c r="FR522" s="2">
        <v>0</v>
      </c>
      <c r="FS522" s="2">
        <v>0</v>
      </c>
      <c r="FT522" s="2"/>
      <c r="FU522" s="2"/>
      <c r="FV522" s="2"/>
      <c r="FW522" s="2"/>
      <c r="FX522" s="2">
        <v>109</v>
      </c>
      <c r="FY522" s="2">
        <v>61</v>
      </c>
      <c r="FZ522" s="2"/>
      <c r="GA522" s="2" t="s">
        <v>3</v>
      </c>
      <c r="GB522" s="2"/>
      <c r="GC522" s="2"/>
      <c r="GD522" s="2">
        <v>1</v>
      </c>
      <c r="GE522" s="2"/>
      <c r="GF522" s="2">
        <v>1873919888</v>
      </c>
      <c r="GG522" s="2">
        <v>2</v>
      </c>
      <c r="GH522" s="2">
        <v>1</v>
      </c>
      <c r="GI522" s="2">
        <v>-2</v>
      </c>
      <c r="GJ522" s="2">
        <v>0</v>
      </c>
      <c r="GK522" s="2">
        <v>0</v>
      </c>
      <c r="GL522" s="2">
        <f t="shared" si="677"/>
        <v>0</v>
      </c>
      <c r="GM522" s="2">
        <f t="shared" si="678"/>
        <v>168.39</v>
      </c>
      <c r="GN522" s="2">
        <f t="shared" si="679"/>
        <v>168.39</v>
      </c>
      <c r="GO522" s="2">
        <f t="shared" si="680"/>
        <v>0</v>
      </c>
      <c r="GP522" s="2">
        <f t="shared" si="681"/>
        <v>0</v>
      </c>
      <c r="GQ522" s="2"/>
      <c r="GR522" s="2">
        <v>0</v>
      </c>
      <c r="GS522" s="2">
        <v>3</v>
      </c>
      <c r="GT522" s="2">
        <v>0</v>
      </c>
      <c r="GU522" s="2" t="s">
        <v>3</v>
      </c>
      <c r="GV522" s="2">
        <f t="shared" si="682"/>
        <v>0</v>
      </c>
      <c r="GW522" s="2">
        <v>1</v>
      </c>
      <c r="GX522" s="2">
        <f t="shared" si="683"/>
        <v>0</v>
      </c>
      <c r="GY522" s="2"/>
      <c r="GZ522" s="2"/>
      <c r="HA522" s="2">
        <v>0</v>
      </c>
      <c r="HB522" s="2">
        <v>0</v>
      </c>
      <c r="HC522" s="2">
        <f t="shared" si="684"/>
        <v>0</v>
      </c>
      <c r="HD522" s="2"/>
      <c r="HE522" s="2" t="s">
        <v>3</v>
      </c>
      <c r="HF522" s="2" t="s">
        <v>3</v>
      </c>
      <c r="HG522" s="2"/>
      <c r="HH522" s="2"/>
      <c r="HI522" s="2"/>
      <c r="HJ522" s="2"/>
      <c r="HK522" s="2"/>
      <c r="HL522" s="2"/>
      <c r="HM522" s="2" t="s">
        <v>3</v>
      </c>
      <c r="HN522" s="2" t="s">
        <v>3</v>
      </c>
      <c r="HO522" s="2" t="s">
        <v>3</v>
      </c>
      <c r="HP522" s="2" t="s">
        <v>3</v>
      </c>
      <c r="HQ522" s="2" t="s">
        <v>3</v>
      </c>
      <c r="HR522" s="2"/>
      <c r="HS522" s="2">
        <v>0</v>
      </c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>
        <v>0</v>
      </c>
      <c r="IL522" s="2"/>
      <c r="IM522" s="2"/>
      <c r="IN522" s="2"/>
      <c r="IO522" s="2"/>
      <c r="IP522" s="2"/>
      <c r="IQ522" s="2"/>
      <c r="IR522" s="2"/>
      <c r="IS522" s="2"/>
      <c r="IT522" s="2"/>
      <c r="IU522" s="2"/>
    </row>
    <row r="523" spans="1:255" x14ac:dyDescent="0.2">
      <c r="A523">
        <v>18</v>
      </c>
      <c r="B523">
        <v>1</v>
      </c>
      <c r="C523">
        <v>1159</v>
      </c>
      <c r="E523" t="s">
        <v>538</v>
      </c>
      <c r="F523" t="s">
        <v>46</v>
      </c>
      <c r="G523" t="s">
        <v>47</v>
      </c>
      <c r="H523" t="s">
        <v>48</v>
      </c>
      <c r="I523">
        <f>I519*J523</f>
        <v>0.32</v>
      </c>
      <c r="J523">
        <v>0.39999999999999997</v>
      </c>
      <c r="K523">
        <v>0.4</v>
      </c>
      <c r="O523">
        <f t="shared" si="653"/>
        <v>469.81</v>
      </c>
      <c r="P523">
        <f t="shared" si="654"/>
        <v>469.81</v>
      </c>
      <c r="Q523">
        <f>(ROUND((ROUND(((ET523)*AV523*I523),2)*BB523),2)+ROUND((ROUND(((AE523-(EU523))*AV523*I523),2)*BS523),2))</f>
        <v>0</v>
      </c>
      <c r="R523">
        <f t="shared" si="655"/>
        <v>0</v>
      </c>
      <c r="S523">
        <f t="shared" si="656"/>
        <v>0</v>
      </c>
      <c r="T523">
        <f t="shared" si="657"/>
        <v>0</v>
      </c>
      <c r="U523">
        <f t="shared" si="658"/>
        <v>0</v>
      </c>
      <c r="V523">
        <f t="shared" si="659"/>
        <v>0</v>
      </c>
      <c r="W523">
        <f t="shared" si="660"/>
        <v>0</v>
      </c>
      <c r="X523">
        <f t="shared" si="661"/>
        <v>0</v>
      </c>
      <c r="Y523">
        <f t="shared" si="662"/>
        <v>0</v>
      </c>
      <c r="AA523">
        <v>59204059</v>
      </c>
      <c r="AB523">
        <f t="shared" si="663"/>
        <v>526.22</v>
      </c>
      <c r="AC523">
        <f t="shared" si="664"/>
        <v>526.22</v>
      </c>
      <c r="AD523">
        <f>ROUND((((ET523)-(EU523))+AE523),6)</f>
        <v>0</v>
      </c>
      <c r="AE523">
        <f t="shared" si="685"/>
        <v>0</v>
      </c>
      <c r="AF523">
        <f t="shared" si="685"/>
        <v>0</v>
      </c>
      <c r="AG523">
        <f t="shared" si="665"/>
        <v>0</v>
      </c>
      <c r="AH523">
        <f t="shared" si="686"/>
        <v>0</v>
      </c>
      <c r="AI523">
        <f t="shared" si="686"/>
        <v>0</v>
      </c>
      <c r="AJ523">
        <f t="shared" si="666"/>
        <v>0</v>
      </c>
      <c r="AK523">
        <v>526.22</v>
      </c>
      <c r="AL523">
        <v>526.22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109</v>
      </c>
      <c r="AU523">
        <v>61</v>
      </c>
      <c r="AV523">
        <v>1</v>
      </c>
      <c r="AW523">
        <v>1</v>
      </c>
      <c r="AZ523">
        <v>1</v>
      </c>
      <c r="BA523">
        <v>1</v>
      </c>
      <c r="BB523">
        <v>1</v>
      </c>
      <c r="BC523">
        <v>2.79</v>
      </c>
      <c r="BD523" t="s">
        <v>3</v>
      </c>
      <c r="BE523" t="s">
        <v>3</v>
      </c>
      <c r="BF523" t="s">
        <v>3</v>
      </c>
      <c r="BG523" t="s">
        <v>3</v>
      </c>
      <c r="BH523">
        <v>3</v>
      </c>
      <c r="BI523">
        <v>1</v>
      </c>
      <c r="BJ523" t="s">
        <v>49</v>
      </c>
      <c r="BM523">
        <v>21</v>
      </c>
      <c r="BN523">
        <v>0</v>
      </c>
      <c r="BO523" t="s">
        <v>46</v>
      </c>
      <c r="BP523">
        <v>1</v>
      </c>
      <c r="BQ523">
        <v>30</v>
      </c>
      <c r="BR523">
        <v>0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 t="s">
        <v>3</v>
      </c>
      <c r="BZ523">
        <v>109</v>
      </c>
      <c r="CA523">
        <v>61</v>
      </c>
      <c r="CB523" t="s">
        <v>3</v>
      </c>
      <c r="CE523">
        <v>30</v>
      </c>
      <c r="CF523">
        <v>0</v>
      </c>
      <c r="CG523">
        <v>0</v>
      </c>
      <c r="CM523">
        <v>0</v>
      </c>
      <c r="CN523" t="s">
        <v>1057</v>
      </c>
      <c r="CO523">
        <v>0</v>
      </c>
      <c r="CP523">
        <f t="shared" si="667"/>
        <v>469.81</v>
      </c>
      <c r="CQ523">
        <f t="shared" si="668"/>
        <v>1468.15</v>
      </c>
      <c r="CR523">
        <f>(ROUND((ROUND(((ET523)*AV523*1),2)*BB523),2)+ROUND((ROUND(((AE523-(EU523))*AV523*1),2)*BS523),2))</f>
        <v>0</v>
      </c>
      <c r="CS523">
        <f t="shared" si="669"/>
        <v>0</v>
      </c>
      <c r="CT523">
        <f t="shared" si="670"/>
        <v>0</v>
      </c>
      <c r="CU523">
        <f t="shared" si="671"/>
        <v>0</v>
      </c>
      <c r="CV523">
        <f t="shared" si="672"/>
        <v>0</v>
      </c>
      <c r="CW523">
        <f t="shared" si="673"/>
        <v>0</v>
      </c>
      <c r="CX523">
        <f t="shared" si="674"/>
        <v>0</v>
      </c>
      <c r="CY523">
        <f t="shared" si="675"/>
        <v>0</v>
      </c>
      <c r="CZ523">
        <f t="shared" si="676"/>
        <v>0</v>
      </c>
      <c r="DC523" t="s">
        <v>3</v>
      </c>
      <c r="DD523" t="s">
        <v>3</v>
      </c>
      <c r="DE523" t="s">
        <v>3</v>
      </c>
      <c r="DF523" t="s">
        <v>3</v>
      </c>
      <c r="DG523" t="s">
        <v>3</v>
      </c>
      <c r="DH523" t="s">
        <v>3</v>
      </c>
      <c r="DI523" t="s">
        <v>3</v>
      </c>
      <c r="DJ523" t="s">
        <v>3</v>
      </c>
      <c r="DK523" t="s">
        <v>3</v>
      </c>
      <c r="DL523" t="s">
        <v>3</v>
      </c>
      <c r="DM523" t="s">
        <v>3</v>
      </c>
      <c r="DN523">
        <v>0</v>
      </c>
      <c r="DO523">
        <v>0</v>
      </c>
      <c r="DP523">
        <v>1</v>
      </c>
      <c r="DQ523">
        <v>1</v>
      </c>
      <c r="DU523">
        <v>1010</v>
      </c>
      <c r="DV523" t="s">
        <v>48</v>
      </c>
      <c r="DW523" t="s">
        <v>48</v>
      </c>
      <c r="DX523">
        <v>100</v>
      </c>
      <c r="DZ523" t="s">
        <v>3</v>
      </c>
      <c r="EA523" t="s">
        <v>3</v>
      </c>
      <c r="EB523" t="s">
        <v>3</v>
      </c>
      <c r="EC523" t="s">
        <v>3</v>
      </c>
      <c r="EE523">
        <v>58807897</v>
      </c>
      <c r="EF523">
        <v>30</v>
      </c>
      <c r="EG523" t="s">
        <v>27</v>
      </c>
      <c r="EH523">
        <v>0</v>
      </c>
      <c r="EI523" t="s">
        <v>3</v>
      </c>
      <c r="EJ523">
        <v>1</v>
      </c>
      <c r="EK523">
        <v>21</v>
      </c>
      <c r="EL523" t="s">
        <v>28</v>
      </c>
      <c r="EM523" t="s">
        <v>29</v>
      </c>
      <c r="EO523" t="s">
        <v>387</v>
      </c>
      <c r="EQ523">
        <v>0</v>
      </c>
      <c r="ER523">
        <v>526.22</v>
      </c>
      <c r="ES523">
        <v>526.22</v>
      </c>
      <c r="ET523">
        <v>0</v>
      </c>
      <c r="EU523">
        <v>0</v>
      </c>
      <c r="EV523">
        <v>0</v>
      </c>
      <c r="EW523">
        <v>0</v>
      </c>
      <c r="EX523">
        <v>0</v>
      </c>
      <c r="FQ523">
        <v>0</v>
      </c>
      <c r="FR523">
        <v>0</v>
      </c>
      <c r="FS523">
        <v>0</v>
      </c>
      <c r="FX523">
        <v>109</v>
      </c>
      <c r="FY523">
        <v>61</v>
      </c>
      <c r="GA523" t="s">
        <v>3</v>
      </c>
      <c r="GD523">
        <v>1</v>
      </c>
      <c r="GF523">
        <v>1873919888</v>
      </c>
      <c r="GG523">
        <v>2</v>
      </c>
      <c r="GH523">
        <v>1</v>
      </c>
      <c r="GI523">
        <v>2</v>
      </c>
      <c r="GJ523">
        <v>0</v>
      </c>
      <c r="GK523">
        <v>0</v>
      </c>
      <c r="GL523">
        <f t="shared" si="677"/>
        <v>0</v>
      </c>
      <c r="GM523">
        <f t="shared" si="678"/>
        <v>469.81</v>
      </c>
      <c r="GN523">
        <f t="shared" si="679"/>
        <v>469.81</v>
      </c>
      <c r="GO523">
        <f t="shared" si="680"/>
        <v>0</v>
      </c>
      <c r="GP523">
        <f t="shared" si="681"/>
        <v>0</v>
      </c>
      <c r="GR523">
        <v>0</v>
      </c>
      <c r="GS523">
        <v>3</v>
      </c>
      <c r="GT523">
        <v>0</v>
      </c>
      <c r="GU523" t="s">
        <v>3</v>
      </c>
      <c r="GV523">
        <f t="shared" si="682"/>
        <v>0</v>
      </c>
      <c r="GW523">
        <v>1</v>
      </c>
      <c r="GX523">
        <f t="shared" si="683"/>
        <v>0</v>
      </c>
      <c r="HA523">
        <v>0</v>
      </c>
      <c r="HB523">
        <v>0</v>
      </c>
      <c r="HC523">
        <f t="shared" si="684"/>
        <v>0</v>
      </c>
      <c r="HE523" t="s">
        <v>3</v>
      </c>
      <c r="HF523" t="s">
        <v>3</v>
      </c>
      <c r="HM523" t="s">
        <v>3</v>
      </c>
      <c r="HN523" t="s">
        <v>3</v>
      </c>
      <c r="HO523" t="s">
        <v>3</v>
      </c>
      <c r="HP523" t="s">
        <v>3</v>
      </c>
      <c r="HQ523" t="s">
        <v>3</v>
      </c>
      <c r="HS523">
        <v>0</v>
      </c>
      <c r="IK523">
        <v>0</v>
      </c>
    </row>
    <row r="524" spans="1:255" x14ac:dyDescent="0.2">
      <c r="A524" s="2">
        <v>17</v>
      </c>
      <c r="B524" s="2">
        <v>1</v>
      </c>
      <c r="C524" s="2">
        <f>ROW(SmtRes!A1170)</f>
        <v>1170</v>
      </c>
      <c r="D524" s="2">
        <f>ROW(EtalonRes!A1183)</f>
        <v>1183</v>
      </c>
      <c r="E524" s="2" t="s">
        <v>539</v>
      </c>
      <c r="F524" s="2" t="s">
        <v>108</v>
      </c>
      <c r="G524" s="2" t="s">
        <v>109</v>
      </c>
      <c r="H524" s="2" t="s">
        <v>23</v>
      </c>
      <c r="I524" s="2">
        <f>ROUND(ROUND(105/100,4),9)</f>
        <v>1.05</v>
      </c>
      <c r="J524" s="2">
        <v>0</v>
      </c>
      <c r="K524" s="2">
        <f>ROUND(ROUND(105/100,4),9)</f>
        <v>1.05</v>
      </c>
      <c r="L524" s="2"/>
      <c r="M524" s="2"/>
      <c r="N524" s="2"/>
      <c r="O524" s="2">
        <f t="shared" si="653"/>
        <v>402.29</v>
      </c>
      <c r="P524" s="2">
        <f t="shared" si="654"/>
        <v>26.2</v>
      </c>
      <c r="Q524" s="2">
        <f>(ROUND((ROUND(((((ET524*1.25)*1.1))*AV524*I524),2)*BB524),2)+ROUND((ROUND(((AE524-(((EU524*1.25)*1.1)))*AV524*I524),2)*BS524),2))</f>
        <v>10.29</v>
      </c>
      <c r="R524" s="2">
        <f t="shared" si="655"/>
        <v>0.91</v>
      </c>
      <c r="S524" s="2">
        <f t="shared" si="656"/>
        <v>365.8</v>
      </c>
      <c r="T524" s="2">
        <f t="shared" si="657"/>
        <v>0</v>
      </c>
      <c r="U524" s="2">
        <f t="shared" si="658"/>
        <v>29.719580467499998</v>
      </c>
      <c r="V524" s="2">
        <f t="shared" si="659"/>
        <v>0</v>
      </c>
      <c r="W524" s="2">
        <f t="shared" si="660"/>
        <v>0</v>
      </c>
      <c r="X524" s="2">
        <f t="shared" si="661"/>
        <v>399.71</v>
      </c>
      <c r="Y524" s="2">
        <f t="shared" si="662"/>
        <v>223.69</v>
      </c>
      <c r="Z524" s="2"/>
      <c r="AA524" s="2">
        <v>59204062</v>
      </c>
      <c r="AB524" s="2">
        <f t="shared" si="663"/>
        <v>360.64415000000002</v>
      </c>
      <c r="AC524" s="2">
        <f t="shared" si="664"/>
        <v>24.95</v>
      </c>
      <c r="AD524" s="2">
        <f>ROUND((((((ET524*1.25)*1.1))-(((EU524*1.25)*1.1)))+AE524),6)</f>
        <v>9.1850000000000005</v>
      </c>
      <c r="AE524" s="2">
        <f>ROUND((((EU524*1.25)*1.1)),6)</f>
        <v>0.81125000000000003</v>
      </c>
      <c r="AF524" s="2">
        <f>ROUND((((EV524*1.15)*1.1)),6)</f>
        <v>326.50914999999998</v>
      </c>
      <c r="AG524" s="2">
        <f t="shared" si="665"/>
        <v>0</v>
      </c>
      <c r="AH524" s="2">
        <f>(((EW524*1.15)*1.1))</f>
        <v>26.527049999999999</v>
      </c>
      <c r="AI524" s="2">
        <f>(((EX524*1.25)*1.1))</f>
        <v>0</v>
      </c>
      <c r="AJ524" s="2">
        <f t="shared" si="666"/>
        <v>0</v>
      </c>
      <c r="AK524" s="2">
        <v>289.74</v>
      </c>
      <c r="AL524" s="2">
        <v>24.95</v>
      </c>
      <c r="AM524" s="2">
        <v>6.68</v>
      </c>
      <c r="AN524" s="2">
        <v>0.59</v>
      </c>
      <c r="AO524" s="2">
        <v>258.11</v>
      </c>
      <c r="AP524" s="2">
        <v>0</v>
      </c>
      <c r="AQ524" s="2">
        <v>20.97</v>
      </c>
      <c r="AR524" s="2">
        <v>0</v>
      </c>
      <c r="AS524" s="2">
        <v>0</v>
      </c>
      <c r="AT524" s="2">
        <v>109</v>
      </c>
      <c r="AU524" s="2">
        <v>61</v>
      </c>
      <c r="AV524" s="2">
        <v>1.0669999999999999</v>
      </c>
      <c r="AW524" s="2">
        <v>1</v>
      </c>
      <c r="AX524" s="2"/>
      <c r="AY524" s="2"/>
      <c r="AZ524" s="2">
        <v>1</v>
      </c>
      <c r="BA524" s="2">
        <v>1</v>
      </c>
      <c r="BB524" s="2">
        <v>1</v>
      </c>
      <c r="BC524" s="2">
        <v>1</v>
      </c>
      <c r="BD524" s="2" t="s">
        <v>3</v>
      </c>
      <c r="BE524" s="2" t="s">
        <v>3</v>
      </c>
      <c r="BF524" s="2" t="s">
        <v>3</v>
      </c>
      <c r="BG524" s="2" t="s">
        <v>3</v>
      </c>
      <c r="BH524" s="2">
        <v>0</v>
      </c>
      <c r="BI524" s="2">
        <v>1</v>
      </c>
      <c r="BJ524" s="2" t="s">
        <v>110</v>
      </c>
      <c r="BK524" s="2"/>
      <c r="BL524" s="2"/>
      <c r="BM524" s="2">
        <v>21</v>
      </c>
      <c r="BN524" s="2">
        <v>0</v>
      </c>
      <c r="BO524" s="2" t="s">
        <v>108</v>
      </c>
      <c r="BP524" s="2">
        <v>1</v>
      </c>
      <c r="BQ524" s="2">
        <v>30</v>
      </c>
      <c r="BR524" s="2">
        <v>0</v>
      </c>
      <c r="BS524" s="2">
        <v>1</v>
      </c>
      <c r="BT524" s="2">
        <v>1</v>
      </c>
      <c r="BU524" s="2">
        <v>1</v>
      </c>
      <c r="BV524" s="2">
        <v>1</v>
      </c>
      <c r="BW524" s="2">
        <v>1</v>
      </c>
      <c r="BX524" s="2">
        <v>1</v>
      </c>
      <c r="BY524" s="2" t="s">
        <v>3</v>
      </c>
      <c r="BZ524" s="2">
        <v>109</v>
      </c>
      <c r="CA524" s="2">
        <v>61</v>
      </c>
      <c r="CB524" s="2" t="s">
        <v>3</v>
      </c>
      <c r="CC524" s="2"/>
      <c r="CD524" s="2"/>
      <c r="CE524" s="2">
        <v>30</v>
      </c>
      <c r="CF524" s="2">
        <v>0</v>
      </c>
      <c r="CG524" s="2">
        <v>0</v>
      </c>
      <c r="CH524" s="2"/>
      <c r="CI524" s="2"/>
      <c r="CJ524" s="2"/>
      <c r="CK524" s="2"/>
      <c r="CL524" s="2"/>
      <c r="CM524" s="2">
        <v>0</v>
      </c>
      <c r="CN524" s="2" t="s">
        <v>1057</v>
      </c>
      <c r="CO524" s="2">
        <v>0</v>
      </c>
      <c r="CP524" s="2">
        <f t="shared" si="667"/>
        <v>402.29</v>
      </c>
      <c r="CQ524" s="2">
        <f t="shared" si="668"/>
        <v>24.95</v>
      </c>
      <c r="CR524" s="2">
        <f>(ROUND((ROUND(((((ET524*1.25)*1.1))*AV524*1),2)*BB524),2)+ROUND((ROUND(((AE524-(((EU524*1.25)*1.1)))*AV524*1),2)*BS524),2))</f>
        <v>9.8000000000000007</v>
      </c>
      <c r="CS524" s="2">
        <f t="shared" si="669"/>
        <v>0.87</v>
      </c>
      <c r="CT524" s="2">
        <f t="shared" si="670"/>
        <v>348.39</v>
      </c>
      <c r="CU524" s="2">
        <f t="shared" si="671"/>
        <v>0</v>
      </c>
      <c r="CV524" s="2">
        <f t="shared" si="672"/>
        <v>28.304362349999998</v>
      </c>
      <c r="CW524" s="2">
        <f t="shared" si="673"/>
        <v>0</v>
      </c>
      <c r="CX524" s="2">
        <f t="shared" si="674"/>
        <v>0</v>
      </c>
      <c r="CY524" s="2">
        <f t="shared" si="675"/>
        <v>399.71390000000008</v>
      </c>
      <c r="CZ524" s="2">
        <f t="shared" si="676"/>
        <v>223.69310000000002</v>
      </c>
      <c r="DA524" s="2"/>
      <c r="DB524" s="2"/>
      <c r="DC524" s="2" t="s">
        <v>3</v>
      </c>
      <c r="DD524" s="2" t="s">
        <v>3</v>
      </c>
      <c r="DE524" s="2" t="s">
        <v>25</v>
      </c>
      <c r="DF524" s="2" t="s">
        <v>25</v>
      </c>
      <c r="DG524" s="2" t="s">
        <v>26</v>
      </c>
      <c r="DH524" s="2" t="s">
        <v>3</v>
      </c>
      <c r="DI524" s="2" t="s">
        <v>26</v>
      </c>
      <c r="DJ524" s="2" t="s">
        <v>25</v>
      </c>
      <c r="DK524" s="2" t="s">
        <v>3</v>
      </c>
      <c r="DL524" s="2" t="s">
        <v>3</v>
      </c>
      <c r="DM524" s="2" t="s">
        <v>3</v>
      </c>
      <c r="DN524" s="2">
        <v>0</v>
      </c>
      <c r="DO524" s="2">
        <v>0</v>
      </c>
      <c r="DP524" s="2">
        <v>1</v>
      </c>
      <c r="DQ524" s="2">
        <v>1</v>
      </c>
      <c r="DR524" s="2"/>
      <c r="DS524" s="2"/>
      <c r="DT524" s="2"/>
      <c r="DU524" s="2">
        <v>1003</v>
      </c>
      <c r="DV524" s="2" t="s">
        <v>23</v>
      </c>
      <c r="DW524" s="2" t="s">
        <v>23</v>
      </c>
      <c r="DX524" s="2">
        <v>100</v>
      </c>
      <c r="DY524" s="2"/>
      <c r="DZ524" s="2" t="s">
        <v>3</v>
      </c>
      <c r="EA524" s="2" t="s">
        <v>3</v>
      </c>
      <c r="EB524" s="2" t="s">
        <v>3</v>
      </c>
      <c r="EC524" s="2" t="s">
        <v>3</v>
      </c>
      <c r="ED524" s="2"/>
      <c r="EE524" s="2">
        <v>58807897</v>
      </c>
      <c r="EF524" s="2">
        <v>30</v>
      </c>
      <c r="EG524" s="2" t="s">
        <v>27</v>
      </c>
      <c r="EH524" s="2">
        <v>0</v>
      </c>
      <c r="EI524" s="2" t="s">
        <v>3</v>
      </c>
      <c r="EJ524" s="2">
        <v>1</v>
      </c>
      <c r="EK524" s="2">
        <v>21</v>
      </c>
      <c r="EL524" s="2" t="s">
        <v>28</v>
      </c>
      <c r="EM524" s="2" t="s">
        <v>29</v>
      </c>
      <c r="EN524" s="2"/>
      <c r="EO524" s="2" t="s">
        <v>387</v>
      </c>
      <c r="EP524" s="2"/>
      <c r="EQ524" s="2">
        <v>0</v>
      </c>
      <c r="ER524" s="2">
        <v>289.74</v>
      </c>
      <c r="ES524" s="2">
        <v>24.95</v>
      </c>
      <c r="ET524" s="2">
        <v>6.68</v>
      </c>
      <c r="EU524" s="2">
        <v>0.59</v>
      </c>
      <c r="EV524" s="2">
        <v>258.11</v>
      </c>
      <c r="EW524" s="2">
        <v>20.97</v>
      </c>
      <c r="EX524" s="2">
        <v>0</v>
      </c>
      <c r="EY524" s="2">
        <v>0</v>
      </c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>
        <v>0</v>
      </c>
      <c r="FR524" s="2">
        <v>0</v>
      </c>
      <c r="FS524" s="2">
        <v>0</v>
      </c>
      <c r="FT524" s="2"/>
      <c r="FU524" s="2"/>
      <c r="FV524" s="2"/>
      <c r="FW524" s="2"/>
      <c r="FX524" s="2">
        <v>109</v>
      </c>
      <c r="FY524" s="2">
        <v>61</v>
      </c>
      <c r="FZ524" s="2"/>
      <c r="GA524" s="2" t="s">
        <v>3</v>
      </c>
      <c r="GB524" s="2"/>
      <c r="GC524" s="2"/>
      <c r="GD524" s="2">
        <v>1</v>
      </c>
      <c r="GE524" s="2"/>
      <c r="GF524" s="2">
        <v>-457427375</v>
      </c>
      <c r="GG524" s="2">
        <v>2</v>
      </c>
      <c r="GH524" s="2">
        <v>1</v>
      </c>
      <c r="GI524" s="2">
        <v>2</v>
      </c>
      <c r="GJ524" s="2">
        <v>0</v>
      </c>
      <c r="GK524" s="2">
        <v>0</v>
      </c>
      <c r="GL524" s="2">
        <f t="shared" si="677"/>
        <v>0</v>
      </c>
      <c r="GM524" s="2">
        <f t="shared" si="678"/>
        <v>1025.69</v>
      </c>
      <c r="GN524" s="2">
        <f t="shared" si="679"/>
        <v>1025.69</v>
      </c>
      <c r="GO524" s="2">
        <f t="shared" si="680"/>
        <v>0</v>
      </c>
      <c r="GP524" s="2">
        <f t="shared" si="681"/>
        <v>0</v>
      </c>
      <c r="GQ524" s="2"/>
      <c r="GR524" s="2">
        <v>0</v>
      </c>
      <c r="GS524" s="2">
        <v>3</v>
      </c>
      <c r="GT524" s="2">
        <v>0</v>
      </c>
      <c r="GU524" s="2" t="s">
        <v>3</v>
      </c>
      <c r="GV524" s="2">
        <f t="shared" si="682"/>
        <v>0</v>
      </c>
      <c r="GW524" s="2">
        <v>1</v>
      </c>
      <c r="GX524" s="2">
        <f t="shared" si="683"/>
        <v>0</v>
      </c>
      <c r="GY524" s="2"/>
      <c r="GZ524" s="2"/>
      <c r="HA524" s="2">
        <v>0</v>
      </c>
      <c r="HB524" s="2">
        <v>0</v>
      </c>
      <c r="HC524" s="2">
        <f t="shared" si="684"/>
        <v>0</v>
      </c>
      <c r="HD524" s="2"/>
      <c r="HE524" s="2" t="s">
        <v>3</v>
      </c>
      <c r="HF524" s="2" t="s">
        <v>3</v>
      </c>
      <c r="HG524" s="2"/>
      <c r="HH524" s="2"/>
      <c r="HI524" s="2"/>
      <c r="HJ524" s="2"/>
      <c r="HK524" s="2"/>
      <c r="HL524" s="2"/>
      <c r="HM524" s="2" t="s">
        <v>3</v>
      </c>
      <c r="HN524" s="2" t="s">
        <v>3</v>
      </c>
      <c r="HO524" s="2" t="s">
        <v>3</v>
      </c>
      <c r="HP524" s="2" t="s">
        <v>3</v>
      </c>
      <c r="HQ524" s="2" t="s">
        <v>3</v>
      </c>
      <c r="HR524" s="2"/>
      <c r="HS524" s="2">
        <v>0</v>
      </c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>
        <v>0</v>
      </c>
      <c r="IL524" s="2"/>
      <c r="IM524" s="2"/>
      <c r="IN524" s="2"/>
      <c r="IO524" s="2"/>
      <c r="IP524" s="2"/>
      <c r="IQ524" s="2"/>
      <c r="IR524" s="2"/>
      <c r="IS524" s="2"/>
      <c r="IT524" s="2"/>
      <c r="IU524" s="2"/>
    </row>
    <row r="525" spans="1:255" x14ac:dyDescent="0.2">
      <c r="A525">
        <v>17</v>
      </c>
      <c r="B525">
        <v>1</v>
      </c>
      <c r="C525">
        <f>ROW(SmtRes!A1180)</f>
        <v>1180</v>
      </c>
      <c r="D525">
        <f>ROW(EtalonRes!A1194)</f>
        <v>1194</v>
      </c>
      <c r="E525" t="s">
        <v>539</v>
      </c>
      <c r="F525" t="s">
        <v>108</v>
      </c>
      <c r="G525" t="s">
        <v>109</v>
      </c>
      <c r="H525" t="s">
        <v>23</v>
      </c>
      <c r="I525">
        <f>ROUND(ROUND(105/100,4),9)</f>
        <v>1.05</v>
      </c>
      <c r="J525">
        <v>0</v>
      </c>
      <c r="K525">
        <f>ROUND(ROUND(105/100,4),9)</f>
        <v>1.05</v>
      </c>
      <c r="O525">
        <f t="shared" si="653"/>
        <v>20308.84</v>
      </c>
      <c r="P525">
        <f t="shared" si="654"/>
        <v>56.85</v>
      </c>
      <c r="Q525">
        <f>(ROUND((ROUND(((((ET525*1.25)*1.1))*AV525*I525),2)*BB525),2)+ROUND((ROUND(((AE525-(((EU525*1.25)*1.1)))*AV525*I525),2)*BS525),2))</f>
        <v>136.65</v>
      </c>
      <c r="R525">
        <f t="shared" si="655"/>
        <v>50.04</v>
      </c>
      <c r="S525">
        <f t="shared" si="656"/>
        <v>20115.34</v>
      </c>
      <c r="T525">
        <f t="shared" si="657"/>
        <v>0</v>
      </c>
      <c r="U525">
        <f t="shared" si="658"/>
        <v>29.719580467499998</v>
      </c>
      <c r="V525">
        <f t="shared" si="659"/>
        <v>0</v>
      </c>
      <c r="W525">
        <f t="shared" si="660"/>
        <v>0</v>
      </c>
      <c r="X525">
        <f t="shared" si="661"/>
        <v>21980.26</v>
      </c>
      <c r="Y525">
        <f t="shared" si="662"/>
        <v>12300.88</v>
      </c>
      <c r="AA525">
        <v>59204059</v>
      </c>
      <c r="AB525">
        <f t="shared" si="663"/>
        <v>360.64415000000002</v>
      </c>
      <c r="AC525">
        <f t="shared" si="664"/>
        <v>24.95</v>
      </c>
      <c r="AD525">
        <f>ROUND((((((ET525*1.25)*1.1))-(((EU525*1.25)*1.1)))+AE525),6)</f>
        <v>9.1850000000000005</v>
      </c>
      <c r="AE525">
        <f>ROUND((((EU525*1.25)*1.1)),6)</f>
        <v>0.81125000000000003</v>
      </c>
      <c r="AF525">
        <f>ROUND((((EV525*1.15)*1.1)),6)</f>
        <v>326.50914999999998</v>
      </c>
      <c r="AG525">
        <f t="shared" si="665"/>
        <v>0</v>
      </c>
      <c r="AH525">
        <f>(((EW525*1.15)*1.1))</f>
        <v>26.527049999999999</v>
      </c>
      <c r="AI525">
        <f>(((EX525*1.25)*1.1))</f>
        <v>0</v>
      </c>
      <c r="AJ525">
        <f t="shared" si="666"/>
        <v>0</v>
      </c>
      <c r="AK525">
        <v>289.74</v>
      </c>
      <c r="AL525">
        <v>24.95</v>
      </c>
      <c r="AM525">
        <v>6.68</v>
      </c>
      <c r="AN525">
        <v>0.59</v>
      </c>
      <c r="AO525">
        <v>258.11</v>
      </c>
      <c r="AP525">
        <v>0</v>
      </c>
      <c r="AQ525">
        <v>20.97</v>
      </c>
      <c r="AR525">
        <v>0</v>
      </c>
      <c r="AS525">
        <v>0</v>
      </c>
      <c r="AT525">
        <v>109</v>
      </c>
      <c r="AU525">
        <v>61</v>
      </c>
      <c r="AV525">
        <v>1.0669999999999999</v>
      </c>
      <c r="AW525">
        <v>1</v>
      </c>
      <c r="AZ525">
        <v>1</v>
      </c>
      <c r="BA525">
        <v>54.99</v>
      </c>
      <c r="BB525">
        <v>13.28</v>
      </c>
      <c r="BC525">
        <v>2.17</v>
      </c>
      <c r="BD525" t="s">
        <v>3</v>
      </c>
      <c r="BE525" t="s">
        <v>3</v>
      </c>
      <c r="BF525" t="s">
        <v>3</v>
      </c>
      <c r="BG525" t="s">
        <v>3</v>
      </c>
      <c r="BH525">
        <v>0</v>
      </c>
      <c r="BI525">
        <v>1</v>
      </c>
      <c r="BJ525" t="s">
        <v>110</v>
      </c>
      <c r="BM525">
        <v>21</v>
      </c>
      <c r="BN525">
        <v>0</v>
      </c>
      <c r="BO525" t="s">
        <v>108</v>
      </c>
      <c r="BP525">
        <v>1</v>
      </c>
      <c r="BQ525">
        <v>30</v>
      </c>
      <c r="BR525">
        <v>0</v>
      </c>
      <c r="BS525">
        <v>54.99</v>
      </c>
      <c r="BT525">
        <v>1</v>
      </c>
      <c r="BU525">
        <v>1</v>
      </c>
      <c r="BV525">
        <v>1</v>
      </c>
      <c r="BW525">
        <v>1</v>
      </c>
      <c r="BX525">
        <v>1</v>
      </c>
      <c r="BY525" t="s">
        <v>3</v>
      </c>
      <c r="BZ525">
        <v>109</v>
      </c>
      <c r="CA525">
        <v>61</v>
      </c>
      <c r="CB525" t="s">
        <v>3</v>
      </c>
      <c r="CE525">
        <v>30</v>
      </c>
      <c r="CF525">
        <v>0</v>
      </c>
      <c r="CG525">
        <v>0</v>
      </c>
      <c r="CM525">
        <v>0</v>
      </c>
      <c r="CN525" t="s">
        <v>1057</v>
      </c>
      <c r="CO525">
        <v>0</v>
      </c>
      <c r="CP525">
        <f t="shared" si="667"/>
        <v>20308.84</v>
      </c>
      <c r="CQ525">
        <f t="shared" si="668"/>
        <v>54.14</v>
      </c>
      <c r="CR525">
        <f>(ROUND((ROUND(((((ET525*1.25)*1.1))*AV525*1),2)*BB525),2)+ROUND((ROUND(((AE525-(((EU525*1.25)*1.1)))*AV525*1),2)*BS525),2))</f>
        <v>130.13999999999999</v>
      </c>
      <c r="CS525">
        <f t="shared" si="669"/>
        <v>47.84</v>
      </c>
      <c r="CT525">
        <f t="shared" si="670"/>
        <v>19157.97</v>
      </c>
      <c r="CU525">
        <f t="shared" si="671"/>
        <v>0</v>
      </c>
      <c r="CV525">
        <f t="shared" si="672"/>
        <v>28.304362349999998</v>
      </c>
      <c r="CW525">
        <f t="shared" si="673"/>
        <v>0</v>
      </c>
      <c r="CX525">
        <f t="shared" si="674"/>
        <v>0</v>
      </c>
      <c r="CY525">
        <f t="shared" si="675"/>
        <v>21980.264199999998</v>
      </c>
      <c r="CZ525">
        <f t="shared" si="676"/>
        <v>12300.881800000001</v>
      </c>
      <c r="DC525" t="s">
        <v>3</v>
      </c>
      <c r="DD525" t="s">
        <v>3</v>
      </c>
      <c r="DE525" t="s">
        <v>25</v>
      </c>
      <c r="DF525" t="s">
        <v>25</v>
      </c>
      <c r="DG525" t="s">
        <v>26</v>
      </c>
      <c r="DH525" t="s">
        <v>3</v>
      </c>
      <c r="DI525" t="s">
        <v>26</v>
      </c>
      <c r="DJ525" t="s">
        <v>25</v>
      </c>
      <c r="DK525" t="s">
        <v>3</v>
      </c>
      <c r="DL525" t="s">
        <v>3</v>
      </c>
      <c r="DM525" t="s">
        <v>3</v>
      </c>
      <c r="DN525">
        <v>0</v>
      </c>
      <c r="DO525">
        <v>0</v>
      </c>
      <c r="DP525">
        <v>1</v>
      </c>
      <c r="DQ525">
        <v>1</v>
      </c>
      <c r="DU525">
        <v>1003</v>
      </c>
      <c r="DV525" t="s">
        <v>23</v>
      </c>
      <c r="DW525" t="s">
        <v>23</v>
      </c>
      <c r="DX525">
        <v>100</v>
      </c>
      <c r="DZ525" t="s">
        <v>3</v>
      </c>
      <c r="EA525" t="s">
        <v>3</v>
      </c>
      <c r="EB525" t="s">
        <v>3</v>
      </c>
      <c r="EC525" t="s">
        <v>3</v>
      </c>
      <c r="EE525">
        <v>58807897</v>
      </c>
      <c r="EF525">
        <v>30</v>
      </c>
      <c r="EG525" t="s">
        <v>27</v>
      </c>
      <c r="EH525">
        <v>0</v>
      </c>
      <c r="EI525" t="s">
        <v>3</v>
      </c>
      <c r="EJ525">
        <v>1</v>
      </c>
      <c r="EK525">
        <v>21</v>
      </c>
      <c r="EL525" t="s">
        <v>28</v>
      </c>
      <c r="EM525" t="s">
        <v>29</v>
      </c>
      <c r="EO525" t="s">
        <v>387</v>
      </c>
      <c r="EQ525">
        <v>0</v>
      </c>
      <c r="ER525">
        <v>289.74</v>
      </c>
      <c r="ES525">
        <v>24.95</v>
      </c>
      <c r="ET525">
        <v>6.68</v>
      </c>
      <c r="EU525">
        <v>0.59</v>
      </c>
      <c r="EV525">
        <v>258.11</v>
      </c>
      <c r="EW525">
        <v>20.97</v>
      </c>
      <c r="EX525">
        <v>0</v>
      </c>
      <c r="EY525">
        <v>0</v>
      </c>
      <c r="FQ525">
        <v>0</v>
      </c>
      <c r="FR525">
        <v>0</v>
      </c>
      <c r="FS525">
        <v>0</v>
      </c>
      <c r="FX525">
        <v>109</v>
      </c>
      <c r="FY525">
        <v>61</v>
      </c>
      <c r="GA525" t="s">
        <v>3</v>
      </c>
      <c r="GD525">
        <v>1</v>
      </c>
      <c r="GF525">
        <v>-457427375</v>
      </c>
      <c r="GG525">
        <v>2</v>
      </c>
      <c r="GH525">
        <v>1</v>
      </c>
      <c r="GI525">
        <v>2</v>
      </c>
      <c r="GJ525">
        <v>0</v>
      </c>
      <c r="GK525">
        <v>0</v>
      </c>
      <c r="GL525">
        <f t="shared" si="677"/>
        <v>0</v>
      </c>
      <c r="GM525">
        <f t="shared" si="678"/>
        <v>54589.98</v>
      </c>
      <c r="GN525">
        <f t="shared" si="679"/>
        <v>54589.98</v>
      </c>
      <c r="GO525">
        <f t="shared" si="680"/>
        <v>0</v>
      </c>
      <c r="GP525">
        <f t="shared" si="681"/>
        <v>0</v>
      </c>
      <c r="GR525">
        <v>0</v>
      </c>
      <c r="GS525">
        <v>3</v>
      </c>
      <c r="GT525">
        <v>0</v>
      </c>
      <c r="GU525" t="s">
        <v>3</v>
      </c>
      <c r="GV525">
        <f t="shared" si="682"/>
        <v>0</v>
      </c>
      <c r="GW525">
        <v>1</v>
      </c>
      <c r="GX525">
        <f t="shared" si="683"/>
        <v>0</v>
      </c>
      <c r="HA525">
        <v>0</v>
      </c>
      <c r="HB525">
        <v>0</v>
      </c>
      <c r="HC525">
        <f t="shared" si="684"/>
        <v>0</v>
      </c>
      <c r="HE525" t="s">
        <v>3</v>
      </c>
      <c r="HF525" t="s">
        <v>3</v>
      </c>
      <c r="HM525" t="s">
        <v>3</v>
      </c>
      <c r="HN525" t="s">
        <v>3</v>
      </c>
      <c r="HO525" t="s">
        <v>3</v>
      </c>
      <c r="HP525" t="s">
        <v>3</v>
      </c>
      <c r="HQ525" t="s">
        <v>3</v>
      </c>
      <c r="HS525">
        <v>0</v>
      </c>
      <c r="IK525">
        <v>0</v>
      </c>
    </row>
    <row r="526" spans="1:255" x14ac:dyDescent="0.2">
      <c r="A526" s="2">
        <v>18</v>
      </c>
      <c r="B526" s="2">
        <v>1</v>
      </c>
      <c r="C526" s="2">
        <v>1170</v>
      </c>
      <c r="D526" s="2"/>
      <c r="E526" s="2" t="s">
        <v>540</v>
      </c>
      <c r="F526" s="2" t="s">
        <v>112</v>
      </c>
      <c r="G526" s="2" t="s">
        <v>113</v>
      </c>
      <c r="H526" s="2" t="s">
        <v>34</v>
      </c>
      <c r="I526" s="2">
        <f>I524*J526</f>
        <v>105</v>
      </c>
      <c r="J526" s="2">
        <v>100</v>
      </c>
      <c r="K526" s="2">
        <v>100</v>
      </c>
      <c r="L526" s="2"/>
      <c r="M526" s="2"/>
      <c r="N526" s="2"/>
      <c r="O526" s="2">
        <f t="shared" si="653"/>
        <v>6465.9</v>
      </c>
      <c r="P526" s="2">
        <f t="shared" si="654"/>
        <v>6465.9</v>
      </c>
      <c r="Q526" s="2">
        <f>(ROUND((ROUND(((ET526)*AV526*I526),2)*BB526),2)+ROUND((ROUND(((AE526-(EU526))*AV526*I526),2)*BS526),2))</f>
        <v>0</v>
      </c>
      <c r="R526" s="2">
        <f t="shared" si="655"/>
        <v>0</v>
      </c>
      <c r="S526" s="2">
        <f t="shared" si="656"/>
        <v>0</v>
      </c>
      <c r="T526" s="2">
        <f t="shared" si="657"/>
        <v>0</v>
      </c>
      <c r="U526" s="2">
        <f t="shared" si="658"/>
        <v>0</v>
      </c>
      <c r="V526" s="2">
        <f t="shared" si="659"/>
        <v>0</v>
      </c>
      <c r="W526" s="2">
        <f t="shared" si="660"/>
        <v>0</v>
      </c>
      <c r="X526" s="2">
        <f t="shared" si="661"/>
        <v>0</v>
      </c>
      <c r="Y526" s="2">
        <f t="shared" si="662"/>
        <v>0</v>
      </c>
      <c r="Z526" s="2"/>
      <c r="AA526" s="2">
        <v>59204062</v>
      </c>
      <c r="AB526" s="2">
        <f t="shared" si="663"/>
        <v>61.58</v>
      </c>
      <c r="AC526" s="2">
        <f t="shared" si="664"/>
        <v>61.58</v>
      </c>
      <c r="AD526" s="2">
        <f>ROUND((((ET526)-(EU526))+AE526),6)</f>
        <v>0</v>
      </c>
      <c r="AE526" s="2">
        <f t="shared" ref="AE526:AF529" si="687">ROUND((EU526),6)</f>
        <v>0</v>
      </c>
      <c r="AF526" s="2">
        <f t="shared" si="687"/>
        <v>0</v>
      </c>
      <c r="AG526" s="2">
        <f t="shared" si="665"/>
        <v>0</v>
      </c>
      <c r="AH526" s="2">
        <f t="shared" ref="AH526:AI529" si="688">(EW526)</f>
        <v>0</v>
      </c>
      <c r="AI526" s="2">
        <f t="shared" si="688"/>
        <v>0</v>
      </c>
      <c r="AJ526" s="2">
        <f t="shared" si="666"/>
        <v>0</v>
      </c>
      <c r="AK526" s="2">
        <v>61.58</v>
      </c>
      <c r="AL526" s="2">
        <v>61.58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109</v>
      </c>
      <c r="AU526" s="2">
        <v>61</v>
      </c>
      <c r="AV526" s="2">
        <v>1</v>
      </c>
      <c r="AW526" s="2">
        <v>1</v>
      </c>
      <c r="AX526" s="2"/>
      <c r="AY526" s="2"/>
      <c r="AZ526" s="2">
        <v>1</v>
      </c>
      <c r="BA526" s="2">
        <v>1</v>
      </c>
      <c r="BB526" s="2">
        <v>1</v>
      </c>
      <c r="BC526" s="2">
        <v>1</v>
      </c>
      <c r="BD526" s="2" t="s">
        <v>3</v>
      </c>
      <c r="BE526" s="2" t="s">
        <v>3</v>
      </c>
      <c r="BF526" s="2" t="s">
        <v>3</v>
      </c>
      <c r="BG526" s="2" t="s">
        <v>3</v>
      </c>
      <c r="BH526" s="2">
        <v>3</v>
      </c>
      <c r="BI526" s="2">
        <v>1</v>
      </c>
      <c r="BJ526" s="2" t="s">
        <v>114</v>
      </c>
      <c r="BK526" s="2"/>
      <c r="BL526" s="2"/>
      <c r="BM526" s="2">
        <v>21</v>
      </c>
      <c r="BN526" s="2">
        <v>0</v>
      </c>
      <c r="BO526" s="2" t="s">
        <v>3</v>
      </c>
      <c r="BP526" s="2">
        <v>0</v>
      </c>
      <c r="BQ526" s="2">
        <v>30</v>
      </c>
      <c r="BR526" s="2">
        <v>0</v>
      </c>
      <c r="BS526" s="2">
        <v>1</v>
      </c>
      <c r="BT526" s="2">
        <v>1</v>
      </c>
      <c r="BU526" s="2">
        <v>1</v>
      </c>
      <c r="BV526" s="2">
        <v>1</v>
      </c>
      <c r="BW526" s="2">
        <v>1</v>
      </c>
      <c r="BX526" s="2">
        <v>1</v>
      </c>
      <c r="BY526" s="2" t="s">
        <v>3</v>
      </c>
      <c r="BZ526" s="2">
        <v>109</v>
      </c>
      <c r="CA526" s="2">
        <v>61</v>
      </c>
      <c r="CB526" s="2" t="s">
        <v>3</v>
      </c>
      <c r="CC526" s="2"/>
      <c r="CD526" s="2"/>
      <c r="CE526" s="2">
        <v>30</v>
      </c>
      <c r="CF526" s="2">
        <v>0</v>
      </c>
      <c r="CG526" s="2">
        <v>0</v>
      </c>
      <c r="CH526" s="2"/>
      <c r="CI526" s="2"/>
      <c r="CJ526" s="2"/>
      <c r="CK526" s="2"/>
      <c r="CL526" s="2"/>
      <c r="CM526" s="2">
        <v>0</v>
      </c>
      <c r="CN526" s="2" t="s">
        <v>3</v>
      </c>
      <c r="CO526" s="2">
        <v>0</v>
      </c>
      <c r="CP526" s="2">
        <f t="shared" si="667"/>
        <v>6465.9</v>
      </c>
      <c r="CQ526" s="2">
        <f t="shared" si="668"/>
        <v>61.58</v>
      </c>
      <c r="CR526" s="2">
        <f>(ROUND((ROUND(((ET526)*AV526*1),2)*BB526),2)+ROUND((ROUND(((AE526-(EU526))*AV526*1),2)*BS526),2))</f>
        <v>0</v>
      </c>
      <c r="CS526" s="2">
        <f t="shared" si="669"/>
        <v>0</v>
      </c>
      <c r="CT526" s="2">
        <f t="shared" si="670"/>
        <v>0</v>
      </c>
      <c r="CU526" s="2">
        <f t="shared" si="671"/>
        <v>0</v>
      </c>
      <c r="CV526" s="2">
        <f t="shared" si="672"/>
        <v>0</v>
      </c>
      <c r="CW526" s="2">
        <f t="shared" si="673"/>
        <v>0</v>
      </c>
      <c r="CX526" s="2">
        <f t="shared" si="674"/>
        <v>0</v>
      </c>
      <c r="CY526" s="2">
        <f t="shared" si="675"/>
        <v>0</v>
      </c>
      <c r="CZ526" s="2">
        <f t="shared" si="676"/>
        <v>0</v>
      </c>
      <c r="DA526" s="2"/>
      <c r="DB526" s="2"/>
      <c r="DC526" s="2" t="s">
        <v>3</v>
      </c>
      <c r="DD526" s="2" t="s">
        <v>3</v>
      </c>
      <c r="DE526" s="2" t="s">
        <v>3</v>
      </c>
      <c r="DF526" s="2" t="s">
        <v>3</v>
      </c>
      <c r="DG526" s="2" t="s">
        <v>3</v>
      </c>
      <c r="DH526" s="2" t="s">
        <v>3</v>
      </c>
      <c r="DI526" s="2" t="s">
        <v>3</v>
      </c>
      <c r="DJ526" s="2" t="s">
        <v>3</v>
      </c>
      <c r="DK526" s="2" t="s">
        <v>3</v>
      </c>
      <c r="DL526" s="2" t="s">
        <v>3</v>
      </c>
      <c r="DM526" s="2" t="s">
        <v>3</v>
      </c>
      <c r="DN526" s="2">
        <v>0</v>
      </c>
      <c r="DO526" s="2">
        <v>0</v>
      </c>
      <c r="DP526" s="2">
        <v>1</v>
      </c>
      <c r="DQ526" s="2">
        <v>1</v>
      </c>
      <c r="DR526" s="2"/>
      <c r="DS526" s="2"/>
      <c r="DT526" s="2"/>
      <c r="DU526" s="2">
        <v>1003</v>
      </c>
      <c r="DV526" s="2" t="s">
        <v>34</v>
      </c>
      <c r="DW526" s="2" t="s">
        <v>34</v>
      </c>
      <c r="DX526" s="2">
        <v>1</v>
      </c>
      <c r="DY526" s="2"/>
      <c r="DZ526" s="2" t="s">
        <v>3</v>
      </c>
      <c r="EA526" s="2" t="s">
        <v>3</v>
      </c>
      <c r="EB526" s="2" t="s">
        <v>3</v>
      </c>
      <c r="EC526" s="2" t="s">
        <v>3</v>
      </c>
      <c r="ED526" s="2"/>
      <c r="EE526" s="2">
        <v>58807897</v>
      </c>
      <c r="EF526" s="2">
        <v>30</v>
      </c>
      <c r="EG526" s="2" t="s">
        <v>27</v>
      </c>
      <c r="EH526" s="2">
        <v>0</v>
      </c>
      <c r="EI526" s="2" t="s">
        <v>3</v>
      </c>
      <c r="EJ526" s="2">
        <v>1</v>
      </c>
      <c r="EK526" s="2">
        <v>21</v>
      </c>
      <c r="EL526" s="2" t="s">
        <v>28</v>
      </c>
      <c r="EM526" s="2" t="s">
        <v>29</v>
      </c>
      <c r="EN526" s="2"/>
      <c r="EO526" s="2" t="s">
        <v>3</v>
      </c>
      <c r="EP526" s="2"/>
      <c r="EQ526" s="2">
        <v>0</v>
      </c>
      <c r="ER526" s="2">
        <v>61.58</v>
      </c>
      <c r="ES526" s="2">
        <v>61.58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>
        <v>0</v>
      </c>
      <c r="FR526" s="2">
        <v>0</v>
      </c>
      <c r="FS526" s="2">
        <v>0</v>
      </c>
      <c r="FT526" s="2"/>
      <c r="FU526" s="2"/>
      <c r="FV526" s="2"/>
      <c r="FW526" s="2"/>
      <c r="FX526" s="2">
        <v>109</v>
      </c>
      <c r="FY526" s="2">
        <v>61</v>
      </c>
      <c r="FZ526" s="2"/>
      <c r="GA526" s="2" t="s">
        <v>3</v>
      </c>
      <c r="GB526" s="2"/>
      <c r="GC526" s="2"/>
      <c r="GD526" s="2">
        <v>1</v>
      </c>
      <c r="GE526" s="2"/>
      <c r="GF526" s="2">
        <v>-1904747147</v>
      </c>
      <c r="GG526" s="2">
        <v>2</v>
      </c>
      <c r="GH526" s="2">
        <v>1</v>
      </c>
      <c r="GI526" s="2">
        <v>-2</v>
      </c>
      <c r="GJ526" s="2">
        <v>0</v>
      </c>
      <c r="GK526" s="2">
        <v>0</v>
      </c>
      <c r="GL526" s="2">
        <f t="shared" si="677"/>
        <v>0</v>
      </c>
      <c r="GM526" s="2">
        <f t="shared" si="678"/>
        <v>6465.9</v>
      </c>
      <c r="GN526" s="2">
        <f t="shared" si="679"/>
        <v>6465.9</v>
      </c>
      <c r="GO526" s="2">
        <f t="shared" si="680"/>
        <v>0</v>
      </c>
      <c r="GP526" s="2">
        <f t="shared" si="681"/>
        <v>0</v>
      </c>
      <c r="GQ526" s="2"/>
      <c r="GR526" s="2">
        <v>0</v>
      </c>
      <c r="GS526" s="2">
        <v>3</v>
      </c>
      <c r="GT526" s="2">
        <v>0</v>
      </c>
      <c r="GU526" s="2" t="s">
        <v>3</v>
      </c>
      <c r="GV526" s="2">
        <f t="shared" si="682"/>
        <v>0</v>
      </c>
      <c r="GW526" s="2">
        <v>1</v>
      </c>
      <c r="GX526" s="2">
        <f t="shared" si="683"/>
        <v>0</v>
      </c>
      <c r="GY526" s="2"/>
      <c r="GZ526" s="2"/>
      <c r="HA526" s="2">
        <v>0</v>
      </c>
      <c r="HB526" s="2">
        <v>0</v>
      </c>
      <c r="HC526" s="2">
        <f t="shared" si="684"/>
        <v>0</v>
      </c>
      <c r="HD526" s="2"/>
      <c r="HE526" s="2" t="s">
        <v>3</v>
      </c>
      <c r="HF526" s="2" t="s">
        <v>3</v>
      </c>
      <c r="HG526" s="2"/>
      <c r="HH526" s="2"/>
      <c r="HI526" s="2"/>
      <c r="HJ526" s="2"/>
      <c r="HK526" s="2"/>
      <c r="HL526" s="2"/>
      <c r="HM526" s="2" t="s">
        <v>3</v>
      </c>
      <c r="HN526" s="2" t="s">
        <v>3</v>
      </c>
      <c r="HO526" s="2" t="s">
        <v>3</v>
      </c>
      <c r="HP526" s="2" t="s">
        <v>3</v>
      </c>
      <c r="HQ526" s="2" t="s">
        <v>3</v>
      </c>
      <c r="HR526" s="2"/>
      <c r="HS526" s="2">
        <v>0</v>
      </c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>
        <v>0</v>
      </c>
      <c r="IL526" s="2"/>
      <c r="IM526" s="2"/>
      <c r="IN526" s="2"/>
      <c r="IO526" s="2"/>
      <c r="IP526" s="2"/>
      <c r="IQ526" s="2"/>
      <c r="IR526" s="2"/>
      <c r="IS526" s="2"/>
      <c r="IT526" s="2"/>
      <c r="IU526" s="2"/>
    </row>
    <row r="527" spans="1:255" x14ac:dyDescent="0.2">
      <c r="A527">
        <v>18</v>
      </c>
      <c r="B527">
        <v>1</v>
      </c>
      <c r="C527">
        <v>1180</v>
      </c>
      <c r="E527" t="s">
        <v>540</v>
      </c>
      <c r="F527" t="s">
        <v>112</v>
      </c>
      <c r="G527" t="s">
        <v>113</v>
      </c>
      <c r="H527" t="s">
        <v>34</v>
      </c>
      <c r="I527">
        <f>I525*J527</f>
        <v>105</v>
      </c>
      <c r="J527">
        <v>100</v>
      </c>
      <c r="K527">
        <v>100</v>
      </c>
      <c r="O527">
        <f t="shared" si="653"/>
        <v>76814.89</v>
      </c>
      <c r="P527">
        <f t="shared" si="654"/>
        <v>76814.89</v>
      </c>
      <c r="Q527">
        <f>(ROUND((ROUND(((ET527)*AV527*I527),2)*BB527),2)+ROUND((ROUND(((AE527-(EU527))*AV527*I527),2)*BS527),2))</f>
        <v>0</v>
      </c>
      <c r="R527">
        <f t="shared" si="655"/>
        <v>0</v>
      </c>
      <c r="S527">
        <f t="shared" si="656"/>
        <v>0</v>
      </c>
      <c r="T527">
        <f t="shared" si="657"/>
        <v>0</v>
      </c>
      <c r="U527">
        <f t="shared" si="658"/>
        <v>0</v>
      </c>
      <c r="V527">
        <f t="shared" si="659"/>
        <v>0</v>
      </c>
      <c r="W527">
        <f t="shared" si="660"/>
        <v>0</v>
      </c>
      <c r="X527">
        <f t="shared" si="661"/>
        <v>0</v>
      </c>
      <c r="Y527">
        <f t="shared" si="662"/>
        <v>0</v>
      </c>
      <c r="AA527">
        <v>59204059</v>
      </c>
      <c r="AB527">
        <f t="shared" si="663"/>
        <v>61.58</v>
      </c>
      <c r="AC527">
        <f t="shared" si="664"/>
        <v>61.58</v>
      </c>
      <c r="AD527">
        <f>ROUND((((ET527)-(EU527))+AE527),6)</f>
        <v>0</v>
      </c>
      <c r="AE527">
        <f t="shared" si="687"/>
        <v>0</v>
      </c>
      <c r="AF527">
        <f t="shared" si="687"/>
        <v>0</v>
      </c>
      <c r="AG527">
        <f t="shared" si="665"/>
        <v>0</v>
      </c>
      <c r="AH527">
        <f t="shared" si="688"/>
        <v>0</v>
      </c>
      <c r="AI527">
        <f t="shared" si="688"/>
        <v>0</v>
      </c>
      <c r="AJ527">
        <f t="shared" si="666"/>
        <v>0</v>
      </c>
      <c r="AK527">
        <v>61.58</v>
      </c>
      <c r="AL527">
        <v>61.58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109</v>
      </c>
      <c r="AU527">
        <v>61</v>
      </c>
      <c r="AV527">
        <v>1</v>
      </c>
      <c r="AW527">
        <v>1</v>
      </c>
      <c r="AZ527">
        <v>1</v>
      </c>
      <c r="BA527">
        <v>1</v>
      </c>
      <c r="BB527">
        <v>1</v>
      </c>
      <c r="BC527">
        <v>11.88</v>
      </c>
      <c r="BD527" t="s">
        <v>3</v>
      </c>
      <c r="BE527" t="s">
        <v>3</v>
      </c>
      <c r="BF527" t="s">
        <v>3</v>
      </c>
      <c r="BG527" t="s">
        <v>3</v>
      </c>
      <c r="BH527">
        <v>3</v>
      </c>
      <c r="BI527">
        <v>1</v>
      </c>
      <c r="BJ527" t="s">
        <v>114</v>
      </c>
      <c r="BM527">
        <v>21</v>
      </c>
      <c r="BN527">
        <v>0</v>
      </c>
      <c r="BO527" t="s">
        <v>112</v>
      </c>
      <c r="BP527">
        <v>1</v>
      </c>
      <c r="BQ527">
        <v>30</v>
      </c>
      <c r="BR527">
        <v>0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 t="s">
        <v>3</v>
      </c>
      <c r="BZ527">
        <v>109</v>
      </c>
      <c r="CA527">
        <v>61</v>
      </c>
      <c r="CB527" t="s">
        <v>3</v>
      </c>
      <c r="CE527">
        <v>30</v>
      </c>
      <c r="CF527">
        <v>0</v>
      </c>
      <c r="CG527">
        <v>0</v>
      </c>
      <c r="CM527">
        <v>0</v>
      </c>
      <c r="CN527" t="s">
        <v>3</v>
      </c>
      <c r="CO527">
        <v>0</v>
      </c>
      <c r="CP527">
        <f t="shared" si="667"/>
        <v>76814.89</v>
      </c>
      <c r="CQ527">
        <f t="shared" si="668"/>
        <v>731.57</v>
      </c>
      <c r="CR527">
        <f>(ROUND((ROUND(((ET527)*AV527*1),2)*BB527),2)+ROUND((ROUND(((AE527-(EU527))*AV527*1),2)*BS527),2))</f>
        <v>0</v>
      </c>
      <c r="CS527">
        <f t="shared" si="669"/>
        <v>0</v>
      </c>
      <c r="CT527">
        <f t="shared" si="670"/>
        <v>0</v>
      </c>
      <c r="CU527">
        <f t="shared" si="671"/>
        <v>0</v>
      </c>
      <c r="CV527">
        <f t="shared" si="672"/>
        <v>0</v>
      </c>
      <c r="CW527">
        <f t="shared" si="673"/>
        <v>0</v>
      </c>
      <c r="CX527">
        <f t="shared" si="674"/>
        <v>0</v>
      </c>
      <c r="CY527">
        <f t="shared" si="675"/>
        <v>0</v>
      </c>
      <c r="CZ527">
        <f t="shared" si="676"/>
        <v>0</v>
      </c>
      <c r="DC527" t="s">
        <v>3</v>
      </c>
      <c r="DD527" t="s">
        <v>3</v>
      </c>
      <c r="DE527" t="s">
        <v>3</v>
      </c>
      <c r="DF527" t="s">
        <v>3</v>
      </c>
      <c r="DG527" t="s">
        <v>3</v>
      </c>
      <c r="DH527" t="s">
        <v>3</v>
      </c>
      <c r="DI527" t="s">
        <v>3</v>
      </c>
      <c r="DJ527" t="s">
        <v>3</v>
      </c>
      <c r="DK527" t="s">
        <v>3</v>
      </c>
      <c r="DL527" t="s">
        <v>3</v>
      </c>
      <c r="DM527" t="s">
        <v>3</v>
      </c>
      <c r="DN527">
        <v>0</v>
      </c>
      <c r="DO527">
        <v>0</v>
      </c>
      <c r="DP527">
        <v>1</v>
      </c>
      <c r="DQ527">
        <v>1</v>
      </c>
      <c r="DU527">
        <v>1003</v>
      </c>
      <c r="DV527" t="s">
        <v>34</v>
      </c>
      <c r="DW527" t="s">
        <v>34</v>
      </c>
      <c r="DX527">
        <v>1</v>
      </c>
      <c r="DZ527" t="s">
        <v>3</v>
      </c>
      <c r="EA527" t="s">
        <v>3</v>
      </c>
      <c r="EB527" t="s">
        <v>3</v>
      </c>
      <c r="EC527" t="s">
        <v>3</v>
      </c>
      <c r="EE527">
        <v>58807897</v>
      </c>
      <c r="EF527">
        <v>30</v>
      </c>
      <c r="EG527" t="s">
        <v>27</v>
      </c>
      <c r="EH527">
        <v>0</v>
      </c>
      <c r="EI527" t="s">
        <v>3</v>
      </c>
      <c r="EJ527">
        <v>1</v>
      </c>
      <c r="EK527">
        <v>21</v>
      </c>
      <c r="EL527" t="s">
        <v>28</v>
      </c>
      <c r="EM527" t="s">
        <v>29</v>
      </c>
      <c r="EO527" t="s">
        <v>3</v>
      </c>
      <c r="EQ527">
        <v>0</v>
      </c>
      <c r="ER527">
        <v>61.58</v>
      </c>
      <c r="ES527">
        <v>61.58</v>
      </c>
      <c r="ET527">
        <v>0</v>
      </c>
      <c r="EU527">
        <v>0</v>
      </c>
      <c r="EV527">
        <v>0</v>
      </c>
      <c r="EW527">
        <v>0</v>
      </c>
      <c r="EX527">
        <v>0</v>
      </c>
      <c r="FQ527">
        <v>0</v>
      </c>
      <c r="FR527">
        <v>0</v>
      </c>
      <c r="FS527">
        <v>0</v>
      </c>
      <c r="FX527">
        <v>109</v>
      </c>
      <c r="FY527">
        <v>61</v>
      </c>
      <c r="GA527" t="s">
        <v>3</v>
      </c>
      <c r="GD527">
        <v>1</v>
      </c>
      <c r="GF527">
        <v>-1904747147</v>
      </c>
      <c r="GG527">
        <v>2</v>
      </c>
      <c r="GH527">
        <v>1</v>
      </c>
      <c r="GI527">
        <v>2</v>
      </c>
      <c r="GJ527">
        <v>0</v>
      </c>
      <c r="GK527">
        <v>0</v>
      </c>
      <c r="GL527">
        <f t="shared" si="677"/>
        <v>0</v>
      </c>
      <c r="GM527">
        <f t="shared" si="678"/>
        <v>76814.89</v>
      </c>
      <c r="GN527">
        <f t="shared" si="679"/>
        <v>76814.89</v>
      </c>
      <c r="GO527">
        <f t="shared" si="680"/>
        <v>0</v>
      </c>
      <c r="GP527">
        <f t="shared" si="681"/>
        <v>0</v>
      </c>
      <c r="GR527">
        <v>0</v>
      </c>
      <c r="GS527">
        <v>3</v>
      </c>
      <c r="GT527">
        <v>0</v>
      </c>
      <c r="GU527" t="s">
        <v>3</v>
      </c>
      <c r="GV527">
        <f t="shared" si="682"/>
        <v>0</v>
      </c>
      <c r="GW527">
        <v>1</v>
      </c>
      <c r="GX527">
        <f t="shared" si="683"/>
        <v>0</v>
      </c>
      <c r="HA527">
        <v>0</v>
      </c>
      <c r="HB527">
        <v>0</v>
      </c>
      <c r="HC527">
        <f t="shared" si="684"/>
        <v>0</v>
      </c>
      <c r="HE527" t="s">
        <v>3</v>
      </c>
      <c r="HF527" t="s">
        <v>3</v>
      </c>
      <c r="HM527" t="s">
        <v>3</v>
      </c>
      <c r="HN527" t="s">
        <v>3</v>
      </c>
      <c r="HO527" t="s">
        <v>3</v>
      </c>
      <c r="HP527" t="s">
        <v>3</v>
      </c>
      <c r="HQ527" t="s">
        <v>3</v>
      </c>
      <c r="HS527">
        <v>0</v>
      </c>
      <c r="IK527">
        <v>0</v>
      </c>
    </row>
    <row r="528" spans="1:255" x14ac:dyDescent="0.2">
      <c r="A528" s="2">
        <v>18</v>
      </c>
      <c r="B528" s="2">
        <v>1</v>
      </c>
      <c r="C528" s="2">
        <v>1169</v>
      </c>
      <c r="D528" s="2"/>
      <c r="E528" s="2" t="s">
        <v>541</v>
      </c>
      <c r="F528" s="2" t="s">
        <v>46</v>
      </c>
      <c r="G528" s="2" t="s">
        <v>47</v>
      </c>
      <c r="H528" s="2" t="s">
        <v>48</v>
      </c>
      <c r="I528" s="2">
        <f>I524*J528</f>
        <v>0.35</v>
      </c>
      <c r="J528" s="2">
        <v>0.33333333333333331</v>
      </c>
      <c r="K528" s="2">
        <v>0.33333299999999999</v>
      </c>
      <c r="L528" s="2"/>
      <c r="M528" s="2"/>
      <c r="N528" s="2"/>
      <c r="O528" s="2">
        <f t="shared" si="653"/>
        <v>184.18</v>
      </c>
      <c r="P528" s="2">
        <f t="shared" si="654"/>
        <v>184.18</v>
      </c>
      <c r="Q528" s="2">
        <f>(ROUND((ROUND(((ET528)*AV528*I528),2)*BB528),2)+ROUND((ROUND(((AE528-(EU528))*AV528*I528),2)*BS528),2))</f>
        <v>0</v>
      </c>
      <c r="R528" s="2">
        <f t="shared" si="655"/>
        <v>0</v>
      </c>
      <c r="S528" s="2">
        <f t="shared" si="656"/>
        <v>0</v>
      </c>
      <c r="T528" s="2">
        <f t="shared" si="657"/>
        <v>0</v>
      </c>
      <c r="U528" s="2">
        <f t="shared" si="658"/>
        <v>0</v>
      </c>
      <c r="V528" s="2">
        <f t="shared" si="659"/>
        <v>0</v>
      </c>
      <c r="W528" s="2">
        <f t="shared" si="660"/>
        <v>0</v>
      </c>
      <c r="X528" s="2">
        <f t="shared" si="661"/>
        <v>0</v>
      </c>
      <c r="Y528" s="2">
        <f t="shared" si="662"/>
        <v>0</v>
      </c>
      <c r="Z528" s="2"/>
      <c r="AA528" s="2">
        <v>59204062</v>
      </c>
      <c r="AB528" s="2">
        <f t="shared" si="663"/>
        <v>526.22</v>
      </c>
      <c r="AC528" s="2">
        <f t="shared" si="664"/>
        <v>526.22</v>
      </c>
      <c r="AD528" s="2">
        <f>ROUND((((ET528)-(EU528))+AE528),6)</f>
        <v>0</v>
      </c>
      <c r="AE528" s="2">
        <f t="shared" si="687"/>
        <v>0</v>
      </c>
      <c r="AF528" s="2">
        <f t="shared" si="687"/>
        <v>0</v>
      </c>
      <c r="AG528" s="2">
        <f t="shared" si="665"/>
        <v>0</v>
      </c>
      <c r="AH528" s="2">
        <f t="shared" si="688"/>
        <v>0</v>
      </c>
      <c r="AI528" s="2">
        <f t="shared" si="688"/>
        <v>0</v>
      </c>
      <c r="AJ528" s="2">
        <f t="shared" si="666"/>
        <v>0</v>
      </c>
      <c r="AK528" s="2">
        <v>526.22</v>
      </c>
      <c r="AL528" s="2">
        <v>526.22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109</v>
      </c>
      <c r="AU528" s="2">
        <v>61</v>
      </c>
      <c r="AV528" s="2">
        <v>1</v>
      </c>
      <c r="AW528" s="2">
        <v>1</v>
      </c>
      <c r="AX528" s="2"/>
      <c r="AY528" s="2"/>
      <c r="AZ528" s="2">
        <v>1</v>
      </c>
      <c r="BA528" s="2">
        <v>1</v>
      </c>
      <c r="BB528" s="2">
        <v>1</v>
      </c>
      <c r="BC528" s="2">
        <v>1</v>
      </c>
      <c r="BD528" s="2" t="s">
        <v>3</v>
      </c>
      <c r="BE528" s="2" t="s">
        <v>3</v>
      </c>
      <c r="BF528" s="2" t="s">
        <v>3</v>
      </c>
      <c r="BG528" s="2" t="s">
        <v>3</v>
      </c>
      <c r="BH528" s="2">
        <v>3</v>
      </c>
      <c r="BI528" s="2">
        <v>1</v>
      </c>
      <c r="BJ528" s="2" t="s">
        <v>49</v>
      </c>
      <c r="BK528" s="2"/>
      <c r="BL528" s="2"/>
      <c r="BM528" s="2">
        <v>21</v>
      </c>
      <c r="BN528" s="2">
        <v>0</v>
      </c>
      <c r="BO528" s="2" t="s">
        <v>3</v>
      </c>
      <c r="BP528" s="2">
        <v>0</v>
      </c>
      <c r="BQ528" s="2">
        <v>30</v>
      </c>
      <c r="BR528" s="2">
        <v>0</v>
      </c>
      <c r="BS528" s="2">
        <v>1</v>
      </c>
      <c r="BT528" s="2">
        <v>1</v>
      </c>
      <c r="BU528" s="2">
        <v>1</v>
      </c>
      <c r="BV528" s="2">
        <v>1</v>
      </c>
      <c r="BW528" s="2">
        <v>1</v>
      </c>
      <c r="BX528" s="2">
        <v>1</v>
      </c>
      <c r="BY528" s="2" t="s">
        <v>3</v>
      </c>
      <c r="BZ528" s="2">
        <v>109</v>
      </c>
      <c r="CA528" s="2">
        <v>61</v>
      </c>
      <c r="CB528" s="2" t="s">
        <v>3</v>
      </c>
      <c r="CC528" s="2"/>
      <c r="CD528" s="2"/>
      <c r="CE528" s="2">
        <v>30</v>
      </c>
      <c r="CF528" s="2">
        <v>0</v>
      </c>
      <c r="CG528" s="2">
        <v>0</v>
      </c>
      <c r="CH528" s="2"/>
      <c r="CI528" s="2"/>
      <c r="CJ528" s="2"/>
      <c r="CK528" s="2"/>
      <c r="CL528" s="2"/>
      <c r="CM528" s="2">
        <v>0</v>
      </c>
      <c r="CN528" s="2" t="s">
        <v>3</v>
      </c>
      <c r="CO528" s="2">
        <v>0</v>
      </c>
      <c r="CP528" s="2">
        <f t="shared" si="667"/>
        <v>184.18</v>
      </c>
      <c r="CQ528" s="2">
        <f t="shared" si="668"/>
        <v>526.22</v>
      </c>
      <c r="CR528" s="2">
        <f>(ROUND((ROUND(((ET528)*AV528*1),2)*BB528),2)+ROUND((ROUND(((AE528-(EU528))*AV528*1),2)*BS528),2))</f>
        <v>0</v>
      </c>
      <c r="CS528" s="2">
        <f t="shared" si="669"/>
        <v>0</v>
      </c>
      <c r="CT528" s="2">
        <f t="shared" si="670"/>
        <v>0</v>
      </c>
      <c r="CU528" s="2">
        <f t="shared" si="671"/>
        <v>0</v>
      </c>
      <c r="CV528" s="2">
        <f t="shared" si="672"/>
        <v>0</v>
      </c>
      <c r="CW528" s="2">
        <f t="shared" si="673"/>
        <v>0</v>
      </c>
      <c r="CX528" s="2">
        <f t="shared" si="674"/>
        <v>0</v>
      </c>
      <c r="CY528" s="2">
        <f t="shared" si="675"/>
        <v>0</v>
      </c>
      <c r="CZ528" s="2">
        <f t="shared" si="676"/>
        <v>0</v>
      </c>
      <c r="DA528" s="2"/>
      <c r="DB528" s="2"/>
      <c r="DC528" s="2" t="s">
        <v>3</v>
      </c>
      <c r="DD528" s="2" t="s">
        <v>3</v>
      </c>
      <c r="DE528" s="2" t="s">
        <v>3</v>
      </c>
      <c r="DF528" s="2" t="s">
        <v>3</v>
      </c>
      <c r="DG528" s="2" t="s">
        <v>3</v>
      </c>
      <c r="DH528" s="2" t="s">
        <v>3</v>
      </c>
      <c r="DI528" s="2" t="s">
        <v>3</v>
      </c>
      <c r="DJ528" s="2" t="s">
        <v>3</v>
      </c>
      <c r="DK528" s="2" t="s">
        <v>3</v>
      </c>
      <c r="DL528" s="2" t="s">
        <v>3</v>
      </c>
      <c r="DM528" s="2" t="s">
        <v>3</v>
      </c>
      <c r="DN528" s="2">
        <v>0</v>
      </c>
      <c r="DO528" s="2">
        <v>0</v>
      </c>
      <c r="DP528" s="2">
        <v>1</v>
      </c>
      <c r="DQ528" s="2">
        <v>1</v>
      </c>
      <c r="DR528" s="2"/>
      <c r="DS528" s="2"/>
      <c r="DT528" s="2"/>
      <c r="DU528" s="2">
        <v>1010</v>
      </c>
      <c r="DV528" s="2" t="s">
        <v>48</v>
      </c>
      <c r="DW528" s="2" t="s">
        <v>48</v>
      </c>
      <c r="DX528" s="2">
        <v>100</v>
      </c>
      <c r="DY528" s="2"/>
      <c r="DZ528" s="2" t="s">
        <v>3</v>
      </c>
      <c r="EA528" s="2" t="s">
        <v>3</v>
      </c>
      <c r="EB528" s="2" t="s">
        <v>3</v>
      </c>
      <c r="EC528" s="2" t="s">
        <v>3</v>
      </c>
      <c r="ED528" s="2"/>
      <c r="EE528" s="2">
        <v>58807897</v>
      </c>
      <c r="EF528" s="2">
        <v>30</v>
      </c>
      <c r="EG528" s="2" t="s">
        <v>27</v>
      </c>
      <c r="EH528" s="2">
        <v>0</v>
      </c>
      <c r="EI528" s="2" t="s">
        <v>3</v>
      </c>
      <c r="EJ528" s="2">
        <v>1</v>
      </c>
      <c r="EK528" s="2">
        <v>21</v>
      </c>
      <c r="EL528" s="2" t="s">
        <v>28</v>
      </c>
      <c r="EM528" s="2" t="s">
        <v>29</v>
      </c>
      <c r="EN528" s="2"/>
      <c r="EO528" s="2" t="s">
        <v>3</v>
      </c>
      <c r="EP528" s="2"/>
      <c r="EQ528" s="2">
        <v>0</v>
      </c>
      <c r="ER528" s="2">
        <v>526.22</v>
      </c>
      <c r="ES528" s="2">
        <v>526.22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>
        <v>0</v>
      </c>
      <c r="FR528" s="2">
        <v>0</v>
      </c>
      <c r="FS528" s="2">
        <v>0</v>
      </c>
      <c r="FT528" s="2"/>
      <c r="FU528" s="2"/>
      <c r="FV528" s="2"/>
      <c r="FW528" s="2"/>
      <c r="FX528" s="2">
        <v>109</v>
      </c>
      <c r="FY528" s="2">
        <v>61</v>
      </c>
      <c r="FZ528" s="2"/>
      <c r="GA528" s="2" t="s">
        <v>3</v>
      </c>
      <c r="GB528" s="2"/>
      <c r="GC528" s="2"/>
      <c r="GD528" s="2">
        <v>1</v>
      </c>
      <c r="GE528" s="2"/>
      <c r="GF528" s="2">
        <v>1873919888</v>
      </c>
      <c r="GG528" s="2">
        <v>2</v>
      </c>
      <c r="GH528" s="2">
        <v>1</v>
      </c>
      <c r="GI528" s="2">
        <v>-2</v>
      </c>
      <c r="GJ528" s="2">
        <v>0</v>
      </c>
      <c r="GK528" s="2">
        <v>0</v>
      </c>
      <c r="GL528" s="2">
        <f t="shared" si="677"/>
        <v>0</v>
      </c>
      <c r="GM528" s="2">
        <f t="shared" si="678"/>
        <v>184.18</v>
      </c>
      <c r="GN528" s="2">
        <f t="shared" si="679"/>
        <v>184.18</v>
      </c>
      <c r="GO528" s="2">
        <f t="shared" si="680"/>
        <v>0</v>
      </c>
      <c r="GP528" s="2">
        <f t="shared" si="681"/>
        <v>0</v>
      </c>
      <c r="GQ528" s="2"/>
      <c r="GR528" s="2">
        <v>0</v>
      </c>
      <c r="GS528" s="2">
        <v>3</v>
      </c>
      <c r="GT528" s="2">
        <v>0</v>
      </c>
      <c r="GU528" s="2" t="s">
        <v>3</v>
      </c>
      <c r="GV528" s="2">
        <f t="shared" si="682"/>
        <v>0</v>
      </c>
      <c r="GW528" s="2">
        <v>1</v>
      </c>
      <c r="GX528" s="2">
        <f t="shared" si="683"/>
        <v>0</v>
      </c>
      <c r="GY528" s="2"/>
      <c r="GZ528" s="2"/>
      <c r="HA528" s="2">
        <v>0</v>
      </c>
      <c r="HB528" s="2">
        <v>0</v>
      </c>
      <c r="HC528" s="2">
        <f t="shared" si="684"/>
        <v>0</v>
      </c>
      <c r="HD528" s="2"/>
      <c r="HE528" s="2" t="s">
        <v>3</v>
      </c>
      <c r="HF528" s="2" t="s">
        <v>3</v>
      </c>
      <c r="HG528" s="2"/>
      <c r="HH528" s="2"/>
      <c r="HI528" s="2"/>
      <c r="HJ528" s="2"/>
      <c r="HK528" s="2"/>
      <c r="HL528" s="2"/>
      <c r="HM528" s="2" t="s">
        <v>3</v>
      </c>
      <c r="HN528" s="2" t="s">
        <v>3</v>
      </c>
      <c r="HO528" s="2" t="s">
        <v>3</v>
      </c>
      <c r="HP528" s="2" t="s">
        <v>3</v>
      </c>
      <c r="HQ528" s="2" t="s">
        <v>3</v>
      </c>
      <c r="HR528" s="2"/>
      <c r="HS528" s="2">
        <v>0</v>
      </c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>
        <v>0</v>
      </c>
      <c r="IL528" s="2"/>
      <c r="IM528" s="2"/>
      <c r="IN528" s="2"/>
      <c r="IO528" s="2"/>
      <c r="IP528" s="2"/>
      <c r="IQ528" s="2"/>
      <c r="IR528" s="2"/>
      <c r="IS528" s="2"/>
      <c r="IT528" s="2"/>
      <c r="IU528" s="2"/>
    </row>
    <row r="529" spans="1:255" x14ac:dyDescent="0.2">
      <c r="A529">
        <v>18</v>
      </c>
      <c r="B529">
        <v>1</v>
      </c>
      <c r="C529">
        <v>1179</v>
      </c>
      <c r="E529" t="s">
        <v>541</v>
      </c>
      <c r="F529" t="s">
        <v>46</v>
      </c>
      <c r="G529" t="s">
        <v>47</v>
      </c>
      <c r="H529" t="s">
        <v>48</v>
      </c>
      <c r="I529">
        <f>I525*J529</f>
        <v>0.35</v>
      </c>
      <c r="J529">
        <v>0.33333333333333331</v>
      </c>
      <c r="K529">
        <v>0.33333299999999999</v>
      </c>
      <c r="O529">
        <f t="shared" si="653"/>
        <v>513.86</v>
      </c>
      <c r="P529">
        <f t="shared" si="654"/>
        <v>513.86</v>
      </c>
      <c r="Q529">
        <f>(ROUND((ROUND(((ET529)*AV529*I529),2)*BB529),2)+ROUND((ROUND(((AE529-(EU529))*AV529*I529),2)*BS529),2))</f>
        <v>0</v>
      </c>
      <c r="R529">
        <f t="shared" si="655"/>
        <v>0</v>
      </c>
      <c r="S529">
        <f t="shared" si="656"/>
        <v>0</v>
      </c>
      <c r="T529">
        <f t="shared" si="657"/>
        <v>0</v>
      </c>
      <c r="U529">
        <f t="shared" si="658"/>
        <v>0</v>
      </c>
      <c r="V529">
        <f t="shared" si="659"/>
        <v>0</v>
      </c>
      <c r="W529">
        <f t="shared" si="660"/>
        <v>0</v>
      </c>
      <c r="X529">
        <f t="shared" si="661"/>
        <v>0</v>
      </c>
      <c r="Y529">
        <f t="shared" si="662"/>
        <v>0</v>
      </c>
      <c r="AA529">
        <v>59204059</v>
      </c>
      <c r="AB529">
        <f t="shared" si="663"/>
        <v>526.22</v>
      </c>
      <c r="AC529">
        <f t="shared" si="664"/>
        <v>526.22</v>
      </c>
      <c r="AD529">
        <f>ROUND((((ET529)-(EU529))+AE529),6)</f>
        <v>0</v>
      </c>
      <c r="AE529">
        <f t="shared" si="687"/>
        <v>0</v>
      </c>
      <c r="AF529">
        <f t="shared" si="687"/>
        <v>0</v>
      </c>
      <c r="AG529">
        <f t="shared" si="665"/>
        <v>0</v>
      </c>
      <c r="AH529">
        <f t="shared" si="688"/>
        <v>0</v>
      </c>
      <c r="AI529">
        <f t="shared" si="688"/>
        <v>0</v>
      </c>
      <c r="AJ529">
        <f t="shared" si="666"/>
        <v>0</v>
      </c>
      <c r="AK529">
        <v>526.22</v>
      </c>
      <c r="AL529">
        <v>526.22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109</v>
      </c>
      <c r="AU529">
        <v>61</v>
      </c>
      <c r="AV529">
        <v>1</v>
      </c>
      <c r="AW529">
        <v>1</v>
      </c>
      <c r="AZ529">
        <v>1</v>
      </c>
      <c r="BA529">
        <v>1</v>
      </c>
      <c r="BB529">
        <v>1</v>
      </c>
      <c r="BC529">
        <v>2.79</v>
      </c>
      <c r="BD529" t="s">
        <v>3</v>
      </c>
      <c r="BE529" t="s">
        <v>3</v>
      </c>
      <c r="BF529" t="s">
        <v>3</v>
      </c>
      <c r="BG529" t="s">
        <v>3</v>
      </c>
      <c r="BH529">
        <v>3</v>
      </c>
      <c r="BI529">
        <v>1</v>
      </c>
      <c r="BJ529" t="s">
        <v>49</v>
      </c>
      <c r="BM529">
        <v>21</v>
      </c>
      <c r="BN529">
        <v>0</v>
      </c>
      <c r="BO529" t="s">
        <v>46</v>
      </c>
      <c r="BP529">
        <v>1</v>
      </c>
      <c r="BQ529">
        <v>30</v>
      </c>
      <c r="BR529">
        <v>0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 t="s">
        <v>3</v>
      </c>
      <c r="BZ529">
        <v>109</v>
      </c>
      <c r="CA529">
        <v>61</v>
      </c>
      <c r="CB529" t="s">
        <v>3</v>
      </c>
      <c r="CE529">
        <v>30</v>
      </c>
      <c r="CF529">
        <v>0</v>
      </c>
      <c r="CG529">
        <v>0</v>
      </c>
      <c r="CM529">
        <v>0</v>
      </c>
      <c r="CN529" t="s">
        <v>3</v>
      </c>
      <c r="CO529">
        <v>0</v>
      </c>
      <c r="CP529">
        <f t="shared" si="667"/>
        <v>513.86</v>
      </c>
      <c r="CQ529">
        <f t="shared" si="668"/>
        <v>1468.15</v>
      </c>
      <c r="CR529">
        <f>(ROUND((ROUND(((ET529)*AV529*1),2)*BB529),2)+ROUND((ROUND(((AE529-(EU529))*AV529*1),2)*BS529),2))</f>
        <v>0</v>
      </c>
      <c r="CS529">
        <f t="shared" si="669"/>
        <v>0</v>
      </c>
      <c r="CT529">
        <f t="shared" si="670"/>
        <v>0</v>
      </c>
      <c r="CU529">
        <f t="shared" si="671"/>
        <v>0</v>
      </c>
      <c r="CV529">
        <f t="shared" si="672"/>
        <v>0</v>
      </c>
      <c r="CW529">
        <f t="shared" si="673"/>
        <v>0</v>
      </c>
      <c r="CX529">
        <f t="shared" si="674"/>
        <v>0</v>
      </c>
      <c r="CY529">
        <f t="shared" si="675"/>
        <v>0</v>
      </c>
      <c r="CZ529">
        <f t="shared" si="676"/>
        <v>0</v>
      </c>
      <c r="DC529" t="s">
        <v>3</v>
      </c>
      <c r="DD529" t="s">
        <v>3</v>
      </c>
      <c r="DE529" t="s">
        <v>3</v>
      </c>
      <c r="DF529" t="s">
        <v>3</v>
      </c>
      <c r="DG529" t="s">
        <v>3</v>
      </c>
      <c r="DH529" t="s">
        <v>3</v>
      </c>
      <c r="DI529" t="s">
        <v>3</v>
      </c>
      <c r="DJ529" t="s">
        <v>3</v>
      </c>
      <c r="DK529" t="s">
        <v>3</v>
      </c>
      <c r="DL529" t="s">
        <v>3</v>
      </c>
      <c r="DM529" t="s">
        <v>3</v>
      </c>
      <c r="DN529">
        <v>0</v>
      </c>
      <c r="DO529">
        <v>0</v>
      </c>
      <c r="DP529">
        <v>1</v>
      </c>
      <c r="DQ529">
        <v>1</v>
      </c>
      <c r="DU529">
        <v>1010</v>
      </c>
      <c r="DV529" t="s">
        <v>48</v>
      </c>
      <c r="DW529" t="s">
        <v>48</v>
      </c>
      <c r="DX529">
        <v>100</v>
      </c>
      <c r="DZ529" t="s">
        <v>3</v>
      </c>
      <c r="EA529" t="s">
        <v>3</v>
      </c>
      <c r="EB529" t="s">
        <v>3</v>
      </c>
      <c r="EC529" t="s">
        <v>3</v>
      </c>
      <c r="EE529">
        <v>58807897</v>
      </c>
      <c r="EF529">
        <v>30</v>
      </c>
      <c r="EG529" t="s">
        <v>27</v>
      </c>
      <c r="EH529">
        <v>0</v>
      </c>
      <c r="EI529" t="s">
        <v>3</v>
      </c>
      <c r="EJ529">
        <v>1</v>
      </c>
      <c r="EK529">
        <v>21</v>
      </c>
      <c r="EL529" t="s">
        <v>28</v>
      </c>
      <c r="EM529" t="s">
        <v>29</v>
      </c>
      <c r="EO529" t="s">
        <v>3</v>
      </c>
      <c r="EQ529">
        <v>0</v>
      </c>
      <c r="ER529">
        <v>526.22</v>
      </c>
      <c r="ES529">
        <v>526.22</v>
      </c>
      <c r="ET529">
        <v>0</v>
      </c>
      <c r="EU529">
        <v>0</v>
      </c>
      <c r="EV529">
        <v>0</v>
      </c>
      <c r="EW529">
        <v>0</v>
      </c>
      <c r="EX529">
        <v>0</v>
      </c>
      <c r="FQ529">
        <v>0</v>
      </c>
      <c r="FR529">
        <v>0</v>
      </c>
      <c r="FS529">
        <v>0</v>
      </c>
      <c r="FX529">
        <v>109</v>
      </c>
      <c r="FY529">
        <v>61</v>
      </c>
      <c r="GA529" t="s">
        <v>3</v>
      </c>
      <c r="GD529">
        <v>1</v>
      </c>
      <c r="GF529">
        <v>1873919888</v>
      </c>
      <c r="GG529">
        <v>2</v>
      </c>
      <c r="GH529">
        <v>1</v>
      </c>
      <c r="GI529">
        <v>2</v>
      </c>
      <c r="GJ529">
        <v>0</v>
      </c>
      <c r="GK529">
        <v>0</v>
      </c>
      <c r="GL529">
        <f t="shared" si="677"/>
        <v>0</v>
      </c>
      <c r="GM529">
        <f t="shared" si="678"/>
        <v>513.86</v>
      </c>
      <c r="GN529">
        <f t="shared" si="679"/>
        <v>513.86</v>
      </c>
      <c r="GO529">
        <f t="shared" si="680"/>
        <v>0</v>
      </c>
      <c r="GP529">
        <f t="shared" si="681"/>
        <v>0</v>
      </c>
      <c r="GR529">
        <v>0</v>
      </c>
      <c r="GS529">
        <v>3</v>
      </c>
      <c r="GT529">
        <v>0</v>
      </c>
      <c r="GU529" t="s">
        <v>3</v>
      </c>
      <c r="GV529">
        <f t="shared" si="682"/>
        <v>0</v>
      </c>
      <c r="GW529">
        <v>1</v>
      </c>
      <c r="GX529">
        <f t="shared" si="683"/>
        <v>0</v>
      </c>
      <c r="HA529">
        <v>0</v>
      </c>
      <c r="HB529">
        <v>0</v>
      </c>
      <c r="HC529">
        <f t="shared" si="684"/>
        <v>0</v>
      </c>
      <c r="HE529" t="s">
        <v>3</v>
      </c>
      <c r="HF529" t="s">
        <v>3</v>
      </c>
      <c r="HM529" t="s">
        <v>3</v>
      </c>
      <c r="HN529" t="s">
        <v>3</v>
      </c>
      <c r="HO529" t="s">
        <v>3</v>
      </c>
      <c r="HP529" t="s">
        <v>3</v>
      </c>
      <c r="HQ529" t="s">
        <v>3</v>
      </c>
      <c r="HS529">
        <v>0</v>
      </c>
      <c r="IK529">
        <v>0</v>
      </c>
    </row>
    <row r="530" spans="1:255" x14ac:dyDescent="0.2">
      <c r="A530" s="2">
        <v>17</v>
      </c>
      <c r="B530" s="2">
        <v>1</v>
      </c>
      <c r="C530" s="2">
        <f>ROW(SmtRes!A1190)</f>
        <v>1190</v>
      </c>
      <c r="D530" s="2">
        <f>ROW(EtalonRes!A1205)</f>
        <v>1205</v>
      </c>
      <c r="E530" s="2" t="s">
        <v>542</v>
      </c>
      <c r="F530" s="2" t="s">
        <v>121</v>
      </c>
      <c r="G530" s="2" t="s">
        <v>122</v>
      </c>
      <c r="H530" s="2" t="s">
        <v>23</v>
      </c>
      <c r="I530" s="2">
        <f>ROUND(ROUND(70/100,4),9)</f>
        <v>0.7</v>
      </c>
      <c r="J530" s="2">
        <v>0</v>
      </c>
      <c r="K530" s="2">
        <f>ROUND(ROUND(70/100,4),9)</f>
        <v>0.7</v>
      </c>
      <c r="L530" s="2"/>
      <c r="M530" s="2"/>
      <c r="N530" s="2"/>
      <c r="O530" s="2">
        <f t="shared" si="653"/>
        <v>295.60000000000002</v>
      </c>
      <c r="P530" s="2">
        <f t="shared" si="654"/>
        <v>17.45</v>
      </c>
      <c r="Q530" s="2">
        <f>(ROUND((ROUND(((((ET530*1.25)*1.1))*AV530*I530),2)*BB530),2)+ROUND((ROUND(((AE530-(((EU530*1.25)*1.1)))*AV530*I530),2)*BS530),2))</f>
        <v>9.7100000000000009</v>
      </c>
      <c r="R530" s="2">
        <f t="shared" si="655"/>
        <v>0.91</v>
      </c>
      <c r="S530" s="2">
        <f t="shared" si="656"/>
        <v>268.44</v>
      </c>
      <c r="T530" s="2">
        <f t="shared" si="657"/>
        <v>0</v>
      </c>
      <c r="U530" s="2">
        <f t="shared" si="658"/>
        <v>21.948366054999997</v>
      </c>
      <c r="V530" s="2">
        <f t="shared" si="659"/>
        <v>0</v>
      </c>
      <c r="W530" s="2">
        <f t="shared" si="660"/>
        <v>0</v>
      </c>
      <c r="X530" s="2">
        <f t="shared" si="661"/>
        <v>293.58999999999997</v>
      </c>
      <c r="Y530" s="2">
        <f t="shared" si="662"/>
        <v>164.3</v>
      </c>
      <c r="Z530" s="2"/>
      <c r="AA530" s="2">
        <v>59204062</v>
      </c>
      <c r="AB530" s="2">
        <f t="shared" si="663"/>
        <v>397.33555000000001</v>
      </c>
      <c r="AC530" s="2">
        <f t="shared" si="664"/>
        <v>24.93</v>
      </c>
      <c r="AD530" s="2">
        <f>ROUND((((((ET530*1.25)*1.1))-(((EU530*1.25)*1.1)))+AE530),6)</f>
        <v>12.99375</v>
      </c>
      <c r="AE530" s="2">
        <f>ROUND((((EU530*1.25)*1.1)),6)</f>
        <v>1.2237499999999999</v>
      </c>
      <c r="AF530" s="2">
        <f>ROUND((((EV530*1.15)*1.1)),6)</f>
        <v>359.41180000000003</v>
      </c>
      <c r="AG530" s="2">
        <f t="shared" si="665"/>
        <v>0</v>
      </c>
      <c r="AH530" s="2">
        <f>(((EW530*1.15)*1.1))</f>
        <v>29.385950000000001</v>
      </c>
      <c r="AI530" s="2">
        <f>(((EX530*1.25)*1.1))</f>
        <v>0</v>
      </c>
      <c r="AJ530" s="2">
        <f t="shared" si="666"/>
        <v>0</v>
      </c>
      <c r="AK530" s="2">
        <v>318.5</v>
      </c>
      <c r="AL530" s="2">
        <v>24.93</v>
      </c>
      <c r="AM530" s="2">
        <v>9.4499999999999993</v>
      </c>
      <c r="AN530" s="2">
        <v>0.89</v>
      </c>
      <c r="AO530" s="2">
        <v>284.12</v>
      </c>
      <c r="AP530" s="2">
        <v>0</v>
      </c>
      <c r="AQ530" s="2">
        <v>23.23</v>
      </c>
      <c r="AR530" s="2">
        <v>0</v>
      </c>
      <c r="AS530" s="2">
        <v>0</v>
      </c>
      <c r="AT530" s="2">
        <v>109</v>
      </c>
      <c r="AU530" s="2">
        <v>61</v>
      </c>
      <c r="AV530" s="2">
        <v>1.0669999999999999</v>
      </c>
      <c r="AW530" s="2">
        <v>1</v>
      </c>
      <c r="AX530" s="2"/>
      <c r="AY530" s="2"/>
      <c r="AZ530" s="2">
        <v>1</v>
      </c>
      <c r="BA530" s="2">
        <v>1</v>
      </c>
      <c r="BB530" s="2">
        <v>1</v>
      </c>
      <c r="BC530" s="2">
        <v>1</v>
      </c>
      <c r="BD530" s="2" t="s">
        <v>3</v>
      </c>
      <c r="BE530" s="2" t="s">
        <v>3</v>
      </c>
      <c r="BF530" s="2" t="s">
        <v>3</v>
      </c>
      <c r="BG530" s="2" t="s">
        <v>3</v>
      </c>
      <c r="BH530" s="2">
        <v>0</v>
      </c>
      <c r="BI530" s="2">
        <v>1</v>
      </c>
      <c r="BJ530" s="2" t="s">
        <v>123</v>
      </c>
      <c r="BK530" s="2"/>
      <c r="BL530" s="2"/>
      <c r="BM530" s="2">
        <v>21</v>
      </c>
      <c r="BN530" s="2">
        <v>0</v>
      </c>
      <c r="BO530" s="2" t="s">
        <v>121</v>
      </c>
      <c r="BP530" s="2">
        <v>1</v>
      </c>
      <c r="BQ530" s="2">
        <v>30</v>
      </c>
      <c r="BR530" s="2">
        <v>0</v>
      </c>
      <c r="BS530" s="2">
        <v>1</v>
      </c>
      <c r="BT530" s="2">
        <v>1</v>
      </c>
      <c r="BU530" s="2">
        <v>1</v>
      </c>
      <c r="BV530" s="2">
        <v>1</v>
      </c>
      <c r="BW530" s="2">
        <v>1</v>
      </c>
      <c r="BX530" s="2">
        <v>1</v>
      </c>
      <c r="BY530" s="2" t="s">
        <v>3</v>
      </c>
      <c r="BZ530" s="2">
        <v>109</v>
      </c>
      <c r="CA530" s="2">
        <v>61</v>
      </c>
      <c r="CB530" s="2" t="s">
        <v>3</v>
      </c>
      <c r="CC530" s="2"/>
      <c r="CD530" s="2"/>
      <c r="CE530" s="2">
        <v>30</v>
      </c>
      <c r="CF530" s="2">
        <v>0</v>
      </c>
      <c r="CG530" s="2">
        <v>0</v>
      </c>
      <c r="CH530" s="2"/>
      <c r="CI530" s="2"/>
      <c r="CJ530" s="2"/>
      <c r="CK530" s="2"/>
      <c r="CL530" s="2"/>
      <c r="CM530" s="2">
        <v>0</v>
      </c>
      <c r="CN530" s="2" t="s">
        <v>1057</v>
      </c>
      <c r="CO530" s="2">
        <v>0</v>
      </c>
      <c r="CP530" s="2">
        <f t="shared" si="667"/>
        <v>295.60000000000002</v>
      </c>
      <c r="CQ530" s="2">
        <f t="shared" si="668"/>
        <v>24.93</v>
      </c>
      <c r="CR530" s="2">
        <f>(ROUND((ROUND(((((ET530*1.25)*1.1))*AV530*1),2)*BB530),2)+ROUND((ROUND(((AE530-(((EU530*1.25)*1.1)))*AV530*1),2)*BS530),2))</f>
        <v>13.86</v>
      </c>
      <c r="CS530" s="2">
        <f t="shared" si="669"/>
        <v>1.31</v>
      </c>
      <c r="CT530" s="2">
        <f t="shared" si="670"/>
        <v>383.49</v>
      </c>
      <c r="CU530" s="2">
        <f t="shared" si="671"/>
        <v>0</v>
      </c>
      <c r="CV530" s="2">
        <f t="shared" si="672"/>
        <v>31.354808649999999</v>
      </c>
      <c r="CW530" s="2">
        <f t="shared" si="673"/>
        <v>0</v>
      </c>
      <c r="CX530" s="2">
        <f t="shared" si="674"/>
        <v>0</v>
      </c>
      <c r="CY530" s="2">
        <f t="shared" si="675"/>
        <v>293.5915</v>
      </c>
      <c r="CZ530" s="2">
        <f t="shared" si="676"/>
        <v>164.30350000000001</v>
      </c>
      <c r="DA530" s="2"/>
      <c r="DB530" s="2"/>
      <c r="DC530" s="2" t="s">
        <v>3</v>
      </c>
      <c r="DD530" s="2" t="s">
        <v>3</v>
      </c>
      <c r="DE530" s="2" t="s">
        <v>25</v>
      </c>
      <c r="DF530" s="2" t="s">
        <v>25</v>
      </c>
      <c r="DG530" s="2" t="s">
        <v>26</v>
      </c>
      <c r="DH530" s="2" t="s">
        <v>3</v>
      </c>
      <c r="DI530" s="2" t="s">
        <v>26</v>
      </c>
      <c r="DJ530" s="2" t="s">
        <v>25</v>
      </c>
      <c r="DK530" s="2" t="s">
        <v>3</v>
      </c>
      <c r="DL530" s="2" t="s">
        <v>3</v>
      </c>
      <c r="DM530" s="2" t="s">
        <v>3</v>
      </c>
      <c r="DN530" s="2">
        <v>0</v>
      </c>
      <c r="DO530" s="2">
        <v>0</v>
      </c>
      <c r="DP530" s="2">
        <v>1</v>
      </c>
      <c r="DQ530" s="2">
        <v>1</v>
      </c>
      <c r="DR530" s="2"/>
      <c r="DS530" s="2"/>
      <c r="DT530" s="2"/>
      <c r="DU530" s="2">
        <v>1003</v>
      </c>
      <c r="DV530" s="2" t="s">
        <v>23</v>
      </c>
      <c r="DW530" s="2" t="s">
        <v>23</v>
      </c>
      <c r="DX530" s="2">
        <v>100</v>
      </c>
      <c r="DY530" s="2"/>
      <c r="DZ530" s="2" t="s">
        <v>3</v>
      </c>
      <c r="EA530" s="2" t="s">
        <v>3</v>
      </c>
      <c r="EB530" s="2" t="s">
        <v>3</v>
      </c>
      <c r="EC530" s="2" t="s">
        <v>3</v>
      </c>
      <c r="ED530" s="2"/>
      <c r="EE530" s="2">
        <v>58807897</v>
      </c>
      <c r="EF530" s="2">
        <v>30</v>
      </c>
      <c r="EG530" s="2" t="s">
        <v>27</v>
      </c>
      <c r="EH530" s="2">
        <v>0</v>
      </c>
      <c r="EI530" s="2" t="s">
        <v>3</v>
      </c>
      <c r="EJ530" s="2">
        <v>1</v>
      </c>
      <c r="EK530" s="2">
        <v>21</v>
      </c>
      <c r="EL530" s="2" t="s">
        <v>28</v>
      </c>
      <c r="EM530" s="2" t="s">
        <v>29</v>
      </c>
      <c r="EN530" s="2"/>
      <c r="EO530" s="2" t="s">
        <v>387</v>
      </c>
      <c r="EP530" s="2"/>
      <c r="EQ530" s="2">
        <v>0</v>
      </c>
      <c r="ER530" s="2">
        <v>318.5</v>
      </c>
      <c r="ES530" s="2">
        <v>24.93</v>
      </c>
      <c r="ET530" s="2">
        <v>9.4499999999999993</v>
      </c>
      <c r="EU530" s="2">
        <v>0.89</v>
      </c>
      <c r="EV530" s="2">
        <v>284.12</v>
      </c>
      <c r="EW530" s="2">
        <v>23.23</v>
      </c>
      <c r="EX530" s="2">
        <v>0</v>
      </c>
      <c r="EY530" s="2">
        <v>0</v>
      </c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>
        <v>0</v>
      </c>
      <c r="FR530" s="2">
        <v>0</v>
      </c>
      <c r="FS530" s="2">
        <v>0</v>
      </c>
      <c r="FT530" s="2"/>
      <c r="FU530" s="2"/>
      <c r="FV530" s="2"/>
      <c r="FW530" s="2"/>
      <c r="FX530" s="2">
        <v>109</v>
      </c>
      <c r="FY530" s="2">
        <v>61</v>
      </c>
      <c r="FZ530" s="2"/>
      <c r="GA530" s="2" t="s">
        <v>3</v>
      </c>
      <c r="GB530" s="2"/>
      <c r="GC530" s="2"/>
      <c r="GD530" s="2">
        <v>1</v>
      </c>
      <c r="GE530" s="2"/>
      <c r="GF530" s="2">
        <v>1108083467</v>
      </c>
      <c r="GG530" s="2">
        <v>2</v>
      </c>
      <c r="GH530" s="2">
        <v>1</v>
      </c>
      <c r="GI530" s="2">
        <v>2</v>
      </c>
      <c r="GJ530" s="2">
        <v>0</v>
      </c>
      <c r="GK530" s="2">
        <v>0</v>
      </c>
      <c r="GL530" s="2">
        <f t="shared" si="677"/>
        <v>0</v>
      </c>
      <c r="GM530" s="2">
        <f t="shared" si="678"/>
        <v>753.49</v>
      </c>
      <c r="GN530" s="2">
        <f t="shared" si="679"/>
        <v>753.49</v>
      </c>
      <c r="GO530" s="2">
        <f t="shared" si="680"/>
        <v>0</v>
      </c>
      <c r="GP530" s="2">
        <f t="shared" si="681"/>
        <v>0</v>
      </c>
      <c r="GQ530" s="2"/>
      <c r="GR530" s="2">
        <v>0</v>
      </c>
      <c r="GS530" s="2">
        <v>3</v>
      </c>
      <c r="GT530" s="2">
        <v>0</v>
      </c>
      <c r="GU530" s="2" t="s">
        <v>3</v>
      </c>
      <c r="GV530" s="2">
        <f t="shared" si="682"/>
        <v>0</v>
      </c>
      <c r="GW530" s="2">
        <v>1</v>
      </c>
      <c r="GX530" s="2">
        <f t="shared" si="683"/>
        <v>0</v>
      </c>
      <c r="GY530" s="2"/>
      <c r="GZ530" s="2"/>
      <c r="HA530" s="2">
        <v>0</v>
      </c>
      <c r="HB530" s="2">
        <v>0</v>
      </c>
      <c r="HC530" s="2">
        <f t="shared" si="684"/>
        <v>0</v>
      </c>
      <c r="HD530" s="2"/>
      <c r="HE530" s="2" t="s">
        <v>3</v>
      </c>
      <c r="HF530" s="2" t="s">
        <v>3</v>
      </c>
      <c r="HG530" s="2"/>
      <c r="HH530" s="2"/>
      <c r="HI530" s="2"/>
      <c r="HJ530" s="2"/>
      <c r="HK530" s="2"/>
      <c r="HL530" s="2"/>
      <c r="HM530" s="2" t="s">
        <v>3</v>
      </c>
      <c r="HN530" s="2" t="s">
        <v>3</v>
      </c>
      <c r="HO530" s="2" t="s">
        <v>3</v>
      </c>
      <c r="HP530" s="2" t="s">
        <v>3</v>
      </c>
      <c r="HQ530" s="2" t="s">
        <v>3</v>
      </c>
      <c r="HR530" s="2"/>
      <c r="HS530" s="2">
        <v>0</v>
      </c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>
        <v>0</v>
      </c>
      <c r="IL530" s="2"/>
      <c r="IM530" s="2"/>
      <c r="IN530" s="2"/>
      <c r="IO530" s="2"/>
      <c r="IP530" s="2"/>
      <c r="IQ530" s="2"/>
      <c r="IR530" s="2"/>
      <c r="IS530" s="2"/>
      <c r="IT530" s="2"/>
      <c r="IU530" s="2"/>
    </row>
    <row r="531" spans="1:255" x14ac:dyDescent="0.2">
      <c r="A531">
        <v>17</v>
      </c>
      <c r="B531">
        <v>1</v>
      </c>
      <c r="C531">
        <f>ROW(SmtRes!A1200)</f>
        <v>1200</v>
      </c>
      <c r="D531">
        <f>ROW(EtalonRes!A1216)</f>
        <v>1216</v>
      </c>
      <c r="E531" t="s">
        <v>542</v>
      </c>
      <c r="F531" t="s">
        <v>121</v>
      </c>
      <c r="G531" t="s">
        <v>122</v>
      </c>
      <c r="H531" t="s">
        <v>23</v>
      </c>
      <c r="I531">
        <f>ROUND(ROUND(70/100,4),9)</f>
        <v>0.7</v>
      </c>
      <c r="J531">
        <v>0</v>
      </c>
      <c r="K531">
        <f>ROUND(ROUND(70/100,4),9)</f>
        <v>0.7</v>
      </c>
      <c r="O531">
        <f t="shared" si="653"/>
        <v>14936.73</v>
      </c>
      <c r="P531">
        <f t="shared" si="654"/>
        <v>43.45</v>
      </c>
      <c r="Q531">
        <f>(ROUND((ROUND(((((ET531*1.25)*1.1))*AV531*I531),2)*BB531),2)+ROUND((ROUND(((AE531-(((EU531*1.25)*1.1)))*AV531*I531),2)*BS531),2))</f>
        <v>131.76</v>
      </c>
      <c r="R531">
        <f t="shared" si="655"/>
        <v>50.04</v>
      </c>
      <c r="S531">
        <f t="shared" si="656"/>
        <v>14761.52</v>
      </c>
      <c r="T531">
        <f t="shared" si="657"/>
        <v>0</v>
      </c>
      <c r="U531">
        <f t="shared" si="658"/>
        <v>21.948366054999997</v>
      </c>
      <c r="V531">
        <f t="shared" si="659"/>
        <v>0</v>
      </c>
      <c r="W531">
        <f t="shared" si="660"/>
        <v>0</v>
      </c>
      <c r="X531">
        <f t="shared" si="661"/>
        <v>16144.6</v>
      </c>
      <c r="Y531">
        <f t="shared" si="662"/>
        <v>9035.0499999999993</v>
      </c>
      <c r="AA531">
        <v>59204059</v>
      </c>
      <c r="AB531">
        <f t="shared" si="663"/>
        <v>397.33555000000001</v>
      </c>
      <c r="AC531">
        <f t="shared" si="664"/>
        <v>24.93</v>
      </c>
      <c r="AD531">
        <f>ROUND((((((ET531*1.25)*1.1))-(((EU531*1.25)*1.1)))+AE531),6)</f>
        <v>12.99375</v>
      </c>
      <c r="AE531">
        <f>ROUND((((EU531*1.25)*1.1)),6)</f>
        <v>1.2237499999999999</v>
      </c>
      <c r="AF531">
        <f>ROUND((((EV531*1.15)*1.1)),6)</f>
        <v>359.41180000000003</v>
      </c>
      <c r="AG531">
        <f t="shared" si="665"/>
        <v>0</v>
      </c>
      <c r="AH531">
        <f>(((EW531*1.15)*1.1))</f>
        <v>29.385950000000001</v>
      </c>
      <c r="AI531">
        <f>(((EX531*1.25)*1.1))</f>
        <v>0</v>
      </c>
      <c r="AJ531">
        <f t="shared" si="666"/>
        <v>0</v>
      </c>
      <c r="AK531">
        <v>318.5</v>
      </c>
      <c r="AL531">
        <v>24.93</v>
      </c>
      <c r="AM531">
        <v>9.4499999999999993</v>
      </c>
      <c r="AN531">
        <v>0.89</v>
      </c>
      <c r="AO531">
        <v>284.12</v>
      </c>
      <c r="AP531">
        <v>0</v>
      </c>
      <c r="AQ531">
        <v>23.23</v>
      </c>
      <c r="AR531">
        <v>0</v>
      </c>
      <c r="AS531">
        <v>0</v>
      </c>
      <c r="AT531">
        <v>109</v>
      </c>
      <c r="AU531">
        <v>61</v>
      </c>
      <c r="AV531">
        <v>1.0669999999999999</v>
      </c>
      <c r="AW531">
        <v>1</v>
      </c>
      <c r="AZ531">
        <v>1</v>
      </c>
      <c r="BA531">
        <v>54.99</v>
      </c>
      <c r="BB531">
        <v>13.57</v>
      </c>
      <c r="BC531">
        <v>2.4900000000000002</v>
      </c>
      <c r="BD531" t="s">
        <v>3</v>
      </c>
      <c r="BE531" t="s">
        <v>3</v>
      </c>
      <c r="BF531" t="s">
        <v>3</v>
      </c>
      <c r="BG531" t="s">
        <v>3</v>
      </c>
      <c r="BH531">
        <v>0</v>
      </c>
      <c r="BI531">
        <v>1</v>
      </c>
      <c r="BJ531" t="s">
        <v>123</v>
      </c>
      <c r="BM531">
        <v>21</v>
      </c>
      <c r="BN531">
        <v>0</v>
      </c>
      <c r="BO531" t="s">
        <v>121</v>
      </c>
      <c r="BP531">
        <v>1</v>
      </c>
      <c r="BQ531">
        <v>30</v>
      </c>
      <c r="BR531">
        <v>0</v>
      </c>
      <c r="BS531">
        <v>54.99</v>
      </c>
      <c r="BT531">
        <v>1</v>
      </c>
      <c r="BU531">
        <v>1</v>
      </c>
      <c r="BV531">
        <v>1</v>
      </c>
      <c r="BW531">
        <v>1</v>
      </c>
      <c r="BX531">
        <v>1</v>
      </c>
      <c r="BY531" t="s">
        <v>3</v>
      </c>
      <c r="BZ531">
        <v>109</v>
      </c>
      <c r="CA531">
        <v>61</v>
      </c>
      <c r="CB531" t="s">
        <v>3</v>
      </c>
      <c r="CE531">
        <v>30</v>
      </c>
      <c r="CF531">
        <v>0</v>
      </c>
      <c r="CG531">
        <v>0</v>
      </c>
      <c r="CM531">
        <v>0</v>
      </c>
      <c r="CN531" t="s">
        <v>1057</v>
      </c>
      <c r="CO531">
        <v>0</v>
      </c>
      <c r="CP531">
        <f t="shared" si="667"/>
        <v>14936.73</v>
      </c>
      <c r="CQ531">
        <f t="shared" si="668"/>
        <v>62.08</v>
      </c>
      <c r="CR531">
        <f>(ROUND((ROUND(((((ET531*1.25)*1.1))*AV531*1),2)*BB531),2)+ROUND((ROUND(((AE531-(((EU531*1.25)*1.1)))*AV531*1),2)*BS531),2))</f>
        <v>188.08</v>
      </c>
      <c r="CS531">
        <f t="shared" si="669"/>
        <v>72.040000000000006</v>
      </c>
      <c r="CT531">
        <f t="shared" si="670"/>
        <v>21088.12</v>
      </c>
      <c r="CU531">
        <f t="shared" si="671"/>
        <v>0</v>
      </c>
      <c r="CV531">
        <f t="shared" si="672"/>
        <v>31.354808649999999</v>
      </c>
      <c r="CW531">
        <f t="shared" si="673"/>
        <v>0</v>
      </c>
      <c r="CX531">
        <f t="shared" si="674"/>
        <v>0</v>
      </c>
      <c r="CY531">
        <f t="shared" si="675"/>
        <v>16144.600400000001</v>
      </c>
      <c r="CZ531">
        <f t="shared" si="676"/>
        <v>9035.0516000000007</v>
      </c>
      <c r="DC531" t="s">
        <v>3</v>
      </c>
      <c r="DD531" t="s">
        <v>3</v>
      </c>
      <c r="DE531" t="s">
        <v>25</v>
      </c>
      <c r="DF531" t="s">
        <v>25</v>
      </c>
      <c r="DG531" t="s">
        <v>26</v>
      </c>
      <c r="DH531" t="s">
        <v>3</v>
      </c>
      <c r="DI531" t="s">
        <v>26</v>
      </c>
      <c r="DJ531" t="s">
        <v>25</v>
      </c>
      <c r="DK531" t="s">
        <v>3</v>
      </c>
      <c r="DL531" t="s">
        <v>3</v>
      </c>
      <c r="DM531" t="s">
        <v>3</v>
      </c>
      <c r="DN531">
        <v>0</v>
      </c>
      <c r="DO531">
        <v>0</v>
      </c>
      <c r="DP531">
        <v>1</v>
      </c>
      <c r="DQ531">
        <v>1</v>
      </c>
      <c r="DU531">
        <v>1003</v>
      </c>
      <c r="DV531" t="s">
        <v>23</v>
      </c>
      <c r="DW531" t="s">
        <v>23</v>
      </c>
      <c r="DX531">
        <v>100</v>
      </c>
      <c r="DZ531" t="s">
        <v>3</v>
      </c>
      <c r="EA531" t="s">
        <v>3</v>
      </c>
      <c r="EB531" t="s">
        <v>3</v>
      </c>
      <c r="EC531" t="s">
        <v>3</v>
      </c>
      <c r="EE531">
        <v>58807897</v>
      </c>
      <c r="EF531">
        <v>30</v>
      </c>
      <c r="EG531" t="s">
        <v>27</v>
      </c>
      <c r="EH531">
        <v>0</v>
      </c>
      <c r="EI531" t="s">
        <v>3</v>
      </c>
      <c r="EJ531">
        <v>1</v>
      </c>
      <c r="EK531">
        <v>21</v>
      </c>
      <c r="EL531" t="s">
        <v>28</v>
      </c>
      <c r="EM531" t="s">
        <v>29</v>
      </c>
      <c r="EO531" t="s">
        <v>387</v>
      </c>
      <c r="EQ531">
        <v>0</v>
      </c>
      <c r="ER531">
        <v>318.5</v>
      </c>
      <c r="ES531">
        <v>24.93</v>
      </c>
      <c r="ET531">
        <v>9.4499999999999993</v>
      </c>
      <c r="EU531">
        <v>0.89</v>
      </c>
      <c r="EV531">
        <v>284.12</v>
      </c>
      <c r="EW531">
        <v>23.23</v>
      </c>
      <c r="EX531">
        <v>0</v>
      </c>
      <c r="EY531">
        <v>0</v>
      </c>
      <c r="FQ531">
        <v>0</v>
      </c>
      <c r="FR531">
        <v>0</v>
      </c>
      <c r="FS531">
        <v>0</v>
      </c>
      <c r="FX531">
        <v>109</v>
      </c>
      <c r="FY531">
        <v>61</v>
      </c>
      <c r="GA531" t="s">
        <v>3</v>
      </c>
      <c r="GD531">
        <v>1</v>
      </c>
      <c r="GF531">
        <v>1108083467</v>
      </c>
      <c r="GG531">
        <v>2</v>
      </c>
      <c r="GH531">
        <v>1</v>
      </c>
      <c r="GI531">
        <v>2</v>
      </c>
      <c r="GJ531">
        <v>0</v>
      </c>
      <c r="GK531">
        <v>0</v>
      </c>
      <c r="GL531">
        <f t="shared" si="677"/>
        <v>0</v>
      </c>
      <c r="GM531">
        <f t="shared" si="678"/>
        <v>40116.379999999997</v>
      </c>
      <c r="GN531">
        <f t="shared" si="679"/>
        <v>40116.379999999997</v>
      </c>
      <c r="GO531">
        <f t="shared" si="680"/>
        <v>0</v>
      </c>
      <c r="GP531">
        <f t="shared" si="681"/>
        <v>0</v>
      </c>
      <c r="GR531">
        <v>0</v>
      </c>
      <c r="GS531">
        <v>3</v>
      </c>
      <c r="GT531">
        <v>0</v>
      </c>
      <c r="GU531" t="s">
        <v>3</v>
      </c>
      <c r="GV531">
        <f t="shared" si="682"/>
        <v>0</v>
      </c>
      <c r="GW531">
        <v>1</v>
      </c>
      <c r="GX531">
        <f t="shared" si="683"/>
        <v>0</v>
      </c>
      <c r="HA531">
        <v>0</v>
      </c>
      <c r="HB531">
        <v>0</v>
      </c>
      <c r="HC531">
        <f t="shared" si="684"/>
        <v>0</v>
      </c>
      <c r="HE531" t="s">
        <v>3</v>
      </c>
      <c r="HF531" t="s">
        <v>3</v>
      </c>
      <c r="HM531" t="s">
        <v>3</v>
      </c>
      <c r="HN531" t="s">
        <v>3</v>
      </c>
      <c r="HO531" t="s">
        <v>3</v>
      </c>
      <c r="HP531" t="s">
        <v>3</v>
      </c>
      <c r="HQ531" t="s">
        <v>3</v>
      </c>
      <c r="HS531">
        <v>0</v>
      </c>
      <c r="IK531">
        <v>0</v>
      </c>
    </row>
    <row r="532" spans="1:255" x14ac:dyDescent="0.2">
      <c r="A532" s="2">
        <v>18</v>
      </c>
      <c r="B532" s="2">
        <v>1</v>
      </c>
      <c r="C532" s="2">
        <v>1190</v>
      </c>
      <c r="D532" s="2"/>
      <c r="E532" s="2" t="s">
        <v>543</v>
      </c>
      <c r="F532" s="2" t="s">
        <v>125</v>
      </c>
      <c r="G532" s="2" t="s">
        <v>126</v>
      </c>
      <c r="H532" s="2" t="s">
        <v>34</v>
      </c>
      <c r="I532" s="2">
        <f>I530*J532</f>
        <v>70</v>
      </c>
      <c r="J532" s="2">
        <v>100</v>
      </c>
      <c r="K532" s="2">
        <v>100</v>
      </c>
      <c r="L532" s="2"/>
      <c r="M532" s="2"/>
      <c r="N532" s="2"/>
      <c r="O532" s="2">
        <f t="shared" si="653"/>
        <v>3682.7</v>
      </c>
      <c r="P532" s="2">
        <f t="shared" si="654"/>
        <v>3682.7</v>
      </c>
      <c r="Q532" s="2">
        <f>(ROUND((ROUND(((ET532)*AV532*I532),2)*BB532),2)+ROUND((ROUND(((AE532-(EU532))*AV532*I532),2)*BS532),2))</f>
        <v>0</v>
      </c>
      <c r="R532" s="2">
        <f t="shared" si="655"/>
        <v>0</v>
      </c>
      <c r="S532" s="2">
        <f t="shared" si="656"/>
        <v>0</v>
      </c>
      <c r="T532" s="2">
        <f t="shared" si="657"/>
        <v>0</v>
      </c>
      <c r="U532" s="2">
        <f t="shared" si="658"/>
        <v>0</v>
      </c>
      <c r="V532" s="2">
        <f t="shared" si="659"/>
        <v>0</v>
      </c>
      <c r="W532" s="2">
        <f t="shared" si="660"/>
        <v>0</v>
      </c>
      <c r="X532" s="2">
        <f t="shared" si="661"/>
        <v>0</v>
      </c>
      <c r="Y532" s="2">
        <f t="shared" si="662"/>
        <v>0</v>
      </c>
      <c r="Z532" s="2"/>
      <c r="AA532" s="2">
        <v>59204062</v>
      </c>
      <c r="AB532" s="2">
        <f t="shared" si="663"/>
        <v>52.61</v>
      </c>
      <c r="AC532" s="2">
        <f t="shared" si="664"/>
        <v>52.61</v>
      </c>
      <c r="AD532" s="2">
        <f>ROUND((((ET532)-(EU532))+AE532),6)</f>
        <v>0</v>
      </c>
      <c r="AE532" s="2">
        <f t="shared" ref="AE532:AF535" si="689">ROUND((EU532),6)</f>
        <v>0</v>
      </c>
      <c r="AF532" s="2">
        <f t="shared" si="689"/>
        <v>0</v>
      </c>
      <c r="AG532" s="2">
        <f t="shared" si="665"/>
        <v>0</v>
      </c>
      <c r="AH532" s="2">
        <f t="shared" ref="AH532:AI535" si="690">(EW532)</f>
        <v>0</v>
      </c>
      <c r="AI532" s="2">
        <f t="shared" si="690"/>
        <v>0</v>
      </c>
      <c r="AJ532" s="2">
        <f t="shared" si="666"/>
        <v>0</v>
      </c>
      <c r="AK532" s="2">
        <v>52.61</v>
      </c>
      <c r="AL532" s="2">
        <v>52.61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109</v>
      </c>
      <c r="AU532" s="2">
        <v>61</v>
      </c>
      <c r="AV532" s="2">
        <v>1</v>
      </c>
      <c r="AW532" s="2">
        <v>1</v>
      </c>
      <c r="AX532" s="2"/>
      <c r="AY532" s="2"/>
      <c r="AZ532" s="2">
        <v>1</v>
      </c>
      <c r="BA532" s="2">
        <v>1</v>
      </c>
      <c r="BB532" s="2">
        <v>1</v>
      </c>
      <c r="BC532" s="2">
        <v>1</v>
      </c>
      <c r="BD532" s="2" t="s">
        <v>3</v>
      </c>
      <c r="BE532" s="2" t="s">
        <v>3</v>
      </c>
      <c r="BF532" s="2" t="s">
        <v>3</v>
      </c>
      <c r="BG532" s="2" t="s">
        <v>3</v>
      </c>
      <c r="BH532" s="2">
        <v>3</v>
      </c>
      <c r="BI532" s="2">
        <v>1</v>
      </c>
      <c r="BJ532" s="2" t="s">
        <v>127</v>
      </c>
      <c r="BK532" s="2"/>
      <c r="BL532" s="2"/>
      <c r="BM532" s="2">
        <v>21</v>
      </c>
      <c r="BN532" s="2">
        <v>0</v>
      </c>
      <c r="BO532" s="2" t="s">
        <v>3</v>
      </c>
      <c r="BP532" s="2">
        <v>0</v>
      </c>
      <c r="BQ532" s="2">
        <v>30</v>
      </c>
      <c r="BR532" s="2">
        <v>0</v>
      </c>
      <c r="BS532" s="2">
        <v>1</v>
      </c>
      <c r="BT532" s="2">
        <v>1</v>
      </c>
      <c r="BU532" s="2">
        <v>1</v>
      </c>
      <c r="BV532" s="2">
        <v>1</v>
      </c>
      <c r="BW532" s="2">
        <v>1</v>
      </c>
      <c r="BX532" s="2">
        <v>1</v>
      </c>
      <c r="BY532" s="2" t="s">
        <v>3</v>
      </c>
      <c r="BZ532" s="2">
        <v>109</v>
      </c>
      <c r="CA532" s="2">
        <v>61</v>
      </c>
      <c r="CB532" s="2" t="s">
        <v>3</v>
      </c>
      <c r="CC532" s="2"/>
      <c r="CD532" s="2"/>
      <c r="CE532" s="2">
        <v>30</v>
      </c>
      <c r="CF532" s="2">
        <v>0</v>
      </c>
      <c r="CG532" s="2">
        <v>0</v>
      </c>
      <c r="CH532" s="2"/>
      <c r="CI532" s="2"/>
      <c r="CJ532" s="2"/>
      <c r="CK532" s="2"/>
      <c r="CL532" s="2"/>
      <c r="CM532" s="2">
        <v>0</v>
      </c>
      <c r="CN532" s="2" t="s">
        <v>3</v>
      </c>
      <c r="CO532" s="2">
        <v>0</v>
      </c>
      <c r="CP532" s="2">
        <f t="shared" si="667"/>
        <v>3682.7</v>
      </c>
      <c r="CQ532" s="2">
        <f t="shared" si="668"/>
        <v>52.61</v>
      </c>
      <c r="CR532" s="2">
        <f>(ROUND((ROUND(((ET532)*AV532*1),2)*BB532),2)+ROUND((ROUND(((AE532-(EU532))*AV532*1),2)*BS532),2))</f>
        <v>0</v>
      </c>
      <c r="CS532" s="2">
        <f t="shared" si="669"/>
        <v>0</v>
      </c>
      <c r="CT532" s="2">
        <f t="shared" si="670"/>
        <v>0</v>
      </c>
      <c r="CU532" s="2">
        <f t="shared" si="671"/>
        <v>0</v>
      </c>
      <c r="CV532" s="2">
        <f t="shared" si="672"/>
        <v>0</v>
      </c>
      <c r="CW532" s="2">
        <f t="shared" si="673"/>
        <v>0</v>
      </c>
      <c r="CX532" s="2">
        <f t="shared" si="674"/>
        <v>0</v>
      </c>
      <c r="CY532" s="2">
        <f t="shared" si="675"/>
        <v>0</v>
      </c>
      <c r="CZ532" s="2">
        <f t="shared" si="676"/>
        <v>0</v>
      </c>
      <c r="DA532" s="2"/>
      <c r="DB532" s="2"/>
      <c r="DC532" s="2" t="s">
        <v>3</v>
      </c>
      <c r="DD532" s="2" t="s">
        <v>3</v>
      </c>
      <c r="DE532" s="2" t="s">
        <v>3</v>
      </c>
      <c r="DF532" s="2" t="s">
        <v>3</v>
      </c>
      <c r="DG532" s="2" t="s">
        <v>3</v>
      </c>
      <c r="DH532" s="2" t="s">
        <v>3</v>
      </c>
      <c r="DI532" s="2" t="s">
        <v>3</v>
      </c>
      <c r="DJ532" s="2" t="s">
        <v>3</v>
      </c>
      <c r="DK532" s="2" t="s">
        <v>3</v>
      </c>
      <c r="DL532" s="2" t="s">
        <v>3</v>
      </c>
      <c r="DM532" s="2" t="s">
        <v>3</v>
      </c>
      <c r="DN532" s="2">
        <v>0</v>
      </c>
      <c r="DO532" s="2">
        <v>0</v>
      </c>
      <c r="DP532" s="2">
        <v>1</v>
      </c>
      <c r="DQ532" s="2">
        <v>1</v>
      </c>
      <c r="DR532" s="2"/>
      <c r="DS532" s="2"/>
      <c r="DT532" s="2"/>
      <c r="DU532" s="2">
        <v>1003</v>
      </c>
      <c r="DV532" s="2" t="s">
        <v>34</v>
      </c>
      <c r="DW532" s="2" t="s">
        <v>34</v>
      </c>
      <c r="DX532" s="2">
        <v>1</v>
      </c>
      <c r="DY532" s="2"/>
      <c r="DZ532" s="2" t="s">
        <v>3</v>
      </c>
      <c r="EA532" s="2" t="s">
        <v>3</v>
      </c>
      <c r="EB532" s="2" t="s">
        <v>3</v>
      </c>
      <c r="EC532" s="2" t="s">
        <v>3</v>
      </c>
      <c r="ED532" s="2"/>
      <c r="EE532" s="2">
        <v>58807897</v>
      </c>
      <c r="EF532" s="2">
        <v>30</v>
      </c>
      <c r="EG532" s="2" t="s">
        <v>27</v>
      </c>
      <c r="EH532" s="2">
        <v>0</v>
      </c>
      <c r="EI532" s="2" t="s">
        <v>3</v>
      </c>
      <c r="EJ532" s="2">
        <v>1</v>
      </c>
      <c r="EK532" s="2">
        <v>21</v>
      </c>
      <c r="EL532" s="2" t="s">
        <v>28</v>
      </c>
      <c r="EM532" s="2" t="s">
        <v>29</v>
      </c>
      <c r="EN532" s="2"/>
      <c r="EO532" s="2" t="s">
        <v>3</v>
      </c>
      <c r="EP532" s="2"/>
      <c r="EQ532" s="2">
        <v>0</v>
      </c>
      <c r="ER532" s="2">
        <v>52.61</v>
      </c>
      <c r="ES532" s="2">
        <v>52.61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>
        <v>0</v>
      </c>
      <c r="FR532" s="2">
        <v>0</v>
      </c>
      <c r="FS532" s="2">
        <v>0</v>
      </c>
      <c r="FT532" s="2"/>
      <c r="FU532" s="2"/>
      <c r="FV532" s="2"/>
      <c r="FW532" s="2"/>
      <c r="FX532" s="2">
        <v>109</v>
      </c>
      <c r="FY532" s="2">
        <v>61</v>
      </c>
      <c r="FZ532" s="2"/>
      <c r="GA532" s="2" t="s">
        <v>3</v>
      </c>
      <c r="GB532" s="2"/>
      <c r="GC532" s="2"/>
      <c r="GD532" s="2">
        <v>1</v>
      </c>
      <c r="GE532" s="2"/>
      <c r="GF532" s="2">
        <v>233716425</v>
      </c>
      <c r="GG532" s="2">
        <v>2</v>
      </c>
      <c r="GH532" s="2">
        <v>1</v>
      </c>
      <c r="GI532" s="2">
        <v>-2</v>
      </c>
      <c r="GJ532" s="2">
        <v>0</v>
      </c>
      <c r="GK532" s="2">
        <v>0</v>
      </c>
      <c r="GL532" s="2">
        <f t="shared" si="677"/>
        <v>0</v>
      </c>
      <c r="GM532" s="2">
        <f t="shared" si="678"/>
        <v>3682.7</v>
      </c>
      <c r="GN532" s="2">
        <f t="shared" si="679"/>
        <v>3682.7</v>
      </c>
      <c r="GO532" s="2">
        <f t="shared" si="680"/>
        <v>0</v>
      </c>
      <c r="GP532" s="2">
        <f t="shared" si="681"/>
        <v>0</v>
      </c>
      <c r="GQ532" s="2"/>
      <c r="GR532" s="2">
        <v>0</v>
      </c>
      <c r="GS532" s="2">
        <v>3</v>
      </c>
      <c r="GT532" s="2">
        <v>0</v>
      </c>
      <c r="GU532" s="2" t="s">
        <v>3</v>
      </c>
      <c r="GV532" s="2">
        <f t="shared" si="682"/>
        <v>0</v>
      </c>
      <c r="GW532" s="2">
        <v>1</v>
      </c>
      <c r="GX532" s="2">
        <f t="shared" si="683"/>
        <v>0</v>
      </c>
      <c r="GY532" s="2"/>
      <c r="GZ532" s="2"/>
      <c r="HA532" s="2">
        <v>0</v>
      </c>
      <c r="HB532" s="2">
        <v>0</v>
      </c>
      <c r="HC532" s="2">
        <f t="shared" si="684"/>
        <v>0</v>
      </c>
      <c r="HD532" s="2"/>
      <c r="HE532" s="2" t="s">
        <v>3</v>
      </c>
      <c r="HF532" s="2" t="s">
        <v>3</v>
      </c>
      <c r="HG532" s="2"/>
      <c r="HH532" s="2"/>
      <c r="HI532" s="2"/>
      <c r="HJ532" s="2"/>
      <c r="HK532" s="2"/>
      <c r="HL532" s="2"/>
      <c r="HM532" s="2" t="s">
        <v>3</v>
      </c>
      <c r="HN532" s="2" t="s">
        <v>3</v>
      </c>
      <c r="HO532" s="2" t="s">
        <v>3</v>
      </c>
      <c r="HP532" s="2" t="s">
        <v>3</v>
      </c>
      <c r="HQ532" s="2" t="s">
        <v>3</v>
      </c>
      <c r="HR532" s="2"/>
      <c r="HS532" s="2">
        <v>0</v>
      </c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>
        <v>0</v>
      </c>
      <c r="IL532" s="2"/>
      <c r="IM532" s="2"/>
      <c r="IN532" s="2"/>
      <c r="IO532" s="2"/>
      <c r="IP532" s="2"/>
      <c r="IQ532" s="2"/>
      <c r="IR532" s="2"/>
      <c r="IS532" s="2"/>
      <c r="IT532" s="2"/>
      <c r="IU532" s="2"/>
    </row>
    <row r="533" spans="1:255" x14ac:dyDescent="0.2">
      <c r="A533">
        <v>18</v>
      </c>
      <c r="B533">
        <v>1</v>
      </c>
      <c r="C533">
        <v>1200</v>
      </c>
      <c r="E533" t="s">
        <v>543</v>
      </c>
      <c r="F533" t="s">
        <v>125</v>
      </c>
      <c r="G533" t="s">
        <v>126</v>
      </c>
      <c r="H533" t="s">
        <v>34</v>
      </c>
      <c r="I533">
        <f>I531*J533</f>
        <v>70</v>
      </c>
      <c r="J533">
        <v>100</v>
      </c>
      <c r="K533">
        <v>100</v>
      </c>
      <c r="O533">
        <f t="shared" si="653"/>
        <v>28135.83</v>
      </c>
      <c r="P533">
        <f t="shared" si="654"/>
        <v>28135.83</v>
      </c>
      <c r="Q533">
        <f>(ROUND((ROUND(((ET533)*AV533*I533),2)*BB533),2)+ROUND((ROUND(((AE533-(EU533))*AV533*I533),2)*BS533),2))</f>
        <v>0</v>
      </c>
      <c r="R533">
        <f t="shared" si="655"/>
        <v>0</v>
      </c>
      <c r="S533">
        <f t="shared" si="656"/>
        <v>0</v>
      </c>
      <c r="T533">
        <f t="shared" si="657"/>
        <v>0</v>
      </c>
      <c r="U533">
        <f t="shared" si="658"/>
        <v>0</v>
      </c>
      <c r="V533">
        <f t="shared" si="659"/>
        <v>0</v>
      </c>
      <c r="W533">
        <f t="shared" si="660"/>
        <v>0</v>
      </c>
      <c r="X533">
        <f t="shared" si="661"/>
        <v>0</v>
      </c>
      <c r="Y533">
        <f t="shared" si="662"/>
        <v>0</v>
      </c>
      <c r="AA533">
        <v>59204059</v>
      </c>
      <c r="AB533">
        <f t="shared" si="663"/>
        <v>52.61</v>
      </c>
      <c r="AC533">
        <f t="shared" si="664"/>
        <v>52.61</v>
      </c>
      <c r="AD533">
        <f>ROUND((((ET533)-(EU533))+AE533),6)</f>
        <v>0</v>
      </c>
      <c r="AE533">
        <f t="shared" si="689"/>
        <v>0</v>
      </c>
      <c r="AF533">
        <f t="shared" si="689"/>
        <v>0</v>
      </c>
      <c r="AG533">
        <f t="shared" si="665"/>
        <v>0</v>
      </c>
      <c r="AH533">
        <f t="shared" si="690"/>
        <v>0</v>
      </c>
      <c r="AI533">
        <f t="shared" si="690"/>
        <v>0</v>
      </c>
      <c r="AJ533">
        <f t="shared" si="666"/>
        <v>0</v>
      </c>
      <c r="AK533">
        <v>52.61</v>
      </c>
      <c r="AL533">
        <v>52.61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109</v>
      </c>
      <c r="AU533">
        <v>61</v>
      </c>
      <c r="AV533">
        <v>1</v>
      </c>
      <c r="AW533">
        <v>1</v>
      </c>
      <c r="AZ533">
        <v>1</v>
      </c>
      <c r="BA533">
        <v>1</v>
      </c>
      <c r="BB533">
        <v>1</v>
      </c>
      <c r="BC533">
        <v>7.64</v>
      </c>
      <c r="BD533" t="s">
        <v>3</v>
      </c>
      <c r="BE533" t="s">
        <v>3</v>
      </c>
      <c r="BF533" t="s">
        <v>3</v>
      </c>
      <c r="BG533" t="s">
        <v>3</v>
      </c>
      <c r="BH533">
        <v>3</v>
      </c>
      <c r="BI533">
        <v>1</v>
      </c>
      <c r="BJ533" t="s">
        <v>127</v>
      </c>
      <c r="BM533">
        <v>21</v>
      </c>
      <c r="BN533">
        <v>0</v>
      </c>
      <c r="BO533" t="s">
        <v>125</v>
      </c>
      <c r="BP533">
        <v>1</v>
      </c>
      <c r="BQ533">
        <v>30</v>
      </c>
      <c r="BR533">
        <v>0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 t="s">
        <v>3</v>
      </c>
      <c r="BZ533">
        <v>109</v>
      </c>
      <c r="CA533">
        <v>61</v>
      </c>
      <c r="CB533" t="s">
        <v>3</v>
      </c>
      <c r="CE533">
        <v>30</v>
      </c>
      <c r="CF533">
        <v>0</v>
      </c>
      <c r="CG533">
        <v>0</v>
      </c>
      <c r="CM533">
        <v>0</v>
      </c>
      <c r="CN533" t="s">
        <v>3</v>
      </c>
      <c r="CO533">
        <v>0</v>
      </c>
      <c r="CP533">
        <f t="shared" si="667"/>
        <v>28135.83</v>
      </c>
      <c r="CQ533">
        <f t="shared" si="668"/>
        <v>401.94</v>
      </c>
      <c r="CR533">
        <f>(ROUND((ROUND(((ET533)*AV533*1),2)*BB533),2)+ROUND((ROUND(((AE533-(EU533))*AV533*1),2)*BS533),2))</f>
        <v>0</v>
      </c>
      <c r="CS533">
        <f t="shared" si="669"/>
        <v>0</v>
      </c>
      <c r="CT533">
        <f t="shared" si="670"/>
        <v>0</v>
      </c>
      <c r="CU533">
        <f t="shared" si="671"/>
        <v>0</v>
      </c>
      <c r="CV533">
        <f t="shared" si="672"/>
        <v>0</v>
      </c>
      <c r="CW533">
        <f t="shared" si="673"/>
        <v>0</v>
      </c>
      <c r="CX533">
        <f t="shared" si="674"/>
        <v>0</v>
      </c>
      <c r="CY533">
        <f t="shared" si="675"/>
        <v>0</v>
      </c>
      <c r="CZ533">
        <f t="shared" si="676"/>
        <v>0</v>
      </c>
      <c r="DC533" t="s">
        <v>3</v>
      </c>
      <c r="DD533" t="s">
        <v>3</v>
      </c>
      <c r="DE533" t="s">
        <v>3</v>
      </c>
      <c r="DF533" t="s">
        <v>3</v>
      </c>
      <c r="DG533" t="s">
        <v>3</v>
      </c>
      <c r="DH533" t="s">
        <v>3</v>
      </c>
      <c r="DI533" t="s">
        <v>3</v>
      </c>
      <c r="DJ533" t="s">
        <v>3</v>
      </c>
      <c r="DK533" t="s">
        <v>3</v>
      </c>
      <c r="DL533" t="s">
        <v>3</v>
      </c>
      <c r="DM533" t="s">
        <v>3</v>
      </c>
      <c r="DN533">
        <v>0</v>
      </c>
      <c r="DO533">
        <v>0</v>
      </c>
      <c r="DP533">
        <v>1</v>
      </c>
      <c r="DQ533">
        <v>1</v>
      </c>
      <c r="DU533">
        <v>1003</v>
      </c>
      <c r="DV533" t="s">
        <v>34</v>
      </c>
      <c r="DW533" t="s">
        <v>34</v>
      </c>
      <c r="DX533">
        <v>1</v>
      </c>
      <c r="DZ533" t="s">
        <v>3</v>
      </c>
      <c r="EA533" t="s">
        <v>3</v>
      </c>
      <c r="EB533" t="s">
        <v>3</v>
      </c>
      <c r="EC533" t="s">
        <v>3</v>
      </c>
      <c r="EE533">
        <v>58807897</v>
      </c>
      <c r="EF533">
        <v>30</v>
      </c>
      <c r="EG533" t="s">
        <v>27</v>
      </c>
      <c r="EH533">
        <v>0</v>
      </c>
      <c r="EI533" t="s">
        <v>3</v>
      </c>
      <c r="EJ533">
        <v>1</v>
      </c>
      <c r="EK533">
        <v>21</v>
      </c>
      <c r="EL533" t="s">
        <v>28</v>
      </c>
      <c r="EM533" t="s">
        <v>29</v>
      </c>
      <c r="EO533" t="s">
        <v>3</v>
      </c>
      <c r="EQ533">
        <v>0</v>
      </c>
      <c r="ER533">
        <v>52.61</v>
      </c>
      <c r="ES533">
        <v>52.61</v>
      </c>
      <c r="ET533">
        <v>0</v>
      </c>
      <c r="EU533">
        <v>0</v>
      </c>
      <c r="EV533">
        <v>0</v>
      </c>
      <c r="EW533">
        <v>0</v>
      </c>
      <c r="EX533">
        <v>0</v>
      </c>
      <c r="FQ533">
        <v>0</v>
      </c>
      <c r="FR533">
        <v>0</v>
      </c>
      <c r="FS533">
        <v>0</v>
      </c>
      <c r="FX533">
        <v>109</v>
      </c>
      <c r="FY533">
        <v>61</v>
      </c>
      <c r="GA533" t="s">
        <v>3</v>
      </c>
      <c r="GD533">
        <v>1</v>
      </c>
      <c r="GF533">
        <v>233716425</v>
      </c>
      <c r="GG533">
        <v>2</v>
      </c>
      <c r="GH533">
        <v>1</v>
      </c>
      <c r="GI533">
        <v>2</v>
      </c>
      <c r="GJ533">
        <v>0</v>
      </c>
      <c r="GK533">
        <v>0</v>
      </c>
      <c r="GL533">
        <f t="shared" si="677"/>
        <v>0</v>
      </c>
      <c r="GM533">
        <f t="shared" si="678"/>
        <v>28135.83</v>
      </c>
      <c r="GN533">
        <f t="shared" si="679"/>
        <v>28135.83</v>
      </c>
      <c r="GO533">
        <f t="shared" si="680"/>
        <v>0</v>
      </c>
      <c r="GP533">
        <f t="shared" si="681"/>
        <v>0</v>
      </c>
      <c r="GR533">
        <v>0</v>
      </c>
      <c r="GS533">
        <v>3</v>
      </c>
      <c r="GT533">
        <v>0</v>
      </c>
      <c r="GU533" t="s">
        <v>3</v>
      </c>
      <c r="GV533">
        <f t="shared" si="682"/>
        <v>0</v>
      </c>
      <c r="GW533">
        <v>1</v>
      </c>
      <c r="GX533">
        <f t="shared" si="683"/>
        <v>0</v>
      </c>
      <c r="HA533">
        <v>0</v>
      </c>
      <c r="HB533">
        <v>0</v>
      </c>
      <c r="HC533">
        <f t="shared" si="684"/>
        <v>0</v>
      </c>
      <c r="HE533" t="s">
        <v>3</v>
      </c>
      <c r="HF533" t="s">
        <v>3</v>
      </c>
      <c r="HM533" t="s">
        <v>3</v>
      </c>
      <c r="HN533" t="s">
        <v>3</v>
      </c>
      <c r="HO533" t="s">
        <v>3</v>
      </c>
      <c r="HP533" t="s">
        <v>3</v>
      </c>
      <c r="HQ533" t="s">
        <v>3</v>
      </c>
      <c r="HS533">
        <v>0</v>
      </c>
      <c r="IK533">
        <v>0</v>
      </c>
    </row>
    <row r="534" spans="1:255" x14ac:dyDescent="0.2">
      <c r="A534" s="2">
        <v>18</v>
      </c>
      <c r="B534" s="2">
        <v>1</v>
      </c>
      <c r="C534" s="2">
        <v>1189</v>
      </c>
      <c r="D534" s="2"/>
      <c r="E534" s="2" t="s">
        <v>544</v>
      </c>
      <c r="F534" s="2" t="s">
        <v>46</v>
      </c>
      <c r="G534" s="2" t="s">
        <v>47</v>
      </c>
      <c r="H534" s="2" t="s">
        <v>48</v>
      </c>
      <c r="I534" s="2">
        <f>I530*J534</f>
        <v>0.23</v>
      </c>
      <c r="J534" s="2">
        <v>0.32857142857142863</v>
      </c>
      <c r="K534" s="2">
        <v>0.328571</v>
      </c>
      <c r="L534" s="2"/>
      <c r="M534" s="2"/>
      <c r="N534" s="2"/>
      <c r="O534" s="2">
        <f t="shared" si="653"/>
        <v>121.03</v>
      </c>
      <c r="P534" s="2">
        <f t="shared" si="654"/>
        <v>121.03</v>
      </c>
      <c r="Q534" s="2">
        <f>(ROUND((ROUND(((ET534)*AV534*I534),2)*BB534),2)+ROUND((ROUND(((AE534-(EU534))*AV534*I534),2)*BS534),2))</f>
        <v>0</v>
      </c>
      <c r="R534" s="2">
        <f t="shared" si="655"/>
        <v>0</v>
      </c>
      <c r="S534" s="2">
        <f t="shared" si="656"/>
        <v>0</v>
      </c>
      <c r="T534" s="2">
        <f t="shared" si="657"/>
        <v>0</v>
      </c>
      <c r="U534" s="2">
        <f t="shared" si="658"/>
        <v>0</v>
      </c>
      <c r="V534" s="2">
        <f t="shared" si="659"/>
        <v>0</v>
      </c>
      <c r="W534" s="2">
        <f t="shared" si="660"/>
        <v>0</v>
      </c>
      <c r="X534" s="2">
        <f t="shared" si="661"/>
        <v>0</v>
      </c>
      <c r="Y534" s="2">
        <f t="shared" si="662"/>
        <v>0</v>
      </c>
      <c r="Z534" s="2"/>
      <c r="AA534" s="2">
        <v>59204062</v>
      </c>
      <c r="AB534" s="2">
        <f t="shared" si="663"/>
        <v>526.22</v>
      </c>
      <c r="AC534" s="2">
        <f t="shared" si="664"/>
        <v>526.22</v>
      </c>
      <c r="AD534" s="2">
        <f>ROUND((((ET534)-(EU534))+AE534),6)</f>
        <v>0</v>
      </c>
      <c r="AE534" s="2">
        <f t="shared" si="689"/>
        <v>0</v>
      </c>
      <c r="AF534" s="2">
        <f t="shared" si="689"/>
        <v>0</v>
      </c>
      <c r="AG534" s="2">
        <f t="shared" si="665"/>
        <v>0</v>
      </c>
      <c r="AH534" s="2">
        <f t="shared" si="690"/>
        <v>0</v>
      </c>
      <c r="AI534" s="2">
        <f t="shared" si="690"/>
        <v>0</v>
      </c>
      <c r="AJ534" s="2">
        <f t="shared" si="666"/>
        <v>0</v>
      </c>
      <c r="AK534" s="2">
        <v>526.22</v>
      </c>
      <c r="AL534" s="2">
        <v>526.22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109</v>
      </c>
      <c r="AU534" s="2">
        <v>61</v>
      </c>
      <c r="AV534" s="2">
        <v>1</v>
      </c>
      <c r="AW534" s="2">
        <v>1</v>
      </c>
      <c r="AX534" s="2"/>
      <c r="AY534" s="2"/>
      <c r="AZ534" s="2">
        <v>1</v>
      </c>
      <c r="BA534" s="2">
        <v>1</v>
      </c>
      <c r="BB534" s="2">
        <v>1</v>
      </c>
      <c r="BC534" s="2">
        <v>1</v>
      </c>
      <c r="BD534" s="2" t="s">
        <v>3</v>
      </c>
      <c r="BE534" s="2" t="s">
        <v>3</v>
      </c>
      <c r="BF534" s="2" t="s">
        <v>3</v>
      </c>
      <c r="BG534" s="2" t="s">
        <v>3</v>
      </c>
      <c r="BH534" s="2">
        <v>3</v>
      </c>
      <c r="BI534" s="2">
        <v>1</v>
      </c>
      <c r="BJ534" s="2" t="s">
        <v>49</v>
      </c>
      <c r="BK534" s="2"/>
      <c r="BL534" s="2"/>
      <c r="BM534" s="2">
        <v>21</v>
      </c>
      <c r="BN534" s="2">
        <v>0</v>
      </c>
      <c r="BO534" s="2" t="s">
        <v>3</v>
      </c>
      <c r="BP534" s="2">
        <v>0</v>
      </c>
      <c r="BQ534" s="2">
        <v>30</v>
      </c>
      <c r="BR534" s="2">
        <v>0</v>
      </c>
      <c r="BS534" s="2">
        <v>1</v>
      </c>
      <c r="BT534" s="2">
        <v>1</v>
      </c>
      <c r="BU534" s="2">
        <v>1</v>
      </c>
      <c r="BV534" s="2">
        <v>1</v>
      </c>
      <c r="BW534" s="2">
        <v>1</v>
      </c>
      <c r="BX534" s="2">
        <v>1</v>
      </c>
      <c r="BY534" s="2" t="s">
        <v>3</v>
      </c>
      <c r="BZ534" s="2">
        <v>109</v>
      </c>
      <c r="CA534" s="2">
        <v>61</v>
      </c>
      <c r="CB534" s="2" t="s">
        <v>3</v>
      </c>
      <c r="CC534" s="2"/>
      <c r="CD534" s="2"/>
      <c r="CE534" s="2">
        <v>30</v>
      </c>
      <c r="CF534" s="2">
        <v>0</v>
      </c>
      <c r="CG534" s="2">
        <v>0</v>
      </c>
      <c r="CH534" s="2"/>
      <c r="CI534" s="2"/>
      <c r="CJ534" s="2"/>
      <c r="CK534" s="2"/>
      <c r="CL534" s="2"/>
      <c r="CM534" s="2">
        <v>0</v>
      </c>
      <c r="CN534" s="2" t="s">
        <v>1057</v>
      </c>
      <c r="CO534" s="2">
        <v>0</v>
      </c>
      <c r="CP534" s="2">
        <f t="shared" si="667"/>
        <v>121.03</v>
      </c>
      <c r="CQ534" s="2">
        <f t="shared" si="668"/>
        <v>526.22</v>
      </c>
      <c r="CR534" s="2">
        <f>(ROUND((ROUND(((ET534)*AV534*1),2)*BB534),2)+ROUND((ROUND(((AE534-(EU534))*AV534*1),2)*BS534),2))</f>
        <v>0</v>
      </c>
      <c r="CS534" s="2">
        <f t="shared" si="669"/>
        <v>0</v>
      </c>
      <c r="CT534" s="2">
        <f t="shared" si="670"/>
        <v>0</v>
      </c>
      <c r="CU534" s="2">
        <f t="shared" si="671"/>
        <v>0</v>
      </c>
      <c r="CV534" s="2">
        <f t="shared" si="672"/>
        <v>0</v>
      </c>
      <c r="CW534" s="2">
        <f t="shared" si="673"/>
        <v>0</v>
      </c>
      <c r="CX534" s="2">
        <f t="shared" si="674"/>
        <v>0</v>
      </c>
      <c r="CY534" s="2">
        <f t="shared" si="675"/>
        <v>0</v>
      </c>
      <c r="CZ534" s="2">
        <f t="shared" si="676"/>
        <v>0</v>
      </c>
      <c r="DA534" s="2"/>
      <c r="DB534" s="2"/>
      <c r="DC534" s="2" t="s">
        <v>3</v>
      </c>
      <c r="DD534" s="2" t="s">
        <v>3</v>
      </c>
      <c r="DE534" s="2" t="s">
        <v>3</v>
      </c>
      <c r="DF534" s="2" t="s">
        <v>3</v>
      </c>
      <c r="DG534" s="2" t="s">
        <v>3</v>
      </c>
      <c r="DH534" s="2" t="s">
        <v>3</v>
      </c>
      <c r="DI534" s="2" t="s">
        <v>3</v>
      </c>
      <c r="DJ534" s="2" t="s">
        <v>3</v>
      </c>
      <c r="DK534" s="2" t="s">
        <v>3</v>
      </c>
      <c r="DL534" s="2" t="s">
        <v>3</v>
      </c>
      <c r="DM534" s="2" t="s">
        <v>3</v>
      </c>
      <c r="DN534" s="2">
        <v>0</v>
      </c>
      <c r="DO534" s="2">
        <v>0</v>
      </c>
      <c r="DP534" s="2">
        <v>1</v>
      </c>
      <c r="DQ534" s="2">
        <v>1</v>
      </c>
      <c r="DR534" s="2"/>
      <c r="DS534" s="2"/>
      <c r="DT534" s="2"/>
      <c r="DU534" s="2">
        <v>1010</v>
      </c>
      <c r="DV534" s="2" t="s">
        <v>48</v>
      </c>
      <c r="DW534" s="2" t="s">
        <v>48</v>
      </c>
      <c r="DX534" s="2">
        <v>100</v>
      </c>
      <c r="DY534" s="2"/>
      <c r="DZ534" s="2" t="s">
        <v>3</v>
      </c>
      <c r="EA534" s="2" t="s">
        <v>3</v>
      </c>
      <c r="EB534" s="2" t="s">
        <v>3</v>
      </c>
      <c r="EC534" s="2" t="s">
        <v>3</v>
      </c>
      <c r="ED534" s="2"/>
      <c r="EE534" s="2">
        <v>58807897</v>
      </c>
      <c r="EF534" s="2">
        <v>30</v>
      </c>
      <c r="EG534" s="2" t="s">
        <v>27</v>
      </c>
      <c r="EH534" s="2">
        <v>0</v>
      </c>
      <c r="EI534" s="2" t="s">
        <v>3</v>
      </c>
      <c r="EJ534" s="2">
        <v>1</v>
      </c>
      <c r="EK534" s="2">
        <v>21</v>
      </c>
      <c r="EL534" s="2" t="s">
        <v>28</v>
      </c>
      <c r="EM534" s="2" t="s">
        <v>29</v>
      </c>
      <c r="EN534" s="2"/>
      <c r="EO534" s="2" t="s">
        <v>387</v>
      </c>
      <c r="EP534" s="2"/>
      <c r="EQ534" s="2">
        <v>0</v>
      </c>
      <c r="ER534" s="2">
        <v>526.22</v>
      </c>
      <c r="ES534" s="2">
        <v>526.22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>
        <v>0</v>
      </c>
      <c r="FR534" s="2">
        <v>0</v>
      </c>
      <c r="FS534" s="2">
        <v>0</v>
      </c>
      <c r="FT534" s="2"/>
      <c r="FU534" s="2"/>
      <c r="FV534" s="2"/>
      <c r="FW534" s="2"/>
      <c r="FX534" s="2">
        <v>109</v>
      </c>
      <c r="FY534" s="2">
        <v>61</v>
      </c>
      <c r="FZ534" s="2"/>
      <c r="GA534" s="2" t="s">
        <v>3</v>
      </c>
      <c r="GB534" s="2"/>
      <c r="GC534" s="2"/>
      <c r="GD534" s="2">
        <v>1</v>
      </c>
      <c r="GE534" s="2"/>
      <c r="GF534" s="2">
        <v>1873919888</v>
      </c>
      <c r="GG534" s="2">
        <v>2</v>
      </c>
      <c r="GH534" s="2">
        <v>1</v>
      </c>
      <c r="GI534" s="2">
        <v>-2</v>
      </c>
      <c r="GJ534" s="2">
        <v>0</v>
      </c>
      <c r="GK534" s="2">
        <v>0</v>
      </c>
      <c r="GL534" s="2">
        <f t="shared" si="677"/>
        <v>0</v>
      </c>
      <c r="GM534" s="2">
        <f t="shared" si="678"/>
        <v>121.03</v>
      </c>
      <c r="GN534" s="2">
        <f t="shared" si="679"/>
        <v>121.03</v>
      </c>
      <c r="GO534" s="2">
        <f t="shared" si="680"/>
        <v>0</v>
      </c>
      <c r="GP534" s="2">
        <f t="shared" si="681"/>
        <v>0</v>
      </c>
      <c r="GQ534" s="2"/>
      <c r="GR534" s="2">
        <v>0</v>
      </c>
      <c r="GS534" s="2">
        <v>3</v>
      </c>
      <c r="GT534" s="2">
        <v>0</v>
      </c>
      <c r="GU534" s="2" t="s">
        <v>3</v>
      </c>
      <c r="GV534" s="2">
        <f t="shared" si="682"/>
        <v>0</v>
      </c>
      <c r="GW534" s="2">
        <v>1</v>
      </c>
      <c r="GX534" s="2">
        <f t="shared" si="683"/>
        <v>0</v>
      </c>
      <c r="GY534" s="2"/>
      <c r="GZ534" s="2"/>
      <c r="HA534" s="2">
        <v>0</v>
      </c>
      <c r="HB534" s="2">
        <v>0</v>
      </c>
      <c r="HC534" s="2">
        <f t="shared" si="684"/>
        <v>0</v>
      </c>
      <c r="HD534" s="2"/>
      <c r="HE534" s="2" t="s">
        <v>3</v>
      </c>
      <c r="HF534" s="2" t="s">
        <v>3</v>
      </c>
      <c r="HG534" s="2"/>
      <c r="HH534" s="2"/>
      <c r="HI534" s="2"/>
      <c r="HJ534" s="2"/>
      <c r="HK534" s="2"/>
      <c r="HL534" s="2"/>
      <c r="HM534" s="2" t="s">
        <v>3</v>
      </c>
      <c r="HN534" s="2" t="s">
        <v>3</v>
      </c>
      <c r="HO534" s="2" t="s">
        <v>3</v>
      </c>
      <c r="HP534" s="2" t="s">
        <v>3</v>
      </c>
      <c r="HQ534" s="2" t="s">
        <v>3</v>
      </c>
      <c r="HR534" s="2"/>
      <c r="HS534" s="2">
        <v>0</v>
      </c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>
        <v>0</v>
      </c>
      <c r="IL534" s="2"/>
      <c r="IM534" s="2"/>
      <c r="IN534" s="2"/>
      <c r="IO534" s="2"/>
      <c r="IP534" s="2"/>
      <c r="IQ534" s="2"/>
      <c r="IR534" s="2"/>
      <c r="IS534" s="2"/>
      <c r="IT534" s="2"/>
      <c r="IU534" s="2"/>
    </row>
    <row r="535" spans="1:255" x14ac:dyDescent="0.2">
      <c r="A535">
        <v>18</v>
      </c>
      <c r="B535">
        <v>1</v>
      </c>
      <c r="C535">
        <v>1199</v>
      </c>
      <c r="E535" t="s">
        <v>544</v>
      </c>
      <c r="F535" t="s">
        <v>46</v>
      </c>
      <c r="G535" t="s">
        <v>47</v>
      </c>
      <c r="H535" t="s">
        <v>48</v>
      </c>
      <c r="I535">
        <f>I531*J535</f>
        <v>0.23</v>
      </c>
      <c r="J535">
        <v>0.32857142857142863</v>
      </c>
      <c r="K535">
        <v>0.328571</v>
      </c>
      <c r="O535">
        <f t="shared" si="653"/>
        <v>337.67</v>
      </c>
      <c r="P535">
        <f t="shared" si="654"/>
        <v>337.67</v>
      </c>
      <c r="Q535">
        <f>(ROUND((ROUND(((ET535)*AV535*I535),2)*BB535),2)+ROUND((ROUND(((AE535-(EU535))*AV535*I535),2)*BS535),2))</f>
        <v>0</v>
      </c>
      <c r="R535">
        <f t="shared" si="655"/>
        <v>0</v>
      </c>
      <c r="S535">
        <f t="shared" si="656"/>
        <v>0</v>
      </c>
      <c r="T535">
        <f t="shared" si="657"/>
        <v>0</v>
      </c>
      <c r="U535">
        <f t="shared" si="658"/>
        <v>0</v>
      </c>
      <c r="V535">
        <f t="shared" si="659"/>
        <v>0</v>
      </c>
      <c r="W535">
        <f t="shared" si="660"/>
        <v>0</v>
      </c>
      <c r="X535">
        <f t="shared" si="661"/>
        <v>0</v>
      </c>
      <c r="Y535">
        <f t="shared" si="662"/>
        <v>0</v>
      </c>
      <c r="AA535">
        <v>59204059</v>
      </c>
      <c r="AB535">
        <f t="shared" si="663"/>
        <v>526.22</v>
      </c>
      <c r="AC535">
        <f t="shared" si="664"/>
        <v>526.22</v>
      </c>
      <c r="AD535">
        <f>ROUND((((ET535)-(EU535))+AE535),6)</f>
        <v>0</v>
      </c>
      <c r="AE535">
        <f t="shared" si="689"/>
        <v>0</v>
      </c>
      <c r="AF535">
        <f t="shared" si="689"/>
        <v>0</v>
      </c>
      <c r="AG535">
        <f t="shared" si="665"/>
        <v>0</v>
      </c>
      <c r="AH535">
        <f t="shared" si="690"/>
        <v>0</v>
      </c>
      <c r="AI535">
        <f t="shared" si="690"/>
        <v>0</v>
      </c>
      <c r="AJ535">
        <f t="shared" si="666"/>
        <v>0</v>
      </c>
      <c r="AK535">
        <v>526.22</v>
      </c>
      <c r="AL535">
        <v>526.22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109</v>
      </c>
      <c r="AU535">
        <v>61</v>
      </c>
      <c r="AV535">
        <v>1</v>
      </c>
      <c r="AW535">
        <v>1</v>
      </c>
      <c r="AZ535">
        <v>1</v>
      </c>
      <c r="BA535">
        <v>1</v>
      </c>
      <c r="BB535">
        <v>1</v>
      </c>
      <c r="BC535">
        <v>2.79</v>
      </c>
      <c r="BD535" t="s">
        <v>3</v>
      </c>
      <c r="BE535" t="s">
        <v>3</v>
      </c>
      <c r="BF535" t="s">
        <v>3</v>
      </c>
      <c r="BG535" t="s">
        <v>3</v>
      </c>
      <c r="BH535">
        <v>3</v>
      </c>
      <c r="BI535">
        <v>1</v>
      </c>
      <c r="BJ535" t="s">
        <v>49</v>
      </c>
      <c r="BM535">
        <v>21</v>
      </c>
      <c r="BN535">
        <v>0</v>
      </c>
      <c r="BO535" t="s">
        <v>46</v>
      </c>
      <c r="BP535">
        <v>1</v>
      </c>
      <c r="BQ535">
        <v>30</v>
      </c>
      <c r="BR535">
        <v>0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 t="s">
        <v>3</v>
      </c>
      <c r="BZ535">
        <v>109</v>
      </c>
      <c r="CA535">
        <v>61</v>
      </c>
      <c r="CB535" t="s">
        <v>3</v>
      </c>
      <c r="CE535">
        <v>30</v>
      </c>
      <c r="CF535">
        <v>0</v>
      </c>
      <c r="CG535">
        <v>0</v>
      </c>
      <c r="CM535">
        <v>0</v>
      </c>
      <c r="CN535" t="s">
        <v>1057</v>
      </c>
      <c r="CO535">
        <v>0</v>
      </c>
      <c r="CP535">
        <f t="shared" si="667"/>
        <v>337.67</v>
      </c>
      <c r="CQ535">
        <f t="shared" si="668"/>
        <v>1468.15</v>
      </c>
      <c r="CR535">
        <f>(ROUND((ROUND(((ET535)*AV535*1),2)*BB535),2)+ROUND((ROUND(((AE535-(EU535))*AV535*1),2)*BS535),2))</f>
        <v>0</v>
      </c>
      <c r="CS535">
        <f t="shared" si="669"/>
        <v>0</v>
      </c>
      <c r="CT535">
        <f t="shared" si="670"/>
        <v>0</v>
      </c>
      <c r="CU535">
        <f t="shared" si="671"/>
        <v>0</v>
      </c>
      <c r="CV535">
        <f t="shared" si="672"/>
        <v>0</v>
      </c>
      <c r="CW535">
        <f t="shared" si="673"/>
        <v>0</v>
      </c>
      <c r="CX535">
        <f t="shared" si="674"/>
        <v>0</v>
      </c>
      <c r="CY535">
        <f t="shared" si="675"/>
        <v>0</v>
      </c>
      <c r="CZ535">
        <f t="shared" si="676"/>
        <v>0</v>
      </c>
      <c r="DC535" t="s">
        <v>3</v>
      </c>
      <c r="DD535" t="s">
        <v>3</v>
      </c>
      <c r="DE535" t="s">
        <v>3</v>
      </c>
      <c r="DF535" t="s">
        <v>3</v>
      </c>
      <c r="DG535" t="s">
        <v>3</v>
      </c>
      <c r="DH535" t="s">
        <v>3</v>
      </c>
      <c r="DI535" t="s">
        <v>3</v>
      </c>
      <c r="DJ535" t="s">
        <v>3</v>
      </c>
      <c r="DK535" t="s">
        <v>3</v>
      </c>
      <c r="DL535" t="s">
        <v>3</v>
      </c>
      <c r="DM535" t="s">
        <v>3</v>
      </c>
      <c r="DN535">
        <v>0</v>
      </c>
      <c r="DO535">
        <v>0</v>
      </c>
      <c r="DP535">
        <v>1</v>
      </c>
      <c r="DQ535">
        <v>1</v>
      </c>
      <c r="DU535">
        <v>1010</v>
      </c>
      <c r="DV535" t="s">
        <v>48</v>
      </c>
      <c r="DW535" t="s">
        <v>48</v>
      </c>
      <c r="DX535">
        <v>100</v>
      </c>
      <c r="DZ535" t="s">
        <v>3</v>
      </c>
      <c r="EA535" t="s">
        <v>3</v>
      </c>
      <c r="EB535" t="s">
        <v>3</v>
      </c>
      <c r="EC535" t="s">
        <v>3</v>
      </c>
      <c r="EE535">
        <v>58807897</v>
      </c>
      <c r="EF535">
        <v>30</v>
      </c>
      <c r="EG535" t="s">
        <v>27</v>
      </c>
      <c r="EH535">
        <v>0</v>
      </c>
      <c r="EI535" t="s">
        <v>3</v>
      </c>
      <c r="EJ535">
        <v>1</v>
      </c>
      <c r="EK535">
        <v>21</v>
      </c>
      <c r="EL535" t="s">
        <v>28</v>
      </c>
      <c r="EM535" t="s">
        <v>29</v>
      </c>
      <c r="EO535" t="s">
        <v>387</v>
      </c>
      <c r="EQ535">
        <v>0</v>
      </c>
      <c r="ER535">
        <v>526.22</v>
      </c>
      <c r="ES535">
        <v>526.22</v>
      </c>
      <c r="ET535">
        <v>0</v>
      </c>
      <c r="EU535">
        <v>0</v>
      </c>
      <c r="EV535">
        <v>0</v>
      </c>
      <c r="EW535">
        <v>0</v>
      </c>
      <c r="EX535">
        <v>0</v>
      </c>
      <c r="FQ535">
        <v>0</v>
      </c>
      <c r="FR535">
        <v>0</v>
      </c>
      <c r="FS535">
        <v>0</v>
      </c>
      <c r="FX535">
        <v>109</v>
      </c>
      <c r="FY535">
        <v>61</v>
      </c>
      <c r="GA535" t="s">
        <v>3</v>
      </c>
      <c r="GD535">
        <v>1</v>
      </c>
      <c r="GF535">
        <v>1873919888</v>
      </c>
      <c r="GG535">
        <v>2</v>
      </c>
      <c r="GH535">
        <v>1</v>
      </c>
      <c r="GI535">
        <v>2</v>
      </c>
      <c r="GJ535">
        <v>0</v>
      </c>
      <c r="GK535">
        <v>0</v>
      </c>
      <c r="GL535">
        <f t="shared" si="677"/>
        <v>0</v>
      </c>
      <c r="GM535">
        <f t="shared" si="678"/>
        <v>337.67</v>
      </c>
      <c r="GN535">
        <f t="shared" si="679"/>
        <v>337.67</v>
      </c>
      <c r="GO535">
        <f t="shared" si="680"/>
        <v>0</v>
      </c>
      <c r="GP535">
        <f t="shared" si="681"/>
        <v>0</v>
      </c>
      <c r="GR535">
        <v>0</v>
      </c>
      <c r="GS535">
        <v>3</v>
      </c>
      <c r="GT535">
        <v>0</v>
      </c>
      <c r="GU535" t="s">
        <v>3</v>
      </c>
      <c r="GV535">
        <f t="shared" si="682"/>
        <v>0</v>
      </c>
      <c r="GW535">
        <v>1</v>
      </c>
      <c r="GX535">
        <f t="shared" si="683"/>
        <v>0</v>
      </c>
      <c r="HA535">
        <v>0</v>
      </c>
      <c r="HB535">
        <v>0</v>
      </c>
      <c r="HC535">
        <f t="shared" si="684"/>
        <v>0</v>
      </c>
      <c r="HE535" t="s">
        <v>3</v>
      </c>
      <c r="HF535" t="s">
        <v>3</v>
      </c>
      <c r="HM535" t="s">
        <v>3</v>
      </c>
      <c r="HN535" t="s">
        <v>3</v>
      </c>
      <c r="HO535" t="s">
        <v>3</v>
      </c>
      <c r="HP535" t="s">
        <v>3</v>
      </c>
      <c r="HQ535" t="s">
        <v>3</v>
      </c>
      <c r="HS535">
        <v>0</v>
      </c>
      <c r="IK535">
        <v>0</v>
      </c>
    </row>
    <row r="536" spans="1:255" x14ac:dyDescent="0.2">
      <c r="A536" s="2">
        <v>17</v>
      </c>
      <c r="B536" s="2">
        <v>1</v>
      </c>
      <c r="C536" s="2">
        <f>ROW(SmtRes!A1210)</f>
        <v>1210</v>
      </c>
      <c r="D536" s="2">
        <f>ROW(EtalonRes!A1227)</f>
        <v>1227</v>
      </c>
      <c r="E536" s="2" t="s">
        <v>545</v>
      </c>
      <c r="F536" s="2" t="s">
        <v>137</v>
      </c>
      <c r="G536" s="2" t="s">
        <v>138</v>
      </c>
      <c r="H536" s="2" t="s">
        <v>23</v>
      </c>
      <c r="I536" s="2">
        <f>ROUND(ROUND(40/100,4),9)</f>
        <v>0.4</v>
      </c>
      <c r="J536" s="2">
        <v>0</v>
      </c>
      <c r="K536" s="2">
        <f>ROUND(ROUND(40/100,4),9)</f>
        <v>0.4</v>
      </c>
      <c r="L536" s="2"/>
      <c r="M536" s="2"/>
      <c r="N536" s="2"/>
      <c r="O536" s="2">
        <f t="shared" si="653"/>
        <v>180.18</v>
      </c>
      <c r="P536" s="2">
        <f t="shared" si="654"/>
        <v>10.53</v>
      </c>
      <c r="Q536" s="2">
        <f>(ROUND((ROUND(((((ET536*1.25)*1.1))*AV536*I536),2)*BB536),2)+ROUND((ROUND(((AE536-(((EU536*1.25)*1.1)))*AV536*I536),2)*BS536),2))</f>
        <v>5.58</v>
      </c>
      <c r="R536" s="2">
        <f t="shared" si="655"/>
        <v>0.52</v>
      </c>
      <c r="S536" s="2">
        <f t="shared" si="656"/>
        <v>164.07</v>
      </c>
      <c r="T536" s="2">
        <f t="shared" si="657"/>
        <v>0</v>
      </c>
      <c r="U536" s="2">
        <f t="shared" si="658"/>
        <v>13.438160780000002</v>
      </c>
      <c r="V536" s="2">
        <f t="shared" si="659"/>
        <v>0</v>
      </c>
      <c r="W536" s="2">
        <f t="shared" si="660"/>
        <v>0</v>
      </c>
      <c r="X536" s="2">
        <f t="shared" si="661"/>
        <v>179.4</v>
      </c>
      <c r="Y536" s="2">
        <f t="shared" si="662"/>
        <v>100.4</v>
      </c>
      <c r="Z536" s="2"/>
      <c r="AA536" s="2">
        <v>59204062</v>
      </c>
      <c r="AB536" s="2">
        <f t="shared" si="663"/>
        <v>423.81335000000001</v>
      </c>
      <c r="AC536" s="2">
        <f t="shared" si="664"/>
        <v>26.33</v>
      </c>
      <c r="AD536" s="2">
        <f>ROUND((((((ET536*1.25)*1.1))-(((EU536*1.25)*1.1)))+AE536),6)</f>
        <v>13.0625</v>
      </c>
      <c r="AE536" s="2">
        <f>ROUND((((EU536*1.25)*1.1)),6)</f>
        <v>1.2237499999999999</v>
      </c>
      <c r="AF536" s="2">
        <f>ROUND((((EV536*1.15)*1.1)),6)</f>
        <v>384.42084999999997</v>
      </c>
      <c r="AG536" s="2">
        <f t="shared" si="665"/>
        <v>0</v>
      </c>
      <c r="AH536" s="2">
        <f>(((EW536*1.15)*1.1))</f>
        <v>31.485850000000003</v>
      </c>
      <c r="AI536" s="2">
        <f>(((EX536*1.25)*1.1))</f>
        <v>0</v>
      </c>
      <c r="AJ536" s="2">
        <f t="shared" si="666"/>
        <v>0</v>
      </c>
      <c r="AK536" s="2">
        <v>339.72</v>
      </c>
      <c r="AL536" s="2">
        <v>26.33</v>
      </c>
      <c r="AM536" s="2">
        <v>9.5</v>
      </c>
      <c r="AN536" s="2">
        <v>0.89</v>
      </c>
      <c r="AO536" s="2">
        <v>303.89</v>
      </c>
      <c r="AP536" s="2">
        <v>0</v>
      </c>
      <c r="AQ536" s="2">
        <v>24.89</v>
      </c>
      <c r="AR536" s="2">
        <v>0</v>
      </c>
      <c r="AS536" s="2">
        <v>0</v>
      </c>
      <c r="AT536" s="2">
        <v>109</v>
      </c>
      <c r="AU536" s="2">
        <v>61</v>
      </c>
      <c r="AV536" s="2">
        <v>1.0669999999999999</v>
      </c>
      <c r="AW536" s="2">
        <v>1</v>
      </c>
      <c r="AX536" s="2"/>
      <c r="AY536" s="2"/>
      <c r="AZ536" s="2">
        <v>1</v>
      </c>
      <c r="BA536" s="2">
        <v>1</v>
      </c>
      <c r="BB536" s="2">
        <v>1</v>
      </c>
      <c r="BC536" s="2">
        <v>1</v>
      </c>
      <c r="BD536" s="2" t="s">
        <v>3</v>
      </c>
      <c r="BE536" s="2" t="s">
        <v>3</v>
      </c>
      <c r="BF536" s="2" t="s">
        <v>3</v>
      </c>
      <c r="BG536" s="2" t="s">
        <v>3</v>
      </c>
      <c r="BH536" s="2">
        <v>0</v>
      </c>
      <c r="BI536" s="2">
        <v>1</v>
      </c>
      <c r="BJ536" s="2" t="s">
        <v>139</v>
      </c>
      <c r="BK536" s="2"/>
      <c r="BL536" s="2"/>
      <c r="BM536" s="2">
        <v>21</v>
      </c>
      <c r="BN536" s="2">
        <v>0</v>
      </c>
      <c r="BO536" s="2" t="s">
        <v>137</v>
      </c>
      <c r="BP536" s="2">
        <v>1</v>
      </c>
      <c r="BQ536" s="2">
        <v>30</v>
      </c>
      <c r="BR536" s="2">
        <v>0</v>
      </c>
      <c r="BS536" s="2">
        <v>1</v>
      </c>
      <c r="BT536" s="2">
        <v>1</v>
      </c>
      <c r="BU536" s="2">
        <v>1</v>
      </c>
      <c r="BV536" s="2">
        <v>1</v>
      </c>
      <c r="BW536" s="2">
        <v>1</v>
      </c>
      <c r="BX536" s="2">
        <v>1</v>
      </c>
      <c r="BY536" s="2" t="s">
        <v>3</v>
      </c>
      <c r="BZ536" s="2">
        <v>109</v>
      </c>
      <c r="CA536" s="2">
        <v>61</v>
      </c>
      <c r="CB536" s="2" t="s">
        <v>3</v>
      </c>
      <c r="CC536" s="2"/>
      <c r="CD536" s="2"/>
      <c r="CE536" s="2">
        <v>30</v>
      </c>
      <c r="CF536" s="2">
        <v>0</v>
      </c>
      <c r="CG536" s="2">
        <v>0</v>
      </c>
      <c r="CH536" s="2"/>
      <c r="CI536" s="2"/>
      <c r="CJ536" s="2"/>
      <c r="CK536" s="2"/>
      <c r="CL536" s="2"/>
      <c r="CM536" s="2">
        <v>0</v>
      </c>
      <c r="CN536" s="2" t="s">
        <v>1057</v>
      </c>
      <c r="CO536" s="2">
        <v>0</v>
      </c>
      <c r="CP536" s="2">
        <f t="shared" si="667"/>
        <v>180.18</v>
      </c>
      <c r="CQ536" s="2">
        <f t="shared" si="668"/>
        <v>26.33</v>
      </c>
      <c r="CR536" s="2">
        <f>(ROUND((ROUND(((((ET536*1.25)*1.1))*AV536*1),2)*BB536),2)+ROUND((ROUND(((AE536-(((EU536*1.25)*1.1)))*AV536*1),2)*BS536),2))</f>
        <v>13.94</v>
      </c>
      <c r="CS536" s="2">
        <f t="shared" si="669"/>
        <v>1.31</v>
      </c>
      <c r="CT536" s="2">
        <f t="shared" si="670"/>
        <v>410.18</v>
      </c>
      <c r="CU536" s="2">
        <f t="shared" si="671"/>
        <v>0</v>
      </c>
      <c r="CV536" s="2">
        <f t="shared" si="672"/>
        <v>33.595401950000003</v>
      </c>
      <c r="CW536" s="2">
        <f t="shared" si="673"/>
        <v>0</v>
      </c>
      <c r="CX536" s="2">
        <f t="shared" si="674"/>
        <v>0</v>
      </c>
      <c r="CY536" s="2">
        <f t="shared" si="675"/>
        <v>179.40310000000002</v>
      </c>
      <c r="CZ536" s="2">
        <f t="shared" si="676"/>
        <v>100.3999</v>
      </c>
      <c r="DA536" s="2"/>
      <c r="DB536" s="2"/>
      <c r="DC536" s="2" t="s">
        <v>3</v>
      </c>
      <c r="DD536" s="2" t="s">
        <v>3</v>
      </c>
      <c r="DE536" s="2" t="s">
        <v>25</v>
      </c>
      <c r="DF536" s="2" t="s">
        <v>25</v>
      </c>
      <c r="DG536" s="2" t="s">
        <v>26</v>
      </c>
      <c r="DH536" s="2" t="s">
        <v>3</v>
      </c>
      <c r="DI536" s="2" t="s">
        <v>26</v>
      </c>
      <c r="DJ536" s="2" t="s">
        <v>25</v>
      </c>
      <c r="DK536" s="2" t="s">
        <v>3</v>
      </c>
      <c r="DL536" s="2" t="s">
        <v>3</v>
      </c>
      <c r="DM536" s="2" t="s">
        <v>3</v>
      </c>
      <c r="DN536" s="2">
        <v>0</v>
      </c>
      <c r="DO536" s="2">
        <v>0</v>
      </c>
      <c r="DP536" s="2">
        <v>1</v>
      </c>
      <c r="DQ536" s="2">
        <v>1</v>
      </c>
      <c r="DR536" s="2"/>
      <c r="DS536" s="2"/>
      <c r="DT536" s="2"/>
      <c r="DU536" s="2">
        <v>1003</v>
      </c>
      <c r="DV536" s="2" t="s">
        <v>23</v>
      </c>
      <c r="DW536" s="2" t="s">
        <v>23</v>
      </c>
      <c r="DX536" s="2">
        <v>100</v>
      </c>
      <c r="DY536" s="2"/>
      <c r="DZ536" s="2" t="s">
        <v>3</v>
      </c>
      <c r="EA536" s="2" t="s">
        <v>3</v>
      </c>
      <c r="EB536" s="2" t="s">
        <v>3</v>
      </c>
      <c r="EC536" s="2" t="s">
        <v>3</v>
      </c>
      <c r="ED536" s="2"/>
      <c r="EE536" s="2">
        <v>58807897</v>
      </c>
      <c r="EF536" s="2">
        <v>30</v>
      </c>
      <c r="EG536" s="2" t="s">
        <v>27</v>
      </c>
      <c r="EH536" s="2">
        <v>0</v>
      </c>
      <c r="EI536" s="2" t="s">
        <v>3</v>
      </c>
      <c r="EJ536" s="2">
        <v>1</v>
      </c>
      <c r="EK536" s="2">
        <v>21</v>
      </c>
      <c r="EL536" s="2" t="s">
        <v>28</v>
      </c>
      <c r="EM536" s="2" t="s">
        <v>29</v>
      </c>
      <c r="EN536" s="2"/>
      <c r="EO536" s="2" t="s">
        <v>387</v>
      </c>
      <c r="EP536" s="2"/>
      <c r="EQ536" s="2">
        <v>0</v>
      </c>
      <c r="ER536" s="2">
        <v>339.72</v>
      </c>
      <c r="ES536" s="2">
        <v>26.33</v>
      </c>
      <c r="ET536" s="2">
        <v>9.5</v>
      </c>
      <c r="EU536" s="2">
        <v>0.89</v>
      </c>
      <c r="EV536" s="2">
        <v>303.89</v>
      </c>
      <c r="EW536" s="2">
        <v>24.89</v>
      </c>
      <c r="EX536" s="2">
        <v>0</v>
      </c>
      <c r="EY536" s="2">
        <v>0</v>
      </c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>
        <v>0</v>
      </c>
      <c r="FR536" s="2">
        <v>0</v>
      </c>
      <c r="FS536" s="2">
        <v>0</v>
      </c>
      <c r="FT536" s="2"/>
      <c r="FU536" s="2"/>
      <c r="FV536" s="2"/>
      <c r="FW536" s="2"/>
      <c r="FX536" s="2">
        <v>109</v>
      </c>
      <c r="FY536" s="2">
        <v>61</v>
      </c>
      <c r="FZ536" s="2"/>
      <c r="GA536" s="2" t="s">
        <v>3</v>
      </c>
      <c r="GB536" s="2"/>
      <c r="GC536" s="2"/>
      <c r="GD536" s="2">
        <v>1</v>
      </c>
      <c r="GE536" s="2"/>
      <c r="GF536" s="2">
        <v>119548696</v>
      </c>
      <c r="GG536" s="2">
        <v>2</v>
      </c>
      <c r="GH536" s="2">
        <v>1</v>
      </c>
      <c r="GI536" s="2">
        <v>2</v>
      </c>
      <c r="GJ536" s="2">
        <v>0</v>
      </c>
      <c r="GK536" s="2">
        <v>0</v>
      </c>
      <c r="GL536" s="2">
        <f t="shared" si="677"/>
        <v>0</v>
      </c>
      <c r="GM536" s="2">
        <f t="shared" si="678"/>
        <v>459.98</v>
      </c>
      <c r="GN536" s="2">
        <f t="shared" si="679"/>
        <v>459.98</v>
      </c>
      <c r="GO536" s="2">
        <f t="shared" si="680"/>
        <v>0</v>
      </c>
      <c r="GP536" s="2">
        <f t="shared" si="681"/>
        <v>0</v>
      </c>
      <c r="GQ536" s="2"/>
      <c r="GR536" s="2">
        <v>0</v>
      </c>
      <c r="GS536" s="2">
        <v>3</v>
      </c>
      <c r="GT536" s="2">
        <v>0</v>
      </c>
      <c r="GU536" s="2" t="s">
        <v>3</v>
      </c>
      <c r="GV536" s="2">
        <f t="shared" si="682"/>
        <v>0</v>
      </c>
      <c r="GW536" s="2">
        <v>1</v>
      </c>
      <c r="GX536" s="2">
        <f t="shared" si="683"/>
        <v>0</v>
      </c>
      <c r="GY536" s="2"/>
      <c r="GZ536" s="2"/>
      <c r="HA536" s="2">
        <v>0</v>
      </c>
      <c r="HB536" s="2">
        <v>0</v>
      </c>
      <c r="HC536" s="2">
        <f t="shared" si="684"/>
        <v>0</v>
      </c>
      <c r="HD536" s="2"/>
      <c r="HE536" s="2" t="s">
        <v>3</v>
      </c>
      <c r="HF536" s="2" t="s">
        <v>3</v>
      </c>
      <c r="HG536" s="2"/>
      <c r="HH536" s="2"/>
      <c r="HI536" s="2"/>
      <c r="HJ536" s="2"/>
      <c r="HK536" s="2"/>
      <c r="HL536" s="2"/>
      <c r="HM536" s="2" t="s">
        <v>3</v>
      </c>
      <c r="HN536" s="2" t="s">
        <v>3</v>
      </c>
      <c r="HO536" s="2" t="s">
        <v>3</v>
      </c>
      <c r="HP536" s="2" t="s">
        <v>3</v>
      </c>
      <c r="HQ536" s="2" t="s">
        <v>3</v>
      </c>
      <c r="HR536" s="2"/>
      <c r="HS536" s="2">
        <v>0</v>
      </c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>
        <v>0</v>
      </c>
      <c r="IL536" s="2"/>
      <c r="IM536" s="2"/>
      <c r="IN536" s="2"/>
      <c r="IO536" s="2"/>
      <c r="IP536" s="2"/>
      <c r="IQ536" s="2"/>
      <c r="IR536" s="2"/>
      <c r="IS536" s="2"/>
      <c r="IT536" s="2"/>
      <c r="IU536" s="2"/>
    </row>
    <row r="537" spans="1:255" x14ac:dyDescent="0.2">
      <c r="A537">
        <v>17</v>
      </c>
      <c r="B537">
        <v>1</v>
      </c>
      <c r="C537">
        <f>ROW(SmtRes!A1220)</f>
        <v>1220</v>
      </c>
      <c r="D537">
        <f>ROW(EtalonRes!A1238)</f>
        <v>1238</v>
      </c>
      <c r="E537" t="s">
        <v>545</v>
      </c>
      <c r="F537" t="s">
        <v>137</v>
      </c>
      <c r="G537" t="s">
        <v>138</v>
      </c>
      <c r="H537" t="s">
        <v>23</v>
      </c>
      <c r="I537">
        <f>ROUND(ROUND(40/100,4),9)</f>
        <v>0.4</v>
      </c>
      <c r="J537">
        <v>0</v>
      </c>
      <c r="K537">
        <f>ROUND(ROUND(40/100,4),9)</f>
        <v>0.4</v>
      </c>
      <c r="O537">
        <f t="shared" si="653"/>
        <v>9125.66</v>
      </c>
      <c r="P537">
        <f t="shared" si="654"/>
        <v>27.9</v>
      </c>
      <c r="Q537">
        <f>(ROUND((ROUND(((((ET537*1.25)*1.1))*AV537*I537),2)*BB537),2)+ROUND((ROUND(((AE537-(((EU537*1.25)*1.1)))*AV537*I537),2)*BS537),2))</f>
        <v>75.55</v>
      </c>
      <c r="R537">
        <f t="shared" si="655"/>
        <v>28.59</v>
      </c>
      <c r="S537">
        <f t="shared" si="656"/>
        <v>9022.2099999999991</v>
      </c>
      <c r="T537">
        <f t="shared" si="657"/>
        <v>0</v>
      </c>
      <c r="U537">
        <f t="shared" si="658"/>
        <v>13.438160780000002</v>
      </c>
      <c r="V537">
        <f t="shared" si="659"/>
        <v>0</v>
      </c>
      <c r="W537">
        <f t="shared" si="660"/>
        <v>0</v>
      </c>
      <c r="X537">
        <f t="shared" si="661"/>
        <v>9865.3700000000008</v>
      </c>
      <c r="Y537">
        <f t="shared" si="662"/>
        <v>5520.99</v>
      </c>
      <c r="AA537">
        <v>59204059</v>
      </c>
      <c r="AB537">
        <f t="shared" si="663"/>
        <v>423.81335000000001</v>
      </c>
      <c r="AC537">
        <f t="shared" si="664"/>
        <v>26.33</v>
      </c>
      <c r="AD537">
        <f>ROUND((((((ET537*1.25)*1.1))-(((EU537*1.25)*1.1)))+AE537),6)</f>
        <v>13.0625</v>
      </c>
      <c r="AE537">
        <f>ROUND((((EU537*1.25)*1.1)),6)</f>
        <v>1.2237499999999999</v>
      </c>
      <c r="AF537">
        <f>ROUND((((EV537*1.15)*1.1)),6)</f>
        <v>384.42084999999997</v>
      </c>
      <c r="AG537">
        <f t="shared" si="665"/>
        <v>0</v>
      </c>
      <c r="AH537">
        <f>(((EW537*1.15)*1.1))</f>
        <v>31.485850000000003</v>
      </c>
      <c r="AI537">
        <f>(((EX537*1.25)*1.1))</f>
        <v>0</v>
      </c>
      <c r="AJ537">
        <f t="shared" si="666"/>
        <v>0</v>
      </c>
      <c r="AK537">
        <v>339.72</v>
      </c>
      <c r="AL537">
        <v>26.33</v>
      </c>
      <c r="AM537">
        <v>9.5</v>
      </c>
      <c r="AN537">
        <v>0.89</v>
      </c>
      <c r="AO537">
        <v>303.89</v>
      </c>
      <c r="AP537">
        <v>0</v>
      </c>
      <c r="AQ537">
        <v>24.89</v>
      </c>
      <c r="AR537">
        <v>0</v>
      </c>
      <c r="AS537">
        <v>0</v>
      </c>
      <c r="AT537">
        <v>109</v>
      </c>
      <c r="AU537">
        <v>61</v>
      </c>
      <c r="AV537">
        <v>1.0669999999999999</v>
      </c>
      <c r="AW537">
        <v>1</v>
      </c>
      <c r="AZ537">
        <v>1</v>
      </c>
      <c r="BA537">
        <v>54.99</v>
      </c>
      <c r="BB537">
        <v>13.54</v>
      </c>
      <c r="BC537">
        <v>2.65</v>
      </c>
      <c r="BD537" t="s">
        <v>3</v>
      </c>
      <c r="BE537" t="s">
        <v>3</v>
      </c>
      <c r="BF537" t="s">
        <v>3</v>
      </c>
      <c r="BG537" t="s">
        <v>3</v>
      </c>
      <c r="BH537">
        <v>0</v>
      </c>
      <c r="BI537">
        <v>1</v>
      </c>
      <c r="BJ537" t="s">
        <v>139</v>
      </c>
      <c r="BM537">
        <v>21</v>
      </c>
      <c r="BN537">
        <v>0</v>
      </c>
      <c r="BO537" t="s">
        <v>137</v>
      </c>
      <c r="BP537">
        <v>1</v>
      </c>
      <c r="BQ537">
        <v>30</v>
      </c>
      <c r="BR537">
        <v>0</v>
      </c>
      <c r="BS537">
        <v>54.99</v>
      </c>
      <c r="BT537">
        <v>1</v>
      </c>
      <c r="BU537">
        <v>1</v>
      </c>
      <c r="BV537">
        <v>1</v>
      </c>
      <c r="BW537">
        <v>1</v>
      </c>
      <c r="BX537">
        <v>1</v>
      </c>
      <c r="BY537" t="s">
        <v>3</v>
      </c>
      <c r="BZ537">
        <v>109</v>
      </c>
      <c r="CA537">
        <v>61</v>
      </c>
      <c r="CB537" t="s">
        <v>3</v>
      </c>
      <c r="CE537">
        <v>30</v>
      </c>
      <c r="CF537">
        <v>0</v>
      </c>
      <c r="CG537">
        <v>0</v>
      </c>
      <c r="CM537">
        <v>0</v>
      </c>
      <c r="CN537" t="s">
        <v>1057</v>
      </c>
      <c r="CO537">
        <v>0</v>
      </c>
      <c r="CP537">
        <f t="shared" si="667"/>
        <v>9125.66</v>
      </c>
      <c r="CQ537">
        <f t="shared" si="668"/>
        <v>69.77</v>
      </c>
      <c r="CR537">
        <f>(ROUND((ROUND(((((ET537*1.25)*1.1))*AV537*1),2)*BB537),2)+ROUND((ROUND(((AE537-(((EU537*1.25)*1.1)))*AV537*1),2)*BS537),2))</f>
        <v>188.75</v>
      </c>
      <c r="CS537">
        <f t="shared" si="669"/>
        <v>72.040000000000006</v>
      </c>
      <c r="CT537">
        <f t="shared" si="670"/>
        <v>22555.8</v>
      </c>
      <c r="CU537">
        <f t="shared" si="671"/>
        <v>0</v>
      </c>
      <c r="CV537">
        <f t="shared" si="672"/>
        <v>33.595401950000003</v>
      </c>
      <c r="CW537">
        <f t="shared" si="673"/>
        <v>0</v>
      </c>
      <c r="CX537">
        <f t="shared" si="674"/>
        <v>0</v>
      </c>
      <c r="CY537">
        <f t="shared" si="675"/>
        <v>9865.3719999999994</v>
      </c>
      <c r="CZ537">
        <f t="shared" si="676"/>
        <v>5520.9879999999994</v>
      </c>
      <c r="DC537" t="s">
        <v>3</v>
      </c>
      <c r="DD537" t="s">
        <v>3</v>
      </c>
      <c r="DE537" t="s">
        <v>25</v>
      </c>
      <c r="DF537" t="s">
        <v>25</v>
      </c>
      <c r="DG537" t="s">
        <v>26</v>
      </c>
      <c r="DH537" t="s">
        <v>3</v>
      </c>
      <c r="DI537" t="s">
        <v>26</v>
      </c>
      <c r="DJ537" t="s">
        <v>25</v>
      </c>
      <c r="DK537" t="s">
        <v>3</v>
      </c>
      <c r="DL537" t="s">
        <v>3</v>
      </c>
      <c r="DM537" t="s">
        <v>3</v>
      </c>
      <c r="DN537">
        <v>0</v>
      </c>
      <c r="DO537">
        <v>0</v>
      </c>
      <c r="DP537">
        <v>1</v>
      </c>
      <c r="DQ537">
        <v>1</v>
      </c>
      <c r="DU537">
        <v>1003</v>
      </c>
      <c r="DV537" t="s">
        <v>23</v>
      </c>
      <c r="DW537" t="s">
        <v>23</v>
      </c>
      <c r="DX537">
        <v>100</v>
      </c>
      <c r="DZ537" t="s">
        <v>3</v>
      </c>
      <c r="EA537" t="s">
        <v>3</v>
      </c>
      <c r="EB537" t="s">
        <v>3</v>
      </c>
      <c r="EC537" t="s">
        <v>3</v>
      </c>
      <c r="EE537">
        <v>58807897</v>
      </c>
      <c r="EF537">
        <v>30</v>
      </c>
      <c r="EG537" t="s">
        <v>27</v>
      </c>
      <c r="EH537">
        <v>0</v>
      </c>
      <c r="EI537" t="s">
        <v>3</v>
      </c>
      <c r="EJ537">
        <v>1</v>
      </c>
      <c r="EK537">
        <v>21</v>
      </c>
      <c r="EL537" t="s">
        <v>28</v>
      </c>
      <c r="EM537" t="s">
        <v>29</v>
      </c>
      <c r="EO537" t="s">
        <v>387</v>
      </c>
      <c r="EQ537">
        <v>0</v>
      </c>
      <c r="ER537">
        <v>339.72</v>
      </c>
      <c r="ES537">
        <v>26.33</v>
      </c>
      <c r="ET537">
        <v>9.5</v>
      </c>
      <c r="EU537">
        <v>0.89</v>
      </c>
      <c r="EV537">
        <v>303.89</v>
      </c>
      <c r="EW537">
        <v>24.89</v>
      </c>
      <c r="EX537">
        <v>0</v>
      </c>
      <c r="EY537">
        <v>0</v>
      </c>
      <c r="FQ537">
        <v>0</v>
      </c>
      <c r="FR537">
        <v>0</v>
      </c>
      <c r="FS537">
        <v>0</v>
      </c>
      <c r="FX537">
        <v>109</v>
      </c>
      <c r="FY537">
        <v>61</v>
      </c>
      <c r="GA537" t="s">
        <v>3</v>
      </c>
      <c r="GD537">
        <v>1</v>
      </c>
      <c r="GF537">
        <v>119548696</v>
      </c>
      <c r="GG537">
        <v>2</v>
      </c>
      <c r="GH537">
        <v>1</v>
      </c>
      <c r="GI537">
        <v>2</v>
      </c>
      <c r="GJ537">
        <v>0</v>
      </c>
      <c r="GK537">
        <v>0</v>
      </c>
      <c r="GL537">
        <f t="shared" si="677"/>
        <v>0</v>
      </c>
      <c r="GM537">
        <f t="shared" si="678"/>
        <v>24512.02</v>
      </c>
      <c r="GN537">
        <f t="shared" si="679"/>
        <v>24512.02</v>
      </c>
      <c r="GO537">
        <f t="shared" si="680"/>
        <v>0</v>
      </c>
      <c r="GP537">
        <f t="shared" si="681"/>
        <v>0</v>
      </c>
      <c r="GR537">
        <v>0</v>
      </c>
      <c r="GS537">
        <v>3</v>
      </c>
      <c r="GT537">
        <v>0</v>
      </c>
      <c r="GU537" t="s">
        <v>3</v>
      </c>
      <c r="GV537">
        <f t="shared" si="682"/>
        <v>0</v>
      </c>
      <c r="GW537">
        <v>1</v>
      </c>
      <c r="GX537">
        <f t="shared" si="683"/>
        <v>0</v>
      </c>
      <c r="HA537">
        <v>0</v>
      </c>
      <c r="HB537">
        <v>0</v>
      </c>
      <c r="HC537">
        <f t="shared" si="684"/>
        <v>0</v>
      </c>
      <c r="HE537" t="s">
        <v>3</v>
      </c>
      <c r="HF537" t="s">
        <v>3</v>
      </c>
      <c r="HM537" t="s">
        <v>3</v>
      </c>
      <c r="HN537" t="s">
        <v>3</v>
      </c>
      <c r="HO537" t="s">
        <v>3</v>
      </c>
      <c r="HP537" t="s">
        <v>3</v>
      </c>
      <c r="HQ537" t="s">
        <v>3</v>
      </c>
      <c r="HS537">
        <v>0</v>
      </c>
      <c r="IK537">
        <v>0</v>
      </c>
    </row>
    <row r="538" spans="1:255" x14ac:dyDescent="0.2">
      <c r="A538" s="2">
        <v>18</v>
      </c>
      <c r="B538" s="2">
        <v>1</v>
      </c>
      <c r="C538" s="2">
        <v>1210</v>
      </c>
      <c r="D538" s="2"/>
      <c r="E538" s="2" t="s">
        <v>546</v>
      </c>
      <c r="F538" s="2" t="s">
        <v>143</v>
      </c>
      <c r="G538" s="2" t="s">
        <v>144</v>
      </c>
      <c r="H538" s="2" t="s">
        <v>34</v>
      </c>
      <c r="I538" s="2">
        <f>I536*J538</f>
        <v>40</v>
      </c>
      <c r="J538" s="2">
        <v>100</v>
      </c>
      <c r="K538" s="2">
        <v>100</v>
      </c>
      <c r="L538" s="2"/>
      <c r="M538" s="2"/>
      <c r="N538" s="2"/>
      <c r="O538" s="2">
        <f t="shared" si="653"/>
        <v>3413.2</v>
      </c>
      <c r="P538" s="2">
        <f t="shared" si="654"/>
        <v>3413.2</v>
      </c>
      <c r="Q538" s="2">
        <f>(ROUND((ROUND(((ET538)*AV538*I538),2)*BB538),2)+ROUND((ROUND(((AE538-(EU538))*AV538*I538),2)*BS538),2))</f>
        <v>0</v>
      </c>
      <c r="R538" s="2">
        <f t="shared" si="655"/>
        <v>0</v>
      </c>
      <c r="S538" s="2">
        <f t="shared" si="656"/>
        <v>0</v>
      </c>
      <c r="T538" s="2">
        <f t="shared" si="657"/>
        <v>0</v>
      </c>
      <c r="U538" s="2">
        <f t="shared" si="658"/>
        <v>0</v>
      </c>
      <c r="V538" s="2">
        <f t="shared" si="659"/>
        <v>0</v>
      </c>
      <c r="W538" s="2">
        <f t="shared" si="660"/>
        <v>0</v>
      </c>
      <c r="X538" s="2">
        <f t="shared" si="661"/>
        <v>0</v>
      </c>
      <c r="Y538" s="2">
        <f t="shared" si="662"/>
        <v>0</v>
      </c>
      <c r="Z538" s="2"/>
      <c r="AA538" s="2">
        <v>59204062</v>
      </c>
      <c r="AB538" s="2">
        <f t="shared" si="663"/>
        <v>85.33</v>
      </c>
      <c r="AC538" s="2">
        <f t="shared" si="664"/>
        <v>85.33</v>
      </c>
      <c r="AD538" s="2">
        <f>ROUND((((ET538)-(EU538))+AE538),6)</f>
        <v>0</v>
      </c>
      <c r="AE538" s="2">
        <f t="shared" ref="AE538:AF541" si="691">ROUND((EU538),6)</f>
        <v>0</v>
      </c>
      <c r="AF538" s="2">
        <f t="shared" si="691"/>
        <v>0</v>
      </c>
      <c r="AG538" s="2">
        <f t="shared" si="665"/>
        <v>0</v>
      </c>
      <c r="AH538" s="2">
        <f t="shared" ref="AH538:AI541" si="692">(EW538)</f>
        <v>0</v>
      </c>
      <c r="AI538" s="2">
        <f t="shared" si="692"/>
        <v>0</v>
      </c>
      <c r="AJ538" s="2">
        <f t="shared" si="666"/>
        <v>0</v>
      </c>
      <c r="AK538" s="2">
        <v>85.33</v>
      </c>
      <c r="AL538" s="2">
        <v>85.33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109</v>
      </c>
      <c r="AU538" s="2">
        <v>61</v>
      </c>
      <c r="AV538" s="2">
        <v>1</v>
      </c>
      <c r="AW538" s="2">
        <v>1</v>
      </c>
      <c r="AX538" s="2"/>
      <c r="AY538" s="2"/>
      <c r="AZ538" s="2">
        <v>1</v>
      </c>
      <c r="BA538" s="2">
        <v>1</v>
      </c>
      <c r="BB538" s="2">
        <v>1</v>
      </c>
      <c r="BC538" s="2">
        <v>1</v>
      </c>
      <c r="BD538" s="2" t="s">
        <v>3</v>
      </c>
      <c r="BE538" s="2" t="s">
        <v>3</v>
      </c>
      <c r="BF538" s="2" t="s">
        <v>3</v>
      </c>
      <c r="BG538" s="2" t="s">
        <v>3</v>
      </c>
      <c r="BH538" s="2">
        <v>3</v>
      </c>
      <c r="BI538" s="2">
        <v>1</v>
      </c>
      <c r="BJ538" s="2" t="s">
        <v>145</v>
      </c>
      <c r="BK538" s="2"/>
      <c r="BL538" s="2"/>
      <c r="BM538" s="2">
        <v>21</v>
      </c>
      <c r="BN538" s="2">
        <v>0</v>
      </c>
      <c r="BO538" s="2" t="s">
        <v>3</v>
      </c>
      <c r="BP538" s="2">
        <v>0</v>
      </c>
      <c r="BQ538" s="2">
        <v>30</v>
      </c>
      <c r="BR538" s="2">
        <v>0</v>
      </c>
      <c r="BS538" s="2">
        <v>1</v>
      </c>
      <c r="BT538" s="2">
        <v>1</v>
      </c>
      <c r="BU538" s="2">
        <v>1</v>
      </c>
      <c r="BV538" s="2">
        <v>1</v>
      </c>
      <c r="BW538" s="2">
        <v>1</v>
      </c>
      <c r="BX538" s="2">
        <v>1</v>
      </c>
      <c r="BY538" s="2" t="s">
        <v>3</v>
      </c>
      <c r="BZ538" s="2">
        <v>109</v>
      </c>
      <c r="CA538" s="2">
        <v>61</v>
      </c>
      <c r="CB538" s="2" t="s">
        <v>3</v>
      </c>
      <c r="CC538" s="2"/>
      <c r="CD538" s="2"/>
      <c r="CE538" s="2">
        <v>30</v>
      </c>
      <c r="CF538" s="2">
        <v>0</v>
      </c>
      <c r="CG538" s="2">
        <v>0</v>
      </c>
      <c r="CH538" s="2"/>
      <c r="CI538" s="2"/>
      <c r="CJ538" s="2"/>
      <c r="CK538" s="2"/>
      <c r="CL538" s="2"/>
      <c r="CM538" s="2">
        <v>0</v>
      </c>
      <c r="CN538" s="2" t="s">
        <v>3</v>
      </c>
      <c r="CO538" s="2">
        <v>0</v>
      </c>
      <c r="CP538" s="2">
        <f t="shared" si="667"/>
        <v>3413.2</v>
      </c>
      <c r="CQ538" s="2">
        <f t="shared" si="668"/>
        <v>85.33</v>
      </c>
      <c r="CR538" s="2">
        <f>(ROUND((ROUND(((ET538)*AV538*1),2)*BB538),2)+ROUND((ROUND(((AE538-(EU538))*AV538*1),2)*BS538),2))</f>
        <v>0</v>
      </c>
      <c r="CS538" s="2">
        <f t="shared" si="669"/>
        <v>0</v>
      </c>
      <c r="CT538" s="2">
        <f t="shared" si="670"/>
        <v>0</v>
      </c>
      <c r="CU538" s="2">
        <f t="shared" si="671"/>
        <v>0</v>
      </c>
      <c r="CV538" s="2">
        <f t="shared" si="672"/>
        <v>0</v>
      </c>
      <c r="CW538" s="2">
        <f t="shared" si="673"/>
        <v>0</v>
      </c>
      <c r="CX538" s="2">
        <f t="shared" si="674"/>
        <v>0</v>
      </c>
      <c r="CY538" s="2">
        <f t="shared" si="675"/>
        <v>0</v>
      </c>
      <c r="CZ538" s="2">
        <f t="shared" si="676"/>
        <v>0</v>
      </c>
      <c r="DA538" s="2"/>
      <c r="DB538" s="2"/>
      <c r="DC538" s="2" t="s">
        <v>3</v>
      </c>
      <c r="DD538" s="2" t="s">
        <v>3</v>
      </c>
      <c r="DE538" s="2" t="s">
        <v>3</v>
      </c>
      <c r="DF538" s="2" t="s">
        <v>3</v>
      </c>
      <c r="DG538" s="2" t="s">
        <v>3</v>
      </c>
      <c r="DH538" s="2" t="s">
        <v>3</v>
      </c>
      <c r="DI538" s="2" t="s">
        <v>3</v>
      </c>
      <c r="DJ538" s="2" t="s">
        <v>3</v>
      </c>
      <c r="DK538" s="2" t="s">
        <v>3</v>
      </c>
      <c r="DL538" s="2" t="s">
        <v>3</v>
      </c>
      <c r="DM538" s="2" t="s">
        <v>3</v>
      </c>
      <c r="DN538" s="2">
        <v>0</v>
      </c>
      <c r="DO538" s="2">
        <v>0</v>
      </c>
      <c r="DP538" s="2">
        <v>1</v>
      </c>
      <c r="DQ538" s="2">
        <v>1</v>
      </c>
      <c r="DR538" s="2"/>
      <c r="DS538" s="2"/>
      <c r="DT538" s="2"/>
      <c r="DU538" s="2">
        <v>1003</v>
      </c>
      <c r="DV538" s="2" t="s">
        <v>34</v>
      </c>
      <c r="DW538" s="2" t="s">
        <v>34</v>
      </c>
      <c r="DX538" s="2">
        <v>1</v>
      </c>
      <c r="DY538" s="2"/>
      <c r="DZ538" s="2" t="s">
        <v>3</v>
      </c>
      <c r="EA538" s="2" t="s">
        <v>3</v>
      </c>
      <c r="EB538" s="2" t="s">
        <v>3</v>
      </c>
      <c r="EC538" s="2" t="s">
        <v>3</v>
      </c>
      <c r="ED538" s="2"/>
      <c r="EE538" s="2">
        <v>58807897</v>
      </c>
      <c r="EF538" s="2">
        <v>30</v>
      </c>
      <c r="EG538" s="2" t="s">
        <v>27</v>
      </c>
      <c r="EH538" s="2">
        <v>0</v>
      </c>
      <c r="EI538" s="2" t="s">
        <v>3</v>
      </c>
      <c r="EJ538" s="2">
        <v>1</v>
      </c>
      <c r="EK538" s="2">
        <v>21</v>
      </c>
      <c r="EL538" s="2" t="s">
        <v>28</v>
      </c>
      <c r="EM538" s="2" t="s">
        <v>29</v>
      </c>
      <c r="EN538" s="2"/>
      <c r="EO538" s="2" t="s">
        <v>3</v>
      </c>
      <c r="EP538" s="2"/>
      <c r="EQ538" s="2">
        <v>0</v>
      </c>
      <c r="ER538" s="2">
        <v>85.33</v>
      </c>
      <c r="ES538" s="2">
        <v>85.33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>
        <v>0</v>
      </c>
      <c r="FR538" s="2">
        <v>0</v>
      </c>
      <c r="FS538" s="2">
        <v>0</v>
      </c>
      <c r="FT538" s="2"/>
      <c r="FU538" s="2"/>
      <c r="FV538" s="2"/>
      <c r="FW538" s="2"/>
      <c r="FX538" s="2">
        <v>109</v>
      </c>
      <c r="FY538" s="2">
        <v>61</v>
      </c>
      <c r="FZ538" s="2"/>
      <c r="GA538" s="2" t="s">
        <v>3</v>
      </c>
      <c r="GB538" s="2"/>
      <c r="GC538" s="2"/>
      <c r="GD538" s="2">
        <v>1</v>
      </c>
      <c r="GE538" s="2"/>
      <c r="GF538" s="2">
        <v>-1413608684</v>
      </c>
      <c r="GG538" s="2">
        <v>2</v>
      </c>
      <c r="GH538" s="2">
        <v>1</v>
      </c>
      <c r="GI538" s="2">
        <v>-2</v>
      </c>
      <c r="GJ538" s="2">
        <v>0</v>
      </c>
      <c r="GK538" s="2">
        <v>0</v>
      </c>
      <c r="GL538" s="2">
        <f t="shared" si="677"/>
        <v>0</v>
      </c>
      <c r="GM538" s="2">
        <f t="shared" si="678"/>
        <v>3413.2</v>
      </c>
      <c r="GN538" s="2">
        <f t="shared" si="679"/>
        <v>3413.2</v>
      </c>
      <c r="GO538" s="2">
        <f t="shared" si="680"/>
        <v>0</v>
      </c>
      <c r="GP538" s="2">
        <f t="shared" si="681"/>
        <v>0</v>
      </c>
      <c r="GQ538" s="2"/>
      <c r="GR538" s="2">
        <v>0</v>
      </c>
      <c r="GS538" s="2">
        <v>3</v>
      </c>
      <c r="GT538" s="2">
        <v>0</v>
      </c>
      <c r="GU538" s="2" t="s">
        <v>3</v>
      </c>
      <c r="GV538" s="2">
        <f t="shared" si="682"/>
        <v>0</v>
      </c>
      <c r="GW538" s="2">
        <v>1</v>
      </c>
      <c r="GX538" s="2">
        <f t="shared" si="683"/>
        <v>0</v>
      </c>
      <c r="GY538" s="2"/>
      <c r="GZ538" s="2"/>
      <c r="HA538" s="2">
        <v>0</v>
      </c>
      <c r="HB538" s="2">
        <v>0</v>
      </c>
      <c r="HC538" s="2">
        <f t="shared" si="684"/>
        <v>0</v>
      </c>
      <c r="HD538" s="2"/>
      <c r="HE538" s="2" t="s">
        <v>3</v>
      </c>
      <c r="HF538" s="2" t="s">
        <v>3</v>
      </c>
      <c r="HG538" s="2"/>
      <c r="HH538" s="2"/>
      <c r="HI538" s="2"/>
      <c r="HJ538" s="2"/>
      <c r="HK538" s="2"/>
      <c r="HL538" s="2"/>
      <c r="HM538" s="2" t="s">
        <v>3</v>
      </c>
      <c r="HN538" s="2" t="s">
        <v>3</v>
      </c>
      <c r="HO538" s="2" t="s">
        <v>3</v>
      </c>
      <c r="HP538" s="2" t="s">
        <v>3</v>
      </c>
      <c r="HQ538" s="2" t="s">
        <v>3</v>
      </c>
      <c r="HR538" s="2"/>
      <c r="HS538" s="2">
        <v>0</v>
      </c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>
        <v>0</v>
      </c>
      <c r="IL538" s="2"/>
      <c r="IM538" s="2"/>
      <c r="IN538" s="2"/>
      <c r="IO538" s="2"/>
      <c r="IP538" s="2"/>
      <c r="IQ538" s="2"/>
      <c r="IR538" s="2"/>
      <c r="IS538" s="2"/>
      <c r="IT538" s="2"/>
      <c r="IU538" s="2"/>
    </row>
    <row r="539" spans="1:255" x14ac:dyDescent="0.2">
      <c r="A539">
        <v>18</v>
      </c>
      <c r="B539">
        <v>1</v>
      </c>
      <c r="C539">
        <v>1220</v>
      </c>
      <c r="E539" t="s">
        <v>546</v>
      </c>
      <c r="F539" t="s">
        <v>143</v>
      </c>
      <c r="G539" t="s">
        <v>144</v>
      </c>
      <c r="H539" t="s">
        <v>34</v>
      </c>
      <c r="I539">
        <f>I537*J539</f>
        <v>40</v>
      </c>
      <c r="J539">
        <v>100</v>
      </c>
      <c r="K539">
        <v>100</v>
      </c>
      <c r="O539">
        <f t="shared" si="653"/>
        <v>23312.16</v>
      </c>
      <c r="P539">
        <f t="shared" si="654"/>
        <v>23312.16</v>
      </c>
      <c r="Q539">
        <f>(ROUND((ROUND(((ET539)*AV539*I539),2)*BB539),2)+ROUND((ROUND(((AE539-(EU539))*AV539*I539),2)*BS539),2))</f>
        <v>0</v>
      </c>
      <c r="R539">
        <f t="shared" si="655"/>
        <v>0</v>
      </c>
      <c r="S539">
        <f t="shared" si="656"/>
        <v>0</v>
      </c>
      <c r="T539">
        <f t="shared" si="657"/>
        <v>0</v>
      </c>
      <c r="U539">
        <f t="shared" si="658"/>
        <v>0</v>
      </c>
      <c r="V539">
        <f t="shared" si="659"/>
        <v>0</v>
      </c>
      <c r="W539">
        <f t="shared" si="660"/>
        <v>0</v>
      </c>
      <c r="X539">
        <f t="shared" si="661"/>
        <v>0</v>
      </c>
      <c r="Y539">
        <f t="shared" si="662"/>
        <v>0</v>
      </c>
      <c r="AA539">
        <v>59204059</v>
      </c>
      <c r="AB539">
        <f t="shared" si="663"/>
        <v>85.33</v>
      </c>
      <c r="AC539">
        <f t="shared" si="664"/>
        <v>85.33</v>
      </c>
      <c r="AD539">
        <f>ROUND((((ET539)-(EU539))+AE539),6)</f>
        <v>0</v>
      </c>
      <c r="AE539">
        <f t="shared" si="691"/>
        <v>0</v>
      </c>
      <c r="AF539">
        <f t="shared" si="691"/>
        <v>0</v>
      </c>
      <c r="AG539">
        <f t="shared" si="665"/>
        <v>0</v>
      </c>
      <c r="AH539">
        <f t="shared" si="692"/>
        <v>0</v>
      </c>
      <c r="AI539">
        <f t="shared" si="692"/>
        <v>0</v>
      </c>
      <c r="AJ539">
        <f t="shared" si="666"/>
        <v>0</v>
      </c>
      <c r="AK539">
        <v>85.33</v>
      </c>
      <c r="AL539">
        <v>85.33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109</v>
      </c>
      <c r="AU539">
        <v>61</v>
      </c>
      <c r="AV539">
        <v>1</v>
      </c>
      <c r="AW539">
        <v>1</v>
      </c>
      <c r="AZ539">
        <v>1</v>
      </c>
      <c r="BA539">
        <v>1</v>
      </c>
      <c r="BB539">
        <v>1</v>
      </c>
      <c r="BC539">
        <v>6.83</v>
      </c>
      <c r="BD539" t="s">
        <v>3</v>
      </c>
      <c r="BE539" t="s">
        <v>3</v>
      </c>
      <c r="BF539" t="s">
        <v>3</v>
      </c>
      <c r="BG539" t="s">
        <v>3</v>
      </c>
      <c r="BH539">
        <v>3</v>
      </c>
      <c r="BI539">
        <v>1</v>
      </c>
      <c r="BJ539" t="s">
        <v>145</v>
      </c>
      <c r="BM539">
        <v>21</v>
      </c>
      <c r="BN539">
        <v>0</v>
      </c>
      <c r="BO539" t="s">
        <v>143</v>
      </c>
      <c r="BP539">
        <v>1</v>
      </c>
      <c r="BQ539">
        <v>30</v>
      </c>
      <c r="BR539">
        <v>0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 t="s">
        <v>3</v>
      </c>
      <c r="BZ539">
        <v>109</v>
      </c>
      <c r="CA539">
        <v>61</v>
      </c>
      <c r="CB539" t="s">
        <v>3</v>
      </c>
      <c r="CE539">
        <v>30</v>
      </c>
      <c r="CF539">
        <v>0</v>
      </c>
      <c r="CG539">
        <v>0</v>
      </c>
      <c r="CM539">
        <v>0</v>
      </c>
      <c r="CN539" t="s">
        <v>3</v>
      </c>
      <c r="CO539">
        <v>0</v>
      </c>
      <c r="CP539">
        <f t="shared" si="667"/>
        <v>23312.16</v>
      </c>
      <c r="CQ539">
        <f t="shared" si="668"/>
        <v>582.79999999999995</v>
      </c>
      <c r="CR539">
        <f>(ROUND((ROUND(((ET539)*AV539*1),2)*BB539),2)+ROUND((ROUND(((AE539-(EU539))*AV539*1),2)*BS539),2))</f>
        <v>0</v>
      </c>
      <c r="CS539">
        <f t="shared" si="669"/>
        <v>0</v>
      </c>
      <c r="CT539">
        <f t="shared" si="670"/>
        <v>0</v>
      </c>
      <c r="CU539">
        <f t="shared" si="671"/>
        <v>0</v>
      </c>
      <c r="CV539">
        <f t="shared" si="672"/>
        <v>0</v>
      </c>
      <c r="CW539">
        <f t="shared" si="673"/>
        <v>0</v>
      </c>
      <c r="CX539">
        <f t="shared" si="674"/>
        <v>0</v>
      </c>
      <c r="CY539">
        <f t="shared" si="675"/>
        <v>0</v>
      </c>
      <c r="CZ539">
        <f t="shared" si="676"/>
        <v>0</v>
      </c>
      <c r="DC539" t="s">
        <v>3</v>
      </c>
      <c r="DD539" t="s">
        <v>3</v>
      </c>
      <c r="DE539" t="s">
        <v>3</v>
      </c>
      <c r="DF539" t="s">
        <v>3</v>
      </c>
      <c r="DG539" t="s">
        <v>3</v>
      </c>
      <c r="DH539" t="s">
        <v>3</v>
      </c>
      <c r="DI539" t="s">
        <v>3</v>
      </c>
      <c r="DJ539" t="s">
        <v>3</v>
      </c>
      <c r="DK539" t="s">
        <v>3</v>
      </c>
      <c r="DL539" t="s">
        <v>3</v>
      </c>
      <c r="DM539" t="s">
        <v>3</v>
      </c>
      <c r="DN539">
        <v>0</v>
      </c>
      <c r="DO539">
        <v>0</v>
      </c>
      <c r="DP539">
        <v>1</v>
      </c>
      <c r="DQ539">
        <v>1</v>
      </c>
      <c r="DU539">
        <v>1003</v>
      </c>
      <c r="DV539" t="s">
        <v>34</v>
      </c>
      <c r="DW539" t="s">
        <v>34</v>
      </c>
      <c r="DX539">
        <v>1</v>
      </c>
      <c r="DZ539" t="s">
        <v>3</v>
      </c>
      <c r="EA539" t="s">
        <v>3</v>
      </c>
      <c r="EB539" t="s">
        <v>3</v>
      </c>
      <c r="EC539" t="s">
        <v>3</v>
      </c>
      <c r="EE539">
        <v>58807897</v>
      </c>
      <c r="EF539">
        <v>30</v>
      </c>
      <c r="EG539" t="s">
        <v>27</v>
      </c>
      <c r="EH539">
        <v>0</v>
      </c>
      <c r="EI539" t="s">
        <v>3</v>
      </c>
      <c r="EJ539">
        <v>1</v>
      </c>
      <c r="EK539">
        <v>21</v>
      </c>
      <c r="EL539" t="s">
        <v>28</v>
      </c>
      <c r="EM539" t="s">
        <v>29</v>
      </c>
      <c r="EO539" t="s">
        <v>3</v>
      </c>
      <c r="EQ539">
        <v>0</v>
      </c>
      <c r="ER539">
        <v>85.33</v>
      </c>
      <c r="ES539">
        <v>85.33</v>
      </c>
      <c r="ET539">
        <v>0</v>
      </c>
      <c r="EU539">
        <v>0</v>
      </c>
      <c r="EV539">
        <v>0</v>
      </c>
      <c r="EW539">
        <v>0</v>
      </c>
      <c r="EX539">
        <v>0</v>
      </c>
      <c r="FQ539">
        <v>0</v>
      </c>
      <c r="FR539">
        <v>0</v>
      </c>
      <c r="FS539">
        <v>0</v>
      </c>
      <c r="FX539">
        <v>109</v>
      </c>
      <c r="FY539">
        <v>61</v>
      </c>
      <c r="GA539" t="s">
        <v>3</v>
      </c>
      <c r="GD539">
        <v>1</v>
      </c>
      <c r="GF539">
        <v>-1413608684</v>
      </c>
      <c r="GG539">
        <v>2</v>
      </c>
      <c r="GH539">
        <v>1</v>
      </c>
      <c r="GI539">
        <v>2</v>
      </c>
      <c r="GJ539">
        <v>0</v>
      </c>
      <c r="GK539">
        <v>0</v>
      </c>
      <c r="GL539">
        <f t="shared" si="677"/>
        <v>0</v>
      </c>
      <c r="GM539">
        <f t="shared" si="678"/>
        <v>23312.16</v>
      </c>
      <c r="GN539">
        <f t="shared" si="679"/>
        <v>23312.16</v>
      </c>
      <c r="GO539">
        <f t="shared" si="680"/>
        <v>0</v>
      </c>
      <c r="GP539">
        <f t="shared" si="681"/>
        <v>0</v>
      </c>
      <c r="GR539">
        <v>0</v>
      </c>
      <c r="GS539">
        <v>3</v>
      </c>
      <c r="GT539">
        <v>0</v>
      </c>
      <c r="GU539" t="s">
        <v>3</v>
      </c>
      <c r="GV539">
        <f t="shared" si="682"/>
        <v>0</v>
      </c>
      <c r="GW539">
        <v>1</v>
      </c>
      <c r="GX539">
        <f t="shared" si="683"/>
        <v>0</v>
      </c>
      <c r="HA539">
        <v>0</v>
      </c>
      <c r="HB539">
        <v>0</v>
      </c>
      <c r="HC539">
        <f t="shared" si="684"/>
        <v>0</v>
      </c>
      <c r="HE539" t="s">
        <v>3</v>
      </c>
      <c r="HF539" t="s">
        <v>3</v>
      </c>
      <c r="HM539" t="s">
        <v>3</v>
      </c>
      <c r="HN539" t="s">
        <v>3</v>
      </c>
      <c r="HO539" t="s">
        <v>3</v>
      </c>
      <c r="HP539" t="s">
        <v>3</v>
      </c>
      <c r="HQ539" t="s">
        <v>3</v>
      </c>
      <c r="HS539">
        <v>0</v>
      </c>
      <c r="IK539">
        <v>0</v>
      </c>
    </row>
    <row r="540" spans="1:255" x14ac:dyDescent="0.2">
      <c r="A540" s="2">
        <v>18</v>
      </c>
      <c r="B540" s="2">
        <v>1</v>
      </c>
      <c r="C540" s="2">
        <v>1209</v>
      </c>
      <c r="D540" s="2"/>
      <c r="E540" s="2" t="s">
        <v>547</v>
      </c>
      <c r="F540" s="2" t="s">
        <v>46</v>
      </c>
      <c r="G540" s="2" t="s">
        <v>47</v>
      </c>
      <c r="H540" s="2" t="s">
        <v>48</v>
      </c>
      <c r="I540" s="2">
        <f>I536*J540</f>
        <v>0.1</v>
      </c>
      <c r="J540" s="2">
        <v>0.25</v>
      </c>
      <c r="K540" s="2">
        <v>0.25</v>
      </c>
      <c r="L540" s="2"/>
      <c r="M540" s="2"/>
      <c r="N540" s="2"/>
      <c r="O540" s="2">
        <f t="shared" si="653"/>
        <v>52.62</v>
      </c>
      <c r="P540" s="2">
        <f t="shared" si="654"/>
        <v>52.62</v>
      </c>
      <c r="Q540" s="2">
        <f>(ROUND((ROUND(((ET540)*AV540*I540),2)*BB540),2)+ROUND((ROUND(((AE540-(EU540))*AV540*I540),2)*BS540),2))</f>
        <v>0</v>
      </c>
      <c r="R540" s="2">
        <f t="shared" si="655"/>
        <v>0</v>
      </c>
      <c r="S540" s="2">
        <f t="shared" si="656"/>
        <v>0</v>
      </c>
      <c r="T540" s="2">
        <f t="shared" si="657"/>
        <v>0</v>
      </c>
      <c r="U540" s="2">
        <f t="shared" si="658"/>
        <v>0</v>
      </c>
      <c r="V540" s="2">
        <f t="shared" si="659"/>
        <v>0</v>
      </c>
      <c r="W540" s="2">
        <f t="shared" si="660"/>
        <v>0</v>
      </c>
      <c r="X540" s="2">
        <f t="shared" si="661"/>
        <v>0</v>
      </c>
      <c r="Y540" s="2">
        <f t="shared" si="662"/>
        <v>0</v>
      </c>
      <c r="Z540" s="2"/>
      <c r="AA540" s="2">
        <v>59204062</v>
      </c>
      <c r="AB540" s="2">
        <f t="shared" si="663"/>
        <v>526.22</v>
      </c>
      <c r="AC540" s="2">
        <f t="shared" si="664"/>
        <v>526.22</v>
      </c>
      <c r="AD540" s="2">
        <f>ROUND((((ET540)-(EU540))+AE540),6)</f>
        <v>0</v>
      </c>
      <c r="AE540" s="2">
        <f t="shared" si="691"/>
        <v>0</v>
      </c>
      <c r="AF540" s="2">
        <f t="shared" si="691"/>
        <v>0</v>
      </c>
      <c r="AG540" s="2">
        <f t="shared" si="665"/>
        <v>0</v>
      </c>
      <c r="AH540" s="2">
        <f t="shared" si="692"/>
        <v>0</v>
      </c>
      <c r="AI540" s="2">
        <f t="shared" si="692"/>
        <v>0</v>
      </c>
      <c r="AJ540" s="2">
        <f t="shared" si="666"/>
        <v>0</v>
      </c>
      <c r="AK540" s="2">
        <v>526.22</v>
      </c>
      <c r="AL540" s="2">
        <v>526.22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109</v>
      </c>
      <c r="AU540" s="2">
        <v>61</v>
      </c>
      <c r="AV540" s="2">
        <v>1</v>
      </c>
      <c r="AW540" s="2">
        <v>1</v>
      </c>
      <c r="AX540" s="2"/>
      <c r="AY540" s="2"/>
      <c r="AZ540" s="2">
        <v>1</v>
      </c>
      <c r="BA540" s="2">
        <v>1</v>
      </c>
      <c r="BB540" s="2">
        <v>1</v>
      </c>
      <c r="BC540" s="2">
        <v>1</v>
      </c>
      <c r="BD540" s="2" t="s">
        <v>3</v>
      </c>
      <c r="BE540" s="2" t="s">
        <v>3</v>
      </c>
      <c r="BF540" s="2" t="s">
        <v>3</v>
      </c>
      <c r="BG540" s="2" t="s">
        <v>3</v>
      </c>
      <c r="BH540" s="2">
        <v>3</v>
      </c>
      <c r="BI540" s="2">
        <v>1</v>
      </c>
      <c r="BJ540" s="2" t="s">
        <v>49</v>
      </c>
      <c r="BK540" s="2"/>
      <c r="BL540" s="2"/>
      <c r="BM540" s="2">
        <v>21</v>
      </c>
      <c r="BN540" s="2">
        <v>0</v>
      </c>
      <c r="BO540" s="2" t="s">
        <v>3</v>
      </c>
      <c r="BP540" s="2">
        <v>0</v>
      </c>
      <c r="BQ540" s="2">
        <v>30</v>
      </c>
      <c r="BR540" s="2">
        <v>0</v>
      </c>
      <c r="BS540" s="2">
        <v>1</v>
      </c>
      <c r="BT540" s="2">
        <v>1</v>
      </c>
      <c r="BU540" s="2">
        <v>1</v>
      </c>
      <c r="BV540" s="2">
        <v>1</v>
      </c>
      <c r="BW540" s="2">
        <v>1</v>
      </c>
      <c r="BX540" s="2">
        <v>1</v>
      </c>
      <c r="BY540" s="2" t="s">
        <v>3</v>
      </c>
      <c r="BZ540" s="2">
        <v>109</v>
      </c>
      <c r="CA540" s="2">
        <v>61</v>
      </c>
      <c r="CB540" s="2" t="s">
        <v>3</v>
      </c>
      <c r="CC540" s="2"/>
      <c r="CD540" s="2"/>
      <c r="CE540" s="2">
        <v>30</v>
      </c>
      <c r="CF540" s="2">
        <v>0</v>
      </c>
      <c r="CG540" s="2">
        <v>0</v>
      </c>
      <c r="CH540" s="2"/>
      <c r="CI540" s="2"/>
      <c r="CJ540" s="2"/>
      <c r="CK540" s="2"/>
      <c r="CL540" s="2"/>
      <c r="CM540" s="2">
        <v>0</v>
      </c>
      <c r="CN540" s="2" t="s">
        <v>1057</v>
      </c>
      <c r="CO540" s="2">
        <v>0</v>
      </c>
      <c r="CP540" s="2">
        <f t="shared" si="667"/>
        <v>52.62</v>
      </c>
      <c r="CQ540" s="2">
        <f t="shared" si="668"/>
        <v>526.22</v>
      </c>
      <c r="CR540" s="2">
        <f>(ROUND((ROUND(((ET540)*AV540*1),2)*BB540),2)+ROUND((ROUND(((AE540-(EU540))*AV540*1),2)*BS540),2))</f>
        <v>0</v>
      </c>
      <c r="CS540" s="2">
        <f t="shared" si="669"/>
        <v>0</v>
      </c>
      <c r="CT540" s="2">
        <f t="shared" si="670"/>
        <v>0</v>
      </c>
      <c r="CU540" s="2">
        <f t="shared" si="671"/>
        <v>0</v>
      </c>
      <c r="CV540" s="2">
        <f t="shared" si="672"/>
        <v>0</v>
      </c>
      <c r="CW540" s="2">
        <f t="shared" si="673"/>
        <v>0</v>
      </c>
      <c r="CX540" s="2">
        <f t="shared" si="674"/>
        <v>0</v>
      </c>
      <c r="CY540" s="2">
        <f t="shared" si="675"/>
        <v>0</v>
      </c>
      <c r="CZ540" s="2">
        <f t="shared" si="676"/>
        <v>0</v>
      </c>
      <c r="DA540" s="2"/>
      <c r="DB540" s="2"/>
      <c r="DC540" s="2" t="s">
        <v>3</v>
      </c>
      <c r="DD540" s="2" t="s">
        <v>3</v>
      </c>
      <c r="DE540" s="2" t="s">
        <v>3</v>
      </c>
      <c r="DF540" s="2" t="s">
        <v>3</v>
      </c>
      <c r="DG540" s="2" t="s">
        <v>3</v>
      </c>
      <c r="DH540" s="2" t="s">
        <v>3</v>
      </c>
      <c r="DI540" s="2" t="s">
        <v>3</v>
      </c>
      <c r="DJ540" s="2" t="s">
        <v>3</v>
      </c>
      <c r="DK540" s="2" t="s">
        <v>3</v>
      </c>
      <c r="DL540" s="2" t="s">
        <v>3</v>
      </c>
      <c r="DM540" s="2" t="s">
        <v>3</v>
      </c>
      <c r="DN540" s="2">
        <v>0</v>
      </c>
      <c r="DO540" s="2">
        <v>0</v>
      </c>
      <c r="DP540" s="2">
        <v>1</v>
      </c>
      <c r="DQ540" s="2">
        <v>1</v>
      </c>
      <c r="DR540" s="2"/>
      <c r="DS540" s="2"/>
      <c r="DT540" s="2"/>
      <c r="DU540" s="2">
        <v>1010</v>
      </c>
      <c r="DV540" s="2" t="s">
        <v>48</v>
      </c>
      <c r="DW540" s="2" t="s">
        <v>48</v>
      </c>
      <c r="DX540" s="2">
        <v>100</v>
      </c>
      <c r="DY540" s="2"/>
      <c r="DZ540" s="2" t="s">
        <v>3</v>
      </c>
      <c r="EA540" s="2" t="s">
        <v>3</v>
      </c>
      <c r="EB540" s="2" t="s">
        <v>3</v>
      </c>
      <c r="EC540" s="2" t="s">
        <v>3</v>
      </c>
      <c r="ED540" s="2"/>
      <c r="EE540" s="2">
        <v>58807897</v>
      </c>
      <c r="EF540" s="2">
        <v>30</v>
      </c>
      <c r="EG540" s="2" t="s">
        <v>27</v>
      </c>
      <c r="EH540" s="2">
        <v>0</v>
      </c>
      <c r="EI540" s="2" t="s">
        <v>3</v>
      </c>
      <c r="EJ540" s="2">
        <v>1</v>
      </c>
      <c r="EK540" s="2">
        <v>21</v>
      </c>
      <c r="EL540" s="2" t="s">
        <v>28</v>
      </c>
      <c r="EM540" s="2" t="s">
        <v>29</v>
      </c>
      <c r="EN540" s="2"/>
      <c r="EO540" s="2" t="s">
        <v>387</v>
      </c>
      <c r="EP540" s="2"/>
      <c r="EQ540" s="2">
        <v>0</v>
      </c>
      <c r="ER540" s="2">
        <v>526.22</v>
      </c>
      <c r="ES540" s="2">
        <v>526.22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>
        <v>0</v>
      </c>
      <c r="FR540" s="2">
        <v>0</v>
      </c>
      <c r="FS540" s="2">
        <v>0</v>
      </c>
      <c r="FT540" s="2"/>
      <c r="FU540" s="2"/>
      <c r="FV540" s="2"/>
      <c r="FW540" s="2"/>
      <c r="FX540" s="2">
        <v>109</v>
      </c>
      <c r="FY540" s="2">
        <v>61</v>
      </c>
      <c r="FZ540" s="2"/>
      <c r="GA540" s="2" t="s">
        <v>3</v>
      </c>
      <c r="GB540" s="2"/>
      <c r="GC540" s="2"/>
      <c r="GD540" s="2">
        <v>1</v>
      </c>
      <c r="GE540" s="2"/>
      <c r="GF540" s="2">
        <v>1873919888</v>
      </c>
      <c r="GG540" s="2">
        <v>2</v>
      </c>
      <c r="GH540" s="2">
        <v>1</v>
      </c>
      <c r="GI540" s="2">
        <v>-2</v>
      </c>
      <c r="GJ540" s="2">
        <v>0</v>
      </c>
      <c r="GK540" s="2">
        <v>0</v>
      </c>
      <c r="GL540" s="2">
        <f t="shared" si="677"/>
        <v>0</v>
      </c>
      <c r="GM540" s="2">
        <f t="shared" si="678"/>
        <v>52.62</v>
      </c>
      <c r="GN540" s="2">
        <f t="shared" si="679"/>
        <v>52.62</v>
      </c>
      <c r="GO540" s="2">
        <f t="shared" si="680"/>
        <v>0</v>
      </c>
      <c r="GP540" s="2">
        <f t="shared" si="681"/>
        <v>0</v>
      </c>
      <c r="GQ540" s="2"/>
      <c r="GR540" s="2">
        <v>0</v>
      </c>
      <c r="GS540" s="2">
        <v>3</v>
      </c>
      <c r="GT540" s="2">
        <v>0</v>
      </c>
      <c r="GU540" s="2" t="s">
        <v>3</v>
      </c>
      <c r="GV540" s="2">
        <f t="shared" si="682"/>
        <v>0</v>
      </c>
      <c r="GW540" s="2">
        <v>1</v>
      </c>
      <c r="GX540" s="2">
        <f t="shared" si="683"/>
        <v>0</v>
      </c>
      <c r="GY540" s="2"/>
      <c r="GZ540" s="2"/>
      <c r="HA540" s="2">
        <v>0</v>
      </c>
      <c r="HB540" s="2">
        <v>0</v>
      </c>
      <c r="HC540" s="2">
        <f t="shared" si="684"/>
        <v>0</v>
      </c>
      <c r="HD540" s="2"/>
      <c r="HE540" s="2" t="s">
        <v>3</v>
      </c>
      <c r="HF540" s="2" t="s">
        <v>3</v>
      </c>
      <c r="HG540" s="2"/>
      <c r="HH540" s="2"/>
      <c r="HI540" s="2"/>
      <c r="HJ540" s="2"/>
      <c r="HK540" s="2"/>
      <c r="HL540" s="2"/>
      <c r="HM540" s="2" t="s">
        <v>3</v>
      </c>
      <c r="HN540" s="2" t="s">
        <v>3</v>
      </c>
      <c r="HO540" s="2" t="s">
        <v>3</v>
      </c>
      <c r="HP540" s="2" t="s">
        <v>3</v>
      </c>
      <c r="HQ540" s="2" t="s">
        <v>3</v>
      </c>
      <c r="HR540" s="2"/>
      <c r="HS540" s="2">
        <v>0</v>
      </c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>
        <v>0</v>
      </c>
      <c r="IL540" s="2"/>
      <c r="IM540" s="2"/>
      <c r="IN540" s="2"/>
      <c r="IO540" s="2"/>
      <c r="IP540" s="2"/>
      <c r="IQ540" s="2"/>
      <c r="IR540" s="2"/>
      <c r="IS540" s="2"/>
      <c r="IT540" s="2"/>
      <c r="IU540" s="2"/>
    </row>
    <row r="541" spans="1:255" x14ac:dyDescent="0.2">
      <c r="A541">
        <v>18</v>
      </c>
      <c r="B541">
        <v>1</v>
      </c>
      <c r="C541">
        <v>1219</v>
      </c>
      <c r="E541" t="s">
        <v>547</v>
      </c>
      <c r="F541" t="s">
        <v>46</v>
      </c>
      <c r="G541" t="s">
        <v>47</v>
      </c>
      <c r="H541" t="s">
        <v>48</v>
      </c>
      <c r="I541">
        <f>I537*J541</f>
        <v>0.1</v>
      </c>
      <c r="J541">
        <v>0.25</v>
      </c>
      <c r="K541">
        <v>0.25</v>
      </c>
      <c r="O541">
        <f t="shared" si="653"/>
        <v>146.81</v>
      </c>
      <c r="P541">
        <f t="shared" si="654"/>
        <v>146.81</v>
      </c>
      <c r="Q541">
        <f>(ROUND((ROUND(((ET541)*AV541*I541),2)*BB541),2)+ROUND((ROUND(((AE541-(EU541))*AV541*I541),2)*BS541),2))</f>
        <v>0</v>
      </c>
      <c r="R541">
        <f t="shared" si="655"/>
        <v>0</v>
      </c>
      <c r="S541">
        <f t="shared" si="656"/>
        <v>0</v>
      </c>
      <c r="T541">
        <f t="shared" si="657"/>
        <v>0</v>
      </c>
      <c r="U541">
        <f t="shared" si="658"/>
        <v>0</v>
      </c>
      <c r="V541">
        <f t="shared" si="659"/>
        <v>0</v>
      </c>
      <c r="W541">
        <f t="shared" si="660"/>
        <v>0</v>
      </c>
      <c r="X541">
        <f t="shared" si="661"/>
        <v>0</v>
      </c>
      <c r="Y541">
        <f t="shared" si="662"/>
        <v>0</v>
      </c>
      <c r="AA541">
        <v>59204059</v>
      </c>
      <c r="AB541">
        <f t="shared" si="663"/>
        <v>526.22</v>
      </c>
      <c r="AC541">
        <f t="shared" si="664"/>
        <v>526.22</v>
      </c>
      <c r="AD541">
        <f>ROUND((((ET541)-(EU541))+AE541),6)</f>
        <v>0</v>
      </c>
      <c r="AE541">
        <f t="shared" si="691"/>
        <v>0</v>
      </c>
      <c r="AF541">
        <f t="shared" si="691"/>
        <v>0</v>
      </c>
      <c r="AG541">
        <f t="shared" si="665"/>
        <v>0</v>
      </c>
      <c r="AH541">
        <f t="shared" si="692"/>
        <v>0</v>
      </c>
      <c r="AI541">
        <f t="shared" si="692"/>
        <v>0</v>
      </c>
      <c r="AJ541">
        <f t="shared" si="666"/>
        <v>0</v>
      </c>
      <c r="AK541">
        <v>526.22</v>
      </c>
      <c r="AL541">
        <v>526.22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109</v>
      </c>
      <c r="AU541">
        <v>61</v>
      </c>
      <c r="AV541">
        <v>1</v>
      </c>
      <c r="AW541">
        <v>1</v>
      </c>
      <c r="AZ541">
        <v>1</v>
      </c>
      <c r="BA541">
        <v>1</v>
      </c>
      <c r="BB541">
        <v>1</v>
      </c>
      <c r="BC541">
        <v>2.79</v>
      </c>
      <c r="BD541" t="s">
        <v>3</v>
      </c>
      <c r="BE541" t="s">
        <v>3</v>
      </c>
      <c r="BF541" t="s">
        <v>3</v>
      </c>
      <c r="BG541" t="s">
        <v>3</v>
      </c>
      <c r="BH541">
        <v>3</v>
      </c>
      <c r="BI541">
        <v>1</v>
      </c>
      <c r="BJ541" t="s">
        <v>49</v>
      </c>
      <c r="BM541">
        <v>21</v>
      </c>
      <c r="BN541">
        <v>0</v>
      </c>
      <c r="BO541" t="s">
        <v>46</v>
      </c>
      <c r="BP541">
        <v>1</v>
      </c>
      <c r="BQ541">
        <v>30</v>
      </c>
      <c r="BR541">
        <v>0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 t="s">
        <v>3</v>
      </c>
      <c r="BZ541">
        <v>109</v>
      </c>
      <c r="CA541">
        <v>61</v>
      </c>
      <c r="CB541" t="s">
        <v>3</v>
      </c>
      <c r="CE541">
        <v>30</v>
      </c>
      <c r="CF541">
        <v>0</v>
      </c>
      <c r="CG541">
        <v>0</v>
      </c>
      <c r="CM541">
        <v>0</v>
      </c>
      <c r="CN541" t="s">
        <v>1057</v>
      </c>
      <c r="CO541">
        <v>0</v>
      </c>
      <c r="CP541">
        <f t="shared" si="667"/>
        <v>146.81</v>
      </c>
      <c r="CQ541">
        <f t="shared" si="668"/>
        <v>1468.15</v>
      </c>
      <c r="CR541">
        <f>(ROUND((ROUND(((ET541)*AV541*1),2)*BB541),2)+ROUND((ROUND(((AE541-(EU541))*AV541*1),2)*BS541),2))</f>
        <v>0</v>
      </c>
      <c r="CS541">
        <f t="shared" si="669"/>
        <v>0</v>
      </c>
      <c r="CT541">
        <f t="shared" si="670"/>
        <v>0</v>
      </c>
      <c r="CU541">
        <f t="shared" si="671"/>
        <v>0</v>
      </c>
      <c r="CV541">
        <f t="shared" si="672"/>
        <v>0</v>
      </c>
      <c r="CW541">
        <f t="shared" si="673"/>
        <v>0</v>
      </c>
      <c r="CX541">
        <f t="shared" si="674"/>
        <v>0</v>
      </c>
      <c r="CY541">
        <f t="shared" si="675"/>
        <v>0</v>
      </c>
      <c r="CZ541">
        <f t="shared" si="676"/>
        <v>0</v>
      </c>
      <c r="DC541" t="s">
        <v>3</v>
      </c>
      <c r="DD541" t="s">
        <v>3</v>
      </c>
      <c r="DE541" t="s">
        <v>3</v>
      </c>
      <c r="DF541" t="s">
        <v>3</v>
      </c>
      <c r="DG541" t="s">
        <v>3</v>
      </c>
      <c r="DH541" t="s">
        <v>3</v>
      </c>
      <c r="DI541" t="s">
        <v>3</v>
      </c>
      <c r="DJ541" t="s">
        <v>3</v>
      </c>
      <c r="DK541" t="s">
        <v>3</v>
      </c>
      <c r="DL541" t="s">
        <v>3</v>
      </c>
      <c r="DM541" t="s">
        <v>3</v>
      </c>
      <c r="DN541">
        <v>0</v>
      </c>
      <c r="DO541">
        <v>0</v>
      </c>
      <c r="DP541">
        <v>1</v>
      </c>
      <c r="DQ541">
        <v>1</v>
      </c>
      <c r="DU541">
        <v>1010</v>
      </c>
      <c r="DV541" t="s">
        <v>48</v>
      </c>
      <c r="DW541" t="s">
        <v>48</v>
      </c>
      <c r="DX541">
        <v>100</v>
      </c>
      <c r="DZ541" t="s">
        <v>3</v>
      </c>
      <c r="EA541" t="s">
        <v>3</v>
      </c>
      <c r="EB541" t="s">
        <v>3</v>
      </c>
      <c r="EC541" t="s">
        <v>3</v>
      </c>
      <c r="EE541">
        <v>58807897</v>
      </c>
      <c r="EF541">
        <v>30</v>
      </c>
      <c r="EG541" t="s">
        <v>27</v>
      </c>
      <c r="EH541">
        <v>0</v>
      </c>
      <c r="EI541" t="s">
        <v>3</v>
      </c>
      <c r="EJ541">
        <v>1</v>
      </c>
      <c r="EK541">
        <v>21</v>
      </c>
      <c r="EL541" t="s">
        <v>28</v>
      </c>
      <c r="EM541" t="s">
        <v>29</v>
      </c>
      <c r="EO541" t="s">
        <v>387</v>
      </c>
      <c r="EQ541">
        <v>0</v>
      </c>
      <c r="ER541">
        <v>526.22</v>
      </c>
      <c r="ES541">
        <v>526.22</v>
      </c>
      <c r="ET541">
        <v>0</v>
      </c>
      <c r="EU541">
        <v>0</v>
      </c>
      <c r="EV541">
        <v>0</v>
      </c>
      <c r="EW541">
        <v>0</v>
      </c>
      <c r="EX541">
        <v>0</v>
      </c>
      <c r="FQ541">
        <v>0</v>
      </c>
      <c r="FR541">
        <v>0</v>
      </c>
      <c r="FS541">
        <v>0</v>
      </c>
      <c r="FX541">
        <v>109</v>
      </c>
      <c r="FY541">
        <v>61</v>
      </c>
      <c r="GA541" t="s">
        <v>3</v>
      </c>
      <c r="GD541">
        <v>1</v>
      </c>
      <c r="GF541">
        <v>1873919888</v>
      </c>
      <c r="GG541">
        <v>2</v>
      </c>
      <c r="GH541">
        <v>1</v>
      </c>
      <c r="GI541">
        <v>2</v>
      </c>
      <c r="GJ541">
        <v>0</v>
      </c>
      <c r="GK541">
        <v>0</v>
      </c>
      <c r="GL541">
        <f t="shared" si="677"/>
        <v>0</v>
      </c>
      <c r="GM541">
        <f t="shared" si="678"/>
        <v>146.81</v>
      </c>
      <c r="GN541">
        <f t="shared" si="679"/>
        <v>146.81</v>
      </c>
      <c r="GO541">
        <f t="shared" si="680"/>
        <v>0</v>
      </c>
      <c r="GP541">
        <f t="shared" si="681"/>
        <v>0</v>
      </c>
      <c r="GR541">
        <v>0</v>
      </c>
      <c r="GS541">
        <v>3</v>
      </c>
      <c r="GT541">
        <v>0</v>
      </c>
      <c r="GU541" t="s">
        <v>3</v>
      </c>
      <c r="GV541">
        <f t="shared" si="682"/>
        <v>0</v>
      </c>
      <c r="GW541">
        <v>1</v>
      </c>
      <c r="GX541">
        <f t="shared" si="683"/>
        <v>0</v>
      </c>
      <c r="HA541">
        <v>0</v>
      </c>
      <c r="HB541">
        <v>0</v>
      </c>
      <c r="HC541">
        <f t="shared" si="684"/>
        <v>0</v>
      </c>
      <c r="HE541" t="s">
        <v>3</v>
      </c>
      <c r="HF541" t="s">
        <v>3</v>
      </c>
      <c r="HM541" t="s">
        <v>3</v>
      </c>
      <c r="HN541" t="s">
        <v>3</v>
      </c>
      <c r="HO541" t="s">
        <v>3</v>
      </c>
      <c r="HP541" t="s">
        <v>3</v>
      </c>
      <c r="HQ541" t="s">
        <v>3</v>
      </c>
      <c r="HS541">
        <v>0</v>
      </c>
      <c r="IK541">
        <v>0</v>
      </c>
    </row>
    <row r="542" spans="1:255" x14ac:dyDescent="0.2">
      <c r="A542" s="2">
        <v>17</v>
      </c>
      <c r="B542" s="2">
        <v>1</v>
      </c>
      <c r="C542" s="2">
        <f>ROW(SmtRes!A1225)</f>
        <v>1225</v>
      </c>
      <c r="D542" s="2">
        <f>ROW(EtalonRes!A1243)</f>
        <v>1243</v>
      </c>
      <c r="E542" s="2" t="s">
        <v>548</v>
      </c>
      <c r="F542" s="2" t="s">
        <v>187</v>
      </c>
      <c r="G542" s="2" t="s">
        <v>188</v>
      </c>
      <c r="H542" s="2" t="s">
        <v>52</v>
      </c>
      <c r="I542" s="2">
        <f>ROUND(ROUND((145+190+110+80+105+70)/100,4),9)</f>
        <v>7</v>
      </c>
      <c r="J542" s="2">
        <v>0</v>
      </c>
      <c r="K542" s="2">
        <f>ROUND(ROUND((145+190+110+80+105+70)/100,4),9)</f>
        <v>7</v>
      </c>
      <c r="L542" s="2"/>
      <c r="M542" s="2"/>
      <c r="N542" s="2"/>
      <c r="O542" s="2">
        <f t="shared" si="653"/>
        <v>785.6</v>
      </c>
      <c r="P542" s="2">
        <f t="shared" si="654"/>
        <v>63.28</v>
      </c>
      <c r="Q542" s="2">
        <f t="shared" ref="Q542:Q547" si="693">(ROUND((ROUND(((((ET542*1.25)*1.1))*AV542*I542),2)*BB542),2)+ROUND((ROUND(((AE542-(((EU542*1.25)*1.1)))*AV542*I542),2)*BS542),2))</f>
        <v>0</v>
      </c>
      <c r="R542" s="2">
        <f t="shared" si="655"/>
        <v>0</v>
      </c>
      <c r="S542" s="2">
        <f t="shared" si="656"/>
        <v>722.32</v>
      </c>
      <c r="T542" s="2">
        <f t="shared" si="657"/>
        <v>0</v>
      </c>
      <c r="U542" s="2">
        <f t="shared" si="658"/>
        <v>47.335907849999991</v>
      </c>
      <c r="V542" s="2">
        <f t="shared" si="659"/>
        <v>0</v>
      </c>
      <c r="W542" s="2">
        <f t="shared" si="660"/>
        <v>0</v>
      </c>
      <c r="X542" s="2">
        <f t="shared" si="661"/>
        <v>787.33</v>
      </c>
      <c r="Y542" s="2">
        <f t="shared" si="662"/>
        <v>440.62</v>
      </c>
      <c r="Z542" s="2"/>
      <c r="AA542" s="2">
        <v>59204062</v>
      </c>
      <c r="AB542" s="2">
        <f t="shared" si="663"/>
        <v>105.74925</v>
      </c>
      <c r="AC542" s="2">
        <f t="shared" si="664"/>
        <v>9.0399999999999991</v>
      </c>
      <c r="AD542" s="2">
        <f t="shared" ref="AD542:AD547" si="694">ROUND((((((ET542*1.25)*1.1))-(((EU542*1.25)*1.1)))+AE542),6)</f>
        <v>0</v>
      </c>
      <c r="AE542" s="2">
        <f t="shared" ref="AE542:AE547" si="695">ROUND((((EU542*1.25)*1.1)),6)</f>
        <v>0</v>
      </c>
      <c r="AF542" s="2">
        <f t="shared" ref="AF542:AF547" si="696">ROUND((((EV542*1.15)*1.1)),6)</f>
        <v>96.709249999999997</v>
      </c>
      <c r="AG542" s="2">
        <f t="shared" si="665"/>
        <v>0</v>
      </c>
      <c r="AH542" s="2">
        <f t="shared" ref="AH542:AH547" si="697">(((EW542*1.15)*1.1))</f>
        <v>6.3376499999999991</v>
      </c>
      <c r="AI542" s="2">
        <f t="shared" ref="AI542:AI547" si="698">(((EX542*1.25)*1.1))</f>
        <v>0</v>
      </c>
      <c r="AJ542" s="2">
        <f t="shared" si="666"/>
        <v>0</v>
      </c>
      <c r="AK542" s="2">
        <v>85.49</v>
      </c>
      <c r="AL542" s="2">
        <v>9.0399999999999991</v>
      </c>
      <c r="AM542" s="2">
        <v>0</v>
      </c>
      <c r="AN542" s="2">
        <v>0</v>
      </c>
      <c r="AO542" s="2">
        <v>76.45</v>
      </c>
      <c r="AP542" s="2">
        <v>0</v>
      </c>
      <c r="AQ542" s="2">
        <v>5.01</v>
      </c>
      <c r="AR542" s="2">
        <v>0</v>
      </c>
      <c r="AS542" s="2">
        <v>0</v>
      </c>
      <c r="AT542" s="2">
        <v>109</v>
      </c>
      <c r="AU542" s="2">
        <v>61</v>
      </c>
      <c r="AV542" s="2">
        <v>1.0669999999999999</v>
      </c>
      <c r="AW542" s="2">
        <v>1</v>
      </c>
      <c r="AX542" s="2"/>
      <c r="AY542" s="2"/>
      <c r="AZ542" s="2">
        <v>1</v>
      </c>
      <c r="BA542" s="2">
        <v>1</v>
      </c>
      <c r="BB542" s="2">
        <v>1</v>
      </c>
      <c r="BC542" s="2">
        <v>1</v>
      </c>
      <c r="BD542" s="2" t="s">
        <v>3</v>
      </c>
      <c r="BE542" s="2" t="s">
        <v>3</v>
      </c>
      <c r="BF542" s="2" t="s">
        <v>3</v>
      </c>
      <c r="BG542" s="2" t="s">
        <v>3</v>
      </c>
      <c r="BH542" s="2">
        <v>0</v>
      </c>
      <c r="BI542" s="2">
        <v>1</v>
      </c>
      <c r="BJ542" s="2" t="s">
        <v>189</v>
      </c>
      <c r="BK542" s="2"/>
      <c r="BL542" s="2"/>
      <c r="BM542" s="2">
        <v>21</v>
      </c>
      <c r="BN542" s="2">
        <v>0</v>
      </c>
      <c r="BO542" s="2" t="s">
        <v>187</v>
      </c>
      <c r="BP542" s="2">
        <v>1</v>
      </c>
      <c r="BQ542" s="2">
        <v>30</v>
      </c>
      <c r="BR542" s="2">
        <v>0</v>
      </c>
      <c r="BS542" s="2">
        <v>1</v>
      </c>
      <c r="BT542" s="2">
        <v>1</v>
      </c>
      <c r="BU542" s="2">
        <v>1</v>
      </c>
      <c r="BV542" s="2">
        <v>1</v>
      </c>
      <c r="BW542" s="2">
        <v>1</v>
      </c>
      <c r="BX542" s="2">
        <v>1</v>
      </c>
      <c r="BY542" s="2" t="s">
        <v>3</v>
      </c>
      <c r="BZ542" s="2">
        <v>109</v>
      </c>
      <c r="CA542" s="2">
        <v>61</v>
      </c>
      <c r="CB542" s="2" t="s">
        <v>3</v>
      </c>
      <c r="CC542" s="2"/>
      <c r="CD542" s="2"/>
      <c r="CE542" s="2">
        <v>30</v>
      </c>
      <c r="CF542" s="2">
        <v>0</v>
      </c>
      <c r="CG542" s="2">
        <v>0</v>
      </c>
      <c r="CH542" s="2"/>
      <c r="CI542" s="2"/>
      <c r="CJ542" s="2"/>
      <c r="CK542" s="2"/>
      <c r="CL542" s="2"/>
      <c r="CM542" s="2">
        <v>0</v>
      </c>
      <c r="CN542" s="2" t="s">
        <v>1044</v>
      </c>
      <c r="CO542" s="2">
        <v>0</v>
      </c>
      <c r="CP542" s="2">
        <f t="shared" si="667"/>
        <v>785.6</v>
      </c>
      <c r="CQ542" s="2">
        <f t="shared" si="668"/>
        <v>9.0399999999999991</v>
      </c>
      <c r="CR542" s="2">
        <f t="shared" ref="CR542:CR547" si="699">(ROUND((ROUND(((((ET542*1.25)*1.1))*AV542*1),2)*BB542),2)+ROUND((ROUND(((AE542-(((EU542*1.25)*1.1)))*AV542*1),2)*BS542),2))</f>
        <v>0</v>
      </c>
      <c r="CS542" s="2">
        <f t="shared" si="669"/>
        <v>0</v>
      </c>
      <c r="CT542" s="2">
        <f t="shared" si="670"/>
        <v>103.19</v>
      </c>
      <c r="CU542" s="2">
        <f t="shared" si="671"/>
        <v>0</v>
      </c>
      <c r="CV542" s="2">
        <f t="shared" si="672"/>
        <v>6.7622725499999987</v>
      </c>
      <c r="CW542" s="2">
        <f t="shared" si="673"/>
        <v>0</v>
      </c>
      <c r="CX542" s="2">
        <f t="shared" si="674"/>
        <v>0</v>
      </c>
      <c r="CY542" s="2">
        <f t="shared" si="675"/>
        <v>787.3288</v>
      </c>
      <c r="CZ542" s="2">
        <f t="shared" si="676"/>
        <v>440.61520000000002</v>
      </c>
      <c r="DA542" s="2"/>
      <c r="DB542" s="2">
        <v>207</v>
      </c>
      <c r="DC542" s="2" t="s">
        <v>3</v>
      </c>
      <c r="DD542" s="2" t="s">
        <v>3</v>
      </c>
      <c r="DE542" s="2" t="s">
        <v>25</v>
      </c>
      <c r="DF542" s="2" t="s">
        <v>25</v>
      </c>
      <c r="DG542" s="2" t="s">
        <v>26</v>
      </c>
      <c r="DH542" s="2" t="s">
        <v>3</v>
      </c>
      <c r="DI542" s="2" t="s">
        <v>26</v>
      </c>
      <c r="DJ542" s="2" t="s">
        <v>25</v>
      </c>
      <c r="DK542" s="2" t="s">
        <v>3</v>
      </c>
      <c r="DL542" s="2" t="s">
        <v>3</v>
      </c>
      <c r="DM542" s="2" t="s">
        <v>3</v>
      </c>
      <c r="DN542" s="2">
        <v>0</v>
      </c>
      <c r="DO542" s="2">
        <v>0</v>
      </c>
      <c r="DP542" s="2">
        <v>1</v>
      </c>
      <c r="DQ542" s="2">
        <v>1</v>
      </c>
      <c r="DR542" s="2"/>
      <c r="DS542" s="2"/>
      <c r="DT542" s="2"/>
      <c r="DU542" s="2">
        <v>1013</v>
      </c>
      <c r="DV542" s="2" t="s">
        <v>52</v>
      </c>
      <c r="DW542" s="2" t="s">
        <v>52</v>
      </c>
      <c r="DX542" s="2">
        <v>1</v>
      </c>
      <c r="DY542" s="2"/>
      <c r="DZ542" s="2" t="s">
        <v>3</v>
      </c>
      <c r="EA542" s="2" t="s">
        <v>3</v>
      </c>
      <c r="EB542" s="2" t="s">
        <v>3</v>
      </c>
      <c r="EC542" s="2" t="s">
        <v>3</v>
      </c>
      <c r="ED542" s="2"/>
      <c r="EE542" s="2">
        <v>58807897</v>
      </c>
      <c r="EF542" s="2">
        <v>30</v>
      </c>
      <c r="EG542" s="2" t="s">
        <v>27</v>
      </c>
      <c r="EH542" s="2">
        <v>0</v>
      </c>
      <c r="EI542" s="2" t="s">
        <v>3</v>
      </c>
      <c r="EJ542" s="2">
        <v>1</v>
      </c>
      <c r="EK542" s="2">
        <v>21</v>
      </c>
      <c r="EL542" s="2" t="s">
        <v>28</v>
      </c>
      <c r="EM542" s="2" t="s">
        <v>29</v>
      </c>
      <c r="EN542" s="2"/>
      <c r="EO542" s="2" t="s">
        <v>30</v>
      </c>
      <c r="EP542" s="2"/>
      <c r="EQ542" s="2">
        <v>0</v>
      </c>
      <c r="ER542" s="2">
        <v>85.49</v>
      </c>
      <c r="ES542" s="2">
        <v>9.0399999999999991</v>
      </c>
      <c r="ET542" s="2">
        <v>0</v>
      </c>
      <c r="EU542" s="2">
        <v>0</v>
      </c>
      <c r="EV542" s="2">
        <v>76.45</v>
      </c>
      <c r="EW542" s="2">
        <v>5.01</v>
      </c>
      <c r="EX542" s="2">
        <v>0</v>
      </c>
      <c r="EY542" s="2">
        <v>0</v>
      </c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>
        <v>0</v>
      </c>
      <c r="FR542" s="2">
        <v>0</v>
      </c>
      <c r="FS542" s="2">
        <v>0</v>
      </c>
      <c r="FT542" s="2"/>
      <c r="FU542" s="2"/>
      <c r="FV542" s="2"/>
      <c r="FW542" s="2"/>
      <c r="FX542" s="2">
        <v>109</v>
      </c>
      <c r="FY542" s="2">
        <v>61</v>
      </c>
      <c r="FZ542" s="2"/>
      <c r="GA542" s="2" t="s">
        <v>3</v>
      </c>
      <c r="GB542" s="2"/>
      <c r="GC542" s="2"/>
      <c r="GD542" s="2">
        <v>1</v>
      </c>
      <c r="GE542" s="2"/>
      <c r="GF542" s="2">
        <v>-508176970</v>
      </c>
      <c r="GG542" s="2">
        <v>2</v>
      </c>
      <c r="GH542" s="2">
        <v>1</v>
      </c>
      <c r="GI542" s="2">
        <v>2</v>
      </c>
      <c r="GJ542" s="2">
        <v>0</v>
      </c>
      <c r="GK542" s="2">
        <v>0</v>
      </c>
      <c r="GL542" s="2">
        <f t="shared" si="677"/>
        <v>0</v>
      </c>
      <c r="GM542" s="2">
        <f t="shared" si="678"/>
        <v>2013.55</v>
      </c>
      <c r="GN542" s="2">
        <f t="shared" si="679"/>
        <v>2013.55</v>
      </c>
      <c r="GO542" s="2">
        <f t="shared" si="680"/>
        <v>0</v>
      </c>
      <c r="GP542" s="2">
        <f t="shared" si="681"/>
        <v>0</v>
      </c>
      <c r="GQ542" s="2"/>
      <c r="GR542" s="2">
        <v>0</v>
      </c>
      <c r="GS542" s="2">
        <v>3</v>
      </c>
      <c r="GT542" s="2">
        <v>0</v>
      </c>
      <c r="GU542" s="2" t="s">
        <v>3</v>
      </c>
      <c r="GV542" s="2">
        <f t="shared" si="682"/>
        <v>0</v>
      </c>
      <c r="GW542" s="2">
        <v>1</v>
      </c>
      <c r="GX542" s="2">
        <f t="shared" si="683"/>
        <v>0</v>
      </c>
      <c r="GY542" s="2"/>
      <c r="GZ542" s="2"/>
      <c r="HA542" s="2">
        <v>0</v>
      </c>
      <c r="HB542" s="2">
        <v>0</v>
      </c>
      <c r="HC542" s="2">
        <f t="shared" si="684"/>
        <v>0</v>
      </c>
      <c r="HD542" s="2"/>
      <c r="HE542" s="2" t="s">
        <v>3</v>
      </c>
      <c r="HF542" s="2" t="s">
        <v>3</v>
      </c>
      <c r="HG542" s="2"/>
      <c r="HH542" s="2"/>
      <c r="HI542" s="2"/>
      <c r="HJ542" s="2"/>
      <c r="HK542" s="2"/>
      <c r="HL542" s="2"/>
      <c r="HM542" s="2" t="s">
        <v>3</v>
      </c>
      <c r="HN542" s="2" t="s">
        <v>3</v>
      </c>
      <c r="HO542" s="2" t="s">
        <v>3</v>
      </c>
      <c r="HP542" s="2" t="s">
        <v>3</v>
      </c>
      <c r="HQ542" s="2" t="s">
        <v>3</v>
      </c>
      <c r="HR542" s="2"/>
      <c r="HS542" s="2">
        <v>0</v>
      </c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>
        <v>0</v>
      </c>
      <c r="IL542" s="2"/>
      <c r="IM542" s="2"/>
      <c r="IN542" s="2"/>
      <c r="IO542" s="2"/>
      <c r="IP542" s="2"/>
      <c r="IQ542" s="2"/>
      <c r="IR542" s="2"/>
      <c r="IS542" s="2"/>
      <c r="IT542" s="2"/>
      <c r="IU542" s="2"/>
    </row>
    <row r="543" spans="1:255" x14ac:dyDescent="0.2">
      <c r="A543">
        <v>17</v>
      </c>
      <c r="B543">
        <v>1</v>
      </c>
      <c r="C543">
        <f>ROW(SmtRes!A1230)</f>
        <v>1230</v>
      </c>
      <c r="D543">
        <f>ROW(EtalonRes!A1248)</f>
        <v>1248</v>
      </c>
      <c r="E543" t="s">
        <v>548</v>
      </c>
      <c r="F543" t="s">
        <v>187</v>
      </c>
      <c r="G543" t="s">
        <v>188</v>
      </c>
      <c r="H543" t="s">
        <v>52</v>
      </c>
      <c r="I543">
        <f>ROUND(ROUND((145+190+110+80+105+70)/100,4),9)</f>
        <v>7</v>
      </c>
      <c r="J543">
        <v>0</v>
      </c>
      <c r="K543">
        <f>ROUND(ROUND((145+190+110+80+105+70)/100,4),9)</f>
        <v>7</v>
      </c>
      <c r="O543">
        <f t="shared" si="653"/>
        <v>40173.46</v>
      </c>
      <c r="P543">
        <f t="shared" si="654"/>
        <v>453.08</v>
      </c>
      <c r="Q543">
        <f t="shared" si="693"/>
        <v>0</v>
      </c>
      <c r="R543">
        <f t="shared" si="655"/>
        <v>0</v>
      </c>
      <c r="S543">
        <f t="shared" si="656"/>
        <v>39720.379999999997</v>
      </c>
      <c r="T543">
        <f t="shared" si="657"/>
        <v>0</v>
      </c>
      <c r="U543">
        <f t="shared" si="658"/>
        <v>47.335907849999991</v>
      </c>
      <c r="V543">
        <f t="shared" si="659"/>
        <v>0</v>
      </c>
      <c r="W543">
        <f t="shared" si="660"/>
        <v>0</v>
      </c>
      <c r="X543">
        <f t="shared" si="661"/>
        <v>43295.21</v>
      </c>
      <c r="Y543">
        <f t="shared" si="662"/>
        <v>24229.43</v>
      </c>
      <c r="AA543">
        <v>59204059</v>
      </c>
      <c r="AB543">
        <f t="shared" si="663"/>
        <v>105.74925</v>
      </c>
      <c r="AC543">
        <f t="shared" si="664"/>
        <v>9.0399999999999991</v>
      </c>
      <c r="AD543">
        <f t="shared" si="694"/>
        <v>0</v>
      </c>
      <c r="AE543">
        <f t="shared" si="695"/>
        <v>0</v>
      </c>
      <c r="AF543">
        <f t="shared" si="696"/>
        <v>96.709249999999997</v>
      </c>
      <c r="AG543">
        <f t="shared" si="665"/>
        <v>0</v>
      </c>
      <c r="AH543">
        <f t="shared" si="697"/>
        <v>6.3376499999999991</v>
      </c>
      <c r="AI543">
        <f t="shared" si="698"/>
        <v>0</v>
      </c>
      <c r="AJ543">
        <f t="shared" si="666"/>
        <v>0</v>
      </c>
      <c r="AK543">
        <v>85.49</v>
      </c>
      <c r="AL543">
        <v>9.0399999999999991</v>
      </c>
      <c r="AM543">
        <v>0</v>
      </c>
      <c r="AN543">
        <v>0</v>
      </c>
      <c r="AO543">
        <v>76.45</v>
      </c>
      <c r="AP543">
        <v>0</v>
      </c>
      <c r="AQ543">
        <v>5.01</v>
      </c>
      <c r="AR543">
        <v>0</v>
      </c>
      <c r="AS543">
        <v>0</v>
      </c>
      <c r="AT543">
        <v>109</v>
      </c>
      <c r="AU543">
        <v>61</v>
      </c>
      <c r="AV543">
        <v>1.0669999999999999</v>
      </c>
      <c r="AW543">
        <v>1</v>
      </c>
      <c r="AZ543">
        <v>1</v>
      </c>
      <c r="BA543">
        <v>54.99</v>
      </c>
      <c r="BB543">
        <v>1</v>
      </c>
      <c r="BC543">
        <v>7.16</v>
      </c>
      <c r="BD543" t="s">
        <v>3</v>
      </c>
      <c r="BE543" t="s">
        <v>3</v>
      </c>
      <c r="BF543" t="s">
        <v>3</v>
      </c>
      <c r="BG543" t="s">
        <v>3</v>
      </c>
      <c r="BH543">
        <v>0</v>
      </c>
      <c r="BI543">
        <v>1</v>
      </c>
      <c r="BJ543" t="s">
        <v>189</v>
      </c>
      <c r="BM543">
        <v>21</v>
      </c>
      <c r="BN543">
        <v>0</v>
      </c>
      <c r="BO543" t="s">
        <v>187</v>
      </c>
      <c r="BP543">
        <v>1</v>
      </c>
      <c r="BQ543">
        <v>30</v>
      </c>
      <c r="BR543">
        <v>0</v>
      </c>
      <c r="BS543">
        <v>54.99</v>
      </c>
      <c r="BT543">
        <v>1</v>
      </c>
      <c r="BU543">
        <v>1</v>
      </c>
      <c r="BV543">
        <v>1</v>
      </c>
      <c r="BW543">
        <v>1</v>
      </c>
      <c r="BX543">
        <v>1</v>
      </c>
      <c r="BY543" t="s">
        <v>3</v>
      </c>
      <c r="BZ543">
        <v>109</v>
      </c>
      <c r="CA543">
        <v>61</v>
      </c>
      <c r="CB543" t="s">
        <v>3</v>
      </c>
      <c r="CE543">
        <v>30</v>
      </c>
      <c r="CF543">
        <v>0</v>
      </c>
      <c r="CG543">
        <v>0</v>
      </c>
      <c r="CM543">
        <v>0</v>
      </c>
      <c r="CN543" t="s">
        <v>1044</v>
      </c>
      <c r="CO543">
        <v>0</v>
      </c>
      <c r="CP543">
        <f t="shared" si="667"/>
        <v>40173.46</v>
      </c>
      <c r="CQ543">
        <f t="shared" si="668"/>
        <v>64.73</v>
      </c>
      <c r="CR543">
        <f t="shared" si="699"/>
        <v>0</v>
      </c>
      <c r="CS543">
        <f t="shared" si="669"/>
        <v>0</v>
      </c>
      <c r="CT543">
        <f t="shared" si="670"/>
        <v>5674.42</v>
      </c>
      <c r="CU543">
        <f t="shared" si="671"/>
        <v>0</v>
      </c>
      <c r="CV543">
        <f t="shared" si="672"/>
        <v>6.7622725499999987</v>
      </c>
      <c r="CW543">
        <f t="shared" si="673"/>
        <v>0</v>
      </c>
      <c r="CX543">
        <f t="shared" si="674"/>
        <v>0</v>
      </c>
      <c r="CY543">
        <f t="shared" si="675"/>
        <v>43295.214200000002</v>
      </c>
      <c r="CZ543">
        <f t="shared" si="676"/>
        <v>24229.431799999998</v>
      </c>
      <c r="DB543">
        <v>209</v>
      </c>
      <c r="DC543" t="s">
        <v>3</v>
      </c>
      <c r="DD543" t="s">
        <v>3</v>
      </c>
      <c r="DE543" t="s">
        <v>25</v>
      </c>
      <c r="DF543" t="s">
        <v>25</v>
      </c>
      <c r="DG543" t="s">
        <v>26</v>
      </c>
      <c r="DH543" t="s">
        <v>3</v>
      </c>
      <c r="DI543" t="s">
        <v>26</v>
      </c>
      <c r="DJ543" t="s">
        <v>25</v>
      </c>
      <c r="DK543" t="s">
        <v>3</v>
      </c>
      <c r="DL543" t="s">
        <v>3</v>
      </c>
      <c r="DM543" t="s">
        <v>3</v>
      </c>
      <c r="DN543">
        <v>0</v>
      </c>
      <c r="DO543">
        <v>0</v>
      </c>
      <c r="DP543">
        <v>1</v>
      </c>
      <c r="DQ543">
        <v>1</v>
      </c>
      <c r="DU543">
        <v>1013</v>
      </c>
      <c r="DV543" t="s">
        <v>52</v>
      </c>
      <c r="DW543" t="s">
        <v>52</v>
      </c>
      <c r="DX543">
        <v>1</v>
      </c>
      <c r="DZ543" t="s">
        <v>3</v>
      </c>
      <c r="EA543" t="s">
        <v>3</v>
      </c>
      <c r="EB543" t="s">
        <v>3</v>
      </c>
      <c r="EC543" t="s">
        <v>3</v>
      </c>
      <c r="EE543">
        <v>58807897</v>
      </c>
      <c r="EF543">
        <v>30</v>
      </c>
      <c r="EG543" t="s">
        <v>27</v>
      </c>
      <c r="EH543">
        <v>0</v>
      </c>
      <c r="EI543" t="s">
        <v>3</v>
      </c>
      <c r="EJ543">
        <v>1</v>
      </c>
      <c r="EK543">
        <v>21</v>
      </c>
      <c r="EL543" t="s">
        <v>28</v>
      </c>
      <c r="EM543" t="s">
        <v>29</v>
      </c>
      <c r="EO543" t="s">
        <v>30</v>
      </c>
      <c r="EQ543">
        <v>0</v>
      </c>
      <c r="ER543">
        <v>85.49</v>
      </c>
      <c r="ES543">
        <v>9.0399999999999991</v>
      </c>
      <c r="ET543">
        <v>0</v>
      </c>
      <c r="EU543">
        <v>0</v>
      </c>
      <c r="EV543">
        <v>76.45</v>
      </c>
      <c r="EW543">
        <v>5.01</v>
      </c>
      <c r="EX543">
        <v>0</v>
      </c>
      <c r="EY543">
        <v>0</v>
      </c>
      <c r="FQ543">
        <v>0</v>
      </c>
      <c r="FR543">
        <v>0</v>
      </c>
      <c r="FS543">
        <v>0</v>
      </c>
      <c r="FX543">
        <v>109</v>
      </c>
      <c r="FY543">
        <v>61</v>
      </c>
      <c r="GA543" t="s">
        <v>3</v>
      </c>
      <c r="GD543">
        <v>1</v>
      </c>
      <c r="GF543">
        <v>-508176970</v>
      </c>
      <c r="GG543">
        <v>2</v>
      </c>
      <c r="GH543">
        <v>1</v>
      </c>
      <c r="GI543">
        <v>2</v>
      </c>
      <c r="GJ543">
        <v>0</v>
      </c>
      <c r="GK543">
        <v>0</v>
      </c>
      <c r="GL543">
        <f t="shared" si="677"/>
        <v>0</v>
      </c>
      <c r="GM543">
        <f t="shared" si="678"/>
        <v>107698.1</v>
      </c>
      <c r="GN543">
        <f t="shared" si="679"/>
        <v>107698.1</v>
      </c>
      <c r="GO543">
        <f t="shared" si="680"/>
        <v>0</v>
      </c>
      <c r="GP543">
        <f t="shared" si="681"/>
        <v>0</v>
      </c>
      <c r="GR543">
        <v>0</v>
      </c>
      <c r="GS543">
        <v>3</v>
      </c>
      <c r="GT543">
        <v>0</v>
      </c>
      <c r="GU543" t="s">
        <v>3</v>
      </c>
      <c r="GV543">
        <f t="shared" si="682"/>
        <v>0</v>
      </c>
      <c r="GW543">
        <v>1</v>
      </c>
      <c r="GX543">
        <f t="shared" si="683"/>
        <v>0</v>
      </c>
      <c r="HA543">
        <v>0</v>
      </c>
      <c r="HB543">
        <v>0</v>
      </c>
      <c r="HC543">
        <f t="shared" si="684"/>
        <v>0</v>
      </c>
      <c r="HE543" t="s">
        <v>3</v>
      </c>
      <c r="HF543" t="s">
        <v>3</v>
      </c>
      <c r="HM543" t="s">
        <v>3</v>
      </c>
      <c r="HN543" t="s">
        <v>3</v>
      </c>
      <c r="HO543" t="s">
        <v>3</v>
      </c>
      <c r="HP543" t="s">
        <v>3</v>
      </c>
      <c r="HQ543" t="s">
        <v>3</v>
      </c>
      <c r="HS543">
        <v>0</v>
      </c>
      <c r="IK543">
        <v>0</v>
      </c>
    </row>
    <row r="544" spans="1:255" x14ac:dyDescent="0.2">
      <c r="A544" s="2">
        <v>17</v>
      </c>
      <c r="B544" s="2">
        <v>1</v>
      </c>
      <c r="C544" s="2">
        <f>ROW(SmtRes!A1235)</f>
        <v>1235</v>
      </c>
      <c r="D544" s="2">
        <f>ROW(EtalonRes!A1253)</f>
        <v>1253</v>
      </c>
      <c r="E544" s="2" t="s">
        <v>549</v>
      </c>
      <c r="F544" s="2" t="s">
        <v>191</v>
      </c>
      <c r="G544" s="2" t="s">
        <v>192</v>
      </c>
      <c r="H544" s="2" t="s">
        <v>52</v>
      </c>
      <c r="I544" s="2">
        <f>ROUND(ROUND(40/100,4),9)</f>
        <v>0.4</v>
      </c>
      <c r="J544" s="2">
        <v>0</v>
      </c>
      <c r="K544" s="2">
        <f>ROUND(ROUND(40/100,4),9)</f>
        <v>0.4</v>
      </c>
      <c r="L544" s="2"/>
      <c r="M544" s="2"/>
      <c r="N544" s="2"/>
      <c r="O544" s="2">
        <f t="shared" si="653"/>
        <v>52.82</v>
      </c>
      <c r="P544" s="2">
        <f t="shared" si="654"/>
        <v>11.54</v>
      </c>
      <c r="Q544" s="2">
        <f t="shared" si="693"/>
        <v>0</v>
      </c>
      <c r="R544" s="2">
        <f t="shared" si="655"/>
        <v>0</v>
      </c>
      <c r="S544" s="2">
        <f t="shared" si="656"/>
        <v>41.28</v>
      </c>
      <c r="T544" s="2">
        <f t="shared" si="657"/>
        <v>0</v>
      </c>
      <c r="U544" s="2">
        <f t="shared" si="658"/>
        <v>2.7049090199999997</v>
      </c>
      <c r="V544" s="2">
        <f t="shared" si="659"/>
        <v>0</v>
      </c>
      <c r="W544" s="2">
        <f t="shared" si="660"/>
        <v>0</v>
      </c>
      <c r="X544" s="2">
        <f t="shared" si="661"/>
        <v>45</v>
      </c>
      <c r="Y544" s="2">
        <f t="shared" si="662"/>
        <v>25.18</v>
      </c>
      <c r="Z544" s="2"/>
      <c r="AA544" s="2">
        <v>59204062</v>
      </c>
      <c r="AB544" s="2">
        <f t="shared" si="663"/>
        <v>125.54925</v>
      </c>
      <c r="AC544" s="2">
        <f t="shared" si="664"/>
        <v>28.84</v>
      </c>
      <c r="AD544" s="2">
        <f t="shared" si="694"/>
        <v>0</v>
      </c>
      <c r="AE544" s="2">
        <f t="shared" si="695"/>
        <v>0</v>
      </c>
      <c r="AF544" s="2">
        <f t="shared" si="696"/>
        <v>96.709249999999997</v>
      </c>
      <c r="AG544" s="2">
        <f t="shared" si="665"/>
        <v>0</v>
      </c>
      <c r="AH544" s="2">
        <f t="shared" si="697"/>
        <v>6.3376499999999991</v>
      </c>
      <c r="AI544" s="2">
        <f t="shared" si="698"/>
        <v>0</v>
      </c>
      <c r="AJ544" s="2">
        <f t="shared" si="666"/>
        <v>0</v>
      </c>
      <c r="AK544" s="2">
        <v>105.29</v>
      </c>
      <c r="AL544" s="2">
        <v>28.84</v>
      </c>
      <c r="AM544" s="2">
        <v>0</v>
      </c>
      <c r="AN544" s="2">
        <v>0</v>
      </c>
      <c r="AO544" s="2">
        <v>76.45</v>
      </c>
      <c r="AP544" s="2">
        <v>0</v>
      </c>
      <c r="AQ544" s="2">
        <v>5.01</v>
      </c>
      <c r="AR544" s="2">
        <v>0</v>
      </c>
      <c r="AS544" s="2">
        <v>0</v>
      </c>
      <c r="AT544" s="2">
        <v>109</v>
      </c>
      <c r="AU544" s="2">
        <v>61</v>
      </c>
      <c r="AV544" s="2">
        <v>1.0669999999999999</v>
      </c>
      <c r="AW544" s="2">
        <v>1</v>
      </c>
      <c r="AX544" s="2"/>
      <c r="AY544" s="2"/>
      <c r="AZ544" s="2">
        <v>1</v>
      </c>
      <c r="BA544" s="2">
        <v>1</v>
      </c>
      <c r="BB544" s="2">
        <v>1</v>
      </c>
      <c r="BC544" s="2">
        <v>1</v>
      </c>
      <c r="BD544" s="2" t="s">
        <v>3</v>
      </c>
      <c r="BE544" s="2" t="s">
        <v>3</v>
      </c>
      <c r="BF544" s="2" t="s">
        <v>3</v>
      </c>
      <c r="BG544" s="2" t="s">
        <v>3</v>
      </c>
      <c r="BH544" s="2">
        <v>0</v>
      </c>
      <c r="BI544" s="2">
        <v>1</v>
      </c>
      <c r="BJ544" s="2" t="s">
        <v>193</v>
      </c>
      <c r="BK544" s="2"/>
      <c r="BL544" s="2"/>
      <c r="BM544" s="2">
        <v>21</v>
      </c>
      <c r="BN544" s="2">
        <v>0</v>
      </c>
      <c r="BO544" s="2" t="s">
        <v>191</v>
      </c>
      <c r="BP544" s="2">
        <v>1</v>
      </c>
      <c r="BQ544" s="2">
        <v>30</v>
      </c>
      <c r="BR544" s="2">
        <v>0</v>
      </c>
      <c r="BS544" s="2">
        <v>1</v>
      </c>
      <c r="BT544" s="2">
        <v>1</v>
      </c>
      <c r="BU544" s="2">
        <v>1</v>
      </c>
      <c r="BV544" s="2">
        <v>1</v>
      </c>
      <c r="BW544" s="2">
        <v>1</v>
      </c>
      <c r="BX544" s="2">
        <v>1</v>
      </c>
      <c r="BY544" s="2" t="s">
        <v>3</v>
      </c>
      <c r="BZ544" s="2">
        <v>109</v>
      </c>
      <c r="CA544" s="2">
        <v>61</v>
      </c>
      <c r="CB544" s="2" t="s">
        <v>3</v>
      </c>
      <c r="CC544" s="2"/>
      <c r="CD544" s="2"/>
      <c r="CE544" s="2">
        <v>30</v>
      </c>
      <c r="CF544" s="2">
        <v>0</v>
      </c>
      <c r="CG544" s="2">
        <v>0</v>
      </c>
      <c r="CH544" s="2"/>
      <c r="CI544" s="2"/>
      <c r="CJ544" s="2"/>
      <c r="CK544" s="2"/>
      <c r="CL544" s="2"/>
      <c r="CM544" s="2">
        <v>0</v>
      </c>
      <c r="CN544" s="2" t="s">
        <v>1057</v>
      </c>
      <c r="CO544" s="2">
        <v>0</v>
      </c>
      <c r="CP544" s="2">
        <f t="shared" si="667"/>
        <v>52.82</v>
      </c>
      <c r="CQ544" s="2">
        <f t="shared" si="668"/>
        <v>28.84</v>
      </c>
      <c r="CR544" s="2">
        <f t="shared" si="699"/>
        <v>0</v>
      </c>
      <c r="CS544" s="2">
        <f t="shared" si="669"/>
        <v>0</v>
      </c>
      <c r="CT544" s="2">
        <f t="shared" si="670"/>
        <v>103.19</v>
      </c>
      <c r="CU544" s="2">
        <f t="shared" si="671"/>
        <v>0</v>
      </c>
      <c r="CV544" s="2">
        <f t="shared" si="672"/>
        <v>6.7622725499999987</v>
      </c>
      <c r="CW544" s="2">
        <f t="shared" si="673"/>
        <v>0</v>
      </c>
      <c r="CX544" s="2">
        <f t="shared" si="674"/>
        <v>0</v>
      </c>
      <c r="CY544" s="2">
        <f t="shared" si="675"/>
        <v>44.995200000000004</v>
      </c>
      <c r="CZ544" s="2">
        <f t="shared" si="676"/>
        <v>25.180799999999998</v>
      </c>
      <c r="DA544" s="2"/>
      <c r="DB544" s="2"/>
      <c r="DC544" s="2" t="s">
        <v>3</v>
      </c>
      <c r="DD544" s="2" t="s">
        <v>3</v>
      </c>
      <c r="DE544" s="2" t="s">
        <v>25</v>
      </c>
      <c r="DF544" s="2" t="s">
        <v>25</v>
      </c>
      <c r="DG544" s="2" t="s">
        <v>26</v>
      </c>
      <c r="DH544" s="2" t="s">
        <v>3</v>
      </c>
      <c r="DI544" s="2" t="s">
        <v>26</v>
      </c>
      <c r="DJ544" s="2" t="s">
        <v>25</v>
      </c>
      <c r="DK544" s="2" t="s">
        <v>3</v>
      </c>
      <c r="DL544" s="2" t="s">
        <v>3</v>
      </c>
      <c r="DM544" s="2" t="s">
        <v>3</v>
      </c>
      <c r="DN544" s="2">
        <v>0</v>
      </c>
      <c r="DO544" s="2">
        <v>0</v>
      </c>
      <c r="DP544" s="2">
        <v>1</v>
      </c>
      <c r="DQ544" s="2">
        <v>1</v>
      </c>
      <c r="DR544" s="2"/>
      <c r="DS544" s="2"/>
      <c r="DT544" s="2"/>
      <c r="DU544" s="2">
        <v>1013</v>
      </c>
      <c r="DV544" s="2" t="s">
        <v>52</v>
      </c>
      <c r="DW544" s="2" t="s">
        <v>52</v>
      </c>
      <c r="DX544" s="2">
        <v>1</v>
      </c>
      <c r="DY544" s="2"/>
      <c r="DZ544" s="2" t="s">
        <v>3</v>
      </c>
      <c r="EA544" s="2" t="s">
        <v>3</v>
      </c>
      <c r="EB544" s="2" t="s">
        <v>3</v>
      </c>
      <c r="EC544" s="2" t="s">
        <v>3</v>
      </c>
      <c r="ED544" s="2"/>
      <c r="EE544" s="2">
        <v>58807897</v>
      </c>
      <c r="EF544" s="2">
        <v>30</v>
      </c>
      <c r="EG544" s="2" t="s">
        <v>27</v>
      </c>
      <c r="EH544" s="2">
        <v>0</v>
      </c>
      <c r="EI544" s="2" t="s">
        <v>3</v>
      </c>
      <c r="EJ544" s="2">
        <v>1</v>
      </c>
      <c r="EK544" s="2">
        <v>21</v>
      </c>
      <c r="EL544" s="2" t="s">
        <v>28</v>
      </c>
      <c r="EM544" s="2" t="s">
        <v>29</v>
      </c>
      <c r="EN544" s="2"/>
      <c r="EO544" s="2" t="s">
        <v>387</v>
      </c>
      <c r="EP544" s="2"/>
      <c r="EQ544" s="2">
        <v>0</v>
      </c>
      <c r="ER544" s="2">
        <v>105.29</v>
      </c>
      <c r="ES544" s="2">
        <v>28.84</v>
      </c>
      <c r="ET544" s="2">
        <v>0</v>
      </c>
      <c r="EU544" s="2">
        <v>0</v>
      </c>
      <c r="EV544" s="2">
        <v>76.45</v>
      </c>
      <c r="EW544" s="2">
        <v>5.01</v>
      </c>
      <c r="EX544" s="2">
        <v>0</v>
      </c>
      <c r="EY544" s="2">
        <v>0</v>
      </c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>
        <v>0</v>
      </c>
      <c r="FR544" s="2">
        <v>0</v>
      </c>
      <c r="FS544" s="2">
        <v>0</v>
      </c>
      <c r="FT544" s="2"/>
      <c r="FU544" s="2"/>
      <c r="FV544" s="2"/>
      <c r="FW544" s="2"/>
      <c r="FX544" s="2">
        <v>109</v>
      </c>
      <c r="FY544" s="2">
        <v>61</v>
      </c>
      <c r="FZ544" s="2"/>
      <c r="GA544" s="2" t="s">
        <v>3</v>
      </c>
      <c r="GB544" s="2"/>
      <c r="GC544" s="2"/>
      <c r="GD544" s="2">
        <v>1</v>
      </c>
      <c r="GE544" s="2"/>
      <c r="GF544" s="2">
        <v>1158299212</v>
      </c>
      <c r="GG544" s="2">
        <v>2</v>
      </c>
      <c r="GH544" s="2">
        <v>1</v>
      </c>
      <c r="GI544" s="2">
        <v>2</v>
      </c>
      <c r="GJ544" s="2">
        <v>0</v>
      </c>
      <c r="GK544" s="2">
        <v>0</v>
      </c>
      <c r="GL544" s="2">
        <f t="shared" si="677"/>
        <v>0</v>
      </c>
      <c r="GM544" s="2">
        <f t="shared" si="678"/>
        <v>123</v>
      </c>
      <c r="GN544" s="2">
        <f t="shared" si="679"/>
        <v>123</v>
      </c>
      <c r="GO544" s="2">
        <f t="shared" si="680"/>
        <v>0</v>
      </c>
      <c r="GP544" s="2">
        <f t="shared" si="681"/>
        <v>0</v>
      </c>
      <c r="GQ544" s="2"/>
      <c r="GR544" s="2">
        <v>0</v>
      </c>
      <c r="GS544" s="2">
        <v>3</v>
      </c>
      <c r="GT544" s="2">
        <v>0</v>
      </c>
      <c r="GU544" s="2" t="s">
        <v>3</v>
      </c>
      <c r="GV544" s="2">
        <f t="shared" si="682"/>
        <v>0</v>
      </c>
      <c r="GW544" s="2">
        <v>1</v>
      </c>
      <c r="GX544" s="2">
        <f t="shared" si="683"/>
        <v>0</v>
      </c>
      <c r="GY544" s="2"/>
      <c r="GZ544" s="2"/>
      <c r="HA544" s="2">
        <v>0</v>
      </c>
      <c r="HB544" s="2">
        <v>0</v>
      </c>
      <c r="HC544" s="2">
        <f t="shared" si="684"/>
        <v>0</v>
      </c>
      <c r="HD544" s="2"/>
      <c r="HE544" s="2" t="s">
        <v>3</v>
      </c>
      <c r="HF544" s="2" t="s">
        <v>3</v>
      </c>
      <c r="HG544" s="2"/>
      <c r="HH544" s="2"/>
      <c r="HI544" s="2"/>
      <c r="HJ544" s="2"/>
      <c r="HK544" s="2"/>
      <c r="HL544" s="2"/>
      <c r="HM544" s="2" t="s">
        <v>3</v>
      </c>
      <c r="HN544" s="2" t="s">
        <v>3</v>
      </c>
      <c r="HO544" s="2" t="s">
        <v>3</v>
      </c>
      <c r="HP544" s="2" t="s">
        <v>3</v>
      </c>
      <c r="HQ544" s="2" t="s">
        <v>3</v>
      </c>
      <c r="HR544" s="2"/>
      <c r="HS544" s="2">
        <v>0</v>
      </c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>
        <v>0</v>
      </c>
      <c r="IL544" s="2"/>
      <c r="IM544" s="2"/>
      <c r="IN544" s="2"/>
      <c r="IO544" s="2"/>
      <c r="IP544" s="2"/>
      <c r="IQ544" s="2"/>
      <c r="IR544" s="2"/>
      <c r="IS544" s="2"/>
      <c r="IT544" s="2"/>
      <c r="IU544" s="2"/>
    </row>
    <row r="545" spans="1:255" x14ac:dyDescent="0.2">
      <c r="A545">
        <v>17</v>
      </c>
      <c r="B545">
        <v>1</v>
      </c>
      <c r="C545">
        <f>ROW(SmtRes!A1240)</f>
        <v>1240</v>
      </c>
      <c r="D545">
        <f>ROW(EtalonRes!A1258)</f>
        <v>1258</v>
      </c>
      <c r="E545" t="s">
        <v>549</v>
      </c>
      <c r="F545" t="s">
        <v>191</v>
      </c>
      <c r="G545" t="s">
        <v>192</v>
      </c>
      <c r="H545" t="s">
        <v>52</v>
      </c>
      <c r="I545">
        <f>ROUND(ROUND(40/100,4),9)</f>
        <v>0.4</v>
      </c>
      <c r="J545">
        <v>0</v>
      </c>
      <c r="K545">
        <f>ROUND(ROUND(40/100,4),9)</f>
        <v>0.4</v>
      </c>
      <c r="O545">
        <f t="shared" si="653"/>
        <v>2357.35</v>
      </c>
      <c r="P545">
        <f t="shared" si="654"/>
        <v>87.36</v>
      </c>
      <c r="Q545">
        <f t="shared" si="693"/>
        <v>0</v>
      </c>
      <c r="R545">
        <f t="shared" si="655"/>
        <v>0</v>
      </c>
      <c r="S545">
        <f t="shared" si="656"/>
        <v>2269.9899999999998</v>
      </c>
      <c r="T545">
        <f t="shared" si="657"/>
        <v>0</v>
      </c>
      <c r="U545">
        <f t="shared" si="658"/>
        <v>2.7049090199999997</v>
      </c>
      <c r="V545">
        <f t="shared" si="659"/>
        <v>0</v>
      </c>
      <c r="W545">
        <f t="shared" si="660"/>
        <v>0</v>
      </c>
      <c r="X545">
        <f t="shared" si="661"/>
        <v>2474.29</v>
      </c>
      <c r="Y545">
        <f t="shared" si="662"/>
        <v>1384.69</v>
      </c>
      <c r="AA545">
        <v>59204059</v>
      </c>
      <c r="AB545">
        <f t="shared" si="663"/>
        <v>125.54925</v>
      </c>
      <c r="AC545">
        <f t="shared" si="664"/>
        <v>28.84</v>
      </c>
      <c r="AD545">
        <f t="shared" si="694"/>
        <v>0</v>
      </c>
      <c r="AE545">
        <f t="shared" si="695"/>
        <v>0</v>
      </c>
      <c r="AF545">
        <f t="shared" si="696"/>
        <v>96.709249999999997</v>
      </c>
      <c r="AG545">
        <f t="shared" si="665"/>
        <v>0</v>
      </c>
      <c r="AH545">
        <f t="shared" si="697"/>
        <v>6.3376499999999991</v>
      </c>
      <c r="AI545">
        <f t="shared" si="698"/>
        <v>0</v>
      </c>
      <c r="AJ545">
        <f t="shared" si="666"/>
        <v>0</v>
      </c>
      <c r="AK545">
        <v>105.29</v>
      </c>
      <c r="AL545">
        <v>28.84</v>
      </c>
      <c r="AM545">
        <v>0</v>
      </c>
      <c r="AN545">
        <v>0</v>
      </c>
      <c r="AO545">
        <v>76.45</v>
      </c>
      <c r="AP545">
        <v>0</v>
      </c>
      <c r="AQ545">
        <v>5.01</v>
      </c>
      <c r="AR545">
        <v>0</v>
      </c>
      <c r="AS545">
        <v>0</v>
      </c>
      <c r="AT545">
        <v>109</v>
      </c>
      <c r="AU545">
        <v>61</v>
      </c>
      <c r="AV545">
        <v>1.0669999999999999</v>
      </c>
      <c r="AW545">
        <v>1</v>
      </c>
      <c r="AZ545">
        <v>1</v>
      </c>
      <c r="BA545">
        <v>54.99</v>
      </c>
      <c r="BB545">
        <v>1</v>
      </c>
      <c r="BC545">
        <v>7.57</v>
      </c>
      <c r="BD545" t="s">
        <v>3</v>
      </c>
      <c r="BE545" t="s">
        <v>3</v>
      </c>
      <c r="BF545" t="s">
        <v>3</v>
      </c>
      <c r="BG545" t="s">
        <v>3</v>
      </c>
      <c r="BH545">
        <v>0</v>
      </c>
      <c r="BI545">
        <v>1</v>
      </c>
      <c r="BJ545" t="s">
        <v>193</v>
      </c>
      <c r="BM545">
        <v>21</v>
      </c>
      <c r="BN545">
        <v>0</v>
      </c>
      <c r="BO545" t="s">
        <v>191</v>
      </c>
      <c r="BP545">
        <v>1</v>
      </c>
      <c r="BQ545">
        <v>30</v>
      </c>
      <c r="BR545">
        <v>0</v>
      </c>
      <c r="BS545">
        <v>54.99</v>
      </c>
      <c r="BT545">
        <v>1</v>
      </c>
      <c r="BU545">
        <v>1</v>
      </c>
      <c r="BV545">
        <v>1</v>
      </c>
      <c r="BW545">
        <v>1</v>
      </c>
      <c r="BX545">
        <v>1</v>
      </c>
      <c r="BY545" t="s">
        <v>3</v>
      </c>
      <c r="BZ545">
        <v>109</v>
      </c>
      <c r="CA545">
        <v>61</v>
      </c>
      <c r="CB545" t="s">
        <v>3</v>
      </c>
      <c r="CE545">
        <v>30</v>
      </c>
      <c r="CF545">
        <v>0</v>
      </c>
      <c r="CG545">
        <v>0</v>
      </c>
      <c r="CM545">
        <v>0</v>
      </c>
      <c r="CN545" t="s">
        <v>1057</v>
      </c>
      <c r="CO545">
        <v>0</v>
      </c>
      <c r="CP545">
        <f t="shared" si="667"/>
        <v>2357.35</v>
      </c>
      <c r="CQ545">
        <f t="shared" si="668"/>
        <v>218.32</v>
      </c>
      <c r="CR545">
        <f t="shared" si="699"/>
        <v>0</v>
      </c>
      <c r="CS545">
        <f t="shared" si="669"/>
        <v>0</v>
      </c>
      <c r="CT545">
        <f t="shared" si="670"/>
        <v>5674.42</v>
      </c>
      <c r="CU545">
        <f t="shared" si="671"/>
        <v>0</v>
      </c>
      <c r="CV545">
        <f t="shared" si="672"/>
        <v>6.7622725499999987</v>
      </c>
      <c r="CW545">
        <f t="shared" si="673"/>
        <v>0</v>
      </c>
      <c r="CX545">
        <f t="shared" si="674"/>
        <v>0</v>
      </c>
      <c r="CY545">
        <f t="shared" si="675"/>
        <v>2474.2891</v>
      </c>
      <c r="CZ545">
        <f t="shared" si="676"/>
        <v>1384.6938999999998</v>
      </c>
      <c r="DC545" t="s">
        <v>3</v>
      </c>
      <c r="DD545" t="s">
        <v>3</v>
      </c>
      <c r="DE545" t="s">
        <v>25</v>
      </c>
      <c r="DF545" t="s">
        <v>25</v>
      </c>
      <c r="DG545" t="s">
        <v>26</v>
      </c>
      <c r="DH545" t="s">
        <v>3</v>
      </c>
      <c r="DI545" t="s">
        <v>26</v>
      </c>
      <c r="DJ545" t="s">
        <v>25</v>
      </c>
      <c r="DK545" t="s">
        <v>3</v>
      </c>
      <c r="DL545" t="s">
        <v>3</v>
      </c>
      <c r="DM545" t="s">
        <v>3</v>
      </c>
      <c r="DN545">
        <v>0</v>
      </c>
      <c r="DO545">
        <v>0</v>
      </c>
      <c r="DP545">
        <v>1</v>
      </c>
      <c r="DQ545">
        <v>1</v>
      </c>
      <c r="DU545">
        <v>1013</v>
      </c>
      <c r="DV545" t="s">
        <v>52</v>
      </c>
      <c r="DW545" t="s">
        <v>52</v>
      </c>
      <c r="DX545">
        <v>1</v>
      </c>
      <c r="DZ545" t="s">
        <v>3</v>
      </c>
      <c r="EA545" t="s">
        <v>3</v>
      </c>
      <c r="EB545" t="s">
        <v>3</v>
      </c>
      <c r="EC545" t="s">
        <v>3</v>
      </c>
      <c r="EE545">
        <v>58807897</v>
      </c>
      <c r="EF545">
        <v>30</v>
      </c>
      <c r="EG545" t="s">
        <v>27</v>
      </c>
      <c r="EH545">
        <v>0</v>
      </c>
      <c r="EI545" t="s">
        <v>3</v>
      </c>
      <c r="EJ545">
        <v>1</v>
      </c>
      <c r="EK545">
        <v>21</v>
      </c>
      <c r="EL545" t="s">
        <v>28</v>
      </c>
      <c r="EM545" t="s">
        <v>29</v>
      </c>
      <c r="EO545" t="s">
        <v>387</v>
      </c>
      <c r="EQ545">
        <v>0</v>
      </c>
      <c r="ER545">
        <v>105.29</v>
      </c>
      <c r="ES545">
        <v>28.84</v>
      </c>
      <c r="ET545">
        <v>0</v>
      </c>
      <c r="EU545">
        <v>0</v>
      </c>
      <c r="EV545">
        <v>76.45</v>
      </c>
      <c r="EW545">
        <v>5.01</v>
      </c>
      <c r="EX545">
        <v>0</v>
      </c>
      <c r="EY545">
        <v>0</v>
      </c>
      <c r="FQ545">
        <v>0</v>
      </c>
      <c r="FR545">
        <v>0</v>
      </c>
      <c r="FS545">
        <v>0</v>
      </c>
      <c r="FX545">
        <v>109</v>
      </c>
      <c r="FY545">
        <v>61</v>
      </c>
      <c r="GA545" t="s">
        <v>3</v>
      </c>
      <c r="GD545">
        <v>1</v>
      </c>
      <c r="GF545">
        <v>1158299212</v>
      </c>
      <c r="GG545">
        <v>2</v>
      </c>
      <c r="GH545">
        <v>1</v>
      </c>
      <c r="GI545">
        <v>2</v>
      </c>
      <c r="GJ545">
        <v>0</v>
      </c>
      <c r="GK545">
        <v>0</v>
      </c>
      <c r="GL545">
        <f t="shared" si="677"/>
        <v>0</v>
      </c>
      <c r="GM545">
        <f t="shared" si="678"/>
        <v>6216.33</v>
      </c>
      <c r="GN545">
        <f t="shared" si="679"/>
        <v>6216.33</v>
      </c>
      <c r="GO545">
        <f t="shared" si="680"/>
        <v>0</v>
      </c>
      <c r="GP545">
        <f t="shared" si="681"/>
        <v>0</v>
      </c>
      <c r="GR545">
        <v>0</v>
      </c>
      <c r="GS545">
        <v>3</v>
      </c>
      <c r="GT545">
        <v>0</v>
      </c>
      <c r="GU545" t="s">
        <v>3</v>
      </c>
      <c r="GV545">
        <f t="shared" si="682"/>
        <v>0</v>
      </c>
      <c r="GW545">
        <v>1</v>
      </c>
      <c r="GX545">
        <f t="shared" si="683"/>
        <v>0</v>
      </c>
      <c r="HA545">
        <v>0</v>
      </c>
      <c r="HB545">
        <v>0</v>
      </c>
      <c r="HC545">
        <f t="shared" si="684"/>
        <v>0</v>
      </c>
      <c r="HE545" t="s">
        <v>3</v>
      </c>
      <c r="HF545" t="s">
        <v>3</v>
      </c>
      <c r="HM545" t="s">
        <v>3</v>
      </c>
      <c r="HN545" t="s">
        <v>3</v>
      </c>
      <c r="HO545" t="s">
        <v>3</v>
      </c>
      <c r="HP545" t="s">
        <v>3</v>
      </c>
      <c r="HQ545" t="s">
        <v>3</v>
      </c>
      <c r="HS545">
        <v>0</v>
      </c>
      <c r="IK545">
        <v>0</v>
      </c>
    </row>
    <row r="546" spans="1:255" x14ac:dyDescent="0.2">
      <c r="A546" s="2">
        <v>17</v>
      </c>
      <c r="B546" s="2">
        <v>1</v>
      </c>
      <c r="C546" s="2">
        <f>ROW(SmtRes!A1254)</f>
        <v>1254</v>
      </c>
      <c r="D546" s="2">
        <f>ROW(EtalonRes!A1271)</f>
        <v>1271</v>
      </c>
      <c r="E546" s="2" t="s">
        <v>550</v>
      </c>
      <c r="F546" s="2" t="s">
        <v>195</v>
      </c>
      <c r="G546" s="2" t="s">
        <v>196</v>
      </c>
      <c r="H546" s="2" t="s">
        <v>23</v>
      </c>
      <c r="I546" s="2">
        <f>ROUND(ROUND(28/100,4),9)</f>
        <v>0.28000000000000003</v>
      </c>
      <c r="J546" s="2">
        <v>0</v>
      </c>
      <c r="K546" s="2">
        <f>ROUND(ROUND(28/100,4),9)</f>
        <v>0.28000000000000003</v>
      </c>
      <c r="L546" s="2"/>
      <c r="M546" s="2"/>
      <c r="N546" s="2"/>
      <c r="O546" s="2">
        <f t="shared" ref="O546:O579" si="700">ROUND(CP546,2)</f>
        <v>118.56</v>
      </c>
      <c r="P546" s="2">
        <f t="shared" ref="P546:P579" si="701">ROUND((ROUND((AC546*AW546*I546),2)*BC546),2)</f>
        <v>42.87</v>
      </c>
      <c r="Q546" s="2">
        <f t="shared" si="693"/>
        <v>7.55</v>
      </c>
      <c r="R546" s="2">
        <f t="shared" ref="R546:R579" si="702">ROUND((ROUND((AE546*AV546*I546),2)*BS546),2)</f>
        <v>0.21</v>
      </c>
      <c r="S546" s="2">
        <f t="shared" ref="S546:S579" si="703">ROUND((ROUND((AF546*AV546*I546),2)*BA546),2)</f>
        <v>68.14</v>
      </c>
      <c r="T546" s="2">
        <f t="shared" ref="T546:T579" si="704">ROUND(CU546*I546,2)</f>
        <v>0</v>
      </c>
      <c r="U546" s="2">
        <f t="shared" ref="U546:U579" si="705">CV546*I546</f>
        <v>5.5026811840000001</v>
      </c>
      <c r="V546" s="2">
        <f t="shared" ref="V546:V579" si="706">CW546*I546</f>
        <v>0</v>
      </c>
      <c r="W546" s="2">
        <f t="shared" ref="W546:W579" si="707">ROUND(CX546*I546,2)</f>
        <v>0</v>
      </c>
      <c r="X546" s="2">
        <f t="shared" ref="X546:X579" si="708">ROUND(CY546,2)</f>
        <v>74.5</v>
      </c>
      <c r="Y546" s="2">
        <f t="shared" ref="Y546:Y579" si="709">ROUND(CZ546,2)</f>
        <v>41.69</v>
      </c>
      <c r="Z546" s="2"/>
      <c r="AA546" s="2">
        <v>59204062</v>
      </c>
      <c r="AB546" s="2">
        <f t="shared" ref="AB546:AB577" si="710">ROUND((AC546+AD546+AF546),6)</f>
        <v>406.46465000000001</v>
      </c>
      <c r="AC546" s="2">
        <f t="shared" ref="AC546:AC579" si="711">ROUND((ES546),6)</f>
        <v>153.1</v>
      </c>
      <c r="AD546" s="2">
        <f t="shared" si="694"/>
        <v>25.272500000000001</v>
      </c>
      <c r="AE546" s="2">
        <f t="shared" si="695"/>
        <v>0.6875</v>
      </c>
      <c r="AF546" s="2">
        <f t="shared" si="696"/>
        <v>228.09215</v>
      </c>
      <c r="AG546" s="2">
        <f t="shared" ref="AG546:AG579" si="712">ROUND((AP546),6)</f>
        <v>0</v>
      </c>
      <c r="AH546" s="2">
        <f t="shared" si="697"/>
        <v>18.418400000000002</v>
      </c>
      <c r="AI546" s="2">
        <f t="shared" si="698"/>
        <v>0</v>
      </c>
      <c r="AJ546" s="2">
        <f t="shared" ref="AJ546:AJ579" si="713">(AS546)</f>
        <v>0</v>
      </c>
      <c r="AK546" s="2">
        <v>351.79</v>
      </c>
      <c r="AL546" s="2">
        <v>153.1</v>
      </c>
      <c r="AM546" s="2">
        <v>18.38</v>
      </c>
      <c r="AN546" s="2">
        <v>0.5</v>
      </c>
      <c r="AO546" s="2">
        <v>180.31</v>
      </c>
      <c r="AP546" s="2">
        <v>0</v>
      </c>
      <c r="AQ546" s="2">
        <v>14.56</v>
      </c>
      <c r="AR546" s="2">
        <v>0</v>
      </c>
      <c r="AS546" s="2">
        <v>0</v>
      </c>
      <c r="AT546" s="2">
        <v>109</v>
      </c>
      <c r="AU546" s="2">
        <v>61</v>
      </c>
      <c r="AV546" s="2">
        <v>1.0669999999999999</v>
      </c>
      <c r="AW546" s="2">
        <v>1</v>
      </c>
      <c r="AX546" s="2"/>
      <c r="AY546" s="2"/>
      <c r="AZ546" s="2">
        <v>1</v>
      </c>
      <c r="BA546" s="2">
        <v>1</v>
      </c>
      <c r="BB546" s="2">
        <v>1</v>
      </c>
      <c r="BC546" s="2">
        <v>1</v>
      </c>
      <c r="BD546" s="2" t="s">
        <v>3</v>
      </c>
      <c r="BE546" s="2" t="s">
        <v>3</v>
      </c>
      <c r="BF546" s="2" t="s">
        <v>3</v>
      </c>
      <c r="BG546" s="2" t="s">
        <v>3</v>
      </c>
      <c r="BH546" s="2">
        <v>0</v>
      </c>
      <c r="BI546" s="2">
        <v>1</v>
      </c>
      <c r="BJ546" s="2" t="s">
        <v>197</v>
      </c>
      <c r="BK546" s="2"/>
      <c r="BL546" s="2"/>
      <c r="BM546" s="2">
        <v>21</v>
      </c>
      <c r="BN546" s="2">
        <v>0</v>
      </c>
      <c r="BO546" s="2" t="s">
        <v>195</v>
      </c>
      <c r="BP546" s="2">
        <v>1</v>
      </c>
      <c r="BQ546" s="2">
        <v>30</v>
      </c>
      <c r="BR546" s="2">
        <v>0</v>
      </c>
      <c r="BS546" s="2">
        <v>1</v>
      </c>
      <c r="BT546" s="2">
        <v>1</v>
      </c>
      <c r="BU546" s="2">
        <v>1</v>
      </c>
      <c r="BV546" s="2">
        <v>1</v>
      </c>
      <c r="BW546" s="2">
        <v>1</v>
      </c>
      <c r="BX546" s="2">
        <v>1</v>
      </c>
      <c r="BY546" s="2" t="s">
        <v>3</v>
      </c>
      <c r="BZ546" s="2">
        <v>109</v>
      </c>
      <c r="CA546" s="2">
        <v>61</v>
      </c>
      <c r="CB546" s="2" t="s">
        <v>3</v>
      </c>
      <c r="CC546" s="2"/>
      <c r="CD546" s="2"/>
      <c r="CE546" s="2">
        <v>30</v>
      </c>
      <c r="CF546" s="2">
        <v>0</v>
      </c>
      <c r="CG546" s="2">
        <v>0</v>
      </c>
      <c r="CH546" s="2"/>
      <c r="CI546" s="2"/>
      <c r="CJ546" s="2"/>
      <c r="CK546" s="2"/>
      <c r="CL546" s="2"/>
      <c r="CM546" s="2">
        <v>0</v>
      </c>
      <c r="CN546" s="2" t="s">
        <v>1044</v>
      </c>
      <c r="CO546" s="2">
        <v>0</v>
      </c>
      <c r="CP546" s="2">
        <f t="shared" ref="CP546:CP579" si="714">(P546+Q546+S546)</f>
        <v>118.56</v>
      </c>
      <c r="CQ546" s="2">
        <f t="shared" ref="CQ546:CQ579" si="715">ROUND((ROUND((AC546*AW546*1),2)*BC546),2)</f>
        <v>153.1</v>
      </c>
      <c r="CR546" s="2">
        <f t="shared" si="699"/>
        <v>26.97</v>
      </c>
      <c r="CS546" s="2">
        <f t="shared" ref="CS546:CS579" si="716">ROUND((ROUND((AE546*AV546*1),2)*BS546),2)</f>
        <v>0.73</v>
      </c>
      <c r="CT546" s="2">
        <f t="shared" ref="CT546:CT579" si="717">ROUND((ROUND((AF546*AV546*1),2)*BA546),2)</f>
        <v>243.37</v>
      </c>
      <c r="CU546" s="2">
        <f t="shared" ref="CU546:CU579" si="718">AG546</f>
        <v>0</v>
      </c>
      <c r="CV546" s="2">
        <f t="shared" ref="CV546:CV579" si="719">(AH546*AV546)</f>
        <v>19.6524328</v>
      </c>
      <c r="CW546" s="2">
        <f t="shared" ref="CW546:CW579" si="720">AI546</f>
        <v>0</v>
      </c>
      <c r="CX546" s="2">
        <f t="shared" ref="CX546:CX579" si="721">AJ546</f>
        <v>0</v>
      </c>
      <c r="CY546" s="2">
        <f t="shared" ref="CY546:CY579" si="722">(((S546+R546)*AT546)/100)</f>
        <v>74.501499999999993</v>
      </c>
      <c r="CZ546" s="2">
        <f t="shared" ref="CZ546:CZ579" si="723">(((S546+R546)*AU546)/100)</f>
        <v>41.693499999999993</v>
      </c>
      <c r="DA546" s="2"/>
      <c r="DB546" s="2">
        <v>211</v>
      </c>
      <c r="DC546" s="2" t="s">
        <v>3</v>
      </c>
      <c r="DD546" s="2" t="s">
        <v>3</v>
      </c>
      <c r="DE546" s="2" t="s">
        <v>25</v>
      </c>
      <c r="DF546" s="2" t="s">
        <v>25</v>
      </c>
      <c r="DG546" s="2" t="s">
        <v>26</v>
      </c>
      <c r="DH546" s="2" t="s">
        <v>3</v>
      </c>
      <c r="DI546" s="2" t="s">
        <v>26</v>
      </c>
      <c r="DJ546" s="2" t="s">
        <v>25</v>
      </c>
      <c r="DK546" s="2" t="s">
        <v>3</v>
      </c>
      <c r="DL546" s="2" t="s">
        <v>3</v>
      </c>
      <c r="DM546" s="2" t="s">
        <v>3</v>
      </c>
      <c r="DN546" s="2">
        <v>0</v>
      </c>
      <c r="DO546" s="2">
        <v>0</v>
      </c>
      <c r="DP546" s="2">
        <v>1</v>
      </c>
      <c r="DQ546" s="2">
        <v>1</v>
      </c>
      <c r="DR546" s="2"/>
      <c r="DS546" s="2"/>
      <c r="DT546" s="2"/>
      <c r="DU546" s="2">
        <v>1003</v>
      </c>
      <c r="DV546" s="2" t="s">
        <v>23</v>
      </c>
      <c r="DW546" s="2" t="s">
        <v>23</v>
      </c>
      <c r="DX546" s="2">
        <v>100</v>
      </c>
      <c r="DY546" s="2"/>
      <c r="DZ546" s="2" t="s">
        <v>3</v>
      </c>
      <c r="EA546" s="2" t="s">
        <v>3</v>
      </c>
      <c r="EB546" s="2" t="s">
        <v>3</v>
      </c>
      <c r="EC546" s="2" t="s">
        <v>3</v>
      </c>
      <c r="ED546" s="2"/>
      <c r="EE546" s="2">
        <v>58807897</v>
      </c>
      <c r="EF546" s="2">
        <v>30</v>
      </c>
      <c r="EG546" s="2" t="s">
        <v>27</v>
      </c>
      <c r="EH546" s="2">
        <v>0</v>
      </c>
      <c r="EI546" s="2" t="s">
        <v>3</v>
      </c>
      <c r="EJ546" s="2">
        <v>1</v>
      </c>
      <c r="EK546" s="2">
        <v>21</v>
      </c>
      <c r="EL546" s="2" t="s">
        <v>28</v>
      </c>
      <c r="EM546" s="2" t="s">
        <v>29</v>
      </c>
      <c r="EN546" s="2"/>
      <c r="EO546" s="2" t="s">
        <v>30</v>
      </c>
      <c r="EP546" s="2"/>
      <c r="EQ546" s="2">
        <v>0</v>
      </c>
      <c r="ER546" s="2">
        <v>351.79</v>
      </c>
      <c r="ES546" s="2">
        <v>153.1</v>
      </c>
      <c r="ET546" s="2">
        <v>18.38</v>
      </c>
      <c r="EU546" s="2">
        <v>0.5</v>
      </c>
      <c r="EV546" s="2">
        <v>180.31</v>
      </c>
      <c r="EW546" s="2">
        <v>14.56</v>
      </c>
      <c r="EX546" s="2">
        <v>0</v>
      </c>
      <c r="EY546" s="2">
        <v>0</v>
      </c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>
        <v>0</v>
      </c>
      <c r="FR546" s="2">
        <v>0</v>
      </c>
      <c r="FS546" s="2">
        <v>0</v>
      </c>
      <c r="FT546" s="2"/>
      <c r="FU546" s="2"/>
      <c r="FV546" s="2"/>
      <c r="FW546" s="2"/>
      <c r="FX546" s="2">
        <v>109</v>
      </c>
      <c r="FY546" s="2">
        <v>61</v>
      </c>
      <c r="FZ546" s="2"/>
      <c r="GA546" s="2" t="s">
        <v>3</v>
      </c>
      <c r="GB546" s="2"/>
      <c r="GC546" s="2"/>
      <c r="GD546" s="2">
        <v>1</v>
      </c>
      <c r="GE546" s="2"/>
      <c r="GF546" s="2">
        <v>1010705898</v>
      </c>
      <c r="GG546" s="2">
        <v>2</v>
      </c>
      <c r="GH546" s="2">
        <v>1</v>
      </c>
      <c r="GI546" s="2">
        <v>2</v>
      </c>
      <c r="GJ546" s="2">
        <v>0</v>
      </c>
      <c r="GK546" s="2">
        <v>0</v>
      </c>
      <c r="GL546" s="2">
        <f t="shared" ref="GL546:GL579" si="724">ROUND(IF(AND(BH546=3,BI546=3,FS546&lt;&gt;0),P546,0),2)</f>
        <v>0</v>
      </c>
      <c r="GM546" s="2">
        <f t="shared" ref="GM546:GM579" si="725">ROUND(O546+X546+Y546,2)+GX546</f>
        <v>234.75</v>
      </c>
      <c r="GN546" s="2">
        <f t="shared" ref="GN546:GN577" si="726">IF(OR(BI546=0,BI546=1),GM546-GX546,0)</f>
        <v>234.75</v>
      </c>
      <c r="GO546" s="2">
        <f t="shared" ref="GO546:GO579" si="727">IF(BI546=2,GM546-GX546,0)</f>
        <v>0</v>
      </c>
      <c r="GP546" s="2">
        <f t="shared" ref="GP546:GP579" si="728">IF(BI546=4,GM546-GX546,0)</f>
        <v>0</v>
      </c>
      <c r="GQ546" s="2"/>
      <c r="GR546" s="2">
        <v>0</v>
      </c>
      <c r="GS546" s="2">
        <v>3</v>
      </c>
      <c r="GT546" s="2">
        <v>0</v>
      </c>
      <c r="GU546" s="2" t="s">
        <v>3</v>
      </c>
      <c r="GV546" s="2">
        <f t="shared" ref="GV546:GV579" si="729">ROUND((GT546),6)</f>
        <v>0</v>
      </c>
      <c r="GW546" s="2">
        <v>1</v>
      </c>
      <c r="GX546" s="2">
        <f t="shared" ref="GX546:GX579" si="730">ROUND(HC546*I546,2)</f>
        <v>0</v>
      </c>
      <c r="GY546" s="2"/>
      <c r="GZ546" s="2"/>
      <c r="HA546" s="2">
        <v>0</v>
      </c>
      <c r="HB546" s="2">
        <v>0</v>
      </c>
      <c r="HC546" s="2">
        <f t="shared" ref="HC546:HC579" si="731">GV546*GW546</f>
        <v>0</v>
      </c>
      <c r="HD546" s="2"/>
      <c r="HE546" s="2" t="s">
        <v>3</v>
      </c>
      <c r="HF546" s="2" t="s">
        <v>3</v>
      </c>
      <c r="HG546" s="2"/>
      <c r="HH546" s="2"/>
      <c r="HI546" s="2"/>
      <c r="HJ546" s="2"/>
      <c r="HK546" s="2"/>
      <c r="HL546" s="2"/>
      <c r="HM546" s="2" t="s">
        <v>3</v>
      </c>
      <c r="HN546" s="2" t="s">
        <v>3</v>
      </c>
      <c r="HO546" s="2" t="s">
        <v>3</v>
      </c>
      <c r="HP546" s="2" t="s">
        <v>3</v>
      </c>
      <c r="HQ546" s="2" t="s">
        <v>3</v>
      </c>
      <c r="HR546" s="2"/>
      <c r="HS546" s="2">
        <v>0</v>
      </c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>
        <v>0</v>
      </c>
      <c r="IL546" s="2"/>
      <c r="IM546" s="2"/>
      <c r="IN546" s="2"/>
      <c r="IO546" s="2"/>
      <c r="IP546" s="2"/>
      <c r="IQ546" s="2"/>
      <c r="IR546" s="2"/>
      <c r="IS546" s="2"/>
      <c r="IT546" s="2"/>
      <c r="IU546" s="2"/>
    </row>
    <row r="547" spans="1:255" x14ac:dyDescent="0.2">
      <c r="A547">
        <v>17</v>
      </c>
      <c r="B547">
        <v>1</v>
      </c>
      <c r="C547">
        <f>ROW(SmtRes!A1268)</f>
        <v>1268</v>
      </c>
      <c r="D547">
        <f>ROW(EtalonRes!A1284)</f>
        <v>1284</v>
      </c>
      <c r="E547" t="s">
        <v>550</v>
      </c>
      <c r="F547" t="s">
        <v>195</v>
      </c>
      <c r="G547" t="s">
        <v>196</v>
      </c>
      <c r="H547" t="s">
        <v>23</v>
      </c>
      <c r="I547">
        <f>ROUND(ROUND(28/100,4),9)</f>
        <v>0.28000000000000003</v>
      </c>
      <c r="J547">
        <v>0</v>
      </c>
      <c r="K547">
        <f>ROUND(ROUND(28/100,4),9)</f>
        <v>0.28000000000000003</v>
      </c>
      <c r="O547">
        <f t="shared" si="700"/>
        <v>3931.9</v>
      </c>
      <c r="P547">
        <f t="shared" si="701"/>
        <v>101.6</v>
      </c>
      <c r="Q547">
        <f t="shared" si="693"/>
        <v>83.28</v>
      </c>
      <c r="R547">
        <f t="shared" si="702"/>
        <v>11.55</v>
      </c>
      <c r="S547">
        <f t="shared" si="703"/>
        <v>3747.02</v>
      </c>
      <c r="T547">
        <f t="shared" si="704"/>
        <v>0</v>
      </c>
      <c r="U547">
        <f t="shared" si="705"/>
        <v>5.5026811840000001</v>
      </c>
      <c r="V547">
        <f t="shared" si="706"/>
        <v>0</v>
      </c>
      <c r="W547">
        <f t="shared" si="707"/>
        <v>0</v>
      </c>
      <c r="X547">
        <f t="shared" si="708"/>
        <v>4096.84</v>
      </c>
      <c r="Y547">
        <f t="shared" si="709"/>
        <v>2292.73</v>
      </c>
      <c r="AA547">
        <v>59204059</v>
      </c>
      <c r="AB547">
        <f t="shared" si="710"/>
        <v>406.46465000000001</v>
      </c>
      <c r="AC547">
        <f t="shared" si="711"/>
        <v>153.1</v>
      </c>
      <c r="AD547">
        <f t="shared" si="694"/>
        <v>25.272500000000001</v>
      </c>
      <c r="AE547">
        <f t="shared" si="695"/>
        <v>0.6875</v>
      </c>
      <c r="AF547">
        <f t="shared" si="696"/>
        <v>228.09215</v>
      </c>
      <c r="AG547">
        <f t="shared" si="712"/>
        <v>0</v>
      </c>
      <c r="AH547">
        <f t="shared" si="697"/>
        <v>18.418400000000002</v>
      </c>
      <c r="AI547">
        <f t="shared" si="698"/>
        <v>0</v>
      </c>
      <c r="AJ547">
        <f t="shared" si="713"/>
        <v>0</v>
      </c>
      <c r="AK547">
        <v>351.79</v>
      </c>
      <c r="AL547">
        <v>153.1</v>
      </c>
      <c r="AM547">
        <v>18.38</v>
      </c>
      <c r="AN547">
        <v>0.5</v>
      </c>
      <c r="AO547">
        <v>180.31</v>
      </c>
      <c r="AP547">
        <v>0</v>
      </c>
      <c r="AQ547">
        <v>14.56</v>
      </c>
      <c r="AR547">
        <v>0</v>
      </c>
      <c r="AS547">
        <v>0</v>
      </c>
      <c r="AT547">
        <v>109</v>
      </c>
      <c r="AU547">
        <v>61</v>
      </c>
      <c r="AV547">
        <v>1.0669999999999999</v>
      </c>
      <c r="AW547">
        <v>1</v>
      </c>
      <c r="AZ547">
        <v>1</v>
      </c>
      <c r="BA547">
        <v>54.99</v>
      </c>
      <c r="BB547">
        <v>11.03</v>
      </c>
      <c r="BC547">
        <v>2.37</v>
      </c>
      <c r="BD547" t="s">
        <v>3</v>
      </c>
      <c r="BE547" t="s">
        <v>3</v>
      </c>
      <c r="BF547" t="s">
        <v>3</v>
      </c>
      <c r="BG547" t="s">
        <v>3</v>
      </c>
      <c r="BH547">
        <v>0</v>
      </c>
      <c r="BI547">
        <v>1</v>
      </c>
      <c r="BJ547" t="s">
        <v>197</v>
      </c>
      <c r="BM547">
        <v>21</v>
      </c>
      <c r="BN547">
        <v>0</v>
      </c>
      <c r="BO547" t="s">
        <v>195</v>
      </c>
      <c r="BP547">
        <v>1</v>
      </c>
      <c r="BQ547">
        <v>30</v>
      </c>
      <c r="BR547">
        <v>0</v>
      </c>
      <c r="BS547">
        <v>54.99</v>
      </c>
      <c r="BT547">
        <v>1</v>
      </c>
      <c r="BU547">
        <v>1</v>
      </c>
      <c r="BV547">
        <v>1</v>
      </c>
      <c r="BW547">
        <v>1</v>
      </c>
      <c r="BX547">
        <v>1</v>
      </c>
      <c r="BY547" t="s">
        <v>3</v>
      </c>
      <c r="BZ547">
        <v>109</v>
      </c>
      <c r="CA547">
        <v>61</v>
      </c>
      <c r="CB547" t="s">
        <v>3</v>
      </c>
      <c r="CE547">
        <v>30</v>
      </c>
      <c r="CF547">
        <v>0</v>
      </c>
      <c r="CG547">
        <v>0</v>
      </c>
      <c r="CM547">
        <v>0</v>
      </c>
      <c r="CN547" t="s">
        <v>1044</v>
      </c>
      <c r="CO547">
        <v>0</v>
      </c>
      <c r="CP547">
        <f t="shared" si="714"/>
        <v>3931.9</v>
      </c>
      <c r="CQ547">
        <f t="shared" si="715"/>
        <v>362.85</v>
      </c>
      <c r="CR547">
        <f t="shared" si="699"/>
        <v>297.48</v>
      </c>
      <c r="CS547">
        <f t="shared" si="716"/>
        <v>40.14</v>
      </c>
      <c r="CT547">
        <f t="shared" si="717"/>
        <v>13382.92</v>
      </c>
      <c r="CU547">
        <f t="shared" si="718"/>
        <v>0</v>
      </c>
      <c r="CV547">
        <f t="shared" si="719"/>
        <v>19.6524328</v>
      </c>
      <c r="CW547">
        <f t="shared" si="720"/>
        <v>0</v>
      </c>
      <c r="CX547">
        <f t="shared" si="721"/>
        <v>0</v>
      </c>
      <c r="CY547">
        <f t="shared" si="722"/>
        <v>4096.8413</v>
      </c>
      <c r="CZ547">
        <f t="shared" si="723"/>
        <v>2292.7277000000004</v>
      </c>
      <c r="DB547">
        <v>213</v>
      </c>
      <c r="DC547" t="s">
        <v>3</v>
      </c>
      <c r="DD547" t="s">
        <v>3</v>
      </c>
      <c r="DE547" t="s">
        <v>25</v>
      </c>
      <c r="DF547" t="s">
        <v>25</v>
      </c>
      <c r="DG547" t="s">
        <v>26</v>
      </c>
      <c r="DH547" t="s">
        <v>3</v>
      </c>
      <c r="DI547" t="s">
        <v>26</v>
      </c>
      <c r="DJ547" t="s">
        <v>25</v>
      </c>
      <c r="DK547" t="s">
        <v>3</v>
      </c>
      <c r="DL547" t="s">
        <v>3</v>
      </c>
      <c r="DM547" t="s">
        <v>3</v>
      </c>
      <c r="DN547">
        <v>0</v>
      </c>
      <c r="DO547">
        <v>0</v>
      </c>
      <c r="DP547">
        <v>1</v>
      </c>
      <c r="DQ547">
        <v>1</v>
      </c>
      <c r="DU547">
        <v>1003</v>
      </c>
      <c r="DV547" t="s">
        <v>23</v>
      </c>
      <c r="DW547" t="s">
        <v>23</v>
      </c>
      <c r="DX547">
        <v>100</v>
      </c>
      <c r="DZ547" t="s">
        <v>3</v>
      </c>
      <c r="EA547" t="s">
        <v>3</v>
      </c>
      <c r="EB547" t="s">
        <v>3</v>
      </c>
      <c r="EC547" t="s">
        <v>3</v>
      </c>
      <c r="EE547">
        <v>58807897</v>
      </c>
      <c r="EF547">
        <v>30</v>
      </c>
      <c r="EG547" t="s">
        <v>27</v>
      </c>
      <c r="EH547">
        <v>0</v>
      </c>
      <c r="EI547" t="s">
        <v>3</v>
      </c>
      <c r="EJ547">
        <v>1</v>
      </c>
      <c r="EK547">
        <v>21</v>
      </c>
      <c r="EL547" t="s">
        <v>28</v>
      </c>
      <c r="EM547" t="s">
        <v>29</v>
      </c>
      <c r="EO547" t="s">
        <v>30</v>
      </c>
      <c r="EQ547">
        <v>0</v>
      </c>
      <c r="ER547">
        <v>351.79</v>
      </c>
      <c r="ES547">
        <v>153.1</v>
      </c>
      <c r="ET547">
        <v>18.38</v>
      </c>
      <c r="EU547">
        <v>0.5</v>
      </c>
      <c r="EV547">
        <v>180.31</v>
      </c>
      <c r="EW547">
        <v>14.56</v>
      </c>
      <c r="EX547">
        <v>0</v>
      </c>
      <c r="EY547">
        <v>0</v>
      </c>
      <c r="FQ547">
        <v>0</v>
      </c>
      <c r="FR547">
        <v>0</v>
      </c>
      <c r="FS547">
        <v>0</v>
      </c>
      <c r="FX547">
        <v>109</v>
      </c>
      <c r="FY547">
        <v>61</v>
      </c>
      <c r="GA547" t="s">
        <v>3</v>
      </c>
      <c r="GD547">
        <v>1</v>
      </c>
      <c r="GF547">
        <v>1010705898</v>
      </c>
      <c r="GG547">
        <v>2</v>
      </c>
      <c r="GH547">
        <v>1</v>
      </c>
      <c r="GI547">
        <v>2</v>
      </c>
      <c r="GJ547">
        <v>0</v>
      </c>
      <c r="GK547">
        <v>0</v>
      </c>
      <c r="GL547">
        <f t="shared" si="724"/>
        <v>0</v>
      </c>
      <c r="GM547">
        <f t="shared" si="725"/>
        <v>10321.469999999999</v>
      </c>
      <c r="GN547">
        <f t="shared" si="726"/>
        <v>10321.469999999999</v>
      </c>
      <c r="GO547">
        <f t="shared" si="727"/>
        <v>0</v>
      </c>
      <c r="GP547">
        <f t="shared" si="728"/>
        <v>0</v>
      </c>
      <c r="GR547">
        <v>0</v>
      </c>
      <c r="GS547">
        <v>3</v>
      </c>
      <c r="GT547">
        <v>0</v>
      </c>
      <c r="GU547" t="s">
        <v>3</v>
      </c>
      <c r="GV547">
        <f t="shared" si="729"/>
        <v>0</v>
      </c>
      <c r="GW547">
        <v>1</v>
      </c>
      <c r="GX547">
        <f t="shared" si="730"/>
        <v>0</v>
      </c>
      <c r="HA547">
        <v>0</v>
      </c>
      <c r="HB547">
        <v>0</v>
      </c>
      <c r="HC547">
        <f t="shared" si="731"/>
        <v>0</v>
      </c>
      <c r="HE547" t="s">
        <v>3</v>
      </c>
      <c r="HF547" t="s">
        <v>3</v>
      </c>
      <c r="HM547" t="s">
        <v>3</v>
      </c>
      <c r="HN547" t="s">
        <v>3</v>
      </c>
      <c r="HO547" t="s">
        <v>3</v>
      </c>
      <c r="HP547" t="s">
        <v>3</v>
      </c>
      <c r="HQ547" t="s">
        <v>3</v>
      </c>
      <c r="HS547">
        <v>0</v>
      </c>
      <c r="IK547">
        <v>0</v>
      </c>
    </row>
    <row r="548" spans="1:255" x14ac:dyDescent="0.2">
      <c r="A548" s="2">
        <v>18</v>
      </c>
      <c r="B548" s="2">
        <v>1</v>
      </c>
      <c r="C548" s="2">
        <v>1249</v>
      </c>
      <c r="D548" s="2"/>
      <c r="E548" s="2" t="s">
        <v>551</v>
      </c>
      <c r="F548" s="2" t="s">
        <v>46</v>
      </c>
      <c r="G548" s="2" t="s">
        <v>47</v>
      </c>
      <c r="H548" s="2" t="s">
        <v>48</v>
      </c>
      <c r="I548" s="2">
        <f>I546*J548</f>
        <v>0.22000000000000003</v>
      </c>
      <c r="J548" s="2">
        <v>0.7857142857142857</v>
      </c>
      <c r="K548" s="2">
        <v>0.78571400000000002</v>
      </c>
      <c r="L548" s="2"/>
      <c r="M548" s="2"/>
      <c r="N548" s="2"/>
      <c r="O548" s="2">
        <f t="shared" si="700"/>
        <v>115.77</v>
      </c>
      <c r="P548" s="2">
        <f t="shared" si="701"/>
        <v>115.77</v>
      </c>
      <c r="Q548" s="2">
        <f t="shared" ref="Q548:Q559" si="732">(ROUND((ROUND(((ET548)*AV548*I548),2)*BB548),2)+ROUND((ROUND(((AE548-(EU548))*AV548*I548),2)*BS548),2))</f>
        <v>0</v>
      </c>
      <c r="R548" s="2">
        <f t="shared" si="702"/>
        <v>0</v>
      </c>
      <c r="S548" s="2">
        <f t="shared" si="703"/>
        <v>0</v>
      </c>
      <c r="T548" s="2">
        <f t="shared" si="704"/>
        <v>0</v>
      </c>
      <c r="U548" s="2">
        <f t="shared" si="705"/>
        <v>0</v>
      </c>
      <c r="V548" s="2">
        <f t="shared" si="706"/>
        <v>0</v>
      </c>
      <c r="W548" s="2">
        <f t="shared" si="707"/>
        <v>0</v>
      </c>
      <c r="X548" s="2">
        <f t="shared" si="708"/>
        <v>0</v>
      </c>
      <c r="Y548" s="2">
        <f t="shared" si="709"/>
        <v>0</v>
      </c>
      <c r="Z548" s="2"/>
      <c r="AA548" s="2">
        <v>59204062</v>
      </c>
      <c r="AB548" s="2">
        <f t="shared" si="710"/>
        <v>526.22</v>
      </c>
      <c r="AC548" s="2">
        <f t="shared" si="711"/>
        <v>526.22</v>
      </c>
      <c r="AD548" s="2">
        <f t="shared" ref="AD548:AD559" si="733">ROUND((((ET548)-(EU548))+AE548),6)</f>
        <v>0</v>
      </c>
      <c r="AE548" s="2">
        <f t="shared" ref="AE548:AE559" si="734">ROUND((EU548),6)</f>
        <v>0</v>
      </c>
      <c r="AF548" s="2">
        <f t="shared" ref="AF548:AF559" si="735">ROUND((EV548),6)</f>
        <v>0</v>
      </c>
      <c r="AG548" s="2">
        <f t="shared" si="712"/>
        <v>0</v>
      </c>
      <c r="AH548" s="2">
        <f t="shared" ref="AH548:AH559" si="736">(EW548)</f>
        <v>0</v>
      </c>
      <c r="AI548" s="2">
        <f t="shared" ref="AI548:AI559" si="737">(EX548)</f>
        <v>0</v>
      </c>
      <c r="AJ548" s="2">
        <f t="shared" si="713"/>
        <v>0</v>
      </c>
      <c r="AK548" s="2">
        <v>526.22</v>
      </c>
      <c r="AL548" s="2">
        <v>526.22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109</v>
      </c>
      <c r="AU548" s="2">
        <v>61</v>
      </c>
      <c r="AV548" s="2">
        <v>1</v>
      </c>
      <c r="AW548" s="2">
        <v>1</v>
      </c>
      <c r="AX548" s="2"/>
      <c r="AY548" s="2"/>
      <c r="AZ548" s="2">
        <v>1</v>
      </c>
      <c r="BA548" s="2">
        <v>1</v>
      </c>
      <c r="BB548" s="2">
        <v>1</v>
      </c>
      <c r="BC548" s="2">
        <v>1</v>
      </c>
      <c r="BD548" s="2" t="s">
        <v>3</v>
      </c>
      <c r="BE548" s="2" t="s">
        <v>3</v>
      </c>
      <c r="BF548" s="2" t="s">
        <v>3</v>
      </c>
      <c r="BG548" s="2" t="s">
        <v>3</v>
      </c>
      <c r="BH548" s="2">
        <v>3</v>
      </c>
      <c r="BI548" s="2">
        <v>1</v>
      </c>
      <c r="BJ548" s="2" t="s">
        <v>49</v>
      </c>
      <c r="BK548" s="2"/>
      <c r="BL548" s="2"/>
      <c r="BM548" s="2">
        <v>21</v>
      </c>
      <c r="BN548" s="2">
        <v>0</v>
      </c>
      <c r="BO548" s="2" t="s">
        <v>3</v>
      </c>
      <c r="BP548" s="2">
        <v>0</v>
      </c>
      <c r="BQ548" s="2">
        <v>30</v>
      </c>
      <c r="BR548" s="2">
        <v>0</v>
      </c>
      <c r="BS548" s="2">
        <v>1</v>
      </c>
      <c r="BT548" s="2">
        <v>1</v>
      </c>
      <c r="BU548" s="2">
        <v>1</v>
      </c>
      <c r="BV548" s="2">
        <v>1</v>
      </c>
      <c r="BW548" s="2">
        <v>1</v>
      </c>
      <c r="BX548" s="2">
        <v>1</v>
      </c>
      <c r="BY548" s="2" t="s">
        <v>3</v>
      </c>
      <c r="BZ548" s="2">
        <v>109</v>
      </c>
      <c r="CA548" s="2">
        <v>61</v>
      </c>
      <c r="CB548" s="2" t="s">
        <v>3</v>
      </c>
      <c r="CC548" s="2"/>
      <c r="CD548" s="2"/>
      <c r="CE548" s="2">
        <v>30</v>
      </c>
      <c r="CF548" s="2">
        <v>0</v>
      </c>
      <c r="CG548" s="2">
        <v>0</v>
      </c>
      <c r="CH548" s="2"/>
      <c r="CI548" s="2"/>
      <c r="CJ548" s="2"/>
      <c r="CK548" s="2"/>
      <c r="CL548" s="2"/>
      <c r="CM548" s="2">
        <v>0</v>
      </c>
      <c r="CN548" s="2" t="s">
        <v>3</v>
      </c>
      <c r="CO548" s="2">
        <v>0</v>
      </c>
      <c r="CP548" s="2">
        <f t="shared" si="714"/>
        <v>115.77</v>
      </c>
      <c r="CQ548" s="2">
        <f t="shared" si="715"/>
        <v>526.22</v>
      </c>
      <c r="CR548" s="2">
        <f t="shared" ref="CR548:CR559" si="738">(ROUND((ROUND(((ET548)*AV548*1),2)*BB548),2)+ROUND((ROUND(((AE548-(EU548))*AV548*1),2)*BS548),2))</f>
        <v>0</v>
      </c>
      <c r="CS548" s="2">
        <f t="shared" si="716"/>
        <v>0</v>
      </c>
      <c r="CT548" s="2">
        <f t="shared" si="717"/>
        <v>0</v>
      </c>
      <c r="CU548" s="2">
        <f t="shared" si="718"/>
        <v>0</v>
      </c>
      <c r="CV548" s="2">
        <f t="shared" si="719"/>
        <v>0</v>
      </c>
      <c r="CW548" s="2">
        <f t="shared" si="720"/>
        <v>0</v>
      </c>
      <c r="CX548" s="2">
        <f t="shared" si="721"/>
        <v>0</v>
      </c>
      <c r="CY548" s="2">
        <f t="shared" si="722"/>
        <v>0</v>
      </c>
      <c r="CZ548" s="2">
        <f t="shared" si="723"/>
        <v>0</v>
      </c>
      <c r="DA548" s="2"/>
      <c r="DB548" s="2"/>
      <c r="DC548" s="2" t="s">
        <v>3</v>
      </c>
      <c r="DD548" s="2" t="s">
        <v>3</v>
      </c>
      <c r="DE548" s="2" t="s">
        <v>3</v>
      </c>
      <c r="DF548" s="2" t="s">
        <v>3</v>
      </c>
      <c r="DG548" s="2" t="s">
        <v>3</v>
      </c>
      <c r="DH548" s="2" t="s">
        <v>3</v>
      </c>
      <c r="DI548" s="2" t="s">
        <v>3</v>
      </c>
      <c r="DJ548" s="2" t="s">
        <v>3</v>
      </c>
      <c r="DK548" s="2" t="s">
        <v>3</v>
      </c>
      <c r="DL548" s="2" t="s">
        <v>3</v>
      </c>
      <c r="DM548" s="2" t="s">
        <v>3</v>
      </c>
      <c r="DN548" s="2">
        <v>0</v>
      </c>
      <c r="DO548" s="2">
        <v>0</v>
      </c>
      <c r="DP548" s="2">
        <v>1</v>
      </c>
      <c r="DQ548" s="2">
        <v>1</v>
      </c>
      <c r="DR548" s="2"/>
      <c r="DS548" s="2"/>
      <c r="DT548" s="2"/>
      <c r="DU548" s="2">
        <v>1010</v>
      </c>
      <c r="DV548" s="2" t="s">
        <v>48</v>
      </c>
      <c r="DW548" s="2" t="s">
        <v>48</v>
      </c>
      <c r="DX548" s="2">
        <v>100</v>
      </c>
      <c r="DY548" s="2"/>
      <c r="DZ548" s="2" t="s">
        <v>3</v>
      </c>
      <c r="EA548" s="2" t="s">
        <v>3</v>
      </c>
      <c r="EB548" s="2" t="s">
        <v>3</v>
      </c>
      <c r="EC548" s="2" t="s">
        <v>3</v>
      </c>
      <c r="ED548" s="2"/>
      <c r="EE548" s="2">
        <v>58807897</v>
      </c>
      <c r="EF548" s="2">
        <v>30</v>
      </c>
      <c r="EG548" s="2" t="s">
        <v>27</v>
      </c>
      <c r="EH548" s="2">
        <v>0</v>
      </c>
      <c r="EI548" s="2" t="s">
        <v>3</v>
      </c>
      <c r="EJ548" s="2">
        <v>1</v>
      </c>
      <c r="EK548" s="2">
        <v>21</v>
      </c>
      <c r="EL548" s="2" t="s">
        <v>28</v>
      </c>
      <c r="EM548" s="2" t="s">
        <v>29</v>
      </c>
      <c r="EN548" s="2"/>
      <c r="EO548" s="2" t="s">
        <v>3</v>
      </c>
      <c r="EP548" s="2"/>
      <c r="EQ548" s="2">
        <v>0</v>
      </c>
      <c r="ER548" s="2">
        <v>526.22</v>
      </c>
      <c r="ES548" s="2">
        <v>526.22</v>
      </c>
      <c r="ET548" s="2">
        <v>0</v>
      </c>
      <c r="EU548" s="2">
        <v>0</v>
      </c>
      <c r="EV548" s="2">
        <v>0</v>
      </c>
      <c r="EW548" s="2">
        <v>0</v>
      </c>
      <c r="EX548" s="2">
        <v>0</v>
      </c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>
        <v>0</v>
      </c>
      <c r="FR548" s="2">
        <v>0</v>
      </c>
      <c r="FS548" s="2">
        <v>0</v>
      </c>
      <c r="FT548" s="2"/>
      <c r="FU548" s="2"/>
      <c r="FV548" s="2"/>
      <c r="FW548" s="2"/>
      <c r="FX548" s="2">
        <v>109</v>
      </c>
      <c r="FY548" s="2">
        <v>61</v>
      </c>
      <c r="FZ548" s="2"/>
      <c r="GA548" s="2" t="s">
        <v>3</v>
      </c>
      <c r="GB548" s="2"/>
      <c r="GC548" s="2"/>
      <c r="GD548" s="2">
        <v>1</v>
      </c>
      <c r="GE548" s="2"/>
      <c r="GF548" s="2">
        <v>1873919888</v>
      </c>
      <c r="GG548" s="2">
        <v>2</v>
      </c>
      <c r="GH548" s="2">
        <v>1</v>
      </c>
      <c r="GI548" s="2">
        <v>-2</v>
      </c>
      <c r="GJ548" s="2">
        <v>0</v>
      </c>
      <c r="GK548" s="2">
        <v>0</v>
      </c>
      <c r="GL548" s="2">
        <f t="shared" si="724"/>
        <v>0</v>
      </c>
      <c r="GM548" s="2">
        <f t="shared" si="725"/>
        <v>115.77</v>
      </c>
      <c r="GN548" s="2">
        <f t="shared" si="726"/>
        <v>115.77</v>
      </c>
      <c r="GO548" s="2">
        <f t="shared" si="727"/>
        <v>0</v>
      </c>
      <c r="GP548" s="2">
        <f t="shared" si="728"/>
        <v>0</v>
      </c>
      <c r="GQ548" s="2"/>
      <c r="GR548" s="2">
        <v>0</v>
      </c>
      <c r="GS548" s="2">
        <v>3</v>
      </c>
      <c r="GT548" s="2">
        <v>0</v>
      </c>
      <c r="GU548" s="2" t="s">
        <v>3</v>
      </c>
      <c r="GV548" s="2">
        <f t="shared" si="729"/>
        <v>0</v>
      </c>
      <c r="GW548" s="2">
        <v>1</v>
      </c>
      <c r="GX548" s="2">
        <f t="shared" si="730"/>
        <v>0</v>
      </c>
      <c r="GY548" s="2"/>
      <c r="GZ548" s="2"/>
      <c r="HA548" s="2">
        <v>0</v>
      </c>
      <c r="HB548" s="2">
        <v>0</v>
      </c>
      <c r="HC548" s="2">
        <f t="shared" si="731"/>
        <v>0</v>
      </c>
      <c r="HD548" s="2"/>
      <c r="HE548" s="2" t="s">
        <v>3</v>
      </c>
      <c r="HF548" s="2" t="s">
        <v>3</v>
      </c>
      <c r="HG548" s="2"/>
      <c r="HH548" s="2"/>
      <c r="HI548" s="2"/>
      <c r="HJ548" s="2"/>
      <c r="HK548" s="2"/>
      <c r="HL548" s="2"/>
      <c r="HM548" s="2" t="s">
        <v>3</v>
      </c>
      <c r="HN548" s="2" t="s">
        <v>3</v>
      </c>
      <c r="HO548" s="2" t="s">
        <v>3</v>
      </c>
      <c r="HP548" s="2" t="s">
        <v>3</v>
      </c>
      <c r="HQ548" s="2" t="s">
        <v>3</v>
      </c>
      <c r="HR548" s="2"/>
      <c r="HS548" s="2">
        <v>0</v>
      </c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>
        <v>0</v>
      </c>
      <c r="IL548" s="2"/>
      <c r="IM548" s="2"/>
      <c r="IN548" s="2"/>
      <c r="IO548" s="2"/>
      <c r="IP548" s="2"/>
      <c r="IQ548" s="2"/>
      <c r="IR548" s="2"/>
      <c r="IS548" s="2"/>
      <c r="IT548" s="2"/>
      <c r="IU548" s="2"/>
    </row>
    <row r="549" spans="1:255" x14ac:dyDescent="0.2">
      <c r="A549">
        <v>18</v>
      </c>
      <c r="B549">
        <v>1</v>
      </c>
      <c r="C549">
        <v>1263</v>
      </c>
      <c r="E549" t="s">
        <v>551</v>
      </c>
      <c r="F549" t="s">
        <v>46</v>
      </c>
      <c r="G549" t="s">
        <v>47</v>
      </c>
      <c r="H549" t="s">
        <v>48</v>
      </c>
      <c r="I549">
        <f>I547*J549</f>
        <v>0.22000000000000003</v>
      </c>
      <c r="J549">
        <v>0.7857142857142857</v>
      </c>
      <c r="K549">
        <v>0.78571400000000002</v>
      </c>
      <c r="O549">
        <f t="shared" si="700"/>
        <v>323</v>
      </c>
      <c r="P549">
        <f t="shared" si="701"/>
        <v>323</v>
      </c>
      <c r="Q549">
        <f t="shared" si="732"/>
        <v>0</v>
      </c>
      <c r="R549">
        <f t="shared" si="702"/>
        <v>0</v>
      </c>
      <c r="S549">
        <f t="shared" si="703"/>
        <v>0</v>
      </c>
      <c r="T549">
        <f t="shared" si="704"/>
        <v>0</v>
      </c>
      <c r="U549">
        <f t="shared" si="705"/>
        <v>0</v>
      </c>
      <c r="V549">
        <f t="shared" si="706"/>
        <v>0</v>
      </c>
      <c r="W549">
        <f t="shared" si="707"/>
        <v>0</v>
      </c>
      <c r="X549">
        <f t="shared" si="708"/>
        <v>0</v>
      </c>
      <c r="Y549">
        <f t="shared" si="709"/>
        <v>0</v>
      </c>
      <c r="AA549">
        <v>59204059</v>
      </c>
      <c r="AB549">
        <f t="shared" si="710"/>
        <v>526.22</v>
      </c>
      <c r="AC549">
        <f t="shared" si="711"/>
        <v>526.22</v>
      </c>
      <c r="AD549">
        <f t="shared" si="733"/>
        <v>0</v>
      </c>
      <c r="AE549">
        <f t="shared" si="734"/>
        <v>0</v>
      </c>
      <c r="AF549">
        <f t="shared" si="735"/>
        <v>0</v>
      </c>
      <c r="AG549">
        <f t="shared" si="712"/>
        <v>0</v>
      </c>
      <c r="AH549">
        <f t="shared" si="736"/>
        <v>0</v>
      </c>
      <c r="AI549">
        <f t="shared" si="737"/>
        <v>0</v>
      </c>
      <c r="AJ549">
        <f t="shared" si="713"/>
        <v>0</v>
      </c>
      <c r="AK549">
        <v>526.22</v>
      </c>
      <c r="AL549">
        <v>526.22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109</v>
      </c>
      <c r="AU549">
        <v>61</v>
      </c>
      <c r="AV549">
        <v>1</v>
      </c>
      <c r="AW549">
        <v>1</v>
      </c>
      <c r="AZ549">
        <v>1</v>
      </c>
      <c r="BA549">
        <v>1</v>
      </c>
      <c r="BB549">
        <v>1</v>
      </c>
      <c r="BC549">
        <v>2.79</v>
      </c>
      <c r="BD549" t="s">
        <v>3</v>
      </c>
      <c r="BE549" t="s">
        <v>3</v>
      </c>
      <c r="BF549" t="s">
        <v>3</v>
      </c>
      <c r="BG549" t="s">
        <v>3</v>
      </c>
      <c r="BH549">
        <v>3</v>
      </c>
      <c r="BI549">
        <v>1</v>
      </c>
      <c r="BJ549" t="s">
        <v>49</v>
      </c>
      <c r="BM549">
        <v>21</v>
      </c>
      <c r="BN549">
        <v>0</v>
      </c>
      <c r="BO549" t="s">
        <v>46</v>
      </c>
      <c r="BP549">
        <v>1</v>
      </c>
      <c r="BQ549">
        <v>30</v>
      </c>
      <c r="BR549">
        <v>0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 t="s">
        <v>3</v>
      </c>
      <c r="BZ549">
        <v>109</v>
      </c>
      <c r="CA549">
        <v>61</v>
      </c>
      <c r="CB549" t="s">
        <v>3</v>
      </c>
      <c r="CE549">
        <v>30</v>
      </c>
      <c r="CF549">
        <v>0</v>
      </c>
      <c r="CG549">
        <v>0</v>
      </c>
      <c r="CM549">
        <v>0</v>
      </c>
      <c r="CN549" t="s">
        <v>3</v>
      </c>
      <c r="CO549">
        <v>0</v>
      </c>
      <c r="CP549">
        <f t="shared" si="714"/>
        <v>323</v>
      </c>
      <c r="CQ549">
        <f t="shared" si="715"/>
        <v>1468.15</v>
      </c>
      <c r="CR549">
        <f t="shared" si="738"/>
        <v>0</v>
      </c>
      <c r="CS549">
        <f t="shared" si="716"/>
        <v>0</v>
      </c>
      <c r="CT549">
        <f t="shared" si="717"/>
        <v>0</v>
      </c>
      <c r="CU549">
        <f t="shared" si="718"/>
        <v>0</v>
      </c>
      <c r="CV549">
        <f t="shared" si="719"/>
        <v>0</v>
      </c>
      <c r="CW549">
        <f t="shared" si="720"/>
        <v>0</v>
      </c>
      <c r="CX549">
        <f t="shared" si="721"/>
        <v>0</v>
      </c>
      <c r="CY549">
        <f t="shared" si="722"/>
        <v>0</v>
      </c>
      <c r="CZ549">
        <f t="shared" si="723"/>
        <v>0</v>
      </c>
      <c r="DC549" t="s">
        <v>3</v>
      </c>
      <c r="DD549" t="s">
        <v>3</v>
      </c>
      <c r="DE549" t="s">
        <v>3</v>
      </c>
      <c r="DF549" t="s">
        <v>3</v>
      </c>
      <c r="DG549" t="s">
        <v>3</v>
      </c>
      <c r="DH549" t="s">
        <v>3</v>
      </c>
      <c r="DI549" t="s">
        <v>3</v>
      </c>
      <c r="DJ549" t="s">
        <v>3</v>
      </c>
      <c r="DK549" t="s">
        <v>3</v>
      </c>
      <c r="DL549" t="s">
        <v>3</v>
      </c>
      <c r="DM549" t="s">
        <v>3</v>
      </c>
      <c r="DN549">
        <v>0</v>
      </c>
      <c r="DO549">
        <v>0</v>
      </c>
      <c r="DP549">
        <v>1</v>
      </c>
      <c r="DQ549">
        <v>1</v>
      </c>
      <c r="DU549">
        <v>1010</v>
      </c>
      <c r="DV549" t="s">
        <v>48</v>
      </c>
      <c r="DW549" t="s">
        <v>48</v>
      </c>
      <c r="DX549">
        <v>100</v>
      </c>
      <c r="DZ549" t="s">
        <v>3</v>
      </c>
      <c r="EA549" t="s">
        <v>3</v>
      </c>
      <c r="EB549" t="s">
        <v>3</v>
      </c>
      <c r="EC549" t="s">
        <v>3</v>
      </c>
      <c r="EE549">
        <v>58807897</v>
      </c>
      <c r="EF549">
        <v>30</v>
      </c>
      <c r="EG549" t="s">
        <v>27</v>
      </c>
      <c r="EH549">
        <v>0</v>
      </c>
      <c r="EI549" t="s">
        <v>3</v>
      </c>
      <c r="EJ549">
        <v>1</v>
      </c>
      <c r="EK549">
        <v>21</v>
      </c>
      <c r="EL549" t="s">
        <v>28</v>
      </c>
      <c r="EM549" t="s">
        <v>29</v>
      </c>
      <c r="EO549" t="s">
        <v>3</v>
      </c>
      <c r="EQ549">
        <v>0</v>
      </c>
      <c r="ER549">
        <v>526.22</v>
      </c>
      <c r="ES549">
        <v>526.22</v>
      </c>
      <c r="ET549">
        <v>0</v>
      </c>
      <c r="EU549">
        <v>0</v>
      </c>
      <c r="EV549">
        <v>0</v>
      </c>
      <c r="EW549">
        <v>0</v>
      </c>
      <c r="EX549">
        <v>0</v>
      </c>
      <c r="FQ549">
        <v>0</v>
      </c>
      <c r="FR549">
        <v>0</v>
      </c>
      <c r="FS549">
        <v>0</v>
      </c>
      <c r="FX549">
        <v>109</v>
      </c>
      <c r="FY549">
        <v>61</v>
      </c>
      <c r="GA549" t="s">
        <v>3</v>
      </c>
      <c r="GD549">
        <v>1</v>
      </c>
      <c r="GF549">
        <v>1873919888</v>
      </c>
      <c r="GG549">
        <v>2</v>
      </c>
      <c r="GH549">
        <v>1</v>
      </c>
      <c r="GI549">
        <v>2</v>
      </c>
      <c r="GJ549">
        <v>0</v>
      </c>
      <c r="GK549">
        <v>0</v>
      </c>
      <c r="GL549">
        <f t="shared" si="724"/>
        <v>0</v>
      </c>
      <c r="GM549">
        <f t="shared" si="725"/>
        <v>323</v>
      </c>
      <c r="GN549">
        <f t="shared" si="726"/>
        <v>323</v>
      </c>
      <c r="GO549">
        <f t="shared" si="727"/>
        <v>0</v>
      </c>
      <c r="GP549">
        <f t="shared" si="728"/>
        <v>0</v>
      </c>
      <c r="GR549">
        <v>0</v>
      </c>
      <c r="GS549">
        <v>3</v>
      </c>
      <c r="GT549">
        <v>0</v>
      </c>
      <c r="GU549" t="s">
        <v>3</v>
      </c>
      <c r="GV549">
        <f t="shared" si="729"/>
        <v>0</v>
      </c>
      <c r="GW549">
        <v>1</v>
      </c>
      <c r="GX549">
        <f t="shared" si="730"/>
        <v>0</v>
      </c>
      <c r="HA549">
        <v>0</v>
      </c>
      <c r="HB549">
        <v>0</v>
      </c>
      <c r="HC549">
        <f t="shared" si="731"/>
        <v>0</v>
      </c>
      <c r="HE549" t="s">
        <v>3</v>
      </c>
      <c r="HF549" t="s">
        <v>3</v>
      </c>
      <c r="HM549" t="s">
        <v>3</v>
      </c>
      <c r="HN549" t="s">
        <v>3</v>
      </c>
      <c r="HO549" t="s">
        <v>3</v>
      </c>
      <c r="HP549" t="s">
        <v>3</v>
      </c>
      <c r="HQ549" t="s">
        <v>3</v>
      </c>
      <c r="HS549">
        <v>0</v>
      </c>
      <c r="IK549">
        <v>0</v>
      </c>
    </row>
    <row r="550" spans="1:255" x14ac:dyDescent="0.2">
      <c r="A550" s="2">
        <v>18</v>
      </c>
      <c r="B550" s="2">
        <v>1</v>
      </c>
      <c r="C550" s="2">
        <v>1252</v>
      </c>
      <c r="D550" s="2"/>
      <c r="E550" s="2" t="s">
        <v>552</v>
      </c>
      <c r="F550" s="2" t="s">
        <v>200</v>
      </c>
      <c r="G550" s="2" t="s">
        <v>201</v>
      </c>
      <c r="H550" s="2" t="s">
        <v>34</v>
      </c>
      <c r="I550" s="2">
        <f>I546*J550</f>
        <v>28.7</v>
      </c>
      <c r="J550" s="2">
        <v>102.49999999999999</v>
      </c>
      <c r="K550" s="2">
        <v>102.5</v>
      </c>
      <c r="L550" s="2"/>
      <c r="M550" s="2"/>
      <c r="N550" s="2"/>
      <c r="O550" s="2">
        <f t="shared" si="700"/>
        <v>462.07</v>
      </c>
      <c r="P550" s="2">
        <f t="shared" si="701"/>
        <v>462.07</v>
      </c>
      <c r="Q550" s="2">
        <f t="shared" si="732"/>
        <v>0</v>
      </c>
      <c r="R550" s="2">
        <f t="shared" si="702"/>
        <v>0</v>
      </c>
      <c r="S550" s="2">
        <f t="shared" si="703"/>
        <v>0</v>
      </c>
      <c r="T550" s="2">
        <f t="shared" si="704"/>
        <v>0</v>
      </c>
      <c r="U550" s="2">
        <f t="shared" si="705"/>
        <v>0</v>
      </c>
      <c r="V550" s="2">
        <f t="shared" si="706"/>
        <v>0</v>
      </c>
      <c r="W550" s="2">
        <f t="shared" si="707"/>
        <v>0</v>
      </c>
      <c r="X550" s="2">
        <f t="shared" si="708"/>
        <v>0</v>
      </c>
      <c r="Y550" s="2">
        <f t="shared" si="709"/>
        <v>0</v>
      </c>
      <c r="Z550" s="2"/>
      <c r="AA550" s="2">
        <v>59204062</v>
      </c>
      <c r="AB550" s="2">
        <f t="shared" si="710"/>
        <v>16.100000000000001</v>
      </c>
      <c r="AC550" s="2">
        <f t="shared" si="711"/>
        <v>16.100000000000001</v>
      </c>
      <c r="AD550" s="2">
        <f t="shared" si="733"/>
        <v>0</v>
      </c>
      <c r="AE550" s="2">
        <f t="shared" si="734"/>
        <v>0</v>
      </c>
      <c r="AF550" s="2">
        <f t="shared" si="735"/>
        <v>0</v>
      </c>
      <c r="AG550" s="2">
        <f t="shared" si="712"/>
        <v>0</v>
      </c>
      <c r="AH550" s="2">
        <f t="shared" si="736"/>
        <v>0</v>
      </c>
      <c r="AI550" s="2">
        <f t="shared" si="737"/>
        <v>0</v>
      </c>
      <c r="AJ550" s="2">
        <f t="shared" si="713"/>
        <v>0</v>
      </c>
      <c r="AK550" s="2">
        <v>16.100000000000001</v>
      </c>
      <c r="AL550" s="2">
        <v>16.100000000000001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109</v>
      </c>
      <c r="AU550" s="2">
        <v>61</v>
      </c>
      <c r="AV550" s="2">
        <v>1</v>
      </c>
      <c r="AW550" s="2">
        <v>1</v>
      </c>
      <c r="AX550" s="2"/>
      <c r="AY550" s="2"/>
      <c r="AZ550" s="2">
        <v>1</v>
      </c>
      <c r="BA550" s="2">
        <v>1</v>
      </c>
      <c r="BB550" s="2">
        <v>1</v>
      </c>
      <c r="BC550" s="2">
        <v>1</v>
      </c>
      <c r="BD550" s="2" t="s">
        <v>3</v>
      </c>
      <c r="BE550" s="2" t="s">
        <v>3</v>
      </c>
      <c r="BF550" s="2" t="s">
        <v>3</v>
      </c>
      <c r="BG550" s="2" t="s">
        <v>3</v>
      </c>
      <c r="BH550" s="2">
        <v>3</v>
      </c>
      <c r="BI550" s="2">
        <v>1</v>
      </c>
      <c r="BJ550" s="2" t="s">
        <v>202</v>
      </c>
      <c r="BK550" s="2"/>
      <c r="BL550" s="2"/>
      <c r="BM550" s="2">
        <v>21</v>
      </c>
      <c r="BN550" s="2">
        <v>0</v>
      </c>
      <c r="BO550" s="2" t="s">
        <v>3</v>
      </c>
      <c r="BP550" s="2">
        <v>0</v>
      </c>
      <c r="BQ550" s="2">
        <v>30</v>
      </c>
      <c r="BR550" s="2">
        <v>0</v>
      </c>
      <c r="BS550" s="2">
        <v>1</v>
      </c>
      <c r="BT550" s="2">
        <v>1</v>
      </c>
      <c r="BU550" s="2">
        <v>1</v>
      </c>
      <c r="BV550" s="2">
        <v>1</v>
      </c>
      <c r="BW550" s="2">
        <v>1</v>
      </c>
      <c r="BX550" s="2">
        <v>1</v>
      </c>
      <c r="BY550" s="2" t="s">
        <v>3</v>
      </c>
      <c r="BZ550" s="2">
        <v>109</v>
      </c>
      <c r="CA550" s="2">
        <v>61</v>
      </c>
      <c r="CB550" s="2" t="s">
        <v>3</v>
      </c>
      <c r="CC550" s="2"/>
      <c r="CD550" s="2"/>
      <c r="CE550" s="2">
        <v>30</v>
      </c>
      <c r="CF550" s="2">
        <v>0</v>
      </c>
      <c r="CG550" s="2">
        <v>0</v>
      </c>
      <c r="CH550" s="2"/>
      <c r="CI550" s="2"/>
      <c r="CJ550" s="2"/>
      <c r="CK550" s="2"/>
      <c r="CL550" s="2"/>
      <c r="CM550" s="2">
        <v>0</v>
      </c>
      <c r="CN550" s="2" t="s">
        <v>3</v>
      </c>
      <c r="CO550" s="2">
        <v>0</v>
      </c>
      <c r="CP550" s="2">
        <f t="shared" si="714"/>
        <v>462.07</v>
      </c>
      <c r="CQ550" s="2">
        <f t="shared" si="715"/>
        <v>16.100000000000001</v>
      </c>
      <c r="CR550" s="2">
        <f t="shared" si="738"/>
        <v>0</v>
      </c>
      <c r="CS550" s="2">
        <f t="shared" si="716"/>
        <v>0</v>
      </c>
      <c r="CT550" s="2">
        <f t="shared" si="717"/>
        <v>0</v>
      </c>
      <c r="CU550" s="2">
        <f t="shared" si="718"/>
        <v>0</v>
      </c>
      <c r="CV550" s="2">
        <f t="shared" si="719"/>
        <v>0</v>
      </c>
      <c r="CW550" s="2">
        <f t="shared" si="720"/>
        <v>0</v>
      </c>
      <c r="CX550" s="2">
        <f t="shared" si="721"/>
        <v>0</v>
      </c>
      <c r="CY550" s="2">
        <f t="shared" si="722"/>
        <v>0</v>
      </c>
      <c r="CZ550" s="2">
        <f t="shared" si="723"/>
        <v>0</v>
      </c>
      <c r="DA550" s="2"/>
      <c r="DB550" s="2"/>
      <c r="DC550" s="2" t="s">
        <v>3</v>
      </c>
      <c r="DD550" s="2" t="s">
        <v>3</v>
      </c>
      <c r="DE550" s="2" t="s">
        <v>3</v>
      </c>
      <c r="DF550" s="2" t="s">
        <v>3</v>
      </c>
      <c r="DG550" s="2" t="s">
        <v>3</v>
      </c>
      <c r="DH550" s="2" t="s">
        <v>3</v>
      </c>
      <c r="DI550" s="2" t="s">
        <v>3</v>
      </c>
      <c r="DJ550" s="2" t="s">
        <v>3</v>
      </c>
      <c r="DK550" s="2" t="s">
        <v>3</v>
      </c>
      <c r="DL550" s="2" t="s">
        <v>3</v>
      </c>
      <c r="DM550" s="2" t="s">
        <v>3</v>
      </c>
      <c r="DN550" s="2">
        <v>0</v>
      </c>
      <c r="DO550" s="2">
        <v>0</v>
      </c>
      <c r="DP550" s="2">
        <v>1</v>
      </c>
      <c r="DQ550" s="2">
        <v>1</v>
      </c>
      <c r="DR550" s="2"/>
      <c r="DS550" s="2"/>
      <c r="DT550" s="2"/>
      <c r="DU550" s="2">
        <v>1003</v>
      </c>
      <c r="DV550" s="2" t="s">
        <v>34</v>
      </c>
      <c r="DW550" s="2" t="s">
        <v>34</v>
      </c>
      <c r="DX550" s="2">
        <v>1</v>
      </c>
      <c r="DY550" s="2"/>
      <c r="DZ550" s="2" t="s">
        <v>3</v>
      </c>
      <c r="EA550" s="2" t="s">
        <v>3</v>
      </c>
      <c r="EB550" s="2" t="s">
        <v>3</v>
      </c>
      <c r="EC550" s="2" t="s">
        <v>3</v>
      </c>
      <c r="ED550" s="2"/>
      <c r="EE550" s="2">
        <v>58807897</v>
      </c>
      <c r="EF550" s="2">
        <v>30</v>
      </c>
      <c r="EG550" s="2" t="s">
        <v>27</v>
      </c>
      <c r="EH550" s="2">
        <v>0</v>
      </c>
      <c r="EI550" s="2" t="s">
        <v>3</v>
      </c>
      <c r="EJ550" s="2">
        <v>1</v>
      </c>
      <c r="EK550" s="2">
        <v>21</v>
      </c>
      <c r="EL550" s="2" t="s">
        <v>28</v>
      </c>
      <c r="EM550" s="2" t="s">
        <v>29</v>
      </c>
      <c r="EN550" s="2"/>
      <c r="EO550" s="2" t="s">
        <v>3</v>
      </c>
      <c r="EP550" s="2"/>
      <c r="EQ550" s="2">
        <v>0</v>
      </c>
      <c r="ER550" s="2">
        <v>16.100000000000001</v>
      </c>
      <c r="ES550" s="2">
        <v>16.100000000000001</v>
      </c>
      <c r="ET550" s="2">
        <v>0</v>
      </c>
      <c r="EU550" s="2">
        <v>0</v>
      </c>
      <c r="EV550" s="2">
        <v>0</v>
      </c>
      <c r="EW550" s="2">
        <v>0</v>
      </c>
      <c r="EX550" s="2">
        <v>0</v>
      </c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>
        <v>0</v>
      </c>
      <c r="FR550" s="2">
        <v>0</v>
      </c>
      <c r="FS550" s="2">
        <v>0</v>
      </c>
      <c r="FT550" s="2"/>
      <c r="FU550" s="2"/>
      <c r="FV550" s="2"/>
      <c r="FW550" s="2"/>
      <c r="FX550" s="2">
        <v>109</v>
      </c>
      <c r="FY550" s="2">
        <v>61</v>
      </c>
      <c r="FZ550" s="2"/>
      <c r="GA550" s="2" t="s">
        <v>3</v>
      </c>
      <c r="GB550" s="2"/>
      <c r="GC550" s="2"/>
      <c r="GD550" s="2">
        <v>1</v>
      </c>
      <c r="GE550" s="2"/>
      <c r="GF550" s="2">
        <v>1488594295</v>
      </c>
      <c r="GG550" s="2">
        <v>2</v>
      </c>
      <c r="GH550" s="2">
        <v>1</v>
      </c>
      <c r="GI550" s="2">
        <v>-2</v>
      </c>
      <c r="GJ550" s="2">
        <v>0</v>
      </c>
      <c r="GK550" s="2">
        <v>0</v>
      </c>
      <c r="GL550" s="2">
        <f t="shared" si="724"/>
        <v>0</v>
      </c>
      <c r="GM550" s="2">
        <f t="shared" si="725"/>
        <v>462.07</v>
      </c>
      <c r="GN550" s="2">
        <f t="shared" si="726"/>
        <v>462.07</v>
      </c>
      <c r="GO550" s="2">
        <f t="shared" si="727"/>
        <v>0</v>
      </c>
      <c r="GP550" s="2">
        <f t="shared" si="728"/>
        <v>0</v>
      </c>
      <c r="GQ550" s="2"/>
      <c r="GR550" s="2">
        <v>0</v>
      </c>
      <c r="GS550" s="2">
        <v>3</v>
      </c>
      <c r="GT550" s="2">
        <v>0</v>
      </c>
      <c r="GU550" s="2" t="s">
        <v>3</v>
      </c>
      <c r="GV550" s="2">
        <f t="shared" si="729"/>
        <v>0</v>
      </c>
      <c r="GW550" s="2">
        <v>1</v>
      </c>
      <c r="GX550" s="2">
        <f t="shared" si="730"/>
        <v>0</v>
      </c>
      <c r="GY550" s="2"/>
      <c r="GZ550" s="2"/>
      <c r="HA550" s="2">
        <v>0</v>
      </c>
      <c r="HB550" s="2">
        <v>0</v>
      </c>
      <c r="HC550" s="2">
        <f t="shared" si="731"/>
        <v>0</v>
      </c>
      <c r="HD550" s="2"/>
      <c r="HE550" s="2" t="s">
        <v>3</v>
      </c>
      <c r="HF550" s="2" t="s">
        <v>3</v>
      </c>
      <c r="HG550" s="2"/>
      <c r="HH550" s="2"/>
      <c r="HI550" s="2"/>
      <c r="HJ550" s="2"/>
      <c r="HK550" s="2"/>
      <c r="HL550" s="2"/>
      <c r="HM550" s="2" t="s">
        <v>3</v>
      </c>
      <c r="HN550" s="2" t="s">
        <v>3</v>
      </c>
      <c r="HO550" s="2" t="s">
        <v>3</v>
      </c>
      <c r="HP550" s="2" t="s">
        <v>3</v>
      </c>
      <c r="HQ550" s="2" t="s">
        <v>3</v>
      </c>
      <c r="HR550" s="2"/>
      <c r="HS550" s="2">
        <v>0</v>
      </c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>
        <v>0</v>
      </c>
      <c r="IL550" s="2"/>
      <c r="IM550" s="2"/>
      <c r="IN550" s="2"/>
      <c r="IO550" s="2"/>
      <c r="IP550" s="2"/>
      <c r="IQ550" s="2"/>
      <c r="IR550" s="2"/>
      <c r="IS550" s="2"/>
      <c r="IT550" s="2"/>
      <c r="IU550" s="2"/>
    </row>
    <row r="551" spans="1:255" x14ac:dyDescent="0.2">
      <c r="A551">
        <v>18</v>
      </c>
      <c r="B551">
        <v>1</v>
      </c>
      <c r="C551">
        <v>1266</v>
      </c>
      <c r="E551" t="s">
        <v>552</v>
      </c>
      <c r="F551" t="s">
        <v>200</v>
      </c>
      <c r="G551" t="s">
        <v>201</v>
      </c>
      <c r="H551" t="s">
        <v>34</v>
      </c>
      <c r="I551">
        <f>I547*J551</f>
        <v>28.7</v>
      </c>
      <c r="J551">
        <v>102.49999999999999</v>
      </c>
      <c r="K551">
        <v>102.5</v>
      </c>
      <c r="O551">
        <f t="shared" si="700"/>
        <v>1321.52</v>
      </c>
      <c r="P551">
        <f t="shared" si="701"/>
        <v>1321.52</v>
      </c>
      <c r="Q551">
        <f t="shared" si="732"/>
        <v>0</v>
      </c>
      <c r="R551">
        <f t="shared" si="702"/>
        <v>0</v>
      </c>
      <c r="S551">
        <f t="shared" si="703"/>
        <v>0</v>
      </c>
      <c r="T551">
        <f t="shared" si="704"/>
        <v>0</v>
      </c>
      <c r="U551">
        <f t="shared" si="705"/>
        <v>0</v>
      </c>
      <c r="V551">
        <f t="shared" si="706"/>
        <v>0</v>
      </c>
      <c r="W551">
        <f t="shared" si="707"/>
        <v>0</v>
      </c>
      <c r="X551">
        <f t="shared" si="708"/>
        <v>0</v>
      </c>
      <c r="Y551">
        <f t="shared" si="709"/>
        <v>0</v>
      </c>
      <c r="AA551">
        <v>59204059</v>
      </c>
      <c r="AB551">
        <f t="shared" si="710"/>
        <v>16.100000000000001</v>
      </c>
      <c r="AC551">
        <f t="shared" si="711"/>
        <v>16.100000000000001</v>
      </c>
      <c r="AD551">
        <f t="shared" si="733"/>
        <v>0</v>
      </c>
      <c r="AE551">
        <f t="shared" si="734"/>
        <v>0</v>
      </c>
      <c r="AF551">
        <f t="shared" si="735"/>
        <v>0</v>
      </c>
      <c r="AG551">
        <f t="shared" si="712"/>
        <v>0</v>
      </c>
      <c r="AH551">
        <f t="shared" si="736"/>
        <v>0</v>
      </c>
      <c r="AI551">
        <f t="shared" si="737"/>
        <v>0</v>
      </c>
      <c r="AJ551">
        <f t="shared" si="713"/>
        <v>0</v>
      </c>
      <c r="AK551">
        <v>16.100000000000001</v>
      </c>
      <c r="AL551">
        <v>16.100000000000001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109</v>
      </c>
      <c r="AU551">
        <v>61</v>
      </c>
      <c r="AV551">
        <v>1</v>
      </c>
      <c r="AW551">
        <v>1</v>
      </c>
      <c r="AZ551">
        <v>1</v>
      </c>
      <c r="BA551">
        <v>1</v>
      </c>
      <c r="BB551">
        <v>1</v>
      </c>
      <c r="BC551">
        <v>2.86</v>
      </c>
      <c r="BD551" t="s">
        <v>3</v>
      </c>
      <c r="BE551" t="s">
        <v>3</v>
      </c>
      <c r="BF551" t="s">
        <v>3</v>
      </c>
      <c r="BG551" t="s">
        <v>3</v>
      </c>
      <c r="BH551">
        <v>3</v>
      </c>
      <c r="BI551">
        <v>1</v>
      </c>
      <c r="BJ551" t="s">
        <v>202</v>
      </c>
      <c r="BM551">
        <v>21</v>
      </c>
      <c r="BN551">
        <v>0</v>
      </c>
      <c r="BO551" t="s">
        <v>200</v>
      </c>
      <c r="BP551">
        <v>1</v>
      </c>
      <c r="BQ551">
        <v>30</v>
      </c>
      <c r="BR551">
        <v>0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 t="s">
        <v>3</v>
      </c>
      <c r="BZ551">
        <v>109</v>
      </c>
      <c r="CA551">
        <v>61</v>
      </c>
      <c r="CB551" t="s">
        <v>3</v>
      </c>
      <c r="CE551">
        <v>30</v>
      </c>
      <c r="CF551">
        <v>0</v>
      </c>
      <c r="CG551">
        <v>0</v>
      </c>
      <c r="CM551">
        <v>0</v>
      </c>
      <c r="CN551" t="s">
        <v>3</v>
      </c>
      <c r="CO551">
        <v>0</v>
      </c>
      <c r="CP551">
        <f t="shared" si="714"/>
        <v>1321.52</v>
      </c>
      <c r="CQ551">
        <f t="shared" si="715"/>
        <v>46.05</v>
      </c>
      <c r="CR551">
        <f t="shared" si="738"/>
        <v>0</v>
      </c>
      <c r="CS551">
        <f t="shared" si="716"/>
        <v>0</v>
      </c>
      <c r="CT551">
        <f t="shared" si="717"/>
        <v>0</v>
      </c>
      <c r="CU551">
        <f t="shared" si="718"/>
        <v>0</v>
      </c>
      <c r="CV551">
        <f t="shared" si="719"/>
        <v>0</v>
      </c>
      <c r="CW551">
        <f t="shared" si="720"/>
        <v>0</v>
      </c>
      <c r="CX551">
        <f t="shared" si="721"/>
        <v>0</v>
      </c>
      <c r="CY551">
        <f t="shared" si="722"/>
        <v>0</v>
      </c>
      <c r="CZ551">
        <f t="shared" si="723"/>
        <v>0</v>
      </c>
      <c r="DC551" t="s">
        <v>3</v>
      </c>
      <c r="DD551" t="s">
        <v>3</v>
      </c>
      <c r="DE551" t="s">
        <v>3</v>
      </c>
      <c r="DF551" t="s">
        <v>3</v>
      </c>
      <c r="DG551" t="s">
        <v>3</v>
      </c>
      <c r="DH551" t="s">
        <v>3</v>
      </c>
      <c r="DI551" t="s">
        <v>3</v>
      </c>
      <c r="DJ551" t="s">
        <v>3</v>
      </c>
      <c r="DK551" t="s">
        <v>3</v>
      </c>
      <c r="DL551" t="s">
        <v>3</v>
      </c>
      <c r="DM551" t="s">
        <v>3</v>
      </c>
      <c r="DN551">
        <v>0</v>
      </c>
      <c r="DO551">
        <v>0</v>
      </c>
      <c r="DP551">
        <v>1</v>
      </c>
      <c r="DQ551">
        <v>1</v>
      </c>
      <c r="DU551">
        <v>1003</v>
      </c>
      <c r="DV551" t="s">
        <v>34</v>
      </c>
      <c r="DW551" t="s">
        <v>34</v>
      </c>
      <c r="DX551">
        <v>1</v>
      </c>
      <c r="DZ551" t="s">
        <v>3</v>
      </c>
      <c r="EA551" t="s">
        <v>3</v>
      </c>
      <c r="EB551" t="s">
        <v>3</v>
      </c>
      <c r="EC551" t="s">
        <v>3</v>
      </c>
      <c r="EE551">
        <v>58807897</v>
      </c>
      <c r="EF551">
        <v>30</v>
      </c>
      <c r="EG551" t="s">
        <v>27</v>
      </c>
      <c r="EH551">
        <v>0</v>
      </c>
      <c r="EI551" t="s">
        <v>3</v>
      </c>
      <c r="EJ551">
        <v>1</v>
      </c>
      <c r="EK551">
        <v>21</v>
      </c>
      <c r="EL551" t="s">
        <v>28</v>
      </c>
      <c r="EM551" t="s">
        <v>29</v>
      </c>
      <c r="EO551" t="s">
        <v>3</v>
      </c>
      <c r="EQ551">
        <v>0</v>
      </c>
      <c r="ER551">
        <v>16.100000000000001</v>
      </c>
      <c r="ES551">
        <v>16.100000000000001</v>
      </c>
      <c r="ET551">
        <v>0</v>
      </c>
      <c r="EU551">
        <v>0</v>
      </c>
      <c r="EV551">
        <v>0</v>
      </c>
      <c r="EW551">
        <v>0</v>
      </c>
      <c r="EX551">
        <v>0</v>
      </c>
      <c r="FQ551">
        <v>0</v>
      </c>
      <c r="FR551">
        <v>0</v>
      </c>
      <c r="FS551">
        <v>0</v>
      </c>
      <c r="FX551">
        <v>109</v>
      </c>
      <c r="FY551">
        <v>61</v>
      </c>
      <c r="GA551" t="s">
        <v>3</v>
      </c>
      <c r="GD551">
        <v>1</v>
      </c>
      <c r="GF551">
        <v>1488594295</v>
      </c>
      <c r="GG551">
        <v>2</v>
      </c>
      <c r="GH551">
        <v>1</v>
      </c>
      <c r="GI551">
        <v>2</v>
      </c>
      <c r="GJ551">
        <v>0</v>
      </c>
      <c r="GK551">
        <v>0</v>
      </c>
      <c r="GL551">
        <f t="shared" si="724"/>
        <v>0</v>
      </c>
      <c r="GM551">
        <f t="shared" si="725"/>
        <v>1321.52</v>
      </c>
      <c r="GN551">
        <f t="shared" si="726"/>
        <v>1321.52</v>
      </c>
      <c r="GO551">
        <f t="shared" si="727"/>
        <v>0</v>
      </c>
      <c r="GP551">
        <f t="shared" si="728"/>
        <v>0</v>
      </c>
      <c r="GR551">
        <v>0</v>
      </c>
      <c r="GS551">
        <v>3</v>
      </c>
      <c r="GT551">
        <v>0</v>
      </c>
      <c r="GU551" t="s">
        <v>3</v>
      </c>
      <c r="GV551">
        <f t="shared" si="729"/>
        <v>0</v>
      </c>
      <c r="GW551">
        <v>1</v>
      </c>
      <c r="GX551">
        <f t="shared" si="730"/>
        <v>0</v>
      </c>
      <c r="HA551">
        <v>0</v>
      </c>
      <c r="HB551">
        <v>0</v>
      </c>
      <c r="HC551">
        <f t="shared" si="731"/>
        <v>0</v>
      </c>
      <c r="HE551" t="s">
        <v>3</v>
      </c>
      <c r="HF551" t="s">
        <v>3</v>
      </c>
      <c r="HM551" t="s">
        <v>3</v>
      </c>
      <c r="HN551" t="s">
        <v>3</v>
      </c>
      <c r="HO551" t="s">
        <v>3</v>
      </c>
      <c r="HP551" t="s">
        <v>3</v>
      </c>
      <c r="HQ551" t="s">
        <v>3</v>
      </c>
      <c r="HS551">
        <v>0</v>
      </c>
      <c r="IK551">
        <v>0</v>
      </c>
    </row>
    <row r="552" spans="1:255" x14ac:dyDescent="0.2">
      <c r="A552" s="2">
        <v>18</v>
      </c>
      <c r="B552" s="2">
        <v>1</v>
      </c>
      <c r="C552" s="2">
        <v>1251</v>
      </c>
      <c r="D552" s="2"/>
      <c r="E552" s="2" t="s">
        <v>553</v>
      </c>
      <c r="F552" s="2" t="s">
        <v>204</v>
      </c>
      <c r="G552" s="2" t="s">
        <v>205</v>
      </c>
      <c r="H552" s="2" t="s">
        <v>39</v>
      </c>
      <c r="I552" s="2">
        <f>I546*J552</f>
        <v>13</v>
      </c>
      <c r="J552" s="2">
        <v>46.428571428571423</v>
      </c>
      <c r="K552" s="2">
        <v>46.428570999999998</v>
      </c>
      <c r="L552" s="2"/>
      <c r="M552" s="2"/>
      <c r="N552" s="2"/>
      <c r="O552" s="2">
        <f t="shared" si="700"/>
        <v>844.22</v>
      </c>
      <c r="P552" s="2">
        <f t="shared" si="701"/>
        <v>844.22</v>
      </c>
      <c r="Q552" s="2">
        <f t="shared" si="732"/>
        <v>0</v>
      </c>
      <c r="R552" s="2">
        <f t="shared" si="702"/>
        <v>0</v>
      </c>
      <c r="S552" s="2">
        <f t="shared" si="703"/>
        <v>0</v>
      </c>
      <c r="T552" s="2">
        <f t="shared" si="704"/>
        <v>0</v>
      </c>
      <c r="U552" s="2">
        <f t="shared" si="705"/>
        <v>0</v>
      </c>
      <c r="V552" s="2">
        <f t="shared" si="706"/>
        <v>0</v>
      </c>
      <c r="W552" s="2">
        <f t="shared" si="707"/>
        <v>0</v>
      </c>
      <c r="X552" s="2">
        <f t="shared" si="708"/>
        <v>0</v>
      </c>
      <c r="Y552" s="2">
        <f t="shared" si="709"/>
        <v>0</v>
      </c>
      <c r="Z552" s="2"/>
      <c r="AA552" s="2">
        <v>59204062</v>
      </c>
      <c r="AB552" s="2">
        <f t="shared" si="710"/>
        <v>64.94</v>
      </c>
      <c r="AC552" s="2">
        <f t="shared" si="711"/>
        <v>64.94</v>
      </c>
      <c r="AD552" s="2">
        <f t="shared" si="733"/>
        <v>0</v>
      </c>
      <c r="AE552" s="2">
        <f t="shared" si="734"/>
        <v>0</v>
      </c>
      <c r="AF552" s="2">
        <f t="shared" si="735"/>
        <v>0</v>
      </c>
      <c r="AG552" s="2">
        <f t="shared" si="712"/>
        <v>0</v>
      </c>
      <c r="AH552" s="2">
        <f t="shared" si="736"/>
        <v>0</v>
      </c>
      <c r="AI552" s="2">
        <f t="shared" si="737"/>
        <v>0</v>
      </c>
      <c r="AJ552" s="2">
        <f t="shared" si="713"/>
        <v>0</v>
      </c>
      <c r="AK552" s="2">
        <v>64.94</v>
      </c>
      <c r="AL552" s="2">
        <v>64.94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109</v>
      </c>
      <c r="AU552" s="2">
        <v>61</v>
      </c>
      <c r="AV552" s="2">
        <v>1</v>
      </c>
      <c r="AW552" s="2">
        <v>1</v>
      </c>
      <c r="AX552" s="2"/>
      <c r="AY552" s="2"/>
      <c r="AZ552" s="2">
        <v>1</v>
      </c>
      <c r="BA552" s="2">
        <v>1</v>
      </c>
      <c r="BB552" s="2">
        <v>1</v>
      </c>
      <c r="BC552" s="2">
        <v>1</v>
      </c>
      <c r="BD552" s="2" t="s">
        <v>3</v>
      </c>
      <c r="BE552" s="2" t="s">
        <v>3</v>
      </c>
      <c r="BF552" s="2" t="s">
        <v>3</v>
      </c>
      <c r="BG552" s="2" t="s">
        <v>3</v>
      </c>
      <c r="BH552" s="2">
        <v>3</v>
      </c>
      <c r="BI552" s="2">
        <v>1</v>
      </c>
      <c r="BJ552" s="2" t="s">
        <v>206</v>
      </c>
      <c r="BK552" s="2"/>
      <c r="BL552" s="2"/>
      <c r="BM552" s="2">
        <v>21</v>
      </c>
      <c r="BN552" s="2">
        <v>0</v>
      </c>
      <c r="BO552" s="2" t="s">
        <v>3</v>
      </c>
      <c r="BP552" s="2">
        <v>0</v>
      </c>
      <c r="BQ552" s="2">
        <v>30</v>
      </c>
      <c r="BR552" s="2">
        <v>0</v>
      </c>
      <c r="BS552" s="2">
        <v>1</v>
      </c>
      <c r="BT552" s="2">
        <v>1</v>
      </c>
      <c r="BU552" s="2">
        <v>1</v>
      </c>
      <c r="BV552" s="2">
        <v>1</v>
      </c>
      <c r="BW552" s="2">
        <v>1</v>
      </c>
      <c r="BX552" s="2">
        <v>1</v>
      </c>
      <c r="BY552" s="2" t="s">
        <v>3</v>
      </c>
      <c r="BZ552" s="2">
        <v>109</v>
      </c>
      <c r="CA552" s="2">
        <v>61</v>
      </c>
      <c r="CB552" s="2" t="s">
        <v>3</v>
      </c>
      <c r="CC552" s="2"/>
      <c r="CD552" s="2"/>
      <c r="CE552" s="2">
        <v>30</v>
      </c>
      <c r="CF552" s="2">
        <v>0</v>
      </c>
      <c r="CG552" s="2">
        <v>0</v>
      </c>
      <c r="CH552" s="2"/>
      <c r="CI552" s="2"/>
      <c r="CJ552" s="2"/>
      <c r="CK552" s="2"/>
      <c r="CL552" s="2"/>
      <c r="CM552" s="2">
        <v>0</v>
      </c>
      <c r="CN552" s="2" t="s">
        <v>3</v>
      </c>
      <c r="CO552" s="2">
        <v>0</v>
      </c>
      <c r="CP552" s="2">
        <f t="shared" si="714"/>
        <v>844.22</v>
      </c>
      <c r="CQ552" s="2">
        <f t="shared" si="715"/>
        <v>64.94</v>
      </c>
      <c r="CR552" s="2">
        <f t="shared" si="738"/>
        <v>0</v>
      </c>
      <c r="CS552" s="2">
        <f t="shared" si="716"/>
        <v>0</v>
      </c>
      <c r="CT552" s="2">
        <f t="shared" si="717"/>
        <v>0</v>
      </c>
      <c r="CU552" s="2">
        <f t="shared" si="718"/>
        <v>0</v>
      </c>
      <c r="CV552" s="2">
        <f t="shared" si="719"/>
        <v>0</v>
      </c>
      <c r="CW552" s="2">
        <f t="shared" si="720"/>
        <v>0</v>
      </c>
      <c r="CX552" s="2">
        <f t="shared" si="721"/>
        <v>0</v>
      </c>
      <c r="CY552" s="2">
        <f t="shared" si="722"/>
        <v>0</v>
      </c>
      <c r="CZ552" s="2">
        <f t="shared" si="723"/>
        <v>0</v>
      </c>
      <c r="DA552" s="2"/>
      <c r="DB552" s="2"/>
      <c r="DC552" s="2" t="s">
        <v>3</v>
      </c>
      <c r="DD552" s="2" t="s">
        <v>3</v>
      </c>
      <c r="DE552" s="2" t="s">
        <v>3</v>
      </c>
      <c r="DF552" s="2" t="s">
        <v>3</v>
      </c>
      <c r="DG552" s="2" t="s">
        <v>3</v>
      </c>
      <c r="DH552" s="2" t="s">
        <v>3</v>
      </c>
      <c r="DI552" s="2" t="s">
        <v>3</v>
      </c>
      <c r="DJ552" s="2" t="s">
        <v>3</v>
      </c>
      <c r="DK552" s="2" t="s">
        <v>3</v>
      </c>
      <c r="DL552" s="2" t="s">
        <v>3</v>
      </c>
      <c r="DM552" s="2" t="s">
        <v>3</v>
      </c>
      <c r="DN552" s="2">
        <v>0</v>
      </c>
      <c r="DO552" s="2">
        <v>0</v>
      </c>
      <c r="DP552" s="2">
        <v>1</v>
      </c>
      <c r="DQ552" s="2">
        <v>1</v>
      </c>
      <c r="DR552" s="2"/>
      <c r="DS552" s="2"/>
      <c r="DT552" s="2"/>
      <c r="DU552" s="2">
        <v>1010</v>
      </c>
      <c r="DV552" s="2" t="s">
        <v>39</v>
      </c>
      <c r="DW552" s="2" t="s">
        <v>39</v>
      </c>
      <c r="DX552" s="2">
        <v>1</v>
      </c>
      <c r="DY552" s="2"/>
      <c r="DZ552" s="2" t="s">
        <v>3</v>
      </c>
      <c r="EA552" s="2" t="s">
        <v>3</v>
      </c>
      <c r="EB552" s="2" t="s">
        <v>3</v>
      </c>
      <c r="EC552" s="2" t="s">
        <v>3</v>
      </c>
      <c r="ED552" s="2"/>
      <c r="EE552" s="2">
        <v>58807897</v>
      </c>
      <c r="EF552" s="2">
        <v>30</v>
      </c>
      <c r="EG552" s="2" t="s">
        <v>27</v>
      </c>
      <c r="EH552" s="2">
        <v>0</v>
      </c>
      <c r="EI552" s="2" t="s">
        <v>3</v>
      </c>
      <c r="EJ552" s="2">
        <v>1</v>
      </c>
      <c r="EK552" s="2">
        <v>21</v>
      </c>
      <c r="EL552" s="2" t="s">
        <v>28</v>
      </c>
      <c r="EM552" s="2" t="s">
        <v>29</v>
      </c>
      <c r="EN552" s="2"/>
      <c r="EO552" s="2" t="s">
        <v>3</v>
      </c>
      <c r="EP552" s="2"/>
      <c r="EQ552" s="2">
        <v>0</v>
      </c>
      <c r="ER552" s="2">
        <v>64.94</v>
      </c>
      <c r="ES552" s="2">
        <v>64.94</v>
      </c>
      <c r="ET552" s="2">
        <v>0</v>
      </c>
      <c r="EU552" s="2">
        <v>0</v>
      </c>
      <c r="EV552" s="2">
        <v>0</v>
      </c>
      <c r="EW552" s="2">
        <v>0</v>
      </c>
      <c r="EX552" s="2">
        <v>0</v>
      </c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>
        <v>0</v>
      </c>
      <c r="FR552" s="2">
        <v>0</v>
      </c>
      <c r="FS552" s="2">
        <v>0</v>
      </c>
      <c r="FT552" s="2"/>
      <c r="FU552" s="2"/>
      <c r="FV552" s="2"/>
      <c r="FW552" s="2"/>
      <c r="FX552" s="2">
        <v>109</v>
      </c>
      <c r="FY552" s="2">
        <v>61</v>
      </c>
      <c r="FZ552" s="2"/>
      <c r="GA552" s="2" t="s">
        <v>3</v>
      </c>
      <c r="GB552" s="2"/>
      <c r="GC552" s="2"/>
      <c r="GD552" s="2">
        <v>1</v>
      </c>
      <c r="GE552" s="2"/>
      <c r="GF552" s="2">
        <v>-431848886</v>
      </c>
      <c r="GG552" s="2">
        <v>2</v>
      </c>
      <c r="GH552" s="2">
        <v>1</v>
      </c>
      <c r="GI552" s="2">
        <v>-2</v>
      </c>
      <c r="GJ552" s="2">
        <v>0</v>
      </c>
      <c r="GK552" s="2">
        <v>0</v>
      </c>
      <c r="GL552" s="2">
        <f t="shared" si="724"/>
        <v>0</v>
      </c>
      <c r="GM552" s="2">
        <f t="shared" si="725"/>
        <v>844.22</v>
      </c>
      <c r="GN552" s="2">
        <f t="shared" si="726"/>
        <v>844.22</v>
      </c>
      <c r="GO552" s="2">
        <f t="shared" si="727"/>
        <v>0</v>
      </c>
      <c r="GP552" s="2">
        <f t="shared" si="728"/>
        <v>0</v>
      </c>
      <c r="GQ552" s="2"/>
      <c r="GR552" s="2">
        <v>0</v>
      </c>
      <c r="GS552" s="2">
        <v>3</v>
      </c>
      <c r="GT552" s="2">
        <v>0</v>
      </c>
      <c r="GU552" s="2" t="s">
        <v>3</v>
      </c>
      <c r="GV552" s="2">
        <f t="shared" si="729"/>
        <v>0</v>
      </c>
      <c r="GW552" s="2">
        <v>1</v>
      </c>
      <c r="GX552" s="2">
        <f t="shared" si="730"/>
        <v>0</v>
      </c>
      <c r="GY552" s="2"/>
      <c r="GZ552" s="2"/>
      <c r="HA552" s="2">
        <v>0</v>
      </c>
      <c r="HB552" s="2">
        <v>0</v>
      </c>
      <c r="HC552" s="2">
        <f t="shared" si="731"/>
        <v>0</v>
      </c>
      <c r="HD552" s="2"/>
      <c r="HE552" s="2" t="s">
        <v>3</v>
      </c>
      <c r="HF552" s="2" t="s">
        <v>3</v>
      </c>
      <c r="HG552" s="2"/>
      <c r="HH552" s="2"/>
      <c r="HI552" s="2"/>
      <c r="HJ552" s="2"/>
      <c r="HK552" s="2"/>
      <c r="HL552" s="2"/>
      <c r="HM552" s="2" t="s">
        <v>3</v>
      </c>
      <c r="HN552" s="2" t="s">
        <v>3</v>
      </c>
      <c r="HO552" s="2" t="s">
        <v>3</v>
      </c>
      <c r="HP552" s="2" t="s">
        <v>3</v>
      </c>
      <c r="HQ552" s="2" t="s">
        <v>3</v>
      </c>
      <c r="HR552" s="2"/>
      <c r="HS552" s="2">
        <v>0</v>
      </c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>
        <v>0</v>
      </c>
      <c r="IL552" s="2"/>
      <c r="IM552" s="2"/>
      <c r="IN552" s="2"/>
      <c r="IO552" s="2"/>
      <c r="IP552" s="2"/>
      <c r="IQ552" s="2"/>
      <c r="IR552" s="2"/>
      <c r="IS552" s="2"/>
      <c r="IT552" s="2"/>
      <c r="IU552" s="2"/>
    </row>
    <row r="553" spans="1:255" x14ac:dyDescent="0.2">
      <c r="A553">
        <v>18</v>
      </c>
      <c r="B553">
        <v>1</v>
      </c>
      <c r="C553">
        <v>1265</v>
      </c>
      <c r="E553" t="s">
        <v>553</v>
      </c>
      <c r="F553" t="s">
        <v>204</v>
      </c>
      <c r="G553" t="s">
        <v>205</v>
      </c>
      <c r="H553" t="s">
        <v>39</v>
      </c>
      <c r="I553">
        <f>I547*J553</f>
        <v>13</v>
      </c>
      <c r="J553">
        <v>46.428571428571423</v>
      </c>
      <c r="K553">
        <v>46.428570999999998</v>
      </c>
      <c r="O553">
        <f t="shared" si="700"/>
        <v>1494.27</v>
      </c>
      <c r="P553">
        <f t="shared" si="701"/>
        <v>1494.27</v>
      </c>
      <c r="Q553">
        <f t="shared" si="732"/>
        <v>0</v>
      </c>
      <c r="R553">
        <f t="shared" si="702"/>
        <v>0</v>
      </c>
      <c r="S553">
        <f t="shared" si="703"/>
        <v>0</v>
      </c>
      <c r="T553">
        <f t="shared" si="704"/>
        <v>0</v>
      </c>
      <c r="U553">
        <f t="shared" si="705"/>
        <v>0</v>
      </c>
      <c r="V553">
        <f t="shared" si="706"/>
        <v>0</v>
      </c>
      <c r="W553">
        <f t="shared" si="707"/>
        <v>0</v>
      </c>
      <c r="X553">
        <f t="shared" si="708"/>
        <v>0</v>
      </c>
      <c r="Y553">
        <f t="shared" si="709"/>
        <v>0</v>
      </c>
      <c r="AA553">
        <v>59204059</v>
      </c>
      <c r="AB553">
        <f t="shared" si="710"/>
        <v>64.94</v>
      </c>
      <c r="AC553">
        <f t="shared" si="711"/>
        <v>64.94</v>
      </c>
      <c r="AD553">
        <f t="shared" si="733"/>
        <v>0</v>
      </c>
      <c r="AE553">
        <f t="shared" si="734"/>
        <v>0</v>
      </c>
      <c r="AF553">
        <f t="shared" si="735"/>
        <v>0</v>
      </c>
      <c r="AG553">
        <f t="shared" si="712"/>
        <v>0</v>
      </c>
      <c r="AH553">
        <f t="shared" si="736"/>
        <v>0</v>
      </c>
      <c r="AI553">
        <f t="shared" si="737"/>
        <v>0</v>
      </c>
      <c r="AJ553">
        <f t="shared" si="713"/>
        <v>0</v>
      </c>
      <c r="AK553">
        <v>64.94</v>
      </c>
      <c r="AL553">
        <v>64.94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109</v>
      </c>
      <c r="AU553">
        <v>61</v>
      </c>
      <c r="AV553">
        <v>1</v>
      </c>
      <c r="AW553">
        <v>1</v>
      </c>
      <c r="AZ553">
        <v>1</v>
      </c>
      <c r="BA553">
        <v>1</v>
      </c>
      <c r="BB553">
        <v>1</v>
      </c>
      <c r="BC553">
        <v>1.77</v>
      </c>
      <c r="BD553" t="s">
        <v>3</v>
      </c>
      <c r="BE553" t="s">
        <v>3</v>
      </c>
      <c r="BF553" t="s">
        <v>3</v>
      </c>
      <c r="BG553" t="s">
        <v>3</v>
      </c>
      <c r="BH553">
        <v>3</v>
      </c>
      <c r="BI553">
        <v>1</v>
      </c>
      <c r="BJ553" t="s">
        <v>206</v>
      </c>
      <c r="BM553">
        <v>21</v>
      </c>
      <c r="BN553">
        <v>0</v>
      </c>
      <c r="BO553" t="s">
        <v>204</v>
      </c>
      <c r="BP553">
        <v>1</v>
      </c>
      <c r="BQ553">
        <v>30</v>
      </c>
      <c r="BR553">
        <v>0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 t="s">
        <v>3</v>
      </c>
      <c r="BZ553">
        <v>109</v>
      </c>
      <c r="CA553">
        <v>61</v>
      </c>
      <c r="CB553" t="s">
        <v>3</v>
      </c>
      <c r="CE553">
        <v>30</v>
      </c>
      <c r="CF553">
        <v>0</v>
      </c>
      <c r="CG553">
        <v>0</v>
      </c>
      <c r="CM553">
        <v>0</v>
      </c>
      <c r="CN553" t="s">
        <v>3</v>
      </c>
      <c r="CO553">
        <v>0</v>
      </c>
      <c r="CP553">
        <f t="shared" si="714"/>
        <v>1494.27</v>
      </c>
      <c r="CQ553">
        <f t="shared" si="715"/>
        <v>114.94</v>
      </c>
      <c r="CR553">
        <f t="shared" si="738"/>
        <v>0</v>
      </c>
      <c r="CS553">
        <f t="shared" si="716"/>
        <v>0</v>
      </c>
      <c r="CT553">
        <f t="shared" si="717"/>
        <v>0</v>
      </c>
      <c r="CU553">
        <f t="shared" si="718"/>
        <v>0</v>
      </c>
      <c r="CV553">
        <f t="shared" si="719"/>
        <v>0</v>
      </c>
      <c r="CW553">
        <f t="shared" si="720"/>
        <v>0</v>
      </c>
      <c r="CX553">
        <f t="shared" si="721"/>
        <v>0</v>
      </c>
      <c r="CY553">
        <f t="shared" si="722"/>
        <v>0</v>
      </c>
      <c r="CZ553">
        <f t="shared" si="723"/>
        <v>0</v>
      </c>
      <c r="DC553" t="s">
        <v>3</v>
      </c>
      <c r="DD553" t="s">
        <v>3</v>
      </c>
      <c r="DE553" t="s">
        <v>3</v>
      </c>
      <c r="DF553" t="s">
        <v>3</v>
      </c>
      <c r="DG553" t="s">
        <v>3</v>
      </c>
      <c r="DH553" t="s">
        <v>3</v>
      </c>
      <c r="DI553" t="s">
        <v>3</v>
      </c>
      <c r="DJ553" t="s">
        <v>3</v>
      </c>
      <c r="DK553" t="s">
        <v>3</v>
      </c>
      <c r="DL553" t="s">
        <v>3</v>
      </c>
      <c r="DM553" t="s">
        <v>3</v>
      </c>
      <c r="DN553">
        <v>0</v>
      </c>
      <c r="DO553">
        <v>0</v>
      </c>
      <c r="DP553">
        <v>1</v>
      </c>
      <c r="DQ553">
        <v>1</v>
      </c>
      <c r="DU553">
        <v>1010</v>
      </c>
      <c r="DV553" t="s">
        <v>39</v>
      </c>
      <c r="DW553" t="s">
        <v>39</v>
      </c>
      <c r="DX553">
        <v>1</v>
      </c>
      <c r="DZ553" t="s">
        <v>3</v>
      </c>
      <c r="EA553" t="s">
        <v>3</v>
      </c>
      <c r="EB553" t="s">
        <v>3</v>
      </c>
      <c r="EC553" t="s">
        <v>3</v>
      </c>
      <c r="EE553">
        <v>58807897</v>
      </c>
      <c r="EF553">
        <v>30</v>
      </c>
      <c r="EG553" t="s">
        <v>27</v>
      </c>
      <c r="EH553">
        <v>0</v>
      </c>
      <c r="EI553" t="s">
        <v>3</v>
      </c>
      <c r="EJ553">
        <v>1</v>
      </c>
      <c r="EK553">
        <v>21</v>
      </c>
      <c r="EL553" t="s">
        <v>28</v>
      </c>
      <c r="EM553" t="s">
        <v>29</v>
      </c>
      <c r="EO553" t="s">
        <v>3</v>
      </c>
      <c r="EQ553">
        <v>0</v>
      </c>
      <c r="ER553">
        <v>64.94</v>
      </c>
      <c r="ES553">
        <v>64.94</v>
      </c>
      <c r="ET553">
        <v>0</v>
      </c>
      <c r="EU553">
        <v>0</v>
      </c>
      <c r="EV553">
        <v>0</v>
      </c>
      <c r="EW553">
        <v>0</v>
      </c>
      <c r="EX553">
        <v>0</v>
      </c>
      <c r="FQ553">
        <v>0</v>
      </c>
      <c r="FR553">
        <v>0</v>
      </c>
      <c r="FS553">
        <v>0</v>
      </c>
      <c r="FX553">
        <v>109</v>
      </c>
      <c r="FY553">
        <v>61</v>
      </c>
      <c r="GA553" t="s">
        <v>3</v>
      </c>
      <c r="GD553">
        <v>1</v>
      </c>
      <c r="GF553">
        <v>-431848886</v>
      </c>
      <c r="GG553">
        <v>2</v>
      </c>
      <c r="GH553">
        <v>1</v>
      </c>
      <c r="GI553">
        <v>2</v>
      </c>
      <c r="GJ553">
        <v>0</v>
      </c>
      <c r="GK553">
        <v>0</v>
      </c>
      <c r="GL553">
        <f t="shared" si="724"/>
        <v>0</v>
      </c>
      <c r="GM553">
        <f t="shared" si="725"/>
        <v>1494.27</v>
      </c>
      <c r="GN553">
        <f t="shared" si="726"/>
        <v>1494.27</v>
      </c>
      <c r="GO553">
        <f t="shared" si="727"/>
        <v>0</v>
      </c>
      <c r="GP553">
        <f t="shared" si="728"/>
        <v>0</v>
      </c>
      <c r="GR553">
        <v>0</v>
      </c>
      <c r="GS553">
        <v>3</v>
      </c>
      <c r="GT553">
        <v>0</v>
      </c>
      <c r="GU553" t="s">
        <v>3</v>
      </c>
      <c r="GV553">
        <f t="shared" si="729"/>
        <v>0</v>
      </c>
      <c r="GW553">
        <v>1</v>
      </c>
      <c r="GX553">
        <f t="shared" si="730"/>
        <v>0</v>
      </c>
      <c r="HA553">
        <v>0</v>
      </c>
      <c r="HB553">
        <v>0</v>
      </c>
      <c r="HC553">
        <f t="shared" si="731"/>
        <v>0</v>
      </c>
      <c r="HE553" t="s">
        <v>3</v>
      </c>
      <c r="HF553" t="s">
        <v>3</v>
      </c>
      <c r="HM553" t="s">
        <v>3</v>
      </c>
      <c r="HN553" t="s">
        <v>3</v>
      </c>
      <c r="HO553" t="s">
        <v>3</v>
      </c>
      <c r="HP553" t="s">
        <v>3</v>
      </c>
      <c r="HQ553" t="s">
        <v>3</v>
      </c>
      <c r="HS553">
        <v>0</v>
      </c>
      <c r="IK553">
        <v>0</v>
      </c>
    </row>
    <row r="554" spans="1:255" x14ac:dyDescent="0.2">
      <c r="A554" s="2">
        <v>18</v>
      </c>
      <c r="B554" s="2">
        <v>1</v>
      </c>
      <c r="C554" s="2">
        <v>1253</v>
      </c>
      <c r="D554" s="2"/>
      <c r="E554" s="2" t="s">
        <v>554</v>
      </c>
      <c r="F554" s="2" t="s">
        <v>208</v>
      </c>
      <c r="G554" s="2" t="s">
        <v>209</v>
      </c>
      <c r="H554" s="2" t="s">
        <v>39</v>
      </c>
      <c r="I554" s="2">
        <f>I546*J554</f>
        <v>10</v>
      </c>
      <c r="J554" s="2">
        <v>35.714285714285708</v>
      </c>
      <c r="K554" s="2">
        <v>35.714286000000001</v>
      </c>
      <c r="L554" s="2"/>
      <c r="M554" s="2"/>
      <c r="N554" s="2"/>
      <c r="O554" s="2">
        <f t="shared" si="700"/>
        <v>54.1</v>
      </c>
      <c r="P554" s="2">
        <f t="shared" si="701"/>
        <v>54.1</v>
      </c>
      <c r="Q554" s="2">
        <f t="shared" si="732"/>
        <v>0</v>
      </c>
      <c r="R554" s="2">
        <f t="shared" si="702"/>
        <v>0</v>
      </c>
      <c r="S554" s="2">
        <f t="shared" si="703"/>
        <v>0</v>
      </c>
      <c r="T554" s="2">
        <f t="shared" si="704"/>
        <v>0</v>
      </c>
      <c r="U554" s="2">
        <f t="shared" si="705"/>
        <v>0</v>
      </c>
      <c r="V554" s="2">
        <f t="shared" si="706"/>
        <v>0</v>
      </c>
      <c r="W554" s="2">
        <f t="shared" si="707"/>
        <v>0</v>
      </c>
      <c r="X554" s="2">
        <f t="shared" si="708"/>
        <v>0</v>
      </c>
      <c r="Y554" s="2">
        <f t="shared" si="709"/>
        <v>0</v>
      </c>
      <c r="Z554" s="2"/>
      <c r="AA554" s="2">
        <v>59204062</v>
      </c>
      <c r="AB554" s="2">
        <f t="shared" si="710"/>
        <v>5.41</v>
      </c>
      <c r="AC554" s="2">
        <f t="shared" si="711"/>
        <v>5.41</v>
      </c>
      <c r="AD554" s="2">
        <f t="shared" si="733"/>
        <v>0</v>
      </c>
      <c r="AE554" s="2">
        <f t="shared" si="734"/>
        <v>0</v>
      </c>
      <c r="AF554" s="2">
        <f t="shared" si="735"/>
        <v>0</v>
      </c>
      <c r="AG554" s="2">
        <f t="shared" si="712"/>
        <v>0</v>
      </c>
      <c r="AH554" s="2">
        <f t="shared" si="736"/>
        <v>0</v>
      </c>
      <c r="AI554" s="2">
        <f t="shared" si="737"/>
        <v>0</v>
      </c>
      <c r="AJ554" s="2">
        <f t="shared" si="713"/>
        <v>0</v>
      </c>
      <c r="AK554" s="2">
        <v>5.41</v>
      </c>
      <c r="AL554" s="2">
        <v>5.41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109</v>
      </c>
      <c r="AU554" s="2">
        <v>61</v>
      </c>
      <c r="AV554" s="2">
        <v>1</v>
      </c>
      <c r="AW554" s="2">
        <v>1</v>
      </c>
      <c r="AX554" s="2"/>
      <c r="AY554" s="2"/>
      <c r="AZ554" s="2">
        <v>1</v>
      </c>
      <c r="BA554" s="2">
        <v>1</v>
      </c>
      <c r="BB554" s="2">
        <v>1</v>
      </c>
      <c r="BC554" s="2">
        <v>1</v>
      </c>
      <c r="BD554" s="2" t="s">
        <v>3</v>
      </c>
      <c r="BE554" s="2" t="s">
        <v>3</v>
      </c>
      <c r="BF554" s="2" t="s">
        <v>3</v>
      </c>
      <c r="BG554" s="2" t="s">
        <v>3</v>
      </c>
      <c r="BH554" s="2">
        <v>3</v>
      </c>
      <c r="BI554" s="2">
        <v>1</v>
      </c>
      <c r="BJ554" s="2" t="s">
        <v>210</v>
      </c>
      <c r="BK554" s="2"/>
      <c r="BL554" s="2"/>
      <c r="BM554" s="2">
        <v>21</v>
      </c>
      <c r="BN554" s="2">
        <v>0</v>
      </c>
      <c r="BO554" s="2" t="s">
        <v>3</v>
      </c>
      <c r="BP554" s="2">
        <v>0</v>
      </c>
      <c r="BQ554" s="2">
        <v>30</v>
      </c>
      <c r="BR554" s="2">
        <v>0</v>
      </c>
      <c r="BS554" s="2">
        <v>1</v>
      </c>
      <c r="BT554" s="2">
        <v>1</v>
      </c>
      <c r="BU554" s="2">
        <v>1</v>
      </c>
      <c r="BV554" s="2">
        <v>1</v>
      </c>
      <c r="BW554" s="2">
        <v>1</v>
      </c>
      <c r="BX554" s="2">
        <v>1</v>
      </c>
      <c r="BY554" s="2" t="s">
        <v>3</v>
      </c>
      <c r="BZ554" s="2">
        <v>109</v>
      </c>
      <c r="CA554" s="2">
        <v>61</v>
      </c>
      <c r="CB554" s="2" t="s">
        <v>3</v>
      </c>
      <c r="CC554" s="2"/>
      <c r="CD554" s="2"/>
      <c r="CE554" s="2">
        <v>30</v>
      </c>
      <c r="CF554" s="2">
        <v>0</v>
      </c>
      <c r="CG554" s="2">
        <v>0</v>
      </c>
      <c r="CH554" s="2"/>
      <c r="CI554" s="2"/>
      <c r="CJ554" s="2"/>
      <c r="CK554" s="2"/>
      <c r="CL554" s="2"/>
      <c r="CM554" s="2">
        <v>0</v>
      </c>
      <c r="CN554" s="2" t="s">
        <v>3</v>
      </c>
      <c r="CO554" s="2">
        <v>0</v>
      </c>
      <c r="CP554" s="2">
        <f t="shared" si="714"/>
        <v>54.1</v>
      </c>
      <c r="CQ554" s="2">
        <f t="shared" si="715"/>
        <v>5.41</v>
      </c>
      <c r="CR554" s="2">
        <f t="shared" si="738"/>
        <v>0</v>
      </c>
      <c r="CS554" s="2">
        <f t="shared" si="716"/>
        <v>0</v>
      </c>
      <c r="CT554" s="2">
        <f t="shared" si="717"/>
        <v>0</v>
      </c>
      <c r="CU554" s="2">
        <f t="shared" si="718"/>
        <v>0</v>
      </c>
      <c r="CV554" s="2">
        <f t="shared" si="719"/>
        <v>0</v>
      </c>
      <c r="CW554" s="2">
        <f t="shared" si="720"/>
        <v>0</v>
      </c>
      <c r="CX554" s="2">
        <f t="shared" si="721"/>
        <v>0</v>
      </c>
      <c r="CY554" s="2">
        <f t="shared" si="722"/>
        <v>0</v>
      </c>
      <c r="CZ554" s="2">
        <f t="shared" si="723"/>
        <v>0</v>
      </c>
      <c r="DA554" s="2"/>
      <c r="DB554" s="2"/>
      <c r="DC554" s="2" t="s">
        <v>3</v>
      </c>
      <c r="DD554" s="2" t="s">
        <v>3</v>
      </c>
      <c r="DE554" s="2" t="s">
        <v>3</v>
      </c>
      <c r="DF554" s="2" t="s">
        <v>3</v>
      </c>
      <c r="DG554" s="2" t="s">
        <v>3</v>
      </c>
      <c r="DH554" s="2" t="s">
        <v>3</v>
      </c>
      <c r="DI554" s="2" t="s">
        <v>3</v>
      </c>
      <c r="DJ554" s="2" t="s">
        <v>3</v>
      </c>
      <c r="DK554" s="2" t="s">
        <v>3</v>
      </c>
      <c r="DL554" s="2" t="s">
        <v>3</v>
      </c>
      <c r="DM554" s="2" t="s">
        <v>3</v>
      </c>
      <c r="DN554" s="2">
        <v>0</v>
      </c>
      <c r="DO554" s="2">
        <v>0</v>
      </c>
      <c r="DP554" s="2">
        <v>1</v>
      </c>
      <c r="DQ554" s="2">
        <v>1</v>
      </c>
      <c r="DR554" s="2"/>
      <c r="DS554" s="2"/>
      <c r="DT554" s="2"/>
      <c r="DU554" s="2">
        <v>1010</v>
      </c>
      <c r="DV554" s="2" t="s">
        <v>39</v>
      </c>
      <c r="DW554" s="2" t="s">
        <v>39</v>
      </c>
      <c r="DX554" s="2">
        <v>1</v>
      </c>
      <c r="DY554" s="2"/>
      <c r="DZ554" s="2" t="s">
        <v>3</v>
      </c>
      <c r="EA554" s="2" t="s">
        <v>3</v>
      </c>
      <c r="EB554" s="2" t="s">
        <v>3</v>
      </c>
      <c r="EC554" s="2" t="s">
        <v>3</v>
      </c>
      <c r="ED554" s="2"/>
      <c r="EE554" s="2">
        <v>58807897</v>
      </c>
      <c r="EF554" s="2">
        <v>30</v>
      </c>
      <c r="EG554" s="2" t="s">
        <v>27</v>
      </c>
      <c r="EH554" s="2">
        <v>0</v>
      </c>
      <c r="EI554" s="2" t="s">
        <v>3</v>
      </c>
      <c r="EJ554" s="2">
        <v>1</v>
      </c>
      <c r="EK554" s="2">
        <v>21</v>
      </c>
      <c r="EL554" s="2" t="s">
        <v>28</v>
      </c>
      <c r="EM554" s="2" t="s">
        <v>29</v>
      </c>
      <c r="EN554" s="2"/>
      <c r="EO554" s="2" t="s">
        <v>3</v>
      </c>
      <c r="EP554" s="2"/>
      <c r="EQ554" s="2">
        <v>0</v>
      </c>
      <c r="ER554" s="2">
        <v>5.41</v>
      </c>
      <c r="ES554" s="2">
        <v>5.41</v>
      </c>
      <c r="ET554" s="2">
        <v>0</v>
      </c>
      <c r="EU554" s="2">
        <v>0</v>
      </c>
      <c r="EV554" s="2">
        <v>0</v>
      </c>
      <c r="EW554" s="2">
        <v>0</v>
      </c>
      <c r="EX554" s="2">
        <v>0</v>
      </c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>
        <v>0</v>
      </c>
      <c r="FR554" s="2">
        <v>0</v>
      </c>
      <c r="FS554" s="2">
        <v>0</v>
      </c>
      <c r="FT554" s="2"/>
      <c r="FU554" s="2"/>
      <c r="FV554" s="2"/>
      <c r="FW554" s="2"/>
      <c r="FX554" s="2">
        <v>109</v>
      </c>
      <c r="FY554" s="2">
        <v>61</v>
      </c>
      <c r="FZ554" s="2"/>
      <c r="GA554" s="2" t="s">
        <v>3</v>
      </c>
      <c r="GB554" s="2"/>
      <c r="GC554" s="2"/>
      <c r="GD554" s="2">
        <v>1</v>
      </c>
      <c r="GE554" s="2"/>
      <c r="GF554" s="2">
        <v>-1835303697</v>
      </c>
      <c r="GG554" s="2">
        <v>2</v>
      </c>
      <c r="GH554" s="2">
        <v>1</v>
      </c>
      <c r="GI554" s="2">
        <v>-2</v>
      </c>
      <c r="GJ554" s="2">
        <v>0</v>
      </c>
      <c r="GK554" s="2">
        <v>0</v>
      </c>
      <c r="GL554" s="2">
        <f t="shared" si="724"/>
        <v>0</v>
      </c>
      <c r="GM554" s="2">
        <f t="shared" si="725"/>
        <v>54.1</v>
      </c>
      <c r="GN554" s="2">
        <f t="shared" si="726"/>
        <v>54.1</v>
      </c>
      <c r="GO554" s="2">
        <f t="shared" si="727"/>
        <v>0</v>
      </c>
      <c r="GP554" s="2">
        <f t="shared" si="728"/>
        <v>0</v>
      </c>
      <c r="GQ554" s="2"/>
      <c r="GR554" s="2">
        <v>0</v>
      </c>
      <c r="GS554" s="2">
        <v>3</v>
      </c>
      <c r="GT554" s="2">
        <v>0</v>
      </c>
      <c r="GU554" s="2" t="s">
        <v>3</v>
      </c>
      <c r="GV554" s="2">
        <f t="shared" si="729"/>
        <v>0</v>
      </c>
      <c r="GW554" s="2">
        <v>1</v>
      </c>
      <c r="GX554" s="2">
        <f t="shared" si="730"/>
        <v>0</v>
      </c>
      <c r="GY554" s="2"/>
      <c r="GZ554" s="2"/>
      <c r="HA554" s="2">
        <v>0</v>
      </c>
      <c r="HB554" s="2">
        <v>0</v>
      </c>
      <c r="HC554" s="2">
        <f t="shared" si="731"/>
        <v>0</v>
      </c>
      <c r="HD554" s="2"/>
      <c r="HE554" s="2" t="s">
        <v>3</v>
      </c>
      <c r="HF554" s="2" t="s">
        <v>3</v>
      </c>
      <c r="HG554" s="2"/>
      <c r="HH554" s="2"/>
      <c r="HI554" s="2"/>
      <c r="HJ554" s="2"/>
      <c r="HK554" s="2"/>
      <c r="HL554" s="2"/>
      <c r="HM554" s="2" t="s">
        <v>3</v>
      </c>
      <c r="HN554" s="2" t="s">
        <v>3</v>
      </c>
      <c r="HO554" s="2" t="s">
        <v>3</v>
      </c>
      <c r="HP554" s="2" t="s">
        <v>3</v>
      </c>
      <c r="HQ554" s="2" t="s">
        <v>3</v>
      </c>
      <c r="HR554" s="2"/>
      <c r="HS554" s="2">
        <v>0</v>
      </c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>
        <v>0</v>
      </c>
      <c r="IL554" s="2"/>
      <c r="IM554" s="2"/>
      <c r="IN554" s="2"/>
      <c r="IO554" s="2"/>
      <c r="IP554" s="2"/>
      <c r="IQ554" s="2"/>
      <c r="IR554" s="2"/>
      <c r="IS554" s="2"/>
      <c r="IT554" s="2"/>
      <c r="IU554" s="2"/>
    </row>
    <row r="555" spans="1:255" x14ac:dyDescent="0.2">
      <c r="A555">
        <v>18</v>
      </c>
      <c r="B555">
        <v>1</v>
      </c>
      <c r="C555">
        <v>1267</v>
      </c>
      <c r="E555" t="s">
        <v>554</v>
      </c>
      <c r="F555" t="s">
        <v>208</v>
      </c>
      <c r="G555" t="s">
        <v>209</v>
      </c>
      <c r="H555" t="s">
        <v>39</v>
      </c>
      <c r="I555">
        <f>I547*J555</f>
        <v>10</v>
      </c>
      <c r="J555">
        <v>35.714285714285708</v>
      </c>
      <c r="K555">
        <v>35.714286000000001</v>
      </c>
      <c r="O555">
        <f t="shared" si="700"/>
        <v>229.93</v>
      </c>
      <c r="P555">
        <f t="shared" si="701"/>
        <v>229.93</v>
      </c>
      <c r="Q555">
        <f t="shared" si="732"/>
        <v>0</v>
      </c>
      <c r="R555">
        <f t="shared" si="702"/>
        <v>0</v>
      </c>
      <c r="S555">
        <f t="shared" si="703"/>
        <v>0</v>
      </c>
      <c r="T555">
        <f t="shared" si="704"/>
        <v>0</v>
      </c>
      <c r="U555">
        <f t="shared" si="705"/>
        <v>0</v>
      </c>
      <c r="V555">
        <f t="shared" si="706"/>
        <v>0</v>
      </c>
      <c r="W555">
        <f t="shared" si="707"/>
        <v>0</v>
      </c>
      <c r="X555">
        <f t="shared" si="708"/>
        <v>0</v>
      </c>
      <c r="Y555">
        <f t="shared" si="709"/>
        <v>0</v>
      </c>
      <c r="AA555">
        <v>59204059</v>
      </c>
      <c r="AB555">
        <f t="shared" si="710"/>
        <v>5.41</v>
      </c>
      <c r="AC555">
        <f t="shared" si="711"/>
        <v>5.41</v>
      </c>
      <c r="AD555">
        <f t="shared" si="733"/>
        <v>0</v>
      </c>
      <c r="AE555">
        <f t="shared" si="734"/>
        <v>0</v>
      </c>
      <c r="AF555">
        <f t="shared" si="735"/>
        <v>0</v>
      </c>
      <c r="AG555">
        <f t="shared" si="712"/>
        <v>0</v>
      </c>
      <c r="AH555">
        <f t="shared" si="736"/>
        <v>0</v>
      </c>
      <c r="AI555">
        <f t="shared" si="737"/>
        <v>0</v>
      </c>
      <c r="AJ555">
        <f t="shared" si="713"/>
        <v>0</v>
      </c>
      <c r="AK555">
        <v>5.41</v>
      </c>
      <c r="AL555">
        <v>5.41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109</v>
      </c>
      <c r="AU555">
        <v>61</v>
      </c>
      <c r="AV555">
        <v>1</v>
      </c>
      <c r="AW555">
        <v>1</v>
      </c>
      <c r="AZ555">
        <v>1</v>
      </c>
      <c r="BA555">
        <v>1</v>
      </c>
      <c r="BB555">
        <v>1</v>
      </c>
      <c r="BC555">
        <v>4.25</v>
      </c>
      <c r="BD555" t="s">
        <v>3</v>
      </c>
      <c r="BE555" t="s">
        <v>3</v>
      </c>
      <c r="BF555" t="s">
        <v>3</v>
      </c>
      <c r="BG555" t="s">
        <v>3</v>
      </c>
      <c r="BH555">
        <v>3</v>
      </c>
      <c r="BI555">
        <v>1</v>
      </c>
      <c r="BJ555" t="s">
        <v>210</v>
      </c>
      <c r="BM555">
        <v>21</v>
      </c>
      <c r="BN555">
        <v>0</v>
      </c>
      <c r="BO555" t="s">
        <v>208</v>
      </c>
      <c r="BP555">
        <v>1</v>
      </c>
      <c r="BQ555">
        <v>30</v>
      </c>
      <c r="BR555">
        <v>0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 t="s">
        <v>3</v>
      </c>
      <c r="BZ555">
        <v>109</v>
      </c>
      <c r="CA555">
        <v>61</v>
      </c>
      <c r="CB555" t="s">
        <v>3</v>
      </c>
      <c r="CE555">
        <v>30</v>
      </c>
      <c r="CF555">
        <v>0</v>
      </c>
      <c r="CG555">
        <v>0</v>
      </c>
      <c r="CM555">
        <v>0</v>
      </c>
      <c r="CN555" t="s">
        <v>3</v>
      </c>
      <c r="CO555">
        <v>0</v>
      </c>
      <c r="CP555">
        <f t="shared" si="714"/>
        <v>229.93</v>
      </c>
      <c r="CQ555">
        <f t="shared" si="715"/>
        <v>22.99</v>
      </c>
      <c r="CR555">
        <f t="shared" si="738"/>
        <v>0</v>
      </c>
      <c r="CS555">
        <f t="shared" si="716"/>
        <v>0</v>
      </c>
      <c r="CT555">
        <f t="shared" si="717"/>
        <v>0</v>
      </c>
      <c r="CU555">
        <f t="shared" si="718"/>
        <v>0</v>
      </c>
      <c r="CV555">
        <f t="shared" si="719"/>
        <v>0</v>
      </c>
      <c r="CW555">
        <f t="shared" si="720"/>
        <v>0</v>
      </c>
      <c r="CX555">
        <f t="shared" si="721"/>
        <v>0</v>
      </c>
      <c r="CY555">
        <f t="shared" si="722"/>
        <v>0</v>
      </c>
      <c r="CZ555">
        <f t="shared" si="723"/>
        <v>0</v>
      </c>
      <c r="DC555" t="s">
        <v>3</v>
      </c>
      <c r="DD555" t="s">
        <v>3</v>
      </c>
      <c r="DE555" t="s">
        <v>3</v>
      </c>
      <c r="DF555" t="s">
        <v>3</v>
      </c>
      <c r="DG555" t="s">
        <v>3</v>
      </c>
      <c r="DH555" t="s">
        <v>3</v>
      </c>
      <c r="DI555" t="s">
        <v>3</v>
      </c>
      <c r="DJ555" t="s">
        <v>3</v>
      </c>
      <c r="DK555" t="s">
        <v>3</v>
      </c>
      <c r="DL555" t="s">
        <v>3</v>
      </c>
      <c r="DM555" t="s">
        <v>3</v>
      </c>
      <c r="DN555">
        <v>0</v>
      </c>
      <c r="DO555">
        <v>0</v>
      </c>
      <c r="DP555">
        <v>1</v>
      </c>
      <c r="DQ555">
        <v>1</v>
      </c>
      <c r="DU555">
        <v>1010</v>
      </c>
      <c r="DV555" t="s">
        <v>39</v>
      </c>
      <c r="DW555" t="s">
        <v>39</v>
      </c>
      <c r="DX555">
        <v>1</v>
      </c>
      <c r="DZ555" t="s">
        <v>3</v>
      </c>
      <c r="EA555" t="s">
        <v>3</v>
      </c>
      <c r="EB555" t="s">
        <v>3</v>
      </c>
      <c r="EC555" t="s">
        <v>3</v>
      </c>
      <c r="EE555">
        <v>58807897</v>
      </c>
      <c r="EF555">
        <v>30</v>
      </c>
      <c r="EG555" t="s">
        <v>27</v>
      </c>
      <c r="EH555">
        <v>0</v>
      </c>
      <c r="EI555" t="s">
        <v>3</v>
      </c>
      <c r="EJ555">
        <v>1</v>
      </c>
      <c r="EK555">
        <v>21</v>
      </c>
      <c r="EL555" t="s">
        <v>28</v>
      </c>
      <c r="EM555" t="s">
        <v>29</v>
      </c>
      <c r="EO555" t="s">
        <v>3</v>
      </c>
      <c r="EQ555">
        <v>0</v>
      </c>
      <c r="ER555">
        <v>5.41</v>
      </c>
      <c r="ES555">
        <v>5.41</v>
      </c>
      <c r="ET555">
        <v>0</v>
      </c>
      <c r="EU555">
        <v>0</v>
      </c>
      <c r="EV555">
        <v>0</v>
      </c>
      <c r="EW555">
        <v>0</v>
      </c>
      <c r="EX555">
        <v>0</v>
      </c>
      <c r="FQ555">
        <v>0</v>
      </c>
      <c r="FR555">
        <v>0</v>
      </c>
      <c r="FS555">
        <v>0</v>
      </c>
      <c r="FX555">
        <v>109</v>
      </c>
      <c r="FY555">
        <v>61</v>
      </c>
      <c r="GA555" t="s">
        <v>3</v>
      </c>
      <c r="GD555">
        <v>1</v>
      </c>
      <c r="GF555">
        <v>-1835303697</v>
      </c>
      <c r="GG555">
        <v>2</v>
      </c>
      <c r="GH555">
        <v>1</v>
      </c>
      <c r="GI555">
        <v>2</v>
      </c>
      <c r="GJ555">
        <v>0</v>
      </c>
      <c r="GK555">
        <v>0</v>
      </c>
      <c r="GL555">
        <f t="shared" si="724"/>
        <v>0</v>
      </c>
      <c r="GM555">
        <f t="shared" si="725"/>
        <v>229.93</v>
      </c>
      <c r="GN555">
        <f t="shared" si="726"/>
        <v>229.93</v>
      </c>
      <c r="GO555">
        <f t="shared" si="727"/>
        <v>0</v>
      </c>
      <c r="GP555">
        <f t="shared" si="728"/>
        <v>0</v>
      </c>
      <c r="GR555">
        <v>0</v>
      </c>
      <c r="GS555">
        <v>3</v>
      </c>
      <c r="GT555">
        <v>0</v>
      </c>
      <c r="GU555" t="s">
        <v>3</v>
      </c>
      <c r="GV555">
        <f t="shared" si="729"/>
        <v>0</v>
      </c>
      <c r="GW555">
        <v>1</v>
      </c>
      <c r="GX555">
        <f t="shared" si="730"/>
        <v>0</v>
      </c>
      <c r="HA555">
        <v>0</v>
      </c>
      <c r="HB555">
        <v>0</v>
      </c>
      <c r="HC555">
        <f t="shared" si="731"/>
        <v>0</v>
      </c>
      <c r="HE555" t="s">
        <v>3</v>
      </c>
      <c r="HF555" t="s">
        <v>3</v>
      </c>
      <c r="HM555" t="s">
        <v>3</v>
      </c>
      <c r="HN555" t="s">
        <v>3</v>
      </c>
      <c r="HO555" t="s">
        <v>3</v>
      </c>
      <c r="HP555" t="s">
        <v>3</v>
      </c>
      <c r="HQ555" t="s">
        <v>3</v>
      </c>
      <c r="HS555">
        <v>0</v>
      </c>
      <c r="IK555">
        <v>0</v>
      </c>
    </row>
    <row r="556" spans="1:255" x14ac:dyDescent="0.2">
      <c r="A556" s="2">
        <v>18</v>
      </c>
      <c r="B556" s="2">
        <v>1</v>
      </c>
      <c r="C556" s="2">
        <v>1250</v>
      </c>
      <c r="D556" s="2"/>
      <c r="E556" s="2" t="s">
        <v>555</v>
      </c>
      <c r="F556" s="2" t="s">
        <v>212</v>
      </c>
      <c r="G556" s="2" t="s">
        <v>213</v>
      </c>
      <c r="H556" s="2" t="s">
        <v>39</v>
      </c>
      <c r="I556" s="2">
        <f>I546*J556</f>
        <v>18</v>
      </c>
      <c r="J556" s="2">
        <v>64.285714285714278</v>
      </c>
      <c r="K556" s="2">
        <v>64.285713999999999</v>
      </c>
      <c r="L556" s="2"/>
      <c r="M556" s="2"/>
      <c r="N556" s="2"/>
      <c r="O556" s="2">
        <f t="shared" si="700"/>
        <v>29.88</v>
      </c>
      <c r="P556" s="2">
        <f t="shared" si="701"/>
        <v>29.88</v>
      </c>
      <c r="Q556" s="2">
        <f t="shared" si="732"/>
        <v>0</v>
      </c>
      <c r="R556" s="2">
        <f t="shared" si="702"/>
        <v>0</v>
      </c>
      <c r="S556" s="2">
        <f t="shared" si="703"/>
        <v>0</v>
      </c>
      <c r="T556" s="2">
        <f t="shared" si="704"/>
        <v>0</v>
      </c>
      <c r="U556" s="2">
        <f t="shared" si="705"/>
        <v>0</v>
      </c>
      <c r="V556" s="2">
        <f t="shared" si="706"/>
        <v>0</v>
      </c>
      <c r="W556" s="2">
        <f t="shared" si="707"/>
        <v>0</v>
      </c>
      <c r="X556" s="2">
        <f t="shared" si="708"/>
        <v>0</v>
      </c>
      <c r="Y556" s="2">
        <f t="shared" si="709"/>
        <v>0</v>
      </c>
      <c r="Z556" s="2"/>
      <c r="AA556" s="2">
        <v>59204062</v>
      </c>
      <c r="AB556" s="2">
        <f t="shared" si="710"/>
        <v>1.66</v>
      </c>
      <c r="AC556" s="2">
        <f t="shared" si="711"/>
        <v>1.66</v>
      </c>
      <c r="AD556" s="2">
        <f t="shared" si="733"/>
        <v>0</v>
      </c>
      <c r="AE556" s="2">
        <f t="shared" si="734"/>
        <v>0</v>
      </c>
      <c r="AF556" s="2">
        <f t="shared" si="735"/>
        <v>0</v>
      </c>
      <c r="AG556" s="2">
        <f t="shared" si="712"/>
        <v>0</v>
      </c>
      <c r="AH556" s="2">
        <f t="shared" si="736"/>
        <v>0</v>
      </c>
      <c r="AI556" s="2">
        <f t="shared" si="737"/>
        <v>0</v>
      </c>
      <c r="AJ556" s="2">
        <f t="shared" si="713"/>
        <v>0</v>
      </c>
      <c r="AK556" s="2">
        <v>1.66</v>
      </c>
      <c r="AL556" s="2">
        <v>1.66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109</v>
      </c>
      <c r="AU556" s="2">
        <v>61</v>
      </c>
      <c r="AV556" s="2">
        <v>1</v>
      </c>
      <c r="AW556" s="2">
        <v>1</v>
      </c>
      <c r="AX556" s="2"/>
      <c r="AY556" s="2"/>
      <c r="AZ556" s="2">
        <v>1</v>
      </c>
      <c r="BA556" s="2">
        <v>1</v>
      </c>
      <c r="BB556" s="2">
        <v>1</v>
      </c>
      <c r="BC556" s="2">
        <v>1</v>
      </c>
      <c r="BD556" s="2" t="s">
        <v>3</v>
      </c>
      <c r="BE556" s="2" t="s">
        <v>3</v>
      </c>
      <c r="BF556" s="2" t="s">
        <v>3</v>
      </c>
      <c r="BG556" s="2" t="s">
        <v>3</v>
      </c>
      <c r="BH556" s="2">
        <v>3</v>
      </c>
      <c r="BI556" s="2">
        <v>1</v>
      </c>
      <c r="BJ556" s="2" t="s">
        <v>214</v>
      </c>
      <c r="BK556" s="2"/>
      <c r="BL556" s="2"/>
      <c r="BM556" s="2">
        <v>21</v>
      </c>
      <c r="BN556" s="2">
        <v>0</v>
      </c>
      <c r="BO556" s="2" t="s">
        <v>3</v>
      </c>
      <c r="BP556" s="2">
        <v>0</v>
      </c>
      <c r="BQ556" s="2">
        <v>30</v>
      </c>
      <c r="BR556" s="2">
        <v>0</v>
      </c>
      <c r="BS556" s="2">
        <v>1</v>
      </c>
      <c r="BT556" s="2">
        <v>1</v>
      </c>
      <c r="BU556" s="2">
        <v>1</v>
      </c>
      <c r="BV556" s="2">
        <v>1</v>
      </c>
      <c r="BW556" s="2">
        <v>1</v>
      </c>
      <c r="BX556" s="2">
        <v>1</v>
      </c>
      <c r="BY556" s="2" t="s">
        <v>3</v>
      </c>
      <c r="BZ556" s="2">
        <v>109</v>
      </c>
      <c r="CA556" s="2">
        <v>61</v>
      </c>
      <c r="CB556" s="2" t="s">
        <v>3</v>
      </c>
      <c r="CC556" s="2"/>
      <c r="CD556" s="2"/>
      <c r="CE556" s="2">
        <v>30</v>
      </c>
      <c r="CF556" s="2">
        <v>0</v>
      </c>
      <c r="CG556" s="2">
        <v>0</v>
      </c>
      <c r="CH556" s="2"/>
      <c r="CI556" s="2"/>
      <c r="CJ556" s="2"/>
      <c r="CK556" s="2"/>
      <c r="CL556" s="2"/>
      <c r="CM556" s="2">
        <v>0</v>
      </c>
      <c r="CN556" s="2" t="s">
        <v>3</v>
      </c>
      <c r="CO556" s="2">
        <v>0</v>
      </c>
      <c r="CP556" s="2">
        <f t="shared" si="714"/>
        <v>29.88</v>
      </c>
      <c r="CQ556" s="2">
        <f t="shared" si="715"/>
        <v>1.66</v>
      </c>
      <c r="CR556" s="2">
        <f t="shared" si="738"/>
        <v>0</v>
      </c>
      <c r="CS556" s="2">
        <f t="shared" si="716"/>
        <v>0</v>
      </c>
      <c r="CT556" s="2">
        <f t="shared" si="717"/>
        <v>0</v>
      </c>
      <c r="CU556" s="2">
        <f t="shared" si="718"/>
        <v>0</v>
      </c>
      <c r="CV556" s="2">
        <f t="shared" si="719"/>
        <v>0</v>
      </c>
      <c r="CW556" s="2">
        <f t="shared" si="720"/>
        <v>0</v>
      </c>
      <c r="CX556" s="2">
        <f t="shared" si="721"/>
        <v>0</v>
      </c>
      <c r="CY556" s="2">
        <f t="shared" si="722"/>
        <v>0</v>
      </c>
      <c r="CZ556" s="2">
        <f t="shared" si="723"/>
        <v>0</v>
      </c>
      <c r="DA556" s="2"/>
      <c r="DB556" s="2"/>
      <c r="DC556" s="2" t="s">
        <v>3</v>
      </c>
      <c r="DD556" s="2" t="s">
        <v>3</v>
      </c>
      <c r="DE556" s="2" t="s">
        <v>3</v>
      </c>
      <c r="DF556" s="2" t="s">
        <v>3</v>
      </c>
      <c r="DG556" s="2" t="s">
        <v>3</v>
      </c>
      <c r="DH556" s="2" t="s">
        <v>3</v>
      </c>
      <c r="DI556" s="2" t="s">
        <v>3</v>
      </c>
      <c r="DJ556" s="2" t="s">
        <v>3</v>
      </c>
      <c r="DK556" s="2" t="s">
        <v>3</v>
      </c>
      <c r="DL556" s="2" t="s">
        <v>3</v>
      </c>
      <c r="DM556" s="2" t="s">
        <v>3</v>
      </c>
      <c r="DN556" s="2">
        <v>0</v>
      </c>
      <c r="DO556" s="2">
        <v>0</v>
      </c>
      <c r="DP556" s="2">
        <v>1</v>
      </c>
      <c r="DQ556" s="2">
        <v>1</v>
      </c>
      <c r="DR556" s="2"/>
      <c r="DS556" s="2"/>
      <c r="DT556" s="2"/>
      <c r="DU556" s="2">
        <v>1010</v>
      </c>
      <c r="DV556" s="2" t="s">
        <v>39</v>
      </c>
      <c r="DW556" s="2" t="s">
        <v>39</v>
      </c>
      <c r="DX556" s="2">
        <v>1</v>
      </c>
      <c r="DY556" s="2"/>
      <c r="DZ556" s="2" t="s">
        <v>3</v>
      </c>
      <c r="EA556" s="2" t="s">
        <v>3</v>
      </c>
      <c r="EB556" s="2" t="s">
        <v>3</v>
      </c>
      <c r="EC556" s="2" t="s">
        <v>3</v>
      </c>
      <c r="ED556" s="2"/>
      <c r="EE556" s="2">
        <v>58807897</v>
      </c>
      <c r="EF556" s="2">
        <v>30</v>
      </c>
      <c r="EG556" s="2" t="s">
        <v>27</v>
      </c>
      <c r="EH556" s="2">
        <v>0</v>
      </c>
      <c r="EI556" s="2" t="s">
        <v>3</v>
      </c>
      <c r="EJ556" s="2">
        <v>1</v>
      </c>
      <c r="EK556" s="2">
        <v>21</v>
      </c>
      <c r="EL556" s="2" t="s">
        <v>28</v>
      </c>
      <c r="EM556" s="2" t="s">
        <v>29</v>
      </c>
      <c r="EN556" s="2"/>
      <c r="EO556" s="2" t="s">
        <v>3</v>
      </c>
      <c r="EP556" s="2"/>
      <c r="EQ556" s="2">
        <v>0</v>
      </c>
      <c r="ER556" s="2">
        <v>1.66</v>
      </c>
      <c r="ES556" s="2">
        <v>1.66</v>
      </c>
      <c r="ET556" s="2">
        <v>0</v>
      </c>
      <c r="EU556" s="2">
        <v>0</v>
      </c>
      <c r="EV556" s="2">
        <v>0</v>
      </c>
      <c r="EW556" s="2">
        <v>0</v>
      </c>
      <c r="EX556" s="2">
        <v>0</v>
      </c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>
        <v>0</v>
      </c>
      <c r="FR556" s="2">
        <v>0</v>
      </c>
      <c r="FS556" s="2">
        <v>0</v>
      </c>
      <c r="FT556" s="2"/>
      <c r="FU556" s="2"/>
      <c r="FV556" s="2"/>
      <c r="FW556" s="2"/>
      <c r="FX556" s="2">
        <v>109</v>
      </c>
      <c r="FY556" s="2">
        <v>61</v>
      </c>
      <c r="FZ556" s="2"/>
      <c r="GA556" s="2" t="s">
        <v>3</v>
      </c>
      <c r="GB556" s="2"/>
      <c r="GC556" s="2"/>
      <c r="GD556" s="2">
        <v>1</v>
      </c>
      <c r="GE556" s="2"/>
      <c r="GF556" s="2">
        <v>-1866650467</v>
      </c>
      <c r="GG556" s="2">
        <v>2</v>
      </c>
      <c r="GH556" s="2">
        <v>1</v>
      </c>
      <c r="GI556" s="2">
        <v>-2</v>
      </c>
      <c r="GJ556" s="2">
        <v>0</v>
      </c>
      <c r="GK556" s="2">
        <v>0</v>
      </c>
      <c r="GL556" s="2">
        <f t="shared" si="724"/>
        <v>0</v>
      </c>
      <c r="GM556" s="2">
        <f t="shared" si="725"/>
        <v>29.88</v>
      </c>
      <c r="GN556" s="2">
        <f t="shared" si="726"/>
        <v>29.88</v>
      </c>
      <c r="GO556" s="2">
        <f t="shared" si="727"/>
        <v>0</v>
      </c>
      <c r="GP556" s="2">
        <f t="shared" si="728"/>
        <v>0</v>
      </c>
      <c r="GQ556" s="2"/>
      <c r="GR556" s="2">
        <v>0</v>
      </c>
      <c r="GS556" s="2">
        <v>3</v>
      </c>
      <c r="GT556" s="2">
        <v>0</v>
      </c>
      <c r="GU556" s="2" t="s">
        <v>3</v>
      </c>
      <c r="GV556" s="2">
        <f t="shared" si="729"/>
        <v>0</v>
      </c>
      <c r="GW556" s="2">
        <v>1</v>
      </c>
      <c r="GX556" s="2">
        <f t="shared" si="730"/>
        <v>0</v>
      </c>
      <c r="GY556" s="2"/>
      <c r="GZ556" s="2"/>
      <c r="HA556" s="2">
        <v>0</v>
      </c>
      <c r="HB556" s="2">
        <v>0</v>
      </c>
      <c r="HC556" s="2">
        <f t="shared" si="731"/>
        <v>0</v>
      </c>
      <c r="HD556" s="2"/>
      <c r="HE556" s="2" t="s">
        <v>3</v>
      </c>
      <c r="HF556" s="2" t="s">
        <v>3</v>
      </c>
      <c r="HG556" s="2"/>
      <c r="HH556" s="2"/>
      <c r="HI556" s="2"/>
      <c r="HJ556" s="2"/>
      <c r="HK556" s="2"/>
      <c r="HL556" s="2"/>
      <c r="HM556" s="2" t="s">
        <v>3</v>
      </c>
      <c r="HN556" s="2" t="s">
        <v>3</v>
      </c>
      <c r="HO556" s="2" t="s">
        <v>3</v>
      </c>
      <c r="HP556" s="2" t="s">
        <v>3</v>
      </c>
      <c r="HQ556" s="2" t="s">
        <v>3</v>
      </c>
      <c r="HR556" s="2"/>
      <c r="HS556" s="2">
        <v>0</v>
      </c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>
        <v>0</v>
      </c>
      <c r="IL556" s="2"/>
      <c r="IM556" s="2"/>
      <c r="IN556" s="2"/>
      <c r="IO556" s="2"/>
      <c r="IP556" s="2"/>
      <c r="IQ556" s="2"/>
      <c r="IR556" s="2"/>
      <c r="IS556" s="2"/>
      <c r="IT556" s="2"/>
      <c r="IU556" s="2"/>
    </row>
    <row r="557" spans="1:255" x14ac:dyDescent="0.2">
      <c r="A557">
        <v>18</v>
      </c>
      <c r="B557">
        <v>1</v>
      </c>
      <c r="C557">
        <v>1264</v>
      </c>
      <c r="E557" t="s">
        <v>555</v>
      </c>
      <c r="F557" t="s">
        <v>212</v>
      </c>
      <c r="G557" t="s">
        <v>213</v>
      </c>
      <c r="H557" t="s">
        <v>39</v>
      </c>
      <c r="I557">
        <f>I547*J557</f>
        <v>18</v>
      </c>
      <c r="J557">
        <v>64.285714285714278</v>
      </c>
      <c r="K557">
        <v>64.285713999999999</v>
      </c>
      <c r="O557">
        <f t="shared" si="700"/>
        <v>168.52</v>
      </c>
      <c r="P557">
        <f t="shared" si="701"/>
        <v>168.52</v>
      </c>
      <c r="Q557">
        <f t="shared" si="732"/>
        <v>0</v>
      </c>
      <c r="R557">
        <f t="shared" si="702"/>
        <v>0</v>
      </c>
      <c r="S557">
        <f t="shared" si="703"/>
        <v>0</v>
      </c>
      <c r="T557">
        <f t="shared" si="704"/>
        <v>0</v>
      </c>
      <c r="U557">
        <f t="shared" si="705"/>
        <v>0</v>
      </c>
      <c r="V557">
        <f t="shared" si="706"/>
        <v>0</v>
      </c>
      <c r="W557">
        <f t="shared" si="707"/>
        <v>0</v>
      </c>
      <c r="X557">
        <f t="shared" si="708"/>
        <v>0</v>
      </c>
      <c r="Y557">
        <f t="shared" si="709"/>
        <v>0</v>
      </c>
      <c r="AA557">
        <v>59204059</v>
      </c>
      <c r="AB557">
        <f t="shared" si="710"/>
        <v>1.66</v>
      </c>
      <c r="AC557">
        <f t="shared" si="711"/>
        <v>1.66</v>
      </c>
      <c r="AD557">
        <f t="shared" si="733"/>
        <v>0</v>
      </c>
      <c r="AE557">
        <f t="shared" si="734"/>
        <v>0</v>
      </c>
      <c r="AF557">
        <f t="shared" si="735"/>
        <v>0</v>
      </c>
      <c r="AG557">
        <f t="shared" si="712"/>
        <v>0</v>
      </c>
      <c r="AH557">
        <f t="shared" si="736"/>
        <v>0</v>
      </c>
      <c r="AI557">
        <f t="shared" si="737"/>
        <v>0</v>
      </c>
      <c r="AJ557">
        <f t="shared" si="713"/>
        <v>0</v>
      </c>
      <c r="AK557">
        <v>1.66</v>
      </c>
      <c r="AL557">
        <v>1.66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109</v>
      </c>
      <c r="AU557">
        <v>61</v>
      </c>
      <c r="AV557">
        <v>1</v>
      </c>
      <c r="AW557">
        <v>1</v>
      </c>
      <c r="AZ557">
        <v>1</v>
      </c>
      <c r="BA557">
        <v>1</v>
      </c>
      <c r="BB557">
        <v>1</v>
      </c>
      <c r="BC557">
        <v>5.64</v>
      </c>
      <c r="BD557" t="s">
        <v>3</v>
      </c>
      <c r="BE557" t="s">
        <v>3</v>
      </c>
      <c r="BF557" t="s">
        <v>3</v>
      </c>
      <c r="BG557" t="s">
        <v>3</v>
      </c>
      <c r="BH557">
        <v>3</v>
      </c>
      <c r="BI557">
        <v>1</v>
      </c>
      <c r="BJ557" t="s">
        <v>214</v>
      </c>
      <c r="BM557">
        <v>21</v>
      </c>
      <c r="BN557">
        <v>0</v>
      </c>
      <c r="BO557" t="s">
        <v>212</v>
      </c>
      <c r="BP557">
        <v>1</v>
      </c>
      <c r="BQ557">
        <v>30</v>
      </c>
      <c r="BR557">
        <v>0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 t="s">
        <v>3</v>
      </c>
      <c r="BZ557">
        <v>109</v>
      </c>
      <c r="CA557">
        <v>61</v>
      </c>
      <c r="CB557" t="s">
        <v>3</v>
      </c>
      <c r="CE557">
        <v>30</v>
      </c>
      <c r="CF557">
        <v>0</v>
      </c>
      <c r="CG557">
        <v>0</v>
      </c>
      <c r="CM557">
        <v>0</v>
      </c>
      <c r="CN557" t="s">
        <v>3</v>
      </c>
      <c r="CO557">
        <v>0</v>
      </c>
      <c r="CP557">
        <f t="shared" si="714"/>
        <v>168.52</v>
      </c>
      <c r="CQ557">
        <f t="shared" si="715"/>
        <v>9.36</v>
      </c>
      <c r="CR557">
        <f t="shared" si="738"/>
        <v>0</v>
      </c>
      <c r="CS557">
        <f t="shared" si="716"/>
        <v>0</v>
      </c>
      <c r="CT557">
        <f t="shared" si="717"/>
        <v>0</v>
      </c>
      <c r="CU557">
        <f t="shared" si="718"/>
        <v>0</v>
      </c>
      <c r="CV557">
        <f t="shared" si="719"/>
        <v>0</v>
      </c>
      <c r="CW557">
        <f t="shared" si="720"/>
        <v>0</v>
      </c>
      <c r="CX557">
        <f t="shared" si="721"/>
        <v>0</v>
      </c>
      <c r="CY557">
        <f t="shared" si="722"/>
        <v>0</v>
      </c>
      <c r="CZ557">
        <f t="shared" si="723"/>
        <v>0</v>
      </c>
      <c r="DC557" t="s">
        <v>3</v>
      </c>
      <c r="DD557" t="s">
        <v>3</v>
      </c>
      <c r="DE557" t="s">
        <v>3</v>
      </c>
      <c r="DF557" t="s">
        <v>3</v>
      </c>
      <c r="DG557" t="s">
        <v>3</v>
      </c>
      <c r="DH557" t="s">
        <v>3</v>
      </c>
      <c r="DI557" t="s">
        <v>3</v>
      </c>
      <c r="DJ557" t="s">
        <v>3</v>
      </c>
      <c r="DK557" t="s">
        <v>3</v>
      </c>
      <c r="DL557" t="s">
        <v>3</v>
      </c>
      <c r="DM557" t="s">
        <v>3</v>
      </c>
      <c r="DN557">
        <v>0</v>
      </c>
      <c r="DO557">
        <v>0</v>
      </c>
      <c r="DP557">
        <v>1</v>
      </c>
      <c r="DQ557">
        <v>1</v>
      </c>
      <c r="DU557">
        <v>1010</v>
      </c>
      <c r="DV557" t="s">
        <v>39</v>
      </c>
      <c r="DW557" t="s">
        <v>39</v>
      </c>
      <c r="DX557">
        <v>1</v>
      </c>
      <c r="DZ557" t="s">
        <v>3</v>
      </c>
      <c r="EA557" t="s">
        <v>3</v>
      </c>
      <c r="EB557" t="s">
        <v>3</v>
      </c>
      <c r="EC557" t="s">
        <v>3</v>
      </c>
      <c r="EE557">
        <v>58807897</v>
      </c>
      <c r="EF557">
        <v>30</v>
      </c>
      <c r="EG557" t="s">
        <v>27</v>
      </c>
      <c r="EH557">
        <v>0</v>
      </c>
      <c r="EI557" t="s">
        <v>3</v>
      </c>
      <c r="EJ557">
        <v>1</v>
      </c>
      <c r="EK557">
        <v>21</v>
      </c>
      <c r="EL557" t="s">
        <v>28</v>
      </c>
      <c r="EM557" t="s">
        <v>29</v>
      </c>
      <c r="EO557" t="s">
        <v>3</v>
      </c>
      <c r="EQ557">
        <v>0</v>
      </c>
      <c r="ER557">
        <v>1.66</v>
      </c>
      <c r="ES557">
        <v>1.66</v>
      </c>
      <c r="ET557">
        <v>0</v>
      </c>
      <c r="EU557">
        <v>0</v>
      </c>
      <c r="EV557">
        <v>0</v>
      </c>
      <c r="EW557">
        <v>0</v>
      </c>
      <c r="EX557">
        <v>0</v>
      </c>
      <c r="FQ557">
        <v>0</v>
      </c>
      <c r="FR557">
        <v>0</v>
      </c>
      <c r="FS557">
        <v>0</v>
      </c>
      <c r="FX557">
        <v>109</v>
      </c>
      <c r="FY557">
        <v>61</v>
      </c>
      <c r="GA557" t="s">
        <v>3</v>
      </c>
      <c r="GD557">
        <v>1</v>
      </c>
      <c r="GF557">
        <v>-1866650467</v>
      </c>
      <c r="GG557">
        <v>2</v>
      </c>
      <c r="GH557">
        <v>1</v>
      </c>
      <c r="GI557">
        <v>2</v>
      </c>
      <c r="GJ557">
        <v>0</v>
      </c>
      <c r="GK557">
        <v>0</v>
      </c>
      <c r="GL557">
        <f t="shared" si="724"/>
        <v>0</v>
      </c>
      <c r="GM557">
        <f t="shared" si="725"/>
        <v>168.52</v>
      </c>
      <c r="GN557">
        <f t="shared" si="726"/>
        <v>168.52</v>
      </c>
      <c r="GO557">
        <f t="shared" si="727"/>
        <v>0</v>
      </c>
      <c r="GP557">
        <f t="shared" si="728"/>
        <v>0</v>
      </c>
      <c r="GR557">
        <v>0</v>
      </c>
      <c r="GS557">
        <v>3</v>
      </c>
      <c r="GT557">
        <v>0</v>
      </c>
      <c r="GU557" t="s">
        <v>3</v>
      </c>
      <c r="GV557">
        <f t="shared" si="729"/>
        <v>0</v>
      </c>
      <c r="GW557">
        <v>1</v>
      </c>
      <c r="GX557">
        <f t="shared" si="730"/>
        <v>0</v>
      </c>
      <c r="HA557">
        <v>0</v>
      </c>
      <c r="HB557">
        <v>0</v>
      </c>
      <c r="HC557">
        <f t="shared" si="731"/>
        <v>0</v>
      </c>
      <c r="HE557" t="s">
        <v>3</v>
      </c>
      <c r="HF557" t="s">
        <v>3</v>
      </c>
      <c r="HM557" t="s">
        <v>3</v>
      </c>
      <c r="HN557" t="s">
        <v>3</v>
      </c>
      <c r="HO557" t="s">
        <v>3</v>
      </c>
      <c r="HP557" t="s">
        <v>3</v>
      </c>
      <c r="HQ557" t="s">
        <v>3</v>
      </c>
      <c r="HS557">
        <v>0</v>
      </c>
      <c r="IK557">
        <v>0</v>
      </c>
    </row>
    <row r="558" spans="1:255" x14ac:dyDescent="0.2">
      <c r="A558" s="2">
        <v>18</v>
      </c>
      <c r="B558" s="2">
        <v>1</v>
      </c>
      <c r="C558" s="2">
        <v>1254</v>
      </c>
      <c r="D558" s="2"/>
      <c r="E558" s="2" t="s">
        <v>556</v>
      </c>
      <c r="F558" s="2" t="s">
        <v>216</v>
      </c>
      <c r="G558" s="2" t="s">
        <v>217</v>
      </c>
      <c r="H558" s="2" t="s">
        <v>39</v>
      </c>
      <c r="I558" s="2">
        <f>I546*J558</f>
        <v>0.29399999999999998</v>
      </c>
      <c r="J558" s="2">
        <v>1.0499999999999998</v>
      </c>
      <c r="K558" s="2">
        <v>1.05</v>
      </c>
      <c r="L558" s="2"/>
      <c r="M558" s="2"/>
      <c r="N558" s="2"/>
      <c r="O558" s="2">
        <f t="shared" si="700"/>
        <v>3.48</v>
      </c>
      <c r="P558" s="2">
        <f t="shared" si="701"/>
        <v>3.48</v>
      </c>
      <c r="Q558" s="2">
        <f t="shared" si="732"/>
        <v>0</v>
      </c>
      <c r="R558" s="2">
        <f t="shared" si="702"/>
        <v>0</v>
      </c>
      <c r="S558" s="2">
        <f t="shared" si="703"/>
        <v>0</v>
      </c>
      <c r="T558" s="2">
        <f t="shared" si="704"/>
        <v>0</v>
      </c>
      <c r="U558" s="2">
        <f t="shared" si="705"/>
        <v>0</v>
      </c>
      <c r="V558" s="2">
        <f t="shared" si="706"/>
        <v>0</v>
      </c>
      <c r="W558" s="2">
        <f t="shared" si="707"/>
        <v>0</v>
      </c>
      <c r="X558" s="2">
        <f t="shared" si="708"/>
        <v>0</v>
      </c>
      <c r="Y558" s="2">
        <f t="shared" si="709"/>
        <v>0</v>
      </c>
      <c r="Z558" s="2"/>
      <c r="AA558" s="2">
        <v>59204062</v>
      </c>
      <c r="AB558" s="2">
        <f t="shared" si="710"/>
        <v>11.82</v>
      </c>
      <c r="AC558" s="2">
        <f t="shared" si="711"/>
        <v>11.82</v>
      </c>
      <c r="AD558" s="2">
        <f t="shared" si="733"/>
        <v>0</v>
      </c>
      <c r="AE558" s="2">
        <f t="shared" si="734"/>
        <v>0</v>
      </c>
      <c r="AF558" s="2">
        <f t="shared" si="735"/>
        <v>0</v>
      </c>
      <c r="AG558" s="2">
        <f t="shared" si="712"/>
        <v>0</v>
      </c>
      <c r="AH558" s="2">
        <f t="shared" si="736"/>
        <v>0</v>
      </c>
      <c r="AI558" s="2">
        <f t="shared" si="737"/>
        <v>0</v>
      </c>
      <c r="AJ558" s="2">
        <f t="shared" si="713"/>
        <v>0</v>
      </c>
      <c r="AK558" s="2">
        <v>11.82</v>
      </c>
      <c r="AL558" s="2">
        <v>11.82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109</v>
      </c>
      <c r="AU558" s="2">
        <v>61</v>
      </c>
      <c r="AV558" s="2">
        <v>1</v>
      </c>
      <c r="AW558" s="2">
        <v>1</v>
      </c>
      <c r="AX558" s="2"/>
      <c r="AY558" s="2"/>
      <c r="AZ558" s="2">
        <v>1</v>
      </c>
      <c r="BA558" s="2">
        <v>1</v>
      </c>
      <c r="BB558" s="2">
        <v>1</v>
      </c>
      <c r="BC558" s="2">
        <v>1</v>
      </c>
      <c r="BD558" s="2" t="s">
        <v>3</v>
      </c>
      <c r="BE558" s="2" t="s">
        <v>3</v>
      </c>
      <c r="BF558" s="2" t="s">
        <v>3</v>
      </c>
      <c r="BG558" s="2" t="s">
        <v>3</v>
      </c>
      <c r="BH558" s="2">
        <v>3</v>
      </c>
      <c r="BI558" s="2">
        <v>1</v>
      </c>
      <c r="BJ558" s="2" t="s">
        <v>218</v>
      </c>
      <c r="BK558" s="2"/>
      <c r="BL558" s="2"/>
      <c r="BM558" s="2">
        <v>21</v>
      </c>
      <c r="BN558" s="2">
        <v>0</v>
      </c>
      <c r="BO558" s="2" t="s">
        <v>3</v>
      </c>
      <c r="BP558" s="2">
        <v>0</v>
      </c>
      <c r="BQ558" s="2">
        <v>30</v>
      </c>
      <c r="BR558" s="2">
        <v>0</v>
      </c>
      <c r="BS558" s="2">
        <v>1</v>
      </c>
      <c r="BT558" s="2">
        <v>1</v>
      </c>
      <c r="BU558" s="2">
        <v>1</v>
      </c>
      <c r="BV558" s="2">
        <v>1</v>
      </c>
      <c r="BW558" s="2">
        <v>1</v>
      </c>
      <c r="BX558" s="2">
        <v>1</v>
      </c>
      <c r="BY558" s="2" t="s">
        <v>3</v>
      </c>
      <c r="BZ558" s="2">
        <v>109</v>
      </c>
      <c r="CA558" s="2">
        <v>61</v>
      </c>
      <c r="CB558" s="2" t="s">
        <v>3</v>
      </c>
      <c r="CC558" s="2"/>
      <c r="CD558" s="2"/>
      <c r="CE558" s="2">
        <v>30</v>
      </c>
      <c r="CF558" s="2">
        <v>0</v>
      </c>
      <c r="CG558" s="2">
        <v>0</v>
      </c>
      <c r="CH558" s="2"/>
      <c r="CI558" s="2"/>
      <c r="CJ558" s="2"/>
      <c r="CK558" s="2"/>
      <c r="CL558" s="2"/>
      <c r="CM558" s="2">
        <v>0</v>
      </c>
      <c r="CN558" s="2" t="s">
        <v>3</v>
      </c>
      <c r="CO558" s="2">
        <v>0</v>
      </c>
      <c r="CP558" s="2">
        <f t="shared" si="714"/>
        <v>3.48</v>
      </c>
      <c r="CQ558" s="2">
        <f t="shared" si="715"/>
        <v>11.82</v>
      </c>
      <c r="CR558" s="2">
        <f t="shared" si="738"/>
        <v>0</v>
      </c>
      <c r="CS558" s="2">
        <f t="shared" si="716"/>
        <v>0</v>
      </c>
      <c r="CT558" s="2">
        <f t="shared" si="717"/>
        <v>0</v>
      </c>
      <c r="CU558" s="2">
        <f t="shared" si="718"/>
        <v>0</v>
      </c>
      <c r="CV558" s="2">
        <f t="shared" si="719"/>
        <v>0</v>
      </c>
      <c r="CW558" s="2">
        <f t="shared" si="720"/>
        <v>0</v>
      </c>
      <c r="CX558" s="2">
        <f t="shared" si="721"/>
        <v>0</v>
      </c>
      <c r="CY558" s="2">
        <f t="shared" si="722"/>
        <v>0</v>
      </c>
      <c r="CZ558" s="2">
        <f t="shared" si="723"/>
        <v>0</v>
      </c>
      <c r="DA558" s="2"/>
      <c r="DB558" s="2"/>
      <c r="DC558" s="2" t="s">
        <v>3</v>
      </c>
      <c r="DD558" s="2" t="s">
        <v>3</v>
      </c>
      <c r="DE558" s="2" t="s">
        <v>3</v>
      </c>
      <c r="DF558" s="2" t="s">
        <v>3</v>
      </c>
      <c r="DG558" s="2" t="s">
        <v>3</v>
      </c>
      <c r="DH558" s="2" t="s">
        <v>3</v>
      </c>
      <c r="DI558" s="2" t="s">
        <v>3</v>
      </c>
      <c r="DJ558" s="2" t="s">
        <v>3</v>
      </c>
      <c r="DK558" s="2" t="s">
        <v>3</v>
      </c>
      <c r="DL558" s="2" t="s">
        <v>3</v>
      </c>
      <c r="DM558" s="2" t="s">
        <v>3</v>
      </c>
      <c r="DN558" s="2">
        <v>0</v>
      </c>
      <c r="DO558" s="2">
        <v>0</v>
      </c>
      <c r="DP558" s="2">
        <v>1</v>
      </c>
      <c r="DQ558" s="2">
        <v>1</v>
      </c>
      <c r="DR558" s="2"/>
      <c r="DS558" s="2"/>
      <c r="DT558" s="2"/>
      <c r="DU558" s="2">
        <v>1010</v>
      </c>
      <c r="DV558" s="2" t="s">
        <v>39</v>
      </c>
      <c r="DW558" s="2" t="s">
        <v>39</v>
      </c>
      <c r="DX558" s="2">
        <v>1</v>
      </c>
      <c r="DY558" s="2"/>
      <c r="DZ558" s="2" t="s">
        <v>3</v>
      </c>
      <c r="EA558" s="2" t="s">
        <v>3</v>
      </c>
      <c r="EB558" s="2" t="s">
        <v>3</v>
      </c>
      <c r="EC558" s="2" t="s">
        <v>3</v>
      </c>
      <c r="ED558" s="2"/>
      <c r="EE558" s="2">
        <v>58807897</v>
      </c>
      <c r="EF558" s="2">
        <v>30</v>
      </c>
      <c r="EG558" s="2" t="s">
        <v>27</v>
      </c>
      <c r="EH558" s="2">
        <v>0</v>
      </c>
      <c r="EI558" s="2" t="s">
        <v>3</v>
      </c>
      <c r="EJ558" s="2">
        <v>1</v>
      </c>
      <c r="EK558" s="2">
        <v>21</v>
      </c>
      <c r="EL558" s="2" t="s">
        <v>28</v>
      </c>
      <c r="EM558" s="2" t="s">
        <v>29</v>
      </c>
      <c r="EN558" s="2"/>
      <c r="EO558" s="2" t="s">
        <v>3</v>
      </c>
      <c r="EP558" s="2"/>
      <c r="EQ558" s="2">
        <v>0</v>
      </c>
      <c r="ER558" s="2">
        <v>11.82</v>
      </c>
      <c r="ES558" s="2">
        <v>11.82</v>
      </c>
      <c r="ET558" s="2">
        <v>0</v>
      </c>
      <c r="EU558" s="2">
        <v>0</v>
      </c>
      <c r="EV558" s="2">
        <v>0</v>
      </c>
      <c r="EW558" s="2">
        <v>0</v>
      </c>
      <c r="EX558" s="2">
        <v>0</v>
      </c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>
        <v>0</v>
      </c>
      <c r="FR558" s="2">
        <v>0</v>
      </c>
      <c r="FS558" s="2">
        <v>0</v>
      </c>
      <c r="FT558" s="2"/>
      <c r="FU558" s="2"/>
      <c r="FV558" s="2"/>
      <c r="FW558" s="2"/>
      <c r="FX558" s="2">
        <v>109</v>
      </c>
      <c r="FY558" s="2">
        <v>61</v>
      </c>
      <c r="FZ558" s="2"/>
      <c r="GA558" s="2" t="s">
        <v>3</v>
      </c>
      <c r="GB558" s="2"/>
      <c r="GC558" s="2"/>
      <c r="GD558" s="2">
        <v>1</v>
      </c>
      <c r="GE558" s="2"/>
      <c r="GF558" s="2">
        <v>726132467</v>
      </c>
      <c r="GG558" s="2">
        <v>2</v>
      </c>
      <c r="GH558" s="2">
        <v>1</v>
      </c>
      <c r="GI558" s="2">
        <v>-2</v>
      </c>
      <c r="GJ558" s="2">
        <v>0</v>
      </c>
      <c r="GK558" s="2">
        <v>0</v>
      </c>
      <c r="GL558" s="2">
        <f t="shared" si="724"/>
        <v>0</v>
      </c>
      <c r="GM558" s="2">
        <f t="shared" si="725"/>
        <v>3.48</v>
      </c>
      <c r="GN558" s="2">
        <f t="shared" si="726"/>
        <v>3.48</v>
      </c>
      <c r="GO558" s="2">
        <f t="shared" si="727"/>
        <v>0</v>
      </c>
      <c r="GP558" s="2">
        <f t="shared" si="728"/>
        <v>0</v>
      </c>
      <c r="GQ558" s="2"/>
      <c r="GR558" s="2">
        <v>0</v>
      </c>
      <c r="GS558" s="2">
        <v>3</v>
      </c>
      <c r="GT558" s="2">
        <v>0</v>
      </c>
      <c r="GU558" s="2" t="s">
        <v>3</v>
      </c>
      <c r="GV558" s="2">
        <f t="shared" si="729"/>
        <v>0</v>
      </c>
      <c r="GW558" s="2">
        <v>1</v>
      </c>
      <c r="GX558" s="2">
        <f t="shared" si="730"/>
        <v>0</v>
      </c>
      <c r="GY558" s="2"/>
      <c r="GZ558" s="2"/>
      <c r="HA558" s="2">
        <v>0</v>
      </c>
      <c r="HB558" s="2">
        <v>0</v>
      </c>
      <c r="HC558" s="2">
        <f t="shared" si="731"/>
        <v>0</v>
      </c>
      <c r="HD558" s="2"/>
      <c r="HE558" s="2" t="s">
        <v>3</v>
      </c>
      <c r="HF558" s="2" t="s">
        <v>3</v>
      </c>
      <c r="HG558" s="2"/>
      <c r="HH558" s="2"/>
      <c r="HI558" s="2"/>
      <c r="HJ558" s="2"/>
      <c r="HK558" s="2"/>
      <c r="HL558" s="2"/>
      <c r="HM558" s="2" t="s">
        <v>3</v>
      </c>
      <c r="HN558" s="2" t="s">
        <v>3</v>
      </c>
      <c r="HO558" s="2" t="s">
        <v>3</v>
      </c>
      <c r="HP558" s="2" t="s">
        <v>3</v>
      </c>
      <c r="HQ558" s="2" t="s">
        <v>3</v>
      </c>
      <c r="HR558" s="2"/>
      <c r="HS558" s="2">
        <v>0</v>
      </c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>
        <v>0</v>
      </c>
      <c r="IL558" s="2"/>
      <c r="IM558" s="2"/>
      <c r="IN558" s="2"/>
      <c r="IO558" s="2"/>
      <c r="IP558" s="2"/>
      <c r="IQ558" s="2"/>
      <c r="IR558" s="2"/>
      <c r="IS558" s="2"/>
      <c r="IT558" s="2"/>
      <c r="IU558" s="2"/>
    </row>
    <row r="559" spans="1:255" x14ac:dyDescent="0.2">
      <c r="A559">
        <v>18</v>
      </c>
      <c r="B559">
        <v>1</v>
      </c>
      <c r="C559">
        <v>1268</v>
      </c>
      <c r="E559" t="s">
        <v>556</v>
      </c>
      <c r="F559" t="s">
        <v>216</v>
      </c>
      <c r="G559" t="s">
        <v>217</v>
      </c>
      <c r="H559" t="s">
        <v>39</v>
      </c>
      <c r="I559">
        <f>I547*J559</f>
        <v>0.29399999999999998</v>
      </c>
      <c r="J559">
        <v>1.0499999999999998</v>
      </c>
      <c r="K559">
        <v>1.05</v>
      </c>
      <c r="O559">
        <f t="shared" si="700"/>
        <v>24.29</v>
      </c>
      <c r="P559">
        <f t="shared" si="701"/>
        <v>24.29</v>
      </c>
      <c r="Q559">
        <f t="shared" si="732"/>
        <v>0</v>
      </c>
      <c r="R559">
        <f t="shared" si="702"/>
        <v>0</v>
      </c>
      <c r="S559">
        <f t="shared" si="703"/>
        <v>0</v>
      </c>
      <c r="T559">
        <f t="shared" si="704"/>
        <v>0</v>
      </c>
      <c r="U559">
        <f t="shared" si="705"/>
        <v>0</v>
      </c>
      <c r="V559">
        <f t="shared" si="706"/>
        <v>0</v>
      </c>
      <c r="W559">
        <f t="shared" si="707"/>
        <v>0</v>
      </c>
      <c r="X559">
        <f t="shared" si="708"/>
        <v>0</v>
      </c>
      <c r="Y559">
        <f t="shared" si="709"/>
        <v>0</v>
      </c>
      <c r="AA559">
        <v>59204059</v>
      </c>
      <c r="AB559">
        <f t="shared" si="710"/>
        <v>11.82</v>
      </c>
      <c r="AC559">
        <f t="shared" si="711"/>
        <v>11.82</v>
      </c>
      <c r="AD559">
        <f t="shared" si="733"/>
        <v>0</v>
      </c>
      <c r="AE559">
        <f t="shared" si="734"/>
        <v>0</v>
      </c>
      <c r="AF559">
        <f t="shared" si="735"/>
        <v>0</v>
      </c>
      <c r="AG559">
        <f t="shared" si="712"/>
        <v>0</v>
      </c>
      <c r="AH559">
        <f t="shared" si="736"/>
        <v>0</v>
      </c>
      <c r="AI559">
        <f t="shared" si="737"/>
        <v>0</v>
      </c>
      <c r="AJ559">
        <f t="shared" si="713"/>
        <v>0</v>
      </c>
      <c r="AK559">
        <v>11.82</v>
      </c>
      <c r="AL559">
        <v>11.82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109</v>
      </c>
      <c r="AU559">
        <v>61</v>
      </c>
      <c r="AV559">
        <v>1</v>
      </c>
      <c r="AW559">
        <v>1</v>
      </c>
      <c r="AZ559">
        <v>1</v>
      </c>
      <c r="BA559">
        <v>1</v>
      </c>
      <c r="BB559">
        <v>1</v>
      </c>
      <c r="BC559">
        <v>6.98</v>
      </c>
      <c r="BD559" t="s">
        <v>3</v>
      </c>
      <c r="BE559" t="s">
        <v>3</v>
      </c>
      <c r="BF559" t="s">
        <v>3</v>
      </c>
      <c r="BG559" t="s">
        <v>3</v>
      </c>
      <c r="BH559">
        <v>3</v>
      </c>
      <c r="BI559">
        <v>1</v>
      </c>
      <c r="BJ559" t="s">
        <v>218</v>
      </c>
      <c r="BM559">
        <v>21</v>
      </c>
      <c r="BN559">
        <v>0</v>
      </c>
      <c r="BO559" t="s">
        <v>216</v>
      </c>
      <c r="BP559">
        <v>1</v>
      </c>
      <c r="BQ559">
        <v>30</v>
      </c>
      <c r="BR559">
        <v>0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 t="s">
        <v>3</v>
      </c>
      <c r="BZ559">
        <v>109</v>
      </c>
      <c r="CA559">
        <v>61</v>
      </c>
      <c r="CB559" t="s">
        <v>3</v>
      </c>
      <c r="CE559">
        <v>30</v>
      </c>
      <c r="CF559">
        <v>0</v>
      </c>
      <c r="CG559">
        <v>0</v>
      </c>
      <c r="CM559">
        <v>0</v>
      </c>
      <c r="CN559" t="s">
        <v>3</v>
      </c>
      <c r="CO559">
        <v>0</v>
      </c>
      <c r="CP559">
        <f t="shared" si="714"/>
        <v>24.29</v>
      </c>
      <c r="CQ559">
        <f t="shared" si="715"/>
        <v>82.5</v>
      </c>
      <c r="CR559">
        <f t="shared" si="738"/>
        <v>0</v>
      </c>
      <c r="CS559">
        <f t="shared" si="716"/>
        <v>0</v>
      </c>
      <c r="CT559">
        <f t="shared" si="717"/>
        <v>0</v>
      </c>
      <c r="CU559">
        <f t="shared" si="718"/>
        <v>0</v>
      </c>
      <c r="CV559">
        <f t="shared" si="719"/>
        <v>0</v>
      </c>
      <c r="CW559">
        <f t="shared" si="720"/>
        <v>0</v>
      </c>
      <c r="CX559">
        <f t="shared" si="721"/>
        <v>0</v>
      </c>
      <c r="CY559">
        <f t="shared" si="722"/>
        <v>0</v>
      </c>
      <c r="CZ559">
        <f t="shared" si="723"/>
        <v>0</v>
      </c>
      <c r="DC559" t="s">
        <v>3</v>
      </c>
      <c r="DD559" t="s">
        <v>3</v>
      </c>
      <c r="DE559" t="s">
        <v>3</v>
      </c>
      <c r="DF559" t="s">
        <v>3</v>
      </c>
      <c r="DG559" t="s">
        <v>3</v>
      </c>
      <c r="DH559" t="s">
        <v>3</v>
      </c>
      <c r="DI559" t="s">
        <v>3</v>
      </c>
      <c r="DJ559" t="s">
        <v>3</v>
      </c>
      <c r="DK559" t="s">
        <v>3</v>
      </c>
      <c r="DL559" t="s">
        <v>3</v>
      </c>
      <c r="DM559" t="s">
        <v>3</v>
      </c>
      <c r="DN559">
        <v>0</v>
      </c>
      <c r="DO559">
        <v>0</v>
      </c>
      <c r="DP559">
        <v>1</v>
      </c>
      <c r="DQ559">
        <v>1</v>
      </c>
      <c r="DU559">
        <v>1010</v>
      </c>
      <c r="DV559" t="s">
        <v>39</v>
      </c>
      <c r="DW559" t="s">
        <v>39</v>
      </c>
      <c r="DX559">
        <v>1</v>
      </c>
      <c r="DZ559" t="s">
        <v>3</v>
      </c>
      <c r="EA559" t="s">
        <v>3</v>
      </c>
      <c r="EB559" t="s">
        <v>3</v>
      </c>
      <c r="EC559" t="s">
        <v>3</v>
      </c>
      <c r="EE559">
        <v>58807897</v>
      </c>
      <c r="EF559">
        <v>30</v>
      </c>
      <c r="EG559" t="s">
        <v>27</v>
      </c>
      <c r="EH559">
        <v>0</v>
      </c>
      <c r="EI559" t="s">
        <v>3</v>
      </c>
      <c r="EJ559">
        <v>1</v>
      </c>
      <c r="EK559">
        <v>21</v>
      </c>
      <c r="EL559" t="s">
        <v>28</v>
      </c>
      <c r="EM559" t="s">
        <v>29</v>
      </c>
      <c r="EO559" t="s">
        <v>3</v>
      </c>
      <c r="EQ559">
        <v>0</v>
      </c>
      <c r="ER559">
        <v>11.82</v>
      </c>
      <c r="ES559">
        <v>11.82</v>
      </c>
      <c r="ET559">
        <v>0</v>
      </c>
      <c r="EU559">
        <v>0</v>
      </c>
      <c r="EV559">
        <v>0</v>
      </c>
      <c r="EW559">
        <v>0</v>
      </c>
      <c r="EX559">
        <v>0</v>
      </c>
      <c r="FQ559">
        <v>0</v>
      </c>
      <c r="FR559">
        <v>0</v>
      </c>
      <c r="FS559">
        <v>0</v>
      </c>
      <c r="FX559">
        <v>109</v>
      </c>
      <c r="FY559">
        <v>61</v>
      </c>
      <c r="GA559" t="s">
        <v>3</v>
      </c>
      <c r="GD559">
        <v>1</v>
      </c>
      <c r="GF559">
        <v>726132467</v>
      </c>
      <c r="GG559">
        <v>2</v>
      </c>
      <c r="GH559">
        <v>1</v>
      </c>
      <c r="GI559">
        <v>2</v>
      </c>
      <c r="GJ559">
        <v>0</v>
      </c>
      <c r="GK559">
        <v>0</v>
      </c>
      <c r="GL559">
        <f t="shared" si="724"/>
        <v>0</v>
      </c>
      <c r="GM559">
        <f t="shared" si="725"/>
        <v>24.29</v>
      </c>
      <c r="GN559">
        <f t="shared" si="726"/>
        <v>24.29</v>
      </c>
      <c r="GO559">
        <f t="shared" si="727"/>
        <v>0</v>
      </c>
      <c r="GP559">
        <f t="shared" si="728"/>
        <v>0</v>
      </c>
      <c r="GR559">
        <v>0</v>
      </c>
      <c r="GS559">
        <v>3</v>
      </c>
      <c r="GT559">
        <v>0</v>
      </c>
      <c r="GU559" t="s">
        <v>3</v>
      </c>
      <c r="GV559">
        <f t="shared" si="729"/>
        <v>0</v>
      </c>
      <c r="GW559">
        <v>1</v>
      </c>
      <c r="GX559">
        <f t="shared" si="730"/>
        <v>0</v>
      </c>
      <c r="HA559">
        <v>0</v>
      </c>
      <c r="HB559">
        <v>0</v>
      </c>
      <c r="HC559">
        <f t="shared" si="731"/>
        <v>0</v>
      </c>
      <c r="HE559" t="s">
        <v>3</v>
      </c>
      <c r="HF559" t="s">
        <v>3</v>
      </c>
      <c r="HM559" t="s">
        <v>3</v>
      </c>
      <c r="HN559" t="s">
        <v>3</v>
      </c>
      <c r="HO559" t="s">
        <v>3</v>
      </c>
      <c r="HP559" t="s">
        <v>3</v>
      </c>
      <c r="HQ559" t="s">
        <v>3</v>
      </c>
      <c r="HS559">
        <v>0</v>
      </c>
      <c r="IK559">
        <v>0</v>
      </c>
    </row>
    <row r="560" spans="1:255" x14ac:dyDescent="0.2">
      <c r="A560" s="2">
        <v>17</v>
      </c>
      <c r="B560" s="2">
        <v>1</v>
      </c>
      <c r="C560" s="2">
        <f>ROW(SmtRes!A1270)</f>
        <v>1270</v>
      </c>
      <c r="D560" s="2">
        <f>ROW(EtalonRes!A1286)</f>
        <v>1286</v>
      </c>
      <c r="E560" s="2" t="s">
        <v>557</v>
      </c>
      <c r="F560" s="2" t="s">
        <v>220</v>
      </c>
      <c r="G560" s="2" t="s">
        <v>221</v>
      </c>
      <c r="H560" s="2" t="s">
        <v>222</v>
      </c>
      <c r="I560" s="2">
        <f>ROUND(ROUND((2*13+3*10+2*18)/100,4),9)</f>
        <v>0.92</v>
      </c>
      <c r="J560" s="2">
        <v>0</v>
      </c>
      <c r="K560" s="2">
        <f>ROUND(ROUND((2*13+3*10+2*18)/100,4),9)</f>
        <v>0.92</v>
      </c>
      <c r="L560" s="2"/>
      <c r="M560" s="2"/>
      <c r="N560" s="2"/>
      <c r="O560" s="2">
        <f t="shared" si="700"/>
        <v>27.57</v>
      </c>
      <c r="P560" s="2">
        <f t="shared" si="701"/>
        <v>0</v>
      </c>
      <c r="Q560" s="2">
        <f>(ROUND((ROUND(((((ET560*1.25)*1.1))*AV560*I560),2)*BB560),2)+ROUND((ROUND(((AE560-(((EU560*1.25)*1.1)))*AV560*I560),2)*BS560),2))</f>
        <v>1.48</v>
      </c>
      <c r="R560" s="2">
        <f t="shared" si="702"/>
        <v>0</v>
      </c>
      <c r="S560" s="2">
        <f t="shared" si="703"/>
        <v>26.09</v>
      </c>
      <c r="T560" s="2">
        <f t="shared" si="704"/>
        <v>0</v>
      </c>
      <c r="U560" s="2">
        <f t="shared" si="705"/>
        <v>1.9371683760000002</v>
      </c>
      <c r="V560" s="2">
        <f t="shared" si="706"/>
        <v>0</v>
      </c>
      <c r="W560" s="2">
        <f t="shared" si="707"/>
        <v>0</v>
      </c>
      <c r="X560" s="2">
        <f t="shared" si="708"/>
        <v>28.44</v>
      </c>
      <c r="Y560" s="2">
        <f t="shared" si="709"/>
        <v>15.91</v>
      </c>
      <c r="Z560" s="2"/>
      <c r="AA560" s="2">
        <v>59204062</v>
      </c>
      <c r="AB560" s="2">
        <f t="shared" si="710"/>
        <v>28.090150000000001</v>
      </c>
      <c r="AC560" s="2">
        <f t="shared" si="711"/>
        <v>0</v>
      </c>
      <c r="AD560" s="2">
        <f>ROUND((((((ET560*1.25)*1.1))-(((EU560*1.25)*1.1)))+AE560),6)</f>
        <v>1.5125</v>
      </c>
      <c r="AE560" s="2">
        <f>ROUND((((EU560*1.25)*1.1)),6)</f>
        <v>0</v>
      </c>
      <c r="AF560" s="2">
        <f>ROUND((((EV560*1.15)*1.1)),6)</f>
        <v>26.577649999999998</v>
      </c>
      <c r="AG560" s="2">
        <f t="shared" si="712"/>
        <v>0</v>
      </c>
      <c r="AH560" s="2">
        <f>(((EW560*1.15)*1.1))</f>
        <v>1.9734</v>
      </c>
      <c r="AI560" s="2">
        <f>(((EX560*1.25)*1.1))</f>
        <v>0</v>
      </c>
      <c r="AJ560" s="2">
        <f t="shared" si="713"/>
        <v>0</v>
      </c>
      <c r="AK560" s="2">
        <v>22.11</v>
      </c>
      <c r="AL560" s="2">
        <v>0</v>
      </c>
      <c r="AM560" s="2">
        <v>1.1000000000000001</v>
      </c>
      <c r="AN560" s="2">
        <v>0</v>
      </c>
      <c r="AO560" s="2">
        <v>21.01</v>
      </c>
      <c r="AP560" s="2">
        <v>0</v>
      </c>
      <c r="AQ560" s="2">
        <v>1.56</v>
      </c>
      <c r="AR560" s="2">
        <v>0</v>
      </c>
      <c r="AS560" s="2">
        <v>0</v>
      </c>
      <c r="AT560" s="2">
        <v>109</v>
      </c>
      <c r="AU560" s="2">
        <v>61</v>
      </c>
      <c r="AV560" s="2">
        <v>1.0669999999999999</v>
      </c>
      <c r="AW560" s="2">
        <v>1</v>
      </c>
      <c r="AX560" s="2"/>
      <c r="AY560" s="2"/>
      <c r="AZ560" s="2">
        <v>1</v>
      </c>
      <c r="BA560" s="2">
        <v>1</v>
      </c>
      <c r="BB560" s="2">
        <v>1</v>
      </c>
      <c r="BC560" s="2">
        <v>1</v>
      </c>
      <c r="BD560" s="2" t="s">
        <v>3</v>
      </c>
      <c r="BE560" s="2" t="s">
        <v>3</v>
      </c>
      <c r="BF560" s="2" t="s">
        <v>3</v>
      </c>
      <c r="BG560" s="2" t="s">
        <v>3</v>
      </c>
      <c r="BH560" s="2">
        <v>0</v>
      </c>
      <c r="BI560" s="2">
        <v>1</v>
      </c>
      <c r="BJ560" s="2" t="s">
        <v>223</v>
      </c>
      <c r="BK560" s="2"/>
      <c r="BL560" s="2"/>
      <c r="BM560" s="2">
        <v>21</v>
      </c>
      <c r="BN560" s="2">
        <v>0</v>
      </c>
      <c r="BO560" s="2" t="s">
        <v>220</v>
      </c>
      <c r="BP560" s="2">
        <v>1</v>
      </c>
      <c r="BQ560" s="2">
        <v>30</v>
      </c>
      <c r="BR560" s="2">
        <v>0</v>
      </c>
      <c r="BS560" s="2">
        <v>1</v>
      </c>
      <c r="BT560" s="2">
        <v>1</v>
      </c>
      <c r="BU560" s="2">
        <v>1</v>
      </c>
      <c r="BV560" s="2">
        <v>1</v>
      </c>
      <c r="BW560" s="2">
        <v>1</v>
      </c>
      <c r="BX560" s="2">
        <v>1</v>
      </c>
      <c r="BY560" s="2" t="s">
        <v>3</v>
      </c>
      <c r="BZ560" s="2">
        <v>109</v>
      </c>
      <c r="CA560" s="2">
        <v>61</v>
      </c>
      <c r="CB560" s="2" t="s">
        <v>3</v>
      </c>
      <c r="CC560" s="2"/>
      <c r="CD560" s="2"/>
      <c r="CE560" s="2">
        <v>30</v>
      </c>
      <c r="CF560" s="2">
        <v>0</v>
      </c>
      <c r="CG560" s="2">
        <v>0</v>
      </c>
      <c r="CH560" s="2"/>
      <c r="CI560" s="2"/>
      <c r="CJ560" s="2"/>
      <c r="CK560" s="2"/>
      <c r="CL560" s="2"/>
      <c r="CM560" s="2">
        <v>0</v>
      </c>
      <c r="CN560" s="2" t="s">
        <v>1044</v>
      </c>
      <c r="CO560" s="2">
        <v>0</v>
      </c>
      <c r="CP560" s="2">
        <f t="shared" si="714"/>
        <v>27.57</v>
      </c>
      <c r="CQ560" s="2">
        <f t="shared" si="715"/>
        <v>0</v>
      </c>
      <c r="CR560" s="2">
        <f>(ROUND((ROUND(((((ET560*1.25)*1.1))*AV560*1),2)*BB560),2)+ROUND((ROUND(((AE560-(((EU560*1.25)*1.1)))*AV560*1),2)*BS560),2))</f>
        <v>1.61</v>
      </c>
      <c r="CS560" s="2">
        <f t="shared" si="716"/>
        <v>0</v>
      </c>
      <c r="CT560" s="2">
        <f t="shared" si="717"/>
        <v>28.36</v>
      </c>
      <c r="CU560" s="2">
        <f t="shared" si="718"/>
        <v>0</v>
      </c>
      <c r="CV560" s="2">
        <f t="shared" si="719"/>
        <v>2.1056178000000001</v>
      </c>
      <c r="CW560" s="2">
        <f t="shared" si="720"/>
        <v>0</v>
      </c>
      <c r="CX560" s="2">
        <f t="shared" si="721"/>
        <v>0</v>
      </c>
      <c r="CY560" s="2">
        <f t="shared" si="722"/>
        <v>28.438099999999999</v>
      </c>
      <c r="CZ560" s="2">
        <f t="shared" si="723"/>
        <v>15.914899999999999</v>
      </c>
      <c r="DA560" s="2"/>
      <c r="DB560" s="2">
        <v>215</v>
      </c>
      <c r="DC560" s="2" t="s">
        <v>3</v>
      </c>
      <c r="DD560" s="2" t="s">
        <v>3</v>
      </c>
      <c r="DE560" s="2" t="s">
        <v>25</v>
      </c>
      <c r="DF560" s="2" t="s">
        <v>25</v>
      </c>
      <c r="DG560" s="2" t="s">
        <v>26</v>
      </c>
      <c r="DH560" s="2" t="s">
        <v>3</v>
      </c>
      <c r="DI560" s="2" t="s">
        <v>26</v>
      </c>
      <c r="DJ560" s="2" t="s">
        <v>25</v>
      </c>
      <c r="DK560" s="2" t="s">
        <v>3</v>
      </c>
      <c r="DL560" s="2" t="s">
        <v>3</v>
      </c>
      <c r="DM560" s="2" t="s">
        <v>3</v>
      </c>
      <c r="DN560" s="2">
        <v>0</v>
      </c>
      <c r="DO560" s="2">
        <v>0</v>
      </c>
      <c r="DP560" s="2">
        <v>1</v>
      </c>
      <c r="DQ560" s="2">
        <v>1</v>
      </c>
      <c r="DR560" s="2"/>
      <c r="DS560" s="2"/>
      <c r="DT560" s="2"/>
      <c r="DU560" s="2">
        <v>30517203</v>
      </c>
      <c r="DV560" s="2" t="s">
        <v>222</v>
      </c>
      <c r="DW560" s="2" t="s">
        <v>222</v>
      </c>
      <c r="DX560" s="2">
        <v>1</v>
      </c>
      <c r="DY560" s="2"/>
      <c r="DZ560" s="2" t="s">
        <v>3</v>
      </c>
      <c r="EA560" s="2" t="s">
        <v>3</v>
      </c>
      <c r="EB560" s="2" t="s">
        <v>3</v>
      </c>
      <c r="EC560" s="2" t="s">
        <v>3</v>
      </c>
      <c r="ED560" s="2"/>
      <c r="EE560" s="2">
        <v>58807897</v>
      </c>
      <c r="EF560" s="2">
        <v>30</v>
      </c>
      <c r="EG560" s="2" t="s">
        <v>27</v>
      </c>
      <c r="EH560" s="2">
        <v>0</v>
      </c>
      <c r="EI560" s="2" t="s">
        <v>3</v>
      </c>
      <c r="EJ560" s="2">
        <v>1</v>
      </c>
      <c r="EK560" s="2">
        <v>21</v>
      </c>
      <c r="EL560" s="2" t="s">
        <v>28</v>
      </c>
      <c r="EM560" s="2" t="s">
        <v>29</v>
      </c>
      <c r="EN560" s="2"/>
      <c r="EO560" s="2" t="s">
        <v>30</v>
      </c>
      <c r="EP560" s="2"/>
      <c r="EQ560" s="2">
        <v>0</v>
      </c>
      <c r="ER560" s="2">
        <v>22.11</v>
      </c>
      <c r="ES560" s="2">
        <v>0</v>
      </c>
      <c r="ET560" s="2">
        <v>1.1000000000000001</v>
      </c>
      <c r="EU560" s="2">
        <v>0</v>
      </c>
      <c r="EV560" s="2">
        <v>21.01</v>
      </c>
      <c r="EW560" s="2">
        <v>1.56</v>
      </c>
      <c r="EX560" s="2">
        <v>0</v>
      </c>
      <c r="EY560" s="2">
        <v>0</v>
      </c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>
        <v>0</v>
      </c>
      <c r="FR560" s="2">
        <v>0</v>
      </c>
      <c r="FS560" s="2">
        <v>0</v>
      </c>
      <c r="FT560" s="2"/>
      <c r="FU560" s="2"/>
      <c r="FV560" s="2"/>
      <c r="FW560" s="2"/>
      <c r="FX560" s="2">
        <v>109</v>
      </c>
      <c r="FY560" s="2">
        <v>61</v>
      </c>
      <c r="FZ560" s="2"/>
      <c r="GA560" s="2" t="s">
        <v>3</v>
      </c>
      <c r="GB560" s="2"/>
      <c r="GC560" s="2"/>
      <c r="GD560" s="2">
        <v>1</v>
      </c>
      <c r="GE560" s="2"/>
      <c r="GF560" s="2">
        <v>1328658972</v>
      </c>
      <c r="GG560" s="2">
        <v>2</v>
      </c>
      <c r="GH560" s="2">
        <v>1</v>
      </c>
      <c r="GI560" s="2">
        <v>2</v>
      </c>
      <c r="GJ560" s="2">
        <v>0</v>
      </c>
      <c r="GK560" s="2">
        <v>0</v>
      </c>
      <c r="GL560" s="2">
        <f t="shared" si="724"/>
        <v>0</v>
      </c>
      <c r="GM560" s="2">
        <f t="shared" si="725"/>
        <v>71.92</v>
      </c>
      <c r="GN560" s="2">
        <f t="shared" si="726"/>
        <v>71.92</v>
      </c>
      <c r="GO560" s="2">
        <f t="shared" si="727"/>
        <v>0</v>
      </c>
      <c r="GP560" s="2">
        <f t="shared" si="728"/>
        <v>0</v>
      </c>
      <c r="GQ560" s="2"/>
      <c r="GR560" s="2">
        <v>0</v>
      </c>
      <c r="GS560" s="2">
        <v>3</v>
      </c>
      <c r="GT560" s="2">
        <v>0</v>
      </c>
      <c r="GU560" s="2" t="s">
        <v>3</v>
      </c>
      <c r="GV560" s="2">
        <f t="shared" si="729"/>
        <v>0</v>
      </c>
      <c r="GW560" s="2">
        <v>1</v>
      </c>
      <c r="GX560" s="2">
        <f t="shared" si="730"/>
        <v>0</v>
      </c>
      <c r="GY560" s="2"/>
      <c r="GZ560" s="2"/>
      <c r="HA560" s="2">
        <v>0</v>
      </c>
      <c r="HB560" s="2">
        <v>0</v>
      </c>
      <c r="HC560" s="2">
        <f t="shared" si="731"/>
        <v>0</v>
      </c>
      <c r="HD560" s="2"/>
      <c r="HE560" s="2" t="s">
        <v>3</v>
      </c>
      <c r="HF560" s="2" t="s">
        <v>3</v>
      </c>
      <c r="HG560" s="2"/>
      <c r="HH560" s="2"/>
      <c r="HI560" s="2"/>
      <c r="HJ560" s="2"/>
      <c r="HK560" s="2"/>
      <c r="HL560" s="2"/>
      <c r="HM560" s="2" t="s">
        <v>3</v>
      </c>
      <c r="HN560" s="2" t="s">
        <v>3</v>
      </c>
      <c r="HO560" s="2" t="s">
        <v>3</v>
      </c>
      <c r="HP560" s="2" t="s">
        <v>3</v>
      </c>
      <c r="HQ560" s="2" t="s">
        <v>3</v>
      </c>
      <c r="HR560" s="2"/>
      <c r="HS560" s="2">
        <v>0</v>
      </c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>
        <v>0</v>
      </c>
      <c r="IL560" s="2"/>
      <c r="IM560" s="2"/>
      <c r="IN560" s="2"/>
      <c r="IO560" s="2"/>
      <c r="IP560" s="2"/>
      <c r="IQ560" s="2"/>
      <c r="IR560" s="2"/>
      <c r="IS560" s="2"/>
      <c r="IT560" s="2"/>
      <c r="IU560" s="2"/>
    </row>
    <row r="561" spans="1:255" x14ac:dyDescent="0.2">
      <c r="A561">
        <v>17</v>
      </c>
      <c r="B561">
        <v>1</v>
      </c>
      <c r="C561">
        <f>ROW(SmtRes!A1272)</f>
        <v>1272</v>
      </c>
      <c r="D561">
        <f>ROW(EtalonRes!A1288)</f>
        <v>1288</v>
      </c>
      <c r="E561" t="s">
        <v>557</v>
      </c>
      <c r="F561" t="s">
        <v>220</v>
      </c>
      <c r="G561" t="s">
        <v>221</v>
      </c>
      <c r="H561" t="s">
        <v>222</v>
      </c>
      <c r="I561">
        <f>ROUND(ROUND((2*13+3*10+2*18)/100,4),9)</f>
        <v>0.92</v>
      </c>
      <c r="J561">
        <v>0</v>
      </c>
      <c r="K561">
        <f>ROUND(ROUND((2*13+3*10+2*18)/100,4),9)</f>
        <v>0.92</v>
      </c>
      <c r="O561">
        <f t="shared" si="700"/>
        <v>1450.73</v>
      </c>
      <c r="P561">
        <f t="shared" si="701"/>
        <v>0</v>
      </c>
      <c r="Q561">
        <f>(ROUND((ROUND(((((ET561*1.25)*1.1))*AV561*I561),2)*BB561),2)+ROUND((ROUND(((AE561-(((EU561*1.25)*1.1)))*AV561*I561),2)*BS561),2))</f>
        <v>16.04</v>
      </c>
      <c r="R561">
        <f t="shared" si="702"/>
        <v>0</v>
      </c>
      <c r="S561">
        <f t="shared" si="703"/>
        <v>1434.69</v>
      </c>
      <c r="T561">
        <f t="shared" si="704"/>
        <v>0</v>
      </c>
      <c r="U561">
        <f t="shared" si="705"/>
        <v>1.9371683760000002</v>
      </c>
      <c r="V561">
        <f t="shared" si="706"/>
        <v>0</v>
      </c>
      <c r="W561">
        <f t="shared" si="707"/>
        <v>0</v>
      </c>
      <c r="X561">
        <f t="shared" si="708"/>
        <v>1563.81</v>
      </c>
      <c r="Y561">
        <f t="shared" si="709"/>
        <v>875.16</v>
      </c>
      <c r="AA561">
        <v>59204059</v>
      </c>
      <c r="AB561">
        <f t="shared" si="710"/>
        <v>28.090150000000001</v>
      </c>
      <c r="AC561">
        <f t="shared" si="711"/>
        <v>0</v>
      </c>
      <c r="AD561">
        <f>ROUND((((((ET561*1.25)*1.1))-(((EU561*1.25)*1.1)))+AE561),6)</f>
        <v>1.5125</v>
      </c>
      <c r="AE561">
        <f>ROUND((((EU561*1.25)*1.1)),6)</f>
        <v>0</v>
      </c>
      <c r="AF561">
        <f>ROUND((((EV561*1.15)*1.1)),6)</f>
        <v>26.577649999999998</v>
      </c>
      <c r="AG561">
        <f t="shared" si="712"/>
        <v>0</v>
      </c>
      <c r="AH561">
        <f>(((EW561*1.15)*1.1))</f>
        <v>1.9734</v>
      </c>
      <c r="AI561">
        <f>(((EX561*1.25)*1.1))</f>
        <v>0</v>
      </c>
      <c r="AJ561">
        <f t="shared" si="713"/>
        <v>0</v>
      </c>
      <c r="AK561">
        <v>22.11</v>
      </c>
      <c r="AL561">
        <v>0</v>
      </c>
      <c r="AM561">
        <v>1.1000000000000001</v>
      </c>
      <c r="AN561">
        <v>0</v>
      </c>
      <c r="AO561">
        <v>21.01</v>
      </c>
      <c r="AP561">
        <v>0</v>
      </c>
      <c r="AQ561">
        <v>1.56</v>
      </c>
      <c r="AR561">
        <v>0</v>
      </c>
      <c r="AS561">
        <v>0</v>
      </c>
      <c r="AT561">
        <v>109</v>
      </c>
      <c r="AU561">
        <v>61</v>
      </c>
      <c r="AV561">
        <v>1.0669999999999999</v>
      </c>
      <c r="AW561">
        <v>1</v>
      </c>
      <c r="AZ561">
        <v>1</v>
      </c>
      <c r="BA561">
        <v>54.99</v>
      </c>
      <c r="BB561">
        <v>10.84</v>
      </c>
      <c r="BC561">
        <v>1</v>
      </c>
      <c r="BD561" t="s">
        <v>3</v>
      </c>
      <c r="BE561" t="s">
        <v>3</v>
      </c>
      <c r="BF561" t="s">
        <v>3</v>
      </c>
      <c r="BG561" t="s">
        <v>3</v>
      </c>
      <c r="BH561">
        <v>0</v>
      </c>
      <c r="BI561">
        <v>1</v>
      </c>
      <c r="BJ561" t="s">
        <v>223</v>
      </c>
      <c r="BM561">
        <v>21</v>
      </c>
      <c r="BN561">
        <v>0</v>
      </c>
      <c r="BO561" t="s">
        <v>220</v>
      </c>
      <c r="BP561">
        <v>1</v>
      </c>
      <c r="BQ561">
        <v>30</v>
      </c>
      <c r="BR561">
        <v>0</v>
      </c>
      <c r="BS561">
        <v>54.99</v>
      </c>
      <c r="BT561">
        <v>1</v>
      </c>
      <c r="BU561">
        <v>1</v>
      </c>
      <c r="BV561">
        <v>1</v>
      </c>
      <c r="BW561">
        <v>1</v>
      </c>
      <c r="BX561">
        <v>1</v>
      </c>
      <c r="BY561" t="s">
        <v>3</v>
      </c>
      <c r="BZ561">
        <v>109</v>
      </c>
      <c r="CA561">
        <v>61</v>
      </c>
      <c r="CB561" t="s">
        <v>3</v>
      </c>
      <c r="CE561">
        <v>30</v>
      </c>
      <c r="CF561">
        <v>0</v>
      </c>
      <c r="CG561">
        <v>0</v>
      </c>
      <c r="CM561">
        <v>0</v>
      </c>
      <c r="CN561" t="s">
        <v>1044</v>
      </c>
      <c r="CO561">
        <v>0</v>
      </c>
      <c r="CP561">
        <f t="shared" si="714"/>
        <v>1450.73</v>
      </c>
      <c r="CQ561">
        <f t="shared" si="715"/>
        <v>0</v>
      </c>
      <c r="CR561">
        <f>(ROUND((ROUND(((((ET561*1.25)*1.1))*AV561*1),2)*BB561),2)+ROUND((ROUND(((AE561-(((EU561*1.25)*1.1)))*AV561*1),2)*BS561),2))</f>
        <v>17.45</v>
      </c>
      <c r="CS561">
        <f t="shared" si="716"/>
        <v>0</v>
      </c>
      <c r="CT561">
        <f t="shared" si="717"/>
        <v>1559.52</v>
      </c>
      <c r="CU561">
        <f t="shared" si="718"/>
        <v>0</v>
      </c>
      <c r="CV561">
        <f t="shared" si="719"/>
        <v>2.1056178000000001</v>
      </c>
      <c r="CW561">
        <f t="shared" si="720"/>
        <v>0</v>
      </c>
      <c r="CX561">
        <f t="shared" si="721"/>
        <v>0</v>
      </c>
      <c r="CY561">
        <f t="shared" si="722"/>
        <v>1563.8120999999999</v>
      </c>
      <c r="CZ561">
        <f t="shared" si="723"/>
        <v>875.16089999999997</v>
      </c>
      <c r="DB561">
        <v>217</v>
      </c>
      <c r="DC561" t="s">
        <v>3</v>
      </c>
      <c r="DD561" t="s">
        <v>3</v>
      </c>
      <c r="DE561" t="s">
        <v>25</v>
      </c>
      <c r="DF561" t="s">
        <v>25</v>
      </c>
      <c r="DG561" t="s">
        <v>26</v>
      </c>
      <c r="DH561" t="s">
        <v>3</v>
      </c>
      <c r="DI561" t="s">
        <v>26</v>
      </c>
      <c r="DJ561" t="s">
        <v>25</v>
      </c>
      <c r="DK561" t="s">
        <v>3</v>
      </c>
      <c r="DL561" t="s">
        <v>3</v>
      </c>
      <c r="DM561" t="s">
        <v>3</v>
      </c>
      <c r="DN561">
        <v>0</v>
      </c>
      <c r="DO561">
        <v>0</v>
      </c>
      <c r="DP561">
        <v>1</v>
      </c>
      <c r="DQ561">
        <v>1</v>
      </c>
      <c r="DU561">
        <v>30517203</v>
      </c>
      <c r="DV561" t="s">
        <v>222</v>
      </c>
      <c r="DW561" t="s">
        <v>222</v>
      </c>
      <c r="DX561">
        <v>1</v>
      </c>
      <c r="DZ561" t="s">
        <v>3</v>
      </c>
      <c r="EA561" t="s">
        <v>3</v>
      </c>
      <c r="EB561" t="s">
        <v>3</v>
      </c>
      <c r="EC561" t="s">
        <v>3</v>
      </c>
      <c r="EE561">
        <v>58807897</v>
      </c>
      <c r="EF561">
        <v>30</v>
      </c>
      <c r="EG561" t="s">
        <v>27</v>
      </c>
      <c r="EH561">
        <v>0</v>
      </c>
      <c r="EI561" t="s">
        <v>3</v>
      </c>
      <c r="EJ561">
        <v>1</v>
      </c>
      <c r="EK561">
        <v>21</v>
      </c>
      <c r="EL561" t="s">
        <v>28</v>
      </c>
      <c r="EM561" t="s">
        <v>29</v>
      </c>
      <c r="EO561" t="s">
        <v>30</v>
      </c>
      <c r="EQ561">
        <v>0</v>
      </c>
      <c r="ER561">
        <v>22.11</v>
      </c>
      <c r="ES561">
        <v>0</v>
      </c>
      <c r="ET561">
        <v>1.1000000000000001</v>
      </c>
      <c r="EU561">
        <v>0</v>
      </c>
      <c r="EV561">
        <v>21.01</v>
      </c>
      <c r="EW561">
        <v>1.56</v>
      </c>
      <c r="EX561">
        <v>0</v>
      </c>
      <c r="EY561">
        <v>0</v>
      </c>
      <c r="FQ561">
        <v>0</v>
      </c>
      <c r="FR561">
        <v>0</v>
      </c>
      <c r="FS561">
        <v>0</v>
      </c>
      <c r="FX561">
        <v>109</v>
      </c>
      <c r="FY561">
        <v>61</v>
      </c>
      <c r="GA561" t="s">
        <v>3</v>
      </c>
      <c r="GD561">
        <v>1</v>
      </c>
      <c r="GF561">
        <v>1328658972</v>
      </c>
      <c r="GG561">
        <v>2</v>
      </c>
      <c r="GH561">
        <v>1</v>
      </c>
      <c r="GI561">
        <v>2</v>
      </c>
      <c r="GJ561">
        <v>0</v>
      </c>
      <c r="GK561">
        <v>0</v>
      </c>
      <c r="GL561">
        <f t="shared" si="724"/>
        <v>0</v>
      </c>
      <c r="GM561">
        <f t="shared" si="725"/>
        <v>3889.7</v>
      </c>
      <c r="GN561">
        <f t="shared" si="726"/>
        <v>3889.7</v>
      </c>
      <c r="GO561">
        <f t="shared" si="727"/>
        <v>0</v>
      </c>
      <c r="GP561">
        <f t="shared" si="728"/>
        <v>0</v>
      </c>
      <c r="GR561">
        <v>0</v>
      </c>
      <c r="GS561">
        <v>3</v>
      </c>
      <c r="GT561">
        <v>0</v>
      </c>
      <c r="GU561" t="s">
        <v>3</v>
      </c>
      <c r="GV561">
        <f t="shared" si="729"/>
        <v>0</v>
      </c>
      <c r="GW561">
        <v>1</v>
      </c>
      <c r="GX561">
        <f t="shared" si="730"/>
        <v>0</v>
      </c>
      <c r="HA561">
        <v>0</v>
      </c>
      <c r="HB561">
        <v>0</v>
      </c>
      <c r="HC561">
        <f t="shared" si="731"/>
        <v>0</v>
      </c>
      <c r="HE561" t="s">
        <v>3</v>
      </c>
      <c r="HF561" t="s">
        <v>3</v>
      </c>
      <c r="HM561" t="s">
        <v>3</v>
      </c>
      <c r="HN561" t="s">
        <v>3</v>
      </c>
      <c r="HO561" t="s">
        <v>3</v>
      </c>
      <c r="HP561" t="s">
        <v>3</v>
      </c>
      <c r="HQ561" t="s">
        <v>3</v>
      </c>
      <c r="HS561">
        <v>0</v>
      </c>
      <c r="IK561">
        <v>0</v>
      </c>
    </row>
    <row r="562" spans="1:255" x14ac:dyDescent="0.2">
      <c r="A562" s="2">
        <v>17</v>
      </c>
      <c r="B562" s="2">
        <v>1</v>
      </c>
      <c r="C562" s="2">
        <f>ROW(SmtRes!A1280)</f>
        <v>1280</v>
      </c>
      <c r="D562" s="2">
        <f>ROW(EtalonRes!A1296)</f>
        <v>1296</v>
      </c>
      <c r="E562" s="2" t="s">
        <v>558</v>
      </c>
      <c r="F562" s="2" t="s">
        <v>226</v>
      </c>
      <c r="G562" s="2" t="s">
        <v>227</v>
      </c>
      <c r="H562" s="2" t="s">
        <v>228</v>
      </c>
      <c r="I562" s="2">
        <f>ROUND(ROUND(1,4),9)</f>
        <v>1</v>
      </c>
      <c r="J562" s="2">
        <v>0</v>
      </c>
      <c r="K562" s="2">
        <f>ROUND(ROUND(1,4),9)</f>
        <v>1</v>
      </c>
      <c r="L562" s="2"/>
      <c r="M562" s="2"/>
      <c r="N562" s="2"/>
      <c r="O562" s="2">
        <f t="shared" si="700"/>
        <v>92.95</v>
      </c>
      <c r="P562" s="2">
        <f t="shared" si="701"/>
        <v>42.18</v>
      </c>
      <c r="Q562" s="2">
        <f>(ROUND((ROUND(((((ET562*1.25)*1.1))*AV562*I562),2)*BB562),2)+ROUND((ROUND(((AE562-(((EU562*1.25)*1.1)))*AV562*I562),2)*BS562),2))</f>
        <v>9.01</v>
      </c>
      <c r="R562" s="2">
        <f t="shared" si="702"/>
        <v>0.37</v>
      </c>
      <c r="S562" s="2">
        <f t="shared" si="703"/>
        <v>41.76</v>
      </c>
      <c r="T562" s="2">
        <f t="shared" si="704"/>
        <v>0</v>
      </c>
      <c r="U562" s="2">
        <f t="shared" si="705"/>
        <v>3.509363</v>
      </c>
      <c r="V562" s="2">
        <f t="shared" si="706"/>
        <v>0</v>
      </c>
      <c r="W562" s="2">
        <f t="shared" si="707"/>
        <v>0</v>
      </c>
      <c r="X562" s="2">
        <f t="shared" si="708"/>
        <v>45.92</v>
      </c>
      <c r="Y562" s="2">
        <f t="shared" si="709"/>
        <v>25.7</v>
      </c>
      <c r="Z562" s="2"/>
      <c r="AA562" s="2">
        <v>59204062</v>
      </c>
      <c r="AB562" s="2">
        <f t="shared" si="710"/>
        <v>89.761600000000001</v>
      </c>
      <c r="AC562" s="2">
        <f t="shared" si="711"/>
        <v>42.18</v>
      </c>
      <c r="AD562" s="2">
        <f>ROUND((((((ET562*1.25)*1.1))-(((EU562*1.25)*1.1)))+AE562),6)</f>
        <v>8.4425000000000008</v>
      </c>
      <c r="AE562" s="2">
        <f>ROUND((((EU562*1.25)*1.1)),6)</f>
        <v>0.34375</v>
      </c>
      <c r="AF562" s="2">
        <f>ROUND((((EV562*1.15)*1.1)),6)</f>
        <v>39.139099999999999</v>
      </c>
      <c r="AG562" s="2">
        <f t="shared" si="712"/>
        <v>0</v>
      </c>
      <c r="AH562" s="2">
        <f>(((EW562*1.15)*1.1))</f>
        <v>3.2890000000000001</v>
      </c>
      <c r="AI562" s="2">
        <f>(((EX562*1.25)*1.1))</f>
        <v>0</v>
      </c>
      <c r="AJ562" s="2">
        <f t="shared" si="713"/>
        <v>0</v>
      </c>
      <c r="AK562" s="2">
        <v>79.260000000000005</v>
      </c>
      <c r="AL562" s="2">
        <v>42.18</v>
      </c>
      <c r="AM562" s="2">
        <v>6.14</v>
      </c>
      <c r="AN562" s="2">
        <v>0.25</v>
      </c>
      <c r="AO562" s="2">
        <v>30.94</v>
      </c>
      <c r="AP562" s="2">
        <v>0</v>
      </c>
      <c r="AQ562" s="2">
        <v>2.6</v>
      </c>
      <c r="AR562" s="2">
        <v>0</v>
      </c>
      <c r="AS562" s="2">
        <v>0</v>
      </c>
      <c r="AT562" s="2">
        <v>109</v>
      </c>
      <c r="AU562" s="2">
        <v>61</v>
      </c>
      <c r="AV562" s="2">
        <v>1.0669999999999999</v>
      </c>
      <c r="AW562" s="2">
        <v>1</v>
      </c>
      <c r="AX562" s="2"/>
      <c r="AY562" s="2"/>
      <c r="AZ562" s="2">
        <v>1</v>
      </c>
      <c r="BA562" s="2">
        <v>1</v>
      </c>
      <c r="BB562" s="2">
        <v>1</v>
      </c>
      <c r="BC562" s="2">
        <v>1</v>
      </c>
      <c r="BD562" s="2" t="s">
        <v>3</v>
      </c>
      <c r="BE562" s="2" t="s">
        <v>3</v>
      </c>
      <c r="BF562" s="2" t="s">
        <v>3</v>
      </c>
      <c r="BG562" s="2" t="s">
        <v>3</v>
      </c>
      <c r="BH562" s="2">
        <v>0</v>
      </c>
      <c r="BI562" s="2">
        <v>1</v>
      </c>
      <c r="BJ562" s="2" t="s">
        <v>229</v>
      </c>
      <c r="BK562" s="2"/>
      <c r="BL562" s="2"/>
      <c r="BM562" s="2">
        <v>21</v>
      </c>
      <c r="BN562" s="2">
        <v>0</v>
      </c>
      <c r="BO562" s="2" t="s">
        <v>226</v>
      </c>
      <c r="BP562" s="2">
        <v>1</v>
      </c>
      <c r="BQ562" s="2">
        <v>30</v>
      </c>
      <c r="BR562" s="2">
        <v>0</v>
      </c>
      <c r="BS562" s="2">
        <v>1</v>
      </c>
      <c r="BT562" s="2">
        <v>1</v>
      </c>
      <c r="BU562" s="2">
        <v>1</v>
      </c>
      <c r="BV562" s="2">
        <v>1</v>
      </c>
      <c r="BW562" s="2">
        <v>1</v>
      </c>
      <c r="BX562" s="2">
        <v>1</v>
      </c>
      <c r="BY562" s="2" t="s">
        <v>3</v>
      </c>
      <c r="BZ562" s="2">
        <v>109</v>
      </c>
      <c r="CA562" s="2">
        <v>61</v>
      </c>
      <c r="CB562" s="2" t="s">
        <v>3</v>
      </c>
      <c r="CC562" s="2"/>
      <c r="CD562" s="2"/>
      <c r="CE562" s="2">
        <v>30</v>
      </c>
      <c r="CF562" s="2">
        <v>0</v>
      </c>
      <c r="CG562" s="2">
        <v>0</v>
      </c>
      <c r="CH562" s="2"/>
      <c r="CI562" s="2"/>
      <c r="CJ562" s="2"/>
      <c r="CK562" s="2"/>
      <c r="CL562" s="2"/>
      <c r="CM562" s="2">
        <v>0</v>
      </c>
      <c r="CN562" s="2" t="s">
        <v>1044</v>
      </c>
      <c r="CO562" s="2">
        <v>0</v>
      </c>
      <c r="CP562" s="2">
        <f t="shared" si="714"/>
        <v>92.949999999999989</v>
      </c>
      <c r="CQ562" s="2">
        <f t="shared" si="715"/>
        <v>42.18</v>
      </c>
      <c r="CR562" s="2">
        <f>(ROUND((ROUND(((((ET562*1.25)*1.1))*AV562*1),2)*BB562),2)+ROUND((ROUND(((AE562-(((EU562*1.25)*1.1)))*AV562*1),2)*BS562),2))</f>
        <v>9.01</v>
      </c>
      <c r="CS562" s="2">
        <f t="shared" si="716"/>
        <v>0.37</v>
      </c>
      <c r="CT562" s="2">
        <f t="shared" si="717"/>
        <v>41.76</v>
      </c>
      <c r="CU562" s="2">
        <f t="shared" si="718"/>
        <v>0</v>
      </c>
      <c r="CV562" s="2">
        <f t="shared" si="719"/>
        <v>3.509363</v>
      </c>
      <c r="CW562" s="2">
        <f t="shared" si="720"/>
        <v>0</v>
      </c>
      <c r="CX562" s="2">
        <f t="shared" si="721"/>
        <v>0</v>
      </c>
      <c r="CY562" s="2">
        <f t="shared" si="722"/>
        <v>45.921699999999994</v>
      </c>
      <c r="CZ562" s="2">
        <f t="shared" si="723"/>
        <v>25.699299999999997</v>
      </c>
      <c r="DA562" s="2"/>
      <c r="DB562" s="2">
        <v>219</v>
      </c>
      <c r="DC562" s="2" t="s">
        <v>3</v>
      </c>
      <c r="DD562" s="2" t="s">
        <v>3</v>
      </c>
      <c r="DE562" s="2" t="s">
        <v>25</v>
      </c>
      <c r="DF562" s="2" t="s">
        <v>25</v>
      </c>
      <c r="DG562" s="2" t="s">
        <v>26</v>
      </c>
      <c r="DH562" s="2" t="s">
        <v>3</v>
      </c>
      <c r="DI562" s="2" t="s">
        <v>26</v>
      </c>
      <c r="DJ562" s="2" t="s">
        <v>25</v>
      </c>
      <c r="DK562" s="2" t="s">
        <v>3</v>
      </c>
      <c r="DL562" s="2" t="s">
        <v>3</v>
      </c>
      <c r="DM562" s="2" t="s">
        <v>3</v>
      </c>
      <c r="DN562" s="2">
        <v>0</v>
      </c>
      <c r="DO562" s="2">
        <v>0</v>
      </c>
      <c r="DP562" s="2">
        <v>1</v>
      </c>
      <c r="DQ562" s="2">
        <v>1</v>
      </c>
      <c r="DR562" s="2"/>
      <c r="DS562" s="2"/>
      <c r="DT562" s="2"/>
      <c r="DU562" s="2">
        <v>1013</v>
      </c>
      <c r="DV562" s="2" t="s">
        <v>228</v>
      </c>
      <c r="DW562" s="2" t="s">
        <v>228</v>
      </c>
      <c r="DX562" s="2">
        <v>1</v>
      </c>
      <c r="DY562" s="2"/>
      <c r="DZ562" s="2" t="s">
        <v>3</v>
      </c>
      <c r="EA562" s="2" t="s">
        <v>3</v>
      </c>
      <c r="EB562" s="2" t="s">
        <v>3</v>
      </c>
      <c r="EC562" s="2" t="s">
        <v>3</v>
      </c>
      <c r="ED562" s="2"/>
      <c r="EE562" s="2">
        <v>58807897</v>
      </c>
      <c r="EF562" s="2">
        <v>30</v>
      </c>
      <c r="EG562" s="2" t="s">
        <v>27</v>
      </c>
      <c r="EH562" s="2">
        <v>0</v>
      </c>
      <c r="EI562" s="2" t="s">
        <v>3</v>
      </c>
      <c r="EJ562" s="2">
        <v>1</v>
      </c>
      <c r="EK562" s="2">
        <v>21</v>
      </c>
      <c r="EL562" s="2" t="s">
        <v>28</v>
      </c>
      <c r="EM562" s="2" t="s">
        <v>29</v>
      </c>
      <c r="EN562" s="2"/>
      <c r="EO562" s="2" t="s">
        <v>30</v>
      </c>
      <c r="EP562" s="2"/>
      <c r="EQ562" s="2">
        <v>0</v>
      </c>
      <c r="ER562" s="2">
        <v>79.260000000000005</v>
      </c>
      <c r="ES562" s="2">
        <v>42.18</v>
      </c>
      <c r="ET562" s="2">
        <v>6.14</v>
      </c>
      <c r="EU562" s="2">
        <v>0.25</v>
      </c>
      <c r="EV562" s="2">
        <v>30.94</v>
      </c>
      <c r="EW562" s="2">
        <v>2.6</v>
      </c>
      <c r="EX562" s="2">
        <v>0</v>
      </c>
      <c r="EY562" s="2">
        <v>0</v>
      </c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>
        <v>0</v>
      </c>
      <c r="FR562" s="2">
        <v>0</v>
      </c>
      <c r="FS562" s="2">
        <v>0</v>
      </c>
      <c r="FT562" s="2"/>
      <c r="FU562" s="2"/>
      <c r="FV562" s="2"/>
      <c r="FW562" s="2"/>
      <c r="FX562" s="2">
        <v>109</v>
      </c>
      <c r="FY562" s="2">
        <v>61</v>
      </c>
      <c r="FZ562" s="2"/>
      <c r="GA562" s="2" t="s">
        <v>3</v>
      </c>
      <c r="GB562" s="2"/>
      <c r="GC562" s="2"/>
      <c r="GD562" s="2">
        <v>1</v>
      </c>
      <c r="GE562" s="2"/>
      <c r="GF562" s="2">
        <v>-577121229</v>
      </c>
      <c r="GG562" s="2">
        <v>2</v>
      </c>
      <c r="GH562" s="2">
        <v>1</v>
      </c>
      <c r="GI562" s="2">
        <v>2</v>
      </c>
      <c r="GJ562" s="2">
        <v>0</v>
      </c>
      <c r="GK562" s="2">
        <v>0</v>
      </c>
      <c r="GL562" s="2">
        <f t="shared" si="724"/>
        <v>0</v>
      </c>
      <c r="GM562" s="2">
        <f t="shared" si="725"/>
        <v>164.57</v>
      </c>
      <c r="GN562" s="2">
        <f t="shared" si="726"/>
        <v>164.57</v>
      </c>
      <c r="GO562" s="2">
        <f t="shared" si="727"/>
        <v>0</v>
      </c>
      <c r="GP562" s="2">
        <f t="shared" si="728"/>
        <v>0</v>
      </c>
      <c r="GQ562" s="2"/>
      <c r="GR562" s="2">
        <v>0</v>
      </c>
      <c r="GS562" s="2">
        <v>3</v>
      </c>
      <c r="GT562" s="2">
        <v>0</v>
      </c>
      <c r="GU562" s="2" t="s">
        <v>3</v>
      </c>
      <c r="GV562" s="2">
        <f t="shared" si="729"/>
        <v>0</v>
      </c>
      <c r="GW562" s="2">
        <v>1</v>
      </c>
      <c r="GX562" s="2">
        <f t="shared" si="730"/>
        <v>0</v>
      </c>
      <c r="GY562" s="2"/>
      <c r="GZ562" s="2"/>
      <c r="HA562" s="2">
        <v>0</v>
      </c>
      <c r="HB562" s="2">
        <v>0</v>
      </c>
      <c r="HC562" s="2">
        <f t="shared" si="731"/>
        <v>0</v>
      </c>
      <c r="HD562" s="2"/>
      <c r="HE562" s="2" t="s">
        <v>3</v>
      </c>
      <c r="HF562" s="2" t="s">
        <v>3</v>
      </c>
      <c r="HG562" s="2"/>
      <c r="HH562" s="2"/>
      <c r="HI562" s="2"/>
      <c r="HJ562" s="2"/>
      <c r="HK562" s="2"/>
      <c r="HL562" s="2"/>
      <c r="HM562" s="2" t="s">
        <v>3</v>
      </c>
      <c r="HN562" s="2" t="s">
        <v>3</v>
      </c>
      <c r="HO562" s="2" t="s">
        <v>3</v>
      </c>
      <c r="HP562" s="2" t="s">
        <v>3</v>
      </c>
      <c r="HQ562" s="2" t="s">
        <v>3</v>
      </c>
      <c r="HR562" s="2"/>
      <c r="HS562" s="2">
        <v>0</v>
      </c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>
        <v>0</v>
      </c>
      <c r="IL562" s="2"/>
      <c r="IM562" s="2"/>
      <c r="IN562" s="2"/>
      <c r="IO562" s="2"/>
      <c r="IP562" s="2"/>
      <c r="IQ562" s="2"/>
      <c r="IR562" s="2"/>
      <c r="IS562" s="2"/>
      <c r="IT562" s="2"/>
      <c r="IU562" s="2"/>
    </row>
    <row r="563" spans="1:255" x14ac:dyDescent="0.2">
      <c r="A563">
        <v>17</v>
      </c>
      <c r="B563">
        <v>1</v>
      </c>
      <c r="C563">
        <f>ROW(SmtRes!A1288)</f>
        <v>1288</v>
      </c>
      <c r="D563">
        <f>ROW(EtalonRes!A1304)</f>
        <v>1304</v>
      </c>
      <c r="E563" t="s">
        <v>558</v>
      </c>
      <c r="F563" t="s">
        <v>226</v>
      </c>
      <c r="G563" t="s">
        <v>227</v>
      </c>
      <c r="H563" t="s">
        <v>228</v>
      </c>
      <c r="I563">
        <f>ROUND(ROUND(1,4),9)</f>
        <v>1</v>
      </c>
      <c r="J563">
        <v>0</v>
      </c>
      <c r="K563">
        <f>ROUND(ROUND(1,4),9)</f>
        <v>1</v>
      </c>
      <c r="O563">
        <f t="shared" si="700"/>
        <v>2775.48</v>
      </c>
      <c r="P563">
        <f t="shared" si="701"/>
        <v>363.59</v>
      </c>
      <c r="Q563">
        <f>(ROUND((ROUND(((((ET563*1.25)*1.1))*AV563*I563),2)*BB563),2)+ROUND((ROUND(((AE563-(((EU563*1.25)*1.1)))*AV563*I563),2)*BS563),2))</f>
        <v>115.51</v>
      </c>
      <c r="R563">
        <f t="shared" si="702"/>
        <v>20.350000000000001</v>
      </c>
      <c r="S563">
        <f t="shared" si="703"/>
        <v>2296.38</v>
      </c>
      <c r="T563">
        <f t="shared" si="704"/>
        <v>0</v>
      </c>
      <c r="U563">
        <f t="shared" si="705"/>
        <v>3.509363</v>
      </c>
      <c r="V563">
        <f t="shared" si="706"/>
        <v>0</v>
      </c>
      <c r="W563">
        <f t="shared" si="707"/>
        <v>0</v>
      </c>
      <c r="X563">
        <f t="shared" si="708"/>
        <v>2525.2399999999998</v>
      </c>
      <c r="Y563">
        <f t="shared" si="709"/>
        <v>1413.21</v>
      </c>
      <c r="AA563">
        <v>59204059</v>
      </c>
      <c r="AB563">
        <f t="shared" si="710"/>
        <v>89.761600000000001</v>
      </c>
      <c r="AC563">
        <f t="shared" si="711"/>
        <v>42.18</v>
      </c>
      <c r="AD563">
        <f>ROUND((((((ET563*1.25)*1.1))-(((EU563*1.25)*1.1)))+AE563),6)</f>
        <v>8.4425000000000008</v>
      </c>
      <c r="AE563">
        <f>ROUND((((EU563*1.25)*1.1)),6)</f>
        <v>0.34375</v>
      </c>
      <c r="AF563">
        <f>ROUND((((EV563*1.15)*1.1)),6)</f>
        <v>39.139099999999999</v>
      </c>
      <c r="AG563">
        <f t="shared" si="712"/>
        <v>0</v>
      </c>
      <c r="AH563">
        <f>(((EW563*1.15)*1.1))</f>
        <v>3.2890000000000001</v>
      </c>
      <c r="AI563">
        <f>(((EX563*1.25)*1.1))</f>
        <v>0</v>
      </c>
      <c r="AJ563">
        <f t="shared" si="713"/>
        <v>0</v>
      </c>
      <c r="AK563">
        <v>79.260000000000005</v>
      </c>
      <c r="AL563">
        <v>42.18</v>
      </c>
      <c r="AM563">
        <v>6.14</v>
      </c>
      <c r="AN563">
        <v>0.25</v>
      </c>
      <c r="AO563">
        <v>30.94</v>
      </c>
      <c r="AP563">
        <v>0</v>
      </c>
      <c r="AQ563">
        <v>2.6</v>
      </c>
      <c r="AR563">
        <v>0</v>
      </c>
      <c r="AS563">
        <v>0</v>
      </c>
      <c r="AT563">
        <v>109</v>
      </c>
      <c r="AU563">
        <v>61</v>
      </c>
      <c r="AV563">
        <v>1.0669999999999999</v>
      </c>
      <c r="AW563">
        <v>1</v>
      </c>
      <c r="AZ563">
        <v>1</v>
      </c>
      <c r="BA563">
        <v>54.99</v>
      </c>
      <c r="BB563">
        <v>12.82</v>
      </c>
      <c r="BC563">
        <v>8.6199999999999992</v>
      </c>
      <c r="BD563" t="s">
        <v>3</v>
      </c>
      <c r="BE563" t="s">
        <v>3</v>
      </c>
      <c r="BF563" t="s">
        <v>3</v>
      </c>
      <c r="BG563" t="s">
        <v>3</v>
      </c>
      <c r="BH563">
        <v>0</v>
      </c>
      <c r="BI563">
        <v>1</v>
      </c>
      <c r="BJ563" t="s">
        <v>229</v>
      </c>
      <c r="BM563">
        <v>21</v>
      </c>
      <c r="BN563">
        <v>0</v>
      </c>
      <c r="BO563" t="s">
        <v>226</v>
      </c>
      <c r="BP563">
        <v>1</v>
      </c>
      <c r="BQ563">
        <v>30</v>
      </c>
      <c r="BR563">
        <v>0</v>
      </c>
      <c r="BS563">
        <v>54.99</v>
      </c>
      <c r="BT563">
        <v>1</v>
      </c>
      <c r="BU563">
        <v>1</v>
      </c>
      <c r="BV563">
        <v>1</v>
      </c>
      <c r="BW563">
        <v>1</v>
      </c>
      <c r="BX563">
        <v>1</v>
      </c>
      <c r="BY563" t="s">
        <v>3</v>
      </c>
      <c r="BZ563">
        <v>109</v>
      </c>
      <c r="CA563">
        <v>61</v>
      </c>
      <c r="CB563" t="s">
        <v>3</v>
      </c>
      <c r="CE563">
        <v>30</v>
      </c>
      <c r="CF563">
        <v>0</v>
      </c>
      <c r="CG563">
        <v>0</v>
      </c>
      <c r="CM563">
        <v>0</v>
      </c>
      <c r="CN563" t="s">
        <v>1044</v>
      </c>
      <c r="CO563">
        <v>0</v>
      </c>
      <c r="CP563">
        <f t="shared" si="714"/>
        <v>2775.48</v>
      </c>
      <c r="CQ563">
        <f t="shared" si="715"/>
        <v>363.59</v>
      </c>
      <c r="CR563">
        <f>(ROUND((ROUND(((((ET563*1.25)*1.1))*AV563*1),2)*BB563),2)+ROUND((ROUND(((AE563-(((EU563*1.25)*1.1)))*AV563*1),2)*BS563),2))</f>
        <v>115.51</v>
      </c>
      <c r="CS563">
        <f t="shared" si="716"/>
        <v>20.350000000000001</v>
      </c>
      <c r="CT563">
        <f t="shared" si="717"/>
        <v>2296.38</v>
      </c>
      <c r="CU563">
        <f t="shared" si="718"/>
        <v>0</v>
      </c>
      <c r="CV563">
        <f t="shared" si="719"/>
        <v>3.509363</v>
      </c>
      <c r="CW563">
        <f t="shared" si="720"/>
        <v>0</v>
      </c>
      <c r="CX563">
        <f t="shared" si="721"/>
        <v>0</v>
      </c>
      <c r="CY563">
        <f t="shared" si="722"/>
        <v>2525.2357000000002</v>
      </c>
      <c r="CZ563">
        <f t="shared" si="723"/>
        <v>1413.2053000000001</v>
      </c>
      <c r="DB563">
        <v>221</v>
      </c>
      <c r="DC563" t="s">
        <v>3</v>
      </c>
      <c r="DD563" t="s">
        <v>3</v>
      </c>
      <c r="DE563" t="s">
        <v>25</v>
      </c>
      <c r="DF563" t="s">
        <v>25</v>
      </c>
      <c r="DG563" t="s">
        <v>26</v>
      </c>
      <c r="DH563" t="s">
        <v>3</v>
      </c>
      <c r="DI563" t="s">
        <v>26</v>
      </c>
      <c r="DJ563" t="s">
        <v>25</v>
      </c>
      <c r="DK563" t="s">
        <v>3</v>
      </c>
      <c r="DL563" t="s">
        <v>3</v>
      </c>
      <c r="DM563" t="s">
        <v>3</v>
      </c>
      <c r="DN563">
        <v>0</v>
      </c>
      <c r="DO563">
        <v>0</v>
      </c>
      <c r="DP563">
        <v>1</v>
      </c>
      <c r="DQ563">
        <v>1</v>
      </c>
      <c r="DU563">
        <v>1013</v>
      </c>
      <c r="DV563" t="s">
        <v>228</v>
      </c>
      <c r="DW563" t="s">
        <v>228</v>
      </c>
      <c r="DX563">
        <v>1</v>
      </c>
      <c r="DZ563" t="s">
        <v>3</v>
      </c>
      <c r="EA563" t="s">
        <v>3</v>
      </c>
      <c r="EB563" t="s">
        <v>3</v>
      </c>
      <c r="EC563" t="s">
        <v>3</v>
      </c>
      <c r="EE563">
        <v>58807897</v>
      </c>
      <c r="EF563">
        <v>30</v>
      </c>
      <c r="EG563" t="s">
        <v>27</v>
      </c>
      <c r="EH563">
        <v>0</v>
      </c>
      <c r="EI563" t="s">
        <v>3</v>
      </c>
      <c r="EJ563">
        <v>1</v>
      </c>
      <c r="EK563">
        <v>21</v>
      </c>
      <c r="EL563" t="s">
        <v>28</v>
      </c>
      <c r="EM563" t="s">
        <v>29</v>
      </c>
      <c r="EO563" t="s">
        <v>30</v>
      </c>
      <c r="EQ563">
        <v>0</v>
      </c>
      <c r="ER563">
        <v>79.260000000000005</v>
      </c>
      <c r="ES563">
        <v>42.18</v>
      </c>
      <c r="ET563">
        <v>6.14</v>
      </c>
      <c r="EU563">
        <v>0.25</v>
      </c>
      <c r="EV563">
        <v>30.94</v>
      </c>
      <c r="EW563">
        <v>2.6</v>
      </c>
      <c r="EX563">
        <v>0</v>
      </c>
      <c r="EY563">
        <v>0</v>
      </c>
      <c r="FQ563">
        <v>0</v>
      </c>
      <c r="FR563">
        <v>0</v>
      </c>
      <c r="FS563">
        <v>0</v>
      </c>
      <c r="FX563">
        <v>109</v>
      </c>
      <c r="FY563">
        <v>61</v>
      </c>
      <c r="GA563" t="s">
        <v>3</v>
      </c>
      <c r="GD563">
        <v>1</v>
      </c>
      <c r="GF563">
        <v>-577121229</v>
      </c>
      <c r="GG563">
        <v>2</v>
      </c>
      <c r="GH563">
        <v>1</v>
      </c>
      <c r="GI563">
        <v>2</v>
      </c>
      <c r="GJ563">
        <v>0</v>
      </c>
      <c r="GK563">
        <v>0</v>
      </c>
      <c r="GL563">
        <f t="shared" si="724"/>
        <v>0</v>
      </c>
      <c r="GM563">
        <f t="shared" si="725"/>
        <v>6713.93</v>
      </c>
      <c r="GN563">
        <f t="shared" si="726"/>
        <v>6713.93</v>
      </c>
      <c r="GO563">
        <f t="shared" si="727"/>
        <v>0</v>
      </c>
      <c r="GP563">
        <f t="shared" si="728"/>
        <v>0</v>
      </c>
      <c r="GR563">
        <v>0</v>
      </c>
      <c r="GS563">
        <v>3</v>
      </c>
      <c r="GT563">
        <v>0</v>
      </c>
      <c r="GU563" t="s">
        <v>3</v>
      </c>
      <c r="GV563">
        <f t="shared" si="729"/>
        <v>0</v>
      </c>
      <c r="GW563">
        <v>1</v>
      </c>
      <c r="GX563">
        <f t="shared" si="730"/>
        <v>0</v>
      </c>
      <c r="HA563">
        <v>0</v>
      </c>
      <c r="HB563">
        <v>0</v>
      </c>
      <c r="HC563">
        <f t="shared" si="731"/>
        <v>0</v>
      </c>
      <c r="HE563" t="s">
        <v>3</v>
      </c>
      <c r="HF563" t="s">
        <v>3</v>
      </c>
      <c r="HM563" t="s">
        <v>3</v>
      </c>
      <c r="HN563" t="s">
        <v>3</v>
      </c>
      <c r="HO563" t="s">
        <v>3</v>
      </c>
      <c r="HP563" t="s">
        <v>3</v>
      </c>
      <c r="HQ563" t="s">
        <v>3</v>
      </c>
      <c r="HS563">
        <v>0</v>
      </c>
      <c r="IK563">
        <v>0</v>
      </c>
    </row>
    <row r="564" spans="1:255" x14ac:dyDescent="0.2">
      <c r="A564" s="2">
        <v>18</v>
      </c>
      <c r="B564" s="2">
        <v>1</v>
      </c>
      <c r="C564" s="2">
        <v>1278</v>
      </c>
      <c r="D564" s="2"/>
      <c r="E564" s="2" t="s">
        <v>559</v>
      </c>
      <c r="F564" s="2" t="s">
        <v>560</v>
      </c>
      <c r="G564" s="2" t="s">
        <v>561</v>
      </c>
      <c r="H564" s="2" t="s">
        <v>39</v>
      </c>
      <c r="I564" s="2">
        <f>I562*J564</f>
        <v>2</v>
      </c>
      <c r="J564" s="2">
        <v>2</v>
      </c>
      <c r="K564" s="2">
        <v>2</v>
      </c>
      <c r="L564" s="2"/>
      <c r="M564" s="2"/>
      <c r="N564" s="2"/>
      <c r="O564" s="2">
        <f t="shared" si="700"/>
        <v>124</v>
      </c>
      <c r="P564" s="2">
        <f t="shared" si="701"/>
        <v>124</v>
      </c>
      <c r="Q564" s="2">
        <f>(ROUND((ROUND(((ET564)*AV564*I564),2)*BB564),2)+ROUND((ROUND(((AE564-(EU564))*AV564*I564),2)*BS564),2))</f>
        <v>0</v>
      </c>
      <c r="R564" s="2">
        <f t="shared" si="702"/>
        <v>0</v>
      </c>
      <c r="S564" s="2">
        <f t="shared" si="703"/>
        <v>0</v>
      </c>
      <c r="T564" s="2">
        <f t="shared" si="704"/>
        <v>0</v>
      </c>
      <c r="U564" s="2">
        <f t="shared" si="705"/>
        <v>0</v>
      </c>
      <c r="V564" s="2">
        <f t="shared" si="706"/>
        <v>0</v>
      </c>
      <c r="W564" s="2">
        <f t="shared" si="707"/>
        <v>0</v>
      </c>
      <c r="X564" s="2">
        <f t="shared" si="708"/>
        <v>0</v>
      </c>
      <c r="Y564" s="2">
        <f t="shared" si="709"/>
        <v>0</v>
      </c>
      <c r="Z564" s="2"/>
      <c r="AA564" s="2">
        <v>59204062</v>
      </c>
      <c r="AB564" s="2">
        <f t="shared" si="710"/>
        <v>62</v>
      </c>
      <c r="AC564" s="2">
        <f t="shared" si="711"/>
        <v>62</v>
      </c>
      <c r="AD564" s="2">
        <f>ROUND((((ET564)-(EU564))+AE564),6)</f>
        <v>0</v>
      </c>
      <c r="AE564" s="2">
        <f t="shared" ref="AE564:AF567" si="739">ROUND((EU564),6)</f>
        <v>0</v>
      </c>
      <c r="AF564" s="2">
        <f t="shared" si="739"/>
        <v>0</v>
      </c>
      <c r="AG564" s="2">
        <f t="shared" si="712"/>
        <v>0</v>
      </c>
      <c r="AH564" s="2">
        <f t="shared" ref="AH564:AI567" si="740">(EW564)</f>
        <v>0</v>
      </c>
      <c r="AI564" s="2">
        <f t="shared" si="740"/>
        <v>0</v>
      </c>
      <c r="AJ564" s="2">
        <f t="shared" si="713"/>
        <v>0</v>
      </c>
      <c r="AK564" s="2">
        <v>62</v>
      </c>
      <c r="AL564" s="2">
        <v>62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109</v>
      </c>
      <c r="AU564" s="2">
        <v>61</v>
      </c>
      <c r="AV564" s="2">
        <v>1</v>
      </c>
      <c r="AW564" s="2">
        <v>1</v>
      </c>
      <c r="AX564" s="2"/>
      <c r="AY564" s="2"/>
      <c r="AZ564" s="2">
        <v>1</v>
      </c>
      <c r="BA564" s="2">
        <v>1</v>
      </c>
      <c r="BB564" s="2">
        <v>1</v>
      </c>
      <c r="BC564" s="2">
        <v>1</v>
      </c>
      <c r="BD564" s="2" t="s">
        <v>3</v>
      </c>
      <c r="BE564" s="2" t="s">
        <v>3</v>
      </c>
      <c r="BF564" s="2" t="s">
        <v>3</v>
      </c>
      <c r="BG564" s="2" t="s">
        <v>3</v>
      </c>
      <c r="BH564" s="2">
        <v>3</v>
      </c>
      <c r="BI564" s="2">
        <v>1</v>
      </c>
      <c r="BJ564" s="2" t="s">
        <v>562</v>
      </c>
      <c r="BK564" s="2"/>
      <c r="BL564" s="2"/>
      <c r="BM564" s="2">
        <v>21</v>
      </c>
      <c r="BN564" s="2">
        <v>0</v>
      </c>
      <c r="BO564" s="2" t="s">
        <v>3</v>
      </c>
      <c r="BP564" s="2">
        <v>0</v>
      </c>
      <c r="BQ564" s="2">
        <v>30</v>
      </c>
      <c r="BR564" s="2">
        <v>0</v>
      </c>
      <c r="BS564" s="2">
        <v>1</v>
      </c>
      <c r="BT564" s="2">
        <v>1</v>
      </c>
      <c r="BU564" s="2">
        <v>1</v>
      </c>
      <c r="BV564" s="2">
        <v>1</v>
      </c>
      <c r="BW564" s="2">
        <v>1</v>
      </c>
      <c r="BX564" s="2">
        <v>1</v>
      </c>
      <c r="BY564" s="2" t="s">
        <v>3</v>
      </c>
      <c r="BZ564" s="2">
        <v>109</v>
      </c>
      <c r="CA564" s="2">
        <v>61</v>
      </c>
      <c r="CB564" s="2" t="s">
        <v>3</v>
      </c>
      <c r="CC564" s="2"/>
      <c r="CD564" s="2"/>
      <c r="CE564" s="2">
        <v>30</v>
      </c>
      <c r="CF564" s="2">
        <v>0</v>
      </c>
      <c r="CG564" s="2">
        <v>0</v>
      </c>
      <c r="CH564" s="2"/>
      <c r="CI564" s="2"/>
      <c r="CJ564" s="2"/>
      <c r="CK564" s="2"/>
      <c r="CL564" s="2"/>
      <c r="CM564" s="2">
        <v>0</v>
      </c>
      <c r="CN564" s="2" t="s">
        <v>3</v>
      </c>
      <c r="CO564" s="2">
        <v>0</v>
      </c>
      <c r="CP564" s="2">
        <f t="shared" si="714"/>
        <v>124</v>
      </c>
      <c r="CQ564" s="2">
        <f t="shared" si="715"/>
        <v>62</v>
      </c>
      <c r="CR564" s="2">
        <f>(ROUND((ROUND(((ET564)*AV564*1),2)*BB564),2)+ROUND((ROUND(((AE564-(EU564))*AV564*1),2)*BS564),2))</f>
        <v>0</v>
      </c>
      <c r="CS564" s="2">
        <f t="shared" si="716"/>
        <v>0</v>
      </c>
      <c r="CT564" s="2">
        <f t="shared" si="717"/>
        <v>0</v>
      </c>
      <c r="CU564" s="2">
        <f t="shared" si="718"/>
        <v>0</v>
      </c>
      <c r="CV564" s="2">
        <f t="shared" si="719"/>
        <v>0</v>
      </c>
      <c r="CW564" s="2">
        <f t="shared" si="720"/>
        <v>0</v>
      </c>
      <c r="CX564" s="2">
        <f t="shared" si="721"/>
        <v>0</v>
      </c>
      <c r="CY564" s="2">
        <f t="shared" si="722"/>
        <v>0</v>
      </c>
      <c r="CZ564" s="2">
        <f t="shared" si="723"/>
        <v>0</v>
      </c>
      <c r="DA564" s="2"/>
      <c r="DB564" s="2"/>
      <c r="DC564" s="2" t="s">
        <v>3</v>
      </c>
      <c r="DD564" s="2" t="s">
        <v>3</v>
      </c>
      <c r="DE564" s="2" t="s">
        <v>3</v>
      </c>
      <c r="DF564" s="2" t="s">
        <v>3</v>
      </c>
      <c r="DG564" s="2" t="s">
        <v>3</v>
      </c>
      <c r="DH564" s="2" t="s">
        <v>3</v>
      </c>
      <c r="DI564" s="2" t="s">
        <v>3</v>
      </c>
      <c r="DJ564" s="2" t="s">
        <v>3</v>
      </c>
      <c r="DK564" s="2" t="s">
        <v>3</v>
      </c>
      <c r="DL564" s="2" t="s">
        <v>3</v>
      </c>
      <c r="DM564" s="2" t="s">
        <v>3</v>
      </c>
      <c r="DN564" s="2">
        <v>0</v>
      </c>
      <c r="DO564" s="2">
        <v>0</v>
      </c>
      <c r="DP564" s="2">
        <v>1</v>
      </c>
      <c r="DQ564" s="2">
        <v>1</v>
      </c>
      <c r="DR564" s="2"/>
      <c r="DS564" s="2"/>
      <c r="DT564" s="2"/>
      <c r="DU564" s="2">
        <v>1010</v>
      </c>
      <c r="DV564" s="2" t="s">
        <v>39</v>
      </c>
      <c r="DW564" s="2" t="s">
        <v>39</v>
      </c>
      <c r="DX564" s="2">
        <v>1</v>
      </c>
      <c r="DY564" s="2"/>
      <c r="DZ564" s="2" t="s">
        <v>3</v>
      </c>
      <c r="EA564" s="2" t="s">
        <v>3</v>
      </c>
      <c r="EB564" s="2" t="s">
        <v>3</v>
      </c>
      <c r="EC564" s="2" t="s">
        <v>3</v>
      </c>
      <c r="ED564" s="2"/>
      <c r="EE564" s="2">
        <v>58807897</v>
      </c>
      <c r="EF564" s="2">
        <v>30</v>
      </c>
      <c r="EG564" s="2" t="s">
        <v>27</v>
      </c>
      <c r="EH564" s="2">
        <v>0</v>
      </c>
      <c r="EI564" s="2" t="s">
        <v>3</v>
      </c>
      <c r="EJ564" s="2">
        <v>1</v>
      </c>
      <c r="EK564" s="2">
        <v>21</v>
      </c>
      <c r="EL564" s="2" t="s">
        <v>28</v>
      </c>
      <c r="EM564" s="2" t="s">
        <v>29</v>
      </c>
      <c r="EN564" s="2"/>
      <c r="EO564" s="2" t="s">
        <v>3</v>
      </c>
      <c r="EP564" s="2"/>
      <c r="EQ564" s="2">
        <v>0</v>
      </c>
      <c r="ER564" s="2">
        <v>62</v>
      </c>
      <c r="ES564" s="2">
        <v>62</v>
      </c>
      <c r="ET564" s="2">
        <v>0</v>
      </c>
      <c r="EU564" s="2">
        <v>0</v>
      </c>
      <c r="EV564" s="2">
        <v>0</v>
      </c>
      <c r="EW564" s="2">
        <v>0</v>
      </c>
      <c r="EX564" s="2">
        <v>0</v>
      </c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>
        <v>0</v>
      </c>
      <c r="FR564" s="2">
        <v>0</v>
      </c>
      <c r="FS564" s="2">
        <v>0</v>
      </c>
      <c r="FT564" s="2"/>
      <c r="FU564" s="2"/>
      <c r="FV564" s="2"/>
      <c r="FW564" s="2"/>
      <c r="FX564" s="2">
        <v>109</v>
      </c>
      <c r="FY564" s="2">
        <v>61</v>
      </c>
      <c r="FZ564" s="2"/>
      <c r="GA564" s="2" t="s">
        <v>3</v>
      </c>
      <c r="GB564" s="2"/>
      <c r="GC564" s="2"/>
      <c r="GD564" s="2">
        <v>1</v>
      </c>
      <c r="GE564" s="2"/>
      <c r="GF564" s="2">
        <v>876938218</v>
      </c>
      <c r="GG564" s="2">
        <v>2</v>
      </c>
      <c r="GH564" s="2">
        <v>1</v>
      </c>
      <c r="GI564" s="2">
        <v>-2</v>
      </c>
      <c r="GJ564" s="2">
        <v>0</v>
      </c>
      <c r="GK564" s="2">
        <v>0</v>
      </c>
      <c r="GL564" s="2">
        <f t="shared" si="724"/>
        <v>0</v>
      </c>
      <c r="GM564" s="2">
        <f t="shared" si="725"/>
        <v>124</v>
      </c>
      <c r="GN564" s="2">
        <f t="shared" si="726"/>
        <v>124</v>
      </c>
      <c r="GO564" s="2">
        <f t="shared" si="727"/>
        <v>0</v>
      </c>
      <c r="GP564" s="2">
        <f t="shared" si="728"/>
        <v>0</v>
      </c>
      <c r="GQ564" s="2"/>
      <c r="GR564" s="2">
        <v>0</v>
      </c>
      <c r="GS564" s="2">
        <v>3</v>
      </c>
      <c r="GT564" s="2">
        <v>0</v>
      </c>
      <c r="GU564" s="2" t="s">
        <v>3</v>
      </c>
      <c r="GV564" s="2">
        <f t="shared" si="729"/>
        <v>0</v>
      </c>
      <c r="GW564" s="2">
        <v>1</v>
      </c>
      <c r="GX564" s="2">
        <f t="shared" si="730"/>
        <v>0</v>
      </c>
      <c r="GY564" s="2"/>
      <c r="GZ564" s="2"/>
      <c r="HA564" s="2">
        <v>0</v>
      </c>
      <c r="HB564" s="2">
        <v>0</v>
      </c>
      <c r="HC564" s="2">
        <f t="shared" si="731"/>
        <v>0</v>
      </c>
      <c r="HD564" s="2"/>
      <c r="HE564" s="2" t="s">
        <v>3</v>
      </c>
      <c r="HF564" s="2" t="s">
        <v>3</v>
      </c>
      <c r="HG564" s="2"/>
      <c r="HH564" s="2"/>
      <c r="HI564" s="2"/>
      <c r="HJ564" s="2"/>
      <c r="HK564" s="2"/>
      <c r="HL564" s="2"/>
      <c r="HM564" s="2" t="s">
        <v>3</v>
      </c>
      <c r="HN564" s="2" t="s">
        <v>3</v>
      </c>
      <c r="HO564" s="2" t="s">
        <v>3</v>
      </c>
      <c r="HP564" s="2" t="s">
        <v>3</v>
      </c>
      <c r="HQ564" s="2" t="s">
        <v>3</v>
      </c>
      <c r="HR564" s="2"/>
      <c r="HS564" s="2">
        <v>0</v>
      </c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>
        <v>0</v>
      </c>
      <c r="IL564" s="2"/>
      <c r="IM564" s="2"/>
      <c r="IN564" s="2"/>
      <c r="IO564" s="2"/>
      <c r="IP564" s="2"/>
      <c r="IQ564" s="2"/>
      <c r="IR564" s="2"/>
      <c r="IS564" s="2"/>
      <c r="IT564" s="2"/>
      <c r="IU564" s="2"/>
    </row>
    <row r="565" spans="1:255" x14ac:dyDescent="0.2">
      <c r="A565">
        <v>18</v>
      </c>
      <c r="B565">
        <v>1</v>
      </c>
      <c r="C565">
        <v>1286</v>
      </c>
      <c r="E565" t="s">
        <v>559</v>
      </c>
      <c r="F565" t="s">
        <v>560</v>
      </c>
      <c r="G565" t="s">
        <v>561</v>
      </c>
      <c r="H565" t="s">
        <v>39</v>
      </c>
      <c r="I565">
        <f>I563*J565</f>
        <v>2</v>
      </c>
      <c r="J565">
        <v>2</v>
      </c>
      <c r="K565">
        <v>2</v>
      </c>
      <c r="O565">
        <f t="shared" si="700"/>
        <v>1154.44</v>
      </c>
      <c r="P565">
        <f t="shared" si="701"/>
        <v>1154.44</v>
      </c>
      <c r="Q565">
        <f>(ROUND((ROUND(((ET565)*AV565*I565),2)*BB565),2)+ROUND((ROUND(((AE565-(EU565))*AV565*I565),2)*BS565),2))</f>
        <v>0</v>
      </c>
      <c r="R565">
        <f t="shared" si="702"/>
        <v>0</v>
      </c>
      <c r="S565">
        <f t="shared" si="703"/>
        <v>0</v>
      </c>
      <c r="T565">
        <f t="shared" si="704"/>
        <v>0</v>
      </c>
      <c r="U565">
        <f t="shared" si="705"/>
        <v>0</v>
      </c>
      <c r="V565">
        <f t="shared" si="706"/>
        <v>0</v>
      </c>
      <c r="W565">
        <f t="shared" si="707"/>
        <v>0</v>
      </c>
      <c r="X565">
        <f t="shared" si="708"/>
        <v>0</v>
      </c>
      <c r="Y565">
        <f t="shared" si="709"/>
        <v>0</v>
      </c>
      <c r="AA565">
        <v>59204059</v>
      </c>
      <c r="AB565">
        <f t="shared" si="710"/>
        <v>62</v>
      </c>
      <c r="AC565">
        <f t="shared" si="711"/>
        <v>62</v>
      </c>
      <c r="AD565">
        <f>ROUND((((ET565)-(EU565))+AE565),6)</f>
        <v>0</v>
      </c>
      <c r="AE565">
        <f t="shared" si="739"/>
        <v>0</v>
      </c>
      <c r="AF565">
        <f t="shared" si="739"/>
        <v>0</v>
      </c>
      <c r="AG565">
        <f t="shared" si="712"/>
        <v>0</v>
      </c>
      <c r="AH565">
        <f t="shared" si="740"/>
        <v>0</v>
      </c>
      <c r="AI565">
        <f t="shared" si="740"/>
        <v>0</v>
      </c>
      <c r="AJ565">
        <f t="shared" si="713"/>
        <v>0</v>
      </c>
      <c r="AK565">
        <v>62</v>
      </c>
      <c r="AL565">
        <v>62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109</v>
      </c>
      <c r="AU565">
        <v>61</v>
      </c>
      <c r="AV565">
        <v>1</v>
      </c>
      <c r="AW565">
        <v>1</v>
      </c>
      <c r="AZ565">
        <v>1</v>
      </c>
      <c r="BA565">
        <v>1</v>
      </c>
      <c r="BB565">
        <v>1</v>
      </c>
      <c r="BC565">
        <v>9.31</v>
      </c>
      <c r="BD565" t="s">
        <v>3</v>
      </c>
      <c r="BE565" t="s">
        <v>3</v>
      </c>
      <c r="BF565" t="s">
        <v>3</v>
      </c>
      <c r="BG565" t="s">
        <v>3</v>
      </c>
      <c r="BH565">
        <v>3</v>
      </c>
      <c r="BI565">
        <v>1</v>
      </c>
      <c r="BJ565" t="s">
        <v>562</v>
      </c>
      <c r="BM565">
        <v>21</v>
      </c>
      <c r="BN565">
        <v>0</v>
      </c>
      <c r="BO565" t="s">
        <v>560</v>
      </c>
      <c r="BP565">
        <v>1</v>
      </c>
      <c r="BQ565">
        <v>30</v>
      </c>
      <c r="BR565">
        <v>0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 t="s">
        <v>3</v>
      </c>
      <c r="BZ565">
        <v>109</v>
      </c>
      <c r="CA565">
        <v>61</v>
      </c>
      <c r="CB565" t="s">
        <v>3</v>
      </c>
      <c r="CE565">
        <v>30</v>
      </c>
      <c r="CF565">
        <v>0</v>
      </c>
      <c r="CG565">
        <v>0</v>
      </c>
      <c r="CM565">
        <v>0</v>
      </c>
      <c r="CN565" t="s">
        <v>3</v>
      </c>
      <c r="CO565">
        <v>0</v>
      </c>
      <c r="CP565">
        <f t="shared" si="714"/>
        <v>1154.44</v>
      </c>
      <c r="CQ565">
        <f t="shared" si="715"/>
        <v>577.22</v>
      </c>
      <c r="CR565">
        <f>(ROUND((ROUND(((ET565)*AV565*1),2)*BB565),2)+ROUND((ROUND(((AE565-(EU565))*AV565*1),2)*BS565),2))</f>
        <v>0</v>
      </c>
      <c r="CS565">
        <f t="shared" si="716"/>
        <v>0</v>
      </c>
      <c r="CT565">
        <f t="shared" si="717"/>
        <v>0</v>
      </c>
      <c r="CU565">
        <f t="shared" si="718"/>
        <v>0</v>
      </c>
      <c r="CV565">
        <f t="shared" si="719"/>
        <v>0</v>
      </c>
      <c r="CW565">
        <f t="shared" si="720"/>
        <v>0</v>
      </c>
      <c r="CX565">
        <f t="shared" si="721"/>
        <v>0</v>
      </c>
      <c r="CY565">
        <f t="shared" si="722"/>
        <v>0</v>
      </c>
      <c r="CZ565">
        <f t="shared" si="723"/>
        <v>0</v>
      </c>
      <c r="DC565" t="s">
        <v>3</v>
      </c>
      <c r="DD565" t="s">
        <v>3</v>
      </c>
      <c r="DE565" t="s">
        <v>3</v>
      </c>
      <c r="DF565" t="s">
        <v>3</v>
      </c>
      <c r="DG565" t="s">
        <v>3</v>
      </c>
      <c r="DH565" t="s">
        <v>3</v>
      </c>
      <c r="DI565" t="s">
        <v>3</v>
      </c>
      <c r="DJ565" t="s">
        <v>3</v>
      </c>
      <c r="DK565" t="s">
        <v>3</v>
      </c>
      <c r="DL565" t="s">
        <v>3</v>
      </c>
      <c r="DM565" t="s">
        <v>3</v>
      </c>
      <c r="DN565">
        <v>0</v>
      </c>
      <c r="DO565">
        <v>0</v>
      </c>
      <c r="DP565">
        <v>1</v>
      </c>
      <c r="DQ565">
        <v>1</v>
      </c>
      <c r="DU565">
        <v>1010</v>
      </c>
      <c r="DV565" t="s">
        <v>39</v>
      </c>
      <c r="DW565" t="s">
        <v>39</v>
      </c>
      <c r="DX565">
        <v>1</v>
      </c>
      <c r="DZ565" t="s">
        <v>3</v>
      </c>
      <c r="EA565" t="s">
        <v>3</v>
      </c>
      <c r="EB565" t="s">
        <v>3</v>
      </c>
      <c r="EC565" t="s">
        <v>3</v>
      </c>
      <c r="EE565">
        <v>58807897</v>
      </c>
      <c r="EF565">
        <v>30</v>
      </c>
      <c r="EG565" t="s">
        <v>27</v>
      </c>
      <c r="EH565">
        <v>0</v>
      </c>
      <c r="EI565" t="s">
        <v>3</v>
      </c>
      <c r="EJ565">
        <v>1</v>
      </c>
      <c r="EK565">
        <v>21</v>
      </c>
      <c r="EL565" t="s">
        <v>28</v>
      </c>
      <c r="EM565" t="s">
        <v>29</v>
      </c>
      <c r="EO565" t="s">
        <v>3</v>
      </c>
      <c r="EQ565">
        <v>0</v>
      </c>
      <c r="ER565">
        <v>62</v>
      </c>
      <c r="ES565">
        <v>62</v>
      </c>
      <c r="ET565">
        <v>0</v>
      </c>
      <c r="EU565">
        <v>0</v>
      </c>
      <c r="EV565">
        <v>0</v>
      </c>
      <c r="EW565">
        <v>0</v>
      </c>
      <c r="EX565">
        <v>0</v>
      </c>
      <c r="FQ565">
        <v>0</v>
      </c>
      <c r="FR565">
        <v>0</v>
      </c>
      <c r="FS565">
        <v>0</v>
      </c>
      <c r="FX565">
        <v>109</v>
      </c>
      <c r="FY565">
        <v>61</v>
      </c>
      <c r="GA565" t="s">
        <v>3</v>
      </c>
      <c r="GD565">
        <v>1</v>
      </c>
      <c r="GF565">
        <v>876938218</v>
      </c>
      <c r="GG565">
        <v>2</v>
      </c>
      <c r="GH565">
        <v>1</v>
      </c>
      <c r="GI565">
        <v>2</v>
      </c>
      <c r="GJ565">
        <v>0</v>
      </c>
      <c r="GK565">
        <v>0</v>
      </c>
      <c r="GL565">
        <f t="shared" si="724"/>
        <v>0</v>
      </c>
      <c r="GM565">
        <f t="shared" si="725"/>
        <v>1154.44</v>
      </c>
      <c r="GN565">
        <f t="shared" si="726"/>
        <v>1154.44</v>
      </c>
      <c r="GO565">
        <f t="shared" si="727"/>
        <v>0</v>
      </c>
      <c r="GP565">
        <f t="shared" si="728"/>
        <v>0</v>
      </c>
      <c r="GR565">
        <v>0</v>
      </c>
      <c r="GS565">
        <v>3</v>
      </c>
      <c r="GT565">
        <v>0</v>
      </c>
      <c r="GU565" t="s">
        <v>3</v>
      </c>
      <c r="GV565">
        <f t="shared" si="729"/>
        <v>0</v>
      </c>
      <c r="GW565">
        <v>1</v>
      </c>
      <c r="GX565">
        <f t="shared" si="730"/>
        <v>0</v>
      </c>
      <c r="HA565">
        <v>0</v>
      </c>
      <c r="HB565">
        <v>0</v>
      </c>
      <c r="HC565">
        <f t="shared" si="731"/>
        <v>0</v>
      </c>
      <c r="HE565" t="s">
        <v>3</v>
      </c>
      <c r="HF565" t="s">
        <v>3</v>
      </c>
      <c r="HM565" t="s">
        <v>3</v>
      </c>
      <c r="HN565" t="s">
        <v>3</v>
      </c>
      <c r="HO565" t="s">
        <v>3</v>
      </c>
      <c r="HP565" t="s">
        <v>3</v>
      </c>
      <c r="HQ565" t="s">
        <v>3</v>
      </c>
      <c r="HS565">
        <v>0</v>
      </c>
      <c r="IK565">
        <v>0</v>
      </c>
    </row>
    <row r="566" spans="1:255" x14ac:dyDescent="0.2">
      <c r="A566" s="2">
        <v>18</v>
      </c>
      <c r="B566" s="2">
        <v>1</v>
      </c>
      <c r="C566" s="2">
        <v>1279</v>
      </c>
      <c r="D566" s="2"/>
      <c r="E566" s="2" t="s">
        <v>563</v>
      </c>
      <c r="F566" s="2" t="s">
        <v>564</v>
      </c>
      <c r="G566" s="2" t="s">
        <v>565</v>
      </c>
      <c r="H566" s="2" t="s">
        <v>39</v>
      </c>
      <c r="I566" s="2">
        <f>I562*J566</f>
        <v>1</v>
      </c>
      <c r="J566" s="2">
        <v>1</v>
      </c>
      <c r="K566" s="2">
        <v>1</v>
      </c>
      <c r="L566" s="2"/>
      <c r="M566" s="2"/>
      <c r="N566" s="2"/>
      <c r="O566" s="2">
        <f t="shared" si="700"/>
        <v>485.2</v>
      </c>
      <c r="P566" s="2">
        <f t="shared" si="701"/>
        <v>485.2</v>
      </c>
      <c r="Q566" s="2">
        <f>(ROUND((ROUND(((ET566)*AV566*I566),2)*BB566),2)+ROUND((ROUND(((AE566-(EU566))*AV566*I566),2)*BS566),2))</f>
        <v>0</v>
      </c>
      <c r="R566" s="2">
        <f t="shared" si="702"/>
        <v>0</v>
      </c>
      <c r="S566" s="2">
        <f t="shared" si="703"/>
        <v>0</v>
      </c>
      <c r="T566" s="2">
        <f t="shared" si="704"/>
        <v>0</v>
      </c>
      <c r="U566" s="2">
        <f t="shared" si="705"/>
        <v>0</v>
      </c>
      <c r="V566" s="2">
        <f t="shared" si="706"/>
        <v>0</v>
      </c>
      <c r="W566" s="2">
        <f t="shared" si="707"/>
        <v>0</v>
      </c>
      <c r="X566" s="2">
        <f t="shared" si="708"/>
        <v>0</v>
      </c>
      <c r="Y566" s="2">
        <f t="shared" si="709"/>
        <v>0</v>
      </c>
      <c r="Z566" s="2"/>
      <c r="AA566" s="2">
        <v>59204062</v>
      </c>
      <c r="AB566" s="2">
        <f t="shared" si="710"/>
        <v>485.2</v>
      </c>
      <c r="AC566" s="2">
        <f t="shared" si="711"/>
        <v>485.2</v>
      </c>
      <c r="AD566" s="2">
        <f>ROUND((((ET566)-(EU566))+AE566),6)</f>
        <v>0</v>
      </c>
      <c r="AE566" s="2">
        <f t="shared" si="739"/>
        <v>0</v>
      </c>
      <c r="AF566" s="2">
        <f t="shared" si="739"/>
        <v>0</v>
      </c>
      <c r="AG566" s="2">
        <f t="shared" si="712"/>
        <v>0</v>
      </c>
      <c r="AH566" s="2">
        <f t="shared" si="740"/>
        <v>0</v>
      </c>
      <c r="AI566" s="2">
        <f t="shared" si="740"/>
        <v>0</v>
      </c>
      <c r="AJ566" s="2">
        <f t="shared" si="713"/>
        <v>0</v>
      </c>
      <c r="AK566" s="2">
        <v>485.2</v>
      </c>
      <c r="AL566" s="2">
        <v>485.2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109</v>
      </c>
      <c r="AU566" s="2">
        <v>61</v>
      </c>
      <c r="AV566" s="2">
        <v>1</v>
      </c>
      <c r="AW566" s="2">
        <v>1</v>
      </c>
      <c r="AX566" s="2"/>
      <c r="AY566" s="2"/>
      <c r="AZ566" s="2">
        <v>1</v>
      </c>
      <c r="BA566" s="2">
        <v>1</v>
      </c>
      <c r="BB566" s="2">
        <v>1</v>
      </c>
      <c r="BC566" s="2">
        <v>1</v>
      </c>
      <c r="BD566" s="2" t="s">
        <v>3</v>
      </c>
      <c r="BE566" s="2" t="s">
        <v>3</v>
      </c>
      <c r="BF566" s="2" t="s">
        <v>3</v>
      </c>
      <c r="BG566" s="2" t="s">
        <v>3</v>
      </c>
      <c r="BH566" s="2">
        <v>3</v>
      </c>
      <c r="BI566" s="2">
        <v>1</v>
      </c>
      <c r="BJ566" s="2" t="s">
        <v>566</v>
      </c>
      <c r="BK566" s="2"/>
      <c r="BL566" s="2"/>
      <c r="BM566" s="2">
        <v>21</v>
      </c>
      <c r="BN566" s="2">
        <v>0</v>
      </c>
      <c r="BO566" s="2" t="s">
        <v>3</v>
      </c>
      <c r="BP566" s="2">
        <v>0</v>
      </c>
      <c r="BQ566" s="2">
        <v>30</v>
      </c>
      <c r="BR566" s="2">
        <v>0</v>
      </c>
      <c r="BS566" s="2">
        <v>1</v>
      </c>
      <c r="BT566" s="2">
        <v>1</v>
      </c>
      <c r="BU566" s="2">
        <v>1</v>
      </c>
      <c r="BV566" s="2">
        <v>1</v>
      </c>
      <c r="BW566" s="2">
        <v>1</v>
      </c>
      <c r="BX566" s="2">
        <v>1</v>
      </c>
      <c r="BY566" s="2" t="s">
        <v>3</v>
      </c>
      <c r="BZ566" s="2">
        <v>109</v>
      </c>
      <c r="CA566" s="2">
        <v>61</v>
      </c>
      <c r="CB566" s="2" t="s">
        <v>3</v>
      </c>
      <c r="CC566" s="2"/>
      <c r="CD566" s="2"/>
      <c r="CE566" s="2">
        <v>30</v>
      </c>
      <c r="CF566" s="2">
        <v>0</v>
      </c>
      <c r="CG566" s="2">
        <v>0</v>
      </c>
      <c r="CH566" s="2"/>
      <c r="CI566" s="2"/>
      <c r="CJ566" s="2"/>
      <c r="CK566" s="2"/>
      <c r="CL566" s="2"/>
      <c r="CM566" s="2">
        <v>0</v>
      </c>
      <c r="CN566" s="2" t="s">
        <v>3</v>
      </c>
      <c r="CO566" s="2">
        <v>0</v>
      </c>
      <c r="CP566" s="2">
        <f t="shared" si="714"/>
        <v>485.2</v>
      </c>
      <c r="CQ566" s="2">
        <f t="shared" si="715"/>
        <v>485.2</v>
      </c>
      <c r="CR566" s="2">
        <f>(ROUND((ROUND(((ET566)*AV566*1),2)*BB566),2)+ROUND((ROUND(((AE566-(EU566))*AV566*1),2)*BS566),2))</f>
        <v>0</v>
      </c>
      <c r="CS566" s="2">
        <f t="shared" si="716"/>
        <v>0</v>
      </c>
      <c r="CT566" s="2">
        <f t="shared" si="717"/>
        <v>0</v>
      </c>
      <c r="CU566" s="2">
        <f t="shared" si="718"/>
        <v>0</v>
      </c>
      <c r="CV566" s="2">
        <f t="shared" si="719"/>
        <v>0</v>
      </c>
      <c r="CW566" s="2">
        <f t="shared" si="720"/>
        <v>0</v>
      </c>
      <c r="CX566" s="2">
        <f t="shared" si="721"/>
        <v>0</v>
      </c>
      <c r="CY566" s="2">
        <f t="shared" si="722"/>
        <v>0</v>
      </c>
      <c r="CZ566" s="2">
        <f t="shared" si="723"/>
        <v>0</v>
      </c>
      <c r="DA566" s="2"/>
      <c r="DB566" s="2"/>
      <c r="DC566" s="2" t="s">
        <v>3</v>
      </c>
      <c r="DD566" s="2" t="s">
        <v>3</v>
      </c>
      <c r="DE566" s="2" t="s">
        <v>3</v>
      </c>
      <c r="DF566" s="2" t="s">
        <v>3</v>
      </c>
      <c r="DG566" s="2" t="s">
        <v>3</v>
      </c>
      <c r="DH566" s="2" t="s">
        <v>3</v>
      </c>
      <c r="DI566" s="2" t="s">
        <v>3</v>
      </c>
      <c r="DJ566" s="2" t="s">
        <v>3</v>
      </c>
      <c r="DK566" s="2" t="s">
        <v>3</v>
      </c>
      <c r="DL566" s="2" t="s">
        <v>3</v>
      </c>
      <c r="DM566" s="2" t="s">
        <v>3</v>
      </c>
      <c r="DN566" s="2">
        <v>0</v>
      </c>
      <c r="DO566" s="2">
        <v>0</v>
      </c>
      <c r="DP566" s="2">
        <v>1</v>
      </c>
      <c r="DQ566" s="2">
        <v>1</v>
      </c>
      <c r="DR566" s="2"/>
      <c r="DS566" s="2"/>
      <c r="DT566" s="2"/>
      <c r="DU566" s="2">
        <v>1010</v>
      </c>
      <c r="DV566" s="2" t="s">
        <v>39</v>
      </c>
      <c r="DW566" s="2" t="s">
        <v>39</v>
      </c>
      <c r="DX566" s="2">
        <v>1</v>
      </c>
      <c r="DY566" s="2"/>
      <c r="DZ566" s="2" t="s">
        <v>3</v>
      </c>
      <c r="EA566" s="2" t="s">
        <v>3</v>
      </c>
      <c r="EB566" s="2" t="s">
        <v>3</v>
      </c>
      <c r="EC566" s="2" t="s">
        <v>3</v>
      </c>
      <c r="ED566" s="2"/>
      <c r="EE566" s="2">
        <v>58807897</v>
      </c>
      <c r="EF566" s="2">
        <v>30</v>
      </c>
      <c r="EG566" s="2" t="s">
        <v>27</v>
      </c>
      <c r="EH566" s="2">
        <v>0</v>
      </c>
      <c r="EI566" s="2" t="s">
        <v>3</v>
      </c>
      <c r="EJ566" s="2">
        <v>1</v>
      </c>
      <c r="EK566" s="2">
        <v>21</v>
      </c>
      <c r="EL566" s="2" t="s">
        <v>28</v>
      </c>
      <c r="EM566" s="2" t="s">
        <v>29</v>
      </c>
      <c r="EN566" s="2"/>
      <c r="EO566" s="2" t="s">
        <v>3</v>
      </c>
      <c r="EP566" s="2"/>
      <c r="EQ566" s="2">
        <v>0</v>
      </c>
      <c r="ER566" s="2">
        <v>485.2</v>
      </c>
      <c r="ES566" s="2">
        <v>485.2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>
        <v>0</v>
      </c>
      <c r="FR566" s="2">
        <v>0</v>
      </c>
      <c r="FS566" s="2">
        <v>0</v>
      </c>
      <c r="FT566" s="2"/>
      <c r="FU566" s="2"/>
      <c r="FV566" s="2"/>
      <c r="FW566" s="2"/>
      <c r="FX566" s="2">
        <v>109</v>
      </c>
      <c r="FY566" s="2">
        <v>61</v>
      </c>
      <c r="FZ566" s="2"/>
      <c r="GA566" s="2" t="s">
        <v>3</v>
      </c>
      <c r="GB566" s="2"/>
      <c r="GC566" s="2"/>
      <c r="GD566" s="2">
        <v>1</v>
      </c>
      <c r="GE566" s="2"/>
      <c r="GF566" s="2">
        <v>1289657886</v>
      </c>
      <c r="GG566" s="2">
        <v>2</v>
      </c>
      <c r="GH566" s="2">
        <v>1</v>
      </c>
      <c r="GI566" s="2">
        <v>-2</v>
      </c>
      <c r="GJ566" s="2">
        <v>0</v>
      </c>
      <c r="GK566" s="2">
        <v>0</v>
      </c>
      <c r="GL566" s="2">
        <f t="shared" si="724"/>
        <v>0</v>
      </c>
      <c r="GM566" s="2">
        <f t="shared" si="725"/>
        <v>485.2</v>
      </c>
      <c r="GN566" s="2">
        <f t="shared" si="726"/>
        <v>485.2</v>
      </c>
      <c r="GO566" s="2">
        <f t="shared" si="727"/>
        <v>0</v>
      </c>
      <c r="GP566" s="2">
        <f t="shared" si="728"/>
        <v>0</v>
      </c>
      <c r="GQ566" s="2"/>
      <c r="GR566" s="2">
        <v>0</v>
      </c>
      <c r="GS566" s="2">
        <v>3</v>
      </c>
      <c r="GT566" s="2">
        <v>0</v>
      </c>
      <c r="GU566" s="2" t="s">
        <v>3</v>
      </c>
      <c r="GV566" s="2">
        <f t="shared" si="729"/>
        <v>0</v>
      </c>
      <c r="GW566" s="2">
        <v>1</v>
      </c>
      <c r="GX566" s="2">
        <f t="shared" si="730"/>
        <v>0</v>
      </c>
      <c r="GY566" s="2"/>
      <c r="GZ566" s="2"/>
      <c r="HA566" s="2">
        <v>0</v>
      </c>
      <c r="HB566" s="2">
        <v>0</v>
      </c>
      <c r="HC566" s="2">
        <f t="shared" si="731"/>
        <v>0</v>
      </c>
      <c r="HD566" s="2"/>
      <c r="HE566" s="2" t="s">
        <v>3</v>
      </c>
      <c r="HF566" s="2" t="s">
        <v>3</v>
      </c>
      <c r="HG566" s="2"/>
      <c r="HH566" s="2"/>
      <c r="HI566" s="2"/>
      <c r="HJ566" s="2"/>
      <c r="HK566" s="2"/>
      <c r="HL566" s="2"/>
      <c r="HM566" s="2" t="s">
        <v>3</v>
      </c>
      <c r="HN566" s="2" t="s">
        <v>3</v>
      </c>
      <c r="HO566" s="2" t="s">
        <v>3</v>
      </c>
      <c r="HP566" s="2" t="s">
        <v>3</v>
      </c>
      <c r="HQ566" s="2" t="s">
        <v>3</v>
      </c>
      <c r="HR566" s="2"/>
      <c r="HS566" s="2">
        <v>0</v>
      </c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>
        <v>0</v>
      </c>
      <c r="IL566" s="2"/>
      <c r="IM566" s="2"/>
      <c r="IN566" s="2"/>
      <c r="IO566" s="2"/>
      <c r="IP566" s="2"/>
      <c r="IQ566" s="2"/>
      <c r="IR566" s="2"/>
      <c r="IS566" s="2"/>
      <c r="IT566" s="2"/>
      <c r="IU566" s="2"/>
    </row>
    <row r="567" spans="1:255" x14ac:dyDescent="0.2">
      <c r="A567">
        <v>18</v>
      </c>
      <c r="B567">
        <v>1</v>
      </c>
      <c r="C567">
        <v>1287</v>
      </c>
      <c r="E567" t="s">
        <v>563</v>
      </c>
      <c r="F567" t="s">
        <v>564</v>
      </c>
      <c r="G567" t="s">
        <v>565</v>
      </c>
      <c r="H567" t="s">
        <v>39</v>
      </c>
      <c r="I567">
        <f>I563*J567</f>
        <v>1</v>
      </c>
      <c r="J567">
        <v>1</v>
      </c>
      <c r="K567">
        <v>1</v>
      </c>
      <c r="O567">
        <f t="shared" si="700"/>
        <v>5128.5600000000004</v>
      </c>
      <c r="P567">
        <f t="shared" si="701"/>
        <v>5128.5600000000004</v>
      </c>
      <c r="Q567">
        <f>(ROUND((ROUND(((ET567)*AV567*I567),2)*BB567),2)+ROUND((ROUND(((AE567-(EU567))*AV567*I567),2)*BS567),2))</f>
        <v>0</v>
      </c>
      <c r="R567">
        <f t="shared" si="702"/>
        <v>0</v>
      </c>
      <c r="S567">
        <f t="shared" si="703"/>
        <v>0</v>
      </c>
      <c r="T567">
        <f t="shared" si="704"/>
        <v>0</v>
      </c>
      <c r="U567">
        <f t="shared" si="705"/>
        <v>0</v>
      </c>
      <c r="V567">
        <f t="shared" si="706"/>
        <v>0</v>
      </c>
      <c r="W567">
        <f t="shared" si="707"/>
        <v>0</v>
      </c>
      <c r="X567">
        <f t="shared" si="708"/>
        <v>0</v>
      </c>
      <c r="Y567">
        <f t="shared" si="709"/>
        <v>0</v>
      </c>
      <c r="AA567">
        <v>59204059</v>
      </c>
      <c r="AB567">
        <f t="shared" si="710"/>
        <v>485.2</v>
      </c>
      <c r="AC567">
        <f t="shared" si="711"/>
        <v>485.2</v>
      </c>
      <c r="AD567">
        <f>ROUND((((ET567)-(EU567))+AE567),6)</f>
        <v>0</v>
      </c>
      <c r="AE567">
        <f t="shared" si="739"/>
        <v>0</v>
      </c>
      <c r="AF567">
        <f t="shared" si="739"/>
        <v>0</v>
      </c>
      <c r="AG567">
        <f t="shared" si="712"/>
        <v>0</v>
      </c>
      <c r="AH567">
        <f t="shared" si="740"/>
        <v>0</v>
      </c>
      <c r="AI567">
        <f t="shared" si="740"/>
        <v>0</v>
      </c>
      <c r="AJ567">
        <f t="shared" si="713"/>
        <v>0</v>
      </c>
      <c r="AK567">
        <v>485.2</v>
      </c>
      <c r="AL567">
        <v>485.2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109</v>
      </c>
      <c r="AU567">
        <v>61</v>
      </c>
      <c r="AV567">
        <v>1</v>
      </c>
      <c r="AW567">
        <v>1</v>
      </c>
      <c r="AZ567">
        <v>1</v>
      </c>
      <c r="BA567">
        <v>1</v>
      </c>
      <c r="BB567">
        <v>1</v>
      </c>
      <c r="BC567">
        <v>10.57</v>
      </c>
      <c r="BD567" t="s">
        <v>3</v>
      </c>
      <c r="BE567" t="s">
        <v>3</v>
      </c>
      <c r="BF567" t="s">
        <v>3</v>
      </c>
      <c r="BG567" t="s">
        <v>3</v>
      </c>
      <c r="BH567">
        <v>3</v>
      </c>
      <c r="BI567">
        <v>1</v>
      </c>
      <c r="BJ567" t="s">
        <v>566</v>
      </c>
      <c r="BM567">
        <v>21</v>
      </c>
      <c r="BN567">
        <v>0</v>
      </c>
      <c r="BO567" t="s">
        <v>564</v>
      </c>
      <c r="BP567">
        <v>1</v>
      </c>
      <c r="BQ567">
        <v>30</v>
      </c>
      <c r="BR567">
        <v>0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 t="s">
        <v>3</v>
      </c>
      <c r="BZ567">
        <v>109</v>
      </c>
      <c r="CA567">
        <v>61</v>
      </c>
      <c r="CB567" t="s">
        <v>3</v>
      </c>
      <c r="CE567">
        <v>30</v>
      </c>
      <c r="CF567">
        <v>0</v>
      </c>
      <c r="CG567">
        <v>0</v>
      </c>
      <c r="CM567">
        <v>0</v>
      </c>
      <c r="CN567" t="s">
        <v>3</v>
      </c>
      <c r="CO567">
        <v>0</v>
      </c>
      <c r="CP567">
        <f t="shared" si="714"/>
        <v>5128.5600000000004</v>
      </c>
      <c r="CQ567">
        <f t="shared" si="715"/>
        <v>5128.5600000000004</v>
      </c>
      <c r="CR567">
        <f>(ROUND((ROUND(((ET567)*AV567*1),2)*BB567),2)+ROUND((ROUND(((AE567-(EU567))*AV567*1),2)*BS567),2))</f>
        <v>0</v>
      </c>
      <c r="CS567">
        <f t="shared" si="716"/>
        <v>0</v>
      </c>
      <c r="CT567">
        <f t="shared" si="717"/>
        <v>0</v>
      </c>
      <c r="CU567">
        <f t="shared" si="718"/>
        <v>0</v>
      </c>
      <c r="CV567">
        <f t="shared" si="719"/>
        <v>0</v>
      </c>
      <c r="CW567">
        <f t="shared" si="720"/>
        <v>0</v>
      </c>
      <c r="CX567">
        <f t="shared" si="721"/>
        <v>0</v>
      </c>
      <c r="CY567">
        <f t="shared" si="722"/>
        <v>0</v>
      </c>
      <c r="CZ567">
        <f t="shared" si="723"/>
        <v>0</v>
      </c>
      <c r="DC567" t="s">
        <v>3</v>
      </c>
      <c r="DD567" t="s">
        <v>3</v>
      </c>
      <c r="DE567" t="s">
        <v>3</v>
      </c>
      <c r="DF567" t="s">
        <v>3</v>
      </c>
      <c r="DG567" t="s">
        <v>3</v>
      </c>
      <c r="DH567" t="s">
        <v>3</v>
      </c>
      <c r="DI567" t="s">
        <v>3</v>
      </c>
      <c r="DJ567" t="s">
        <v>3</v>
      </c>
      <c r="DK567" t="s">
        <v>3</v>
      </c>
      <c r="DL567" t="s">
        <v>3</v>
      </c>
      <c r="DM567" t="s">
        <v>3</v>
      </c>
      <c r="DN567">
        <v>0</v>
      </c>
      <c r="DO567">
        <v>0</v>
      </c>
      <c r="DP567">
        <v>1</v>
      </c>
      <c r="DQ567">
        <v>1</v>
      </c>
      <c r="DU567">
        <v>1010</v>
      </c>
      <c r="DV567" t="s">
        <v>39</v>
      </c>
      <c r="DW567" t="s">
        <v>39</v>
      </c>
      <c r="DX567">
        <v>1</v>
      </c>
      <c r="DZ567" t="s">
        <v>3</v>
      </c>
      <c r="EA567" t="s">
        <v>3</v>
      </c>
      <c r="EB567" t="s">
        <v>3</v>
      </c>
      <c r="EC567" t="s">
        <v>3</v>
      </c>
      <c r="EE567">
        <v>58807897</v>
      </c>
      <c r="EF567">
        <v>30</v>
      </c>
      <c r="EG567" t="s">
        <v>27</v>
      </c>
      <c r="EH567">
        <v>0</v>
      </c>
      <c r="EI567" t="s">
        <v>3</v>
      </c>
      <c r="EJ567">
        <v>1</v>
      </c>
      <c r="EK567">
        <v>21</v>
      </c>
      <c r="EL567" t="s">
        <v>28</v>
      </c>
      <c r="EM567" t="s">
        <v>29</v>
      </c>
      <c r="EO567" t="s">
        <v>3</v>
      </c>
      <c r="EQ567">
        <v>0</v>
      </c>
      <c r="ER567">
        <v>485.2</v>
      </c>
      <c r="ES567">
        <v>485.2</v>
      </c>
      <c r="ET567">
        <v>0</v>
      </c>
      <c r="EU567">
        <v>0</v>
      </c>
      <c r="EV567">
        <v>0</v>
      </c>
      <c r="EW567">
        <v>0</v>
      </c>
      <c r="EX567">
        <v>0</v>
      </c>
      <c r="FQ567">
        <v>0</v>
      </c>
      <c r="FR567">
        <v>0</v>
      </c>
      <c r="FS567">
        <v>0</v>
      </c>
      <c r="FX567">
        <v>109</v>
      </c>
      <c r="FY567">
        <v>61</v>
      </c>
      <c r="GA567" t="s">
        <v>3</v>
      </c>
      <c r="GD567">
        <v>1</v>
      </c>
      <c r="GF567">
        <v>1289657886</v>
      </c>
      <c r="GG567">
        <v>2</v>
      </c>
      <c r="GH567">
        <v>1</v>
      </c>
      <c r="GI567">
        <v>2</v>
      </c>
      <c r="GJ567">
        <v>0</v>
      </c>
      <c r="GK567">
        <v>0</v>
      </c>
      <c r="GL567">
        <f t="shared" si="724"/>
        <v>0</v>
      </c>
      <c r="GM567">
        <f t="shared" si="725"/>
        <v>5128.5600000000004</v>
      </c>
      <c r="GN567">
        <f t="shared" si="726"/>
        <v>5128.5600000000004</v>
      </c>
      <c r="GO567">
        <f t="shared" si="727"/>
        <v>0</v>
      </c>
      <c r="GP567">
        <f t="shared" si="728"/>
        <v>0</v>
      </c>
      <c r="GR567">
        <v>0</v>
      </c>
      <c r="GS567">
        <v>3</v>
      </c>
      <c r="GT567">
        <v>0</v>
      </c>
      <c r="GU567" t="s">
        <v>3</v>
      </c>
      <c r="GV567">
        <f t="shared" si="729"/>
        <v>0</v>
      </c>
      <c r="GW567">
        <v>1</v>
      </c>
      <c r="GX567">
        <f t="shared" si="730"/>
        <v>0</v>
      </c>
      <c r="HA567">
        <v>0</v>
      </c>
      <c r="HB567">
        <v>0</v>
      </c>
      <c r="HC567">
        <f t="shared" si="731"/>
        <v>0</v>
      </c>
      <c r="HE567" t="s">
        <v>3</v>
      </c>
      <c r="HF567" t="s">
        <v>3</v>
      </c>
      <c r="HM567" t="s">
        <v>3</v>
      </c>
      <c r="HN567" t="s">
        <v>3</v>
      </c>
      <c r="HO567" t="s">
        <v>3</v>
      </c>
      <c r="HP567" t="s">
        <v>3</v>
      </c>
      <c r="HQ567" t="s">
        <v>3</v>
      </c>
      <c r="HS567">
        <v>0</v>
      </c>
      <c r="IK567">
        <v>0</v>
      </c>
    </row>
    <row r="568" spans="1:255" x14ac:dyDescent="0.2">
      <c r="A568" s="2">
        <v>17</v>
      </c>
      <c r="B568" s="2">
        <v>1</v>
      </c>
      <c r="C568" s="2">
        <f>ROW(SmtRes!A1296)</f>
        <v>1296</v>
      </c>
      <c r="D568" s="2">
        <f>ROW(EtalonRes!A1312)</f>
        <v>1312</v>
      </c>
      <c r="E568" s="2" t="s">
        <v>567</v>
      </c>
      <c r="F568" s="2" t="s">
        <v>568</v>
      </c>
      <c r="G568" s="2" t="s">
        <v>569</v>
      </c>
      <c r="H568" s="2" t="s">
        <v>228</v>
      </c>
      <c r="I568" s="2">
        <f>ROUND(ROUND(1,4),9)</f>
        <v>1</v>
      </c>
      <c r="J568" s="2">
        <v>0</v>
      </c>
      <c r="K568" s="2">
        <f>ROUND(ROUND(1,4),9)</f>
        <v>1</v>
      </c>
      <c r="L568" s="2"/>
      <c r="M568" s="2"/>
      <c r="N568" s="2"/>
      <c r="O568" s="2">
        <f t="shared" si="700"/>
        <v>51.51</v>
      </c>
      <c r="P568" s="2">
        <f t="shared" si="701"/>
        <v>21.81</v>
      </c>
      <c r="Q568" s="2">
        <f>(ROUND((ROUND(((((ET568*1.25)*1.1))*AV568*I568),2)*BB568),2)+ROUND((ROUND(((AE568-(((EU568*1.25)*1.1)))*AV568*I568),2)*BS568),2))</f>
        <v>6.09</v>
      </c>
      <c r="R568" s="2">
        <f t="shared" si="702"/>
        <v>0.37</v>
      </c>
      <c r="S568" s="2">
        <f t="shared" si="703"/>
        <v>23.61</v>
      </c>
      <c r="T568" s="2">
        <f t="shared" si="704"/>
        <v>0</v>
      </c>
      <c r="U568" s="2">
        <f t="shared" si="705"/>
        <v>1.98413985</v>
      </c>
      <c r="V568" s="2">
        <f t="shared" si="706"/>
        <v>0</v>
      </c>
      <c r="W568" s="2">
        <f t="shared" si="707"/>
        <v>0</v>
      </c>
      <c r="X568" s="2">
        <f t="shared" si="708"/>
        <v>26.14</v>
      </c>
      <c r="Y568" s="2">
        <f t="shared" si="709"/>
        <v>14.63</v>
      </c>
      <c r="Z568" s="2"/>
      <c r="AA568" s="2">
        <v>59204062</v>
      </c>
      <c r="AB568" s="2">
        <f t="shared" si="710"/>
        <v>49.641100000000002</v>
      </c>
      <c r="AC568" s="2">
        <f t="shared" si="711"/>
        <v>21.81</v>
      </c>
      <c r="AD568" s="2">
        <f>ROUND((((((ET568*1.25)*1.1))-(((EU568*1.25)*1.1)))+AE568),6)</f>
        <v>5.7062499999999998</v>
      </c>
      <c r="AE568" s="2">
        <f>ROUND((((EU568*1.25)*1.1)),6)</f>
        <v>0.34375</v>
      </c>
      <c r="AF568" s="2">
        <f>ROUND((((EV568*1.15)*1.1)),6)</f>
        <v>22.124849999999999</v>
      </c>
      <c r="AG568" s="2">
        <f t="shared" si="712"/>
        <v>0</v>
      </c>
      <c r="AH568" s="2">
        <f>(((EW568*1.15)*1.1))</f>
        <v>1.85955</v>
      </c>
      <c r="AI568" s="2">
        <f>(((EX568*1.25)*1.1))</f>
        <v>0</v>
      </c>
      <c r="AJ568" s="2">
        <f t="shared" si="713"/>
        <v>0</v>
      </c>
      <c r="AK568" s="2">
        <v>43.45</v>
      </c>
      <c r="AL568" s="2">
        <v>21.81</v>
      </c>
      <c r="AM568" s="2">
        <v>4.1500000000000004</v>
      </c>
      <c r="AN568" s="2">
        <v>0.25</v>
      </c>
      <c r="AO568" s="2">
        <v>17.489999999999998</v>
      </c>
      <c r="AP568" s="2">
        <v>0</v>
      </c>
      <c r="AQ568" s="2">
        <v>1.47</v>
      </c>
      <c r="AR568" s="2">
        <v>0</v>
      </c>
      <c r="AS568" s="2">
        <v>0</v>
      </c>
      <c r="AT568" s="2">
        <v>109</v>
      </c>
      <c r="AU568" s="2">
        <v>61</v>
      </c>
      <c r="AV568" s="2">
        <v>1.0669999999999999</v>
      </c>
      <c r="AW568" s="2">
        <v>1</v>
      </c>
      <c r="AX568" s="2"/>
      <c r="AY568" s="2"/>
      <c r="AZ568" s="2">
        <v>1</v>
      </c>
      <c r="BA568" s="2">
        <v>1</v>
      </c>
      <c r="BB568" s="2">
        <v>1</v>
      </c>
      <c r="BC568" s="2">
        <v>1</v>
      </c>
      <c r="BD568" s="2" t="s">
        <v>3</v>
      </c>
      <c r="BE568" s="2" t="s">
        <v>3</v>
      </c>
      <c r="BF568" s="2" t="s">
        <v>3</v>
      </c>
      <c r="BG568" s="2" t="s">
        <v>3</v>
      </c>
      <c r="BH568" s="2">
        <v>0</v>
      </c>
      <c r="BI568" s="2">
        <v>1</v>
      </c>
      <c r="BJ568" s="2" t="s">
        <v>570</v>
      </c>
      <c r="BK568" s="2"/>
      <c r="BL568" s="2"/>
      <c r="BM568" s="2">
        <v>21</v>
      </c>
      <c r="BN568" s="2">
        <v>0</v>
      </c>
      <c r="BO568" s="2" t="s">
        <v>568</v>
      </c>
      <c r="BP568" s="2">
        <v>1</v>
      </c>
      <c r="BQ568" s="2">
        <v>30</v>
      </c>
      <c r="BR568" s="2">
        <v>0</v>
      </c>
      <c r="BS568" s="2">
        <v>1</v>
      </c>
      <c r="BT568" s="2">
        <v>1</v>
      </c>
      <c r="BU568" s="2">
        <v>1</v>
      </c>
      <c r="BV568" s="2">
        <v>1</v>
      </c>
      <c r="BW568" s="2">
        <v>1</v>
      </c>
      <c r="BX568" s="2">
        <v>1</v>
      </c>
      <c r="BY568" s="2" t="s">
        <v>3</v>
      </c>
      <c r="BZ568" s="2">
        <v>109</v>
      </c>
      <c r="CA568" s="2">
        <v>61</v>
      </c>
      <c r="CB568" s="2" t="s">
        <v>3</v>
      </c>
      <c r="CC568" s="2"/>
      <c r="CD568" s="2"/>
      <c r="CE568" s="2">
        <v>30</v>
      </c>
      <c r="CF568" s="2">
        <v>0</v>
      </c>
      <c r="CG568" s="2">
        <v>0</v>
      </c>
      <c r="CH568" s="2"/>
      <c r="CI568" s="2"/>
      <c r="CJ568" s="2"/>
      <c r="CK568" s="2"/>
      <c r="CL568" s="2"/>
      <c r="CM568" s="2">
        <v>0</v>
      </c>
      <c r="CN568" s="2" t="s">
        <v>1044</v>
      </c>
      <c r="CO568" s="2">
        <v>0</v>
      </c>
      <c r="CP568" s="2">
        <f t="shared" si="714"/>
        <v>51.51</v>
      </c>
      <c r="CQ568" s="2">
        <f t="shared" si="715"/>
        <v>21.81</v>
      </c>
      <c r="CR568" s="2">
        <f>(ROUND((ROUND(((((ET568*1.25)*1.1))*AV568*1),2)*BB568),2)+ROUND((ROUND(((AE568-(((EU568*1.25)*1.1)))*AV568*1),2)*BS568),2))</f>
        <v>6.09</v>
      </c>
      <c r="CS568" s="2">
        <f t="shared" si="716"/>
        <v>0.37</v>
      </c>
      <c r="CT568" s="2">
        <f t="shared" si="717"/>
        <v>23.61</v>
      </c>
      <c r="CU568" s="2">
        <f t="shared" si="718"/>
        <v>0</v>
      </c>
      <c r="CV568" s="2">
        <f t="shared" si="719"/>
        <v>1.98413985</v>
      </c>
      <c r="CW568" s="2">
        <f t="shared" si="720"/>
        <v>0</v>
      </c>
      <c r="CX568" s="2">
        <f t="shared" si="721"/>
        <v>0</v>
      </c>
      <c r="CY568" s="2">
        <f t="shared" si="722"/>
        <v>26.138200000000001</v>
      </c>
      <c r="CZ568" s="2">
        <f t="shared" si="723"/>
        <v>14.627800000000001</v>
      </c>
      <c r="DA568" s="2"/>
      <c r="DB568" s="2">
        <v>223</v>
      </c>
      <c r="DC568" s="2" t="s">
        <v>3</v>
      </c>
      <c r="DD568" s="2" t="s">
        <v>3</v>
      </c>
      <c r="DE568" s="2" t="s">
        <v>25</v>
      </c>
      <c r="DF568" s="2" t="s">
        <v>25</v>
      </c>
      <c r="DG568" s="2" t="s">
        <v>26</v>
      </c>
      <c r="DH568" s="2" t="s">
        <v>3</v>
      </c>
      <c r="DI568" s="2" t="s">
        <v>26</v>
      </c>
      <c r="DJ568" s="2" t="s">
        <v>25</v>
      </c>
      <c r="DK568" s="2" t="s">
        <v>3</v>
      </c>
      <c r="DL568" s="2" t="s">
        <v>3</v>
      </c>
      <c r="DM568" s="2" t="s">
        <v>3</v>
      </c>
      <c r="DN568" s="2">
        <v>0</v>
      </c>
      <c r="DO568" s="2">
        <v>0</v>
      </c>
      <c r="DP568" s="2">
        <v>1</v>
      </c>
      <c r="DQ568" s="2">
        <v>1</v>
      </c>
      <c r="DR568" s="2"/>
      <c r="DS568" s="2"/>
      <c r="DT568" s="2"/>
      <c r="DU568" s="2">
        <v>1013</v>
      </c>
      <c r="DV568" s="2" t="s">
        <v>228</v>
      </c>
      <c r="DW568" s="2" t="s">
        <v>228</v>
      </c>
      <c r="DX568" s="2">
        <v>1</v>
      </c>
      <c r="DY568" s="2"/>
      <c r="DZ568" s="2" t="s">
        <v>3</v>
      </c>
      <c r="EA568" s="2" t="s">
        <v>3</v>
      </c>
      <c r="EB568" s="2" t="s">
        <v>3</v>
      </c>
      <c r="EC568" s="2" t="s">
        <v>3</v>
      </c>
      <c r="ED568" s="2"/>
      <c r="EE568" s="2">
        <v>58807897</v>
      </c>
      <c r="EF568" s="2">
        <v>30</v>
      </c>
      <c r="EG568" s="2" t="s">
        <v>27</v>
      </c>
      <c r="EH568" s="2">
        <v>0</v>
      </c>
      <c r="EI568" s="2" t="s">
        <v>3</v>
      </c>
      <c r="EJ568" s="2">
        <v>1</v>
      </c>
      <c r="EK568" s="2">
        <v>21</v>
      </c>
      <c r="EL568" s="2" t="s">
        <v>28</v>
      </c>
      <c r="EM568" s="2" t="s">
        <v>29</v>
      </c>
      <c r="EN568" s="2"/>
      <c r="EO568" s="2" t="s">
        <v>30</v>
      </c>
      <c r="EP568" s="2"/>
      <c r="EQ568" s="2">
        <v>0</v>
      </c>
      <c r="ER568" s="2">
        <v>43.45</v>
      </c>
      <c r="ES568" s="2">
        <v>21.81</v>
      </c>
      <c r="ET568" s="2">
        <v>4.1500000000000004</v>
      </c>
      <c r="EU568" s="2">
        <v>0.25</v>
      </c>
      <c r="EV568" s="2">
        <v>17.489999999999998</v>
      </c>
      <c r="EW568" s="2">
        <v>1.47</v>
      </c>
      <c r="EX568" s="2">
        <v>0</v>
      </c>
      <c r="EY568" s="2">
        <v>0</v>
      </c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>
        <v>0</v>
      </c>
      <c r="FR568" s="2">
        <v>0</v>
      </c>
      <c r="FS568" s="2">
        <v>0</v>
      </c>
      <c r="FT568" s="2"/>
      <c r="FU568" s="2"/>
      <c r="FV568" s="2"/>
      <c r="FW568" s="2"/>
      <c r="FX568" s="2">
        <v>109</v>
      </c>
      <c r="FY568" s="2">
        <v>61</v>
      </c>
      <c r="FZ568" s="2"/>
      <c r="GA568" s="2" t="s">
        <v>3</v>
      </c>
      <c r="GB568" s="2"/>
      <c r="GC568" s="2"/>
      <c r="GD568" s="2">
        <v>1</v>
      </c>
      <c r="GE568" s="2"/>
      <c r="GF568" s="2">
        <v>752751470</v>
      </c>
      <c r="GG568" s="2">
        <v>2</v>
      </c>
      <c r="GH568" s="2">
        <v>1</v>
      </c>
      <c r="GI568" s="2">
        <v>2</v>
      </c>
      <c r="GJ568" s="2">
        <v>0</v>
      </c>
      <c r="GK568" s="2">
        <v>0</v>
      </c>
      <c r="GL568" s="2">
        <f t="shared" si="724"/>
        <v>0</v>
      </c>
      <c r="GM568" s="2">
        <f t="shared" si="725"/>
        <v>92.28</v>
      </c>
      <c r="GN568" s="2">
        <f t="shared" si="726"/>
        <v>92.28</v>
      </c>
      <c r="GO568" s="2">
        <f t="shared" si="727"/>
        <v>0</v>
      </c>
      <c r="GP568" s="2">
        <f t="shared" si="728"/>
        <v>0</v>
      </c>
      <c r="GQ568" s="2"/>
      <c r="GR568" s="2">
        <v>0</v>
      </c>
      <c r="GS568" s="2">
        <v>3</v>
      </c>
      <c r="GT568" s="2">
        <v>0</v>
      </c>
      <c r="GU568" s="2" t="s">
        <v>3</v>
      </c>
      <c r="GV568" s="2">
        <f t="shared" si="729"/>
        <v>0</v>
      </c>
      <c r="GW568" s="2">
        <v>1</v>
      </c>
      <c r="GX568" s="2">
        <f t="shared" si="730"/>
        <v>0</v>
      </c>
      <c r="GY568" s="2"/>
      <c r="GZ568" s="2"/>
      <c r="HA568" s="2">
        <v>0</v>
      </c>
      <c r="HB568" s="2">
        <v>0</v>
      </c>
      <c r="HC568" s="2">
        <f t="shared" si="731"/>
        <v>0</v>
      </c>
      <c r="HD568" s="2"/>
      <c r="HE568" s="2" t="s">
        <v>3</v>
      </c>
      <c r="HF568" s="2" t="s">
        <v>3</v>
      </c>
      <c r="HG568" s="2"/>
      <c r="HH568" s="2"/>
      <c r="HI568" s="2"/>
      <c r="HJ568" s="2"/>
      <c r="HK568" s="2"/>
      <c r="HL568" s="2"/>
      <c r="HM568" s="2" t="s">
        <v>3</v>
      </c>
      <c r="HN568" s="2" t="s">
        <v>3</v>
      </c>
      <c r="HO568" s="2" t="s">
        <v>3</v>
      </c>
      <c r="HP568" s="2" t="s">
        <v>3</v>
      </c>
      <c r="HQ568" s="2" t="s">
        <v>3</v>
      </c>
      <c r="HR568" s="2"/>
      <c r="HS568" s="2">
        <v>0</v>
      </c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>
        <v>0</v>
      </c>
      <c r="IL568" s="2"/>
      <c r="IM568" s="2"/>
      <c r="IN568" s="2"/>
      <c r="IO568" s="2"/>
      <c r="IP568" s="2"/>
      <c r="IQ568" s="2"/>
      <c r="IR568" s="2"/>
      <c r="IS568" s="2"/>
      <c r="IT568" s="2"/>
      <c r="IU568" s="2"/>
    </row>
    <row r="569" spans="1:255" x14ac:dyDescent="0.2">
      <c r="A569">
        <v>17</v>
      </c>
      <c r="B569">
        <v>1</v>
      </c>
      <c r="C569">
        <f>ROW(SmtRes!A1304)</f>
        <v>1304</v>
      </c>
      <c r="D569">
        <f>ROW(EtalonRes!A1320)</f>
        <v>1320</v>
      </c>
      <c r="E569" t="s">
        <v>567</v>
      </c>
      <c r="F569" t="s">
        <v>568</v>
      </c>
      <c r="G569" t="s">
        <v>569</v>
      </c>
      <c r="H569" t="s">
        <v>228</v>
      </c>
      <c r="I569">
        <f>ROUND(ROUND(1,4),9)</f>
        <v>1</v>
      </c>
      <c r="J569">
        <v>0</v>
      </c>
      <c r="K569">
        <f>ROUND(ROUND(1,4),9)</f>
        <v>1</v>
      </c>
      <c r="O569">
        <f t="shared" si="700"/>
        <v>1563.8</v>
      </c>
      <c r="P569">
        <f t="shared" si="701"/>
        <v>183.64</v>
      </c>
      <c r="Q569">
        <f>(ROUND((ROUND(((((ET569*1.25)*1.1))*AV569*I569),2)*BB569),2)+ROUND((ROUND(((AE569-(((EU569*1.25)*1.1)))*AV569*I569),2)*BS569),2))</f>
        <v>81.849999999999994</v>
      </c>
      <c r="R569">
        <f t="shared" si="702"/>
        <v>20.350000000000001</v>
      </c>
      <c r="S569">
        <f t="shared" si="703"/>
        <v>1298.31</v>
      </c>
      <c r="T569">
        <f t="shared" si="704"/>
        <v>0</v>
      </c>
      <c r="U569">
        <f t="shared" si="705"/>
        <v>1.98413985</v>
      </c>
      <c r="V569">
        <f t="shared" si="706"/>
        <v>0</v>
      </c>
      <c r="W569">
        <f t="shared" si="707"/>
        <v>0</v>
      </c>
      <c r="X569">
        <f t="shared" si="708"/>
        <v>1437.34</v>
      </c>
      <c r="Y569">
        <f t="shared" si="709"/>
        <v>804.38</v>
      </c>
      <c r="AA569">
        <v>59204059</v>
      </c>
      <c r="AB569">
        <f t="shared" si="710"/>
        <v>49.641100000000002</v>
      </c>
      <c r="AC569">
        <f t="shared" si="711"/>
        <v>21.81</v>
      </c>
      <c r="AD569">
        <f>ROUND((((((ET569*1.25)*1.1))-(((EU569*1.25)*1.1)))+AE569),6)</f>
        <v>5.7062499999999998</v>
      </c>
      <c r="AE569">
        <f>ROUND((((EU569*1.25)*1.1)),6)</f>
        <v>0.34375</v>
      </c>
      <c r="AF569">
        <f>ROUND((((EV569*1.15)*1.1)),6)</f>
        <v>22.124849999999999</v>
      </c>
      <c r="AG569">
        <f t="shared" si="712"/>
        <v>0</v>
      </c>
      <c r="AH569">
        <f>(((EW569*1.15)*1.1))</f>
        <v>1.85955</v>
      </c>
      <c r="AI569">
        <f>(((EX569*1.25)*1.1))</f>
        <v>0</v>
      </c>
      <c r="AJ569">
        <f t="shared" si="713"/>
        <v>0</v>
      </c>
      <c r="AK569">
        <v>43.45</v>
      </c>
      <c r="AL569">
        <v>21.81</v>
      </c>
      <c r="AM569">
        <v>4.1500000000000004</v>
      </c>
      <c r="AN569">
        <v>0.25</v>
      </c>
      <c r="AO569">
        <v>17.489999999999998</v>
      </c>
      <c r="AP569">
        <v>0</v>
      </c>
      <c r="AQ569">
        <v>1.47</v>
      </c>
      <c r="AR569">
        <v>0</v>
      </c>
      <c r="AS569">
        <v>0</v>
      </c>
      <c r="AT569">
        <v>109</v>
      </c>
      <c r="AU569">
        <v>61</v>
      </c>
      <c r="AV569">
        <v>1.0669999999999999</v>
      </c>
      <c r="AW569">
        <v>1</v>
      </c>
      <c r="AZ569">
        <v>1</v>
      </c>
      <c r="BA569">
        <v>54.99</v>
      </c>
      <c r="BB569">
        <v>13.44</v>
      </c>
      <c r="BC569">
        <v>8.42</v>
      </c>
      <c r="BD569" t="s">
        <v>3</v>
      </c>
      <c r="BE569" t="s">
        <v>3</v>
      </c>
      <c r="BF569" t="s">
        <v>3</v>
      </c>
      <c r="BG569" t="s">
        <v>3</v>
      </c>
      <c r="BH569">
        <v>0</v>
      </c>
      <c r="BI569">
        <v>1</v>
      </c>
      <c r="BJ569" t="s">
        <v>570</v>
      </c>
      <c r="BM569">
        <v>21</v>
      </c>
      <c r="BN569">
        <v>0</v>
      </c>
      <c r="BO569" t="s">
        <v>568</v>
      </c>
      <c r="BP569">
        <v>1</v>
      </c>
      <c r="BQ569">
        <v>30</v>
      </c>
      <c r="BR569">
        <v>0</v>
      </c>
      <c r="BS569">
        <v>54.99</v>
      </c>
      <c r="BT569">
        <v>1</v>
      </c>
      <c r="BU569">
        <v>1</v>
      </c>
      <c r="BV569">
        <v>1</v>
      </c>
      <c r="BW569">
        <v>1</v>
      </c>
      <c r="BX569">
        <v>1</v>
      </c>
      <c r="BY569" t="s">
        <v>3</v>
      </c>
      <c r="BZ569">
        <v>109</v>
      </c>
      <c r="CA569">
        <v>61</v>
      </c>
      <c r="CB569" t="s">
        <v>3</v>
      </c>
      <c r="CE569">
        <v>30</v>
      </c>
      <c r="CF569">
        <v>0</v>
      </c>
      <c r="CG569">
        <v>0</v>
      </c>
      <c r="CM569">
        <v>0</v>
      </c>
      <c r="CN569" t="s">
        <v>1044</v>
      </c>
      <c r="CO569">
        <v>0</v>
      </c>
      <c r="CP569">
        <f t="shared" si="714"/>
        <v>1563.8</v>
      </c>
      <c r="CQ569">
        <f t="shared" si="715"/>
        <v>183.64</v>
      </c>
      <c r="CR569">
        <f>(ROUND((ROUND(((((ET569*1.25)*1.1))*AV569*1),2)*BB569),2)+ROUND((ROUND(((AE569-(((EU569*1.25)*1.1)))*AV569*1),2)*BS569),2))</f>
        <v>81.849999999999994</v>
      </c>
      <c r="CS569">
        <f t="shared" si="716"/>
        <v>20.350000000000001</v>
      </c>
      <c r="CT569">
        <f t="shared" si="717"/>
        <v>1298.31</v>
      </c>
      <c r="CU569">
        <f t="shared" si="718"/>
        <v>0</v>
      </c>
      <c r="CV569">
        <f t="shared" si="719"/>
        <v>1.98413985</v>
      </c>
      <c r="CW569">
        <f t="shared" si="720"/>
        <v>0</v>
      </c>
      <c r="CX569">
        <f t="shared" si="721"/>
        <v>0</v>
      </c>
      <c r="CY569">
        <f t="shared" si="722"/>
        <v>1437.3393999999998</v>
      </c>
      <c r="CZ569">
        <f t="shared" si="723"/>
        <v>804.38259999999991</v>
      </c>
      <c r="DB569">
        <v>225</v>
      </c>
      <c r="DC569" t="s">
        <v>3</v>
      </c>
      <c r="DD569" t="s">
        <v>3</v>
      </c>
      <c r="DE569" t="s">
        <v>25</v>
      </c>
      <c r="DF569" t="s">
        <v>25</v>
      </c>
      <c r="DG569" t="s">
        <v>26</v>
      </c>
      <c r="DH569" t="s">
        <v>3</v>
      </c>
      <c r="DI569" t="s">
        <v>26</v>
      </c>
      <c r="DJ569" t="s">
        <v>25</v>
      </c>
      <c r="DK569" t="s">
        <v>3</v>
      </c>
      <c r="DL569" t="s">
        <v>3</v>
      </c>
      <c r="DM569" t="s">
        <v>3</v>
      </c>
      <c r="DN569">
        <v>0</v>
      </c>
      <c r="DO569">
        <v>0</v>
      </c>
      <c r="DP569">
        <v>1</v>
      </c>
      <c r="DQ569">
        <v>1</v>
      </c>
      <c r="DU569">
        <v>1013</v>
      </c>
      <c r="DV569" t="s">
        <v>228</v>
      </c>
      <c r="DW569" t="s">
        <v>228</v>
      </c>
      <c r="DX569">
        <v>1</v>
      </c>
      <c r="DZ569" t="s">
        <v>3</v>
      </c>
      <c r="EA569" t="s">
        <v>3</v>
      </c>
      <c r="EB569" t="s">
        <v>3</v>
      </c>
      <c r="EC569" t="s">
        <v>3</v>
      </c>
      <c r="EE569">
        <v>58807897</v>
      </c>
      <c r="EF569">
        <v>30</v>
      </c>
      <c r="EG569" t="s">
        <v>27</v>
      </c>
      <c r="EH569">
        <v>0</v>
      </c>
      <c r="EI569" t="s">
        <v>3</v>
      </c>
      <c r="EJ569">
        <v>1</v>
      </c>
      <c r="EK569">
        <v>21</v>
      </c>
      <c r="EL569" t="s">
        <v>28</v>
      </c>
      <c r="EM569" t="s">
        <v>29</v>
      </c>
      <c r="EO569" t="s">
        <v>30</v>
      </c>
      <c r="EQ569">
        <v>0</v>
      </c>
      <c r="ER569">
        <v>43.45</v>
      </c>
      <c r="ES569">
        <v>21.81</v>
      </c>
      <c r="ET569">
        <v>4.1500000000000004</v>
      </c>
      <c r="EU569">
        <v>0.25</v>
      </c>
      <c r="EV569">
        <v>17.489999999999998</v>
      </c>
      <c r="EW569">
        <v>1.47</v>
      </c>
      <c r="EX569">
        <v>0</v>
      </c>
      <c r="EY569">
        <v>0</v>
      </c>
      <c r="FQ569">
        <v>0</v>
      </c>
      <c r="FR569">
        <v>0</v>
      </c>
      <c r="FS569">
        <v>0</v>
      </c>
      <c r="FX569">
        <v>109</v>
      </c>
      <c r="FY569">
        <v>61</v>
      </c>
      <c r="GA569" t="s">
        <v>3</v>
      </c>
      <c r="GD569">
        <v>1</v>
      </c>
      <c r="GF569">
        <v>752751470</v>
      </c>
      <c r="GG569">
        <v>2</v>
      </c>
      <c r="GH569">
        <v>1</v>
      </c>
      <c r="GI569">
        <v>2</v>
      </c>
      <c r="GJ569">
        <v>0</v>
      </c>
      <c r="GK569">
        <v>0</v>
      </c>
      <c r="GL569">
        <f t="shared" si="724"/>
        <v>0</v>
      </c>
      <c r="GM569">
        <f t="shared" si="725"/>
        <v>3805.52</v>
      </c>
      <c r="GN569">
        <f t="shared" si="726"/>
        <v>3805.52</v>
      </c>
      <c r="GO569">
        <f t="shared" si="727"/>
        <v>0</v>
      </c>
      <c r="GP569">
        <f t="shared" si="728"/>
        <v>0</v>
      </c>
      <c r="GR569">
        <v>0</v>
      </c>
      <c r="GS569">
        <v>3</v>
      </c>
      <c r="GT569">
        <v>0</v>
      </c>
      <c r="GU569" t="s">
        <v>3</v>
      </c>
      <c r="GV569">
        <f t="shared" si="729"/>
        <v>0</v>
      </c>
      <c r="GW569">
        <v>1</v>
      </c>
      <c r="GX569">
        <f t="shared" si="730"/>
        <v>0</v>
      </c>
      <c r="HA569">
        <v>0</v>
      </c>
      <c r="HB569">
        <v>0</v>
      </c>
      <c r="HC569">
        <f t="shared" si="731"/>
        <v>0</v>
      </c>
      <c r="HE569" t="s">
        <v>3</v>
      </c>
      <c r="HF569" t="s">
        <v>3</v>
      </c>
      <c r="HM569" t="s">
        <v>3</v>
      </c>
      <c r="HN569" t="s">
        <v>3</v>
      </c>
      <c r="HO569" t="s">
        <v>3</v>
      </c>
      <c r="HP569" t="s">
        <v>3</v>
      </c>
      <c r="HQ569" t="s">
        <v>3</v>
      </c>
      <c r="HS569">
        <v>0</v>
      </c>
      <c r="IK569">
        <v>0</v>
      </c>
    </row>
    <row r="570" spans="1:255" x14ac:dyDescent="0.2">
      <c r="A570" s="2">
        <v>18</v>
      </c>
      <c r="B570" s="2">
        <v>1</v>
      </c>
      <c r="C570" s="2">
        <v>1294</v>
      </c>
      <c r="D570" s="2"/>
      <c r="E570" s="2" t="s">
        <v>571</v>
      </c>
      <c r="F570" s="2" t="s">
        <v>572</v>
      </c>
      <c r="G570" s="2" t="s">
        <v>573</v>
      </c>
      <c r="H570" s="2" t="s">
        <v>39</v>
      </c>
      <c r="I570" s="2">
        <f>I568*J570</f>
        <v>2</v>
      </c>
      <c r="J570" s="2">
        <v>2</v>
      </c>
      <c r="K570" s="2">
        <v>2</v>
      </c>
      <c r="L570" s="2"/>
      <c r="M570" s="2"/>
      <c r="N570" s="2"/>
      <c r="O570" s="2">
        <f t="shared" si="700"/>
        <v>110.3</v>
      </c>
      <c r="P570" s="2">
        <f t="shared" si="701"/>
        <v>110.3</v>
      </c>
      <c r="Q570" s="2">
        <f>(ROUND((ROUND(((ET570)*AV570*I570),2)*BB570),2)+ROUND((ROUND(((AE570-(EU570))*AV570*I570),2)*BS570),2))</f>
        <v>0</v>
      </c>
      <c r="R570" s="2">
        <f t="shared" si="702"/>
        <v>0</v>
      </c>
      <c r="S570" s="2">
        <f t="shared" si="703"/>
        <v>0</v>
      </c>
      <c r="T570" s="2">
        <f t="shared" si="704"/>
        <v>0</v>
      </c>
      <c r="U570" s="2">
        <f t="shared" si="705"/>
        <v>0</v>
      </c>
      <c r="V570" s="2">
        <f t="shared" si="706"/>
        <v>0</v>
      </c>
      <c r="W570" s="2">
        <f t="shared" si="707"/>
        <v>0</v>
      </c>
      <c r="X570" s="2">
        <f t="shared" si="708"/>
        <v>0</v>
      </c>
      <c r="Y570" s="2">
        <f t="shared" si="709"/>
        <v>0</v>
      </c>
      <c r="Z570" s="2"/>
      <c r="AA570" s="2">
        <v>59204062</v>
      </c>
      <c r="AB570" s="2">
        <f t="shared" si="710"/>
        <v>55.15</v>
      </c>
      <c r="AC570" s="2">
        <f t="shared" si="711"/>
        <v>55.15</v>
      </c>
      <c r="AD570" s="2">
        <f>ROUND((((ET570)-(EU570))+AE570),6)</f>
        <v>0</v>
      </c>
      <c r="AE570" s="2">
        <f t="shared" ref="AE570:AF573" si="741">ROUND((EU570),6)</f>
        <v>0</v>
      </c>
      <c r="AF570" s="2">
        <f t="shared" si="741"/>
        <v>0</v>
      </c>
      <c r="AG570" s="2">
        <f t="shared" si="712"/>
        <v>0</v>
      </c>
      <c r="AH570" s="2">
        <f t="shared" ref="AH570:AI573" si="742">(EW570)</f>
        <v>0</v>
      </c>
      <c r="AI570" s="2">
        <f t="shared" si="742"/>
        <v>0</v>
      </c>
      <c r="AJ570" s="2">
        <f t="shared" si="713"/>
        <v>0</v>
      </c>
      <c r="AK570" s="2">
        <v>55.15</v>
      </c>
      <c r="AL570" s="2">
        <v>55.15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109</v>
      </c>
      <c r="AU570" s="2">
        <v>61</v>
      </c>
      <c r="AV570" s="2">
        <v>1</v>
      </c>
      <c r="AW570" s="2">
        <v>1</v>
      </c>
      <c r="AX570" s="2"/>
      <c r="AY570" s="2"/>
      <c r="AZ570" s="2">
        <v>1</v>
      </c>
      <c r="BA570" s="2">
        <v>1</v>
      </c>
      <c r="BB570" s="2">
        <v>1</v>
      </c>
      <c r="BC570" s="2">
        <v>1</v>
      </c>
      <c r="BD570" s="2" t="s">
        <v>3</v>
      </c>
      <c r="BE570" s="2" t="s">
        <v>3</v>
      </c>
      <c r="BF570" s="2" t="s">
        <v>3</v>
      </c>
      <c r="BG570" s="2" t="s">
        <v>3</v>
      </c>
      <c r="BH570" s="2">
        <v>3</v>
      </c>
      <c r="BI570" s="2">
        <v>1</v>
      </c>
      <c r="BJ570" s="2" t="s">
        <v>574</v>
      </c>
      <c r="BK570" s="2"/>
      <c r="BL570" s="2"/>
      <c r="BM570" s="2">
        <v>21</v>
      </c>
      <c r="BN570" s="2">
        <v>0</v>
      </c>
      <c r="BO570" s="2" t="s">
        <v>3</v>
      </c>
      <c r="BP570" s="2">
        <v>0</v>
      </c>
      <c r="BQ570" s="2">
        <v>30</v>
      </c>
      <c r="BR570" s="2">
        <v>0</v>
      </c>
      <c r="BS570" s="2">
        <v>1</v>
      </c>
      <c r="BT570" s="2">
        <v>1</v>
      </c>
      <c r="BU570" s="2">
        <v>1</v>
      </c>
      <c r="BV570" s="2">
        <v>1</v>
      </c>
      <c r="BW570" s="2">
        <v>1</v>
      </c>
      <c r="BX570" s="2">
        <v>1</v>
      </c>
      <c r="BY570" s="2" t="s">
        <v>3</v>
      </c>
      <c r="BZ570" s="2">
        <v>109</v>
      </c>
      <c r="CA570" s="2">
        <v>61</v>
      </c>
      <c r="CB570" s="2" t="s">
        <v>3</v>
      </c>
      <c r="CC570" s="2"/>
      <c r="CD570" s="2"/>
      <c r="CE570" s="2">
        <v>30</v>
      </c>
      <c r="CF570" s="2">
        <v>0</v>
      </c>
      <c r="CG570" s="2">
        <v>0</v>
      </c>
      <c r="CH570" s="2"/>
      <c r="CI570" s="2"/>
      <c r="CJ570" s="2"/>
      <c r="CK570" s="2"/>
      <c r="CL570" s="2"/>
      <c r="CM570" s="2">
        <v>0</v>
      </c>
      <c r="CN570" s="2" t="s">
        <v>3</v>
      </c>
      <c r="CO570" s="2">
        <v>0</v>
      </c>
      <c r="CP570" s="2">
        <f t="shared" si="714"/>
        <v>110.3</v>
      </c>
      <c r="CQ570" s="2">
        <f t="shared" si="715"/>
        <v>55.15</v>
      </c>
      <c r="CR570" s="2">
        <f>(ROUND((ROUND(((ET570)*AV570*1),2)*BB570),2)+ROUND((ROUND(((AE570-(EU570))*AV570*1),2)*BS570),2))</f>
        <v>0</v>
      </c>
      <c r="CS570" s="2">
        <f t="shared" si="716"/>
        <v>0</v>
      </c>
      <c r="CT570" s="2">
        <f t="shared" si="717"/>
        <v>0</v>
      </c>
      <c r="CU570" s="2">
        <f t="shared" si="718"/>
        <v>0</v>
      </c>
      <c r="CV570" s="2">
        <f t="shared" si="719"/>
        <v>0</v>
      </c>
      <c r="CW570" s="2">
        <f t="shared" si="720"/>
        <v>0</v>
      </c>
      <c r="CX570" s="2">
        <f t="shared" si="721"/>
        <v>0</v>
      </c>
      <c r="CY570" s="2">
        <f t="shared" si="722"/>
        <v>0</v>
      </c>
      <c r="CZ570" s="2">
        <f t="shared" si="723"/>
        <v>0</v>
      </c>
      <c r="DA570" s="2"/>
      <c r="DB570" s="2"/>
      <c r="DC570" s="2" t="s">
        <v>3</v>
      </c>
      <c r="DD570" s="2" t="s">
        <v>3</v>
      </c>
      <c r="DE570" s="2" t="s">
        <v>3</v>
      </c>
      <c r="DF570" s="2" t="s">
        <v>3</v>
      </c>
      <c r="DG570" s="2" t="s">
        <v>3</v>
      </c>
      <c r="DH570" s="2" t="s">
        <v>3</v>
      </c>
      <c r="DI570" s="2" t="s">
        <v>3</v>
      </c>
      <c r="DJ570" s="2" t="s">
        <v>3</v>
      </c>
      <c r="DK570" s="2" t="s">
        <v>3</v>
      </c>
      <c r="DL570" s="2" t="s">
        <v>3</v>
      </c>
      <c r="DM570" s="2" t="s">
        <v>3</v>
      </c>
      <c r="DN570" s="2">
        <v>0</v>
      </c>
      <c r="DO570" s="2">
        <v>0</v>
      </c>
      <c r="DP570" s="2">
        <v>1</v>
      </c>
      <c r="DQ570" s="2">
        <v>1</v>
      </c>
      <c r="DR570" s="2"/>
      <c r="DS570" s="2"/>
      <c r="DT570" s="2"/>
      <c r="DU570" s="2">
        <v>1010</v>
      </c>
      <c r="DV570" s="2" t="s">
        <v>39</v>
      </c>
      <c r="DW570" s="2" t="s">
        <v>39</v>
      </c>
      <c r="DX570" s="2">
        <v>1</v>
      </c>
      <c r="DY570" s="2"/>
      <c r="DZ570" s="2" t="s">
        <v>3</v>
      </c>
      <c r="EA570" s="2" t="s">
        <v>3</v>
      </c>
      <c r="EB570" s="2" t="s">
        <v>3</v>
      </c>
      <c r="EC570" s="2" t="s">
        <v>3</v>
      </c>
      <c r="ED570" s="2"/>
      <c r="EE570" s="2">
        <v>58807897</v>
      </c>
      <c r="EF570" s="2">
        <v>30</v>
      </c>
      <c r="EG570" s="2" t="s">
        <v>27</v>
      </c>
      <c r="EH570" s="2">
        <v>0</v>
      </c>
      <c r="EI570" s="2" t="s">
        <v>3</v>
      </c>
      <c r="EJ570" s="2">
        <v>1</v>
      </c>
      <c r="EK570" s="2">
        <v>21</v>
      </c>
      <c r="EL570" s="2" t="s">
        <v>28</v>
      </c>
      <c r="EM570" s="2" t="s">
        <v>29</v>
      </c>
      <c r="EN570" s="2"/>
      <c r="EO570" s="2" t="s">
        <v>3</v>
      </c>
      <c r="EP570" s="2"/>
      <c r="EQ570" s="2">
        <v>0</v>
      </c>
      <c r="ER570" s="2">
        <v>55.15</v>
      </c>
      <c r="ES570" s="2">
        <v>55.15</v>
      </c>
      <c r="ET570" s="2">
        <v>0</v>
      </c>
      <c r="EU570" s="2">
        <v>0</v>
      </c>
      <c r="EV570" s="2">
        <v>0</v>
      </c>
      <c r="EW570" s="2">
        <v>0</v>
      </c>
      <c r="EX570" s="2">
        <v>0</v>
      </c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>
        <v>0</v>
      </c>
      <c r="FR570" s="2">
        <v>0</v>
      </c>
      <c r="FS570" s="2">
        <v>0</v>
      </c>
      <c r="FT570" s="2"/>
      <c r="FU570" s="2"/>
      <c r="FV570" s="2"/>
      <c r="FW570" s="2"/>
      <c r="FX570" s="2">
        <v>109</v>
      </c>
      <c r="FY570" s="2">
        <v>61</v>
      </c>
      <c r="FZ570" s="2"/>
      <c r="GA570" s="2" t="s">
        <v>3</v>
      </c>
      <c r="GB570" s="2"/>
      <c r="GC570" s="2"/>
      <c r="GD570" s="2">
        <v>1</v>
      </c>
      <c r="GE570" s="2"/>
      <c r="GF570" s="2">
        <v>1348869463</v>
      </c>
      <c r="GG570" s="2">
        <v>2</v>
      </c>
      <c r="GH570" s="2">
        <v>1</v>
      </c>
      <c r="GI570" s="2">
        <v>-2</v>
      </c>
      <c r="GJ570" s="2">
        <v>0</v>
      </c>
      <c r="GK570" s="2">
        <v>0</v>
      </c>
      <c r="GL570" s="2">
        <f t="shared" si="724"/>
        <v>0</v>
      </c>
      <c r="GM570" s="2">
        <f t="shared" si="725"/>
        <v>110.3</v>
      </c>
      <c r="GN570" s="2">
        <f t="shared" si="726"/>
        <v>110.3</v>
      </c>
      <c r="GO570" s="2">
        <f t="shared" si="727"/>
        <v>0</v>
      </c>
      <c r="GP570" s="2">
        <f t="shared" si="728"/>
        <v>0</v>
      </c>
      <c r="GQ570" s="2"/>
      <c r="GR570" s="2">
        <v>0</v>
      </c>
      <c r="GS570" s="2">
        <v>3</v>
      </c>
      <c r="GT570" s="2">
        <v>0</v>
      </c>
      <c r="GU570" s="2" t="s">
        <v>3</v>
      </c>
      <c r="GV570" s="2">
        <f t="shared" si="729"/>
        <v>0</v>
      </c>
      <c r="GW570" s="2">
        <v>1</v>
      </c>
      <c r="GX570" s="2">
        <f t="shared" si="730"/>
        <v>0</v>
      </c>
      <c r="GY570" s="2"/>
      <c r="GZ570" s="2"/>
      <c r="HA570" s="2">
        <v>0</v>
      </c>
      <c r="HB570" s="2">
        <v>0</v>
      </c>
      <c r="HC570" s="2">
        <f t="shared" si="731"/>
        <v>0</v>
      </c>
      <c r="HD570" s="2"/>
      <c r="HE570" s="2" t="s">
        <v>3</v>
      </c>
      <c r="HF570" s="2" t="s">
        <v>3</v>
      </c>
      <c r="HG570" s="2"/>
      <c r="HH570" s="2"/>
      <c r="HI570" s="2"/>
      <c r="HJ570" s="2"/>
      <c r="HK570" s="2"/>
      <c r="HL570" s="2"/>
      <c r="HM570" s="2" t="s">
        <v>3</v>
      </c>
      <c r="HN570" s="2" t="s">
        <v>3</v>
      </c>
      <c r="HO570" s="2" t="s">
        <v>3</v>
      </c>
      <c r="HP570" s="2" t="s">
        <v>3</v>
      </c>
      <c r="HQ570" s="2" t="s">
        <v>3</v>
      </c>
      <c r="HR570" s="2"/>
      <c r="HS570" s="2">
        <v>0</v>
      </c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>
        <v>0</v>
      </c>
      <c r="IL570" s="2"/>
      <c r="IM570" s="2"/>
      <c r="IN570" s="2"/>
      <c r="IO570" s="2"/>
      <c r="IP570" s="2"/>
      <c r="IQ570" s="2"/>
      <c r="IR570" s="2"/>
      <c r="IS570" s="2"/>
      <c r="IT570" s="2"/>
      <c r="IU570" s="2"/>
    </row>
    <row r="571" spans="1:255" x14ac:dyDescent="0.2">
      <c r="A571">
        <v>18</v>
      </c>
      <c r="B571">
        <v>1</v>
      </c>
      <c r="C571">
        <v>1302</v>
      </c>
      <c r="E571" t="s">
        <v>571</v>
      </c>
      <c r="F571" t="s">
        <v>572</v>
      </c>
      <c r="G571" t="s">
        <v>573</v>
      </c>
      <c r="H571" t="s">
        <v>39</v>
      </c>
      <c r="I571">
        <f>I569*J571</f>
        <v>2</v>
      </c>
      <c r="J571">
        <v>2</v>
      </c>
      <c r="K571">
        <v>2</v>
      </c>
      <c r="O571">
        <f t="shared" si="700"/>
        <v>767.69</v>
      </c>
      <c r="P571">
        <f t="shared" si="701"/>
        <v>767.69</v>
      </c>
      <c r="Q571">
        <f>(ROUND((ROUND(((ET571)*AV571*I571),2)*BB571),2)+ROUND((ROUND(((AE571-(EU571))*AV571*I571),2)*BS571),2))</f>
        <v>0</v>
      </c>
      <c r="R571">
        <f t="shared" si="702"/>
        <v>0</v>
      </c>
      <c r="S571">
        <f t="shared" si="703"/>
        <v>0</v>
      </c>
      <c r="T571">
        <f t="shared" si="704"/>
        <v>0</v>
      </c>
      <c r="U571">
        <f t="shared" si="705"/>
        <v>0</v>
      </c>
      <c r="V571">
        <f t="shared" si="706"/>
        <v>0</v>
      </c>
      <c r="W571">
        <f t="shared" si="707"/>
        <v>0</v>
      </c>
      <c r="X571">
        <f t="shared" si="708"/>
        <v>0</v>
      </c>
      <c r="Y571">
        <f t="shared" si="709"/>
        <v>0</v>
      </c>
      <c r="AA571">
        <v>59204059</v>
      </c>
      <c r="AB571">
        <f t="shared" si="710"/>
        <v>55.15</v>
      </c>
      <c r="AC571">
        <f t="shared" si="711"/>
        <v>55.15</v>
      </c>
      <c r="AD571">
        <f>ROUND((((ET571)-(EU571))+AE571),6)</f>
        <v>0</v>
      </c>
      <c r="AE571">
        <f t="shared" si="741"/>
        <v>0</v>
      </c>
      <c r="AF571">
        <f t="shared" si="741"/>
        <v>0</v>
      </c>
      <c r="AG571">
        <f t="shared" si="712"/>
        <v>0</v>
      </c>
      <c r="AH571">
        <f t="shared" si="742"/>
        <v>0</v>
      </c>
      <c r="AI571">
        <f t="shared" si="742"/>
        <v>0</v>
      </c>
      <c r="AJ571">
        <f t="shared" si="713"/>
        <v>0</v>
      </c>
      <c r="AK571">
        <v>55.15</v>
      </c>
      <c r="AL571">
        <v>55.15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109</v>
      </c>
      <c r="AU571">
        <v>61</v>
      </c>
      <c r="AV571">
        <v>1</v>
      </c>
      <c r="AW571">
        <v>1</v>
      </c>
      <c r="AZ571">
        <v>1</v>
      </c>
      <c r="BA571">
        <v>1</v>
      </c>
      <c r="BB571">
        <v>1</v>
      </c>
      <c r="BC571">
        <v>6.96</v>
      </c>
      <c r="BD571" t="s">
        <v>3</v>
      </c>
      <c r="BE571" t="s">
        <v>3</v>
      </c>
      <c r="BF571" t="s">
        <v>3</v>
      </c>
      <c r="BG571" t="s">
        <v>3</v>
      </c>
      <c r="BH571">
        <v>3</v>
      </c>
      <c r="BI571">
        <v>1</v>
      </c>
      <c r="BJ571" t="s">
        <v>574</v>
      </c>
      <c r="BM571">
        <v>21</v>
      </c>
      <c r="BN571">
        <v>0</v>
      </c>
      <c r="BO571" t="s">
        <v>572</v>
      </c>
      <c r="BP571">
        <v>1</v>
      </c>
      <c r="BQ571">
        <v>30</v>
      </c>
      <c r="BR571">
        <v>0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 t="s">
        <v>3</v>
      </c>
      <c r="BZ571">
        <v>109</v>
      </c>
      <c r="CA571">
        <v>61</v>
      </c>
      <c r="CB571" t="s">
        <v>3</v>
      </c>
      <c r="CE571">
        <v>30</v>
      </c>
      <c r="CF571">
        <v>0</v>
      </c>
      <c r="CG571">
        <v>0</v>
      </c>
      <c r="CM571">
        <v>0</v>
      </c>
      <c r="CN571" t="s">
        <v>3</v>
      </c>
      <c r="CO571">
        <v>0</v>
      </c>
      <c r="CP571">
        <f t="shared" si="714"/>
        <v>767.69</v>
      </c>
      <c r="CQ571">
        <f t="shared" si="715"/>
        <v>383.84</v>
      </c>
      <c r="CR571">
        <f>(ROUND((ROUND(((ET571)*AV571*1),2)*BB571),2)+ROUND((ROUND(((AE571-(EU571))*AV571*1),2)*BS571),2))</f>
        <v>0</v>
      </c>
      <c r="CS571">
        <f t="shared" si="716"/>
        <v>0</v>
      </c>
      <c r="CT571">
        <f t="shared" si="717"/>
        <v>0</v>
      </c>
      <c r="CU571">
        <f t="shared" si="718"/>
        <v>0</v>
      </c>
      <c r="CV571">
        <f t="shared" si="719"/>
        <v>0</v>
      </c>
      <c r="CW571">
        <f t="shared" si="720"/>
        <v>0</v>
      </c>
      <c r="CX571">
        <f t="shared" si="721"/>
        <v>0</v>
      </c>
      <c r="CY571">
        <f t="shared" si="722"/>
        <v>0</v>
      </c>
      <c r="CZ571">
        <f t="shared" si="723"/>
        <v>0</v>
      </c>
      <c r="DC571" t="s">
        <v>3</v>
      </c>
      <c r="DD571" t="s">
        <v>3</v>
      </c>
      <c r="DE571" t="s">
        <v>3</v>
      </c>
      <c r="DF571" t="s">
        <v>3</v>
      </c>
      <c r="DG571" t="s">
        <v>3</v>
      </c>
      <c r="DH571" t="s">
        <v>3</v>
      </c>
      <c r="DI571" t="s">
        <v>3</v>
      </c>
      <c r="DJ571" t="s">
        <v>3</v>
      </c>
      <c r="DK571" t="s">
        <v>3</v>
      </c>
      <c r="DL571" t="s">
        <v>3</v>
      </c>
      <c r="DM571" t="s">
        <v>3</v>
      </c>
      <c r="DN571">
        <v>0</v>
      </c>
      <c r="DO571">
        <v>0</v>
      </c>
      <c r="DP571">
        <v>1</v>
      </c>
      <c r="DQ571">
        <v>1</v>
      </c>
      <c r="DU571">
        <v>1010</v>
      </c>
      <c r="DV571" t="s">
        <v>39</v>
      </c>
      <c r="DW571" t="s">
        <v>39</v>
      </c>
      <c r="DX571">
        <v>1</v>
      </c>
      <c r="DZ571" t="s">
        <v>3</v>
      </c>
      <c r="EA571" t="s">
        <v>3</v>
      </c>
      <c r="EB571" t="s">
        <v>3</v>
      </c>
      <c r="EC571" t="s">
        <v>3</v>
      </c>
      <c r="EE571">
        <v>58807897</v>
      </c>
      <c r="EF571">
        <v>30</v>
      </c>
      <c r="EG571" t="s">
        <v>27</v>
      </c>
      <c r="EH571">
        <v>0</v>
      </c>
      <c r="EI571" t="s">
        <v>3</v>
      </c>
      <c r="EJ571">
        <v>1</v>
      </c>
      <c r="EK571">
        <v>21</v>
      </c>
      <c r="EL571" t="s">
        <v>28</v>
      </c>
      <c r="EM571" t="s">
        <v>29</v>
      </c>
      <c r="EO571" t="s">
        <v>3</v>
      </c>
      <c r="EQ571">
        <v>0</v>
      </c>
      <c r="ER571">
        <v>55.15</v>
      </c>
      <c r="ES571">
        <v>55.15</v>
      </c>
      <c r="ET571">
        <v>0</v>
      </c>
      <c r="EU571">
        <v>0</v>
      </c>
      <c r="EV571">
        <v>0</v>
      </c>
      <c r="EW571">
        <v>0</v>
      </c>
      <c r="EX571">
        <v>0</v>
      </c>
      <c r="FQ571">
        <v>0</v>
      </c>
      <c r="FR571">
        <v>0</v>
      </c>
      <c r="FS571">
        <v>0</v>
      </c>
      <c r="FX571">
        <v>109</v>
      </c>
      <c r="FY571">
        <v>61</v>
      </c>
      <c r="GA571" t="s">
        <v>3</v>
      </c>
      <c r="GD571">
        <v>1</v>
      </c>
      <c r="GF571">
        <v>1348869463</v>
      </c>
      <c r="GG571">
        <v>2</v>
      </c>
      <c r="GH571">
        <v>1</v>
      </c>
      <c r="GI571">
        <v>2</v>
      </c>
      <c r="GJ571">
        <v>0</v>
      </c>
      <c r="GK571">
        <v>0</v>
      </c>
      <c r="GL571">
        <f t="shared" si="724"/>
        <v>0</v>
      </c>
      <c r="GM571">
        <f t="shared" si="725"/>
        <v>767.69</v>
      </c>
      <c r="GN571">
        <f t="shared" si="726"/>
        <v>767.69</v>
      </c>
      <c r="GO571">
        <f t="shared" si="727"/>
        <v>0</v>
      </c>
      <c r="GP571">
        <f t="shared" si="728"/>
        <v>0</v>
      </c>
      <c r="GR571">
        <v>0</v>
      </c>
      <c r="GS571">
        <v>3</v>
      </c>
      <c r="GT571">
        <v>0</v>
      </c>
      <c r="GU571" t="s">
        <v>3</v>
      </c>
      <c r="GV571">
        <f t="shared" si="729"/>
        <v>0</v>
      </c>
      <c r="GW571">
        <v>1</v>
      </c>
      <c r="GX571">
        <f t="shared" si="730"/>
        <v>0</v>
      </c>
      <c r="HA571">
        <v>0</v>
      </c>
      <c r="HB571">
        <v>0</v>
      </c>
      <c r="HC571">
        <f t="shared" si="731"/>
        <v>0</v>
      </c>
      <c r="HE571" t="s">
        <v>3</v>
      </c>
      <c r="HF571" t="s">
        <v>3</v>
      </c>
      <c r="HM571" t="s">
        <v>3</v>
      </c>
      <c r="HN571" t="s">
        <v>3</v>
      </c>
      <c r="HO571" t="s">
        <v>3</v>
      </c>
      <c r="HP571" t="s">
        <v>3</v>
      </c>
      <c r="HQ571" t="s">
        <v>3</v>
      </c>
      <c r="HS571">
        <v>0</v>
      </c>
      <c r="IK571">
        <v>0</v>
      </c>
    </row>
    <row r="572" spans="1:255" x14ac:dyDescent="0.2">
      <c r="A572" s="2">
        <v>18</v>
      </c>
      <c r="B572" s="2">
        <v>1</v>
      </c>
      <c r="C572" s="2">
        <v>1295</v>
      </c>
      <c r="D572" s="2"/>
      <c r="E572" s="2" t="s">
        <v>575</v>
      </c>
      <c r="F572" s="2" t="s">
        <v>576</v>
      </c>
      <c r="G572" s="2" t="s">
        <v>577</v>
      </c>
      <c r="H572" s="2" t="s">
        <v>39</v>
      </c>
      <c r="I572" s="2">
        <f>I568*J572</f>
        <v>1</v>
      </c>
      <c r="J572" s="2">
        <v>1</v>
      </c>
      <c r="K572" s="2">
        <v>1</v>
      </c>
      <c r="L572" s="2"/>
      <c r="M572" s="2"/>
      <c r="N572" s="2"/>
      <c r="O572" s="2">
        <f t="shared" si="700"/>
        <v>404.38</v>
      </c>
      <c r="P572" s="2">
        <f t="shared" si="701"/>
        <v>404.38</v>
      </c>
      <c r="Q572" s="2">
        <f>(ROUND((ROUND(((ET572)*AV572*I572),2)*BB572),2)+ROUND((ROUND(((AE572-(EU572))*AV572*I572),2)*BS572),2))</f>
        <v>0</v>
      </c>
      <c r="R572" s="2">
        <f t="shared" si="702"/>
        <v>0</v>
      </c>
      <c r="S572" s="2">
        <f t="shared" si="703"/>
        <v>0</v>
      </c>
      <c r="T572" s="2">
        <f t="shared" si="704"/>
        <v>0</v>
      </c>
      <c r="U572" s="2">
        <f t="shared" si="705"/>
        <v>0</v>
      </c>
      <c r="V572" s="2">
        <f t="shared" si="706"/>
        <v>0</v>
      </c>
      <c r="W572" s="2">
        <f t="shared" si="707"/>
        <v>0</v>
      </c>
      <c r="X572" s="2">
        <f t="shared" si="708"/>
        <v>0</v>
      </c>
      <c r="Y572" s="2">
        <f t="shared" si="709"/>
        <v>0</v>
      </c>
      <c r="Z572" s="2"/>
      <c r="AA572" s="2">
        <v>59204062</v>
      </c>
      <c r="AB572" s="2">
        <f t="shared" si="710"/>
        <v>404.38</v>
      </c>
      <c r="AC572" s="2">
        <f t="shared" si="711"/>
        <v>404.38</v>
      </c>
      <c r="AD572" s="2">
        <f>ROUND((((ET572)-(EU572))+AE572),6)</f>
        <v>0</v>
      </c>
      <c r="AE572" s="2">
        <f t="shared" si="741"/>
        <v>0</v>
      </c>
      <c r="AF572" s="2">
        <f t="shared" si="741"/>
        <v>0</v>
      </c>
      <c r="AG572" s="2">
        <f t="shared" si="712"/>
        <v>0</v>
      </c>
      <c r="AH572" s="2">
        <f t="shared" si="742"/>
        <v>0</v>
      </c>
      <c r="AI572" s="2">
        <f t="shared" si="742"/>
        <v>0</v>
      </c>
      <c r="AJ572" s="2">
        <f t="shared" si="713"/>
        <v>0</v>
      </c>
      <c r="AK572" s="2">
        <v>404.38</v>
      </c>
      <c r="AL572" s="2">
        <v>404.38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109</v>
      </c>
      <c r="AU572" s="2">
        <v>61</v>
      </c>
      <c r="AV572" s="2">
        <v>1</v>
      </c>
      <c r="AW572" s="2">
        <v>1</v>
      </c>
      <c r="AX572" s="2"/>
      <c r="AY572" s="2"/>
      <c r="AZ572" s="2">
        <v>1</v>
      </c>
      <c r="BA572" s="2">
        <v>1</v>
      </c>
      <c r="BB572" s="2">
        <v>1</v>
      </c>
      <c r="BC572" s="2">
        <v>1</v>
      </c>
      <c r="BD572" s="2" t="s">
        <v>3</v>
      </c>
      <c r="BE572" s="2" t="s">
        <v>3</v>
      </c>
      <c r="BF572" s="2" t="s">
        <v>3</v>
      </c>
      <c r="BG572" s="2" t="s">
        <v>3</v>
      </c>
      <c r="BH572" s="2">
        <v>3</v>
      </c>
      <c r="BI572" s="2">
        <v>1</v>
      </c>
      <c r="BJ572" s="2" t="s">
        <v>578</v>
      </c>
      <c r="BK572" s="2"/>
      <c r="BL572" s="2"/>
      <c r="BM572" s="2">
        <v>21</v>
      </c>
      <c r="BN572" s="2">
        <v>0</v>
      </c>
      <c r="BO572" s="2" t="s">
        <v>3</v>
      </c>
      <c r="BP572" s="2">
        <v>0</v>
      </c>
      <c r="BQ572" s="2">
        <v>30</v>
      </c>
      <c r="BR572" s="2">
        <v>0</v>
      </c>
      <c r="BS572" s="2">
        <v>1</v>
      </c>
      <c r="BT572" s="2">
        <v>1</v>
      </c>
      <c r="BU572" s="2">
        <v>1</v>
      </c>
      <c r="BV572" s="2">
        <v>1</v>
      </c>
      <c r="BW572" s="2">
        <v>1</v>
      </c>
      <c r="BX572" s="2">
        <v>1</v>
      </c>
      <c r="BY572" s="2" t="s">
        <v>3</v>
      </c>
      <c r="BZ572" s="2">
        <v>109</v>
      </c>
      <c r="CA572" s="2">
        <v>61</v>
      </c>
      <c r="CB572" s="2" t="s">
        <v>3</v>
      </c>
      <c r="CC572" s="2"/>
      <c r="CD572" s="2"/>
      <c r="CE572" s="2">
        <v>30</v>
      </c>
      <c r="CF572" s="2">
        <v>0</v>
      </c>
      <c r="CG572" s="2">
        <v>0</v>
      </c>
      <c r="CH572" s="2"/>
      <c r="CI572" s="2"/>
      <c r="CJ572" s="2"/>
      <c r="CK572" s="2"/>
      <c r="CL572" s="2"/>
      <c r="CM572" s="2">
        <v>0</v>
      </c>
      <c r="CN572" s="2" t="s">
        <v>3</v>
      </c>
      <c r="CO572" s="2">
        <v>0</v>
      </c>
      <c r="CP572" s="2">
        <f t="shared" si="714"/>
        <v>404.38</v>
      </c>
      <c r="CQ572" s="2">
        <f t="shared" si="715"/>
        <v>404.38</v>
      </c>
      <c r="CR572" s="2">
        <f>(ROUND((ROUND(((ET572)*AV572*1),2)*BB572),2)+ROUND((ROUND(((AE572-(EU572))*AV572*1),2)*BS572),2))</f>
        <v>0</v>
      </c>
      <c r="CS572" s="2">
        <f t="shared" si="716"/>
        <v>0</v>
      </c>
      <c r="CT572" s="2">
        <f t="shared" si="717"/>
        <v>0</v>
      </c>
      <c r="CU572" s="2">
        <f t="shared" si="718"/>
        <v>0</v>
      </c>
      <c r="CV572" s="2">
        <f t="shared" si="719"/>
        <v>0</v>
      </c>
      <c r="CW572" s="2">
        <f t="shared" si="720"/>
        <v>0</v>
      </c>
      <c r="CX572" s="2">
        <f t="shared" si="721"/>
        <v>0</v>
      </c>
      <c r="CY572" s="2">
        <f t="shared" si="722"/>
        <v>0</v>
      </c>
      <c r="CZ572" s="2">
        <f t="shared" si="723"/>
        <v>0</v>
      </c>
      <c r="DA572" s="2"/>
      <c r="DB572" s="2"/>
      <c r="DC572" s="2" t="s">
        <v>3</v>
      </c>
      <c r="DD572" s="2" t="s">
        <v>3</v>
      </c>
      <c r="DE572" s="2" t="s">
        <v>3</v>
      </c>
      <c r="DF572" s="2" t="s">
        <v>3</v>
      </c>
      <c r="DG572" s="2" t="s">
        <v>3</v>
      </c>
      <c r="DH572" s="2" t="s">
        <v>3</v>
      </c>
      <c r="DI572" s="2" t="s">
        <v>3</v>
      </c>
      <c r="DJ572" s="2" t="s">
        <v>3</v>
      </c>
      <c r="DK572" s="2" t="s">
        <v>3</v>
      </c>
      <c r="DL572" s="2" t="s">
        <v>3</v>
      </c>
      <c r="DM572" s="2" t="s">
        <v>3</v>
      </c>
      <c r="DN572" s="2">
        <v>0</v>
      </c>
      <c r="DO572" s="2">
        <v>0</v>
      </c>
      <c r="DP572" s="2">
        <v>1</v>
      </c>
      <c r="DQ572" s="2">
        <v>1</v>
      </c>
      <c r="DR572" s="2"/>
      <c r="DS572" s="2"/>
      <c r="DT572" s="2"/>
      <c r="DU572" s="2">
        <v>1010</v>
      </c>
      <c r="DV572" s="2" t="s">
        <v>39</v>
      </c>
      <c r="DW572" s="2" t="s">
        <v>39</v>
      </c>
      <c r="DX572" s="2">
        <v>1</v>
      </c>
      <c r="DY572" s="2"/>
      <c r="DZ572" s="2" t="s">
        <v>3</v>
      </c>
      <c r="EA572" s="2" t="s">
        <v>3</v>
      </c>
      <c r="EB572" s="2" t="s">
        <v>3</v>
      </c>
      <c r="EC572" s="2" t="s">
        <v>3</v>
      </c>
      <c r="ED572" s="2"/>
      <c r="EE572" s="2">
        <v>58807897</v>
      </c>
      <c r="EF572" s="2">
        <v>30</v>
      </c>
      <c r="EG572" s="2" t="s">
        <v>27</v>
      </c>
      <c r="EH572" s="2">
        <v>0</v>
      </c>
      <c r="EI572" s="2" t="s">
        <v>3</v>
      </c>
      <c r="EJ572" s="2">
        <v>1</v>
      </c>
      <c r="EK572" s="2">
        <v>21</v>
      </c>
      <c r="EL572" s="2" t="s">
        <v>28</v>
      </c>
      <c r="EM572" s="2" t="s">
        <v>29</v>
      </c>
      <c r="EN572" s="2"/>
      <c r="EO572" s="2" t="s">
        <v>3</v>
      </c>
      <c r="EP572" s="2"/>
      <c r="EQ572" s="2">
        <v>0</v>
      </c>
      <c r="ER572" s="2">
        <v>404.38</v>
      </c>
      <c r="ES572" s="2">
        <v>404.38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>
        <v>0</v>
      </c>
      <c r="FR572" s="2">
        <v>0</v>
      </c>
      <c r="FS572" s="2">
        <v>0</v>
      </c>
      <c r="FT572" s="2"/>
      <c r="FU572" s="2"/>
      <c r="FV572" s="2"/>
      <c r="FW572" s="2"/>
      <c r="FX572" s="2">
        <v>109</v>
      </c>
      <c r="FY572" s="2">
        <v>61</v>
      </c>
      <c r="FZ572" s="2"/>
      <c r="GA572" s="2" t="s">
        <v>3</v>
      </c>
      <c r="GB572" s="2"/>
      <c r="GC572" s="2"/>
      <c r="GD572" s="2">
        <v>1</v>
      </c>
      <c r="GE572" s="2"/>
      <c r="GF572" s="2">
        <v>1653560245</v>
      </c>
      <c r="GG572" s="2">
        <v>2</v>
      </c>
      <c r="GH572" s="2">
        <v>1</v>
      </c>
      <c r="GI572" s="2">
        <v>-2</v>
      </c>
      <c r="GJ572" s="2">
        <v>0</v>
      </c>
      <c r="GK572" s="2">
        <v>0</v>
      </c>
      <c r="GL572" s="2">
        <f t="shared" si="724"/>
        <v>0</v>
      </c>
      <c r="GM572" s="2">
        <f t="shared" si="725"/>
        <v>404.38</v>
      </c>
      <c r="GN572" s="2">
        <f t="shared" si="726"/>
        <v>404.38</v>
      </c>
      <c r="GO572" s="2">
        <f t="shared" si="727"/>
        <v>0</v>
      </c>
      <c r="GP572" s="2">
        <f t="shared" si="728"/>
        <v>0</v>
      </c>
      <c r="GQ572" s="2"/>
      <c r="GR572" s="2">
        <v>0</v>
      </c>
      <c r="GS572" s="2">
        <v>3</v>
      </c>
      <c r="GT572" s="2">
        <v>0</v>
      </c>
      <c r="GU572" s="2" t="s">
        <v>3</v>
      </c>
      <c r="GV572" s="2">
        <f t="shared" si="729"/>
        <v>0</v>
      </c>
      <c r="GW572" s="2">
        <v>1</v>
      </c>
      <c r="GX572" s="2">
        <f t="shared" si="730"/>
        <v>0</v>
      </c>
      <c r="GY572" s="2"/>
      <c r="GZ572" s="2"/>
      <c r="HA572" s="2">
        <v>0</v>
      </c>
      <c r="HB572" s="2">
        <v>0</v>
      </c>
      <c r="HC572" s="2">
        <f t="shared" si="731"/>
        <v>0</v>
      </c>
      <c r="HD572" s="2"/>
      <c r="HE572" s="2" t="s">
        <v>3</v>
      </c>
      <c r="HF572" s="2" t="s">
        <v>3</v>
      </c>
      <c r="HG572" s="2"/>
      <c r="HH572" s="2"/>
      <c r="HI572" s="2"/>
      <c r="HJ572" s="2"/>
      <c r="HK572" s="2"/>
      <c r="HL572" s="2"/>
      <c r="HM572" s="2" t="s">
        <v>3</v>
      </c>
      <c r="HN572" s="2" t="s">
        <v>3</v>
      </c>
      <c r="HO572" s="2" t="s">
        <v>3</v>
      </c>
      <c r="HP572" s="2" t="s">
        <v>3</v>
      </c>
      <c r="HQ572" s="2" t="s">
        <v>3</v>
      </c>
      <c r="HR572" s="2"/>
      <c r="HS572" s="2">
        <v>0</v>
      </c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>
        <v>0</v>
      </c>
      <c r="IL572" s="2"/>
      <c r="IM572" s="2"/>
      <c r="IN572" s="2"/>
      <c r="IO572" s="2"/>
      <c r="IP572" s="2"/>
      <c r="IQ572" s="2"/>
      <c r="IR572" s="2"/>
      <c r="IS572" s="2"/>
      <c r="IT572" s="2"/>
      <c r="IU572" s="2"/>
    </row>
    <row r="573" spans="1:255" x14ac:dyDescent="0.2">
      <c r="A573">
        <v>18</v>
      </c>
      <c r="B573">
        <v>1</v>
      </c>
      <c r="C573">
        <v>1303</v>
      </c>
      <c r="E573" t="s">
        <v>575</v>
      </c>
      <c r="F573" t="s">
        <v>576</v>
      </c>
      <c r="G573" t="s">
        <v>577</v>
      </c>
      <c r="H573" t="s">
        <v>39</v>
      </c>
      <c r="I573">
        <f>I569*J573</f>
        <v>1</v>
      </c>
      <c r="J573">
        <v>1</v>
      </c>
      <c r="K573">
        <v>1</v>
      </c>
      <c r="O573">
        <f t="shared" si="700"/>
        <v>3522.15</v>
      </c>
      <c r="P573">
        <f t="shared" si="701"/>
        <v>3522.15</v>
      </c>
      <c r="Q573">
        <f>(ROUND((ROUND(((ET573)*AV573*I573),2)*BB573),2)+ROUND((ROUND(((AE573-(EU573))*AV573*I573),2)*BS573),2))</f>
        <v>0</v>
      </c>
      <c r="R573">
        <f t="shared" si="702"/>
        <v>0</v>
      </c>
      <c r="S573">
        <f t="shared" si="703"/>
        <v>0</v>
      </c>
      <c r="T573">
        <f t="shared" si="704"/>
        <v>0</v>
      </c>
      <c r="U573">
        <f t="shared" si="705"/>
        <v>0</v>
      </c>
      <c r="V573">
        <f t="shared" si="706"/>
        <v>0</v>
      </c>
      <c r="W573">
        <f t="shared" si="707"/>
        <v>0</v>
      </c>
      <c r="X573">
        <f t="shared" si="708"/>
        <v>0</v>
      </c>
      <c r="Y573">
        <f t="shared" si="709"/>
        <v>0</v>
      </c>
      <c r="AA573">
        <v>59204059</v>
      </c>
      <c r="AB573">
        <f t="shared" si="710"/>
        <v>404.38</v>
      </c>
      <c r="AC573">
        <f t="shared" si="711"/>
        <v>404.38</v>
      </c>
      <c r="AD573">
        <f>ROUND((((ET573)-(EU573))+AE573),6)</f>
        <v>0</v>
      </c>
      <c r="AE573">
        <f t="shared" si="741"/>
        <v>0</v>
      </c>
      <c r="AF573">
        <f t="shared" si="741"/>
        <v>0</v>
      </c>
      <c r="AG573">
        <f t="shared" si="712"/>
        <v>0</v>
      </c>
      <c r="AH573">
        <f t="shared" si="742"/>
        <v>0</v>
      </c>
      <c r="AI573">
        <f t="shared" si="742"/>
        <v>0</v>
      </c>
      <c r="AJ573">
        <f t="shared" si="713"/>
        <v>0</v>
      </c>
      <c r="AK573">
        <v>404.38</v>
      </c>
      <c r="AL573">
        <v>404.38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109</v>
      </c>
      <c r="AU573">
        <v>61</v>
      </c>
      <c r="AV573">
        <v>1</v>
      </c>
      <c r="AW573">
        <v>1</v>
      </c>
      <c r="AZ573">
        <v>1</v>
      </c>
      <c r="BA573">
        <v>1</v>
      </c>
      <c r="BB573">
        <v>1</v>
      </c>
      <c r="BC573">
        <v>8.7100000000000009</v>
      </c>
      <c r="BD573" t="s">
        <v>3</v>
      </c>
      <c r="BE573" t="s">
        <v>3</v>
      </c>
      <c r="BF573" t="s">
        <v>3</v>
      </c>
      <c r="BG573" t="s">
        <v>3</v>
      </c>
      <c r="BH573">
        <v>3</v>
      </c>
      <c r="BI573">
        <v>1</v>
      </c>
      <c r="BJ573" t="s">
        <v>578</v>
      </c>
      <c r="BM573">
        <v>21</v>
      </c>
      <c r="BN573">
        <v>0</v>
      </c>
      <c r="BO573" t="s">
        <v>576</v>
      </c>
      <c r="BP573">
        <v>1</v>
      </c>
      <c r="BQ573">
        <v>30</v>
      </c>
      <c r="BR573">
        <v>0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 t="s">
        <v>3</v>
      </c>
      <c r="BZ573">
        <v>109</v>
      </c>
      <c r="CA573">
        <v>61</v>
      </c>
      <c r="CB573" t="s">
        <v>3</v>
      </c>
      <c r="CE573">
        <v>30</v>
      </c>
      <c r="CF573">
        <v>0</v>
      </c>
      <c r="CG573">
        <v>0</v>
      </c>
      <c r="CM573">
        <v>0</v>
      </c>
      <c r="CN573" t="s">
        <v>3</v>
      </c>
      <c r="CO573">
        <v>0</v>
      </c>
      <c r="CP573">
        <f t="shared" si="714"/>
        <v>3522.15</v>
      </c>
      <c r="CQ573">
        <f t="shared" si="715"/>
        <v>3522.15</v>
      </c>
      <c r="CR573">
        <f>(ROUND((ROUND(((ET573)*AV573*1),2)*BB573),2)+ROUND((ROUND(((AE573-(EU573))*AV573*1),2)*BS573),2))</f>
        <v>0</v>
      </c>
      <c r="CS573">
        <f t="shared" si="716"/>
        <v>0</v>
      </c>
      <c r="CT573">
        <f t="shared" si="717"/>
        <v>0</v>
      </c>
      <c r="CU573">
        <f t="shared" si="718"/>
        <v>0</v>
      </c>
      <c r="CV573">
        <f t="shared" si="719"/>
        <v>0</v>
      </c>
      <c r="CW573">
        <f t="shared" si="720"/>
        <v>0</v>
      </c>
      <c r="CX573">
        <f t="shared" si="721"/>
        <v>0</v>
      </c>
      <c r="CY573">
        <f t="shared" si="722"/>
        <v>0</v>
      </c>
      <c r="CZ573">
        <f t="shared" si="723"/>
        <v>0</v>
      </c>
      <c r="DC573" t="s">
        <v>3</v>
      </c>
      <c r="DD573" t="s">
        <v>3</v>
      </c>
      <c r="DE573" t="s">
        <v>3</v>
      </c>
      <c r="DF573" t="s">
        <v>3</v>
      </c>
      <c r="DG573" t="s">
        <v>3</v>
      </c>
      <c r="DH573" t="s">
        <v>3</v>
      </c>
      <c r="DI573" t="s">
        <v>3</v>
      </c>
      <c r="DJ573" t="s">
        <v>3</v>
      </c>
      <c r="DK573" t="s">
        <v>3</v>
      </c>
      <c r="DL573" t="s">
        <v>3</v>
      </c>
      <c r="DM573" t="s">
        <v>3</v>
      </c>
      <c r="DN573">
        <v>0</v>
      </c>
      <c r="DO573">
        <v>0</v>
      </c>
      <c r="DP573">
        <v>1</v>
      </c>
      <c r="DQ573">
        <v>1</v>
      </c>
      <c r="DU573">
        <v>1010</v>
      </c>
      <c r="DV573" t="s">
        <v>39</v>
      </c>
      <c r="DW573" t="s">
        <v>39</v>
      </c>
      <c r="DX573">
        <v>1</v>
      </c>
      <c r="DZ573" t="s">
        <v>3</v>
      </c>
      <c r="EA573" t="s">
        <v>3</v>
      </c>
      <c r="EB573" t="s">
        <v>3</v>
      </c>
      <c r="EC573" t="s">
        <v>3</v>
      </c>
      <c r="EE573">
        <v>58807897</v>
      </c>
      <c r="EF573">
        <v>30</v>
      </c>
      <c r="EG573" t="s">
        <v>27</v>
      </c>
      <c r="EH573">
        <v>0</v>
      </c>
      <c r="EI573" t="s">
        <v>3</v>
      </c>
      <c r="EJ573">
        <v>1</v>
      </c>
      <c r="EK573">
        <v>21</v>
      </c>
      <c r="EL573" t="s">
        <v>28</v>
      </c>
      <c r="EM573" t="s">
        <v>29</v>
      </c>
      <c r="EO573" t="s">
        <v>3</v>
      </c>
      <c r="EQ573">
        <v>0</v>
      </c>
      <c r="ER573">
        <v>404.38</v>
      </c>
      <c r="ES573">
        <v>404.38</v>
      </c>
      <c r="ET573">
        <v>0</v>
      </c>
      <c r="EU573">
        <v>0</v>
      </c>
      <c r="EV573">
        <v>0</v>
      </c>
      <c r="EW573">
        <v>0</v>
      </c>
      <c r="EX573">
        <v>0</v>
      </c>
      <c r="FQ573">
        <v>0</v>
      </c>
      <c r="FR573">
        <v>0</v>
      </c>
      <c r="FS573">
        <v>0</v>
      </c>
      <c r="FX573">
        <v>109</v>
      </c>
      <c r="FY573">
        <v>61</v>
      </c>
      <c r="GA573" t="s">
        <v>3</v>
      </c>
      <c r="GD573">
        <v>1</v>
      </c>
      <c r="GF573">
        <v>1653560245</v>
      </c>
      <c r="GG573">
        <v>2</v>
      </c>
      <c r="GH573">
        <v>1</v>
      </c>
      <c r="GI573">
        <v>2</v>
      </c>
      <c r="GJ573">
        <v>0</v>
      </c>
      <c r="GK573">
        <v>0</v>
      </c>
      <c r="GL573">
        <f t="shared" si="724"/>
        <v>0</v>
      </c>
      <c r="GM573">
        <f t="shared" si="725"/>
        <v>3522.15</v>
      </c>
      <c r="GN573">
        <f t="shared" si="726"/>
        <v>3522.15</v>
      </c>
      <c r="GO573">
        <f t="shared" si="727"/>
        <v>0</v>
      </c>
      <c r="GP573">
        <f t="shared" si="728"/>
        <v>0</v>
      </c>
      <c r="GR573">
        <v>0</v>
      </c>
      <c r="GS573">
        <v>3</v>
      </c>
      <c r="GT573">
        <v>0</v>
      </c>
      <c r="GU573" t="s">
        <v>3</v>
      </c>
      <c r="GV573">
        <f t="shared" si="729"/>
        <v>0</v>
      </c>
      <c r="GW573">
        <v>1</v>
      </c>
      <c r="GX573">
        <f t="shared" si="730"/>
        <v>0</v>
      </c>
      <c r="HA573">
        <v>0</v>
      </c>
      <c r="HB573">
        <v>0</v>
      </c>
      <c r="HC573">
        <f t="shared" si="731"/>
        <v>0</v>
      </c>
      <c r="HE573" t="s">
        <v>3</v>
      </c>
      <c r="HF573" t="s">
        <v>3</v>
      </c>
      <c r="HM573" t="s">
        <v>3</v>
      </c>
      <c r="HN573" t="s">
        <v>3</v>
      </c>
      <c r="HO573" t="s">
        <v>3</v>
      </c>
      <c r="HP573" t="s">
        <v>3</v>
      </c>
      <c r="HQ573" t="s">
        <v>3</v>
      </c>
      <c r="HS573">
        <v>0</v>
      </c>
      <c r="IK573">
        <v>0</v>
      </c>
    </row>
    <row r="574" spans="1:255" x14ac:dyDescent="0.2">
      <c r="A574" s="2">
        <v>17</v>
      </c>
      <c r="B574" s="2">
        <v>1</v>
      </c>
      <c r="C574" s="2">
        <f>ROW(SmtRes!A1312)</f>
        <v>1312</v>
      </c>
      <c r="D574" s="2">
        <f>ROW(EtalonRes!A1328)</f>
        <v>1328</v>
      </c>
      <c r="E574" s="2" t="s">
        <v>579</v>
      </c>
      <c r="F574" s="2" t="s">
        <v>568</v>
      </c>
      <c r="G574" s="2" t="s">
        <v>569</v>
      </c>
      <c r="H574" s="2" t="s">
        <v>228</v>
      </c>
      <c r="I574" s="2">
        <f>ROUND(ROUND(1,4),9)</f>
        <v>1</v>
      </c>
      <c r="J574" s="2">
        <v>0</v>
      </c>
      <c r="K574" s="2">
        <f>ROUND(ROUND(1,4),9)</f>
        <v>1</v>
      </c>
      <c r="L574" s="2"/>
      <c r="M574" s="2"/>
      <c r="N574" s="2"/>
      <c r="O574" s="2">
        <f t="shared" si="700"/>
        <v>51.51</v>
      </c>
      <c r="P574" s="2">
        <f t="shared" si="701"/>
        <v>21.81</v>
      </c>
      <c r="Q574" s="2">
        <f>(ROUND((ROUND(((((ET574*1.25)*1.1))*AV574*I574),2)*BB574),2)+ROUND((ROUND(((AE574-(((EU574*1.25)*1.1)))*AV574*I574),2)*BS574),2))</f>
        <v>6.09</v>
      </c>
      <c r="R574" s="2">
        <f t="shared" si="702"/>
        <v>0.37</v>
      </c>
      <c r="S574" s="2">
        <f t="shared" si="703"/>
        <v>23.61</v>
      </c>
      <c r="T574" s="2">
        <f t="shared" si="704"/>
        <v>0</v>
      </c>
      <c r="U574" s="2">
        <f t="shared" si="705"/>
        <v>1.98413985</v>
      </c>
      <c r="V574" s="2">
        <f t="shared" si="706"/>
        <v>0</v>
      </c>
      <c r="W574" s="2">
        <f t="shared" si="707"/>
        <v>0</v>
      </c>
      <c r="X574" s="2">
        <f t="shared" si="708"/>
        <v>26.14</v>
      </c>
      <c r="Y574" s="2">
        <f t="shared" si="709"/>
        <v>14.63</v>
      </c>
      <c r="Z574" s="2"/>
      <c r="AA574" s="2">
        <v>59204062</v>
      </c>
      <c r="AB574" s="2">
        <f t="shared" si="710"/>
        <v>49.641100000000002</v>
      </c>
      <c r="AC574" s="2">
        <f t="shared" si="711"/>
        <v>21.81</v>
      </c>
      <c r="AD574" s="2">
        <f>ROUND((((((ET574*1.25)*1.1))-(((EU574*1.25)*1.1)))+AE574),6)</f>
        <v>5.7062499999999998</v>
      </c>
      <c r="AE574" s="2">
        <f>ROUND((((EU574*1.25)*1.1)),6)</f>
        <v>0.34375</v>
      </c>
      <c r="AF574" s="2">
        <f>ROUND((((EV574*1.15)*1.1)),6)</f>
        <v>22.124849999999999</v>
      </c>
      <c r="AG574" s="2">
        <f t="shared" si="712"/>
        <v>0</v>
      </c>
      <c r="AH574" s="2">
        <f>(((EW574*1.15)*1.1))</f>
        <v>1.85955</v>
      </c>
      <c r="AI574" s="2">
        <f>(((EX574*1.25)*1.1))</f>
        <v>0</v>
      </c>
      <c r="AJ574" s="2">
        <f t="shared" si="713"/>
        <v>0</v>
      </c>
      <c r="AK574" s="2">
        <v>43.45</v>
      </c>
      <c r="AL574" s="2">
        <v>21.81</v>
      </c>
      <c r="AM574" s="2">
        <v>4.1500000000000004</v>
      </c>
      <c r="AN574" s="2">
        <v>0.25</v>
      </c>
      <c r="AO574" s="2">
        <v>17.489999999999998</v>
      </c>
      <c r="AP574" s="2">
        <v>0</v>
      </c>
      <c r="AQ574" s="2">
        <v>1.47</v>
      </c>
      <c r="AR574" s="2">
        <v>0</v>
      </c>
      <c r="AS574" s="2">
        <v>0</v>
      </c>
      <c r="AT574" s="2">
        <v>109</v>
      </c>
      <c r="AU574" s="2">
        <v>61</v>
      </c>
      <c r="AV574" s="2">
        <v>1.0669999999999999</v>
      </c>
      <c r="AW574" s="2">
        <v>1</v>
      </c>
      <c r="AX574" s="2"/>
      <c r="AY574" s="2"/>
      <c r="AZ574" s="2">
        <v>1</v>
      </c>
      <c r="BA574" s="2">
        <v>1</v>
      </c>
      <c r="BB574" s="2">
        <v>1</v>
      </c>
      <c r="BC574" s="2">
        <v>1</v>
      </c>
      <c r="BD574" s="2" t="s">
        <v>3</v>
      </c>
      <c r="BE574" s="2" t="s">
        <v>3</v>
      </c>
      <c r="BF574" s="2" t="s">
        <v>3</v>
      </c>
      <c r="BG574" s="2" t="s">
        <v>3</v>
      </c>
      <c r="BH574" s="2">
        <v>0</v>
      </c>
      <c r="BI574" s="2">
        <v>1</v>
      </c>
      <c r="BJ574" s="2" t="s">
        <v>570</v>
      </c>
      <c r="BK574" s="2"/>
      <c r="BL574" s="2"/>
      <c r="BM574" s="2">
        <v>21</v>
      </c>
      <c r="BN574" s="2">
        <v>0</v>
      </c>
      <c r="BO574" s="2" t="s">
        <v>568</v>
      </c>
      <c r="BP574" s="2">
        <v>1</v>
      </c>
      <c r="BQ574" s="2">
        <v>30</v>
      </c>
      <c r="BR574" s="2">
        <v>0</v>
      </c>
      <c r="BS574" s="2">
        <v>1</v>
      </c>
      <c r="BT574" s="2">
        <v>1</v>
      </c>
      <c r="BU574" s="2">
        <v>1</v>
      </c>
      <c r="BV574" s="2">
        <v>1</v>
      </c>
      <c r="BW574" s="2">
        <v>1</v>
      </c>
      <c r="BX574" s="2">
        <v>1</v>
      </c>
      <c r="BY574" s="2" t="s">
        <v>3</v>
      </c>
      <c r="BZ574" s="2">
        <v>109</v>
      </c>
      <c r="CA574" s="2">
        <v>61</v>
      </c>
      <c r="CB574" s="2" t="s">
        <v>3</v>
      </c>
      <c r="CC574" s="2"/>
      <c r="CD574" s="2"/>
      <c r="CE574" s="2">
        <v>30</v>
      </c>
      <c r="CF574" s="2">
        <v>0</v>
      </c>
      <c r="CG574" s="2">
        <v>0</v>
      </c>
      <c r="CH574" s="2"/>
      <c r="CI574" s="2"/>
      <c r="CJ574" s="2"/>
      <c r="CK574" s="2"/>
      <c r="CL574" s="2"/>
      <c r="CM574" s="2">
        <v>0</v>
      </c>
      <c r="CN574" s="2" t="s">
        <v>1044</v>
      </c>
      <c r="CO574" s="2">
        <v>0</v>
      </c>
      <c r="CP574" s="2">
        <f t="shared" si="714"/>
        <v>51.51</v>
      </c>
      <c r="CQ574" s="2">
        <f t="shared" si="715"/>
        <v>21.81</v>
      </c>
      <c r="CR574" s="2">
        <f>(ROUND((ROUND(((((ET574*1.25)*1.1))*AV574*1),2)*BB574),2)+ROUND((ROUND(((AE574-(((EU574*1.25)*1.1)))*AV574*1),2)*BS574),2))</f>
        <v>6.09</v>
      </c>
      <c r="CS574" s="2">
        <f t="shared" si="716"/>
        <v>0.37</v>
      </c>
      <c r="CT574" s="2">
        <f t="shared" si="717"/>
        <v>23.61</v>
      </c>
      <c r="CU574" s="2">
        <f t="shared" si="718"/>
        <v>0</v>
      </c>
      <c r="CV574" s="2">
        <f t="shared" si="719"/>
        <v>1.98413985</v>
      </c>
      <c r="CW574" s="2">
        <f t="shared" si="720"/>
        <v>0</v>
      </c>
      <c r="CX574" s="2">
        <f t="shared" si="721"/>
        <v>0</v>
      </c>
      <c r="CY574" s="2">
        <f t="shared" si="722"/>
        <v>26.138200000000001</v>
      </c>
      <c r="CZ574" s="2">
        <f t="shared" si="723"/>
        <v>14.627800000000001</v>
      </c>
      <c r="DA574" s="2"/>
      <c r="DB574" s="2">
        <v>227</v>
      </c>
      <c r="DC574" s="2" t="s">
        <v>3</v>
      </c>
      <c r="DD574" s="2" t="s">
        <v>3</v>
      </c>
      <c r="DE574" s="2" t="s">
        <v>25</v>
      </c>
      <c r="DF574" s="2" t="s">
        <v>25</v>
      </c>
      <c r="DG574" s="2" t="s">
        <v>26</v>
      </c>
      <c r="DH574" s="2" t="s">
        <v>3</v>
      </c>
      <c r="DI574" s="2" t="s">
        <v>26</v>
      </c>
      <c r="DJ574" s="2" t="s">
        <v>25</v>
      </c>
      <c r="DK574" s="2" t="s">
        <v>3</v>
      </c>
      <c r="DL574" s="2" t="s">
        <v>3</v>
      </c>
      <c r="DM574" s="2" t="s">
        <v>3</v>
      </c>
      <c r="DN574" s="2">
        <v>0</v>
      </c>
      <c r="DO574" s="2">
        <v>0</v>
      </c>
      <c r="DP574" s="2">
        <v>1</v>
      </c>
      <c r="DQ574" s="2">
        <v>1</v>
      </c>
      <c r="DR574" s="2"/>
      <c r="DS574" s="2"/>
      <c r="DT574" s="2"/>
      <c r="DU574" s="2">
        <v>1013</v>
      </c>
      <c r="DV574" s="2" t="s">
        <v>228</v>
      </c>
      <c r="DW574" s="2" t="s">
        <v>228</v>
      </c>
      <c r="DX574" s="2">
        <v>1</v>
      </c>
      <c r="DY574" s="2"/>
      <c r="DZ574" s="2" t="s">
        <v>3</v>
      </c>
      <c r="EA574" s="2" t="s">
        <v>3</v>
      </c>
      <c r="EB574" s="2" t="s">
        <v>3</v>
      </c>
      <c r="EC574" s="2" t="s">
        <v>3</v>
      </c>
      <c r="ED574" s="2"/>
      <c r="EE574" s="2">
        <v>58807897</v>
      </c>
      <c r="EF574" s="2">
        <v>30</v>
      </c>
      <c r="EG574" s="2" t="s">
        <v>27</v>
      </c>
      <c r="EH574" s="2">
        <v>0</v>
      </c>
      <c r="EI574" s="2" t="s">
        <v>3</v>
      </c>
      <c r="EJ574" s="2">
        <v>1</v>
      </c>
      <c r="EK574" s="2">
        <v>21</v>
      </c>
      <c r="EL574" s="2" t="s">
        <v>28</v>
      </c>
      <c r="EM574" s="2" t="s">
        <v>29</v>
      </c>
      <c r="EN574" s="2"/>
      <c r="EO574" s="2" t="s">
        <v>30</v>
      </c>
      <c r="EP574" s="2"/>
      <c r="EQ574" s="2">
        <v>0</v>
      </c>
      <c r="ER574" s="2">
        <v>43.45</v>
      </c>
      <c r="ES574" s="2">
        <v>21.81</v>
      </c>
      <c r="ET574" s="2">
        <v>4.1500000000000004</v>
      </c>
      <c r="EU574" s="2">
        <v>0.25</v>
      </c>
      <c r="EV574" s="2">
        <v>17.489999999999998</v>
      </c>
      <c r="EW574" s="2">
        <v>1.47</v>
      </c>
      <c r="EX574" s="2">
        <v>0</v>
      </c>
      <c r="EY574" s="2">
        <v>0</v>
      </c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>
        <v>0</v>
      </c>
      <c r="FR574" s="2">
        <v>0</v>
      </c>
      <c r="FS574" s="2">
        <v>0</v>
      </c>
      <c r="FT574" s="2"/>
      <c r="FU574" s="2"/>
      <c r="FV574" s="2"/>
      <c r="FW574" s="2"/>
      <c r="FX574" s="2">
        <v>109</v>
      </c>
      <c r="FY574" s="2">
        <v>61</v>
      </c>
      <c r="FZ574" s="2"/>
      <c r="GA574" s="2" t="s">
        <v>3</v>
      </c>
      <c r="GB574" s="2"/>
      <c r="GC574" s="2"/>
      <c r="GD574" s="2">
        <v>1</v>
      </c>
      <c r="GE574" s="2"/>
      <c r="GF574" s="2">
        <v>752751470</v>
      </c>
      <c r="GG574" s="2">
        <v>2</v>
      </c>
      <c r="GH574" s="2">
        <v>1</v>
      </c>
      <c r="GI574" s="2">
        <v>2</v>
      </c>
      <c r="GJ574" s="2">
        <v>0</v>
      </c>
      <c r="GK574" s="2">
        <v>0</v>
      </c>
      <c r="GL574" s="2">
        <f t="shared" si="724"/>
        <v>0</v>
      </c>
      <c r="GM574" s="2">
        <f t="shared" si="725"/>
        <v>92.28</v>
      </c>
      <c r="GN574" s="2">
        <f t="shared" si="726"/>
        <v>92.28</v>
      </c>
      <c r="GO574" s="2">
        <f t="shared" si="727"/>
        <v>0</v>
      </c>
      <c r="GP574" s="2">
        <f t="shared" si="728"/>
        <v>0</v>
      </c>
      <c r="GQ574" s="2"/>
      <c r="GR574" s="2">
        <v>0</v>
      </c>
      <c r="GS574" s="2">
        <v>3</v>
      </c>
      <c r="GT574" s="2">
        <v>0</v>
      </c>
      <c r="GU574" s="2" t="s">
        <v>3</v>
      </c>
      <c r="GV574" s="2">
        <f t="shared" si="729"/>
        <v>0</v>
      </c>
      <c r="GW574" s="2">
        <v>1</v>
      </c>
      <c r="GX574" s="2">
        <f t="shared" si="730"/>
        <v>0</v>
      </c>
      <c r="GY574" s="2"/>
      <c r="GZ574" s="2"/>
      <c r="HA574" s="2">
        <v>0</v>
      </c>
      <c r="HB574" s="2">
        <v>0</v>
      </c>
      <c r="HC574" s="2">
        <f t="shared" si="731"/>
        <v>0</v>
      </c>
      <c r="HD574" s="2"/>
      <c r="HE574" s="2" t="s">
        <v>3</v>
      </c>
      <c r="HF574" s="2" t="s">
        <v>3</v>
      </c>
      <c r="HG574" s="2"/>
      <c r="HH574" s="2"/>
      <c r="HI574" s="2"/>
      <c r="HJ574" s="2"/>
      <c r="HK574" s="2"/>
      <c r="HL574" s="2"/>
      <c r="HM574" s="2" t="s">
        <v>3</v>
      </c>
      <c r="HN574" s="2" t="s">
        <v>3</v>
      </c>
      <c r="HO574" s="2" t="s">
        <v>3</v>
      </c>
      <c r="HP574" s="2" t="s">
        <v>3</v>
      </c>
      <c r="HQ574" s="2" t="s">
        <v>3</v>
      </c>
      <c r="HR574" s="2"/>
      <c r="HS574" s="2">
        <v>0</v>
      </c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>
        <v>0</v>
      </c>
      <c r="IL574" s="2"/>
      <c r="IM574" s="2"/>
      <c r="IN574" s="2"/>
      <c r="IO574" s="2"/>
      <c r="IP574" s="2"/>
      <c r="IQ574" s="2"/>
      <c r="IR574" s="2"/>
      <c r="IS574" s="2"/>
      <c r="IT574" s="2"/>
      <c r="IU574" s="2"/>
    </row>
    <row r="575" spans="1:255" x14ac:dyDescent="0.2">
      <c r="A575">
        <v>17</v>
      </c>
      <c r="B575">
        <v>1</v>
      </c>
      <c r="C575">
        <f>ROW(SmtRes!A1320)</f>
        <v>1320</v>
      </c>
      <c r="D575">
        <f>ROW(EtalonRes!A1336)</f>
        <v>1336</v>
      </c>
      <c r="E575" t="s">
        <v>579</v>
      </c>
      <c r="F575" t="s">
        <v>568</v>
      </c>
      <c r="G575" t="s">
        <v>569</v>
      </c>
      <c r="H575" t="s">
        <v>228</v>
      </c>
      <c r="I575">
        <f>ROUND(ROUND(1,4),9)</f>
        <v>1</v>
      </c>
      <c r="J575">
        <v>0</v>
      </c>
      <c r="K575">
        <f>ROUND(ROUND(1,4),9)</f>
        <v>1</v>
      </c>
      <c r="O575">
        <f t="shared" si="700"/>
        <v>1563.8</v>
      </c>
      <c r="P575">
        <f t="shared" si="701"/>
        <v>183.64</v>
      </c>
      <c r="Q575">
        <f>(ROUND((ROUND(((((ET575*1.25)*1.1))*AV575*I575),2)*BB575),2)+ROUND((ROUND(((AE575-(((EU575*1.25)*1.1)))*AV575*I575),2)*BS575),2))</f>
        <v>81.849999999999994</v>
      </c>
      <c r="R575">
        <f t="shared" si="702"/>
        <v>20.350000000000001</v>
      </c>
      <c r="S575">
        <f t="shared" si="703"/>
        <v>1298.31</v>
      </c>
      <c r="T575">
        <f t="shared" si="704"/>
        <v>0</v>
      </c>
      <c r="U575">
        <f t="shared" si="705"/>
        <v>1.98413985</v>
      </c>
      <c r="V575">
        <f t="shared" si="706"/>
        <v>0</v>
      </c>
      <c r="W575">
        <f t="shared" si="707"/>
        <v>0</v>
      </c>
      <c r="X575">
        <f t="shared" si="708"/>
        <v>1437.34</v>
      </c>
      <c r="Y575">
        <f t="shared" si="709"/>
        <v>804.38</v>
      </c>
      <c r="AA575">
        <v>59204059</v>
      </c>
      <c r="AB575">
        <f t="shared" si="710"/>
        <v>49.641100000000002</v>
      </c>
      <c r="AC575">
        <f t="shared" si="711"/>
        <v>21.81</v>
      </c>
      <c r="AD575">
        <f>ROUND((((((ET575*1.25)*1.1))-(((EU575*1.25)*1.1)))+AE575),6)</f>
        <v>5.7062499999999998</v>
      </c>
      <c r="AE575">
        <f>ROUND((((EU575*1.25)*1.1)),6)</f>
        <v>0.34375</v>
      </c>
      <c r="AF575">
        <f>ROUND((((EV575*1.15)*1.1)),6)</f>
        <v>22.124849999999999</v>
      </c>
      <c r="AG575">
        <f t="shared" si="712"/>
        <v>0</v>
      </c>
      <c r="AH575">
        <f>(((EW575*1.15)*1.1))</f>
        <v>1.85955</v>
      </c>
      <c r="AI575">
        <f>(((EX575*1.25)*1.1))</f>
        <v>0</v>
      </c>
      <c r="AJ575">
        <f t="shared" si="713"/>
        <v>0</v>
      </c>
      <c r="AK575">
        <v>43.45</v>
      </c>
      <c r="AL575">
        <v>21.81</v>
      </c>
      <c r="AM575">
        <v>4.1500000000000004</v>
      </c>
      <c r="AN575">
        <v>0.25</v>
      </c>
      <c r="AO575">
        <v>17.489999999999998</v>
      </c>
      <c r="AP575">
        <v>0</v>
      </c>
      <c r="AQ575">
        <v>1.47</v>
      </c>
      <c r="AR575">
        <v>0</v>
      </c>
      <c r="AS575">
        <v>0</v>
      </c>
      <c r="AT575">
        <v>109</v>
      </c>
      <c r="AU575">
        <v>61</v>
      </c>
      <c r="AV575">
        <v>1.0669999999999999</v>
      </c>
      <c r="AW575">
        <v>1</v>
      </c>
      <c r="AZ575">
        <v>1</v>
      </c>
      <c r="BA575">
        <v>54.99</v>
      </c>
      <c r="BB575">
        <v>13.44</v>
      </c>
      <c r="BC575">
        <v>8.42</v>
      </c>
      <c r="BD575" t="s">
        <v>3</v>
      </c>
      <c r="BE575" t="s">
        <v>3</v>
      </c>
      <c r="BF575" t="s">
        <v>3</v>
      </c>
      <c r="BG575" t="s">
        <v>3</v>
      </c>
      <c r="BH575">
        <v>0</v>
      </c>
      <c r="BI575">
        <v>1</v>
      </c>
      <c r="BJ575" t="s">
        <v>570</v>
      </c>
      <c r="BM575">
        <v>21</v>
      </c>
      <c r="BN575">
        <v>0</v>
      </c>
      <c r="BO575" t="s">
        <v>568</v>
      </c>
      <c r="BP575">
        <v>1</v>
      </c>
      <c r="BQ575">
        <v>30</v>
      </c>
      <c r="BR575">
        <v>0</v>
      </c>
      <c r="BS575">
        <v>54.99</v>
      </c>
      <c r="BT575">
        <v>1</v>
      </c>
      <c r="BU575">
        <v>1</v>
      </c>
      <c r="BV575">
        <v>1</v>
      </c>
      <c r="BW575">
        <v>1</v>
      </c>
      <c r="BX575">
        <v>1</v>
      </c>
      <c r="BY575" t="s">
        <v>3</v>
      </c>
      <c r="BZ575">
        <v>109</v>
      </c>
      <c r="CA575">
        <v>61</v>
      </c>
      <c r="CB575" t="s">
        <v>3</v>
      </c>
      <c r="CE575">
        <v>30</v>
      </c>
      <c r="CF575">
        <v>0</v>
      </c>
      <c r="CG575">
        <v>0</v>
      </c>
      <c r="CM575">
        <v>0</v>
      </c>
      <c r="CN575" t="s">
        <v>1044</v>
      </c>
      <c r="CO575">
        <v>0</v>
      </c>
      <c r="CP575">
        <f t="shared" si="714"/>
        <v>1563.8</v>
      </c>
      <c r="CQ575">
        <f t="shared" si="715"/>
        <v>183.64</v>
      </c>
      <c r="CR575">
        <f>(ROUND((ROUND(((((ET575*1.25)*1.1))*AV575*1),2)*BB575),2)+ROUND((ROUND(((AE575-(((EU575*1.25)*1.1)))*AV575*1),2)*BS575),2))</f>
        <v>81.849999999999994</v>
      </c>
      <c r="CS575">
        <f t="shared" si="716"/>
        <v>20.350000000000001</v>
      </c>
      <c r="CT575">
        <f t="shared" si="717"/>
        <v>1298.31</v>
      </c>
      <c r="CU575">
        <f t="shared" si="718"/>
        <v>0</v>
      </c>
      <c r="CV575">
        <f t="shared" si="719"/>
        <v>1.98413985</v>
      </c>
      <c r="CW575">
        <f t="shared" si="720"/>
        <v>0</v>
      </c>
      <c r="CX575">
        <f t="shared" si="721"/>
        <v>0</v>
      </c>
      <c r="CY575">
        <f t="shared" si="722"/>
        <v>1437.3393999999998</v>
      </c>
      <c r="CZ575">
        <f t="shared" si="723"/>
        <v>804.38259999999991</v>
      </c>
      <c r="DB575">
        <v>229</v>
      </c>
      <c r="DC575" t="s">
        <v>3</v>
      </c>
      <c r="DD575" t="s">
        <v>3</v>
      </c>
      <c r="DE575" t="s">
        <v>25</v>
      </c>
      <c r="DF575" t="s">
        <v>25</v>
      </c>
      <c r="DG575" t="s">
        <v>26</v>
      </c>
      <c r="DH575" t="s">
        <v>3</v>
      </c>
      <c r="DI575" t="s">
        <v>26</v>
      </c>
      <c r="DJ575" t="s">
        <v>25</v>
      </c>
      <c r="DK575" t="s">
        <v>3</v>
      </c>
      <c r="DL575" t="s">
        <v>3</v>
      </c>
      <c r="DM575" t="s">
        <v>3</v>
      </c>
      <c r="DN575">
        <v>0</v>
      </c>
      <c r="DO575">
        <v>0</v>
      </c>
      <c r="DP575">
        <v>1</v>
      </c>
      <c r="DQ575">
        <v>1</v>
      </c>
      <c r="DU575">
        <v>1013</v>
      </c>
      <c r="DV575" t="s">
        <v>228</v>
      </c>
      <c r="DW575" t="s">
        <v>228</v>
      </c>
      <c r="DX575">
        <v>1</v>
      </c>
      <c r="DZ575" t="s">
        <v>3</v>
      </c>
      <c r="EA575" t="s">
        <v>3</v>
      </c>
      <c r="EB575" t="s">
        <v>3</v>
      </c>
      <c r="EC575" t="s">
        <v>3</v>
      </c>
      <c r="EE575">
        <v>58807897</v>
      </c>
      <c r="EF575">
        <v>30</v>
      </c>
      <c r="EG575" t="s">
        <v>27</v>
      </c>
      <c r="EH575">
        <v>0</v>
      </c>
      <c r="EI575" t="s">
        <v>3</v>
      </c>
      <c r="EJ575">
        <v>1</v>
      </c>
      <c r="EK575">
        <v>21</v>
      </c>
      <c r="EL575" t="s">
        <v>28</v>
      </c>
      <c r="EM575" t="s">
        <v>29</v>
      </c>
      <c r="EO575" t="s">
        <v>30</v>
      </c>
      <c r="EQ575">
        <v>0</v>
      </c>
      <c r="ER575">
        <v>43.45</v>
      </c>
      <c r="ES575">
        <v>21.81</v>
      </c>
      <c r="ET575">
        <v>4.1500000000000004</v>
      </c>
      <c r="EU575">
        <v>0.25</v>
      </c>
      <c r="EV575">
        <v>17.489999999999998</v>
      </c>
      <c r="EW575">
        <v>1.47</v>
      </c>
      <c r="EX575">
        <v>0</v>
      </c>
      <c r="EY575">
        <v>0</v>
      </c>
      <c r="FQ575">
        <v>0</v>
      </c>
      <c r="FR575">
        <v>0</v>
      </c>
      <c r="FS575">
        <v>0</v>
      </c>
      <c r="FX575">
        <v>109</v>
      </c>
      <c r="FY575">
        <v>61</v>
      </c>
      <c r="GA575" t="s">
        <v>3</v>
      </c>
      <c r="GD575">
        <v>1</v>
      </c>
      <c r="GF575">
        <v>752751470</v>
      </c>
      <c r="GG575">
        <v>2</v>
      </c>
      <c r="GH575">
        <v>1</v>
      </c>
      <c r="GI575">
        <v>2</v>
      </c>
      <c r="GJ575">
        <v>0</v>
      </c>
      <c r="GK575">
        <v>0</v>
      </c>
      <c r="GL575">
        <f t="shared" si="724"/>
        <v>0</v>
      </c>
      <c r="GM575">
        <f t="shared" si="725"/>
        <v>3805.52</v>
      </c>
      <c r="GN575">
        <f t="shared" si="726"/>
        <v>3805.52</v>
      </c>
      <c r="GO575">
        <f t="shared" si="727"/>
        <v>0</v>
      </c>
      <c r="GP575">
        <f t="shared" si="728"/>
        <v>0</v>
      </c>
      <c r="GR575">
        <v>0</v>
      </c>
      <c r="GS575">
        <v>3</v>
      </c>
      <c r="GT575">
        <v>0</v>
      </c>
      <c r="GU575" t="s">
        <v>3</v>
      </c>
      <c r="GV575">
        <f t="shared" si="729"/>
        <v>0</v>
      </c>
      <c r="GW575">
        <v>1</v>
      </c>
      <c r="GX575">
        <f t="shared" si="730"/>
        <v>0</v>
      </c>
      <c r="HA575">
        <v>0</v>
      </c>
      <c r="HB575">
        <v>0</v>
      </c>
      <c r="HC575">
        <f t="shared" si="731"/>
        <v>0</v>
      </c>
      <c r="HE575" t="s">
        <v>3</v>
      </c>
      <c r="HF575" t="s">
        <v>3</v>
      </c>
      <c r="HM575" t="s">
        <v>3</v>
      </c>
      <c r="HN575" t="s">
        <v>3</v>
      </c>
      <c r="HO575" t="s">
        <v>3</v>
      </c>
      <c r="HP575" t="s">
        <v>3</v>
      </c>
      <c r="HQ575" t="s">
        <v>3</v>
      </c>
      <c r="HS575">
        <v>0</v>
      </c>
      <c r="IK575">
        <v>0</v>
      </c>
    </row>
    <row r="576" spans="1:255" x14ac:dyDescent="0.2">
      <c r="A576" s="2">
        <v>18</v>
      </c>
      <c r="B576" s="2">
        <v>1</v>
      </c>
      <c r="C576" s="2">
        <v>1310</v>
      </c>
      <c r="D576" s="2"/>
      <c r="E576" s="2" t="s">
        <v>580</v>
      </c>
      <c r="F576" s="2" t="s">
        <v>581</v>
      </c>
      <c r="G576" s="2" t="s">
        <v>582</v>
      </c>
      <c r="H576" s="2" t="s">
        <v>39</v>
      </c>
      <c r="I576" s="2">
        <f>I574*J576</f>
        <v>2</v>
      </c>
      <c r="J576" s="2">
        <v>2</v>
      </c>
      <c r="K576" s="2">
        <v>2</v>
      </c>
      <c r="L576" s="2"/>
      <c r="M576" s="2"/>
      <c r="N576" s="2"/>
      <c r="O576" s="2">
        <f t="shared" si="700"/>
        <v>91.86</v>
      </c>
      <c r="P576" s="2">
        <f t="shared" si="701"/>
        <v>91.86</v>
      </c>
      <c r="Q576" s="2">
        <f>(ROUND((ROUND(((ET576)*AV576*I576),2)*BB576),2)+ROUND((ROUND(((AE576-(EU576))*AV576*I576),2)*BS576),2))</f>
        <v>0</v>
      </c>
      <c r="R576" s="2">
        <f t="shared" si="702"/>
        <v>0</v>
      </c>
      <c r="S576" s="2">
        <f t="shared" si="703"/>
        <v>0</v>
      </c>
      <c r="T576" s="2">
        <f t="shared" si="704"/>
        <v>0</v>
      </c>
      <c r="U576" s="2">
        <f t="shared" si="705"/>
        <v>0</v>
      </c>
      <c r="V576" s="2">
        <f t="shared" si="706"/>
        <v>0</v>
      </c>
      <c r="W576" s="2">
        <f t="shared" si="707"/>
        <v>0</v>
      </c>
      <c r="X576" s="2">
        <f t="shared" si="708"/>
        <v>0</v>
      </c>
      <c r="Y576" s="2">
        <f t="shared" si="709"/>
        <v>0</v>
      </c>
      <c r="Z576" s="2"/>
      <c r="AA576" s="2">
        <v>59204062</v>
      </c>
      <c r="AB576" s="2">
        <f t="shared" si="710"/>
        <v>45.93</v>
      </c>
      <c r="AC576" s="2">
        <f t="shared" si="711"/>
        <v>45.93</v>
      </c>
      <c r="AD576" s="2">
        <f>ROUND((((ET576)-(EU576))+AE576),6)</f>
        <v>0</v>
      </c>
      <c r="AE576" s="2">
        <f t="shared" ref="AE576:AF579" si="743">ROUND((EU576),6)</f>
        <v>0</v>
      </c>
      <c r="AF576" s="2">
        <f t="shared" si="743"/>
        <v>0</v>
      </c>
      <c r="AG576" s="2">
        <f t="shared" si="712"/>
        <v>0</v>
      </c>
      <c r="AH576" s="2">
        <f t="shared" ref="AH576:AI579" si="744">(EW576)</f>
        <v>0</v>
      </c>
      <c r="AI576" s="2">
        <f t="shared" si="744"/>
        <v>0</v>
      </c>
      <c r="AJ576" s="2">
        <f t="shared" si="713"/>
        <v>0</v>
      </c>
      <c r="AK576" s="2">
        <v>45.93</v>
      </c>
      <c r="AL576" s="2">
        <v>45.93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109</v>
      </c>
      <c r="AU576" s="2">
        <v>61</v>
      </c>
      <c r="AV576" s="2">
        <v>1</v>
      </c>
      <c r="AW576" s="2">
        <v>1</v>
      </c>
      <c r="AX576" s="2"/>
      <c r="AY576" s="2"/>
      <c r="AZ576" s="2">
        <v>1</v>
      </c>
      <c r="BA576" s="2">
        <v>1</v>
      </c>
      <c r="BB576" s="2">
        <v>1</v>
      </c>
      <c r="BC576" s="2">
        <v>1</v>
      </c>
      <c r="BD576" s="2" t="s">
        <v>3</v>
      </c>
      <c r="BE576" s="2" t="s">
        <v>3</v>
      </c>
      <c r="BF576" s="2" t="s">
        <v>3</v>
      </c>
      <c r="BG576" s="2" t="s">
        <v>3</v>
      </c>
      <c r="BH576" s="2">
        <v>3</v>
      </c>
      <c r="BI576" s="2">
        <v>1</v>
      </c>
      <c r="BJ576" s="2" t="s">
        <v>583</v>
      </c>
      <c r="BK576" s="2"/>
      <c r="BL576" s="2"/>
      <c r="BM576" s="2">
        <v>21</v>
      </c>
      <c r="BN576" s="2">
        <v>0</v>
      </c>
      <c r="BO576" s="2" t="s">
        <v>3</v>
      </c>
      <c r="BP576" s="2">
        <v>0</v>
      </c>
      <c r="BQ576" s="2">
        <v>30</v>
      </c>
      <c r="BR576" s="2">
        <v>0</v>
      </c>
      <c r="BS576" s="2">
        <v>1</v>
      </c>
      <c r="BT576" s="2">
        <v>1</v>
      </c>
      <c r="BU576" s="2">
        <v>1</v>
      </c>
      <c r="BV576" s="2">
        <v>1</v>
      </c>
      <c r="BW576" s="2">
        <v>1</v>
      </c>
      <c r="BX576" s="2">
        <v>1</v>
      </c>
      <c r="BY576" s="2" t="s">
        <v>3</v>
      </c>
      <c r="BZ576" s="2">
        <v>109</v>
      </c>
      <c r="CA576" s="2">
        <v>61</v>
      </c>
      <c r="CB576" s="2" t="s">
        <v>3</v>
      </c>
      <c r="CC576" s="2"/>
      <c r="CD576" s="2"/>
      <c r="CE576" s="2">
        <v>30</v>
      </c>
      <c r="CF576" s="2">
        <v>0</v>
      </c>
      <c r="CG576" s="2">
        <v>0</v>
      </c>
      <c r="CH576" s="2"/>
      <c r="CI576" s="2"/>
      <c r="CJ576" s="2"/>
      <c r="CK576" s="2"/>
      <c r="CL576" s="2"/>
      <c r="CM576" s="2">
        <v>0</v>
      </c>
      <c r="CN576" s="2" t="s">
        <v>3</v>
      </c>
      <c r="CO576" s="2">
        <v>0</v>
      </c>
      <c r="CP576" s="2">
        <f t="shared" si="714"/>
        <v>91.86</v>
      </c>
      <c r="CQ576" s="2">
        <f t="shared" si="715"/>
        <v>45.93</v>
      </c>
      <c r="CR576" s="2">
        <f>(ROUND((ROUND(((ET576)*AV576*1),2)*BB576),2)+ROUND((ROUND(((AE576-(EU576))*AV576*1),2)*BS576),2))</f>
        <v>0</v>
      </c>
      <c r="CS576" s="2">
        <f t="shared" si="716"/>
        <v>0</v>
      </c>
      <c r="CT576" s="2">
        <f t="shared" si="717"/>
        <v>0</v>
      </c>
      <c r="CU576" s="2">
        <f t="shared" si="718"/>
        <v>0</v>
      </c>
      <c r="CV576" s="2">
        <f t="shared" si="719"/>
        <v>0</v>
      </c>
      <c r="CW576" s="2">
        <f t="shared" si="720"/>
        <v>0</v>
      </c>
      <c r="CX576" s="2">
        <f t="shared" si="721"/>
        <v>0</v>
      </c>
      <c r="CY576" s="2">
        <f t="shared" si="722"/>
        <v>0</v>
      </c>
      <c r="CZ576" s="2">
        <f t="shared" si="723"/>
        <v>0</v>
      </c>
      <c r="DA576" s="2"/>
      <c r="DB576" s="2"/>
      <c r="DC576" s="2" t="s">
        <v>3</v>
      </c>
      <c r="DD576" s="2" t="s">
        <v>3</v>
      </c>
      <c r="DE576" s="2" t="s">
        <v>3</v>
      </c>
      <c r="DF576" s="2" t="s">
        <v>3</v>
      </c>
      <c r="DG576" s="2" t="s">
        <v>3</v>
      </c>
      <c r="DH576" s="2" t="s">
        <v>3</v>
      </c>
      <c r="DI576" s="2" t="s">
        <v>3</v>
      </c>
      <c r="DJ576" s="2" t="s">
        <v>3</v>
      </c>
      <c r="DK576" s="2" t="s">
        <v>3</v>
      </c>
      <c r="DL576" s="2" t="s">
        <v>3</v>
      </c>
      <c r="DM576" s="2" t="s">
        <v>3</v>
      </c>
      <c r="DN576" s="2">
        <v>0</v>
      </c>
      <c r="DO576" s="2">
        <v>0</v>
      </c>
      <c r="DP576" s="2">
        <v>1</v>
      </c>
      <c r="DQ576" s="2">
        <v>1</v>
      </c>
      <c r="DR576" s="2"/>
      <c r="DS576" s="2"/>
      <c r="DT576" s="2"/>
      <c r="DU576" s="2">
        <v>1010</v>
      </c>
      <c r="DV576" s="2" t="s">
        <v>39</v>
      </c>
      <c r="DW576" s="2" t="s">
        <v>39</v>
      </c>
      <c r="DX576" s="2">
        <v>1</v>
      </c>
      <c r="DY576" s="2"/>
      <c r="DZ576" s="2" t="s">
        <v>3</v>
      </c>
      <c r="EA576" s="2" t="s">
        <v>3</v>
      </c>
      <c r="EB576" s="2" t="s">
        <v>3</v>
      </c>
      <c r="EC576" s="2" t="s">
        <v>3</v>
      </c>
      <c r="ED576" s="2"/>
      <c r="EE576" s="2">
        <v>58807897</v>
      </c>
      <c r="EF576" s="2">
        <v>30</v>
      </c>
      <c r="EG576" s="2" t="s">
        <v>27</v>
      </c>
      <c r="EH576" s="2">
        <v>0</v>
      </c>
      <c r="EI576" s="2" t="s">
        <v>3</v>
      </c>
      <c r="EJ576" s="2">
        <v>1</v>
      </c>
      <c r="EK576" s="2">
        <v>21</v>
      </c>
      <c r="EL576" s="2" t="s">
        <v>28</v>
      </c>
      <c r="EM576" s="2" t="s">
        <v>29</v>
      </c>
      <c r="EN576" s="2"/>
      <c r="EO576" s="2" t="s">
        <v>3</v>
      </c>
      <c r="EP576" s="2"/>
      <c r="EQ576" s="2">
        <v>0</v>
      </c>
      <c r="ER576" s="2">
        <v>45.93</v>
      </c>
      <c r="ES576" s="2">
        <v>45.93</v>
      </c>
      <c r="ET576" s="2">
        <v>0</v>
      </c>
      <c r="EU576" s="2">
        <v>0</v>
      </c>
      <c r="EV576" s="2">
        <v>0</v>
      </c>
      <c r="EW576" s="2">
        <v>0</v>
      </c>
      <c r="EX576" s="2">
        <v>0</v>
      </c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>
        <v>0</v>
      </c>
      <c r="FR576" s="2">
        <v>0</v>
      </c>
      <c r="FS576" s="2">
        <v>0</v>
      </c>
      <c r="FT576" s="2"/>
      <c r="FU576" s="2"/>
      <c r="FV576" s="2"/>
      <c r="FW576" s="2"/>
      <c r="FX576" s="2">
        <v>109</v>
      </c>
      <c r="FY576" s="2">
        <v>61</v>
      </c>
      <c r="FZ576" s="2"/>
      <c r="GA576" s="2" t="s">
        <v>3</v>
      </c>
      <c r="GB576" s="2"/>
      <c r="GC576" s="2"/>
      <c r="GD576" s="2">
        <v>1</v>
      </c>
      <c r="GE576" s="2"/>
      <c r="GF576" s="2">
        <v>882442382</v>
      </c>
      <c r="GG576" s="2">
        <v>2</v>
      </c>
      <c r="GH576" s="2">
        <v>1</v>
      </c>
      <c r="GI576" s="2">
        <v>-2</v>
      </c>
      <c r="GJ576" s="2">
        <v>0</v>
      </c>
      <c r="GK576" s="2">
        <v>0</v>
      </c>
      <c r="GL576" s="2">
        <f t="shared" si="724"/>
        <v>0</v>
      </c>
      <c r="GM576" s="2">
        <f t="shared" si="725"/>
        <v>91.86</v>
      </c>
      <c r="GN576" s="2">
        <f t="shared" si="726"/>
        <v>91.86</v>
      </c>
      <c r="GO576" s="2">
        <f t="shared" si="727"/>
        <v>0</v>
      </c>
      <c r="GP576" s="2">
        <f t="shared" si="728"/>
        <v>0</v>
      </c>
      <c r="GQ576" s="2"/>
      <c r="GR576" s="2">
        <v>0</v>
      </c>
      <c r="GS576" s="2">
        <v>3</v>
      </c>
      <c r="GT576" s="2">
        <v>0</v>
      </c>
      <c r="GU576" s="2" t="s">
        <v>3</v>
      </c>
      <c r="GV576" s="2">
        <f t="shared" si="729"/>
        <v>0</v>
      </c>
      <c r="GW576" s="2">
        <v>1</v>
      </c>
      <c r="GX576" s="2">
        <f t="shared" si="730"/>
        <v>0</v>
      </c>
      <c r="GY576" s="2"/>
      <c r="GZ576" s="2"/>
      <c r="HA576" s="2">
        <v>0</v>
      </c>
      <c r="HB576" s="2">
        <v>0</v>
      </c>
      <c r="HC576" s="2">
        <f t="shared" si="731"/>
        <v>0</v>
      </c>
      <c r="HD576" s="2"/>
      <c r="HE576" s="2" t="s">
        <v>3</v>
      </c>
      <c r="HF576" s="2" t="s">
        <v>3</v>
      </c>
      <c r="HG576" s="2"/>
      <c r="HH576" s="2"/>
      <c r="HI576" s="2"/>
      <c r="HJ576" s="2"/>
      <c r="HK576" s="2"/>
      <c r="HL576" s="2"/>
      <c r="HM576" s="2" t="s">
        <v>3</v>
      </c>
      <c r="HN576" s="2" t="s">
        <v>3</v>
      </c>
      <c r="HO576" s="2" t="s">
        <v>3</v>
      </c>
      <c r="HP576" s="2" t="s">
        <v>3</v>
      </c>
      <c r="HQ576" s="2" t="s">
        <v>3</v>
      </c>
      <c r="HR576" s="2"/>
      <c r="HS576" s="2">
        <v>0</v>
      </c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>
        <v>0</v>
      </c>
      <c r="IL576" s="2"/>
      <c r="IM576" s="2"/>
      <c r="IN576" s="2"/>
      <c r="IO576" s="2"/>
      <c r="IP576" s="2"/>
      <c r="IQ576" s="2"/>
      <c r="IR576" s="2"/>
      <c r="IS576" s="2"/>
      <c r="IT576" s="2"/>
      <c r="IU576" s="2"/>
    </row>
    <row r="577" spans="1:255" x14ac:dyDescent="0.2">
      <c r="A577">
        <v>18</v>
      </c>
      <c r="B577">
        <v>1</v>
      </c>
      <c r="C577">
        <v>1318</v>
      </c>
      <c r="E577" t="s">
        <v>580</v>
      </c>
      <c r="F577" t="s">
        <v>581</v>
      </c>
      <c r="G577" t="s">
        <v>582</v>
      </c>
      <c r="H577" t="s">
        <v>39</v>
      </c>
      <c r="I577">
        <f>I575*J577</f>
        <v>2</v>
      </c>
      <c r="J577">
        <v>2</v>
      </c>
      <c r="K577">
        <v>2</v>
      </c>
      <c r="O577">
        <f t="shared" si="700"/>
        <v>696.3</v>
      </c>
      <c r="P577">
        <f t="shared" si="701"/>
        <v>696.3</v>
      </c>
      <c r="Q577">
        <f>(ROUND((ROUND(((ET577)*AV577*I577),2)*BB577),2)+ROUND((ROUND(((AE577-(EU577))*AV577*I577),2)*BS577),2))</f>
        <v>0</v>
      </c>
      <c r="R577">
        <f t="shared" si="702"/>
        <v>0</v>
      </c>
      <c r="S577">
        <f t="shared" si="703"/>
        <v>0</v>
      </c>
      <c r="T577">
        <f t="shared" si="704"/>
        <v>0</v>
      </c>
      <c r="U577">
        <f t="shared" si="705"/>
        <v>0</v>
      </c>
      <c r="V577">
        <f t="shared" si="706"/>
        <v>0</v>
      </c>
      <c r="W577">
        <f t="shared" si="707"/>
        <v>0</v>
      </c>
      <c r="X577">
        <f t="shared" si="708"/>
        <v>0</v>
      </c>
      <c r="Y577">
        <f t="shared" si="709"/>
        <v>0</v>
      </c>
      <c r="AA577">
        <v>59204059</v>
      </c>
      <c r="AB577">
        <f t="shared" si="710"/>
        <v>45.93</v>
      </c>
      <c r="AC577">
        <f t="shared" si="711"/>
        <v>45.93</v>
      </c>
      <c r="AD577">
        <f>ROUND((((ET577)-(EU577))+AE577),6)</f>
        <v>0</v>
      </c>
      <c r="AE577">
        <f t="shared" si="743"/>
        <v>0</v>
      </c>
      <c r="AF577">
        <f t="shared" si="743"/>
        <v>0</v>
      </c>
      <c r="AG577">
        <f t="shared" si="712"/>
        <v>0</v>
      </c>
      <c r="AH577">
        <f t="shared" si="744"/>
        <v>0</v>
      </c>
      <c r="AI577">
        <f t="shared" si="744"/>
        <v>0</v>
      </c>
      <c r="AJ577">
        <f t="shared" si="713"/>
        <v>0</v>
      </c>
      <c r="AK577">
        <v>45.93</v>
      </c>
      <c r="AL577">
        <v>45.93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109</v>
      </c>
      <c r="AU577">
        <v>61</v>
      </c>
      <c r="AV577">
        <v>1</v>
      </c>
      <c r="AW577">
        <v>1</v>
      </c>
      <c r="AZ577">
        <v>1</v>
      </c>
      <c r="BA577">
        <v>1</v>
      </c>
      <c r="BB577">
        <v>1</v>
      </c>
      <c r="BC577">
        <v>7.58</v>
      </c>
      <c r="BD577" t="s">
        <v>3</v>
      </c>
      <c r="BE577" t="s">
        <v>3</v>
      </c>
      <c r="BF577" t="s">
        <v>3</v>
      </c>
      <c r="BG577" t="s">
        <v>3</v>
      </c>
      <c r="BH577">
        <v>3</v>
      </c>
      <c r="BI577">
        <v>1</v>
      </c>
      <c r="BJ577" t="s">
        <v>583</v>
      </c>
      <c r="BM577">
        <v>21</v>
      </c>
      <c r="BN577">
        <v>0</v>
      </c>
      <c r="BO577" t="s">
        <v>581</v>
      </c>
      <c r="BP577">
        <v>1</v>
      </c>
      <c r="BQ577">
        <v>30</v>
      </c>
      <c r="BR577">
        <v>0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 t="s">
        <v>3</v>
      </c>
      <c r="BZ577">
        <v>109</v>
      </c>
      <c r="CA577">
        <v>61</v>
      </c>
      <c r="CB577" t="s">
        <v>3</v>
      </c>
      <c r="CE577">
        <v>30</v>
      </c>
      <c r="CF577">
        <v>0</v>
      </c>
      <c r="CG577">
        <v>0</v>
      </c>
      <c r="CM577">
        <v>0</v>
      </c>
      <c r="CN577" t="s">
        <v>3</v>
      </c>
      <c r="CO577">
        <v>0</v>
      </c>
      <c r="CP577">
        <f t="shared" si="714"/>
        <v>696.3</v>
      </c>
      <c r="CQ577">
        <f t="shared" si="715"/>
        <v>348.15</v>
      </c>
      <c r="CR577">
        <f>(ROUND((ROUND(((ET577)*AV577*1),2)*BB577),2)+ROUND((ROUND(((AE577-(EU577))*AV577*1),2)*BS577),2))</f>
        <v>0</v>
      </c>
      <c r="CS577">
        <f t="shared" si="716"/>
        <v>0</v>
      </c>
      <c r="CT577">
        <f t="shared" si="717"/>
        <v>0</v>
      </c>
      <c r="CU577">
        <f t="shared" si="718"/>
        <v>0</v>
      </c>
      <c r="CV577">
        <f t="shared" si="719"/>
        <v>0</v>
      </c>
      <c r="CW577">
        <f t="shared" si="720"/>
        <v>0</v>
      </c>
      <c r="CX577">
        <f t="shared" si="721"/>
        <v>0</v>
      </c>
      <c r="CY577">
        <f t="shared" si="722"/>
        <v>0</v>
      </c>
      <c r="CZ577">
        <f t="shared" si="723"/>
        <v>0</v>
      </c>
      <c r="DC577" t="s">
        <v>3</v>
      </c>
      <c r="DD577" t="s">
        <v>3</v>
      </c>
      <c r="DE577" t="s">
        <v>3</v>
      </c>
      <c r="DF577" t="s">
        <v>3</v>
      </c>
      <c r="DG577" t="s">
        <v>3</v>
      </c>
      <c r="DH577" t="s">
        <v>3</v>
      </c>
      <c r="DI577" t="s">
        <v>3</v>
      </c>
      <c r="DJ577" t="s">
        <v>3</v>
      </c>
      <c r="DK577" t="s">
        <v>3</v>
      </c>
      <c r="DL577" t="s">
        <v>3</v>
      </c>
      <c r="DM577" t="s">
        <v>3</v>
      </c>
      <c r="DN577">
        <v>0</v>
      </c>
      <c r="DO577">
        <v>0</v>
      </c>
      <c r="DP577">
        <v>1</v>
      </c>
      <c r="DQ577">
        <v>1</v>
      </c>
      <c r="DU577">
        <v>1010</v>
      </c>
      <c r="DV577" t="s">
        <v>39</v>
      </c>
      <c r="DW577" t="s">
        <v>39</v>
      </c>
      <c r="DX577">
        <v>1</v>
      </c>
      <c r="DZ577" t="s">
        <v>3</v>
      </c>
      <c r="EA577" t="s">
        <v>3</v>
      </c>
      <c r="EB577" t="s">
        <v>3</v>
      </c>
      <c r="EC577" t="s">
        <v>3</v>
      </c>
      <c r="EE577">
        <v>58807897</v>
      </c>
      <c r="EF577">
        <v>30</v>
      </c>
      <c r="EG577" t="s">
        <v>27</v>
      </c>
      <c r="EH577">
        <v>0</v>
      </c>
      <c r="EI577" t="s">
        <v>3</v>
      </c>
      <c r="EJ577">
        <v>1</v>
      </c>
      <c r="EK577">
        <v>21</v>
      </c>
      <c r="EL577" t="s">
        <v>28</v>
      </c>
      <c r="EM577" t="s">
        <v>29</v>
      </c>
      <c r="EO577" t="s">
        <v>3</v>
      </c>
      <c r="EQ577">
        <v>0</v>
      </c>
      <c r="ER577">
        <v>45.93</v>
      </c>
      <c r="ES577">
        <v>45.93</v>
      </c>
      <c r="ET577">
        <v>0</v>
      </c>
      <c r="EU577">
        <v>0</v>
      </c>
      <c r="EV577">
        <v>0</v>
      </c>
      <c r="EW577">
        <v>0</v>
      </c>
      <c r="EX577">
        <v>0</v>
      </c>
      <c r="FQ577">
        <v>0</v>
      </c>
      <c r="FR577">
        <v>0</v>
      </c>
      <c r="FS577">
        <v>0</v>
      </c>
      <c r="FX577">
        <v>109</v>
      </c>
      <c r="FY577">
        <v>61</v>
      </c>
      <c r="GA577" t="s">
        <v>3</v>
      </c>
      <c r="GD577">
        <v>1</v>
      </c>
      <c r="GF577">
        <v>882442382</v>
      </c>
      <c r="GG577">
        <v>2</v>
      </c>
      <c r="GH577">
        <v>1</v>
      </c>
      <c r="GI577">
        <v>2</v>
      </c>
      <c r="GJ577">
        <v>0</v>
      </c>
      <c r="GK577">
        <v>0</v>
      </c>
      <c r="GL577">
        <f t="shared" si="724"/>
        <v>0</v>
      </c>
      <c r="GM577">
        <f t="shared" si="725"/>
        <v>696.3</v>
      </c>
      <c r="GN577">
        <f t="shared" si="726"/>
        <v>696.3</v>
      </c>
      <c r="GO577">
        <f t="shared" si="727"/>
        <v>0</v>
      </c>
      <c r="GP577">
        <f t="shared" si="728"/>
        <v>0</v>
      </c>
      <c r="GR577">
        <v>0</v>
      </c>
      <c r="GS577">
        <v>3</v>
      </c>
      <c r="GT577">
        <v>0</v>
      </c>
      <c r="GU577" t="s">
        <v>3</v>
      </c>
      <c r="GV577">
        <f t="shared" si="729"/>
        <v>0</v>
      </c>
      <c r="GW577">
        <v>1</v>
      </c>
      <c r="GX577">
        <f t="shared" si="730"/>
        <v>0</v>
      </c>
      <c r="HA577">
        <v>0</v>
      </c>
      <c r="HB577">
        <v>0</v>
      </c>
      <c r="HC577">
        <f t="shared" si="731"/>
        <v>0</v>
      </c>
      <c r="HE577" t="s">
        <v>3</v>
      </c>
      <c r="HF577" t="s">
        <v>3</v>
      </c>
      <c r="HM577" t="s">
        <v>3</v>
      </c>
      <c r="HN577" t="s">
        <v>3</v>
      </c>
      <c r="HO577" t="s">
        <v>3</v>
      </c>
      <c r="HP577" t="s">
        <v>3</v>
      </c>
      <c r="HQ577" t="s">
        <v>3</v>
      </c>
      <c r="HS577">
        <v>0</v>
      </c>
      <c r="IK577">
        <v>0</v>
      </c>
    </row>
    <row r="578" spans="1:255" x14ac:dyDescent="0.2">
      <c r="A578" s="2">
        <v>18</v>
      </c>
      <c r="B578" s="2">
        <v>1</v>
      </c>
      <c r="C578" s="2">
        <v>1311</v>
      </c>
      <c r="D578" s="2"/>
      <c r="E578" s="2" t="s">
        <v>584</v>
      </c>
      <c r="F578" s="2" t="s">
        <v>585</v>
      </c>
      <c r="G578" s="2" t="s">
        <v>586</v>
      </c>
      <c r="H578" s="2" t="s">
        <v>39</v>
      </c>
      <c r="I578" s="2">
        <f>I574*J578</f>
        <v>1</v>
      </c>
      <c r="J578" s="2">
        <v>1</v>
      </c>
      <c r="K578" s="2">
        <v>1</v>
      </c>
      <c r="L578" s="2"/>
      <c r="M578" s="2"/>
      <c r="N578" s="2"/>
      <c r="O578" s="2">
        <f t="shared" si="700"/>
        <v>1689.81</v>
      </c>
      <c r="P578" s="2">
        <f t="shared" si="701"/>
        <v>1689.81</v>
      </c>
      <c r="Q578" s="2">
        <f>(ROUND((ROUND(((ET578)*AV578*I578),2)*BB578),2)+ROUND((ROUND(((AE578-(EU578))*AV578*I578),2)*BS578),2))</f>
        <v>0</v>
      </c>
      <c r="R578" s="2">
        <f t="shared" si="702"/>
        <v>0</v>
      </c>
      <c r="S578" s="2">
        <f t="shared" si="703"/>
        <v>0</v>
      </c>
      <c r="T578" s="2">
        <f t="shared" si="704"/>
        <v>0</v>
      </c>
      <c r="U578" s="2">
        <f t="shared" si="705"/>
        <v>0</v>
      </c>
      <c r="V578" s="2">
        <f t="shared" si="706"/>
        <v>0</v>
      </c>
      <c r="W578" s="2">
        <f t="shared" si="707"/>
        <v>0</v>
      </c>
      <c r="X578" s="2">
        <f t="shared" si="708"/>
        <v>0</v>
      </c>
      <c r="Y578" s="2">
        <f t="shared" si="709"/>
        <v>0</v>
      </c>
      <c r="Z578" s="2"/>
      <c r="AA578" s="2">
        <v>59204062</v>
      </c>
      <c r="AB578" s="2">
        <f t="shared" ref="AB578:AB579" si="745">ROUND((AC578+AD578+AF578),6)</f>
        <v>1689.81</v>
      </c>
      <c r="AC578" s="2">
        <f t="shared" si="711"/>
        <v>1689.81</v>
      </c>
      <c r="AD578" s="2">
        <f>ROUND((((ET578)-(EU578))+AE578),6)</f>
        <v>0</v>
      </c>
      <c r="AE578" s="2">
        <f t="shared" si="743"/>
        <v>0</v>
      </c>
      <c r="AF578" s="2">
        <f t="shared" si="743"/>
        <v>0</v>
      </c>
      <c r="AG578" s="2">
        <f t="shared" si="712"/>
        <v>0</v>
      </c>
      <c r="AH578" s="2">
        <f t="shared" si="744"/>
        <v>0</v>
      </c>
      <c r="AI578" s="2">
        <f t="shared" si="744"/>
        <v>0</v>
      </c>
      <c r="AJ578" s="2">
        <f t="shared" si="713"/>
        <v>0</v>
      </c>
      <c r="AK578" s="2">
        <v>1689.81</v>
      </c>
      <c r="AL578" s="2">
        <v>1689.81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109</v>
      </c>
      <c r="AU578" s="2">
        <v>61</v>
      </c>
      <c r="AV578" s="2">
        <v>1</v>
      </c>
      <c r="AW578" s="2">
        <v>1</v>
      </c>
      <c r="AX578" s="2"/>
      <c r="AY578" s="2"/>
      <c r="AZ578" s="2">
        <v>1</v>
      </c>
      <c r="BA578" s="2">
        <v>1</v>
      </c>
      <c r="BB578" s="2">
        <v>1</v>
      </c>
      <c r="BC578" s="2">
        <v>1</v>
      </c>
      <c r="BD578" s="2" t="s">
        <v>3</v>
      </c>
      <c r="BE578" s="2" t="s">
        <v>3</v>
      </c>
      <c r="BF578" s="2" t="s">
        <v>3</v>
      </c>
      <c r="BG578" s="2" t="s">
        <v>3</v>
      </c>
      <c r="BH578" s="2">
        <v>3</v>
      </c>
      <c r="BI578" s="2">
        <v>1</v>
      </c>
      <c r="BJ578" s="2" t="s">
        <v>587</v>
      </c>
      <c r="BK578" s="2"/>
      <c r="BL578" s="2"/>
      <c r="BM578" s="2">
        <v>21</v>
      </c>
      <c r="BN578" s="2">
        <v>0</v>
      </c>
      <c r="BO578" s="2" t="s">
        <v>3</v>
      </c>
      <c r="BP578" s="2">
        <v>0</v>
      </c>
      <c r="BQ578" s="2">
        <v>30</v>
      </c>
      <c r="BR578" s="2">
        <v>0</v>
      </c>
      <c r="BS578" s="2">
        <v>1</v>
      </c>
      <c r="BT578" s="2">
        <v>1</v>
      </c>
      <c r="BU578" s="2">
        <v>1</v>
      </c>
      <c r="BV578" s="2">
        <v>1</v>
      </c>
      <c r="BW578" s="2">
        <v>1</v>
      </c>
      <c r="BX578" s="2">
        <v>1</v>
      </c>
      <c r="BY578" s="2" t="s">
        <v>3</v>
      </c>
      <c r="BZ578" s="2">
        <v>109</v>
      </c>
      <c r="CA578" s="2">
        <v>61</v>
      </c>
      <c r="CB578" s="2" t="s">
        <v>3</v>
      </c>
      <c r="CC578" s="2"/>
      <c r="CD578" s="2"/>
      <c r="CE578" s="2">
        <v>30</v>
      </c>
      <c r="CF578" s="2">
        <v>0</v>
      </c>
      <c r="CG578" s="2">
        <v>0</v>
      </c>
      <c r="CH578" s="2"/>
      <c r="CI578" s="2"/>
      <c r="CJ578" s="2"/>
      <c r="CK578" s="2"/>
      <c r="CL578" s="2"/>
      <c r="CM578" s="2">
        <v>0</v>
      </c>
      <c r="CN578" s="2" t="s">
        <v>3</v>
      </c>
      <c r="CO578" s="2">
        <v>0</v>
      </c>
      <c r="CP578" s="2">
        <f t="shared" si="714"/>
        <v>1689.81</v>
      </c>
      <c r="CQ578" s="2">
        <f t="shared" si="715"/>
        <v>1689.81</v>
      </c>
      <c r="CR578" s="2">
        <f>(ROUND((ROUND(((ET578)*AV578*1),2)*BB578),2)+ROUND((ROUND(((AE578-(EU578))*AV578*1),2)*BS578),2))</f>
        <v>0</v>
      </c>
      <c r="CS578" s="2">
        <f t="shared" si="716"/>
        <v>0</v>
      </c>
      <c r="CT578" s="2">
        <f t="shared" si="717"/>
        <v>0</v>
      </c>
      <c r="CU578" s="2">
        <f t="shared" si="718"/>
        <v>0</v>
      </c>
      <c r="CV578" s="2">
        <f t="shared" si="719"/>
        <v>0</v>
      </c>
      <c r="CW578" s="2">
        <f t="shared" si="720"/>
        <v>0</v>
      </c>
      <c r="CX578" s="2">
        <f t="shared" si="721"/>
        <v>0</v>
      </c>
      <c r="CY578" s="2">
        <f t="shared" si="722"/>
        <v>0</v>
      </c>
      <c r="CZ578" s="2">
        <f t="shared" si="723"/>
        <v>0</v>
      </c>
      <c r="DA578" s="2"/>
      <c r="DB578" s="2"/>
      <c r="DC578" s="2" t="s">
        <v>3</v>
      </c>
      <c r="DD578" s="2" t="s">
        <v>3</v>
      </c>
      <c r="DE578" s="2" t="s">
        <v>3</v>
      </c>
      <c r="DF578" s="2" t="s">
        <v>3</v>
      </c>
      <c r="DG578" s="2" t="s">
        <v>3</v>
      </c>
      <c r="DH578" s="2" t="s">
        <v>3</v>
      </c>
      <c r="DI578" s="2" t="s">
        <v>3</v>
      </c>
      <c r="DJ578" s="2" t="s">
        <v>3</v>
      </c>
      <c r="DK578" s="2" t="s">
        <v>3</v>
      </c>
      <c r="DL578" s="2" t="s">
        <v>3</v>
      </c>
      <c r="DM578" s="2" t="s">
        <v>3</v>
      </c>
      <c r="DN578" s="2">
        <v>0</v>
      </c>
      <c r="DO578" s="2">
        <v>0</v>
      </c>
      <c r="DP578" s="2">
        <v>1</v>
      </c>
      <c r="DQ578" s="2">
        <v>1</v>
      </c>
      <c r="DR578" s="2"/>
      <c r="DS578" s="2"/>
      <c r="DT578" s="2"/>
      <c r="DU578" s="2">
        <v>1010</v>
      </c>
      <c r="DV578" s="2" t="s">
        <v>39</v>
      </c>
      <c r="DW578" s="2" t="s">
        <v>39</v>
      </c>
      <c r="DX578" s="2">
        <v>1</v>
      </c>
      <c r="DY578" s="2"/>
      <c r="DZ578" s="2" t="s">
        <v>3</v>
      </c>
      <c r="EA578" s="2" t="s">
        <v>3</v>
      </c>
      <c r="EB578" s="2" t="s">
        <v>3</v>
      </c>
      <c r="EC578" s="2" t="s">
        <v>3</v>
      </c>
      <c r="ED578" s="2"/>
      <c r="EE578" s="2">
        <v>58807897</v>
      </c>
      <c r="EF578" s="2">
        <v>30</v>
      </c>
      <c r="EG578" s="2" t="s">
        <v>27</v>
      </c>
      <c r="EH578" s="2">
        <v>0</v>
      </c>
      <c r="EI578" s="2" t="s">
        <v>3</v>
      </c>
      <c r="EJ578" s="2">
        <v>1</v>
      </c>
      <c r="EK578" s="2">
        <v>21</v>
      </c>
      <c r="EL578" s="2" t="s">
        <v>28</v>
      </c>
      <c r="EM578" s="2" t="s">
        <v>29</v>
      </c>
      <c r="EN578" s="2"/>
      <c r="EO578" s="2" t="s">
        <v>3</v>
      </c>
      <c r="EP578" s="2"/>
      <c r="EQ578" s="2">
        <v>0</v>
      </c>
      <c r="ER578" s="2">
        <v>1689.81</v>
      </c>
      <c r="ES578" s="2">
        <v>1689.81</v>
      </c>
      <c r="ET578" s="2">
        <v>0</v>
      </c>
      <c r="EU578" s="2">
        <v>0</v>
      </c>
      <c r="EV578" s="2">
        <v>0</v>
      </c>
      <c r="EW578" s="2">
        <v>0</v>
      </c>
      <c r="EX578" s="2">
        <v>0</v>
      </c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>
        <v>0</v>
      </c>
      <c r="FR578" s="2">
        <v>0</v>
      </c>
      <c r="FS578" s="2">
        <v>0</v>
      </c>
      <c r="FT578" s="2"/>
      <c r="FU578" s="2"/>
      <c r="FV578" s="2"/>
      <c r="FW578" s="2"/>
      <c r="FX578" s="2">
        <v>109</v>
      </c>
      <c r="FY578" s="2">
        <v>61</v>
      </c>
      <c r="FZ578" s="2"/>
      <c r="GA578" s="2" t="s">
        <v>3</v>
      </c>
      <c r="GB578" s="2"/>
      <c r="GC578" s="2"/>
      <c r="GD578" s="2">
        <v>1</v>
      </c>
      <c r="GE578" s="2"/>
      <c r="GF578" s="2">
        <v>1983954853</v>
      </c>
      <c r="GG578" s="2">
        <v>2</v>
      </c>
      <c r="GH578" s="2">
        <v>1</v>
      </c>
      <c r="GI578" s="2">
        <v>-2</v>
      </c>
      <c r="GJ578" s="2">
        <v>0</v>
      </c>
      <c r="GK578" s="2">
        <v>0</v>
      </c>
      <c r="GL578" s="2">
        <f t="shared" si="724"/>
        <v>0</v>
      </c>
      <c r="GM578" s="2">
        <f t="shared" si="725"/>
        <v>1689.81</v>
      </c>
      <c r="GN578" s="2">
        <f t="shared" ref="GN578:GN579" si="746">IF(OR(BI578=0,BI578=1),GM578-GX578,0)</f>
        <v>1689.81</v>
      </c>
      <c r="GO578" s="2">
        <f t="shared" si="727"/>
        <v>0</v>
      </c>
      <c r="GP578" s="2">
        <f t="shared" si="728"/>
        <v>0</v>
      </c>
      <c r="GQ578" s="2"/>
      <c r="GR578" s="2">
        <v>0</v>
      </c>
      <c r="GS578" s="2">
        <v>3</v>
      </c>
      <c r="GT578" s="2">
        <v>0</v>
      </c>
      <c r="GU578" s="2" t="s">
        <v>3</v>
      </c>
      <c r="GV578" s="2">
        <f t="shared" si="729"/>
        <v>0</v>
      </c>
      <c r="GW578" s="2">
        <v>1</v>
      </c>
      <c r="GX578" s="2">
        <f t="shared" si="730"/>
        <v>0</v>
      </c>
      <c r="GY578" s="2"/>
      <c r="GZ578" s="2"/>
      <c r="HA578" s="2">
        <v>0</v>
      </c>
      <c r="HB578" s="2">
        <v>0</v>
      </c>
      <c r="HC578" s="2">
        <f t="shared" si="731"/>
        <v>0</v>
      </c>
      <c r="HD578" s="2"/>
      <c r="HE578" s="2" t="s">
        <v>3</v>
      </c>
      <c r="HF578" s="2" t="s">
        <v>3</v>
      </c>
      <c r="HG578" s="2"/>
      <c r="HH578" s="2"/>
      <c r="HI578" s="2"/>
      <c r="HJ578" s="2"/>
      <c r="HK578" s="2"/>
      <c r="HL578" s="2"/>
      <c r="HM578" s="2" t="s">
        <v>3</v>
      </c>
      <c r="HN578" s="2" t="s">
        <v>3</v>
      </c>
      <c r="HO578" s="2" t="s">
        <v>3</v>
      </c>
      <c r="HP578" s="2" t="s">
        <v>3</v>
      </c>
      <c r="HQ578" s="2" t="s">
        <v>3</v>
      </c>
      <c r="HR578" s="2"/>
      <c r="HS578" s="2">
        <v>0</v>
      </c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>
        <v>0</v>
      </c>
      <c r="IL578" s="2"/>
      <c r="IM578" s="2"/>
      <c r="IN578" s="2"/>
      <c r="IO578" s="2"/>
      <c r="IP578" s="2"/>
      <c r="IQ578" s="2"/>
      <c r="IR578" s="2"/>
      <c r="IS578" s="2"/>
      <c r="IT578" s="2"/>
      <c r="IU578" s="2"/>
    </row>
    <row r="579" spans="1:255" x14ac:dyDescent="0.2">
      <c r="A579">
        <v>18</v>
      </c>
      <c r="B579">
        <v>1</v>
      </c>
      <c r="C579">
        <v>1319</v>
      </c>
      <c r="E579" t="s">
        <v>584</v>
      </c>
      <c r="F579" t="s">
        <v>585</v>
      </c>
      <c r="G579" t="s">
        <v>586</v>
      </c>
      <c r="H579" t="s">
        <v>39</v>
      </c>
      <c r="I579">
        <f>I575*J579</f>
        <v>1</v>
      </c>
      <c r="J579">
        <v>1</v>
      </c>
      <c r="K579">
        <v>1</v>
      </c>
      <c r="O579">
        <f t="shared" si="700"/>
        <v>11592.1</v>
      </c>
      <c r="P579">
        <f t="shared" si="701"/>
        <v>11592.1</v>
      </c>
      <c r="Q579">
        <f>(ROUND((ROUND(((ET579)*AV579*I579),2)*BB579),2)+ROUND((ROUND(((AE579-(EU579))*AV579*I579),2)*BS579),2))</f>
        <v>0</v>
      </c>
      <c r="R579">
        <f t="shared" si="702"/>
        <v>0</v>
      </c>
      <c r="S579">
        <f t="shared" si="703"/>
        <v>0</v>
      </c>
      <c r="T579">
        <f t="shared" si="704"/>
        <v>0</v>
      </c>
      <c r="U579">
        <f t="shared" si="705"/>
        <v>0</v>
      </c>
      <c r="V579">
        <f t="shared" si="706"/>
        <v>0</v>
      </c>
      <c r="W579">
        <f t="shared" si="707"/>
        <v>0</v>
      </c>
      <c r="X579">
        <f t="shared" si="708"/>
        <v>0</v>
      </c>
      <c r="Y579">
        <f t="shared" si="709"/>
        <v>0</v>
      </c>
      <c r="AA579">
        <v>59204059</v>
      </c>
      <c r="AB579">
        <f t="shared" si="745"/>
        <v>1689.81</v>
      </c>
      <c r="AC579">
        <f t="shared" si="711"/>
        <v>1689.81</v>
      </c>
      <c r="AD579">
        <f>ROUND((((ET579)-(EU579))+AE579),6)</f>
        <v>0</v>
      </c>
      <c r="AE579">
        <f t="shared" si="743"/>
        <v>0</v>
      </c>
      <c r="AF579">
        <f t="shared" si="743"/>
        <v>0</v>
      </c>
      <c r="AG579">
        <f t="shared" si="712"/>
        <v>0</v>
      </c>
      <c r="AH579">
        <f t="shared" si="744"/>
        <v>0</v>
      </c>
      <c r="AI579">
        <f t="shared" si="744"/>
        <v>0</v>
      </c>
      <c r="AJ579">
        <f t="shared" si="713"/>
        <v>0</v>
      </c>
      <c r="AK579">
        <v>1689.81</v>
      </c>
      <c r="AL579">
        <v>1689.81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109</v>
      </c>
      <c r="AU579">
        <v>61</v>
      </c>
      <c r="AV579">
        <v>1</v>
      </c>
      <c r="AW579">
        <v>1</v>
      </c>
      <c r="AZ579">
        <v>1</v>
      </c>
      <c r="BA579">
        <v>1</v>
      </c>
      <c r="BB579">
        <v>1</v>
      </c>
      <c r="BC579">
        <v>6.86</v>
      </c>
      <c r="BD579" t="s">
        <v>3</v>
      </c>
      <c r="BE579" t="s">
        <v>3</v>
      </c>
      <c r="BF579" t="s">
        <v>3</v>
      </c>
      <c r="BG579" t="s">
        <v>3</v>
      </c>
      <c r="BH579">
        <v>3</v>
      </c>
      <c r="BI579">
        <v>1</v>
      </c>
      <c r="BJ579" t="s">
        <v>587</v>
      </c>
      <c r="BM579">
        <v>21</v>
      </c>
      <c r="BN579">
        <v>0</v>
      </c>
      <c r="BO579" t="s">
        <v>585</v>
      </c>
      <c r="BP579">
        <v>1</v>
      </c>
      <c r="BQ579">
        <v>30</v>
      </c>
      <c r="BR579">
        <v>0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 t="s">
        <v>3</v>
      </c>
      <c r="BZ579">
        <v>109</v>
      </c>
      <c r="CA579">
        <v>61</v>
      </c>
      <c r="CB579" t="s">
        <v>3</v>
      </c>
      <c r="CE579">
        <v>30</v>
      </c>
      <c r="CF579">
        <v>0</v>
      </c>
      <c r="CG579">
        <v>0</v>
      </c>
      <c r="CM579">
        <v>0</v>
      </c>
      <c r="CN579" t="s">
        <v>3</v>
      </c>
      <c r="CO579">
        <v>0</v>
      </c>
      <c r="CP579">
        <f t="shared" si="714"/>
        <v>11592.1</v>
      </c>
      <c r="CQ579">
        <f t="shared" si="715"/>
        <v>11592.1</v>
      </c>
      <c r="CR579">
        <f>(ROUND((ROUND(((ET579)*AV579*1),2)*BB579),2)+ROUND((ROUND(((AE579-(EU579))*AV579*1),2)*BS579),2))</f>
        <v>0</v>
      </c>
      <c r="CS579">
        <f t="shared" si="716"/>
        <v>0</v>
      </c>
      <c r="CT579">
        <f t="shared" si="717"/>
        <v>0</v>
      </c>
      <c r="CU579">
        <f t="shared" si="718"/>
        <v>0</v>
      </c>
      <c r="CV579">
        <f t="shared" si="719"/>
        <v>0</v>
      </c>
      <c r="CW579">
        <f t="shared" si="720"/>
        <v>0</v>
      </c>
      <c r="CX579">
        <f t="shared" si="721"/>
        <v>0</v>
      </c>
      <c r="CY579">
        <f t="shared" si="722"/>
        <v>0</v>
      </c>
      <c r="CZ579">
        <f t="shared" si="723"/>
        <v>0</v>
      </c>
      <c r="DC579" t="s">
        <v>3</v>
      </c>
      <c r="DD579" t="s">
        <v>3</v>
      </c>
      <c r="DE579" t="s">
        <v>3</v>
      </c>
      <c r="DF579" t="s">
        <v>3</v>
      </c>
      <c r="DG579" t="s">
        <v>3</v>
      </c>
      <c r="DH579" t="s">
        <v>3</v>
      </c>
      <c r="DI579" t="s">
        <v>3</v>
      </c>
      <c r="DJ579" t="s">
        <v>3</v>
      </c>
      <c r="DK579" t="s">
        <v>3</v>
      </c>
      <c r="DL579" t="s">
        <v>3</v>
      </c>
      <c r="DM579" t="s">
        <v>3</v>
      </c>
      <c r="DN579">
        <v>0</v>
      </c>
      <c r="DO579">
        <v>0</v>
      </c>
      <c r="DP579">
        <v>1</v>
      </c>
      <c r="DQ579">
        <v>1</v>
      </c>
      <c r="DU579">
        <v>1010</v>
      </c>
      <c r="DV579" t="s">
        <v>39</v>
      </c>
      <c r="DW579" t="s">
        <v>39</v>
      </c>
      <c r="DX579">
        <v>1</v>
      </c>
      <c r="DZ579" t="s">
        <v>3</v>
      </c>
      <c r="EA579" t="s">
        <v>3</v>
      </c>
      <c r="EB579" t="s">
        <v>3</v>
      </c>
      <c r="EC579" t="s">
        <v>3</v>
      </c>
      <c r="EE579">
        <v>58807897</v>
      </c>
      <c r="EF579">
        <v>30</v>
      </c>
      <c r="EG579" t="s">
        <v>27</v>
      </c>
      <c r="EH579">
        <v>0</v>
      </c>
      <c r="EI579" t="s">
        <v>3</v>
      </c>
      <c r="EJ579">
        <v>1</v>
      </c>
      <c r="EK579">
        <v>21</v>
      </c>
      <c r="EL579" t="s">
        <v>28</v>
      </c>
      <c r="EM579" t="s">
        <v>29</v>
      </c>
      <c r="EO579" t="s">
        <v>3</v>
      </c>
      <c r="EQ579">
        <v>0</v>
      </c>
      <c r="ER579">
        <v>1689.81</v>
      </c>
      <c r="ES579">
        <v>1689.81</v>
      </c>
      <c r="ET579">
        <v>0</v>
      </c>
      <c r="EU579">
        <v>0</v>
      </c>
      <c r="EV579">
        <v>0</v>
      </c>
      <c r="EW579">
        <v>0</v>
      </c>
      <c r="EX579">
        <v>0</v>
      </c>
      <c r="FQ579">
        <v>0</v>
      </c>
      <c r="FR579">
        <v>0</v>
      </c>
      <c r="FS579">
        <v>0</v>
      </c>
      <c r="FX579">
        <v>109</v>
      </c>
      <c r="FY579">
        <v>61</v>
      </c>
      <c r="GA579" t="s">
        <v>3</v>
      </c>
      <c r="GD579">
        <v>1</v>
      </c>
      <c r="GF579">
        <v>1983954853</v>
      </c>
      <c r="GG579">
        <v>2</v>
      </c>
      <c r="GH579">
        <v>1</v>
      </c>
      <c r="GI579">
        <v>2</v>
      </c>
      <c r="GJ579">
        <v>0</v>
      </c>
      <c r="GK579">
        <v>0</v>
      </c>
      <c r="GL579">
        <f t="shared" si="724"/>
        <v>0</v>
      </c>
      <c r="GM579">
        <f t="shared" si="725"/>
        <v>11592.1</v>
      </c>
      <c r="GN579">
        <f t="shared" si="746"/>
        <v>11592.1</v>
      </c>
      <c r="GO579">
        <f t="shared" si="727"/>
        <v>0</v>
      </c>
      <c r="GP579">
        <f t="shared" si="728"/>
        <v>0</v>
      </c>
      <c r="GR579">
        <v>0</v>
      </c>
      <c r="GS579">
        <v>3</v>
      </c>
      <c r="GT579">
        <v>0</v>
      </c>
      <c r="GU579" t="s">
        <v>3</v>
      </c>
      <c r="GV579">
        <f t="shared" si="729"/>
        <v>0</v>
      </c>
      <c r="GW579">
        <v>1</v>
      </c>
      <c r="GX579">
        <f t="shared" si="730"/>
        <v>0</v>
      </c>
      <c r="HA579">
        <v>0</v>
      </c>
      <c r="HB579">
        <v>0</v>
      </c>
      <c r="HC579">
        <f t="shared" si="731"/>
        <v>0</v>
      </c>
      <c r="HE579" t="s">
        <v>3</v>
      </c>
      <c r="HF579" t="s">
        <v>3</v>
      </c>
      <c r="HM579" t="s">
        <v>3</v>
      </c>
      <c r="HN579" t="s">
        <v>3</v>
      </c>
      <c r="HO579" t="s">
        <v>3</v>
      </c>
      <c r="HP579" t="s">
        <v>3</v>
      </c>
      <c r="HQ579" t="s">
        <v>3</v>
      </c>
      <c r="HS579">
        <v>0</v>
      </c>
      <c r="IK579">
        <v>0</v>
      </c>
    </row>
    <row r="580" spans="1:255" x14ac:dyDescent="0.2">
      <c r="A580" s="2">
        <v>19</v>
      </c>
      <c r="B580" s="2">
        <v>1</v>
      </c>
      <c r="C580" s="2"/>
      <c r="D580" s="2"/>
      <c r="E580" s="2"/>
      <c r="F580" s="2" t="s">
        <v>3</v>
      </c>
      <c r="G580" s="2" t="s">
        <v>588</v>
      </c>
      <c r="H580" s="2" t="s">
        <v>3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>
        <v>1</v>
      </c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>
        <v>0</v>
      </c>
      <c r="IL580" s="2"/>
      <c r="IM580" s="2"/>
      <c r="IN580" s="2"/>
      <c r="IO580" s="2"/>
      <c r="IP580" s="2"/>
      <c r="IQ580" s="2"/>
      <c r="IR580" s="2"/>
      <c r="IS580" s="2"/>
      <c r="IT580" s="2"/>
      <c r="IU580" s="2"/>
    </row>
    <row r="581" spans="1:255" x14ac:dyDescent="0.2">
      <c r="A581" s="2">
        <v>17</v>
      </c>
      <c r="B581" s="2">
        <v>1</v>
      </c>
      <c r="C581" s="2"/>
      <c r="D581" s="2"/>
      <c r="E581" s="2" t="s">
        <v>589</v>
      </c>
      <c r="F581" s="2" t="s">
        <v>37</v>
      </c>
      <c r="G581" s="2" t="s">
        <v>38</v>
      </c>
      <c r="H581" s="2" t="s">
        <v>39</v>
      </c>
      <c r="I581" s="2">
        <f>ROUND(ROUND(2,4),9)</f>
        <v>2</v>
      </c>
      <c r="J581" s="2">
        <v>0</v>
      </c>
      <c r="K581" s="2">
        <f>ROUND(ROUND(2,4),9)</f>
        <v>2</v>
      </c>
      <c r="L581" s="2"/>
      <c r="M581" s="2"/>
      <c r="N581" s="2"/>
      <c r="O581" s="2">
        <f t="shared" ref="O581:O626" si="747">ROUND(CP581,2)</f>
        <v>69.94</v>
      </c>
      <c r="P581" s="2">
        <f t="shared" ref="P581:P626" si="748">ROUND((ROUND((AC581*AW581*I581),2)*BC581),2)</f>
        <v>69.94</v>
      </c>
      <c r="Q581" s="2">
        <f>(ROUND((ROUND(((ET581)*AV581*I581),2)*BB581),2)+ROUND((ROUND(((AE581-(EU581))*AV581*I581),2)*BS581),2))</f>
        <v>0</v>
      </c>
      <c r="R581" s="2">
        <f t="shared" ref="R581:R626" si="749">ROUND((ROUND((AE581*AV581*I581),2)*BS581),2)</f>
        <v>0</v>
      </c>
      <c r="S581" s="2">
        <f t="shared" ref="S581:S626" si="750">ROUND((ROUND((AF581*AV581*I581),2)*BA581),2)</f>
        <v>0</v>
      </c>
      <c r="T581" s="2">
        <f t="shared" ref="T581:T626" si="751">ROUND(CU581*I581,2)</f>
        <v>0</v>
      </c>
      <c r="U581" s="2">
        <f t="shared" ref="U581:U626" si="752">CV581*I581</f>
        <v>0</v>
      </c>
      <c r="V581" s="2">
        <f t="shared" ref="V581:V626" si="753">CW581*I581</f>
        <v>0</v>
      </c>
      <c r="W581" s="2">
        <f t="shared" ref="W581:W626" si="754">ROUND(CX581*I581,2)</f>
        <v>0</v>
      </c>
      <c r="X581" s="2">
        <f t="shared" ref="X581:X626" si="755">ROUND(CY581,2)</f>
        <v>0</v>
      </c>
      <c r="Y581" s="2">
        <f t="shared" ref="Y581:Y626" si="756">ROUND(CZ581,2)</f>
        <v>0</v>
      </c>
      <c r="Z581" s="2"/>
      <c r="AA581" s="2">
        <v>59204062</v>
      </c>
      <c r="AB581" s="2">
        <f t="shared" ref="AB581:AB626" si="757">ROUND((AC581+AD581+AF581),6)</f>
        <v>34.97</v>
      </c>
      <c r="AC581" s="2">
        <f t="shared" ref="AC581:AC590" si="758">ROUND((ES581),6)</f>
        <v>34.97</v>
      </c>
      <c r="AD581" s="2">
        <f>ROUND((((ET581)-(EU581))+AE581),6)</f>
        <v>0</v>
      </c>
      <c r="AE581" s="2">
        <f>ROUND((EU581),6)</f>
        <v>0</v>
      </c>
      <c r="AF581" s="2">
        <f>ROUND((EV581),6)</f>
        <v>0</v>
      </c>
      <c r="AG581" s="2">
        <f t="shared" ref="AG581:AG626" si="759">ROUND((AP581),6)</f>
        <v>0</v>
      </c>
      <c r="AH581" s="2">
        <f>(EW581)</f>
        <v>0</v>
      </c>
      <c r="AI581" s="2">
        <f>(EX581)</f>
        <v>0</v>
      </c>
      <c r="AJ581" s="2">
        <f t="shared" ref="AJ581:AJ626" si="760">(AS581)</f>
        <v>0</v>
      </c>
      <c r="AK581" s="2">
        <v>34.97</v>
      </c>
      <c r="AL581" s="2">
        <v>34.97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1</v>
      </c>
      <c r="AW581" s="2">
        <v>1</v>
      </c>
      <c r="AX581" s="2"/>
      <c r="AY581" s="2"/>
      <c r="AZ581" s="2">
        <v>1</v>
      </c>
      <c r="BA581" s="2">
        <v>1</v>
      </c>
      <c r="BB581" s="2">
        <v>1</v>
      </c>
      <c r="BC581" s="2">
        <v>1</v>
      </c>
      <c r="BD581" s="2" t="s">
        <v>3</v>
      </c>
      <c r="BE581" s="2" t="s">
        <v>3</v>
      </c>
      <c r="BF581" s="2" t="s">
        <v>3</v>
      </c>
      <c r="BG581" s="2" t="s">
        <v>3</v>
      </c>
      <c r="BH581" s="2">
        <v>3</v>
      </c>
      <c r="BI581" s="2">
        <v>1</v>
      </c>
      <c r="BJ581" s="2" t="s">
        <v>40</v>
      </c>
      <c r="BK581" s="2"/>
      <c r="BL581" s="2"/>
      <c r="BM581" s="2">
        <v>1617</v>
      </c>
      <c r="BN581" s="2">
        <v>0</v>
      </c>
      <c r="BO581" s="2" t="s">
        <v>3</v>
      </c>
      <c r="BP581" s="2">
        <v>0</v>
      </c>
      <c r="BQ581" s="2">
        <v>200</v>
      </c>
      <c r="BR581" s="2">
        <v>0</v>
      </c>
      <c r="BS581" s="2">
        <v>1</v>
      </c>
      <c r="BT581" s="2">
        <v>1</v>
      </c>
      <c r="BU581" s="2">
        <v>1</v>
      </c>
      <c r="BV581" s="2">
        <v>1</v>
      </c>
      <c r="BW581" s="2">
        <v>1</v>
      </c>
      <c r="BX581" s="2">
        <v>1</v>
      </c>
      <c r="BY581" s="2" t="s">
        <v>3</v>
      </c>
      <c r="BZ581" s="2">
        <v>0</v>
      </c>
      <c r="CA581" s="2">
        <v>0</v>
      </c>
      <c r="CB581" s="2" t="s">
        <v>3</v>
      </c>
      <c r="CC581" s="2"/>
      <c r="CD581" s="2"/>
      <c r="CE581" s="2">
        <v>30</v>
      </c>
      <c r="CF581" s="2">
        <v>0</v>
      </c>
      <c r="CG581" s="2">
        <v>0</v>
      </c>
      <c r="CH581" s="2"/>
      <c r="CI581" s="2"/>
      <c r="CJ581" s="2"/>
      <c r="CK581" s="2"/>
      <c r="CL581" s="2"/>
      <c r="CM581" s="2">
        <v>0</v>
      </c>
      <c r="CN581" s="2" t="s">
        <v>3</v>
      </c>
      <c r="CO581" s="2">
        <v>0</v>
      </c>
      <c r="CP581" s="2">
        <f t="shared" ref="CP581:CP626" si="761">(P581+Q581+S581)</f>
        <v>69.94</v>
      </c>
      <c r="CQ581" s="2">
        <f t="shared" ref="CQ581:CQ626" si="762">ROUND((ROUND((AC581*AW581*1),2)*BC581),2)</f>
        <v>34.97</v>
      </c>
      <c r="CR581" s="2">
        <f>(ROUND((ROUND(((ET581)*AV581*1),2)*BB581),2)+ROUND((ROUND(((AE581-(EU581))*AV581*1),2)*BS581),2))</f>
        <v>0</v>
      </c>
      <c r="CS581" s="2">
        <f t="shared" ref="CS581:CS626" si="763">ROUND((ROUND((AE581*AV581*1),2)*BS581),2)</f>
        <v>0</v>
      </c>
      <c r="CT581" s="2">
        <f t="shared" ref="CT581:CT626" si="764">ROUND((ROUND((AF581*AV581*1),2)*BA581),2)</f>
        <v>0</v>
      </c>
      <c r="CU581" s="2">
        <f t="shared" ref="CU581:CU626" si="765">AG581</f>
        <v>0</v>
      </c>
      <c r="CV581" s="2">
        <f t="shared" ref="CV581:CV626" si="766">(AH581*AV581)</f>
        <v>0</v>
      </c>
      <c r="CW581" s="2">
        <f t="shared" ref="CW581:CW626" si="767">AI581</f>
        <v>0</v>
      </c>
      <c r="CX581" s="2">
        <f t="shared" ref="CX581:CX626" si="768">AJ581</f>
        <v>0</v>
      </c>
      <c r="CY581" s="2">
        <f t="shared" ref="CY581:CY626" si="769">(((S581+R581)*AT581)/100)</f>
        <v>0</v>
      </c>
      <c r="CZ581" s="2">
        <f t="shared" ref="CZ581:CZ626" si="770">(((S581+R581)*AU581)/100)</f>
        <v>0</v>
      </c>
      <c r="DA581" s="2"/>
      <c r="DB581" s="2"/>
      <c r="DC581" s="2" t="s">
        <v>3</v>
      </c>
      <c r="DD581" s="2" t="s">
        <v>3</v>
      </c>
      <c r="DE581" s="2" t="s">
        <v>3</v>
      </c>
      <c r="DF581" s="2" t="s">
        <v>3</v>
      </c>
      <c r="DG581" s="2" t="s">
        <v>3</v>
      </c>
      <c r="DH581" s="2" t="s">
        <v>3</v>
      </c>
      <c r="DI581" s="2" t="s">
        <v>3</v>
      </c>
      <c r="DJ581" s="2" t="s">
        <v>3</v>
      </c>
      <c r="DK581" s="2" t="s">
        <v>3</v>
      </c>
      <c r="DL581" s="2" t="s">
        <v>3</v>
      </c>
      <c r="DM581" s="2" t="s">
        <v>3</v>
      </c>
      <c r="DN581" s="2">
        <v>0</v>
      </c>
      <c r="DO581" s="2">
        <v>0</v>
      </c>
      <c r="DP581" s="2">
        <v>1</v>
      </c>
      <c r="DQ581" s="2">
        <v>1</v>
      </c>
      <c r="DR581" s="2"/>
      <c r="DS581" s="2"/>
      <c r="DT581" s="2"/>
      <c r="DU581" s="2">
        <v>1010</v>
      </c>
      <c r="DV581" s="2" t="s">
        <v>39</v>
      </c>
      <c r="DW581" s="2" t="s">
        <v>39</v>
      </c>
      <c r="DX581" s="2">
        <v>1</v>
      </c>
      <c r="DY581" s="2"/>
      <c r="DZ581" s="2" t="s">
        <v>3</v>
      </c>
      <c r="EA581" s="2" t="s">
        <v>3</v>
      </c>
      <c r="EB581" s="2" t="s">
        <v>3</v>
      </c>
      <c r="EC581" s="2" t="s">
        <v>3</v>
      </c>
      <c r="ED581" s="2"/>
      <c r="EE581" s="2">
        <v>58807973</v>
      </c>
      <c r="EF581" s="2">
        <v>200</v>
      </c>
      <c r="EG581" s="2" t="s">
        <v>245</v>
      </c>
      <c r="EH581" s="2">
        <v>0</v>
      </c>
      <c r="EI581" s="2" t="s">
        <v>3</v>
      </c>
      <c r="EJ581" s="2">
        <v>1</v>
      </c>
      <c r="EK581" s="2">
        <v>1617</v>
      </c>
      <c r="EL581" s="2" t="s">
        <v>246</v>
      </c>
      <c r="EM581" s="2" t="s">
        <v>247</v>
      </c>
      <c r="EN581" s="2"/>
      <c r="EO581" s="2" t="s">
        <v>3</v>
      </c>
      <c r="EP581" s="2"/>
      <c r="EQ581" s="2">
        <v>0</v>
      </c>
      <c r="ER581" s="2">
        <v>34.97</v>
      </c>
      <c r="ES581" s="2">
        <v>34.97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0</v>
      </c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>
        <v>0</v>
      </c>
      <c r="FR581" s="2">
        <v>0</v>
      </c>
      <c r="FS581" s="2">
        <v>0</v>
      </c>
      <c r="FT581" s="2"/>
      <c r="FU581" s="2"/>
      <c r="FV581" s="2"/>
      <c r="FW581" s="2"/>
      <c r="FX581" s="2">
        <v>0</v>
      </c>
      <c r="FY581" s="2">
        <v>0</v>
      </c>
      <c r="FZ581" s="2"/>
      <c r="GA581" s="2" t="s">
        <v>3</v>
      </c>
      <c r="GB581" s="2"/>
      <c r="GC581" s="2"/>
      <c r="GD581" s="2">
        <v>1</v>
      </c>
      <c r="GE581" s="2"/>
      <c r="GF581" s="2">
        <v>-1914030801</v>
      </c>
      <c r="GG581" s="2">
        <v>2</v>
      </c>
      <c r="GH581" s="2">
        <v>1</v>
      </c>
      <c r="GI581" s="2">
        <v>-2</v>
      </c>
      <c r="GJ581" s="2">
        <v>0</v>
      </c>
      <c r="GK581" s="2">
        <v>0</v>
      </c>
      <c r="GL581" s="2">
        <f t="shared" ref="GL581:GL626" si="771">ROUND(IF(AND(BH581=3,BI581=3,FS581&lt;&gt;0),P581,0),2)</f>
        <v>0</v>
      </c>
      <c r="GM581" s="2">
        <f t="shared" ref="GM581:GM626" si="772">ROUND(O581+X581+Y581,2)+GX581</f>
        <v>69.94</v>
      </c>
      <c r="GN581" s="2">
        <f t="shared" ref="GN581:GN626" si="773">IF(OR(BI581=0,BI581=1),GM581-GX581,0)</f>
        <v>69.94</v>
      </c>
      <c r="GO581" s="2">
        <f t="shared" ref="GO581:GO626" si="774">IF(BI581=2,GM581-GX581,0)</f>
        <v>0</v>
      </c>
      <c r="GP581" s="2">
        <f t="shared" ref="GP581:GP626" si="775">IF(BI581=4,GM581-GX581,0)</f>
        <v>0</v>
      </c>
      <c r="GQ581" s="2"/>
      <c r="GR581" s="2">
        <v>0</v>
      </c>
      <c r="GS581" s="2">
        <v>3</v>
      </c>
      <c r="GT581" s="2">
        <v>0</v>
      </c>
      <c r="GU581" s="2" t="s">
        <v>3</v>
      </c>
      <c r="GV581" s="2">
        <f t="shared" ref="GV581:GV626" si="776">ROUND((GT581),6)</f>
        <v>0</v>
      </c>
      <c r="GW581" s="2">
        <v>1</v>
      </c>
      <c r="GX581" s="2">
        <f t="shared" ref="GX581:GX626" si="777">ROUND(HC581*I581,2)</f>
        <v>0</v>
      </c>
      <c r="GY581" s="2"/>
      <c r="GZ581" s="2"/>
      <c r="HA581" s="2">
        <v>0</v>
      </c>
      <c r="HB581" s="2">
        <v>0</v>
      </c>
      <c r="HC581" s="2">
        <f t="shared" ref="HC581:HC626" si="778">GV581*GW581</f>
        <v>0</v>
      </c>
      <c r="HD581" s="2"/>
      <c r="HE581" s="2" t="s">
        <v>3</v>
      </c>
      <c r="HF581" s="2" t="s">
        <v>3</v>
      </c>
      <c r="HG581" s="2"/>
      <c r="HH581" s="2"/>
      <c r="HI581" s="2"/>
      <c r="HJ581" s="2"/>
      <c r="HK581" s="2"/>
      <c r="HL581" s="2"/>
      <c r="HM581" s="2" t="s">
        <v>3</v>
      </c>
      <c r="HN581" s="2" t="s">
        <v>3</v>
      </c>
      <c r="HO581" s="2" t="s">
        <v>3</v>
      </c>
      <c r="HP581" s="2" t="s">
        <v>3</v>
      </c>
      <c r="HQ581" s="2" t="s">
        <v>3</v>
      </c>
      <c r="HR581" s="2"/>
      <c r="HS581" s="2">
        <v>0</v>
      </c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>
        <v>0</v>
      </c>
      <c r="IL581" s="2"/>
      <c r="IM581" s="2"/>
      <c r="IN581" s="2"/>
      <c r="IO581" s="2"/>
      <c r="IP581" s="2"/>
      <c r="IQ581" s="2"/>
      <c r="IR581" s="2"/>
      <c r="IS581" s="2"/>
      <c r="IT581" s="2"/>
      <c r="IU581" s="2"/>
    </row>
    <row r="582" spans="1:255" x14ac:dyDescent="0.2">
      <c r="A582">
        <v>17</v>
      </c>
      <c r="B582">
        <v>1</v>
      </c>
      <c r="E582" t="s">
        <v>589</v>
      </c>
      <c r="F582" t="s">
        <v>37</v>
      </c>
      <c r="G582" t="s">
        <v>38</v>
      </c>
      <c r="H582" t="s">
        <v>39</v>
      </c>
      <c r="I582">
        <f>ROUND(ROUND(2,4),9)</f>
        <v>2</v>
      </c>
      <c r="J582">
        <v>0</v>
      </c>
      <c r="K582">
        <f>ROUND(ROUND(2,4),9)</f>
        <v>2</v>
      </c>
      <c r="O582">
        <f t="shared" si="747"/>
        <v>1309.28</v>
      </c>
      <c r="P582">
        <f t="shared" si="748"/>
        <v>1309.28</v>
      </c>
      <c r="Q582">
        <f>(ROUND((ROUND(((ET582)*AV582*I582),2)*BB582),2)+ROUND((ROUND(((AE582-(EU582))*AV582*I582),2)*BS582),2))</f>
        <v>0</v>
      </c>
      <c r="R582">
        <f t="shared" si="749"/>
        <v>0</v>
      </c>
      <c r="S582">
        <f t="shared" si="750"/>
        <v>0</v>
      </c>
      <c r="T582">
        <f t="shared" si="751"/>
        <v>0</v>
      </c>
      <c r="U582">
        <f t="shared" si="752"/>
        <v>0</v>
      </c>
      <c r="V582">
        <f t="shared" si="753"/>
        <v>0</v>
      </c>
      <c r="W582">
        <f t="shared" si="754"/>
        <v>0</v>
      </c>
      <c r="X582">
        <f t="shared" si="755"/>
        <v>0</v>
      </c>
      <c r="Y582">
        <f t="shared" si="756"/>
        <v>0</v>
      </c>
      <c r="AA582">
        <v>59204059</v>
      </c>
      <c r="AB582">
        <f t="shared" si="757"/>
        <v>34.97</v>
      </c>
      <c r="AC582">
        <f t="shared" si="758"/>
        <v>34.97</v>
      </c>
      <c r="AD582">
        <f>ROUND((((ET582)-(EU582))+AE582),6)</f>
        <v>0</v>
      </c>
      <c r="AE582">
        <f>ROUND((EU582),6)</f>
        <v>0</v>
      </c>
      <c r="AF582">
        <f>ROUND((EV582),6)</f>
        <v>0</v>
      </c>
      <c r="AG582">
        <f t="shared" si="759"/>
        <v>0</v>
      </c>
      <c r="AH582">
        <f>(EW582)</f>
        <v>0</v>
      </c>
      <c r="AI582">
        <f>(EX582)</f>
        <v>0</v>
      </c>
      <c r="AJ582">
        <f t="shared" si="760"/>
        <v>0</v>
      </c>
      <c r="AK582">
        <v>34.97</v>
      </c>
      <c r="AL582">
        <v>34.97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</v>
      </c>
      <c r="AW582">
        <v>1</v>
      </c>
      <c r="AZ582">
        <v>1</v>
      </c>
      <c r="BA582">
        <v>1</v>
      </c>
      <c r="BB582">
        <v>1</v>
      </c>
      <c r="BC582">
        <v>18.72</v>
      </c>
      <c r="BD582" t="s">
        <v>3</v>
      </c>
      <c r="BE582" t="s">
        <v>3</v>
      </c>
      <c r="BF582" t="s">
        <v>3</v>
      </c>
      <c r="BG582" t="s">
        <v>3</v>
      </c>
      <c r="BH582">
        <v>3</v>
      </c>
      <c r="BI582">
        <v>1</v>
      </c>
      <c r="BJ582" t="s">
        <v>40</v>
      </c>
      <c r="BM582">
        <v>1617</v>
      </c>
      <c r="BN582">
        <v>0</v>
      </c>
      <c r="BO582" t="s">
        <v>37</v>
      </c>
      <c r="BP582">
        <v>1</v>
      </c>
      <c r="BQ582">
        <v>200</v>
      </c>
      <c r="BR582">
        <v>0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 t="s">
        <v>3</v>
      </c>
      <c r="BZ582">
        <v>0</v>
      </c>
      <c r="CA582">
        <v>0</v>
      </c>
      <c r="CB582" t="s">
        <v>3</v>
      </c>
      <c r="CE582">
        <v>30</v>
      </c>
      <c r="CF582">
        <v>0</v>
      </c>
      <c r="CG582">
        <v>0</v>
      </c>
      <c r="CM582">
        <v>0</v>
      </c>
      <c r="CN582" t="s">
        <v>3</v>
      </c>
      <c r="CO582">
        <v>0</v>
      </c>
      <c r="CP582">
        <f t="shared" si="761"/>
        <v>1309.28</v>
      </c>
      <c r="CQ582">
        <f t="shared" si="762"/>
        <v>654.64</v>
      </c>
      <c r="CR582">
        <f>(ROUND((ROUND(((ET582)*AV582*1),2)*BB582),2)+ROUND((ROUND(((AE582-(EU582))*AV582*1),2)*BS582),2))</f>
        <v>0</v>
      </c>
      <c r="CS582">
        <f t="shared" si="763"/>
        <v>0</v>
      </c>
      <c r="CT582">
        <f t="shared" si="764"/>
        <v>0</v>
      </c>
      <c r="CU582">
        <f t="shared" si="765"/>
        <v>0</v>
      </c>
      <c r="CV582">
        <f t="shared" si="766"/>
        <v>0</v>
      </c>
      <c r="CW582">
        <f t="shared" si="767"/>
        <v>0</v>
      </c>
      <c r="CX582">
        <f t="shared" si="768"/>
        <v>0</v>
      </c>
      <c r="CY582">
        <f t="shared" si="769"/>
        <v>0</v>
      </c>
      <c r="CZ582">
        <f t="shared" si="770"/>
        <v>0</v>
      </c>
      <c r="DC582" t="s">
        <v>3</v>
      </c>
      <c r="DD582" t="s">
        <v>3</v>
      </c>
      <c r="DE582" t="s">
        <v>3</v>
      </c>
      <c r="DF582" t="s">
        <v>3</v>
      </c>
      <c r="DG582" t="s">
        <v>3</v>
      </c>
      <c r="DH582" t="s">
        <v>3</v>
      </c>
      <c r="DI582" t="s">
        <v>3</v>
      </c>
      <c r="DJ582" t="s">
        <v>3</v>
      </c>
      <c r="DK582" t="s">
        <v>3</v>
      </c>
      <c r="DL582" t="s">
        <v>3</v>
      </c>
      <c r="DM582" t="s">
        <v>3</v>
      </c>
      <c r="DN582">
        <v>0</v>
      </c>
      <c r="DO582">
        <v>0</v>
      </c>
      <c r="DP582">
        <v>1</v>
      </c>
      <c r="DQ582">
        <v>1</v>
      </c>
      <c r="DU582">
        <v>1010</v>
      </c>
      <c r="DV582" t="s">
        <v>39</v>
      </c>
      <c r="DW582" t="s">
        <v>39</v>
      </c>
      <c r="DX582">
        <v>1</v>
      </c>
      <c r="DZ582" t="s">
        <v>3</v>
      </c>
      <c r="EA582" t="s">
        <v>3</v>
      </c>
      <c r="EB582" t="s">
        <v>3</v>
      </c>
      <c r="EC582" t="s">
        <v>3</v>
      </c>
      <c r="EE582">
        <v>58807973</v>
      </c>
      <c r="EF582">
        <v>200</v>
      </c>
      <c r="EG582" t="s">
        <v>245</v>
      </c>
      <c r="EH582">
        <v>0</v>
      </c>
      <c r="EI582" t="s">
        <v>3</v>
      </c>
      <c r="EJ582">
        <v>1</v>
      </c>
      <c r="EK582">
        <v>1617</v>
      </c>
      <c r="EL582" t="s">
        <v>246</v>
      </c>
      <c r="EM582" t="s">
        <v>247</v>
      </c>
      <c r="EO582" t="s">
        <v>3</v>
      </c>
      <c r="EQ582">
        <v>0</v>
      </c>
      <c r="ER582">
        <v>34.97</v>
      </c>
      <c r="ES582">
        <v>34.97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FQ582">
        <v>0</v>
      </c>
      <c r="FR582">
        <v>0</v>
      </c>
      <c r="FS582">
        <v>0</v>
      </c>
      <c r="FX582">
        <v>0</v>
      </c>
      <c r="FY582">
        <v>0</v>
      </c>
      <c r="GA582" t="s">
        <v>3</v>
      </c>
      <c r="GD582">
        <v>1</v>
      </c>
      <c r="GF582">
        <v>-1914030801</v>
      </c>
      <c r="GG582">
        <v>2</v>
      </c>
      <c r="GH582">
        <v>1</v>
      </c>
      <c r="GI582">
        <v>2</v>
      </c>
      <c r="GJ582">
        <v>0</v>
      </c>
      <c r="GK582">
        <v>0</v>
      </c>
      <c r="GL582">
        <f t="shared" si="771"/>
        <v>0</v>
      </c>
      <c r="GM582">
        <f t="shared" si="772"/>
        <v>1309.28</v>
      </c>
      <c r="GN582">
        <f t="shared" si="773"/>
        <v>1309.28</v>
      </c>
      <c r="GO582">
        <f t="shared" si="774"/>
        <v>0</v>
      </c>
      <c r="GP582">
        <f t="shared" si="775"/>
        <v>0</v>
      </c>
      <c r="GR582">
        <v>0</v>
      </c>
      <c r="GS582">
        <v>3</v>
      </c>
      <c r="GT582">
        <v>0</v>
      </c>
      <c r="GU582" t="s">
        <v>3</v>
      </c>
      <c r="GV582">
        <f t="shared" si="776"/>
        <v>0</v>
      </c>
      <c r="GW582">
        <v>1</v>
      </c>
      <c r="GX582">
        <f t="shared" si="777"/>
        <v>0</v>
      </c>
      <c r="HA582">
        <v>0</v>
      </c>
      <c r="HB582">
        <v>0</v>
      </c>
      <c r="HC582">
        <f t="shared" si="778"/>
        <v>0</v>
      </c>
      <c r="HE582" t="s">
        <v>3</v>
      </c>
      <c r="HF582" t="s">
        <v>3</v>
      </c>
      <c r="HM582" t="s">
        <v>3</v>
      </c>
      <c r="HN582" t="s">
        <v>3</v>
      </c>
      <c r="HO582" t="s">
        <v>3</v>
      </c>
      <c r="HP582" t="s">
        <v>3</v>
      </c>
      <c r="HQ582" t="s">
        <v>3</v>
      </c>
      <c r="HS582">
        <v>0</v>
      </c>
      <c r="IK582">
        <v>0</v>
      </c>
    </row>
    <row r="583" spans="1:255" x14ac:dyDescent="0.2">
      <c r="A583" s="2">
        <v>17</v>
      </c>
      <c r="B583" s="2">
        <v>1</v>
      </c>
      <c r="C583" s="2">
        <f>ROW(SmtRes!A1327)</f>
        <v>1327</v>
      </c>
      <c r="D583" s="2">
        <f>ROW(EtalonRes!A1344)</f>
        <v>1344</v>
      </c>
      <c r="E583" s="2" t="s">
        <v>3</v>
      </c>
      <c r="F583" s="2" t="s">
        <v>248</v>
      </c>
      <c r="G583" s="2" t="s">
        <v>249</v>
      </c>
      <c r="H583" s="2" t="s">
        <v>228</v>
      </c>
      <c r="I583" s="2">
        <f>ROUND(ROUND(2,4)*0,9)</f>
        <v>0</v>
      </c>
      <c r="J583" s="2">
        <v>0</v>
      </c>
      <c r="K583" s="2">
        <f>ROUND(ROUND(2,4)*0,9)</f>
        <v>0</v>
      </c>
      <c r="L583" s="2"/>
      <c r="M583" s="2"/>
      <c r="N583" s="2"/>
      <c r="O583" s="2">
        <f t="shared" si="747"/>
        <v>0</v>
      </c>
      <c r="P583" s="2">
        <f t="shared" si="748"/>
        <v>0</v>
      </c>
      <c r="Q583" s="2">
        <f>(ROUND((ROUND(((((ET583*1.25)*1.1))*AV583*I583),2)*BB583),2)+ROUND((ROUND(((AE583-(((EU583*1.25)*1.1)))*AV583*I583),2)*BS583),2))</f>
        <v>0</v>
      </c>
      <c r="R583" s="2">
        <f t="shared" si="749"/>
        <v>0</v>
      </c>
      <c r="S583" s="2">
        <f t="shared" si="750"/>
        <v>0</v>
      </c>
      <c r="T583" s="2">
        <f t="shared" si="751"/>
        <v>0</v>
      </c>
      <c r="U583" s="2">
        <f t="shared" si="752"/>
        <v>0</v>
      </c>
      <c r="V583" s="2">
        <f t="shared" si="753"/>
        <v>0</v>
      </c>
      <c r="W583" s="2">
        <f t="shared" si="754"/>
        <v>0</v>
      </c>
      <c r="X583" s="2">
        <f t="shared" si="755"/>
        <v>0</v>
      </c>
      <c r="Y583" s="2">
        <f t="shared" si="756"/>
        <v>0</v>
      </c>
      <c r="Z583" s="2"/>
      <c r="AA583" s="2">
        <v>-1</v>
      </c>
      <c r="AB583" s="2">
        <f t="shared" si="757"/>
        <v>48.109850000000002</v>
      </c>
      <c r="AC583" s="2">
        <f t="shared" si="758"/>
        <v>21.42</v>
      </c>
      <c r="AD583" s="2">
        <f>ROUND((((((ET583*1.25)*1.1))-(((EU583*1.25)*1.1)))+AE583),6)</f>
        <v>4.5650000000000004</v>
      </c>
      <c r="AE583" s="2">
        <f>ROUND((((EU583*1.25)*1.1)),6)</f>
        <v>0.17874999999999999</v>
      </c>
      <c r="AF583" s="2">
        <f>ROUND((((EV583*1.15)*1.1)),6)</f>
        <v>22.124849999999999</v>
      </c>
      <c r="AG583" s="2">
        <f t="shared" si="759"/>
        <v>0</v>
      </c>
      <c r="AH583" s="2">
        <f>(((EW583*1.15)*1.1))</f>
        <v>1.85955</v>
      </c>
      <c r="AI583" s="2">
        <f>(((EX583*1.25)*1.1))</f>
        <v>0</v>
      </c>
      <c r="AJ583" s="2">
        <f t="shared" si="760"/>
        <v>0</v>
      </c>
      <c r="AK583" s="2">
        <v>42.23</v>
      </c>
      <c r="AL583" s="2">
        <v>21.42</v>
      </c>
      <c r="AM583" s="2">
        <v>3.32</v>
      </c>
      <c r="AN583" s="2">
        <v>0.13</v>
      </c>
      <c r="AO583" s="2">
        <v>17.489999999999998</v>
      </c>
      <c r="AP583" s="2">
        <v>0</v>
      </c>
      <c r="AQ583" s="2">
        <v>1.47</v>
      </c>
      <c r="AR583" s="2">
        <v>0</v>
      </c>
      <c r="AS583" s="2">
        <v>0</v>
      </c>
      <c r="AT583" s="2">
        <v>109</v>
      </c>
      <c r="AU583" s="2">
        <v>61</v>
      </c>
      <c r="AV583" s="2">
        <v>1.0669999999999999</v>
      </c>
      <c r="AW583" s="2">
        <v>1</v>
      </c>
      <c r="AX583" s="2"/>
      <c r="AY583" s="2"/>
      <c r="AZ583" s="2">
        <v>1</v>
      </c>
      <c r="BA583" s="2">
        <v>1</v>
      </c>
      <c r="BB583" s="2">
        <v>1</v>
      </c>
      <c r="BC583" s="2">
        <v>1</v>
      </c>
      <c r="BD583" s="2" t="s">
        <v>3</v>
      </c>
      <c r="BE583" s="2" t="s">
        <v>3</v>
      </c>
      <c r="BF583" s="2" t="s">
        <v>3</v>
      </c>
      <c r="BG583" s="2" t="s">
        <v>3</v>
      </c>
      <c r="BH583" s="2">
        <v>0</v>
      </c>
      <c r="BI583" s="2">
        <v>1</v>
      </c>
      <c r="BJ583" s="2" t="s">
        <v>250</v>
      </c>
      <c r="BK583" s="2"/>
      <c r="BL583" s="2"/>
      <c r="BM583" s="2">
        <v>21</v>
      </c>
      <c r="BN583" s="2">
        <v>0</v>
      </c>
      <c r="BO583" s="2" t="s">
        <v>248</v>
      </c>
      <c r="BP583" s="2">
        <v>1</v>
      </c>
      <c r="BQ583" s="2">
        <v>30</v>
      </c>
      <c r="BR583" s="2">
        <v>0</v>
      </c>
      <c r="BS583" s="2">
        <v>1</v>
      </c>
      <c r="BT583" s="2">
        <v>1</v>
      </c>
      <c r="BU583" s="2">
        <v>1</v>
      </c>
      <c r="BV583" s="2">
        <v>1</v>
      </c>
      <c r="BW583" s="2">
        <v>1</v>
      </c>
      <c r="BX583" s="2">
        <v>1</v>
      </c>
      <c r="BY583" s="2" t="s">
        <v>3</v>
      </c>
      <c r="BZ583" s="2">
        <v>109</v>
      </c>
      <c r="CA583" s="2">
        <v>61</v>
      </c>
      <c r="CB583" s="2" t="s">
        <v>3</v>
      </c>
      <c r="CC583" s="2"/>
      <c r="CD583" s="2"/>
      <c r="CE583" s="2">
        <v>30</v>
      </c>
      <c r="CF583" s="2">
        <v>0</v>
      </c>
      <c r="CG583" s="2">
        <v>0</v>
      </c>
      <c r="CH583" s="2"/>
      <c r="CI583" s="2"/>
      <c r="CJ583" s="2"/>
      <c r="CK583" s="2"/>
      <c r="CL583" s="2"/>
      <c r="CM583" s="2">
        <v>0</v>
      </c>
      <c r="CN583" s="2" t="s">
        <v>1044</v>
      </c>
      <c r="CO583" s="2">
        <v>0</v>
      </c>
      <c r="CP583" s="2">
        <f t="shared" si="761"/>
        <v>0</v>
      </c>
      <c r="CQ583" s="2">
        <f t="shared" si="762"/>
        <v>21.42</v>
      </c>
      <c r="CR583" s="2">
        <f>(ROUND((ROUND(((((ET583*1.25)*1.1))*AV583*1),2)*BB583),2)+ROUND((ROUND(((AE583-(((EU583*1.25)*1.1)))*AV583*1),2)*BS583),2))</f>
        <v>4.87</v>
      </c>
      <c r="CS583" s="2">
        <f t="shared" si="763"/>
        <v>0.19</v>
      </c>
      <c r="CT583" s="2">
        <f t="shared" si="764"/>
        <v>23.61</v>
      </c>
      <c r="CU583" s="2">
        <f t="shared" si="765"/>
        <v>0</v>
      </c>
      <c r="CV583" s="2">
        <f t="shared" si="766"/>
        <v>1.98413985</v>
      </c>
      <c r="CW583" s="2">
        <f t="shared" si="767"/>
        <v>0</v>
      </c>
      <c r="CX583" s="2">
        <f t="shared" si="768"/>
        <v>0</v>
      </c>
      <c r="CY583" s="2">
        <f t="shared" si="769"/>
        <v>0</v>
      </c>
      <c r="CZ583" s="2">
        <f t="shared" si="770"/>
        <v>0</v>
      </c>
      <c r="DA583" s="2"/>
      <c r="DB583" s="2">
        <v>231</v>
      </c>
      <c r="DC583" s="2" t="s">
        <v>3</v>
      </c>
      <c r="DD583" s="2" t="s">
        <v>3</v>
      </c>
      <c r="DE583" s="2" t="s">
        <v>25</v>
      </c>
      <c r="DF583" s="2" t="s">
        <v>25</v>
      </c>
      <c r="DG583" s="2" t="s">
        <v>26</v>
      </c>
      <c r="DH583" s="2" t="s">
        <v>3</v>
      </c>
      <c r="DI583" s="2" t="s">
        <v>26</v>
      </c>
      <c r="DJ583" s="2" t="s">
        <v>25</v>
      </c>
      <c r="DK583" s="2" t="s">
        <v>3</v>
      </c>
      <c r="DL583" s="2" t="s">
        <v>3</v>
      </c>
      <c r="DM583" s="2" t="s">
        <v>3</v>
      </c>
      <c r="DN583" s="2">
        <v>0</v>
      </c>
      <c r="DO583" s="2">
        <v>0</v>
      </c>
      <c r="DP583" s="2">
        <v>1</v>
      </c>
      <c r="DQ583" s="2">
        <v>1</v>
      </c>
      <c r="DR583" s="2"/>
      <c r="DS583" s="2"/>
      <c r="DT583" s="2"/>
      <c r="DU583" s="2">
        <v>1013</v>
      </c>
      <c r="DV583" s="2" t="s">
        <v>228</v>
      </c>
      <c r="DW583" s="2" t="s">
        <v>228</v>
      </c>
      <c r="DX583" s="2">
        <v>1</v>
      </c>
      <c r="DY583" s="2"/>
      <c r="DZ583" s="2" t="s">
        <v>3</v>
      </c>
      <c r="EA583" s="2" t="s">
        <v>3</v>
      </c>
      <c r="EB583" s="2" t="s">
        <v>3</v>
      </c>
      <c r="EC583" s="2" t="s">
        <v>3</v>
      </c>
      <c r="ED583" s="2"/>
      <c r="EE583" s="2">
        <v>58807897</v>
      </c>
      <c r="EF583" s="2">
        <v>30</v>
      </c>
      <c r="EG583" s="2" t="s">
        <v>27</v>
      </c>
      <c r="EH583" s="2">
        <v>0</v>
      </c>
      <c r="EI583" s="2" t="s">
        <v>3</v>
      </c>
      <c r="EJ583" s="2">
        <v>1</v>
      </c>
      <c r="EK583" s="2">
        <v>21</v>
      </c>
      <c r="EL583" s="2" t="s">
        <v>28</v>
      </c>
      <c r="EM583" s="2" t="s">
        <v>29</v>
      </c>
      <c r="EN583" s="2"/>
      <c r="EO583" s="2" t="s">
        <v>30</v>
      </c>
      <c r="EP583" s="2"/>
      <c r="EQ583" s="2">
        <v>1024</v>
      </c>
      <c r="ER583" s="2">
        <v>42.23</v>
      </c>
      <c r="ES583" s="2">
        <v>21.42</v>
      </c>
      <c r="ET583" s="2">
        <v>3.32</v>
      </c>
      <c r="EU583" s="2">
        <v>0.13</v>
      </c>
      <c r="EV583" s="2">
        <v>17.489999999999998</v>
      </c>
      <c r="EW583" s="2">
        <v>1.47</v>
      </c>
      <c r="EX583" s="2">
        <v>0</v>
      </c>
      <c r="EY583" s="2">
        <v>0</v>
      </c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>
        <v>0</v>
      </c>
      <c r="FR583" s="2">
        <v>0</v>
      </c>
      <c r="FS583" s="2">
        <v>0</v>
      </c>
      <c r="FT583" s="2"/>
      <c r="FU583" s="2"/>
      <c r="FV583" s="2"/>
      <c r="FW583" s="2"/>
      <c r="FX583" s="2">
        <v>109</v>
      </c>
      <c r="FY583" s="2">
        <v>61</v>
      </c>
      <c r="FZ583" s="2"/>
      <c r="GA583" s="2" t="s">
        <v>3</v>
      </c>
      <c r="GB583" s="2"/>
      <c r="GC583" s="2"/>
      <c r="GD583" s="2">
        <v>1</v>
      </c>
      <c r="GE583" s="2"/>
      <c r="GF583" s="2">
        <v>450006389</v>
      </c>
      <c r="GG583" s="2">
        <v>2</v>
      </c>
      <c r="GH583" s="2">
        <v>1</v>
      </c>
      <c r="GI583" s="2">
        <v>2</v>
      </c>
      <c r="GJ583" s="2">
        <v>0</v>
      </c>
      <c r="GK583" s="2">
        <v>0</v>
      </c>
      <c r="GL583" s="2">
        <f t="shared" si="771"/>
        <v>0</v>
      </c>
      <c r="GM583" s="2">
        <f t="shared" si="772"/>
        <v>0</v>
      </c>
      <c r="GN583" s="2">
        <f t="shared" si="773"/>
        <v>0</v>
      </c>
      <c r="GO583" s="2">
        <f t="shared" si="774"/>
        <v>0</v>
      </c>
      <c r="GP583" s="2">
        <f t="shared" si="775"/>
        <v>0</v>
      </c>
      <c r="GQ583" s="2"/>
      <c r="GR583" s="2">
        <v>0</v>
      </c>
      <c r="GS583" s="2">
        <v>3</v>
      </c>
      <c r="GT583" s="2">
        <v>0</v>
      </c>
      <c r="GU583" s="2" t="s">
        <v>3</v>
      </c>
      <c r="GV583" s="2">
        <f t="shared" si="776"/>
        <v>0</v>
      </c>
      <c r="GW583" s="2">
        <v>1</v>
      </c>
      <c r="GX583" s="2">
        <f t="shared" si="777"/>
        <v>0</v>
      </c>
      <c r="GY583" s="2"/>
      <c r="GZ583" s="2"/>
      <c r="HA583" s="2">
        <v>0</v>
      </c>
      <c r="HB583" s="2">
        <v>0</v>
      </c>
      <c r="HC583" s="2">
        <f t="shared" si="778"/>
        <v>0</v>
      </c>
      <c r="HD583" s="2"/>
      <c r="HE583" s="2" t="s">
        <v>3</v>
      </c>
      <c r="HF583" s="2" t="s">
        <v>3</v>
      </c>
      <c r="HG583" s="2"/>
      <c r="HH583" s="2"/>
      <c r="HI583" s="2"/>
      <c r="HJ583" s="2"/>
      <c r="HK583" s="2"/>
      <c r="HL583" s="2"/>
      <c r="HM583" s="2" t="s">
        <v>3</v>
      </c>
      <c r="HN583" s="2" t="s">
        <v>3</v>
      </c>
      <c r="HO583" s="2" t="s">
        <v>3</v>
      </c>
      <c r="HP583" s="2" t="s">
        <v>3</v>
      </c>
      <c r="HQ583" s="2" t="s">
        <v>3</v>
      </c>
      <c r="HR583" s="2"/>
      <c r="HS583" s="2">
        <v>0</v>
      </c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>
        <v>0</v>
      </c>
      <c r="IL583" s="2"/>
      <c r="IM583" s="2"/>
      <c r="IN583" s="2"/>
      <c r="IO583" s="2"/>
      <c r="IP583" s="2"/>
      <c r="IQ583" s="2"/>
      <c r="IR583" s="2"/>
      <c r="IS583" s="2"/>
      <c r="IT583" s="2"/>
      <c r="IU583" s="2"/>
    </row>
    <row r="584" spans="1:255" x14ac:dyDescent="0.2">
      <c r="A584">
        <v>17</v>
      </c>
      <c r="B584">
        <v>1</v>
      </c>
      <c r="C584">
        <f>ROW(SmtRes!A1334)</f>
        <v>1334</v>
      </c>
      <c r="D584">
        <f>ROW(EtalonRes!A1352)</f>
        <v>1352</v>
      </c>
      <c r="E584" t="s">
        <v>3</v>
      </c>
      <c r="F584" t="s">
        <v>248</v>
      </c>
      <c r="G584" t="s">
        <v>249</v>
      </c>
      <c r="H584" t="s">
        <v>228</v>
      </c>
      <c r="I584">
        <f>ROUND(ROUND(2,4)*0,9)</f>
        <v>0</v>
      </c>
      <c r="J584">
        <v>0</v>
      </c>
      <c r="K584">
        <f>ROUND(ROUND(2,4)*0,9)</f>
        <v>0</v>
      </c>
      <c r="O584">
        <f t="shared" si="747"/>
        <v>0</v>
      </c>
      <c r="P584">
        <f t="shared" si="748"/>
        <v>0</v>
      </c>
      <c r="Q584">
        <f>(ROUND((ROUND(((((ET584*1.25)*1.1))*AV584*I584),2)*BB584),2)+ROUND((ROUND(((AE584-(((EU584*1.25)*1.1)))*AV584*I584),2)*BS584),2))</f>
        <v>0</v>
      </c>
      <c r="R584">
        <f t="shared" si="749"/>
        <v>0</v>
      </c>
      <c r="S584">
        <f t="shared" si="750"/>
        <v>0</v>
      </c>
      <c r="T584">
        <f t="shared" si="751"/>
        <v>0</v>
      </c>
      <c r="U584">
        <f t="shared" si="752"/>
        <v>0</v>
      </c>
      <c r="V584">
        <f t="shared" si="753"/>
        <v>0</v>
      </c>
      <c r="W584">
        <f t="shared" si="754"/>
        <v>0</v>
      </c>
      <c r="X584">
        <f t="shared" si="755"/>
        <v>0</v>
      </c>
      <c r="Y584">
        <f t="shared" si="756"/>
        <v>0</v>
      </c>
      <c r="AA584">
        <v>-1</v>
      </c>
      <c r="AB584">
        <f t="shared" si="757"/>
        <v>48.109850000000002</v>
      </c>
      <c r="AC584">
        <f t="shared" si="758"/>
        <v>21.42</v>
      </c>
      <c r="AD584">
        <f>ROUND((((((ET584*1.25)*1.1))-(((EU584*1.25)*1.1)))+AE584),6)</f>
        <v>4.5650000000000004</v>
      </c>
      <c r="AE584">
        <f>ROUND((((EU584*1.25)*1.1)),6)</f>
        <v>0.17874999999999999</v>
      </c>
      <c r="AF584">
        <f>ROUND((((EV584*1.15)*1.1)),6)</f>
        <v>22.124849999999999</v>
      </c>
      <c r="AG584">
        <f t="shared" si="759"/>
        <v>0</v>
      </c>
      <c r="AH584">
        <f>(((EW584*1.15)*1.1))</f>
        <v>1.85955</v>
      </c>
      <c r="AI584">
        <f>(((EX584*1.25)*1.1))</f>
        <v>0</v>
      </c>
      <c r="AJ584">
        <f t="shared" si="760"/>
        <v>0</v>
      </c>
      <c r="AK584">
        <v>42.23</v>
      </c>
      <c r="AL584">
        <v>21.42</v>
      </c>
      <c r="AM584">
        <v>3.32</v>
      </c>
      <c r="AN584">
        <v>0.13</v>
      </c>
      <c r="AO584">
        <v>17.489999999999998</v>
      </c>
      <c r="AP584">
        <v>0</v>
      </c>
      <c r="AQ584">
        <v>1.47</v>
      </c>
      <c r="AR584">
        <v>0</v>
      </c>
      <c r="AS584">
        <v>0</v>
      </c>
      <c r="AT584">
        <v>109</v>
      </c>
      <c r="AU584">
        <v>61</v>
      </c>
      <c r="AV584">
        <v>1.0669999999999999</v>
      </c>
      <c r="AW584">
        <v>1</v>
      </c>
      <c r="AZ584">
        <v>1</v>
      </c>
      <c r="BA584">
        <v>54.99</v>
      </c>
      <c r="BB584">
        <v>12.72</v>
      </c>
      <c r="BC584">
        <v>8.42</v>
      </c>
      <c r="BD584" t="s">
        <v>3</v>
      </c>
      <c r="BE584" t="s">
        <v>3</v>
      </c>
      <c r="BF584" t="s">
        <v>3</v>
      </c>
      <c r="BG584" t="s">
        <v>3</v>
      </c>
      <c r="BH584">
        <v>0</v>
      </c>
      <c r="BI584">
        <v>1</v>
      </c>
      <c r="BJ584" t="s">
        <v>250</v>
      </c>
      <c r="BM584">
        <v>21</v>
      </c>
      <c r="BN584">
        <v>0</v>
      </c>
      <c r="BO584" t="s">
        <v>248</v>
      </c>
      <c r="BP584">
        <v>1</v>
      </c>
      <c r="BQ584">
        <v>30</v>
      </c>
      <c r="BR584">
        <v>0</v>
      </c>
      <c r="BS584">
        <v>54.99</v>
      </c>
      <c r="BT584">
        <v>1</v>
      </c>
      <c r="BU584">
        <v>1</v>
      </c>
      <c r="BV584">
        <v>1</v>
      </c>
      <c r="BW584">
        <v>1</v>
      </c>
      <c r="BX584">
        <v>1</v>
      </c>
      <c r="BY584" t="s">
        <v>3</v>
      </c>
      <c r="BZ584">
        <v>109</v>
      </c>
      <c r="CA584">
        <v>61</v>
      </c>
      <c r="CB584" t="s">
        <v>3</v>
      </c>
      <c r="CE584">
        <v>30</v>
      </c>
      <c r="CF584">
        <v>0</v>
      </c>
      <c r="CG584">
        <v>0</v>
      </c>
      <c r="CM584">
        <v>0</v>
      </c>
      <c r="CN584" t="s">
        <v>1044</v>
      </c>
      <c r="CO584">
        <v>0</v>
      </c>
      <c r="CP584">
        <f t="shared" si="761"/>
        <v>0</v>
      </c>
      <c r="CQ584">
        <f t="shared" si="762"/>
        <v>180.36</v>
      </c>
      <c r="CR584">
        <f>(ROUND((ROUND(((((ET584*1.25)*1.1))*AV584*1),2)*BB584),2)+ROUND((ROUND(((AE584-(((EU584*1.25)*1.1)))*AV584*1),2)*BS584),2))</f>
        <v>61.95</v>
      </c>
      <c r="CS584">
        <f t="shared" si="763"/>
        <v>10.45</v>
      </c>
      <c r="CT584">
        <f t="shared" si="764"/>
        <v>1298.31</v>
      </c>
      <c r="CU584">
        <f t="shared" si="765"/>
        <v>0</v>
      </c>
      <c r="CV584">
        <f t="shared" si="766"/>
        <v>1.98413985</v>
      </c>
      <c r="CW584">
        <f t="shared" si="767"/>
        <v>0</v>
      </c>
      <c r="CX584">
        <f t="shared" si="768"/>
        <v>0</v>
      </c>
      <c r="CY584">
        <f t="shared" si="769"/>
        <v>0</v>
      </c>
      <c r="CZ584">
        <f t="shared" si="770"/>
        <v>0</v>
      </c>
      <c r="DB584">
        <v>233</v>
      </c>
      <c r="DC584" t="s">
        <v>3</v>
      </c>
      <c r="DD584" t="s">
        <v>3</v>
      </c>
      <c r="DE584" t="s">
        <v>25</v>
      </c>
      <c r="DF584" t="s">
        <v>25</v>
      </c>
      <c r="DG584" t="s">
        <v>26</v>
      </c>
      <c r="DH584" t="s">
        <v>3</v>
      </c>
      <c r="DI584" t="s">
        <v>26</v>
      </c>
      <c r="DJ584" t="s">
        <v>25</v>
      </c>
      <c r="DK584" t="s">
        <v>3</v>
      </c>
      <c r="DL584" t="s">
        <v>3</v>
      </c>
      <c r="DM584" t="s">
        <v>3</v>
      </c>
      <c r="DN584">
        <v>0</v>
      </c>
      <c r="DO584">
        <v>0</v>
      </c>
      <c r="DP584">
        <v>1</v>
      </c>
      <c r="DQ584">
        <v>1</v>
      </c>
      <c r="DU584">
        <v>1013</v>
      </c>
      <c r="DV584" t="s">
        <v>228</v>
      </c>
      <c r="DW584" t="s">
        <v>228</v>
      </c>
      <c r="DX584">
        <v>1</v>
      </c>
      <c r="DZ584" t="s">
        <v>3</v>
      </c>
      <c r="EA584" t="s">
        <v>3</v>
      </c>
      <c r="EB584" t="s">
        <v>3</v>
      </c>
      <c r="EC584" t="s">
        <v>3</v>
      </c>
      <c r="EE584">
        <v>58807897</v>
      </c>
      <c r="EF584">
        <v>30</v>
      </c>
      <c r="EG584" t="s">
        <v>27</v>
      </c>
      <c r="EH584">
        <v>0</v>
      </c>
      <c r="EI584" t="s">
        <v>3</v>
      </c>
      <c r="EJ584">
        <v>1</v>
      </c>
      <c r="EK584">
        <v>21</v>
      </c>
      <c r="EL584" t="s">
        <v>28</v>
      </c>
      <c r="EM584" t="s">
        <v>29</v>
      </c>
      <c r="EO584" t="s">
        <v>30</v>
      </c>
      <c r="EQ584">
        <v>1024</v>
      </c>
      <c r="ER584">
        <v>42.23</v>
      </c>
      <c r="ES584">
        <v>21.42</v>
      </c>
      <c r="ET584">
        <v>3.32</v>
      </c>
      <c r="EU584">
        <v>0.13</v>
      </c>
      <c r="EV584">
        <v>17.489999999999998</v>
      </c>
      <c r="EW584">
        <v>1.47</v>
      </c>
      <c r="EX584">
        <v>0</v>
      </c>
      <c r="EY584">
        <v>0</v>
      </c>
      <c r="FQ584">
        <v>0</v>
      </c>
      <c r="FR584">
        <v>0</v>
      </c>
      <c r="FS584">
        <v>0</v>
      </c>
      <c r="FX584">
        <v>109</v>
      </c>
      <c r="FY584">
        <v>61</v>
      </c>
      <c r="GA584" t="s">
        <v>3</v>
      </c>
      <c r="GD584">
        <v>1</v>
      </c>
      <c r="GF584">
        <v>450006389</v>
      </c>
      <c r="GG584">
        <v>2</v>
      </c>
      <c r="GH584">
        <v>1</v>
      </c>
      <c r="GI584">
        <v>2</v>
      </c>
      <c r="GJ584">
        <v>0</v>
      </c>
      <c r="GK584">
        <v>0</v>
      </c>
      <c r="GL584">
        <f t="shared" si="771"/>
        <v>0</v>
      </c>
      <c r="GM584">
        <f t="shared" si="772"/>
        <v>0</v>
      </c>
      <c r="GN584">
        <f t="shared" si="773"/>
        <v>0</v>
      </c>
      <c r="GO584">
        <f t="shared" si="774"/>
        <v>0</v>
      </c>
      <c r="GP584">
        <f t="shared" si="775"/>
        <v>0</v>
      </c>
      <c r="GR584">
        <v>0</v>
      </c>
      <c r="GS584">
        <v>3</v>
      </c>
      <c r="GT584">
        <v>0</v>
      </c>
      <c r="GU584" t="s">
        <v>3</v>
      </c>
      <c r="GV584">
        <f t="shared" si="776"/>
        <v>0</v>
      </c>
      <c r="GW584">
        <v>1</v>
      </c>
      <c r="GX584">
        <f t="shared" si="777"/>
        <v>0</v>
      </c>
      <c r="HA584">
        <v>0</v>
      </c>
      <c r="HB584">
        <v>0</v>
      </c>
      <c r="HC584">
        <f t="shared" si="778"/>
        <v>0</v>
      </c>
      <c r="HE584" t="s">
        <v>3</v>
      </c>
      <c r="HF584" t="s">
        <v>3</v>
      </c>
      <c r="HM584" t="s">
        <v>3</v>
      </c>
      <c r="HN584" t="s">
        <v>3</v>
      </c>
      <c r="HO584" t="s">
        <v>3</v>
      </c>
      <c r="HP584" t="s">
        <v>3</v>
      </c>
      <c r="HQ584" t="s">
        <v>3</v>
      </c>
      <c r="HS584">
        <v>0</v>
      </c>
      <c r="IK584">
        <v>0</v>
      </c>
    </row>
    <row r="585" spans="1:255" x14ac:dyDescent="0.2">
      <c r="A585" s="2">
        <v>18</v>
      </c>
      <c r="B585" s="2">
        <v>1</v>
      </c>
      <c r="C585" s="2">
        <v>1326</v>
      </c>
      <c r="D585" s="2"/>
      <c r="E585" s="2" t="s">
        <v>3</v>
      </c>
      <c r="F585" s="2" t="s">
        <v>37</v>
      </c>
      <c r="G585" s="2" t="s">
        <v>38</v>
      </c>
      <c r="H585" s="2" t="s">
        <v>39</v>
      </c>
      <c r="I585" s="2">
        <f>I583*J585</f>
        <v>0</v>
      </c>
      <c r="J585" s="2">
        <v>1</v>
      </c>
      <c r="K585" s="2">
        <v>1</v>
      </c>
      <c r="L585" s="2"/>
      <c r="M585" s="2"/>
      <c r="N585" s="2"/>
      <c r="O585" s="2">
        <f t="shared" si="747"/>
        <v>0</v>
      </c>
      <c r="P585" s="2">
        <f t="shared" si="748"/>
        <v>0</v>
      </c>
      <c r="Q585" s="2">
        <f>(ROUND((ROUND(((ET585)*AV585*I585),2)*BB585),2)+ROUND((ROUND(((AE585-(EU585))*AV585*I585),2)*BS585),2))</f>
        <v>0</v>
      </c>
      <c r="R585" s="2">
        <f t="shared" si="749"/>
        <v>0</v>
      </c>
      <c r="S585" s="2">
        <f t="shared" si="750"/>
        <v>0</v>
      </c>
      <c r="T585" s="2">
        <f t="shared" si="751"/>
        <v>0</v>
      </c>
      <c r="U585" s="2">
        <f t="shared" si="752"/>
        <v>0</v>
      </c>
      <c r="V585" s="2">
        <f t="shared" si="753"/>
        <v>0</v>
      </c>
      <c r="W585" s="2">
        <f t="shared" si="754"/>
        <v>0</v>
      </c>
      <c r="X585" s="2">
        <f t="shared" si="755"/>
        <v>0</v>
      </c>
      <c r="Y585" s="2">
        <f t="shared" si="756"/>
        <v>0</v>
      </c>
      <c r="Z585" s="2"/>
      <c r="AA585" s="2">
        <v>-1</v>
      </c>
      <c r="AB585" s="2">
        <f t="shared" si="757"/>
        <v>34.97</v>
      </c>
      <c r="AC585" s="2">
        <f t="shared" si="758"/>
        <v>34.97</v>
      </c>
      <c r="AD585" s="2">
        <f>ROUND((((ET585)-(EU585))+AE585),6)</f>
        <v>0</v>
      </c>
      <c r="AE585" s="2">
        <f>ROUND((EU585),6)</f>
        <v>0</v>
      </c>
      <c r="AF585" s="2">
        <f>ROUND((EV585),6)</f>
        <v>0</v>
      </c>
      <c r="AG585" s="2">
        <f t="shared" si="759"/>
        <v>0</v>
      </c>
      <c r="AH585" s="2">
        <f>(EW585)</f>
        <v>0</v>
      </c>
      <c r="AI585" s="2">
        <f>(EX585)</f>
        <v>0</v>
      </c>
      <c r="AJ585" s="2">
        <f t="shared" si="760"/>
        <v>0</v>
      </c>
      <c r="AK585" s="2">
        <v>34.97</v>
      </c>
      <c r="AL585" s="2">
        <v>34.97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109</v>
      </c>
      <c r="AU585" s="2">
        <v>61</v>
      </c>
      <c r="AV585" s="2">
        <v>1</v>
      </c>
      <c r="AW585" s="2">
        <v>1</v>
      </c>
      <c r="AX585" s="2"/>
      <c r="AY585" s="2"/>
      <c r="AZ585" s="2">
        <v>1</v>
      </c>
      <c r="BA585" s="2">
        <v>1</v>
      </c>
      <c r="BB585" s="2">
        <v>1</v>
      </c>
      <c r="BC585" s="2">
        <v>1</v>
      </c>
      <c r="BD585" s="2" t="s">
        <v>3</v>
      </c>
      <c r="BE585" s="2" t="s">
        <v>3</v>
      </c>
      <c r="BF585" s="2" t="s">
        <v>3</v>
      </c>
      <c r="BG585" s="2" t="s">
        <v>3</v>
      </c>
      <c r="BH585" s="2">
        <v>3</v>
      </c>
      <c r="BI585" s="2">
        <v>1</v>
      </c>
      <c r="BJ585" s="2" t="s">
        <v>40</v>
      </c>
      <c r="BK585" s="2"/>
      <c r="BL585" s="2"/>
      <c r="BM585" s="2">
        <v>21</v>
      </c>
      <c r="BN585" s="2">
        <v>0</v>
      </c>
      <c r="BO585" s="2" t="s">
        <v>3</v>
      </c>
      <c r="BP585" s="2">
        <v>0</v>
      </c>
      <c r="BQ585" s="2">
        <v>30</v>
      </c>
      <c r="BR585" s="2">
        <v>0</v>
      </c>
      <c r="BS585" s="2">
        <v>1</v>
      </c>
      <c r="BT585" s="2">
        <v>1</v>
      </c>
      <c r="BU585" s="2">
        <v>1</v>
      </c>
      <c r="BV585" s="2">
        <v>1</v>
      </c>
      <c r="BW585" s="2">
        <v>1</v>
      </c>
      <c r="BX585" s="2">
        <v>1</v>
      </c>
      <c r="BY585" s="2" t="s">
        <v>3</v>
      </c>
      <c r="BZ585" s="2">
        <v>109</v>
      </c>
      <c r="CA585" s="2">
        <v>61</v>
      </c>
      <c r="CB585" s="2" t="s">
        <v>3</v>
      </c>
      <c r="CC585" s="2"/>
      <c r="CD585" s="2"/>
      <c r="CE585" s="2">
        <v>30</v>
      </c>
      <c r="CF585" s="2">
        <v>0</v>
      </c>
      <c r="CG585" s="2">
        <v>0</v>
      </c>
      <c r="CH585" s="2"/>
      <c r="CI585" s="2"/>
      <c r="CJ585" s="2"/>
      <c r="CK585" s="2"/>
      <c r="CL585" s="2"/>
      <c r="CM585" s="2">
        <v>0</v>
      </c>
      <c r="CN585" s="2" t="s">
        <v>3</v>
      </c>
      <c r="CO585" s="2">
        <v>0</v>
      </c>
      <c r="CP585" s="2">
        <f t="shared" si="761"/>
        <v>0</v>
      </c>
      <c r="CQ585" s="2">
        <f t="shared" si="762"/>
        <v>34.97</v>
      </c>
      <c r="CR585" s="2">
        <f>(ROUND((ROUND(((ET585)*AV585*1),2)*BB585),2)+ROUND((ROUND(((AE585-(EU585))*AV585*1),2)*BS585),2))</f>
        <v>0</v>
      </c>
      <c r="CS585" s="2">
        <f t="shared" si="763"/>
        <v>0</v>
      </c>
      <c r="CT585" s="2">
        <f t="shared" si="764"/>
        <v>0</v>
      </c>
      <c r="CU585" s="2">
        <f t="shared" si="765"/>
        <v>0</v>
      </c>
      <c r="CV585" s="2">
        <f t="shared" si="766"/>
        <v>0</v>
      </c>
      <c r="CW585" s="2">
        <f t="shared" si="767"/>
        <v>0</v>
      </c>
      <c r="CX585" s="2">
        <f t="shared" si="768"/>
        <v>0</v>
      </c>
      <c r="CY585" s="2">
        <f t="shared" si="769"/>
        <v>0</v>
      </c>
      <c r="CZ585" s="2">
        <f t="shared" si="770"/>
        <v>0</v>
      </c>
      <c r="DA585" s="2"/>
      <c r="DB585" s="2"/>
      <c r="DC585" s="2" t="s">
        <v>3</v>
      </c>
      <c r="DD585" s="2" t="s">
        <v>3</v>
      </c>
      <c r="DE585" s="2" t="s">
        <v>3</v>
      </c>
      <c r="DF585" s="2" t="s">
        <v>3</v>
      </c>
      <c r="DG585" s="2" t="s">
        <v>3</v>
      </c>
      <c r="DH585" s="2" t="s">
        <v>3</v>
      </c>
      <c r="DI585" s="2" t="s">
        <v>3</v>
      </c>
      <c r="DJ585" s="2" t="s">
        <v>3</v>
      </c>
      <c r="DK585" s="2" t="s">
        <v>3</v>
      </c>
      <c r="DL585" s="2" t="s">
        <v>3</v>
      </c>
      <c r="DM585" s="2" t="s">
        <v>3</v>
      </c>
      <c r="DN585" s="2">
        <v>0</v>
      </c>
      <c r="DO585" s="2">
        <v>0</v>
      </c>
      <c r="DP585" s="2">
        <v>1</v>
      </c>
      <c r="DQ585" s="2">
        <v>1</v>
      </c>
      <c r="DR585" s="2"/>
      <c r="DS585" s="2"/>
      <c r="DT585" s="2"/>
      <c r="DU585" s="2">
        <v>1010</v>
      </c>
      <c r="DV585" s="2" t="s">
        <v>39</v>
      </c>
      <c r="DW585" s="2" t="s">
        <v>39</v>
      </c>
      <c r="DX585" s="2">
        <v>1</v>
      </c>
      <c r="DY585" s="2"/>
      <c r="DZ585" s="2" t="s">
        <v>3</v>
      </c>
      <c r="EA585" s="2" t="s">
        <v>3</v>
      </c>
      <c r="EB585" s="2" t="s">
        <v>3</v>
      </c>
      <c r="EC585" s="2" t="s">
        <v>3</v>
      </c>
      <c r="ED585" s="2"/>
      <c r="EE585" s="2">
        <v>58807897</v>
      </c>
      <c r="EF585" s="2">
        <v>30</v>
      </c>
      <c r="EG585" s="2" t="s">
        <v>27</v>
      </c>
      <c r="EH585" s="2">
        <v>0</v>
      </c>
      <c r="EI585" s="2" t="s">
        <v>3</v>
      </c>
      <c r="EJ585" s="2">
        <v>1</v>
      </c>
      <c r="EK585" s="2">
        <v>21</v>
      </c>
      <c r="EL585" s="2" t="s">
        <v>28</v>
      </c>
      <c r="EM585" s="2" t="s">
        <v>29</v>
      </c>
      <c r="EN585" s="2"/>
      <c r="EO585" s="2" t="s">
        <v>3</v>
      </c>
      <c r="EP585" s="2"/>
      <c r="EQ585" s="2">
        <v>1024</v>
      </c>
      <c r="ER585" s="2">
        <v>34.97</v>
      </c>
      <c r="ES585" s="2">
        <v>34.97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>
        <v>0</v>
      </c>
      <c r="FR585" s="2">
        <v>0</v>
      </c>
      <c r="FS585" s="2">
        <v>0</v>
      </c>
      <c r="FT585" s="2"/>
      <c r="FU585" s="2"/>
      <c r="FV585" s="2"/>
      <c r="FW585" s="2"/>
      <c r="FX585" s="2">
        <v>109</v>
      </c>
      <c r="FY585" s="2">
        <v>61</v>
      </c>
      <c r="FZ585" s="2"/>
      <c r="GA585" s="2" t="s">
        <v>3</v>
      </c>
      <c r="GB585" s="2"/>
      <c r="GC585" s="2"/>
      <c r="GD585" s="2">
        <v>1</v>
      </c>
      <c r="GE585" s="2"/>
      <c r="GF585" s="2">
        <v>-1914030801</v>
      </c>
      <c r="GG585" s="2">
        <v>2</v>
      </c>
      <c r="GH585" s="2">
        <v>1</v>
      </c>
      <c r="GI585" s="2">
        <v>-2</v>
      </c>
      <c r="GJ585" s="2">
        <v>0</v>
      </c>
      <c r="GK585" s="2">
        <v>0</v>
      </c>
      <c r="GL585" s="2">
        <f t="shared" si="771"/>
        <v>0</v>
      </c>
      <c r="GM585" s="2">
        <f t="shared" si="772"/>
        <v>0</v>
      </c>
      <c r="GN585" s="2">
        <f t="shared" si="773"/>
        <v>0</v>
      </c>
      <c r="GO585" s="2">
        <f t="shared" si="774"/>
        <v>0</v>
      </c>
      <c r="GP585" s="2">
        <f t="shared" si="775"/>
        <v>0</v>
      </c>
      <c r="GQ585" s="2"/>
      <c r="GR585" s="2">
        <v>0</v>
      </c>
      <c r="GS585" s="2">
        <v>3</v>
      </c>
      <c r="GT585" s="2">
        <v>0</v>
      </c>
      <c r="GU585" s="2" t="s">
        <v>3</v>
      </c>
      <c r="GV585" s="2">
        <f t="shared" si="776"/>
        <v>0</v>
      </c>
      <c r="GW585" s="2">
        <v>1</v>
      </c>
      <c r="GX585" s="2">
        <f t="shared" si="777"/>
        <v>0</v>
      </c>
      <c r="GY585" s="2"/>
      <c r="GZ585" s="2"/>
      <c r="HA585" s="2">
        <v>0</v>
      </c>
      <c r="HB585" s="2">
        <v>0</v>
      </c>
      <c r="HC585" s="2">
        <f t="shared" si="778"/>
        <v>0</v>
      </c>
      <c r="HD585" s="2"/>
      <c r="HE585" s="2" t="s">
        <v>3</v>
      </c>
      <c r="HF585" s="2" t="s">
        <v>3</v>
      </c>
      <c r="HG585" s="2"/>
      <c r="HH585" s="2"/>
      <c r="HI585" s="2"/>
      <c r="HJ585" s="2"/>
      <c r="HK585" s="2"/>
      <c r="HL585" s="2"/>
      <c r="HM585" s="2" t="s">
        <v>3</v>
      </c>
      <c r="HN585" s="2" t="s">
        <v>3</v>
      </c>
      <c r="HO585" s="2" t="s">
        <v>3</v>
      </c>
      <c r="HP585" s="2" t="s">
        <v>3</v>
      </c>
      <c r="HQ585" s="2" t="s">
        <v>3</v>
      </c>
      <c r="HR585" s="2"/>
      <c r="HS585" s="2">
        <v>0</v>
      </c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>
        <v>0</v>
      </c>
      <c r="IL585" s="2"/>
      <c r="IM585" s="2"/>
      <c r="IN585" s="2"/>
      <c r="IO585" s="2"/>
      <c r="IP585" s="2"/>
      <c r="IQ585" s="2"/>
      <c r="IR585" s="2"/>
      <c r="IS585" s="2"/>
      <c r="IT585" s="2"/>
      <c r="IU585" s="2"/>
    </row>
    <row r="586" spans="1:255" x14ac:dyDescent="0.2">
      <c r="A586">
        <v>18</v>
      </c>
      <c r="B586">
        <v>1</v>
      </c>
      <c r="C586">
        <v>1333</v>
      </c>
      <c r="E586" t="s">
        <v>3</v>
      </c>
      <c r="F586" t="s">
        <v>37</v>
      </c>
      <c r="G586" t="s">
        <v>38</v>
      </c>
      <c r="H586" t="s">
        <v>39</v>
      </c>
      <c r="I586">
        <f>I584*J586</f>
        <v>0</v>
      </c>
      <c r="J586">
        <v>1</v>
      </c>
      <c r="K586">
        <v>1</v>
      </c>
      <c r="O586">
        <f t="shared" si="747"/>
        <v>0</v>
      </c>
      <c r="P586">
        <f t="shared" si="748"/>
        <v>0</v>
      </c>
      <c r="Q586">
        <f>(ROUND((ROUND(((ET586)*AV586*I586),2)*BB586),2)+ROUND((ROUND(((AE586-(EU586))*AV586*I586),2)*BS586),2))</f>
        <v>0</v>
      </c>
      <c r="R586">
        <f t="shared" si="749"/>
        <v>0</v>
      </c>
      <c r="S586">
        <f t="shared" si="750"/>
        <v>0</v>
      </c>
      <c r="T586">
        <f t="shared" si="751"/>
        <v>0</v>
      </c>
      <c r="U586">
        <f t="shared" si="752"/>
        <v>0</v>
      </c>
      <c r="V586">
        <f t="shared" si="753"/>
        <v>0</v>
      </c>
      <c r="W586">
        <f t="shared" si="754"/>
        <v>0</v>
      </c>
      <c r="X586">
        <f t="shared" si="755"/>
        <v>0</v>
      </c>
      <c r="Y586">
        <f t="shared" si="756"/>
        <v>0</v>
      </c>
      <c r="AA586">
        <v>-1</v>
      </c>
      <c r="AB586">
        <f t="shared" si="757"/>
        <v>34.97</v>
      </c>
      <c r="AC586">
        <f t="shared" si="758"/>
        <v>34.97</v>
      </c>
      <c r="AD586">
        <f>ROUND((((ET586)-(EU586))+AE586),6)</f>
        <v>0</v>
      </c>
      <c r="AE586">
        <f>ROUND((EU586),6)</f>
        <v>0</v>
      </c>
      <c r="AF586">
        <f>ROUND((EV586),6)</f>
        <v>0</v>
      </c>
      <c r="AG586">
        <f t="shared" si="759"/>
        <v>0</v>
      </c>
      <c r="AH586">
        <f>(EW586)</f>
        <v>0</v>
      </c>
      <c r="AI586">
        <f>(EX586)</f>
        <v>0</v>
      </c>
      <c r="AJ586">
        <f t="shared" si="760"/>
        <v>0</v>
      </c>
      <c r="AK586">
        <v>34.97</v>
      </c>
      <c r="AL586">
        <v>34.97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109</v>
      </c>
      <c r="AU586">
        <v>61</v>
      </c>
      <c r="AV586">
        <v>1</v>
      </c>
      <c r="AW586">
        <v>1</v>
      </c>
      <c r="AZ586">
        <v>1</v>
      </c>
      <c r="BA586">
        <v>1</v>
      </c>
      <c r="BB586">
        <v>1</v>
      </c>
      <c r="BC586">
        <v>18.72</v>
      </c>
      <c r="BD586" t="s">
        <v>3</v>
      </c>
      <c r="BE586" t="s">
        <v>3</v>
      </c>
      <c r="BF586" t="s">
        <v>3</v>
      </c>
      <c r="BG586" t="s">
        <v>3</v>
      </c>
      <c r="BH586">
        <v>3</v>
      </c>
      <c r="BI586">
        <v>1</v>
      </c>
      <c r="BJ586" t="s">
        <v>40</v>
      </c>
      <c r="BM586">
        <v>21</v>
      </c>
      <c r="BN586">
        <v>0</v>
      </c>
      <c r="BO586" t="s">
        <v>37</v>
      </c>
      <c r="BP586">
        <v>1</v>
      </c>
      <c r="BQ586">
        <v>30</v>
      </c>
      <c r="BR586">
        <v>0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 t="s">
        <v>3</v>
      </c>
      <c r="BZ586">
        <v>109</v>
      </c>
      <c r="CA586">
        <v>61</v>
      </c>
      <c r="CB586" t="s">
        <v>3</v>
      </c>
      <c r="CE586">
        <v>30</v>
      </c>
      <c r="CF586">
        <v>0</v>
      </c>
      <c r="CG586">
        <v>0</v>
      </c>
      <c r="CM586">
        <v>0</v>
      </c>
      <c r="CN586" t="s">
        <v>3</v>
      </c>
      <c r="CO586">
        <v>0</v>
      </c>
      <c r="CP586">
        <f t="shared" si="761"/>
        <v>0</v>
      </c>
      <c r="CQ586">
        <f t="shared" si="762"/>
        <v>654.64</v>
      </c>
      <c r="CR586">
        <f>(ROUND((ROUND(((ET586)*AV586*1),2)*BB586),2)+ROUND((ROUND(((AE586-(EU586))*AV586*1),2)*BS586),2))</f>
        <v>0</v>
      </c>
      <c r="CS586">
        <f t="shared" si="763"/>
        <v>0</v>
      </c>
      <c r="CT586">
        <f t="shared" si="764"/>
        <v>0</v>
      </c>
      <c r="CU586">
        <f t="shared" si="765"/>
        <v>0</v>
      </c>
      <c r="CV586">
        <f t="shared" si="766"/>
        <v>0</v>
      </c>
      <c r="CW586">
        <f t="shared" si="767"/>
        <v>0</v>
      </c>
      <c r="CX586">
        <f t="shared" si="768"/>
        <v>0</v>
      </c>
      <c r="CY586">
        <f t="shared" si="769"/>
        <v>0</v>
      </c>
      <c r="CZ586">
        <f t="shared" si="770"/>
        <v>0</v>
      </c>
      <c r="DC586" t="s">
        <v>3</v>
      </c>
      <c r="DD586" t="s">
        <v>3</v>
      </c>
      <c r="DE586" t="s">
        <v>3</v>
      </c>
      <c r="DF586" t="s">
        <v>3</v>
      </c>
      <c r="DG586" t="s">
        <v>3</v>
      </c>
      <c r="DH586" t="s">
        <v>3</v>
      </c>
      <c r="DI586" t="s">
        <v>3</v>
      </c>
      <c r="DJ586" t="s">
        <v>3</v>
      </c>
      <c r="DK586" t="s">
        <v>3</v>
      </c>
      <c r="DL586" t="s">
        <v>3</v>
      </c>
      <c r="DM586" t="s">
        <v>3</v>
      </c>
      <c r="DN586">
        <v>0</v>
      </c>
      <c r="DO586">
        <v>0</v>
      </c>
      <c r="DP586">
        <v>1</v>
      </c>
      <c r="DQ586">
        <v>1</v>
      </c>
      <c r="DU586">
        <v>1010</v>
      </c>
      <c r="DV586" t="s">
        <v>39</v>
      </c>
      <c r="DW586" t="s">
        <v>39</v>
      </c>
      <c r="DX586">
        <v>1</v>
      </c>
      <c r="DZ586" t="s">
        <v>3</v>
      </c>
      <c r="EA586" t="s">
        <v>3</v>
      </c>
      <c r="EB586" t="s">
        <v>3</v>
      </c>
      <c r="EC586" t="s">
        <v>3</v>
      </c>
      <c r="EE586">
        <v>58807897</v>
      </c>
      <c r="EF586">
        <v>30</v>
      </c>
      <c r="EG586" t="s">
        <v>27</v>
      </c>
      <c r="EH586">
        <v>0</v>
      </c>
      <c r="EI586" t="s">
        <v>3</v>
      </c>
      <c r="EJ586">
        <v>1</v>
      </c>
      <c r="EK586">
        <v>21</v>
      </c>
      <c r="EL586" t="s">
        <v>28</v>
      </c>
      <c r="EM586" t="s">
        <v>29</v>
      </c>
      <c r="EO586" t="s">
        <v>3</v>
      </c>
      <c r="EQ586">
        <v>1024</v>
      </c>
      <c r="ER586">
        <v>34.97</v>
      </c>
      <c r="ES586">
        <v>34.97</v>
      </c>
      <c r="ET586">
        <v>0</v>
      </c>
      <c r="EU586">
        <v>0</v>
      </c>
      <c r="EV586">
        <v>0</v>
      </c>
      <c r="EW586">
        <v>0</v>
      </c>
      <c r="EX586">
        <v>0</v>
      </c>
      <c r="FQ586">
        <v>0</v>
      </c>
      <c r="FR586">
        <v>0</v>
      </c>
      <c r="FS586">
        <v>0</v>
      </c>
      <c r="FX586">
        <v>109</v>
      </c>
      <c r="FY586">
        <v>61</v>
      </c>
      <c r="GA586" t="s">
        <v>3</v>
      </c>
      <c r="GD586">
        <v>1</v>
      </c>
      <c r="GF586">
        <v>-1914030801</v>
      </c>
      <c r="GG586">
        <v>2</v>
      </c>
      <c r="GH586">
        <v>1</v>
      </c>
      <c r="GI586">
        <v>2</v>
      </c>
      <c r="GJ586">
        <v>0</v>
      </c>
      <c r="GK586">
        <v>0</v>
      </c>
      <c r="GL586">
        <f t="shared" si="771"/>
        <v>0</v>
      </c>
      <c r="GM586">
        <f t="shared" si="772"/>
        <v>0</v>
      </c>
      <c r="GN586">
        <f t="shared" si="773"/>
        <v>0</v>
      </c>
      <c r="GO586">
        <f t="shared" si="774"/>
        <v>0</v>
      </c>
      <c r="GP586">
        <f t="shared" si="775"/>
        <v>0</v>
      </c>
      <c r="GR586">
        <v>0</v>
      </c>
      <c r="GS586">
        <v>3</v>
      </c>
      <c r="GT586">
        <v>0</v>
      </c>
      <c r="GU586" t="s">
        <v>3</v>
      </c>
      <c r="GV586">
        <f t="shared" si="776"/>
        <v>0</v>
      </c>
      <c r="GW586">
        <v>1</v>
      </c>
      <c r="GX586">
        <f t="shared" si="777"/>
        <v>0</v>
      </c>
      <c r="HA586">
        <v>0</v>
      </c>
      <c r="HB586">
        <v>0</v>
      </c>
      <c r="HC586">
        <f t="shared" si="778"/>
        <v>0</v>
      </c>
      <c r="HE586" t="s">
        <v>3</v>
      </c>
      <c r="HF586" t="s">
        <v>3</v>
      </c>
      <c r="HM586" t="s">
        <v>3</v>
      </c>
      <c r="HN586" t="s">
        <v>3</v>
      </c>
      <c r="HO586" t="s">
        <v>3</v>
      </c>
      <c r="HP586" t="s">
        <v>3</v>
      </c>
      <c r="HQ586" t="s">
        <v>3</v>
      </c>
      <c r="HS586">
        <v>0</v>
      </c>
      <c r="IK586">
        <v>0</v>
      </c>
    </row>
    <row r="587" spans="1:255" x14ac:dyDescent="0.2">
      <c r="A587" s="2">
        <v>17</v>
      </c>
      <c r="B587" s="2">
        <v>1</v>
      </c>
      <c r="C587" s="2">
        <f>ROW(SmtRes!A1340)</f>
        <v>1340</v>
      </c>
      <c r="D587" s="2">
        <f>ROW(EtalonRes!A1358)</f>
        <v>1358</v>
      </c>
      <c r="E587" s="2" t="s">
        <v>590</v>
      </c>
      <c r="F587" s="2" t="s">
        <v>252</v>
      </c>
      <c r="G587" s="2" t="s">
        <v>253</v>
      </c>
      <c r="H587" s="2" t="s">
        <v>254</v>
      </c>
      <c r="I587" s="2">
        <f>ROUND(ROUND(2,4),9)</f>
        <v>2</v>
      </c>
      <c r="J587" s="2">
        <v>0</v>
      </c>
      <c r="K587" s="2">
        <f>ROUND(ROUND(2,4),9)</f>
        <v>2</v>
      </c>
      <c r="L587" s="2"/>
      <c r="M587" s="2"/>
      <c r="N587" s="2"/>
      <c r="O587" s="2">
        <f t="shared" si="747"/>
        <v>39.29</v>
      </c>
      <c r="P587" s="2">
        <f t="shared" si="748"/>
        <v>1</v>
      </c>
      <c r="Q587" s="2">
        <f>(ROUND((ROUND(((((ET587*1.25)*1.1))*AV587*I587),2)*BB587),2)+ROUND((ROUND(((AE587-(((EU587*1.25)*1.1)))*AV587*I587),2)*BS587),2))</f>
        <v>13.32</v>
      </c>
      <c r="R587" s="2">
        <f t="shared" si="749"/>
        <v>1.23</v>
      </c>
      <c r="S587" s="2">
        <f t="shared" si="750"/>
        <v>24.97</v>
      </c>
      <c r="T587" s="2">
        <f t="shared" si="751"/>
        <v>0</v>
      </c>
      <c r="U587" s="2">
        <f t="shared" si="752"/>
        <v>2.0246325000000001</v>
      </c>
      <c r="V587" s="2">
        <f t="shared" si="753"/>
        <v>0</v>
      </c>
      <c r="W587" s="2">
        <f t="shared" si="754"/>
        <v>0</v>
      </c>
      <c r="X587" s="2">
        <f t="shared" si="755"/>
        <v>28.56</v>
      </c>
      <c r="Y587" s="2">
        <f t="shared" si="756"/>
        <v>15.98</v>
      </c>
      <c r="Z587" s="2"/>
      <c r="AA587" s="2">
        <v>59204062</v>
      </c>
      <c r="AB587" s="2">
        <f t="shared" si="757"/>
        <v>18.443750000000001</v>
      </c>
      <c r="AC587" s="2">
        <f t="shared" si="758"/>
        <v>0.5</v>
      </c>
      <c r="AD587" s="2">
        <f>ROUND((((((ET587*1.25)*1.1))-(((EU587*1.25)*1.1)))+AE587),6)</f>
        <v>6.2424999999999997</v>
      </c>
      <c r="AE587" s="2">
        <f>ROUND((((EU587*1.25)*1.1)),6)</f>
        <v>0.57750000000000001</v>
      </c>
      <c r="AF587" s="2">
        <f>ROUND((((EV587*1.15)*1.1)),6)</f>
        <v>11.70125</v>
      </c>
      <c r="AG587" s="2">
        <f t="shared" si="759"/>
        <v>0</v>
      </c>
      <c r="AH587" s="2">
        <f>(((EW587*1.15)*1.1))</f>
        <v>0.94874999999999998</v>
      </c>
      <c r="AI587" s="2">
        <f>(((EX587*1.25)*1.1))</f>
        <v>0</v>
      </c>
      <c r="AJ587" s="2">
        <f t="shared" si="760"/>
        <v>0</v>
      </c>
      <c r="AK587" s="2">
        <v>14.29</v>
      </c>
      <c r="AL587" s="2">
        <v>0.5</v>
      </c>
      <c r="AM587" s="2">
        <v>4.54</v>
      </c>
      <c r="AN587" s="2">
        <v>0.42</v>
      </c>
      <c r="AO587" s="2">
        <v>9.25</v>
      </c>
      <c r="AP587" s="2">
        <v>0</v>
      </c>
      <c r="AQ587" s="2">
        <v>0.75</v>
      </c>
      <c r="AR587" s="2">
        <v>0</v>
      </c>
      <c r="AS587" s="2">
        <v>0</v>
      </c>
      <c r="AT587" s="2">
        <v>109</v>
      </c>
      <c r="AU587" s="2">
        <v>61</v>
      </c>
      <c r="AV587" s="2">
        <v>1.0669999999999999</v>
      </c>
      <c r="AW587" s="2">
        <v>1</v>
      </c>
      <c r="AX587" s="2"/>
      <c r="AY587" s="2"/>
      <c r="AZ587" s="2">
        <v>1</v>
      </c>
      <c r="BA587" s="2">
        <v>1</v>
      </c>
      <c r="BB587" s="2">
        <v>1</v>
      </c>
      <c r="BC587" s="2">
        <v>1</v>
      </c>
      <c r="BD587" s="2" t="s">
        <v>3</v>
      </c>
      <c r="BE587" s="2" t="s">
        <v>3</v>
      </c>
      <c r="BF587" s="2" t="s">
        <v>3</v>
      </c>
      <c r="BG587" s="2" t="s">
        <v>3</v>
      </c>
      <c r="BH587" s="2">
        <v>0</v>
      </c>
      <c r="BI587" s="2">
        <v>1</v>
      </c>
      <c r="BJ587" s="2" t="s">
        <v>255</v>
      </c>
      <c r="BK587" s="2"/>
      <c r="BL587" s="2"/>
      <c r="BM587" s="2">
        <v>23</v>
      </c>
      <c r="BN587" s="2">
        <v>0</v>
      </c>
      <c r="BO587" s="2" t="s">
        <v>252</v>
      </c>
      <c r="BP587" s="2">
        <v>1</v>
      </c>
      <c r="BQ587" s="2">
        <v>30</v>
      </c>
      <c r="BR587" s="2">
        <v>0</v>
      </c>
      <c r="BS587" s="2">
        <v>1</v>
      </c>
      <c r="BT587" s="2">
        <v>1</v>
      </c>
      <c r="BU587" s="2">
        <v>1</v>
      </c>
      <c r="BV587" s="2">
        <v>1</v>
      </c>
      <c r="BW587" s="2">
        <v>1</v>
      </c>
      <c r="BX587" s="2">
        <v>1</v>
      </c>
      <c r="BY587" s="2" t="s">
        <v>3</v>
      </c>
      <c r="BZ587" s="2">
        <v>109</v>
      </c>
      <c r="CA587" s="2">
        <v>61</v>
      </c>
      <c r="CB587" s="2" t="s">
        <v>3</v>
      </c>
      <c r="CC587" s="2"/>
      <c r="CD587" s="2"/>
      <c r="CE587" s="2">
        <v>30</v>
      </c>
      <c r="CF587" s="2">
        <v>0</v>
      </c>
      <c r="CG587" s="2">
        <v>0</v>
      </c>
      <c r="CH587" s="2"/>
      <c r="CI587" s="2"/>
      <c r="CJ587" s="2"/>
      <c r="CK587" s="2"/>
      <c r="CL587" s="2"/>
      <c r="CM587" s="2">
        <v>0</v>
      </c>
      <c r="CN587" s="2" t="s">
        <v>1044</v>
      </c>
      <c r="CO587" s="2">
        <v>0</v>
      </c>
      <c r="CP587" s="2">
        <f t="shared" si="761"/>
        <v>39.29</v>
      </c>
      <c r="CQ587" s="2">
        <f t="shared" si="762"/>
        <v>0.5</v>
      </c>
      <c r="CR587" s="2">
        <f>(ROUND((ROUND(((((ET587*1.25)*1.1))*AV587*1),2)*BB587),2)+ROUND((ROUND(((AE587-(((EU587*1.25)*1.1)))*AV587*1),2)*BS587),2))</f>
        <v>6.66</v>
      </c>
      <c r="CS587" s="2">
        <f t="shared" si="763"/>
        <v>0.62</v>
      </c>
      <c r="CT587" s="2">
        <f t="shared" si="764"/>
        <v>12.49</v>
      </c>
      <c r="CU587" s="2">
        <f t="shared" si="765"/>
        <v>0</v>
      </c>
      <c r="CV587" s="2">
        <f t="shared" si="766"/>
        <v>1.01231625</v>
      </c>
      <c r="CW587" s="2">
        <f t="shared" si="767"/>
        <v>0</v>
      </c>
      <c r="CX587" s="2">
        <f t="shared" si="768"/>
        <v>0</v>
      </c>
      <c r="CY587" s="2">
        <f t="shared" si="769"/>
        <v>28.557999999999996</v>
      </c>
      <c r="CZ587" s="2">
        <f t="shared" si="770"/>
        <v>15.982000000000001</v>
      </c>
      <c r="DA587" s="2"/>
      <c r="DB587" s="2">
        <v>235</v>
      </c>
      <c r="DC587" s="2" t="s">
        <v>3</v>
      </c>
      <c r="DD587" s="2" t="s">
        <v>3</v>
      </c>
      <c r="DE587" s="2" t="s">
        <v>25</v>
      </c>
      <c r="DF587" s="2" t="s">
        <v>25</v>
      </c>
      <c r="DG587" s="2" t="s">
        <v>26</v>
      </c>
      <c r="DH587" s="2" t="s">
        <v>3</v>
      </c>
      <c r="DI587" s="2" t="s">
        <v>26</v>
      </c>
      <c r="DJ587" s="2" t="s">
        <v>25</v>
      </c>
      <c r="DK587" s="2" t="s">
        <v>3</v>
      </c>
      <c r="DL587" s="2" t="s">
        <v>3</v>
      </c>
      <c r="DM587" s="2" t="s">
        <v>3</v>
      </c>
      <c r="DN587" s="2">
        <v>0</v>
      </c>
      <c r="DO587" s="2">
        <v>0</v>
      </c>
      <c r="DP587" s="2">
        <v>1</v>
      </c>
      <c r="DQ587" s="2">
        <v>1</v>
      </c>
      <c r="DR587" s="2"/>
      <c r="DS587" s="2"/>
      <c r="DT587" s="2"/>
      <c r="DU587" s="2">
        <v>1013</v>
      </c>
      <c r="DV587" s="2" t="s">
        <v>254</v>
      </c>
      <c r="DW587" s="2" t="s">
        <v>254</v>
      </c>
      <c r="DX587" s="2">
        <v>1</v>
      </c>
      <c r="DY587" s="2"/>
      <c r="DZ587" s="2" t="s">
        <v>3</v>
      </c>
      <c r="EA587" s="2" t="s">
        <v>3</v>
      </c>
      <c r="EB587" s="2" t="s">
        <v>3</v>
      </c>
      <c r="EC587" s="2" t="s">
        <v>3</v>
      </c>
      <c r="ED587" s="2"/>
      <c r="EE587" s="2">
        <v>58807899</v>
      </c>
      <c r="EF587" s="2">
        <v>30</v>
      </c>
      <c r="EG587" s="2" t="s">
        <v>27</v>
      </c>
      <c r="EH587" s="2">
        <v>0</v>
      </c>
      <c r="EI587" s="2" t="s">
        <v>3</v>
      </c>
      <c r="EJ587" s="2">
        <v>1</v>
      </c>
      <c r="EK587" s="2">
        <v>23</v>
      </c>
      <c r="EL587" s="2" t="s">
        <v>256</v>
      </c>
      <c r="EM587" s="2" t="s">
        <v>257</v>
      </c>
      <c r="EN587" s="2"/>
      <c r="EO587" s="2" t="s">
        <v>30</v>
      </c>
      <c r="EP587" s="2"/>
      <c r="EQ587" s="2">
        <v>0</v>
      </c>
      <c r="ER587" s="2">
        <v>14.29</v>
      </c>
      <c r="ES587" s="2">
        <v>0.5</v>
      </c>
      <c r="ET587" s="2">
        <v>4.54</v>
      </c>
      <c r="EU587" s="2">
        <v>0.42</v>
      </c>
      <c r="EV587" s="2">
        <v>9.25</v>
      </c>
      <c r="EW587" s="2">
        <v>0.75</v>
      </c>
      <c r="EX587" s="2">
        <v>0</v>
      </c>
      <c r="EY587" s="2">
        <v>0</v>
      </c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>
        <v>0</v>
      </c>
      <c r="FR587" s="2">
        <v>0</v>
      </c>
      <c r="FS587" s="2">
        <v>0</v>
      </c>
      <c r="FT587" s="2"/>
      <c r="FU587" s="2"/>
      <c r="FV587" s="2"/>
      <c r="FW587" s="2"/>
      <c r="FX587" s="2">
        <v>109</v>
      </c>
      <c r="FY587" s="2">
        <v>61</v>
      </c>
      <c r="FZ587" s="2"/>
      <c r="GA587" s="2" t="s">
        <v>3</v>
      </c>
      <c r="GB587" s="2"/>
      <c r="GC587" s="2"/>
      <c r="GD587" s="2">
        <v>1</v>
      </c>
      <c r="GE587" s="2"/>
      <c r="GF587" s="2">
        <v>-176385973</v>
      </c>
      <c r="GG587" s="2">
        <v>2</v>
      </c>
      <c r="GH587" s="2">
        <v>1</v>
      </c>
      <c r="GI587" s="2">
        <v>2</v>
      </c>
      <c r="GJ587" s="2">
        <v>0</v>
      </c>
      <c r="GK587" s="2">
        <v>0</v>
      </c>
      <c r="GL587" s="2">
        <f t="shared" si="771"/>
        <v>0</v>
      </c>
      <c r="GM587" s="2">
        <f t="shared" si="772"/>
        <v>83.83</v>
      </c>
      <c r="GN587" s="2">
        <f t="shared" si="773"/>
        <v>83.83</v>
      </c>
      <c r="GO587" s="2">
        <f t="shared" si="774"/>
        <v>0</v>
      </c>
      <c r="GP587" s="2">
        <f t="shared" si="775"/>
        <v>0</v>
      </c>
      <c r="GQ587" s="2"/>
      <c r="GR587" s="2">
        <v>0</v>
      </c>
      <c r="GS587" s="2">
        <v>3</v>
      </c>
      <c r="GT587" s="2">
        <v>0</v>
      </c>
      <c r="GU587" s="2" t="s">
        <v>3</v>
      </c>
      <c r="GV587" s="2">
        <f t="shared" si="776"/>
        <v>0</v>
      </c>
      <c r="GW587" s="2">
        <v>1</v>
      </c>
      <c r="GX587" s="2">
        <f t="shared" si="777"/>
        <v>0</v>
      </c>
      <c r="GY587" s="2"/>
      <c r="GZ587" s="2"/>
      <c r="HA587" s="2">
        <v>0</v>
      </c>
      <c r="HB587" s="2">
        <v>0</v>
      </c>
      <c r="HC587" s="2">
        <f t="shared" si="778"/>
        <v>0</v>
      </c>
      <c r="HD587" s="2"/>
      <c r="HE587" s="2" t="s">
        <v>3</v>
      </c>
      <c r="HF587" s="2" t="s">
        <v>3</v>
      </c>
      <c r="HG587" s="2"/>
      <c r="HH587" s="2"/>
      <c r="HI587" s="2"/>
      <c r="HJ587" s="2"/>
      <c r="HK587" s="2"/>
      <c r="HL587" s="2"/>
      <c r="HM587" s="2" t="s">
        <v>3</v>
      </c>
      <c r="HN587" s="2" t="s">
        <v>3</v>
      </c>
      <c r="HO587" s="2" t="s">
        <v>3</v>
      </c>
      <c r="HP587" s="2" t="s">
        <v>3</v>
      </c>
      <c r="HQ587" s="2" t="s">
        <v>3</v>
      </c>
      <c r="HR587" s="2"/>
      <c r="HS587" s="2">
        <v>0</v>
      </c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>
        <v>0</v>
      </c>
      <c r="IL587" s="2"/>
      <c r="IM587" s="2"/>
      <c r="IN587" s="2"/>
      <c r="IO587" s="2"/>
      <c r="IP587" s="2"/>
      <c r="IQ587" s="2"/>
      <c r="IR587" s="2"/>
      <c r="IS587" s="2"/>
      <c r="IT587" s="2"/>
      <c r="IU587" s="2"/>
    </row>
    <row r="588" spans="1:255" x14ac:dyDescent="0.2">
      <c r="A588">
        <v>17</v>
      </c>
      <c r="B588">
        <v>1</v>
      </c>
      <c r="C588">
        <f>ROW(SmtRes!A1346)</f>
        <v>1346</v>
      </c>
      <c r="D588">
        <f>ROW(EtalonRes!A1364)</f>
        <v>1364</v>
      </c>
      <c r="E588" t="s">
        <v>590</v>
      </c>
      <c r="F588" t="s">
        <v>252</v>
      </c>
      <c r="G588" t="s">
        <v>253</v>
      </c>
      <c r="H588" t="s">
        <v>254</v>
      </c>
      <c r="I588">
        <f>ROUND(ROUND(2,4),9)</f>
        <v>2</v>
      </c>
      <c r="J588">
        <v>0</v>
      </c>
      <c r="K588">
        <f>ROUND(ROUND(2,4),9)</f>
        <v>2</v>
      </c>
      <c r="O588">
        <f t="shared" si="747"/>
        <v>1578.27</v>
      </c>
      <c r="P588">
        <f t="shared" si="748"/>
        <v>13.1</v>
      </c>
      <c r="Q588">
        <f>(ROUND((ROUND(((((ET588*1.25)*1.1))*AV588*I588),2)*BB588),2)+ROUND((ROUND(((AE588-(((EU588*1.25)*1.1)))*AV588*I588),2)*BS588),2))</f>
        <v>192.07</v>
      </c>
      <c r="R588">
        <f t="shared" si="749"/>
        <v>67.64</v>
      </c>
      <c r="S588">
        <f t="shared" si="750"/>
        <v>1373.1</v>
      </c>
      <c r="T588">
        <f t="shared" si="751"/>
        <v>0</v>
      </c>
      <c r="U588">
        <f t="shared" si="752"/>
        <v>2.0246325000000001</v>
      </c>
      <c r="V588">
        <f t="shared" si="753"/>
        <v>0</v>
      </c>
      <c r="W588">
        <f t="shared" si="754"/>
        <v>0</v>
      </c>
      <c r="X588">
        <f t="shared" si="755"/>
        <v>1570.41</v>
      </c>
      <c r="Y588">
        <f t="shared" si="756"/>
        <v>878.85</v>
      </c>
      <c r="AA588">
        <v>59204059</v>
      </c>
      <c r="AB588">
        <f t="shared" si="757"/>
        <v>18.443750000000001</v>
      </c>
      <c r="AC588">
        <f t="shared" si="758"/>
        <v>0.5</v>
      </c>
      <c r="AD588">
        <f>ROUND((((((ET588*1.25)*1.1))-(((EU588*1.25)*1.1)))+AE588),6)</f>
        <v>6.2424999999999997</v>
      </c>
      <c r="AE588">
        <f>ROUND((((EU588*1.25)*1.1)),6)</f>
        <v>0.57750000000000001</v>
      </c>
      <c r="AF588">
        <f>ROUND((((EV588*1.15)*1.1)),6)</f>
        <v>11.70125</v>
      </c>
      <c r="AG588">
        <f t="shared" si="759"/>
        <v>0</v>
      </c>
      <c r="AH588">
        <f>(((EW588*1.15)*1.1))</f>
        <v>0.94874999999999998</v>
      </c>
      <c r="AI588">
        <f>(((EX588*1.25)*1.1))</f>
        <v>0</v>
      </c>
      <c r="AJ588">
        <f t="shared" si="760"/>
        <v>0</v>
      </c>
      <c r="AK588">
        <v>14.29</v>
      </c>
      <c r="AL588">
        <v>0.5</v>
      </c>
      <c r="AM588">
        <v>4.54</v>
      </c>
      <c r="AN588">
        <v>0.42</v>
      </c>
      <c r="AO588">
        <v>9.25</v>
      </c>
      <c r="AP588">
        <v>0</v>
      </c>
      <c r="AQ588">
        <v>0.75</v>
      </c>
      <c r="AR588">
        <v>0</v>
      </c>
      <c r="AS588">
        <v>0</v>
      </c>
      <c r="AT588">
        <v>109</v>
      </c>
      <c r="AU588">
        <v>61</v>
      </c>
      <c r="AV588">
        <v>1.0669999999999999</v>
      </c>
      <c r="AW588">
        <v>1</v>
      </c>
      <c r="AZ588">
        <v>1</v>
      </c>
      <c r="BA588">
        <v>54.99</v>
      </c>
      <c r="BB588">
        <v>14.42</v>
      </c>
      <c r="BC588">
        <v>13.1</v>
      </c>
      <c r="BD588" t="s">
        <v>3</v>
      </c>
      <c r="BE588" t="s">
        <v>3</v>
      </c>
      <c r="BF588" t="s">
        <v>3</v>
      </c>
      <c r="BG588" t="s">
        <v>3</v>
      </c>
      <c r="BH588">
        <v>0</v>
      </c>
      <c r="BI588">
        <v>1</v>
      </c>
      <c r="BJ588" t="s">
        <v>255</v>
      </c>
      <c r="BM588">
        <v>23</v>
      </c>
      <c r="BN588">
        <v>0</v>
      </c>
      <c r="BO588" t="s">
        <v>252</v>
      </c>
      <c r="BP588">
        <v>1</v>
      </c>
      <c r="BQ588">
        <v>30</v>
      </c>
      <c r="BR588">
        <v>0</v>
      </c>
      <c r="BS588">
        <v>54.99</v>
      </c>
      <c r="BT588">
        <v>1</v>
      </c>
      <c r="BU588">
        <v>1</v>
      </c>
      <c r="BV588">
        <v>1</v>
      </c>
      <c r="BW588">
        <v>1</v>
      </c>
      <c r="BX588">
        <v>1</v>
      </c>
      <c r="BY588" t="s">
        <v>3</v>
      </c>
      <c r="BZ588">
        <v>109</v>
      </c>
      <c r="CA588">
        <v>61</v>
      </c>
      <c r="CB588" t="s">
        <v>3</v>
      </c>
      <c r="CE588">
        <v>30</v>
      </c>
      <c r="CF588">
        <v>0</v>
      </c>
      <c r="CG588">
        <v>0</v>
      </c>
      <c r="CM588">
        <v>0</v>
      </c>
      <c r="CN588" t="s">
        <v>1044</v>
      </c>
      <c r="CO588">
        <v>0</v>
      </c>
      <c r="CP588">
        <f t="shared" si="761"/>
        <v>1578.27</v>
      </c>
      <c r="CQ588">
        <f t="shared" si="762"/>
        <v>6.55</v>
      </c>
      <c r="CR588">
        <f>(ROUND((ROUND(((((ET588*1.25)*1.1))*AV588*1),2)*BB588),2)+ROUND((ROUND(((AE588-(((EU588*1.25)*1.1)))*AV588*1),2)*BS588),2))</f>
        <v>96.04</v>
      </c>
      <c r="CS588">
        <f t="shared" si="763"/>
        <v>34.090000000000003</v>
      </c>
      <c r="CT588">
        <f t="shared" si="764"/>
        <v>686.83</v>
      </c>
      <c r="CU588">
        <f t="shared" si="765"/>
        <v>0</v>
      </c>
      <c r="CV588">
        <f t="shared" si="766"/>
        <v>1.01231625</v>
      </c>
      <c r="CW588">
        <f t="shared" si="767"/>
        <v>0</v>
      </c>
      <c r="CX588">
        <f t="shared" si="768"/>
        <v>0</v>
      </c>
      <c r="CY588">
        <f t="shared" si="769"/>
        <v>1570.4066</v>
      </c>
      <c r="CZ588">
        <f t="shared" si="770"/>
        <v>878.85140000000001</v>
      </c>
      <c r="DB588">
        <v>237</v>
      </c>
      <c r="DC588" t="s">
        <v>3</v>
      </c>
      <c r="DD588" t="s">
        <v>3</v>
      </c>
      <c r="DE588" t="s">
        <v>25</v>
      </c>
      <c r="DF588" t="s">
        <v>25</v>
      </c>
      <c r="DG588" t="s">
        <v>26</v>
      </c>
      <c r="DH588" t="s">
        <v>3</v>
      </c>
      <c r="DI588" t="s">
        <v>26</v>
      </c>
      <c r="DJ588" t="s">
        <v>25</v>
      </c>
      <c r="DK588" t="s">
        <v>3</v>
      </c>
      <c r="DL588" t="s">
        <v>3</v>
      </c>
      <c r="DM588" t="s">
        <v>3</v>
      </c>
      <c r="DN588">
        <v>0</v>
      </c>
      <c r="DO588">
        <v>0</v>
      </c>
      <c r="DP588">
        <v>1</v>
      </c>
      <c r="DQ588">
        <v>1</v>
      </c>
      <c r="DU588">
        <v>1013</v>
      </c>
      <c r="DV588" t="s">
        <v>254</v>
      </c>
      <c r="DW588" t="s">
        <v>254</v>
      </c>
      <c r="DX588">
        <v>1</v>
      </c>
      <c r="DZ588" t="s">
        <v>3</v>
      </c>
      <c r="EA588" t="s">
        <v>3</v>
      </c>
      <c r="EB588" t="s">
        <v>3</v>
      </c>
      <c r="EC588" t="s">
        <v>3</v>
      </c>
      <c r="EE588">
        <v>58807899</v>
      </c>
      <c r="EF588">
        <v>30</v>
      </c>
      <c r="EG588" t="s">
        <v>27</v>
      </c>
      <c r="EH588">
        <v>0</v>
      </c>
      <c r="EI588" t="s">
        <v>3</v>
      </c>
      <c r="EJ588">
        <v>1</v>
      </c>
      <c r="EK588">
        <v>23</v>
      </c>
      <c r="EL588" t="s">
        <v>256</v>
      </c>
      <c r="EM588" t="s">
        <v>257</v>
      </c>
      <c r="EO588" t="s">
        <v>30</v>
      </c>
      <c r="EQ588">
        <v>0</v>
      </c>
      <c r="ER588">
        <v>14.29</v>
      </c>
      <c r="ES588">
        <v>0.5</v>
      </c>
      <c r="ET588">
        <v>4.54</v>
      </c>
      <c r="EU588">
        <v>0.42</v>
      </c>
      <c r="EV588">
        <v>9.25</v>
      </c>
      <c r="EW588">
        <v>0.75</v>
      </c>
      <c r="EX588">
        <v>0</v>
      </c>
      <c r="EY588">
        <v>0</v>
      </c>
      <c r="FQ588">
        <v>0</v>
      </c>
      <c r="FR588">
        <v>0</v>
      </c>
      <c r="FS588">
        <v>0</v>
      </c>
      <c r="FX588">
        <v>109</v>
      </c>
      <c r="FY588">
        <v>61</v>
      </c>
      <c r="GA588" t="s">
        <v>3</v>
      </c>
      <c r="GD588">
        <v>1</v>
      </c>
      <c r="GF588">
        <v>-176385973</v>
      </c>
      <c r="GG588">
        <v>2</v>
      </c>
      <c r="GH588">
        <v>1</v>
      </c>
      <c r="GI588">
        <v>2</v>
      </c>
      <c r="GJ588">
        <v>0</v>
      </c>
      <c r="GK588">
        <v>0</v>
      </c>
      <c r="GL588">
        <f t="shared" si="771"/>
        <v>0</v>
      </c>
      <c r="GM588">
        <f t="shared" si="772"/>
        <v>4027.53</v>
      </c>
      <c r="GN588">
        <f t="shared" si="773"/>
        <v>4027.53</v>
      </c>
      <c r="GO588">
        <f t="shared" si="774"/>
        <v>0</v>
      </c>
      <c r="GP588">
        <f t="shared" si="775"/>
        <v>0</v>
      </c>
      <c r="GR588">
        <v>0</v>
      </c>
      <c r="GS588">
        <v>3</v>
      </c>
      <c r="GT588">
        <v>0</v>
      </c>
      <c r="GU588" t="s">
        <v>3</v>
      </c>
      <c r="GV588">
        <f t="shared" si="776"/>
        <v>0</v>
      </c>
      <c r="GW588">
        <v>1</v>
      </c>
      <c r="GX588">
        <f t="shared" si="777"/>
        <v>0</v>
      </c>
      <c r="HA588">
        <v>0</v>
      </c>
      <c r="HB588">
        <v>0</v>
      </c>
      <c r="HC588">
        <f t="shared" si="778"/>
        <v>0</v>
      </c>
      <c r="HE588" t="s">
        <v>3</v>
      </c>
      <c r="HF588" t="s">
        <v>3</v>
      </c>
      <c r="HM588" t="s">
        <v>3</v>
      </c>
      <c r="HN588" t="s">
        <v>3</v>
      </c>
      <c r="HO588" t="s">
        <v>3</v>
      </c>
      <c r="HP588" t="s">
        <v>3</v>
      </c>
      <c r="HQ588" t="s">
        <v>3</v>
      </c>
      <c r="HS588">
        <v>0</v>
      </c>
      <c r="IK588">
        <v>0</v>
      </c>
    </row>
    <row r="589" spans="1:255" x14ac:dyDescent="0.2">
      <c r="A589" s="2">
        <v>18</v>
      </c>
      <c r="B589" s="2">
        <v>1</v>
      </c>
      <c r="C589" s="2">
        <v>1340</v>
      </c>
      <c r="D589" s="2"/>
      <c r="E589" s="2" t="s">
        <v>591</v>
      </c>
      <c r="F589" s="2" t="s">
        <v>259</v>
      </c>
      <c r="G589" s="2" t="s">
        <v>260</v>
      </c>
      <c r="H589" s="2" t="s">
        <v>39</v>
      </c>
      <c r="I589" s="2">
        <f>I587*J589</f>
        <v>2</v>
      </c>
      <c r="J589" s="2">
        <v>1</v>
      </c>
      <c r="K589" s="2">
        <v>1</v>
      </c>
      <c r="L589" s="2"/>
      <c r="M589" s="2"/>
      <c r="N589" s="2"/>
      <c r="O589" s="2">
        <f t="shared" si="747"/>
        <v>478.92</v>
      </c>
      <c r="P589" s="2">
        <f t="shared" si="748"/>
        <v>478.92</v>
      </c>
      <c r="Q589" s="2">
        <f>(ROUND((ROUND(((ET589)*AV589*I589),2)*BB589),2)+ROUND((ROUND(((AE589-(EU589))*AV589*I589),2)*BS589),2))</f>
        <v>0</v>
      </c>
      <c r="R589" s="2">
        <f t="shared" si="749"/>
        <v>0</v>
      </c>
      <c r="S589" s="2">
        <f t="shared" si="750"/>
        <v>0</v>
      </c>
      <c r="T589" s="2">
        <f t="shared" si="751"/>
        <v>0</v>
      </c>
      <c r="U589" s="2">
        <f t="shared" si="752"/>
        <v>0</v>
      </c>
      <c r="V589" s="2">
        <f t="shared" si="753"/>
        <v>0</v>
      </c>
      <c r="W589" s="2">
        <f t="shared" si="754"/>
        <v>0</v>
      </c>
      <c r="X589" s="2">
        <f t="shared" si="755"/>
        <v>0</v>
      </c>
      <c r="Y589" s="2">
        <f t="shared" si="756"/>
        <v>0</v>
      </c>
      <c r="Z589" s="2"/>
      <c r="AA589" s="2">
        <v>59204062</v>
      </c>
      <c r="AB589" s="2">
        <f t="shared" si="757"/>
        <v>239.46</v>
      </c>
      <c r="AC589" s="2">
        <f t="shared" si="758"/>
        <v>239.46</v>
      </c>
      <c r="AD589" s="2">
        <f>ROUND((((ET589)-(EU589))+AE589),6)</f>
        <v>0</v>
      </c>
      <c r="AE589" s="2">
        <f>ROUND((EU589),6)</f>
        <v>0</v>
      </c>
      <c r="AF589" s="2">
        <f>ROUND((EV589),6)</f>
        <v>0</v>
      </c>
      <c r="AG589" s="2">
        <f t="shared" si="759"/>
        <v>0</v>
      </c>
      <c r="AH589" s="2">
        <f>(EW589)</f>
        <v>0</v>
      </c>
      <c r="AI589" s="2">
        <f>(EX589)</f>
        <v>0</v>
      </c>
      <c r="AJ589" s="2">
        <f t="shared" si="760"/>
        <v>0</v>
      </c>
      <c r="AK589" s="2">
        <v>239.46</v>
      </c>
      <c r="AL589" s="2">
        <v>239.46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109</v>
      </c>
      <c r="AU589" s="2">
        <v>61</v>
      </c>
      <c r="AV589" s="2">
        <v>1</v>
      </c>
      <c r="AW589" s="2">
        <v>1</v>
      </c>
      <c r="AX589" s="2"/>
      <c r="AY589" s="2"/>
      <c r="AZ589" s="2">
        <v>1</v>
      </c>
      <c r="BA589" s="2">
        <v>1</v>
      </c>
      <c r="BB589" s="2">
        <v>1</v>
      </c>
      <c r="BC589" s="2">
        <v>1</v>
      </c>
      <c r="BD589" s="2" t="s">
        <v>3</v>
      </c>
      <c r="BE589" s="2" t="s">
        <v>3</v>
      </c>
      <c r="BF589" s="2" t="s">
        <v>3</v>
      </c>
      <c r="BG589" s="2" t="s">
        <v>3</v>
      </c>
      <c r="BH589" s="2">
        <v>3</v>
      </c>
      <c r="BI589" s="2">
        <v>1</v>
      </c>
      <c r="BJ589" s="2" t="s">
        <v>261</v>
      </c>
      <c r="BK589" s="2"/>
      <c r="BL589" s="2"/>
      <c r="BM589" s="2">
        <v>23</v>
      </c>
      <c r="BN589" s="2">
        <v>0</v>
      </c>
      <c r="BO589" s="2" t="s">
        <v>3</v>
      </c>
      <c r="BP589" s="2">
        <v>0</v>
      </c>
      <c r="BQ589" s="2">
        <v>30</v>
      </c>
      <c r="BR589" s="2">
        <v>0</v>
      </c>
      <c r="BS589" s="2">
        <v>1</v>
      </c>
      <c r="BT589" s="2">
        <v>1</v>
      </c>
      <c r="BU589" s="2">
        <v>1</v>
      </c>
      <c r="BV589" s="2">
        <v>1</v>
      </c>
      <c r="BW589" s="2">
        <v>1</v>
      </c>
      <c r="BX589" s="2">
        <v>1</v>
      </c>
      <c r="BY589" s="2" t="s">
        <v>3</v>
      </c>
      <c r="BZ589" s="2">
        <v>109</v>
      </c>
      <c r="CA589" s="2">
        <v>61</v>
      </c>
      <c r="CB589" s="2" t="s">
        <v>3</v>
      </c>
      <c r="CC589" s="2"/>
      <c r="CD589" s="2"/>
      <c r="CE589" s="2">
        <v>30</v>
      </c>
      <c r="CF589" s="2">
        <v>0</v>
      </c>
      <c r="CG589" s="2">
        <v>0</v>
      </c>
      <c r="CH589" s="2"/>
      <c r="CI589" s="2"/>
      <c r="CJ589" s="2"/>
      <c r="CK589" s="2"/>
      <c r="CL589" s="2"/>
      <c r="CM589" s="2">
        <v>0</v>
      </c>
      <c r="CN589" s="2" t="s">
        <v>3</v>
      </c>
      <c r="CO589" s="2">
        <v>0</v>
      </c>
      <c r="CP589" s="2">
        <f t="shared" si="761"/>
        <v>478.92</v>
      </c>
      <c r="CQ589" s="2">
        <f t="shared" si="762"/>
        <v>239.46</v>
      </c>
      <c r="CR589" s="2">
        <f>(ROUND((ROUND(((ET589)*AV589*1),2)*BB589),2)+ROUND((ROUND(((AE589-(EU589))*AV589*1),2)*BS589),2))</f>
        <v>0</v>
      </c>
      <c r="CS589" s="2">
        <f t="shared" si="763"/>
        <v>0</v>
      </c>
      <c r="CT589" s="2">
        <f t="shared" si="764"/>
        <v>0</v>
      </c>
      <c r="CU589" s="2">
        <f t="shared" si="765"/>
        <v>0</v>
      </c>
      <c r="CV589" s="2">
        <f t="shared" si="766"/>
        <v>0</v>
      </c>
      <c r="CW589" s="2">
        <f t="shared" si="767"/>
        <v>0</v>
      </c>
      <c r="CX589" s="2">
        <f t="shared" si="768"/>
        <v>0</v>
      </c>
      <c r="CY589" s="2">
        <f t="shared" si="769"/>
        <v>0</v>
      </c>
      <c r="CZ589" s="2">
        <f t="shared" si="770"/>
        <v>0</v>
      </c>
      <c r="DA589" s="2"/>
      <c r="DB589" s="2"/>
      <c r="DC589" s="2" t="s">
        <v>3</v>
      </c>
      <c r="DD589" s="2" t="s">
        <v>3</v>
      </c>
      <c r="DE589" s="2" t="s">
        <v>3</v>
      </c>
      <c r="DF589" s="2" t="s">
        <v>3</v>
      </c>
      <c r="DG589" s="2" t="s">
        <v>3</v>
      </c>
      <c r="DH589" s="2" t="s">
        <v>3</v>
      </c>
      <c r="DI589" s="2" t="s">
        <v>3</v>
      </c>
      <c r="DJ589" s="2" t="s">
        <v>3</v>
      </c>
      <c r="DK589" s="2" t="s">
        <v>3</v>
      </c>
      <c r="DL589" s="2" t="s">
        <v>3</v>
      </c>
      <c r="DM589" s="2" t="s">
        <v>3</v>
      </c>
      <c r="DN589" s="2">
        <v>0</v>
      </c>
      <c r="DO589" s="2">
        <v>0</v>
      </c>
      <c r="DP589" s="2">
        <v>1</v>
      </c>
      <c r="DQ589" s="2">
        <v>1</v>
      </c>
      <c r="DR589" s="2"/>
      <c r="DS589" s="2"/>
      <c r="DT589" s="2"/>
      <c r="DU589" s="2">
        <v>1010</v>
      </c>
      <c r="DV589" s="2" t="s">
        <v>39</v>
      </c>
      <c r="DW589" s="2" t="s">
        <v>39</v>
      </c>
      <c r="DX589" s="2">
        <v>1</v>
      </c>
      <c r="DY589" s="2"/>
      <c r="DZ589" s="2" t="s">
        <v>3</v>
      </c>
      <c r="EA589" s="2" t="s">
        <v>3</v>
      </c>
      <c r="EB589" s="2" t="s">
        <v>3</v>
      </c>
      <c r="EC589" s="2" t="s">
        <v>3</v>
      </c>
      <c r="ED589" s="2"/>
      <c r="EE589" s="2">
        <v>58807899</v>
      </c>
      <c r="EF589" s="2">
        <v>30</v>
      </c>
      <c r="EG589" s="2" t="s">
        <v>27</v>
      </c>
      <c r="EH589" s="2">
        <v>0</v>
      </c>
      <c r="EI589" s="2" t="s">
        <v>3</v>
      </c>
      <c r="EJ589" s="2">
        <v>1</v>
      </c>
      <c r="EK589" s="2">
        <v>23</v>
      </c>
      <c r="EL589" s="2" t="s">
        <v>256</v>
      </c>
      <c r="EM589" s="2" t="s">
        <v>257</v>
      </c>
      <c r="EN589" s="2"/>
      <c r="EO589" s="2" t="s">
        <v>3</v>
      </c>
      <c r="EP589" s="2"/>
      <c r="EQ589" s="2">
        <v>0</v>
      </c>
      <c r="ER589" s="2">
        <v>239.46</v>
      </c>
      <c r="ES589" s="2">
        <v>239.46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>
        <v>0</v>
      </c>
      <c r="FR589" s="2">
        <v>0</v>
      </c>
      <c r="FS589" s="2">
        <v>0</v>
      </c>
      <c r="FT589" s="2"/>
      <c r="FU589" s="2"/>
      <c r="FV589" s="2"/>
      <c r="FW589" s="2"/>
      <c r="FX589" s="2">
        <v>109</v>
      </c>
      <c r="FY589" s="2">
        <v>61</v>
      </c>
      <c r="FZ589" s="2"/>
      <c r="GA589" s="2" t="s">
        <v>3</v>
      </c>
      <c r="GB589" s="2"/>
      <c r="GC589" s="2"/>
      <c r="GD589" s="2">
        <v>1</v>
      </c>
      <c r="GE589" s="2"/>
      <c r="GF589" s="2">
        <v>-1292352847</v>
      </c>
      <c r="GG589" s="2">
        <v>2</v>
      </c>
      <c r="GH589" s="2">
        <v>1</v>
      </c>
      <c r="GI589" s="2">
        <v>-2</v>
      </c>
      <c r="GJ589" s="2">
        <v>0</v>
      </c>
      <c r="GK589" s="2">
        <v>0</v>
      </c>
      <c r="GL589" s="2">
        <f t="shared" si="771"/>
        <v>0</v>
      </c>
      <c r="GM589" s="2">
        <f t="shared" si="772"/>
        <v>478.92</v>
      </c>
      <c r="GN589" s="2">
        <f t="shared" si="773"/>
        <v>478.92</v>
      </c>
      <c r="GO589" s="2">
        <f t="shared" si="774"/>
        <v>0</v>
      </c>
      <c r="GP589" s="2">
        <f t="shared" si="775"/>
        <v>0</v>
      </c>
      <c r="GQ589" s="2"/>
      <c r="GR589" s="2">
        <v>0</v>
      </c>
      <c r="GS589" s="2">
        <v>3</v>
      </c>
      <c r="GT589" s="2">
        <v>0</v>
      </c>
      <c r="GU589" s="2" t="s">
        <v>3</v>
      </c>
      <c r="GV589" s="2">
        <f t="shared" si="776"/>
        <v>0</v>
      </c>
      <c r="GW589" s="2">
        <v>1</v>
      </c>
      <c r="GX589" s="2">
        <f t="shared" si="777"/>
        <v>0</v>
      </c>
      <c r="GY589" s="2"/>
      <c r="GZ589" s="2"/>
      <c r="HA589" s="2">
        <v>0</v>
      </c>
      <c r="HB589" s="2">
        <v>0</v>
      </c>
      <c r="HC589" s="2">
        <f t="shared" si="778"/>
        <v>0</v>
      </c>
      <c r="HD589" s="2"/>
      <c r="HE589" s="2" t="s">
        <v>3</v>
      </c>
      <c r="HF589" s="2" t="s">
        <v>3</v>
      </c>
      <c r="HG589" s="2"/>
      <c r="HH589" s="2"/>
      <c r="HI589" s="2"/>
      <c r="HJ589" s="2"/>
      <c r="HK589" s="2"/>
      <c r="HL589" s="2"/>
      <c r="HM589" s="2" t="s">
        <v>3</v>
      </c>
      <c r="HN589" s="2" t="s">
        <v>3</v>
      </c>
      <c r="HO589" s="2" t="s">
        <v>3</v>
      </c>
      <c r="HP589" s="2" t="s">
        <v>3</v>
      </c>
      <c r="HQ589" s="2" t="s">
        <v>3</v>
      </c>
      <c r="HR589" s="2"/>
      <c r="HS589" s="2">
        <v>0</v>
      </c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>
        <v>0</v>
      </c>
      <c r="IL589" s="2"/>
      <c r="IM589" s="2"/>
      <c r="IN589" s="2"/>
      <c r="IO589" s="2"/>
      <c r="IP589" s="2"/>
      <c r="IQ589" s="2"/>
      <c r="IR589" s="2"/>
      <c r="IS589" s="2"/>
      <c r="IT589" s="2"/>
      <c r="IU589" s="2"/>
    </row>
    <row r="590" spans="1:255" x14ac:dyDescent="0.2">
      <c r="A590">
        <v>18</v>
      </c>
      <c r="B590">
        <v>1</v>
      </c>
      <c r="C590">
        <v>1346</v>
      </c>
      <c r="E590" t="s">
        <v>591</v>
      </c>
      <c r="F590" t="s">
        <v>259</v>
      </c>
      <c r="G590" t="s">
        <v>260</v>
      </c>
      <c r="H590" t="s">
        <v>39</v>
      </c>
      <c r="I590">
        <f>I588*J590</f>
        <v>2</v>
      </c>
      <c r="J590">
        <v>1</v>
      </c>
      <c r="K590">
        <v>1</v>
      </c>
      <c r="O590">
        <f t="shared" si="747"/>
        <v>397.5</v>
      </c>
      <c r="P590">
        <f t="shared" si="748"/>
        <v>397.5</v>
      </c>
      <c r="Q590">
        <f>(ROUND((ROUND(((ET590)*AV590*I590),2)*BB590),2)+ROUND((ROUND(((AE590-(EU590))*AV590*I590),2)*BS590),2))</f>
        <v>0</v>
      </c>
      <c r="R590">
        <f t="shared" si="749"/>
        <v>0</v>
      </c>
      <c r="S590">
        <f t="shared" si="750"/>
        <v>0</v>
      </c>
      <c r="T590">
        <f t="shared" si="751"/>
        <v>0</v>
      </c>
      <c r="U590">
        <f t="shared" si="752"/>
        <v>0</v>
      </c>
      <c r="V590">
        <f t="shared" si="753"/>
        <v>0</v>
      </c>
      <c r="W590">
        <f t="shared" si="754"/>
        <v>0</v>
      </c>
      <c r="X590">
        <f t="shared" si="755"/>
        <v>0</v>
      </c>
      <c r="Y590">
        <f t="shared" si="756"/>
        <v>0</v>
      </c>
      <c r="AA590">
        <v>59204059</v>
      </c>
      <c r="AB590">
        <f t="shared" si="757"/>
        <v>239.46</v>
      </c>
      <c r="AC590">
        <f t="shared" si="758"/>
        <v>239.46</v>
      </c>
      <c r="AD590">
        <f>ROUND((((ET590)-(EU590))+AE590),6)</f>
        <v>0</v>
      </c>
      <c r="AE590">
        <f>ROUND((EU590),6)</f>
        <v>0</v>
      </c>
      <c r="AF590">
        <f>ROUND((EV590),6)</f>
        <v>0</v>
      </c>
      <c r="AG590">
        <f t="shared" si="759"/>
        <v>0</v>
      </c>
      <c r="AH590">
        <f>(EW590)</f>
        <v>0</v>
      </c>
      <c r="AI590">
        <f>(EX590)</f>
        <v>0</v>
      </c>
      <c r="AJ590">
        <f t="shared" si="760"/>
        <v>0</v>
      </c>
      <c r="AK590">
        <v>239.46</v>
      </c>
      <c r="AL590">
        <v>239.46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109</v>
      </c>
      <c r="AU590">
        <v>61</v>
      </c>
      <c r="AV590">
        <v>1</v>
      </c>
      <c r="AW590">
        <v>1</v>
      </c>
      <c r="AZ590">
        <v>1</v>
      </c>
      <c r="BA590">
        <v>1</v>
      </c>
      <c r="BB590">
        <v>1</v>
      </c>
      <c r="BC590">
        <v>0.83</v>
      </c>
      <c r="BD590" t="s">
        <v>3</v>
      </c>
      <c r="BE590" t="s">
        <v>3</v>
      </c>
      <c r="BF590" t="s">
        <v>3</v>
      </c>
      <c r="BG590" t="s">
        <v>3</v>
      </c>
      <c r="BH590">
        <v>3</v>
      </c>
      <c r="BI590">
        <v>1</v>
      </c>
      <c r="BJ590" t="s">
        <v>261</v>
      </c>
      <c r="BM590">
        <v>23</v>
      </c>
      <c r="BN590">
        <v>0</v>
      </c>
      <c r="BO590" t="s">
        <v>259</v>
      </c>
      <c r="BP590">
        <v>1</v>
      </c>
      <c r="BQ590">
        <v>30</v>
      </c>
      <c r="BR590">
        <v>0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 t="s">
        <v>3</v>
      </c>
      <c r="BZ590">
        <v>109</v>
      </c>
      <c r="CA590">
        <v>61</v>
      </c>
      <c r="CB590" t="s">
        <v>3</v>
      </c>
      <c r="CE590">
        <v>30</v>
      </c>
      <c r="CF590">
        <v>0</v>
      </c>
      <c r="CG590">
        <v>0</v>
      </c>
      <c r="CM590">
        <v>0</v>
      </c>
      <c r="CN590" t="s">
        <v>3</v>
      </c>
      <c r="CO590">
        <v>0</v>
      </c>
      <c r="CP590">
        <f t="shared" si="761"/>
        <v>397.5</v>
      </c>
      <c r="CQ590">
        <f t="shared" si="762"/>
        <v>198.75</v>
      </c>
      <c r="CR590">
        <f>(ROUND((ROUND(((ET590)*AV590*1),2)*BB590),2)+ROUND((ROUND(((AE590-(EU590))*AV590*1),2)*BS590),2))</f>
        <v>0</v>
      </c>
      <c r="CS590">
        <f t="shared" si="763"/>
        <v>0</v>
      </c>
      <c r="CT590">
        <f t="shared" si="764"/>
        <v>0</v>
      </c>
      <c r="CU590">
        <f t="shared" si="765"/>
        <v>0</v>
      </c>
      <c r="CV590">
        <f t="shared" si="766"/>
        <v>0</v>
      </c>
      <c r="CW590">
        <f t="shared" si="767"/>
        <v>0</v>
      </c>
      <c r="CX590">
        <f t="shared" si="768"/>
        <v>0</v>
      </c>
      <c r="CY590">
        <f t="shared" si="769"/>
        <v>0</v>
      </c>
      <c r="CZ590">
        <f t="shared" si="770"/>
        <v>0</v>
      </c>
      <c r="DC590" t="s">
        <v>3</v>
      </c>
      <c r="DD590" t="s">
        <v>3</v>
      </c>
      <c r="DE590" t="s">
        <v>3</v>
      </c>
      <c r="DF590" t="s">
        <v>3</v>
      </c>
      <c r="DG590" t="s">
        <v>3</v>
      </c>
      <c r="DH590" t="s">
        <v>3</v>
      </c>
      <c r="DI590" t="s">
        <v>3</v>
      </c>
      <c r="DJ590" t="s">
        <v>3</v>
      </c>
      <c r="DK590" t="s">
        <v>3</v>
      </c>
      <c r="DL590" t="s">
        <v>3</v>
      </c>
      <c r="DM590" t="s">
        <v>3</v>
      </c>
      <c r="DN590">
        <v>0</v>
      </c>
      <c r="DO590">
        <v>0</v>
      </c>
      <c r="DP590">
        <v>1</v>
      </c>
      <c r="DQ590">
        <v>1</v>
      </c>
      <c r="DU590">
        <v>1010</v>
      </c>
      <c r="DV590" t="s">
        <v>39</v>
      </c>
      <c r="DW590" t="s">
        <v>39</v>
      </c>
      <c r="DX590">
        <v>1</v>
      </c>
      <c r="DZ590" t="s">
        <v>3</v>
      </c>
      <c r="EA590" t="s">
        <v>3</v>
      </c>
      <c r="EB590" t="s">
        <v>3</v>
      </c>
      <c r="EC590" t="s">
        <v>3</v>
      </c>
      <c r="EE590">
        <v>58807899</v>
      </c>
      <c r="EF590">
        <v>30</v>
      </c>
      <c r="EG590" t="s">
        <v>27</v>
      </c>
      <c r="EH590">
        <v>0</v>
      </c>
      <c r="EI590" t="s">
        <v>3</v>
      </c>
      <c r="EJ590">
        <v>1</v>
      </c>
      <c r="EK590">
        <v>23</v>
      </c>
      <c r="EL590" t="s">
        <v>256</v>
      </c>
      <c r="EM590" t="s">
        <v>257</v>
      </c>
      <c r="EO590" t="s">
        <v>3</v>
      </c>
      <c r="EQ590">
        <v>0</v>
      </c>
      <c r="ER590">
        <v>239.46</v>
      </c>
      <c r="ES590">
        <v>239.46</v>
      </c>
      <c r="ET590">
        <v>0</v>
      </c>
      <c r="EU590">
        <v>0</v>
      </c>
      <c r="EV590">
        <v>0</v>
      </c>
      <c r="EW590">
        <v>0</v>
      </c>
      <c r="EX590">
        <v>0</v>
      </c>
      <c r="FQ590">
        <v>0</v>
      </c>
      <c r="FR590">
        <v>0</v>
      </c>
      <c r="FS590">
        <v>0</v>
      </c>
      <c r="FX590">
        <v>109</v>
      </c>
      <c r="FY590">
        <v>61</v>
      </c>
      <c r="GA590" t="s">
        <v>3</v>
      </c>
      <c r="GD590">
        <v>1</v>
      </c>
      <c r="GF590">
        <v>-1292352847</v>
      </c>
      <c r="GG590">
        <v>2</v>
      </c>
      <c r="GH590">
        <v>1</v>
      </c>
      <c r="GI590">
        <v>2</v>
      </c>
      <c r="GJ590">
        <v>0</v>
      </c>
      <c r="GK590">
        <v>0</v>
      </c>
      <c r="GL590">
        <f t="shared" si="771"/>
        <v>0</v>
      </c>
      <c r="GM590">
        <f t="shared" si="772"/>
        <v>397.5</v>
      </c>
      <c r="GN590">
        <f t="shared" si="773"/>
        <v>397.5</v>
      </c>
      <c r="GO590">
        <f t="shared" si="774"/>
        <v>0</v>
      </c>
      <c r="GP590">
        <f t="shared" si="775"/>
        <v>0</v>
      </c>
      <c r="GR590">
        <v>0</v>
      </c>
      <c r="GS590">
        <v>3</v>
      </c>
      <c r="GT590">
        <v>0</v>
      </c>
      <c r="GU590" t="s">
        <v>3</v>
      </c>
      <c r="GV590">
        <f t="shared" si="776"/>
        <v>0</v>
      </c>
      <c r="GW590">
        <v>1</v>
      </c>
      <c r="GX590">
        <f t="shared" si="777"/>
        <v>0</v>
      </c>
      <c r="HA590">
        <v>0</v>
      </c>
      <c r="HB590">
        <v>0</v>
      </c>
      <c r="HC590">
        <f t="shared" si="778"/>
        <v>0</v>
      </c>
      <c r="HE590" t="s">
        <v>3</v>
      </c>
      <c r="HF590" t="s">
        <v>3</v>
      </c>
      <c r="HM590" t="s">
        <v>3</v>
      </c>
      <c r="HN590" t="s">
        <v>3</v>
      </c>
      <c r="HO590" t="s">
        <v>3</v>
      </c>
      <c r="HP590" t="s">
        <v>3</v>
      </c>
      <c r="HQ590" t="s">
        <v>3</v>
      </c>
      <c r="HS590">
        <v>0</v>
      </c>
      <c r="IK590">
        <v>0</v>
      </c>
    </row>
    <row r="591" spans="1:255" x14ac:dyDescent="0.2">
      <c r="A591" s="2">
        <v>17</v>
      </c>
      <c r="B591" s="2">
        <v>1</v>
      </c>
      <c r="C591" s="2">
        <f>ROW(SmtRes!A1350)</f>
        <v>1350</v>
      </c>
      <c r="D591" s="2">
        <f>ROW(EtalonRes!A1368)</f>
        <v>1368</v>
      </c>
      <c r="E591" s="2" t="s">
        <v>592</v>
      </c>
      <c r="F591" s="2" t="s">
        <v>263</v>
      </c>
      <c r="G591" s="2" t="s">
        <v>264</v>
      </c>
      <c r="H591" s="2" t="s">
        <v>228</v>
      </c>
      <c r="I591" s="2">
        <f>ROUND(ROUND(2,4),9)</f>
        <v>2</v>
      </c>
      <c r="J591" s="2">
        <v>0</v>
      </c>
      <c r="K591" s="2">
        <f>ROUND(ROUND(2,4),9)</f>
        <v>2</v>
      </c>
      <c r="L591" s="2"/>
      <c r="M591" s="2"/>
      <c r="N591" s="2"/>
      <c r="O591" s="2">
        <f t="shared" si="747"/>
        <v>10.6</v>
      </c>
      <c r="P591" s="2">
        <f t="shared" si="748"/>
        <v>1.62</v>
      </c>
      <c r="Q591" s="2">
        <f>(ROUND((ROUND((((ET591*1.1))*AV591*I591),2)*BB591),2)+ROUND((ROUND(((AE591-((EU591*1.1)))*AV591*I591),2)*BS591),2))</f>
        <v>0</v>
      </c>
      <c r="R591" s="2">
        <f t="shared" si="749"/>
        <v>0</v>
      </c>
      <c r="S591" s="2">
        <f t="shared" si="750"/>
        <v>8.98</v>
      </c>
      <c r="T591" s="2">
        <f t="shared" si="751"/>
        <v>0</v>
      </c>
      <c r="U591" s="2">
        <f t="shared" si="752"/>
        <v>0.69101999999999997</v>
      </c>
      <c r="V591" s="2">
        <f t="shared" si="753"/>
        <v>0</v>
      </c>
      <c r="W591" s="2">
        <f t="shared" si="754"/>
        <v>0</v>
      </c>
      <c r="X591" s="2">
        <f t="shared" si="755"/>
        <v>8.08</v>
      </c>
      <c r="Y591" s="2">
        <f t="shared" si="756"/>
        <v>4.13</v>
      </c>
      <c r="Z591" s="2"/>
      <c r="AA591" s="2">
        <v>59204062</v>
      </c>
      <c r="AB591" s="2">
        <f t="shared" si="757"/>
        <v>5.0999999999999996</v>
      </c>
      <c r="AC591" s="2">
        <f>ROUND(((ES591*1)),6)</f>
        <v>0.81</v>
      </c>
      <c r="AD591" s="2">
        <f>ROUND(((((ET591*1.1))-((EU591*1.1)))+AE591),6)</f>
        <v>0</v>
      </c>
      <c r="AE591" s="2">
        <f>ROUND(((EU591*1.1)),6)</f>
        <v>0</v>
      </c>
      <c r="AF591" s="2">
        <f>ROUND(((EV591*1.1)),6)</f>
        <v>4.29</v>
      </c>
      <c r="AG591" s="2">
        <f t="shared" si="759"/>
        <v>0</v>
      </c>
      <c r="AH591" s="2">
        <f>((EW591*1.1))</f>
        <v>0.33</v>
      </c>
      <c r="AI591" s="2">
        <f>((EX591*1.1))</f>
        <v>0</v>
      </c>
      <c r="AJ591" s="2">
        <f t="shared" si="760"/>
        <v>0</v>
      </c>
      <c r="AK591" s="2">
        <v>4.71</v>
      </c>
      <c r="AL591" s="2">
        <v>0.81</v>
      </c>
      <c r="AM591" s="2">
        <v>0</v>
      </c>
      <c r="AN591" s="2">
        <v>0</v>
      </c>
      <c r="AO591" s="2">
        <v>3.9</v>
      </c>
      <c r="AP591" s="2">
        <v>0</v>
      </c>
      <c r="AQ591" s="2">
        <v>0.3</v>
      </c>
      <c r="AR591" s="2">
        <v>0</v>
      </c>
      <c r="AS591" s="2">
        <v>0</v>
      </c>
      <c r="AT591" s="2">
        <v>90</v>
      </c>
      <c r="AU591" s="2">
        <v>46</v>
      </c>
      <c r="AV591" s="2">
        <v>1.0469999999999999</v>
      </c>
      <c r="AW591" s="2">
        <v>1</v>
      </c>
      <c r="AX591" s="2"/>
      <c r="AY591" s="2"/>
      <c r="AZ591" s="2">
        <v>1</v>
      </c>
      <c r="BA591" s="2">
        <v>1</v>
      </c>
      <c r="BB591" s="2">
        <v>1</v>
      </c>
      <c r="BC591" s="2">
        <v>1</v>
      </c>
      <c r="BD591" s="2" t="s">
        <v>3</v>
      </c>
      <c r="BE591" s="2" t="s">
        <v>3</v>
      </c>
      <c r="BF591" s="2" t="s">
        <v>3</v>
      </c>
      <c r="BG591" s="2" t="s">
        <v>3</v>
      </c>
      <c r="BH591" s="2">
        <v>0</v>
      </c>
      <c r="BI591" s="2">
        <v>2</v>
      </c>
      <c r="BJ591" s="2" t="s">
        <v>265</v>
      </c>
      <c r="BK591" s="2"/>
      <c r="BL591" s="2"/>
      <c r="BM591" s="2">
        <v>72</v>
      </c>
      <c r="BN591" s="2">
        <v>0</v>
      </c>
      <c r="BO591" s="2" t="s">
        <v>263</v>
      </c>
      <c r="BP591" s="2">
        <v>1</v>
      </c>
      <c r="BQ591" s="2">
        <v>40</v>
      </c>
      <c r="BR591" s="2">
        <v>0</v>
      </c>
      <c r="BS591" s="2">
        <v>1</v>
      </c>
      <c r="BT591" s="2">
        <v>1</v>
      </c>
      <c r="BU591" s="2">
        <v>1</v>
      </c>
      <c r="BV591" s="2">
        <v>1</v>
      </c>
      <c r="BW591" s="2">
        <v>1</v>
      </c>
      <c r="BX591" s="2">
        <v>1</v>
      </c>
      <c r="BY591" s="2" t="s">
        <v>3</v>
      </c>
      <c r="BZ591" s="2">
        <v>90</v>
      </c>
      <c r="CA591" s="2">
        <v>46</v>
      </c>
      <c r="CB591" s="2" t="s">
        <v>3</v>
      </c>
      <c r="CC591" s="2"/>
      <c r="CD591" s="2"/>
      <c r="CE591" s="2">
        <v>30</v>
      </c>
      <c r="CF591" s="2">
        <v>0</v>
      </c>
      <c r="CG591" s="2">
        <v>0</v>
      </c>
      <c r="CH591" s="2"/>
      <c r="CI591" s="2"/>
      <c r="CJ591" s="2"/>
      <c r="CK591" s="2"/>
      <c r="CL591" s="2"/>
      <c r="CM591" s="2">
        <v>0</v>
      </c>
      <c r="CN591" s="2" t="s">
        <v>1047</v>
      </c>
      <c r="CO591" s="2">
        <v>0</v>
      </c>
      <c r="CP591" s="2">
        <f t="shared" si="761"/>
        <v>10.600000000000001</v>
      </c>
      <c r="CQ591" s="2">
        <f t="shared" si="762"/>
        <v>0.81</v>
      </c>
      <c r="CR591" s="2">
        <f>(ROUND((ROUND((((ET591*1.1))*AV591*1),2)*BB591),2)+ROUND((ROUND(((AE591-((EU591*1.1)))*AV591*1),2)*BS591),2))</f>
        <v>0</v>
      </c>
      <c r="CS591" s="2">
        <f t="shared" si="763"/>
        <v>0</v>
      </c>
      <c r="CT591" s="2">
        <f t="shared" si="764"/>
        <v>4.49</v>
      </c>
      <c r="CU591" s="2">
        <f t="shared" si="765"/>
        <v>0</v>
      </c>
      <c r="CV591" s="2">
        <f t="shared" si="766"/>
        <v>0.34550999999999998</v>
      </c>
      <c r="CW591" s="2">
        <f t="shared" si="767"/>
        <v>0</v>
      </c>
      <c r="CX591" s="2">
        <f t="shared" si="768"/>
        <v>0</v>
      </c>
      <c r="CY591" s="2">
        <f t="shared" si="769"/>
        <v>8.0820000000000007</v>
      </c>
      <c r="CZ591" s="2">
        <f t="shared" si="770"/>
        <v>4.1308000000000007</v>
      </c>
      <c r="DA591" s="2"/>
      <c r="DB591" s="2">
        <v>239</v>
      </c>
      <c r="DC591" s="2" t="s">
        <v>3</v>
      </c>
      <c r="DD591" s="2" t="s">
        <v>140</v>
      </c>
      <c r="DE591" s="2" t="s">
        <v>266</v>
      </c>
      <c r="DF591" s="2" t="s">
        <v>266</v>
      </c>
      <c r="DG591" s="2" t="s">
        <v>266</v>
      </c>
      <c r="DH591" s="2" t="s">
        <v>3</v>
      </c>
      <c r="DI591" s="2" t="s">
        <v>266</v>
      </c>
      <c r="DJ591" s="2" t="s">
        <v>266</v>
      </c>
      <c r="DK591" s="2" t="s">
        <v>3</v>
      </c>
      <c r="DL591" s="2" t="s">
        <v>3</v>
      </c>
      <c r="DM591" s="2" t="s">
        <v>3</v>
      </c>
      <c r="DN591" s="2">
        <v>0</v>
      </c>
      <c r="DO591" s="2">
        <v>0</v>
      </c>
      <c r="DP591" s="2">
        <v>1</v>
      </c>
      <c r="DQ591" s="2">
        <v>1</v>
      </c>
      <c r="DR591" s="2"/>
      <c r="DS591" s="2"/>
      <c r="DT591" s="2"/>
      <c r="DU591" s="2">
        <v>1013</v>
      </c>
      <c r="DV591" s="2" t="s">
        <v>228</v>
      </c>
      <c r="DW591" s="2" t="s">
        <v>228</v>
      </c>
      <c r="DX591" s="2">
        <v>1</v>
      </c>
      <c r="DY591" s="2"/>
      <c r="DZ591" s="2" t="s">
        <v>3</v>
      </c>
      <c r="EA591" s="2" t="s">
        <v>3</v>
      </c>
      <c r="EB591" s="2" t="s">
        <v>3</v>
      </c>
      <c r="EC591" s="2" t="s">
        <v>3</v>
      </c>
      <c r="ED591" s="2"/>
      <c r="EE591" s="2">
        <v>58807949</v>
      </c>
      <c r="EF591" s="2">
        <v>40</v>
      </c>
      <c r="EG591" s="2" t="s">
        <v>267</v>
      </c>
      <c r="EH591" s="2">
        <v>0</v>
      </c>
      <c r="EI591" s="2" t="s">
        <v>3</v>
      </c>
      <c r="EJ591" s="2">
        <v>2</v>
      </c>
      <c r="EK591" s="2">
        <v>72</v>
      </c>
      <c r="EL591" s="2" t="s">
        <v>268</v>
      </c>
      <c r="EM591" s="2" t="s">
        <v>269</v>
      </c>
      <c r="EN591" s="2"/>
      <c r="EO591" s="2" t="s">
        <v>146</v>
      </c>
      <c r="EP591" s="2"/>
      <c r="EQ591" s="2">
        <v>0</v>
      </c>
      <c r="ER591" s="2">
        <v>4.71</v>
      </c>
      <c r="ES591" s="2">
        <v>0.81</v>
      </c>
      <c r="ET591" s="2">
        <v>0</v>
      </c>
      <c r="EU591" s="2">
        <v>0</v>
      </c>
      <c r="EV591" s="2">
        <v>3.9</v>
      </c>
      <c r="EW591" s="2">
        <v>0.3</v>
      </c>
      <c r="EX591" s="2">
        <v>0</v>
      </c>
      <c r="EY591" s="2">
        <v>0</v>
      </c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>
        <v>0</v>
      </c>
      <c r="FR591" s="2">
        <v>0</v>
      </c>
      <c r="FS591" s="2">
        <v>0</v>
      </c>
      <c r="FT591" s="2"/>
      <c r="FU591" s="2"/>
      <c r="FV591" s="2"/>
      <c r="FW591" s="2"/>
      <c r="FX591" s="2">
        <v>90</v>
      </c>
      <c r="FY591" s="2">
        <v>46</v>
      </c>
      <c r="FZ591" s="2"/>
      <c r="GA591" s="2" t="s">
        <v>3</v>
      </c>
      <c r="GB591" s="2"/>
      <c r="GC591" s="2"/>
      <c r="GD591" s="2">
        <v>1</v>
      </c>
      <c r="GE591" s="2"/>
      <c r="GF591" s="2">
        <v>-1494899736</v>
      </c>
      <c r="GG591" s="2">
        <v>2</v>
      </c>
      <c r="GH591" s="2">
        <v>1</v>
      </c>
      <c r="GI591" s="2">
        <v>2</v>
      </c>
      <c r="GJ591" s="2">
        <v>0</v>
      </c>
      <c r="GK591" s="2">
        <v>0</v>
      </c>
      <c r="GL591" s="2">
        <f t="shared" si="771"/>
        <v>0</v>
      </c>
      <c r="GM591" s="2">
        <f t="shared" si="772"/>
        <v>22.81</v>
      </c>
      <c r="GN591" s="2">
        <f t="shared" si="773"/>
        <v>0</v>
      </c>
      <c r="GO591" s="2">
        <f t="shared" si="774"/>
        <v>22.81</v>
      </c>
      <c r="GP591" s="2">
        <f t="shared" si="775"/>
        <v>0</v>
      </c>
      <c r="GQ591" s="2"/>
      <c r="GR591" s="2">
        <v>0</v>
      </c>
      <c r="GS591" s="2">
        <v>3</v>
      </c>
      <c r="GT591" s="2">
        <v>0</v>
      </c>
      <c r="GU591" s="2" t="s">
        <v>3</v>
      </c>
      <c r="GV591" s="2">
        <f t="shared" si="776"/>
        <v>0</v>
      </c>
      <c r="GW591" s="2">
        <v>1</v>
      </c>
      <c r="GX591" s="2">
        <f t="shared" si="777"/>
        <v>0</v>
      </c>
      <c r="GY591" s="2"/>
      <c r="GZ591" s="2"/>
      <c r="HA591" s="2">
        <v>0</v>
      </c>
      <c r="HB591" s="2">
        <v>0</v>
      </c>
      <c r="HC591" s="2">
        <f t="shared" si="778"/>
        <v>0</v>
      </c>
      <c r="HD591" s="2"/>
      <c r="HE591" s="2" t="s">
        <v>3</v>
      </c>
      <c r="HF591" s="2" t="s">
        <v>3</v>
      </c>
      <c r="HG591" s="2"/>
      <c r="HH591" s="2"/>
      <c r="HI591" s="2"/>
      <c r="HJ591" s="2"/>
      <c r="HK591" s="2"/>
      <c r="HL591" s="2"/>
      <c r="HM591" s="2" t="s">
        <v>3</v>
      </c>
      <c r="HN591" s="2" t="s">
        <v>3</v>
      </c>
      <c r="HO591" s="2" t="s">
        <v>3</v>
      </c>
      <c r="HP591" s="2" t="s">
        <v>3</v>
      </c>
      <c r="HQ591" s="2" t="s">
        <v>3</v>
      </c>
      <c r="HR591" s="2"/>
      <c r="HS591" s="2">
        <v>0</v>
      </c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>
        <v>0</v>
      </c>
      <c r="IL591" s="2"/>
      <c r="IM591" s="2"/>
      <c r="IN591" s="2"/>
      <c r="IO591" s="2"/>
      <c r="IP591" s="2"/>
      <c r="IQ591" s="2"/>
      <c r="IR591" s="2"/>
      <c r="IS591" s="2"/>
      <c r="IT591" s="2"/>
      <c r="IU591" s="2"/>
    </row>
    <row r="592" spans="1:255" x14ac:dyDescent="0.2">
      <c r="A592">
        <v>17</v>
      </c>
      <c r="B592">
        <v>1</v>
      </c>
      <c r="C592">
        <f>ROW(SmtRes!A1354)</f>
        <v>1354</v>
      </c>
      <c r="D592">
        <f>ROW(EtalonRes!A1372)</f>
        <v>1372</v>
      </c>
      <c r="E592" t="s">
        <v>592</v>
      </c>
      <c r="F592" t="s">
        <v>263</v>
      </c>
      <c r="G592" t="s">
        <v>264</v>
      </c>
      <c r="H592" t="s">
        <v>228</v>
      </c>
      <c r="I592">
        <f>ROUND(ROUND(2,4),9)</f>
        <v>2</v>
      </c>
      <c r="J592">
        <v>0</v>
      </c>
      <c r="K592">
        <f>ROUND(ROUND(2,4),9)</f>
        <v>2</v>
      </c>
      <c r="O592">
        <f t="shared" si="747"/>
        <v>508.07</v>
      </c>
      <c r="P592">
        <f t="shared" si="748"/>
        <v>14.26</v>
      </c>
      <c r="Q592">
        <f>(ROUND((ROUND((((ET592*1.1))*AV592*I592),2)*BB592),2)+ROUND((ROUND(((AE592-((EU592*1.1)))*AV592*I592),2)*BS592),2))</f>
        <v>0</v>
      </c>
      <c r="R592">
        <f t="shared" si="749"/>
        <v>0</v>
      </c>
      <c r="S592">
        <f t="shared" si="750"/>
        <v>493.81</v>
      </c>
      <c r="T592">
        <f t="shared" si="751"/>
        <v>0</v>
      </c>
      <c r="U592">
        <f t="shared" si="752"/>
        <v>0.69101999999999997</v>
      </c>
      <c r="V592">
        <f t="shared" si="753"/>
        <v>0</v>
      </c>
      <c r="W592">
        <f t="shared" si="754"/>
        <v>0</v>
      </c>
      <c r="X592">
        <f t="shared" si="755"/>
        <v>444.43</v>
      </c>
      <c r="Y592">
        <f t="shared" si="756"/>
        <v>227.15</v>
      </c>
      <c r="AA592">
        <v>59204059</v>
      </c>
      <c r="AB592">
        <f t="shared" si="757"/>
        <v>5.0999999999999996</v>
      </c>
      <c r="AC592">
        <f>ROUND(((ES592*1)),6)</f>
        <v>0.81</v>
      </c>
      <c r="AD592">
        <f>ROUND(((((ET592*1.1))-((EU592*1.1)))+AE592),6)</f>
        <v>0</v>
      </c>
      <c r="AE592">
        <f>ROUND(((EU592*1.1)),6)</f>
        <v>0</v>
      </c>
      <c r="AF592">
        <f>ROUND(((EV592*1.1)),6)</f>
        <v>4.29</v>
      </c>
      <c r="AG592">
        <f t="shared" si="759"/>
        <v>0</v>
      </c>
      <c r="AH592">
        <f>((EW592*1.1))</f>
        <v>0.33</v>
      </c>
      <c r="AI592">
        <f>((EX592*1.1))</f>
        <v>0</v>
      </c>
      <c r="AJ592">
        <f t="shared" si="760"/>
        <v>0</v>
      </c>
      <c r="AK592">
        <v>4.71</v>
      </c>
      <c r="AL592">
        <v>0.81</v>
      </c>
      <c r="AM592">
        <v>0</v>
      </c>
      <c r="AN592">
        <v>0</v>
      </c>
      <c r="AO592">
        <v>3.9</v>
      </c>
      <c r="AP592">
        <v>0</v>
      </c>
      <c r="AQ592">
        <v>0.3</v>
      </c>
      <c r="AR592">
        <v>0</v>
      </c>
      <c r="AS592">
        <v>0</v>
      </c>
      <c r="AT592">
        <v>90</v>
      </c>
      <c r="AU592">
        <v>46</v>
      </c>
      <c r="AV592">
        <v>1.0469999999999999</v>
      </c>
      <c r="AW592">
        <v>1</v>
      </c>
      <c r="AZ592">
        <v>1</v>
      </c>
      <c r="BA592">
        <v>54.99</v>
      </c>
      <c r="BB592">
        <v>1</v>
      </c>
      <c r="BC592">
        <v>8.8000000000000007</v>
      </c>
      <c r="BD592" t="s">
        <v>3</v>
      </c>
      <c r="BE592" t="s">
        <v>3</v>
      </c>
      <c r="BF592" t="s">
        <v>3</v>
      </c>
      <c r="BG592" t="s">
        <v>3</v>
      </c>
      <c r="BH592">
        <v>0</v>
      </c>
      <c r="BI592">
        <v>2</v>
      </c>
      <c r="BJ592" t="s">
        <v>265</v>
      </c>
      <c r="BM592">
        <v>72</v>
      </c>
      <c r="BN592">
        <v>0</v>
      </c>
      <c r="BO592" t="s">
        <v>263</v>
      </c>
      <c r="BP592">
        <v>1</v>
      </c>
      <c r="BQ592">
        <v>40</v>
      </c>
      <c r="BR592">
        <v>0</v>
      </c>
      <c r="BS592">
        <v>54.99</v>
      </c>
      <c r="BT592">
        <v>1</v>
      </c>
      <c r="BU592">
        <v>1</v>
      </c>
      <c r="BV592">
        <v>1</v>
      </c>
      <c r="BW592">
        <v>1</v>
      </c>
      <c r="BX592">
        <v>1</v>
      </c>
      <c r="BY592" t="s">
        <v>3</v>
      </c>
      <c r="BZ592">
        <v>90</v>
      </c>
      <c r="CA592">
        <v>46</v>
      </c>
      <c r="CB592" t="s">
        <v>3</v>
      </c>
      <c r="CE592">
        <v>30</v>
      </c>
      <c r="CF592">
        <v>0</v>
      </c>
      <c r="CG592">
        <v>0</v>
      </c>
      <c r="CM592">
        <v>0</v>
      </c>
      <c r="CN592" t="s">
        <v>1047</v>
      </c>
      <c r="CO592">
        <v>0</v>
      </c>
      <c r="CP592">
        <f t="shared" si="761"/>
        <v>508.07</v>
      </c>
      <c r="CQ592">
        <f t="shared" si="762"/>
        <v>7.13</v>
      </c>
      <c r="CR592">
        <f>(ROUND((ROUND((((ET592*1.1))*AV592*1),2)*BB592),2)+ROUND((ROUND(((AE592-((EU592*1.1)))*AV592*1),2)*BS592),2))</f>
        <v>0</v>
      </c>
      <c r="CS592">
        <f t="shared" si="763"/>
        <v>0</v>
      </c>
      <c r="CT592">
        <f t="shared" si="764"/>
        <v>246.91</v>
      </c>
      <c r="CU592">
        <f t="shared" si="765"/>
        <v>0</v>
      </c>
      <c r="CV592">
        <f t="shared" si="766"/>
        <v>0.34550999999999998</v>
      </c>
      <c r="CW592">
        <f t="shared" si="767"/>
        <v>0</v>
      </c>
      <c r="CX592">
        <f t="shared" si="768"/>
        <v>0</v>
      </c>
      <c r="CY592">
        <f t="shared" si="769"/>
        <v>444.42900000000003</v>
      </c>
      <c r="CZ592">
        <f t="shared" si="770"/>
        <v>227.15259999999998</v>
      </c>
      <c r="DB592">
        <v>240</v>
      </c>
      <c r="DC592" t="s">
        <v>3</v>
      </c>
      <c r="DD592" t="s">
        <v>140</v>
      </c>
      <c r="DE592" t="s">
        <v>266</v>
      </c>
      <c r="DF592" t="s">
        <v>266</v>
      </c>
      <c r="DG592" t="s">
        <v>266</v>
      </c>
      <c r="DH592" t="s">
        <v>3</v>
      </c>
      <c r="DI592" t="s">
        <v>266</v>
      </c>
      <c r="DJ592" t="s">
        <v>266</v>
      </c>
      <c r="DK592" t="s">
        <v>3</v>
      </c>
      <c r="DL592" t="s">
        <v>3</v>
      </c>
      <c r="DM592" t="s">
        <v>3</v>
      </c>
      <c r="DN592">
        <v>0</v>
      </c>
      <c r="DO592">
        <v>0</v>
      </c>
      <c r="DP592">
        <v>1</v>
      </c>
      <c r="DQ592">
        <v>1</v>
      </c>
      <c r="DU592">
        <v>1013</v>
      </c>
      <c r="DV592" t="s">
        <v>228</v>
      </c>
      <c r="DW592" t="s">
        <v>228</v>
      </c>
      <c r="DX592">
        <v>1</v>
      </c>
      <c r="DZ592" t="s">
        <v>3</v>
      </c>
      <c r="EA592" t="s">
        <v>3</v>
      </c>
      <c r="EB592" t="s">
        <v>3</v>
      </c>
      <c r="EC592" t="s">
        <v>3</v>
      </c>
      <c r="EE592">
        <v>58807949</v>
      </c>
      <c r="EF592">
        <v>40</v>
      </c>
      <c r="EG592" t="s">
        <v>267</v>
      </c>
      <c r="EH592">
        <v>0</v>
      </c>
      <c r="EI592" t="s">
        <v>3</v>
      </c>
      <c r="EJ592">
        <v>2</v>
      </c>
      <c r="EK592">
        <v>72</v>
      </c>
      <c r="EL592" t="s">
        <v>268</v>
      </c>
      <c r="EM592" t="s">
        <v>269</v>
      </c>
      <c r="EO592" t="s">
        <v>146</v>
      </c>
      <c r="EQ592">
        <v>0</v>
      </c>
      <c r="ER592">
        <v>4.71</v>
      </c>
      <c r="ES592">
        <v>0.81</v>
      </c>
      <c r="ET592">
        <v>0</v>
      </c>
      <c r="EU592">
        <v>0</v>
      </c>
      <c r="EV592">
        <v>3.9</v>
      </c>
      <c r="EW592">
        <v>0.3</v>
      </c>
      <c r="EX592">
        <v>0</v>
      </c>
      <c r="EY592">
        <v>0</v>
      </c>
      <c r="FQ592">
        <v>0</v>
      </c>
      <c r="FR592">
        <v>0</v>
      </c>
      <c r="FS592">
        <v>0</v>
      </c>
      <c r="FX592">
        <v>90</v>
      </c>
      <c r="FY592">
        <v>46</v>
      </c>
      <c r="GA592" t="s">
        <v>3</v>
      </c>
      <c r="GD592">
        <v>1</v>
      </c>
      <c r="GF592">
        <v>-1494899736</v>
      </c>
      <c r="GG592">
        <v>2</v>
      </c>
      <c r="GH592">
        <v>1</v>
      </c>
      <c r="GI592">
        <v>2</v>
      </c>
      <c r="GJ592">
        <v>0</v>
      </c>
      <c r="GK592">
        <v>0</v>
      </c>
      <c r="GL592">
        <f t="shared" si="771"/>
        <v>0</v>
      </c>
      <c r="GM592">
        <f t="shared" si="772"/>
        <v>1179.6500000000001</v>
      </c>
      <c r="GN592">
        <f t="shared" si="773"/>
        <v>0</v>
      </c>
      <c r="GO592">
        <f t="shared" si="774"/>
        <v>1179.6500000000001</v>
      </c>
      <c r="GP592">
        <f t="shared" si="775"/>
        <v>0</v>
      </c>
      <c r="GR592">
        <v>0</v>
      </c>
      <c r="GS592">
        <v>3</v>
      </c>
      <c r="GT592">
        <v>0</v>
      </c>
      <c r="GU592" t="s">
        <v>3</v>
      </c>
      <c r="GV592">
        <f t="shared" si="776"/>
        <v>0</v>
      </c>
      <c r="GW592">
        <v>1</v>
      </c>
      <c r="GX592">
        <f t="shared" si="777"/>
        <v>0</v>
      </c>
      <c r="HA592">
        <v>0</v>
      </c>
      <c r="HB592">
        <v>0</v>
      </c>
      <c r="HC592">
        <f t="shared" si="778"/>
        <v>0</v>
      </c>
      <c r="HE592" t="s">
        <v>3</v>
      </c>
      <c r="HF592" t="s">
        <v>3</v>
      </c>
      <c r="HM592" t="s">
        <v>3</v>
      </c>
      <c r="HN592" t="s">
        <v>3</v>
      </c>
      <c r="HO592" t="s">
        <v>3</v>
      </c>
      <c r="HP592" t="s">
        <v>3</v>
      </c>
      <c r="HQ592" t="s">
        <v>3</v>
      </c>
      <c r="HS592">
        <v>0</v>
      </c>
      <c r="IK592">
        <v>0</v>
      </c>
    </row>
    <row r="593" spans="1:255" x14ac:dyDescent="0.2">
      <c r="A593" s="2">
        <v>18</v>
      </c>
      <c r="B593" s="2">
        <v>1</v>
      </c>
      <c r="C593" s="2">
        <v>1350</v>
      </c>
      <c r="D593" s="2"/>
      <c r="E593" s="2" t="s">
        <v>593</v>
      </c>
      <c r="F593" s="2" t="s">
        <v>271</v>
      </c>
      <c r="G593" s="2" t="s">
        <v>272</v>
      </c>
      <c r="H593" s="2" t="s">
        <v>39</v>
      </c>
      <c r="I593" s="2">
        <f>I591*J593</f>
        <v>2</v>
      </c>
      <c r="J593" s="2">
        <v>1</v>
      </c>
      <c r="K593" s="2">
        <v>1</v>
      </c>
      <c r="L593" s="2"/>
      <c r="M593" s="2"/>
      <c r="N593" s="2"/>
      <c r="O593" s="2">
        <f t="shared" si="747"/>
        <v>149.54</v>
      </c>
      <c r="P593" s="2">
        <f t="shared" si="748"/>
        <v>149.54</v>
      </c>
      <c r="Q593" s="2">
        <f>(ROUND((ROUND(((ET593)*AV593*I593),2)*BB593),2)+ROUND((ROUND(((AE593-(EU593))*AV593*I593),2)*BS593),2))</f>
        <v>0</v>
      </c>
      <c r="R593" s="2">
        <f t="shared" si="749"/>
        <v>0</v>
      </c>
      <c r="S593" s="2">
        <f t="shared" si="750"/>
        <v>0</v>
      </c>
      <c r="T593" s="2">
        <f t="shared" si="751"/>
        <v>0</v>
      </c>
      <c r="U593" s="2">
        <f t="shared" si="752"/>
        <v>0</v>
      </c>
      <c r="V593" s="2">
        <f t="shared" si="753"/>
        <v>0</v>
      </c>
      <c r="W593" s="2">
        <f t="shared" si="754"/>
        <v>0</v>
      </c>
      <c r="X593" s="2">
        <f t="shared" si="755"/>
        <v>0</v>
      </c>
      <c r="Y593" s="2">
        <f t="shared" si="756"/>
        <v>0</v>
      </c>
      <c r="Z593" s="2"/>
      <c r="AA593" s="2">
        <v>59204062</v>
      </c>
      <c r="AB593" s="2">
        <f t="shared" si="757"/>
        <v>74.77</v>
      </c>
      <c r="AC593" s="2">
        <f t="shared" ref="AC593:AC626" si="779">ROUND((ES593),6)</f>
        <v>74.77</v>
      </c>
      <c r="AD593" s="2">
        <f>ROUND((((ET593)-(EU593))+AE593),6)</f>
        <v>0</v>
      </c>
      <c r="AE593" s="2">
        <f>ROUND((EU593),6)</f>
        <v>0</v>
      </c>
      <c r="AF593" s="2">
        <f>ROUND((EV593),6)</f>
        <v>0</v>
      </c>
      <c r="AG593" s="2">
        <f t="shared" si="759"/>
        <v>0</v>
      </c>
      <c r="AH593" s="2">
        <f>(EW593)</f>
        <v>0</v>
      </c>
      <c r="AI593" s="2">
        <f>(EX593)</f>
        <v>0</v>
      </c>
      <c r="AJ593" s="2">
        <f t="shared" si="760"/>
        <v>0</v>
      </c>
      <c r="AK593" s="2">
        <v>74.77</v>
      </c>
      <c r="AL593" s="2">
        <v>74.77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90</v>
      </c>
      <c r="AU593" s="2">
        <v>46</v>
      </c>
      <c r="AV593" s="2">
        <v>1</v>
      </c>
      <c r="AW593" s="2">
        <v>1</v>
      </c>
      <c r="AX593" s="2"/>
      <c r="AY593" s="2"/>
      <c r="AZ593" s="2">
        <v>1</v>
      </c>
      <c r="BA593" s="2">
        <v>1</v>
      </c>
      <c r="BB593" s="2">
        <v>1</v>
      </c>
      <c r="BC593" s="2">
        <v>1</v>
      </c>
      <c r="BD593" s="2" t="s">
        <v>3</v>
      </c>
      <c r="BE593" s="2" t="s">
        <v>3</v>
      </c>
      <c r="BF593" s="2" t="s">
        <v>3</v>
      </c>
      <c r="BG593" s="2" t="s">
        <v>3</v>
      </c>
      <c r="BH593" s="2">
        <v>3</v>
      </c>
      <c r="BI593" s="2">
        <v>2</v>
      </c>
      <c r="BJ593" s="2" t="s">
        <v>3</v>
      </c>
      <c r="BK593" s="2"/>
      <c r="BL593" s="2"/>
      <c r="BM593" s="2">
        <v>72</v>
      </c>
      <c r="BN593" s="2">
        <v>0</v>
      </c>
      <c r="BO593" s="2" t="s">
        <v>3</v>
      </c>
      <c r="BP593" s="2">
        <v>0</v>
      </c>
      <c r="BQ593" s="2">
        <v>40</v>
      </c>
      <c r="BR593" s="2">
        <v>0</v>
      </c>
      <c r="BS593" s="2">
        <v>1</v>
      </c>
      <c r="BT593" s="2">
        <v>1</v>
      </c>
      <c r="BU593" s="2">
        <v>1</v>
      </c>
      <c r="BV593" s="2">
        <v>1</v>
      </c>
      <c r="BW593" s="2">
        <v>1</v>
      </c>
      <c r="BX593" s="2">
        <v>1</v>
      </c>
      <c r="BY593" s="2" t="s">
        <v>3</v>
      </c>
      <c r="BZ593" s="2">
        <v>90</v>
      </c>
      <c r="CA593" s="2">
        <v>46</v>
      </c>
      <c r="CB593" s="2" t="s">
        <v>3</v>
      </c>
      <c r="CC593" s="2"/>
      <c r="CD593" s="2"/>
      <c r="CE593" s="2">
        <v>30</v>
      </c>
      <c r="CF593" s="2">
        <v>0</v>
      </c>
      <c r="CG593" s="2">
        <v>0</v>
      </c>
      <c r="CH593" s="2"/>
      <c r="CI593" s="2"/>
      <c r="CJ593" s="2"/>
      <c r="CK593" s="2"/>
      <c r="CL593" s="2"/>
      <c r="CM593" s="2">
        <v>0</v>
      </c>
      <c r="CN593" s="2" t="s">
        <v>3</v>
      </c>
      <c r="CO593" s="2">
        <v>0</v>
      </c>
      <c r="CP593" s="2">
        <f t="shared" si="761"/>
        <v>149.54</v>
      </c>
      <c r="CQ593" s="2">
        <f t="shared" si="762"/>
        <v>74.77</v>
      </c>
      <c r="CR593" s="2">
        <f>(ROUND((ROUND(((ET593)*AV593*1),2)*BB593),2)+ROUND((ROUND(((AE593-(EU593))*AV593*1),2)*BS593),2))</f>
        <v>0</v>
      </c>
      <c r="CS593" s="2">
        <f t="shared" si="763"/>
        <v>0</v>
      </c>
      <c r="CT593" s="2">
        <f t="shared" si="764"/>
        <v>0</v>
      </c>
      <c r="CU593" s="2">
        <f t="shared" si="765"/>
        <v>0</v>
      </c>
      <c r="CV593" s="2">
        <f t="shared" si="766"/>
        <v>0</v>
      </c>
      <c r="CW593" s="2">
        <f t="shared" si="767"/>
        <v>0</v>
      </c>
      <c r="CX593" s="2">
        <f t="shared" si="768"/>
        <v>0</v>
      </c>
      <c r="CY593" s="2">
        <f t="shared" si="769"/>
        <v>0</v>
      </c>
      <c r="CZ593" s="2">
        <f t="shared" si="770"/>
        <v>0</v>
      </c>
      <c r="DA593" s="2"/>
      <c r="DB593" s="2"/>
      <c r="DC593" s="2" t="s">
        <v>3</v>
      </c>
      <c r="DD593" s="2" t="s">
        <v>3</v>
      </c>
      <c r="DE593" s="2" t="s">
        <v>3</v>
      </c>
      <c r="DF593" s="2" t="s">
        <v>3</v>
      </c>
      <c r="DG593" s="2" t="s">
        <v>3</v>
      </c>
      <c r="DH593" s="2" t="s">
        <v>3</v>
      </c>
      <c r="DI593" s="2" t="s">
        <v>3</v>
      </c>
      <c r="DJ593" s="2" t="s">
        <v>3</v>
      </c>
      <c r="DK593" s="2" t="s">
        <v>3</v>
      </c>
      <c r="DL593" s="2" t="s">
        <v>3</v>
      </c>
      <c r="DM593" s="2" t="s">
        <v>3</v>
      </c>
      <c r="DN593" s="2">
        <v>0</v>
      </c>
      <c r="DO593" s="2">
        <v>0</v>
      </c>
      <c r="DP593" s="2">
        <v>1</v>
      </c>
      <c r="DQ593" s="2">
        <v>1</v>
      </c>
      <c r="DR593" s="2"/>
      <c r="DS593" s="2"/>
      <c r="DT593" s="2"/>
      <c r="DU593" s="2">
        <v>1010</v>
      </c>
      <c r="DV593" s="2" t="s">
        <v>39</v>
      </c>
      <c r="DW593" s="2" t="s">
        <v>39</v>
      </c>
      <c r="DX593" s="2">
        <v>1</v>
      </c>
      <c r="DY593" s="2"/>
      <c r="DZ593" s="2" t="s">
        <v>3</v>
      </c>
      <c r="EA593" s="2" t="s">
        <v>3</v>
      </c>
      <c r="EB593" s="2" t="s">
        <v>3</v>
      </c>
      <c r="EC593" s="2" t="s">
        <v>3</v>
      </c>
      <c r="ED593" s="2"/>
      <c r="EE593" s="2">
        <v>58807949</v>
      </c>
      <c r="EF593" s="2">
        <v>40</v>
      </c>
      <c r="EG593" s="2" t="s">
        <v>267</v>
      </c>
      <c r="EH593" s="2">
        <v>0</v>
      </c>
      <c r="EI593" s="2" t="s">
        <v>3</v>
      </c>
      <c r="EJ593" s="2">
        <v>2</v>
      </c>
      <c r="EK593" s="2">
        <v>72</v>
      </c>
      <c r="EL593" s="2" t="s">
        <v>268</v>
      </c>
      <c r="EM593" s="2" t="s">
        <v>269</v>
      </c>
      <c r="EN593" s="2"/>
      <c r="EO593" s="2" t="s">
        <v>3</v>
      </c>
      <c r="EP593" s="2"/>
      <c r="EQ593" s="2">
        <v>0</v>
      </c>
      <c r="ER593" s="2">
        <v>0</v>
      </c>
      <c r="ES593" s="2">
        <v>74.77</v>
      </c>
      <c r="ET593" s="2">
        <v>0</v>
      </c>
      <c r="EU593" s="2">
        <v>0</v>
      </c>
      <c r="EV593" s="2">
        <v>0</v>
      </c>
      <c r="EW593" s="2">
        <v>0</v>
      </c>
      <c r="EX593" s="2">
        <v>0</v>
      </c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>
        <v>0</v>
      </c>
      <c r="FR593" s="2">
        <v>0</v>
      </c>
      <c r="FS593" s="2">
        <v>0</v>
      </c>
      <c r="FT593" s="2"/>
      <c r="FU593" s="2"/>
      <c r="FV593" s="2"/>
      <c r="FW593" s="2"/>
      <c r="FX593" s="2">
        <v>90</v>
      </c>
      <c r="FY593" s="2">
        <v>46</v>
      </c>
      <c r="FZ593" s="2"/>
      <c r="GA593" s="2" t="s">
        <v>273</v>
      </c>
      <c r="GB593" s="2"/>
      <c r="GC593" s="2"/>
      <c r="GD593" s="2">
        <v>1</v>
      </c>
      <c r="GE593" s="2"/>
      <c r="GF593" s="2">
        <v>-94950787</v>
      </c>
      <c r="GG593" s="2">
        <v>2</v>
      </c>
      <c r="GH593" s="2">
        <v>4</v>
      </c>
      <c r="GI593" s="2">
        <v>-2</v>
      </c>
      <c r="GJ593" s="2">
        <v>0</v>
      </c>
      <c r="GK593" s="2">
        <v>0</v>
      </c>
      <c r="GL593" s="2">
        <f t="shared" si="771"/>
        <v>0</v>
      </c>
      <c r="GM593" s="2">
        <f t="shared" si="772"/>
        <v>149.54</v>
      </c>
      <c r="GN593" s="2">
        <f t="shared" si="773"/>
        <v>0</v>
      </c>
      <c r="GO593" s="2">
        <f t="shared" si="774"/>
        <v>149.54</v>
      </c>
      <c r="GP593" s="2">
        <f t="shared" si="775"/>
        <v>0</v>
      </c>
      <c r="GQ593" s="2"/>
      <c r="GR593" s="2">
        <v>0</v>
      </c>
      <c r="GS593" s="2">
        <v>2</v>
      </c>
      <c r="GT593" s="2">
        <v>0</v>
      </c>
      <c r="GU593" s="2" t="s">
        <v>3</v>
      </c>
      <c r="GV593" s="2">
        <f t="shared" si="776"/>
        <v>0</v>
      </c>
      <c r="GW593" s="2">
        <v>1</v>
      </c>
      <c r="GX593" s="2">
        <f t="shared" si="777"/>
        <v>0</v>
      </c>
      <c r="GY593" s="2"/>
      <c r="GZ593" s="2"/>
      <c r="HA593" s="2">
        <v>0</v>
      </c>
      <c r="HB593" s="2">
        <v>0</v>
      </c>
      <c r="HC593" s="2">
        <f t="shared" si="778"/>
        <v>0</v>
      </c>
      <c r="HD593" s="2"/>
      <c r="HE593" s="2" t="s">
        <v>274</v>
      </c>
      <c r="HF593" s="2" t="s">
        <v>54</v>
      </c>
      <c r="HG593" s="2"/>
      <c r="HH593" s="2"/>
      <c r="HI593" s="2"/>
      <c r="HJ593" s="2"/>
      <c r="HK593" s="2"/>
      <c r="HL593" s="2"/>
      <c r="HM593" s="2" t="s">
        <v>3</v>
      </c>
      <c r="HN593" s="2" t="s">
        <v>3</v>
      </c>
      <c r="HO593" s="2" t="s">
        <v>3</v>
      </c>
      <c r="HP593" s="2" t="s">
        <v>3</v>
      </c>
      <c r="HQ593" s="2" t="s">
        <v>3</v>
      </c>
      <c r="HR593" s="2"/>
      <c r="HS593" s="2">
        <v>0</v>
      </c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>
        <v>0</v>
      </c>
      <c r="IL593" s="2"/>
      <c r="IM593" s="2"/>
      <c r="IN593" s="2"/>
      <c r="IO593" s="2"/>
      <c r="IP593" s="2"/>
      <c r="IQ593" s="2"/>
      <c r="IR593" s="2"/>
      <c r="IS593" s="2"/>
      <c r="IT593" s="2"/>
      <c r="IU593" s="2"/>
    </row>
    <row r="594" spans="1:255" x14ac:dyDescent="0.2">
      <c r="A594">
        <v>18</v>
      </c>
      <c r="B594">
        <v>1</v>
      </c>
      <c r="C594">
        <v>1354</v>
      </c>
      <c r="E594" t="s">
        <v>593</v>
      </c>
      <c r="F594" t="s">
        <v>271</v>
      </c>
      <c r="G594" t="s">
        <v>272</v>
      </c>
      <c r="H594" t="s">
        <v>39</v>
      </c>
      <c r="I594">
        <f>I592*J594</f>
        <v>2</v>
      </c>
      <c r="J594">
        <v>1</v>
      </c>
      <c r="K594">
        <v>1</v>
      </c>
      <c r="O594">
        <f t="shared" si="747"/>
        <v>1477.46</v>
      </c>
      <c r="P594">
        <f t="shared" si="748"/>
        <v>1477.46</v>
      </c>
      <c r="Q594">
        <f>(ROUND((ROUND(((ET594)*AV594*I594),2)*BB594),2)+ROUND((ROUND(((AE594-(EU594))*AV594*I594),2)*BS594),2))</f>
        <v>0</v>
      </c>
      <c r="R594">
        <f t="shared" si="749"/>
        <v>0</v>
      </c>
      <c r="S594">
        <f t="shared" si="750"/>
        <v>0</v>
      </c>
      <c r="T594">
        <f t="shared" si="751"/>
        <v>0</v>
      </c>
      <c r="U594">
        <f t="shared" si="752"/>
        <v>0</v>
      </c>
      <c r="V594">
        <f t="shared" si="753"/>
        <v>0</v>
      </c>
      <c r="W594">
        <f t="shared" si="754"/>
        <v>0</v>
      </c>
      <c r="X594">
        <f t="shared" si="755"/>
        <v>0</v>
      </c>
      <c r="Y594">
        <f t="shared" si="756"/>
        <v>0</v>
      </c>
      <c r="AA594">
        <v>59204059</v>
      </c>
      <c r="AB594">
        <f t="shared" si="757"/>
        <v>74.77</v>
      </c>
      <c r="AC594">
        <f t="shared" si="779"/>
        <v>74.77</v>
      </c>
      <c r="AD594">
        <f>ROUND((((ET594)-(EU594))+AE594),6)</f>
        <v>0</v>
      </c>
      <c r="AE594">
        <f>ROUND((EU594),6)</f>
        <v>0</v>
      </c>
      <c r="AF594">
        <f>ROUND((EV594),6)</f>
        <v>0</v>
      </c>
      <c r="AG594">
        <f t="shared" si="759"/>
        <v>0</v>
      </c>
      <c r="AH594">
        <f>(EW594)</f>
        <v>0</v>
      </c>
      <c r="AI594">
        <f>(EX594)</f>
        <v>0</v>
      </c>
      <c r="AJ594">
        <f t="shared" si="760"/>
        <v>0</v>
      </c>
      <c r="AK594">
        <v>74.77</v>
      </c>
      <c r="AL594">
        <v>74.77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90</v>
      </c>
      <c r="AU594">
        <v>46</v>
      </c>
      <c r="AV594">
        <v>1</v>
      </c>
      <c r="AW594">
        <v>1</v>
      </c>
      <c r="AZ594">
        <v>1</v>
      </c>
      <c r="BA594">
        <v>1</v>
      </c>
      <c r="BB594">
        <v>1</v>
      </c>
      <c r="BC594">
        <v>9.8800000000000008</v>
      </c>
      <c r="BD594" t="s">
        <v>3</v>
      </c>
      <c r="BE594" t="s">
        <v>3</v>
      </c>
      <c r="BF594" t="s">
        <v>3</v>
      </c>
      <c r="BG594" t="s">
        <v>3</v>
      </c>
      <c r="BH594">
        <v>3</v>
      </c>
      <c r="BI594">
        <v>2</v>
      </c>
      <c r="BJ594" t="s">
        <v>3</v>
      </c>
      <c r="BM594">
        <v>72</v>
      </c>
      <c r="BN594">
        <v>0</v>
      </c>
      <c r="BO594" t="s">
        <v>3</v>
      </c>
      <c r="BP594">
        <v>0</v>
      </c>
      <c r="BQ594">
        <v>40</v>
      </c>
      <c r="BR594">
        <v>0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 t="s">
        <v>3</v>
      </c>
      <c r="BZ594">
        <v>90</v>
      </c>
      <c r="CA594">
        <v>46</v>
      </c>
      <c r="CB594" t="s">
        <v>3</v>
      </c>
      <c r="CE594">
        <v>30</v>
      </c>
      <c r="CF594">
        <v>0</v>
      </c>
      <c r="CG594">
        <v>0</v>
      </c>
      <c r="CM594">
        <v>0</v>
      </c>
      <c r="CN594" t="s">
        <v>3</v>
      </c>
      <c r="CO594">
        <v>0</v>
      </c>
      <c r="CP594">
        <f t="shared" si="761"/>
        <v>1477.46</v>
      </c>
      <c r="CQ594">
        <f t="shared" si="762"/>
        <v>738.73</v>
      </c>
      <c r="CR594">
        <f>(ROUND((ROUND(((ET594)*AV594*1),2)*BB594),2)+ROUND((ROUND(((AE594-(EU594))*AV594*1),2)*BS594),2))</f>
        <v>0</v>
      </c>
      <c r="CS594">
        <f t="shared" si="763"/>
        <v>0</v>
      </c>
      <c r="CT594">
        <f t="shared" si="764"/>
        <v>0</v>
      </c>
      <c r="CU594">
        <f t="shared" si="765"/>
        <v>0</v>
      </c>
      <c r="CV594">
        <f t="shared" si="766"/>
        <v>0</v>
      </c>
      <c r="CW594">
        <f t="shared" si="767"/>
        <v>0</v>
      </c>
      <c r="CX594">
        <f t="shared" si="768"/>
        <v>0</v>
      </c>
      <c r="CY594">
        <f t="shared" si="769"/>
        <v>0</v>
      </c>
      <c r="CZ594">
        <f t="shared" si="770"/>
        <v>0</v>
      </c>
      <c r="DC594" t="s">
        <v>3</v>
      </c>
      <c r="DD594" t="s">
        <v>3</v>
      </c>
      <c r="DE594" t="s">
        <v>3</v>
      </c>
      <c r="DF594" t="s">
        <v>3</v>
      </c>
      <c r="DG594" t="s">
        <v>3</v>
      </c>
      <c r="DH594" t="s">
        <v>3</v>
      </c>
      <c r="DI594" t="s">
        <v>3</v>
      </c>
      <c r="DJ594" t="s">
        <v>3</v>
      </c>
      <c r="DK594" t="s">
        <v>3</v>
      </c>
      <c r="DL594" t="s">
        <v>3</v>
      </c>
      <c r="DM594" t="s">
        <v>3</v>
      </c>
      <c r="DN594">
        <v>0</v>
      </c>
      <c r="DO594">
        <v>0</v>
      </c>
      <c r="DP594">
        <v>1</v>
      </c>
      <c r="DQ594">
        <v>1</v>
      </c>
      <c r="DU594">
        <v>1010</v>
      </c>
      <c r="DV594" t="s">
        <v>39</v>
      </c>
      <c r="DW594" t="s">
        <v>39</v>
      </c>
      <c r="DX594">
        <v>1</v>
      </c>
      <c r="DZ594" t="s">
        <v>3</v>
      </c>
      <c r="EA594" t="s">
        <v>3</v>
      </c>
      <c r="EB594" t="s">
        <v>3</v>
      </c>
      <c r="EC594" t="s">
        <v>3</v>
      </c>
      <c r="EE594">
        <v>58807949</v>
      </c>
      <c r="EF594">
        <v>40</v>
      </c>
      <c r="EG594" t="s">
        <v>267</v>
      </c>
      <c r="EH594">
        <v>0</v>
      </c>
      <c r="EI594" t="s">
        <v>3</v>
      </c>
      <c r="EJ594">
        <v>2</v>
      </c>
      <c r="EK594">
        <v>72</v>
      </c>
      <c r="EL594" t="s">
        <v>268</v>
      </c>
      <c r="EM594" t="s">
        <v>269</v>
      </c>
      <c r="EO594" t="s">
        <v>3</v>
      </c>
      <c r="EQ594">
        <v>0</v>
      </c>
      <c r="ER594">
        <v>74.77</v>
      </c>
      <c r="ES594">
        <v>74.77</v>
      </c>
      <c r="ET594">
        <v>0</v>
      </c>
      <c r="EU594">
        <v>0</v>
      </c>
      <c r="EV594">
        <v>0</v>
      </c>
      <c r="EW594">
        <v>0</v>
      </c>
      <c r="EX594">
        <v>0</v>
      </c>
      <c r="EZ594">
        <v>5</v>
      </c>
      <c r="FC594">
        <v>1</v>
      </c>
      <c r="FD594">
        <v>18</v>
      </c>
      <c r="FF594">
        <v>869</v>
      </c>
      <c r="FQ594">
        <v>0</v>
      </c>
      <c r="FR594">
        <v>0</v>
      </c>
      <c r="FS594">
        <v>0</v>
      </c>
      <c r="FX594">
        <v>90</v>
      </c>
      <c r="FY594">
        <v>46</v>
      </c>
      <c r="GA594" t="s">
        <v>273</v>
      </c>
      <c r="GD594">
        <v>1</v>
      </c>
      <c r="GF594">
        <v>-94950787</v>
      </c>
      <c r="GG594">
        <v>2</v>
      </c>
      <c r="GH594">
        <v>3</v>
      </c>
      <c r="GI594">
        <v>5</v>
      </c>
      <c r="GJ594">
        <v>0</v>
      </c>
      <c r="GK594">
        <v>0</v>
      </c>
      <c r="GL594">
        <f t="shared" si="771"/>
        <v>0</v>
      </c>
      <c r="GM594">
        <f t="shared" si="772"/>
        <v>1477.46</v>
      </c>
      <c r="GN594">
        <f t="shared" si="773"/>
        <v>0</v>
      </c>
      <c r="GO594">
        <f t="shared" si="774"/>
        <v>1477.46</v>
      </c>
      <c r="GP594">
        <f t="shared" si="775"/>
        <v>0</v>
      </c>
      <c r="GR594">
        <v>1</v>
      </c>
      <c r="GS594">
        <v>1</v>
      </c>
      <c r="GT594">
        <v>0</v>
      </c>
      <c r="GU594" t="s">
        <v>3</v>
      </c>
      <c r="GV594">
        <f t="shared" si="776"/>
        <v>0</v>
      </c>
      <c r="GW594">
        <v>1</v>
      </c>
      <c r="GX594">
        <f t="shared" si="777"/>
        <v>0</v>
      </c>
      <c r="HA594">
        <v>0</v>
      </c>
      <c r="HB594">
        <v>0</v>
      </c>
      <c r="HC594">
        <f t="shared" si="778"/>
        <v>0</v>
      </c>
      <c r="HE594" t="s">
        <v>274</v>
      </c>
      <c r="HF594" t="s">
        <v>54</v>
      </c>
      <c r="HM594" t="s">
        <v>3</v>
      </c>
      <c r="HN594" t="s">
        <v>3</v>
      </c>
      <c r="HO594" t="s">
        <v>3</v>
      </c>
      <c r="HP594" t="s">
        <v>3</v>
      </c>
      <c r="HQ594" t="s">
        <v>3</v>
      </c>
      <c r="HS594">
        <v>0</v>
      </c>
      <c r="IK594">
        <v>0</v>
      </c>
    </row>
    <row r="595" spans="1:255" x14ac:dyDescent="0.2">
      <c r="A595" s="2">
        <v>17</v>
      </c>
      <c r="B595" s="2">
        <v>1</v>
      </c>
      <c r="C595" s="2">
        <f>ROW(SmtRes!A1358)</f>
        <v>1358</v>
      </c>
      <c r="D595" s="2">
        <f>ROW(EtalonRes!A1376)</f>
        <v>1376</v>
      </c>
      <c r="E595" s="2" t="s">
        <v>594</v>
      </c>
      <c r="F595" s="2" t="s">
        <v>263</v>
      </c>
      <c r="G595" s="2" t="s">
        <v>264</v>
      </c>
      <c r="H595" s="2" t="s">
        <v>228</v>
      </c>
      <c r="I595" s="2">
        <f>ROUND(ROUND(24,4),9)</f>
        <v>24</v>
      </c>
      <c r="J595" s="2">
        <v>0</v>
      </c>
      <c r="K595" s="2">
        <f>ROUND(ROUND(24,4),9)</f>
        <v>24</v>
      </c>
      <c r="L595" s="2"/>
      <c r="M595" s="2"/>
      <c r="N595" s="2"/>
      <c r="O595" s="2">
        <f t="shared" si="747"/>
        <v>143.41</v>
      </c>
      <c r="P595" s="2">
        <f t="shared" si="748"/>
        <v>19.440000000000001</v>
      </c>
      <c r="Q595" s="2">
        <f>(ROUND((ROUND(((((ET595*1.25)*1.1))*AV595*I595),2)*BB595),2)+ROUND((ROUND(((AE595-(((EU595*1.25)*1.1)))*AV595*I595),2)*BS595),2))</f>
        <v>0</v>
      </c>
      <c r="R595" s="2">
        <f t="shared" si="749"/>
        <v>0</v>
      </c>
      <c r="S595" s="2">
        <f t="shared" si="750"/>
        <v>123.97</v>
      </c>
      <c r="T595" s="2">
        <f t="shared" si="751"/>
        <v>0</v>
      </c>
      <c r="U595" s="2">
        <f t="shared" si="752"/>
        <v>9.5360759999999996</v>
      </c>
      <c r="V595" s="2">
        <f t="shared" si="753"/>
        <v>0</v>
      </c>
      <c r="W595" s="2">
        <f t="shared" si="754"/>
        <v>0</v>
      </c>
      <c r="X595" s="2">
        <f t="shared" si="755"/>
        <v>111.57</v>
      </c>
      <c r="Y595" s="2">
        <f t="shared" si="756"/>
        <v>57.03</v>
      </c>
      <c r="Z595" s="2"/>
      <c r="AA595" s="2">
        <v>59204062</v>
      </c>
      <c r="AB595" s="2">
        <f t="shared" si="757"/>
        <v>5.7435</v>
      </c>
      <c r="AC595" s="2">
        <f t="shared" si="779"/>
        <v>0.81</v>
      </c>
      <c r="AD595" s="2">
        <f>ROUND((((((ET595*1.25)*1.1))-(((EU595*1.25)*1.1)))+AE595),6)</f>
        <v>0</v>
      </c>
      <c r="AE595" s="2">
        <f>ROUND((((EU595*1.25)*1.1)),6)</f>
        <v>0</v>
      </c>
      <c r="AF595" s="2">
        <f>ROUND((((EV595*1.15)*1.1)),6)</f>
        <v>4.9335000000000004</v>
      </c>
      <c r="AG595" s="2">
        <f t="shared" si="759"/>
        <v>0</v>
      </c>
      <c r="AH595" s="2">
        <f>(((EW595*1.15)*1.1))</f>
        <v>0.3795</v>
      </c>
      <c r="AI595" s="2">
        <f>(((EX595*1.25)*1.1))</f>
        <v>0</v>
      </c>
      <c r="AJ595" s="2">
        <f t="shared" si="760"/>
        <v>0</v>
      </c>
      <c r="AK595" s="2">
        <v>4.71</v>
      </c>
      <c r="AL595" s="2">
        <v>0.81</v>
      </c>
      <c r="AM595" s="2">
        <v>0</v>
      </c>
      <c r="AN595" s="2">
        <v>0</v>
      </c>
      <c r="AO595" s="2">
        <v>3.9</v>
      </c>
      <c r="AP595" s="2">
        <v>0</v>
      </c>
      <c r="AQ595" s="2">
        <v>0.3</v>
      </c>
      <c r="AR595" s="2">
        <v>0</v>
      </c>
      <c r="AS595" s="2">
        <v>0</v>
      </c>
      <c r="AT595" s="2">
        <v>90</v>
      </c>
      <c r="AU595" s="2">
        <v>46</v>
      </c>
      <c r="AV595" s="2">
        <v>1.0469999999999999</v>
      </c>
      <c r="AW595" s="2">
        <v>1</v>
      </c>
      <c r="AX595" s="2"/>
      <c r="AY595" s="2"/>
      <c r="AZ595" s="2">
        <v>1</v>
      </c>
      <c r="BA595" s="2">
        <v>1</v>
      </c>
      <c r="BB595" s="2">
        <v>1</v>
      </c>
      <c r="BC595" s="2">
        <v>1</v>
      </c>
      <c r="BD595" s="2" t="s">
        <v>3</v>
      </c>
      <c r="BE595" s="2" t="s">
        <v>3</v>
      </c>
      <c r="BF595" s="2" t="s">
        <v>3</v>
      </c>
      <c r="BG595" s="2" t="s">
        <v>3</v>
      </c>
      <c r="BH595" s="2">
        <v>0</v>
      </c>
      <c r="BI595" s="2">
        <v>2</v>
      </c>
      <c r="BJ595" s="2" t="s">
        <v>265</v>
      </c>
      <c r="BK595" s="2"/>
      <c r="BL595" s="2"/>
      <c r="BM595" s="2">
        <v>72</v>
      </c>
      <c r="BN595" s="2">
        <v>0</v>
      </c>
      <c r="BO595" s="2" t="s">
        <v>263</v>
      </c>
      <c r="BP595" s="2">
        <v>1</v>
      </c>
      <c r="BQ595" s="2">
        <v>40</v>
      </c>
      <c r="BR595" s="2">
        <v>0</v>
      </c>
      <c r="BS595" s="2">
        <v>1</v>
      </c>
      <c r="BT595" s="2">
        <v>1</v>
      </c>
      <c r="BU595" s="2">
        <v>1</v>
      </c>
      <c r="BV595" s="2">
        <v>1</v>
      </c>
      <c r="BW595" s="2">
        <v>1</v>
      </c>
      <c r="BX595" s="2">
        <v>1</v>
      </c>
      <c r="BY595" s="2" t="s">
        <v>3</v>
      </c>
      <c r="BZ595" s="2">
        <v>90</v>
      </c>
      <c r="CA595" s="2">
        <v>46</v>
      </c>
      <c r="CB595" s="2" t="s">
        <v>3</v>
      </c>
      <c r="CC595" s="2"/>
      <c r="CD595" s="2"/>
      <c r="CE595" s="2">
        <v>30</v>
      </c>
      <c r="CF595" s="2">
        <v>0</v>
      </c>
      <c r="CG595" s="2">
        <v>0</v>
      </c>
      <c r="CH595" s="2"/>
      <c r="CI595" s="2"/>
      <c r="CJ595" s="2"/>
      <c r="CK595" s="2"/>
      <c r="CL595" s="2"/>
      <c r="CM595" s="2">
        <v>0</v>
      </c>
      <c r="CN595" s="2" t="s">
        <v>1044</v>
      </c>
      <c r="CO595" s="2">
        <v>0</v>
      </c>
      <c r="CP595" s="2">
        <f t="shared" si="761"/>
        <v>143.41</v>
      </c>
      <c r="CQ595" s="2">
        <f t="shared" si="762"/>
        <v>0.81</v>
      </c>
      <c r="CR595" s="2">
        <f>(ROUND((ROUND(((((ET595*1.25)*1.1))*AV595*1),2)*BB595),2)+ROUND((ROUND(((AE595-(((EU595*1.25)*1.1)))*AV595*1),2)*BS595),2))</f>
        <v>0</v>
      </c>
      <c r="CS595" s="2">
        <f t="shared" si="763"/>
        <v>0</v>
      </c>
      <c r="CT595" s="2">
        <f t="shared" si="764"/>
        <v>5.17</v>
      </c>
      <c r="CU595" s="2">
        <f t="shared" si="765"/>
        <v>0</v>
      </c>
      <c r="CV595" s="2">
        <f t="shared" si="766"/>
        <v>0.39733649999999998</v>
      </c>
      <c r="CW595" s="2">
        <f t="shared" si="767"/>
        <v>0</v>
      </c>
      <c r="CX595" s="2">
        <f t="shared" si="768"/>
        <v>0</v>
      </c>
      <c r="CY595" s="2">
        <f t="shared" si="769"/>
        <v>111.57299999999999</v>
      </c>
      <c r="CZ595" s="2">
        <f t="shared" si="770"/>
        <v>57.026199999999996</v>
      </c>
      <c r="DA595" s="2"/>
      <c r="DB595" s="2">
        <v>241</v>
      </c>
      <c r="DC595" s="2" t="s">
        <v>3</v>
      </c>
      <c r="DD595" s="2" t="s">
        <v>3</v>
      </c>
      <c r="DE595" s="2" t="s">
        <v>25</v>
      </c>
      <c r="DF595" s="2" t="s">
        <v>25</v>
      </c>
      <c r="DG595" s="2" t="s">
        <v>26</v>
      </c>
      <c r="DH595" s="2" t="s">
        <v>3</v>
      </c>
      <c r="DI595" s="2" t="s">
        <v>26</v>
      </c>
      <c r="DJ595" s="2" t="s">
        <v>25</v>
      </c>
      <c r="DK595" s="2" t="s">
        <v>3</v>
      </c>
      <c r="DL595" s="2" t="s">
        <v>3</v>
      </c>
      <c r="DM595" s="2" t="s">
        <v>3</v>
      </c>
      <c r="DN595" s="2">
        <v>0</v>
      </c>
      <c r="DO595" s="2">
        <v>0</v>
      </c>
      <c r="DP595" s="2">
        <v>1</v>
      </c>
      <c r="DQ595" s="2">
        <v>1</v>
      </c>
      <c r="DR595" s="2"/>
      <c r="DS595" s="2"/>
      <c r="DT595" s="2"/>
      <c r="DU595" s="2">
        <v>1013</v>
      </c>
      <c r="DV595" s="2" t="s">
        <v>228</v>
      </c>
      <c r="DW595" s="2" t="s">
        <v>228</v>
      </c>
      <c r="DX595" s="2">
        <v>1</v>
      </c>
      <c r="DY595" s="2"/>
      <c r="DZ595" s="2" t="s">
        <v>3</v>
      </c>
      <c r="EA595" s="2" t="s">
        <v>3</v>
      </c>
      <c r="EB595" s="2" t="s">
        <v>3</v>
      </c>
      <c r="EC595" s="2" t="s">
        <v>3</v>
      </c>
      <c r="ED595" s="2"/>
      <c r="EE595" s="2">
        <v>58807949</v>
      </c>
      <c r="EF595" s="2">
        <v>40</v>
      </c>
      <c r="EG595" s="2" t="s">
        <v>267</v>
      </c>
      <c r="EH595" s="2">
        <v>0</v>
      </c>
      <c r="EI595" s="2" t="s">
        <v>3</v>
      </c>
      <c r="EJ595" s="2">
        <v>2</v>
      </c>
      <c r="EK595" s="2">
        <v>72</v>
      </c>
      <c r="EL595" s="2" t="s">
        <v>268</v>
      </c>
      <c r="EM595" s="2" t="s">
        <v>269</v>
      </c>
      <c r="EN595" s="2"/>
      <c r="EO595" s="2" t="s">
        <v>30</v>
      </c>
      <c r="EP595" s="2"/>
      <c r="EQ595" s="2">
        <v>0</v>
      </c>
      <c r="ER595" s="2">
        <v>4.71</v>
      </c>
      <c r="ES595" s="2">
        <v>0.81</v>
      </c>
      <c r="ET595" s="2">
        <v>0</v>
      </c>
      <c r="EU595" s="2">
        <v>0</v>
      </c>
      <c r="EV595" s="2">
        <v>3.9</v>
      </c>
      <c r="EW595" s="2">
        <v>0.3</v>
      </c>
      <c r="EX595" s="2">
        <v>0</v>
      </c>
      <c r="EY595" s="2">
        <v>0</v>
      </c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>
        <v>0</v>
      </c>
      <c r="FR595" s="2">
        <v>0</v>
      </c>
      <c r="FS595" s="2">
        <v>0</v>
      </c>
      <c r="FT595" s="2"/>
      <c r="FU595" s="2"/>
      <c r="FV595" s="2"/>
      <c r="FW595" s="2"/>
      <c r="FX595" s="2">
        <v>90</v>
      </c>
      <c r="FY595" s="2">
        <v>46</v>
      </c>
      <c r="FZ595" s="2"/>
      <c r="GA595" s="2" t="s">
        <v>3</v>
      </c>
      <c r="GB595" s="2"/>
      <c r="GC595" s="2"/>
      <c r="GD595" s="2">
        <v>1</v>
      </c>
      <c r="GE595" s="2"/>
      <c r="GF595" s="2">
        <v>-1494899736</v>
      </c>
      <c r="GG595" s="2">
        <v>2</v>
      </c>
      <c r="GH595" s="2">
        <v>1</v>
      </c>
      <c r="GI595" s="2">
        <v>2</v>
      </c>
      <c r="GJ595" s="2">
        <v>0</v>
      </c>
      <c r="GK595" s="2">
        <v>0</v>
      </c>
      <c r="GL595" s="2">
        <f t="shared" si="771"/>
        <v>0</v>
      </c>
      <c r="GM595" s="2">
        <f t="shared" si="772"/>
        <v>312.01</v>
      </c>
      <c r="GN595" s="2">
        <f t="shared" si="773"/>
        <v>0</v>
      </c>
      <c r="GO595" s="2">
        <f t="shared" si="774"/>
        <v>312.01</v>
      </c>
      <c r="GP595" s="2">
        <f t="shared" si="775"/>
        <v>0</v>
      </c>
      <c r="GQ595" s="2"/>
      <c r="GR595" s="2">
        <v>0</v>
      </c>
      <c r="GS595" s="2">
        <v>3</v>
      </c>
      <c r="GT595" s="2">
        <v>0</v>
      </c>
      <c r="GU595" s="2" t="s">
        <v>3</v>
      </c>
      <c r="GV595" s="2">
        <f t="shared" si="776"/>
        <v>0</v>
      </c>
      <c r="GW595" s="2">
        <v>1</v>
      </c>
      <c r="GX595" s="2">
        <f t="shared" si="777"/>
        <v>0</v>
      </c>
      <c r="GY595" s="2"/>
      <c r="GZ595" s="2"/>
      <c r="HA595" s="2">
        <v>0</v>
      </c>
      <c r="HB595" s="2">
        <v>0</v>
      </c>
      <c r="HC595" s="2">
        <f t="shared" si="778"/>
        <v>0</v>
      </c>
      <c r="HD595" s="2"/>
      <c r="HE595" s="2" t="s">
        <v>3</v>
      </c>
      <c r="HF595" s="2" t="s">
        <v>3</v>
      </c>
      <c r="HG595" s="2"/>
      <c r="HH595" s="2"/>
      <c r="HI595" s="2"/>
      <c r="HJ595" s="2"/>
      <c r="HK595" s="2"/>
      <c r="HL595" s="2"/>
      <c r="HM595" s="2" t="s">
        <v>3</v>
      </c>
      <c r="HN595" s="2" t="s">
        <v>3</v>
      </c>
      <c r="HO595" s="2" t="s">
        <v>3</v>
      </c>
      <c r="HP595" s="2" t="s">
        <v>3</v>
      </c>
      <c r="HQ595" s="2" t="s">
        <v>3</v>
      </c>
      <c r="HR595" s="2"/>
      <c r="HS595" s="2">
        <v>0</v>
      </c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>
        <v>0</v>
      </c>
      <c r="IL595" s="2"/>
      <c r="IM595" s="2"/>
      <c r="IN595" s="2"/>
      <c r="IO595" s="2"/>
      <c r="IP595" s="2"/>
      <c r="IQ595" s="2"/>
      <c r="IR595" s="2"/>
      <c r="IS595" s="2"/>
      <c r="IT595" s="2"/>
      <c r="IU595" s="2"/>
    </row>
    <row r="596" spans="1:255" x14ac:dyDescent="0.2">
      <c r="A596">
        <v>17</v>
      </c>
      <c r="B596">
        <v>1</v>
      </c>
      <c r="C596">
        <f>ROW(SmtRes!A1362)</f>
        <v>1362</v>
      </c>
      <c r="D596">
        <f>ROW(EtalonRes!A1380)</f>
        <v>1380</v>
      </c>
      <c r="E596" t="s">
        <v>594</v>
      </c>
      <c r="F596" t="s">
        <v>263</v>
      </c>
      <c r="G596" t="s">
        <v>264</v>
      </c>
      <c r="H596" t="s">
        <v>228</v>
      </c>
      <c r="I596">
        <f>ROUND(ROUND(24,4),9)</f>
        <v>24</v>
      </c>
      <c r="J596">
        <v>0</v>
      </c>
      <c r="K596">
        <f>ROUND(ROUND(24,4),9)</f>
        <v>24</v>
      </c>
      <c r="O596">
        <f t="shared" si="747"/>
        <v>6988.18</v>
      </c>
      <c r="P596">
        <f t="shared" si="748"/>
        <v>171.07</v>
      </c>
      <c r="Q596">
        <f>(ROUND((ROUND(((((ET596*1.25)*1.1))*AV596*I596),2)*BB596),2)+ROUND((ROUND(((AE596-(((EU596*1.25)*1.1)))*AV596*I596),2)*BS596),2))</f>
        <v>0</v>
      </c>
      <c r="R596">
        <f t="shared" si="749"/>
        <v>0</v>
      </c>
      <c r="S596">
        <f t="shared" si="750"/>
        <v>6817.11</v>
      </c>
      <c r="T596">
        <f t="shared" si="751"/>
        <v>0</v>
      </c>
      <c r="U596">
        <f t="shared" si="752"/>
        <v>9.5360759999999996</v>
      </c>
      <c r="V596">
        <f t="shared" si="753"/>
        <v>0</v>
      </c>
      <c r="W596">
        <f t="shared" si="754"/>
        <v>0</v>
      </c>
      <c r="X596">
        <f t="shared" si="755"/>
        <v>6135.4</v>
      </c>
      <c r="Y596">
        <f t="shared" si="756"/>
        <v>3135.87</v>
      </c>
      <c r="AA596">
        <v>59204059</v>
      </c>
      <c r="AB596">
        <f t="shared" si="757"/>
        <v>5.7435</v>
      </c>
      <c r="AC596">
        <f t="shared" si="779"/>
        <v>0.81</v>
      </c>
      <c r="AD596">
        <f>ROUND((((((ET596*1.25)*1.1))-(((EU596*1.25)*1.1)))+AE596),6)</f>
        <v>0</v>
      </c>
      <c r="AE596">
        <f>ROUND((((EU596*1.25)*1.1)),6)</f>
        <v>0</v>
      </c>
      <c r="AF596">
        <f>ROUND((((EV596*1.15)*1.1)),6)</f>
        <v>4.9335000000000004</v>
      </c>
      <c r="AG596">
        <f t="shared" si="759"/>
        <v>0</v>
      </c>
      <c r="AH596">
        <f>(((EW596*1.15)*1.1))</f>
        <v>0.3795</v>
      </c>
      <c r="AI596">
        <f>(((EX596*1.25)*1.1))</f>
        <v>0</v>
      </c>
      <c r="AJ596">
        <f t="shared" si="760"/>
        <v>0</v>
      </c>
      <c r="AK596">
        <v>4.71</v>
      </c>
      <c r="AL596">
        <v>0.81</v>
      </c>
      <c r="AM596">
        <v>0</v>
      </c>
      <c r="AN596">
        <v>0</v>
      </c>
      <c r="AO596">
        <v>3.9</v>
      </c>
      <c r="AP596">
        <v>0</v>
      </c>
      <c r="AQ596">
        <v>0.3</v>
      </c>
      <c r="AR596">
        <v>0</v>
      </c>
      <c r="AS596">
        <v>0</v>
      </c>
      <c r="AT596">
        <v>90</v>
      </c>
      <c r="AU596">
        <v>46</v>
      </c>
      <c r="AV596">
        <v>1.0469999999999999</v>
      </c>
      <c r="AW596">
        <v>1</v>
      </c>
      <c r="AZ596">
        <v>1</v>
      </c>
      <c r="BA596">
        <v>54.99</v>
      </c>
      <c r="BB596">
        <v>1</v>
      </c>
      <c r="BC596">
        <v>8.8000000000000007</v>
      </c>
      <c r="BD596" t="s">
        <v>3</v>
      </c>
      <c r="BE596" t="s">
        <v>3</v>
      </c>
      <c r="BF596" t="s">
        <v>3</v>
      </c>
      <c r="BG596" t="s">
        <v>3</v>
      </c>
      <c r="BH596">
        <v>0</v>
      </c>
      <c r="BI596">
        <v>2</v>
      </c>
      <c r="BJ596" t="s">
        <v>265</v>
      </c>
      <c r="BM596">
        <v>72</v>
      </c>
      <c r="BN596">
        <v>0</v>
      </c>
      <c r="BO596" t="s">
        <v>263</v>
      </c>
      <c r="BP596">
        <v>1</v>
      </c>
      <c r="BQ596">
        <v>40</v>
      </c>
      <c r="BR596">
        <v>0</v>
      </c>
      <c r="BS596">
        <v>54.99</v>
      </c>
      <c r="BT596">
        <v>1</v>
      </c>
      <c r="BU596">
        <v>1</v>
      </c>
      <c r="BV596">
        <v>1</v>
      </c>
      <c r="BW596">
        <v>1</v>
      </c>
      <c r="BX596">
        <v>1</v>
      </c>
      <c r="BY596" t="s">
        <v>3</v>
      </c>
      <c r="BZ596">
        <v>90</v>
      </c>
      <c r="CA596">
        <v>46</v>
      </c>
      <c r="CB596" t="s">
        <v>3</v>
      </c>
      <c r="CE596">
        <v>30</v>
      </c>
      <c r="CF596">
        <v>0</v>
      </c>
      <c r="CG596">
        <v>0</v>
      </c>
      <c r="CM596">
        <v>0</v>
      </c>
      <c r="CN596" t="s">
        <v>1044</v>
      </c>
      <c r="CO596">
        <v>0</v>
      </c>
      <c r="CP596">
        <f t="shared" si="761"/>
        <v>6988.1799999999994</v>
      </c>
      <c r="CQ596">
        <f t="shared" si="762"/>
        <v>7.13</v>
      </c>
      <c r="CR596">
        <f>(ROUND((ROUND(((((ET596*1.25)*1.1))*AV596*1),2)*BB596),2)+ROUND((ROUND(((AE596-(((EU596*1.25)*1.1)))*AV596*1),2)*BS596),2))</f>
        <v>0</v>
      </c>
      <c r="CS596">
        <f t="shared" si="763"/>
        <v>0</v>
      </c>
      <c r="CT596">
        <f t="shared" si="764"/>
        <v>284.3</v>
      </c>
      <c r="CU596">
        <f t="shared" si="765"/>
        <v>0</v>
      </c>
      <c r="CV596">
        <f t="shared" si="766"/>
        <v>0.39733649999999998</v>
      </c>
      <c r="CW596">
        <f t="shared" si="767"/>
        <v>0</v>
      </c>
      <c r="CX596">
        <f t="shared" si="768"/>
        <v>0</v>
      </c>
      <c r="CY596">
        <f t="shared" si="769"/>
        <v>6135.3990000000003</v>
      </c>
      <c r="CZ596">
        <f t="shared" si="770"/>
        <v>3135.8706000000002</v>
      </c>
      <c r="DB596">
        <v>243</v>
      </c>
      <c r="DC596" t="s">
        <v>3</v>
      </c>
      <c r="DD596" t="s">
        <v>3</v>
      </c>
      <c r="DE596" t="s">
        <v>25</v>
      </c>
      <c r="DF596" t="s">
        <v>25</v>
      </c>
      <c r="DG596" t="s">
        <v>26</v>
      </c>
      <c r="DH596" t="s">
        <v>3</v>
      </c>
      <c r="DI596" t="s">
        <v>26</v>
      </c>
      <c r="DJ596" t="s">
        <v>25</v>
      </c>
      <c r="DK596" t="s">
        <v>3</v>
      </c>
      <c r="DL596" t="s">
        <v>3</v>
      </c>
      <c r="DM596" t="s">
        <v>3</v>
      </c>
      <c r="DN596">
        <v>0</v>
      </c>
      <c r="DO596">
        <v>0</v>
      </c>
      <c r="DP596">
        <v>1</v>
      </c>
      <c r="DQ596">
        <v>1</v>
      </c>
      <c r="DU596">
        <v>1013</v>
      </c>
      <c r="DV596" t="s">
        <v>228</v>
      </c>
      <c r="DW596" t="s">
        <v>228</v>
      </c>
      <c r="DX596">
        <v>1</v>
      </c>
      <c r="DZ596" t="s">
        <v>3</v>
      </c>
      <c r="EA596" t="s">
        <v>3</v>
      </c>
      <c r="EB596" t="s">
        <v>3</v>
      </c>
      <c r="EC596" t="s">
        <v>3</v>
      </c>
      <c r="EE596">
        <v>58807949</v>
      </c>
      <c r="EF596">
        <v>40</v>
      </c>
      <c r="EG596" t="s">
        <v>267</v>
      </c>
      <c r="EH596">
        <v>0</v>
      </c>
      <c r="EI596" t="s">
        <v>3</v>
      </c>
      <c r="EJ596">
        <v>2</v>
      </c>
      <c r="EK596">
        <v>72</v>
      </c>
      <c r="EL596" t="s">
        <v>268</v>
      </c>
      <c r="EM596" t="s">
        <v>269</v>
      </c>
      <c r="EO596" t="s">
        <v>30</v>
      </c>
      <c r="EQ596">
        <v>0</v>
      </c>
      <c r="ER596">
        <v>4.71</v>
      </c>
      <c r="ES596">
        <v>0.81</v>
      </c>
      <c r="ET596">
        <v>0</v>
      </c>
      <c r="EU596">
        <v>0</v>
      </c>
      <c r="EV596">
        <v>3.9</v>
      </c>
      <c r="EW596">
        <v>0.3</v>
      </c>
      <c r="EX596">
        <v>0</v>
      </c>
      <c r="EY596">
        <v>0</v>
      </c>
      <c r="FQ596">
        <v>0</v>
      </c>
      <c r="FR596">
        <v>0</v>
      </c>
      <c r="FS596">
        <v>0</v>
      </c>
      <c r="FX596">
        <v>90</v>
      </c>
      <c r="FY596">
        <v>46</v>
      </c>
      <c r="GA596" t="s">
        <v>3</v>
      </c>
      <c r="GD596">
        <v>1</v>
      </c>
      <c r="GF596">
        <v>-1494899736</v>
      </c>
      <c r="GG596">
        <v>2</v>
      </c>
      <c r="GH596">
        <v>1</v>
      </c>
      <c r="GI596">
        <v>2</v>
      </c>
      <c r="GJ596">
        <v>0</v>
      </c>
      <c r="GK596">
        <v>0</v>
      </c>
      <c r="GL596">
        <f t="shared" si="771"/>
        <v>0</v>
      </c>
      <c r="GM596">
        <f t="shared" si="772"/>
        <v>16259.45</v>
      </c>
      <c r="GN596">
        <f t="shared" si="773"/>
        <v>0</v>
      </c>
      <c r="GO596">
        <f t="shared" si="774"/>
        <v>16259.45</v>
      </c>
      <c r="GP596">
        <f t="shared" si="775"/>
        <v>0</v>
      </c>
      <c r="GR596">
        <v>0</v>
      </c>
      <c r="GS596">
        <v>3</v>
      </c>
      <c r="GT596">
        <v>0</v>
      </c>
      <c r="GU596" t="s">
        <v>3</v>
      </c>
      <c r="GV596">
        <f t="shared" si="776"/>
        <v>0</v>
      </c>
      <c r="GW596">
        <v>1</v>
      </c>
      <c r="GX596">
        <f t="shared" si="777"/>
        <v>0</v>
      </c>
      <c r="HA596">
        <v>0</v>
      </c>
      <c r="HB596">
        <v>0</v>
      </c>
      <c r="HC596">
        <f t="shared" si="778"/>
        <v>0</v>
      </c>
      <c r="HE596" t="s">
        <v>3</v>
      </c>
      <c r="HF596" t="s">
        <v>3</v>
      </c>
      <c r="HM596" t="s">
        <v>3</v>
      </c>
      <c r="HN596" t="s">
        <v>3</v>
      </c>
      <c r="HO596" t="s">
        <v>3</v>
      </c>
      <c r="HP596" t="s">
        <v>3</v>
      </c>
      <c r="HQ596" t="s">
        <v>3</v>
      </c>
      <c r="HS596">
        <v>0</v>
      </c>
      <c r="IK596">
        <v>0</v>
      </c>
    </row>
    <row r="597" spans="1:255" x14ac:dyDescent="0.2">
      <c r="A597" s="2">
        <v>18</v>
      </c>
      <c r="B597" s="2">
        <v>1</v>
      </c>
      <c r="C597" s="2">
        <v>1356</v>
      </c>
      <c r="D597" s="2"/>
      <c r="E597" s="2" t="s">
        <v>595</v>
      </c>
      <c r="F597" s="2" t="s">
        <v>596</v>
      </c>
      <c r="G597" s="2" t="s">
        <v>597</v>
      </c>
      <c r="H597" s="2" t="s">
        <v>39</v>
      </c>
      <c r="I597" s="2">
        <f>I595*J597</f>
        <v>24</v>
      </c>
      <c r="J597" s="2">
        <v>1</v>
      </c>
      <c r="K597" s="2">
        <v>1</v>
      </c>
      <c r="L597" s="2"/>
      <c r="M597" s="2"/>
      <c r="N597" s="2"/>
      <c r="O597" s="2">
        <f t="shared" si="747"/>
        <v>12243.84</v>
      </c>
      <c r="P597" s="2">
        <f t="shared" si="748"/>
        <v>12243.84</v>
      </c>
      <c r="Q597" s="2">
        <f>(ROUND((ROUND(((ET597)*AV597*I597),2)*BB597),2)+ROUND((ROUND(((AE597-(EU597))*AV597*I597),2)*BS597),2))</f>
        <v>0</v>
      </c>
      <c r="R597" s="2">
        <f t="shared" si="749"/>
        <v>0</v>
      </c>
      <c r="S597" s="2">
        <f t="shared" si="750"/>
        <v>0</v>
      </c>
      <c r="T597" s="2">
        <f t="shared" si="751"/>
        <v>0</v>
      </c>
      <c r="U597" s="2">
        <f t="shared" si="752"/>
        <v>0</v>
      </c>
      <c r="V597" s="2">
        <f t="shared" si="753"/>
        <v>0</v>
      </c>
      <c r="W597" s="2">
        <f t="shared" si="754"/>
        <v>0</v>
      </c>
      <c r="X597" s="2">
        <f t="shared" si="755"/>
        <v>0</v>
      </c>
      <c r="Y597" s="2">
        <f t="shared" si="756"/>
        <v>0</v>
      </c>
      <c r="Z597" s="2"/>
      <c r="AA597" s="2">
        <v>59204062</v>
      </c>
      <c r="AB597" s="2">
        <f t="shared" si="757"/>
        <v>510.16</v>
      </c>
      <c r="AC597" s="2">
        <f t="shared" si="779"/>
        <v>510.16</v>
      </c>
      <c r="AD597" s="2">
        <f>ROUND((((ET597)-(EU597))+AE597),6)</f>
        <v>0</v>
      </c>
      <c r="AE597" s="2">
        <f>ROUND((EU597),6)</f>
        <v>0</v>
      </c>
      <c r="AF597" s="2">
        <f>ROUND((EV597),6)</f>
        <v>0</v>
      </c>
      <c r="AG597" s="2">
        <f t="shared" si="759"/>
        <v>0</v>
      </c>
      <c r="AH597" s="2">
        <f>(EW597)</f>
        <v>0</v>
      </c>
      <c r="AI597" s="2">
        <f>(EX597)</f>
        <v>0</v>
      </c>
      <c r="AJ597" s="2">
        <f t="shared" si="760"/>
        <v>0</v>
      </c>
      <c r="AK597" s="2">
        <v>510.16</v>
      </c>
      <c r="AL597" s="2">
        <v>510.16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90</v>
      </c>
      <c r="AU597" s="2">
        <v>46</v>
      </c>
      <c r="AV597" s="2">
        <v>1</v>
      </c>
      <c r="AW597" s="2">
        <v>1</v>
      </c>
      <c r="AX597" s="2"/>
      <c r="AY597" s="2"/>
      <c r="AZ597" s="2">
        <v>1</v>
      </c>
      <c r="BA597" s="2">
        <v>1</v>
      </c>
      <c r="BB597" s="2">
        <v>1</v>
      </c>
      <c r="BC597" s="2">
        <v>1</v>
      </c>
      <c r="BD597" s="2" t="s">
        <v>3</v>
      </c>
      <c r="BE597" s="2" t="s">
        <v>3</v>
      </c>
      <c r="BF597" s="2" t="s">
        <v>3</v>
      </c>
      <c r="BG597" s="2" t="s">
        <v>3</v>
      </c>
      <c r="BH597" s="2">
        <v>3</v>
      </c>
      <c r="BI597" s="2">
        <v>2</v>
      </c>
      <c r="BJ597" s="2" t="s">
        <v>598</v>
      </c>
      <c r="BK597" s="2"/>
      <c r="BL597" s="2"/>
      <c r="BM597" s="2">
        <v>72</v>
      </c>
      <c r="BN597" s="2">
        <v>0</v>
      </c>
      <c r="BO597" s="2" t="s">
        <v>3</v>
      </c>
      <c r="BP597" s="2">
        <v>0</v>
      </c>
      <c r="BQ597" s="2">
        <v>40</v>
      </c>
      <c r="BR597" s="2">
        <v>0</v>
      </c>
      <c r="BS597" s="2">
        <v>1</v>
      </c>
      <c r="BT597" s="2">
        <v>1</v>
      </c>
      <c r="BU597" s="2">
        <v>1</v>
      </c>
      <c r="BV597" s="2">
        <v>1</v>
      </c>
      <c r="BW597" s="2">
        <v>1</v>
      </c>
      <c r="BX597" s="2">
        <v>1</v>
      </c>
      <c r="BY597" s="2" t="s">
        <v>3</v>
      </c>
      <c r="BZ597" s="2">
        <v>90</v>
      </c>
      <c r="CA597" s="2">
        <v>46</v>
      </c>
      <c r="CB597" s="2" t="s">
        <v>3</v>
      </c>
      <c r="CC597" s="2"/>
      <c r="CD597" s="2"/>
      <c r="CE597" s="2">
        <v>30</v>
      </c>
      <c r="CF597" s="2">
        <v>0</v>
      </c>
      <c r="CG597" s="2">
        <v>0</v>
      </c>
      <c r="CH597" s="2"/>
      <c r="CI597" s="2"/>
      <c r="CJ597" s="2"/>
      <c r="CK597" s="2"/>
      <c r="CL597" s="2"/>
      <c r="CM597" s="2">
        <v>0</v>
      </c>
      <c r="CN597" s="2" t="s">
        <v>3</v>
      </c>
      <c r="CO597" s="2">
        <v>0</v>
      </c>
      <c r="CP597" s="2">
        <f t="shared" si="761"/>
        <v>12243.84</v>
      </c>
      <c r="CQ597" s="2">
        <f t="shared" si="762"/>
        <v>510.16</v>
      </c>
      <c r="CR597" s="2">
        <f>(ROUND((ROUND(((ET597)*AV597*1),2)*BB597),2)+ROUND((ROUND(((AE597-(EU597))*AV597*1),2)*BS597),2))</f>
        <v>0</v>
      </c>
      <c r="CS597" s="2">
        <f t="shared" si="763"/>
        <v>0</v>
      </c>
      <c r="CT597" s="2">
        <f t="shared" si="764"/>
        <v>0</v>
      </c>
      <c r="CU597" s="2">
        <f t="shared" si="765"/>
        <v>0</v>
      </c>
      <c r="CV597" s="2">
        <f t="shared" si="766"/>
        <v>0</v>
      </c>
      <c r="CW597" s="2">
        <f t="shared" si="767"/>
        <v>0</v>
      </c>
      <c r="CX597" s="2">
        <f t="shared" si="768"/>
        <v>0</v>
      </c>
      <c r="CY597" s="2">
        <f t="shared" si="769"/>
        <v>0</v>
      </c>
      <c r="CZ597" s="2">
        <f t="shared" si="770"/>
        <v>0</v>
      </c>
      <c r="DA597" s="2"/>
      <c r="DB597" s="2"/>
      <c r="DC597" s="2" t="s">
        <v>3</v>
      </c>
      <c r="DD597" s="2" t="s">
        <v>3</v>
      </c>
      <c r="DE597" s="2" t="s">
        <v>3</v>
      </c>
      <c r="DF597" s="2" t="s">
        <v>3</v>
      </c>
      <c r="DG597" s="2" t="s">
        <v>3</v>
      </c>
      <c r="DH597" s="2" t="s">
        <v>3</v>
      </c>
      <c r="DI597" s="2" t="s">
        <v>3</v>
      </c>
      <c r="DJ597" s="2" t="s">
        <v>3</v>
      </c>
      <c r="DK597" s="2" t="s">
        <v>3</v>
      </c>
      <c r="DL597" s="2" t="s">
        <v>3</v>
      </c>
      <c r="DM597" s="2" t="s">
        <v>3</v>
      </c>
      <c r="DN597" s="2">
        <v>0</v>
      </c>
      <c r="DO597" s="2">
        <v>0</v>
      </c>
      <c r="DP597" s="2">
        <v>1</v>
      </c>
      <c r="DQ597" s="2">
        <v>1</v>
      </c>
      <c r="DR597" s="2"/>
      <c r="DS597" s="2"/>
      <c r="DT597" s="2"/>
      <c r="DU597" s="2">
        <v>1010</v>
      </c>
      <c r="DV597" s="2" t="s">
        <v>39</v>
      </c>
      <c r="DW597" s="2" t="s">
        <v>39</v>
      </c>
      <c r="DX597" s="2">
        <v>1</v>
      </c>
      <c r="DY597" s="2"/>
      <c r="DZ597" s="2" t="s">
        <v>3</v>
      </c>
      <c r="EA597" s="2" t="s">
        <v>3</v>
      </c>
      <c r="EB597" s="2" t="s">
        <v>3</v>
      </c>
      <c r="EC597" s="2" t="s">
        <v>3</v>
      </c>
      <c r="ED597" s="2"/>
      <c r="EE597" s="2">
        <v>58807949</v>
      </c>
      <c r="EF597" s="2">
        <v>40</v>
      </c>
      <c r="EG597" s="2" t="s">
        <v>267</v>
      </c>
      <c r="EH597" s="2">
        <v>0</v>
      </c>
      <c r="EI597" s="2" t="s">
        <v>3</v>
      </c>
      <c r="EJ597" s="2">
        <v>2</v>
      </c>
      <c r="EK597" s="2">
        <v>72</v>
      </c>
      <c r="EL597" s="2" t="s">
        <v>268</v>
      </c>
      <c r="EM597" s="2" t="s">
        <v>269</v>
      </c>
      <c r="EN597" s="2"/>
      <c r="EO597" s="2" t="s">
        <v>3</v>
      </c>
      <c r="EP597" s="2"/>
      <c r="EQ597" s="2">
        <v>0</v>
      </c>
      <c r="ER597" s="2">
        <v>510.16</v>
      </c>
      <c r="ES597" s="2">
        <v>510.16</v>
      </c>
      <c r="ET597" s="2">
        <v>0</v>
      </c>
      <c r="EU597" s="2">
        <v>0</v>
      </c>
      <c r="EV597" s="2">
        <v>0</v>
      </c>
      <c r="EW597" s="2">
        <v>0</v>
      </c>
      <c r="EX597" s="2">
        <v>0</v>
      </c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>
        <v>0</v>
      </c>
      <c r="FR597" s="2">
        <v>0</v>
      </c>
      <c r="FS597" s="2">
        <v>0</v>
      </c>
      <c r="FT597" s="2"/>
      <c r="FU597" s="2"/>
      <c r="FV597" s="2"/>
      <c r="FW597" s="2"/>
      <c r="FX597" s="2">
        <v>90</v>
      </c>
      <c r="FY597" s="2">
        <v>46</v>
      </c>
      <c r="FZ597" s="2"/>
      <c r="GA597" s="2" t="s">
        <v>3</v>
      </c>
      <c r="GB597" s="2"/>
      <c r="GC597" s="2"/>
      <c r="GD597" s="2">
        <v>1</v>
      </c>
      <c r="GE597" s="2"/>
      <c r="GF597" s="2">
        <v>-266463214</v>
      </c>
      <c r="GG597" s="2">
        <v>2</v>
      </c>
      <c r="GH597" s="2">
        <v>1</v>
      </c>
      <c r="GI597" s="2">
        <v>-2</v>
      </c>
      <c r="GJ597" s="2">
        <v>0</v>
      </c>
      <c r="GK597" s="2">
        <v>0</v>
      </c>
      <c r="GL597" s="2">
        <f t="shared" si="771"/>
        <v>0</v>
      </c>
      <c r="GM597" s="2">
        <f t="shared" si="772"/>
        <v>12243.84</v>
      </c>
      <c r="GN597" s="2">
        <f t="shared" si="773"/>
        <v>0</v>
      </c>
      <c r="GO597" s="2">
        <f t="shared" si="774"/>
        <v>12243.84</v>
      </c>
      <c r="GP597" s="2">
        <f t="shared" si="775"/>
        <v>0</v>
      </c>
      <c r="GQ597" s="2"/>
      <c r="GR597" s="2">
        <v>0</v>
      </c>
      <c r="GS597" s="2">
        <v>3</v>
      </c>
      <c r="GT597" s="2">
        <v>0</v>
      </c>
      <c r="GU597" s="2" t="s">
        <v>3</v>
      </c>
      <c r="GV597" s="2">
        <f t="shared" si="776"/>
        <v>0</v>
      </c>
      <c r="GW597" s="2">
        <v>1</v>
      </c>
      <c r="GX597" s="2">
        <f t="shared" si="777"/>
        <v>0</v>
      </c>
      <c r="GY597" s="2"/>
      <c r="GZ597" s="2"/>
      <c r="HA597" s="2">
        <v>0</v>
      </c>
      <c r="HB597" s="2">
        <v>0</v>
      </c>
      <c r="HC597" s="2">
        <f t="shared" si="778"/>
        <v>0</v>
      </c>
      <c r="HD597" s="2"/>
      <c r="HE597" s="2" t="s">
        <v>3</v>
      </c>
      <c r="HF597" s="2" t="s">
        <v>3</v>
      </c>
      <c r="HG597" s="2"/>
      <c r="HH597" s="2"/>
      <c r="HI597" s="2"/>
      <c r="HJ597" s="2"/>
      <c r="HK597" s="2"/>
      <c r="HL597" s="2"/>
      <c r="HM597" s="2" t="s">
        <v>3</v>
      </c>
      <c r="HN597" s="2" t="s">
        <v>3</v>
      </c>
      <c r="HO597" s="2" t="s">
        <v>3</v>
      </c>
      <c r="HP597" s="2" t="s">
        <v>3</v>
      </c>
      <c r="HQ597" s="2" t="s">
        <v>3</v>
      </c>
      <c r="HR597" s="2"/>
      <c r="HS597" s="2">
        <v>0</v>
      </c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>
        <v>0</v>
      </c>
      <c r="IL597" s="2"/>
      <c r="IM597" s="2"/>
      <c r="IN597" s="2"/>
      <c r="IO597" s="2"/>
      <c r="IP597" s="2"/>
      <c r="IQ597" s="2"/>
      <c r="IR597" s="2"/>
      <c r="IS597" s="2"/>
      <c r="IT597" s="2"/>
      <c r="IU597" s="2"/>
    </row>
    <row r="598" spans="1:255" x14ac:dyDescent="0.2">
      <c r="A598">
        <v>18</v>
      </c>
      <c r="B598">
        <v>1</v>
      </c>
      <c r="C598">
        <v>1360</v>
      </c>
      <c r="E598" t="s">
        <v>595</v>
      </c>
      <c r="F598" t="s">
        <v>596</v>
      </c>
      <c r="G598" t="s">
        <v>597</v>
      </c>
      <c r="H598" t="s">
        <v>39</v>
      </c>
      <c r="I598">
        <f>I596*J598</f>
        <v>24</v>
      </c>
      <c r="J598">
        <v>1</v>
      </c>
      <c r="K598">
        <v>1</v>
      </c>
      <c r="O598">
        <f t="shared" si="747"/>
        <v>117051.11</v>
      </c>
      <c r="P598">
        <f t="shared" si="748"/>
        <v>117051.11</v>
      </c>
      <c r="Q598">
        <f>(ROUND((ROUND(((ET598)*AV598*I598),2)*BB598),2)+ROUND((ROUND(((AE598-(EU598))*AV598*I598),2)*BS598),2))</f>
        <v>0</v>
      </c>
      <c r="R598">
        <f t="shared" si="749"/>
        <v>0</v>
      </c>
      <c r="S598">
        <f t="shared" si="750"/>
        <v>0</v>
      </c>
      <c r="T598">
        <f t="shared" si="751"/>
        <v>0</v>
      </c>
      <c r="U598">
        <f t="shared" si="752"/>
        <v>0</v>
      </c>
      <c r="V598">
        <f t="shared" si="753"/>
        <v>0</v>
      </c>
      <c r="W598">
        <f t="shared" si="754"/>
        <v>0</v>
      </c>
      <c r="X598">
        <f t="shared" si="755"/>
        <v>0</v>
      </c>
      <c r="Y598">
        <f t="shared" si="756"/>
        <v>0</v>
      </c>
      <c r="AA598">
        <v>59204059</v>
      </c>
      <c r="AB598">
        <f t="shared" si="757"/>
        <v>510.16</v>
      </c>
      <c r="AC598">
        <f t="shared" si="779"/>
        <v>510.16</v>
      </c>
      <c r="AD598">
        <f>ROUND((((ET598)-(EU598))+AE598),6)</f>
        <v>0</v>
      </c>
      <c r="AE598">
        <f>ROUND((EU598),6)</f>
        <v>0</v>
      </c>
      <c r="AF598">
        <f>ROUND((EV598),6)</f>
        <v>0</v>
      </c>
      <c r="AG598">
        <f t="shared" si="759"/>
        <v>0</v>
      </c>
      <c r="AH598">
        <f>(EW598)</f>
        <v>0</v>
      </c>
      <c r="AI598">
        <f>(EX598)</f>
        <v>0</v>
      </c>
      <c r="AJ598">
        <f t="shared" si="760"/>
        <v>0</v>
      </c>
      <c r="AK598">
        <v>510.16</v>
      </c>
      <c r="AL598">
        <v>510.16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90</v>
      </c>
      <c r="AU598">
        <v>46</v>
      </c>
      <c r="AV598">
        <v>1</v>
      </c>
      <c r="AW598">
        <v>1</v>
      </c>
      <c r="AZ598">
        <v>1</v>
      </c>
      <c r="BA598">
        <v>1</v>
      </c>
      <c r="BB598">
        <v>1</v>
      </c>
      <c r="BC598">
        <v>9.56</v>
      </c>
      <c r="BD598" t="s">
        <v>3</v>
      </c>
      <c r="BE598" t="s">
        <v>3</v>
      </c>
      <c r="BF598" t="s">
        <v>3</v>
      </c>
      <c r="BG598" t="s">
        <v>3</v>
      </c>
      <c r="BH598">
        <v>3</v>
      </c>
      <c r="BI598">
        <v>2</v>
      </c>
      <c r="BJ598" t="s">
        <v>598</v>
      </c>
      <c r="BM598">
        <v>72</v>
      </c>
      <c r="BN598">
        <v>0</v>
      </c>
      <c r="BO598" t="s">
        <v>596</v>
      </c>
      <c r="BP598">
        <v>1</v>
      </c>
      <c r="BQ598">
        <v>40</v>
      </c>
      <c r="BR598">
        <v>0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 t="s">
        <v>3</v>
      </c>
      <c r="BZ598">
        <v>90</v>
      </c>
      <c r="CA598">
        <v>46</v>
      </c>
      <c r="CB598" t="s">
        <v>3</v>
      </c>
      <c r="CE598">
        <v>30</v>
      </c>
      <c r="CF598">
        <v>0</v>
      </c>
      <c r="CG598">
        <v>0</v>
      </c>
      <c r="CM598">
        <v>0</v>
      </c>
      <c r="CN598" t="s">
        <v>3</v>
      </c>
      <c r="CO598">
        <v>0</v>
      </c>
      <c r="CP598">
        <f t="shared" si="761"/>
        <v>117051.11</v>
      </c>
      <c r="CQ598">
        <f t="shared" si="762"/>
        <v>4877.13</v>
      </c>
      <c r="CR598">
        <f>(ROUND((ROUND(((ET598)*AV598*1),2)*BB598),2)+ROUND((ROUND(((AE598-(EU598))*AV598*1),2)*BS598),2))</f>
        <v>0</v>
      </c>
      <c r="CS598">
        <f t="shared" si="763"/>
        <v>0</v>
      </c>
      <c r="CT598">
        <f t="shared" si="764"/>
        <v>0</v>
      </c>
      <c r="CU598">
        <f t="shared" si="765"/>
        <v>0</v>
      </c>
      <c r="CV598">
        <f t="shared" si="766"/>
        <v>0</v>
      </c>
      <c r="CW598">
        <f t="shared" si="767"/>
        <v>0</v>
      </c>
      <c r="CX598">
        <f t="shared" si="768"/>
        <v>0</v>
      </c>
      <c r="CY598">
        <f t="shared" si="769"/>
        <v>0</v>
      </c>
      <c r="CZ598">
        <f t="shared" si="770"/>
        <v>0</v>
      </c>
      <c r="DC598" t="s">
        <v>3</v>
      </c>
      <c r="DD598" t="s">
        <v>3</v>
      </c>
      <c r="DE598" t="s">
        <v>3</v>
      </c>
      <c r="DF598" t="s">
        <v>3</v>
      </c>
      <c r="DG598" t="s">
        <v>3</v>
      </c>
      <c r="DH598" t="s">
        <v>3</v>
      </c>
      <c r="DI598" t="s">
        <v>3</v>
      </c>
      <c r="DJ598" t="s">
        <v>3</v>
      </c>
      <c r="DK598" t="s">
        <v>3</v>
      </c>
      <c r="DL598" t="s">
        <v>3</v>
      </c>
      <c r="DM598" t="s">
        <v>3</v>
      </c>
      <c r="DN598">
        <v>0</v>
      </c>
      <c r="DO598">
        <v>0</v>
      </c>
      <c r="DP598">
        <v>1</v>
      </c>
      <c r="DQ598">
        <v>1</v>
      </c>
      <c r="DU598">
        <v>1010</v>
      </c>
      <c r="DV598" t="s">
        <v>39</v>
      </c>
      <c r="DW598" t="s">
        <v>39</v>
      </c>
      <c r="DX598">
        <v>1</v>
      </c>
      <c r="DZ598" t="s">
        <v>3</v>
      </c>
      <c r="EA598" t="s">
        <v>3</v>
      </c>
      <c r="EB598" t="s">
        <v>3</v>
      </c>
      <c r="EC598" t="s">
        <v>3</v>
      </c>
      <c r="EE598">
        <v>58807949</v>
      </c>
      <c r="EF598">
        <v>40</v>
      </c>
      <c r="EG598" t="s">
        <v>267</v>
      </c>
      <c r="EH598">
        <v>0</v>
      </c>
      <c r="EI598" t="s">
        <v>3</v>
      </c>
      <c r="EJ598">
        <v>2</v>
      </c>
      <c r="EK598">
        <v>72</v>
      </c>
      <c r="EL598" t="s">
        <v>268</v>
      </c>
      <c r="EM598" t="s">
        <v>269</v>
      </c>
      <c r="EO598" t="s">
        <v>3</v>
      </c>
      <c r="EQ598">
        <v>0</v>
      </c>
      <c r="ER598">
        <v>510.16</v>
      </c>
      <c r="ES598">
        <v>510.16</v>
      </c>
      <c r="ET598">
        <v>0</v>
      </c>
      <c r="EU598">
        <v>0</v>
      </c>
      <c r="EV598">
        <v>0</v>
      </c>
      <c r="EW598">
        <v>0</v>
      </c>
      <c r="EX598">
        <v>0</v>
      </c>
      <c r="FQ598">
        <v>0</v>
      </c>
      <c r="FR598">
        <v>0</v>
      </c>
      <c r="FS598">
        <v>0</v>
      </c>
      <c r="FX598">
        <v>90</v>
      </c>
      <c r="FY598">
        <v>46</v>
      </c>
      <c r="GA598" t="s">
        <v>3</v>
      </c>
      <c r="GD598">
        <v>1</v>
      </c>
      <c r="GF598">
        <v>-266463214</v>
      </c>
      <c r="GG598">
        <v>2</v>
      </c>
      <c r="GH598">
        <v>1</v>
      </c>
      <c r="GI598">
        <v>2</v>
      </c>
      <c r="GJ598">
        <v>0</v>
      </c>
      <c r="GK598">
        <v>0</v>
      </c>
      <c r="GL598">
        <f t="shared" si="771"/>
        <v>0</v>
      </c>
      <c r="GM598">
        <f t="shared" si="772"/>
        <v>117051.11</v>
      </c>
      <c r="GN598">
        <f t="shared" si="773"/>
        <v>0</v>
      </c>
      <c r="GO598">
        <f t="shared" si="774"/>
        <v>117051.11</v>
      </c>
      <c r="GP598">
        <f t="shared" si="775"/>
        <v>0</v>
      </c>
      <c r="GR598">
        <v>0</v>
      </c>
      <c r="GS598">
        <v>3</v>
      </c>
      <c r="GT598">
        <v>0</v>
      </c>
      <c r="GU598" t="s">
        <v>3</v>
      </c>
      <c r="GV598">
        <f t="shared" si="776"/>
        <v>0</v>
      </c>
      <c r="GW598">
        <v>1</v>
      </c>
      <c r="GX598">
        <f t="shared" si="777"/>
        <v>0</v>
      </c>
      <c r="HA598">
        <v>0</v>
      </c>
      <c r="HB598">
        <v>0</v>
      </c>
      <c r="HC598">
        <f t="shared" si="778"/>
        <v>0</v>
      </c>
      <c r="HE598" t="s">
        <v>3</v>
      </c>
      <c r="HF598" t="s">
        <v>3</v>
      </c>
      <c r="HM598" t="s">
        <v>3</v>
      </c>
      <c r="HN598" t="s">
        <v>3</v>
      </c>
      <c r="HO598" t="s">
        <v>3</v>
      </c>
      <c r="HP598" t="s">
        <v>3</v>
      </c>
      <c r="HQ598" t="s">
        <v>3</v>
      </c>
      <c r="HS598">
        <v>0</v>
      </c>
      <c r="IK598">
        <v>0</v>
      </c>
    </row>
    <row r="599" spans="1:255" x14ac:dyDescent="0.2">
      <c r="A599" s="2">
        <v>17</v>
      </c>
      <c r="B599" s="2">
        <v>1</v>
      </c>
      <c r="C599" s="2">
        <f>ROW(SmtRes!A1369)</f>
        <v>1369</v>
      </c>
      <c r="D599" s="2">
        <f>ROW(EtalonRes!A1388)</f>
        <v>1388</v>
      </c>
      <c r="E599" s="2" t="s">
        <v>3</v>
      </c>
      <c r="F599" s="2" t="s">
        <v>248</v>
      </c>
      <c r="G599" s="2" t="s">
        <v>249</v>
      </c>
      <c r="H599" s="2" t="s">
        <v>228</v>
      </c>
      <c r="I599" s="2">
        <f>ROUND(ROUND(24,4)*0,9)</f>
        <v>0</v>
      </c>
      <c r="J599" s="2">
        <v>0</v>
      </c>
      <c r="K599" s="2">
        <f>ROUND(ROUND(24,4)*0,9)</f>
        <v>0</v>
      </c>
      <c r="L599" s="2"/>
      <c r="M599" s="2"/>
      <c r="N599" s="2"/>
      <c r="O599" s="2">
        <f t="shared" si="747"/>
        <v>0</v>
      </c>
      <c r="P599" s="2">
        <f t="shared" si="748"/>
        <v>0</v>
      </c>
      <c r="Q599" s="2">
        <f>(ROUND((ROUND(((((ET599*1.25)*1.1))*AV599*I599),2)*BB599),2)+ROUND((ROUND(((AE599-(((EU599*1.25)*1.1)))*AV599*I599),2)*BS599),2))</f>
        <v>0</v>
      </c>
      <c r="R599" s="2">
        <f t="shared" si="749"/>
        <v>0</v>
      </c>
      <c r="S599" s="2">
        <f t="shared" si="750"/>
        <v>0</v>
      </c>
      <c r="T599" s="2">
        <f t="shared" si="751"/>
        <v>0</v>
      </c>
      <c r="U599" s="2">
        <f t="shared" si="752"/>
        <v>0</v>
      </c>
      <c r="V599" s="2">
        <f t="shared" si="753"/>
        <v>0</v>
      </c>
      <c r="W599" s="2">
        <f t="shared" si="754"/>
        <v>0</v>
      </c>
      <c r="X599" s="2">
        <f t="shared" si="755"/>
        <v>0</v>
      </c>
      <c r="Y599" s="2">
        <f t="shared" si="756"/>
        <v>0</v>
      </c>
      <c r="Z599" s="2"/>
      <c r="AA599" s="2">
        <v>-1</v>
      </c>
      <c r="AB599" s="2">
        <f t="shared" si="757"/>
        <v>48.109850000000002</v>
      </c>
      <c r="AC599" s="2">
        <f t="shared" si="779"/>
        <v>21.42</v>
      </c>
      <c r="AD599" s="2">
        <f>ROUND((((((ET599*1.25)*1.1))-(((EU599*1.25)*1.1)))+AE599),6)</f>
        <v>4.5650000000000004</v>
      </c>
      <c r="AE599" s="2">
        <f>ROUND((((EU599*1.25)*1.1)),6)</f>
        <v>0.17874999999999999</v>
      </c>
      <c r="AF599" s="2">
        <f>ROUND((((EV599*1.15)*1.1)),6)</f>
        <v>22.124849999999999</v>
      </c>
      <c r="AG599" s="2">
        <f t="shared" si="759"/>
        <v>0</v>
      </c>
      <c r="AH599" s="2">
        <f>(((EW599*1.15)*1.1))</f>
        <v>1.85955</v>
      </c>
      <c r="AI599" s="2">
        <f>(((EX599*1.25)*1.1))</f>
        <v>0</v>
      </c>
      <c r="AJ599" s="2">
        <f t="shared" si="760"/>
        <v>0</v>
      </c>
      <c r="AK599" s="2">
        <v>42.23</v>
      </c>
      <c r="AL599" s="2">
        <v>21.42</v>
      </c>
      <c r="AM599" s="2">
        <v>3.32</v>
      </c>
      <c r="AN599" s="2">
        <v>0.13</v>
      </c>
      <c r="AO599" s="2">
        <v>17.489999999999998</v>
      </c>
      <c r="AP599" s="2">
        <v>0</v>
      </c>
      <c r="AQ599" s="2">
        <v>1.47</v>
      </c>
      <c r="AR599" s="2">
        <v>0</v>
      </c>
      <c r="AS599" s="2">
        <v>0</v>
      </c>
      <c r="AT599" s="2">
        <v>109</v>
      </c>
      <c r="AU599" s="2">
        <v>61</v>
      </c>
      <c r="AV599" s="2">
        <v>1.0669999999999999</v>
      </c>
      <c r="AW599" s="2">
        <v>1</v>
      </c>
      <c r="AX599" s="2"/>
      <c r="AY599" s="2"/>
      <c r="AZ599" s="2">
        <v>1</v>
      </c>
      <c r="BA599" s="2">
        <v>1</v>
      </c>
      <c r="BB599" s="2">
        <v>1</v>
      </c>
      <c r="BC599" s="2">
        <v>1</v>
      </c>
      <c r="BD599" s="2" t="s">
        <v>3</v>
      </c>
      <c r="BE599" s="2" t="s">
        <v>3</v>
      </c>
      <c r="BF599" s="2" t="s">
        <v>3</v>
      </c>
      <c r="BG599" s="2" t="s">
        <v>3</v>
      </c>
      <c r="BH599" s="2">
        <v>0</v>
      </c>
      <c r="BI599" s="2">
        <v>1</v>
      </c>
      <c r="BJ599" s="2" t="s">
        <v>250</v>
      </c>
      <c r="BK599" s="2"/>
      <c r="BL599" s="2"/>
      <c r="BM599" s="2">
        <v>21</v>
      </c>
      <c r="BN599" s="2">
        <v>0</v>
      </c>
      <c r="BO599" s="2" t="s">
        <v>248</v>
      </c>
      <c r="BP599" s="2">
        <v>1</v>
      </c>
      <c r="BQ599" s="2">
        <v>30</v>
      </c>
      <c r="BR599" s="2">
        <v>0</v>
      </c>
      <c r="BS599" s="2">
        <v>1</v>
      </c>
      <c r="BT599" s="2">
        <v>1</v>
      </c>
      <c r="BU599" s="2">
        <v>1</v>
      </c>
      <c r="BV599" s="2">
        <v>1</v>
      </c>
      <c r="BW599" s="2">
        <v>1</v>
      </c>
      <c r="BX599" s="2">
        <v>1</v>
      </c>
      <c r="BY599" s="2" t="s">
        <v>3</v>
      </c>
      <c r="BZ599" s="2">
        <v>109</v>
      </c>
      <c r="CA599" s="2">
        <v>61</v>
      </c>
      <c r="CB599" s="2" t="s">
        <v>3</v>
      </c>
      <c r="CC599" s="2"/>
      <c r="CD599" s="2"/>
      <c r="CE599" s="2">
        <v>30</v>
      </c>
      <c r="CF599" s="2">
        <v>0</v>
      </c>
      <c r="CG599" s="2">
        <v>0</v>
      </c>
      <c r="CH599" s="2"/>
      <c r="CI599" s="2"/>
      <c r="CJ599" s="2"/>
      <c r="CK599" s="2"/>
      <c r="CL599" s="2"/>
      <c r="CM599" s="2">
        <v>0</v>
      </c>
      <c r="CN599" s="2" t="s">
        <v>1044</v>
      </c>
      <c r="CO599" s="2">
        <v>0</v>
      </c>
      <c r="CP599" s="2">
        <f t="shared" si="761"/>
        <v>0</v>
      </c>
      <c r="CQ599" s="2">
        <f t="shared" si="762"/>
        <v>21.42</v>
      </c>
      <c r="CR599" s="2">
        <f>(ROUND((ROUND(((((ET599*1.25)*1.1))*AV599*1),2)*BB599),2)+ROUND((ROUND(((AE599-(((EU599*1.25)*1.1)))*AV599*1),2)*BS599),2))</f>
        <v>4.87</v>
      </c>
      <c r="CS599" s="2">
        <f t="shared" si="763"/>
        <v>0.19</v>
      </c>
      <c r="CT599" s="2">
        <f t="shared" si="764"/>
        <v>23.61</v>
      </c>
      <c r="CU599" s="2">
        <f t="shared" si="765"/>
        <v>0</v>
      </c>
      <c r="CV599" s="2">
        <f t="shared" si="766"/>
        <v>1.98413985</v>
      </c>
      <c r="CW599" s="2">
        <f t="shared" si="767"/>
        <v>0</v>
      </c>
      <c r="CX599" s="2">
        <f t="shared" si="768"/>
        <v>0</v>
      </c>
      <c r="CY599" s="2">
        <f t="shared" si="769"/>
        <v>0</v>
      </c>
      <c r="CZ599" s="2">
        <f t="shared" si="770"/>
        <v>0</v>
      </c>
      <c r="DA599" s="2"/>
      <c r="DB599" s="2">
        <v>245</v>
      </c>
      <c r="DC599" s="2" t="s">
        <v>3</v>
      </c>
      <c r="DD599" s="2" t="s">
        <v>3</v>
      </c>
      <c r="DE599" s="2" t="s">
        <v>25</v>
      </c>
      <c r="DF599" s="2" t="s">
        <v>25</v>
      </c>
      <c r="DG599" s="2" t="s">
        <v>26</v>
      </c>
      <c r="DH599" s="2" t="s">
        <v>3</v>
      </c>
      <c r="DI599" s="2" t="s">
        <v>26</v>
      </c>
      <c r="DJ599" s="2" t="s">
        <v>25</v>
      </c>
      <c r="DK599" s="2" t="s">
        <v>3</v>
      </c>
      <c r="DL599" s="2" t="s">
        <v>3</v>
      </c>
      <c r="DM599" s="2" t="s">
        <v>3</v>
      </c>
      <c r="DN599" s="2">
        <v>0</v>
      </c>
      <c r="DO599" s="2">
        <v>0</v>
      </c>
      <c r="DP599" s="2">
        <v>1</v>
      </c>
      <c r="DQ599" s="2">
        <v>1</v>
      </c>
      <c r="DR599" s="2"/>
      <c r="DS599" s="2"/>
      <c r="DT599" s="2"/>
      <c r="DU599" s="2">
        <v>1013</v>
      </c>
      <c r="DV599" s="2" t="s">
        <v>228</v>
      </c>
      <c r="DW599" s="2" t="s">
        <v>228</v>
      </c>
      <c r="DX599" s="2">
        <v>1</v>
      </c>
      <c r="DY599" s="2"/>
      <c r="DZ599" s="2" t="s">
        <v>3</v>
      </c>
      <c r="EA599" s="2" t="s">
        <v>3</v>
      </c>
      <c r="EB599" s="2" t="s">
        <v>3</v>
      </c>
      <c r="EC599" s="2" t="s">
        <v>3</v>
      </c>
      <c r="ED599" s="2"/>
      <c r="EE599" s="2">
        <v>58807897</v>
      </c>
      <c r="EF599" s="2">
        <v>30</v>
      </c>
      <c r="EG599" s="2" t="s">
        <v>27</v>
      </c>
      <c r="EH599" s="2">
        <v>0</v>
      </c>
      <c r="EI599" s="2" t="s">
        <v>3</v>
      </c>
      <c r="EJ599" s="2">
        <v>1</v>
      </c>
      <c r="EK599" s="2">
        <v>21</v>
      </c>
      <c r="EL599" s="2" t="s">
        <v>28</v>
      </c>
      <c r="EM599" s="2" t="s">
        <v>29</v>
      </c>
      <c r="EN599" s="2"/>
      <c r="EO599" s="2" t="s">
        <v>30</v>
      </c>
      <c r="EP599" s="2"/>
      <c r="EQ599" s="2">
        <v>1024</v>
      </c>
      <c r="ER599" s="2">
        <v>42.23</v>
      </c>
      <c r="ES599" s="2">
        <v>21.42</v>
      </c>
      <c r="ET599" s="2">
        <v>3.32</v>
      </c>
      <c r="EU599" s="2">
        <v>0.13</v>
      </c>
      <c r="EV599" s="2">
        <v>17.489999999999998</v>
      </c>
      <c r="EW599" s="2">
        <v>1.47</v>
      </c>
      <c r="EX599" s="2">
        <v>0</v>
      </c>
      <c r="EY599" s="2">
        <v>0</v>
      </c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>
        <v>0</v>
      </c>
      <c r="FR599" s="2">
        <v>0</v>
      </c>
      <c r="FS599" s="2">
        <v>0</v>
      </c>
      <c r="FT599" s="2"/>
      <c r="FU599" s="2"/>
      <c r="FV599" s="2"/>
      <c r="FW599" s="2"/>
      <c r="FX599" s="2">
        <v>109</v>
      </c>
      <c r="FY599" s="2">
        <v>61</v>
      </c>
      <c r="FZ599" s="2"/>
      <c r="GA599" s="2" t="s">
        <v>3</v>
      </c>
      <c r="GB599" s="2"/>
      <c r="GC599" s="2"/>
      <c r="GD599" s="2">
        <v>1</v>
      </c>
      <c r="GE599" s="2"/>
      <c r="GF599" s="2">
        <v>450006389</v>
      </c>
      <c r="GG599" s="2">
        <v>2</v>
      </c>
      <c r="GH599" s="2">
        <v>1</v>
      </c>
      <c r="GI599" s="2">
        <v>2</v>
      </c>
      <c r="GJ599" s="2">
        <v>0</v>
      </c>
      <c r="GK599" s="2">
        <v>0</v>
      </c>
      <c r="GL599" s="2">
        <f t="shared" si="771"/>
        <v>0</v>
      </c>
      <c r="GM599" s="2">
        <f t="shared" si="772"/>
        <v>0</v>
      </c>
      <c r="GN599" s="2">
        <f t="shared" si="773"/>
        <v>0</v>
      </c>
      <c r="GO599" s="2">
        <f t="shared" si="774"/>
        <v>0</v>
      </c>
      <c r="GP599" s="2">
        <f t="shared" si="775"/>
        <v>0</v>
      </c>
      <c r="GQ599" s="2"/>
      <c r="GR599" s="2">
        <v>0</v>
      </c>
      <c r="GS599" s="2">
        <v>3</v>
      </c>
      <c r="GT599" s="2">
        <v>0</v>
      </c>
      <c r="GU599" s="2" t="s">
        <v>3</v>
      </c>
      <c r="GV599" s="2">
        <f t="shared" si="776"/>
        <v>0</v>
      </c>
      <c r="GW599" s="2">
        <v>1</v>
      </c>
      <c r="GX599" s="2">
        <f t="shared" si="777"/>
        <v>0</v>
      </c>
      <c r="GY599" s="2"/>
      <c r="GZ599" s="2"/>
      <c r="HA599" s="2">
        <v>0</v>
      </c>
      <c r="HB599" s="2">
        <v>0</v>
      </c>
      <c r="HC599" s="2">
        <f t="shared" si="778"/>
        <v>0</v>
      </c>
      <c r="HD599" s="2"/>
      <c r="HE599" s="2" t="s">
        <v>3</v>
      </c>
      <c r="HF599" s="2" t="s">
        <v>3</v>
      </c>
      <c r="HG599" s="2"/>
      <c r="HH599" s="2"/>
      <c r="HI599" s="2"/>
      <c r="HJ599" s="2"/>
      <c r="HK599" s="2"/>
      <c r="HL599" s="2"/>
      <c r="HM599" s="2" t="s">
        <v>3</v>
      </c>
      <c r="HN599" s="2" t="s">
        <v>3</v>
      </c>
      <c r="HO599" s="2" t="s">
        <v>3</v>
      </c>
      <c r="HP599" s="2" t="s">
        <v>3</v>
      </c>
      <c r="HQ599" s="2" t="s">
        <v>3</v>
      </c>
      <c r="HR599" s="2"/>
      <c r="HS599" s="2">
        <v>0</v>
      </c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>
        <v>0</v>
      </c>
      <c r="IL599" s="2"/>
      <c r="IM599" s="2"/>
      <c r="IN599" s="2"/>
      <c r="IO599" s="2"/>
      <c r="IP599" s="2"/>
      <c r="IQ599" s="2"/>
      <c r="IR599" s="2"/>
      <c r="IS599" s="2"/>
      <c r="IT599" s="2"/>
      <c r="IU599" s="2"/>
    </row>
    <row r="600" spans="1:255" x14ac:dyDescent="0.2">
      <c r="A600">
        <v>17</v>
      </c>
      <c r="B600">
        <v>1</v>
      </c>
      <c r="C600">
        <f>ROW(SmtRes!A1376)</f>
        <v>1376</v>
      </c>
      <c r="D600">
        <f>ROW(EtalonRes!A1396)</f>
        <v>1396</v>
      </c>
      <c r="E600" t="s">
        <v>3</v>
      </c>
      <c r="F600" t="s">
        <v>248</v>
      </c>
      <c r="G600" t="s">
        <v>249</v>
      </c>
      <c r="H600" t="s">
        <v>228</v>
      </c>
      <c r="I600">
        <f>ROUND(ROUND(24,4)*0,9)</f>
        <v>0</v>
      </c>
      <c r="J600">
        <v>0</v>
      </c>
      <c r="K600">
        <f>ROUND(ROUND(24,4)*0,9)</f>
        <v>0</v>
      </c>
      <c r="O600">
        <f t="shared" si="747"/>
        <v>0</v>
      </c>
      <c r="P600">
        <f t="shared" si="748"/>
        <v>0</v>
      </c>
      <c r="Q600">
        <f>(ROUND((ROUND(((((ET600*1.25)*1.1))*AV600*I600),2)*BB600),2)+ROUND((ROUND(((AE600-(((EU600*1.25)*1.1)))*AV600*I600),2)*BS600),2))</f>
        <v>0</v>
      </c>
      <c r="R600">
        <f t="shared" si="749"/>
        <v>0</v>
      </c>
      <c r="S600">
        <f t="shared" si="750"/>
        <v>0</v>
      </c>
      <c r="T600">
        <f t="shared" si="751"/>
        <v>0</v>
      </c>
      <c r="U600">
        <f t="shared" si="752"/>
        <v>0</v>
      </c>
      <c r="V600">
        <f t="shared" si="753"/>
        <v>0</v>
      </c>
      <c r="W600">
        <f t="shared" si="754"/>
        <v>0</v>
      </c>
      <c r="X600">
        <f t="shared" si="755"/>
        <v>0</v>
      </c>
      <c r="Y600">
        <f t="shared" si="756"/>
        <v>0</v>
      </c>
      <c r="AA600">
        <v>-1</v>
      </c>
      <c r="AB600">
        <f t="shared" si="757"/>
        <v>48.109850000000002</v>
      </c>
      <c r="AC600">
        <f t="shared" si="779"/>
        <v>21.42</v>
      </c>
      <c r="AD600">
        <f>ROUND((((((ET600*1.25)*1.1))-(((EU600*1.25)*1.1)))+AE600),6)</f>
        <v>4.5650000000000004</v>
      </c>
      <c r="AE600">
        <f>ROUND((((EU600*1.25)*1.1)),6)</f>
        <v>0.17874999999999999</v>
      </c>
      <c r="AF600">
        <f>ROUND((((EV600*1.15)*1.1)),6)</f>
        <v>22.124849999999999</v>
      </c>
      <c r="AG600">
        <f t="shared" si="759"/>
        <v>0</v>
      </c>
      <c r="AH600">
        <f>(((EW600*1.15)*1.1))</f>
        <v>1.85955</v>
      </c>
      <c r="AI600">
        <f>(((EX600*1.25)*1.1))</f>
        <v>0</v>
      </c>
      <c r="AJ600">
        <f t="shared" si="760"/>
        <v>0</v>
      </c>
      <c r="AK600">
        <v>42.23</v>
      </c>
      <c r="AL600">
        <v>21.42</v>
      </c>
      <c r="AM600">
        <v>3.32</v>
      </c>
      <c r="AN600">
        <v>0.13</v>
      </c>
      <c r="AO600">
        <v>17.489999999999998</v>
      </c>
      <c r="AP600">
        <v>0</v>
      </c>
      <c r="AQ600">
        <v>1.47</v>
      </c>
      <c r="AR600">
        <v>0</v>
      </c>
      <c r="AS600">
        <v>0</v>
      </c>
      <c r="AT600">
        <v>109</v>
      </c>
      <c r="AU600">
        <v>61</v>
      </c>
      <c r="AV600">
        <v>1.0669999999999999</v>
      </c>
      <c r="AW600">
        <v>1</v>
      </c>
      <c r="AZ600">
        <v>1</v>
      </c>
      <c r="BA600">
        <v>54.99</v>
      </c>
      <c r="BB600">
        <v>12.72</v>
      </c>
      <c r="BC600">
        <v>8.42</v>
      </c>
      <c r="BD600" t="s">
        <v>3</v>
      </c>
      <c r="BE600" t="s">
        <v>3</v>
      </c>
      <c r="BF600" t="s">
        <v>3</v>
      </c>
      <c r="BG600" t="s">
        <v>3</v>
      </c>
      <c r="BH600">
        <v>0</v>
      </c>
      <c r="BI600">
        <v>1</v>
      </c>
      <c r="BJ600" t="s">
        <v>250</v>
      </c>
      <c r="BM600">
        <v>21</v>
      </c>
      <c r="BN600">
        <v>0</v>
      </c>
      <c r="BO600" t="s">
        <v>248</v>
      </c>
      <c r="BP600">
        <v>1</v>
      </c>
      <c r="BQ600">
        <v>30</v>
      </c>
      <c r="BR600">
        <v>0</v>
      </c>
      <c r="BS600">
        <v>54.99</v>
      </c>
      <c r="BT600">
        <v>1</v>
      </c>
      <c r="BU600">
        <v>1</v>
      </c>
      <c r="BV600">
        <v>1</v>
      </c>
      <c r="BW600">
        <v>1</v>
      </c>
      <c r="BX600">
        <v>1</v>
      </c>
      <c r="BY600" t="s">
        <v>3</v>
      </c>
      <c r="BZ600">
        <v>109</v>
      </c>
      <c r="CA600">
        <v>61</v>
      </c>
      <c r="CB600" t="s">
        <v>3</v>
      </c>
      <c r="CE600">
        <v>30</v>
      </c>
      <c r="CF600">
        <v>0</v>
      </c>
      <c r="CG600">
        <v>0</v>
      </c>
      <c r="CM600">
        <v>0</v>
      </c>
      <c r="CN600" t="s">
        <v>1044</v>
      </c>
      <c r="CO600">
        <v>0</v>
      </c>
      <c r="CP600">
        <f t="shared" si="761"/>
        <v>0</v>
      </c>
      <c r="CQ600">
        <f t="shared" si="762"/>
        <v>180.36</v>
      </c>
      <c r="CR600">
        <f>(ROUND((ROUND(((((ET600*1.25)*1.1))*AV600*1),2)*BB600),2)+ROUND((ROUND(((AE600-(((EU600*1.25)*1.1)))*AV600*1),2)*BS600),2))</f>
        <v>61.95</v>
      </c>
      <c r="CS600">
        <f t="shared" si="763"/>
        <v>10.45</v>
      </c>
      <c r="CT600">
        <f t="shared" si="764"/>
        <v>1298.31</v>
      </c>
      <c r="CU600">
        <f t="shared" si="765"/>
        <v>0</v>
      </c>
      <c r="CV600">
        <f t="shared" si="766"/>
        <v>1.98413985</v>
      </c>
      <c r="CW600">
        <f t="shared" si="767"/>
        <v>0</v>
      </c>
      <c r="CX600">
        <f t="shared" si="768"/>
        <v>0</v>
      </c>
      <c r="CY600">
        <f t="shared" si="769"/>
        <v>0</v>
      </c>
      <c r="CZ600">
        <f t="shared" si="770"/>
        <v>0</v>
      </c>
      <c r="DB600">
        <v>247</v>
      </c>
      <c r="DC600" t="s">
        <v>3</v>
      </c>
      <c r="DD600" t="s">
        <v>3</v>
      </c>
      <c r="DE600" t="s">
        <v>25</v>
      </c>
      <c r="DF600" t="s">
        <v>25</v>
      </c>
      <c r="DG600" t="s">
        <v>26</v>
      </c>
      <c r="DH600" t="s">
        <v>3</v>
      </c>
      <c r="DI600" t="s">
        <v>26</v>
      </c>
      <c r="DJ600" t="s">
        <v>25</v>
      </c>
      <c r="DK600" t="s">
        <v>3</v>
      </c>
      <c r="DL600" t="s">
        <v>3</v>
      </c>
      <c r="DM600" t="s">
        <v>3</v>
      </c>
      <c r="DN600">
        <v>0</v>
      </c>
      <c r="DO600">
        <v>0</v>
      </c>
      <c r="DP600">
        <v>1</v>
      </c>
      <c r="DQ600">
        <v>1</v>
      </c>
      <c r="DU600">
        <v>1013</v>
      </c>
      <c r="DV600" t="s">
        <v>228</v>
      </c>
      <c r="DW600" t="s">
        <v>228</v>
      </c>
      <c r="DX600">
        <v>1</v>
      </c>
      <c r="DZ600" t="s">
        <v>3</v>
      </c>
      <c r="EA600" t="s">
        <v>3</v>
      </c>
      <c r="EB600" t="s">
        <v>3</v>
      </c>
      <c r="EC600" t="s">
        <v>3</v>
      </c>
      <c r="EE600">
        <v>58807897</v>
      </c>
      <c r="EF600">
        <v>30</v>
      </c>
      <c r="EG600" t="s">
        <v>27</v>
      </c>
      <c r="EH600">
        <v>0</v>
      </c>
      <c r="EI600" t="s">
        <v>3</v>
      </c>
      <c r="EJ600">
        <v>1</v>
      </c>
      <c r="EK600">
        <v>21</v>
      </c>
      <c r="EL600" t="s">
        <v>28</v>
      </c>
      <c r="EM600" t="s">
        <v>29</v>
      </c>
      <c r="EO600" t="s">
        <v>30</v>
      </c>
      <c r="EQ600">
        <v>1024</v>
      </c>
      <c r="ER600">
        <v>42.23</v>
      </c>
      <c r="ES600">
        <v>21.42</v>
      </c>
      <c r="ET600">
        <v>3.32</v>
      </c>
      <c r="EU600">
        <v>0.13</v>
      </c>
      <c r="EV600">
        <v>17.489999999999998</v>
      </c>
      <c r="EW600">
        <v>1.47</v>
      </c>
      <c r="EX600">
        <v>0</v>
      </c>
      <c r="EY600">
        <v>0</v>
      </c>
      <c r="FQ600">
        <v>0</v>
      </c>
      <c r="FR600">
        <v>0</v>
      </c>
      <c r="FS600">
        <v>0</v>
      </c>
      <c r="FX600">
        <v>109</v>
      </c>
      <c r="FY600">
        <v>61</v>
      </c>
      <c r="GA600" t="s">
        <v>3</v>
      </c>
      <c r="GD600">
        <v>1</v>
      </c>
      <c r="GF600">
        <v>450006389</v>
      </c>
      <c r="GG600">
        <v>2</v>
      </c>
      <c r="GH600">
        <v>1</v>
      </c>
      <c r="GI600">
        <v>2</v>
      </c>
      <c r="GJ600">
        <v>0</v>
      </c>
      <c r="GK600">
        <v>0</v>
      </c>
      <c r="GL600">
        <f t="shared" si="771"/>
        <v>0</v>
      </c>
      <c r="GM600">
        <f t="shared" si="772"/>
        <v>0</v>
      </c>
      <c r="GN600">
        <f t="shared" si="773"/>
        <v>0</v>
      </c>
      <c r="GO600">
        <f t="shared" si="774"/>
        <v>0</v>
      </c>
      <c r="GP600">
        <f t="shared" si="775"/>
        <v>0</v>
      </c>
      <c r="GR600">
        <v>0</v>
      </c>
      <c r="GS600">
        <v>3</v>
      </c>
      <c r="GT600">
        <v>0</v>
      </c>
      <c r="GU600" t="s">
        <v>3</v>
      </c>
      <c r="GV600">
        <f t="shared" si="776"/>
        <v>0</v>
      </c>
      <c r="GW600">
        <v>1</v>
      </c>
      <c r="GX600">
        <f t="shared" si="777"/>
        <v>0</v>
      </c>
      <c r="HA600">
        <v>0</v>
      </c>
      <c r="HB600">
        <v>0</v>
      </c>
      <c r="HC600">
        <f t="shared" si="778"/>
        <v>0</v>
      </c>
      <c r="HE600" t="s">
        <v>3</v>
      </c>
      <c r="HF600" t="s">
        <v>3</v>
      </c>
      <c r="HM600" t="s">
        <v>3</v>
      </c>
      <c r="HN600" t="s">
        <v>3</v>
      </c>
      <c r="HO600" t="s">
        <v>3</v>
      </c>
      <c r="HP600" t="s">
        <v>3</v>
      </c>
      <c r="HQ600" t="s">
        <v>3</v>
      </c>
      <c r="HS600">
        <v>0</v>
      </c>
      <c r="IK600">
        <v>0</v>
      </c>
    </row>
    <row r="601" spans="1:255" x14ac:dyDescent="0.2">
      <c r="A601" s="2">
        <v>18</v>
      </c>
      <c r="B601" s="2">
        <v>1</v>
      </c>
      <c r="C601" s="2">
        <v>1368</v>
      </c>
      <c r="D601" s="2"/>
      <c r="E601" s="2" t="s">
        <v>3</v>
      </c>
      <c r="F601" s="2" t="s">
        <v>596</v>
      </c>
      <c r="G601" s="2" t="s">
        <v>597</v>
      </c>
      <c r="H601" s="2" t="s">
        <v>39</v>
      </c>
      <c r="I601" s="2">
        <f>I599*J601</f>
        <v>0</v>
      </c>
      <c r="J601" s="2">
        <v>1</v>
      </c>
      <c r="K601" s="2">
        <v>1</v>
      </c>
      <c r="L601" s="2"/>
      <c r="M601" s="2"/>
      <c r="N601" s="2"/>
      <c r="O601" s="2">
        <f t="shared" si="747"/>
        <v>0</v>
      </c>
      <c r="P601" s="2">
        <f t="shared" si="748"/>
        <v>0</v>
      </c>
      <c r="Q601" s="2">
        <f>(ROUND((ROUND(((ET601)*AV601*I601),2)*BB601),2)+ROUND((ROUND(((AE601-(EU601))*AV601*I601),2)*BS601),2))</f>
        <v>0</v>
      </c>
      <c r="R601" s="2">
        <f t="shared" si="749"/>
        <v>0</v>
      </c>
      <c r="S601" s="2">
        <f t="shared" si="750"/>
        <v>0</v>
      </c>
      <c r="T601" s="2">
        <f t="shared" si="751"/>
        <v>0</v>
      </c>
      <c r="U601" s="2">
        <f t="shared" si="752"/>
        <v>0</v>
      </c>
      <c r="V601" s="2">
        <f t="shared" si="753"/>
        <v>0</v>
      </c>
      <c r="W601" s="2">
        <f t="shared" si="754"/>
        <v>0</v>
      </c>
      <c r="X601" s="2">
        <f t="shared" si="755"/>
        <v>0</v>
      </c>
      <c r="Y601" s="2">
        <f t="shared" si="756"/>
        <v>0</v>
      </c>
      <c r="Z601" s="2"/>
      <c r="AA601" s="2">
        <v>-1</v>
      </c>
      <c r="AB601" s="2">
        <f t="shared" si="757"/>
        <v>510.16</v>
      </c>
      <c r="AC601" s="2">
        <f t="shared" si="779"/>
        <v>510.16</v>
      </c>
      <c r="AD601" s="2">
        <f>ROUND((((ET601)-(EU601))+AE601),6)</f>
        <v>0</v>
      </c>
      <c r="AE601" s="2">
        <f>ROUND((EU601),6)</f>
        <v>0</v>
      </c>
      <c r="AF601" s="2">
        <f>ROUND((EV601),6)</f>
        <v>0</v>
      </c>
      <c r="AG601" s="2">
        <f t="shared" si="759"/>
        <v>0</v>
      </c>
      <c r="AH601" s="2">
        <f>(EW601)</f>
        <v>0</v>
      </c>
      <c r="AI601" s="2">
        <f>(EX601)</f>
        <v>0</v>
      </c>
      <c r="AJ601" s="2">
        <f t="shared" si="760"/>
        <v>0</v>
      </c>
      <c r="AK601" s="2">
        <v>510.16</v>
      </c>
      <c r="AL601" s="2">
        <v>510.16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109</v>
      </c>
      <c r="AU601" s="2">
        <v>61</v>
      </c>
      <c r="AV601" s="2">
        <v>1</v>
      </c>
      <c r="AW601" s="2">
        <v>1</v>
      </c>
      <c r="AX601" s="2"/>
      <c r="AY601" s="2"/>
      <c r="AZ601" s="2">
        <v>1</v>
      </c>
      <c r="BA601" s="2">
        <v>1</v>
      </c>
      <c r="BB601" s="2">
        <v>1</v>
      </c>
      <c r="BC601" s="2">
        <v>1</v>
      </c>
      <c r="BD601" s="2" t="s">
        <v>3</v>
      </c>
      <c r="BE601" s="2" t="s">
        <v>3</v>
      </c>
      <c r="BF601" s="2" t="s">
        <v>3</v>
      </c>
      <c r="BG601" s="2" t="s">
        <v>3</v>
      </c>
      <c r="BH601" s="2">
        <v>3</v>
      </c>
      <c r="BI601" s="2">
        <v>1</v>
      </c>
      <c r="BJ601" s="2" t="s">
        <v>598</v>
      </c>
      <c r="BK601" s="2"/>
      <c r="BL601" s="2"/>
      <c r="BM601" s="2">
        <v>21</v>
      </c>
      <c r="BN601" s="2">
        <v>0</v>
      </c>
      <c r="BO601" s="2" t="s">
        <v>3</v>
      </c>
      <c r="BP601" s="2">
        <v>0</v>
      </c>
      <c r="BQ601" s="2">
        <v>30</v>
      </c>
      <c r="BR601" s="2">
        <v>0</v>
      </c>
      <c r="BS601" s="2">
        <v>1</v>
      </c>
      <c r="BT601" s="2">
        <v>1</v>
      </c>
      <c r="BU601" s="2">
        <v>1</v>
      </c>
      <c r="BV601" s="2">
        <v>1</v>
      </c>
      <c r="BW601" s="2">
        <v>1</v>
      </c>
      <c r="BX601" s="2">
        <v>1</v>
      </c>
      <c r="BY601" s="2" t="s">
        <v>3</v>
      </c>
      <c r="BZ601" s="2">
        <v>109</v>
      </c>
      <c r="CA601" s="2">
        <v>61</v>
      </c>
      <c r="CB601" s="2" t="s">
        <v>3</v>
      </c>
      <c r="CC601" s="2"/>
      <c r="CD601" s="2"/>
      <c r="CE601" s="2">
        <v>30</v>
      </c>
      <c r="CF601" s="2">
        <v>0</v>
      </c>
      <c r="CG601" s="2">
        <v>0</v>
      </c>
      <c r="CH601" s="2"/>
      <c r="CI601" s="2"/>
      <c r="CJ601" s="2"/>
      <c r="CK601" s="2"/>
      <c r="CL601" s="2"/>
      <c r="CM601" s="2">
        <v>0</v>
      </c>
      <c r="CN601" s="2" t="s">
        <v>3</v>
      </c>
      <c r="CO601" s="2">
        <v>0</v>
      </c>
      <c r="CP601" s="2">
        <f t="shared" si="761"/>
        <v>0</v>
      </c>
      <c r="CQ601" s="2">
        <f t="shared" si="762"/>
        <v>510.16</v>
      </c>
      <c r="CR601" s="2">
        <f>(ROUND((ROUND(((ET601)*AV601*1),2)*BB601),2)+ROUND((ROUND(((AE601-(EU601))*AV601*1),2)*BS601),2))</f>
        <v>0</v>
      </c>
      <c r="CS601" s="2">
        <f t="shared" si="763"/>
        <v>0</v>
      </c>
      <c r="CT601" s="2">
        <f t="shared" si="764"/>
        <v>0</v>
      </c>
      <c r="CU601" s="2">
        <f t="shared" si="765"/>
        <v>0</v>
      </c>
      <c r="CV601" s="2">
        <f t="shared" si="766"/>
        <v>0</v>
      </c>
      <c r="CW601" s="2">
        <f t="shared" si="767"/>
        <v>0</v>
      </c>
      <c r="CX601" s="2">
        <f t="shared" si="768"/>
        <v>0</v>
      </c>
      <c r="CY601" s="2">
        <f t="shared" si="769"/>
        <v>0</v>
      </c>
      <c r="CZ601" s="2">
        <f t="shared" si="770"/>
        <v>0</v>
      </c>
      <c r="DA601" s="2"/>
      <c r="DB601" s="2"/>
      <c r="DC601" s="2" t="s">
        <v>3</v>
      </c>
      <c r="DD601" s="2" t="s">
        <v>3</v>
      </c>
      <c r="DE601" s="2" t="s">
        <v>3</v>
      </c>
      <c r="DF601" s="2" t="s">
        <v>3</v>
      </c>
      <c r="DG601" s="2" t="s">
        <v>3</v>
      </c>
      <c r="DH601" s="2" t="s">
        <v>3</v>
      </c>
      <c r="DI601" s="2" t="s">
        <v>3</v>
      </c>
      <c r="DJ601" s="2" t="s">
        <v>3</v>
      </c>
      <c r="DK601" s="2" t="s">
        <v>3</v>
      </c>
      <c r="DL601" s="2" t="s">
        <v>3</v>
      </c>
      <c r="DM601" s="2" t="s">
        <v>3</v>
      </c>
      <c r="DN601" s="2">
        <v>0</v>
      </c>
      <c r="DO601" s="2">
        <v>0</v>
      </c>
      <c r="DP601" s="2">
        <v>1</v>
      </c>
      <c r="DQ601" s="2">
        <v>1</v>
      </c>
      <c r="DR601" s="2"/>
      <c r="DS601" s="2"/>
      <c r="DT601" s="2"/>
      <c r="DU601" s="2">
        <v>1010</v>
      </c>
      <c r="DV601" s="2" t="s">
        <v>39</v>
      </c>
      <c r="DW601" s="2" t="s">
        <v>39</v>
      </c>
      <c r="DX601" s="2">
        <v>1</v>
      </c>
      <c r="DY601" s="2"/>
      <c r="DZ601" s="2" t="s">
        <v>3</v>
      </c>
      <c r="EA601" s="2" t="s">
        <v>3</v>
      </c>
      <c r="EB601" s="2" t="s">
        <v>3</v>
      </c>
      <c r="EC601" s="2" t="s">
        <v>3</v>
      </c>
      <c r="ED601" s="2"/>
      <c r="EE601" s="2">
        <v>58807897</v>
      </c>
      <c r="EF601" s="2">
        <v>30</v>
      </c>
      <c r="EG601" s="2" t="s">
        <v>27</v>
      </c>
      <c r="EH601" s="2">
        <v>0</v>
      </c>
      <c r="EI601" s="2" t="s">
        <v>3</v>
      </c>
      <c r="EJ601" s="2">
        <v>1</v>
      </c>
      <c r="EK601" s="2">
        <v>21</v>
      </c>
      <c r="EL601" s="2" t="s">
        <v>28</v>
      </c>
      <c r="EM601" s="2" t="s">
        <v>29</v>
      </c>
      <c r="EN601" s="2"/>
      <c r="EO601" s="2" t="s">
        <v>3</v>
      </c>
      <c r="EP601" s="2"/>
      <c r="EQ601" s="2">
        <v>1024</v>
      </c>
      <c r="ER601" s="2">
        <v>510.16</v>
      </c>
      <c r="ES601" s="2">
        <v>510.16</v>
      </c>
      <c r="ET601" s="2">
        <v>0</v>
      </c>
      <c r="EU601" s="2">
        <v>0</v>
      </c>
      <c r="EV601" s="2">
        <v>0</v>
      </c>
      <c r="EW601" s="2">
        <v>0</v>
      </c>
      <c r="EX601" s="2">
        <v>0</v>
      </c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>
        <v>0</v>
      </c>
      <c r="FR601" s="2">
        <v>0</v>
      </c>
      <c r="FS601" s="2">
        <v>0</v>
      </c>
      <c r="FT601" s="2"/>
      <c r="FU601" s="2"/>
      <c r="FV601" s="2"/>
      <c r="FW601" s="2"/>
      <c r="FX601" s="2">
        <v>109</v>
      </c>
      <c r="FY601" s="2">
        <v>61</v>
      </c>
      <c r="FZ601" s="2"/>
      <c r="GA601" s="2" t="s">
        <v>3</v>
      </c>
      <c r="GB601" s="2"/>
      <c r="GC601" s="2"/>
      <c r="GD601" s="2">
        <v>1</v>
      </c>
      <c r="GE601" s="2"/>
      <c r="GF601" s="2">
        <v>-266463214</v>
      </c>
      <c r="GG601" s="2">
        <v>2</v>
      </c>
      <c r="GH601" s="2">
        <v>1</v>
      </c>
      <c r="GI601" s="2">
        <v>-2</v>
      </c>
      <c r="GJ601" s="2">
        <v>0</v>
      </c>
      <c r="GK601" s="2">
        <v>0</v>
      </c>
      <c r="GL601" s="2">
        <f t="shared" si="771"/>
        <v>0</v>
      </c>
      <c r="GM601" s="2">
        <f t="shared" si="772"/>
        <v>0</v>
      </c>
      <c r="GN601" s="2">
        <f t="shared" si="773"/>
        <v>0</v>
      </c>
      <c r="GO601" s="2">
        <f t="shared" si="774"/>
        <v>0</v>
      </c>
      <c r="GP601" s="2">
        <f t="shared" si="775"/>
        <v>0</v>
      </c>
      <c r="GQ601" s="2"/>
      <c r="GR601" s="2">
        <v>0</v>
      </c>
      <c r="GS601" s="2">
        <v>3</v>
      </c>
      <c r="GT601" s="2">
        <v>0</v>
      </c>
      <c r="GU601" s="2" t="s">
        <v>3</v>
      </c>
      <c r="GV601" s="2">
        <f t="shared" si="776"/>
        <v>0</v>
      </c>
      <c r="GW601" s="2">
        <v>1</v>
      </c>
      <c r="GX601" s="2">
        <f t="shared" si="777"/>
        <v>0</v>
      </c>
      <c r="GY601" s="2"/>
      <c r="GZ601" s="2"/>
      <c r="HA601" s="2">
        <v>0</v>
      </c>
      <c r="HB601" s="2">
        <v>0</v>
      </c>
      <c r="HC601" s="2">
        <f t="shared" si="778"/>
        <v>0</v>
      </c>
      <c r="HD601" s="2"/>
      <c r="HE601" s="2" t="s">
        <v>3</v>
      </c>
      <c r="HF601" s="2" t="s">
        <v>3</v>
      </c>
      <c r="HG601" s="2"/>
      <c r="HH601" s="2"/>
      <c r="HI601" s="2"/>
      <c r="HJ601" s="2"/>
      <c r="HK601" s="2"/>
      <c r="HL601" s="2"/>
      <c r="HM601" s="2" t="s">
        <v>3</v>
      </c>
      <c r="HN601" s="2" t="s">
        <v>3</v>
      </c>
      <c r="HO601" s="2" t="s">
        <v>3</v>
      </c>
      <c r="HP601" s="2" t="s">
        <v>3</v>
      </c>
      <c r="HQ601" s="2" t="s">
        <v>3</v>
      </c>
      <c r="HR601" s="2"/>
      <c r="HS601" s="2">
        <v>0</v>
      </c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>
        <v>0</v>
      </c>
      <c r="IL601" s="2"/>
      <c r="IM601" s="2"/>
      <c r="IN601" s="2"/>
      <c r="IO601" s="2"/>
      <c r="IP601" s="2"/>
      <c r="IQ601" s="2"/>
      <c r="IR601" s="2"/>
      <c r="IS601" s="2"/>
      <c r="IT601" s="2"/>
      <c r="IU601" s="2"/>
    </row>
    <row r="602" spans="1:255" x14ac:dyDescent="0.2">
      <c r="A602">
        <v>18</v>
      </c>
      <c r="B602">
        <v>1</v>
      </c>
      <c r="C602">
        <v>1375</v>
      </c>
      <c r="E602" t="s">
        <v>3</v>
      </c>
      <c r="F602" t="s">
        <v>596</v>
      </c>
      <c r="G602" t="s">
        <v>597</v>
      </c>
      <c r="H602" t="s">
        <v>39</v>
      </c>
      <c r="I602">
        <f>I600*J602</f>
        <v>0</v>
      </c>
      <c r="J602">
        <v>1</v>
      </c>
      <c r="K602">
        <v>1</v>
      </c>
      <c r="O602">
        <f t="shared" si="747"/>
        <v>0</v>
      </c>
      <c r="P602">
        <f t="shared" si="748"/>
        <v>0</v>
      </c>
      <c r="Q602">
        <f>(ROUND((ROUND(((ET602)*AV602*I602),2)*BB602),2)+ROUND((ROUND(((AE602-(EU602))*AV602*I602),2)*BS602),2))</f>
        <v>0</v>
      </c>
      <c r="R602">
        <f t="shared" si="749"/>
        <v>0</v>
      </c>
      <c r="S602">
        <f t="shared" si="750"/>
        <v>0</v>
      </c>
      <c r="T602">
        <f t="shared" si="751"/>
        <v>0</v>
      </c>
      <c r="U602">
        <f t="shared" si="752"/>
        <v>0</v>
      </c>
      <c r="V602">
        <f t="shared" si="753"/>
        <v>0</v>
      </c>
      <c r="W602">
        <f t="shared" si="754"/>
        <v>0</v>
      </c>
      <c r="X602">
        <f t="shared" si="755"/>
        <v>0</v>
      </c>
      <c r="Y602">
        <f t="shared" si="756"/>
        <v>0</v>
      </c>
      <c r="AA602">
        <v>-1</v>
      </c>
      <c r="AB602">
        <f t="shared" si="757"/>
        <v>510.16</v>
      </c>
      <c r="AC602">
        <f t="shared" si="779"/>
        <v>510.16</v>
      </c>
      <c r="AD602">
        <f>ROUND((((ET602)-(EU602))+AE602),6)</f>
        <v>0</v>
      </c>
      <c r="AE602">
        <f>ROUND((EU602),6)</f>
        <v>0</v>
      </c>
      <c r="AF602">
        <f>ROUND((EV602),6)</f>
        <v>0</v>
      </c>
      <c r="AG602">
        <f t="shared" si="759"/>
        <v>0</v>
      </c>
      <c r="AH602">
        <f>(EW602)</f>
        <v>0</v>
      </c>
      <c r="AI602">
        <f>(EX602)</f>
        <v>0</v>
      </c>
      <c r="AJ602">
        <f t="shared" si="760"/>
        <v>0</v>
      </c>
      <c r="AK602">
        <v>510.16</v>
      </c>
      <c r="AL602">
        <v>510.16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109</v>
      </c>
      <c r="AU602">
        <v>61</v>
      </c>
      <c r="AV602">
        <v>1</v>
      </c>
      <c r="AW602">
        <v>1</v>
      </c>
      <c r="AZ602">
        <v>1</v>
      </c>
      <c r="BA602">
        <v>1</v>
      </c>
      <c r="BB602">
        <v>1</v>
      </c>
      <c r="BC602">
        <v>9.56</v>
      </c>
      <c r="BD602" t="s">
        <v>3</v>
      </c>
      <c r="BE602" t="s">
        <v>3</v>
      </c>
      <c r="BF602" t="s">
        <v>3</v>
      </c>
      <c r="BG602" t="s">
        <v>3</v>
      </c>
      <c r="BH602">
        <v>3</v>
      </c>
      <c r="BI602">
        <v>1</v>
      </c>
      <c r="BJ602" t="s">
        <v>598</v>
      </c>
      <c r="BM602">
        <v>21</v>
      </c>
      <c r="BN602">
        <v>0</v>
      </c>
      <c r="BO602" t="s">
        <v>596</v>
      </c>
      <c r="BP602">
        <v>1</v>
      </c>
      <c r="BQ602">
        <v>30</v>
      </c>
      <c r="BR602">
        <v>0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 t="s">
        <v>3</v>
      </c>
      <c r="BZ602">
        <v>109</v>
      </c>
      <c r="CA602">
        <v>61</v>
      </c>
      <c r="CB602" t="s">
        <v>3</v>
      </c>
      <c r="CE602">
        <v>30</v>
      </c>
      <c r="CF602">
        <v>0</v>
      </c>
      <c r="CG602">
        <v>0</v>
      </c>
      <c r="CM602">
        <v>0</v>
      </c>
      <c r="CN602" t="s">
        <v>3</v>
      </c>
      <c r="CO602">
        <v>0</v>
      </c>
      <c r="CP602">
        <f t="shared" si="761"/>
        <v>0</v>
      </c>
      <c r="CQ602">
        <f t="shared" si="762"/>
        <v>4877.13</v>
      </c>
      <c r="CR602">
        <f>(ROUND((ROUND(((ET602)*AV602*1),2)*BB602),2)+ROUND((ROUND(((AE602-(EU602))*AV602*1),2)*BS602),2))</f>
        <v>0</v>
      </c>
      <c r="CS602">
        <f t="shared" si="763"/>
        <v>0</v>
      </c>
      <c r="CT602">
        <f t="shared" si="764"/>
        <v>0</v>
      </c>
      <c r="CU602">
        <f t="shared" si="765"/>
        <v>0</v>
      </c>
      <c r="CV602">
        <f t="shared" si="766"/>
        <v>0</v>
      </c>
      <c r="CW602">
        <f t="shared" si="767"/>
        <v>0</v>
      </c>
      <c r="CX602">
        <f t="shared" si="768"/>
        <v>0</v>
      </c>
      <c r="CY602">
        <f t="shared" si="769"/>
        <v>0</v>
      </c>
      <c r="CZ602">
        <f t="shared" si="770"/>
        <v>0</v>
      </c>
      <c r="DC602" t="s">
        <v>3</v>
      </c>
      <c r="DD602" t="s">
        <v>3</v>
      </c>
      <c r="DE602" t="s">
        <v>3</v>
      </c>
      <c r="DF602" t="s">
        <v>3</v>
      </c>
      <c r="DG602" t="s">
        <v>3</v>
      </c>
      <c r="DH602" t="s">
        <v>3</v>
      </c>
      <c r="DI602" t="s">
        <v>3</v>
      </c>
      <c r="DJ602" t="s">
        <v>3</v>
      </c>
      <c r="DK602" t="s">
        <v>3</v>
      </c>
      <c r="DL602" t="s">
        <v>3</v>
      </c>
      <c r="DM602" t="s">
        <v>3</v>
      </c>
      <c r="DN602">
        <v>0</v>
      </c>
      <c r="DO602">
        <v>0</v>
      </c>
      <c r="DP602">
        <v>1</v>
      </c>
      <c r="DQ602">
        <v>1</v>
      </c>
      <c r="DU602">
        <v>1010</v>
      </c>
      <c r="DV602" t="s">
        <v>39</v>
      </c>
      <c r="DW602" t="s">
        <v>39</v>
      </c>
      <c r="DX602">
        <v>1</v>
      </c>
      <c r="DZ602" t="s">
        <v>3</v>
      </c>
      <c r="EA602" t="s">
        <v>3</v>
      </c>
      <c r="EB602" t="s">
        <v>3</v>
      </c>
      <c r="EC602" t="s">
        <v>3</v>
      </c>
      <c r="EE602">
        <v>58807897</v>
      </c>
      <c r="EF602">
        <v>30</v>
      </c>
      <c r="EG602" t="s">
        <v>27</v>
      </c>
      <c r="EH602">
        <v>0</v>
      </c>
      <c r="EI602" t="s">
        <v>3</v>
      </c>
      <c r="EJ602">
        <v>1</v>
      </c>
      <c r="EK602">
        <v>21</v>
      </c>
      <c r="EL602" t="s">
        <v>28</v>
      </c>
      <c r="EM602" t="s">
        <v>29</v>
      </c>
      <c r="EO602" t="s">
        <v>3</v>
      </c>
      <c r="EQ602">
        <v>1024</v>
      </c>
      <c r="ER602">
        <v>510.16</v>
      </c>
      <c r="ES602">
        <v>510.16</v>
      </c>
      <c r="ET602">
        <v>0</v>
      </c>
      <c r="EU602">
        <v>0</v>
      </c>
      <c r="EV602">
        <v>0</v>
      </c>
      <c r="EW602">
        <v>0</v>
      </c>
      <c r="EX602">
        <v>0</v>
      </c>
      <c r="FQ602">
        <v>0</v>
      </c>
      <c r="FR602">
        <v>0</v>
      </c>
      <c r="FS602">
        <v>0</v>
      </c>
      <c r="FX602">
        <v>109</v>
      </c>
      <c r="FY602">
        <v>61</v>
      </c>
      <c r="GA602" t="s">
        <v>3</v>
      </c>
      <c r="GD602">
        <v>1</v>
      </c>
      <c r="GF602">
        <v>-266463214</v>
      </c>
      <c r="GG602">
        <v>2</v>
      </c>
      <c r="GH602">
        <v>1</v>
      </c>
      <c r="GI602">
        <v>2</v>
      </c>
      <c r="GJ602">
        <v>0</v>
      </c>
      <c r="GK602">
        <v>0</v>
      </c>
      <c r="GL602">
        <f t="shared" si="771"/>
        <v>0</v>
      </c>
      <c r="GM602">
        <f t="shared" si="772"/>
        <v>0</v>
      </c>
      <c r="GN602">
        <f t="shared" si="773"/>
        <v>0</v>
      </c>
      <c r="GO602">
        <f t="shared" si="774"/>
        <v>0</v>
      </c>
      <c r="GP602">
        <f t="shared" si="775"/>
        <v>0</v>
      </c>
      <c r="GR602">
        <v>0</v>
      </c>
      <c r="GS602">
        <v>3</v>
      </c>
      <c r="GT602">
        <v>0</v>
      </c>
      <c r="GU602" t="s">
        <v>3</v>
      </c>
      <c r="GV602">
        <f t="shared" si="776"/>
        <v>0</v>
      </c>
      <c r="GW602">
        <v>1</v>
      </c>
      <c r="GX602">
        <f t="shared" si="777"/>
        <v>0</v>
      </c>
      <c r="HA602">
        <v>0</v>
      </c>
      <c r="HB602">
        <v>0</v>
      </c>
      <c r="HC602">
        <f t="shared" si="778"/>
        <v>0</v>
      </c>
      <c r="HE602" t="s">
        <v>3</v>
      </c>
      <c r="HF602" t="s">
        <v>3</v>
      </c>
      <c r="HM602" t="s">
        <v>3</v>
      </c>
      <c r="HN602" t="s">
        <v>3</v>
      </c>
      <c r="HO602" t="s">
        <v>3</v>
      </c>
      <c r="HP602" t="s">
        <v>3</v>
      </c>
      <c r="HQ602" t="s">
        <v>3</v>
      </c>
      <c r="HS602">
        <v>0</v>
      </c>
      <c r="IK602">
        <v>0</v>
      </c>
    </row>
    <row r="603" spans="1:255" x14ac:dyDescent="0.2">
      <c r="A603" s="2">
        <v>17</v>
      </c>
      <c r="B603" s="2">
        <v>1</v>
      </c>
      <c r="C603" s="2">
        <f>ROW(SmtRes!A1380)</f>
        <v>1380</v>
      </c>
      <c r="D603" s="2">
        <f>ROW(EtalonRes!A1400)</f>
        <v>1400</v>
      </c>
      <c r="E603" s="2" t="s">
        <v>599</v>
      </c>
      <c r="F603" s="2" t="s">
        <v>263</v>
      </c>
      <c r="G603" s="2" t="s">
        <v>264</v>
      </c>
      <c r="H603" s="2" t="s">
        <v>228</v>
      </c>
      <c r="I603" s="2">
        <f>ROUND(ROUND(1,4),9)</f>
        <v>1</v>
      </c>
      <c r="J603" s="2">
        <v>0</v>
      </c>
      <c r="K603" s="2">
        <f>ROUND(ROUND(1,4),9)</f>
        <v>1</v>
      </c>
      <c r="L603" s="2"/>
      <c r="M603" s="2"/>
      <c r="N603" s="2"/>
      <c r="O603" s="2">
        <f t="shared" si="747"/>
        <v>5.98</v>
      </c>
      <c r="P603" s="2">
        <f t="shared" si="748"/>
        <v>0.81</v>
      </c>
      <c r="Q603" s="2">
        <f>(ROUND((ROUND(((((ET603*1.25)*1.1))*AV603*I603),2)*BB603),2)+ROUND((ROUND(((AE603-(((EU603*1.25)*1.1)))*AV603*I603),2)*BS603),2))</f>
        <v>0</v>
      </c>
      <c r="R603" s="2">
        <f t="shared" si="749"/>
        <v>0</v>
      </c>
      <c r="S603" s="2">
        <f t="shared" si="750"/>
        <v>5.17</v>
      </c>
      <c r="T603" s="2">
        <f t="shared" si="751"/>
        <v>0</v>
      </c>
      <c r="U603" s="2">
        <f t="shared" si="752"/>
        <v>0.39733649999999998</v>
      </c>
      <c r="V603" s="2">
        <f t="shared" si="753"/>
        <v>0</v>
      </c>
      <c r="W603" s="2">
        <f t="shared" si="754"/>
        <v>0</v>
      </c>
      <c r="X603" s="2">
        <f t="shared" si="755"/>
        <v>4.6500000000000004</v>
      </c>
      <c r="Y603" s="2">
        <f t="shared" si="756"/>
        <v>2.38</v>
      </c>
      <c r="Z603" s="2"/>
      <c r="AA603" s="2">
        <v>59204062</v>
      </c>
      <c r="AB603" s="2">
        <f t="shared" si="757"/>
        <v>5.7435</v>
      </c>
      <c r="AC603" s="2">
        <f t="shared" si="779"/>
        <v>0.81</v>
      </c>
      <c r="AD603" s="2">
        <f>ROUND((((((ET603*1.25)*1.1))-(((EU603*1.25)*1.1)))+AE603),6)</f>
        <v>0</v>
      </c>
      <c r="AE603" s="2">
        <f>ROUND((((EU603*1.25)*1.1)),6)</f>
        <v>0</v>
      </c>
      <c r="AF603" s="2">
        <f>ROUND((((EV603*1.15)*1.1)),6)</f>
        <v>4.9335000000000004</v>
      </c>
      <c r="AG603" s="2">
        <f t="shared" si="759"/>
        <v>0</v>
      </c>
      <c r="AH603" s="2">
        <f>(((EW603*1.15)*1.1))</f>
        <v>0.3795</v>
      </c>
      <c r="AI603" s="2">
        <f>(((EX603*1.25)*1.1))</f>
        <v>0</v>
      </c>
      <c r="AJ603" s="2">
        <f t="shared" si="760"/>
        <v>0</v>
      </c>
      <c r="AK603" s="2">
        <v>4.71</v>
      </c>
      <c r="AL603" s="2">
        <v>0.81</v>
      </c>
      <c r="AM603" s="2">
        <v>0</v>
      </c>
      <c r="AN603" s="2">
        <v>0</v>
      </c>
      <c r="AO603" s="2">
        <v>3.9</v>
      </c>
      <c r="AP603" s="2">
        <v>0</v>
      </c>
      <c r="AQ603" s="2">
        <v>0.3</v>
      </c>
      <c r="AR603" s="2">
        <v>0</v>
      </c>
      <c r="AS603" s="2">
        <v>0</v>
      </c>
      <c r="AT603" s="2">
        <v>90</v>
      </c>
      <c r="AU603" s="2">
        <v>46</v>
      </c>
      <c r="AV603" s="2">
        <v>1.0469999999999999</v>
      </c>
      <c r="AW603" s="2">
        <v>1</v>
      </c>
      <c r="AX603" s="2"/>
      <c r="AY603" s="2"/>
      <c r="AZ603" s="2">
        <v>1</v>
      </c>
      <c r="BA603" s="2">
        <v>1</v>
      </c>
      <c r="BB603" s="2">
        <v>1</v>
      </c>
      <c r="BC603" s="2">
        <v>1</v>
      </c>
      <c r="BD603" s="2" t="s">
        <v>3</v>
      </c>
      <c r="BE603" s="2" t="s">
        <v>3</v>
      </c>
      <c r="BF603" s="2" t="s">
        <v>3</v>
      </c>
      <c r="BG603" s="2" t="s">
        <v>3</v>
      </c>
      <c r="BH603" s="2">
        <v>0</v>
      </c>
      <c r="BI603" s="2">
        <v>2</v>
      </c>
      <c r="BJ603" s="2" t="s">
        <v>265</v>
      </c>
      <c r="BK603" s="2"/>
      <c r="BL603" s="2"/>
      <c r="BM603" s="2">
        <v>72</v>
      </c>
      <c r="BN603" s="2">
        <v>0</v>
      </c>
      <c r="BO603" s="2" t="s">
        <v>263</v>
      </c>
      <c r="BP603" s="2">
        <v>1</v>
      </c>
      <c r="BQ603" s="2">
        <v>40</v>
      </c>
      <c r="BR603" s="2">
        <v>0</v>
      </c>
      <c r="BS603" s="2">
        <v>1</v>
      </c>
      <c r="BT603" s="2">
        <v>1</v>
      </c>
      <c r="BU603" s="2">
        <v>1</v>
      </c>
      <c r="BV603" s="2">
        <v>1</v>
      </c>
      <c r="BW603" s="2">
        <v>1</v>
      </c>
      <c r="BX603" s="2">
        <v>1</v>
      </c>
      <c r="BY603" s="2" t="s">
        <v>3</v>
      </c>
      <c r="BZ603" s="2">
        <v>90</v>
      </c>
      <c r="CA603" s="2">
        <v>46</v>
      </c>
      <c r="CB603" s="2" t="s">
        <v>3</v>
      </c>
      <c r="CC603" s="2"/>
      <c r="CD603" s="2"/>
      <c r="CE603" s="2">
        <v>30</v>
      </c>
      <c r="CF603" s="2">
        <v>0</v>
      </c>
      <c r="CG603" s="2">
        <v>0</v>
      </c>
      <c r="CH603" s="2"/>
      <c r="CI603" s="2"/>
      <c r="CJ603" s="2"/>
      <c r="CK603" s="2"/>
      <c r="CL603" s="2"/>
      <c r="CM603" s="2">
        <v>0</v>
      </c>
      <c r="CN603" s="2" t="s">
        <v>1044</v>
      </c>
      <c r="CO603" s="2">
        <v>0</v>
      </c>
      <c r="CP603" s="2">
        <f t="shared" si="761"/>
        <v>5.98</v>
      </c>
      <c r="CQ603" s="2">
        <f t="shared" si="762"/>
        <v>0.81</v>
      </c>
      <c r="CR603" s="2">
        <f>(ROUND((ROUND(((((ET603*1.25)*1.1))*AV603*1),2)*BB603),2)+ROUND((ROUND(((AE603-(((EU603*1.25)*1.1)))*AV603*1),2)*BS603),2))</f>
        <v>0</v>
      </c>
      <c r="CS603" s="2">
        <f t="shared" si="763"/>
        <v>0</v>
      </c>
      <c r="CT603" s="2">
        <f t="shared" si="764"/>
        <v>5.17</v>
      </c>
      <c r="CU603" s="2">
        <f t="shared" si="765"/>
        <v>0</v>
      </c>
      <c r="CV603" s="2">
        <f t="shared" si="766"/>
        <v>0.39733649999999998</v>
      </c>
      <c r="CW603" s="2">
        <f t="shared" si="767"/>
        <v>0</v>
      </c>
      <c r="CX603" s="2">
        <f t="shared" si="768"/>
        <v>0</v>
      </c>
      <c r="CY603" s="2">
        <f t="shared" si="769"/>
        <v>4.6530000000000005</v>
      </c>
      <c r="CZ603" s="2">
        <f t="shared" si="770"/>
        <v>2.3782000000000001</v>
      </c>
      <c r="DA603" s="2"/>
      <c r="DB603" s="2">
        <v>249</v>
      </c>
      <c r="DC603" s="2" t="s">
        <v>3</v>
      </c>
      <c r="DD603" s="2" t="s">
        <v>3</v>
      </c>
      <c r="DE603" s="2" t="s">
        <v>25</v>
      </c>
      <c r="DF603" s="2" t="s">
        <v>25</v>
      </c>
      <c r="DG603" s="2" t="s">
        <v>26</v>
      </c>
      <c r="DH603" s="2" t="s">
        <v>3</v>
      </c>
      <c r="DI603" s="2" t="s">
        <v>26</v>
      </c>
      <c r="DJ603" s="2" t="s">
        <v>25</v>
      </c>
      <c r="DK603" s="2" t="s">
        <v>3</v>
      </c>
      <c r="DL603" s="2" t="s">
        <v>3</v>
      </c>
      <c r="DM603" s="2" t="s">
        <v>3</v>
      </c>
      <c r="DN603" s="2">
        <v>0</v>
      </c>
      <c r="DO603" s="2">
        <v>0</v>
      </c>
      <c r="DP603" s="2">
        <v>1</v>
      </c>
      <c r="DQ603" s="2">
        <v>1</v>
      </c>
      <c r="DR603" s="2"/>
      <c r="DS603" s="2"/>
      <c r="DT603" s="2"/>
      <c r="DU603" s="2">
        <v>1013</v>
      </c>
      <c r="DV603" s="2" t="s">
        <v>228</v>
      </c>
      <c r="DW603" s="2" t="s">
        <v>228</v>
      </c>
      <c r="DX603" s="2">
        <v>1</v>
      </c>
      <c r="DY603" s="2"/>
      <c r="DZ603" s="2" t="s">
        <v>3</v>
      </c>
      <c r="EA603" s="2" t="s">
        <v>3</v>
      </c>
      <c r="EB603" s="2" t="s">
        <v>3</v>
      </c>
      <c r="EC603" s="2" t="s">
        <v>3</v>
      </c>
      <c r="ED603" s="2"/>
      <c r="EE603" s="2">
        <v>58807949</v>
      </c>
      <c r="EF603" s="2">
        <v>40</v>
      </c>
      <c r="EG603" s="2" t="s">
        <v>267</v>
      </c>
      <c r="EH603" s="2">
        <v>0</v>
      </c>
      <c r="EI603" s="2" t="s">
        <v>3</v>
      </c>
      <c r="EJ603" s="2">
        <v>2</v>
      </c>
      <c r="EK603" s="2">
        <v>72</v>
      </c>
      <c r="EL603" s="2" t="s">
        <v>268</v>
      </c>
      <c r="EM603" s="2" t="s">
        <v>269</v>
      </c>
      <c r="EN603" s="2"/>
      <c r="EO603" s="2" t="s">
        <v>30</v>
      </c>
      <c r="EP603" s="2"/>
      <c r="EQ603" s="2">
        <v>0</v>
      </c>
      <c r="ER603" s="2">
        <v>4.71</v>
      </c>
      <c r="ES603" s="2">
        <v>0.81</v>
      </c>
      <c r="ET603" s="2">
        <v>0</v>
      </c>
      <c r="EU603" s="2">
        <v>0</v>
      </c>
      <c r="EV603" s="2">
        <v>3.9</v>
      </c>
      <c r="EW603" s="2">
        <v>0.3</v>
      </c>
      <c r="EX603" s="2">
        <v>0</v>
      </c>
      <c r="EY603" s="2">
        <v>0</v>
      </c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>
        <v>0</v>
      </c>
      <c r="FR603" s="2">
        <v>0</v>
      </c>
      <c r="FS603" s="2">
        <v>0</v>
      </c>
      <c r="FT603" s="2"/>
      <c r="FU603" s="2"/>
      <c r="FV603" s="2"/>
      <c r="FW603" s="2"/>
      <c r="FX603" s="2">
        <v>90</v>
      </c>
      <c r="FY603" s="2">
        <v>46</v>
      </c>
      <c r="FZ603" s="2"/>
      <c r="GA603" s="2" t="s">
        <v>3</v>
      </c>
      <c r="GB603" s="2"/>
      <c r="GC603" s="2"/>
      <c r="GD603" s="2">
        <v>1</v>
      </c>
      <c r="GE603" s="2"/>
      <c r="GF603" s="2">
        <v>-1494899736</v>
      </c>
      <c r="GG603" s="2">
        <v>2</v>
      </c>
      <c r="GH603" s="2">
        <v>1</v>
      </c>
      <c r="GI603" s="2">
        <v>2</v>
      </c>
      <c r="GJ603" s="2">
        <v>0</v>
      </c>
      <c r="GK603" s="2">
        <v>0</v>
      </c>
      <c r="GL603" s="2">
        <f t="shared" si="771"/>
        <v>0</v>
      </c>
      <c r="GM603" s="2">
        <f t="shared" si="772"/>
        <v>13.01</v>
      </c>
      <c r="GN603" s="2">
        <f t="shared" si="773"/>
        <v>0</v>
      </c>
      <c r="GO603" s="2">
        <f t="shared" si="774"/>
        <v>13.01</v>
      </c>
      <c r="GP603" s="2">
        <f t="shared" si="775"/>
        <v>0</v>
      </c>
      <c r="GQ603" s="2"/>
      <c r="GR603" s="2">
        <v>0</v>
      </c>
      <c r="GS603" s="2">
        <v>3</v>
      </c>
      <c r="GT603" s="2">
        <v>0</v>
      </c>
      <c r="GU603" s="2" t="s">
        <v>3</v>
      </c>
      <c r="GV603" s="2">
        <f t="shared" si="776"/>
        <v>0</v>
      </c>
      <c r="GW603" s="2">
        <v>1</v>
      </c>
      <c r="GX603" s="2">
        <f t="shared" si="777"/>
        <v>0</v>
      </c>
      <c r="GY603" s="2"/>
      <c r="GZ603" s="2"/>
      <c r="HA603" s="2">
        <v>0</v>
      </c>
      <c r="HB603" s="2">
        <v>0</v>
      </c>
      <c r="HC603" s="2">
        <f t="shared" si="778"/>
        <v>0</v>
      </c>
      <c r="HD603" s="2"/>
      <c r="HE603" s="2" t="s">
        <v>3</v>
      </c>
      <c r="HF603" s="2" t="s">
        <v>3</v>
      </c>
      <c r="HG603" s="2"/>
      <c r="HH603" s="2"/>
      <c r="HI603" s="2"/>
      <c r="HJ603" s="2"/>
      <c r="HK603" s="2"/>
      <c r="HL603" s="2"/>
      <c r="HM603" s="2" t="s">
        <v>3</v>
      </c>
      <c r="HN603" s="2" t="s">
        <v>3</v>
      </c>
      <c r="HO603" s="2" t="s">
        <v>3</v>
      </c>
      <c r="HP603" s="2" t="s">
        <v>3</v>
      </c>
      <c r="HQ603" s="2" t="s">
        <v>3</v>
      </c>
      <c r="HR603" s="2"/>
      <c r="HS603" s="2">
        <v>0</v>
      </c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>
        <v>0</v>
      </c>
      <c r="IL603" s="2"/>
      <c r="IM603" s="2"/>
      <c r="IN603" s="2"/>
      <c r="IO603" s="2"/>
      <c r="IP603" s="2"/>
      <c r="IQ603" s="2"/>
      <c r="IR603" s="2"/>
      <c r="IS603" s="2"/>
      <c r="IT603" s="2"/>
      <c r="IU603" s="2"/>
    </row>
    <row r="604" spans="1:255" x14ac:dyDescent="0.2">
      <c r="A604">
        <v>17</v>
      </c>
      <c r="B604">
        <v>1</v>
      </c>
      <c r="C604">
        <f>ROW(SmtRes!A1384)</f>
        <v>1384</v>
      </c>
      <c r="D604">
        <f>ROW(EtalonRes!A1404)</f>
        <v>1404</v>
      </c>
      <c r="E604" t="s">
        <v>599</v>
      </c>
      <c r="F604" t="s">
        <v>263</v>
      </c>
      <c r="G604" t="s">
        <v>264</v>
      </c>
      <c r="H604" t="s">
        <v>228</v>
      </c>
      <c r="I604">
        <f>ROUND(ROUND(1,4),9)</f>
        <v>1</v>
      </c>
      <c r="J604">
        <v>0</v>
      </c>
      <c r="K604">
        <f>ROUND(ROUND(1,4),9)</f>
        <v>1</v>
      </c>
      <c r="O604">
        <f t="shared" si="747"/>
        <v>291.43</v>
      </c>
      <c r="P604">
        <f t="shared" si="748"/>
        <v>7.13</v>
      </c>
      <c r="Q604">
        <f>(ROUND((ROUND(((((ET604*1.25)*1.1))*AV604*I604),2)*BB604),2)+ROUND((ROUND(((AE604-(((EU604*1.25)*1.1)))*AV604*I604),2)*BS604),2))</f>
        <v>0</v>
      </c>
      <c r="R604">
        <f t="shared" si="749"/>
        <v>0</v>
      </c>
      <c r="S604">
        <f t="shared" si="750"/>
        <v>284.3</v>
      </c>
      <c r="T604">
        <f t="shared" si="751"/>
        <v>0</v>
      </c>
      <c r="U604">
        <f t="shared" si="752"/>
        <v>0.39733649999999998</v>
      </c>
      <c r="V604">
        <f t="shared" si="753"/>
        <v>0</v>
      </c>
      <c r="W604">
        <f t="shared" si="754"/>
        <v>0</v>
      </c>
      <c r="X604">
        <f t="shared" si="755"/>
        <v>255.87</v>
      </c>
      <c r="Y604">
        <f t="shared" si="756"/>
        <v>130.78</v>
      </c>
      <c r="AA604">
        <v>59204059</v>
      </c>
      <c r="AB604">
        <f t="shared" si="757"/>
        <v>5.7435</v>
      </c>
      <c r="AC604">
        <f t="shared" si="779"/>
        <v>0.81</v>
      </c>
      <c r="AD604">
        <f>ROUND((((((ET604*1.25)*1.1))-(((EU604*1.25)*1.1)))+AE604),6)</f>
        <v>0</v>
      </c>
      <c r="AE604">
        <f>ROUND((((EU604*1.25)*1.1)),6)</f>
        <v>0</v>
      </c>
      <c r="AF604">
        <f>ROUND((((EV604*1.15)*1.1)),6)</f>
        <v>4.9335000000000004</v>
      </c>
      <c r="AG604">
        <f t="shared" si="759"/>
        <v>0</v>
      </c>
      <c r="AH604">
        <f>(((EW604*1.15)*1.1))</f>
        <v>0.3795</v>
      </c>
      <c r="AI604">
        <f>(((EX604*1.25)*1.1))</f>
        <v>0</v>
      </c>
      <c r="AJ604">
        <f t="shared" si="760"/>
        <v>0</v>
      </c>
      <c r="AK604">
        <v>4.71</v>
      </c>
      <c r="AL604">
        <v>0.81</v>
      </c>
      <c r="AM604">
        <v>0</v>
      </c>
      <c r="AN604">
        <v>0</v>
      </c>
      <c r="AO604">
        <v>3.9</v>
      </c>
      <c r="AP604">
        <v>0</v>
      </c>
      <c r="AQ604">
        <v>0.3</v>
      </c>
      <c r="AR604">
        <v>0</v>
      </c>
      <c r="AS604">
        <v>0</v>
      </c>
      <c r="AT604">
        <v>90</v>
      </c>
      <c r="AU604">
        <v>46</v>
      </c>
      <c r="AV604">
        <v>1.0469999999999999</v>
      </c>
      <c r="AW604">
        <v>1</v>
      </c>
      <c r="AZ604">
        <v>1</v>
      </c>
      <c r="BA604">
        <v>54.99</v>
      </c>
      <c r="BB604">
        <v>1</v>
      </c>
      <c r="BC604">
        <v>8.8000000000000007</v>
      </c>
      <c r="BD604" t="s">
        <v>3</v>
      </c>
      <c r="BE604" t="s">
        <v>3</v>
      </c>
      <c r="BF604" t="s">
        <v>3</v>
      </c>
      <c r="BG604" t="s">
        <v>3</v>
      </c>
      <c r="BH604">
        <v>0</v>
      </c>
      <c r="BI604">
        <v>2</v>
      </c>
      <c r="BJ604" t="s">
        <v>265</v>
      </c>
      <c r="BM604">
        <v>72</v>
      </c>
      <c r="BN604">
        <v>0</v>
      </c>
      <c r="BO604" t="s">
        <v>263</v>
      </c>
      <c r="BP604">
        <v>1</v>
      </c>
      <c r="BQ604">
        <v>40</v>
      </c>
      <c r="BR604">
        <v>0</v>
      </c>
      <c r="BS604">
        <v>54.99</v>
      </c>
      <c r="BT604">
        <v>1</v>
      </c>
      <c r="BU604">
        <v>1</v>
      </c>
      <c r="BV604">
        <v>1</v>
      </c>
      <c r="BW604">
        <v>1</v>
      </c>
      <c r="BX604">
        <v>1</v>
      </c>
      <c r="BY604" t="s">
        <v>3</v>
      </c>
      <c r="BZ604">
        <v>90</v>
      </c>
      <c r="CA604">
        <v>46</v>
      </c>
      <c r="CB604" t="s">
        <v>3</v>
      </c>
      <c r="CE604">
        <v>30</v>
      </c>
      <c r="CF604">
        <v>0</v>
      </c>
      <c r="CG604">
        <v>0</v>
      </c>
      <c r="CM604">
        <v>0</v>
      </c>
      <c r="CN604" t="s">
        <v>1044</v>
      </c>
      <c r="CO604">
        <v>0</v>
      </c>
      <c r="CP604">
        <f t="shared" si="761"/>
        <v>291.43</v>
      </c>
      <c r="CQ604">
        <f t="shared" si="762"/>
        <v>7.13</v>
      </c>
      <c r="CR604">
        <f>(ROUND((ROUND(((((ET604*1.25)*1.1))*AV604*1),2)*BB604),2)+ROUND((ROUND(((AE604-(((EU604*1.25)*1.1)))*AV604*1),2)*BS604),2))</f>
        <v>0</v>
      </c>
      <c r="CS604">
        <f t="shared" si="763"/>
        <v>0</v>
      </c>
      <c r="CT604">
        <f t="shared" si="764"/>
        <v>284.3</v>
      </c>
      <c r="CU604">
        <f t="shared" si="765"/>
        <v>0</v>
      </c>
      <c r="CV604">
        <f t="shared" si="766"/>
        <v>0.39733649999999998</v>
      </c>
      <c r="CW604">
        <f t="shared" si="767"/>
        <v>0</v>
      </c>
      <c r="CX604">
        <f t="shared" si="768"/>
        <v>0</v>
      </c>
      <c r="CY604">
        <f t="shared" si="769"/>
        <v>255.87</v>
      </c>
      <c r="CZ604">
        <f t="shared" si="770"/>
        <v>130.77800000000002</v>
      </c>
      <c r="DB604">
        <v>251</v>
      </c>
      <c r="DC604" t="s">
        <v>3</v>
      </c>
      <c r="DD604" t="s">
        <v>3</v>
      </c>
      <c r="DE604" t="s">
        <v>25</v>
      </c>
      <c r="DF604" t="s">
        <v>25</v>
      </c>
      <c r="DG604" t="s">
        <v>26</v>
      </c>
      <c r="DH604" t="s">
        <v>3</v>
      </c>
      <c r="DI604" t="s">
        <v>26</v>
      </c>
      <c r="DJ604" t="s">
        <v>25</v>
      </c>
      <c r="DK604" t="s">
        <v>3</v>
      </c>
      <c r="DL604" t="s">
        <v>3</v>
      </c>
      <c r="DM604" t="s">
        <v>3</v>
      </c>
      <c r="DN604">
        <v>0</v>
      </c>
      <c r="DO604">
        <v>0</v>
      </c>
      <c r="DP604">
        <v>1</v>
      </c>
      <c r="DQ604">
        <v>1</v>
      </c>
      <c r="DU604">
        <v>1013</v>
      </c>
      <c r="DV604" t="s">
        <v>228</v>
      </c>
      <c r="DW604" t="s">
        <v>228</v>
      </c>
      <c r="DX604">
        <v>1</v>
      </c>
      <c r="DZ604" t="s">
        <v>3</v>
      </c>
      <c r="EA604" t="s">
        <v>3</v>
      </c>
      <c r="EB604" t="s">
        <v>3</v>
      </c>
      <c r="EC604" t="s">
        <v>3</v>
      </c>
      <c r="EE604">
        <v>58807949</v>
      </c>
      <c r="EF604">
        <v>40</v>
      </c>
      <c r="EG604" t="s">
        <v>267</v>
      </c>
      <c r="EH604">
        <v>0</v>
      </c>
      <c r="EI604" t="s">
        <v>3</v>
      </c>
      <c r="EJ604">
        <v>2</v>
      </c>
      <c r="EK604">
        <v>72</v>
      </c>
      <c r="EL604" t="s">
        <v>268</v>
      </c>
      <c r="EM604" t="s">
        <v>269</v>
      </c>
      <c r="EO604" t="s">
        <v>30</v>
      </c>
      <c r="EQ604">
        <v>0</v>
      </c>
      <c r="ER604">
        <v>4.71</v>
      </c>
      <c r="ES604">
        <v>0.81</v>
      </c>
      <c r="ET604">
        <v>0</v>
      </c>
      <c r="EU604">
        <v>0</v>
      </c>
      <c r="EV604">
        <v>3.9</v>
      </c>
      <c r="EW604">
        <v>0.3</v>
      </c>
      <c r="EX604">
        <v>0</v>
      </c>
      <c r="EY604">
        <v>0</v>
      </c>
      <c r="FQ604">
        <v>0</v>
      </c>
      <c r="FR604">
        <v>0</v>
      </c>
      <c r="FS604">
        <v>0</v>
      </c>
      <c r="FX604">
        <v>90</v>
      </c>
      <c r="FY604">
        <v>46</v>
      </c>
      <c r="GA604" t="s">
        <v>3</v>
      </c>
      <c r="GD604">
        <v>1</v>
      </c>
      <c r="GF604">
        <v>-1494899736</v>
      </c>
      <c r="GG604">
        <v>2</v>
      </c>
      <c r="GH604">
        <v>1</v>
      </c>
      <c r="GI604">
        <v>2</v>
      </c>
      <c r="GJ604">
        <v>0</v>
      </c>
      <c r="GK604">
        <v>0</v>
      </c>
      <c r="GL604">
        <f t="shared" si="771"/>
        <v>0</v>
      </c>
      <c r="GM604">
        <f t="shared" si="772"/>
        <v>678.08</v>
      </c>
      <c r="GN604">
        <f t="shared" si="773"/>
        <v>0</v>
      </c>
      <c r="GO604">
        <f t="shared" si="774"/>
        <v>678.08</v>
      </c>
      <c r="GP604">
        <f t="shared" si="775"/>
        <v>0</v>
      </c>
      <c r="GR604">
        <v>0</v>
      </c>
      <c r="GS604">
        <v>3</v>
      </c>
      <c r="GT604">
        <v>0</v>
      </c>
      <c r="GU604" t="s">
        <v>3</v>
      </c>
      <c r="GV604">
        <f t="shared" si="776"/>
        <v>0</v>
      </c>
      <c r="GW604">
        <v>1</v>
      </c>
      <c r="GX604">
        <f t="shared" si="777"/>
        <v>0</v>
      </c>
      <c r="HA604">
        <v>0</v>
      </c>
      <c r="HB604">
        <v>0</v>
      </c>
      <c r="HC604">
        <f t="shared" si="778"/>
        <v>0</v>
      </c>
      <c r="HE604" t="s">
        <v>3</v>
      </c>
      <c r="HF604" t="s">
        <v>3</v>
      </c>
      <c r="HM604" t="s">
        <v>3</v>
      </c>
      <c r="HN604" t="s">
        <v>3</v>
      </c>
      <c r="HO604" t="s">
        <v>3</v>
      </c>
      <c r="HP604" t="s">
        <v>3</v>
      </c>
      <c r="HQ604" t="s">
        <v>3</v>
      </c>
      <c r="HS604">
        <v>0</v>
      </c>
      <c r="IK604">
        <v>0</v>
      </c>
    </row>
    <row r="605" spans="1:255" x14ac:dyDescent="0.2">
      <c r="A605" s="2">
        <v>18</v>
      </c>
      <c r="B605" s="2">
        <v>1</v>
      </c>
      <c r="C605" s="2">
        <v>1378</v>
      </c>
      <c r="D605" s="2"/>
      <c r="E605" s="2" t="s">
        <v>600</v>
      </c>
      <c r="F605" s="2" t="s">
        <v>601</v>
      </c>
      <c r="G605" s="2" t="s">
        <v>602</v>
      </c>
      <c r="H605" s="2" t="s">
        <v>39</v>
      </c>
      <c r="I605" s="2">
        <f>I603*J605</f>
        <v>1</v>
      </c>
      <c r="J605" s="2">
        <v>1</v>
      </c>
      <c r="K605" s="2">
        <v>1</v>
      </c>
      <c r="L605" s="2"/>
      <c r="M605" s="2"/>
      <c r="N605" s="2"/>
      <c r="O605" s="2">
        <f t="shared" si="747"/>
        <v>985.5</v>
      </c>
      <c r="P605" s="2">
        <f t="shared" si="748"/>
        <v>985.5</v>
      </c>
      <c r="Q605" s="2">
        <f>(ROUND((ROUND(((ET605)*AV605*I605),2)*BB605),2)+ROUND((ROUND(((AE605-(EU605))*AV605*I605),2)*BS605),2))</f>
        <v>0</v>
      </c>
      <c r="R605" s="2">
        <f t="shared" si="749"/>
        <v>0</v>
      </c>
      <c r="S605" s="2">
        <f t="shared" si="750"/>
        <v>0</v>
      </c>
      <c r="T605" s="2">
        <f t="shared" si="751"/>
        <v>0</v>
      </c>
      <c r="U605" s="2">
        <f t="shared" si="752"/>
        <v>0</v>
      </c>
      <c r="V605" s="2">
        <f t="shared" si="753"/>
        <v>0</v>
      </c>
      <c r="W605" s="2">
        <f t="shared" si="754"/>
        <v>0</v>
      </c>
      <c r="X605" s="2">
        <f t="shared" si="755"/>
        <v>0</v>
      </c>
      <c r="Y605" s="2">
        <f t="shared" si="756"/>
        <v>0</v>
      </c>
      <c r="Z605" s="2"/>
      <c r="AA605" s="2">
        <v>59204062</v>
      </c>
      <c r="AB605" s="2">
        <f t="shared" si="757"/>
        <v>985.5</v>
      </c>
      <c r="AC605" s="2">
        <f t="shared" si="779"/>
        <v>985.5</v>
      </c>
      <c r="AD605" s="2">
        <f>ROUND((((ET605)-(EU605))+AE605),6)</f>
        <v>0</v>
      </c>
      <c r="AE605" s="2">
        <f>ROUND((EU605),6)</f>
        <v>0</v>
      </c>
      <c r="AF605" s="2">
        <f>ROUND((EV605),6)</f>
        <v>0</v>
      </c>
      <c r="AG605" s="2">
        <f t="shared" si="759"/>
        <v>0</v>
      </c>
      <c r="AH605" s="2">
        <f>(EW605)</f>
        <v>0</v>
      </c>
      <c r="AI605" s="2">
        <f>(EX605)</f>
        <v>0</v>
      </c>
      <c r="AJ605" s="2">
        <f t="shared" si="760"/>
        <v>0</v>
      </c>
      <c r="AK605" s="2">
        <v>985.5</v>
      </c>
      <c r="AL605" s="2">
        <v>985.5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90</v>
      </c>
      <c r="AU605" s="2">
        <v>46</v>
      </c>
      <c r="AV605" s="2">
        <v>1</v>
      </c>
      <c r="AW605" s="2">
        <v>1</v>
      </c>
      <c r="AX605" s="2"/>
      <c r="AY605" s="2"/>
      <c r="AZ605" s="2">
        <v>1</v>
      </c>
      <c r="BA605" s="2">
        <v>1</v>
      </c>
      <c r="BB605" s="2">
        <v>1</v>
      </c>
      <c r="BC605" s="2">
        <v>1</v>
      </c>
      <c r="BD605" s="2" t="s">
        <v>3</v>
      </c>
      <c r="BE605" s="2" t="s">
        <v>3</v>
      </c>
      <c r="BF605" s="2" t="s">
        <v>3</v>
      </c>
      <c r="BG605" s="2" t="s">
        <v>3</v>
      </c>
      <c r="BH605" s="2">
        <v>3</v>
      </c>
      <c r="BI605" s="2">
        <v>2</v>
      </c>
      <c r="BJ605" s="2" t="s">
        <v>603</v>
      </c>
      <c r="BK605" s="2"/>
      <c r="BL605" s="2"/>
      <c r="BM605" s="2">
        <v>72</v>
      </c>
      <c r="BN605" s="2">
        <v>0</v>
      </c>
      <c r="BO605" s="2" t="s">
        <v>3</v>
      </c>
      <c r="BP605" s="2">
        <v>0</v>
      </c>
      <c r="BQ605" s="2">
        <v>40</v>
      </c>
      <c r="BR605" s="2">
        <v>0</v>
      </c>
      <c r="BS605" s="2">
        <v>1</v>
      </c>
      <c r="BT605" s="2">
        <v>1</v>
      </c>
      <c r="BU605" s="2">
        <v>1</v>
      </c>
      <c r="BV605" s="2">
        <v>1</v>
      </c>
      <c r="BW605" s="2">
        <v>1</v>
      </c>
      <c r="BX605" s="2">
        <v>1</v>
      </c>
      <c r="BY605" s="2" t="s">
        <v>3</v>
      </c>
      <c r="BZ605" s="2">
        <v>90</v>
      </c>
      <c r="CA605" s="2">
        <v>46</v>
      </c>
      <c r="CB605" s="2" t="s">
        <v>3</v>
      </c>
      <c r="CC605" s="2"/>
      <c r="CD605" s="2"/>
      <c r="CE605" s="2">
        <v>30</v>
      </c>
      <c r="CF605" s="2">
        <v>0</v>
      </c>
      <c r="CG605" s="2">
        <v>0</v>
      </c>
      <c r="CH605" s="2"/>
      <c r="CI605" s="2"/>
      <c r="CJ605" s="2"/>
      <c r="CK605" s="2"/>
      <c r="CL605" s="2"/>
      <c r="CM605" s="2">
        <v>0</v>
      </c>
      <c r="CN605" s="2" t="s">
        <v>3</v>
      </c>
      <c r="CO605" s="2">
        <v>0</v>
      </c>
      <c r="CP605" s="2">
        <f t="shared" si="761"/>
        <v>985.5</v>
      </c>
      <c r="CQ605" s="2">
        <f t="shared" si="762"/>
        <v>985.5</v>
      </c>
      <c r="CR605" s="2">
        <f>(ROUND((ROUND(((ET605)*AV605*1),2)*BB605),2)+ROUND((ROUND(((AE605-(EU605))*AV605*1),2)*BS605),2))</f>
        <v>0</v>
      </c>
      <c r="CS605" s="2">
        <f t="shared" si="763"/>
        <v>0</v>
      </c>
      <c r="CT605" s="2">
        <f t="shared" si="764"/>
        <v>0</v>
      </c>
      <c r="CU605" s="2">
        <f t="shared" si="765"/>
        <v>0</v>
      </c>
      <c r="CV605" s="2">
        <f t="shared" si="766"/>
        <v>0</v>
      </c>
      <c r="CW605" s="2">
        <f t="shared" si="767"/>
        <v>0</v>
      </c>
      <c r="CX605" s="2">
        <f t="shared" si="768"/>
        <v>0</v>
      </c>
      <c r="CY605" s="2">
        <f t="shared" si="769"/>
        <v>0</v>
      </c>
      <c r="CZ605" s="2">
        <f t="shared" si="770"/>
        <v>0</v>
      </c>
      <c r="DA605" s="2"/>
      <c r="DB605" s="2"/>
      <c r="DC605" s="2" t="s">
        <v>3</v>
      </c>
      <c r="DD605" s="2" t="s">
        <v>3</v>
      </c>
      <c r="DE605" s="2" t="s">
        <v>3</v>
      </c>
      <c r="DF605" s="2" t="s">
        <v>3</v>
      </c>
      <c r="DG605" s="2" t="s">
        <v>3</v>
      </c>
      <c r="DH605" s="2" t="s">
        <v>3</v>
      </c>
      <c r="DI605" s="2" t="s">
        <v>3</v>
      </c>
      <c r="DJ605" s="2" t="s">
        <v>3</v>
      </c>
      <c r="DK605" s="2" t="s">
        <v>3</v>
      </c>
      <c r="DL605" s="2" t="s">
        <v>3</v>
      </c>
      <c r="DM605" s="2" t="s">
        <v>3</v>
      </c>
      <c r="DN605" s="2">
        <v>0</v>
      </c>
      <c r="DO605" s="2">
        <v>0</v>
      </c>
      <c r="DP605" s="2">
        <v>1</v>
      </c>
      <c r="DQ605" s="2">
        <v>1</v>
      </c>
      <c r="DR605" s="2"/>
      <c r="DS605" s="2"/>
      <c r="DT605" s="2"/>
      <c r="DU605" s="2">
        <v>1010</v>
      </c>
      <c r="DV605" s="2" t="s">
        <v>39</v>
      </c>
      <c r="DW605" s="2" t="s">
        <v>39</v>
      </c>
      <c r="DX605" s="2">
        <v>1</v>
      </c>
      <c r="DY605" s="2"/>
      <c r="DZ605" s="2" t="s">
        <v>3</v>
      </c>
      <c r="EA605" s="2" t="s">
        <v>3</v>
      </c>
      <c r="EB605" s="2" t="s">
        <v>3</v>
      </c>
      <c r="EC605" s="2" t="s">
        <v>3</v>
      </c>
      <c r="ED605" s="2"/>
      <c r="EE605" s="2">
        <v>58807949</v>
      </c>
      <c r="EF605" s="2">
        <v>40</v>
      </c>
      <c r="EG605" s="2" t="s">
        <v>267</v>
      </c>
      <c r="EH605" s="2">
        <v>0</v>
      </c>
      <c r="EI605" s="2" t="s">
        <v>3</v>
      </c>
      <c r="EJ605" s="2">
        <v>2</v>
      </c>
      <c r="EK605" s="2">
        <v>72</v>
      </c>
      <c r="EL605" s="2" t="s">
        <v>268</v>
      </c>
      <c r="EM605" s="2" t="s">
        <v>269</v>
      </c>
      <c r="EN605" s="2"/>
      <c r="EO605" s="2" t="s">
        <v>3</v>
      </c>
      <c r="EP605" s="2"/>
      <c r="EQ605" s="2">
        <v>0</v>
      </c>
      <c r="ER605" s="2">
        <v>985.5</v>
      </c>
      <c r="ES605" s="2">
        <v>985.5</v>
      </c>
      <c r="ET605" s="2">
        <v>0</v>
      </c>
      <c r="EU605" s="2">
        <v>0</v>
      </c>
      <c r="EV605" s="2">
        <v>0</v>
      </c>
      <c r="EW605" s="2">
        <v>0</v>
      </c>
      <c r="EX605" s="2">
        <v>0</v>
      </c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>
        <v>0</v>
      </c>
      <c r="FR605" s="2">
        <v>0</v>
      </c>
      <c r="FS605" s="2">
        <v>0</v>
      </c>
      <c r="FT605" s="2"/>
      <c r="FU605" s="2"/>
      <c r="FV605" s="2"/>
      <c r="FW605" s="2"/>
      <c r="FX605" s="2">
        <v>90</v>
      </c>
      <c r="FY605" s="2">
        <v>46</v>
      </c>
      <c r="FZ605" s="2"/>
      <c r="GA605" s="2" t="s">
        <v>3</v>
      </c>
      <c r="GB605" s="2"/>
      <c r="GC605" s="2"/>
      <c r="GD605" s="2">
        <v>1</v>
      </c>
      <c r="GE605" s="2"/>
      <c r="GF605" s="2">
        <v>-1525343133</v>
      </c>
      <c r="GG605" s="2">
        <v>2</v>
      </c>
      <c r="GH605" s="2">
        <v>1</v>
      </c>
      <c r="GI605" s="2">
        <v>-2</v>
      </c>
      <c r="GJ605" s="2">
        <v>0</v>
      </c>
      <c r="GK605" s="2">
        <v>0</v>
      </c>
      <c r="GL605" s="2">
        <f t="shared" si="771"/>
        <v>0</v>
      </c>
      <c r="GM605" s="2">
        <f t="shared" si="772"/>
        <v>985.5</v>
      </c>
      <c r="GN605" s="2">
        <f t="shared" si="773"/>
        <v>0</v>
      </c>
      <c r="GO605" s="2">
        <f t="shared" si="774"/>
        <v>985.5</v>
      </c>
      <c r="GP605" s="2">
        <f t="shared" si="775"/>
        <v>0</v>
      </c>
      <c r="GQ605" s="2"/>
      <c r="GR605" s="2">
        <v>0</v>
      </c>
      <c r="GS605" s="2">
        <v>3</v>
      </c>
      <c r="GT605" s="2">
        <v>0</v>
      </c>
      <c r="GU605" s="2" t="s">
        <v>3</v>
      </c>
      <c r="GV605" s="2">
        <f t="shared" si="776"/>
        <v>0</v>
      </c>
      <c r="GW605" s="2">
        <v>1</v>
      </c>
      <c r="GX605" s="2">
        <f t="shared" si="777"/>
        <v>0</v>
      </c>
      <c r="GY605" s="2"/>
      <c r="GZ605" s="2"/>
      <c r="HA605" s="2">
        <v>0</v>
      </c>
      <c r="HB605" s="2">
        <v>0</v>
      </c>
      <c r="HC605" s="2">
        <f t="shared" si="778"/>
        <v>0</v>
      </c>
      <c r="HD605" s="2"/>
      <c r="HE605" s="2" t="s">
        <v>3</v>
      </c>
      <c r="HF605" s="2" t="s">
        <v>3</v>
      </c>
      <c r="HG605" s="2"/>
      <c r="HH605" s="2"/>
      <c r="HI605" s="2"/>
      <c r="HJ605" s="2"/>
      <c r="HK605" s="2"/>
      <c r="HL605" s="2"/>
      <c r="HM605" s="2" t="s">
        <v>3</v>
      </c>
      <c r="HN605" s="2" t="s">
        <v>3</v>
      </c>
      <c r="HO605" s="2" t="s">
        <v>3</v>
      </c>
      <c r="HP605" s="2" t="s">
        <v>3</v>
      </c>
      <c r="HQ605" s="2" t="s">
        <v>3</v>
      </c>
      <c r="HR605" s="2"/>
      <c r="HS605" s="2">
        <v>0</v>
      </c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>
        <v>0</v>
      </c>
      <c r="IL605" s="2"/>
      <c r="IM605" s="2"/>
      <c r="IN605" s="2"/>
      <c r="IO605" s="2"/>
      <c r="IP605" s="2"/>
      <c r="IQ605" s="2"/>
      <c r="IR605" s="2"/>
      <c r="IS605" s="2"/>
      <c r="IT605" s="2"/>
      <c r="IU605" s="2"/>
    </row>
    <row r="606" spans="1:255" x14ac:dyDescent="0.2">
      <c r="A606">
        <v>18</v>
      </c>
      <c r="B606">
        <v>1</v>
      </c>
      <c r="C606">
        <v>1382</v>
      </c>
      <c r="E606" t="s">
        <v>600</v>
      </c>
      <c r="F606" t="s">
        <v>601</v>
      </c>
      <c r="G606" t="s">
        <v>602</v>
      </c>
      <c r="H606" t="s">
        <v>39</v>
      </c>
      <c r="I606">
        <f>I604*J606</f>
        <v>1</v>
      </c>
      <c r="J606">
        <v>1</v>
      </c>
      <c r="K606">
        <v>1</v>
      </c>
      <c r="O606">
        <f t="shared" si="747"/>
        <v>9579.06</v>
      </c>
      <c r="P606">
        <f t="shared" si="748"/>
        <v>9579.06</v>
      </c>
      <c r="Q606">
        <f>(ROUND((ROUND(((ET606)*AV606*I606),2)*BB606),2)+ROUND((ROUND(((AE606-(EU606))*AV606*I606),2)*BS606),2))</f>
        <v>0</v>
      </c>
      <c r="R606">
        <f t="shared" si="749"/>
        <v>0</v>
      </c>
      <c r="S606">
        <f t="shared" si="750"/>
        <v>0</v>
      </c>
      <c r="T606">
        <f t="shared" si="751"/>
        <v>0</v>
      </c>
      <c r="U606">
        <f t="shared" si="752"/>
        <v>0</v>
      </c>
      <c r="V606">
        <f t="shared" si="753"/>
        <v>0</v>
      </c>
      <c r="W606">
        <f t="shared" si="754"/>
        <v>0</v>
      </c>
      <c r="X606">
        <f t="shared" si="755"/>
        <v>0</v>
      </c>
      <c r="Y606">
        <f t="shared" si="756"/>
        <v>0</v>
      </c>
      <c r="AA606">
        <v>59204059</v>
      </c>
      <c r="AB606">
        <f t="shared" si="757"/>
        <v>985.5</v>
      </c>
      <c r="AC606">
        <f t="shared" si="779"/>
        <v>985.5</v>
      </c>
      <c r="AD606">
        <f>ROUND((((ET606)-(EU606))+AE606),6)</f>
        <v>0</v>
      </c>
      <c r="AE606">
        <f>ROUND((EU606),6)</f>
        <v>0</v>
      </c>
      <c r="AF606">
        <f>ROUND((EV606),6)</f>
        <v>0</v>
      </c>
      <c r="AG606">
        <f t="shared" si="759"/>
        <v>0</v>
      </c>
      <c r="AH606">
        <f>(EW606)</f>
        <v>0</v>
      </c>
      <c r="AI606">
        <f>(EX606)</f>
        <v>0</v>
      </c>
      <c r="AJ606">
        <f t="shared" si="760"/>
        <v>0</v>
      </c>
      <c r="AK606">
        <v>985.5</v>
      </c>
      <c r="AL606">
        <v>985.5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90</v>
      </c>
      <c r="AU606">
        <v>46</v>
      </c>
      <c r="AV606">
        <v>1</v>
      </c>
      <c r="AW606">
        <v>1</v>
      </c>
      <c r="AZ606">
        <v>1</v>
      </c>
      <c r="BA606">
        <v>1</v>
      </c>
      <c r="BB606">
        <v>1</v>
      </c>
      <c r="BC606">
        <v>9.7200000000000006</v>
      </c>
      <c r="BD606" t="s">
        <v>3</v>
      </c>
      <c r="BE606" t="s">
        <v>3</v>
      </c>
      <c r="BF606" t="s">
        <v>3</v>
      </c>
      <c r="BG606" t="s">
        <v>3</v>
      </c>
      <c r="BH606">
        <v>3</v>
      </c>
      <c r="BI606">
        <v>2</v>
      </c>
      <c r="BJ606" t="s">
        <v>603</v>
      </c>
      <c r="BM606">
        <v>72</v>
      </c>
      <c r="BN606">
        <v>0</v>
      </c>
      <c r="BO606" t="s">
        <v>601</v>
      </c>
      <c r="BP606">
        <v>1</v>
      </c>
      <c r="BQ606">
        <v>40</v>
      </c>
      <c r="BR606">
        <v>0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 t="s">
        <v>3</v>
      </c>
      <c r="BZ606">
        <v>90</v>
      </c>
      <c r="CA606">
        <v>46</v>
      </c>
      <c r="CB606" t="s">
        <v>3</v>
      </c>
      <c r="CE606">
        <v>30</v>
      </c>
      <c r="CF606">
        <v>0</v>
      </c>
      <c r="CG606">
        <v>0</v>
      </c>
      <c r="CM606">
        <v>0</v>
      </c>
      <c r="CN606" t="s">
        <v>3</v>
      </c>
      <c r="CO606">
        <v>0</v>
      </c>
      <c r="CP606">
        <f t="shared" si="761"/>
        <v>9579.06</v>
      </c>
      <c r="CQ606">
        <f t="shared" si="762"/>
        <v>9579.06</v>
      </c>
      <c r="CR606">
        <f>(ROUND((ROUND(((ET606)*AV606*1),2)*BB606),2)+ROUND((ROUND(((AE606-(EU606))*AV606*1),2)*BS606),2))</f>
        <v>0</v>
      </c>
      <c r="CS606">
        <f t="shared" si="763"/>
        <v>0</v>
      </c>
      <c r="CT606">
        <f t="shared" si="764"/>
        <v>0</v>
      </c>
      <c r="CU606">
        <f t="shared" si="765"/>
        <v>0</v>
      </c>
      <c r="CV606">
        <f t="shared" si="766"/>
        <v>0</v>
      </c>
      <c r="CW606">
        <f t="shared" si="767"/>
        <v>0</v>
      </c>
      <c r="CX606">
        <f t="shared" si="768"/>
        <v>0</v>
      </c>
      <c r="CY606">
        <f t="shared" si="769"/>
        <v>0</v>
      </c>
      <c r="CZ606">
        <f t="shared" si="770"/>
        <v>0</v>
      </c>
      <c r="DC606" t="s">
        <v>3</v>
      </c>
      <c r="DD606" t="s">
        <v>3</v>
      </c>
      <c r="DE606" t="s">
        <v>3</v>
      </c>
      <c r="DF606" t="s">
        <v>3</v>
      </c>
      <c r="DG606" t="s">
        <v>3</v>
      </c>
      <c r="DH606" t="s">
        <v>3</v>
      </c>
      <c r="DI606" t="s">
        <v>3</v>
      </c>
      <c r="DJ606" t="s">
        <v>3</v>
      </c>
      <c r="DK606" t="s">
        <v>3</v>
      </c>
      <c r="DL606" t="s">
        <v>3</v>
      </c>
      <c r="DM606" t="s">
        <v>3</v>
      </c>
      <c r="DN606">
        <v>0</v>
      </c>
      <c r="DO606">
        <v>0</v>
      </c>
      <c r="DP606">
        <v>1</v>
      </c>
      <c r="DQ606">
        <v>1</v>
      </c>
      <c r="DU606">
        <v>1010</v>
      </c>
      <c r="DV606" t="s">
        <v>39</v>
      </c>
      <c r="DW606" t="s">
        <v>39</v>
      </c>
      <c r="DX606">
        <v>1</v>
      </c>
      <c r="DZ606" t="s">
        <v>3</v>
      </c>
      <c r="EA606" t="s">
        <v>3</v>
      </c>
      <c r="EB606" t="s">
        <v>3</v>
      </c>
      <c r="EC606" t="s">
        <v>3</v>
      </c>
      <c r="EE606">
        <v>58807949</v>
      </c>
      <c r="EF606">
        <v>40</v>
      </c>
      <c r="EG606" t="s">
        <v>267</v>
      </c>
      <c r="EH606">
        <v>0</v>
      </c>
      <c r="EI606" t="s">
        <v>3</v>
      </c>
      <c r="EJ606">
        <v>2</v>
      </c>
      <c r="EK606">
        <v>72</v>
      </c>
      <c r="EL606" t="s">
        <v>268</v>
      </c>
      <c r="EM606" t="s">
        <v>269</v>
      </c>
      <c r="EO606" t="s">
        <v>3</v>
      </c>
      <c r="EQ606">
        <v>0</v>
      </c>
      <c r="ER606">
        <v>985.5</v>
      </c>
      <c r="ES606">
        <v>985.5</v>
      </c>
      <c r="ET606">
        <v>0</v>
      </c>
      <c r="EU606">
        <v>0</v>
      </c>
      <c r="EV606">
        <v>0</v>
      </c>
      <c r="EW606">
        <v>0</v>
      </c>
      <c r="EX606">
        <v>0</v>
      </c>
      <c r="FQ606">
        <v>0</v>
      </c>
      <c r="FR606">
        <v>0</v>
      </c>
      <c r="FS606">
        <v>0</v>
      </c>
      <c r="FX606">
        <v>90</v>
      </c>
      <c r="FY606">
        <v>46</v>
      </c>
      <c r="GA606" t="s">
        <v>3</v>
      </c>
      <c r="GD606">
        <v>1</v>
      </c>
      <c r="GF606">
        <v>-1525343133</v>
      </c>
      <c r="GG606">
        <v>2</v>
      </c>
      <c r="GH606">
        <v>1</v>
      </c>
      <c r="GI606">
        <v>2</v>
      </c>
      <c r="GJ606">
        <v>0</v>
      </c>
      <c r="GK606">
        <v>0</v>
      </c>
      <c r="GL606">
        <f t="shared" si="771"/>
        <v>0</v>
      </c>
      <c r="GM606">
        <f t="shared" si="772"/>
        <v>9579.06</v>
      </c>
      <c r="GN606">
        <f t="shared" si="773"/>
        <v>0</v>
      </c>
      <c r="GO606">
        <f t="shared" si="774"/>
        <v>9579.06</v>
      </c>
      <c r="GP606">
        <f t="shared" si="775"/>
        <v>0</v>
      </c>
      <c r="GR606">
        <v>0</v>
      </c>
      <c r="GS606">
        <v>3</v>
      </c>
      <c r="GT606">
        <v>0</v>
      </c>
      <c r="GU606" t="s">
        <v>3</v>
      </c>
      <c r="GV606">
        <f t="shared" si="776"/>
        <v>0</v>
      </c>
      <c r="GW606">
        <v>1</v>
      </c>
      <c r="GX606">
        <f t="shared" si="777"/>
        <v>0</v>
      </c>
      <c r="HA606">
        <v>0</v>
      </c>
      <c r="HB606">
        <v>0</v>
      </c>
      <c r="HC606">
        <f t="shared" si="778"/>
        <v>0</v>
      </c>
      <c r="HE606" t="s">
        <v>3</v>
      </c>
      <c r="HF606" t="s">
        <v>3</v>
      </c>
      <c r="HM606" t="s">
        <v>3</v>
      </c>
      <c r="HN606" t="s">
        <v>3</v>
      </c>
      <c r="HO606" t="s">
        <v>3</v>
      </c>
      <c r="HP606" t="s">
        <v>3</v>
      </c>
      <c r="HQ606" t="s">
        <v>3</v>
      </c>
      <c r="HS606">
        <v>0</v>
      </c>
      <c r="IK606">
        <v>0</v>
      </c>
    </row>
    <row r="607" spans="1:255" x14ac:dyDescent="0.2">
      <c r="A607" s="2">
        <v>17</v>
      </c>
      <c r="B607" s="2">
        <v>1</v>
      </c>
      <c r="C607" s="2">
        <f>ROW(SmtRes!A1391)</f>
        <v>1391</v>
      </c>
      <c r="D607" s="2">
        <f>ROW(EtalonRes!A1412)</f>
        <v>1412</v>
      </c>
      <c r="E607" s="2" t="s">
        <v>3</v>
      </c>
      <c r="F607" s="2" t="s">
        <v>568</v>
      </c>
      <c r="G607" s="2" t="s">
        <v>569</v>
      </c>
      <c r="H607" s="2" t="s">
        <v>228</v>
      </c>
      <c r="I607" s="2">
        <f>ROUND(ROUND(1,4)*0,9)</f>
        <v>0</v>
      </c>
      <c r="J607" s="2">
        <v>0</v>
      </c>
      <c r="K607" s="2">
        <f>ROUND(ROUND(1,4)*0,9)</f>
        <v>0</v>
      </c>
      <c r="L607" s="2"/>
      <c r="M607" s="2"/>
      <c r="N607" s="2"/>
      <c r="O607" s="2">
        <f t="shared" si="747"/>
        <v>0</v>
      </c>
      <c r="P607" s="2">
        <f t="shared" si="748"/>
        <v>0</v>
      </c>
      <c r="Q607" s="2">
        <f>(ROUND((ROUND(((((ET607*1.25)*1.1))*AV607*I607),2)*BB607),2)+ROUND((ROUND(((AE607-(((EU607*1.25)*1.1)))*AV607*I607),2)*BS607),2))</f>
        <v>0</v>
      </c>
      <c r="R607" s="2">
        <f t="shared" si="749"/>
        <v>0</v>
      </c>
      <c r="S607" s="2">
        <f t="shared" si="750"/>
        <v>0</v>
      </c>
      <c r="T607" s="2">
        <f t="shared" si="751"/>
        <v>0</v>
      </c>
      <c r="U607" s="2">
        <f t="shared" si="752"/>
        <v>0</v>
      </c>
      <c r="V607" s="2">
        <f t="shared" si="753"/>
        <v>0</v>
      </c>
      <c r="W607" s="2">
        <f t="shared" si="754"/>
        <v>0</v>
      </c>
      <c r="X607" s="2">
        <f t="shared" si="755"/>
        <v>0</v>
      </c>
      <c r="Y607" s="2">
        <f t="shared" si="756"/>
        <v>0</v>
      </c>
      <c r="Z607" s="2"/>
      <c r="AA607" s="2">
        <v>-1</v>
      </c>
      <c r="AB607" s="2">
        <f t="shared" si="757"/>
        <v>49.641100000000002</v>
      </c>
      <c r="AC607" s="2">
        <f t="shared" si="779"/>
        <v>21.81</v>
      </c>
      <c r="AD607" s="2">
        <f>ROUND((((((ET607*1.25)*1.1))-(((EU607*1.25)*1.1)))+AE607),6)</f>
        <v>5.7062499999999998</v>
      </c>
      <c r="AE607" s="2">
        <f>ROUND((((EU607*1.25)*1.1)),6)</f>
        <v>0.34375</v>
      </c>
      <c r="AF607" s="2">
        <f>ROUND((((EV607*1.15)*1.1)),6)</f>
        <v>22.124849999999999</v>
      </c>
      <c r="AG607" s="2">
        <f t="shared" si="759"/>
        <v>0</v>
      </c>
      <c r="AH607" s="2">
        <f>(((EW607*1.15)*1.1))</f>
        <v>1.85955</v>
      </c>
      <c r="AI607" s="2">
        <f>(((EX607*1.25)*1.1))</f>
        <v>0</v>
      </c>
      <c r="AJ607" s="2">
        <f t="shared" si="760"/>
        <v>0</v>
      </c>
      <c r="AK607" s="2">
        <v>43.45</v>
      </c>
      <c r="AL607" s="2">
        <v>21.81</v>
      </c>
      <c r="AM607" s="2">
        <v>4.1500000000000004</v>
      </c>
      <c r="AN607" s="2">
        <v>0.25</v>
      </c>
      <c r="AO607" s="2">
        <v>17.489999999999998</v>
      </c>
      <c r="AP607" s="2">
        <v>0</v>
      </c>
      <c r="AQ607" s="2">
        <v>1.47</v>
      </c>
      <c r="AR607" s="2">
        <v>0</v>
      </c>
      <c r="AS607" s="2">
        <v>0</v>
      </c>
      <c r="AT607" s="2">
        <v>109</v>
      </c>
      <c r="AU607" s="2">
        <v>61</v>
      </c>
      <c r="AV607" s="2">
        <v>1.0669999999999999</v>
      </c>
      <c r="AW607" s="2">
        <v>1</v>
      </c>
      <c r="AX607" s="2"/>
      <c r="AY607" s="2"/>
      <c r="AZ607" s="2">
        <v>1</v>
      </c>
      <c r="BA607" s="2">
        <v>1</v>
      </c>
      <c r="BB607" s="2">
        <v>1</v>
      </c>
      <c r="BC607" s="2">
        <v>1</v>
      </c>
      <c r="BD607" s="2" t="s">
        <v>3</v>
      </c>
      <c r="BE607" s="2" t="s">
        <v>3</v>
      </c>
      <c r="BF607" s="2" t="s">
        <v>3</v>
      </c>
      <c r="BG607" s="2" t="s">
        <v>3</v>
      </c>
      <c r="BH607" s="2">
        <v>0</v>
      </c>
      <c r="BI607" s="2">
        <v>1</v>
      </c>
      <c r="BJ607" s="2" t="s">
        <v>570</v>
      </c>
      <c r="BK607" s="2"/>
      <c r="BL607" s="2"/>
      <c r="BM607" s="2">
        <v>21</v>
      </c>
      <c r="BN607" s="2">
        <v>0</v>
      </c>
      <c r="BO607" s="2" t="s">
        <v>568</v>
      </c>
      <c r="BP607" s="2">
        <v>1</v>
      </c>
      <c r="BQ607" s="2">
        <v>30</v>
      </c>
      <c r="BR607" s="2">
        <v>0</v>
      </c>
      <c r="BS607" s="2">
        <v>1</v>
      </c>
      <c r="BT607" s="2">
        <v>1</v>
      </c>
      <c r="BU607" s="2">
        <v>1</v>
      </c>
      <c r="BV607" s="2">
        <v>1</v>
      </c>
      <c r="BW607" s="2">
        <v>1</v>
      </c>
      <c r="BX607" s="2">
        <v>1</v>
      </c>
      <c r="BY607" s="2" t="s">
        <v>3</v>
      </c>
      <c r="BZ607" s="2">
        <v>109</v>
      </c>
      <c r="CA607" s="2">
        <v>61</v>
      </c>
      <c r="CB607" s="2" t="s">
        <v>3</v>
      </c>
      <c r="CC607" s="2"/>
      <c r="CD607" s="2"/>
      <c r="CE607" s="2">
        <v>30</v>
      </c>
      <c r="CF607" s="2">
        <v>0</v>
      </c>
      <c r="CG607" s="2">
        <v>0</v>
      </c>
      <c r="CH607" s="2"/>
      <c r="CI607" s="2"/>
      <c r="CJ607" s="2"/>
      <c r="CK607" s="2"/>
      <c r="CL607" s="2"/>
      <c r="CM607" s="2">
        <v>0</v>
      </c>
      <c r="CN607" s="2" t="s">
        <v>1044</v>
      </c>
      <c r="CO607" s="2">
        <v>0</v>
      </c>
      <c r="CP607" s="2">
        <f t="shared" si="761"/>
        <v>0</v>
      </c>
      <c r="CQ607" s="2">
        <f t="shared" si="762"/>
        <v>21.81</v>
      </c>
      <c r="CR607" s="2">
        <f>(ROUND((ROUND(((((ET607*1.25)*1.1))*AV607*1),2)*BB607),2)+ROUND((ROUND(((AE607-(((EU607*1.25)*1.1)))*AV607*1),2)*BS607),2))</f>
        <v>6.09</v>
      </c>
      <c r="CS607" s="2">
        <f t="shared" si="763"/>
        <v>0.37</v>
      </c>
      <c r="CT607" s="2">
        <f t="shared" si="764"/>
        <v>23.61</v>
      </c>
      <c r="CU607" s="2">
        <f t="shared" si="765"/>
        <v>0</v>
      </c>
      <c r="CV607" s="2">
        <f t="shared" si="766"/>
        <v>1.98413985</v>
      </c>
      <c r="CW607" s="2">
        <f t="shared" si="767"/>
        <v>0</v>
      </c>
      <c r="CX607" s="2">
        <f t="shared" si="768"/>
        <v>0</v>
      </c>
      <c r="CY607" s="2">
        <f t="shared" si="769"/>
        <v>0</v>
      </c>
      <c r="CZ607" s="2">
        <f t="shared" si="770"/>
        <v>0</v>
      </c>
      <c r="DA607" s="2"/>
      <c r="DB607" s="2">
        <v>253</v>
      </c>
      <c r="DC607" s="2" t="s">
        <v>3</v>
      </c>
      <c r="DD607" s="2" t="s">
        <v>3</v>
      </c>
      <c r="DE607" s="2" t="s">
        <v>25</v>
      </c>
      <c r="DF607" s="2" t="s">
        <v>25</v>
      </c>
      <c r="DG607" s="2" t="s">
        <v>26</v>
      </c>
      <c r="DH607" s="2" t="s">
        <v>3</v>
      </c>
      <c r="DI607" s="2" t="s">
        <v>26</v>
      </c>
      <c r="DJ607" s="2" t="s">
        <v>25</v>
      </c>
      <c r="DK607" s="2" t="s">
        <v>3</v>
      </c>
      <c r="DL607" s="2" t="s">
        <v>3</v>
      </c>
      <c r="DM607" s="2" t="s">
        <v>3</v>
      </c>
      <c r="DN607" s="2">
        <v>0</v>
      </c>
      <c r="DO607" s="2">
        <v>0</v>
      </c>
      <c r="DP607" s="2">
        <v>1</v>
      </c>
      <c r="DQ607" s="2">
        <v>1</v>
      </c>
      <c r="DR607" s="2"/>
      <c r="DS607" s="2"/>
      <c r="DT607" s="2"/>
      <c r="DU607" s="2">
        <v>1013</v>
      </c>
      <c r="DV607" s="2" t="s">
        <v>228</v>
      </c>
      <c r="DW607" s="2" t="s">
        <v>228</v>
      </c>
      <c r="DX607" s="2">
        <v>1</v>
      </c>
      <c r="DY607" s="2"/>
      <c r="DZ607" s="2" t="s">
        <v>3</v>
      </c>
      <c r="EA607" s="2" t="s">
        <v>3</v>
      </c>
      <c r="EB607" s="2" t="s">
        <v>3</v>
      </c>
      <c r="EC607" s="2" t="s">
        <v>3</v>
      </c>
      <c r="ED607" s="2"/>
      <c r="EE607" s="2">
        <v>58807897</v>
      </c>
      <c r="EF607" s="2">
        <v>30</v>
      </c>
      <c r="EG607" s="2" t="s">
        <v>27</v>
      </c>
      <c r="EH607" s="2">
        <v>0</v>
      </c>
      <c r="EI607" s="2" t="s">
        <v>3</v>
      </c>
      <c r="EJ607" s="2">
        <v>1</v>
      </c>
      <c r="EK607" s="2">
        <v>21</v>
      </c>
      <c r="EL607" s="2" t="s">
        <v>28</v>
      </c>
      <c r="EM607" s="2" t="s">
        <v>29</v>
      </c>
      <c r="EN607" s="2"/>
      <c r="EO607" s="2" t="s">
        <v>30</v>
      </c>
      <c r="EP607" s="2"/>
      <c r="EQ607" s="2">
        <v>1024</v>
      </c>
      <c r="ER607" s="2">
        <v>43.45</v>
      </c>
      <c r="ES607" s="2">
        <v>21.81</v>
      </c>
      <c r="ET607" s="2">
        <v>4.1500000000000004</v>
      </c>
      <c r="EU607" s="2">
        <v>0.25</v>
      </c>
      <c r="EV607" s="2">
        <v>17.489999999999998</v>
      </c>
      <c r="EW607" s="2">
        <v>1.47</v>
      </c>
      <c r="EX607" s="2">
        <v>0</v>
      </c>
      <c r="EY607" s="2">
        <v>0</v>
      </c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>
        <v>0</v>
      </c>
      <c r="FR607" s="2">
        <v>0</v>
      </c>
      <c r="FS607" s="2">
        <v>0</v>
      </c>
      <c r="FT607" s="2"/>
      <c r="FU607" s="2"/>
      <c r="FV607" s="2"/>
      <c r="FW607" s="2"/>
      <c r="FX607" s="2">
        <v>109</v>
      </c>
      <c r="FY607" s="2">
        <v>61</v>
      </c>
      <c r="FZ607" s="2"/>
      <c r="GA607" s="2" t="s">
        <v>3</v>
      </c>
      <c r="GB607" s="2"/>
      <c r="GC607" s="2"/>
      <c r="GD607" s="2">
        <v>1</v>
      </c>
      <c r="GE607" s="2"/>
      <c r="GF607" s="2">
        <v>752751470</v>
      </c>
      <c r="GG607" s="2">
        <v>2</v>
      </c>
      <c r="GH607" s="2">
        <v>1</v>
      </c>
      <c r="GI607" s="2">
        <v>2</v>
      </c>
      <c r="GJ607" s="2">
        <v>0</v>
      </c>
      <c r="GK607" s="2">
        <v>0</v>
      </c>
      <c r="GL607" s="2">
        <f t="shared" si="771"/>
        <v>0</v>
      </c>
      <c r="GM607" s="2">
        <f t="shared" si="772"/>
        <v>0</v>
      </c>
      <c r="GN607" s="2">
        <f t="shared" si="773"/>
        <v>0</v>
      </c>
      <c r="GO607" s="2">
        <f t="shared" si="774"/>
        <v>0</v>
      </c>
      <c r="GP607" s="2">
        <f t="shared" si="775"/>
        <v>0</v>
      </c>
      <c r="GQ607" s="2"/>
      <c r="GR607" s="2">
        <v>0</v>
      </c>
      <c r="GS607" s="2">
        <v>3</v>
      </c>
      <c r="GT607" s="2">
        <v>0</v>
      </c>
      <c r="GU607" s="2" t="s">
        <v>3</v>
      </c>
      <c r="GV607" s="2">
        <f t="shared" si="776"/>
        <v>0</v>
      </c>
      <c r="GW607" s="2">
        <v>1</v>
      </c>
      <c r="GX607" s="2">
        <f t="shared" si="777"/>
        <v>0</v>
      </c>
      <c r="GY607" s="2"/>
      <c r="GZ607" s="2"/>
      <c r="HA607" s="2">
        <v>0</v>
      </c>
      <c r="HB607" s="2">
        <v>0</v>
      </c>
      <c r="HC607" s="2">
        <f t="shared" si="778"/>
        <v>0</v>
      </c>
      <c r="HD607" s="2"/>
      <c r="HE607" s="2" t="s">
        <v>3</v>
      </c>
      <c r="HF607" s="2" t="s">
        <v>3</v>
      </c>
      <c r="HG607" s="2"/>
      <c r="HH607" s="2"/>
      <c r="HI607" s="2"/>
      <c r="HJ607" s="2"/>
      <c r="HK607" s="2"/>
      <c r="HL607" s="2"/>
      <c r="HM607" s="2" t="s">
        <v>3</v>
      </c>
      <c r="HN607" s="2" t="s">
        <v>3</v>
      </c>
      <c r="HO607" s="2" t="s">
        <v>3</v>
      </c>
      <c r="HP607" s="2" t="s">
        <v>3</v>
      </c>
      <c r="HQ607" s="2" t="s">
        <v>3</v>
      </c>
      <c r="HR607" s="2"/>
      <c r="HS607" s="2">
        <v>0</v>
      </c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>
        <v>0</v>
      </c>
      <c r="IL607" s="2"/>
      <c r="IM607" s="2"/>
      <c r="IN607" s="2"/>
      <c r="IO607" s="2"/>
      <c r="IP607" s="2"/>
      <c r="IQ607" s="2"/>
      <c r="IR607" s="2"/>
      <c r="IS607" s="2"/>
      <c r="IT607" s="2"/>
      <c r="IU607" s="2"/>
    </row>
    <row r="608" spans="1:255" x14ac:dyDescent="0.2">
      <c r="A608">
        <v>17</v>
      </c>
      <c r="B608">
        <v>1</v>
      </c>
      <c r="C608">
        <f>ROW(SmtRes!A1398)</f>
        <v>1398</v>
      </c>
      <c r="D608">
        <f>ROW(EtalonRes!A1420)</f>
        <v>1420</v>
      </c>
      <c r="E608" t="s">
        <v>3</v>
      </c>
      <c r="F608" t="s">
        <v>568</v>
      </c>
      <c r="G608" t="s">
        <v>569</v>
      </c>
      <c r="H608" t="s">
        <v>228</v>
      </c>
      <c r="I608">
        <f>ROUND(ROUND(1,4)*0,9)</f>
        <v>0</v>
      </c>
      <c r="J608">
        <v>0</v>
      </c>
      <c r="K608">
        <f>ROUND(ROUND(1,4)*0,9)</f>
        <v>0</v>
      </c>
      <c r="O608">
        <f t="shared" si="747"/>
        <v>0</v>
      </c>
      <c r="P608">
        <f t="shared" si="748"/>
        <v>0</v>
      </c>
      <c r="Q608">
        <f>(ROUND((ROUND(((((ET608*1.25)*1.1))*AV608*I608),2)*BB608),2)+ROUND((ROUND(((AE608-(((EU608*1.25)*1.1)))*AV608*I608),2)*BS608),2))</f>
        <v>0</v>
      </c>
      <c r="R608">
        <f t="shared" si="749"/>
        <v>0</v>
      </c>
      <c r="S608">
        <f t="shared" si="750"/>
        <v>0</v>
      </c>
      <c r="T608">
        <f t="shared" si="751"/>
        <v>0</v>
      </c>
      <c r="U608">
        <f t="shared" si="752"/>
        <v>0</v>
      </c>
      <c r="V608">
        <f t="shared" si="753"/>
        <v>0</v>
      </c>
      <c r="W608">
        <f t="shared" si="754"/>
        <v>0</v>
      </c>
      <c r="X608">
        <f t="shared" si="755"/>
        <v>0</v>
      </c>
      <c r="Y608">
        <f t="shared" si="756"/>
        <v>0</v>
      </c>
      <c r="AA608">
        <v>-1</v>
      </c>
      <c r="AB608">
        <f t="shared" si="757"/>
        <v>49.641100000000002</v>
      </c>
      <c r="AC608">
        <f t="shared" si="779"/>
        <v>21.81</v>
      </c>
      <c r="AD608">
        <f>ROUND((((((ET608*1.25)*1.1))-(((EU608*1.25)*1.1)))+AE608),6)</f>
        <v>5.7062499999999998</v>
      </c>
      <c r="AE608">
        <f>ROUND((((EU608*1.25)*1.1)),6)</f>
        <v>0.34375</v>
      </c>
      <c r="AF608">
        <f>ROUND((((EV608*1.15)*1.1)),6)</f>
        <v>22.124849999999999</v>
      </c>
      <c r="AG608">
        <f t="shared" si="759"/>
        <v>0</v>
      </c>
      <c r="AH608">
        <f>(((EW608*1.15)*1.1))</f>
        <v>1.85955</v>
      </c>
      <c r="AI608">
        <f>(((EX608*1.25)*1.1))</f>
        <v>0</v>
      </c>
      <c r="AJ608">
        <f t="shared" si="760"/>
        <v>0</v>
      </c>
      <c r="AK608">
        <v>43.45</v>
      </c>
      <c r="AL608">
        <v>21.81</v>
      </c>
      <c r="AM608">
        <v>4.1500000000000004</v>
      </c>
      <c r="AN608">
        <v>0.25</v>
      </c>
      <c r="AO608">
        <v>17.489999999999998</v>
      </c>
      <c r="AP608">
        <v>0</v>
      </c>
      <c r="AQ608">
        <v>1.47</v>
      </c>
      <c r="AR608">
        <v>0</v>
      </c>
      <c r="AS608">
        <v>0</v>
      </c>
      <c r="AT608">
        <v>109</v>
      </c>
      <c r="AU608">
        <v>61</v>
      </c>
      <c r="AV608">
        <v>1.0669999999999999</v>
      </c>
      <c r="AW608">
        <v>1</v>
      </c>
      <c r="AZ608">
        <v>1</v>
      </c>
      <c r="BA608">
        <v>54.99</v>
      </c>
      <c r="BB608">
        <v>13.44</v>
      </c>
      <c r="BC608">
        <v>8.42</v>
      </c>
      <c r="BD608" t="s">
        <v>3</v>
      </c>
      <c r="BE608" t="s">
        <v>3</v>
      </c>
      <c r="BF608" t="s">
        <v>3</v>
      </c>
      <c r="BG608" t="s">
        <v>3</v>
      </c>
      <c r="BH608">
        <v>0</v>
      </c>
      <c r="BI608">
        <v>1</v>
      </c>
      <c r="BJ608" t="s">
        <v>570</v>
      </c>
      <c r="BM608">
        <v>21</v>
      </c>
      <c r="BN608">
        <v>0</v>
      </c>
      <c r="BO608" t="s">
        <v>568</v>
      </c>
      <c r="BP608">
        <v>1</v>
      </c>
      <c r="BQ608">
        <v>30</v>
      </c>
      <c r="BR608">
        <v>0</v>
      </c>
      <c r="BS608">
        <v>54.99</v>
      </c>
      <c r="BT608">
        <v>1</v>
      </c>
      <c r="BU608">
        <v>1</v>
      </c>
      <c r="BV608">
        <v>1</v>
      </c>
      <c r="BW608">
        <v>1</v>
      </c>
      <c r="BX608">
        <v>1</v>
      </c>
      <c r="BY608" t="s">
        <v>3</v>
      </c>
      <c r="BZ608">
        <v>109</v>
      </c>
      <c r="CA608">
        <v>61</v>
      </c>
      <c r="CB608" t="s">
        <v>3</v>
      </c>
      <c r="CE608">
        <v>30</v>
      </c>
      <c r="CF608">
        <v>0</v>
      </c>
      <c r="CG608">
        <v>0</v>
      </c>
      <c r="CM608">
        <v>0</v>
      </c>
      <c r="CN608" t="s">
        <v>1044</v>
      </c>
      <c r="CO608">
        <v>0</v>
      </c>
      <c r="CP608">
        <f t="shared" si="761"/>
        <v>0</v>
      </c>
      <c r="CQ608">
        <f t="shared" si="762"/>
        <v>183.64</v>
      </c>
      <c r="CR608">
        <f>(ROUND((ROUND(((((ET608*1.25)*1.1))*AV608*1),2)*BB608),2)+ROUND((ROUND(((AE608-(((EU608*1.25)*1.1)))*AV608*1),2)*BS608),2))</f>
        <v>81.849999999999994</v>
      </c>
      <c r="CS608">
        <f t="shared" si="763"/>
        <v>20.350000000000001</v>
      </c>
      <c r="CT608">
        <f t="shared" si="764"/>
        <v>1298.31</v>
      </c>
      <c r="CU608">
        <f t="shared" si="765"/>
        <v>0</v>
      </c>
      <c r="CV608">
        <f t="shared" si="766"/>
        <v>1.98413985</v>
      </c>
      <c r="CW608">
        <f t="shared" si="767"/>
        <v>0</v>
      </c>
      <c r="CX608">
        <f t="shared" si="768"/>
        <v>0</v>
      </c>
      <c r="CY608">
        <f t="shared" si="769"/>
        <v>0</v>
      </c>
      <c r="CZ608">
        <f t="shared" si="770"/>
        <v>0</v>
      </c>
      <c r="DB608">
        <v>255</v>
      </c>
      <c r="DC608" t="s">
        <v>3</v>
      </c>
      <c r="DD608" t="s">
        <v>3</v>
      </c>
      <c r="DE608" t="s">
        <v>25</v>
      </c>
      <c r="DF608" t="s">
        <v>25</v>
      </c>
      <c r="DG608" t="s">
        <v>26</v>
      </c>
      <c r="DH608" t="s">
        <v>3</v>
      </c>
      <c r="DI608" t="s">
        <v>26</v>
      </c>
      <c r="DJ608" t="s">
        <v>25</v>
      </c>
      <c r="DK608" t="s">
        <v>3</v>
      </c>
      <c r="DL608" t="s">
        <v>3</v>
      </c>
      <c r="DM608" t="s">
        <v>3</v>
      </c>
      <c r="DN608">
        <v>0</v>
      </c>
      <c r="DO608">
        <v>0</v>
      </c>
      <c r="DP608">
        <v>1</v>
      </c>
      <c r="DQ608">
        <v>1</v>
      </c>
      <c r="DU608">
        <v>1013</v>
      </c>
      <c r="DV608" t="s">
        <v>228</v>
      </c>
      <c r="DW608" t="s">
        <v>228</v>
      </c>
      <c r="DX608">
        <v>1</v>
      </c>
      <c r="DZ608" t="s">
        <v>3</v>
      </c>
      <c r="EA608" t="s">
        <v>3</v>
      </c>
      <c r="EB608" t="s">
        <v>3</v>
      </c>
      <c r="EC608" t="s">
        <v>3</v>
      </c>
      <c r="EE608">
        <v>58807897</v>
      </c>
      <c r="EF608">
        <v>30</v>
      </c>
      <c r="EG608" t="s">
        <v>27</v>
      </c>
      <c r="EH608">
        <v>0</v>
      </c>
      <c r="EI608" t="s">
        <v>3</v>
      </c>
      <c r="EJ608">
        <v>1</v>
      </c>
      <c r="EK608">
        <v>21</v>
      </c>
      <c r="EL608" t="s">
        <v>28</v>
      </c>
      <c r="EM608" t="s">
        <v>29</v>
      </c>
      <c r="EO608" t="s">
        <v>30</v>
      </c>
      <c r="EQ608">
        <v>1024</v>
      </c>
      <c r="ER608">
        <v>43.45</v>
      </c>
      <c r="ES608">
        <v>21.81</v>
      </c>
      <c r="ET608">
        <v>4.1500000000000004</v>
      </c>
      <c r="EU608">
        <v>0.25</v>
      </c>
      <c r="EV608">
        <v>17.489999999999998</v>
      </c>
      <c r="EW608">
        <v>1.47</v>
      </c>
      <c r="EX608">
        <v>0</v>
      </c>
      <c r="EY608">
        <v>0</v>
      </c>
      <c r="FQ608">
        <v>0</v>
      </c>
      <c r="FR608">
        <v>0</v>
      </c>
      <c r="FS608">
        <v>0</v>
      </c>
      <c r="FX608">
        <v>109</v>
      </c>
      <c r="FY608">
        <v>61</v>
      </c>
      <c r="GA608" t="s">
        <v>3</v>
      </c>
      <c r="GD608">
        <v>1</v>
      </c>
      <c r="GF608">
        <v>752751470</v>
      </c>
      <c r="GG608">
        <v>2</v>
      </c>
      <c r="GH608">
        <v>1</v>
      </c>
      <c r="GI608">
        <v>2</v>
      </c>
      <c r="GJ608">
        <v>0</v>
      </c>
      <c r="GK608">
        <v>0</v>
      </c>
      <c r="GL608">
        <f t="shared" si="771"/>
        <v>0</v>
      </c>
      <c r="GM608">
        <f t="shared" si="772"/>
        <v>0</v>
      </c>
      <c r="GN608">
        <f t="shared" si="773"/>
        <v>0</v>
      </c>
      <c r="GO608">
        <f t="shared" si="774"/>
        <v>0</v>
      </c>
      <c r="GP608">
        <f t="shared" si="775"/>
        <v>0</v>
      </c>
      <c r="GR608">
        <v>0</v>
      </c>
      <c r="GS608">
        <v>3</v>
      </c>
      <c r="GT608">
        <v>0</v>
      </c>
      <c r="GU608" t="s">
        <v>3</v>
      </c>
      <c r="GV608">
        <f t="shared" si="776"/>
        <v>0</v>
      </c>
      <c r="GW608">
        <v>1</v>
      </c>
      <c r="GX608">
        <f t="shared" si="777"/>
        <v>0</v>
      </c>
      <c r="HA608">
        <v>0</v>
      </c>
      <c r="HB608">
        <v>0</v>
      </c>
      <c r="HC608">
        <f t="shared" si="778"/>
        <v>0</v>
      </c>
      <c r="HE608" t="s">
        <v>3</v>
      </c>
      <c r="HF608" t="s">
        <v>3</v>
      </c>
      <c r="HM608" t="s">
        <v>3</v>
      </c>
      <c r="HN608" t="s">
        <v>3</v>
      </c>
      <c r="HO608" t="s">
        <v>3</v>
      </c>
      <c r="HP608" t="s">
        <v>3</v>
      </c>
      <c r="HQ608" t="s">
        <v>3</v>
      </c>
      <c r="HS608">
        <v>0</v>
      </c>
      <c r="IK608">
        <v>0</v>
      </c>
    </row>
    <row r="609" spans="1:255" x14ac:dyDescent="0.2">
      <c r="A609" s="2">
        <v>18</v>
      </c>
      <c r="B609" s="2">
        <v>1</v>
      </c>
      <c r="C609" s="2">
        <v>1390</v>
      </c>
      <c r="D609" s="2"/>
      <c r="E609" s="2" t="s">
        <v>3</v>
      </c>
      <c r="F609" s="2" t="s">
        <v>604</v>
      </c>
      <c r="G609" s="2" t="s">
        <v>605</v>
      </c>
      <c r="H609" s="2" t="s">
        <v>39</v>
      </c>
      <c r="I609" s="2">
        <f>I607*J609</f>
        <v>0</v>
      </c>
      <c r="J609" s="2">
        <v>1</v>
      </c>
      <c r="K609" s="2">
        <v>1</v>
      </c>
      <c r="L609" s="2"/>
      <c r="M609" s="2"/>
      <c r="N609" s="2"/>
      <c r="O609" s="2">
        <f t="shared" si="747"/>
        <v>0</v>
      </c>
      <c r="P609" s="2">
        <f t="shared" si="748"/>
        <v>0</v>
      </c>
      <c r="Q609" s="2">
        <f>(ROUND((ROUND(((ET609)*AV609*I609),2)*BB609),2)+ROUND((ROUND(((AE609-(EU609))*AV609*I609),2)*BS609),2))</f>
        <v>0</v>
      </c>
      <c r="R609" s="2">
        <f t="shared" si="749"/>
        <v>0</v>
      </c>
      <c r="S609" s="2">
        <f t="shared" si="750"/>
        <v>0</v>
      </c>
      <c r="T609" s="2">
        <f t="shared" si="751"/>
        <v>0</v>
      </c>
      <c r="U609" s="2">
        <f t="shared" si="752"/>
        <v>0</v>
      </c>
      <c r="V609" s="2">
        <f t="shared" si="753"/>
        <v>0</v>
      </c>
      <c r="W609" s="2">
        <f t="shared" si="754"/>
        <v>0</v>
      </c>
      <c r="X609" s="2">
        <f t="shared" si="755"/>
        <v>0</v>
      </c>
      <c r="Y609" s="2">
        <f t="shared" si="756"/>
        <v>0</v>
      </c>
      <c r="Z609" s="2"/>
      <c r="AA609" s="2">
        <v>-1</v>
      </c>
      <c r="AB609" s="2">
        <f t="shared" si="757"/>
        <v>1559.14</v>
      </c>
      <c r="AC609" s="2">
        <f t="shared" si="779"/>
        <v>1559.14</v>
      </c>
      <c r="AD609" s="2">
        <f>ROUND((((ET609)-(EU609))+AE609),6)</f>
        <v>0</v>
      </c>
      <c r="AE609" s="2">
        <f>ROUND((EU609),6)</f>
        <v>0</v>
      </c>
      <c r="AF609" s="2">
        <f>ROUND((EV609),6)</f>
        <v>0</v>
      </c>
      <c r="AG609" s="2">
        <f t="shared" si="759"/>
        <v>0</v>
      </c>
      <c r="AH609" s="2">
        <f>(EW609)</f>
        <v>0</v>
      </c>
      <c r="AI609" s="2">
        <f>(EX609)</f>
        <v>0</v>
      </c>
      <c r="AJ609" s="2">
        <f t="shared" si="760"/>
        <v>0</v>
      </c>
      <c r="AK609" s="2">
        <v>1559.14</v>
      </c>
      <c r="AL609" s="2">
        <v>1559.14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109</v>
      </c>
      <c r="AU609" s="2">
        <v>61</v>
      </c>
      <c r="AV609" s="2">
        <v>1</v>
      </c>
      <c r="AW609" s="2">
        <v>1</v>
      </c>
      <c r="AX609" s="2"/>
      <c r="AY609" s="2"/>
      <c r="AZ609" s="2">
        <v>1</v>
      </c>
      <c r="BA609" s="2">
        <v>1</v>
      </c>
      <c r="BB609" s="2">
        <v>1</v>
      </c>
      <c r="BC609" s="2">
        <v>1</v>
      </c>
      <c r="BD609" s="2" t="s">
        <v>3</v>
      </c>
      <c r="BE609" s="2" t="s">
        <v>3</v>
      </c>
      <c r="BF609" s="2" t="s">
        <v>3</v>
      </c>
      <c r="BG609" s="2" t="s">
        <v>3</v>
      </c>
      <c r="BH609" s="2">
        <v>3</v>
      </c>
      <c r="BI609" s="2">
        <v>1</v>
      </c>
      <c r="BJ609" s="2" t="s">
        <v>606</v>
      </c>
      <c r="BK609" s="2"/>
      <c r="BL609" s="2"/>
      <c r="BM609" s="2">
        <v>21</v>
      </c>
      <c r="BN609" s="2">
        <v>0</v>
      </c>
      <c r="BO609" s="2" t="s">
        <v>3</v>
      </c>
      <c r="BP609" s="2">
        <v>0</v>
      </c>
      <c r="BQ609" s="2">
        <v>30</v>
      </c>
      <c r="BR609" s="2">
        <v>0</v>
      </c>
      <c r="BS609" s="2">
        <v>1</v>
      </c>
      <c r="BT609" s="2">
        <v>1</v>
      </c>
      <c r="BU609" s="2">
        <v>1</v>
      </c>
      <c r="BV609" s="2">
        <v>1</v>
      </c>
      <c r="BW609" s="2">
        <v>1</v>
      </c>
      <c r="BX609" s="2">
        <v>1</v>
      </c>
      <c r="BY609" s="2" t="s">
        <v>3</v>
      </c>
      <c r="BZ609" s="2">
        <v>109</v>
      </c>
      <c r="CA609" s="2">
        <v>61</v>
      </c>
      <c r="CB609" s="2" t="s">
        <v>3</v>
      </c>
      <c r="CC609" s="2"/>
      <c r="CD609" s="2"/>
      <c r="CE609" s="2">
        <v>30</v>
      </c>
      <c r="CF609" s="2">
        <v>0</v>
      </c>
      <c r="CG609" s="2">
        <v>0</v>
      </c>
      <c r="CH609" s="2"/>
      <c r="CI609" s="2"/>
      <c r="CJ609" s="2"/>
      <c r="CK609" s="2"/>
      <c r="CL609" s="2"/>
      <c r="CM609" s="2">
        <v>0</v>
      </c>
      <c r="CN609" s="2" t="s">
        <v>3</v>
      </c>
      <c r="CO609" s="2">
        <v>0</v>
      </c>
      <c r="CP609" s="2">
        <f t="shared" si="761"/>
        <v>0</v>
      </c>
      <c r="CQ609" s="2">
        <f t="shared" si="762"/>
        <v>1559.14</v>
      </c>
      <c r="CR609" s="2">
        <f>(ROUND((ROUND(((ET609)*AV609*1),2)*BB609),2)+ROUND((ROUND(((AE609-(EU609))*AV609*1),2)*BS609),2))</f>
        <v>0</v>
      </c>
      <c r="CS609" s="2">
        <f t="shared" si="763"/>
        <v>0</v>
      </c>
      <c r="CT609" s="2">
        <f t="shared" si="764"/>
        <v>0</v>
      </c>
      <c r="CU609" s="2">
        <f t="shared" si="765"/>
        <v>0</v>
      </c>
      <c r="CV609" s="2">
        <f t="shared" si="766"/>
        <v>0</v>
      </c>
      <c r="CW609" s="2">
        <f t="shared" si="767"/>
        <v>0</v>
      </c>
      <c r="CX609" s="2">
        <f t="shared" si="768"/>
        <v>0</v>
      </c>
      <c r="CY609" s="2">
        <f t="shared" si="769"/>
        <v>0</v>
      </c>
      <c r="CZ609" s="2">
        <f t="shared" si="770"/>
        <v>0</v>
      </c>
      <c r="DA609" s="2"/>
      <c r="DB609" s="2"/>
      <c r="DC609" s="2" t="s">
        <v>3</v>
      </c>
      <c r="DD609" s="2" t="s">
        <v>3</v>
      </c>
      <c r="DE609" s="2" t="s">
        <v>3</v>
      </c>
      <c r="DF609" s="2" t="s">
        <v>3</v>
      </c>
      <c r="DG609" s="2" t="s">
        <v>3</v>
      </c>
      <c r="DH609" s="2" t="s">
        <v>3</v>
      </c>
      <c r="DI609" s="2" t="s">
        <v>3</v>
      </c>
      <c r="DJ609" s="2" t="s">
        <v>3</v>
      </c>
      <c r="DK609" s="2" t="s">
        <v>3</v>
      </c>
      <c r="DL609" s="2" t="s">
        <v>3</v>
      </c>
      <c r="DM609" s="2" t="s">
        <v>3</v>
      </c>
      <c r="DN609" s="2">
        <v>0</v>
      </c>
      <c r="DO609" s="2">
        <v>0</v>
      </c>
      <c r="DP609" s="2">
        <v>1</v>
      </c>
      <c r="DQ609" s="2">
        <v>1</v>
      </c>
      <c r="DR609" s="2"/>
      <c r="DS609" s="2"/>
      <c r="DT609" s="2"/>
      <c r="DU609" s="2">
        <v>1010</v>
      </c>
      <c r="DV609" s="2" t="s">
        <v>39</v>
      </c>
      <c r="DW609" s="2" t="s">
        <v>39</v>
      </c>
      <c r="DX609" s="2">
        <v>1</v>
      </c>
      <c r="DY609" s="2"/>
      <c r="DZ609" s="2" t="s">
        <v>3</v>
      </c>
      <c r="EA609" s="2" t="s">
        <v>3</v>
      </c>
      <c r="EB609" s="2" t="s">
        <v>3</v>
      </c>
      <c r="EC609" s="2" t="s">
        <v>3</v>
      </c>
      <c r="ED609" s="2"/>
      <c r="EE609" s="2">
        <v>58807897</v>
      </c>
      <c r="EF609" s="2">
        <v>30</v>
      </c>
      <c r="EG609" s="2" t="s">
        <v>27</v>
      </c>
      <c r="EH609" s="2">
        <v>0</v>
      </c>
      <c r="EI609" s="2" t="s">
        <v>3</v>
      </c>
      <c r="EJ609" s="2">
        <v>1</v>
      </c>
      <c r="EK609" s="2">
        <v>21</v>
      </c>
      <c r="EL609" s="2" t="s">
        <v>28</v>
      </c>
      <c r="EM609" s="2" t="s">
        <v>29</v>
      </c>
      <c r="EN609" s="2"/>
      <c r="EO609" s="2" t="s">
        <v>3</v>
      </c>
      <c r="EP609" s="2"/>
      <c r="EQ609" s="2">
        <v>1024</v>
      </c>
      <c r="ER609" s="2">
        <v>1559.14</v>
      </c>
      <c r="ES609" s="2">
        <v>1559.14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>
        <v>0</v>
      </c>
      <c r="FR609" s="2">
        <v>0</v>
      </c>
      <c r="FS609" s="2">
        <v>0</v>
      </c>
      <c r="FT609" s="2"/>
      <c r="FU609" s="2"/>
      <c r="FV609" s="2"/>
      <c r="FW609" s="2"/>
      <c r="FX609" s="2">
        <v>109</v>
      </c>
      <c r="FY609" s="2">
        <v>61</v>
      </c>
      <c r="FZ609" s="2"/>
      <c r="GA609" s="2" t="s">
        <v>3</v>
      </c>
      <c r="GB609" s="2"/>
      <c r="GC609" s="2"/>
      <c r="GD609" s="2">
        <v>1</v>
      </c>
      <c r="GE609" s="2"/>
      <c r="GF609" s="2">
        <v>-1322305595</v>
      </c>
      <c r="GG609" s="2">
        <v>2</v>
      </c>
      <c r="GH609" s="2">
        <v>1</v>
      </c>
      <c r="GI609" s="2">
        <v>-2</v>
      </c>
      <c r="GJ609" s="2">
        <v>0</v>
      </c>
      <c r="GK609" s="2">
        <v>0</v>
      </c>
      <c r="GL609" s="2">
        <f t="shared" si="771"/>
        <v>0</v>
      </c>
      <c r="GM609" s="2">
        <f t="shared" si="772"/>
        <v>0</v>
      </c>
      <c r="GN609" s="2">
        <f t="shared" si="773"/>
        <v>0</v>
      </c>
      <c r="GO609" s="2">
        <f t="shared" si="774"/>
        <v>0</v>
      </c>
      <c r="GP609" s="2">
        <f t="shared" si="775"/>
        <v>0</v>
      </c>
      <c r="GQ609" s="2"/>
      <c r="GR609" s="2">
        <v>0</v>
      </c>
      <c r="GS609" s="2">
        <v>3</v>
      </c>
      <c r="GT609" s="2">
        <v>0</v>
      </c>
      <c r="GU609" s="2" t="s">
        <v>3</v>
      </c>
      <c r="GV609" s="2">
        <f t="shared" si="776"/>
        <v>0</v>
      </c>
      <c r="GW609" s="2">
        <v>1</v>
      </c>
      <c r="GX609" s="2">
        <f t="shared" si="777"/>
        <v>0</v>
      </c>
      <c r="GY609" s="2"/>
      <c r="GZ609" s="2"/>
      <c r="HA609" s="2">
        <v>0</v>
      </c>
      <c r="HB609" s="2">
        <v>0</v>
      </c>
      <c r="HC609" s="2">
        <f t="shared" si="778"/>
        <v>0</v>
      </c>
      <c r="HD609" s="2"/>
      <c r="HE609" s="2" t="s">
        <v>3</v>
      </c>
      <c r="HF609" s="2" t="s">
        <v>3</v>
      </c>
      <c r="HG609" s="2"/>
      <c r="HH609" s="2"/>
      <c r="HI609" s="2"/>
      <c r="HJ609" s="2"/>
      <c r="HK609" s="2"/>
      <c r="HL609" s="2"/>
      <c r="HM609" s="2" t="s">
        <v>3</v>
      </c>
      <c r="HN609" s="2" t="s">
        <v>3</v>
      </c>
      <c r="HO609" s="2" t="s">
        <v>3</v>
      </c>
      <c r="HP609" s="2" t="s">
        <v>3</v>
      </c>
      <c r="HQ609" s="2" t="s">
        <v>3</v>
      </c>
      <c r="HR609" s="2"/>
      <c r="HS609" s="2">
        <v>0</v>
      </c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>
        <v>0</v>
      </c>
      <c r="IL609" s="2"/>
      <c r="IM609" s="2"/>
      <c r="IN609" s="2"/>
      <c r="IO609" s="2"/>
      <c r="IP609" s="2"/>
      <c r="IQ609" s="2"/>
      <c r="IR609" s="2"/>
      <c r="IS609" s="2"/>
      <c r="IT609" s="2"/>
      <c r="IU609" s="2"/>
    </row>
    <row r="610" spans="1:255" x14ac:dyDescent="0.2">
      <c r="A610">
        <v>18</v>
      </c>
      <c r="B610">
        <v>1</v>
      </c>
      <c r="C610">
        <v>1397</v>
      </c>
      <c r="E610" t="s">
        <v>3</v>
      </c>
      <c r="F610" t="s">
        <v>604</v>
      </c>
      <c r="G610" t="s">
        <v>605</v>
      </c>
      <c r="H610" t="s">
        <v>39</v>
      </c>
      <c r="I610">
        <f>I608*J610</f>
        <v>0</v>
      </c>
      <c r="J610">
        <v>1</v>
      </c>
      <c r="K610">
        <v>1</v>
      </c>
      <c r="O610">
        <f t="shared" si="747"/>
        <v>0</v>
      </c>
      <c r="P610">
        <f t="shared" si="748"/>
        <v>0</v>
      </c>
      <c r="Q610">
        <f>(ROUND((ROUND(((ET610)*AV610*I610),2)*BB610),2)+ROUND((ROUND(((AE610-(EU610))*AV610*I610),2)*BS610),2))</f>
        <v>0</v>
      </c>
      <c r="R610">
        <f t="shared" si="749"/>
        <v>0</v>
      </c>
      <c r="S610">
        <f t="shared" si="750"/>
        <v>0</v>
      </c>
      <c r="T610">
        <f t="shared" si="751"/>
        <v>0</v>
      </c>
      <c r="U610">
        <f t="shared" si="752"/>
        <v>0</v>
      </c>
      <c r="V610">
        <f t="shared" si="753"/>
        <v>0</v>
      </c>
      <c r="W610">
        <f t="shared" si="754"/>
        <v>0</v>
      </c>
      <c r="X610">
        <f t="shared" si="755"/>
        <v>0</v>
      </c>
      <c r="Y610">
        <f t="shared" si="756"/>
        <v>0</v>
      </c>
      <c r="AA610">
        <v>-1</v>
      </c>
      <c r="AB610">
        <f t="shared" si="757"/>
        <v>1559.14</v>
      </c>
      <c r="AC610">
        <f t="shared" si="779"/>
        <v>1559.14</v>
      </c>
      <c r="AD610">
        <f>ROUND((((ET610)-(EU610))+AE610),6)</f>
        <v>0</v>
      </c>
      <c r="AE610">
        <f>ROUND((EU610),6)</f>
        <v>0</v>
      </c>
      <c r="AF610">
        <f>ROUND((EV610),6)</f>
        <v>0</v>
      </c>
      <c r="AG610">
        <f t="shared" si="759"/>
        <v>0</v>
      </c>
      <c r="AH610">
        <f>(EW610)</f>
        <v>0</v>
      </c>
      <c r="AI610">
        <f>(EX610)</f>
        <v>0</v>
      </c>
      <c r="AJ610">
        <f t="shared" si="760"/>
        <v>0</v>
      </c>
      <c r="AK610">
        <v>1559.14</v>
      </c>
      <c r="AL610">
        <v>1559.14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109</v>
      </c>
      <c r="AU610">
        <v>61</v>
      </c>
      <c r="AV610">
        <v>1</v>
      </c>
      <c r="AW610">
        <v>1</v>
      </c>
      <c r="AZ610">
        <v>1</v>
      </c>
      <c r="BA610">
        <v>1</v>
      </c>
      <c r="BB610">
        <v>1</v>
      </c>
      <c r="BC610">
        <v>8.52</v>
      </c>
      <c r="BD610" t="s">
        <v>3</v>
      </c>
      <c r="BE610" t="s">
        <v>3</v>
      </c>
      <c r="BF610" t="s">
        <v>3</v>
      </c>
      <c r="BG610" t="s">
        <v>3</v>
      </c>
      <c r="BH610">
        <v>3</v>
      </c>
      <c r="BI610">
        <v>1</v>
      </c>
      <c r="BJ610" t="s">
        <v>606</v>
      </c>
      <c r="BM610">
        <v>21</v>
      </c>
      <c r="BN610">
        <v>0</v>
      </c>
      <c r="BO610" t="s">
        <v>604</v>
      </c>
      <c r="BP610">
        <v>1</v>
      </c>
      <c r="BQ610">
        <v>30</v>
      </c>
      <c r="BR610">
        <v>0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 t="s">
        <v>3</v>
      </c>
      <c r="BZ610">
        <v>109</v>
      </c>
      <c r="CA610">
        <v>61</v>
      </c>
      <c r="CB610" t="s">
        <v>3</v>
      </c>
      <c r="CE610">
        <v>30</v>
      </c>
      <c r="CF610">
        <v>0</v>
      </c>
      <c r="CG610">
        <v>0</v>
      </c>
      <c r="CM610">
        <v>0</v>
      </c>
      <c r="CN610" t="s">
        <v>3</v>
      </c>
      <c r="CO610">
        <v>0</v>
      </c>
      <c r="CP610">
        <f t="shared" si="761"/>
        <v>0</v>
      </c>
      <c r="CQ610">
        <f t="shared" si="762"/>
        <v>13283.87</v>
      </c>
      <c r="CR610">
        <f>(ROUND((ROUND(((ET610)*AV610*1),2)*BB610),2)+ROUND((ROUND(((AE610-(EU610))*AV610*1),2)*BS610),2))</f>
        <v>0</v>
      </c>
      <c r="CS610">
        <f t="shared" si="763"/>
        <v>0</v>
      </c>
      <c r="CT610">
        <f t="shared" si="764"/>
        <v>0</v>
      </c>
      <c r="CU610">
        <f t="shared" si="765"/>
        <v>0</v>
      </c>
      <c r="CV610">
        <f t="shared" si="766"/>
        <v>0</v>
      </c>
      <c r="CW610">
        <f t="shared" si="767"/>
        <v>0</v>
      </c>
      <c r="CX610">
        <f t="shared" si="768"/>
        <v>0</v>
      </c>
      <c r="CY610">
        <f t="shared" si="769"/>
        <v>0</v>
      </c>
      <c r="CZ610">
        <f t="shared" si="770"/>
        <v>0</v>
      </c>
      <c r="DC610" t="s">
        <v>3</v>
      </c>
      <c r="DD610" t="s">
        <v>3</v>
      </c>
      <c r="DE610" t="s">
        <v>3</v>
      </c>
      <c r="DF610" t="s">
        <v>3</v>
      </c>
      <c r="DG610" t="s">
        <v>3</v>
      </c>
      <c r="DH610" t="s">
        <v>3</v>
      </c>
      <c r="DI610" t="s">
        <v>3</v>
      </c>
      <c r="DJ610" t="s">
        <v>3</v>
      </c>
      <c r="DK610" t="s">
        <v>3</v>
      </c>
      <c r="DL610" t="s">
        <v>3</v>
      </c>
      <c r="DM610" t="s">
        <v>3</v>
      </c>
      <c r="DN610">
        <v>0</v>
      </c>
      <c r="DO610">
        <v>0</v>
      </c>
      <c r="DP610">
        <v>1</v>
      </c>
      <c r="DQ610">
        <v>1</v>
      </c>
      <c r="DU610">
        <v>1010</v>
      </c>
      <c r="DV610" t="s">
        <v>39</v>
      </c>
      <c r="DW610" t="s">
        <v>39</v>
      </c>
      <c r="DX610">
        <v>1</v>
      </c>
      <c r="DZ610" t="s">
        <v>3</v>
      </c>
      <c r="EA610" t="s">
        <v>3</v>
      </c>
      <c r="EB610" t="s">
        <v>3</v>
      </c>
      <c r="EC610" t="s">
        <v>3</v>
      </c>
      <c r="EE610">
        <v>58807897</v>
      </c>
      <c r="EF610">
        <v>30</v>
      </c>
      <c r="EG610" t="s">
        <v>27</v>
      </c>
      <c r="EH610">
        <v>0</v>
      </c>
      <c r="EI610" t="s">
        <v>3</v>
      </c>
      <c r="EJ610">
        <v>1</v>
      </c>
      <c r="EK610">
        <v>21</v>
      </c>
      <c r="EL610" t="s">
        <v>28</v>
      </c>
      <c r="EM610" t="s">
        <v>29</v>
      </c>
      <c r="EO610" t="s">
        <v>3</v>
      </c>
      <c r="EQ610">
        <v>1024</v>
      </c>
      <c r="ER610">
        <v>1559.14</v>
      </c>
      <c r="ES610">
        <v>1559.14</v>
      </c>
      <c r="ET610">
        <v>0</v>
      </c>
      <c r="EU610">
        <v>0</v>
      </c>
      <c r="EV610">
        <v>0</v>
      </c>
      <c r="EW610">
        <v>0</v>
      </c>
      <c r="EX610">
        <v>0</v>
      </c>
      <c r="FQ610">
        <v>0</v>
      </c>
      <c r="FR610">
        <v>0</v>
      </c>
      <c r="FS610">
        <v>0</v>
      </c>
      <c r="FX610">
        <v>109</v>
      </c>
      <c r="FY610">
        <v>61</v>
      </c>
      <c r="GA610" t="s">
        <v>3</v>
      </c>
      <c r="GD610">
        <v>1</v>
      </c>
      <c r="GF610">
        <v>-1322305595</v>
      </c>
      <c r="GG610">
        <v>2</v>
      </c>
      <c r="GH610">
        <v>1</v>
      </c>
      <c r="GI610">
        <v>2</v>
      </c>
      <c r="GJ610">
        <v>0</v>
      </c>
      <c r="GK610">
        <v>0</v>
      </c>
      <c r="GL610">
        <f t="shared" si="771"/>
        <v>0</v>
      </c>
      <c r="GM610">
        <f t="shared" si="772"/>
        <v>0</v>
      </c>
      <c r="GN610">
        <f t="shared" si="773"/>
        <v>0</v>
      </c>
      <c r="GO610">
        <f t="shared" si="774"/>
        <v>0</v>
      </c>
      <c r="GP610">
        <f t="shared" si="775"/>
        <v>0</v>
      </c>
      <c r="GR610">
        <v>0</v>
      </c>
      <c r="GS610">
        <v>3</v>
      </c>
      <c r="GT610">
        <v>0</v>
      </c>
      <c r="GU610" t="s">
        <v>3</v>
      </c>
      <c r="GV610">
        <f t="shared" si="776"/>
        <v>0</v>
      </c>
      <c r="GW610">
        <v>1</v>
      </c>
      <c r="GX610">
        <f t="shared" si="777"/>
        <v>0</v>
      </c>
      <c r="HA610">
        <v>0</v>
      </c>
      <c r="HB610">
        <v>0</v>
      </c>
      <c r="HC610">
        <f t="shared" si="778"/>
        <v>0</v>
      </c>
      <c r="HE610" t="s">
        <v>3</v>
      </c>
      <c r="HF610" t="s">
        <v>3</v>
      </c>
      <c r="HM610" t="s">
        <v>3</v>
      </c>
      <c r="HN610" t="s">
        <v>3</v>
      </c>
      <c r="HO610" t="s">
        <v>3</v>
      </c>
      <c r="HP610" t="s">
        <v>3</v>
      </c>
      <c r="HQ610" t="s">
        <v>3</v>
      </c>
      <c r="HS610">
        <v>0</v>
      </c>
      <c r="IK610">
        <v>0</v>
      </c>
    </row>
    <row r="611" spans="1:255" x14ac:dyDescent="0.2">
      <c r="A611" s="2">
        <v>17</v>
      </c>
      <c r="B611" s="2">
        <v>1</v>
      </c>
      <c r="C611" s="2">
        <f>ROW(SmtRes!A1410)</f>
        <v>1410</v>
      </c>
      <c r="D611" s="2">
        <f>ROW(EtalonRes!A1429)</f>
        <v>1429</v>
      </c>
      <c r="E611" s="2" t="s">
        <v>607</v>
      </c>
      <c r="F611" s="2" t="s">
        <v>300</v>
      </c>
      <c r="G611" s="2" t="s">
        <v>301</v>
      </c>
      <c r="H611" s="2" t="s">
        <v>302</v>
      </c>
      <c r="I611" s="2">
        <f>ROUND(ROUND((45+190+110+80+105+70+40)/10,4),9)</f>
        <v>64</v>
      </c>
      <c r="J611" s="2">
        <v>0</v>
      </c>
      <c r="K611" s="2">
        <f>ROUND(ROUND((45+190+110+80+105+70+40)/10,4),9)</f>
        <v>64</v>
      </c>
      <c r="L611" s="2"/>
      <c r="M611" s="2"/>
      <c r="N611" s="2"/>
      <c r="O611" s="2">
        <f t="shared" si="747"/>
        <v>6124.61</v>
      </c>
      <c r="P611" s="2">
        <f t="shared" si="748"/>
        <v>3631.23</v>
      </c>
      <c r="Q611" s="2">
        <f>(ROUND((ROUND(((((ET611*1.25)*1.1))*AV611*I611),2)*BB611),2)+ROUND((ROUND(((AE611-(((EU611*1.25)*1.1)))*AV611*I611),2)*BS611),2))</f>
        <v>69.099999999999994</v>
      </c>
      <c r="R611" s="2">
        <f t="shared" si="749"/>
        <v>10.130000000000001</v>
      </c>
      <c r="S611" s="2">
        <f t="shared" si="750"/>
        <v>2424.2800000000002</v>
      </c>
      <c r="T611" s="2">
        <f t="shared" si="751"/>
        <v>0</v>
      </c>
      <c r="U611" s="2">
        <f t="shared" si="752"/>
        <v>186.48326399999999</v>
      </c>
      <c r="V611" s="2">
        <f t="shared" si="753"/>
        <v>0</v>
      </c>
      <c r="W611" s="2">
        <f t="shared" si="754"/>
        <v>0</v>
      </c>
      <c r="X611" s="2">
        <f t="shared" si="755"/>
        <v>2117.94</v>
      </c>
      <c r="Y611" s="2">
        <f t="shared" si="756"/>
        <v>1144.17</v>
      </c>
      <c r="Z611" s="2"/>
      <c r="AA611" s="2">
        <v>59204062</v>
      </c>
      <c r="AB611" s="2">
        <f t="shared" si="757"/>
        <v>92.890249999999995</v>
      </c>
      <c r="AC611" s="2">
        <f t="shared" si="779"/>
        <v>55.68</v>
      </c>
      <c r="AD611" s="2">
        <f>ROUND((((((ET611*1.25)*1.1))-(((EU611*1.25)*1.1)))+AE611),6)</f>
        <v>1.03125</v>
      </c>
      <c r="AE611" s="2">
        <f>ROUND((((EU611*1.25)*1.1)),6)</f>
        <v>0.15125</v>
      </c>
      <c r="AF611" s="2">
        <f>ROUND((((EV611*1.15)*1.1)),6)</f>
        <v>36.179000000000002</v>
      </c>
      <c r="AG611" s="2">
        <f t="shared" si="759"/>
        <v>0</v>
      </c>
      <c r="AH611" s="2">
        <f>(((EW611*1.15)*1.1))</f>
        <v>2.7829999999999999</v>
      </c>
      <c r="AI611" s="2">
        <f>(((EX611*1.25)*1.1))</f>
        <v>0</v>
      </c>
      <c r="AJ611" s="2">
        <f t="shared" si="760"/>
        <v>0</v>
      </c>
      <c r="AK611" s="2">
        <v>85.03</v>
      </c>
      <c r="AL611" s="2">
        <v>55.68</v>
      </c>
      <c r="AM611" s="2">
        <v>0.75</v>
      </c>
      <c r="AN611" s="2">
        <v>0.11</v>
      </c>
      <c r="AO611" s="2">
        <v>28.6</v>
      </c>
      <c r="AP611" s="2">
        <v>0</v>
      </c>
      <c r="AQ611" s="2">
        <v>2.2000000000000002</v>
      </c>
      <c r="AR611" s="2">
        <v>0</v>
      </c>
      <c r="AS611" s="2">
        <v>0</v>
      </c>
      <c r="AT611" s="2">
        <v>87</v>
      </c>
      <c r="AU611" s="2">
        <v>47</v>
      </c>
      <c r="AV611" s="2">
        <v>1.0469999999999999</v>
      </c>
      <c r="AW611" s="2">
        <v>1.0189999999999999</v>
      </c>
      <c r="AX611" s="2"/>
      <c r="AY611" s="2"/>
      <c r="AZ611" s="2">
        <v>1</v>
      </c>
      <c r="BA611" s="2">
        <v>1</v>
      </c>
      <c r="BB611" s="2">
        <v>1</v>
      </c>
      <c r="BC611" s="2">
        <v>1</v>
      </c>
      <c r="BD611" s="2" t="s">
        <v>3</v>
      </c>
      <c r="BE611" s="2" t="s">
        <v>3</v>
      </c>
      <c r="BF611" s="2" t="s">
        <v>3</v>
      </c>
      <c r="BG611" s="2" t="s">
        <v>3</v>
      </c>
      <c r="BH611" s="2">
        <v>0</v>
      </c>
      <c r="BI611" s="2">
        <v>1</v>
      </c>
      <c r="BJ611" s="2" t="s">
        <v>303</v>
      </c>
      <c r="BK611" s="2"/>
      <c r="BL611" s="2"/>
      <c r="BM611" s="2">
        <v>29</v>
      </c>
      <c r="BN611" s="2">
        <v>0</v>
      </c>
      <c r="BO611" s="2" t="s">
        <v>300</v>
      </c>
      <c r="BP611" s="2">
        <v>1</v>
      </c>
      <c r="BQ611" s="2">
        <v>30</v>
      </c>
      <c r="BR611" s="2">
        <v>0</v>
      </c>
      <c r="BS611" s="2">
        <v>1</v>
      </c>
      <c r="BT611" s="2">
        <v>1</v>
      </c>
      <c r="BU611" s="2">
        <v>1</v>
      </c>
      <c r="BV611" s="2">
        <v>1</v>
      </c>
      <c r="BW611" s="2">
        <v>1</v>
      </c>
      <c r="BX611" s="2">
        <v>1</v>
      </c>
      <c r="BY611" s="2" t="s">
        <v>3</v>
      </c>
      <c r="BZ611" s="2">
        <v>87</v>
      </c>
      <c r="CA611" s="2">
        <v>47</v>
      </c>
      <c r="CB611" s="2" t="s">
        <v>3</v>
      </c>
      <c r="CC611" s="2"/>
      <c r="CD611" s="2"/>
      <c r="CE611" s="2">
        <v>30</v>
      </c>
      <c r="CF611" s="2">
        <v>0</v>
      </c>
      <c r="CG611" s="2">
        <v>0</v>
      </c>
      <c r="CH611" s="2"/>
      <c r="CI611" s="2"/>
      <c r="CJ611" s="2"/>
      <c r="CK611" s="2"/>
      <c r="CL611" s="2"/>
      <c r="CM611" s="2">
        <v>0</v>
      </c>
      <c r="CN611" s="2" t="s">
        <v>1044</v>
      </c>
      <c r="CO611" s="2">
        <v>0</v>
      </c>
      <c r="CP611" s="2">
        <f t="shared" si="761"/>
        <v>6124.6100000000006</v>
      </c>
      <c r="CQ611" s="2">
        <f t="shared" si="762"/>
        <v>56.74</v>
      </c>
      <c r="CR611" s="2">
        <f>(ROUND((ROUND(((((ET611*1.25)*1.1))*AV611*1),2)*BB611),2)+ROUND((ROUND(((AE611-(((EU611*1.25)*1.1)))*AV611*1),2)*BS611),2))</f>
        <v>1.08</v>
      </c>
      <c r="CS611" s="2">
        <f t="shared" si="763"/>
        <v>0.16</v>
      </c>
      <c r="CT611" s="2">
        <f t="shared" si="764"/>
        <v>37.880000000000003</v>
      </c>
      <c r="CU611" s="2">
        <f t="shared" si="765"/>
        <v>0</v>
      </c>
      <c r="CV611" s="2">
        <f t="shared" si="766"/>
        <v>2.9138009999999999</v>
      </c>
      <c r="CW611" s="2">
        <f t="shared" si="767"/>
        <v>0</v>
      </c>
      <c r="CX611" s="2">
        <f t="shared" si="768"/>
        <v>0</v>
      </c>
      <c r="CY611" s="2">
        <f t="shared" si="769"/>
        <v>2117.9367000000002</v>
      </c>
      <c r="CZ611" s="2">
        <f t="shared" si="770"/>
        <v>1144.1727000000001</v>
      </c>
      <c r="DA611" s="2"/>
      <c r="DB611" s="2">
        <v>257</v>
      </c>
      <c r="DC611" s="2" t="s">
        <v>3</v>
      </c>
      <c r="DD611" s="2" t="s">
        <v>3</v>
      </c>
      <c r="DE611" s="2" t="s">
        <v>25</v>
      </c>
      <c r="DF611" s="2" t="s">
        <v>25</v>
      </c>
      <c r="DG611" s="2" t="s">
        <v>26</v>
      </c>
      <c r="DH611" s="2" t="s">
        <v>3</v>
      </c>
      <c r="DI611" s="2" t="s">
        <v>26</v>
      </c>
      <c r="DJ611" s="2" t="s">
        <v>25</v>
      </c>
      <c r="DK611" s="2" t="s">
        <v>3</v>
      </c>
      <c r="DL611" s="2" t="s">
        <v>3</v>
      </c>
      <c r="DM611" s="2" t="s">
        <v>3</v>
      </c>
      <c r="DN611" s="2">
        <v>0</v>
      </c>
      <c r="DO611" s="2">
        <v>0</v>
      </c>
      <c r="DP611" s="2">
        <v>1</v>
      </c>
      <c r="DQ611" s="2">
        <v>1</v>
      </c>
      <c r="DR611" s="2"/>
      <c r="DS611" s="2"/>
      <c r="DT611" s="2"/>
      <c r="DU611" s="2">
        <v>1013</v>
      </c>
      <c r="DV611" s="2" t="s">
        <v>302</v>
      </c>
      <c r="DW611" s="2" t="s">
        <v>302</v>
      </c>
      <c r="DX611" s="2">
        <v>1</v>
      </c>
      <c r="DY611" s="2"/>
      <c r="DZ611" s="2" t="s">
        <v>3</v>
      </c>
      <c r="EA611" s="2" t="s">
        <v>3</v>
      </c>
      <c r="EB611" s="2" t="s">
        <v>3</v>
      </c>
      <c r="EC611" s="2" t="s">
        <v>3</v>
      </c>
      <c r="ED611" s="2"/>
      <c r="EE611" s="2">
        <v>58807905</v>
      </c>
      <c r="EF611" s="2">
        <v>30</v>
      </c>
      <c r="EG611" s="2" t="s">
        <v>27</v>
      </c>
      <c r="EH611" s="2">
        <v>0</v>
      </c>
      <c r="EI611" s="2" t="s">
        <v>3</v>
      </c>
      <c r="EJ611" s="2">
        <v>1</v>
      </c>
      <c r="EK611" s="2">
        <v>29</v>
      </c>
      <c r="EL611" s="2" t="s">
        <v>304</v>
      </c>
      <c r="EM611" s="2" t="s">
        <v>305</v>
      </c>
      <c r="EN611" s="2"/>
      <c r="EO611" s="2" t="s">
        <v>30</v>
      </c>
      <c r="EP611" s="2"/>
      <c r="EQ611" s="2">
        <v>0</v>
      </c>
      <c r="ER611" s="2">
        <v>85.03</v>
      </c>
      <c r="ES611" s="2">
        <v>55.68</v>
      </c>
      <c r="ET611" s="2">
        <v>0.75</v>
      </c>
      <c r="EU611" s="2">
        <v>0.11</v>
      </c>
      <c r="EV611" s="2">
        <v>28.6</v>
      </c>
      <c r="EW611" s="2">
        <v>2.2000000000000002</v>
      </c>
      <c r="EX611" s="2">
        <v>0</v>
      </c>
      <c r="EY611" s="2">
        <v>0</v>
      </c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>
        <v>0</v>
      </c>
      <c r="FR611" s="2">
        <v>0</v>
      </c>
      <c r="FS611" s="2">
        <v>0</v>
      </c>
      <c r="FT611" s="2"/>
      <c r="FU611" s="2"/>
      <c r="FV611" s="2"/>
      <c r="FW611" s="2"/>
      <c r="FX611" s="2">
        <v>87</v>
      </c>
      <c r="FY611" s="2">
        <v>47</v>
      </c>
      <c r="FZ611" s="2"/>
      <c r="GA611" s="2" t="s">
        <v>3</v>
      </c>
      <c r="GB611" s="2"/>
      <c r="GC611" s="2"/>
      <c r="GD611" s="2">
        <v>1</v>
      </c>
      <c r="GE611" s="2"/>
      <c r="GF611" s="2">
        <v>1046472709</v>
      </c>
      <c r="GG611" s="2">
        <v>2</v>
      </c>
      <c r="GH611" s="2">
        <v>1</v>
      </c>
      <c r="GI611" s="2">
        <v>2</v>
      </c>
      <c r="GJ611" s="2">
        <v>0</v>
      </c>
      <c r="GK611" s="2">
        <v>0</v>
      </c>
      <c r="GL611" s="2">
        <f t="shared" si="771"/>
        <v>0</v>
      </c>
      <c r="GM611" s="2">
        <f t="shared" si="772"/>
        <v>9386.7199999999993</v>
      </c>
      <c r="GN611" s="2">
        <f t="shared" si="773"/>
        <v>9386.7199999999993</v>
      </c>
      <c r="GO611" s="2">
        <f t="shared" si="774"/>
        <v>0</v>
      </c>
      <c r="GP611" s="2">
        <f t="shared" si="775"/>
        <v>0</v>
      </c>
      <c r="GQ611" s="2"/>
      <c r="GR611" s="2">
        <v>0</v>
      </c>
      <c r="GS611" s="2">
        <v>3</v>
      </c>
      <c r="GT611" s="2">
        <v>0</v>
      </c>
      <c r="GU611" s="2" t="s">
        <v>3</v>
      </c>
      <c r="GV611" s="2">
        <f t="shared" si="776"/>
        <v>0</v>
      </c>
      <c r="GW611" s="2">
        <v>1</v>
      </c>
      <c r="GX611" s="2">
        <f t="shared" si="777"/>
        <v>0</v>
      </c>
      <c r="GY611" s="2"/>
      <c r="GZ611" s="2"/>
      <c r="HA611" s="2">
        <v>0</v>
      </c>
      <c r="HB611" s="2">
        <v>0</v>
      </c>
      <c r="HC611" s="2">
        <f t="shared" si="778"/>
        <v>0</v>
      </c>
      <c r="HD611" s="2"/>
      <c r="HE611" s="2" t="s">
        <v>3</v>
      </c>
      <c r="HF611" s="2" t="s">
        <v>3</v>
      </c>
      <c r="HG611" s="2"/>
      <c r="HH611" s="2"/>
      <c r="HI611" s="2"/>
      <c r="HJ611" s="2"/>
      <c r="HK611" s="2"/>
      <c r="HL611" s="2"/>
      <c r="HM611" s="2" t="s">
        <v>3</v>
      </c>
      <c r="HN611" s="2" t="s">
        <v>3</v>
      </c>
      <c r="HO611" s="2" t="s">
        <v>3</v>
      </c>
      <c r="HP611" s="2" t="s">
        <v>3</v>
      </c>
      <c r="HQ611" s="2" t="s">
        <v>3</v>
      </c>
      <c r="HR611" s="2"/>
      <c r="HS611" s="2">
        <v>0</v>
      </c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>
        <v>0</v>
      </c>
      <c r="IL611" s="2"/>
      <c r="IM611" s="2"/>
      <c r="IN611" s="2"/>
      <c r="IO611" s="2"/>
      <c r="IP611" s="2"/>
      <c r="IQ611" s="2"/>
      <c r="IR611" s="2"/>
      <c r="IS611" s="2"/>
      <c r="IT611" s="2"/>
      <c r="IU611" s="2"/>
    </row>
    <row r="612" spans="1:255" x14ac:dyDescent="0.2">
      <c r="A612">
        <v>17</v>
      </c>
      <c r="B612">
        <v>1</v>
      </c>
      <c r="C612">
        <f>ROW(SmtRes!A1422)</f>
        <v>1422</v>
      </c>
      <c r="D612">
        <f>ROW(EtalonRes!A1438)</f>
        <v>1438</v>
      </c>
      <c r="E612" t="s">
        <v>607</v>
      </c>
      <c r="F612" t="s">
        <v>300</v>
      </c>
      <c r="G612" t="s">
        <v>301</v>
      </c>
      <c r="H612" t="s">
        <v>302</v>
      </c>
      <c r="I612">
        <f>ROUND(ROUND((45+190+110+80+105+70+40)/10,4),9)</f>
        <v>64</v>
      </c>
      <c r="J612">
        <v>0</v>
      </c>
      <c r="K612">
        <f>ROUND(ROUND((45+190+110+80+105+70+40)/10,4),9)</f>
        <v>64</v>
      </c>
      <c r="O612">
        <f t="shared" si="747"/>
        <v>205170.4</v>
      </c>
      <c r="P612">
        <f t="shared" si="748"/>
        <v>70736.36</v>
      </c>
      <c r="Q612">
        <f>(ROUND((ROUND(((((ET612*1.25)*1.1))*AV612*I612),2)*BB612),2)+ROUND((ROUND(((AE612-(((EU612*1.25)*1.1)))*AV612*I612),2)*BS612),2))</f>
        <v>1122.8800000000001</v>
      </c>
      <c r="R612">
        <f t="shared" si="749"/>
        <v>557.04999999999995</v>
      </c>
      <c r="S612">
        <f t="shared" si="750"/>
        <v>133311.16</v>
      </c>
      <c r="T612">
        <f t="shared" si="751"/>
        <v>0</v>
      </c>
      <c r="U612">
        <f t="shared" si="752"/>
        <v>186.48326399999999</v>
      </c>
      <c r="V612">
        <f t="shared" si="753"/>
        <v>0</v>
      </c>
      <c r="W612">
        <f t="shared" si="754"/>
        <v>0</v>
      </c>
      <c r="X612">
        <f t="shared" si="755"/>
        <v>116465.34</v>
      </c>
      <c r="Y612">
        <f t="shared" si="756"/>
        <v>62918.06</v>
      </c>
      <c r="AA612">
        <v>59204059</v>
      </c>
      <c r="AB612">
        <f t="shared" si="757"/>
        <v>92.890249999999995</v>
      </c>
      <c r="AC612">
        <f t="shared" si="779"/>
        <v>55.68</v>
      </c>
      <c r="AD612">
        <f>ROUND((((((ET612*1.25)*1.1))-(((EU612*1.25)*1.1)))+AE612),6)</f>
        <v>1.03125</v>
      </c>
      <c r="AE612">
        <f>ROUND((((EU612*1.25)*1.1)),6)</f>
        <v>0.15125</v>
      </c>
      <c r="AF612">
        <f>ROUND((((EV612*1.15)*1.1)),6)</f>
        <v>36.179000000000002</v>
      </c>
      <c r="AG612">
        <f t="shared" si="759"/>
        <v>0</v>
      </c>
      <c r="AH612">
        <f>(((EW612*1.15)*1.1))</f>
        <v>2.7829999999999999</v>
      </c>
      <c r="AI612">
        <f>(((EX612*1.25)*1.1))</f>
        <v>0</v>
      </c>
      <c r="AJ612">
        <f t="shared" si="760"/>
        <v>0</v>
      </c>
      <c r="AK612">
        <v>85.03</v>
      </c>
      <c r="AL612">
        <v>55.68</v>
      </c>
      <c r="AM612">
        <v>0.75</v>
      </c>
      <c r="AN612">
        <v>0.11</v>
      </c>
      <c r="AO612">
        <v>28.6</v>
      </c>
      <c r="AP612">
        <v>0</v>
      </c>
      <c r="AQ612">
        <v>2.2000000000000002</v>
      </c>
      <c r="AR612">
        <v>0</v>
      </c>
      <c r="AS612">
        <v>0</v>
      </c>
      <c r="AT612">
        <v>87</v>
      </c>
      <c r="AU612">
        <v>47</v>
      </c>
      <c r="AV612">
        <v>1.0469999999999999</v>
      </c>
      <c r="AW612">
        <v>1.0189999999999999</v>
      </c>
      <c r="AZ612">
        <v>1</v>
      </c>
      <c r="BA612">
        <v>54.99</v>
      </c>
      <c r="BB612">
        <v>16.25</v>
      </c>
      <c r="BC612">
        <v>19.48</v>
      </c>
      <c r="BD612" t="s">
        <v>3</v>
      </c>
      <c r="BE612" t="s">
        <v>3</v>
      </c>
      <c r="BF612" t="s">
        <v>3</v>
      </c>
      <c r="BG612" t="s">
        <v>3</v>
      </c>
      <c r="BH612">
        <v>0</v>
      </c>
      <c r="BI612">
        <v>1</v>
      </c>
      <c r="BJ612" t="s">
        <v>303</v>
      </c>
      <c r="BM612">
        <v>29</v>
      </c>
      <c r="BN612">
        <v>0</v>
      </c>
      <c r="BO612" t="s">
        <v>300</v>
      </c>
      <c r="BP612">
        <v>1</v>
      </c>
      <c r="BQ612">
        <v>30</v>
      </c>
      <c r="BR612">
        <v>0</v>
      </c>
      <c r="BS612">
        <v>54.99</v>
      </c>
      <c r="BT612">
        <v>1</v>
      </c>
      <c r="BU612">
        <v>1</v>
      </c>
      <c r="BV612">
        <v>1</v>
      </c>
      <c r="BW612">
        <v>1</v>
      </c>
      <c r="BX612">
        <v>1</v>
      </c>
      <c r="BY612" t="s">
        <v>3</v>
      </c>
      <c r="BZ612">
        <v>87</v>
      </c>
      <c r="CA612">
        <v>47</v>
      </c>
      <c r="CB612" t="s">
        <v>3</v>
      </c>
      <c r="CE612">
        <v>30</v>
      </c>
      <c r="CF612">
        <v>0</v>
      </c>
      <c r="CG612">
        <v>0</v>
      </c>
      <c r="CM612">
        <v>0</v>
      </c>
      <c r="CN612" t="s">
        <v>1044</v>
      </c>
      <c r="CO612">
        <v>0</v>
      </c>
      <c r="CP612">
        <f t="shared" si="761"/>
        <v>205170.40000000002</v>
      </c>
      <c r="CQ612">
        <f t="shared" si="762"/>
        <v>1105.3</v>
      </c>
      <c r="CR612">
        <f>(ROUND((ROUND(((((ET612*1.25)*1.1))*AV612*1),2)*BB612),2)+ROUND((ROUND(((AE612-(((EU612*1.25)*1.1)))*AV612*1),2)*BS612),2))</f>
        <v>17.55</v>
      </c>
      <c r="CS612">
        <f t="shared" si="763"/>
        <v>8.8000000000000007</v>
      </c>
      <c r="CT612">
        <f t="shared" si="764"/>
        <v>2083.02</v>
      </c>
      <c r="CU612">
        <f t="shared" si="765"/>
        <v>0</v>
      </c>
      <c r="CV612">
        <f t="shared" si="766"/>
        <v>2.9138009999999999</v>
      </c>
      <c r="CW612">
        <f t="shared" si="767"/>
        <v>0</v>
      </c>
      <c r="CX612">
        <f t="shared" si="768"/>
        <v>0</v>
      </c>
      <c r="CY612">
        <f t="shared" si="769"/>
        <v>116465.34269999999</v>
      </c>
      <c r="CZ612">
        <f t="shared" si="770"/>
        <v>62918.058699999994</v>
      </c>
      <c r="DB612">
        <v>259</v>
      </c>
      <c r="DC612" t="s">
        <v>3</v>
      </c>
      <c r="DD612" t="s">
        <v>3</v>
      </c>
      <c r="DE612" t="s">
        <v>25</v>
      </c>
      <c r="DF612" t="s">
        <v>25</v>
      </c>
      <c r="DG612" t="s">
        <v>26</v>
      </c>
      <c r="DH612" t="s">
        <v>3</v>
      </c>
      <c r="DI612" t="s">
        <v>26</v>
      </c>
      <c r="DJ612" t="s">
        <v>25</v>
      </c>
      <c r="DK612" t="s">
        <v>3</v>
      </c>
      <c r="DL612" t="s">
        <v>3</v>
      </c>
      <c r="DM612" t="s">
        <v>3</v>
      </c>
      <c r="DN612">
        <v>0</v>
      </c>
      <c r="DO612">
        <v>0</v>
      </c>
      <c r="DP612">
        <v>1</v>
      </c>
      <c r="DQ612">
        <v>1</v>
      </c>
      <c r="DU612">
        <v>1013</v>
      </c>
      <c r="DV612" t="s">
        <v>302</v>
      </c>
      <c r="DW612" t="s">
        <v>302</v>
      </c>
      <c r="DX612">
        <v>1</v>
      </c>
      <c r="DZ612" t="s">
        <v>3</v>
      </c>
      <c r="EA612" t="s">
        <v>3</v>
      </c>
      <c r="EB612" t="s">
        <v>3</v>
      </c>
      <c r="EC612" t="s">
        <v>3</v>
      </c>
      <c r="EE612">
        <v>58807905</v>
      </c>
      <c r="EF612">
        <v>30</v>
      </c>
      <c r="EG612" t="s">
        <v>27</v>
      </c>
      <c r="EH612">
        <v>0</v>
      </c>
      <c r="EI612" t="s">
        <v>3</v>
      </c>
      <c r="EJ612">
        <v>1</v>
      </c>
      <c r="EK612">
        <v>29</v>
      </c>
      <c r="EL612" t="s">
        <v>304</v>
      </c>
      <c r="EM612" t="s">
        <v>305</v>
      </c>
      <c r="EO612" t="s">
        <v>30</v>
      </c>
      <c r="EQ612">
        <v>0</v>
      </c>
      <c r="ER612">
        <v>85.03</v>
      </c>
      <c r="ES612">
        <v>55.68</v>
      </c>
      <c r="ET612">
        <v>0.75</v>
      </c>
      <c r="EU612">
        <v>0.11</v>
      </c>
      <c r="EV612">
        <v>28.6</v>
      </c>
      <c r="EW612">
        <v>2.2000000000000002</v>
      </c>
      <c r="EX612">
        <v>0</v>
      </c>
      <c r="EY612">
        <v>0</v>
      </c>
      <c r="FQ612">
        <v>0</v>
      </c>
      <c r="FR612">
        <v>0</v>
      </c>
      <c r="FS612">
        <v>0</v>
      </c>
      <c r="FX612">
        <v>87</v>
      </c>
      <c r="FY612">
        <v>47</v>
      </c>
      <c r="GA612" t="s">
        <v>3</v>
      </c>
      <c r="GD612">
        <v>1</v>
      </c>
      <c r="GF612">
        <v>1046472709</v>
      </c>
      <c r="GG612">
        <v>2</v>
      </c>
      <c r="GH612">
        <v>1</v>
      </c>
      <c r="GI612">
        <v>2</v>
      </c>
      <c r="GJ612">
        <v>0</v>
      </c>
      <c r="GK612">
        <v>0</v>
      </c>
      <c r="GL612">
        <f t="shared" si="771"/>
        <v>0</v>
      </c>
      <c r="GM612">
        <f t="shared" si="772"/>
        <v>384553.8</v>
      </c>
      <c r="GN612">
        <f t="shared" si="773"/>
        <v>384553.8</v>
      </c>
      <c r="GO612">
        <f t="shared" si="774"/>
        <v>0</v>
      </c>
      <c r="GP612">
        <f t="shared" si="775"/>
        <v>0</v>
      </c>
      <c r="GR612">
        <v>0</v>
      </c>
      <c r="GS612">
        <v>3</v>
      </c>
      <c r="GT612">
        <v>0</v>
      </c>
      <c r="GU612" t="s">
        <v>3</v>
      </c>
      <c r="GV612">
        <f t="shared" si="776"/>
        <v>0</v>
      </c>
      <c r="GW612">
        <v>1</v>
      </c>
      <c r="GX612">
        <f t="shared" si="777"/>
        <v>0</v>
      </c>
      <c r="HA612">
        <v>0</v>
      </c>
      <c r="HB612">
        <v>0</v>
      </c>
      <c r="HC612">
        <f t="shared" si="778"/>
        <v>0</v>
      </c>
      <c r="HE612" t="s">
        <v>3</v>
      </c>
      <c r="HF612" t="s">
        <v>3</v>
      </c>
      <c r="HM612" t="s">
        <v>3</v>
      </c>
      <c r="HN612" t="s">
        <v>3</v>
      </c>
      <c r="HO612" t="s">
        <v>3</v>
      </c>
      <c r="HP612" t="s">
        <v>3</v>
      </c>
      <c r="HQ612" t="s">
        <v>3</v>
      </c>
      <c r="HS612">
        <v>0</v>
      </c>
      <c r="IK612">
        <v>0</v>
      </c>
    </row>
    <row r="613" spans="1:255" x14ac:dyDescent="0.2">
      <c r="A613" s="2">
        <v>18</v>
      </c>
      <c r="B613" s="2">
        <v>1</v>
      </c>
      <c r="C613" s="2">
        <v>1404</v>
      </c>
      <c r="D613" s="2"/>
      <c r="E613" s="2" t="s">
        <v>608</v>
      </c>
      <c r="F613" s="2" t="s">
        <v>609</v>
      </c>
      <c r="G613" s="2" t="s">
        <v>1062</v>
      </c>
      <c r="H613" s="2" t="s">
        <v>34</v>
      </c>
      <c r="I613" s="2">
        <f>I611*J613</f>
        <v>47.25</v>
      </c>
      <c r="J613" s="2">
        <v>0.73828125</v>
      </c>
      <c r="K613" s="2">
        <v>0.73828125</v>
      </c>
      <c r="L613" s="2"/>
      <c r="M613" s="2"/>
      <c r="N613" s="2"/>
      <c r="O613" s="2">
        <f t="shared" si="747"/>
        <v>360.15</v>
      </c>
      <c r="P613" s="2">
        <f t="shared" si="748"/>
        <v>360.15</v>
      </c>
      <c r="Q613" s="2">
        <f t="shared" ref="Q613:Q626" si="780">(ROUND((ROUND(((ET613)*AV613*I613),2)*BB613),2)+ROUND((ROUND(((AE613-(EU613))*AV613*I613),2)*BS613),2))</f>
        <v>0</v>
      </c>
      <c r="R613" s="2">
        <f t="shared" si="749"/>
        <v>0</v>
      </c>
      <c r="S613" s="2">
        <f t="shared" si="750"/>
        <v>0</v>
      </c>
      <c r="T613" s="2">
        <f t="shared" si="751"/>
        <v>0</v>
      </c>
      <c r="U613" s="2">
        <f t="shared" si="752"/>
        <v>0</v>
      </c>
      <c r="V613" s="2">
        <f t="shared" si="753"/>
        <v>0</v>
      </c>
      <c r="W613" s="2">
        <f t="shared" si="754"/>
        <v>0</v>
      </c>
      <c r="X613" s="2">
        <f t="shared" si="755"/>
        <v>0</v>
      </c>
      <c r="Y613" s="2">
        <f t="shared" si="756"/>
        <v>0</v>
      </c>
      <c r="Z613" s="2"/>
      <c r="AA613" s="2">
        <v>59204062</v>
      </c>
      <c r="AB613" s="2">
        <f t="shared" si="757"/>
        <v>7.48</v>
      </c>
      <c r="AC613" s="2">
        <f t="shared" si="779"/>
        <v>7.48</v>
      </c>
      <c r="AD613" s="2">
        <f t="shared" ref="AD613:AD626" si="781">ROUND((((ET613)-(EU613))+AE613),6)</f>
        <v>0</v>
      </c>
      <c r="AE613" s="2">
        <f t="shared" ref="AE613:AE626" si="782">ROUND((EU613),6)</f>
        <v>0</v>
      </c>
      <c r="AF613" s="2">
        <f t="shared" ref="AF613:AF626" si="783">ROUND((EV613),6)</f>
        <v>0</v>
      </c>
      <c r="AG613" s="2">
        <f t="shared" si="759"/>
        <v>0</v>
      </c>
      <c r="AH613" s="2">
        <f t="shared" ref="AH613:AH626" si="784">(EW613)</f>
        <v>0</v>
      </c>
      <c r="AI613" s="2">
        <f t="shared" ref="AI613:AI626" si="785">(EX613)</f>
        <v>0</v>
      </c>
      <c r="AJ613" s="2">
        <f t="shared" si="760"/>
        <v>0</v>
      </c>
      <c r="AK613" s="2">
        <v>7.48</v>
      </c>
      <c r="AL613" s="2">
        <v>7.48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87</v>
      </c>
      <c r="AU613" s="2">
        <v>47</v>
      </c>
      <c r="AV613" s="2">
        <v>1</v>
      </c>
      <c r="AW613" s="2">
        <v>1.0189999999999999</v>
      </c>
      <c r="AX613" s="2"/>
      <c r="AY613" s="2"/>
      <c r="AZ613" s="2">
        <v>1</v>
      </c>
      <c r="BA613" s="2">
        <v>1</v>
      </c>
      <c r="BB613" s="2">
        <v>1</v>
      </c>
      <c r="BC613" s="2">
        <v>1</v>
      </c>
      <c r="BD613" s="2" t="s">
        <v>3</v>
      </c>
      <c r="BE613" s="2" t="s">
        <v>3</v>
      </c>
      <c r="BF613" s="2" t="s">
        <v>3</v>
      </c>
      <c r="BG613" s="2" t="s">
        <v>3</v>
      </c>
      <c r="BH613" s="2">
        <v>3</v>
      </c>
      <c r="BI613" s="2">
        <v>1</v>
      </c>
      <c r="BJ613" s="2" t="s">
        <v>610</v>
      </c>
      <c r="BK613" s="2"/>
      <c r="BL613" s="2"/>
      <c r="BM613" s="2">
        <v>29</v>
      </c>
      <c r="BN613" s="2">
        <v>0</v>
      </c>
      <c r="BO613" s="2" t="s">
        <v>3</v>
      </c>
      <c r="BP613" s="2">
        <v>0</v>
      </c>
      <c r="BQ613" s="2">
        <v>30</v>
      </c>
      <c r="BR613" s="2">
        <v>0</v>
      </c>
      <c r="BS613" s="2">
        <v>1</v>
      </c>
      <c r="BT613" s="2">
        <v>1</v>
      </c>
      <c r="BU613" s="2">
        <v>1</v>
      </c>
      <c r="BV613" s="2">
        <v>1</v>
      </c>
      <c r="BW613" s="2">
        <v>1</v>
      </c>
      <c r="BX613" s="2">
        <v>1</v>
      </c>
      <c r="BY613" s="2" t="s">
        <v>3</v>
      </c>
      <c r="BZ613" s="2">
        <v>87</v>
      </c>
      <c r="CA613" s="2">
        <v>47</v>
      </c>
      <c r="CB613" s="2" t="s">
        <v>3</v>
      </c>
      <c r="CC613" s="2"/>
      <c r="CD613" s="2"/>
      <c r="CE613" s="2">
        <v>30</v>
      </c>
      <c r="CF613" s="2">
        <v>0</v>
      </c>
      <c r="CG613" s="2">
        <v>0</v>
      </c>
      <c r="CH613" s="2"/>
      <c r="CI613" s="2"/>
      <c r="CJ613" s="2"/>
      <c r="CK613" s="2"/>
      <c r="CL613" s="2"/>
      <c r="CM613" s="2">
        <v>0</v>
      </c>
      <c r="CN613" s="2" t="s">
        <v>3</v>
      </c>
      <c r="CO613" s="2">
        <v>0</v>
      </c>
      <c r="CP613" s="2">
        <f t="shared" si="761"/>
        <v>360.15</v>
      </c>
      <c r="CQ613" s="2">
        <f t="shared" si="762"/>
        <v>7.62</v>
      </c>
      <c r="CR613" s="2">
        <f t="shared" ref="CR613:CR626" si="786">(ROUND((ROUND(((ET613)*AV613*1),2)*BB613),2)+ROUND((ROUND(((AE613-(EU613))*AV613*1),2)*BS613),2))</f>
        <v>0</v>
      </c>
      <c r="CS613" s="2">
        <f t="shared" si="763"/>
        <v>0</v>
      </c>
      <c r="CT613" s="2">
        <f t="shared" si="764"/>
        <v>0</v>
      </c>
      <c r="CU613" s="2">
        <f t="shared" si="765"/>
        <v>0</v>
      </c>
      <c r="CV613" s="2">
        <f t="shared" si="766"/>
        <v>0</v>
      </c>
      <c r="CW613" s="2">
        <f t="shared" si="767"/>
        <v>0</v>
      </c>
      <c r="CX613" s="2">
        <f t="shared" si="768"/>
        <v>0</v>
      </c>
      <c r="CY613" s="2">
        <f t="shared" si="769"/>
        <v>0</v>
      </c>
      <c r="CZ613" s="2">
        <f t="shared" si="770"/>
        <v>0</v>
      </c>
      <c r="DA613" s="2"/>
      <c r="DB613" s="2"/>
      <c r="DC613" s="2" t="s">
        <v>3</v>
      </c>
      <c r="DD613" s="2" t="s">
        <v>3</v>
      </c>
      <c r="DE613" s="2" t="s">
        <v>3</v>
      </c>
      <c r="DF613" s="2" t="s">
        <v>3</v>
      </c>
      <c r="DG613" s="2" t="s">
        <v>3</v>
      </c>
      <c r="DH613" s="2" t="s">
        <v>3</v>
      </c>
      <c r="DI613" s="2" t="s">
        <v>3</v>
      </c>
      <c r="DJ613" s="2" t="s">
        <v>3</v>
      </c>
      <c r="DK613" s="2" t="s">
        <v>3</v>
      </c>
      <c r="DL613" s="2" t="s">
        <v>3</v>
      </c>
      <c r="DM613" s="2" t="s">
        <v>3</v>
      </c>
      <c r="DN613" s="2">
        <v>0</v>
      </c>
      <c r="DO613" s="2">
        <v>0</v>
      </c>
      <c r="DP613" s="2">
        <v>1</v>
      </c>
      <c r="DQ613" s="2">
        <v>1</v>
      </c>
      <c r="DR613" s="2"/>
      <c r="DS613" s="2"/>
      <c r="DT613" s="2"/>
      <c r="DU613" s="2">
        <v>1003</v>
      </c>
      <c r="DV613" s="2" t="s">
        <v>34</v>
      </c>
      <c r="DW613" s="2" t="s">
        <v>34</v>
      </c>
      <c r="DX613" s="2">
        <v>1</v>
      </c>
      <c r="DY613" s="2"/>
      <c r="DZ613" s="2" t="s">
        <v>3</v>
      </c>
      <c r="EA613" s="2" t="s">
        <v>3</v>
      </c>
      <c r="EB613" s="2" t="s">
        <v>3</v>
      </c>
      <c r="EC613" s="2" t="s">
        <v>3</v>
      </c>
      <c r="ED613" s="2"/>
      <c r="EE613" s="2">
        <v>58807905</v>
      </c>
      <c r="EF613" s="2">
        <v>30</v>
      </c>
      <c r="EG613" s="2" t="s">
        <v>27</v>
      </c>
      <c r="EH613" s="2">
        <v>0</v>
      </c>
      <c r="EI613" s="2" t="s">
        <v>3</v>
      </c>
      <c r="EJ613" s="2">
        <v>1</v>
      </c>
      <c r="EK613" s="2">
        <v>29</v>
      </c>
      <c r="EL613" s="2" t="s">
        <v>304</v>
      </c>
      <c r="EM613" s="2" t="s">
        <v>305</v>
      </c>
      <c r="EN613" s="2"/>
      <c r="EO613" s="2" t="s">
        <v>3</v>
      </c>
      <c r="EP613" s="2"/>
      <c r="EQ613" s="2">
        <v>0</v>
      </c>
      <c r="ER613" s="2">
        <v>7.48</v>
      </c>
      <c r="ES613" s="2">
        <v>7.48</v>
      </c>
      <c r="ET613" s="2">
        <v>0</v>
      </c>
      <c r="EU613" s="2">
        <v>0</v>
      </c>
      <c r="EV613" s="2">
        <v>0</v>
      </c>
      <c r="EW613" s="2">
        <v>0</v>
      </c>
      <c r="EX613" s="2">
        <v>0</v>
      </c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>
        <v>0</v>
      </c>
      <c r="FR613" s="2">
        <v>0</v>
      </c>
      <c r="FS613" s="2">
        <v>0</v>
      </c>
      <c r="FT613" s="2"/>
      <c r="FU613" s="2"/>
      <c r="FV613" s="2"/>
      <c r="FW613" s="2"/>
      <c r="FX613" s="2">
        <v>87</v>
      </c>
      <c r="FY613" s="2">
        <v>47</v>
      </c>
      <c r="FZ613" s="2"/>
      <c r="GA613" s="2" t="s">
        <v>3</v>
      </c>
      <c r="GB613" s="2"/>
      <c r="GC613" s="2"/>
      <c r="GD613" s="2">
        <v>1</v>
      </c>
      <c r="GE613" s="2"/>
      <c r="GF613" s="2">
        <v>1344492581</v>
      </c>
      <c r="GG613" s="2">
        <v>2</v>
      </c>
      <c r="GH613" s="2">
        <v>1</v>
      </c>
      <c r="GI613" s="2">
        <v>-2</v>
      </c>
      <c r="GJ613" s="2">
        <v>0</v>
      </c>
      <c r="GK613" s="2">
        <v>0</v>
      </c>
      <c r="GL613" s="2">
        <f t="shared" si="771"/>
        <v>0</v>
      </c>
      <c r="GM613" s="2">
        <f t="shared" si="772"/>
        <v>360.15</v>
      </c>
      <c r="GN613" s="2">
        <f t="shared" si="773"/>
        <v>360.15</v>
      </c>
      <c r="GO613" s="2">
        <f t="shared" si="774"/>
        <v>0</v>
      </c>
      <c r="GP613" s="2">
        <f t="shared" si="775"/>
        <v>0</v>
      </c>
      <c r="GQ613" s="2"/>
      <c r="GR613" s="2">
        <v>0</v>
      </c>
      <c r="GS613" s="2">
        <v>3</v>
      </c>
      <c r="GT613" s="2">
        <v>0</v>
      </c>
      <c r="GU613" s="2" t="s">
        <v>3</v>
      </c>
      <c r="GV613" s="2">
        <f t="shared" si="776"/>
        <v>0</v>
      </c>
      <c r="GW613" s="2">
        <v>1</v>
      </c>
      <c r="GX613" s="2">
        <f t="shared" si="777"/>
        <v>0</v>
      </c>
      <c r="GY613" s="2"/>
      <c r="GZ613" s="2"/>
      <c r="HA613" s="2">
        <v>0</v>
      </c>
      <c r="HB613" s="2">
        <v>0</v>
      </c>
      <c r="HC613" s="2">
        <f t="shared" si="778"/>
        <v>0</v>
      </c>
      <c r="HD613" s="2"/>
      <c r="HE613" s="2" t="s">
        <v>3</v>
      </c>
      <c r="HF613" s="2" t="s">
        <v>3</v>
      </c>
      <c r="HG613" s="2"/>
      <c r="HH613" s="2"/>
      <c r="HI613" s="2"/>
      <c r="HJ613" s="2"/>
      <c r="HK613" s="2"/>
      <c r="HL613" s="2"/>
      <c r="HM613" s="2" t="s">
        <v>3</v>
      </c>
      <c r="HN613" s="2" t="s">
        <v>3</v>
      </c>
      <c r="HO613" s="2" t="s">
        <v>3</v>
      </c>
      <c r="HP613" s="2" t="s">
        <v>3</v>
      </c>
      <c r="HQ613" s="2" t="s">
        <v>3</v>
      </c>
      <c r="HR613" s="2"/>
      <c r="HS613" s="2">
        <v>0</v>
      </c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>
        <v>0</v>
      </c>
      <c r="IL613" s="2"/>
      <c r="IM613" s="2"/>
      <c r="IN613" s="2"/>
      <c r="IO613" s="2"/>
      <c r="IP613" s="2"/>
      <c r="IQ613" s="2"/>
      <c r="IR613" s="2"/>
      <c r="IS613" s="2"/>
      <c r="IT613" s="2"/>
      <c r="IU613" s="2"/>
    </row>
    <row r="614" spans="1:255" x14ac:dyDescent="0.2">
      <c r="A614">
        <v>18</v>
      </c>
      <c r="B614">
        <v>1</v>
      </c>
      <c r="C614">
        <v>1416</v>
      </c>
      <c r="E614" t="s">
        <v>608</v>
      </c>
      <c r="F614" t="s">
        <v>609</v>
      </c>
      <c r="G614" t="s">
        <v>1062</v>
      </c>
      <c r="H614" t="s">
        <v>34</v>
      </c>
      <c r="I614">
        <f>I612*J614</f>
        <v>47.25</v>
      </c>
      <c r="J614">
        <v>0.73828125</v>
      </c>
      <c r="K614">
        <v>0.73828125</v>
      </c>
      <c r="O614">
        <f t="shared" si="747"/>
        <v>2258.14</v>
      </c>
      <c r="P614">
        <f t="shared" si="748"/>
        <v>2258.14</v>
      </c>
      <c r="Q614">
        <f t="shared" si="780"/>
        <v>0</v>
      </c>
      <c r="R614">
        <f t="shared" si="749"/>
        <v>0</v>
      </c>
      <c r="S614">
        <f t="shared" si="750"/>
        <v>0</v>
      </c>
      <c r="T614">
        <f t="shared" si="751"/>
        <v>0</v>
      </c>
      <c r="U614">
        <f t="shared" si="752"/>
        <v>0</v>
      </c>
      <c r="V614">
        <f t="shared" si="753"/>
        <v>0</v>
      </c>
      <c r="W614">
        <f t="shared" si="754"/>
        <v>0</v>
      </c>
      <c r="X614">
        <f t="shared" si="755"/>
        <v>0</v>
      </c>
      <c r="Y614">
        <f t="shared" si="756"/>
        <v>0</v>
      </c>
      <c r="AA614">
        <v>59204059</v>
      </c>
      <c r="AB614">
        <f t="shared" si="757"/>
        <v>7.48</v>
      </c>
      <c r="AC614">
        <f t="shared" si="779"/>
        <v>7.48</v>
      </c>
      <c r="AD614">
        <f t="shared" si="781"/>
        <v>0</v>
      </c>
      <c r="AE614">
        <f t="shared" si="782"/>
        <v>0</v>
      </c>
      <c r="AF614">
        <f t="shared" si="783"/>
        <v>0</v>
      </c>
      <c r="AG614">
        <f t="shared" si="759"/>
        <v>0</v>
      </c>
      <c r="AH614">
        <f t="shared" si="784"/>
        <v>0</v>
      </c>
      <c r="AI614">
        <f t="shared" si="785"/>
        <v>0</v>
      </c>
      <c r="AJ614">
        <f t="shared" si="760"/>
        <v>0</v>
      </c>
      <c r="AK614">
        <v>7.48</v>
      </c>
      <c r="AL614">
        <v>7.48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87</v>
      </c>
      <c r="AU614">
        <v>47</v>
      </c>
      <c r="AV614">
        <v>1</v>
      </c>
      <c r="AW614">
        <v>1.0189999999999999</v>
      </c>
      <c r="AZ614">
        <v>1</v>
      </c>
      <c r="BA614">
        <v>1</v>
      </c>
      <c r="BB614">
        <v>1</v>
      </c>
      <c r="BC614">
        <v>6.27</v>
      </c>
      <c r="BD614" t="s">
        <v>3</v>
      </c>
      <c r="BE614" t="s">
        <v>3</v>
      </c>
      <c r="BF614" t="s">
        <v>3</v>
      </c>
      <c r="BG614" t="s">
        <v>3</v>
      </c>
      <c r="BH614">
        <v>3</v>
      </c>
      <c r="BI614">
        <v>1</v>
      </c>
      <c r="BJ614" t="s">
        <v>610</v>
      </c>
      <c r="BM614">
        <v>29</v>
      </c>
      <c r="BN614">
        <v>0</v>
      </c>
      <c r="BO614" t="s">
        <v>609</v>
      </c>
      <c r="BP614">
        <v>1</v>
      </c>
      <c r="BQ614">
        <v>30</v>
      </c>
      <c r="BR614">
        <v>0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 t="s">
        <v>3</v>
      </c>
      <c r="BZ614">
        <v>87</v>
      </c>
      <c r="CA614">
        <v>47</v>
      </c>
      <c r="CB614" t="s">
        <v>3</v>
      </c>
      <c r="CE614">
        <v>30</v>
      </c>
      <c r="CF614">
        <v>0</v>
      </c>
      <c r="CG614">
        <v>0</v>
      </c>
      <c r="CM614">
        <v>0</v>
      </c>
      <c r="CN614" t="s">
        <v>3</v>
      </c>
      <c r="CO614">
        <v>0</v>
      </c>
      <c r="CP614">
        <f t="shared" si="761"/>
        <v>2258.14</v>
      </c>
      <c r="CQ614">
        <f t="shared" si="762"/>
        <v>47.78</v>
      </c>
      <c r="CR614">
        <f t="shared" si="786"/>
        <v>0</v>
      </c>
      <c r="CS614">
        <f t="shared" si="763"/>
        <v>0</v>
      </c>
      <c r="CT614">
        <f t="shared" si="764"/>
        <v>0</v>
      </c>
      <c r="CU614">
        <f t="shared" si="765"/>
        <v>0</v>
      </c>
      <c r="CV614">
        <f t="shared" si="766"/>
        <v>0</v>
      </c>
      <c r="CW614">
        <f t="shared" si="767"/>
        <v>0</v>
      </c>
      <c r="CX614">
        <f t="shared" si="768"/>
        <v>0</v>
      </c>
      <c r="CY614">
        <f t="shared" si="769"/>
        <v>0</v>
      </c>
      <c r="CZ614">
        <f t="shared" si="770"/>
        <v>0</v>
      </c>
      <c r="DC614" t="s">
        <v>3</v>
      </c>
      <c r="DD614" t="s">
        <v>3</v>
      </c>
      <c r="DE614" t="s">
        <v>3</v>
      </c>
      <c r="DF614" t="s">
        <v>3</v>
      </c>
      <c r="DG614" t="s">
        <v>3</v>
      </c>
      <c r="DH614" t="s">
        <v>3</v>
      </c>
      <c r="DI614" t="s">
        <v>3</v>
      </c>
      <c r="DJ614" t="s">
        <v>3</v>
      </c>
      <c r="DK614" t="s">
        <v>3</v>
      </c>
      <c r="DL614" t="s">
        <v>3</v>
      </c>
      <c r="DM614" t="s">
        <v>3</v>
      </c>
      <c r="DN614">
        <v>0</v>
      </c>
      <c r="DO614">
        <v>0</v>
      </c>
      <c r="DP614">
        <v>1</v>
      </c>
      <c r="DQ614">
        <v>1</v>
      </c>
      <c r="DU614">
        <v>1003</v>
      </c>
      <c r="DV614" t="s">
        <v>34</v>
      </c>
      <c r="DW614" t="s">
        <v>34</v>
      </c>
      <c r="DX614">
        <v>1</v>
      </c>
      <c r="DZ614" t="s">
        <v>3</v>
      </c>
      <c r="EA614" t="s">
        <v>3</v>
      </c>
      <c r="EB614" t="s">
        <v>3</v>
      </c>
      <c r="EC614" t="s">
        <v>3</v>
      </c>
      <c r="EE614">
        <v>58807905</v>
      </c>
      <c r="EF614">
        <v>30</v>
      </c>
      <c r="EG614" t="s">
        <v>27</v>
      </c>
      <c r="EH614">
        <v>0</v>
      </c>
      <c r="EI614" t="s">
        <v>3</v>
      </c>
      <c r="EJ614">
        <v>1</v>
      </c>
      <c r="EK614">
        <v>29</v>
      </c>
      <c r="EL614" t="s">
        <v>304</v>
      </c>
      <c r="EM614" t="s">
        <v>305</v>
      </c>
      <c r="EO614" t="s">
        <v>3</v>
      </c>
      <c r="EQ614">
        <v>0</v>
      </c>
      <c r="ER614">
        <v>7.48</v>
      </c>
      <c r="ES614">
        <v>7.48</v>
      </c>
      <c r="ET614">
        <v>0</v>
      </c>
      <c r="EU614">
        <v>0</v>
      </c>
      <c r="EV614">
        <v>0</v>
      </c>
      <c r="EW614">
        <v>0</v>
      </c>
      <c r="EX614">
        <v>0</v>
      </c>
      <c r="FQ614">
        <v>0</v>
      </c>
      <c r="FR614">
        <v>0</v>
      </c>
      <c r="FS614">
        <v>0</v>
      </c>
      <c r="FX614">
        <v>87</v>
      </c>
      <c r="FY614">
        <v>47</v>
      </c>
      <c r="GA614" t="s">
        <v>3</v>
      </c>
      <c r="GD614">
        <v>1</v>
      </c>
      <c r="GF614">
        <v>1344492581</v>
      </c>
      <c r="GG614">
        <v>2</v>
      </c>
      <c r="GH614">
        <v>1</v>
      </c>
      <c r="GI614">
        <v>2</v>
      </c>
      <c r="GJ614">
        <v>0</v>
      </c>
      <c r="GK614">
        <v>0</v>
      </c>
      <c r="GL614">
        <f t="shared" si="771"/>
        <v>0</v>
      </c>
      <c r="GM614">
        <f t="shared" si="772"/>
        <v>2258.14</v>
      </c>
      <c r="GN614">
        <f t="shared" si="773"/>
        <v>2258.14</v>
      </c>
      <c r="GO614">
        <f t="shared" si="774"/>
        <v>0</v>
      </c>
      <c r="GP614">
        <f t="shared" si="775"/>
        <v>0</v>
      </c>
      <c r="GR614">
        <v>0</v>
      </c>
      <c r="GS614">
        <v>3</v>
      </c>
      <c r="GT614">
        <v>0</v>
      </c>
      <c r="GU614" t="s">
        <v>3</v>
      </c>
      <c r="GV614">
        <f t="shared" si="776"/>
        <v>0</v>
      </c>
      <c r="GW614">
        <v>1</v>
      </c>
      <c r="GX614">
        <f t="shared" si="777"/>
        <v>0</v>
      </c>
      <c r="HA614">
        <v>0</v>
      </c>
      <c r="HB614">
        <v>0</v>
      </c>
      <c r="HC614">
        <f t="shared" si="778"/>
        <v>0</v>
      </c>
      <c r="HE614" t="s">
        <v>3</v>
      </c>
      <c r="HF614" t="s">
        <v>3</v>
      </c>
      <c r="HM614" t="s">
        <v>3</v>
      </c>
      <c r="HN614" t="s">
        <v>3</v>
      </c>
      <c r="HO614" t="s">
        <v>3</v>
      </c>
      <c r="HP614" t="s">
        <v>3</v>
      </c>
      <c r="HQ614" t="s">
        <v>3</v>
      </c>
      <c r="HS614">
        <v>0</v>
      </c>
      <c r="IK614">
        <v>0</v>
      </c>
    </row>
    <row r="615" spans="1:255" x14ac:dyDescent="0.2">
      <c r="A615" s="2">
        <v>18</v>
      </c>
      <c r="B615" s="2">
        <v>1</v>
      </c>
      <c r="C615" s="2">
        <v>1405</v>
      </c>
      <c r="D615" s="2"/>
      <c r="E615" s="2" t="s">
        <v>611</v>
      </c>
      <c r="F615" s="2" t="s">
        <v>609</v>
      </c>
      <c r="G615" s="2" t="s">
        <v>1063</v>
      </c>
      <c r="H615" s="2" t="s">
        <v>34</v>
      </c>
      <c r="I615" s="2">
        <f>I611*J615</f>
        <v>199.5</v>
      </c>
      <c r="J615" s="2">
        <v>3.1171875</v>
      </c>
      <c r="K615" s="2">
        <v>3.1171875</v>
      </c>
      <c r="L615" s="2"/>
      <c r="M615" s="2"/>
      <c r="N615" s="2"/>
      <c r="O615" s="2">
        <f t="shared" si="747"/>
        <v>1520.61</v>
      </c>
      <c r="P615" s="2">
        <f t="shared" si="748"/>
        <v>1520.61</v>
      </c>
      <c r="Q615" s="2">
        <f t="shared" si="780"/>
        <v>0</v>
      </c>
      <c r="R615" s="2">
        <f t="shared" si="749"/>
        <v>0</v>
      </c>
      <c r="S615" s="2">
        <f t="shared" si="750"/>
        <v>0</v>
      </c>
      <c r="T615" s="2">
        <f t="shared" si="751"/>
        <v>0</v>
      </c>
      <c r="U615" s="2">
        <f t="shared" si="752"/>
        <v>0</v>
      </c>
      <c r="V615" s="2">
        <f t="shared" si="753"/>
        <v>0</v>
      </c>
      <c r="W615" s="2">
        <f t="shared" si="754"/>
        <v>0</v>
      </c>
      <c r="X615" s="2">
        <f t="shared" si="755"/>
        <v>0</v>
      </c>
      <c r="Y615" s="2">
        <f t="shared" si="756"/>
        <v>0</v>
      </c>
      <c r="Z615" s="2"/>
      <c r="AA615" s="2">
        <v>59204062</v>
      </c>
      <c r="AB615" s="2">
        <f t="shared" si="757"/>
        <v>7.48</v>
      </c>
      <c r="AC615" s="2">
        <f t="shared" si="779"/>
        <v>7.48</v>
      </c>
      <c r="AD615" s="2">
        <f t="shared" si="781"/>
        <v>0</v>
      </c>
      <c r="AE615" s="2">
        <f t="shared" si="782"/>
        <v>0</v>
      </c>
      <c r="AF615" s="2">
        <f t="shared" si="783"/>
        <v>0</v>
      </c>
      <c r="AG615" s="2">
        <f t="shared" si="759"/>
        <v>0</v>
      </c>
      <c r="AH615" s="2">
        <f t="shared" si="784"/>
        <v>0</v>
      </c>
      <c r="AI615" s="2">
        <f t="shared" si="785"/>
        <v>0</v>
      </c>
      <c r="AJ615" s="2">
        <f t="shared" si="760"/>
        <v>0</v>
      </c>
      <c r="AK615" s="2">
        <v>7.48</v>
      </c>
      <c r="AL615" s="2">
        <v>7.48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87</v>
      </c>
      <c r="AU615" s="2">
        <v>47</v>
      </c>
      <c r="AV615" s="2">
        <v>1</v>
      </c>
      <c r="AW615" s="2">
        <v>1.0189999999999999</v>
      </c>
      <c r="AX615" s="2"/>
      <c r="AY615" s="2"/>
      <c r="AZ615" s="2">
        <v>1</v>
      </c>
      <c r="BA615" s="2">
        <v>1</v>
      </c>
      <c r="BB615" s="2">
        <v>1</v>
      </c>
      <c r="BC615" s="2">
        <v>1</v>
      </c>
      <c r="BD615" s="2" t="s">
        <v>3</v>
      </c>
      <c r="BE615" s="2" t="s">
        <v>3</v>
      </c>
      <c r="BF615" s="2" t="s">
        <v>3</v>
      </c>
      <c r="BG615" s="2" t="s">
        <v>3</v>
      </c>
      <c r="BH615" s="2">
        <v>3</v>
      </c>
      <c r="BI615" s="2">
        <v>1</v>
      </c>
      <c r="BJ615" s="2" t="s">
        <v>610</v>
      </c>
      <c r="BK615" s="2"/>
      <c r="BL615" s="2"/>
      <c r="BM615" s="2">
        <v>29</v>
      </c>
      <c r="BN615" s="2">
        <v>0</v>
      </c>
      <c r="BO615" s="2" t="s">
        <v>3</v>
      </c>
      <c r="BP615" s="2">
        <v>0</v>
      </c>
      <c r="BQ615" s="2">
        <v>30</v>
      </c>
      <c r="BR615" s="2">
        <v>0</v>
      </c>
      <c r="BS615" s="2">
        <v>1</v>
      </c>
      <c r="BT615" s="2">
        <v>1</v>
      </c>
      <c r="BU615" s="2">
        <v>1</v>
      </c>
      <c r="BV615" s="2">
        <v>1</v>
      </c>
      <c r="BW615" s="2">
        <v>1</v>
      </c>
      <c r="BX615" s="2">
        <v>1</v>
      </c>
      <c r="BY615" s="2" t="s">
        <v>3</v>
      </c>
      <c r="BZ615" s="2">
        <v>87</v>
      </c>
      <c r="CA615" s="2">
        <v>47</v>
      </c>
      <c r="CB615" s="2" t="s">
        <v>3</v>
      </c>
      <c r="CC615" s="2"/>
      <c r="CD615" s="2"/>
      <c r="CE615" s="2">
        <v>30</v>
      </c>
      <c r="CF615" s="2">
        <v>0</v>
      </c>
      <c r="CG615" s="2">
        <v>0</v>
      </c>
      <c r="CH615" s="2"/>
      <c r="CI615" s="2"/>
      <c r="CJ615" s="2"/>
      <c r="CK615" s="2"/>
      <c r="CL615" s="2"/>
      <c r="CM615" s="2">
        <v>0</v>
      </c>
      <c r="CN615" s="2" t="s">
        <v>3</v>
      </c>
      <c r="CO615" s="2">
        <v>0</v>
      </c>
      <c r="CP615" s="2">
        <f t="shared" si="761"/>
        <v>1520.61</v>
      </c>
      <c r="CQ615" s="2">
        <f t="shared" si="762"/>
        <v>7.62</v>
      </c>
      <c r="CR615" s="2">
        <f t="shared" si="786"/>
        <v>0</v>
      </c>
      <c r="CS615" s="2">
        <f t="shared" si="763"/>
        <v>0</v>
      </c>
      <c r="CT615" s="2">
        <f t="shared" si="764"/>
        <v>0</v>
      </c>
      <c r="CU615" s="2">
        <f t="shared" si="765"/>
        <v>0</v>
      </c>
      <c r="CV615" s="2">
        <f t="shared" si="766"/>
        <v>0</v>
      </c>
      <c r="CW615" s="2">
        <f t="shared" si="767"/>
        <v>0</v>
      </c>
      <c r="CX615" s="2">
        <f t="shared" si="768"/>
        <v>0</v>
      </c>
      <c r="CY615" s="2">
        <f t="shared" si="769"/>
        <v>0</v>
      </c>
      <c r="CZ615" s="2">
        <f t="shared" si="770"/>
        <v>0</v>
      </c>
      <c r="DA615" s="2"/>
      <c r="DB615" s="2"/>
      <c r="DC615" s="2" t="s">
        <v>3</v>
      </c>
      <c r="DD615" s="2" t="s">
        <v>3</v>
      </c>
      <c r="DE615" s="2" t="s">
        <v>3</v>
      </c>
      <c r="DF615" s="2" t="s">
        <v>3</v>
      </c>
      <c r="DG615" s="2" t="s">
        <v>3</v>
      </c>
      <c r="DH615" s="2" t="s">
        <v>3</v>
      </c>
      <c r="DI615" s="2" t="s">
        <v>3</v>
      </c>
      <c r="DJ615" s="2" t="s">
        <v>3</v>
      </c>
      <c r="DK615" s="2" t="s">
        <v>3</v>
      </c>
      <c r="DL615" s="2" t="s">
        <v>3</v>
      </c>
      <c r="DM615" s="2" t="s">
        <v>3</v>
      </c>
      <c r="DN615" s="2">
        <v>0</v>
      </c>
      <c r="DO615" s="2">
        <v>0</v>
      </c>
      <c r="DP615" s="2">
        <v>1</v>
      </c>
      <c r="DQ615" s="2">
        <v>1</v>
      </c>
      <c r="DR615" s="2"/>
      <c r="DS615" s="2"/>
      <c r="DT615" s="2"/>
      <c r="DU615" s="2">
        <v>1003</v>
      </c>
      <c r="DV615" s="2" t="s">
        <v>34</v>
      </c>
      <c r="DW615" s="2" t="s">
        <v>34</v>
      </c>
      <c r="DX615" s="2">
        <v>1</v>
      </c>
      <c r="DY615" s="2"/>
      <c r="DZ615" s="2" t="s">
        <v>3</v>
      </c>
      <c r="EA615" s="2" t="s">
        <v>3</v>
      </c>
      <c r="EB615" s="2" t="s">
        <v>3</v>
      </c>
      <c r="EC615" s="2" t="s">
        <v>3</v>
      </c>
      <c r="ED615" s="2"/>
      <c r="EE615" s="2">
        <v>58807905</v>
      </c>
      <c r="EF615" s="2">
        <v>30</v>
      </c>
      <c r="EG615" s="2" t="s">
        <v>27</v>
      </c>
      <c r="EH615" s="2">
        <v>0</v>
      </c>
      <c r="EI615" s="2" t="s">
        <v>3</v>
      </c>
      <c r="EJ615" s="2">
        <v>1</v>
      </c>
      <c r="EK615" s="2">
        <v>29</v>
      </c>
      <c r="EL615" s="2" t="s">
        <v>304</v>
      </c>
      <c r="EM615" s="2" t="s">
        <v>305</v>
      </c>
      <c r="EN615" s="2"/>
      <c r="EO615" s="2" t="s">
        <v>3</v>
      </c>
      <c r="EP615" s="2"/>
      <c r="EQ615" s="2">
        <v>0</v>
      </c>
      <c r="ER615" s="2">
        <v>7.48</v>
      </c>
      <c r="ES615" s="2">
        <v>7.48</v>
      </c>
      <c r="ET615" s="2">
        <v>0</v>
      </c>
      <c r="EU615" s="2">
        <v>0</v>
      </c>
      <c r="EV615" s="2">
        <v>0</v>
      </c>
      <c r="EW615" s="2">
        <v>0</v>
      </c>
      <c r="EX615" s="2">
        <v>0</v>
      </c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>
        <v>0</v>
      </c>
      <c r="FR615" s="2">
        <v>0</v>
      </c>
      <c r="FS615" s="2">
        <v>0</v>
      </c>
      <c r="FT615" s="2"/>
      <c r="FU615" s="2"/>
      <c r="FV615" s="2"/>
      <c r="FW615" s="2"/>
      <c r="FX615" s="2">
        <v>87</v>
      </c>
      <c r="FY615" s="2">
        <v>47</v>
      </c>
      <c r="FZ615" s="2"/>
      <c r="GA615" s="2" t="s">
        <v>3</v>
      </c>
      <c r="GB615" s="2"/>
      <c r="GC615" s="2"/>
      <c r="GD615" s="2">
        <v>1</v>
      </c>
      <c r="GE615" s="2"/>
      <c r="GF615" s="2">
        <v>64809573</v>
      </c>
      <c r="GG615" s="2">
        <v>2</v>
      </c>
      <c r="GH615" s="2">
        <v>1</v>
      </c>
      <c r="GI615" s="2">
        <v>-2</v>
      </c>
      <c r="GJ615" s="2">
        <v>0</v>
      </c>
      <c r="GK615" s="2">
        <v>0</v>
      </c>
      <c r="GL615" s="2">
        <f t="shared" si="771"/>
        <v>0</v>
      </c>
      <c r="GM615" s="2">
        <f t="shared" si="772"/>
        <v>1520.61</v>
      </c>
      <c r="GN615" s="2">
        <f t="shared" si="773"/>
        <v>1520.61</v>
      </c>
      <c r="GO615" s="2">
        <f t="shared" si="774"/>
        <v>0</v>
      </c>
      <c r="GP615" s="2">
        <f t="shared" si="775"/>
        <v>0</v>
      </c>
      <c r="GQ615" s="2"/>
      <c r="GR615" s="2">
        <v>0</v>
      </c>
      <c r="GS615" s="2">
        <v>3</v>
      </c>
      <c r="GT615" s="2">
        <v>0</v>
      </c>
      <c r="GU615" s="2" t="s">
        <v>3</v>
      </c>
      <c r="GV615" s="2">
        <f t="shared" si="776"/>
        <v>0</v>
      </c>
      <c r="GW615" s="2">
        <v>1</v>
      </c>
      <c r="GX615" s="2">
        <f t="shared" si="777"/>
        <v>0</v>
      </c>
      <c r="GY615" s="2"/>
      <c r="GZ615" s="2"/>
      <c r="HA615" s="2">
        <v>0</v>
      </c>
      <c r="HB615" s="2">
        <v>0</v>
      </c>
      <c r="HC615" s="2">
        <f t="shared" si="778"/>
        <v>0</v>
      </c>
      <c r="HD615" s="2"/>
      <c r="HE615" s="2" t="s">
        <v>3</v>
      </c>
      <c r="HF615" s="2" t="s">
        <v>3</v>
      </c>
      <c r="HG615" s="2"/>
      <c r="HH615" s="2"/>
      <c r="HI615" s="2"/>
      <c r="HJ615" s="2"/>
      <c r="HK615" s="2"/>
      <c r="HL615" s="2"/>
      <c r="HM615" s="2" t="s">
        <v>3</v>
      </c>
      <c r="HN615" s="2" t="s">
        <v>3</v>
      </c>
      <c r="HO615" s="2" t="s">
        <v>3</v>
      </c>
      <c r="HP615" s="2" t="s">
        <v>3</v>
      </c>
      <c r="HQ615" s="2" t="s">
        <v>3</v>
      </c>
      <c r="HR615" s="2"/>
      <c r="HS615" s="2">
        <v>0</v>
      </c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>
        <v>0</v>
      </c>
      <c r="IL615" s="2"/>
      <c r="IM615" s="2"/>
      <c r="IN615" s="2"/>
      <c r="IO615" s="2"/>
      <c r="IP615" s="2"/>
      <c r="IQ615" s="2"/>
      <c r="IR615" s="2"/>
      <c r="IS615" s="2"/>
      <c r="IT615" s="2"/>
      <c r="IU615" s="2"/>
    </row>
    <row r="616" spans="1:255" x14ac:dyDescent="0.2">
      <c r="A616">
        <v>18</v>
      </c>
      <c r="B616">
        <v>1</v>
      </c>
      <c r="C616">
        <v>1417</v>
      </c>
      <c r="E616" t="s">
        <v>611</v>
      </c>
      <c r="F616" t="s">
        <v>609</v>
      </c>
      <c r="G616" t="s">
        <v>1063</v>
      </c>
      <c r="H616" t="s">
        <v>34</v>
      </c>
      <c r="I616">
        <f>I612*J616</f>
        <v>199.5</v>
      </c>
      <c r="J616">
        <v>3.1171875</v>
      </c>
      <c r="K616">
        <v>3.1171875</v>
      </c>
      <c r="O616">
        <f t="shared" si="747"/>
        <v>9534.2199999999993</v>
      </c>
      <c r="P616">
        <f t="shared" si="748"/>
        <v>9534.2199999999993</v>
      </c>
      <c r="Q616">
        <f t="shared" si="780"/>
        <v>0</v>
      </c>
      <c r="R616">
        <f t="shared" si="749"/>
        <v>0</v>
      </c>
      <c r="S616">
        <f t="shared" si="750"/>
        <v>0</v>
      </c>
      <c r="T616">
        <f t="shared" si="751"/>
        <v>0</v>
      </c>
      <c r="U616">
        <f t="shared" si="752"/>
        <v>0</v>
      </c>
      <c r="V616">
        <f t="shared" si="753"/>
        <v>0</v>
      </c>
      <c r="W616">
        <f t="shared" si="754"/>
        <v>0</v>
      </c>
      <c r="X616">
        <f t="shared" si="755"/>
        <v>0</v>
      </c>
      <c r="Y616">
        <f t="shared" si="756"/>
        <v>0</v>
      </c>
      <c r="AA616">
        <v>59204059</v>
      </c>
      <c r="AB616">
        <f t="shared" si="757"/>
        <v>7.48</v>
      </c>
      <c r="AC616">
        <f t="shared" si="779"/>
        <v>7.48</v>
      </c>
      <c r="AD616">
        <f t="shared" si="781"/>
        <v>0</v>
      </c>
      <c r="AE616">
        <f t="shared" si="782"/>
        <v>0</v>
      </c>
      <c r="AF616">
        <f t="shared" si="783"/>
        <v>0</v>
      </c>
      <c r="AG616">
        <f t="shared" si="759"/>
        <v>0</v>
      </c>
      <c r="AH616">
        <f t="shared" si="784"/>
        <v>0</v>
      </c>
      <c r="AI616">
        <f t="shared" si="785"/>
        <v>0</v>
      </c>
      <c r="AJ616">
        <f t="shared" si="760"/>
        <v>0</v>
      </c>
      <c r="AK616">
        <v>7.48</v>
      </c>
      <c r="AL616">
        <v>7.48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87</v>
      </c>
      <c r="AU616">
        <v>47</v>
      </c>
      <c r="AV616">
        <v>1</v>
      </c>
      <c r="AW616">
        <v>1.0189999999999999</v>
      </c>
      <c r="AZ616">
        <v>1</v>
      </c>
      <c r="BA616">
        <v>1</v>
      </c>
      <c r="BB616">
        <v>1</v>
      </c>
      <c r="BC616">
        <v>6.27</v>
      </c>
      <c r="BD616" t="s">
        <v>3</v>
      </c>
      <c r="BE616" t="s">
        <v>3</v>
      </c>
      <c r="BF616" t="s">
        <v>3</v>
      </c>
      <c r="BG616" t="s">
        <v>3</v>
      </c>
      <c r="BH616">
        <v>3</v>
      </c>
      <c r="BI616">
        <v>1</v>
      </c>
      <c r="BJ616" t="s">
        <v>610</v>
      </c>
      <c r="BM616">
        <v>29</v>
      </c>
      <c r="BN616">
        <v>0</v>
      </c>
      <c r="BO616" t="s">
        <v>609</v>
      </c>
      <c r="BP616">
        <v>1</v>
      </c>
      <c r="BQ616">
        <v>30</v>
      </c>
      <c r="BR616">
        <v>0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 t="s">
        <v>3</v>
      </c>
      <c r="BZ616">
        <v>87</v>
      </c>
      <c r="CA616">
        <v>47</v>
      </c>
      <c r="CB616" t="s">
        <v>3</v>
      </c>
      <c r="CE616">
        <v>30</v>
      </c>
      <c r="CF616">
        <v>0</v>
      </c>
      <c r="CG616">
        <v>0</v>
      </c>
      <c r="CM616">
        <v>0</v>
      </c>
      <c r="CN616" t="s">
        <v>3</v>
      </c>
      <c r="CO616">
        <v>0</v>
      </c>
      <c r="CP616">
        <f t="shared" si="761"/>
        <v>9534.2199999999993</v>
      </c>
      <c r="CQ616">
        <f t="shared" si="762"/>
        <v>47.78</v>
      </c>
      <c r="CR616">
        <f t="shared" si="786"/>
        <v>0</v>
      </c>
      <c r="CS616">
        <f t="shared" si="763"/>
        <v>0</v>
      </c>
      <c r="CT616">
        <f t="shared" si="764"/>
        <v>0</v>
      </c>
      <c r="CU616">
        <f t="shared" si="765"/>
        <v>0</v>
      </c>
      <c r="CV616">
        <f t="shared" si="766"/>
        <v>0</v>
      </c>
      <c r="CW616">
        <f t="shared" si="767"/>
        <v>0</v>
      </c>
      <c r="CX616">
        <f t="shared" si="768"/>
        <v>0</v>
      </c>
      <c r="CY616">
        <f t="shared" si="769"/>
        <v>0</v>
      </c>
      <c r="CZ616">
        <f t="shared" si="770"/>
        <v>0</v>
      </c>
      <c r="DC616" t="s">
        <v>3</v>
      </c>
      <c r="DD616" t="s">
        <v>3</v>
      </c>
      <c r="DE616" t="s">
        <v>3</v>
      </c>
      <c r="DF616" t="s">
        <v>3</v>
      </c>
      <c r="DG616" t="s">
        <v>3</v>
      </c>
      <c r="DH616" t="s">
        <v>3</v>
      </c>
      <c r="DI616" t="s">
        <v>3</v>
      </c>
      <c r="DJ616" t="s">
        <v>3</v>
      </c>
      <c r="DK616" t="s">
        <v>3</v>
      </c>
      <c r="DL616" t="s">
        <v>3</v>
      </c>
      <c r="DM616" t="s">
        <v>3</v>
      </c>
      <c r="DN616">
        <v>0</v>
      </c>
      <c r="DO616">
        <v>0</v>
      </c>
      <c r="DP616">
        <v>1</v>
      </c>
      <c r="DQ616">
        <v>1</v>
      </c>
      <c r="DU616">
        <v>1003</v>
      </c>
      <c r="DV616" t="s">
        <v>34</v>
      </c>
      <c r="DW616" t="s">
        <v>34</v>
      </c>
      <c r="DX616">
        <v>1</v>
      </c>
      <c r="DZ616" t="s">
        <v>3</v>
      </c>
      <c r="EA616" t="s">
        <v>3</v>
      </c>
      <c r="EB616" t="s">
        <v>3</v>
      </c>
      <c r="EC616" t="s">
        <v>3</v>
      </c>
      <c r="EE616">
        <v>58807905</v>
      </c>
      <c r="EF616">
        <v>30</v>
      </c>
      <c r="EG616" t="s">
        <v>27</v>
      </c>
      <c r="EH616">
        <v>0</v>
      </c>
      <c r="EI616" t="s">
        <v>3</v>
      </c>
      <c r="EJ616">
        <v>1</v>
      </c>
      <c r="EK616">
        <v>29</v>
      </c>
      <c r="EL616" t="s">
        <v>304</v>
      </c>
      <c r="EM616" t="s">
        <v>305</v>
      </c>
      <c r="EO616" t="s">
        <v>3</v>
      </c>
      <c r="EQ616">
        <v>0</v>
      </c>
      <c r="ER616">
        <v>7.48</v>
      </c>
      <c r="ES616">
        <v>7.48</v>
      </c>
      <c r="ET616">
        <v>0</v>
      </c>
      <c r="EU616">
        <v>0</v>
      </c>
      <c r="EV616">
        <v>0</v>
      </c>
      <c r="EW616">
        <v>0</v>
      </c>
      <c r="EX616">
        <v>0</v>
      </c>
      <c r="FQ616">
        <v>0</v>
      </c>
      <c r="FR616">
        <v>0</v>
      </c>
      <c r="FS616">
        <v>0</v>
      </c>
      <c r="FX616">
        <v>87</v>
      </c>
      <c r="FY616">
        <v>47</v>
      </c>
      <c r="GA616" t="s">
        <v>3</v>
      </c>
      <c r="GD616">
        <v>1</v>
      </c>
      <c r="GF616">
        <v>64809573</v>
      </c>
      <c r="GG616">
        <v>2</v>
      </c>
      <c r="GH616">
        <v>1</v>
      </c>
      <c r="GI616">
        <v>2</v>
      </c>
      <c r="GJ616">
        <v>0</v>
      </c>
      <c r="GK616">
        <v>0</v>
      </c>
      <c r="GL616">
        <f t="shared" si="771"/>
        <v>0</v>
      </c>
      <c r="GM616">
        <f t="shared" si="772"/>
        <v>9534.2199999999993</v>
      </c>
      <c r="GN616">
        <f t="shared" si="773"/>
        <v>9534.2199999999993</v>
      </c>
      <c r="GO616">
        <f t="shared" si="774"/>
        <v>0</v>
      </c>
      <c r="GP616">
        <f t="shared" si="775"/>
        <v>0</v>
      </c>
      <c r="GR616">
        <v>0</v>
      </c>
      <c r="GS616">
        <v>3</v>
      </c>
      <c r="GT616">
        <v>0</v>
      </c>
      <c r="GU616" t="s">
        <v>3</v>
      </c>
      <c r="GV616">
        <f t="shared" si="776"/>
        <v>0</v>
      </c>
      <c r="GW616">
        <v>1</v>
      </c>
      <c r="GX616">
        <f t="shared" si="777"/>
        <v>0</v>
      </c>
      <c r="HA616">
        <v>0</v>
      </c>
      <c r="HB616">
        <v>0</v>
      </c>
      <c r="HC616">
        <f t="shared" si="778"/>
        <v>0</v>
      </c>
      <c r="HE616" t="s">
        <v>3</v>
      </c>
      <c r="HF616" t="s">
        <v>3</v>
      </c>
      <c r="HM616" t="s">
        <v>3</v>
      </c>
      <c r="HN616" t="s">
        <v>3</v>
      </c>
      <c r="HO616" t="s">
        <v>3</v>
      </c>
      <c r="HP616" t="s">
        <v>3</v>
      </c>
      <c r="HQ616" t="s">
        <v>3</v>
      </c>
      <c r="HS616">
        <v>0</v>
      </c>
      <c r="IK616">
        <v>0</v>
      </c>
    </row>
    <row r="617" spans="1:255" x14ac:dyDescent="0.2">
      <c r="A617" s="2">
        <v>18</v>
      </c>
      <c r="B617" s="2">
        <v>1</v>
      </c>
      <c r="C617" s="2">
        <v>1401</v>
      </c>
      <c r="D617" s="2"/>
      <c r="E617" s="2" t="s">
        <v>612</v>
      </c>
      <c r="F617" s="2" t="s">
        <v>613</v>
      </c>
      <c r="G617" s="2" t="s">
        <v>1059</v>
      </c>
      <c r="H617" s="2" t="s">
        <v>34</v>
      </c>
      <c r="I617" s="2">
        <f>I611*J617</f>
        <v>115.5</v>
      </c>
      <c r="J617" s="2">
        <v>1.8046875</v>
      </c>
      <c r="K617" s="2">
        <v>1.8046875</v>
      </c>
      <c r="L617" s="2"/>
      <c r="M617" s="2"/>
      <c r="N617" s="2"/>
      <c r="O617" s="2">
        <f t="shared" si="747"/>
        <v>918.02</v>
      </c>
      <c r="P617" s="2">
        <f t="shared" si="748"/>
        <v>918.02</v>
      </c>
      <c r="Q617" s="2">
        <f t="shared" si="780"/>
        <v>0</v>
      </c>
      <c r="R617" s="2">
        <f t="shared" si="749"/>
        <v>0</v>
      </c>
      <c r="S617" s="2">
        <f t="shared" si="750"/>
        <v>0</v>
      </c>
      <c r="T617" s="2">
        <f t="shared" si="751"/>
        <v>0</v>
      </c>
      <c r="U617" s="2">
        <f t="shared" si="752"/>
        <v>0</v>
      </c>
      <c r="V617" s="2">
        <f t="shared" si="753"/>
        <v>0</v>
      </c>
      <c r="W617" s="2">
        <f t="shared" si="754"/>
        <v>0</v>
      </c>
      <c r="X617" s="2">
        <f t="shared" si="755"/>
        <v>0</v>
      </c>
      <c r="Y617" s="2">
        <f t="shared" si="756"/>
        <v>0</v>
      </c>
      <c r="Z617" s="2"/>
      <c r="AA617" s="2">
        <v>59204062</v>
      </c>
      <c r="AB617" s="2">
        <f t="shared" si="757"/>
        <v>7.8</v>
      </c>
      <c r="AC617" s="2">
        <f t="shared" si="779"/>
        <v>7.8</v>
      </c>
      <c r="AD617" s="2">
        <f t="shared" si="781"/>
        <v>0</v>
      </c>
      <c r="AE617" s="2">
        <f t="shared" si="782"/>
        <v>0</v>
      </c>
      <c r="AF617" s="2">
        <f t="shared" si="783"/>
        <v>0</v>
      </c>
      <c r="AG617" s="2">
        <f t="shared" si="759"/>
        <v>0</v>
      </c>
      <c r="AH617" s="2">
        <f t="shared" si="784"/>
        <v>0</v>
      </c>
      <c r="AI617" s="2">
        <f t="shared" si="785"/>
        <v>0</v>
      </c>
      <c r="AJ617" s="2">
        <f t="shared" si="760"/>
        <v>0</v>
      </c>
      <c r="AK617" s="2">
        <v>7.8</v>
      </c>
      <c r="AL617" s="2">
        <v>7.8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87</v>
      </c>
      <c r="AU617" s="2">
        <v>47</v>
      </c>
      <c r="AV617" s="2">
        <v>1</v>
      </c>
      <c r="AW617" s="2">
        <v>1.0189999999999999</v>
      </c>
      <c r="AX617" s="2"/>
      <c r="AY617" s="2"/>
      <c r="AZ617" s="2">
        <v>1</v>
      </c>
      <c r="BA617" s="2">
        <v>1</v>
      </c>
      <c r="BB617" s="2">
        <v>1</v>
      </c>
      <c r="BC617" s="2">
        <v>1</v>
      </c>
      <c r="BD617" s="2" t="s">
        <v>3</v>
      </c>
      <c r="BE617" s="2" t="s">
        <v>3</v>
      </c>
      <c r="BF617" s="2" t="s">
        <v>3</v>
      </c>
      <c r="BG617" s="2" t="s">
        <v>3</v>
      </c>
      <c r="BH617" s="2">
        <v>3</v>
      </c>
      <c r="BI617" s="2">
        <v>1</v>
      </c>
      <c r="BJ617" s="2" t="s">
        <v>614</v>
      </c>
      <c r="BK617" s="2"/>
      <c r="BL617" s="2"/>
      <c r="BM617" s="2">
        <v>29</v>
      </c>
      <c r="BN617" s="2">
        <v>0</v>
      </c>
      <c r="BO617" s="2" t="s">
        <v>3</v>
      </c>
      <c r="BP617" s="2">
        <v>0</v>
      </c>
      <c r="BQ617" s="2">
        <v>30</v>
      </c>
      <c r="BR617" s="2">
        <v>0</v>
      </c>
      <c r="BS617" s="2">
        <v>1</v>
      </c>
      <c r="BT617" s="2">
        <v>1</v>
      </c>
      <c r="BU617" s="2">
        <v>1</v>
      </c>
      <c r="BV617" s="2">
        <v>1</v>
      </c>
      <c r="BW617" s="2">
        <v>1</v>
      </c>
      <c r="BX617" s="2">
        <v>1</v>
      </c>
      <c r="BY617" s="2" t="s">
        <v>3</v>
      </c>
      <c r="BZ617" s="2">
        <v>87</v>
      </c>
      <c r="CA617" s="2">
        <v>47</v>
      </c>
      <c r="CB617" s="2" t="s">
        <v>3</v>
      </c>
      <c r="CC617" s="2"/>
      <c r="CD617" s="2"/>
      <c r="CE617" s="2">
        <v>30</v>
      </c>
      <c r="CF617" s="2">
        <v>0</v>
      </c>
      <c r="CG617" s="2">
        <v>0</v>
      </c>
      <c r="CH617" s="2"/>
      <c r="CI617" s="2"/>
      <c r="CJ617" s="2"/>
      <c r="CK617" s="2"/>
      <c r="CL617" s="2"/>
      <c r="CM617" s="2">
        <v>0</v>
      </c>
      <c r="CN617" s="2" t="s">
        <v>3</v>
      </c>
      <c r="CO617" s="2">
        <v>0</v>
      </c>
      <c r="CP617" s="2">
        <f t="shared" si="761"/>
        <v>918.02</v>
      </c>
      <c r="CQ617" s="2">
        <f t="shared" si="762"/>
        <v>7.95</v>
      </c>
      <c r="CR617" s="2">
        <f t="shared" si="786"/>
        <v>0</v>
      </c>
      <c r="CS617" s="2">
        <f t="shared" si="763"/>
        <v>0</v>
      </c>
      <c r="CT617" s="2">
        <f t="shared" si="764"/>
        <v>0</v>
      </c>
      <c r="CU617" s="2">
        <f t="shared" si="765"/>
        <v>0</v>
      </c>
      <c r="CV617" s="2">
        <f t="shared" si="766"/>
        <v>0</v>
      </c>
      <c r="CW617" s="2">
        <f t="shared" si="767"/>
        <v>0</v>
      </c>
      <c r="CX617" s="2">
        <f t="shared" si="768"/>
        <v>0</v>
      </c>
      <c r="CY617" s="2">
        <f t="shared" si="769"/>
        <v>0</v>
      </c>
      <c r="CZ617" s="2">
        <f t="shared" si="770"/>
        <v>0</v>
      </c>
      <c r="DA617" s="2"/>
      <c r="DB617" s="2"/>
      <c r="DC617" s="2" t="s">
        <v>3</v>
      </c>
      <c r="DD617" s="2" t="s">
        <v>3</v>
      </c>
      <c r="DE617" s="2" t="s">
        <v>3</v>
      </c>
      <c r="DF617" s="2" t="s">
        <v>3</v>
      </c>
      <c r="DG617" s="2" t="s">
        <v>3</v>
      </c>
      <c r="DH617" s="2" t="s">
        <v>3</v>
      </c>
      <c r="DI617" s="2" t="s">
        <v>3</v>
      </c>
      <c r="DJ617" s="2" t="s">
        <v>3</v>
      </c>
      <c r="DK617" s="2" t="s">
        <v>3</v>
      </c>
      <c r="DL617" s="2" t="s">
        <v>3</v>
      </c>
      <c r="DM617" s="2" t="s">
        <v>3</v>
      </c>
      <c r="DN617" s="2">
        <v>0</v>
      </c>
      <c r="DO617" s="2">
        <v>0</v>
      </c>
      <c r="DP617" s="2">
        <v>1</v>
      </c>
      <c r="DQ617" s="2">
        <v>1</v>
      </c>
      <c r="DR617" s="2"/>
      <c r="DS617" s="2"/>
      <c r="DT617" s="2"/>
      <c r="DU617" s="2">
        <v>1003</v>
      </c>
      <c r="DV617" s="2" t="s">
        <v>34</v>
      </c>
      <c r="DW617" s="2" t="s">
        <v>34</v>
      </c>
      <c r="DX617" s="2">
        <v>1</v>
      </c>
      <c r="DY617" s="2"/>
      <c r="DZ617" s="2" t="s">
        <v>3</v>
      </c>
      <c r="EA617" s="2" t="s">
        <v>3</v>
      </c>
      <c r="EB617" s="2" t="s">
        <v>3</v>
      </c>
      <c r="EC617" s="2" t="s">
        <v>3</v>
      </c>
      <c r="ED617" s="2"/>
      <c r="EE617" s="2">
        <v>58807905</v>
      </c>
      <c r="EF617" s="2">
        <v>30</v>
      </c>
      <c r="EG617" s="2" t="s">
        <v>27</v>
      </c>
      <c r="EH617" s="2">
        <v>0</v>
      </c>
      <c r="EI617" s="2" t="s">
        <v>3</v>
      </c>
      <c r="EJ617" s="2">
        <v>1</v>
      </c>
      <c r="EK617" s="2">
        <v>29</v>
      </c>
      <c r="EL617" s="2" t="s">
        <v>304</v>
      </c>
      <c r="EM617" s="2" t="s">
        <v>305</v>
      </c>
      <c r="EN617" s="2"/>
      <c r="EO617" s="2" t="s">
        <v>3</v>
      </c>
      <c r="EP617" s="2"/>
      <c r="EQ617" s="2">
        <v>0</v>
      </c>
      <c r="ER617" s="2">
        <v>7.8</v>
      </c>
      <c r="ES617" s="2">
        <v>7.8</v>
      </c>
      <c r="ET617" s="2">
        <v>0</v>
      </c>
      <c r="EU617" s="2">
        <v>0</v>
      </c>
      <c r="EV617" s="2">
        <v>0</v>
      </c>
      <c r="EW617" s="2">
        <v>0</v>
      </c>
      <c r="EX617" s="2">
        <v>0</v>
      </c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>
        <v>0</v>
      </c>
      <c r="FR617" s="2">
        <v>0</v>
      </c>
      <c r="FS617" s="2">
        <v>0</v>
      </c>
      <c r="FT617" s="2"/>
      <c r="FU617" s="2"/>
      <c r="FV617" s="2"/>
      <c r="FW617" s="2"/>
      <c r="FX617" s="2">
        <v>87</v>
      </c>
      <c r="FY617" s="2">
        <v>47</v>
      </c>
      <c r="FZ617" s="2"/>
      <c r="GA617" s="2" t="s">
        <v>3</v>
      </c>
      <c r="GB617" s="2"/>
      <c r="GC617" s="2"/>
      <c r="GD617" s="2">
        <v>1</v>
      </c>
      <c r="GE617" s="2"/>
      <c r="GF617" s="2">
        <v>1603491241</v>
      </c>
      <c r="GG617" s="2">
        <v>2</v>
      </c>
      <c r="GH617" s="2">
        <v>1</v>
      </c>
      <c r="GI617" s="2">
        <v>-2</v>
      </c>
      <c r="GJ617" s="2">
        <v>0</v>
      </c>
      <c r="GK617" s="2">
        <v>0</v>
      </c>
      <c r="GL617" s="2">
        <f t="shared" si="771"/>
        <v>0</v>
      </c>
      <c r="GM617" s="2">
        <f t="shared" si="772"/>
        <v>918.02</v>
      </c>
      <c r="GN617" s="2">
        <f t="shared" si="773"/>
        <v>918.02</v>
      </c>
      <c r="GO617" s="2">
        <f t="shared" si="774"/>
        <v>0</v>
      </c>
      <c r="GP617" s="2">
        <f t="shared" si="775"/>
        <v>0</v>
      </c>
      <c r="GQ617" s="2"/>
      <c r="GR617" s="2">
        <v>0</v>
      </c>
      <c r="GS617" s="2">
        <v>3</v>
      </c>
      <c r="GT617" s="2">
        <v>0</v>
      </c>
      <c r="GU617" s="2" t="s">
        <v>3</v>
      </c>
      <c r="GV617" s="2">
        <f t="shared" si="776"/>
        <v>0</v>
      </c>
      <c r="GW617" s="2">
        <v>1</v>
      </c>
      <c r="GX617" s="2">
        <f t="shared" si="777"/>
        <v>0</v>
      </c>
      <c r="GY617" s="2"/>
      <c r="GZ617" s="2"/>
      <c r="HA617" s="2">
        <v>0</v>
      </c>
      <c r="HB617" s="2">
        <v>0</v>
      </c>
      <c r="HC617" s="2">
        <f t="shared" si="778"/>
        <v>0</v>
      </c>
      <c r="HD617" s="2"/>
      <c r="HE617" s="2" t="s">
        <v>3</v>
      </c>
      <c r="HF617" s="2" t="s">
        <v>3</v>
      </c>
      <c r="HG617" s="2"/>
      <c r="HH617" s="2"/>
      <c r="HI617" s="2"/>
      <c r="HJ617" s="2"/>
      <c r="HK617" s="2"/>
      <c r="HL617" s="2"/>
      <c r="HM617" s="2" t="s">
        <v>3</v>
      </c>
      <c r="HN617" s="2" t="s">
        <v>3</v>
      </c>
      <c r="HO617" s="2" t="s">
        <v>3</v>
      </c>
      <c r="HP617" s="2" t="s">
        <v>3</v>
      </c>
      <c r="HQ617" s="2" t="s">
        <v>3</v>
      </c>
      <c r="HR617" s="2"/>
      <c r="HS617" s="2">
        <v>0</v>
      </c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>
        <v>0</v>
      </c>
      <c r="IL617" s="2"/>
      <c r="IM617" s="2"/>
      <c r="IN617" s="2"/>
      <c r="IO617" s="2"/>
      <c r="IP617" s="2"/>
      <c r="IQ617" s="2"/>
      <c r="IR617" s="2"/>
      <c r="IS617" s="2"/>
      <c r="IT617" s="2"/>
      <c r="IU617" s="2"/>
    </row>
    <row r="618" spans="1:255" x14ac:dyDescent="0.2">
      <c r="A618">
        <v>18</v>
      </c>
      <c r="B618">
        <v>1</v>
      </c>
      <c r="C618">
        <v>1413</v>
      </c>
      <c r="E618" t="s">
        <v>612</v>
      </c>
      <c r="F618" t="s">
        <v>613</v>
      </c>
      <c r="G618" t="s">
        <v>1059</v>
      </c>
      <c r="H618" t="s">
        <v>34</v>
      </c>
      <c r="I618">
        <f>I612*J618</f>
        <v>115.5</v>
      </c>
      <c r="J618">
        <v>1.8046875</v>
      </c>
      <c r="K618">
        <v>1.8046875</v>
      </c>
      <c r="O618">
        <f t="shared" si="747"/>
        <v>6224.18</v>
      </c>
      <c r="P618">
        <f t="shared" si="748"/>
        <v>6224.18</v>
      </c>
      <c r="Q618">
        <f t="shared" si="780"/>
        <v>0</v>
      </c>
      <c r="R618">
        <f t="shared" si="749"/>
        <v>0</v>
      </c>
      <c r="S618">
        <f t="shared" si="750"/>
        <v>0</v>
      </c>
      <c r="T618">
        <f t="shared" si="751"/>
        <v>0</v>
      </c>
      <c r="U618">
        <f t="shared" si="752"/>
        <v>0</v>
      </c>
      <c r="V618">
        <f t="shared" si="753"/>
        <v>0</v>
      </c>
      <c r="W618">
        <f t="shared" si="754"/>
        <v>0</v>
      </c>
      <c r="X618">
        <f t="shared" si="755"/>
        <v>0</v>
      </c>
      <c r="Y618">
        <f t="shared" si="756"/>
        <v>0</v>
      </c>
      <c r="AA618">
        <v>59204059</v>
      </c>
      <c r="AB618">
        <f t="shared" si="757"/>
        <v>7.8</v>
      </c>
      <c r="AC618">
        <f t="shared" si="779"/>
        <v>7.8</v>
      </c>
      <c r="AD618">
        <f t="shared" si="781"/>
        <v>0</v>
      </c>
      <c r="AE618">
        <f t="shared" si="782"/>
        <v>0</v>
      </c>
      <c r="AF618">
        <f t="shared" si="783"/>
        <v>0</v>
      </c>
      <c r="AG618">
        <f t="shared" si="759"/>
        <v>0</v>
      </c>
      <c r="AH618">
        <f t="shared" si="784"/>
        <v>0</v>
      </c>
      <c r="AI618">
        <f t="shared" si="785"/>
        <v>0</v>
      </c>
      <c r="AJ618">
        <f t="shared" si="760"/>
        <v>0</v>
      </c>
      <c r="AK618">
        <v>7.8</v>
      </c>
      <c r="AL618">
        <v>7.8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87</v>
      </c>
      <c r="AU618">
        <v>47</v>
      </c>
      <c r="AV618">
        <v>1</v>
      </c>
      <c r="AW618">
        <v>1.0189999999999999</v>
      </c>
      <c r="AZ618">
        <v>1</v>
      </c>
      <c r="BA618">
        <v>1</v>
      </c>
      <c r="BB618">
        <v>1</v>
      </c>
      <c r="BC618">
        <v>6.78</v>
      </c>
      <c r="BD618" t="s">
        <v>3</v>
      </c>
      <c r="BE618" t="s">
        <v>3</v>
      </c>
      <c r="BF618" t="s">
        <v>3</v>
      </c>
      <c r="BG618" t="s">
        <v>3</v>
      </c>
      <c r="BH618">
        <v>3</v>
      </c>
      <c r="BI618">
        <v>1</v>
      </c>
      <c r="BJ618" t="s">
        <v>614</v>
      </c>
      <c r="BM618">
        <v>29</v>
      </c>
      <c r="BN618">
        <v>0</v>
      </c>
      <c r="BO618" t="s">
        <v>613</v>
      </c>
      <c r="BP618">
        <v>1</v>
      </c>
      <c r="BQ618">
        <v>30</v>
      </c>
      <c r="BR618">
        <v>0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 t="s">
        <v>3</v>
      </c>
      <c r="BZ618">
        <v>87</v>
      </c>
      <c r="CA618">
        <v>47</v>
      </c>
      <c r="CB618" t="s">
        <v>3</v>
      </c>
      <c r="CE618">
        <v>30</v>
      </c>
      <c r="CF618">
        <v>0</v>
      </c>
      <c r="CG618">
        <v>0</v>
      </c>
      <c r="CM618">
        <v>0</v>
      </c>
      <c r="CN618" t="s">
        <v>3</v>
      </c>
      <c r="CO618">
        <v>0</v>
      </c>
      <c r="CP618">
        <f t="shared" si="761"/>
        <v>6224.18</v>
      </c>
      <c r="CQ618">
        <f t="shared" si="762"/>
        <v>53.9</v>
      </c>
      <c r="CR618">
        <f t="shared" si="786"/>
        <v>0</v>
      </c>
      <c r="CS618">
        <f t="shared" si="763"/>
        <v>0</v>
      </c>
      <c r="CT618">
        <f t="shared" si="764"/>
        <v>0</v>
      </c>
      <c r="CU618">
        <f t="shared" si="765"/>
        <v>0</v>
      </c>
      <c r="CV618">
        <f t="shared" si="766"/>
        <v>0</v>
      </c>
      <c r="CW618">
        <f t="shared" si="767"/>
        <v>0</v>
      </c>
      <c r="CX618">
        <f t="shared" si="768"/>
        <v>0</v>
      </c>
      <c r="CY618">
        <f t="shared" si="769"/>
        <v>0</v>
      </c>
      <c r="CZ618">
        <f t="shared" si="770"/>
        <v>0</v>
      </c>
      <c r="DC618" t="s">
        <v>3</v>
      </c>
      <c r="DD618" t="s">
        <v>3</v>
      </c>
      <c r="DE618" t="s">
        <v>3</v>
      </c>
      <c r="DF618" t="s">
        <v>3</v>
      </c>
      <c r="DG618" t="s">
        <v>3</v>
      </c>
      <c r="DH618" t="s">
        <v>3</v>
      </c>
      <c r="DI618" t="s">
        <v>3</v>
      </c>
      <c r="DJ618" t="s">
        <v>3</v>
      </c>
      <c r="DK618" t="s">
        <v>3</v>
      </c>
      <c r="DL618" t="s">
        <v>3</v>
      </c>
      <c r="DM618" t="s">
        <v>3</v>
      </c>
      <c r="DN618">
        <v>0</v>
      </c>
      <c r="DO618">
        <v>0</v>
      </c>
      <c r="DP618">
        <v>1</v>
      </c>
      <c r="DQ618">
        <v>1</v>
      </c>
      <c r="DU618">
        <v>1003</v>
      </c>
      <c r="DV618" t="s">
        <v>34</v>
      </c>
      <c r="DW618" t="s">
        <v>34</v>
      </c>
      <c r="DX618">
        <v>1</v>
      </c>
      <c r="DZ618" t="s">
        <v>3</v>
      </c>
      <c r="EA618" t="s">
        <v>3</v>
      </c>
      <c r="EB618" t="s">
        <v>3</v>
      </c>
      <c r="EC618" t="s">
        <v>3</v>
      </c>
      <c r="EE618">
        <v>58807905</v>
      </c>
      <c r="EF618">
        <v>30</v>
      </c>
      <c r="EG618" t="s">
        <v>27</v>
      </c>
      <c r="EH618">
        <v>0</v>
      </c>
      <c r="EI618" t="s">
        <v>3</v>
      </c>
      <c r="EJ618">
        <v>1</v>
      </c>
      <c r="EK618">
        <v>29</v>
      </c>
      <c r="EL618" t="s">
        <v>304</v>
      </c>
      <c r="EM618" t="s">
        <v>305</v>
      </c>
      <c r="EO618" t="s">
        <v>3</v>
      </c>
      <c r="EQ618">
        <v>0</v>
      </c>
      <c r="ER618">
        <v>7.8</v>
      </c>
      <c r="ES618">
        <v>7.8</v>
      </c>
      <c r="ET618">
        <v>0</v>
      </c>
      <c r="EU618">
        <v>0</v>
      </c>
      <c r="EV618">
        <v>0</v>
      </c>
      <c r="EW618">
        <v>0</v>
      </c>
      <c r="EX618">
        <v>0</v>
      </c>
      <c r="FQ618">
        <v>0</v>
      </c>
      <c r="FR618">
        <v>0</v>
      </c>
      <c r="FS618">
        <v>0</v>
      </c>
      <c r="FX618">
        <v>87</v>
      </c>
      <c r="FY618">
        <v>47</v>
      </c>
      <c r="GA618" t="s">
        <v>3</v>
      </c>
      <c r="GD618">
        <v>1</v>
      </c>
      <c r="GF618">
        <v>1603491241</v>
      </c>
      <c r="GG618">
        <v>2</v>
      </c>
      <c r="GH618">
        <v>1</v>
      </c>
      <c r="GI618">
        <v>2</v>
      </c>
      <c r="GJ618">
        <v>0</v>
      </c>
      <c r="GK618">
        <v>0</v>
      </c>
      <c r="GL618">
        <f t="shared" si="771"/>
        <v>0</v>
      </c>
      <c r="GM618">
        <f t="shared" si="772"/>
        <v>6224.18</v>
      </c>
      <c r="GN618">
        <f t="shared" si="773"/>
        <v>6224.18</v>
      </c>
      <c r="GO618">
        <f t="shared" si="774"/>
        <v>0</v>
      </c>
      <c r="GP618">
        <f t="shared" si="775"/>
        <v>0</v>
      </c>
      <c r="GR618">
        <v>0</v>
      </c>
      <c r="GS618">
        <v>3</v>
      </c>
      <c r="GT618">
        <v>0</v>
      </c>
      <c r="GU618" t="s">
        <v>3</v>
      </c>
      <c r="GV618">
        <f t="shared" si="776"/>
        <v>0</v>
      </c>
      <c r="GW618">
        <v>1</v>
      </c>
      <c r="GX618">
        <f t="shared" si="777"/>
        <v>0</v>
      </c>
      <c r="HA618">
        <v>0</v>
      </c>
      <c r="HB618">
        <v>0</v>
      </c>
      <c r="HC618">
        <f t="shared" si="778"/>
        <v>0</v>
      </c>
      <c r="HE618" t="s">
        <v>3</v>
      </c>
      <c r="HF618" t="s">
        <v>3</v>
      </c>
      <c r="HM618" t="s">
        <v>3</v>
      </c>
      <c r="HN618" t="s">
        <v>3</v>
      </c>
      <c r="HO618" t="s">
        <v>3</v>
      </c>
      <c r="HP618" t="s">
        <v>3</v>
      </c>
      <c r="HQ618" t="s">
        <v>3</v>
      </c>
      <c r="HS618">
        <v>0</v>
      </c>
      <c r="IK618">
        <v>0</v>
      </c>
    </row>
    <row r="619" spans="1:255" x14ac:dyDescent="0.2">
      <c r="A619" s="2">
        <v>18</v>
      </c>
      <c r="B619" s="2">
        <v>1</v>
      </c>
      <c r="C619" s="2">
        <v>1402</v>
      </c>
      <c r="D619" s="2"/>
      <c r="E619" s="2" t="s">
        <v>615</v>
      </c>
      <c r="F619" s="2" t="s">
        <v>616</v>
      </c>
      <c r="G619" s="2" t="s">
        <v>1060</v>
      </c>
      <c r="H619" s="2" t="s">
        <v>34</v>
      </c>
      <c r="I619" s="2">
        <f>I611*J619</f>
        <v>84</v>
      </c>
      <c r="J619" s="2">
        <v>1.3125</v>
      </c>
      <c r="K619" s="2">
        <v>1.3125</v>
      </c>
      <c r="L619" s="2"/>
      <c r="M619" s="2"/>
      <c r="N619" s="2"/>
      <c r="O619" s="2">
        <f t="shared" si="747"/>
        <v>808.03</v>
      </c>
      <c r="P619" s="2">
        <f t="shared" si="748"/>
        <v>808.03</v>
      </c>
      <c r="Q619" s="2">
        <f t="shared" si="780"/>
        <v>0</v>
      </c>
      <c r="R619" s="2">
        <f t="shared" si="749"/>
        <v>0</v>
      </c>
      <c r="S619" s="2">
        <f t="shared" si="750"/>
        <v>0</v>
      </c>
      <c r="T619" s="2">
        <f t="shared" si="751"/>
        <v>0</v>
      </c>
      <c r="U619" s="2">
        <f t="shared" si="752"/>
        <v>0</v>
      </c>
      <c r="V619" s="2">
        <f t="shared" si="753"/>
        <v>0</v>
      </c>
      <c r="W619" s="2">
        <f t="shared" si="754"/>
        <v>0</v>
      </c>
      <c r="X619" s="2">
        <f t="shared" si="755"/>
        <v>0</v>
      </c>
      <c r="Y619" s="2">
        <f t="shared" si="756"/>
        <v>0</v>
      </c>
      <c r="Z619" s="2"/>
      <c r="AA619" s="2">
        <v>59204062</v>
      </c>
      <c r="AB619" s="2">
        <f t="shared" si="757"/>
        <v>9.44</v>
      </c>
      <c r="AC619" s="2">
        <f t="shared" si="779"/>
        <v>9.44</v>
      </c>
      <c r="AD619" s="2">
        <f t="shared" si="781"/>
        <v>0</v>
      </c>
      <c r="AE619" s="2">
        <f t="shared" si="782"/>
        <v>0</v>
      </c>
      <c r="AF619" s="2">
        <f t="shared" si="783"/>
        <v>0</v>
      </c>
      <c r="AG619" s="2">
        <f t="shared" si="759"/>
        <v>0</v>
      </c>
      <c r="AH619" s="2">
        <f t="shared" si="784"/>
        <v>0</v>
      </c>
      <c r="AI619" s="2">
        <f t="shared" si="785"/>
        <v>0</v>
      </c>
      <c r="AJ619" s="2">
        <f t="shared" si="760"/>
        <v>0</v>
      </c>
      <c r="AK619" s="2">
        <v>9.44</v>
      </c>
      <c r="AL619" s="2">
        <v>9.44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87</v>
      </c>
      <c r="AU619" s="2">
        <v>47</v>
      </c>
      <c r="AV619" s="2">
        <v>1</v>
      </c>
      <c r="AW619" s="2">
        <v>1.0189999999999999</v>
      </c>
      <c r="AX619" s="2"/>
      <c r="AY619" s="2"/>
      <c r="AZ619" s="2">
        <v>1</v>
      </c>
      <c r="BA619" s="2">
        <v>1</v>
      </c>
      <c r="BB619" s="2">
        <v>1</v>
      </c>
      <c r="BC619" s="2">
        <v>1</v>
      </c>
      <c r="BD619" s="2" t="s">
        <v>3</v>
      </c>
      <c r="BE619" s="2" t="s">
        <v>3</v>
      </c>
      <c r="BF619" s="2" t="s">
        <v>3</v>
      </c>
      <c r="BG619" s="2" t="s">
        <v>3</v>
      </c>
      <c r="BH619" s="2">
        <v>3</v>
      </c>
      <c r="BI619" s="2">
        <v>1</v>
      </c>
      <c r="BJ619" s="2" t="s">
        <v>617</v>
      </c>
      <c r="BK619" s="2"/>
      <c r="BL619" s="2"/>
      <c r="BM619" s="2">
        <v>29</v>
      </c>
      <c r="BN619" s="2">
        <v>0</v>
      </c>
      <c r="BO619" s="2" t="s">
        <v>3</v>
      </c>
      <c r="BP619" s="2">
        <v>0</v>
      </c>
      <c r="BQ619" s="2">
        <v>30</v>
      </c>
      <c r="BR619" s="2">
        <v>0</v>
      </c>
      <c r="BS619" s="2">
        <v>1</v>
      </c>
      <c r="BT619" s="2">
        <v>1</v>
      </c>
      <c r="BU619" s="2">
        <v>1</v>
      </c>
      <c r="BV619" s="2">
        <v>1</v>
      </c>
      <c r="BW619" s="2">
        <v>1</v>
      </c>
      <c r="BX619" s="2">
        <v>1</v>
      </c>
      <c r="BY619" s="2" t="s">
        <v>3</v>
      </c>
      <c r="BZ619" s="2">
        <v>87</v>
      </c>
      <c r="CA619" s="2">
        <v>47</v>
      </c>
      <c r="CB619" s="2" t="s">
        <v>3</v>
      </c>
      <c r="CC619" s="2"/>
      <c r="CD619" s="2"/>
      <c r="CE619" s="2">
        <v>30</v>
      </c>
      <c r="CF619" s="2">
        <v>0</v>
      </c>
      <c r="CG619" s="2">
        <v>0</v>
      </c>
      <c r="CH619" s="2"/>
      <c r="CI619" s="2"/>
      <c r="CJ619" s="2"/>
      <c r="CK619" s="2"/>
      <c r="CL619" s="2"/>
      <c r="CM619" s="2">
        <v>0</v>
      </c>
      <c r="CN619" s="2" t="s">
        <v>3</v>
      </c>
      <c r="CO619" s="2">
        <v>0</v>
      </c>
      <c r="CP619" s="2">
        <f t="shared" si="761"/>
        <v>808.03</v>
      </c>
      <c r="CQ619" s="2">
        <f t="shared" si="762"/>
        <v>9.6199999999999992</v>
      </c>
      <c r="CR619" s="2">
        <f t="shared" si="786"/>
        <v>0</v>
      </c>
      <c r="CS619" s="2">
        <f t="shared" si="763"/>
        <v>0</v>
      </c>
      <c r="CT619" s="2">
        <f t="shared" si="764"/>
        <v>0</v>
      </c>
      <c r="CU619" s="2">
        <f t="shared" si="765"/>
        <v>0</v>
      </c>
      <c r="CV619" s="2">
        <f t="shared" si="766"/>
        <v>0</v>
      </c>
      <c r="CW619" s="2">
        <f t="shared" si="767"/>
        <v>0</v>
      </c>
      <c r="CX619" s="2">
        <f t="shared" si="768"/>
        <v>0</v>
      </c>
      <c r="CY619" s="2">
        <f t="shared" si="769"/>
        <v>0</v>
      </c>
      <c r="CZ619" s="2">
        <f t="shared" si="770"/>
        <v>0</v>
      </c>
      <c r="DA619" s="2"/>
      <c r="DB619" s="2"/>
      <c r="DC619" s="2" t="s">
        <v>3</v>
      </c>
      <c r="DD619" s="2" t="s">
        <v>3</v>
      </c>
      <c r="DE619" s="2" t="s">
        <v>3</v>
      </c>
      <c r="DF619" s="2" t="s">
        <v>3</v>
      </c>
      <c r="DG619" s="2" t="s">
        <v>3</v>
      </c>
      <c r="DH619" s="2" t="s">
        <v>3</v>
      </c>
      <c r="DI619" s="2" t="s">
        <v>3</v>
      </c>
      <c r="DJ619" s="2" t="s">
        <v>3</v>
      </c>
      <c r="DK619" s="2" t="s">
        <v>3</v>
      </c>
      <c r="DL619" s="2" t="s">
        <v>3</v>
      </c>
      <c r="DM619" s="2" t="s">
        <v>3</v>
      </c>
      <c r="DN619" s="2">
        <v>0</v>
      </c>
      <c r="DO619" s="2">
        <v>0</v>
      </c>
      <c r="DP619" s="2">
        <v>1</v>
      </c>
      <c r="DQ619" s="2">
        <v>1</v>
      </c>
      <c r="DR619" s="2"/>
      <c r="DS619" s="2"/>
      <c r="DT619" s="2"/>
      <c r="DU619" s="2">
        <v>1003</v>
      </c>
      <c r="DV619" s="2" t="s">
        <v>34</v>
      </c>
      <c r="DW619" s="2" t="s">
        <v>34</v>
      </c>
      <c r="DX619" s="2">
        <v>1</v>
      </c>
      <c r="DY619" s="2"/>
      <c r="DZ619" s="2" t="s">
        <v>3</v>
      </c>
      <c r="EA619" s="2" t="s">
        <v>3</v>
      </c>
      <c r="EB619" s="2" t="s">
        <v>3</v>
      </c>
      <c r="EC619" s="2" t="s">
        <v>3</v>
      </c>
      <c r="ED619" s="2"/>
      <c r="EE619" s="2">
        <v>58807905</v>
      </c>
      <c r="EF619" s="2">
        <v>30</v>
      </c>
      <c r="EG619" s="2" t="s">
        <v>27</v>
      </c>
      <c r="EH619" s="2">
        <v>0</v>
      </c>
      <c r="EI619" s="2" t="s">
        <v>3</v>
      </c>
      <c r="EJ619" s="2">
        <v>1</v>
      </c>
      <c r="EK619" s="2">
        <v>29</v>
      </c>
      <c r="EL619" s="2" t="s">
        <v>304</v>
      </c>
      <c r="EM619" s="2" t="s">
        <v>305</v>
      </c>
      <c r="EN619" s="2"/>
      <c r="EO619" s="2" t="s">
        <v>3</v>
      </c>
      <c r="EP619" s="2"/>
      <c r="EQ619" s="2">
        <v>0</v>
      </c>
      <c r="ER619" s="2">
        <v>9.44</v>
      </c>
      <c r="ES619" s="2">
        <v>9.44</v>
      </c>
      <c r="ET619" s="2">
        <v>0</v>
      </c>
      <c r="EU619" s="2">
        <v>0</v>
      </c>
      <c r="EV619" s="2">
        <v>0</v>
      </c>
      <c r="EW619" s="2">
        <v>0</v>
      </c>
      <c r="EX619" s="2">
        <v>0</v>
      </c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>
        <v>0</v>
      </c>
      <c r="FR619" s="2">
        <v>0</v>
      </c>
      <c r="FS619" s="2">
        <v>0</v>
      </c>
      <c r="FT619" s="2"/>
      <c r="FU619" s="2"/>
      <c r="FV619" s="2"/>
      <c r="FW619" s="2"/>
      <c r="FX619" s="2">
        <v>87</v>
      </c>
      <c r="FY619" s="2">
        <v>47</v>
      </c>
      <c r="FZ619" s="2"/>
      <c r="GA619" s="2" t="s">
        <v>3</v>
      </c>
      <c r="GB619" s="2"/>
      <c r="GC619" s="2"/>
      <c r="GD619" s="2">
        <v>1</v>
      </c>
      <c r="GE619" s="2"/>
      <c r="GF619" s="2">
        <v>1123176929</v>
      </c>
      <c r="GG619" s="2">
        <v>2</v>
      </c>
      <c r="GH619" s="2">
        <v>1</v>
      </c>
      <c r="GI619" s="2">
        <v>-2</v>
      </c>
      <c r="GJ619" s="2">
        <v>0</v>
      </c>
      <c r="GK619" s="2">
        <v>0</v>
      </c>
      <c r="GL619" s="2">
        <f t="shared" si="771"/>
        <v>0</v>
      </c>
      <c r="GM619" s="2">
        <f t="shared" si="772"/>
        <v>808.03</v>
      </c>
      <c r="GN619" s="2">
        <f t="shared" si="773"/>
        <v>808.03</v>
      </c>
      <c r="GO619" s="2">
        <f t="shared" si="774"/>
        <v>0</v>
      </c>
      <c r="GP619" s="2">
        <f t="shared" si="775"/>
        <v>0</v>
      </c>
      <c r="GQ619" s="2"/>
      <c r="GR619" s="2">
        <v>0</v>
      </c>
      <c r="GS619" s="2">
        <v>3</v>
      </c>
      <c r="GT619" s="2">
        <v>0</v>
      </c>
      <c r="GU619" s="2" t="s">
        <v>3</v>
      </c>
      <c r="GV619" s="2">
        <f t="shared" si="776"/>
        <v>0</v>
      </c>
      <c r="GW619" s="2">
        <v>1</v>
      </c>
      <c r="GX619" s="2">
        <f t="shared" si="777"/>
        <v>0</v>
      </c>
      <c r="GY619" s="2"/>
      <c r="GZ619" s="2"/>
      <c r="HA619" s="2">
        <v>0</v>
      </c>
      <c r="HB619" s="2">
        <v>0</v>
      </c>
      <c r="HC619" s="2">
        <f t="shared" si="778"/>
        <v>0</v>
      </c>
      <c r="HD619" s="2"/>
      <c r="HE619" s="2" t="s">
        <v>3</v>
      </c>
      <c r="HF619" s="2" t="s">
        <v>3</v>
      </c>
      <c r="HG619" s="2"/>
      <c r="HH619" s="2"/>
      <c r="HI619" s="2"/>
      <c r="HJ619" s="2"/>
      <c r="HK619" s="2"/>
      <c r="HL619" s="2"/>
      <c r="HM619" s="2" t="s">
        <v>3</v>
      </c>
      <c r="HN619" s="2" t="s">
        <v>3</v>
      </c>
      <c r="HO619" s="2" t="s">
        <v>3</v>
      </c>
      <c r="HP619" s="2" t="s">
        <v>3</v>
      </c>
      <c r="HQ619" s="2" t="s">
        <v>3</v>
      </c>
      <c r="HR619" s="2"/>
      <c r="HS619" s="2">
        <v>0</v>
      </c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>
        <v>0</v>
      </c>
      <c r="IL619" s="2"/>
      <c r="IM619" s="2"/>
      <c r="IN619" s="2"/>
      <c r="IO619" s="2"/>
      <c r="IP619" s="2"/>
      <c r="IQ619" s="2"/>
      <c r="IR619" s="2"/>
      <c r="IS619" s="2"/>
      <c r="IT619" s="2"/>
      <c r="IU619" s="2"/>
    </row>
    <row r="620" spans="1:255" x14ac:dyDescent="0.2">
      <c r="A620">
        <v>18</v>
      </c>
      <c r="B620">
        <v>1</v>
      </c>
      <c r="C620">
        <v>1414</v>
      </c>
      <c r="E620" t="s">
        <v>615</v>
      </c>
      <c r="F620" t="s">
        <v>616</v>
      </c>
      <c r="G620" t="s">
        <v>1060</v>
      </c>
      <c r="H620" t="s">
        <v>34</v>
      </c>
      <c r="I620">
        <f>I612*J620</f>
        <v>84</v>
      </c>
      <c r="J620">
        <v>1.3125</v>
      </c>
      <c r="K620">
        <v>1.3125</v>
      </c>
      <c r="O620">
        <f t="shared" si="747"/>
        <v>5478.44</v>
      </c>
      <c r="P620">
        <f t="shared" si="748"/>
        <v>5478.44</v>
      </c>
      <c r="Q620">
        <f t="shared" si="780"/>
        <v>0</v>
      </c>
      <c r="R620">
        <f t="shared" si="749"/>
        <v>0</v>
      </c>
      <c r="S620">
        <f t="shared" si="750"/>
        <v>0</v>
      </c>
      <c r="T620">
        <f t="shared" si="751"/>
        <v>0</v>
      </c>
      <c r="U620">
        <f t="shared" si="752"/>
        <v>0</v>
      </c>
      <c r="V620">
        <f t="shared" si="753"/>
        <v>0</v>
      </c>
      <c r="W620">
        <f t="shared" si="754"/>
        <v>0</v>
      </c>
      <c r="X620">
        <f t="shared" si="755"/>
        <v>0</v>
      </c>
      <c r="Y620">
        <f t="shared" si="756"/>
        <v>0</v>
      </c>
      <c r="AA620">
        <v>59204059</v>
      </c>
      <c r="AB620">
        <f t="shared" si="757"/>
        <v>9.44</v>
      </c>
      <c r="AC620">
        <f t="shared" si="779"/>
        <v>9.44</v>
      </c>
      <c r="AD620">
        <f t="shared" si="781"/>
        <v>0</v>
      </c>
      <c r="AE620">
        <f t="shared" si="782"/>
        <v>0</v>
      </c>
      <c r="AF620">
        <f t="shared" si="783"/>
        <v>0</v>
      </c>
      <c r="AG620">
        <f t="shared" si="759"/>
        <v>0</v>
      </c>
      <c r="AH620">
        <f t="shared" si="784"/>
        <v>0</v>
      </c>
      <c r="AI620">
        <f t="shared" si="785"/>
        <v>0</v>
      </c>
      <c r="AJ620">
        <f t="shared" si="760"/>
        <v>0</v>
      </c>
      <c r="AK620">
        <v>9.44</v>
      </c>
      <c r="AL620">
        <v>9.44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87</v>
      </c>
      <c r="AU620">
        <v>47</v>
      </c>
      <c r="AV620">
        <v>1</v>
      </c>
      <c r="AW620">
        <v>1.0189999999999999</v>
      </c>
      <c r="AZ620">
        <v>1</v>
      </c>
      <c r="BA620">
        <v>1</v>
      </c>
      <c r="BB620">
        <v>1</v>
      </c>
      <c r="BC620">
        <v>6.78</v>
      </c>
      <c r="BD620" t="s">
        <v>3</v>
      </c>
      <c r="BE620" t="s">
        <v>3</v>
      </c>
      <c r="BF620" t="s">
        <v>3</v>
      </c>
      <c r="BG620" t="s">
        <v>3</v>
      </c>
      <c r="BH620">
        <v>3</v>
      </c>
      <c r="BI620">
        <v>1</v>
      </c>
      <c r="BJ620" t="s">
        <v>617</v>
      </c>
      <c r="BM620">
        <v>29</v>
      </c>
      <c r="BN620">
        <v>0</v>
      </c>
      <c r="BO620" t="s">
        <v>616</v>
      </c>
      <c r="BP620">
        <v>1</v>
      </c>
      <c r="BQ620">
        <v>30</v>
      </c>
      <c r="BR620">
        <v>0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 t="s">
        <v>3</v>
      </c>
      <c r="BZ620">
        <v>87</v>
      </c>
      <c r="CA620">
        <v>47</v>
      </c>
      <c r="CB620" t="s">
        <v>3</v>
      </c>
      <c r="CE620">
        <v>30</v>
      </c>
      <c r="CF620">
        <v>0</v>
      </c>
      <c r="CG620">
        <v>0</v>
      </c>
      <c r="CM620">
        <v>0</v>
      </c>
      <c r="CN620" t="s">
        <v>3</v>
      </c>
      <c r="CO620">
        <v>0</v>
      </c>
      <c r="CP620">
        <f t="shared" si="761"/>
        <v>5478.44</v>
      </c>
      <c r="CQ620">
        <f t="shared" si="762"/>
        <v>65.22</v>
      </c>
      <c r="CR620">
        <f t="shared" si="786"/>
        <v>0</v>
      </c>
      <c r="CS620">
        <f t="shared" si="763"/>
        <v>0</v>
      </c>
      <c r="CT620">
        <f t="shared" si="764"/>
        <v>0</v>
      </c>
      <c r="CU620">
        <f t="shared" si="765"/>
        <v>0</v>
      </c>
      <c r="CV620">
        <f t="shared" si="766"/>
        <v>0</v>
      </c>
      <c r="CW620">
        <f t="shared" si="767"/>
        <v>0</v>
      </c>
      <c r="CX620">
        <f t="shared" si="768"/>
        <v>0</v>
      </c>
      <c r="CY620">
        <f t="shared" si="769"/>
        <v>0</v>
      </c>
      <c r="CZ620">
        <f t="shared" si="770"/>
        <v>0</v>
      </c>
      <c r="DC620" t="s">
        <v>3</v>
      </c>
      <c r="DD620" t="s">
        <v>3</v>
      </c>
      <c r="DE620" t="s">
        <v>3</v>
      </c>
      <c r="DF620" t="s">
        <v>3</v>
      </c>
      <c r="DG620" t="s">
        <v>3</v>
      </c>
      <c r="DH620" t="s">
        <v>3</v>
      </c>
      <c r="DI620" t="s">
        <v>3</v>
      </c>
      <c r="DJ620" t="s">
        <v>3</v>
      </c>
      <c r="DK620" t="s">
        <v>3</v>
      </c>
      <c r="DL620" t="s">
        <v>3</v>
      </c>
      <c r="DM620" t="s">
        <v>3</v>
      </c>
      <c r="DN620">
        <v>0</v>
      </c>
      <c r="DO620">
        <v>0</v>
      </c>
      <c r="DP620">
        <v>1</v>
      </c>
      <c r="DQ620">
        <v>1</v>
      </c>
      <c r="DU620">
        <v>1003</v>
      </c>
      <c r="DV620" t="s">
        <v>34</v>
      </c>
      <c r="DW620" t="s">
        <v>34</v>
      </c>
      <c r="DX620">
        <v>1</v>
      </c>
      <c r="DZ620" t="s">
        <v>3</v>
      </c>
      <c r="EA620" t="s">
        <v>3</v>
      </c>
      <c r="EB620" t="s">
        <v>3</v>
      </c>
      <c r="EC620" t="s">
        <v>3</v>
      </c>
      <c r="EE620">
        <v>58807905</v>
      </c>
      <c r="EF620">
        <v>30</v>
      </c>
      <c r="EG620" t="s">
        <v>27</v>
      </c>
      <c r="EH620">
        <v>0</v>
      </c>
      <c r="EI620" t="s">
        <v>3</v>
      </c>
      <c r="EJ620">
        <v>1</v>
      </c>
      <c r="EK620">
        <v>29</v>
      </c>
      <c r="EL620" t="s">
        <v>304</v>
      </c>
      <c r="EM620" t="s">
        <v>305</v>
      </c>
      <c r="EO620" t="s">
        <v>3</v>
      </c>
      <c r="EQ620">
        <v>0</v>
      </c>
      <c r="ER620">
        <v>9.44</v>
      </c>
      <c r="ES620">
        <v>9.44</v>
      </c>
      <c r="ET620">
        <v>0</v>
      </c>
      <c r="EU620">
        <v>0</v>
      </c>
      <c r="EV620">
        <v>0</v>
      </c>
      <c r="EW620">
        <v>0</v>
      </c>
      <c r="EX620">
        <v>0</v>
      </c>
      <c r="FQ620">
        <v>0</v>
      </c>
      <c r="FR620">
        <v>0</v>
      </c>
      <c r="FS620">
        <v>0</v>
      </c>
      <c r="FX620">
        <v>87</v>
      </c>
      <c r="FY620">
        <v>47</v>
      </c>
      <c r="GA620" t="s">
        <v>3</v>
      </c>
      <c r="GD620">
        <v>1</v>
      </c>
      <c r="GF620">
        <v>1123176929</v>
      </c>
      <c r="GG620">
        <v>2</v>
      </c>
      <c r="GH620">
        <v>1</v>
      </c>
      <c r="GI620">
        <v>2</v>
      </c>
      <c r="GJ620">
        <v>0</v>
      </c>
      <c r="GK620">
        <v>0</v>
      </c>
      <c r="GL620">
        <f t="shared" si="771"/>
        <v>0</v>
      </c>
      <c r="GM620">
        <f t="shared" si="772"/>
        <v>5478.44</v>
      </c>
      <c r="GN620">
        <f t="shared" si="773"/>
        <v>5478.44</v>
      </c>
      <c r="GO620">
        <f t="shared" si="774"/>
        <v>0</v>
      </c>
      <c r="GP620">
        <f t="shared" si="775"/>
        <v>0</v>
      </c>
      <c r="GR620">
        <v>0</v>
      </c>
      <c r="GS620">
        <v>3</v>
      </c>
      <c r="GT620">
        <v>0</v>
      </c>
      <c r="GU620" t="s">
        <v>3</v>
      </c>
      <c r="GV620">
        <f t="shared" si="776"/>
        <v>0</v>
      </c>
      <c r="GW620">
        <v>1</v>
      </c>
      <c r="GX620">
        <f t="shared" si="777"/>
        <v>0</v>
      </c>
      <c r="HA620">
        <v>0</v>
      </c>
      <c r="HB620">
        <v>0</v>
      </c>
      <c r="HC620">
        <f t="shared" si="778"/>
        <v>0</v>
      </c>
      <c r="HE620" t="s">
        <v>3</v>
      </c>
      <c r="HF620" t="s">
        <v>3</v>
      </c>
      <c r="HM620" t="s">
        <v>3</v>
      </c>
      <c r="HN620" t="s">
        <v>3</v>
      </c>
      <c r="HO620" t="s">
        <v>3</v>
      </c>
      <c r="HP620" t="s">
        <v>3</v>
      </c>
      <c r="HQ620" t="s">
        <v>3</v>
      </c>
      <c r="HS620">
        <v>0</v>
      </c>
      <c r="IK620">
        <v>0</v>
      </c>
    </row>
    <row r="621" spans="1:255" x14ac:dyDescent="0.2">
      <c r="A621" s="2">
        <v>18</v>
      </c>
      <c r="B621" s="2">
        <v>1</v>
      </c>
      <c r="C621" s="2">
        <v>1406</v>
      </c>
      <c r="D621" s="2"/>
      <c r="E621" s="2" t="s">
        <v>618</v>
      </c>
      <c r="F621" s="2" t="s">
        <v>619</v>
      </c>
      <c r="G621" s="2" t="s">
        <v>1064</v>
      </c>
      <c r="H621" s="2" t="s">
        <v>34</v>
      </c>
      <c r="I621" s="2">
        <f>I611*J621</f>
        <v>110.25</v>
      </c>
      <c r="J621" s="2">
        <v>1.72265625</v>
      </c>
      <c r="K621" s="2">
        <v>1.72265625</v>
      </c>
      <c r="L621" s="2"/>
      <c r="M621" s="2"/>
      <c r="N621" s="2"/>
      <c r="O621" s="2">
        <f t="shared" si="747"/>
        <v>1772.8</v>
      </c>
      <c r="P621" s="2">
        <f t="shared" si="748"/>
        <v>1772.8</v>
      </c>
      <c r="Q621" s="2">
        <f t="shared" si="780"/>
        <v>0</v>
      </c>
      <c r="R621" s="2">
        <f t="shared" si="749"/>
        <v>0</v>
      </c>
      <c r="S621" s="2">
        <f t="shared" si="750"/>
        <v>0</v>
      </c>
      <c r="T621" s="2">
        <f t="shared" si="751"/>
        <v>0</v>
      </c>
      <c r="U621" s="2">
        <f t="shared" si="752"/>
        <v>0</v>
      </c>
      <c r="V621" s="2">
        <f t="shared" si="753"/>
        <v>0</v>
      </c>
      <c r="W621" s="2">
        <f t="shared" si="754"/>
        <v>0</v>
      </c>
      <c r="X621" s="2">
        <f t="shared" si="755"/>
        <v>0</v>
      </c>
      <c r="Y621" s="2">
        <f t="shared" si="756"/>
        <v>0</v>
      </c>
      <c r="Z621" s="2"/>
      <c r="AA621" s="2">
        <v>59204062</v>
      </c>
      <c r="AB621" s="2">
        <f t="shared" si="757"/>
        <v>15.78</v>
      </c>
      <c r="AC621" s="2">
        <f t="shared" si="779"/>
        <v>15.78</v>
      </c>
      <c r="AD621" s="2">
        <f t="shared" si="781"/>
        <v>0</v>
      </c>
      <c r="AE621" s="2">
        <f t="shared" si="782"/>
        <v>0</v>
      </c>
      <c r="AF621" s="2">
        <f t="shared" si="783"/>
        <v>0</v>
      </c>
      <c r="AG621" s="2">
        <f t="shared" si="759"/>
        <v>0</v>
      </c>
      <c r="AH621" s="2">
        <f t="shared" si="784"/>
        <v>0</v>
      </c>
      <c r="AI621" s="2">
        <f t="shared" si="785"/>
        <v>0</v>
      </c>
      <c r="AJ621" s="2">
        <f t="shared" si="760"/>
        <v>0</v>
      </c>
      <c r="AK621" s="2">
        <v>15.78</v>
      </c>
      <c r="AL621" s="2">
        <v>15.78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87</v>
      </c>
      <c r="AU621" s="2">
        <v>47</v>
      </c>
      <c r="AV621" s="2">
        <v>1</v>
      </c>
      <c r="AW621" s="2">
        <v>1.0189999999999999</v>
      </c>
      <c r="AX621" s="2"/>
      <c r="AY621" s="2"/>
      <c r="AZ621" s="2">
        <v>1</v>
      </c>
      <c r="BA621" s="2">
        <v>1</v>
      </c>
      <c r="BB621" s="2">
        <v>1</v>
      </c>
      <c r="BC621" s="2">
        <v>1</v>
      </c>
      <c r="BD621" s="2" t="s">
        <v>3</v>
      </c>
      <c r="BE621" s="2" t="s">
        <v>3</v>
      </c>
      <c r="BF621" s="2" t="s">
        <v>3</v>
      </c>
      <c r="BG621" s="2" t="s">
        <v>3</v>
      </c>
      <c r="BH621" s="2">
        <v>3</v>
      </c>
      <c r="BI621" s="2">
        <v>1</v>
      </c>
      <c r="BJ621" s="2" t="s">
        <v>620</v>
      </c>
      <c r="BK621" s="2"/>
      <c r="BL621" s="2"/>
      <c r="BM621" s="2">
        <v>29</v>
      </c>
      <c r="BN621" s="2">
        <v>0</v>
      </c>
      <c r="BO621" s="2" t="s">
        <v>3</v>
      </c>
      <c r="BP621" s="2">
        <v>0</v>
      </c>
      <c r="BQ621" s="2">
        <v>30</v>
      </c>
      <c r="BR621" s="2">
        <v>0</v>
      </c>
      <c r="BS621" s="2">
        <v>1</v>
      </c>
      <c r="BT621" s="2">
        <v>1</v>
      </c>
      <c r="BU621" s="2">
        <v>1</v>
      </c>
      <c r="BV621" s="2">
        <v>1</v>
      </c>
      <c r="BW621" s="2">
        <v>1</v>
      </c>
      <c r="BX621" s="2">
        <v>1</v>
      </c>
      <c r="BY621" s="2" t="s">
        <v>3</v>
      </c>
      <c r="BZ621" s="2">
        <v>87</v>
      </c>
      <c r="CA621" s="2">
        <v>47</v>
      </c>
      <c r="CB621" s="2" t="s">
        <v>3</v>
      </c>
      <c r="CC621" s="2"/>
      <c r="CD621" s="2"/>
      <c r="CE621" s="2">
        <v>30</v>
      </c>
      <c r="CF621" s="2">
        <v>0</v>
      </c>
      <c r="CG621" s="2">
        <v>0</v>
      </c>
      <c r="CH621" s="2"/>
      <c r="CI621" s="2"/>
      <c r="CJ621" s="2"/>
      <c r="CK621" s="2"/>
      <c r="CL621" s="2"/>
      <c r="CM621" s="2">
        <v>0</v>
      </c>
      <c r="CN621" s="2" t="s">
        <v>3</v>
      </c>
      <c r="CO621" s="2">
        <v>0</v>
      </c>
      <c r="CP621" s="2">
        <f t="shared" si="761"/>
        <v>1772.8</v>
      </c>
      <c r="CQ621" s="2">
        <f t="shared" si="762"/>
        <v>16.079999999999998</v>
      </c>
      <c r="CR621" s="2">
        <f t="shared" si="786"/>
        <v>0</v>
      </c>
      <c r="CS621" s="2">
        <f t="shared" si="763"/>
        <v>0</v>
      </c>
      <c r="CT621" s="2">
        <f t="shared" si="764"/>
        <v>0</v>
      </c>
      <c r="CU621" s="2">
        <f t="shared" si="765"/>
        <v>0</v>
      </c>
      <c r="CV621" s="2">
        <f t="shared" si="766"/>
        <v>0</v>
      </c>
      <c r="CW621" s="2">
        <f t="shared" si="767"/>
        <v>0</v>
      </c>
      <c r="CX621" s="2">
        <f t="shared" si="768"/>
        <v>0</v>
      </c>
      <c r="CY621" s="2">
        <f t="shared" si="769"/>
        <v>0</v>
      </c>
      <c r="CZ621" s="2">
        <f t="shared" si="770"/>
        <v>0</v>
      </c>
      <c r="DA621" s="2"/>
      <c r="DB621" s="2"/>
      <c r="DC621" s="2" t="s">
        <v>3</v>
      </c>
      <c r="DD621" s="2" t="s">
        <v>3</v>
      </c>
      <c r="DE621" s="2" t="s">
        <v>3</v>
      </c>
      <c r="DF621" s="2" t="s">
        <v>3</v>
      </c>
      <c r="DG621" s="2" t="s">
        <v>3</v>
      </c>
      <c r="DH621" s="2" t="s">
        <v>3</v>
      </c>
      <c r="DI621" s="2" t="s">
        <v>3</v>
      </c>
      <c r="DJ621" s="2" t="s">
        <v>3</v>
      </c>
      <c r="DK621" s="2" t="s">
        <v>3</v>
      </c>
      <c r="DL621" s="2" t="s">
        <v>3</v>
      </c>
      <c r="DM621" s="2" t="s">
        <v>3</v>
      </c>
      <c r="DN621" s="2">
        <v>0</v>
      </c>
      <c r="DO621" s="2">
        <v>0</v>
      </c>
      <c r="DP621" s="2">
        <v>1</v>
      </c>
      <c r="DQ621" s="2">
        <v>1</v>
      </c>
      <c r="DR621" s="2"/>
      <c r="DS621" s="2"/>
      <c r="DT621" s="2"/>
      <c r="DU621" s="2">
        <v>1003</v>
      </c>
      <c r="DV621" s="2" t="s">
        <v>34</v>
      </c>
      <c r="DW621" s="2" t="s">
        <v>34</v>
      </c>
      <c r="DX621" s="2">
        <v>1</v>
      </c>
      <c r="DY621" s="2"/>
      <c r="DZ621" s="2" t="s">
        <v>3</v>
      </c>
      <c r="EA621" s="2" t="s">
        <v>3</v>
      </c>
      <c r="EB621" s="2" t="s">
        <v>3</v>
      </c>
      <c r="EC621" s="2" t="s">
        <v>3</v>
      </c>
      <c r="ED621" s="2"/>
      <c r="EE621" s="2">
        <v>58807905</v>
      </c>
      <c r="EF621" s="2">
        <v>30</v>
      </c>
      <c r="EG621" s="2" t="s">
        <v>27</v>
      </c>
      <c r="EH621" s="2">
        <v>0</v>
      </c>
      <c r="EI621" s="2" t="s">
        <v>3</v>
      </c>
      <c r="EJ621" s="2">
        <v>1</v>
      </c>
      <c r="EK621" s="2">
        <v>29</v>
      </c>
      <c r="EL621" s="2" t="s">
        <v>304</v>
      </c>
      <c r="EM621" s="2" t="s">
        <v>305</v>
      </c>
      <c r="EN621" s="2"/>
      <c r="EO621" s="2" t="s">
        <v>3</v>
      </c>
      <c r="EP621" s="2"/>
      <c r="EQ621" s="2">
        <v>0</v>
      </c>
      <c r="ER621" s="2">
        <v>15.78</v>
      </c>
      <c r="ES621" s="2">
        <v>15.78</v>
      </c>
      <c r="ET621" s="2">
        <v>0</v>
      </c>
      <c r="EU621" s="2">
        <v>0</v>
      </c>
      <c r="EV621" s="2">
        <v>0</v>
      </c>
      <c r="EW621" s="2">
        <v>0</v>
      </c>
      <c r="EX621" s="2">
        <v>0</v>
      </c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>
        <v>0</v>
      </c>
      <c r="FR621" s="2">
        <v>0</v>
      </c>
      <c r="FS621" s="2">
        <v>0</v>
      </c>
      <c r="FT621" s="2"/>
      <c r="FU621" s="2"/>
      <c r="FV621" s="2"/>
      <c r="FW621" s="2"/>
      <c r="FX621" s="2">
        <v>87</v>
      </c>
      <c r="FY621" s="2">
        <v>47</v>
      </c>
      <c r="FZ621" s="2"/>
      <c r="GA621" s="2" t="s">
        <v>3</v>
      </c>
      <c r="GB621" s="2"/>
      <c r="GC621" s="2"/>
      <c r="GD621" s="2">
        <v>1</v>
      </c>
      <c r="GE621" s="2"/>
      <c r="GF621" s="2">
        <v>547214900</v>
      </c>
      <c r="GG621" s="2">
        <v>2</v>
      </c>
      <c r="GH621" s="2">
        <v>1</v>
      </c>
      <c r="GI621" s="2">
        <v>-2</v>
      </c>
      <c r="GJ621" s="2">
        <v>0</v>
      </c>
      <c r="GK621" s="2">
        <v>0</v>
      </c>
      <c r="GL621" s="2">
        <f t="shared" si="771"/>
        <v>0</v>
      </c>
      <c r="GM621" s="2">
        <f t="shared" si="772"/>
        <v>1772.8</v>
      </c>
      <c r="GN621" s="2">
        <f t="shared" si="773"/>
        <v>1772.8</v>
      </c>
      <c r="GO621" s="2">
        <f t="shared" si="774"/>
        <v>0</v>
      </c>
      <c r="GP621" s="2">
        <f t="shared" si="775"/>
        <v>0</v>
      </c>
      <c r="GQ621" s="2"/>
      <c r="GR621" s="2">
        <v>0</v>
      </c>
      <c r="GS621" s="2">
        <v>3</v>
      </c>
      <c r="GT621" s="2">
        <v>0</v>
      </c>
      <c r="GU621" s="2" t="s">
        <v>3</v>
      </c>
      <c r="GV621" s="2">
        <f t="shared" si="776"/>
        <v>0</v>
      </c>
      <c r="GW621" s="2">
        <v>1</v>
      </c>
      <c r="GX621" s="2">
        <f t="shared" si="777"/>
        <v>0</v>
      </c>
      <c r="GY621" s="2"/>
      <c r="GZ621" s="2"/>
      <c r="HA621" s="2">
        <v>0</v>
      </c>
      <c r="HB621" s="2">
        <v>0</v>
      </c>
      <c r="HC621" s="2">
        <f t="shared" si="778"/>
        <v>0</v>
      </c>
      <c r="HD621" s="2"/>
      <c r="HE621" s="2" t="s">
        <v>3</v>
      </c>
      <c r="HF621" s="2" t="s">
        <v>3</v>
      </c>
      <c r="HG621" s="2"/>
      <c r="HH621" s="2"/>
      <c r="HI621" s="2"/>
      <c r="HJ621" s="2"/>
      <c r="HK621" s="2"/>
      <c r="HL621" s="2"/>
      <c r="HM621" s="2" t="s">
        <v>3</v>
      </c>
      <c r="HN621" s="2" t="s">
        <v>3</v>
      </c>
      <c r="HO621" s="2" t="s">
        <v>3</v>
      </c>
      <c r="HP621" s="2" t="s">
        <v>3</v>
      </c>
      <c r="HQ621" s="2" t="s">
        <v>3</v>
      </c>
      <c r="HR621" s="2"/>
      <c r="HS621" s="2">
        <v>0</v>
      </c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>
        <v>0</v>
      </c>
      <c r="IL621" s="2"/>
      <c r="IM621" s="2"/>
      <c r="IN621" s="2"/>
      <c r="IO621" s="2"/>
      <c r="IP621" s="2"/>
      <c r="IQ621" s="2"/>
      <c r="IR621" s="2"/>
      <c r="IS621" s="2"/>
      <c r="IT621" s="2"/>
      <c r="IU621" s="2"/>
    </row>
    <row r="622" spans="1:255" x14ac:dyDescent="0.2">
      <c r="A622">
        <v>18</v>
      </c>
      <c r="B622">
        <v>1</v>
      </c>
      <c r="C622">
        <v>1418</v>
      </c>
      <c r="E622" t="s">
        <v>618</v>
      </c>
      <c r="F622" t="s">
        <v>619</v>
      </c>
      <c r="G622" t="s">
        <v>1064</v>
      </c>
      <c r="H622" t="s">
        <v>34</v>
      </c>
      <c r="I622">
        <f>I612*J622</f>
        <v>110.25</v>
      </c>
      <c r="J622">
        <v>1.72265625</v>
      </c>
      <c r="K622">
        <v>1.72265625</v>
      </c>
      <c r="O622">
        <f t="shared" si="747"/>
        <v>11115.46</v>
      </c>
      <c r="P622">
        <f t="shared" si="748"/>
        <v>11115.46</v>
      </c>
      <c r="Q622">
        <f t="shared" si="780"/>
        <v>0</v>
      </c>
      <c r="R622">
        <f t="shared" si="749"/>
        <v>0</v>
      </c>
      <c r="S622">
        <f t="shared" si="750"/>
        <v>0</v>
      </c>
      <c r="T622">
        <f t="shared" si="751"/>
        <v>0</v>
      </c>
      <c r="U622">
        <f t="shared" si="752"/>
        <v>0</v>
      </c>
      <c r="V622">
        <f t="shared" si="753"/>
        <v>0</v>
      </c>
      <c r="W622">
        <f t="shared" si="754"/>
        <v>0</v>
      </c>
      <c r="X622">
        <f t="shared" si="755"/>
        <v>0</v>
      </c>
      <c r="Y622">
        <f t="shared" si="756"/>
        <v>0</v>
      </c>
      <c r="AA622">
        <v>59204059</v>
      </c>
      <c r="AB622">
        <f t="shared" si="757"/>
        <v>15.78</v>
      </c>
      <c r="AC622">
        <f t="shared" si="779"/>
        <v>15.78</v>
      </c>
      <c r="AD622">
        <f t="shared" si="781"/>
        <v>0</v>
      </c>
      <c r="AE622">
        <f t="shared" si="782"/>
        <v>0</v>
      </c>
      <c r="AF622">
        <f t="shared" si="783"/>
        <v>0</v>
      </c>
      <c r="AG622">
        <f t="shared" si="759"/>
        <v>0</v>
      </c>
      <c r="AH622">
        <f t="shared" si="784"/>
        <v>0</v>
      </c>
      <c r="AI622">
        <f t="shared" si="785"/>
        <v>0</v>
      </c>
      <c r="AJ622">
        <f t="shared" si="760"/>
        <v>0</v>
      </c>
      <c r="AK622">
        <v>15.78</v>
      </c>
      <c r="AL622">
        <v>15.78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87</v>
      </c>
      <c r="AU622">
        <v>47</v>
      </c>
      <c r="AV622">
        <v>1</v>
      </c>
      <c r="AW622">
        <v>1.0189999999999999</v>
      </c>
      <c r="AZ622">
        <v>1</v>
      </c>
      <c r="BA622">
        <v>1</v>
      </c>
      <c r="BB622">
        <v>1</v>
      </c>
      <c r="BC622">
        <v>6.27</v>
      </c>
      <c r="BD622" t="s">
        <v>3</v>
      </c>
      <c r="BE622" t="s">
        <v>3</v>
      </c>
      <c r="BF622" t="s">
        <v>3</v>
      </c>
      <c r="BG622" t="s">
        <v>3</v>
      </c>
      <c r="BH622">
        <v>3</v>
      </c>
      <c r="BI622">
        <v>1</v>
      </c>
      <c r="BJ622" t="s">
        <v>620</v>
      </c>
      <c r="BM622">
        <v>29</v>
      </c>
      <c r="BN622">
        <v>0</v>
      </c>
      <c r="BO622" t="s">
        <v>619</v>
      </c>
      <c r="BP622">
        <v>1</v>
      </c>
      <c r="BQ622">
        <v>30</v>
      </c>
      <c r="BR622">
        <v>0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 t="s">
        <v>3</v>
      </c>
      <c r="BZ622">
        <v>87</v>
      </c>
      <c r="CA622">
        <v>47</v>
      </c>
      <c r="CB622" t="s">
        <v>3</v>
      </c>
      <c r="CE622">
        <v>30</v>
      </c>
      <c r="CF622">
        <v>0</v>
      </c>
      <c r="CG622">
        <v>0</v>
      </c>
      <c r="CM622">
        <v>0</v>
      </c>
      <c r="CN622" t="s">
        <v>3</v>
      </c>
      <c r="CO622">
        <v>0</v>
      </c>
      <c r="CP622">
        <f t="shared" si="761"/>
        <v>11115.46</v>
      </c>
      <c r="CQ622">
        <f t="shared" si="762"/>
        <v>100.82</v>
      </c>
      <c r="CR622">
        <f t="shared" si="786"/>
        <v>0</v>
      </c>
      <c r="CS622">
        <f t="shared" si="763"/>
        <v>0</v>
      </c>
      <c r="CT622">
        <f t="shared" si="764"/>
        <v>0</v>
      </c>
      <c r="CU622">
        <f t="shared" si="765"/>
        <v>0</v>
      </c>
      <c r="CV622">
        <f t="shared" si="766"/>
        <v>0</v>
      </c>
      <c r="CW622">
        <f t="shared" si="767"/>
        <v>0</v>
      </c>
      <c r="CX622">
        <f t="shared" si="768"/>
        <v>0</v>
      </c>
      <c r="CY622">
        <f t="shared" si="769"/>
        <v>0</v>
      </c>
      <c r="CZ622">
        <f t="shared" si="770"/>
        <v>0</v>
      </c>
      <c r="DC622" t="s">
        <v>3</v>
      </c>
      <c r="DD622" t="s">
        <v>3</v>
      </c>
      <c r="DE622" t="s">
        <v>3</v>
      </c>
      <c r="DF622" t="s">
        <v>3</v>
      </c>
      <c r="DG622" t="s">
        <v>3</v>
      </c>
      <c r="DH622" t="s">
        <v>3</v>
      </c>
      <c r="DI622" t="s">
        <v>3</v>
      </c>
      <c r="DJ622" t="s">
        <v>3</v>
      </c>
      <c r="DK622" t="s">
        <v>3</v>
      </c>
      <c r="DL622" t="s">
        <v>3</v>
      </c>
      <c r="DM622" t="s">
        <v>3</v>
      </c>
      <c r="DN622">
        <v>0</v>
      </c>
      <c r="DO622">
        <v>0</v>
      </c>
      <c r="DP622">
        <v>1</v>
      </c>
      <c r="DQ622">
        <v>1</v>
      </c>
      <c r="DU622">
        <v>1003</v>
      </c>
      <c r="DV622" t="s">
        <v>34</v>
      </c>
      <c r="DW622" t="s">
        <v>34</v>
      </c>
      <c r="DX622">
        <v>1</v>
      </c>
      <c r="DZ622" t="s">
        <v>3</v>
      </c>
      <c r="EA622" t="s">
        <v>3</v>
      </c>
      <c r="EB622" t="s">
        <v>3</v>
      </c>
      <c r="EC622" t="s">
        <v>3</v>
      </c>
      <c r="EE622">
        <v>58807905</v>
      </c>
      <c r="EF622">
        <v>30</v>
      </c>
      <c r="EG622" t="s">
        <v>27</v>
      </c>
      <c r="EH622">
        <v>0</v>
      </c>
      <c r="EI622" t="s">
        <v>3</v>
      </c>
      <c r="EJ622">
        <v>1</v>
      </c>
      <c r="EK622">
        <v>29</v>
      </c>
      <c r="EL622" t="s">
        <v>304</v>
      </c>
      <c r="EM622" t="s">
        <v>305</v>
      </c>
      <c r="EO622" t="s">
        <v>3</v>
      </c>
      <c r="EQ622">
        <v>0</v>
      </c>
      <c r="ER622">
        <v>15.78</v>
      </c>
      <c r="ES622">
        <v>15.78</v>
      </c>
      <c r="ET622">
        <v>0</v>
      </c>
      <c r="EU622">
        <v>0</v>
      </c>
      <c r="EV622">
        <v>0</v>
      </c>
      <c r="EW622">
        <v>0</v>
      </c>
      <c r="EX622">
        <v>0</v>
      </c>
      <c r="FQ622">
        <v>0</v>
      </c>
      <c r="FR622">
        <v>0</v>
      </c>
      <c r="FS622">
        <v>0</v>
      </c>
      <c r="FX622">
        <v>87</v>
      </c>
      <c r="FY622">
        <v>47</v>
      </c>
      <c r="GA622" t="s">
        <v>3</v>
      </c>
      <c r="GD622">
        <v>1</v>
      </c>
      <c r="GF622">
        <v>547214900</v>
      </c>
      <c r="GG622">
        <v>2</v>
      </c>
      <c r="GH622">
        <v>1</v>
      </c>
      <c r="GI622">
        <v>2</v>
      </c>
      <c r="GJ622">
        <v>0</v>
      </c>
      <c r="GK622">
        <v>0</v>
      </c>
      <c r="GL622">
        <f t="shared" si="771"/>
        <v>0</v>
      </c>
      <c r="GM622">
        <f t="shared" si="772"/>
        <v>11115.46</v>
      </c>
      <c r="GN622">
        <f t="shared" si="773"/>
        <v>11115.46</v>
      </c>
      <c r="GO622">
        <f t="shared" si="774"/>
        <v>0</v>
      </c>
      <c r="GP622">
        <f t="shared" si="775"/>
        <v>0</v>
      </c>
      <c r="GR622">
        <v>0</v>
      </c>
      <c r="GS622">
        <v>3</v>
      </c>
      <c r="GT622">
        <v>0</v>
      </c>
      <c r="GU622" t="s">
        <v>3</v>
      </c>
      <c r="GV622">
        <f t="shared" si="776"/>
        <v>0</v>
      </c>
      <c r="GW622">
        <v>1</v>
      </c>
      <c r="GX622">
        <f t="shared" si="777"/>
        <v>0</v>
      </c>
      <c r="HA622">
        <v>0</v>
      </c>
      <c r="HB622">
        <v>0</v>
      </c>
      <c r="HC622">
        <f t="shared" si="778"/>
        <v>0</v>
      </c>
      <c r="HE622" t="s">
        <v>3</v>
      </c>
      <c r="HF622" t="s">
        <v>3</v>
      </c>
      <c r="HM622" t="s">
        <v>3</v>
      </c>
      <c r="HN622" t="s">
        <v>3</v>
      </c>
      <c r="HO622" t="s">
        <v>3</v>
      </c>
      <c r="HP622" t="s">
        <v>3</v>
      </c>
      <c r="HQ622" t="s">
        <v>3</v>
      </c>
      <c r="HS622">
        <v>0</v>
      </c>
      <c r="IK622">
        <v>0</v>
      </c>
    </row>
    <row r="623" spans="1:255" x14ac:dyDescent="0.2">
      <c r="A623" s="2">
        <v>18</v>
      </c>
      <c r="B623" s="2">
        <v>1</v>
      </c>
      <c r="C623" s="2">
        <v>1407</v>
      </c>
      <c r="D623" s="2"/>
      <c r="E623" s="2" t="s">
        <v>621</v>
      </c>
      <c r="F623" s="2" t="s">
        <v>622</v>
      </c>
      <c r="G623" s="2" t="s">
        <v>1065</v>
      </c>
      <c r="H623" s="2" t="s">
        <v>34</v>
      </c>
      <c r="I623" s="2">
        <f>I611*J623</f>
        <v>71.400000000000006</v>
      </c>
      <c r="J623" s="2">
        <v>1.1156250000000001</v>
      </c>
      <c r="K623" s="2">
        <v>1.1156250000000001</v>
      </c>
      <c r="L623" s="2"/>
      <c r="M623" s="2"/>
      <c r="N623" s="2"/>
      <c r="O623" s="2">
        <f t="shared" si="747"/>
        <v>1464.59</v>
      </c>
      <c r="P623" s="2">
        <f t="shared" si="748"/>
        <v>1464.59</v>
      </c>
      <c r="Q623" s="2">
        <f t="shared" si="780"/>
        <v>0</v>
      </c>
      <c r="R623" s="2">
        <f t="shared" si="749"/>
        <v>0</v>
      </c>
      <c r="S623" s="2">
        <f t="shared" si="750"/>
        <v>0</v>
      </c>
      <c r="T623" s="2">
        <f t="shared" si="751"/>
        <v>0</v>
      </c>
      <c r="U623" s="2">
        <f t="shared" si="752"/>
        <v>0</v>
      </c>
      <c r="V623" s="2">
        <f t="shared" si="753"/>
        <v>0</v>
      </c>
      <c r="W623" s="2">
        <f t="shared" si="754"/>
        <v>0</v>
      </c>
      <c r="X623" s="2">
        <f t="shared" si="755"/>
        <v>0</v>
      </c>
      <c r="Y623" s="2">
        <f t="shared" si="756"/>
        <v>0</v>
      </c>
      <c r="Z623" s="2"/>
      <c r="AA623" s="2">
        <v>59204062</v>
      </c>
      <c r="AB623" s="2">
        <f t="shared" si="757"/>
        <v>20.13</v>
      </c>
      <c r="AC623" s="2">
        <f t="shared" si="779"/>
        <v>20.13</v>
      </c>
      <c r="AD623" s="2">
        <f t="shared" si="781"/>
        <v>0</v>
      </c>
      <c r="AE623" s="2">
        <f t="shared" si="782"/>
        <v>0</v>
      </c>
      <c r="AF623" s="2">
        <f t="shared" si="783"/>
        <v>0</v>
      </c>
      <c r="AG623" s="2">
        <f t="shared" si="759"/>
        <v>0</v>
      </c>
      <c r="AH623" s="2">
        <f t="shared" si="784"/>
        <v>0</v>
      </c>
      <c r="AI623" s="2">
        <f t="shared" si="785"/>
        <v>0</v>
      </c>
      <c r="AJ623" s="2">
        <f t="shared" si="760"/>
        <v>0</v>
      </c>
      <c r="AK623" s="2">
        <v>20.13</v>
      </c>
      <c r="AL623" s="2">
        <v>20.13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87</v>
      </c>
      <c r="AU623" s="2">
        <v>47</v>
      </c>
      <c r="AV623" s="2">
        <v>1</v>
      </c>
      <c r="AW623" s="2">
        <v>1.0189999999999999</v>
      </c>
      <c r="AX623" s="2"/>
      <c r="AY623" s="2"/>
      <c r="AZ623" s="2">
        <v>1</v>
      </c>
      <c r="BA623" s="2">
        <v>1</v>
      </c>
      <c r="BB623" s="2">
        <v>1</v>
      </c>
      <c r="BC623" s="2">
        <v>1</v>
      </c>
      <c r="BD623" s="2" t="s">
        <v>3</v>
      </c>
      <c r="BE623" s="2" t="s">
        <v>3</v>
      </c>
      <c r="BF623" s="2" t="s">
        <v>3</v>
      </c>
      <c r="BG623" s="2" t="s">
        <v>3</v>
      </c>
      <c r="BH623" s="2">
        <v>3</v>
      </c>
      <c r="BI623" s="2">
        <v>1</v>
      </c>
      <c r="BJ623" s="2" t="s">
        <v>623</v>
      </c>
      <c r="BK623" s="2"/>
      <c r="BL623" s="2"/>
      <c r="BM623" s="2">
        <v>29</v>
      </c>
      <c r="BN623" s="2">
        <v>0</v>
      </c>
      <c r="BO623" s="2" t="s">
        <v>3</v>
      </c>
      <c r="BP623" s="2">
        <v>0</v>
      </c>
      <c r="BQ623" s="2">
        <v>30</v>
      </c>
      <c r="BR623" s="2">
        <v>0</v>
      </c>
      <c r="BS623" s="2">
        <v>1</v>
      </c>
      <c r="BT623" s="2">
        <v>1</v>
      </c>
      <c r="BU623" s="2">
        <v>1</v>
      </c>
      <c r="BV623" s="2">
        <v>1</v>
      </c>
      <c r="BW623" s="2">
        <v>1</v>
      </c>
      <c r="BX623" s="2">
        <v>1</v>
      </c>
      <c r="BY623" s="2" t="s">
        <v>3</v>
      </c>
      <c r="BZ623" s="2">
        <v>87</v>
      </c>
      <c r="CA623" s="2">
        <v>47</v>
      </c>
      <c r="CB623" s="2" t="s">
        <v>3</v>
      </c>
      <c r="CC623" s="2"/>
      <c r="CD623" s="2"/>
      <c r="CE623" s="2">
        <v>30</v>
      </c>
      <c r="CF623" s="2">
        <v>0</v>
      </c>
      <c r="CG623" s="2">
        <v>0</v>
      </c>
      <c r="CH623" s="2"/>
      <c r="CI623" s="2"/>
      <c r="CJ623" s="2"/>
      <c r="CK623" s="2"/>
      <c r="CL623" s="2"/>
      <c r="CM623" s="2">
        <v>0</v>
      </c>
      <c r="CN623" s="2" t="s">
        <v>3</v>
      </c>
      <c r="CO623" s="2">
        <v>0</v>
      </c>
      <c r="CP623" s="2">
        <f t="shared" si="761"/>
        <v>1464.59</v>
      </c>
      <c r="CQ623" s="2">
        <f t="shared" si="762"/>
        <v>20.51</v>
      </c>
      <c r="CR623" s="2">
        <f t="shared" si="786"/>
        <v>0</v>
      </c>
      <c r="CS623" s="2">
        <f t="shared" si="763"/>
        <v>0</v>
      </c>
      <c r="CT623" s="2">
        <f t="shared" si="764"/>
        <v>0</v>
      </c>
      <c r="CU623" s="2">
        <f t="shared" si="765"/>
        <v>0</v>
      </c>
      <c r="CV623" s="2">
        <f t="shared" si="766"/>
        <v>0</v>
      </c>
      <c r="CW623" s="2">
        <f t="shared" si="767"/>
        <v>0</v>
      </c>
      <c r="CX623" s="2">
        <f t="shared" si="768"/>
        <v>0</v>
      </c>
      <c r="CY623" s="2">
        <f t="shared" si="769"/>
        <v>0</v>
      </c>
      <c r="CZ623" s="2">
        <f t="shared" si="770"/>
        <v>0</v>
      </c>
      <c r="DA623" s="2"/>
      <c r="DB623" s="2"/>
      <c r="DC623" s="2" t="s">
        <v>3</v>
      </c>
      <c r="DD623" s="2" t="s">
        <v>3</v>
      </c>
      <c r="DE623" s="2" t="s">
        <v>3</v>
      </c>
      <c r="DF623" s="2" t="s">
        <v>3</v>
      </c>
      <c r="DG623" s="2" t="s">
        <v>3</v>
      </c>
      <c r="DH623" s="2" t="s">
        <v>3</v>
      </c>
      <c r="DI623" s="2" t="s">
        <v>3</v>
      </c>
      <c r="DJ623" s="2" t="s">
        <v>3</v>
      </c>
      <c r="DK623" s="2" t="s">
        <v>3</v>
      </c>
      <c r="DL623" s="2" t="s">
        <v>3</v>
      </c>
      <c r="DM623" s="2" t="s">
        <v>3</v>
      </c>
      <c r="DN623" s="2">
        <v>0</v>
      </c>
      <c r="DO623" s="2">
        <v>0</v>
      </c>
      <c r="DP623" s="2">
        <v>1</v>
      </c>
      <c r="DQ623" s="2">
        <v>1</v>
      </c>
      <c r="DR623" s="2"/>
      <c r="DS623" s="2"/>
      <c r="DT623" s="2"/>
      <c r="DU623" s="2">
        <v>1003</v>
      </c>
      <c r="DV623" s="2" t="s">
        <v>34</v>
      </c>
      <c r="DW623" s="2" t="s">
        <v>34</v>
      </c>
      <c r="DX623" s="2">
        <v>1</v>
      </c>
      <c r="DY623" s="2"/>
      <c r="DZ623" s="2" t="s">
        <v>3</v>
      </c>
      <c r="EA623" s="2" t="s">
        <v>3</v>
      </c>
      <c r="EB623" s="2" t="s">
        <v>3</v>
      </c>
      <c r="EC623" s="2" t="s">
        <v>3</v>
      </c>
      <c r="ED623" s="2"/>
      <c r="EE623" s="2">
        <v>58807905</v>
      </c>
      <c r="EF623" s="2">
        <v>30</v>
      </c>
      <c r="EG623" s="2" t="s">
        <v>27</v>
      </c>
      <c r="EH623" s="2">
        <v>0</v>
      </c>
      <c r="EI623" s="2" t="s">
        <v>3</v>
      </c>
      <c r="EJ623" s="2">
        <v>1</v>
      </c>
      <c r="EK623" s="2">
        <v>29</v>
      </c>
      <c r="EL623" s="2" t="s">
        <v>304</v>
      </c>
      <c r="EM623" s="2" t="s">
        <v>305</v>
      </c>
      <c r="EN623" s="2"/>
      <c r="EO623" s="2" t="s">
        <v>3</v>
      </c>
      <c r="EP623" s="2"/>
      <c r="EQ623" s="2">
        <v>0</v>
      </c>
      <c r="ER623" s="2">
        <v>20.13</v>
      </c>
      <c r="ES623" s="2">
        <v>20.13</v>
      </c>
      <c r="ET623" s="2">
        <v>0</v>
      </c>
      <c r="EU623" s="2">
        <v>0</v>
      </c>
      <c r="EV623" s="2">
        <v>0</v>
      </c>
      <c r="EW623" s="2">
        <v>0</v>
      </c>
      <c r="EX623" s="2">
        <v>0</v>
      </c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>
        <v>0</v>
      </c>
      <c r="FR623" s="2">
        <v>0</v>
      </c>
      <c r="FS623" s="2">
        <v>0</v>
      </c>
      <c r="FT623" s="2"/>
      <c r="FU623" s="2"/>
      <c r="FV623" s="2"/>
      <c r="FW623" s="2"/>
      <c r="FX623" s="2">
        <v>87</v>
      </c>
      <c r="FY623" s="2">
        <v>47</v>
      </c>
      <c r="FZ623" s="2"/>
      <c r="GA623" s="2" t="s">
        <v>3</v>
      </c>
      <c r="GB623" s="2"/>
      <c r="GC623" s="2"/>
      <c r="GD623" s="2">
        <v>1</v>
      </c>
      <c r="GE623" s="2"/>
      <c r="GF623" s="2">
        <v>1579171197</v>
      </c>
      <c r="GG623" s="2">
        <v>2</v>
      </c>
      <c r="GH623" s="2">
        <v>1</v>
      </c>
      <c r="GI623" s="2">
        <v>-2</v>
      </c>
      <c r="GJ623" s="2">
        <v>0</v>
      </c>
      <c r="GK623" s="2">
        <v>0</v>
      </c>
      <c r="GL623" s="2">
        <f t="shared" si="771"/>
        <v>0</v>
      </c>
      <c r="GM623" s="2">
        <f t="shared" si="772"/>
        <v>1464.59</v>
      </c>
      <c r="GN623" s="2">
        <f t="shared" si="773"/>
        <v>1464.59</v>
      </c>
      <c r="GO623" s="2">
        <f t="shared" si="774"/>
        <v>0</v>
      </c>
      <c r="GP623" s="2">
        <f t="shared" si="775"/>
        <v>0</v>
      </c>
      <c r="GQ623" s="2"/>
      <c r="GR623" s="2">
        <v>0</v>
      </c>
      <c r="GS623" s="2">
        <v>3</v>
      </c>
      <c r="GT623" s="2">
        <v>0</v>
      </c>
      <c r="GU623" s="2" t="s">
        <v>3</v>
      </c>
      <c r="GV623" s="2">
        <f t="shared" si="776"/>
        <v>0</v>
      </c>
      <c r="GW623" s="2">
        <v>1</v>
      </c>
      <c r="GX623" s="2">
        <f t="shared" si="777"/>
        <v>0</v>
      </c>
      <c r="GY623" s="2"/>
      <c r="GZ623" s="2"/>
      <c r="HA623" s="2">
        <v>0</v>
      </c>
      <c r="HB623" s="2">
        <v>0</v>
      </c>
      <c r="HC623" s="2">
        <f t="shared" si="778"/>
        <v>0</v>
      </c>
      <c r="HD623" s="2"/>
      <c r="HE623" s="2" t="s">
        <v>3</v>
      </c>
      <c r="HF623" s="2" t="s">
        <v>3</v>
      </c>
      <c r="HG623" s="2"/>
      <c r="HH623" s="2"/>
      <c r="HI623" s="2"/>
      <c r="HJ623" s="2"/>
      <c r="HK623" s="2"/>
      <c r="HL623" s="2"/>
      <c r="HM623" s="2" t="s">
        <v>3</v>
      </c>
      <c r="HN623" s="2" t="s">
        <v>3</v>
      </c>
      <c r="HO623" s="2" t="s">
        <v>3</v>
      </c>
      <c r="HP623" s="2" t="s">
        <v>3</v>
      </c>
      <c r="HQ623" s="2" t="s">
        <v>3</v>
      </c>
      <c r="HR623" s="2"/>
      <c r="HS623" s="2">
        <v>0</v>
      </c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>
        <v>0</v>
      </c>
      <c r="IL623" s="2"/>
      <c r="IM623" s="2"/>
      <c r="IN623" s="2"/>
      <c r="IO623" s="2"/>
      <c r="IP623" s="2"/>
      <c r="IQ623" s="2"/>
      <c r="IR623" s="2"/>
      <c r="IS623" s="2"/>
      <c r="IT623" s="2"/>
      <c r="IU623" s="2"/>
    </row>
    <row r="624" spans="1:255" x14ac:dyDescent="0.2">
      <c r="A624">
        <v>18</v>
      </c>
      <c r="B624">
        <v>1</v>
      </c>
      <c r="C624">
        <v>1419</v>
      </c>
      <c r="E624" t="s">
        <v>621</v>
      </c>
      <c r="F624" t="s">
        <v>622</v>
      </c>
      <c r="G624" t="s">
        <v>1065</v>
      </c>
      <c r="H624" t="s">
        <v>34</v>
      </c>
      <c r="I624">
        <f>I612*J624</f>
        <v>71.400000000000006</v>
      </c>
      <c r="J624">
        <v>1.1156250000000001</v>
      </c>
      <c r="K624">
        <v>1.1156250000000001</v>
      </c>
      <c r="O624">
        <f t="shared" si="747"/>
        <v>9182.98</v>
      </c>
      <c r="P624">
        <f t="shared" si="748"/>
        <v>9182.98</v>
      </c>
      <c r="Q624">
        <f t="shared" si="780"/>
        <v>0</v>
      </c>
      <c r="R624">
        <f t="shared" si="749"/>
        <v>0</v>
      </c>
      <c r="S624">
        <f t="shared" si="750"/>
        <v>0</v>
      </c>
      <c r="T624">
        <f t="shared" si="751"/>
        <v>0</v>
      </c>
      <c r="U624">
        <f t="shared" si="752"/>
        <v>0</v>
      </c>
      <c r="V624">
        <f t="shared" si="753"/>
        <v>0</v>
      </c>
      <c r="W624">
        <f t="shared" si="754"/>
        <v>0</v>
      </c>
      <c r="X624">
        <f t="shared" si="755"/>
        <v>0</v>
      </c>
      <c r="Y624">
        <f t="shared" si="756"/>
        <v>0</v>
      </c>
      <c r="AA624">
        <v>59204059</v>
      </c>
      <c r="AB624">
        <f t="shared" si="757"/>
        <v>20.13</v>
      </c>
      <c r="AC624">
        <f t="shared" si="779"/>
        <v>20.13</v>
      </c>
      <c r="AD624">
        <f t="shared" si="781"/>
        <v>0</v>
      </c>
      <c r="AE624">
        <f t="shared" si="782"/>
        <v>0</v>
      </c>
      <c r="AF624">
        <f t="shared" si="783"/>
        <v>0</v>
      </c>
      <c r="AG624">
        <f t="shared" si="759"/>
        <v>0</v>
      </c>
      <c r="AH624">
        <f t="shared" si="784"/>
        <v>0</v>
      </c>
      <c r="AI624">
        <f t="shared" si="785"/>
        <v>0</v>
      </c>
      <c r="AJ624">
        <f t="shared" si="760"/>
        <v>0</v>
      </c>
      <c r="AK624">
        <v>20.13</v>
      </c>
      <c r="AL624">
        <v>20.13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87</v>
      </c>
      <c r="AU624">
        <v>47</v>
      </c>
      <c r="AV624">
        <v>1</v>
      </c>
      <c r="AW624">
        <v>1.0189999999999999</v>
      </c>
      <c r="AZ624">
        <v>1</v>
      </c>
      <c r="BA624">
        <v>1</v>
      </c>
      <c r="BB624">
        <v>1</v>
      </c>
      <c r="BC624">
        <v>6.27</v>
      </c>
      <c r="BD624" t="s">
        <v>3</v>
      </c>
      <c r="BE624" t="s">
        <v>3</v>
      </c>
      <c r="BF624" t="s">
        <v>3</v>
      </c>
      <c r="BG624" t="s">
        <v>3</v>
      </c>
      <c r="BH624">
        <v>3</v>
      </c>
      <c r="BI624">
        <v>1</v>
      </c>
      <c r="BJ624" t="s">
        <v>623</v>
      </c>
      <c r="BM624">
        <v>29</v>
      </c>
      <c r="BN624">
        <v>0</v>
      </c>
      <c r="BO624" t="s">
        <v>622</v>
      </c>
      <c r="BP624">
        <v>1</v>
      </c>
      <c r="BQ624">
        <v>30</v>
      </c>
      <c r="BR624">
        <v>0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 t="s">
        <v>3</v>
      </c>
      <c r="BZ624">
        <v>87</v>
      </c>
      <c r="CA624">
        <v>47</v>
      </c>
      <c r="CB624" t="s">
        <v>3</v>
      </c>
      <c r="CE624">
        <v>30</v>
      </c>
      <c r="CF624">
        <v>0</v>
      </c>
      <c r="CG624">
        <v>0</v>
      </c>
      <c r="CM624">
        <v>0</v>
      </c>
      <c r="CN624" t="s">
        <v>3</v>
      </c>
      <c r="CO624">
        <v>0</v>
      </c>
      <c r="CP624">
        <f t="shared" si="761"/>
        <v>9182.98</v>
      </c>
      <c r="CQ624">
        <f t="shared" si="762"/>
        <v>128.6</v>
      </c>
      <c r="CR624">
        <f t="shared" si="786"/>
        <v>0</v>
      </c>
      <c r="CS624">
        <f t="shared" si="763"/>
        <v>0</v>
      </c>
      <c r="CT624">
        <f t="shared" si="764"/>
        <v>0</v>
      </c>
      <c r="CU624">
        <f t="shared" si="765"/>
        <v>0</v>
      </c>
      <c r="CV624">
        <f t="shared" si="766"/>
        <v>0</v>
      </c>
      <c r="CW624">
        <f t="shared" si="767"/>
        <v>0</v>
      </c>
      <c r="CX624">
        <f t="shared" si="768"/>
        <v>0</v>
      </c>
      <c r="CY624">
        <f t="shared" si="769"/>
        <v>0</v>
      </c>
      <c r="CZ624">
        <f t="shared" si="770"/>
        <v>0</v>
      </c>
      <c r="DC624" t="s">
        <v>3</v>
      </c>
      <c r="DD624" t="s">
        <v>3</v>
      </c>
      <c r="DE624" t="s">
        <v>3</v>
      </c>
      <c r="DF624" t="s">
        <v>3</v>
      </c>
      <c r="DG624" t="s">
        <v>3</v>
      </c>
      <c r="DH624" t="s">
        <v>3</v>
      </c>
      <c r="DI624" t="s">
        <v>3</v>
      </c>
      <c r="DJ624" t="s">
        <v>3</v>
      </c>
      <c r="DK624" t="s">
        <v>3</v>
      </c>
      <c r="DL624" t="s">
        <v>3</v>
      </c>
      <c r="DM624" t="s">
        <v>3</v>
      </c>
      <c r="DN624">
        <v>0</v>
      </c>
      <c r="DO624">
        <v>0</v>
      </c>
      <c r="DP624">
        <v>1</v>
      </c>
      <c r="DQ624">
        <v>1</v>
      </c>
      <c r="DU624">
        <v>1003</v>
      </c>
      <c r="DV624" t="s">
        <v>34</v>
      </c>
      <c r="DW624" t="s">
        <v>34</v>
      </c>
      <c r="DX624">
        <v>1</v>
      </c>
      <c r="DZ624" t="s">
        <v>3</v>
      </c>
      <c r="EA624" t="s">
        <v>3</v>
      </c>
      <c r="EB624" t="s">
        <v>3</v>
      </c>
      <c r="EC624" t="s">
        <v>3</v>
      </c>
      <c r="EE624">
        <v>58807905</v>
      </c>
      <c r="EF624">
        <v>30</v>
      </c>
      <c r="EG624" t="s">
        <v>27</v>
      </c>
      <c r="EH624">
        <v>0</v>
      </c>
      <c r="EI624" t="s">
        <v>3</v>
      </c>
      <c r="EJ624">
        <v>1</v>
      </c>
      <c r="EK624">
        <v>29</v>
      </c>
      <c r="EL624" t="s">
        <v>304</v>
      </c>
      <c r="EM624" t="s">
        <v>305</v>
      </c>
      <c r="EO624" t="s">
        <v>3</v>
      </c>
      <c r="EQ624">
        <v>0</v>
      </c>
      <c r="ER624">
        <v>20.13</v>
      </c>
      <c r="ES624">
        <v>20.13</v>
      </c>
      <c r="ET624">
        <v>0</v>
      </c>
      <c r="EU624">
        <v>0</v>
      </c>
      <c r="EV624">
        <v>0</v>
      </c>
      <c r="EW624">
        <v>0</v>
      </c>
      <c r="EX624">
        <v>0</v>
      </c>
      <c r="FQ624">
        <v>0</v>
      </c>
      <c r="FR624">
        <v>0</v>
      </c>
      <c r="FS624">
        <v>0</v>
      </c>
      <c r="FX624">
        <v>87</v>
      </c>
      <c r="FY624">
        <v>47</v>
      </c>
      <c r="GA624" t="s">
        <v>3</v>
      </c>
      <c r="GD624">
        <v>1</v>
      </c>
      <c r="GF624">
        <v>1579171197</v>
      </c>
      <c r="GG624">
        <v>2</v>
      </c>
      <c r="GH624">
        <v>1</v>
      </c>
      <c r="GI624">
        <v>2</v>
      </c>
      <c r="GJ624">
        <v>0</v>
      </c>
      <c r="GK624">
        <v>0</v>
      </c>
      <c r="GL624">
        <f t="shared" si="771"/>
        <v>0</v>
      </c>
      <c r="GM624">
        <f t="shared" si="772"/>
        <v>9182.98</v>
      </c>
      <c r="GN624">
        <f t="shared" si="773"/>
        <v>9182.98</v>
      </c>
      <c r="GO624">
        <f t="shared" si="774"/>
        <v>0</v>
      </c>
      <c r="GP624">
        <f t="shared" si="775"/>
        <v>0</v>
      </c>
      <c r="GR624">
        <v>0</v>
      </c>
      <c r="GS624">
        <v>3</v>
      </c>
      <c r="GT624">
        <v>0</v>
      </c>
      <c r="GU624" t="s">
        <v>3</v>
      </c>
      <c r="GV624">
        <f t="shared" si="776"/>
        <v>0</v>
      </c>
      <c r="GW624">
        <v>1</v>
      </c>
      <c r="GX624">
        <f t="shared" si="777"/>
        <v>0</v>
      </c>
      <c r="HA624">
        <v>0</v>
      </c>
      <c r="HB624">
        <v>0</v>
      </c>
      <c r="HC624">
        <f t="shared" si="778"/>
        <v>0</v>
      </c>
      <c r="HE624" t="s">
        <v>3</v>
      </c>
      <c r="HF624" t="s">
        <v>3</v>
      </c>
      <c r="HM624" t="s">
        <v>3</v>
      </c>
      <c r="HN624" t="s">
        <v>3</v>
      </c>
      <c r="HO624" t="s">
        <v>3</v>
      </c>
      <c r="HP624" t="s">
        <v>3</v>
      </c>
      <c r="HQ624" t="s">
        <v>3</v>
      </c>
      <c r="HS624">
        <v>0</v>
      </c>
      <c r="IK624">
        <v>0</v>
      </c>
    </row>
    <row r="625" spans="1:255" x14ac:dyDescent="0.2">
      <c r="A625" s="2">
        <v>18</v>
      </c>
      <c r="B625" s="2">
        <v>1</v>
      </c>
      <c r="C625" s="2">
        <v>1403</v>
      </c>
      <c r="D625" s="2"/>
      <c r="E625" s="2" t="s">
        <v>624</v>
      </c>
      <c r="F625" s="2" t="s">
        <v>625</v>
      </c>
      <c r="G625" s="2" t="s">
        <v>1061</v>
      </c>
      <c r="H625" s="2" t="s">
        <v>34</v>
      </c>
      <c r="I625" s="2">
        <f>I611*J625</f>
        <v>42</v>
      </c>
      <c r="J625" s="2">
        <v>0.65625</v>
      </c>
      <c r="K625" s="2">
        <v>0.65625</v>
      </c>
      <c r="L625" s="2"/>
      <c r="M625" s="2"/>
      <c r="N625" s="2"/>
      <c r="O625" s="2">
        <f t="shared" si="747"/>
        <v>1022.02</v>
      </c>
      <c r="P625" s="2">
        <f t="shared" si="748"/>
        <v>1022.02</v>
      </c>
      <c r="Q625" s="2">
        <f t="shared" si="780"/>
        <v>0</v>
      </c>
      <c r="R625" s="2">
        <f t="shared" si="749"/>
        <v>0</v>
      </c>
      <c r="S625" s="2">
        <f t="shared" si="750"/>
        <v>0</v>
      </c>
      <c r="T625" s="2">
        <f t="shared" si="751"/>
        <v>0</v>
      </c>
      <c r="U625" s="2">
        <f t="shared" si="752"/>
        <v>0</v>
      </c>
      <c r="V625" s="2">
        <f t="shared" si="753"/>
        <v>0</v>
      </c>
      <c r="W625" s="2">
        <f t="shared" si="754"/>
        <v>0</v>
      </c>
      <c r="X625" s="2">
        <f t="shared" si="755"/>
        <v>0</v>
      </c>
      <c r="Y625" s="2">
        <f t="shared" si="756"/>
        <v>0</v>
      </c>
      <c r="Z625" s="2"/>
      <c r="AA625" s="2">
        <v>59204062</v>
      </c>
      <c r="AB625" s="2">
        <f t="shared" si="757"/>
        <v>23.88</v>
      </c>
      <c r="AC625" s="2">
        <f t="shared" si="779"/>
        <v>23.88</v>
      </c>
      <c r="AD625" s="2">
        <f t="shared" si="781"/>
        <v>0</v>
      </c>
      <c r="AE625" s="2">
        <f t="shared" si="782"/>
        <v>0</v>
      </c>
      <c r="AF625" s="2">
        <f t="shared" si="783"/>
        <v>0</v>
      </c>
      <c r="AG625" s="2">
        <f t="shared" si="759"/>
        <v>0</v>
      </c>
      <c r="AH625" s="2">
        <f t="shared" si="784"/>
        <v>0</v>
      </c>
      <c r="AI625" s="2">
        <f t="shared" si="785"/>
        <v>0</v>
      </c>
      <c r="AJ625" s="2">
        <f t="shared" si="760"/>
        <v>0</v>
      </c>
      <c r="AK625" s="2">
        <v>23.88</v>
      </c>
      <c r="AL625" s="2">
        <v>23.88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87</v>
      </c>
      <c r="AU625" s="2">
        <v>47</v>
      </c>
      <c r="AV625" s="2">
        <v>1</v>
      </c>
      <c r="AW625" s="2">
        <v>1.0189999999999999</v>
      </c>
      <c r="AX625" s="2"/>
      <c r="AY625" s="2"/>
      <c r="AZ625" s="2">
        <v>1</v>
      </c>
      <c r="BA625" s="2">
        <v>1</v>
      </c>
      <c r="BB625" s="2">
        <v>1</v>
      </c>
      <c r="BC625" s="2">
        <v>1</v>
      </c>
      <c r="BD625" s="2" t="s">
        <v>3</v>
      </c>
      <c r="BE625" s="2" t="s">
        <v>3</v>
      </c>
      <c r="BF625" s="2" t="s">
        <v>3</v>
      </c>
      <c r="BG625" s="2" t="s">
        <v>3</v>
      </c>
      <c r="BH625" s="2">
        <v>3</v>
      </c>
      <c r="BI625" s="2">
        <v>1</v>
      </c>
      <c r="BJ625" s="2" t="s">
        <v>626</v>
      </c>
      <c r="BK625" s="2"/>
      <c r="BL625" s="2"/>
      <c r="BM625" s="2">
        <v>29</v>
      </c>
      <c r="BN625" s="2">
        <v>0</v>
      </c>
      <c r="BO625" s="2" t="s">
        <v>3</v>
      </c>
      <c r="BP625" s="2">
        <v>0</v>
      </c>
      <c r="BQ625" s="2">
        <v>30</v>
      </c>
      <c r="BR625" s="2">
        <v>0</v>
      </c>
      <c r="BS625" s="2">
        <v>1</v>
      </c>
      <c r="BT625" s="2">
        <v>1</v>
      </c>
      <c r="BU625" s="2">
        <v>1</v>
      </c>
      <c r="BV625" s="2">
        <v>1</v>
      </c>
      <c r="BW625" s="2">
        <v>1</v>
      </c>
      <c r="BX625" s="2">
        <v>1</v>
      </c>
      <c r="BY625" s="2" t="s">
        <v>3</v>
      </c>
      <c r="BZ625" s="2">
        <v>87</v>
      </c>
      <c r="CA625" s="2">
        <v>47</v>
      </c>
      <c r="CB625" s="2" t="s">
        <v>3</v>
      </c>
      <c r="CC625" s="2"/>
      <c r="CD625" s="2"/>
      <c r="CE625" s="2">
        <v>30</v>
      </c>
      <c r="CF625" s="2">
        <v>0</v>
      </c>
      <c r="CG625" s="2">
        <v>0</v>
      </c>
      <c r="CH625" s="2"/>
      <c r="CI625" s="2"/>
      <c r="CJ625" s="2"/>
      <c r="CK625" s="2"/>
      <c r="CL625" s="2"/>
      <c r="CM625" s="2">
        <v>0</v>
      </c>
      <c r="CN625" s="2" t="s">
        <v>3</v>
      </c>
      <c r="CO625" s="2">
        <v>0</v>
      </c>
      <c r="CP625" s="2">
        <f t="shared" si="761"/>
        <v>1022.02</v>
      </c>
      <c r="CQ625" s="2">
        <f t="shared" si="762"/>
        <v>24.33</v>
      </c>
      <c r="CR625" s="2">
        <f t="shared" si="786"/>
        <v>0</v>
      </c>
      <c r="CS625" s="2">
        <f t="shared" si="763"/>
        <v>0</v>
      </c>
      <c r="CT625" s="2">
        <f t="shared" si="764"/>
        <v>0</v>
      </c>
      <c r="CU625" s="2">
        <f t="shared" si="765"/>
        <v>0</v>
      </c>
      <c r="CV625" s="2">
        <f t="shared" si="766"/>
        <v>0</v>
      </c>
      <c r="CW625" s="2">
        <f t="shared" si="767"/>
        <v>0</v>
      </c>
      <c r="CX625" s="2">
        <f t="shared" si="768"/>
        <v>0</v>
      </c>
      <c r="CY625" s="2">
        <f t="shared" si="769"/>
        <v>0</v>
      </c>
      <c r="CZ625" s="2">
        <f t="shared" si="770"/>
        <v>0</v>
      </c>
      <c r="DA625" s="2"/>
      <c r="DB625" s="2"/>
      <c r="DC625" s="2" t="s">
        <v>3</v>
      </c>
      <c r="DD625" s="2" t="s">
        <v>3</v>
      </c>
      <c r="DE625" s="2" t="s">
        <v>3</v>
      </c>
      <c r="DF625" s="2" t="s">
        <v>3</v>
      </c>
      <c r="DG625" s="2" t="s">
        <v>3</v>
      </c>
      <c r="DH625" s="2" t="s">
        <v>3</v>
      </c>
      <c r="DI625" s="2" t="s">
        <v>3</v>
      </c>
      <c r="DJ625" s="2" t="s">
        <v>3</v>
      </c>
      <c r="DK625" s="2" t="s">
        <v>3</v>
      </c>
      <c r="DL625" s="2" t="s">
        <v>3</v>
      </c>
      <c r="DM625" s="2" t="s">
        <v>3</v>
      </c>
      <c r="DN625" s="2">
        <v>0</v>
      </c>
      <c r="DO625" s="2">
        <v>0</v>
      </c>
      <c r="DP625" s="2">
        <v>1</v>
      </c>
      <c r="DQ625" s="2">
        <v>1</v>
      </c>
      <c r="DR625" s="2"/>
      <c r="DS625" s="2"/>
      <c r="DT625" s="2"/>
      <c r="DU625" s="2">
        <v>1003</v>
      </c>
      <c r="DV625" s="2" t="s">
        <v>34</v>
      </c>
      <c r="DW625" s="2" t="s">
        <v>34</v>
      </c>
      <c r="DX625" s="2">
        <v>1</v>
      </c>
      <c r="DY625" s="2"/>
      <c r="DZ625" s="2" t="s">
        <v>3</v>
      </c>
      <c r="EA625" s="2" t="s">
        <v>3</v>
      </c>
      <c r="EB625" s="2" t="s">
        <v>3</v>
      </c>
      <c r="EC625" s="2" t="s">
        <v>3</v>
      </c>
      <c r="ED625" s="2"/>
      <c r="EE625" s="2">
        <v>58807905</v>
      </c>
      <c r="EF625" s="2">
        <v>30</v>
      </c>
      <c r="EG625" s="2" t="s">
        <v>27</v>
      </c>
      <c r="EH625" s="2">
        <v>0</v>
      </c>
      <c r="EI625" s="2" t="s">
        <v>3</v>
      </c>
      <c r="EJ625" s="2">
        <v>1</v>
      </c>
      <c r="EK625" s="2">
        <v>29</v>
      </c>
      <c r="EL625" s="2" t="s">
        <v>304</v>
      </c>
      <c r="EM625" s="2" t="s">
        <v>305</v>
      </c>
      <c r="EN625" s="2"/>
      <c r="EO625" s="2" t="s">
        <v>3</v>
      </c>
      <c r="EP625" s="2"/>
      <c r="EQ625" s="2">
        <v>0</v>
      </c>
      <c r="ER625" s="2">
        <v>23.88</v>
      </c>
      <c r="ES625" s="2">
        <v>23.88</v>
      </c>
      <c r="ET625" s="2">
        <v>0</v>
      </c>
      <c r="EU625" s="2">
        <v>0</v>
      </c>
      <c r="EV625" s="2">
        <v>0</v>
      </c>
      <c r="EW625" s="2">
        <v>0</v>
      </c>
      <c r="EX625" s="2">
        <v>0</v>
      </c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>
        <v>0</v>
      </c>
      <c r="FR625" s="2">
        <v>0</v>
      </c>
      <c r="FS625" s="2">
        <v>0</v>
      </c>
      <c r="FT625" s="2"/>
      <c r="FU625" s="2"/>
      <c r="FV625" s="2"/>
      <c r="FW625" s="2"/>
      <c r="FX625" s="2">
        <v>87</v>
      </c>
      <c r="FY625" s="2">
        <v>47</v>
      </c>
      <c r="FZ625" s="2"/>
      <c r="GA625" s="2" t="s">
        <v>3</v>
      </c>
      <c r="GB625" s="2"/>
      <c r="GC625" s="2"/>
      <c r="GD625" s="2">
        <v>1</v>
      </c>
      <c r="GE625" s="2"/>
      <c r="GF625" s="2">
        <v>1319140301</v>
      </c>
      <c r="GG625" s="2">
        <v>2</v>
      </c>
      <c r="GH625" s="2">
        <v>1</v>
      </c>
      <c r="GI625" s="2">
        <v>-2</v>
      </c>
      <c r="GJ625" s="2">
        <v>0</v>
      </c>
      <c r="GK625" s="2">
        <v>0</v>
      </c>
      <c r="GL625" s="2">
        <f t="shared" si="771"/>
        <v>0</v>
      </c>
      <c r="GM625" s="2">
        <f t="shared" si="772"/>
        <v>1022.02</v>
      </c>
      <c r="GN625" s="2">
        <f t="shared" si="773"/>
        <v>1022.02</v>
      </c>
      <c r="GO625" s="2">
        <f t="shared" si="774"/>
        <v>0</v>
      </c>
      <c r="GP625" s="2">
        <f t="shared" si="775"/>
        <v>0</v>
      </c>
      <c r="GQ625" s="2"/>
      <c r="GR625" s="2">
        <v>0</v>
      </c>
      <c r="GS625" s="2">
        <v>3</v>
      </c>
      <c r="GT625" s="2">
        <v>0</v>
      </c>
      <c r="GU625" s="2" t="s">
        <v>3</v>
      </c>
      <c r="GV625" s="2">
        <f t="shared" si="776"/>
        <v>0</v>
      </c>
      <c r="GW625" s="2">
        <v>1</v>
      </c>
      <c r="GX625" s="2">
        <f t="shared" si="777"/>
        <v>0</v>
      </c>
      <c r="GY625" s="2"/>
      <c r="GZ625" s="2"/>
      <c r="HA625" s="2">
        <v>0</v>
      </c>
      <c r="HB625" s="2">
        <v>0</v>
      </c>
      <c r="HC625" s="2">
        <f t="shared" si="778"/>
        <v>0</v>
      </c>
      <c r="HD625" s="2"/>
      <c r="HE625" s="2" t="s">
        <v>3</v>
      </c>
      <c r="HF625" s="2" t="s">
        <v>3</v>
      </c>
      <c r="HG625" s="2"/>
      <c r="HH625" s="2"/>
      <c r="HI625" s="2"/>
      <c r="HJ625" s="2"/>
      <c r="HK625" s="2"/>
      <c r="HL625" s="2"/>
      <c r="HM625" s="2" t="s">
        <v>3</v>
      </c>
      <c r="HN625" s="2" t="s">
        <v>3</v>
      </c>
      <c r="HO625" s="2" t="s">
        <v>3</v>
      </c>
      <c r="HP625" s="2" t="s">
        <v>3</v>
      </c>
      <c r="HQ625" s="2" t="s">
        <v>3</v>
      </c>
      <c r="HR625" s="2"/>
      <c r="HS625" s="2">
        <v>0</v>
      </c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>
        <v>0</v>
      </c>
      <c r="IL625" s="2"/>
      <c r="IM625" s="2"/>
      <c r="IN625" s="2"/>
      <c r="IO625" s="2"/>
      <c r="IP625" s="2"/>
      <c r="IQ625" s="2"/>
      <c r="IR625" s="2"/>
      <c r="IS625" s="2"/>
      <c r="IT625" s="2"/>
      <c r="IU625" s="2"/>
    </row>
    <row r="626" spans="1:255" x14ac:dyDescent="0.2">
      <c r="A626">
        <v>18</v>
      </c>
      <c r="B626">
        <v>1</v>
      </c>
      <c r="C626">
        <v>1415</v>
      </c>
      <c r="E626" t="s">
        <v>624</v>
      </c>
      <c r="F626" t="s">
        <v>625</v>
      </c>
      <c r="G626" t="s">
        <v>1061</v>
      </c>
      <c r="H626" t="s">
        <v>34</v>
      </c>
      <c r="I626">
        <f>I612*J626</f>
        <v>42</v>
      </c>
      <c r="J626">
        <v>0.65625</v>
      </c>
      <c r="K626">
        <v>0.65625</v>
      </c>
      <c r="O626">
        <f t="shared" si="747"/>
        <v>7205.24</v>
      </c>
      <c r="P626">
        <f t="shared" si="748"/>
        <v>7205.24</v>
      </c>
      <c r="Q626">
        <f t="shared" si="780"/>
        <v>0</v>
      </c>
      <c r="R626">
        <f t="shared" si="749"/>
        <v>0</v>
      </c>
      <c r="S626">
        <f t="shared" si="750"/>
        <v>0</v>
      </c>
      <c r="T626">
        <f t="shared" si="751"/>
        <v>0</v>
      </c>
      <c r="U626">
        <f t="shared" si="752"/>
        <v>0</v>
      </c>
      <c r="V626">
        <f t="shared" si="753"/>
        <v>0</v>
      </c>
      <c r="W626">
        <f t="shared" si="754"/>
        <v>0</v>
      </c>
      <c r="X626">
        <f t="shared" si="755"/>
        <v>0</v>
      </c>
      <c r="Y626">
        <f t="shared" si="756"/>
        <v>0</v>
      </c>
      <c r="AA626">
        <v>59204059</v>
      </c>
      <c r="AB626">
        <f t="shared" si="757"/>
        <v>23.88</v>
      </c>
      <c r="AC626">
        <f t="shared" si="779"/>
        <v>23.88</v>
      </c>
      <c r="AD626">
        <f t="shared" si="781"/>
        <v>0</v>
      </c>
      <c r="AE626">
        <f t="shared" si="782"/>
        <v>0</v>
      </c>
      <c r="AF626">
        <f t="shared" si="783"/>
        <v>0</v>
      </c>
      <c r="AG626">
        <f t="shared" si="759"/>
        <v>0</v>
      </c>
      <c r="AH626">
        <f t="shared" si="784"/>
        <v>0</v>
      </c>
      <c r="AI626">
        <f t="shared" si="785"/>
        <v>0</v>
      </c>
      <c r="AJ626">
        <f t="shared" si="760"/>
        <v>0</v>
      </c>
      <c r="AK626">
        <v>23.88</v>
      </c>
      <c r="AL626">
        <v>23.88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87</v>
      </c>
      <c r="AU626">
        <v>47</v>
      </c>
      <c r="AV626">
        <v>1</v>
      </c>
      <c r="AW626">
        <v>1.0189999999999999</v>
      </c>
      <c r="AZ626">
        <v>1</v>
      </c>
      <c r="BA626">
        <v>1</v>
      </c>
      <c r="BB626">
        <v>1</v>
      </c>
      <c r="BC626">
        <v>7.05</v>
      </c>
      <c r="BD626" t="s">
        <v>3</v>
      </c>
      <c r="BE626" t="s">
        <v>3</v>
      </c>
      <c r="BF626" t="s">
        <v>3</v>
      </c>
      <c r="BG626" t="s">
        <v>3</v>
      </c>
      <c r="BH626">
        <v>3</v>
      </c>
      <c r="BI626">
        <v>1</v>
      </c>
      <c r="BJ626" t="s">
        <v>626</v>
      </c>
      <c r="BM626">
        <v>29</v>
      </c>
      <c r="BN626">
        <v>0</v>
      </c>
      <c r="BO626" t="s">
        <v>625</v>
      </c>
      <c r="BP626">
        <v>1</v>
      </c>
      <c r="BQ626">
        <v>30</v>
      </c>
      <c r="BR626">
        <v>0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 t="s">
        <v>3</v>
      </c>
      <c r="BZ626">
        <v>87</v>
      </c>
      <c r="CA626">
        <v>47</v>
      </c>
      <c r="CB626" t="s">
        <v>3</v>
      </c>
      <c r="CE626">
        <v>30</v>
      </c>
      <c r="CF626">
        <v>0</v>
      </c>
      <c r="CG626">
        <v>0</v>
      </c>
      <c r="CM626">
        <v>0</v>
      </c>
      <c r="CN626" t="s">
        <v>3</v>
      </c>
      <c r="CO626">
        <v>0</v>
      </c>
      <c r="CP626">
        <f t="shared" si="761"/>
        <v>7205.24</v>
      </c>
      <c r="CQ626">
        <f t="shared" si="762"/>
        <v>171.53</v>
      </c>
      <c r="CR626">
        <f t="shared" si="786"/>
        <v>0</v>
      </c>
      <c r="CS626">
        <f t="shared" si="763"/>
        <v>0</v>
      </c>
      <c r="CT626">
        <f t="shared" si="764"/>
        <v>0</v>
      </c>
      <c r="CU626">
        <f t="shared" si="765"/>
        <v>0</v>
      </c>
      <c r="CV626">
        <f t="shared" si="766"/>
        <v>0</v>
      </c>
      <c r="CW626">
        <f t="shared" si="767"/>
        <v>0</v>
      </c>
      <c r="CX626">
        <f t="shared" si="768"/>
        <v>0</v>
      </c>
      <c r="CY626">
        <f t="shared" si="769"/>
        <v>0</v>
      </c>
      <c r="CZ626">
        <f t="shared" si="770"/>
        <v>0</v>
      </c>
      <c r="DC626" t="s">
        <v>3</v>
      </c>
      <c r="DD626" t="s">
        <v>3</v>
      </c>
      <c r="DE626" t="s">
        <v>3</v>
      </c>
      <c r="DF626" t="s">
        <v>3</v>
      </c>
      <c r="DG626" t="s">
        <v>3</v>
      </c>
      <c r="DH626" t="s">
        <v>3</v>
      </c>
      <c r="DI626" t="s">
        <v>3</v>
      </c>
      <c r="DJ626" t="s">
        <v>3</v>
      </c>
      <c r="DK626" t="s">
        <v>3</v>
      </c>
      <c r="DL626" t="s">
        <v>3</v>
      </c>
      <c r="DM626" t="s">
        <v>3</v>
      </c>
      <c r="DN626">
        <v>0</v>
      </c>
      <c r="DO626">
        <v>0</v>
      </c>
      <c r="DP626">
        <v>1</v>
      </c>
      <c r="DQ626">
        <v>1</v>
      </c>
      <c r="DU626">
        <v>1003</v>
      </c>
      <c r="DV626" t="s">
        <v>34</v>
      </c>
      <c r="DW626" t="s">
        <v>34</v>
      </c>
      <c r="DX626">
        <v>1</v>
      </c>
      <c r="DZ626" t="s">
        <v>3</v>
      </c>
      <c r="EA626" t="s">
        <v>3</v>
      </c>
      <c r="EB626" t="s">
        <v>3</v>
      </c>
      <c r="EC626" t="s">
        <v>3</v>
      </c>
      <c r="EE626">
        <v>58807905</v>
      </c>
      <c r="EF626">
        <v>30</v>
      </c>
      <c r="EG626" t="s">
        <v>27</v>
      </c>
      <c r="EH626">
        <v>0</v>
      </c>
      <c r="EI626" t="s">
        <v>3</v>
      </c>
      <c r="EJ626">
        <v>1</v>
      </c>
      <c r="EK626">
        <v>29</v>
      </c>
      <c r="EL626" t="s">
        <v>304</v>
      </c>
      <c r="EM626" t="s">
        <v>305</v>
      </c>
      <c r="EO626" t="s">
        <v>3</v>
      </c>
      <c r="EQ626">
        <v>0</v>
      </c>
      <c r="ER626">
        <v>23.88</v>
      </c>
      <c r="ES626">
        <v>23.88</v>
      </c>
      <c r="ET626">
        <v>0</v>
      </c>
      <c r="EU626">
        <v>0</v>
      </c>
      <c r="EV626">
        <v>0</v>
      </c>
      <c r="EW626">
        <v>0</v>
      </c>
      <c r="EX626">
        <v>0</v>
      </c>
      <c r="FQ626">
        <v>0</v>
      </c>
      <c r="FR626">
        <v>0</v>
      </c>
      <c r="FS626">
        <v>0</v>
      </c>
      <c r="FX626">
        <v>87</v>
      </c>
      <c r="FY626">
        <v>47</v>
      </c>
      <c r="GA626" t="s">
        <v>3</v>
      </c>
      <c r="GD626">
        <v>1</v>
      </c>
      <c r="GF626">
        <v>1319140301</v>
      </c>
      <c r="GG626">
        <v>2</v>
      </c>
      <c r="GH626">
        <v>1</v>
      </c>
      <c r="GI626">
        <v>2</v>
      </c>
      <c r="GJ626">
        <v>0</v>
      </c>
      <c r="GK626">
        <v>0</v>
      </c>
      <c r="GL626">
        <f t="shared" si="771"/>
        <v>0</v>
      </c>
      <c r="GM626">
        <f t="shared" si="772"/>
        <v>7205.24</v>
      </c>
      <c r="GN626">
        <f t="shared" si="773"/>
        <v>7205.24</v>
      </c>
      <c r="GO626">
        <f t="shared" si="774"/>
        <v>0</v>
      </c>
      <c r="GP626">
        <f t="shared" si="775"/>
        <v>0</v>
      </c>
      <c r="GR626">
        <v>0</v>
      </c>
      <c r="GS626">
        <v>3</v>
      </c>
      <c r="GT626">
        <v>0</v>
      </c>
      <c r="GU626" t="s">
        <v>3</v>
      </c>
      <c r="GV626">
        <f t="shared" si="776"/>
        <v>0</v>
      </c>
      <c r="GW626">
        <v>1</v>
      </c>
      <c r="GX626">
        <f t="shared" si="777"/>
        <v>0</v>
      </c>
      <c r="HA626">
        <v>0</v>
      </c>
      <c r="HB626">
        <v>0</v>
      </c>
      <c r="HC626">
        <f t="shared" si="778"/>
        <v>0</v>
      </c>
      <c r="HE626" t="s">
        <v>3</v>
      </c>
      <c r="HF626" t="s">
        <v>3</v>
      </c>
      <c r="HM626" t="s">
        <v>3</v>
      </c>
      <c r="HN626" t="s">
        <v>3</v>
      </c>
      <c r="HO626" t="s">
        <v>3</v>
      </c>
      <c r="HP626" t="s">
        <v>3</v>
      </c>
      <c r="HQ626" t="s">
        <v>3</v>
      </c>
      <c r="HS626">
        <v>0</v>
      </c>
      <c r="IK626">
        <v>0</v>
      </c>
    </row>
    <row r="628" spans="1:255" x14ac:dyDescent="0.2">
      <c r="A628" s="3">
        <v>51</v>
      </c>
      <c r="B628" s="3">
        <f>B478</f>
        <v>1</v>
      </c>
      <c r="C628" s="3">
        <f>A478</f>
        <v>4</v>
      </c>
      <c r="D628" s="3">
        <f>ROW(A478)</f>
        <v>478</v>
      </c>
      <c r="E628" s="3"/>
      <c r="F628" s="3" t="str">
        <f>IF(F478&lt;&gt;"",F478,"")</f>
        <v>Новый раздел</v>
      </c>
      <c r="G628" s="3" t="str">
        <f>IF(G478&lt;&gt;"",G478,"")</f>
        <v>Горячее водоснабжение (Т3,Т4) (Подземная часть)</v>
      </c>
      <c r="H628" s="3">
        <v>0</v>
      </c>
      <c r="I628" s="3"/>
      <c r="J628" s="3"/>
      <c r="K628" s="3"/>
      <c r="L628" s="3"/>
      <c r="M628" s="3"/>
      <c r="N628" s="3"/>
      <c r="O628" s="3">
        <f t="shared" ref="O628:T628" si="787">ROUND(AB628,2)</f>
        <v>71609.039999999994</v>
      </c>
      <c r="P628" s="3">
        <f t="shared" si="787"/>
        <v>65784.009999999995</v>
      </c>
      <c r="Q628" s="3">
        <f t="shared" si="787"/>
        <v>163.54</v>
      </c>
      <c r="R628" s="3">
        <f t="shared" si="787"/>
        <v>16.89</v>
      </c>
      <c r="S628" s="3">
        <f t="shared" si="787"/>
        <v>5661.49</v>
      </c>
      <c r="T628" s="3">
        <f t="shared" si="787"/>
        <v>0</v>
      </c>
      <c r="U628" s="3">
        <f>AH628</f>
        <v>436.40508557249996</v>
      </c>
      <c r="V628" s="3">
        <f>AI628</f>
        <v>0</v>
      </c>
      <c r="W628" s="3">
        <f>ROUND(AJ628,2)</f>
        <v>0</v>
      </c>
      <c r="X628" s="3">
        <f>ROUND(AK628,2)</f>
        <v>5627.62</v>
      </c>
      <c r="Y628" s="3">
        <f>ROUND(AL628,2)</f>
        <v>3102.27</v>
      </c>
      <c r="Z628" s="3"/>
      <c r="AA628" s="3"/>
      <c r="AB628" s="3">
        <f>ROUND(SUMIF(AA482:AA626,"=59204062",O482:O626),2)</f>
        <v>71609.039999999994</v>
      </c>
      <c r="AC628" s="3">
        <f>ROUND(SUMIF(AA482:AA626,"=59204062",P482:P626),2)</f>
        <v>65784.009999999995</v>
      </c>
      <c r="AD628" s="3">
        <f>ROUND(SUMIF(AA482:AA626,"=59204062",Q482:Q626),2)</f>
        <v>163.54</v>
      </c>
      <c r="AE628" s="3">
        <f>ROUND(SUMIF(AA482:AA626,"=59204062",R482:R626),2)</f>
        <v>16.89</v>
      </c>
      <c r="AF628" s="3">
        <f>ROUND(SUMIF(AA482:AA626,"=59204062",S482:S626),2)</f>
        <v>5661.49</v>
      </c>
      <c r="AG628" s="3">
        <f>ROUND(SUMIF(AA482:AA626,"=59204062",T482:T626),2)</f>
        <v>0</v>
      </c>
      <c r="AH628" s="3">
        <f>SUMIF(AA482:AA626,"=59204062",U482:U626)</f>
        <v>436.40508557249996</v>
      </c>
      <c r="AI628" s="3">
        <f>SUMIF(AA482:AA626,"=59204062",V482:V626)</f>
        <v>0</v>
      </c>
      <c r="AJ628" s="3">
        <f>ROUND(SUMIF(AA482:AA626,"=59204062",W482:W626),2)</f>
        <v>0</v>
      </c>
      <c r="AK628" s="3">
        <f>ROUND(SUMIF(AA482:AA626,"=59204062",X482:X626),2)</f>
        <v>5627.62</v>
      </c>
      <c r="AL628" s="3">
        <f>ROUND(SUMIF(AA482:AA626,"=59204062",Y482:Y626),2)</f>
        <v>3102.27</v>
      </c>
      <c r="AM628" s="3"/>
      <c r="AN628" s="3"/>
      <c r="AO628" s="3">
        <f t="shared" ref="AO628:BD628" si="788">ROUND(BX628,2)</f>
        <v>0</v>
      </c>
      <c r="AP628" s="3">
        <f t="shared" si="788"/>
        <v>0</v>
      </c>
      <c r="AQ628" s="3">
        <f t="shared" si="788"/>
        <v>0</v>
      </c>
      <c r="AR628" s="3">
        <f t="shared" si="788"/>
        <v>80338.929999999993</v>
      </c>
      <c r="AS628" s="3">
        <f t="shared" si="788"/>
        <v>66612.22</v>
      </c>
      <c r="AT628" s="3">
        <f t="shared" si="788"/>
        <v>13726.71</v>
      </c>
      <c r="AU628" s="3">
        <f t="shared" si="788"/>
        <v>0</v>
      </c>
      <c r="AV628" s="3">
        <f t="shared" si="788"/>
        <v>65784.009999999995</v>
      </c>
      <c r="AW628" s="3">
        <f t="shared" si="788"/>
        <v>65784.009999999995</v>
      </c>
      <c r="AX628" s="3">
        <f t="shared" si="788"/>
        <v>0</v>
      </c>
      <c r="AY628" s="3">
        <f t="shared" si="788"/>
        <v>65784.009999999995</v>
      </c>
      <c r="AZ628" s="3">
        <f t="shared" si="788"/>
        <v>0</v>
      </c>
      <c r="BA628" s="3">
        <f t="shared" si="788"/>
        <v>0</v>
      </c>
      <c r="BB628" s="3">
        <f t="shared" si="788"/>
        <v>0</v>
      </c>
      <c r="BC628" s="3">
        <f t="shared" si="788"/>
        <v>0</v>
      </c>
      <c r="BD628" s="3">
        <f t="shared" si="788"/>
        <v>0</v>
      </c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>
        <f>ROUND(SUMIF(AA482:AA626,"=59204062",FQ482:FQ626),2)</f>
        <v>0</v>
      </c>
      <c r="BY628" s="3">
        <f>ROUND(SUMIF(AA482:AA626,"=59204062",FR482:FR626),2)</f>
        <v>0</v>
      </c>
      <c r="BZ628" s="3">
        <f>ROUND(SUMIF(AA482:AA626,"=59204062",GL482:GL626),2)</f>
        <v>0</v>
      </c>
      <c r="CA628" s="3">
        <f>ROUND(SUMIF(AA482:AA626,"=59204062",GM482:GM626),2)</f>
        <v>80338.929999999993</v>
      </c>
      <c r="CB628" s="3">
        <f>ROUND(SUMIF(AA482:AA626,"=59204062",GN482:GN626),2)</f>
        <v>66612.22</v>
      </c>
      <c r="CC628" s="3">
        <f>ROUND(SUMIF(AA482:AA626,"=59204062",GO482:GO626),2)</f>
        <v>13726.71</v>
      </c>
      <c r="CD628" s="3">
        <f>ROUND(SUMIF(AA482:AA626,"=59204062",GP482:GP626),2)</f>
        <v>0</v>
      </c>
      <c r="CE628" s="3">
        <f>AC628-BX628</f>
        <v>65784.009999999995</v>
      </c>
      <c r="CF628" s="3">
        <f>AC628-BY628</f>
        <v>65784.009999999995</v>
      </c>
      <c r="CG628" s="3">
        <f>BX628-BZ628</f>
        <v>0</v>
      </c>
      <c r="CH628" s="3">
        <f>AC628-BX628-BY628+BZ628</f>
        <v>65784.009999999995</v>
      </c>
      <c r="CI628" s="3">
        <f>BY628-BZ628</f>
        <v>0</v>
      </c>
      <c r="CJ628" s="3">
        <f>ROUND(SUMIF(AA482:AA626,"=59204062",GX482:GX626),2)</f>
        <v>0</v>
      </c>
      <c r="CK628" s="3">
        <f>ROUND(SUMIF(AA482:AA626,"=59204062",GY482:GY626),2)</f>
        <v>0</v>
      </c>
      <c r="CL628" s="3">
        <f>ROUND(SUMIF(AA482:AA626,"=59204062",GZ482:GZ626),2)</f>
        <v>0</v>
      </c>
      <c r="CM628" s="3">
        <f>ROUND(SUMIF(AA482:AA626,"=59204062",HD482:HD626),2)</f>
        <v>0</v>
      </c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4">
        <f t="shared" ref="DG628:DL628" si="789">ROUND(DT628,2)</f>
        <v>1133693.53</v>
      </c>
      <c r="DH628" s="4">
        <f t="shared" si="789"/>
        <v>820015.49</v>
      </c>
      <c r="DI628" s="4">
        <f t="shared" si="789"/>
        <v>2352.6999999999998</v>
      </c>
      <c r="DJ628" s="4">
        <f t="shared" si="789"/>
        <v>928.8</v>
      </c>
      <c r="DK628" s="4">
        <f t="shared" si="789"/>
        <v>311325.34000000003</v>
      </c>
      <c r="DL628" s="4">
        <f t="shared" si="789"/>
        <v>0</v>
      </c>
      <c r="DM628" s="4">
        <f>DZ628</f>
        <v>436.40508557249996</v>
      </c>
      <c r="DN628" s="4">
        <f>EA628</f>
        <v>0</v>
      </c>
      <c r="DO628" s="4">
        <f>ROUND(EB628,2)</f>
        <v>0</v>
      </c>
      <c r="DP628" s="4">
        <f>ROUND(EC628,2)</f>
        <v>309462.90999999997</v>
      </c>
      <c r="DQ628" s="4">
        <f>ROUND(ED628,2)</f>
        <v>170594.18</v>
      </c>
      <c r="DR628" s="4"/>
      <c r="DS628" s="4"/>
      <c r="DT628" s="4">
        <f>ROUND(SUMIF(AA482:AA626,"=59204059",O482:O626),2)</f>
        <v>1133693.53</v>
      </c>
      <c r="DU628" s="4">
        <f>ROUND(SUMIF(AA482:AA626,"=59204059",P482:P626),2)</f>
        <v>820015.49</v>
      </c>
      <c r="DV628" s="4">
        <f>ROUND(SUMIF(AA482:AA626,"=59204059",Q482:Q626),2)</f>
        <v>2352.6999999999998</v>
      </c>
      <c r="DW628" s="4">
        <f>ROUND(SUMIF(AA482:AA626,"=59204059",R482:R626),2)</f>
        <v>928.8</v>
      </c>
      <c r="DX628" s="4">
        <f>ROUND(SUMIF(AA482:AA626,"=59204059",S482:S626),2)</f>
        <v>311325.34000000003</v>
      </c>
      <c r="DY628" s="4">
        <f>ROUND(SUMIF(AA482:AA626,"=59204059",T482:T626),2)</f>
        <v>0</v>
      </c>
      <c r="DZ628" s="4">
        <f>SUMIF(AA482:AA626,"=59204059",U482:U626)</f>
        <v>436.40508557249996</v>
      </c>
      <c r="EA628" s="4">
        <f>SUMIF(AA482:AA626,"=59204059",V482:V626)</f>
        <v>0</v>
      </c>
      <c r="EB628" s="4">
        <f>ROUND(SUMIF(AA482:AA626,"=59204059",W482:W626),2)</f>
        <v>0</v>
      </c>
      <c r="EC628" s="4">
        <f>ROUND(SUMIF(AA482:AA626,"=59204059",X482:X626),2)</f>
        <v>309462.90999999997</v>
      </c>
      <c r="ED628" s="4">
        <f>ROUND(SUMIF(AA482:AA626,"=59204059",Y482:Y626),2)</f>
        <v>170594.18</v>
      </c>
      <c r="EE628" s="4"/>
      <c r="EF628" s="4"/>
      <c r="EG628" s="4">
        <f t="shared" ref="EG628:EV628" si="790">ROUND(FP628,2)</f>
        <v>0</v>
      </c>
      <c r="EH628" s="4">
        <f t="shared" si="790"/>
        <v>0</v>
      </c>
      <c r="EI628" s="4">
        <f t="shared" si="790"/>
        <v>0</v>
      </c>
      <c r="EJ628" s="4">
        <f t="shared" si="790"/>
        <v>1613750.62</v>
      </c>
      <c r="EK628" s="4">
        <f t="shared" si="790"/>
        <v>1467525.81</v>
      </c>
      <c r="EL628" s="4">
        <f t="shared" si="790"/>
        <v>146224.81</v>
      </c>
      <c r="EM628" s="4">
        <f t="shared" si="790"/>
        <v>0</v>
      </c>
      <c r="EN628" s="4">
        <f t="shared" si="790"/>
        <v>820015.49</v>
      </c>
      <c r="EO628" s="4">
        <f t="shared" si="790"/>
        <v>820015.49</v>
      </c>
      <c r="EP628" s="4">
        <f t="shared" si="790"/>
        <v>0</v>
      </c>
      <c r="EQ628" s="4">
        <f t="shared" si="790"/>
        <v>820015.49</v>
      </c>
      <c r="ER628" s="4">
        <f t="shared" si="790"/>
        <v>0</v>
      </c>
      <c r="ES628" s="4">
        <f t="shared" si="790"/>
        <v>0</v>
      </c>
      <c r="ET628" s="4">
        <f t="shared" si="790"/>
        <v>0</v>
      </c>
      <c r="EU628" s="4">
        <f t="shared" si="790"/>
        <v>0</v>
      </c>
      <c r="EV628" s="4">
        <f t="shared" si="790"/>
        <v>0</v>
      </c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>
        <f>ROUND(SUMIF(AA482:AA626,"=59204059",FQ482:FQ626),2)</f>
        <v>0</v>
      </c>
      <c r="FQ628" s="4">
        <f>ROUND(SUMIF(AA482:AA626,"=59204059",FR482:FR626),2)</f>
        <v>0</v>
      </c>
      <c r="FR628" s="4">
        <f>ROUND(SUMIF(AA482:AA626,"=59204059",GL482:GL626),2)</f>
        <v>0</v>
      </c>
      <c r="FS628" s="4">
        <f>ROUND(SUMIF(AA482:AA626,"=59204059",GM482:GM626),2)</f>
        <v>1613750.62</v>
      </c>
      <c r="FT628" s="4">
        <f>ROUND(SUMIF(AA482:AA626,"=59204059",GN482:GN626),2)</f>
        <v>1467525.81</v>
      </c>
      <c r="FU628" s="4">
        <f>ROUND(SUMIF(AA482:AA626,"=59204059",GO482:GO626),2)</f>
        <v>146224.81</v>
      </c>
      <c r="FV628" s="4">
        <f>ROUND(SUMIF(AA482:AA626,"=59204059",GP482:GP626),2)</f>
        <v>0</v>
      </c>
      <c r="FW628" s="4">
        <f>DU628-FP628</f>
        <v>820015.49</v>
      </c>
      <c r="FX628" s="4">
        <f>DU628-FQ628</f>
        <v>820015.49</v>
      </c>
      <c r="FY628" s="4">
        <f>FP628-FR628</f>
        <v>0</v>
      </c>
      <c r="FZ628" s="4">
        <f>DU628-FP628-FQ628+FR628</f>
        <v>820015.49</v>
      </c>
      <c r="GA628" s="4">
        <f>FQ628-FR628</f>
        <v>0</v>
      </c>
      <c r="GB628" s="4">
        <f>ROUND(SUMIF(AA482:AA626,"=59204059",GX482:GX626),2)</f>
        <v>0</v>
      </c>
      <c r="GC628" s="4">
        <f>ROUND(SUMIF(AA482:AA626,"=59204059",GY482:GY626),2)</f>
        <v>0</v>
      </c>
      <c r="GD628" s="4">
        <f>ROUND(SUMIF(AA482:AA626,"=59204059",GZ482:GZ626),2)</f>
        <v>0</v>
      </c>
      <c r="GE628" s="4">
        <f>ROUND(SUMIF(AA482:AA626,"=59204059",HD482:HD626),2)</f>
        <v>0</v>
      </c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>
        <v>0</v>
      </c>
    </row>
    <row r="630" spans="1:255" x14ac:dyDescent="0.2">
      <c r="A630" s="5">
        <v>50</v>
      </c>
      <c r="B630" s="5">
        <v>0</v>
      </c>
      <c r="C630" s="5">
        <v>0</v>
      </c>
      <c r="D630" s="5">
        <v>1</v>
      </c>
      <c r="E630" s="5">
        <v>201</v>
      </c>
      <c r="F630" s="5">
        <f>ROUND(Source!O628,O630)</f>
        <v>71609.039999999994</v>
      </c>
      <c r="G630" s="5" t="s">
        <v>331</v>
      </c>
      <c r="H630" s="5" t="s">
        <v>332</v>
      </c>
      <c r="I630" s="5"/>
      <c r="J630" s="5"/>
      <c r="K630" s="5">
        <v>201</v>
      </c>
      <c r="L630" s="5">
        <v>1</v>
      </c>
      <c r="M630" s="5">
        <v>3</v>
      </c>
      <c r="N630" s="5" t="s">
        <v>3</v>
      </c>
      <c r="O630" s="5">
        <v>2</v>
      </c>
      <c r="P630" s="5">
        <f>ROUND(Source!DG628,O630)</f>
        <v>1133693.53</v>
      </c>
      <c r="Q630" s="5"/>
      <c r="R630" s="5"/>
      <c r="S630" s="5"/>
      <c r="T630" s="5"/>
      <c r="U630" s="5"/>
      <c r="V630" s="5"/>
      <c r="W630" s="5">
        <v>71609.039999999994</v>
      </c>
      <c r="X630" s="5">
        <v>1</v>
      </c>
      <c r="Y630" s="5">
        <v>71609.039999999994</v>
      </c>
      <c r="Z630" s="5">
        <v>1133693.53</v>
      </c>
      <c r="AA630" s="5">
        <v>1</v>
      </c>
      <c r="AB630" s="5">
        <v>1133693.53</v>
      </c>
    </row>
    <row r="631" spans="1:255" x14ac:dyDescent="0.2">
      <c r="A631" s="5">
        <v>50</v>
      </c>
      <c r="B631" s="5">
        <v>0</v>
      </c>
      <c r="C631" s="5">
        <v>0</v>
      </c>
      <c r="D631" s="5">
        <v>1</v>
      </c>
      <c r="E631" s="5">
        <v>202</v>
      </c>
      <c r="F631" s="5">
        <f>ROUND(Source!P628,O631)</f>
        <v>65784.009999999995</v>
      </c>
      <c r="G631" s="5" t="s">
        <v>333</v>
      </c>
      <c r="H631" s="5" t="s">
        <v>334</v>
      </c>
      <c r="I631" s="5"/>
      <c r="J631" s="5"/>
      <c r="K631" s="5">
        <v>202</v>
      </c>
      <c r="L631" s="5">
        <v>2</v>
      </c>
      <c r="M631" s="5">
        <v>3</v>
      </c>
      <c r="N631" s="5" t="s">
        <v>3</v>
      </c>
      <c r="O631" s="5">
        <v>2</v>
      </c>
      <c r="P631" s="5">
        <f>ROUND(Source!DH628,O631)</f>
        <v>820015.49</v>
      </c>
      <c r="Q631" s="5"/>
      <c r="R631" s="5"/>
      <c r="S631" s="5"/>
      <c r="T631" s="5"/>
      <c r="U631" s="5"/>
      <c r="V631" s="5"/>
      <c r="W631" s="5">
        <v>65784.009999999995</v>
      </c>
      <c r="X631" s="5">
        <v>1</v>
      </c>
      <c r="Y631" s="5">
        <v>65784.009999999995</v>
      </c>
      <c r="Z631" s="5">
        <v>820015.49</v>
      </c>
      <c r="AA631" s="5">
        <v>1</v>
      </c>
      <c r="AB631" s="5">
        <v>820015.49</v>
      </c>
    </row>
    <row r="632" spans="1:255" x14ac:dyDescent="0.2">
      <c r="A632" s="5">
        <v>50</v>
      </c>
      <c r="B632" s="5">
        <v>0</v>
      </c>
      <c r="C632" s="5">
        <v>0</v>
      </c>
      <c r="D632" s="5">
        <v>1</v>
      </c>
      <c r="E632" s="5">
        <v>222</v>
      </c>
      <c r="F632" s="5">
        <f>ROUND(Source!AO628,O632)</f>
        <v>0</v>
      </c>
      <c r="G632" s="5" t="s">
        <v>335</v>
      </c>
      <c r="H632" s="5" t="s">
        <v>336</v>
      </c>
      <c r="I632" s="5"/>
      <c r="J632" s="5"/>
      <c r="K632" s="5">
        <v>222</v>
      </c>
      <c r="L632" s="5">
        <v>3</v>
      </c>
      <c r="M632" s="5">
        <v>3</v>
      </c>
      <c r="N632" s="5" t="s">
        <v>3</v>
      </c>
      <c r="O632" s="5">
        <v>2</v>
      </c>
      <c r="P632" s="5">
        <f>ROUND(Source!EG628,O632)</f>
        <v>0</v>
      </c>
      <c r="Q632" s="5"/>
      <c r="R632" s="5"/>
      <c r="S632" s="5"/>
      <c r="T632" s="5"/>
      <c r="U632" s="5"/>
      <c r="V632" s="5"/>
      <c r="W632" s="5">
        <v>0</v>
      </c>
      <c r="X632" s="5">
        <v>1</v>
      </c>
      <c r="Y632" s="5">
        <v>0</v>
      </c>
      <c r="Z632" s="5">
        <v>0</v>
      </c>
      <c r="AA632" s="5">
        <v>1</v>
      </c>
      <c r="AB632" s="5">
        <v>0</v>
      </c>
    </row>
    <row r="633" spans="1:255" x14ac:dyDescent="0.2">
      <c r="A633" s="5">
        <v>50</v>
      </c>
      <c r="B633" s="5">
        <v>0</v>
      </c>
      <c r="C633" s="5">
        <v>0</v>
      </c>
      <c r="D633" s="5">
        <v>1</v>
      </c>
      <c r="E633" s="5">
        <v>225</v>
      </c>
      <c r="F633" s="5">
        <f>ROUND(Source!AV628,O633)</f>
        <v>65784.009999999995</v>
      </c>
      <c r="G633" s="5" t="s">
        <v>337</v>
      </c>
      <c r="H633" s="5" t="s">
        <v>338</v>
      </c>
      <c r="I633" s="5"/>
      <c r="J633" s="5"/>
      <c r="K633" s="5">
        <v>225</v>
      </c>
      <c r="L633" s="5">
        <v>4</v>
      </c>
      <c r="M633" s="5">
        <v>3</v>
      </c>
      <c r="N633" s="5" t="s">
        <v>3</v>
      </c>
      <c r="O633" s="5">
        <v>2</v>
      </c>
      <c r="P633" s="5">
        <f>ROUND(Source!EN628,O633)</f>
        <v>820015.49</v>
      </c>
      <c r="Q633" s="5"/>
      <c r="R633" s="5"/>
      <c r="S633" s="5"/>
      <c r="T633" s="5"/>
      <c r="U633" s="5"/>
      <c r="V633" s="5"/>
      <c r="W633" s="5">
        <v>65784.009999999995</v>
      </c>
      <c r="X633" s="5">
        <v>1</v>
      </c>
      <c r="Y633" s="5">
        <v>65784.009999999995</v>
      </c>
      <c r="Z633" s="5">
        <v>820015.49</v>
      </c>
      <c r="AA633" s="5">
        <v>1</v>
      </c>
      <c r="AB633" s="5">
        <v>820015.49</v>
      </c>
    </row>
    <row r="634" spans="1:255" x14ac:dyDescent="0.2">
      <c r="A634" s="5">
        <v>50</v>
      </c>
      <c r="B634" s="5">
        <v>0</v>
      </c>
      <c r="C634" s="5">
        <v>0</v>
      </c>
      <c r="D634" s="5">
        <v>1</v>
      </c>
      <c r="E634" s="5">
        <v>226</v>
      </c>
      <c r="F634" s="5">
        <f>ROUND(Source!AW628,O634)</f>
        <v>65784.009999999995</v>
      </c>
      <c r="G634" s="5" t="s">
        <v>339</v>
      </c>
      <c r="H634" s="5" t="s">
        <v>340</v>
      </c>
      <c r="I634" s="5"/>
      <c r="J634" s="5"/>
      <c r="K634" s="5">
        <v>226</v>
      </c>
      <c r="L634" s="5">
        <v>5</v>
      </c>
      <c r="M634" s="5">
        <v>3</v>
      </c>
      <c r="N634" s="5" t="s">
        <v>3</v>
      </c>
      <c r="O634" s="5">
        <v>2</v>
      </c>
      <c r="P634" s="5">
        <f>ROUND(Source!EO628,O634)</f>
        <v>820015.49</v>
      </c>
      <c r="Q634" s="5"/>
      <c r="R634" s="5"/>
      <c r="S634" s="5"/>
      <c r="T634" s="5"/>
      <c r="U634" s="5"/>
      <c r="V634" s="5"/>
      <c r="W634" s="5">
        <v>65784.009999999995</v>
      </c>
      <c r="X634" s="5">
        <v>1</v>
      </c>
      <c r="Y634" s="5">
        <v>65784.009999999995</v>
      </c>
      <c r="Z634" s="5">
        <v>820015.49</v>
      </c>
      <c r="AA634" s="5">
        <v>1</v>
      </c>
      <c r="AB634" s="5">
        <v>820015.49</v>
      </c>
    </row>
    <row r="635" spans="1:255" x14ac:dyDescent="0.2">
      <c r="A635" s="5">
        <v>50</v>
      </c>
      <c r="B635" s="5">
        <v>0</v>
      </c>
      <c r="C635" s="5">
        <v>0</v>
      </c>
      <c r="D635" s="5">
        <v>1</v>
      </c>
      <c r="E635" s="5">
        <v>227</v>
      </c>
      <c r="F635" s="5">
        <f>ROUND(Source!AX628,O635)</f>
        <v>0</v>
      </c>
      <c r="G635" s="5" t="s">
        <v>341</v>
      </c>
      <c r="H635" s="5" t="s">
        <v>342</v>
      </c>
      <c r="I635" s="5"/>
      <c r="J635" s="5"/>
      <c r="K635" s="5">
        <v>227</v>
      </c>
      <c r="L635" s="5">
        <v>6</v>
      </c>
      <c r="M635" s="5">
        <v>3</v>
      </c>
      <c r="N635" s="5" t="s">
        <v>3</v>
      </c>
      <c r="O635" s="5">
        <v>2</v>
      </c>
      <c r="P635" s="5">
        <f>ROUND(Source!EP628,O635)</f>
        <v>0</v>
      </c>
      <c r="Q635" s="5"/>
      <c r="R635" s="5"/>
      <c r="S635" s="5"/>
      <c r="T635" s="5"/>
      <c r="U635" s="5"/>
      <c r="V635" s="5"/>
      <c r="W635" s="5">
        <v>0</v>
      </c>
      <c r="X635" s="5">
        <v>1</v>
      </c>
      <c r="Y635" s="5">
        <v>0</v>
      </c>
      <c r="Z635" s="5">
        <v>0</v>
      </c>
      <c r="AA635" s="5">
        <v>1</v>
      </c>
      <c r="AB635" s="5">
        <v>0</v>
      </c>
    </row>
    <row r="636" spans="1:255" x14ac:dyDescent="0.2">
      <c r="A636" s="5">
        <v>50</v>
      </c>
      <c r="B636" s="5">
        <v>0</v>
      </c>
      <c r="C636" s="5">
        <v>0</v>
      </c>
      <c r="D636" s="5">
        <v>1</v>
      </c>
      <c r="E636" s="5">
        <v>228</v>
      </c>
      <c r="F636" s="5">
        <f>ROUND(Source!AY628,O636)</f>
        <v>65784.009999999995</v>
      </c>
      <c r="G636" s="5" t="s">
        <v>343</v>
      </c>
      <c r="H636" s="5" t="s">
        <v>344</v>
      </c>
      <c r="I636" s="5"/>
      <c r="J636" s="5"/>
      <c r="K636" s="5">
        <v>228</v>
      </c>
      <c r="L636" s="5">
        <v>7</v>
      </c>
      <c r="M636" s="5">
        <v>3</v>
      </c>
      <c r="N636" s="5" t="s">
        <v>3</v>
      </c>
      <c r="O636" s="5">
        <v>2</v>
      </c>
      <c r="P636" s="5">
        <f>ROUND(Source!EQ628,O636)</f>
        <v>820015.49</v>
      </c>
      <c r="Q636" s="5"/>
      <c r="R636" s="5"/>
      <c r="S636" s="5"/>
      <c r="T636" s="5"/>
      <c r="U636" s="5"/>
      <c r="V636" s="5"/>
      <c r="W636" s="5">
        <v>65784.009999999995</v>
      </c>
      <c r="X636" s="5">
        <v>1</v>
      </c>
      <c r="Y636" s="5">
        <v>65784.009999999995</v>
      </c>
      <c r="Z636" s="5">
        <v>820015.49</v>
      </c>
      <c r="AA636" s="5">
        <v>1</v>
      </c>
      <c r="AB636" s="5">
        <v>820015.49</v>
      </c>
    </row>
    <row r="637" spans="1:255" x14ac:dyDescent="0.2">
      <c r="A637" s="5">
        <v>50</v>
      </c>
      <c r="B637" s="5">
        <v>0</v>
      </c>
      <c r="C637" s="5">
        <v>0</v>
      </c>
      <c r="D637" s="5">
        <v>1</v>
      </c>
      <c r="E637" s="5">
        <v>216</v>
      </c>
      <c r="F637" s="5">
        <f>ROUND(Source!AP628,O637)</f>
        <v>0</v>
      </c>
      <c r="G637" s="5" t="s">
        <v>345</v>
      </c>
      <c r="H637" s="5" t="s">
        <v>346</v>
      </c>
      <c r="I637" s="5"/>
      <c r="J637" s="5"/>
      <c r="K637" s="5">
        <v>216</v>
      </c>
      <c r="L637" s="5">
        <v>8</v>
      </c>
      <c r="M637" s="5">
        <v>3</v>
      </c>
      <c r="N637" s="5" t="s">
        <v>3</v>
      </c>
      <c r="O637" s="5">
        <v>2</v>
      </c>
      <c r="P637" s="5">
        <f>ROUND(Source!EH628,O637)</f>
        <v>0</v>
      </c>
      <c r="Q637" s="5"/>
      <c r="R637" s="5"/>
      <c r="S637" s="5"/>
      <c r="T637" s="5"/>
      <c r="U637" s="5"/>
      <c r="V637" s="5"/>
      <c r="W637" s="5">
        <v>0</v>
      </c>
      <c r="X637" s="5">
        <v>1</v>
      </c>
      <c r="Y637" s="5">
        <v>0</v>
      </c>
      <c r="Z637" s="5">
        <v>0</v>
      </c>
      <c r="AA637" s="5">
        <v>1</v>
      </c>
      <c r="AB637" s="5">
        <v>0</v>
      </c>
    </row>
    <row r="638" spans="1:255" x14ac:dyDescent="0.2">
      <c r="A638" s="5">
        <v>50</v>
      </c>
      <c r="B638" s="5">
        <v>0</v>
      </c>
      <c r="C638" s="5">
        <v>0</v>
      </c>
      <c r="D638" s="5">
        <v>1</v>
      </c>
      <c r="E638" s="5">
        <v>223</v>
      </c>
      <c r="F638" s="5">
        <f>ROUND(Source!AQ628,O638)</f>
        <v>0</v>
      </c>
      <c r="G638" s="5" t="s">
        <v>347</v>
      </c>
      <c r="H638" s="5" t="s">
        <v>348</v>
      </c>
      <c r="I638" s="5"/>
      <c r="J638" s="5"/>
      <c r="K638" s="5">
        <v>223</v>
      </c>
      <c r="L638" s="5">
        <v>9</v>
      </c>
      <c r="M638" s="5">
        <v>3</v>
      </c>
      <c r="N638" s="5" t="s">
        <v>3</v>
      </c>
      <c r="O638" s="5">
        <v>2</v>
      </c>
      <c r="P638" s="5">
        <f>ROUND(Source!EI628,O638)</f>
        <v>0</v>
      </c>
      <c r="Q638" s="5"/>
      <c r="R638" s="5"/>
      <c r="S638" s="5"/>
      <c r="T638" s="5"/>
      <c r="U638" s="5"/>
      <c r="V638" s="5"/>
      <c r="W638" s="5">
        <v>0</v>
      </c>
      <c r="X638" s="5">
        <v>1</v>
      </c>
      <c r="Y638" s="5">
        <v>0</v>
      </c>
      <c r="Z638" s="5">
        <v>0</v>
      </c>
      <c r="AA638" s="5">
        <v>1</v>
      </c>
      <c r="AB638" s="5">
        <v>0</v>
      </c>
    </row>
    <row r="639" spans="1:255" x14ac:dyDescent="0.2">
      <c r="A639" s="5">
        <v>50</v>
      </c>
      <c r="B639" s="5">
        <v>0</v>
      </c>
      <c r="C639" s="5">
        <v>0</v>
      </c>
      <c r="D639" s="5">
        <v>1</v>
      </c>
      <c r="E639" s="5">
        <v>229</v>
      </c>
      <c r="F639" s="5">
        <f>ROUND(Source!AZ628,O639)</f>
        <v>0</v>
      </c>
      <c r="G639" s="5" t="s">
        <v>349</v>
      </c>
      <c r="H639" s="5" t="s">
        <v>350</v>
      </c>
      <c r="I639" s="5"/>
      <c r="J639" s="5"/>
      <c r="K639" s="5">
        <v>229</v>
      </c>
      <c r="L639" s="5">
        <v>10</v>
      </c>
      <c r="M639" s="5">
        <v>3</v>
      </c>
      <c r="N639" s="5" t="s">
        <v>3</v>
      </c>
      <c r="O639" s="5">
        <v>2</v>
      </c>
      <c r="P639" s="5">
        <f>ROUND(Source!ER628,O639)</f>
        <v>0</v>
      </c>
      <c r="Q639" s="5"/>
      <c r="R639" s="5"/>
      <c r="S639" s="5"/>
      <c r="T639" s="5"/>
      <c r="U639" s="5"/>
      <c r="V639" s="5"/>
      <c r="W639" s="5">
        <v>0</v>
      </c>
      <c r="X639" s="5">
        <v>1</v>
      </c>
      <c r="Y639" s="5">
        <v>0</v>
      </c>
      <c r="Z639" s="5">
        <v>0</v>
      </c>
      <c r="AA639" s="5">
        <v>1</v>
      </c>
      <c r="AB639" s="5">
        <v>0</v>
      </c>
    </row>
    <row r="640" spans="1:255" x14ac:dyDescent="0.2">
      <c r="A640" s="5">
        <v>50</v>
      </c>
      <c r="B640" s="5">
        <v>0</v>
      </c>
      <c r="C640" s="5">
        <v>0</v>
      </c>
      <c r="D640" s="5">
        <v>1</v>
      </c>
      <c r="E640" s="5">
        <v>203</v>
      </c>
      <c r="F640" s="5">
        <f>ROUND(Source!Q628,O640)</f>
        <v>163.54</v>
      </c>
      <c r="G640" s="5" t="s">
        <v>351</v>
      </c>
      <c r="H640" s="5" t="s">
        <v>352</v>
      </c>
      <c r="I640" s="5"/>
      <c r="J640" s="5"/>
      <c r="K640" s="5">
        <v>203</v>
      </c>
      <c r="L640" s="5">
        <v>11</v>
      </c>
      <c r="M640" s="5">
        <v>3</v>
      </c>
      <c r="N640" s="5" t="s">
        <v>3</v>
      </c>
      <c r="O640" s="5">
        <v>2</v>
      </c>
      <c r="P640" s="5">
        <f>ROUND(Source!DI628,O640)</f>
        <v>2352.6999999999998</v>
      </c>
      <c r="Q640" s="5"/>
      <c r="R640" s="5"/>
      <c r="S640" s="5"/>
      <c r="T640" s="5"/>
      <c r="U640" s="5"/>
      <c r="V640" s="5"/>
      <c r="W640" s="5">
        <v>163.54</v>
      </c>
      <c r="X640" s="5">
        <v>1</v>
      </c>
      <c r="Y640" s="5">
        <v>163.54</v>
      </c>
      <c r="Z640" s="5">
        <v>2352.6999999999998</v>
      </c>
      <c r="AA640" s="5">
        <v>1</v>
      </c>
      <c r="AB640" s="5">
        <v>2352.6999999999998</v>
      </c>
    </row>
    <row r="641" spans="1:28" x14ac:dyDescent="0.2">
      <c r="A641" s="5">
        <v>50</v>
      </c>
      <c r="B641" s="5">
        <v>0</v>
      </c>
      <c r="C641" s="5">
        <v>0</v>
      </c>
      <c r="D641" s="5">
        <v>1</v>
      </c>
      <c r="E641" s="5">
        <v>231</v>
      </c>
      <c r="F641" s="5">
        <f>ROUND(Source!BB628,O641)</f>
        <v>0</v>
      </c>
      <c r="G641" s="5" t="s">
        <v>353</v>
      </c>
      <c r="H641" s="5" t="s">
        <v>354</v>
      </c>
      <c r="I641" s="5"/>
      <c r="J641" s="5"/>
      <c r="K641" s="5">
        <v>231</v>
      </c>
      <c r="L641" s="5">
        <v>12</v>
      </c>
      <c r="M641" s="5">
        <v>3</v>
      </c>
      <c r="N641" s="5" t="s">
        <v>3</v>
      </c>
      <c r="O641" s="5">
        <v>2</v>
      </c>
      <c r="P641" s="5">
        <f>ROUND(Source!ET628,O641)</f>
        <v>0</v>
      </c>
      <c r="Q641" s="5"/>
      <c r="R641" s="5"/>
      <c r="S641" s="5"/>
      <c r="T641" s="5"/>
      <c r="U641" s="5"/>
      <c r="V641" s="5"/>
      <c r="W641" s="5">
        <v>0</v>
      </c>
      <c r="X641" s="5">
        <v>1</v>
      </c>
      <c r="Y641" s="5">
        <v>0</v>
      </c>
      <c r="Z641" s="5">
        <v>0</v>
      </c>
      <c r="AA641" s="5">
        <v>1</v>
      </c>
      <c r="AB641" s="5">
        <v>0</v>
      </c>
    </row>
    <row r="642" spans="1:28" x14ac:dyDescent="0.2">
      <c r="A642" s="5">
        <v>50</v>
      </c>
      <c r="B642" s="5">
        <v>0</v>
      </c>
      <c r="C642" s="5">
        <v>0</v>
      </c>
      <c r="D642" s="5">
        <v>1</v>
      </c>
      <c r="E642" s="5">
        <v>204</v>
      </c>
      <c r="F642" s="5">
        <f>ROUND(Source!R628,O642)</f>
        <v>16.89</v>
      </c>
      <c r="G642" s="5" t="s">
        <v>355</v>
      </c>
      <c r="H642" s="5" t="s">
        <v>356</v>
      </c>
      <c r="I642" s="5"/>
      <c r="J642" s="5"/>
      <c r="K642" s="5">
        <v>204</v>
      </c>
      <c r="L642" s="5">
        <v>13</v>
      </c>
      <c r="M642" s="5">
        <v>3</v>
      </c>
      <c r="N642" s="5" t="s">
        <v>3</v>
      </c>
      <c r="O642" s="5">
        <v>2</v>
      </c>
      <c r="P642" s="5">
        <f>ROUND(Source!DJ628,O642)</f>
        <v>928.8</v>
      </c>
      <c r="Q642" s="5"/>
      <c r="R642" s="5"/>
      <c r="S642" s="5"/>
      <c r="T642" s="5"/>
      <c r="U642" s="5"/>
      <c r="V642" s="5"/>
      <c r="W642" s="5">
        <v>16.89</v>
      </c>
      <c r="X642" s="5">
        <v>1</v>
      </c>
      <c r="Y642" s="5">
        <v>16.89</v>
      </c>
      <c r="Z642" s="5">
        <v>928.8</v>
      </c>
      <c r="AA642" s="5">
        <v>1</v>
      </c>
      <c r="AB642" s="5">
        <v>928.8</v>
      </c>
    </row>
    <row r="643" spans="1:28" x14ac:dyDescent="0.2">
      <c r="A643" s="5">
        <v>50</v>
      </c>
      <c r="B643" s="5">
        <v>0</v>
      </c>
      <c r="C643" s="5">
        <v>0</v>
      </c>
      <c r="D643" s="5">
        <v>1</v>
      </c>
      <c r="E643" s="5">
        <v>205</v>
      </c>
      <c r="F643" s="5">
        <f>ROUND(Source!S628,O643)</f>
        <v>5661.49</v>
      </c>
      <c r="G643" s="5" t="s">
        <v>357</v>
      </c>
      <c r="H643" s="5" t="s">
        <v>358</v>
      </c>
      <c r="I643" s="5"/>
      <c r="J643" s="5"/>
      <c r="K643" s="5">
        <v>205</v>
      </c>
      <c r="L643" s="5">
        <v>14</v>
      </c>
      <c r="M643" s="5">
        <v>3</v>
      </c>
      <c r="N643" s="5" t="s">
        <v>3</v>
      </c>
      <c r="O643" s="5">
        <v>2</v>
      </c>
      <c r="P643" s="5">
        <f>ROUND(Source!DK628,O643)</f>
        <v>311325.34000000003</v>
      </c>
      <c r="Q643" s="5"/>
      <c r="R643" s="5"/>
      <c r="S643" s="5"/>
      <c r="T643" s="5"/>
      <c r="U643" s="5"/>
      <c r="V643" s="5"/>
      <c r="W643" s="5">
        <v>5661.49</v>
      </c>
      <c r="X643" s="5">
        <v>1</v>
      </c>
      <c r="Y643" s="5">
        <v>5661.49</v>
      </c>
      <c r="Z643" s="5">
        <v>311325.34000000003</v>
      </c>
      <c r="AA643" s="5">
        <v>1</v>
      </c>
      <c r="AB643" s="5">
        <v>311325.34000000003</v>
      </c>
    </row>
    <row r="644" spans="1:28" x14ac:dyDescent="0.2">
      <c r="A644" s="5">
        <v>50</v>
      </c>
      <c r="B644" s="5">
        <v>0</v>
      </c>
      <c r="C644" s="5">
        <v>0</v>
      </c>
      <c r="D644" s="5">
        <v>1</v>
      </c>
      <c r="E644" s="5">
        <v>232</v>
      </c>
      <c r="F644" s="5">
        <f>ROUND(Source!BC628,O644)</f>
        <v>0</v>
      </c>
      <c r="G644" s="5" t="s">
        <v>359</v>
      </c>
      <c r="H644" s="5" t="s">
        <v>360</v>
      </c>
      <c r="I644" s="5"/>
      <c r="J644" s="5"/>
      <c r="K644" s="5">
        <v>232</v>
      </c>
      <c r="L644" s="5">
        <v>15</v>
      </c>
      <c r="M644" s="5">
        <v>3</v>
      </c>
      <c r="N644" s="5" t="s">
        <v>3</v>
      </c>
      <c r="O644" s="5">
        <v>2</v>
      </c>
      <c r="P644" s="5">
        <f>ROUND(Source!EU628,O644)</f>
        <v>0</v>
      </c>
      <c r="Q644" s="5"/>
      <c r="R644" s="5"/>
      <c r="S644" s="5"/>
      <c r="T644" s="5"/>
      <c r="U644" s="5"/>
      <c r="V644" s="5"/>
      <c r="W644" s="5">
        <v>0</v>
      </c>
      <c r="X644" s="5">
        <v>1</v>
      </c>
      <c r="Y644" s="5">
        <v>0</v>
      </c>
      <c r="Z644" s="5">
        <v>0</v>
      </c>
      <c r="AA644" s="5">
        <v>1</v>
      </c>
      <c r="AB644" s="5">
        <v>0</v>
      </c>
    </row>
    <row r="645" spans="1:28" x14ac:dyDescent="0.2">
      <c r="A645" s="5">
        <v>50</v>
      </c>
      <c r="B645" s="5">
        <v>0</v>
      </c>
      <c r="C645" s="5">
        <v>0</v>
      </c>
      <c r="D645" s="5">
        <v>1</v>
      </c>
      <c r="E645" s="5">
        <v>214</v>
      </c>
      <c r="F645" s="5">
        <f>ROUND(Source!AS628,O645)</f>
        <v>66612.22</v>
      </c>
      <c r="G645" s="5" t="s">
        <v>361</v>
      </c>
      <c r="H645" s="5" t="s">
        <v>362</v>
      </c>
      <c r="I645" s="5"/>
      <c r="J645" s="5"/>
      <c r="K645" s="5">
        <v>214</v>
      </c>
      <c r="L645" s="5">
        <v>16</v>
      </c>
      <c r="M645" s="5">
        <v>3</v>
      </c>
      <c r="N645" s="5" t="s">
        <v>3</v>
      </c>
      <c r="O645" s="5">
        <v>2</v>
      </c>
      <c r="P645" s="5">
        <f>ROUND(Source!EK628,O645)</f>
        <v>1467525.81</v>
      </c>
      <c r="Q645" s="5"/>
      <c r="R645" s="5"/>
      <c r="S645" s="5"/>
      <c r="T645" s="5"/>
      <c r="U645" s="5"/>
      <c r="V645" s="5"/>
      <c r="W645" s="5">
        <v>66612.22</v>
      </c>
      <c r="X645" s="5">
        <v>1</v>
      </c>
      <c r="Y645" s="5">
        <v>66612.22</v>
      </c>
      <c r="Z645" s="5">
        <v>1467525.81</v>
      </c>
      <c r="AA645" s="5">
        <v>1</v>
      </c>
      <c r="AB645" s="5">
        <v>1467525.81</v>
      </c>
    </row>
    <row r="646" spans="1:28" x14ac:dyDescent="0.2">
      <c r="A646" s="5">
        <v>50</v>
      </c>
      <c r="B646" s="5">
        <v>0</v>
      </c>
      <c r="C646" s="5">
        <v>0</v>
      </c>
      <c r="D646" s="5">
        <v>1</v>
      </c>
      <c r="E646" s="5">
        <v>215</v>
      </c>
      <c r="F646" s="5">
        <f>ROUND(Source!AT628,O646)</f>
        <v>13726.71</v>
      </c>
      <c r="G646" s="5" t="s">
        <v>363</v>
      </c>
      <c r="H646" s="5" t="s">
        <v>364</v>
      </c>
      <c r="I646" s="5"/>
      <c r="J646" s="5"/>
      <c r="K646" s="5">
        <v>215</v>
      </c>
      <c r="L646" s="5">
        <v>17</v>
      </c>
      <c r="M646" s="5">
        <v>3</v>
      </c>
      <c r="N646" s="5" t="s">
        <v>3</v>
      </c>
      <c r="O646" s="5">
        <v>2</v>
      </c>
      <c r="P646" s="5">
        <f>ROUND(Source!EL628,O646)</f>
        <v>146224.81</v>
      </c>
      <c r="Q646" s="5"/>
      <c r="R646" s="5"/>
      <c r="S646" s="5"/>
      <c r="T646" s="5"/>
      <c r="U646" s="5"/>
      <c r="V646" s="5"/>
      <c r="W646" s="5">
        <v>13726.71</v>
      </c>
      <c r="X646" s="5">
        <v>1</v>
      </c>
      <c r="Y646" s="5">
        <v>13726.71</v>
      </c>
      <c r="Z646" s="5">
        <v>146224.81</v>
      </c>
      <c r="AA646" s="5">
        <v>1</v>
      </c>
      <c r="AB646" s="5">
        <v>146224.81</v>
      </c>
    </row>
    <row r="647" spans="1:28" x14ac:dyDescent="0.2">
      <c r="A647" s="5">
        <v>50</v>
      </c>
      <c r="B647" s="5">
        <v>0</v>
      </c>
      <c r="C647" s="5">
        <v>0</v>
      </c>
      <c r="D647" s="5">
        <v>1</v>
      </c>
      <c r="E647" s="5">
        <v>217</v>
      </c>
      <c r="F647" s="5">
        <f>ROUND(Source!AU628,O647)</f>
        <v>0</v>
      </c>
      <c r="G647" s="5" t="s">
        <v>365</v>
      </c>
      <c r="H647" s="5" t="s">
        <v>366</v>
      </c>
      <c r="I647" s="5"/>
      <c r="J647" s="5"/>
      <c r="K647" s="5">
        <v>217</v>
      </c>
      <c r="L647" s="5">
        <v>18</v>
      </c>
      <c r="M647" s="5">
        <v>3</v>
      </c>
      <c r="N647" s="5" t="s">
        <v>3</v>
      </c>
      <c r="O647" s="5">
        <v>2</v>
      </c>
      <c r="P647" s="5">
        <f>ROUND(Source!EM628,O647)</f>
        <v>0</v>
      </c>
      <c r="Q647" s="5"/>
      <c r="R647" s="5"/>
      <c r="S647" s="5"/>
      <c r="T647" s="5"/>
      <c r="U647" s="5"/>
      <c r="V647" s="5"/>
      <c r="W647" s="5">
        <v>0</v>
      </c>
      <c r="X647" s="5">
        <v>1</v>
      </c>
      <c r="Y647" s="5">
        <v>0</v>
      </c>
      <c r="Z647" s="5">
        <v>0</v>
      </c>
      <c r="AA647" s="5">
        <v>1</v>
      </c>
      <c r="AB647" s="5">
        <v>0</v>
      </c>
    </row>
    <row r="648" spans="1:28" x14ac:dyDescent="0.2">
      <c r="A648" s="5">
        <v>50</v>
      </c>
      <c r="B648" s="5">
        <v>0</v>
      </c>
      <c r="C648" s="5">
        <v>0</v>
      </c>
      <c r="D648" s="5">
        <v>1</v>
      </c>
      <c r="E648" s="5">
        <v>230</v>
      </c>
      <c r="F648" s="5">
        <f>ROUND(Source!BA628,O648)</f>
        <v>0</v>
      </c>
      <c r="G648" s="5" t="s">
        <v>367</v>
      </c>
      <c r="H648" s="5" t="s">
        <v>368</v>
      </c>
      <c r="I648" s="5"/>
      <c r="J648" s="5"/>
      <c r="K648" s="5">
        <v>230</v>
      </c>
      <c r="L648" s="5">
        <v>19</v>
      </c>
      <c r="M648" s="5">
        <v>3</v>
      </c>
      <c r="N648" s="5" t="s">
        <v>3</v>
      </c>
      <c r="O648" s="5">
        <v>2</v>
      </c>
      <c r="P648" s="5">
        <f>ROUND(Source!ES628,O648)</f>
        <v>0</v>
      </c>
      <c r="Q648" s="5"/>
      <c r="R648" s="5"/>
      <c r="S648" s="5"/>
      <c r="T648" s="5"/>
      <c r="U648" s="5"/>
      <c r="V648" s="5"/>
      <c r="W648" s="5">
        <v>0</v>
      </c>
      <c r="X648" s="5">
        <v>1</v>
      </c>
      <c r="Y648" s="5">
        <v>0</v>
      </c>
      <c r="Z648" s="5">
        <v>0</v>
      </c>
      <c r="AA648" s="5">
        <v>1</v>
      </c>
      <c r="AB648" s="5">
        <v>0</v>
      </c>
    </row>
    <row r="649" spans="1:28" x14ac:dyDescent="0.2">
      <c r="A649" s="5">
        <v>50</v>
      </c>
      <c r="B649" s="5">
        <v>0</v>
      </c>
      <c r="C649" s="5">
        <v>0</v>
      </c>
      <c r="D649" s="5">
        <v>1</v>
      </c>
      <c r="E649" s="5">
        <v>206</v>
      </c>
      <c r="F649" s="5">
        <f>ROUND(Source!T628,O649)</f>
        <v>0</v>
      </c>
      <c r="G649" s="5" t="s">
        <v>369</v>
      </c>
      <c r="H649" s="5" t="s">
        <v>370</v>
      </c>
      <c r="I649" s="5"/>
      <c r="J649" s="5"/>
      <c r="K649" s="5">
        <v>206</v>
      </c>
      <c r="L649" s="5">
        <v>20</v>
      </c>
      <c r="M649" s="5">
        <v>3</v>
      </c>
      <c r="N649" s="5" t="s">
        <v>3</v>
      </c>
      <c r="O649" s="5">
        <v>2</v>
      </c>
      <c r="P649" s="5">
        <f>ROUND(Source!DL628,O649)</f>
        <v>0</v>
      </c>
      <c r="Q649" s="5"/>
      <c r="R649" s="5"/>
      <c r="S649" s="5"/>
      <c r="T649" s="5"/>
      <c r="U649" s="5"/>
      <c r="V649" s="5"/>
      <c r="W649" s="5">
        <v>0</v>
      </c>
      <c r="X649" s="5">
        <v>1</v>
      </c>
      <c r="Y649" s="5">
        <v>0</v>
      </c>
      <c r="Z649" s="5">
        <v>0</v>
      </c>
      <c r="AA649" s="5">
        <v>1</v>
      </c>
      <c r="AB649" s="5">
        <v>0</v>
      </c>
    </row>
    <row r="650" spans="1:28" x14ac:dyDescent="0.2">
      <c r="A650" s="5">
        <v>50</v>
      </c>
      <c r="B650" s="5">
        <v>0</v>
      </c>
      <c r="C650" s="5">
        <v>0</v>
      </c>
      <c r="D650" s="5">
        <v>1</v>
      </c>
      <c r="E650" s="5">
        <v>207</v>
      </c>
      <c r="F650" s="5">
        <f>Source!U628</f>
        <v>436.40508557249996</v>
      </c>
      <c r="G650" s="5" t="s">
        <v>371</v>
      </c>
      <c r="H650" s="5" t="s">
        <v>372</v>
      </c>
      <c r="I650" s="5"/>
      <c r="J650" s="5"/>
      <c r="K650" s="5">
        <v>207</v>
      </c>
      <c r="L650" s="5">
        <v>21</v>
      </c>
      <c r="M650" s="5">
        <v>3</v>
      </c>
      <c r="N650" s="5" t="s">
        <v>3</v>
      </c>
      <c r="O650" s="5">
        <v>-1</v>
      </c>
      <c r="P650" s="5">
        <f>Source!DM628</f>
        <v>436.40508557249996</v>
      </c>
      <c r="Q650" s="5"/>
      <c r="R650" s="5"/>
      <c r="S650" s="5"/>
      <c r="T650" s="5"/>
      <c r="U650" s="5"/>
      <c r="V650" s="5"/>
      <c r="W650" s="5">
        <v>436.40508557250001</v>
      </c>
      <c r="X650" s="5">
        <v>1</v>
      </c>
      <c r="Y650" s="5">
        <v>436.40508557250001</v>
      </c>
      <c r="Z650" s="5">
        <v>436.40508557250001</v>
      </c>
      <c r="AA650" s="5">
        <v>1</v>
      </c>
      <c r="AB650" s="5">
        <v>436.40508557250001</v>
      </c>
    </row>
    <row r="651" spans="1:28" x14ac:dyDescent="0.2">
      <c r="A651" s="5">
        <v>50</v>
      </c>
      <c r="B651" s="5">
        <v>0</v>
      </c>
      <c r="C651" s="5">
        <v>0</v>
      </c>
      <c r="D651" s="5">
        <v>1</v>
      </c>
      <c r="E651" s="5">
        <v>208</v>
      </c>
      <c r="F651" s="5">
        <f>Source!V628</f>
        <v>0</v>
      </c>
      <c r="G651" s="5" t="s">
        <v>373</v>
      </c>
      <c r="H651" s="5" t="s">
        <v>374</v>
      </c>
      <c r="I651" s="5"/>
      <c r="J651" s="5"/>
      <c r="K651" s="5">
        <v>208</v>
      </c>
      <c r="L651" s="5">
        <v>22</v>
      </c>
      <c r="M651" s="5">
        <v>3</v>
      </c>
      <c r="N651" s="5" t="s">
        <v>3</v>
      </c>
      <c r="O651" s="5">
        <v>-1</v>
      </c>
      <c r="P651" s="5">
        <f>Source!DN628</f>
        <v>0</v>
      </c>
      <c r="Q651" s="5"/>
      <c r="R651" s="5"/>
      <c r="S651" s="5"/>
      <c r="T651" s="5"/>
      <c r="U651" s="5"/>
      <c r="V651" s="5"/>
      <c r="W651" s="5">
        <v>0</v>
      </c>
      <c r="X651" s="5">
        <v>1</v>
      </c>
      <c r="Y651" s="5">
        <v>0</v>
      </c>
      <c r="Z651" s="5">
        <v>0</v>
      </c>
      <c r="AA651" s="5">
        <v>1</v>
      </c>
      <c r="AB651" s="5">
        <v>0</v>
      </c>
    </row>
    <row r="652" spans="1:28" x14ac:dyDescent="0.2">
      <c r="A652" s="5">
        <v>50</v>
      </c>
      <c r="B652" s="5">
        <v>0</v>
      </c>
      <c r="C652" s="5">
        <v>0</v>
      </c>
      <c r="D652" s="5">
        <v>1</v>
      </c>
      <c r="E652" s="5">
        <v>209</v>
      </c>
      <c r="F652" s="5">
        <f>ROUND(Source!W628,O652)</f>
        <v>0</v>
      </c>
      <c r="G652" s="5" t="s">
        <v>375</v>
      </c>
      <c r="H652" s="5" t="s">
        <v>376</v>
      </c>
      <c r="I652" s="5"/>
      <c r="J652" s="5"/>
      <c r="K652" s="5">
        <v>209</v>
      </c>
      <c r="L652" s="5">
        <v>23</v>
      </c>
      <c r="M652" s="5">
        <v>3</v>
      </c>
      <c r="N652" s="5" t="s">
        <v>3</v>
      </c>
      <c r="O652" s="5">
        <v>2</v>
      </c>
      <c r="P652" s="5">
        <f>ROUND(Source!DO628,O652)</f>
        <v>0</v>
      </c>
      <c r="Q652" s="5"/>
      <c r="R652" s="5"/>
      <c r="S652" s="5"/>
      <c r="T652" s="5"/>
      <c r="U652" s="5"/>
      <c r="V652" s="5"/>
      <c r="W652" s="5">
        <v>0</v>
      </c>
      <c r="X652" s="5">
        <v>1</v>
      </c>
      <c r="Y652" s="5">
        <v>0</v>
      </c>
      <c r="Z652" s="5">
        <v>0</v>
      </c>
      <c r="AA652" s="5">
        <v>1</v>
      </c>
      <c r="AB652" s="5">
        <v>0</v>
      </c>
    </row>
    <row r="653" spans="1:28" x14ac:dyDescent="0.2">
      <c r="A653" s="5">
        <v>50</v>
      </c>
      <c r="B653" s="5">
        <v>0</v>
      </c>
      <c r="C653" s="5">
        <v>0</v>
      </c>
      <c r="D653" s="5">
        <v>1</v>
      </c>
      <c r="E653" s="5">
        <v>233</v>
      </c>
      <c r="F653" s="5">
        <f>ROUND(Source!BD628,O653)</f>
        <v>0</v>
      </c>
      <c r="G653" s="5" t="s">
        <v>377</v>
      </c>
      <c r="H653" s="5" t="s">
        <v>378</v>
      </c>
      <c r="I653" s="5"/>
      <c r="J653" s="5"/>
      <c r="K653" s="5">
        <v>233</v>
      </c>
      <c r="L653" s="5">
        <v>24</v>
      </c>
      <c r="M653" s="5">
        <v>3</v>
      </c>
      <c r="N653" s="5" t="s">
        <v>3</v>
      </c>
      <c r="O653" s="5">
        <v>2</v>
      </c>
      <c r="P653" s="5">
        <f>ROUND(Source!EV628,O653)</f>
        <v>0</v>
      </c>
      <c r="Q653" s="5"/>
      <c r="R653" s="5"/>
      <c r="S653" s="5"/>
      <c r="T653" s="5"/>
      <c r="U653" s="5"/>
      <c r="V653" s="5"/>
      <c r="W653" s="5">
        <v>0</v>
      </c>
      <c r="X653" s="5">
        <v>1</v>
      </c>
      <c r="Y653" s="5">
        <v>0</v>
      </c>
      <c r="Z653" s="5">
        <v>0</v>
      </c>
      <c r="AA653" s="5">
        <v>1</v>
      </c>
      <c r="AB653" s="5">
        <v>0</v>
      </c>
    </row>
    <row r="654" spans="1:28" x14ac:dyDescent="0.2">
      <c r="A654" s="5">
        <v>50</v>
      </c>
      <c r="B654" s="5">
        <v>0</v>
      </c>
      <c r="C654" s="5">
        <v>0</v>
      </c>
      <c r="D654" s="5">
        <v>1</v>
      </c>
      <c r="E654" s="5">
        <v>210</v>
      </c>
      <c r="F654" s="5">
        <f>ROUND(Source!X628,O654)</f>
        <v>5627.62</v>
      </c>
      <c r="G654" s="5" t="s">
        <v>379</v>
      </c>
      <c r="H654" s="5" t="s">
        <v>380</v>
      </c>
      <c r="I654" s="5"/>
      <c r="J654" s="5"/>
      <c r="K654" s="5">
        <v>210</v>
      </c>
      <c r="L654" s="5">
        <v>25</v>
      </c>
      <c r="M654" s="5">
        <v>3</v>
      </c>
      <c r="N654" s="5" t="s">
        <v>3</v>
      </c>
      <c r="O654" s="5">
        <v>2</v>
      </c>
      <c r="P654" s="5">
        <f>ROUND(Source!DP628,O654)</f>
        <v>309462.90999999997</v>
      </c>
      <c r="Q654" s="5"/>
      <c r="R654" s="5"/>
      <c r="S654" s="5"/>
      <c r="T654" s="5"/>
      <c r="U654" s="5"/>
      <c r="V654" s="5"/>
      <c r="W654" s="5">
        <v>5627.62</v>
      </c>
      <c r="X654" s="5">
        <v>1</v>
      </c>
      <c r="Y654" s="5">
        <v>5627.62</v>
      </c>
      <c r="Z654" s="5">
        <v>309462.90999999997</v>
      </c>
      <c r="AA654" s="5">
        <v>1</v>
      </c>
      <c r="AB654" s="5">
        <v>309462.90999999997</v>
      </c>
    </row>
    <row r="655" spans="1:28" x14ac:dyDescent="0.2">
      <c r="A655" s="5">
        <v>50</v>
      </c>
      <c r="B655" s="5">
        <v>0</v>
      </c>
      <c r="C655" s="5">
        <v>0</v>
      </c>
      <c r="D655" s="5">
        <v>1</v>
      </c>
      <c r="E655" s="5">
        <v>211</v>
      </c>
      <c r="F655" s="5">
        <f>ROUND(Source!Y628,O655)</f>
        <v>3102.27</v>
      </c>
      <c r="G655" s="5" t="s">
        <v>381</v>
      </c>
      <c r="H655" s="5" t="s">
        <v>382</v>
      </c>
      <c r="I655" s="5"/>
      <c r="J655" s="5"/>
      <c r="K655" s="5">
        <v>211</v>
      </c>
      <c r="L655" s="5">
        <v>26</v>
      </c>
      <c r="M655" s="5">
        <v>3</v>
      </c>
      <c r="N655" s="5" t="s">
        <v>3</v>
      </c>
      <c r="O655" s="5">
        <v>2</v>
      </c>
      <c r="P655" s="5">
        <f>ROUND(Source!DQ628,O655)</f>
        <v>170594.18</v>
      </c>
      <c r="Q655" s="5"/>
      <c r="R655" s="5"/>
      <c r="S655" s="5"/>
      <c r="T655" s="5"/>
      <c r="U655" s="5"/>
      <c r="V655" s="5"/>
      <c r="W655" s="5">
        <v>3102.27</v>
      </c>
      <c r="X655" s="5">
        <v>1</v>
      </c>
      <c r="Y655" s="5">
        <v>3102.27</v>
      </c>
      <c r="Z655" s="5">
        <v>170594.18</v>
      </c>
      <c r="AA655" s="5">
        <v>1</v>
      </c>
      <c r="AB655" s="5">
        <v>170594.18</v>
      </c>
    </row>
    <row r="656" spans="1:28" x14ac:dyDescent="0.2">
      <c r="A656" s="5">
        <v>50</v>
      </c>
      <c r="B656" s="5">
        <v>0</v>
      </c>
      <c r="C656" s="5">
        <v>0</v>
      </c>
      <c r="D656" s="5">
        <v>1</v>
      </c>
      <c r="E656" s="5">
        <v>224</v>
      </c>
      <c r="F656" s="5">
        <f>ROUND(Source!AR628,O656)</f>
        <v>80338.929999999993</v>
      </c>
      <c r="G656" s="5" t="s">
        <v>383</v>
      </c>
      <c r="H656" s="5" t="s">
        <v>384</v>
      </c>
      <c r="I656" s="5"/>
      <c r="J656" s="5"/>
      <c r="K656" s="5">
        <v>224</v>
      </c>
      <c r="L656" s="5">
        <v>27</v>
      </c>
      <c r="M656" s="5">
        <v>3</v>
      </c>
      <c r="N656" s="5" t="s">
        <v>3</v>
      </c>
      <c r="O656" s="5">
        <v>2</v>
      </c>
      <c r="P656" s="5">
        <f>ROUND(Source!EJ628,O656)</f>
        <v>1613750.62</v>
      </c>
      <c r="Q656" s="5"/>
      <c r="R656" s="5"/>
      <c r="S656" s="5"/>
      <c r="T656" s="5"/>
      <c r="U656" s="5"/>
      <c r="V656" s="5"/>
      <c r="W656" s="5">
        <v>80338.929999999993</v>
      </c>
      <c r="X656" s="5">
        <v>1</v>
      </c>
      <c r="Y656" s="5">
        <v>80338.929999999993</v>
      </c>
      <c r="Z656" s="5">
        <v>1613750.62</v>
      </c>
      <c r="AA656" s="5">
        <v>1</v>
      </c>
      <c r="AB656" s="5">
        <v>1613750.62</v>
      </c>
    </row>
    <row r="658" spans="1:255" x14ac:dyDescent="0.2">
      <c r="A658" s="1">
        <v>4</v>
      </c>
      <c r="B658" s="1">
        <v>1</v>
      </c>
      <c r="C658" s="1"/>
      <c r="D658" s="1">
        <f>ROW(A818)</f>
        <v>818</v>
      </c>
      <c r="E658" s="1"/>
      <c r="F658" s="1" t="s">
        <v>18</v>
      </c>
      <c r="G658" s="1" t="s">
        <v>627</v>
      </c>
      <c r="H658" s="1" t="s">
        <v>3</v>
      </c>
      <c r="I658" s="1">
        <v>0</v>
      </c>
      <c r="J658" s="1"/>
      <c r="K658" s="1">
        <v>0</v>
      </c>
      <c r="L658" s="1"/>
      <c r="M658" s="1" t="s">
        <v>3</v>
      </c>
      <c r="N658" s="1"/>
      <c r="O658" s="1"/>
      <c r="P658" s="1"/>
      <c r="Q658" s="1"/>
      <c r="R658" s="1"/>
      <c r="S658" s="1">
        <v>0</v>
      </c>
      <c r="T658" s="1">
        <v>0</v>
      </c>
      <c r="U658" s="1" t="s">
        <v>3</v>
      </c>
      <c r="V658" s="1">
        <v>0</v>
      </c>
      <c r="W658" s="1"/>
      <c r="X658" s="1"/>
      <c r="Y658" s="1"/>
      <c r="Z658" s="1"/>
      <c r="AA658" s="1"/>
      <c r="AB658" s="1" t="s">
        <v>3</v>
      </c>
      <c r="AC658" s="1" t="s">
        <v>3</v>
      </c>
      <c r="AD658" s="1" t="s">
        <v>3</v>
      </c>
      <c r="AE658" s="1" t="s">
        <v>3</v>
      </c>
      <c r="AF658" s="1" t="s">
        <v>3</v>
      </c>
      <c r="AG658" s="1" t="s">
        <v>3</v>
      </c>
      <c r="AH658" s="1"/>
      <c r="AI658" s="1"/>
      <c r="AJ658" s="1"/>
      <c r="AK658" s="1"/>
      <c r="AL658" s="1"/>
      <c r="AM658" s="1"/>
      <c r="AN658" s="1"/>
      <c r="AO658" s="1"/>
      <c r="AP658" s="1" t="s">
        <v>3</v>
      </c>
      <c r="AQ658" s="1" t="s">
        <v>3</v>
      </c>
      <c r="AR658" s="1" t="s">
        <v>3</v>
      </c>
      <c r="AS658" s="1"/>
      <c r="AT658" s="1"/>
      <c r="AU658" s="1"/>
      <c r="AV658" s="1"/>
      <c r="AW658" s="1"/>
      <c r="AX658" s="1"/>
      <c r="AY658" s="1"/>
      <c r="AZ658" s="1" t="s">
        <v>3</v>
      </c>
      <c r="BA658" s="1"/>
      <c r="BB658" s="1" t="s">
        <v>3</v>
      </c>
      <c r="BC658" s="1" t="s">
        <v>3</v>
      </c>
      <c r="BD658" s="1" t="s">
        <v>3</v>
      </c>
      <c r="BE658" s="1" t="s">
        <v>3</v>
      </c>
      <c r="BF658" s="1" t="s">
        <v>3</v>
      </c>
      <c r="BG658" s="1" t="s">
        <v>3</v>
      </c>
      <c r="BH658" s="1" t="s">
        <v>3</v>
      </c>
      <c r="BI658" s="1" t="s">
        <v>3</v>
      </c>
      <c r="BJ658" s="1" t="s">
        <v>3</v>
      </c>
      <c r="BK658" s="1" t="s">
        <v>3</v>
      </c>
      <c r="BL658" s="1" t="s">
        <v>3</v>
      </c>
      <c r="BM658" s="1" t="s">
        <v>3</v>
      </c>
      <c r="BN658" s="1" t="s">
        <v>3</v>
      </c>
      <c r="BO658" s="1" t="s">
        <v>3</v>
      </c>
      <c r="BP658" s="1" t="s">
        <v>3</v>
      </c>
      <c r="BQ658" s="1"/>
      <c r="BR658" s="1"/>
      <c r="BS658" s="1"/>
      <c r="BT658" s="1"/>
      <c r="BU658" s="1"/>
      <c r="BV658" s="1"/>
      <c r="BW658" s="1"/>
      <c r="BX658" s="1">
        <v>0</v>
      </c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>
        <v>0</v>
      </c>
    </row>
    <row r="660" spans="1:255" x14ac:dyDescent="0.2">
      <c r="A660" s="3">
        <v>52</v>
      </c>
      <c r="B660" s="3">
        <f t="shared" ref="B660:G660" si="791">B818</f>
        <v>1</v>
      </c>
      <c r="C660" s="3">
        <f t="shared" si="791"/>
        <v>4</v>
      </c>
      <c r="D660" s="3">
        <f t="shared" si="791"/>
        <v>658</v>
      </c>
      <c r="E660" s="3">
        <f t="shared" si="791"/>
        <v>0</v>
      </c>
      <c r="F660" s="3" t="str">
        <f t="shared" si="791"/>
        <v>Новый раздел</v>
      </c>
      <c r="G660" s="3" t="str">
        <f t="shared" si="791"/>
        <v>Горячее водоснабжение (Т3,Т4) (Надземная часть)</v>
      </c>
      <c r="H660" s="3"/>
      <c r="I660" s="3"/>
      <c r="J660" s="3"/>
      <c r="K660" s="3"/>
      <c r="L660" s="3"/>
      <c r="M660" s="3"/>
      <c r="N660" s="3"/>
      <c r="O660" s="3">
        <f t="shared" ref="O660:AT660" si="792">O818</f>
        <v>128318.27</v>
      </c>
      <c r="P660" s="3">
        <f t="shared" si="792"/>
        <v>121463.46</v>
      </c>
      <c r="Q660" s="3">
        <f t="shared" si="792"/>
        <v>669.84</v>
      </c>
      <c r="R660" s="3">
        <f t="shared" si="792"/>
        <v>54.8</v>
      </c>
      <c r="S660" s="3">
        <f t="shared" si="792"/>
        <v>6184.97</v>
      </c>
      <c r="T660" s="3">
        <f t="shared" si="792"/>
        <v>0</v>
      </c>
      <c r="U660" s="3">
        <f t="shared" si="792"/>
        <v>481.12424303749992</v>
      </c>
      <c r="V660" s="3">
        <f t="shared" si="792"/>
        <v>0</v>
      </c>
      <c r="W660" s="3">
        <f t="shared" si="792"/>
        <v>0</v>
      </c>
      <c r="X660" s="3">
        <f t="shared" si="792"/>
        <v>6365.06</v>
      </c>
      <c r="Y660" s="3">
        <f t="shared" si="792"/>
        <v>3513.65</v>
      </c>
      <c r="Z660" s="3">
        <f t="shared" si="792"/>
        <v>0</v>
      </c>
      <c r="AA660" s="3">
        <f t="shared" si="792"/>
        <v>0</v>
      </c>
      <c r="AB660" s="3">
        <f t="shared" si="792"/>
        <v>128318.27</v>
      </c>
      <c r="AC660" s="3">
        <f t="shared" si="792"/>
        <v>121463.46</v>
      </c>
      <c r="AD660" s="3">
        <f t="shared" si="792"/>
        <v>669.84</v>
      </c>
      <c r="AE660" s="3">
        <f t="shared" si="792"/>
        <v>54.8</v>
      </c>
      <c r="AF660" s="3">
        <f t="shared" si="792"/>
        <v>6184.97</v>
      </c>
      <c r="AG660" s="3">
        <f t="shared" si="792"/>
        <v>0</v>
      </c>
      <c r="AH660" s="3">
        <f t="shared" si="792"/>
        <v>481.12424303749992</v>
      </c>
      <c r="AI660" s="3">
        <f t="shared" si="792"/>
        <v>0</v>
      </c>
      <c r="AJ660" s="3">
        <f t="shared" si="792"/>
        <v>0</v>
      </c>
      <c r="AK660" s="3">
        <f t="shared" si="792"/>
        <v>6365.06</v>
      </c>
      <c r="AL660" s="3">
        <f t="shared" si="792"/>
        <v>3513.65</v>
      </c>
      <c r="AM660" s="3">
        <f t="shared" si="792"/>
        <v>0</v>
      </c>
      <c r="AN660" s="3">
        <f t="shared" si="792"/>
        <v>0</v>
      </c>
      <c r="AO660" s="3">
        <f t="shared" si="792"/>
        <v>0</v>
      </c>
      <c r="AP660" s="3">
        <f t="shared" si="792"/>
        <v>13381.04</v>
      </c>
      <c r="AQ660" s="3">
        <f t="shared" si="792"/>
        <v>0</v>
      </c>
      <c r="AR660" s="3">
        <f t="shared" si="792"/>
        <v>138196.98000000001</v>
      </c>
      <c r="AS660" s="3">
        <f t="shared" si="792"/>
        <v>112178.81</v>
      </c>
      <c r="AT660" s="3">
        <f t="shared" si="792"/>
        <v>12637.13</v>
      </c>
      <c r="AU660" s="3">
        <f t="shared" ref="AU660:BZ660" si="793">AU818</f>
        <v>0</v>
      </c>
      <c r="AV660" s="3">
        <f t="shared" si="793"/>
        <v>121463.46</v>
      </c>
      <c r="AW660" s="3">
        <f t="shared" si="793"/>
        <v>108082.42</v>
      </c>
      <c r="AX660" s="3">
        <f t="shared" si="793"/>
        <v>0</v>
      </c>
      <c r="AY660" s="3">
        <f t="shared" si="793"/>
        <v>108082.42</v>
      </c>
      <c r="AZ660" s="3">
        <f t="shared" si="793"/>
        <v>13381.04</v>
      </c>
      <c r="BA660" s="3">
        <f t="shared" si="793"/>
        <v>0</v>
      </c>
      <c r="BB660" s="3">
        <f t="shared" si="793"/>
        <v>0</v>
      </c>
      <c r="BC660" s="3">
        <f t="shared" si="793"/>
        <v>0</v>
      </c>
      <c r="BD660" s="3">
        <f t="shared" si="793"/>
        <v>0</v>
      </c>
      <c r="BE660" s="3">
        <f t="shared" si="793"/>
        <v>0</v>
      </c>
      <c r="BF660" s="3">
        <f t="shared" si="793"/>
        <v>0</v>
      </c>
      <c r="BG660" s="3">
        <f t="shared" si="793"/>
        <v>0</v>
      </c>
      <c r="BH660" s="3">
        <f t="shared" si="793"/>
        <v>0</v>
      </c>
      <c r="BI660" s="3">
        <f t="shared" si="793"/>
        <v>0</v>
      </c>
      <c r="BJ660" s="3">
        <f t="shared" si="793"/>
        <v>0</v>
      </c>
      <c r="BK660" s="3">
        <f t="shared" si="793"/>
        <v>0</v>
      </c>
      <c r="BL660" s="3">
        <f t="shared" si="793"/>
        <v>0</v>
      </c>
      <c r="BM660" s="3">
        <f t="shared" si="793"/>
        <v>0</v>
      </c>
      <c r="BN660" s="3">
        <f t="shared" si="793"/>
        <v>0</v>
      </c>
      <c r="BO660" s="3">
        <f t="shared" si="793"/>
        <v>0</v>
      </c>
      <c r="BP660" s="3">
        <f t="shared" si="793"/>
        <v>0</v>
      </c>
      <c r="BQ660" s="3">
        <f t="shared" si="793"/>
        <v>0</v>
      </c>
      <c r="BR660" s="3">
        <f t="shared" si="793"/>
        <v>0</v>
      </c>
      <c r="BS660" s="3">
        <f t="shared" si="793"/>
        <v>0</v>
      </c>
      <c r="BT660" s="3">
        <f t="shared" si="793"/>
        <v>0</v>
      </c>
      <c r="BU660" s="3">
        <f t="shared" si="793"/>
        <v>0</v>
      </c>
      <c r="BV660" s="3">
        <f t="shared" si="793"/>
        <v>0</v>
      </c>
      <c r="BW660" s="3">
        <f t="shared" si="793"/>
        <v>0</v>
      </c>
      <c r="BX660" s="3">
        <f t="shared" si="793"/>
        <v>0</v>
      </c>
      <c r="BY660" s="3">
        <f t="shared" si="793"/>
        <v>13381.04</v>
      </c>
      <c r="BZ660" s="3">
        <f t="shared" si="793"/>
        <v>0</v>
      </c>
      <c r="CA660" s="3">
        <f t="shared" ref="CA660:DF660" si="794">CA818</f>
        <v>138196.98000000001</v>
      </c>
      <c r="CB660" s="3">
        <f t="shared" si="794"/>
        <v>112178.81</v>
      </c>
      <c r="CC660" s="3">
        <f t="shared" si="794"/>
        <v>12637.13</v>
      </c>
      <c r="CD660" s="3">
        <f t="shared" si="794"/>
        <v>0</v>
      </c>
      <c r="CE660" s="3">
        <f t="shared" si="794"/>
        <v>121463.46</v>
      </c>
      <c r="CF660" s="3">
        <f t="shared" si="794"/>
        <v>108082.42000000001</v>
      </c>
      <c r="CG660" s="3">
        <f t="shared" si="794"/>
        <v>0</v>
      </c>
      <c r="CH660" s="3">
        <f t="shared" si="794"/>
        <v>108082.42000000001</v>
      </c>
      <c r="CI660" s="3">
        <f t="shared" si="794"/>
        <v>13381.04</v>
      </c>
      <c r="CJ660" s="3">
        <f t="shared" si="794"/>
        <v>0</v>
      </c>
      <c r="CK660" s="3">
        <f t="shared" si="794"/>
        <v>0</v>
      </c>
      <c r="CL660" s="3">
        <f t="shared" si="794"/>
        <v>0</v>
      </c>
      <c r="CM660" s="3">
        <f t="shared" si="794"/>
        <v>0</v>
      </c>
      <c r="CN660" s="3">
        <f t="shared" si="794"/>
        <v>0</v>
      </c>
      <c r="CO660" s="3">
        <f t="shared" si="794"/>
        <v>0</v>
      </c>
      <c r="CP660" s="3">
        <f t="shared" si="794"/>
        <v>0</v>
      </c>
      <c r="CQ660" s="3">
        <f t="shared" si="794"/>
        <v>0</v>
      </c>
      <c r="CR660" s="3">
        <f t="shared" si="794"/>
        <v>0</v>
      </c>
      <c r="CS660" s="3">
        <f t="shared" si="794"/>
        <v>0</v>
      </c>
      <c r="CT660" s="3">
        <f t="shared" si="794"/>
        <v>0</v>
      </c>
      <c r="CU660" s="3">
        <f t="shared" si="794"/>
        <v>0</v>
      </c>
      <c r="CV660" s="3">
        <f t="shared" si="794"/>
        <v>0</v>
      </c>
      <c r="CW660" s="3">
        <f t="shared" si="794"/>
        <v>0</v>
      </c>
      <c r="CX660" s="3">
        <f t="shared" si="794"/>
        <v>0</v>
      </c>
      <c r="CY660" s="3">
        <f t="shared" si="794"/>
        <v>0</v>
      </c>
      <c r="CZ660" s="3">
        <f t="shared" si="794"/>
        <v>0</v>
      </c>
      <c r="DA660" s="3">
        <f t="shared" si="794"/>
        <v>0</v>
      </c>
      <c r="DB660" s="3">
        <f t="shared" si="794"/>
        <v>0</v>
      </c>
      <c r="DC660" s="3">
        <f t="shared" si="794"/>
        <v>0</v>
      </c>
      <c r="DD660" s="3">
        <f t="shared" si="794"/>
        <v>0</v>
      </c>
      <c r="DE660" s="3">
        <f t="shared" si="794"/>
        <v>0</v>
      </c>
      <c r="DF660" s="3">
        <f t="shared" si="794"/>
        <v>0</v>
      </c>
      <c r="DG660" s="4">
        <f t="shared" ref="DG660:EL660" si="795">DG818</f>
        <v>1120765.03</v>
      </c>
      <c r="DH660" s="4">
        <f t="shared" si="795"/>
        <v>771403.22</v>
      </c>
      <c r="DI660" s="4">
        <f t="shared" si="795"/>
        <v>9250.31</v>
      </c>
      <c r="DJ660" s="4">
        <f t="shared" si="795"/>
        <v>3013.48</v>
      </c>
      <c r="DK660" s="4">
        <f t="shared" si="795"/>
        <v>340111.5</v>
      </c>
      <c r="DL660" s="4">
        <f t="shared" si="795"/>
        <v>0</v>
      </c>
      <c r="DM660" s="4">
        <f t="shared" si="795"/>
        <v>481.12424303749992</v>
      </c>
      <c r="DN660" s="4">
        <f t="shared" si="795"/>
        <v>0</v>
      </c>
      <c r="DO660" s="4">
        <f t="shared" si="795"/>
        <v>0</v>
      </c>
      <c r="DP660" s="4">
        <f t="shared" si="795"/>
        <v>350013.07</v>
      </c>
      <c r="DQ660" s="4">
        <f t="shared" si="795"/>
        <v>193216.98</v>
      </c>
      <c r="DR660" s="4">
        <f t="shared" si="795"/>
        <v>0</v>
      </c>
      <c r="DS660" s="4">
        <f t="shared" si="795"/>
        <v>0</v>
      </c>
      <c r="DT660" s="4">
        <f t="shared" si="795"/>
        <v>1120765.03</v>
      </c>
      <c r="DU660" s="4">
        <f t="shared" si="795"/>
        <v>771403.22</v>
      </c>
      <c r="DV660" s="4">
        <f t="shared" si="795"/>
        <v>9250.31</v>
      </c>
      <c r="DW660" s="4">
        <f t="shared" si="795"/>
        <v>3013.48</v>
      </c>
      <c r="DX660" s="4">
        <f t="shared" si="795"/>
        <v>340111.5</v>
      </c>
      <c r="DY660" s="4">
        <f t="shared" si="795"/>
        <v>0</v>
      </c>
      <c r="DZ660" s="4">
        <f t="shared" si="795"/>
        <v>481.12424303749992</v>
      </c>
      <c r="EA660" s="4">
        <f t="shared" si="795"/>
        <v>0</v>
      </c>
      <c r="EB660" s="4">
        <f t="shared" si="795"/>
        <v>0</v>
      </c>
      <c r="EC660" s="4">
        <f t="shared" si="795"/>
        <v>350013.07</v>
      </c>
      <c r="ED660" s="4">
        <f t="shared" si="795"/>
        <v>193216.98</v>
      </c>
      <c r="EE660" s="4">
        <f t="shared" si="795"/>
        <v>0</v>
      </c>
      <c r="EF660" s="4">
        <f t="shared" si="795"/>
        <v>0</v>
      </c>
      <c r="EG660" s="4">
        <f t="shared" si="795"/>
        <v>0</v>
      </c>
      <c r="EH660" s="4">
        <f t="shared" si="795"/>
        <v>102498.77</v>
      </c>
      <c r="EI660" s="4">
        <f t="shared" si="795"/>
        <v>0</v>
      </c>
      <c r="EJ660" s="4">
        <f t="shared" si="795"/>
        <v>1663995.08</v>
      </c>
      <c r="EK660" s="4">
        <f t="shared" si="795"/>
        <v>1391688.13</v>
      </c>
      <c r="EL660" s="4">
        <f t="shared" si="795"/>
        <v>169808.18</v>
      </c>
      <c r="EM660" s="4">
        <f t="shared" ref="EM660:FR660" si="796">EM818</f>
        <v>0</v>
      </c>
      <c r="EN660" s="4">
        <f t="shared" si="796"/>
        <v>771403.22</v>
      </c>
      <c r="EO660" s="4">
        <f t="shared" si="796"/>
        <v>668904.44999999995</v>
      </c>
      <c r="EP660" s="4">
        <f t="shared" si="796"/>
        <v>0</v>
      </c>
      <c r="EQ660" s="4">
        <f t="shared" si="796"/>
        <v>668904.44999999995</v>
      </c>
      <c r="ER660" s="4">
        <f t="shared" si="796"/>
        <v>102498.77</v>
      </c>
      <c r="ES660" s="4">
        <f t="shared" si="796"/>
        <v>0</v>
      </c>
      <c r="ET660" s="4">
        <f t="shared" si="796"/>
        <v>0</v>
      </c>
      <c r="EU660" s="4">
        <f t="shared" si="796"/>
        <v>0</v>
      </c>
      <c r="EV660" s="4">
        <f t="shared" si="796"/>
        <v>0</v>
      </c>
      <c r="EW660" s="4">
        <f t="shared" si="796"/>
        <v>0</v>
      </c>
      <c r="EX660" s="4">
        <f t="shared" si="796"/>
        <v>0</v>
      </c>
      <c r="EY660" s="4">
        <f t="shared" si="796"/>
        <v>0</v>
      </c>
      <c r="EZ660" s="4">
        <f t="shared" si="796"/>
        <v>0</v>
      </c>
      <c r="FA660" s="4">
        <f t="shared" si="796"/>
        <v>0</v>
      </c>
      <c r="FB660" s="4">
        <f t="shared" si="796"/>
        <v>0</v>
      </c>
      <c r="FC660" s="4">
        <f t="shared" si="796"/>
        <v>0</v>
      </c>
      <c r="FD660" s="4">
        <f t="shared" si="796"/>
        <v>0</v>
      </c>
      <c r="FE660" s="4">
        <f t="shared" si="796"/>
        <v>0</v>
      </c>
      <c r="FF660" s="4">
        <f t="shared" si="796"/>
        <v>0</v>
      </c>
      <c r="FG660" s="4">
        <f t="shared" si="796"/>
        <v>0</v>
      </c>
      <c r="FH660" s="4">
        <f t="shared" si="796"/>
        <v>0</v>
      </c>
      <c r="FI660" s="4">
        <f t="shared" si="796"/>
        <v>0</v>
      </c>
      <c r="FJ660" s="4">
        <f t="shared" si="796"/>
        <v>0</v>
      </c>
      <c r="FK660" s="4">
        <f t="shared" si="796"/>
        <v>0</v>
      </c>
      <c r="FL660" s="4">
        <f t="shared" si="796"/>
        <v>0</v>
      </c>
      <c r="FM660" s="4">
        <f t="shared" si="796"/>
        <v>0</v>
      </c>
      <c r="FN660" s="4">
        <f t="shared" si="796"/>
        <v>0</v>
      </c>
      <c r="FO660" s="4">
        <f t="shared" si="796"/>
        <v>0</v>
      </c>
      <c r="FP660" s="4">
        <f t="shared" si="796"/>
        <v>0</v>
      </c>
      <c r="FQ660" s="4">
        <f t="shared" si="796"/>
        <v>102498.77</v>
      </c>
      <c r="FR660" s="4">
        <f t="shared" si="796"/>
        <v>0</v>
      </c>
      <c r="FS660" s="4">
        <f t="shared" ref="FS660:GX660" si="797">FS818</f>
        <v>1663995.08</v>
      </c>
      <c r="FT660" s="4">
        <f t="shared" si="797"/>
        <v>1391688.13</v>
      </c>
      <c r="FU660" s="4">
        <f t="shared" si="797"/>
        <v>169808.18</v>
      </c>
      <c r="FV660" s="4">
        <f t="shared" si="797"/>
        <v>0</v>
      </c>
      <c r="FW660" s="4">
        <f t="shared" si="797"/>
        <v>771403.22</v>
      </c>
      <c r="FX660" s="4">
        <f t="shared" si="797"/>
        <v>668904.44999999995</v>
      </c>
      <c r="FY660" s="4">
        <f t="shared" si="797"/>
        <v>0</v>
      </c>
      <c r="FZ660" s="4">
        <f t="shared" si="797"/>
        <v>668904.44999999995</v>
      </c>
      <c r="GA660" s="4">
        <f t="shared" si="797"/>
        <v>102498.77</v>
      </c>
      <c r="GB660" s="4">
        <f t="shared" si="797"/>
        <v>0</v>
      </c>
      <c r="GC660" s="4">
        <f t="shared" si="797"/>
        <v>0</v>
      </c>
      <c r="GD660" s="4">
        <f t="shared" si="797"/>
        <v>0</v>
      </c>
      <c r="GE660" s="4">
        <f t="shared" si="797"/>
        <v>0</v>
      </c>
      <c r="GF660" s="4">
        <f t="shared" si="797"/>
        <v>0</v>
      </c>
      <c r="GG660" s="4">
        <f t="shared" si="797"/>
        <v>0</v>
      </c>
      <c r="GH660" s="4">
        <f t="shared" si="797"/>
        <v>0</v>
      </c>
      <c r="GI660" s="4">
        <f t="shared" si="797"/>
        <v>0</v>
      </c>
      <c r="GJ660" s="4">
        <f t="shared" si="797"/>
        <v>0</v>
      </c>
      <c r="GK660" s="4">
        <f t="shared" si="797"/>
        <v>0</v>
      </c>
      <c r="GL660" s="4">
        <f t="shared" si="797"/>
        <v>0</v>
      </c>
      <c r="GM660" s="4">
        <f t="shared" si="797"/>
        <v>0</v>
      </c>
      <c r="GN660" s="4">
        <f t="shared" si="797"/>
        <v>0</v>
      </c>
      <c r="GO660" s="4">
        <f t="shared" si="797"/>
        <v>0</v>
      </c>
      <c r="GP660" s="4">
        <f t="shared" si="797"/>
        <v>0</v>
      </c>
      <c r="GQ660" s="4">
        <f t="shared" si="797"/>
        <v>0</v>
      </c>
      <c r="GR660" s="4">
        <f t="shared" si="797"/>
        <v>0</v>
      </c>
      <c r="GS660" s="4">
        <f t="shared" si="797"/>
        <v>0</v>
      </c>
      <c r="GT660" s="4">
        <f t="shared" si="797"/>
        <v>0</v>
      </c>
      <c r="GU660" s="4">
        <f t="shared" si="797"/>
        <v>0</v>
      </c>
      <c r="GV660" s="4">
        <f t="shared" si="797"/>
        <v>0</v>
      </c>
      <c r="GW660" s="4">
        <f t="shared" si="797"/>
        <v>0</v>
      </c>
      <c r="GX660" s="4">
        <f t="shared" si="797"/>
        <v>0</v>
      </c>
    </row>
    <row r="662" spans="1:255" x14ac:dyDescent="0.2">
      <c r="A662" s="2">
        <v>17</v>
      </c>
      <c r="B662" s="2">
        <v>1</v>
      </c>
      <c r="C662" s="2">
        <f>ROW(SmtRes!A1432)</f>
        <v>1432</v>
      </c>
      <c r="D662" s="2">
        <f>ROW(EtalonRes!A1449)</f>
        <v>1449</v>
      </c>
      <c r="E662" s="2" t="s">
        <v>628</v>
      </c>
      <c r="F662" s="2" t="s">
        <v>21</v>
      </c>
      <c r="G662" s="2" t="s">
        <v>22</v>
      </c>
      <c r="H662" s="2" t="s">
        <v>23</v>
      </c>
      <c r="I662" s="2">
        <f>ROUND(ROUND(20/100,4),9)</f>
        <v>0.2</v>
      </c>
      <c r="J662" s="2">
        <v>0</v>
      </c>
      <c r="K662" s="2">
        <f>ROUND(ROUND(20/100,4),9)</f>
        <v>0.2</v>
      </c>
      <c r="L662" s="2"/>
      <c r="M662" s="2"/>
      <c r="N662" s="2"/>
      <c r="O662" s="2">
        <f t="shared" ref="O662:O693" si="798">ROUND(CP662,2)</f>
        <v>71.13</v>
      </c>
      <c r="P662" s="2">
        <f t="shared" ref="P662:P693" si="799">ROUND((ROUND((AC662*AW662*I662),2)*BC662),2)</f>
        <v>6.01</v>
      </c>
      <c r="Q662" s="2">
        <f>(ROUND((ROUND(((((ET662*1.25)*1.1))*AV662*I662),2)*BB662),2)+ROUND((ROUND(((AE662-(((EU662*1.25)*1.1)))*AV662*I662),2)*BS662),2))</f>
        <v>1.19</v>
      </c>
      <c r="R662" s="2">
        <f t="shared" ref="R662:R693" si="800">ROUND((ROUND((AE662*AV662*I662),2)*BS662),2)</f>
        <v>0.09</v>
      </c>
      <c r="S662" s="2">
        <f t="shared" ref="S662:S693" si="801">ROUND((ROUND((AF662*AV662*I662),2)*BA662),2)</f>
        <v>63.93</v>
      </c>
      <c r="T662" s="2">
        <f t="shared" ref="T662:T693" si="802">ROUND(CU662*I662,2)</f>
        <v>0</v>
      </c>
      <c r="U662" s="2">
        <f t="shared" ref="U662:U693" si="803">CV662*I662</f>
        <v>5.1614631200000005</v>
      </c>
      <c r="V662" s="2">
        <f t="shared" ref="V662:V693" si="804">CW662*I662</f>
        <v>0</v>
      </c>
      <c r="W662" s="2">
        <f t="shared" ref="W662:W693" si="805">ROUND(CX662*I662,2)</f>
        <v>0</v>
      </c>
      <c r="X662" s="2">
        <f t="shared" ref="X662:X693" si="806">ROUND(CY662,2)</f>
        <v>69.78</v>
      </c>
      <c r="Y662" s="2">
        <f t="shared" ref="Y662:Y693" si="807">ROUND(CZ662,2)</f>
        <v>39.049999999999997</v>
      </c>
      <c r="Z662" s="2"/>
      <c r="AA662" s="2">
        <v>59204062</v>
      </c>
      <c r="AB662" s="2">
        <f t="shared" ref="AB662:AB693" si="808">ROUND((AC662+AD662+AF662),6)</f>
        <v>335.22620000000001</v>
      </c>
      <c r="AC662" s="2">
        <f t="shared" ref="AC662:AC693" si="809">ROUND((ES662),6)</f>
        <v>30.04</v>
      </c>
      <c r="AD662" s="2">
        <f>ROUND((((((ET662*1.25)*1.1))-(((EU662*1.25)*1.1)))+AE662),6)</f>
        <v>5.5962500000000004</v>
      </c>
      <c r="AE662" s="2">
        <f>ROUND((((EU662*1.25)*1.1)),6)</f>
        <v>0.41249999999999998</v>
      </c>
      <c r="AF662" s="2">
        <f>ROUND((((EV662*1.15)*1.1)),6)</f>
        <v>299.58994999999999</v>
      </c>
      <c r="AG662" s="2">
        <f t="shared" ref="AG662:AG693" si="810">ROUND((AP662),6)</f>
        <v>0</v>
      </c>
      <c r="AH662" s="2">
        <f>(((EW662*1.15)*1.1))</f>
        <v>24.186800000000002</v>
      </c>
      <c r="AI662" s="2">
        <f>(((EX662*1.25)*1.1))</f>
        <v>0</v>
      </c>
      <c r="AJ662" s="2">
        <f t="shared" ref="AJ662:AJ693" si="811">(AS662)</f>
        <v>0</v>
      </c>
      <c r="AK662" s="2">
        <v>270.94</v>
      </c>
      <c r="AL662" s="2">
        <v>30.04</v>
      </c>
      <c r="AM662" s="2">
        <v>4.07</v>
      </c>
      <c r="AN662" s="2">
        <v>0.3</v>
      </c>
      <c r="AO662" s="2">
        <v>236.83</v>
      </c>
      <c r="AP662" s="2">
        <v>0</v>
      </c>
      <c r="AQ662" s="2">
        <v>19.12</v>
      </c>
      <c r="AR662" s="2">
        <v>0</v>
      </c>
      <c r="AS662" s="2">
        <v>0</v>
      </c>
      <c r="AT662" s="2">
        <v>109</v>
      </c>
      <c r="AU662" s="2">
        <v>61</v>
      </c>
      <c r="AV662" s="2">
        <v>1.0669999999999999</v>
      </c>
      <c r="AW662" s="2">
        <v>1</v>
      </c>
      <c r="AX662" s="2"/>
      <c r="AY662" s="2"/>
      <c r="AZ662" s="2">
        <v>1</v>
      </c>
      <c r="BA662" s="2">
        <v>1</v>
      </c>
      <c r="BB662" s="2">
        <v>1</v>
      </c>
      <c r="BC662" s="2">
        <v>1</v>
      </c>
      <c r="BD662" s="2" t="s">
        <v>3</v>
      </c>
      <c r="BE662" s="2" t="s">
        <v>3</v>
      </c>
      <c r="BF662" s="2" t="s">
        <v>3</v>
      </c>
      <c r="BG662" s="2" t="s">
        <v>3</v>
      </c>
      <c r="BH662" s="2">
        <v>0</v>
      </c>
      <c r="BI662" s="2">
        <v>1</v>
      </c>
      <c r="BJ662" s="2" t="s">
        <v>24</v>
      </c>
      <c r="BK662" s="2"/>
      <c r="BL662" s="2"/>
      <c r="BM662" s="2">
        <v>21</v>
      </c>
      <c r="BN662" s="2">
        <v>0</v>
      </c>
      <c r="BO662" s="2" t="s">
        <v>21</v>
      </c>
      <c r="BP662" s="2">
        <v>1</v>
      </c>
      <c r="BQ662" s="2">
        <v>30</v>
      </c>
      <c r="BR662" s="2">
        <v>0</v>
      </c>
      <c r="BS662" s="2">
        <v>1</v>
      </c>
      <c r="BT662" s="2">
        <v>1</v>
      </c>
      <c r="BU662" s="2">
        <v>1</v>
      </c>
      <c r="BV662" s="2">
        <v>1</v>
      </c>
      <c r="BW662" s="2">
        <v>1</v>
      </c>
      <c r="BX662" s="2">
        <v>1</v>
      </c>
      <c r="BY662" s="2" t="s">
        <v>3</v>
      </c>
      <c r="BZ662" s="2">
        <v>109</v>
      </c>
      <c r="CA662" s="2">
        <v>61</v>
      </c>
      <c r="CB662" s="2" t="s">
        <v>3</v>
      </c>
      <c r="CC662" s="2"/>
      <c r="CD662" s="2"/>
      <c r="CE662" s="2">
        <v>30</v>
      </c>
      <c r="CF662" s="2">
        <v>0</v>
      </c>
      <c r="CG662" s="2">
        <v>0</v>
      </c>
      <c r="CH662" s="2"/>
      <c r="CI662" s="2"/>
      <c r="CJ662" s="2"/>
      <c r="CK662" s="2"/>
      <c r="CL662" s="2"/>
      <c r="CM662" s="2">
        <v>0</v>
      </c>
      <c r="CN662" s="2" t="s">
        <v>1057</v>
      </c>
      <c r="CO662" s="2">
        <v>0</v>
      </c>
      <c r="CP662" s="2">
        <f t="shared" ref="CP662:CP693" si="812">(P662+Q662+S662)</f>
        <v>71.13</v>
      </c>
      <c r="CQ662" s="2">
        <f t="shared" ref="CQ662:CQ693" si="813">ROUND((ROUND((AC662*AW662*1),2)*BC662),2)</f>
        <v>30.04</v>
      </c>
      <c r="CR662" s="2">
        <f>(ROUND((ROUND(((((ET662*1.25)*1.1))*AV662*1),2)*BB662),2)+ROUND((ROUND(((AE662-(((EU662*1.25)*1.1)))*AV662*1),2)*BS662),2))</f>
        <v>5.97</v>
      </c>
      <c r="CS662" s="2">
        <f t="shared" ref="CS662:CS693" si="814">ROUND((ROUND((AE662*AV662*1),2)*BS662),2)</f>
        <v>0.44</v>
      </c>
      <c r="CT662" s="2">
        <f t="shared" ref="CT662:CT693" si="815">ROUND((ROUND((AF662*AV662*1),2)*BA662),2)</f>
        <v>319.66000000000003</v>
      </c>
      <c r="CU662" s="2">
        <f t="shared" ref="CU662:CU693" si="816">AG662</f>
        <v>0</v>
      </c>
      <c r="CV662" s="2">
        <f t="shared" ref="CV662:CV693" si="817">(AH662*AV662)</f>
        <v>25.807315599999999</v>
      </c>
      <c r="CW662" s="2">
        <f t="shared" ref="CW662:CW693" si="818">AI662</f>
        <v>0</v>
      </c>
      <c r="CX662" s="2">
        <f t="shared" ref="CX662:CX693" si="819">AJ662</f>
        <v>0</v>
      </c>
      <c r="CY662" s="2">
        <f t="shared" ref="CY662:CY693" si="820">(((S662+R662)*AT662)/100)</f>
        <v>69.78179999999999</v>
      </c>
      <c r="CZ662" s="2">
        <f t="shared" ref="CZ662:CZ693" si="821">(((S662+R662)*AU662)/100)</f>
        <v>39.052199999999999</v>
      </c>
      <c r="DA662" s="2"/>
      <c r="DB662" s="2"/>
      <c r="DC662" s="2" t="s">
        <v>3</v>
      </c>
      <c r="DD662" s="2" t="s">
        <v>3</v>
      </c>
      <c r="DE662" s="2" t="s">
        <v>25</v>
      </c>
      <c r="DF662" s="2" t="s">
        <v>25</v>
      </c>
      <c r="DG662" s="2" t="s">
        <v>26</v>
      </c>
      <c r="DH662" s="2" t="s">
        <v>3</v>
      </c>
      <c r="DI662" s="2" t="s">
        <v>26</v>
      </c>
      <c r="DJ662" s="2" t="s">
        <v>25</v>
      </c>
      <c r="DK662" s="2" t="s">
        <v>3</v>
      </c>
      <c r="DL662" s="2" t="s">
        <v>3</v>
      </c>
      <c r="DM662" s="2" t="s">
        <v>3</v>
      </c>
      <c r="DN662" s="2">
        <v>0</v>
      </c>
      <c r="DO662" s="2">
        <v>0</v>
      </c>
      <c r="DP662" s="2">
        <v>1</v>
      </c>
      <c r="DQ662" s="2">
        <v>1</v>
      </c>
      <c r="DR662" s="2"/>
      <c r="DS662" s="2"/>
      <c r="DT662" s="2"/>
      <c r="DU662" s="2">
        <v>1003</v>
      </c>
      <c r="DV662" s="2" t="s">
        <v>23</v>
      </c>
      <c r="DW662" s="2" t="s">
        <v>23</v>
      </c>
      <c r="DX662" s="2">
        <v>100</v>
      </c>
      <c r="DY662" s="2"/>
      <c r="DZ662" s="2" t="s">
        <v>3</v>
      </c>
      <c r="EA662" s="2" t="s">
        <v>3</v>
      </c>
      <c r="EB662" s="2" t="s">
        <v>3</v>
      </c>
      <c r="EC662" s="2" t="s">
        <v>3</v>
      </c>
      <c r="ED662" s="2"/>
      <c r="EE662" s="2">
        <v>58807897</v>
      </c>
      <c r="EF662" s="2">
        <v>30</v>
      </c>
      <c r="EG662" s="2" t="s">
        <v>27</v>
      </c>
      <c r="EH662" s="2">
        <v>0</v>
      </c>
      <c r="EI662" s="2" t="s">
        <v>3</v>
      </c>
      <c r="EJ662" s="2">
        <v>1</v>
      </c>
      <c r="EK662" s="2">
        <v>21</v>
      </c>
      <c r="EL662" s="2" t="s">
        <v>28</v>
      </c>
      <c r="EM662" s="2" t="s">
        <v>29</v>
      </c>
      <c r="EN662" s="2"/>
      <c r="EO662" s="2" t="s">
        <v>387</v>
      </c>
      <c r="EP662" s="2"/>
      <c r="EQ662" s="2">
        <v>0</v>
      </c>
      <c r="ER662" s="2">
        <v>270.94</v>
      </c>
      <c r="ES662" s="2">
        <v>30.04</v>
      </c>
      <c r="ET662" s="2">
        <v>4.07</v>
      </c>
      <c r="EU662" s="2">
        <v>0.3</v>
      </c>
      <c r="EV662" s="2">
        <v>236.83</v>
      </c>
      <c r="EW662" s="2">
        <v>19.12</v>
      </c>
      <c r="EX662" s="2">
        <v>0</v>
      </c>
      <c r="EY662" s="2">
        <v>0</v>
      </c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>
        <v>0</v>
      </c>
      <c r="FR662" s="2">
        <v>0</v>
      </c>
      <c r="FS662" s="2">
        <v>0</v>
      </c>
      <c r="FT662" s="2"/>
      <c r="FU662" s="2"/>
      <c r="FV662" s="2"/>
      <c r="FW662" s="2"/>
      <c r="FX662" s="2">
        <v>109</v>
      </c>
      <c r="FY662" s="2">
        <v>61</v>
      </c>
      <c r="FZ662" s="2"/>
      <c r="GA662" s="2" t="s">
        <v>3</v>
      </c>
      <c r="GB662" s="2"/>
      <c r="GC662" s="2"/>
      <c r="GD662" s="2">
        <v>1</v>
      </c>
      <c r="GE662" s="2"/>
      <c r="GF662" s="2">
        <v>-367569951</v>
      </c>
      <c r="GG662" s="2">
        <v>2</v>
      </c>
      <c r="GH662" s="2">
        <v>1</v>
      </c>
      <c r="GI662" s="2">
        <v>2</v>
      </c>
      <c r="GJ662" s="2">
        <v>0</v>
      </c>
      <c r="GK662" s="2">
        <v>0</v>
      </c>
      <c r="GL662" s="2">
        <f t="shared" ref="GL662:GL693" si="822">ROUND(IF(AND(BH662=3,BI662=3,FS662&lt;&gt;0),P662,0),2)</f>
        <v>0</v>
      </c>
      <c r="GM662" s="2">
        <f t="shared" ref="GM662:GM693" si="823">ROUND(O662+X662+Y662,2)+GX662</f>
        <v>179.96</v>
      </c>
      <c r="GN662" s="2">
        <f t="shared" ref="GN662:GN693" si="824">IF(OR(BI662=0,BI662=1),GM662-GX662,0)</f>
        <v>179.96</v>
      </c>
      <c r="GO662" s="2">
        <f t="shared" ref="GO662:GO693" si="825">IF(BI662=2,GM662-GX662,0)</f>
        <v>0</v>
      </c>
      <c r="GP662" s="2">
        <f t="shared" ref="GP662:GP693" si="826">IF(BI662=4,GM662-GX662,0)</f>
        <v>0</v>
      </c>
      <c r="GQ662" s="2"/>
      <c r="GR662" s="2">
        <v>0</v>
      </c>
      <c r="GS662" s="2">
        <v>3</v>
      </c>
      <c r="GT662" s="2">
        <v>0</v>
      </c>
      <c r="GU662" s="2" t="s">
        <v>3</v>
      </c>
      <c r="GV662" s="2">
        <f t="shared" ref="GV662:GV693" si="827">ROUND((GT662),6)</f>
        <v>0</v>
      </c>
      <c r="GW662" s="2">
        <v>1</v>
      </c>
      <c r="GX662" s="2">
        <f t="shared" ref="GX662:GX693" si="828">ROUND(HC662*I662,2)</f>
        <v>0</v>
      </c>
      <c r="GY662" s="2"/>
      <c r="GZ662" s="2"/>
      <c r="HA662" s="2">
        <v>0</v>
      </c>
      <c r="HB662" s="2">
        <v>0</v>
      </c>
      <c r="HC662" s="2">
        <f t="shared" ref="HC662:HC693" si="829">GV662*GW662</f>
        <v>0</v>
      </c>
      <c r="HD662" s="2"/>
      <c r="HE662" s="2" t="s">
        <v>3</v>
      </c>
      <c r="HF662" s="2" t="s">
        <v>3</v>
      </c>
      <c r="HG662" s="2"/>
      <c r="HH662" s="2"/>
      <c r="HI662" s="2"/>
      <c r="HJ662" s="2"/>
      <c r="HK662" s="2"/>
      <c r="HL662" s="2"/>
      <c r="HM662" s="2" t="s">
        <v>3</v>
      </c>
      <c r="HN662" s="2" t="s">
        <v>3</v>
      </c>
      <c r="HO662" s="2" t="s">
        <v>3</v>
      </c>
      <c r="HP662" s="2" t="s">
        <v>3</v>
      </c>
      <c r="HQ662" s="2" t="s">
        <v>3</v>
      </c>
      <c r="HR662" s="2"/>
      <c r="HS662" s="2">
        <v>0</v>
      </c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>
        <v>0</v>
      </c>
      <c r="IL662" s="2"/>
      <c r="IM662" s="2"/>
      <c r="IN662" s="2"/>
      <c r="IO662" s="2"/>
      <c r="IP662" s="2"/>
      <c r="IQ662" s="2"/>
      <c r="IR662" s="2"/>
      <c r="IS662" s="2"/>
      <c r="IT662" s="2"/>
      <c r="IU662" s="2"/>
    </row>
    <row r="663" spans="1:255" x14ac:dyDescent="0.2">
      <c r="A663">
        <v>17</v>
      </c>
      <c r="B663">
        <v>1</v>
      </c>
      <c r="C663">
        <f>ROW(SmtRes!A1442)</f>
        <v>1442</v>
      </c>
      <c r="D663">
        <f>ROW(EtalonRes!A1460)</f>
        <v>1460</v>
      </c>
      <c r="E663" t="s">
        <v>628</v>
      </c>
      <c r="F663" t="s">
        <v>21</v>
      </c>
      <c r="G663" t="s">
        <v>22</v>
      </c>
      <c r="H663" t="s">
        <v>23</v>
      </c>
      <c r="I663">
        <f>ROUND(ROUND(20/100,4),9)</f>
        <v>0.2</v>
      </c>
      <c r="J663">
        <v>0</v>
      </c>
      <c r="K663">
        <f>ROUND(ROUND(20/100,4),9)</f>
        <v>0.2</v>
      </c>
      <c r="O663">
        <f t="shared" si="798"/>
        <v>3541.07</v>
      </c>
      <c r="P663">
        <f t="shared" si="799"/>
        <v>10.76</v>
      </c>
      <c r="Q663">
        <f>(ROUND((ROUND(((((ET663*1.25)*1.1))*AV663*I663),2)*BB663),2)+ROUND((ROUND(((AE663-(((EU663*1.25)*1.1)))*AV663*I663),2)*BS663),2))</f>
        <v>14.8</v>
      </c>
      <c r="R663">
        <f t="shared" si="800"/>
        <v>4.95</v>
      </c>
      <c r="S663">
        <f t="shared" si="801"/>
        <v>3515.51</v>
      </c>
      <c r="T663">
        <f t="shared" si="802"/>
        <v>0</v>
      </c>
      <c r="U663">
        <f t="shared" si="803"/>
        <v>5.1614631200000005</v>
      </c>
      <c r="V663">
        <f t="shared" si="804"/>
        <v>0</v>
      </c>
      <c r="W663">
        <f t="shared" si="805"/>
        <v>0</v>
      </c>
      <c r="X663">
        <f t="shared" si="806"/>
        <v>3837.3</v>
      </c>
      <c r="Y663">
        <f t="shared" si="807"/>
        <v>2147.48</v>
      </c>
      <c r="AA663">
        <v>59204059</v>
      </c>
      <c r="AB663">
        <f t="shared" si="808"/>
        <v>335.22620000000001</v>
      </c>
      <c r="AC663">
        <f t="shared" si="809"/>
        <v>30.04</v>
      </c>
      <c r="AD663">
        <f>ROUND((((((ET663*1.25)*1.1))-(((EU663*1.25)*1.1)))+AE663),6)</f>
        <v>5.5962500000000004</v>
      </c>
      <c r="AE663">
        <f>ROUND((((EU663*1.25)*1.1)),6)</f>
        <v>0.41249999999999998</v>
      </c>
      <c r="AF663">
        <f>ROUND((((EV663*1.15)*1.1)),6)</f>
        <v>299.58994999999999</v>
      </c>
      <c r="AG663">
        <f t="shared" si="810"/>
        <v>0</v>
      </c>
      <c r="AH663">
        <f>(((EW663*1.15)*1.1))</f>
        <v>24.186800000000002</v>
      </c>
      <c r="AI663">
        <f>(((EX663*1.25)*1.1))</f>
        <v>0</v>
      </c>
      <c r="AJ663">
        <f t="shared" si="811"/>
        <v>0</v>
      </c>
      <c r="AK663">
        <v>270.94</v>
      </c>
      <c r="AL663">
        <v>30.04</v>
      </c>
      <c r="AM663">
        <v>4.07</v>
      </c>
      <c r="AN663">
        <v>0.3</v>
      </c>
      <c r="AO663">
        <v>236.83</v>
      </c>
      <c r="AP663">
        <v>0</v>
      </c>
      <c r="AQ663">
        <v>19.12</v>
      </c>
      <c r="AR663">
        <v>0</v>
      </c>
      <c r="AS663">
        <v>0</v>
      </c>
      <c r="AT663">
        <v>109</v>
      </c>
      <c r="AU663">
        <v>61</v>
      </c>
      <c r="AV663">
        <v>1.0669999999999999</v>
      </c>
      <c r="AW663">
        <v>1</v>
      </c>
      <c r="AZ663">
        <v>1</v>
      </c>
      <c r="BA663">
        <v>54.99</v>
      </c>
      <c r="BB663">
        <v>12.44</v>
      </c>
      <c r="BC663">
        <v>1.79</v>
      </c>
      <c r="BD663" t="s">
        <v>3</v>
      </c>
      <c r="BE663" t="s">
        <v>3</v>
      </c>
      <c r="BF663" t="s">
        <v>3</v>
      </c>
      <c r="BG663" t="s">
        <v>3</v>
      </c>
      <c r="BH663">
        <v>0</v>
      </c>
      <c r="BI663">
        <v>1</v>
      </c>
      <c r="BJ663" t="s">
        <v>24</v>
      </c>
      <c r="BM663">
        <v>21</v>
      </c>
      <c r="BN663">
        <v>0</v>
      </c>
      <c r="BO663" t="s">
        <v>21</v>
      </c>
      <c r="BP663">
        <v>1</v>
      </c>
      <c r="BQ663">
        <v>30</v>
      </c>
      <c r="BR663">
        <v>0</v>
      </c>
      <c r="BS663">
        <v>54.99</v>
      </c>
      <c r="BT663">
        <v>1</v>
      </c>
      <c r="BU663">
        <v>1</v>
      </c>
      <c r="BV663">
        <v>1</v>
      </c>
      <c r="BW663">
        <v>1</v>
      </c>
      <c r="BX663">
        <v>1</v>
      </c>
      <c r="BY663" t="s">
        <v>3</v>
      </c>
      <c r="BZ663">
        <v>109</v>
      </c>
      <c r="CA663">
        <v>61</v>
      </c>
      <c r="CB663" t="s">
        <v>3</v>
      </c>
      <c r="CE663">
        <v>30</v>
      </c>
      <c r="CF663">
        <v>0</v>
      </c>
      <c r="CG663">
        <v>0</v>
      </c>
      <c r="CM663">
        <v>0</v>
      </c>
      <c r="CN663" t="s">
        <v>1057</v>
      </c>
      <c r="CO663">
        <v>0</v>
      </c>
      <c r="CP663">
        <f t="shared" si="812"/>
        <v>3541.07</v>
      </c>
      <c r="CQ663">
        <f t="shared" si="813"/>
        <v>53.77</v>
      </c>
      <c r="CR663">
        <f>(ROUND((ROUND(((((ET663*1.25)*1.1))*AV663*1),2)*BB663),2)+ROUND((ROUND(((AE663-(((EU663*1.25)*1.1)))*AV663*1),2)*BS663),2))</f>
        <v>74.27</v>
      </c>
      <c r="CS663">
        <f t="shared" si="814"/>
        <v>24.2</v>
      </c>
      <c r="CT663">
        <f t="shared" si="815"/>
        <v>17578.099999999999</v>
      </c>
      <c r="CU663">
        <f t="shared" si="816"/>
        <v>0</v>
      </c>
      <c r="CV663">
        <f t="shared" si="817"/>
        <v>25.807315599999999</v>
      </c>
      <c r="CW663">
        <f t="shared" si="818"/>
        <v>0</v>
      </c>
      <c r="CX663">
        <f t="shared" si="819"/>
        <v>0</v>
      </c>
      <c r="CY663">
        <f t="shared" si="820"/>
        <v>3837.3014000000003</v>
      </c>
      <c r="CZ663">
        <f t="shared" si="821"/>
        <v>2147.4805999999999</v>
      </c>
      <c r="DC663" t="s">
        <v>3</v>
      </c>
      <c r="DD663" t="s">
        <v>3</v>
      </c>
      <c r="DE663" t="s">
        <v>25</v>
      </c>
      <c r="DF663" t="s">
        <v>25</v>
      </c>
      <c r="DG663" t="s">
        <v>26</v>
      </c>
      <c r="DH663" t="s">
        <v>3</v>
      </c>
      <c r="DI663" t="s">
        <v>26</v>
      </c>
      <c r="DJ663" t="s">
        <v>25</v>
      </c>
      <c r="DK663" t="s">
        <v>3</v>
      </c>
      <c r="DL663" t="s">
        <v>3</v>
      </c>
      <c r="DM663" t="s">
        <v>3</v>
      </c>
      <c r="DN663">
        <v>0</v>
      </c>
      <c r="DO663">
        <v>0</v>
      </c>
      <c r="DP663">
        <v>1</v>
      </c>
      <c r="DQ663">
        <v>1</v>
      </c>
      <c r="DU663">
        <v>1003</v>
      </c>
      <c r="DV663" t="s">
        <v>23</v>
      </c>
      <c r="DW663" t="s">
        <v>23</v>
      </c>
      <c r="DX663">
        <v>100</v>
      </c>
      <c r="DZ663" t="s">
        <v>3</v>
      </c>
      <c r="EA663" t="s">
        <v>3</v>
      </c>
      <c r="EB663" t="s">
        <v>3</v>
      </c>
      <c r="EC663" t="s">
        <v>3</v>
      </c>
      <c r="EE663">
        <v>58807897</v>
      </c>
      <c r="EF663">
        <v>30</v>
      </c>
      <c r="EG663" t="s">
        <v>27</v>
      </c>
      <c r="EH663">
        <v>0</v>
      </c>
      <c r="EI663" t="s">
        <v>3</v>
      </c>
      <c r="EJ663">
        <v>1</v>
      </c>
      <c r="EK663">
        <v>21</v>
      </c>
      <c r="EL663" t="s">
        <v>28</v>
      </c>
      <c r="EM663" t="s">
        <v>29</v>
      </c>
      <c r="EO663" t="s">
        <v>387</v>
      </c>
      <c r="EQ663">
        <v>0</v>
      </c>
      <c r="ER663">
        <v>270.94</v>
      </c>
      <c r="ES663">
        <v>30.04</v>
      </c>
      <c r="ET663">
        <v>4.07</v>
      </c>
      <c r="EU663">
        <v>0.3</v>
      </c>
      <c r="EV663">
        <v>236.83</v>
      </c>
      <c r="EW663">
        <v>19.12</v>
      </c>
      <c r="EX663">
        <v>0</v>
      </c>
      <c r="EY663">
        <v>0</v>
      </c>
      <c r="FQ663">
        <v>0</v>
      </c>
      <c r="FR663">
        <v>0</v>
      </c>
      <c r="FS663">
        <v>0</v>
      </c>
      <c r="FX663">
        <v>109</v>
      </c>
      <c r="FY663">
        <v>61</v>
      </c>
      <c r="GA663" t="s">
        <v>3</v>
      </c>
      <c r="GD663">
        <v>1</v>
      </c>
      <c r="GF663">
        <v>-367569951</v>
      </c>
      <c r="GG663">
        <v>2</v>
      </c>
      <c r="GH663">
        <v>1</v>
      </c>
      <c r="GI663">
        <v>2</v>
      </c>
      <c r="GJ663">
        <v>0</v>
      </c>
      <c r="GK663">
        <v>0</v>
      </c>
      <c r="GL663">
        <f t="shared" si="822"/>
        <v>0</v>
      </c>
      <c r="GM663">
        <f t="shared" si="823"/>
        <v>9525.85</v>
      </c>
      <c r="GN663">
        <f t="shared" si="824"/>
        <v>9525.85</v>
      </c>
      <c r="GO663">
        <f t="shared" si="825"/>
        <v>0</v>
      </c>
      <c r="GP663">
        <f t="shared" si="826"/>
        <v>0</v>
      </c>
      <c r="GR663">
        <v>0</v>
      </c>
      <c r="GS663">
        <v>3</v>
      </c>
      <c r="GT663">
        <v>0</v>
      </c>
      <c r="GU663" t="s">
        <v>3</v>
      </c>
      <c r="GV663">
        <f t="shared" si="827"/>
        <v>0</v>
      </c>
      <c r="GW663">
        <v>1</v>
      </c>
      <c r="GX663">
        <f t="shared" si="828"/>
        <v>0</v>
      </c>
      <c r="HA663">
        <v>0</v>
      </c>
      <c r="HB663">
        <v>0</v>
      </c>
      <c r="HC663">
        <f t="shared" si="829"/>
        <v>0</v>
      </c>
      <c r="HE663" t="s">
        <v>3</v>
      </c>
      <c r="HF663" t="s">
        <v>3</v>
      </c>
      <c r="HM663" t="s">
        <v>3</v>
      </c>
      <c r="HN663" t="s">
        <v>3</v>
      </c>
      <c r="HO663" t="s">
        <v>3</v>
      </c>
      <c r="HP663" t="s">
        <v>3</v>
      </c>
      <c r="HQ663" t="s">
        <v>3</v>
      </c>
      <c r="HS663">
        <v>0</v>
      </c>
      <c r="IK663">
        <v>0</v>
      </c>
    </row>
    <row r="664" spans="1:255" x14ac:dyDescent="0.2">
      <c r="A664" s="2">
        <v>18</v>
      </c>
      <c r="B664" s="2">
        <v>1</v>
      </c>
      <c r="C664" s="2">
        <v>1432</v>
      </c>
      <c r="D664" s="2"/>
      <c r="E664" s="2" t="s">
        <v>629</v>
      </c>
      <c r="F664" s="2" t="s">
        <v>32</v>
      </c>
      <c r="G664" s="2" t="s">
        <v>33</v>
      </c>
      <c r="H664" s="2" t="s">
        <v>34</v>
      </c>
      <c r="I664" s="2">
        <f>I662*J664</f>
        <v>20</v>
      </c>
      <c r="J664" s="2">
        <v>100</v>
      </c>
      <c r="K664" s="2">
        <v>100</v>
      </c>
      <c r="L664" s="2"/>
      <c r="M664" s="2"/>
      <c r="N664" s="2"/>
      <c r="O664" s="2">
        <f t="shared" si="798"/>
        <v>562</v>
      </c>
      <c r="P664" s="2">
        <f t="shared" si="799"/>
        <v>562</v>
      </c>
      <c r="Q664" s="2">
        <f>(ROUND((ROUND(((ET664)*AV664*I664),2)*BB664),2)+ROUND((ROUND(((AE664-(EU664))*AV664*I664),2)*BS664),2))</f>
        <v>0</v>
      </c>
      <c r="R664" s="2">
        <f t="shared" si="800"/>
        <v>0</v>
      </c>
      <c r="S664" s="2">
        <f t="shared" si="801"/>
        <v>0</v>
      </c>
      <c r="T664" s="2">
        <f t="shared" si="802"/>
        <v>0</v>
      </c>
      <c r="U664" s="2">
        <f t="shared" si="803"/>
        <v>0</v>
      </c>
      <c r="V664" s="2">
        <f t="shared" si="804"/>
        <v>0</v>
      </c>
      <c r="W664" s="2">
        <f t="shared" si="805"/>
        <v>0</v>
      </c>
      <c r="X664" s="2">
        <f t="shared" si="806"/>
        <v>0</v>
      </c>
      <c r="Y664" s="2">
        <f t="shared" si="807"/>
        <v>0</v>
      </c>
      <c r="Z664" s="2"/>
      <c r="AA664" s="2">
        <v>59204062</v>
      </c>
      <c r="AB664" s="2">
        <f t="shared" si="808"/>
        <v>28.1</v>
      </c>
      <c r="AC664" s="2">
        <f t="shared" si="809"/>
        <v>28.1</v>
      </c>
      <c r="AD664" s="2">
        <f>ROUND((((ET664)-(EU664))+AE664),6)</f>
        <v>0</v>
      </c>
      <c r="AE664" s="2">
        <f t="shared" ref="AE664:AF667" si="830">ROUND((EU664),6)</f>
        <v>0</v>
      </c>
      <c r="AF664" s="2">
        <f t="shared" si="830"/>
        <v>0</v>
      </c>
      <c r="AG664" s="2">
        <f t="shared" si="810"/>
        <v>0</v>
      </c>
      <c r="AH664" s="2">
        <f t="shared" ref="AH664:AI667" si="831">(EW664)</f>
        <v>0</v>
      </c>
      <c r="AI664" s="2">
        <f t="shared" si="831"/>
        <v>0</v>
      </c>
      <c r="AJ664" s="2">
        <f t="shared" si="811"/>
        <v>0</v>
      </c>
      <c r="AK664" s="2">
        <v>28.1</v>
      </c>
      <c r="AL664" s="2">
        <v>28.1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109</v>
      </c>
      <c r="AU664" s="2">
        <v>61</v>
      </c>
      <c r="AV664" s="2">
        <v>1</v>
      </c>
      <c r="AW664" s="2">
        <v>1</v>
      </c>
      <c r="AX664" s="2"/>
      <c r="AY664" s="2"/>
      <c r="AZ664" s="2">
        <v>1</v>
      </c>
      <c r="BA664" s="2">
        <v>1</v>
      </c>
      <c r="BB664" s="2">
        <v>1</v>
      </c>
      <c r="BC664" s="2">
        <v>1</v>
      </c>
      <c r="BD664" s="2" t="s">
        <v>3</v>
      </c>
      <c r="BE664" s="2" t="s">
        <v>3</v>
      </c>
      <c r="BF664" s="2" t="s">
        <v>3</v>
      </c>
      <c r="BG664" s="2" t="s">
        <v>3</v>
      </c>
      <c r="BH664" s="2">
        <v>3</v>
      </c>
      <c r="BI664" s="2">
        <v>1</v>
      </c>
      <c r="BJ664" s="2" t="s">
        <v>35</v>
      </c>
      <c r="BK664" s="2"/>
      <c r="BL664" s="2"/>
      <c r="BM664" s="2">
        <v>21</v>
      </c>
      <c r="BN664" s="2">
        <v>0</v>
      </c>
      <c r="BO664" s="2" t="s">
        <v>3</v>
      </c>
      <c r="BP664" s="2">
        <v>0</v>
      </c>
      <c r="BQ664" s="2">
        <v>30</v>
      </c>
      <c r="BR664" s="2">
        <v>0</v>
      </c>
      <c r="BS664" s="2">
        <v>1</v>
      </c>
      <c r="BT664" s="2">
        <v>1</v>
      </c>
      <c r="BU664" s="2">
        <v>1</v>
      </c>
      <c r="BV664" s="2">
        <v>1</v>
      </c>
      <c r="BW664" s="2">
        <v>1</v>
      </c>
      <c r="BX664" s="2">
        <v>1</v>
      </c>
      <c r="BY664" s="2" t="s">
        <v>3</v>
      </c>
      <c r="BZ664" s="2">
        <v>109</v>
      </c>
      <c r="CA664" s="2">
        <v>61</v>
      </c>
      <c r="CB664" s="2" t="s">
        <v>3</v>
      </c>
      <c r="CC664" s="2"/>
      <c r="CD664" s="2"/>
      <c r="CE664" s="2">
        <v>30</v>
      </c>
      <c r="CF664" s="2">
        <v>0</v>
      </c>
      <c r="CG664" s="2">
        <v>0</v>
      </c>
      <c r="CH664" s="2"/>
      <c r="CI664" s="2"/>
      <c r="CJ664" s="2"/>
      <c r="CK664" s="2"/>
      <c r="CL664" s="2"/>
      <c r="CM664" s="2">
        <v>0</v>
      </c>
      <c r="CN664" s="2" t="s">
        <v>1057</v>
      </c>
      <c r="CO664" s="2">
        <v>0</v>
      </c>
      <c r="CP664" s="2">
        <f t="shared" si="812"/>
        <v>562</v>
      </c>
      <c r="CQ664" s="2">
        <f t="shared" si="813"/>
        <v>28.1</v>
      </c>
      <c r="CR664" s="2">
        <f>(ROUND((ROUND(((ET664)*AV664*1),2)*BB664),2)+ROUND((ROUND(((AE664-(EU664))*AV664*1),2)*BS664),2))</f>
        <v>0</v>
      </c>
      <c r="CS664" s="2">
        <f t="shared" si="814"/>
        <v>0</v>
      </c>
      <c r="CT664" s="2">
        <f t="shared" si="815"/>
        <v>0</v>
      </c>
      <c r="CU664" s="2">
        <f t="shared" si="816"/>
        <v>0</v>
      </c>
      <c r="CV664" s="2">
        <f t="shared" si="817"/>
        <v>0</v>
      </c>
      <c r="CW664" s="2">
        <f t="shared" si="818"/>
        <v>0</v>
      </c>
      <c r="CX664" s="2">
        <f t="shared" si="819"/>
        <v>0</v>
      </c>
      <c r="CY664" s="2">
        <f t="shared" si="820"/>
        <v>0</v>
      </c>
      <c r="CZ664" s="2">
        <f t="shared" si="821"/>
        <v>0</v>
      </c>
      <c r="DA664" s="2"/>
      <c r="DB664" s="2"/>
      <c r="DC664" s="2" t="s">
        <v>3</v>
      </c>
      <c r="DD664" s="2" t="s">
        <v>3</v>
      </c>
      <c r="DE664" s="2" t="s">
        <v>3</v>
      </c>
      <c r="DF664" s="2" t="s">
        <v>3</v>
      </c>
      <c r="DG664" s="2" t="s">
        <v>3</v>
      </c>
      <c r="DH664" s="2" t="s">
        <v>3</v>
      </c>
      <c r="DI664" s="2" t="s">
        <v>3</v>
      </c>
      <c r="DJ664" s="2" t="s">
        <v>3</v>
      </c>
      <c r="DK664" s="2" t="s">
        <v>3</v>
      </c>
      <c r="DL664" s="2" t="s">
        <v>3</v>
      </c>
      <c r="DM664" s="2" t="s">
        <v>3</v>
      </c>
      <c r="DN664" s="2">
        <v>0</v>
      </c>
      <c r="DO664" s="2">
        <v>0</v>
      </c>
      <c r="DP664" s="2">
        <v>1</v>
      </c>
      <c r="DQ664" s="2">
        <v>1</v>
      </c>
      <c r="DR664" s="2"/>
      <c r="DS664" s="2"/>
      <c r="DT664" s="2"/>
      <c r="DU664" s="2">
        <v>1003</v>
      </c>
      <c r="DV664" s="2" t="s">
        <v>34</v>
      </c>
      <c r="DW664" s="2" t="s">
        <v>34</v>
      </c>
      <c r="DX664" s="2">
        <v>1</v>
      </c>
      <c r="DY664" s="2"/>
      <c r="DZ664" s="2" t="s">
        <v>3</v>
      </c>
      <c r="EA664" s="2" t="s">
        <v>3</v>
      </c>
      <c r="EB664" s="2" t="s">
        <v>3</v>
      </c>
      <c r="EC664" s="2" t="s">
        <v>3</v>
      </c>
      <c r="ED664" s="2"/>
      <c r="EE664" s="2">
        <v>58807897</v>
      </c>
      <c r="EF664" s="2">
        <v>30</v>
      </c>
      <c r="EG664" s="2" t="s">
        <v>27</v>
      </c>
      <c r="EH664" s="2">
        <v>0</v>
      </c>
      <c r="EI664" s="2" t="s">
        <v>3</v>
      </c>
      <c r="EJ664" s="2">
        <v>1</v>
      </c>
      <c r="EK664" s="2">
        <v>21</v>
      </c>
      <c r="EL664" s="2" t="s">
        <v>28</v>
      </c>
      <c r="EM664" s="2" t="s">
        <v>29</v>
      </c>
      <c r="EN664" s="2"/>
      <c r="EO664" s="2" t="s">
        <v>387</v>
      </c>
      <c r="EP664" s="2"/>
      <c r="EQ664" s="2">
        <v>0</v>
      </c>
      <c r="ER664" s="2">
        <v>28.1</v>
      </c>
      <c r="ES664" s="2">
        <v>28.1</v>
      </c>
      <c r="ET664" s="2">
        <v>0</v>
      </c>
      <c r="EU664" s="2">
        <v>0</v>
      </c>
      <c r="EV664" s="2">
        <v>0</v>
      </c>
      <c r="EW664" s="2">
        <v>0</v>
      </c>
      <c r="EX664" s="2">
        <v>0</v>
      </c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>
        <v>0</v>
      </c>
      <c r="FR664" s="2">
        <v>0</v>
      </c>
      <c r="FS664" s="2">
        <v>0</v>
      </c>
      <c r="FT664" s="2"/>
      <c r="FU664" s="2"/>
      <c r="FV664" s="2"/>
      <c r="FW664" s="2"/>
      <c r="FX664" s="2">
        <v>109</v>
      </c>
      <c r="FY664" s="2">
        <v>61</v>
      </c>
      <c r="FZ664" s="2"/>
      <c r="GA664" s="2" t="s">
        <v>3</v>
      </c>
      <c r="GB664" s="2"/>
      <c r="GC664" s="2"/>
      <c r="GD664" s="2">
        <v>1</v>
      </c>
      <c r="GE664" s="2"/>
      <c r="GF664" s="2">
        <v>949658601</v>
      </c>
      <c r="GG664" s="2">
        <v>2</v>
      </c>
      <c r="GH664" s="2">
        <v>1</v>
      </c>
      <c r="GI664" s="2">
        <v>-2</v>
      </c>
      <c r="GJ664" s="2">
        <v>0</v>
      </c>
      <c r="GK664" s="2">
        <v>0</v>
      </c>
      <c r="GL664" s="2">
        <f t="shared" si="822"/>
        <v>0</v>
      </c>
      <c r="GM664" s="2">
        <f t="shared" si="823"/>
        <v>562</v>
      </c>
      <c r="GN664" s="2">
        <f t="shared" si="824"/>
        <v>562</v>
      </c>
      <c r="GO664" s="2">
        <f t="shared" si="825"/>
        <v>0</v>
      </c>
      <c r="GP664" s="2">
        <f t="shared" si="826"/>
        <v>0</v>
      </c>
      <c r="GQ664" s="2"/>
      <c r="GR664" s="2">
        <v>0</v>
      </c>
      <c r="GS664" s="2">
        <v>3</v>
      </c>
      <c r="GT664" s="2">
        <v>0</v>
      </c>
      <c r="GU664" s="2" t="s">
        <v>3</v>
      </c>
      <c r="GV664" s="2">
        <f t="shared" si="827"/>
        <v>0</v>
      </c>
      <c r="GW664" s="2">
        <v>1</v>
      </c>
      <c r="GX664" s="2">
        <f t="shared" si="828"/>
        <v>0</v>
      </c>
      <c r="GY664" s="2"/>
      <c r="GZ664" s="2"/>
      <c r="HA664" s="2">
        <v>0</v>
      </c>
      <c r="HB664" s="2">
        <v>0</v>
      </c>
      <c r="HC664" s="2">
        <f t="shared" si="829"/>
        <v>0</v>
      </c>
      <c r="HD664" s="2"/>
      <c r="HE664" s="2" t="s">
        <v>3</v>
      </c>
      <c r="HF664" s="2" t="s">
        <v>3</v>
      </c>
      <c r="HG664" s="2"/>
      <c r="HH664" s="2"/>
      <c r="HI664" s="2"/>
      <c r="HJ664" s="2"/>
      <c r="HK664" s="2"/>
      <c r="HL664" s="2"/>
      <c r="HM664" s="2" t="s">
        <v>3</v>
      </c>
      <c r="HN664" s="2" t="s">
        <v>3</v>
      </c>
      <c r="HO664" s="2" t="s">
        <v>3</v>
      </c>
      <c r="HP664" s="2" t="s">
        <v>3</v>
      </c>
      <c r="HQ664" s="2" t="s">
        <v>3</v>
      </c>
      <c r="HR664" s="2"/>
      <c r="HS664" s="2">
        <v>0</v>
      </c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>
        <v>0</v>
      </c>
      <c r="IL664" s="2"/>
      <c r="IM664" s="2"/>
      <c r="IN664" s="2"/>
      <c r="IO664" s="2"/>
      <c r="IP664" s="2"/>
      <c r="IQ664" s="2"/>
      <c r="IR664" s="2"/>
      <c r="IS664" s="2"/>
      <c r="IT664" s="2"/>
      <c r="IU664" s="2"/>
    </row>
    <row r="665" spans="1:255" x14ac:dyDescent="0.2">
      <c r="A665">
        <v>18</v>
      </c>
      <c r="B665">
        <v>1</v>
      </c>
      <c r="C665">
        <v>1442</v>
      </c>
      <c r="E665" t="s">
        <v>629</v>
      </c>
      <c r="F665" t="s">
        <v>32</v>
      </c>
      <c r="G665" t="s">
        <v>33</v>
      </c>
      <c r="H665" t="s">
        <v>34</v>
      </c>
      <c r="I665">
        <f>I663*J665</f>
        <v>20</v>
      </c>
      <c r="J665">
        <v>100</v>
      </c>
      <c r="K665">
        <v>100</v>
      </c>
      <c r="O665">
        <f t="shared" si="798"/>
        <v>10470.06</v>
      </c>
      <c r="P665">
        <f t="shared" si="799"/>
        <v>10470.06</v>
      </c>
      <c r="Q665">
        <f>(ROUND((ROUND(((ET665)*AV665*I665),2)*BB665),2)+ROUND((ROUND(((AE665-(EU665))*AV665*I665),2)*BS665),2))</f>
        <v>0</v>
      </c>
      <c r="R665">
        <f t="shared" si="800"/>
        <v>0</v>
      </c>
      <c r="S665">
        <f t="shared" si="801"/>
        <v>0</v>
      </c>
      <c r="T665">
        <f t="shared" si="802"/>
        <v>0</v>
      </c>
      <c r="U665">
        <f t="shared" si="803"/>
        <v>0</v>
      </c>
      <c r="V665">
        <f t="shared" si="804"/>
        <v>0</v>
      </c>
      <c r="W665">
        <f t="shared" si="805"/>
        <v>0</v>
      </c>
      <c r="X665">
        <f t="shared" si="806"/>
        <v>0</v>
      </c>
      <c r="Y665">
        <f t="shared" si="807"/>
        <v>0</v>
      </c>
      <c r="AA665">
        <v>59204059</v>
      </c>
      <c r="AB665">
        <f t="shared" si="808"/>
        <v>28.1</v>
      </c>
      <c r="AC665">
        <f t="shared" si="809"/>
        <v>28.1</v>
      </c>
      <c r="AD665">
        <f>ROUND((((ET665)-(EU665))+AE665),6)</f>
        <v>0</v>
      </c>
      <c r="AE665">
        <f t="shared" si="830"/>
        <v>0</v>
      </c>
      <c r="AF665">
        <f t="shared" si="830"/>
        <v>0</v>
      </c>
      <c r="AG665">
        <f t="shared" si="810"/>
        <v>0</v>
      </c>
      <c r="AH665">
        <f t="shared" si="831"/>
        <v>0</v>
      </c>
      <c r="AI665">
        <f t="shared" si="831"/>
        <v>0</v>
      </c>
      <c r="AJ665">
        <f t="shared" si="811"/>
        <v>0</v>
      </c>
      <c r="AK665">
        <v>28.1</v>
      </c>
      <c r="AL665">
        <v>28.1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109</v>
      </c>
      <c r="AU665">
        <v>61</v>
      </c>
      <c r="AV665">
        <v>1</v>
      </c>
      <c r="AW665">
        <v>1</v>
      </c>
      <c r="AZ665">
        <v>1</v>
      </c>
      <c r="BA665">
        <v>1</v>
      </c>
      <c r="BB665">
        <v>1</v>
      </c>
      <c r="BC665">
        <v>18.63</v>
      </c>
      <c r="BD665" t="s">
        <v>3</v>
      </c>
      <c r="BE665" t="s">
        <v>3</v>
      </c>
      <c r="BF665" t="s">
        <v>3</v>
      </c>
      <c r="BG665" t="s">
        <v>3</v>
      </c>
      <c r="BH665">
        <v>3</v>
      </c>
      <c r="BI665">
        <v>1</v>
      </c>
      <c r="BJ665" t="s">
        <v>35</v>
      </c>
      <c r="BM665">
        <v>21</v>
      </c>
      <c r="BN665">
        <v>0</v>
      </c>
      <c r="BO665" t="s">
        <v>32</v>
      </c>
      <c r="BP665">
        <v>1</v>
      </c>
      <c r="BQ665">
        <v>30</v>
      </c>
      <c r="BR665">
        <v>0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 t="s">
        <v>3</v>
      </c>
      <c r="BZ665">
        <v>109</v>
      </c>
      <c r="CA665">
        <v>61</v>
      </c>
      <c r="CB665" t="s">
        <v>3</v>
      </c>
      <c r="CE665">
        <v>30</v>
      </c>
      <c r="CF665">
        <v>0</v>
      </c>
      <c r="CG665">
        <v>0</v>
      </c>
      <c r="CM665">
        <v>0</v>
      </c>
      <c r="CN665" t="s">
        <v>1057</v>
      </c>
      <c r="CO665">
        <v>0</v>
      </c>
      <c r="CP665">
        <f t="shared" si="812"/>
        <v>10470.06</v>
      </c>
      <c r="CQ665">
        <f t="shared" si="813"/>
        <v>523.5</v>
      </c>
      <c r="CR665">
        <f>(ROUND((ROUND(((ET665)*AV665*1),2)*BB665),2)+ROUND((ROUND(((AE665-(EU665))*AV665*1),2)*BS665),2))</f>
        <v>0</v>
      </c>
      <c r="CS665">
        <f t="shared" si="814"/>
        <v>0</v>
      </c>
      <c r="CT665">
        <f t="shared" si="815"/>
        <v>0</v>
      </c>
      <c r="CU665">
        <f t="shared" si="816"/>
        <v>0</v>
      </c>
      <c r="CV665">
        <f t="shared" si="817"/>
        <v>0</v>
      </c>
      <c r="CW665">
        <f t="shared" si="818"/>
        <v>0</v>
      </c>
      <c r="CX665">
        <f t="shared" si="819"/>
        <v>0</v>
      </c>
      <c r="CY665">
        <f t="shared" si="820"/>
        <v>0</v>
      </c>
      <c r="CZ665">
        <f t="shared" si="821"/>
        <v>0</v>
      </c>
      <c r="DC665" t="s">
        <v>3</v>
      </c>
      <c r="DD665" t="s">
        <v>3</v>
      </c>
      <c r="DE665" t="s">
        <v>3</v>
      </c>
      <c r="DF665" t="s">
        <v>3</v>
      </c>
      <c r="DG665" t="s">
        <v>3</v>
      </c>
      <c r="DH665" t="s">
        <v>3</v>
      </c>
      <c r="DI665" t="s">
        <v>3</v>
      </c>
      <c r="DJ665" t="s">
        <v>3</v>
      </c>
      <c r="DK665" t="s">
        <v>3</v>
      </c>
      <c r="DL665" t="s">
        <v>3</v>
      </c>
      <c r="DM665" t="s">
        <v>3</v>
      </c>
      <c r="DN665">
        <v>0</v>
      </c>
      <c r="DO665">
        <v>0</v>
      </c>
      <c r="DP665">
        <v>1</v>
      </c>
      <c r="DQ665">
        <v>1</v>
      </c>
      <c r="DU665">
        <v>1003</v>
      </c>
      <c r="DV665" t="s">
        <v>34</v>
      </c>
      <c r="DW665" t="s">
        <v>34</v>
      </c>
      <c r="DX665">
        <v>1</v>
      </c>
      <c r="DZ665" t="s">
        <v>3</v>
      </c>
      <c r="EA665" t="s">
        <v>3</v>
      </c>
      <c r="EB665" t="s">
        <v>3</v>
      </c>
      <c r="EC665" t="s">
        <v>3</v>
      </c>
      <c r="EE665">
        <v>58807897</v>
      </c>
      <c r="EF665">
        <v>30</v>
      </c>
      <c r="EG665" t="s">
        <v>27</v>
      </c>
      <c r="EH665">
        <v>0</v>
      </c>
      <c r="EI665" t="s">
        <v>3</v>
      </c>
      <c r="EJ665">
        <v>1</v>
      </c>
      <c r="EK665">
        <v>21</v>
      </c>
      <c r="EL665" t="s">
        <v>28</v>
      </c>
      <c r="EM665" t="s">
        <v>29</v>
      </c>
      <c r="EO665" t="s">
        <v>387</v>
      </c>
      <c r="EQ665">
        <v>0</v>
      </c>
      <c r="ER665">
        <v>28.1</v>
      </c>
      <c r="ES665">
        <v>28.1</v>
      </c>
      <c r="ET665">
        <v>0</v>
      </c>
      <c r="EU665">
        <v>0</v>
      </c>
      <c r="EV665">
        <v>0</v>
      </c>
      <c r="EW665">
        <v>0</v>
      </c>
      <c r="EX665">
        <v>0</v>
      </c>
      <c r="FQ665">
        <v>0</v>
      </c>
      <c r="FR665">
        <v>0</v>
      </c>
      <c r="FS665">
        <v>0</v>
      </c>
      <c r="FX665">
        <v>109</v>
      </c>
      <c r="FY665">
        <v>61</v>
      </c>
      <c r="GA665" t="s">
        <v>3</v>
      </c>
      <c r="GD665">
        <v>1</v>
      </c>
      <c r="GF665">
        <v>949658601</v>
      </c>
      <c r="GG665">
        <v>2</v>
      </c>
      <c r="GH665">
        <v>1</v>
      </c>
      <c r="GI665">
        <v>2</v>
      </c>
      <c r="GJ665">
        <v>0</v>
      </c>
      <c r="GK665">
        <v>0</v>
      </c>
      <c r="GL665">
        <f t="shared" si="822"/>
        <v>0</v>
      </c>
      <c r="GM665">
        <f t="shared" si="823"/>
        <v>10470.06</v>
      </c>
      <c r="GN665">
        <f t="shared" si="824"/>
        <v>10470.06</v>
      </c>
      <c r="GO665">
        <f t="shared" si="825"/>
        <v>0</v>
      </c>
      <c r="GP665">
        <f t="shared" si="826"/>
        <v>0</v>
      </c>
      <c r="GR665">
        <v>0</v>
      </c>
      <c r="GS665">
        <v>3</v>
      </c>
      <c r="GT665">
        <v>0</v>
      </c>
      <c r="GU665" t="s">
        <v>3</v>
      </c>
      <c r="GV665">
        <f t="shared" si="827"/>
        <v>0</v>
      </c>
      <c r="GW665">
        <v>1</v>
      </c>
      <c r="GX665">
        <f t="shared" si="828"/>
        <v>0</v>
      </c>
      <c r="HA665">
        <v>0</v>
      </c>
      <c r="HB665">
        <v>0</v>
      </c>
      <c r="HC665">
        <f t="shared" si="829"/>
        <v>0</v>
      </c>
      <c r="HE665" t="s">
        <v>3</v>
      </c>
      <c r="HF665" t="s">
        <v>3</v>
      </c>
      <c r="HM665" t="s">
        <v>3</v>
      </c>
      <c r="HN665" t="s">
        <v>3</v>
      </c>
      <c r="HO665" t="s">
        <v>3</v>
      </c>
      <c r="HP665" t="s">
        <v>3</v>
      </c>
      <c r="HQ665" t="s">
        <v>3</v>
      </c>
      <c r="HS665">
        <v>0</v>
      </c>
      <c r="IK665">
        <v>0</v>
      </c>
    </row>
    <row r="666" spans="1:255" x14ac:dyDescent="0.2">
      <c r="A666" s="2">
        <v>18</v>
      </c>
      <c r="B666" s="2">
        <v>1</v>
      </c>
      <c r="C666" s="2">
        <v>1431</v>
      </c>
      <c r="D666" s="2"/>
      <c r="E666" s="2" t="s">
        <v>630</v>
      </c>
      <c r="F666" s="2" t="s">
        <v>46</v>
      </c>
      <c r="G666" s="2" t="s">
        <v>47</v>
      </c>
      <c r="H666" s="2" t="s">
        <v>48</v>
      </c>
      <c r="I666" s="2">
        <f>I662*J666</f>
        <v>0.13</v>
      </c>
      <c r="J666" s="2">
        <v>0.65</v>
      </c>
      <c r="K666" s="2">
        <v>0.65</v>
      </c>
      <c r="L666" s="2"/>
      <c r="M666" s="2"/>
      <c r="N666" s="2"/>
      <c r="O666" s="2">
        <f t="shared" si="798"/>
        <v>68.41</v>
      </c>
      <c r="P666" s="2">
        <f t="shared" si="799"/>
        <v>68.41</v>
      </c>
      <c r="Q666" s="2">
        <f>(ROUND((ROUND(((ET666)*AV666*I666),2)*BB666),2)+ROUND((ROUND(((AE666-(EU666))*AV666*I666),2)*BS666),2))</f>
        <v>0</v>
      </c>
      <c r="R666" s="2">
        <f t="shared" si="800"/>
        <v>0</v>
      </c>
      <c r="S666" s="2">
        <f t="shared" si="801"/>
        <v>0</v>
      </c>
      <c r="T666" s="2">
        <f t="shared" si="802"/>
        <v>0</v>
      </c>
      <c r="U666" s="2">
        <f t="shared" si="803"/>
        <v>0</v>
      </c>
      <c r="V666" s="2">
        <f t="shared" si="804"/>
        <v>0</v>
      </c>
      <c r="W666" s="2">
        <f t="shared" si="805"/>
        <v>0</v>
      </c>
      <c r="X666" s="2">
        <f t="shared" si="806"/>
        <v>0</v>
      </c>
      <c r="Y666" s="2">
        <f t="shared" si="807"/>
        <v>0</v>
      </c>
      <c r="Z666" s="2"/>
      <c r="AA666" s="2">
        <v>59204062</v>
      </c>
      <c r="AB666" s="2">
        <f t="shared" si="808"/>
        <v>526.22</v>
      </c>
      <c r="AC666" s="2">
        <f t="shared" si="809"/>
        <v>526.22</v>
      </c>
      <c r="AD666" s="2">
        <f>ROUND((((ET666)-(EU666))+AE666),6)</f>
        <v>0</v>
      </c>
      <c r="AE666" s="2">
        <f t="shared" si="830"/>
        <v>0</v>
      </c>
      <c r="AF666" s="2">
        <f t="shared" si="830"/>
        <v>0</v>
      </c>
      <c r="AG666" s="2">
        <f t="shared" si="810"/>
        <v>0</v>
      </c>
      <c r="AH666" s="2">
        <f t="shared" si="831"/>
        <v>0</v>
      </c>
      <c r="AI666" s="2">
        <f t="shared" si="831"/>
        <v>0</v>
      </c>
      <c r="AJ666" s="2">
        <f t="shared" si="811"/>
        <v>0</v>
      </c>
      <c r="AK666" s="2">
        <v>526.22</v>
      </c>
      <c r="AL666" s="2">
        <v>526.22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109</v>
      </c>
      <c r="AU666" s="2">
        <v>61</v>
      </c>
      <c r="AV666" s="2">
        <v>1</v>
      </c>
      <c r="AW666" s="2">
        <v>1</v>
      </c>
      <c r="AX666" s="2"/>
      <c r="AY666" s="2"/>
      <c r="AZ666" s="2">
        <v>1</v>
      </c>
      <c r="BA666" s="2">
        <v>1</v>
      </c>
      <c r="BB666" s="2">
        <v>1</v>
      </c>
      <c r="BC666" s="2">
        <v>1</v>
      </c>
      <c r="BD666" s="2" t="s">
        <v>3</v>
      </c>
      <c r="BE666" s="2" t="s">
        <v>3</v>
      </c>
      <c r="BF666" s="2" t="s">
        <v>3</v>
      </c>
      <c r="BG666" s="2" t="s">
        <v>3</v>
      </c>
      <c r="BH666" s="2">
        <v>3</v>
      </c>
      <c r="BI666" s="2">
        <v>1</v>
      </c>
      <c r="BJ666" s="2" t="s">
        <v>49</v>
      </c>
      <c r="BK666" s="2"/>
      <c r="BL666" s="2"/>
      <c r="BM666" s="2">
        <v>21</v>
      </c>
      <c r="BN666" s="2">
        <v>0</v>
      </c>
      <c r="BO666" s="2" t="s">
        <v>3</v>
      </c>
      <c r="BP666" s="2">
        <v>0</v>
      </c>
      <c r="BQ666" s="2">
        <v>30</v>
      </c>
      <c r="BR666" s="2">
        <v>0</v>
      </c>
      <c r="BS666" s="2">
        <v>1</v>
      </c>
      <c r="BT666" s="2">
        <v>1</v>
      </c>
      <c r="BU666" s="2">
        <v>1</v>
      </c>
      <c r="BV666" s="2">
        <v>1</v>
      </c>
      <c r="BW666" s="2">
        <v>1</v>
      </c>
      <c r="BX666" s="2">
        <v>1</v>
      </c>
      <c r="BY666" s="2" t="s">
        <v>3</v>
      </c>
      <c r="BZ666" s="2">
        <v>109</v>
      </c>
      <c r="CA666" s="2">
        <v>61</v>
      </c>
      <c r="CB666" s="2" t="s">
        <v>3</v>
      </c>
      <c r="CC666" s="2"/>
      <c r="CD666" s="2"/>
      <c r="CE666" s="2">
        <v>30</v>
      </c>
      <c r="CF666" s="2">
        <v>0</v>
      </c>
      <c r="CG666" s="2">
        <v>0</v>
      </c>
      <c r="CH666" s="2"/>
      <c r="CI666" s="2"/>
      <c r="CJ666" s="2"/>
      <c r="CK666" s="2"/>
      <c r="CL666" s="2"/>
      <c r="CM666" s="2">
        <v>0</v>
      </c>
      <c r="CN666" s="2" t="s">
        <v>1057</v>
      </c>
      <c r="CO666" s="2">
        <v>0</v>
      </c>
      <c r="CP666" s="2">
        <f t="shared" si="812"/>
        <v>68.41</v>
      </c>
      <c r="CQ666" s="2">
        <f t="shared" si="813"/>
        <v>526.22</v>
      </c>
      <c r="CR666" s="2">
        <f>(ROUND((ROUND(((ET666)*AV666*1),2)*BB666),2)+ROUND((ROUND(((AE666-(EU666))*AV666*1),2)*BS666),2))</f>
        <v>0</v>
      </c>
      <c r="CS666" s="2">
        <f t="shared" si="814"/>
        <v>0</v>
      </c>
      <c r="CT666" s="2">
        <f t="shared" si="815"/>
        <v>0</v>
      </c>
      <c r="CU666" s="2">
        <f t="shared" si="816"/>
        <v>0</v>
      </c>
      <c r="CV666" s="2">
        <f t="shared" si="817"/>
        <v>0</v>
      </c>
      <c r="CW666" s="2">
        <f t="shared" si="818"/>
        <v>0</v>
      </c>
      <c r="CX666" s="2">
        <f t="shared" si="819"/>
        <v>0</v>
      </c>
      <c r="CY666" s="2">
        <f t="shared" si="820"/>
        <v>0</v>
      </c>
      <c r="CZ666" s="2">
        <f t="shared" si="821"/>
        <v>0</v>
      </c>
      <c r="DA666" s="2"/>
      <c r="DB666" s="2"/>
      <c r="DC666" s="2" t="s">
        <v>3</v>
      </c>
      <c r="DD666" s="2" t="s">
        <v>3</v>
      </c>
      <c r="DE666" s="2" t="s">
        <v>3</v>
      </c>
      <c r="DF666" s="2" t="s">
        <v>3</v>
      </c>
      <c r="DG666" s="2" t="s">
        <v>3</v>
      </c>
      <c r="DH666" s="2" t="s">
        <v>3</v>
      </c>
      <c r="DI666" s="2" t="s">
        <v>3</v>
      </c>
      <c r="DJ666" s="2" t="s">
        <v>3</v>
      </c>
      <c r="DK666" s="2" t="s">
        <v>3</v>
      </c>
      <c r="DL666" s="2" t="s">
        <v>3</v>
      </c>
      <c r="DM666" s="2" t="s">
        <v>3</v>
      </c>
      <c r="DN666" s="2">
        <v>0</v>
      </c>
      <c r="DO666" s="2">
        <v>0</v>
      </c>
      <c r="DP666" s="2">
        <v>1</v>
      </c>
      <c r="DQ666" s="2">
        <v>1</v>
      </c>
      <c r="DR666" s="2"/>
      <c r="DS666" s="2"/>
      <c r="DT666" s="2"/>
      <c r="DU666" s="2">
        <v>1010</v>
      </c>
      <c r="DV666" s="2" t="s">
        <v>48</v>
      </c>
      <c r="DW666" s="2" t="s">
        <v>48</v>
      </c>
      <c r="DX666" s="2">
        <v>100</v>
      </c>
      <c r="DY666" s="2"/>
      <c r="DZ666" s="2" t="s">
        <v>3</v>
      </c>
      <c r="EA666" s="2" t="s">
        <v>3</v>
      </c>
      <c r="EB666" s="2" t="s">
        <v>3</v>
      </c>
      <c r="EC666" s="2" t="s">
        <v>3</v>
      </c>
      <c r="ED666" s="2"/>
      <c r="EE666" s="2">
        <v>58807897</v>
      </c>
      <c r="EF666" s="2">
        <v>30</v>
      </c>
      <c r="EG666" s="2" t="s">
        <v>27</v>
      </c>
      <c r="EH666" s="2">
        <v>0</v>
      </c>
      <c r="EI666" s="2" t="s">
        <v>3</v>
      </c>
      <c r="EJ666" s="2">
        <v>1</v>
      </c>
      <c r="EK666" s="2">
        <v>21</v>
      </c>
      <c r="EL666" s="2" t="s">
        <v>28</v>
      </c>
      <c r="EM666" s="2" t="s">
        <v>29</v>
      </c>
      <c r="EN666" s="2"/>
      <c r="EO666" s="2" t="s">
        <v>387</v>
      </c>
      <c r="EP666" s="2"/>
      <c r="EQ666" s="2">
        <v>0</v>
      </c>
      <c r="ER666" s="2">
        <v>526.22</v>
      </c>
      <c r="ES666" s="2">
        <v>526.22</v>
      </c>
      <c r="ET666" s="2">
        <v>0</v>
      </c>
      <c r="EU666" s="2">
        <v>0</v>
      </c>
      <c r="EV666" s="2">
        <v>0</v>
      </c>
      <c r="EW666" s="2">
        <v>0</v>
      </c>
      <c r="EX666" s="2">
        <v>0</v>
      </c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>
        <v>0</v>
      </c>
      <c r="FR666" s="2">
        <v>0</v>
      </c>
      <c r="FS666" s="2">
        <v>0</v>
      </c>
      <c r="FT666" s="2"/>
      <c r="FU666" s="2"/>
      <c r="FV666" s="2"/>
      <c r="FW666" s="2"/>
      <c r="FX666" s="2">
        <v>109</v>
      </c>
      <c r="FY666" s="2">
        <v>61</v>
      </c>
      <c r="FZ666" s="2"/>
      <c r="GA666" s="2" t="s">
        <v>3</v>
      </c>
      <c r="GB666" s="2"/>
      <c r="GC666" s="2"/>
      <c r="GD666" s="2">
        <v>1</v>
      </c>
      <c r="GE666" s="2"/>
      <c r="GF666" s="2">
        <v>1873919888</v>
      </c>
      <c r="GG666" s="2">
        <v>2</v>
      </c>
      <c r="GH666" s="2">
        <v>1</v>
      </c>
      <c r="GI666" s="2">
        <v>-2</v>
      </c>
      <c r="GJ666" s="2">
        <v>0</v>
      </c>
      <c r="GK666" s="2">
        <v>0</v>
      </c>
      <c r="GL666" s="2">
        <f t="shared" si="822"/>
        <v>0</v>
      </c>
      <c r="GM666" s="2">
        <f t="shared" si="823"/>
        <v>68.41</v>
      </c>
      <c r="GN666" s="2">
        <f t="shared" si="824"/>
        <v>68.41</v>
      </c>
      <c r="GO666" s="2">
        <f t="shared" si="825"/>
        <v>0</v>
      </c>
      <c r="GP666" s="2">
        <f t="shared" si="826"/>
        <v>0</v>
      </c>
      <c r="GQ666" s="2"/>
      <c r="GR666" s="2">
        <v>0</v>
      </c>
      <c r="GS666" s="2">
        <v>3</v>
      </c>
      <c r="GT666" s="2">
        <v>0</v>
      </c>
      <c r="GU666" s="2" t="s">
        <v>3</v>
      </c>
      <c r="GV666" s="2">
        <f t="shared" si="827"/>
        <v>0</v>
      </c>
      <c r="GW666" s="2">
        <v>1</v>
      </c>
      <c r="GX666" s="2">
        <f t="shared" si="828"/>
        <v>0</v>
      </c>
      <c r="GY666" s="2"/>
      <c r="GZ666" s="2"/>
      <c r="HA666" s="2">
        <v>0</v>
      </c>
      <c r="HB666" s="2">
        <v>0</v>
      </c>
      <c r="HC666" s="2">
        <f t="shared" si="829"/>
        <v>0</v>
      </c>
      <c r="HD666" s="2"/>
      <c r="HE666" s="2" t="s">
        <v>3</v>
      </c>
      <c r="HF666" s="2" t="s">
        <v>3</v>
      </c>
      <c r="HG666" s="2"/>
      <c r="HH666" s="2"/>
      <c r="HI666" s="2"/>
      <c r="HJ666" s="2"/>
      <c r="HK666" s="2"/>
      <c r="HL666" s="2"/>
      <c r="HM666" s="2" t="s">
        <v>3</v>
      </c>
      <c r="HN666" s="2" t="s">
        <v>3</v>
      </c>
      <c r="HO666" s="2" t="s">
        <v>3</v>
      </c>
      <c r="HP666" s="2" t="s">
        <v>3</v>
      </c>
      <c r="HQ666" s="2" t="s">
        <v>3</v>
      </c>
      <c r="HR666" s="2"/>
      <c r="HS666" s="2">
        <v>0</v>
      </c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>
        <v>0</v>
      </c>
      <c r="IL666" s="2"/>
      <c r="IM666" s="2"/>
      <c r="IN666" s="2"/>
      <c r="IO666" s="2"/>
      <c r="IP666" s="2"/>
      <c r="IQ666" s="2"/>
      <c r="IR666" s="2"/>
      <c r="IS666" s="2"/>
      <c r="IT666" s="2"/>
      <c r="IU666" s="2"/>
    </row>
    <row r="667" spans="1:255" x14ac:dyDescent="0.2">
      <c r="A667">
        <v>18</v>
      </c>
      <c r="B667">
        <v>1</v>
      </c>
      <c r="C667">
        <v>1441</v>
      </c>
      <c r="E667" t="s">
        <v>630</v>
      </c>
      <c r="F667" t="s">
        <v>46</v>
      </c>
      <c r="G667" t="s">
        <v>47</v>
      </c>
      <c r="H667" t="s">
        <v>48</v>
      </c>
      <c r="I667">
        <f>I663*J667</f>
        <v>0.13</v>
      </c>
      <c r="J667">
        <v>0.65</v>
      </c>
      <c r="K667">
        <v>0.65</v>
      </c>
      <c r="O667">
        <f t="shared" si="798"/>
        <v>190.86</v>
      </c>
      <c r="P667">
        <f t="shared" si="799"/>
        <v>190.86</v>
      </c>
      <c r="Q667">
        <f>(ROUND((ROUND(((ET667)*AV667*I667),2)*BB667),2)+ROUND((ROUND(((AE667-(EU667))*AV667*I667),2)*BS667),2))</f>
        <v>0</v>
      </c>
      <c r="R667">
        <f t="shared" si="800"/>
        <v>0</v>
      </c>
      <c r="S667">
        <f t="shared" si="801"/>
        <v>0</v>
      </c>
      <c r="T667">
        <f t="shared" si="802"/>
        <v>0</v>
      </c>
      <c r="U667">
        <f t="shared" si="803"/>
        <v>0</v>
      </c>
      <c r="V667">
        <f t="shared" si="804"/>
        <v>0</v>
      </c>
      <c r="W667">
        <f t="shared" si="805"/>
        <v>0</v>
      </c>
      <c r="X667">
        <f t="shared" si="806"/>
        <v>0</v>
      </c>
      <c r="Y667">
        <f t="shared" si="807"/>
        <v>0</v>
      </c>
      <c r="AA667">
        <v>59204059</v>
      </c>
      <c r="AB667">
        <f t="shared" si="808"/>
        <v>526.22</v>
      </c>
      <c r="AC667">
        <f t="shared" si="809"/>
        <v>526.22</v>
      </c>
      <c r="AD667">
        <f>ROUND((((ET667)-(EU667))+AE667),6)</f>
        <v>0</v>
      </c>
      <c r="AE667">
        <f t="shared" si="830"/>
        <v>0</v>
      </c>
      <c r="AF667">
        <f t="shared" si="830"/>
        <v>0</v>
      </c>
      <c r="AG667">
        <f t="shared" si="810"/>
        <v>0</v>
      </c>
      <c r="AH667">
        <f t="shared" si="831"/>
        <v>0</v>
      </c>
      <c r="AI667">
        <f t="shared" si="831"/>
        <v>0</v>
      </c>
      <c r="AJ667">
        <f t="shared" si="811"/>
        <v>0</v>
      </c>
      <c r="AK667">
        <v>526.22</v>
      </c>
      <c r="AL667">
        <v>526.22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109</v>
      </c>
      <c r="AU667">
        <v>61</v>
      </c>
      <c r="AV667">
        <v>1</v>
      </c>
      <c r="AW667">
        <v>1</v>
      </c>
      <c r="AZ667">
        <v>1</v>
      </c>
      <c r="BA667">
        <v>1</v>
      </c>
      <c r="BB667">
        <v>1</v>
      </c>
      <c r="BC667">
        <v>2.79</v>
      </c>
      <c r="BD667" t="s">
        <v>3</v>
      </c>
      <c r="BE667" t="s">
        <v>3</v>
      </c>
      <c r="BF667" t="s">
        <v>3</v>
      </c>
      <c r="BG667" t="s">
        <v>3</v>
      </c>
      <c r="BH667">
        <v>3</v>
      </c>
      <c r="BI667">
        <v>1</v>
      </c>
      <c r="BJ667" t="s">
        <v>49</v>
      </c>
      <c r="BM667">
        <v>21</v>
      </c>
      <c r="BN667">
        <v>0</v>
      </c>
      <c r="BO667" t="s">
        <v>46</v>
      </c>
      <c r="BP667">
        <v>1</v>
      </c>
      <c r="BQ667">
        <v>30</v>
      </c>
      <c r="BR667">
        <v>0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 t="s">
        <v>3</v>
      </c>
      <c r="BZ667">
        <v>109</v>
      </c>
      <c r="CA667">
        <v>61</v>
      </c>
      <c r="CB667" t="s">
        <v>3</v>
      </c>
      <c r="CE667">
        <v>30</v>
      </c>
      <c r="CF667">
        <v>0</v>
      </c>
      <c r="CG667">
        <v>0</v>
      </c>
      <c r="CM667">
        <v>0</v>
      </c>
      <c r="CN667" t="s">
        <v>1057</v>
      </c>
      <c r="CO667">
        <v>0</v>
      </c>
      <c r="CP667">
        <f t="shared" si="812"/>
        <v>190.86</v>
      </c>
      <c r="CQ667">
        <f t="shared" si="813"/>
        <v>1468.15</v>
      </c>
      <c r="CR667">
        <f>(ROUND((ROUND(((ET667)*AV667*1),2)*BB667),2)+ROUND((ROUND(((AE667-(EU667))*AV667*1),2)*BS667),2))</f>
        <v>0</v>
      </c>
      <c r="CS667">
        <f t="shared" si="814"/>
        <v>0</v>
      </c>
      <c r="CT667">
        <f t="shared" si="815"/>
        <v>0</v>
      </c>
      <c r="CU667">
        <f t="shared" si="816"/>
        <v>0</v>
      </c>
      <c r="CV667">
        <f t="shared" si="817"/>
        <v>0</v>
      </c>
      <c r="CW667">
        <f t="shared" si="818"/>
        <v>0</v>
      </c>
      <c r="CX667">
        <f t="shared" si="819"/>
        <v>0</v>
      </c>
      <c r="CY667">
        <f t="shared" si="820"/>
        <v>0</v>
      </c>
      <c r="CZ667">
        <f t="shared" si="821"/>
        <v>0</v>
      </c>
      <c r="DC667" t="s">
        <v>3</v>
      </c>
      <c r="DD667" t="s">
        <v>3</v>
      </c>
      <c r="DE667" t="s">
        <v>3</v>
      </c>
      <c r="DF667" t="s">
        <v>3</v>
      </c>
      <c r="DG667" t="s">
        <v>3</v>
      </c>
      <c r="DH667" t="s">
        <v>3</v>
      </c>
      <c r="DI667" t="s">
        <v>3</v>
      </c>
      <c r="DJ667" t="s">
        <v>3</v>
      </c>
      <c r="DK667" t="s">
        <v>3</v>
      </c>
      <c r="DL667" t="s">
        <v>3</v>
      </c>
      <c r="DM667" t="s">
        <v>3</v>
      </c>
      <c r="DN667">
        <v>0</v>
      </c>
      <c r="DO667">
        <v>0</v>
      </c>
      <c r="DP667">
        <v>1</v>
      </c>
      <c r="DQ667">
        <v>1</v>
      </c>
      <c r="DU667">
        <v>1010</v>
      </c>
      <c r="DV667" t="s">
        <v>48</v>
      </c>
      <c r="DW667" t="s">
        <v>48</v>
      </c>
      <c r="DX667">
        <v>100</v>
      </c>
      <c r="DZ667" t="s">
        <v>3</v>
      </c>
      <c r="EA667" t="s">
        <v>3</v>
      </c>
      <c r="EB667" t="s">
        <v>3</v>
      </c>
      <c r="EC667" t="s">
        <v>3</v>
      </c>
      <c r="EE667">
        <v>58807897</v>
      </c>
      <c r="EF667">
        <v>30</v>
      </c>
      <c r="EG667" t="s">
        <v>27</v>
      </c>
      <c r="EH667">
        <v>0</v>
      </c>
      <c r="EI667" t="s">
        <v>3</v>
      </c>
      <c r="EJ667">
        <v>1</v>
      </c>
      <c r="EK667">
        <v>21</v>
      </c>
      <c r="EL667" t="s">
        <v>28</v>
      </c>
      <c r="EM667" t="s">
        <v>29</v>
      </c>
      <c r="EO667" t="s">
        <v>387</v>
      </c>
      <c r="EQ667">
        <v>0</v>
      </c>
      <c r="ER667">
        <v>526.22</v>
      </c>
      <c r="ES667">
        <v>526.22</v>
      </c>
      <c r="ET667">
        <v>0</v>
      </c>
      <c r="EU667">
        <v>0</v>
      </c>
      <c r="EV667">
        <v>0</v>
      </c>
      <c r="EW667">
        <v>0</v>
      </c>
      <c r="EX667">
        <v>0</v>
      </c>
      <c r="FQ667">
        <v>0</v>
      </c>
      <c r="FR667">
        <v>0</v>
      </c>
      <c r="FS667">
        <v>0</v>
      </c>
      <c r="FX667">
        <v>109</v>
      </c>
      <c r="FY667">
        <v>61</v>
      </c>
      <c r="GA667" t="s">
        <v>3</v>
      </c>
      <c r="GD667">
        <v>1</v>
      </c>
      <c r="GF667">
        <v>1873919888</v>
      </c>
      <c r="GG667">
        <v>2</v>
      </c>
      <c r="GH667">
        <v>1</v>
      </c>
      <c r="GI667">
        <v>2</v>
      </c>
      <c r="GJ667">
        <v>0</v>
      </c>
      <c r="GK667">
        <v>0</v>
      </c>
      <c r="GL667">
        <f t="shared" si="822"/>
        <v>0</v>
      </c>
      <c r="GM667">
        <f t="shared" si="823"/>
        <v>190.86</v>
      </c>
      <c r="GN667">
        <f t="shared" si="824"/>
        <v>190.86</v>
      </c>
      <c r="GO667">
        <f t="shared" si="825"/>
        <v>0</v>
      </c>
      <c r="GP667">
        <f t="shared" si="826"/>
        <v>0</v>
      </c>
      <c r="GR667">
        <v>0</v>
      </c>
      <c r="GS667">
        <v>3</v>
      </c>
      <c r="GT667">
        <v>0</v>
      </c>
      <c r="GU667" t="s">
        <v>3</v>
      </c>
      <c r="GV667">
        <f t="shared" si="827"/>
        <v>0</v>
      </c>
      <c r="GW667">
        <v>1</v>
      </c>
      <c r="GX667">
        <f t="shared" si="828"/>
        <v>0</v>
      </c>
      <c r="HA667">
        <v>0</v>
      </c>
      <c r="HB667">
        <v>0</v>
      </c>
      <c r="HC667">
        <f t="shared" si="829"/>
        <v>0</v>
      </c>
      <c r="HE667" t="s">
        <v>3</v>
      </c>
      <c r="HF667" t="s">
        <v>3</v>
      </c>
      <c r="HM667" t="s">
        <v>3</v>
      </c>
      <c r="HN667" t="s">
        <v>3</v>
      </c>
      <c r="HO667" t="s">
        <v>3</v>
      </c>
      <c r="HP667" t="s">
        <v>3</v>
      </c>
      <c r="HQ667" t="s">
        <v>3</v>
      </c>
      <c r="HS667">
        <v>0</v>
      </c>
      <c r="IK667">
        <v>0</v>
      </c>
    </row>
    <row r="668" spans="1:255" x14ac:dyDescent="0.2">
      <c r="A668" s="2">
        <v>17</v>
      </c>
      <c r="B668" s="2">
        <v>1</v>
      </c>
      <c r="C668" s="2">
        <f>ROW(SmtRes!A1452)</f>
        <v>1452</v>
      </c>
      <c r="D668" s="2">
        <f>ROW(EtalonRes!A1471)</f>
        <v>1471</v>
      </c>
      <c r="E668" s="2" t="s">
        <v>631</v>
      </c>
      <c r="F668" s="2" t="s">
        <v>21</v>
      </c>
      <c r="G668" s="2" t="s">
        <v>22</v>
      </c>
      <c r="H668" s="2" t="s">
        <v>23</v>
      </c>
      <c r="I668" s="2">
        <f>ROUND(ROUND(325/100,4),9)</f>
        <v>3.25</v>
      </c>
      <c r="J668" s="2">
        <v>0</v>
      </c>
      <c r="K668" s="2">
        <f>ROUND(ROUND(325/100,4),9)</f>
        <v>3.25</v>
      </c>
      <c r="L668" s="2"/>
      <c r="M668" s="2"/>
      <c r="N668" s="2"/>
      <c r="O668" s="2">
        <f t="shared" si="798"/>
        <v>1155.94</v>
      </c>
      <c r="P668" s="2">
        <f t="shared" si="799"/>
        <v>97.63</v>
      </c>
      <c r="Q668" s="2">
        <f>(ROUND((ROUND(((((ET668*1.25)*1.1))*AV668*I668),2)*BB668),2)+ROUND((ROUND(((AE668-(((EU668*1.25)*1.1)))*AV668*I668),2)*BS668),2))</f>
        <v>19.41</v>
      </c>
      <c r="R668" s="2">
        <f t="shared" si="800"/>
        <v>1.43</v>
      </c>
      <c r="S668" s="2">
        <f t="shared" si="801"/>
        <v>1038.9000000000001</v>
      </c>
      <c r="T668" s="2">
        <f t="shared" si="802"/>
        <v>0</v>
      </c>
      <c r="U668" s="2">
        <f t="shared" si="803"/>
        <v>83.873775699999996</v>
      </c>
      <c r="V668" s="2">
        <f t="shared" si="804"/>
        <v>0</v>
      </c>
      <c r="W668" s="2">
        <f t="shared" si="805"/>
        <v>0</v>
      </c>
      <c r="X668" s="2">
        <f t="shared" si="806"/>
        <v>1133.96</v>
      </c>
      <c r="Y668" s="2">
        <f t="shared" si="807"/>
        <v>634.6</v>
      </c>
      <c r="Z668" s="2"/>
      <c r="AA668" s="2">
        <v>59204062</v>
      </c>
      <c r="AB668" s="2">
        <f t="shared" si="808"/>
        <v>335.22620000000001</v>
      </c>
      <c r="AC668" s="2">
        <f t="shared" si="809"/>
        <v>30.04</v>
      </c>
      <c r="AD668" s="2">
        <f>ROUND((((((ET668*1.25)*1.1))-(((EU668*1.25)*1.1)))+AE668),6)</f>
        <v>5.5962500000000004</v>
      </c>
      <c r="AE668" s="2">
        <f>ROUND((((EU668*1.25)*1.1)),6)</f>
        <v>0.41249999999999998</v>
      </c>
      <c r="AF668" s="2">
        <f>ROUND((((EV668*1.15)*1.1)),6)</f>
        <v>299.58994999999999</v>
      </c>
      <c r="AG668" s="2">
        <f t="shared" si="810"/>
        <v>0</v>
      </c>
      <c r="AH668" s="2">
        <f>(((EW668*1.15)*1.1))</f>
        <v>24.186800000000002</v>
      </c>
      <c r="AI668" s="2">
        <f>(((EX668*1.25)*1.1))</f>
        <v>0</v>
      </c>
      <c r="AJ668" s="2">
        <f t="shared" si="811"/>
        <v>0</v>
      </c>
      <c r="AK668" s="2">
        <v>270.94</v>
      </c>
      <c r="AL668" s="2">
        <v>30.04</v>
      </c>
      <c r="AM668" s="2">
        <v>4.07</v>
      </c>
      <c r="AN668" s="2">
        <v>0.3</v>
      </c>
      <c r="AO668" s="2">
        <v>236.83</v>
      </c>
      <c r="AP668" s="2">
        <v>0</v>
      </c>
      <c r="AQ668" s="2">
        <v>19.12</v>
      </c>
      <c r="AR668" s="2">
        <v>0</v>
      </c>
      <c r="AS668" s="2">
        <v>0</v>
      </c>
      <c r="AT668" s="2">
        <v>109</v>
      </c>
      <c r="AU668" s="2">
        <v>61</v>
      </c>
      <c r="AV668" s="2">
        <v>1.0669999999999999</v>
      </c>
      <c r="AW668" s="2">
        <v>1</v>
      </c>
      <c r="AX668" s="2"/>
      <c r="AY668" s="2"/>
      <c r="AZ668" s="2">
        <v>1</v>
      </c>
      <c r="BA668" s="2">
        <v>1</v>
      </c>
      <c r="BB668" s="2">
        <v>1</v>
      </c>
      <c r="BC668" s="2">
        <v>1</v>
      </c>
      <c r="BD668" s="2" t="s">
        <v>3</v>
      </c>
      <c r="BE668" s="2" t="s">
        <v>3</v>
      </c>
      <c r="BF668" s="2" t="s">
        <v>3</v>
      </c>
      <c r="BG668" s="2" t="s">
        <v>3</v>
      </c>
      <c r="BH668" s="2">
        <v>0</v>
      </c>
      <c r="BI668" s="2">
        <v>1</v>
      </c>
      <c r="BJ668" s="2" t="s">
        <v>24</v>
      </c>
      <c r="BK668" s="2"/>
      <c r="BL668" s="2"/>
      <c r="BM668" s="2">
        <v>21</v>
      </c>
      <c r="BN668" s="2">
        <v>0</v>
      </c>
      <c r="BO668" s="2" t="s">
        <v>21</v>
      </c>
      <c r="BP668" s="2">
        <v>1</v>
      </c>
      <c r="BQ668" s="2">
        <v>30</v>
      </c>
      <c r="BR668" s="2">
        <v>0</v>
      </c>
      <c r="BS668" s="2">
        <v>1</v>
      </c>
      <c r="BT668" s="2">
        <v>1</v>
      </c>
      <c r="BU668" s="2">
        <v>1</v>
      </c>
      <c r="BV668" s="2">
        <v>1</v>
      </c>
      <c r="BW668" s="2">
        <v>1</v>
      </c>
      <c r="BX668" s="2">
        <v>1</v>
      </c>
      <c r="BY668" s="2" t="s">
        <v>3</v>
      </c>
      <c r="BZ668" s="2">
        <v>109</v>
      </c>
      <c r="CA668" s="2">
        <v>61</v>
      </c>
      <c r="CB668" s="2" t="s">
        <v>3</v>
      </c>
      <c r="CC668" s="2"/>
      <c r="CD668" s="2"/>
      <c r="CE668" s="2">
        <v>30</v>
      </c>
      <c r="CF668" s="2">
        <v>0</v>
      </c>
      <c r="CG668" s="2">
        <v>0</v>
      </c>
      <c r="CH668" s="2"/>
      <c r="CI668" s="2"/>
      <c r="CJ668" s="2"/>
      <c r="CK668" s="2"/>
      <c r="CL668" s="2"/>
      <c r="CM668" s="2">
        <v>0</v>
      </c>
      <c r="CN668" s="2" t="s">
        <v>1057</v>
      </c>
      <c r="CO668" s="2">
        <v>0</v>
      </c>
      <c r="CP668" s="2">
        <f t="shared" si="812"/>
        <v>1155.94</v>
      </c>
      <c r="CQ668" s="2">
        <f t="shared" si="813"/>
        <v>30.04</v>
      </c>
      <c r="CR668" s="2">
        <f>(ROUND((ROUND(((((ET668*1.25)*1.1))*AV668*1),2)*BB668),2)+ROUND((ROUND(((AE668-(((EU668*1.25)*1.1)))*AV668*1),2)*BS668),2))</f>
        <v>5.97</v>
      </c>
      <c r="CS668" s="2">
        <f t="shared" si="814"/>
        <v>0.44</v>
      </c>
      <c r="CT668" s="2">
        <f t="shared" si="815"/>
        <v>319.66000000000003</v>
      </c>
      <c r="CU668" s="2">
        <f t="shared" si="816"/>
        <v>0</v>
      </c>
      <c r="CV668" s="2">
        <f t="shared" si="817"/>
        <v>25.807315599999999</v>
      </c>
      <c r="CW668" s="2">
        <f t="shared" si="818"/>
        <v>0</v>
      </c>
      <c r="CX668" s="2">
        <f t="shared" si="819"/>
        <v>0</v>
      </c>
      <c r="CY668" s="2">
        <f t="shared" si="820"/>
        <v>1133.9597000000001</v>
      </c>
      <c r="CZ668" s="2">
        <f t="shared" si="821"/>
        <v>634.60130000000015</v>
      </c>
      <c r="DA668" s="2"/>
      <c r="DB668" s="2"/>
      <c r="DC668" s="2" t="s">
        <v>3</v>
      </c>
      <c r="DD668" s="2" t="s">
        <v>3</v>
      </c>
      <c r="DE668" s="2" t="s">
        <v>25</v>
      </c>
      <c r="DF668" s="2" t="s">
        <v>25</v>
      </c>
      <c r="DG668" s="2" t="s">
        <v>26</v>
      </c>
      <c r="DH668" s="2" t="s">
        <v>3</v>
      </c>
      <c r="DI668" s="2" t="s">
        <v>26</v>
      </c>
      <c r="DJ668" s="2" t="s">
        <v>25</v>
      </c>
      <c r="DK668" s="2" t="s">
        <v>3</v>
      </c>
      <c r="DL668" s="2" t="s">
        <v>3</v>
      </c>
      <c r="DM668" s="2" t="s">
        <v>3</v>
      </c>
      <c r="DN668" s="2">
        <v>0</v>
      </c>
      <c r="DO668" s="2">
        <v>0</v>
      </c>
      <c r="DP668" s="2">
        <v>1</v>
      </c>
      <c r="DQ668" s="2">
        <v>1</v>
      </c>
      <c r="DR668" s="2"/>
      <c r="DS668" s="2"/>
      <c r="DT668" s="2"/>
      <c r="DU668" s="2">
        <v>1003</v>
      </c>
      <c r="DV668" s="2" t="s">
        <v>23</v>
      </c>
      <c r="DW668" s="2" t="s">
        <v>23</v>
      </c>
      <c r="DX668" s="2">
        <v>100</v>
      </c>
      <c r="DY668" s="2"/>
      <c r="DZ668" s="2" t="s">
        <v>3</v>
      </c>
      <c r="EA668" s="2" t="s">
        <v>3</v>
      </c>
      <c r="EB668" s="2" t="s">
        <v>3</v>
      </c>
      <c r="EC668" s="2" t="s">
        <v>3</v>
      </c>
      <c r="ED668" s="2"/>
      <c r="EE668" s="2">
        <v>58807897</v>
      </c>
      <c r="EF668" s="2">
        <v>30</v>
      </c>
      <c r="EG668" s="2" t="s">
        <v>27</v>
      </c>
      <c r="EH668" s="2">
        <v>0</v>
      </c>
      <c r="EI668" s="2" t="s">
        <v>3</v>
      </c>
      <c r="EJ668" s="2">
        <v>1</v>
      </c>
      <c r="EK668" s="2">
        <v>21</v>
      </c>
      <c r="EL668" s="2" t="s">
        <v>28</v>
      </c>
      <c r="EM668" s="2" t="s">
        <v>29</v>
      </c>
      <c r="EN668" s="2"/>
      <c r="EO668" s="2" t="s">
        <v>387</v>
      </c>
      <c r="EP668" s="2"/>
      <c r="EQ668" s="2">
        <v>0</v>
      </c>
      <c r="ER668" s="2">
        <v>270.94</v>
      </c>
      <c r="ES668" s="2">
        <v>30.04</v>
      </c>
      <c r="ET668" s="2">
        <v>4.07</v>
      </c>
      <c r="EU668" s="2">
        <v>0.3</v>
      </c>
      <c r="EV668" s="2">
        <v>236.83</v>
      </c>
      <c r="EW668" s="2">
        <v>19.12</v>
      </c>
      <c r="EX668" s="2">
        <v>0</v>
      </c>
      <c r="EY668" s="2">
        <v>0</v>
      </c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>
        <v>0</v>
      </c>
      <c r="FR668" s="2">
        <v>0</v>
      </c>
      <c r="FS668" s="2">
        <v>0</v>
      </c>
      <c r="FT668" s="2"/>
      <c r="FU668" s="2"/>
      <c r="FV668" s="2"/>
      <c r="FW668" s="2"/>
      <c r="FX668" s="2">
        <v>109</v>
      </c>
      <c r="FY668" s="2">
        <v>61</v>
      </c>
      <c r="FZ668" s="2"/>
      <c r="GA668" s="2" t="s">
        <v>3</v>
      </c>
      <c r="GB668" s="2"/>
      <c r="GC668" s="2"/>
      <c r="GD668" s="2">
        <v>1</v>
      </c>
      <c r="GE668" s="2"/>
      <c r="GF668" s="2">
        <v>-367569951</v>
      </c>
      <c r="GG668" s="2">
        <v>2</v>
      </c>
      <c r="GH668" s="2">
        <v>1</v>
      </c>
      <c r="GI668" s="2">
        <v>2</v>
      </c>
      <c r="GJ668" s="2">
        <v>0</v>
      </c>
      <c r="GK668" s="2">
        <v>0</v>
      </c>
      <c r="GL668" s="2">
        <f t="shared" si="822"/>
        <v>0</v>
      </c>
      <c r="GM668" s="2">
        <f t="shared" si="823"/>
        <v>2924.5</v>
      </c>
      <c r="GN668" s="2">
        <f t="shared" si="824"/>
        <v>2924.5</v>
      </c>
      <c r="GO668" s="2">
        <f t="shared" si="825"/>
        <v>0</v>
      </c>
      <c r="GP668" s="2">
        <f t="shared" si="826"/>
        <v>0</v>
      </c>
      <c r="GQ668" s="2"/>
      <c r="GR668" s="2">
        <v>0</v>
      </c>
      <c r="GS668" s="2">
        <v>3</v>
      </c>
      <c r="GT668" s="2">
        <v>0</v>
      </c>
      <c r="GU668" s="2" t="s">
        <v>3</v>
      </c>
      <c r="GV668" s="2">
        <f t="shared" si="827"/>
        <v>0</v>
      </c>
      <c r="GW668" s="2">
        <v>1</v>
      </c>
      <c r="GX668" s="2">
        <f t="shared" si="828"/>
        <v>0</v>
      </c>
      <c r="GY668" s="2"/>
      <c r="GZ668" s="2"/>
      <c r="HA668" s="2">
        <v>0</v>
      </c>
      <c r="HB668" s="2">
        <v>0</v>
      </c>
      <c r="HC668" s="2">
        <f t="shared" si="829"/>
        <v>0</v>
      </c>
      <c r="HD668" s="2"/>
      <c r="HE668" s="2" t="s">
        <v>3</v>
      </c>
      <c r="HF668" s="2" t="s">
        <v>3</v>
      </c>
      <c r="HG668" s="2"/>
      <c r="HH668" s="2"/>
      <c r="HI668" s="2"/>
      <c r="HJ668" s="2"/>
      <c r="HK668" s="2"/>
      <c r="HL668" s="2"/>
      <c r="HM668" s="2" t="s">
        <v>3</v>
      </c>
      <c r="HN668" s="2" t="s">
        <v>3</v>
      </c>
      <c r="HO668" s="2" t="s">
        <v>3</v>
      </c>
      <c r="HP668" s="2" t="s">
        <v>3</v>
      </c>
      <c r="HQ668" s="2" t="s">
        <v>3</v>
      </c>
      <c r="HR668" s="2"/>
      <c r="HS668" s="2">
        <v>0</v>
      </c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>
        <v>0</v>
      </c>
      <c r="IL668" s="2"/>
      <c r="IM668" s="2"/>
      <c r="IN668" s="2"/>
      <c r="IO668" s="2"/>
      <c r="IP668" s="2"/>
      <c r="IQ668" s="2"/>
      <c r="IR668" s="2"/>
      <c r="IS668" s="2"/>
      <c r="IT668" s="2"/>
      <c r="IU668" s="2"/>
    </row>
    <row r="669" spans="1:255" x14ac:dyDescent="0.2">
      <c r="A669">
        <v>17</v>
      </c>
      <c r="B669">
        <v>1</v>
      </c>
      <c r="C669">
        <f>ROW(SmtRes!A1462)</f>
        <v>1462</v>
      </c>
      <c r="D669">
        <f>ROW(EtalonRes!A1482)</f>
        <v>1482</v>
      </c>
      <c r="E669" t="s">
        <v>631</v>
      </c>
      <c r="F669" t="s">
        <v>21</v>
      </c>
      <c r="G669" t="s">
        <v>22</v>
      </c>
      <c r="H669" t="s">
        <v>23</v>
      </c>
      <c r="I669">
        <f>ROUND(ROUND(325/100,4),9)</f>
        <v>3.25</v>
      </c>
      <c r="J669">
        <v>0</v>
      </c>
      <c r="K669">
        <f>ROUND(ROUND(325/100,4),9)</f>
        <v>3.25</v>
      </c>
      <c r="O669">
        <f t="shared" si="798"/>
        <v>57545.33</v>
      </c>
      <c r="P669">
        <f t="shared" si="799"/>
        <v>174.76</v>
      </c>
      <c r="Q669">
        <f>(ROUND((ROUND(((((ET669*1.25)*1.1))*AV669*I669),2)*BB669),2)+ROUND((ROUND(((AE669-(((EU669*1.25)*1.1)))*AV669*I669),2)*BS669),2))</f>
        <v>241.46</v>
      </c>
      <c r="R669">
        <f t="shared" si="800"/>
        <v>78.64</v>
      </c>
      <c r="S669">
        <f t="shared" si="801"/>
        <v>57129.11</v>
      </c>
      <c r="T669">
        <f t="shared" si="802"/>
        <v>0</v>
      </c>
      <c r="U669">
        <f t="shared" si="803"/>
        <v>83.873775699999996</v>
      </c>
      <c r="V669">
        <f t="shared" si="804"/>
        <v>0</v>
      </c>
      <c r="W669">
        <f t="shared" si="805"/>
        <v>0</v>
      </c>
      <c r="X669">
        <f t="shared" si="806"/>
        <v>62356.45</v>
      </c>
      <c r="Y669">
        <f t="shared" si="807"/>
        <v>34896.730000000003</v>
      </c>
      <c r="AA669">
        <v>59204059</v>
      </c>
      <c r="AB669">
        <f t="shared" si="808"/>
        <v>335.22620000000001</v>
      </c>
      <c r="AC669">
        <f t="shared" si="809"/>
        <v>30.04</v>
      </c>
      <c r="AD669">
        <f>ROUND((((((ET669*1.25)*1.1))-(((EU669*1.25)*1.1)))+AE669),6)</f>
        <v>5.5962500000000004</v>
      </c>
      <c r="AE669">
        <f>ROUND((((EU669*1.25)*1.1)),6)</f>
        <v>0.41249999999999998</v>
      </c>
      <c r="AF669">
        <f>ROUND((((EV669*1.15)*1.1)),6)</f>
        <v>299.58994999999999</v>
      </c>
      <c r="AG669">
        <f t="shared" si="810"/>
        <v>0</v>
      </c>
      <c r="AH669">
        <f>(((EW669*1.15)*1.1))</f>
        <v>24.186800000000002</v>
      </c>
      <c r="AI669">
        <f>(((EX669*1.25)*1.1))</f>
        <v>0</v>
      </c>
      <c r="AJ669">
        <f t="shared" si="811"/>
        <v>0</v>
      </c>
      <c r="AK669">
        <v>270.94</v>
      </c>
      <c r="AL669">
        <v>30.04</v>
      </c>
      <c r="AM669">
        <v>4.07</v>
      </c>
      <c r="AN669">
        <v>0.3</v>
      </c>
      <c r="AO669">
        <v>236.83</v>
      </c>
      <c r="AP669">
        <v>0</v>
      </c>
      <c r="AQ669">
        <v>19.12</v>
      </c>
      <c r="AR669">
        <v>0</v>
      </c>
      <c r="AS669">
        <v>0</v>
      </c>
      <c r="AT669">
        <v>109</v>
      </c>
      <c r="AU669">
        <v>61</v>
      </c>
      <c r="AV669">
        <v>1.0669999999999999</v>
      </c>
      <c r="AW669">
        <v>1</v>
      </c>
      <c r="AZ669">
        <v>1</v>
      </c>
      <c r="BA669">
        <v>54.99</v>
      </c>
      <c r="BB669">
        <v>12.44</v>
      </c>
      <c r="BC669">
        <v>1.79</v>
      </c>
      <c r="BD669" t="s">
        <v>3</v>
      </c>
      <c r="BE669" t="s">
        <v>3</v>
      </c>
      <c r="BF669" t="s">
        <v>3</v>
      </c>
      <c r="BG669" t="s">
        <v>3</v>
      </c>
      <c r="BH669">
        <v>0</v>
      </c>
      <c r="BI669">
        <v>1</v>
      </c>
      <c r="BJ669" t="s">
        <v>24</v>
      </c>
      <c r="BM669">
        <v>21</v>
      </c>
      <c r="BN669">
        <v>0</v>
      </c>
      <c r="BO669" t="s">
        <v>21</v>
      </c>
      <c r="BP669">
        <v>1</v>
      </c>
      <c r="BQ669">
        <v>30</v>
      </c>
      <c r="BR669">
        <v>0</v>
      </c>
      <c r="BS669">
        <v>54.99</v>
      </c>
      <c r="BT669">
        <v>1</v>
      </c>
      <c r="BU669">
        <v>1</v>
      </c>
      <c r="BV669">
        <v>1</v>
      </c>
      <c r="BW669">
        <v>1</v>
      </c>
      <c r="BX669">
        <v>1</v>
      </c>
      <c r="BY669" t="s">
        <v>3</v>
      </c>
      <c r="BZ669">
        <v>109</v>
      </c>
      <c r="CA669">
        <v>61</v>
      </c>
      <c r="CB669" t="s">
        <v>3</v>
      </c>
      <c r="CE669">
        <v>30</v>
      </c>
      <c r="CF669">
        <v>0</v>
      </c>
      <c r="CG669">
        <v>0</v>
      </c>
      <c r="CM669">
        <v>0</v>
      </c>
      <c r="CN669" t="s">
        <v>1057</v>
      </c>
      <c r="CO669">
        <v>0</v>
      </c>
      <c r="CP669">
        <f t="shared" si="812"/>
        <v>57545.33</v>
      </c>
      <c r="CQ669">
        <f t="shared" si="813"/>
        <v>53.77</v>
      </c>
      <c r="CR669">
        <f>(ROUND((ROUND(((((ET669*1.25)*1.1))*AV669*1),2)*BB669),2)+ROUND((ROUND(((AE669-(((EU669*1.25)*1.1)))*AV669*1),2)*BS669),2))</f>
        <v>74.27</v>
      </c>
      <c r="CS669">
        <f t="shared" si="814"/>
        <v>24.2</v>
      </c>
      <c r="CT669">
        <f t="shared" si="815"/>
        <v>17578.099999999999</v>
      </c>
      <c r="CU669">
        <f t="shared" si="816"/>
        <v>0</v>
      </c>
      <c r="CV669">
        <f t="shared" si="817"/>
        <v>25.807315599999999</v>
      </c>
      <c r="CW669">
        <f t="shared" si="818"/>
        <v>0</v>
      </c>
      <c r="CX669">
        <f t="shared" si="819"/>
        <v>0</v>
      </c>
      <c r="CY669">
        <f t="shared" si="820"/>
        <v>62356.447500000002</v>
      </c>
      <c r="CZ669">
        <f t="shared" si="821"/>
        <v>34896.727500000001</v>
      </c>
      <c r="DC669" t="s">
        <v>3</v>
      </c>
      <c r="DD669" t="s">
        <v>3</v>
      </c>
      <c r="DE669" t="s">
        <v>25</v>
      </c>
      <c r="DF669" t="s">
        <v>25</v>
      </c>
      <c r="DG669" t="s">
        <v>26</v>
      </c>
      <c r="DH669" t="s">
        <v>3</v>
      </c>
      <c r="DI669" t="s">
        <v>26</v>
      </c>
      <c r="DJ669" t="s">
        <v>25</v>
      </c>
      <c r="DK669" t="s">
        <v>3</v>
      </c>
      <c r="DL669" t="s">
        <v>3</v>
      </c>
      <c r="DM669" t="s">
        <v>3</v>
      </c>
      <c r="DN669">
        <v>0</v>
      </c>
      <c r="DO669">
        <v>0</v>
      </c>
      <c r="DP669">
        <v>1</v>
      </c>
      <c r="DQ669">
        <v>1</v>
      </c>
      <c r="DU669">
        <v>1003</v>
      </c>
      <c r="DV669" t="s">
        <v>23</v>
      </c>
      <c r="DW669" t="s">
        <v>23</v>
      </c>
      <c r="DX669">
        <v>100</v>
      </c>
      <c r="DZ669" t="s">
        <v>3</v>
      </c>
      <c r="EA669" t="s">
        <v>3</v>
      </c>
      <c r="EB669" t="s">
        <v>3</v>
      </c>
      <c r="EC669" t="s">
        <v>3</v>
      </c>
      <c r="EE669">
        <v>58807897</v>
      </c>
      <c r="EF669">
        <v>30</v>
      </c>
      <c r="EG669" t="s">
        <v>27</v>
      </c>
      <c r="EH669">
        <v>0</v>
      </c>
      <c r="EI669" t="s">
        <v>3</v>
      </c>
      <c r="EJ669">
        <v>1</v>
      </c>
      <c r="EK669">
        <v>21</v>
      </c>
      <c r="EL669" t="s">
        <v>28</v>
      </c>
      <c r="EM669" t="s">
        <v>29</v>
      </c>
      <c r="EO669" t="s">
        <v>387</v>
      </c>
      <c r="EQ669">
        <v>0</v>
      </c>
      <c r="ER669">
        <v>270.94</v>
      </c>
      <c r="ES669">
        <v>30.04</v>
      </c>
      <c r="ET669">
        <v>4.07</v>
      </c>
      <c r="EU669">
        <v>0.3</v>
      </c>
      <c r="EV669">
        <v>236.83</v>
      </c>
      <c r="EW669">
        <v>19.12</v>
      </c>
      <c r="EX669">
        <v>0</v>
      </c>
      <c r="EY669">
        <v>0</v>
      </c>
      <c r="FQ669">
        <v>0</v>
      </c>
      <c r="FR669">
        <v>0</v>
      </c>
      <c r="FS669">
        <v>0</v>
      </c>
      <c r="FX669">
        <v>109</v>
      </c>
      <c r="FY669">
        <v>61</v>
      </c>
      <c r="GA669" t="s">
        <v>3</v>
      </c>
      <c r="GD669">
        <v>1</v>
      </c>
      <c r="GF669">
        <v>-367569951</v>
      </c>
      <c r="GG669">
        <v>2</v>
      </c>
      <c r="GH669">
        <v>1</v>
      </c>
      <c r="GI669">
        <v>2</v>
      </c>
      <c r="GJ669">
        <v>0</v>
      </c>
      <c r="GK669">
        <v>0</v>
      </c>
      <c r="GL669">
        <f t="shared" si="822"/>
        <v>0</v>
      </c>
      <c r="GM669">
        <f t="shared" si="823"/>
        <v>154798.51</v>
      </c>
      <c r="GN669">
        <f t="shared" si="824"/>
        <v>154798.51</v>
      </c>
      <c r="GO669">
        <f t="shared" si="825"/>
        <v>0</v>
      </c>
      <c r="GP669">
        <f t="shared" si="826"/>
        <v>0</v>
      </c>
      <c r="GR669">
        <v>0</v>
      </c>
      <c r="GS669">
        <v>3</v>
      </c>
      <c r="GT669">
        <v>0</v>
      </c>
      <c r="GU669" t="s">
        <v>3</v>
      </c>
      <c r="GV669">
        <f t="shared" si="827"/>
        <v>0</v>
      </c>
      <c r="GW669">
        <v>1</v>
      </c>
      <c r="GX669">
        <f t="shared" si="828"/>
        <v>0</v>
      </c>
      <c r="HA669">
        <v>0</v>
      </c>
      <c r="HB669">
        <v>0</v>
      </c>
      <c r="HC669">
        <f t="shared" si="829"/>
        <v>0</v>
      </c>
      <c r="HE669" t="s">
        <v>3</v>
      </c>
      <c r="HF669" t="s">
        <v>3</v>
      </c>
      <c r="HM669" t="s">
        <v>3</v>
      </c>
      <c r="HN669" t="s">
        <v>3</v>
      </c>
      <c r="HO669" t="s">
        <v>3</v>
      </c>
      <c r="HP669" t="s">
        <v>3</v>
      </c>
      <c r="HQ669" t="s">
        <v>3</v>
      </c>
      <c r="HS669">
        <v>0</v>
      </c>
      <c r="IK669">
        <v>0</v>
      </c>
    </row>
    <row r="670" spans="1:255" x14ac:dyDescent="0.2">
      <c r="A670" s="2">
        <v>18</v>
      </c>
      <c r="B670" s="2">
        <v>1</v>
      </c>
      <c r="C670" s="2">
        <v>1452</v>
      </c>
      <c r="D670" s="2"/>
      <c r="E670" s="2" t="s">
        <v>632</v>
      </c>
      <c r="F670" s="2" t="s">
        <v>56</v>
      </c>
      <c r="G670" s="2" t="s">
        <v>57</v>
      </c>
      <c r="H670" s="2" t="s">
        <v>34</v>
      </c>
      <c r="I670" s="2">
        <f>I668*J670</f>
        <v>325</v>
      </c>
      <c r="J670" s="2">
        <v>100</v>
      </c>
      <c r="K670" s="2">
        <v>100</v>
      </c>
      <c r="L670" s="2"/>
      <c r="M670" s="2"/>
      <c r="N670" s="2"/>
      <c r="O670" s="2">
        <f t="shared" si="798"/>
        <v>10208.25</v>
      </c>
      <c r="P670" s="2">
        <f t="shared" si="799"/>
        <v>10208.25</v>
      </c>
      <c r="Q670" s="2">
        <f>(ROUND((ROUND(((ET670)*AV670*I670),2)*BB670),2)+ROUND((ROUND(((AE670-(EU670))*AV670*I670),2)*BS670),2))</f>
        <v>0</v>
      </c>
      <c r="R670" s="2">
        <f t="shared" si="800"/>
        <v>0</v>
      </c>
      <c r="S670" s="2">
        <f t="shared" si="801"/>
        <v>0</v>
      </c>
      <c r="T670" s="2">
        <f t="shared" si="802"/>
        <v>0</v>
      </c>
      <c r="U670" s="2">
        <f t="shared" si="803"/>
        <v>0</v>
      </c>
      <c r="V670" s="2">
        <f t="shared" si="804"/>
        <v>0</v>
      </c>
      <c r="W670" s="2">
        <f t="shared" si="805"/>
        <v>0</v>
      </c>
      <c r="X670" s="2">
        <f t="shared" si="806"/>
        <v>0</v>
      </c>
      <c r="Y670" s="2">
        <f t="shared" si="807"/>
        <v>0</v>
      </c>
      <c r="Z670" s="2"/>
      <c r="AA670" s="2">
        <v>59204062</v>
      </c>
      <c r="AB670" s="2">
        <f t="shared" si="808"/>
        <v>31.41</v>
      </c>
      <c r="AC670" s="2">
        <f t="shared" si="809"/>
        <v>31.41</v>
      </c>
      <c r="AD670" s="2">
        <f>ROUND((((ET670)-(EU670))+AE670),6)</f>
        <v>0</v>
      </c>
      <c r="AE670" s="2">
        <f t="shared" ref="AE670:AF673" si="832">ROUND((EU670),6)</f>
        <v>0</v>
      </c>
      <c r="AF670" s="2">
        <f t="shared" si="832"/>
        <v>0</v>
      </c>
      <c r="AG670" s="2">
        <f t="shared" si="810"/>
        <v>0</v>
      </c>
      <c r="AH670" s="2">
        <f t="shared" ref="AH670:AI673" si="833">(EW670)</f>
        <v>0</v>
      </c>
      <c r="AI670" s="2">
        <f t="shared" si="833"/>
        <v>0</v>
      </c>
      <c r="AJ670" s="2">
        <f t="shared" si="811"/>
        <v>0</v>
      </c>
      <c r="AK670" s="2">
        <v>31.41</v>
      </c>
      <c r="AL670" s="2">
        <v>31.41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109</v>
      </c>
      <c r="AU670" s="2">
        <v>61</v>
      </c>
      <c r="AV670" s="2">
        <v>1</v>
      </c>
      <c r="AW670" s="2">
        <v>1</v>
      </c>
      <c r="AX670" s="2"/>
      <c r="AY670" s="2"/>
      <c r="AZ670" s="2">
        <v>1</v>
      </c>
      <c r="BA670" s="2">
        <v>1</v>
      </c>
      <c r="BB670" s="2">
        <v>1</v>
      </c>
      <c r="BC670" s="2">
        <v>1</v>
      </c>
      <c r="BD670" s="2" t="s">
        <v>3</v>
      </c>
      <c r="BE670" s="2" t="s">
        <v>3</v>
      </c>
      <c r="BF670" s="2" t="s">
        <v>3</v>
      </c>
      <c r="BG670" s="2" t="s">
        <v>3</v>
      </c>
      <c r="BH670" s="2">
        <v>3</v>
      </c>
      <c r="BI670" s="2">
        <v>1</v>
      </c>
      <c r="BJ670" s="2" t="s">
        <v>58</v>
      </c>
      <c r="BK670" s="2"/>
      <c r="BL670" s="2"/>
      <c r="BM670" s="2">
        <v>21</v>
      </c>
      <c r="BN670" s="2">
        <v>0</v>
      </c>
      <c r="BO670" s="2" t="s">
        <v>3</v>
      </c>
      <c r="BP670" s="2">
        <v>0</v>
      </c>
      <c r="BQ670" s="2">
        <v>30</v>
      </c>
      <c r="BR670" s="2">
        <v>0</v>
      </c>
      <c r="BS670" s="2">
        <v>1</v>
      </c>
      <c r="BT670" s="2">
        <v>1</v>
      </c>
      <c r="BU670" s="2">
        <v>1</v>
      </c>
      <c r="BV670" s="2">
        <v>1</v>
      </c>
      <c r="BW670" s="2">
        <v>1</v>
      </c>
      <c r="BX670" s="2">
        <v>1</v>
      </c>
      <c r="BY670" s="2" t="s">
        <v>3</v>
      </c>
      <c r="BZ670" s="2">
        <v>109</v>
      </c>
      <c r="CA670" s="2">
        <v>61</v>
      </c>
      <c r="CB670" s="2" t="s">
        <v>3</v>
      </c>
      <c r="CC670" s="2"/>
      <c r="CD670" s="2"/>
      <c r="CE670" s="2">
        <v>30</v>
      </c>
      <c r="CF670" s="2">
        <v>0</v>
      </c>
      <c r="CG670" s="2">
        <v>0</v>
      </c>
      <c r="CH670" s="2"/>
      <c r="CI670" s="2"/>
      <c r="CJ670" s="2"/>
      <c r="CK670" s="2"/>
      <c r="CL670" s="2"/>
      <c r="CM670" s="2">
        <v>0</v>
      </c>
      <c r="CN670" s="2" t="s">
        <v>1057</v>
      </c>
      <c r="CO670" s="2">
        <v>0</v>
      </c>
      <c r="CP670" s="2">
        <f t="shared" si="812"/>
        <v>10208.25</v>
      </c>
      <c r="CQ670" s="2">
        <f t="shared" si="813"/>
        <v>31.41</v>
      </c>
      <c r="CR670" s="2">
        <f>(ROUND((ROUND(((ET670)*AV670*1),2)*BB670),2)+ROUND((ROUND(((AE670-(EU670))*AV670*1),2)*BS670),2))</f>
        <v>0</v>
      </c>
      <c r="CS670" s="2">
        <f t="shared" si="814"/>
        <v>0</v>
      </c>
      <c r="CT670" s="2">
        <f t="shared" si="815"/>
        <v>0</v>
      </c>
      <c r="CU670" s="2">
        <f t="shared" si="816"/>
        <v>0</v>
      </c>
      <c r="CV670" s="2">
        <f t="shared" si="817"/>
        <v>0</v>
      </c>
      <c r="CW670" s="2">
        <f t="shared" si="818"/>
        <v>0</v>
      </c>
      <c r="CX670" s="2">
        <f t="shared" si="819"/>
        <v>0</v>
      </c>
      <c r="CY670" s="2">
        <f t="shared" si="820"/>
        <v>0</v>
      </c>
      <c r="CZ670" s="2">
        <f t="shared" si="821"/>
        <v>0</v>
      </c>
      <c r="DA670" s="2"/>
      <c r="DB670" s="2"/>
      <c r="DC670" s="2" t="s">
        <v>3</v>
      </c>
      <c r="DD670" s="2" t="s">
        <v>3</v>
      </c>
      <c r="DE670" s="2" t="s">
        <v>3</v>
      </c>
      <c r="DF670" s="2" t="s">
        <v>3</v>
      </c>
      <c r="DG670" s="2" t="s">
        <v>3</v>
      </c>
      <c r="DH670" s="2" t="s">
        <v>3</v>
      </c>
      <c r="DI670" s="2" t="s">
        <v>3</v>
      </c>
      <c r="DJ670" s="2" t="s">
        <v>3</v>
      </c>
      <c r="DK670" s="2" t="s">
        <v>3</v>
      </c>
      <c r="DL670" s="2" t="s">
        <v>3</v>
      </c>
      <c r="DM670" s="2" t="s">
        <v>3</v>
      </c>
      <c r="DN670" s="2">
        <v>0</v>
      </c>
      <c r="DO670" s="2">
        <v>0</v>
      </c>
      <c r="DP670" s="2">
        <v>1</v>
      </c>
      <c r="DQ670" s="2">
        <v>1</v>
      </c>
      <c r="DR670" s="2"/>
      <c r="DS670" s="2"/>
      <c r="DT670" s="2"/>
      <c r="DU670" s="2">
        <v>1003</v>
      </c>
      <c r="DV670" s="2" t="s">
        <v>34</v>
      </c>
      <c r="DW670" s="2" t="s">
        <v>34</v>
      </c>
      <c r="DX670" s="2">
        <v>1</v>
      </c>
      <c r="DY670" s="2"/>
      <c r="DZ670" s="2" t="s">
        <v>3</v>
      </c>
      <c r="EA670" s="2" t="s">
        <v>3</v>
      </c>
      <c r="EB670" s="2" t="s">
        <v>3</v>
      </c>
      <c r="EC670" s="2" t="s">
        <v>3</v>
      </c>
      <c r="ED670" s="2"/>
      <c r="EE670" s="2">
        <v>58807897</v>
      </c>
      <c r="EF670" s="2">
        <v>30</v>
      </c>
      <c r="EG670" s="2" t="s">
        <v>27</v>
      </c>
      <c r="EH670" s="2">
        <v>0</v>
      </c>
      <c r="EI670" s="2" t="s">
        <v>3</v>
      </c>
      <c r="EJ670" s="2">
        <v>1</v>
      </c>
      <c r="EK670" s="2">
        <v>21</v>
      </c>
      <c r="EL670" s="2" t="s">
        <v>28</v>
      </c>
      <c r="EM670" s="2" t="s">
        <v>29</v>
      </c>
      <c r="EN670" s="2"/>
      <c r="EO670" s="2" t="s">
        <v>387</v>
      </c>
      <c r="EP670" s="2"/>
      <c r="EQ670" s="2">
        <v>0</v>
      </c>
      <c r="ER670" s="2">
        <v>31.41</v>
      </c>
      <c r="ES670" s="2">
        <v>31.41</v>
      </c>
      <c r="ET670" s="2">
        <v>0</v>
      </c>
      <c r="EU670" s="2">
        <v>0</v>
      </c>
      <c r="EV670" s="2">
        <v>0</v>
      </c>
      <c r="EW670" s="2">
        <v>0</v>
      </c>
      <c r="EX670" s="2">
        <v>0</v>
      </c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>
        <v>0</v>
      </c>
      <c r="FR670" s="2">
        <v>0</v>
      </c>
      <c r="FS670" s="2">
        <v>0</v>
      </c>
      <c r="FT670" s="2"/>
      <c r="FU670" s="2"/>
      <c r="FV670" s="2"/>
      <c r="FW670" s="2"/>
      <c r="FX670" s="2">
        <v>109</v>
      </c>
      <c r="FY670" s="2">
        <v>61</v>
      </c>
      <c r="FZ670" s="2"/>
      <c r="GA670" s="2" t="s">
        <v>3</v>
      </c>
      <c r="GB670" s="2"/>
      <c r="GC670" s="2"/>
      <c r="GD670" s="2">
        <v>1</v>
      </c>
      <c r="GE670" s="2"/>
      <c r="GF670" s="2">
        <v>-1171880344</v>
      </c>
      <c r="GG670" s="2">
        <v>2</v>
      </c>
      <c r="GH670" s="2">
        <v>1</v>
      </c>
      <c r="GI670" s="2">
        <v>-2</v>
      </c>
      <c r="GJ670" s="2">
        <v>0</v>
      </c>
      <c r="GK670" s="2">
        <v>0</v>
      </c>
      <c r="GL670" s="2">
        <f t="shared" si="822"/>
        <v>0</v>
      </c>
      <c r="GM670" s="2">
        <f t="shared" si="823"/>
        <v>10208.25</v>
      </c>
      <c r="GN670" s="2">
        <f t="shared" si="824"/>
        <v>10208.25</v>
      </c>
      <c r="GO670" s="2">
        <f t="shared" si="825"/>
        <v>0</v>
      </c>
      <c r="GP670" s="2">
        <f t="shared" si="826"/>
        <v>0</v>
      </c>
      <c r="GQ670" s="2"/>
      <c r="GR670" s="2">
        <v>0</v>
      </c>
      <c r="GS670" s="2">
        <v>3</v>
      </c>
      <c r="GT670" s="2">
        <v>0</v>
      </c>
      <c r="GU670" s="2" t="s">
        <v>3</v>
      </c>
      <c r="GV670" s="2">
        <f t="shared" si="827"/>
        <v>0</v>
      </c>
      <c r="GW670" s="2">
        <v>1</v>
      </c>
      <c r="GX670" s="2">
        <f t="shared" si="828"/>
        <v>0</v>
      </c>
      <c r="GY670" s="2"/>
      <c r="GZ670" s="2"/>
      <c r="HA670" s="2">
        <v>0</v>
      </c>
      <c r="HB670" s="2">
        <v>0</v>
      </c>
      <c r="HC670" s="2">
        <f t="shared" si="829"/>
        <v>0</v>
      </c>
      <c r="HD670" s="2"/>
      <c r="HE670" s="2" t="s">
        <v>3</v>
      </c>
      <c r="HF670" s="2" t="s">
        <v>3</v>
      </c>
      <c r="HG670" s="2"/>
      <c r="HH670" s="2"/>
      <c r="HI670" s="2"/>
      <c r="HJ670" s="2"/>
      <c r="HK670" s="2"/>
      <c r="HL670" s="2"/>
      <c r="HM670" s="2" t="s">
        <v>3</v>
      </c>
      <c r="HN670" s="2" t="s">
        <v>3</v>
      </c>
      <c r="HO670" s="2" t="s">
        <v>3</v>
      </c>
      <c r="HP670" s="2" t="s">
        <v>3</v>
      </c>
      <c r="HQ670" s="2" t="s">
        <v>3</v>
      </c>
      <c r="HR670" s="2"/>
      <c r="HS670" s="2">
        <v>0</v>
      </c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>
        <v>0</v>
      </c>
      <c r="IL670" s="2"/>
      <c r="IM670" s="2"/>
      <c r="IN670" s="2"/>
      <c r="IO670" s="2"/>
      <c r="IP670" s="2"/>
      <c r="IQ670" s="2"/>
      <c r="IR670" s="2"/>
      <c r="IS670" s="2"/>
      <c r="IT670" s="2"/>
      <c r="IU670" s="2"/>
    </row>
    <row r="671" spans="1:255" x14ac:dyDescent="0.2">
      <c r="A671">
        <v>18</v>
      </c>
      <c r="B671">
        <v>1</v>
      </c>
      <c r="C671">
        <v>1462</v>
      </c>
      <c r="E671" t="s">
        <v>632</v>
      </c>
      <c r="F671" t="s">
        <v>56</v>
      </c>
      <c r="G671" t="s">
        <v>57</v>
      </c>
      <c r="H671" t="s">
        <v>34</v>
      </c>
      <c r="I671">
        <f>I669*J671</f>
        <v>325</v>
      </c>
      <c r="J671">
        <v>100</v>
      </c>
      <c r="K671">
        <v>100</v>
      </c>
      <c r="O671">
        <f t="shared" si="798"/>
        <v>188954.71</v>
      </c>
      <c r="P671">
        <f t="shared" si="799"/>
        <v>188954.71</v>
      </c>
      <c r="Q671">
        <f>(ROUND((ROUND(((ET671)*AV671*I671),2)*BB671),2)+ROUND((ROUND(((AE671-(EU671))*AV671*I671),2)*BS671),2))</f>
        <v>0</v>
      </c>
      <c r="R671">
        <f t="shared" si="800"/>
        <v>0</v>
      </c>
      <c r="S671">
        <f t="shared" si="801"/>
        <v>0</v>
      </c>
      <c r="T671">
        <f t="shared" si="802"/>
        <v>0</v>
      </c>
      <c r="U671">
        <f t="shared" si="803"/>
        <v>0</v>
      </c>
      <c r="V671">
        <f t="shared" si="804"/>
        <v>0</v>
      </c>
      <c r="W671">
        <f t="shared" si="805"/>
        <v>0</v>
      </c>
      <c r="X671">
        <f t="shared" si="806"/>
        <v>0</v>
      </c>
      <c r="Y671">
        <f t="shared" si="807"/>
        <v>0</v>
      </c>
      <c r="AA671">
        <v>59204059</v>
      </c>
      <c r="AB671">
        <f t="shared" si="808"/>
        <v>31.41</v>
      </c>
      <c r="AC671">
        <f t="shared" si="809"/>
        <v>31.41</v>
      </c>
      <c r="AD671">
        <f>ROUND((((ET671)-(EU671))+AE671),6)</f>
        <v>0</v>
      </c>
      <c r="AE671">
        <f t="shared" si="832"/>
        <v>0</v>
      </c>
      <c r="AF671">
        <f t="shared" si="832"/>
        <v>0</v>
      </c>
      <c r="AG671">
        <f t="shared" si="810"/>
        <v>0</v>
      </c>
      <c r="AH671">
        <f t="shared" si="833"/>
        <v>0</v>
      </c>
      <c r="AI671">
        <f t="shared" si="833"/>
        <v>0</v>
      </c>
      <c r="AJ671">
        <f t="shared" si="811"/>
        <v>0</v>
      </c>
      <c r="AK671">
        <v>31.41</v>
      </c>
      <c r="AL671">
        <v>31.41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109</v>
      </c>
      <c r="AU671">
        <v>61</v>
      </c>
      <c r="AV671">
        <v>1</v>
      </c>
      <c r="AW671">
        <v>1</v>
      </c>
      <c r="AZ671">
        <v>1</v>
      </c>
      <c r="BA671">
        <v>1</v>
      </c>
      <c r="BB671">
        <v>1</v>
      </c>
      <c r="BC671">
        <v>18.510000000000002</v>
      </c>
      <c r="BD671" t="s">
        <v>3</v>
      </c>
      <c r="BE671" t="s">
        <v>3</v>
      </c>
      <c r="BF671" t="s">
        <v>3</v>
      </c>
      <c r="BG671" t="s">
        <v>3</v>
      </c>
      <c r="BH671">
        <v>3</v>
      </c>
      <c r="BI671">
        <v>1</v>
      </c>
      <c r="BJ671" t="s">
        <v>58</v>
      </c>
      <c r="BM671">
        <v>21</v>
      </c>
      <c r="BN671">
        <v>0</v>
      </c>
      <c r="BO671" t="s">
        <v>56</v>
      </c>
      <c r="BP671">
        <v>1</v>
      </c>
      <c r="BQ671">
        <v>30</v>
      </c>
      <c r="BR671">
        <v>0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 t="s">
        <v>3</v>
      </c>
      <c r="BZ671">
        <v>109</v>
      </c>
      <c r="CA671">
        <v>61</v>
      </c>
      <c r="CB671" t="s">
        <v>3</v>
      </c>
      <c r="CE671">
        <v>30</v>
      </c>
      <c r="CF671">
        <v>0</v>
      </c>
      <c r="CG671">
        <v>0</v>
      </c>
      <c r="CM671">
        <v>0</v>
      </c>
      <c r="CN671" t="s">
        <v>1057</v>
      </c>
      <c r="CO671">
        <v>0</v>
      </c>
      <c r="CP671">
        <f t="shared" si="812"/>
        <v>188954.71</v>
      </c>
      <c r="CQ671">
        <f t="shared" si="813"/>
        <v>581.4</v>
      </c>
      <c r="CR671">
        <f>(ROUND((ROUND(((ET671)*AV671*1),2)*BB671),2)+ROUND((ROUND(((AE671-(EU671))*AV671*1),2)*BS671),2))</f>
        <v>0</v>
      </c>
      <c r="CS671">
        <f t="shared" si="814"/>
        <v>0</v>
      </c>
      <c r="CT671">
        <f t="shared" si="815"/>
        <v>0</v>
      </c>
      <c r="CU671">
        <f t="shared" si="816"/>
        <v>0</v>
      </c>
      <c r="CV671">
        <f t="shared" si="817"/>
        <v>0</v>
      </c>
      <c r="CW671">
        <f t="shared" si="818"/>
        <v>0</v>
      </c>
      <c r="CX671">
        <f t="shared" si="819"/>
        <v>0</v>
      </c>
      <c r="CY671">
        <f t="shared" si="820"/>
        <v>0</v>
      </c>
      <c r="CZ671">
        <f t="shared" si="821"/>
        <v>0</v>
      </c>
      <c r="DC671" t="s">
        <v>3</v>
      </c>
      <c r="DD671" t="s">
        <v>3</v>
      </c>
      <c r="DE671" t="s">
        <v>3</v>
      </c>
      <c r="DF671" t="s">
        <v>3</v>
      </c>
      <c r="DG671" t="s">
        <v>3</v>
      </c>
      <c r="DH671" t="s">
        <v>3</v>
      </c>
      <c r="DI671" t="s">
        <v>3</v>
      </c>
      <c r="DJ671" t="s">
        <v>3</v>
      </c>
      <c r="DK671" t="s">
        <v>3</v>
      </c>
      <c r="DL671" t="s">
        <v>3</v>
      </c>
      <c r="DM671" t="s">
        <v>3</v>
      </c>
      <c r="DN671">
        <v>0</v>
      </c>
      <c r="DO671">
        <v>0</v>
      </c>
      <c r="DP671">
        <v>1</v>
      </c>
      <c r="DQ671">
        <v>1</v>
      </c>
      <c r="DU671">
        <v>1003</v>
      </c>
      <c r="DV671" t="s">
        <v>34</v>
      </c>
      <c r="DW671" t="s">
        <v>34</v>
      </c>
      <c r="DX671">
        <v>1</v>
      </c>
      <c r="DZ671" t="s">
        <v>3</v>
      </c>
      <c r="EA671" t="s">
        <v>3</v>
      </c>
      <c r="EB671" t="s">
        <v>3</v>
      </c>
      <c r="EC671" t="s">
        <v>3</v>
      </c>
      <c r="EE671">
        <v>58807897</v>
      </c>
      <c r="EF671">
        <v>30</v>
      </c>
      <c r="EG671" t="s">
        <v>27</v>
      </c>
      <c r="EH671">
        <v>0</v>
      </c>
      <c r="EI671" t="s">
        <v>3</v>
      </c>
      <c r="EJ671">
        <v>1</v>
      </c>
      <c r="EK671">
        <v>21</v>
      </c>
      <c r="EL671" t="s">
        <v>28</v>
      </c>
      <c r="EM671" t="s">
        <v>29</v>
      </c>
      <c r="EO671" t="s">
        <v>387</v>
      </c>
      <c r="EQ671">
        <v>0</v>
      </c>
      <c r="ER671">
        <v>31.41</v>
      </c>
      <c r="ES671">
        <v>31.41</v>
      </c>
      <c r="ET671">
        <v>0</v>
      </c>
      <c r="EU671">
        <v>0</v>
      </c>
      <c r="EV671">
        <v>0</v>
      </c>
      <c r="EW671">
        <v>0</v>
      </c>
      <c r="EX671">
        <v>0</v>
      </c>
      <c r="FQ671">
        <v>0</v>
      </c>
      <c r="FR671">
        <v>0</v>
      </c>
      <c r="FS671">
        <v>0</v>
      </c>
      <c r="FX671">
        <v>109</v>
      </c>
      <c r="FY671">
        <v>61</v>
      </c>
      <c r="GA671" t="s">
        <v>3</v>
      </c>
      <c r="GD671">
        <v>1</v>
      </c>
      <c r="GF671">
        <v>-1171880344</v>
      </c>
      <c r="GG671">
        <v>2</v>
      </c>
      <c r="GH671">
        <v>1</v>
      </c>
      <c r="GI671">
        <v>2</v>
      </c>
      <c r="GJ671">
        <v>0</v>
      </c>
      <c r="GK671">
        <v>0</v>
      </c>
      <c r="GL671">
        <f t="shared" si="822"/>
        <v>0</v>
      </c>
      <c r="GM671">
        <f t="shared" si="823"/>
        <v>188954.71</v>
      </c>
      <c r="GN671">
        <f t="shared" si="824"/>
        <v>188954.71</v>
      </c>
      <c r="GO671">
        <f t="shared" si="825"/>
        <v>0</v>
      </c>
      <c r="GP671">
        <f t="shared" si="826"/>
        <v>0</v>
      </c>
      <c r="GR671">
        <v>0</v>
      </c>
      <c r="GS671">
        <v>3</v>
      </c>
      <c r="GT671">
        <v>0</v>
      </c>
      <c r="GU671" t="s">
        <v>3</v>
      </c>
      <c r="GV671">
        <f t="shared" si="827"/>
        <v>0</v>
      </c>
      <c r="GW671">
        <v>1</v>
      </c>
      <c r="GX671">
        <f t="shared" si="828"/>
        <v>0</v>
      </c>
      <c r="HA671">
        <v>0</v>
      </c>
      <c r="HB671">
        <v>0</v>
      </c>
      <c r="HC671">
        <f t="shared" si="829"/>
        <v>0</v>
      </c>
      <c r="HE671" t="s">
        <v>3</v>
      </c>
      <c r="HF671" t="s">
        <v>3</v>
      </c>
      <c r="HM671" t="s">
        <v>3</v>
      </c>
      <c r="HN671" t="s">
        <v>3</v>
      </c>
      <c r="HO671" t="s">
        <v>3</v>
      </c>
      <c r="HP671" t="s">
        <v>3</v>
      </c>
      <c r="HQ671" t="s">
        <v>3</v>
      </c>
      <c r="HS671">
        <v>0</v>
      </c>
      <c r="IK671">
        <v>0</v>
      </c>
    </row>
    <row r="672" spans="1:255" x14ac:dyDescent="0.2">
      <c r="A672" s="2">
        <v>18</v>
      </c>
      <c r="B672" s="2">
        <v>1</v>
      </c>
      <c r="C672" s="2">
        <v>1451</v>
      </c>
      <c r="D672" s="2"/>
      <c r="E672" s="2" t="s">
        <v>633</v>
      </c>
      <c r="F672" s="2" t="s">
        <v>46</v>
      </c>
      <c r="G672" s="2" t="s">
        <v>47</v>
      </c>
      <c r="H672" s="2" t="s">
        <v>48</v>
      </c>
      <c r="I672" s="2">
        <f>I668*J672</f>
        <v>1.08</v>
      </c>
      <c r="J672" s="2">
        <v>0.3323076923076923</v>
      </c>
      <c r="K672" s="2">
        <v>0.33230769999999998</v>
      </c>
      <c r="L672" s="2"/>
      <c r="M672" s="2"/>
      <c r="N672" s="2"/>
      <c r="O672" s="2">
        <f t="shared" si="798"/>
        <v>568.32000000000005</v>
      </c>
      <c r="P672" s="2">
        <f t="shared" si="799"/>
        <v>568.32000000000005</v>
      </c>
      <c r="Q672" s="2">
        <f>(ROUND((ROUND(((ET672)*AV672*I672),2)*BB672),2)+ROUND((ROUND(((AE672-(EU672))*AV672*I672),2)*BS672),2))</f>
        <v>0</v>
      </c>
      <c r="R672" s="2">
        <f t="shared" si="800"/>
        <v>0</v>
      </c>
      <c r="S672" s="2">
        <f t="shared" si="801"/>
        <v>0</v>
      </c>
      <c r="T672" s="2">
        <f t="shared" si="802"/>
        <v>0</v>
      </c>
      <c r="U672" s="2">
        <f t="shared" si="803"/>
        <v>0</v>
      </c>
      <c r="V672" s="2">
        <f t="shared" si="804"/>
        <v>0</v>
      </c>
      <c r="W672" s="2">
        <f t="shared" si="805"/>
        <v>0</v>
      </c>
      <c r="X672" s="2">
        <f t="shared" si="806"/>
        <v>0</v>
      </c>
      <c r="Y672" s="2">
        <f t="shared" si="807"/>
        <v>0</v>
      </c>
      <c r="Z672" s="2"/>
      <c r="AA672" s="2">
        <v>59204062</v>
      </c>
      <c r="AB672" s="2">
        <f t="shared" si="808"/>
        <v>526.22</v>
      </c>
      <c r="AC672" s="2">
        <f t="shared" si="809"/>
        <v>526.22</v>
      </c>
      <c r="AD672" s="2">
        <f>ROUND((((ET672)-(EU672))+AE672),6)</f>
        <v>0</v>
      </c>
      <c r="AE672" s="2">
        <f t="shared" si="832"/>
        <v>0</v>
      </c>
      <c r="AF672" s="2">
        <f t="shared" si="832"/>
        <v>0</v>
      </c>
      <c r="AG672" s="2">
        <f t="shared" si="810"/>
        <v>0</v>
      </c>
      <c r="AH672" s="2">
        <f t="shared" si="833"/>
        <v>0</v>
      </c>
      <c r="AI672" s="2">
        <f t="shared" si="833"/>
        <v>0</v>
      </c>
      <c r="AJ672" s="2">
        <f t="shared" si="811"/>
        <v>0</v>
      </c>
      <c r="AK672" s="2">
        <v>526.22</v>
      </c>
      <c r="AL672" s="2">
        <v>526.22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109</v>
      </c>
      <c r="AU672" s="2">
        <v>61</v>
      </c>
      <c r="AV672" s="2">
        <v>1</v>
      </c>
      <c r="AW672" s="2">
        <v>1</v>
      </c>
      <c r="AX672" s="2"/>
      <c r="AY672" s="2"/>
      <c r="AZ672" s="2">
        <v>1</v>
      </c>
      <c r="BA672" s="2">
        <v>1</v>
      </c>
      <c r="BB672" s="2">
        <v>1</v>
      </c>
      <c r="BC672" s="2">
        <v>1</v>
      </c>
      <c r="BD672" s="2" t="s">
        <v>3</v>
      </c>
      <c r="BE672" s="2" t="s">
        <v>3</v>
      </c>
      <c r="BF672" s="2" t="s">
        <v>3</v>
      </c>
      <c r="BG672" s="2" t="s">
        <v>3</v>
      </c>
      <c r="BH672" s="2">
        <v>3</v>
      </c>
      <c r="BI672" s="2">
        <v>1</v>
      </c>
      <c r="BJ672" s="2" t="s">
        <v>49</v>
      </c>
      <c r="BK672" s="2"/>
      <c r="BL672" s="2"/>
      <c r="BM672" s="2">
        <v>21</v>
      </c>
      <c r="BN672" s="2">
        <v>0</v>
      </c>
      <c r="BO672" s="2" t="s">
        <v>3</v>
      </c>
      <c r="BP672" s="2">
        <v>0</v>
      </c>
      <c r="BQ672" s="2">
        <v>30</v>
      </c>
      <c r="BR672" s="2">
        <v>0</v>
      </c>
      <c r="BS672" s="2">
        <v>1</v>
      </c>
      <c r="BT672" s="2">
        <v>1</v>
      </c>
      <c r="BU672" s="2">
        <v>1</v>
      </c>
      <c r="BV672" s="2">
        <v>1</v>
      </c>
      <c r="BW672" s="2">
        <v>1</v>
      </c>
      <c r="BX672" s="2">
        <v>1</v>
      </c>
      <c r="BY672" s="2" t="s">
        <v>3</v>
      </c>
      <c r="BZ672" s="2">
        <v>109</v>
      </c>
      <c r="CA672" s="2">
        <v>61</v>
      </c>
      <c r="CB672" s="2" t="s">
        <v>3</v>
      </c>
      <c r="CC672" s="2"/>
      <c r="CD672" s="2"/>
      <c r="CE672" s="2">
        <v>30</v>
      </c>
      <c r="CF672" s="2">
        <v>0</v>
      </c>
      <c r="CG672" s="2">
        <v>0</v>
      </c>
      <c r="CH672" s="2"/>
      <c r="CI672" s="2"/>
      <c r="CJ672" s="2"/>
      <c r="CK672" s="2"/>
      <c r="CL672" s="2"/>
      <c r="CM672" s="2">
        <v>0</v>
      </c>
      <c r="CN672" s="2" t="s">
        <v>1057</v>
      </c>
      <c r="CO672" s="2">
        <v>0</v>
      </c>
      <c r="CP672" s="2">
        <f t="shared" si="812"/>
        <v>568.32000000000005</v>
      </c>
      <c r="CQ672" s="2">
        <f t="shared" si="813"/>
        <v>526.22</v>
      </c>
      <c r="CR672" s="2">
        <f>(ROUND((ROUND(((ET672)*AV672*1),2)*BB672),2)+ROUND((ROUND(((AE672-(EU672))*AV672*1),2)*BS672),2))</f>
        <v>0</v>
      </c>
      <c r="CS672" s="2">
        <f t="shared" si="814"/>
        <v>0</v>
      </c>
      <c r="CT672" s="2">
        <f t="shared" si="815"/>
        <v>0</v>
      </c>
      <c r="CU672" s="2">
        <f t="shared" si="816"/>
        <v>0</v>
      </c>
      <c r="CV672" s="2">
        <f t="shared" si="817"/>
        <v>0</v>
      </c>
      <c r="CW672" s="2">
        <f t="shared" si="818"/>
        <v>0</v>
      </c>
      <c r="CX672" s="2">
        <f t="shared" si="819"/>
        <v>0</v>
      </c>
      <c r="CY672" s="2">
        <f t="shared" si="820"/>
        <v>0</v>
      </c>
      <c r="CZ672" s="2">
        <f t="shared" si="821"/>
        <v>0</v>
      </c>
      <c r="DA672" s="2"/>
      <c r="DB672" s="2"/>
      <c r="DC672" s="2" t="s">
        <v>3</v>
      </c>
      <c r="DD672" s="2" t="s">
        <v>3</v>
      </c>
      <c r="DE672" s="2" t="s">
        <v>3</v>
      </c>
      <c r="DF672" s="2" t="s">
        <v>3</v>
      </c>
      <c r="DG672" s="2" t="s">
        <v>3</v>
      </c>
      <c r="DH672" s="2" t="s">
        <v>3</v>
      </c>
      <c r="DI672" s="2" t="s">
        <v>3</v>
      </c>
      <c r="DJ672" s="2" t="s">
        <v>3</v>
      </c>
      <c r="DK672" s="2" t="s">
        <v>3</v>
      </c>
      <c r="DL672" s="2" t="s">
        <v>3</v>
      </c>
      <c r="DM672" s="2" t="s">
        <v>3</v>
      </c>
      <c r="DN672" s="2">
        <v>0</v>
      </c>
      <c r="DO672" s="2">
        <v>0</v>
      </c>
      <c r="DP672" s="2">
        <v>1</v>
      </c>
      <c r="DQ672" s="2">
        <v>1</v>
      </c>
      <c r="DR672" s="2"/>
      <c r="DS672" s="2"/>
      <c r="DT672" s="2"/>
      <c r="DU672" s="2">
        <v>1010</v>
      </c>
      <c r="DV672" s="2" t="s">
        <v>48</v>
      </c>
      <c r="DW672" s="2" t="s">
        <v>48</v>
      </c>
      <c r="DX672" s="2">
        <v>100</v>
      </c>
      <c r="DY672" s="2"/>
      <c r="DZ672" s="2" t="s">
        <v>3</v>
      </c>
      <c r="EA672" s="2" t="s">
        <v>3</v>
      </c>
      <c r="EB672" s="2" t="s">
        <v>3</v>
      </c>
      <c r="EC672" s="2" t="s">
        <v>3</v>
      </c>
      <c r="ED672" s="2"/>
      <c r="EE672" s="2">
        <v>58807897</v>
      </c>
      <c r="EF672" s="2">
        <v>30</v>
      </c>
      <c r="EG672" s="2" t="s">
        <v>27</v>
      </c>
      <c r="EH672" s="2">
        <v>0</v>
      </c>
      <c r="EI672" s="2" t="s">
        <v>3</v>
      </c>
      <c r="EJ672" s="2">
        <v>1</v>
      </c>
      <c r="EK672" s="2">
        <v>21</v>
      </c>
      <c r="EL672" s="2" t="s">
        <v>28</v>
      </c>
      <c r="EM672" s="2" t="s">
        <v>29</v>
      </c>
      <c r="EN672" s="2"/>
      <c r="EO672" s="2" t="s">
        <v>387</v>
      </c>
      <c r="EP672" s="2"/>
      <c r="EQ672" s="2">
        <v>0</v>
      </c>
      <c r="ER672" s="2">
        <v>526.22</v>
      </c>
      <c r="ES672" s="2">
        <v>526.22</v>
      </c>
      <c r="ET672" s="2">
        <v>0</v>
      </c>
      <c r="EU672" s="2">
        <v>0</v>
      </c>
      <c r="EV672" s="2">
        <v>0</v>
      </c>
      <c r="EW672" s="2">
        <v>0</v>
      </c>
      <c r="EX672" s="2">
        <v>0</v>
      </c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>
        <v>0</v>
      </c>
      <c r="FR672" s="2">
        <v>0</v>
      </c>
      <c r="FS672" s="2">
        <v>0</v>
      </c>
      <c r="FT672" s="2"/>
      <c r="FU672" s="2"/>
      <c r="FV672" s="2"/>
      <c r="FW672" s="2"/>
      <c r="FX672" s="2">
        <v>109</v>
      </c>
      <c r="FY672" s="2">
        <v>61</v>
      </c>
      <c r="FZ672" s="2"/>
      <c r="GA672" s="2" t="s">
        <v>3</v>
      </c>
      <c r="GB672" s="2"/>
      <c r="GC672" s="2"/>
      <c r="GD672" s="2">
        <v>1</v>
      </c>
      <c r="GE672" s="2"/>
      <c r="GF672" s="2">
        <v>1873919888</v>
      </c>
      <c r="GG672" s="2">
        <v>2</v>
      </c>
      <c r="GH672" s="2">
        <v>1</v>
      </c>
      <c r="GI672" s="2">
        <v>-2</v>
      </c>
      <c r="GJ672" s="2">
        <v>0</v>
      </c>
      <c r="GK672" s="2">
        <v>0</v>
      </c>
      <c r="GL672" s="2">
        <f t="shared" si="822"/>
        <v>0</v>
      </c>
      <c r="GM672" s="2">
        <f t="shared" si="823"/>
        <v>568.32000000000005</v>
      </c>
      <c r="GN672" s="2">
        <f t="shared" si="824"/>
        <v>568.32000000000005</v>
      </c>
      <c r="GO672" s="2">
        <f t="shared" si="825"/>
        <v>0</v>
      </c>
      <c r="GP672" s="2">
        <f t="shared" si="826"/>
        <v>0</v>
      </c>
      <c r="GQ672" s="2"/>
      <c r="GR672" s="2">
        <v>0</v>
      </c>
      <c r="GS672" s="2">
        <v>3</v>
      </c>
      <c r="GT672" s="2">
        <v>0</v>
      </c>
      <c r="GU672" s="2" t="s">
        <v>3</v>
      </c>
      <c r="GV672" s="2">
        <f t="shared" si="827"/>
        <v>0</v>
      </c>
      <c r="GW672" s="2">
        <v>1</v>
      </c>
      <c r="GX672" s="2">
        <f t="shared" si="828"/>
        <v>0</v>
      </c>
      <c r="GY672" s="2"/>
      <c r="GZ672" s="2"/>
      <c r="HA672" s="2">
        <v>0</v>
      </c>
      <c r="HB672" s="2">
        <v>0</v>
      </c>
      <c r="HC672" s="2">
        <f t="shared" si="829"/>
        <v>0</v>
      </c>
      <c r="HD672" s="2"/>
      <c r="HE672" s="2" t="s">
        <v>3</v>
      </c>
      <c r="HF672" s="2" t="s">
        <v>3</v>
      </c>
      <c r="HG672" s="2"/>
      <c r="HH672" s="2"/>
      <c r="HI672" s="2"/>
      <c r="HJ672" s="2"/>
      <c r="HK672" s="2"/>
      <c r="HL672" s="2"/>
      <c r="HM672" s="2" t="s">
        <v>3</v>
      </c>
      <c r="HN672" s="2" t="s">
        <v>3</v>
      </c>
      <c r="HO672" s="2" t="s">
        <v>3</v>
      </c>
      <c r="HP672" s="2" t="s">
        <v>3</v>
      </c>
      <c r="HQ672" s="2" t="s">
        <v>3</v>
      </c>
      <c r="HR672" s="2"/>
      <c r="HS672" s="2">
        <v>0</v>
      </c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>
        <v>0</v>
      </c>
      <c r="IL672" s="2"/>
      <c r="IM672" s="2"/>
      <c r="IN672" s="2"/>
      <c r="IO672" s="2"/>
      <c r="IP672" s="2"/>
      <c r="IQ672" s="2"/>
      <c r="IR672" s="2"/>
      <c r="IS672" s="2"/>
      <c r="IT672" s="2"/>
      <c r="IU672" s="2"/>
    </row>
    <row r="673" spans="1:255" x14ac:dyDescent="0.2">
      <c r="A673">
        <v>18</v>
      </c>
      <c r="B673">
        <v>1</v>
      </c>
      <c r="C673">
        <v>1461</v>
      </c>
      <c r="E673" t="s">
        <v>633</v>
      </c>
      <c r="F673" t="s">
        <v>46</v>
      </c>
      <c r="G673" t="s">
        <v>47</v>
      </c>
      <c r="H673" t="s">
        <v>48</v>
      </c>
      <c r="I673">
        <f>I669*J673</f>
        <v>1.08</v>
      </c>
      <c r="J673">
        <v>0.3323076923076923</v>
      </c>
      <c r="K673">
        <v>0.33230769999999998</v>
      </c>
      <c r="O673">
        <f t="shared" si="798"/>
        <v>1585.61</v>
      </c>
      <c r="P673">
        <f t="shared" si="799"/>
        <v>1585.61</v>
      </c>
      <c r="Q673">
        <f>(ROUND((ROUND(((ET673)*AV673*I673),2)*BB673),2)+ROUND((ROUND(((AE673-(EU673))*AV673*I673),2)*BS673),2))</f>
        <v>0</v>
      </c>
      <c r="R673">
        <f t="shared" si="800"/>
        <v>0</v>
      </c>
      <c r="S673">
        <f t="shared" si="801"/>
        <v>0</v>
      </c>
      <c r="T673">
        <f t="shared" si="802"/>
        <v>0</v>
      </c>
      <c r="U673">
        <f t="shared" si="803"/>
        <v>0</v>
      </c>
      <c r="V673">
        <f t="shared" si="804"/>
        <v>0</v>
      </c>
      <c r="W673">
        <f t="shared" si="805"/>
        <v>0</v>
      </c>
      <c r="X673">
        <f t="shared" si="806"/>
        <v>0</v>
      </c>
      <c r="Y673">
        <f t="shared" si="807"/>
        <v>0</v>
      </c>
      <c r="AA673">
        <v>59204059</v>
      </c>
      <c r="AB673">
        <f t="shared" si="808"/>
        <v>526.22</v>
      </c>
      <c r="AC673">
        <f t="shared" si="809"/>
        <v>526.22</v>
      </c>
      <c r="AD673">
        <f>ROUND((((ET673)-(EU673))+AE673),6)</f>
        <v>0</v>
      </c>
      <c r="AE673">
        <f t="shared" si="832"/>
        <v>0</v>
      </c>
      <c r="AF673">
        <f t="shared" si="832"/>
        <v>0</v>
      </c>
      <c r="AG673">
        <f t="shared" si="810"/>
        <v>0</v>
      </c>
      <c r="AH673">
        <f t="shared" si="833"/>
        <v>0</v>
      </c>
      <c r="AI673">
        <f t="shared" si="833"/>
        <v>0</v>
      </c>
      <c r="AJ673">
        <f t="shared" si="811"/>
        <v>0</v>
      </c>
      <c r="AK673">
        <v>526.22</v>
      </c>
      <c r="AL673">
        <v>526.22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109</v>
      </c>
      <c r="AU673">
        <v>61</v>
      </c>
      <c r="AV673">
        <v>1</v>
      </c>
      <c r="AW673">
        <v>1</v>
      </c>
      <c r="AZ673">
        <v>1</v>
      </c>
      <c r="BA673">
        <v>1</v>
      </c>
      <c r="BB673">
        <v>1</v>
      </c>
      <c r="BC673">
        <v>2.79</v>
      </c>
      <c r="BD673" t="s">
        <v>3</v>
      </c>
      <c r="BE673" t="s">
        <v>3</v>
      </c>
      <c r="BF673" t="s">
        <v>3</v>
      </c>
      <c r="BG673" t="s">
        <v>3</v>
      </c>
      <c r="BH673">
        <v>3</v>
      </c>
      <c r="BI673">
        <v>1</v>
      </c>
      <c r="BJ673" t="s">
        <v>49</v>
      </c>
      <c r="BM673">
        <v>21</v>
      </c>
      <c r="BN673">
        <v>0</v>
      </c>
      <c r="BO673" t="s">
        <v>46</v>
      </c>
      <c r="BP673">
        <v>1</v>
      </c>
      <c r="BQ673">
        <v>30</v>
      </c>
      <c r="BR673">
        <v>0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 t="s">
        <v>3</v>
      </c>
      <c r="BZ673">
        <v>109</v>
      </c>
      <c r="CA673">
        <v>61</v>
      </c>
      <c r="CB673" t="s">
        <v>3</v>
      </c>
      <c r="CE673">
        <v>30</v>
      </c>
      <c r="CF673">
        <v>0</v>
      </c>
      <c r="CG673">
        <v>0</v>
      </c>
      <c r="CM673">
        <v>0</v>
      </c>
      <c r="CN673" t="s">
        <v>1057</v>
      </c>
      <c r="CO673">
        <v>0</v>
      </c>
      <c r="CP673">
        <f t="shared" si="812"/>
        <v>1585.61</v>
      </c>
      <c r="CQ673">
        <f t="shared" si="813"/>
        <v>1468.15</v>
      </c>
      <c r="CR673">
        <f>(ROUND((ROUND(((ET673)*AV673*1),2)*BB673),2)+ROUND((ROUND(((AE673-(EU673))*AV673*1),2)*BS673),2))</f>
        <v>0</v>
      </c>
      <c r="CS673">
        <f t="shared" si="814"/>
        <v>0</v>
      </c>
      <c r="CT673">
        <f t="shared" si="815"/>
        <v>0</v>
      </c>
      <c r="CU673">
        <f t="shared" si="816"/>
        <v>0</v>
      </c>
      <c r="CV673">
        <f t="shared" si="817"/>
        <v>0</v>
      </c>
      <c r="CW673">
        <f t="shared" si="818"/>
        <v>0</v>
      </c>
      <c r="CX673">
        <f t="shared" si="819"/>
        <v>0</v>
      </c>
      <c r="CY673">
        <f t="shared" si="820"/>
        <v>0</v>
      </c>
      <c r="CZ673">
        <f t="shared" si="821"/>
        <v>0</v>
      </c>
      <c r="DC673" t="s">
        <v>3</v>
      </c>
      <c r="DD673" t="s">
        <v>3</v>
      </c>
      <c r="DE673" t="s">
        <v>3</v>
      </c>
      <c r="DF673" t="s">
        <v>3</v>
      </c>
      <c r="DG673" t="s">
        <v>3</v>
      </c>
      <c r="DH673" t="s">
        <v>3</v>
      </c>
      <c r="DI673" t="s">
        <v>3</v>
      </c>
      <c r="DJ673" t="s">
        <v>3</v>
      </c>
      <c r="DK673" t="s">
        <v>3</v>
      </c>
      <c r="DL673" t="s">
        <v>3</v>
      </c>
      <c r="DM673" t="s">
        <v>3</v>
      </c>
      <c r="DN673">
        <v>0</v>
      </c>
      <c r="DO673">
        <v>0</v>
      </c>
      <c r="DP673">
        <v>1</v>
      </c>
      <c r="DQ673">
        <v>1</v>
      </c>
      <c r="DU673">
        <v>1010</v>
      </c>
      <c r="DV673" t="s">
        <v>48</v>
      </c>
      <c r="DW673" t="s">
        <v>48</v>
      </c>
      <c r="DX673">
        <v>100</v>
      </c>
      <c r="DZ673" t="s">
        <v>3</v>
      </c>
      <c r="EA673" t="s">
        <v>3</v>
      </c>
      <c r="EB673" t="s">
        <v>3</v>
      </c>
      <c r="EC673" t="s">
        <v>3</v>
      </c>
      <c r="EE673">
        <v>58807897</v>
      </c>
      <c r="EF673">
        <v>30</v>
      </c>
      <c r="EG673" t="s">
        <v>27</v>
      </c>
      <c r="EH673">
        <v>0</v>
      </c>
      <c r="EI673" t="s">
        <v>3</v>
      </c>
      <c r="EJ673">
        <v>1</v>
      </c>
      <c r="EK673">
        <v>21</v>
      </c>
      <c r="EL673" t="s">
        <v>28</v>
      </c>
      <c r="EM673" t="s">
        <v>29</v>
      </c>
      <c r="EO673" t="s">
        <v>387</v>
      </c>
      <c r="EQ673">
        <v>0</v>
      </c>
      <c r="ER673">
        <v>526.22</v>
      </c>
      <c r="ES673">
        <v>526.22</v>
      </c>
      <c r="ET673">
        <v>0</v>
      </c>
      <c r="EU673">
        <v>0</v>
      </c>
      <c r="EV673">
        <v>0</v>
      </c>
      <c r="EW673">
        <v>0</v>
      </c>
      <c r="EX673">
        <v>0</v>
      </c>
      <c r="FQ673">
        <v>0</v>
      </c>
      <c r="FR673">
        <v>0</v>
      </c>
      <c r="FS673">
        <v>0</v>
      </c>
      <c r="FX673">
        <v>109</v>
      </c>
      <c r="FY673">
        <v>61</v>
      </c>
      <c r="GA673" t="s">
        <v>3</v>
      </c>
      <c r="GD673">
        <v>1</v>
      </c>
      <c r="GF673">
        <v>1873919888</v>
      </c>
      <c r="GG673">
        <v>2</v>
      </c>
      <c r="GH673">
        <v>1</v>
      </c>
      <c r="GI673">
        <v>2</v>
      </c>
      <c r="GJ673">
        <v>0</v>
      </c>
      <c r="GK673">
        <v>0</v>
      </c>
      <c r="GL673">
        <f t="shared" si="822"/>
        <v>0</v>
      </c>
      <c r="GM673">
        <f t="shared" si="823"/>
        <v>1585.61</v>
      </c>
      <c r="GN673">
        <f t="shared" si="824"/>
        <v>1585.61</v>
      </c>
      <c r="GO673">
        <f t="shared" si="825"/>
        <v>0</v>
      </c>
      <c r="GP673">
        <f t="shared" si="826"/>
        <v>0</v>
      </c>
      <c r="GR673">
        <v>0</v>
      </c>
      <c r="GS673">
        <v>3</v>
      </c>
      <c r="GT673">
        <v>0</v>
      </c>
      <c r="GU673" t="s">
        <v>3</v>
      </c>
      <c r="GV673">
        <f t="shared" si="827"/>
        <v>0</v>
      </c>
      <c r="GW673">
        <v>1</v>
      </c>
      <c r="GX673">
        <f t="shared" si="828"/>
        <v>0</v>
      </c>
      <c r="HA673">
        <v>0</v>
      </c>
      <c r="HB673">
        <v>0</v>
      </c>
      <c r="HC673">
        <f t="shared" si="829"/>
        <v>0</v>
      </c>
      <c r="HE673" t="s">
        <v>3</v>
      </c>
      <c r="HF673" t="s">
        <v>3</v>
      </c>
      <c r="HM673" t="s">
        <v>3</v>
      </c>
      <c r="HN673" t="s">
        <v>3</v>
      </c>
      <c r="HO673" t="s">
        <v>3</v>
      </c>
      <c r="HP673" t="s">
        <v>3</v>
      </c>
      <c r="HQ673" t="s">
        <v>3</v>
      </c>
      <c r="HS673">
        <v>0</v>
      </c>
      <c r="IK673">
        <v>0</v>
      </c>
    </row>
    <row r="674" spans="1:255" x14ac:dyDescent="0.2">
      <c r="A674" s="2">
        <v>17</v>
      </c>
      <c r="B674" s="2">
        <v>1</v>
      </c>
      <c r="C674" s="2">
        <f>ROW(SmtRes!A1472)</f>
        <v>1472</v>
      </c>
      <c r="D674" s="2">
        <f>ROW(EtalonRes!A1493)</f>
        <v>1493</v>
      </c>
      <c r="E674" s="2" t="s">
        <v>634</v>
      </c>
      <c r="F674" s="2" t="s">
        <v>21</v>
      </c>
      <c r="G674" s="2" t="s">
        <v>22</v>
      </c>
      <c r="H674" s="2" t="s">
        <v>23</v>
      </c>
      <c r="I674" s="2">
        <f>ROUND(ROUND(65/100,4),9)</f>
        <v>0.65</v>
      </c>
      <c r="J674" s="2">
        <v>0</v>
      </c>
      <c r="K674" s="2">
        <f>ROUND(ROUND(65/100,4),9)</f>
        <v>0.65</v>
      </c>
      <c r="L674" s="2"/>
      <c r="M674" s="2"/>
      <c r="N674" s="2"/>
      <c r="O674" s="2">
        <f t="shared" si="798"/>
        <v>231.19</v>
      </c>
      <c r="P674" s="2">
        <f t="shared" si="799"/>
        <v>19.53</v>
      </c>
      <c r="Q674" s="2">
        <f>(ROUND((ROUND(((((ET674*1.25)*1.1))*AV674*I674),2)*BB674),2)+ROUND((ROUND(((AE674-(((EU674*1.25)*1.1)))*AV674*I674),2)*BS674),2))</f>
        <v>3.88</v>
      </c>
      <c r="R674" s="2">
        <f t="shared" si="800"/>
        <v>0.28999999999999998</v>
      </c>
      <c r="S674" s="2">
        <f t="shared" si="801"/>
        <v>207.78</v>
      </c>
      <c r="T674" s="2">
        <f t="shared" si="802"/>
        <v>0</v>
      </c>
      <c r="U674" s="2">
        <f t="shared" si="803"/>
        <v>16.77475514</v>
      </c>
      <c r="V674" s="2">
        <f t="shared" si="804"/>
        <v>0</v>
      </c>
      <c r="W674" s="2">
        <f t="shared" si="805"/>
        <v>0</v>
      </c>
      <c r="X674" s="2">
        <f t="shared" si="806"/>
        <v>226.8</v>
      </c>
      <c r="Y674" s="2">
        <f t="shared" si="807"/>
        <v>126.92</v>
      </c>
      <c r="Z674" s="2"/>
      <c r="AA674" s="2">
        <v>59204062</v>
      </c>
      <c r="AB674" s="2">
        <f t="shared" si="808"/>
        <v>335.22620000000001</v>
      </c>
      <c r="AC674" s="2">
        <f t="shared" si="809"/>
        <v>30.04</v>
      </c>
      <c r="AD674" s="2">
        <f>ROUND((((((ET674*1.25)*1.1))-(((EU674*1.25)*1.1)))+AE674),6)</f>
        <v>5.5962500000000004</v>
      </c>
      <c r="AE674" s="2">
        <f>ROUND((((EU674*1.25)*1.1)),6)</f>
        <v>0.41249999999999998</v>
      </c>
      <c r="AF674" s="2">
        <f>ROUND((((EV674*1.15)*1.1)),6)</f>
        <v>299.58994999999999</v>
      </c>
      <c r="AG674" s="2">
        <f t="shared" si="810"/>
        <v>0</v>
      </c>
      <c r="AH674" s="2">
        <f>(((EW674*1.15)*1.1))</f>
        <v>24.186800000000002</v>
      </c>
      <c r="AI674" s="2">
        <f>(((EX674*1.25)*1.1))</f>
        <v>0</v>
      </c>
      <c r="AJ674" s="2">
        <f t="shared" si="811"/>
        <v>0</v>
      </c>
      <c r="AK674" s="2">
        <v>270.94</v>
      </c>
      <c r="AL674" s="2">
        <v>30.04</v>
      </c>
      <c r="AM674" s="2">
        <v>4.07</v>
      </c>
      <c r="AN674" s="2">
        <v>0.3</v>
      </c>
      <c r="AO674" s="2">
        <v>236.83</v>
      </c>
      <c r="AP674" s="2">
        <v>0</v>
      </c>
      <c r="AQ674" s="2">
        <v>19.12</v>
      </c>
      <c r="AR674" s="2">
        <v>0</v>
      </c>
      <c r="AS674" s="2">
        <v>0</v>
      </c>
      <c r="AT674" s="2">
        <v>109</v>
      </c>
      <c r="AU674" s="2">
        <v>61</v>
      </c>
      <c r="AV674" s="2">
        <v>1.0669999999999999</v>
      </c>
      <c r="AW674" s="2">
        <v>1</v>
      </c>
      <c r="AX674" s="2"/>
      <c r="AY674" s="2"/>
      <c r="AZ674" s="2">
        <v>1</v>
      </c>
      <c r="BA674" s="2">
        <v>1</v>
      </c>
      <c r="BB674" s="2">
        <v>1</v>
      </c>
      <c r="BC674" s="2">
        <v>1</v>
      </c>
      <c r="BD674" s="2" t="s">
        <v>3</v>
      </c>
      <c r="BE674" s="2" t="s">
        <v>3</v>
      </c>
      <c r="BF674" s="2" t="s">
        <v>3</v>
      </c>
      <c r="BG674" s="2" t="s">
        <v>3</v>
      </c>
      <c r="BH674" s="2">
        <v>0</v>
      </c>
      <c r="BI674" s="2">
        <v>1</v>
      </c>
      <c r="BJ674" s="2" t="s">
        <v>24</v>
      </c>
      <c r="BK674" s="2"/>
      <c r="BL674" s="2"/>
      <c r="BM674" s="2">
        <v>21</v>
      </c>
      <c r="BN674" s="2">
        <v>0</v>
      </c>
      <c r="BO674" s="2" t="s">
        <v>21</v>
      </c>
      <c r="BP674" s="2">
        <v>1</v>
      </c>
      <c r="BQ674" s="2">
        <v>30</v>
      </c>
      <c r="BR674" s="2">
        <v>0</v>
      </c>
      <c r="BS674" s="2">
        <v>1</v>
      </c>
      <c r="BT674" s="2">
        <v>1</v>
      </c>
      <c r="BU674" s="2">
        <v>1</v>
      </c>
      <c r="BV674" s="2">
        <v>1</v>
      </c>
      <c r="BW674" s="2">
        <v>1</v>
      </c>
      <c r="BX674" s="2">
        <v>1</v>
      </c>
      <c r="BY674" s="2" t="s">
        <v>3</v>
      </c>
      <c r="BZ674" s="2">
        <v>109</v>
      </c>
      <c r="CA674" s="2">
        <v>61</v>
      </c>
      <c r="CB674" s="2" t="s">
        <v>3</v>
      </c>
      <c r="CC674" s="2"/>
      <c r="CD674" s="2"/>
      <c r="CE674" s="2">
        <v>30</v>
      </c>
      <c r="CF674" s="2">
        <v>0</v>
      </c>
      <c r="CG674" s="2">
        <v>0</v>
      </c>
      <c r="CH674" s="2"/>
      <c r="CI674" s="2"/>
      <c r="CJ674" s="2"/>
      <c r="CK674" s="2"/>
      <c r="CL674" s="2"/>
      <c r="CM674" s="2">
        <v>0</v>
      </c>
      <c r="CN674" s="2" t="s">
        <v>1057</v>
      </c>
      <c r="CO674" s="2">
        <v>0</v>
      </c>
      <c r="CP674" s="2">
        <f t="shared" si="812"/>
        <v>231.19</v>
      </c>
      <c r="CQ674" s="2">
        <f t="shared" si="813"/>
        <v>30.04</v>
      </c>
      <c r="CR674" s="2">
        <f>(ROUND((ROUND(((((ET674*1.25)*1.1))*AV674*1),2)*BB674),2)+ROUND((ROUND(((AE674-(((EU674*1.25)*1.1)))*AV674*1),2)*BS674),2))</f>
        <v>5.97</v>
      </c>
      <c r="CS674" s="2">
        <f t="shared" si="814"/>
        <v>0.44</v>
      </c>
      <c r="CT674" s="2">
        <f t="shared" si="815"/>
        <v>319.66000000000003</v>
      </c>
      <c r="CU674" s="2">
        <f t="shared" si="816"/>
        <v>0</v>
      </c>
      <c r="CV674" s="2">
        <f t="shared" si="817"/>
        <v>25.807315599999999</v>
      </c>
      <c r="CW674" s="2">
        <f t="shared" si="818"/>
        <v>0</v>
      </c>
      <c r="CX674" s="2">
        <f t="shared" si="819"/>
        <v>0</v>
      </c>
      <c r="CY674" s="2">
        <f t="shared" si="820"/>
        <v>226.7963</v>
      </c>
      <c r="CZ674" s="2">
        <f t="shared" si="821"/>
        <v>126.92270000000001</v>
      </c>
      <c r="DA674" s="2"/>
      <c r="DB674" s="2"/>
      <c r="DC674" s="2" t="s">
        <v>3</v>
      </c>
      <c r="DD674" s="2" t="s">
        <v>3</v>
      </c>
      <c r="DE674" s="2" t="s">
        <v>25</v>
      </c>
      <c r="DF674" s="2" t="s">
        <v>25</v>
      </c>
      <c r="DG674" s="2" t="s">
        <v>26</v>
      </c>
      <c r="DH674" s="2" t="s">
        <v>3</v>
      </c>
      <c r="DI674" s="2" t="s">
        <v>26</v>
      </c>
      <c r="DJ674" s="2" t="s">
        <v>25</v>
      </c>
      <c r="DK674" s="2" t="s">
        <v>3</v>
      </c>
      <c r="DL674" s="2" t="s">
        <v>3</v>
      </c>
      <c r="DM674" s="2" t="s">
        <v>3</v>
      </c>
      <c r="DN674" s="2">
        <v>0</v>
      </c>
      <c r="DO674" s="2">
        <v>0</v>
      </c>
      <c r="DP674" s="2">
        <v>1</v>
      </c>
      <c r="DQ674" s="2">
        <v>1</v>
      </c>
      <c r="DR674" s="2"/>
      <c r="DS674" s="2"/>
      <c r="DT674" s="2"/>
      <c r="DU674" s="2">
        <v>1003</v>
      </c>
      <c r="DV674" s="2" t="s">
        <v>23</v>
      </c>
      <c r="DW674" s="2" t="s">
        <v>23</v>
      </c>
      <c r="DX674" s="2">
        <v>100</v>
      </c>
      <c r="DY674" s="2"/>
      <c r="DZ674" s="2" t="s">
        <v>3</v>
      </c>
      <c r="EA674" s="2" t="s">
        <v>3</v>
      </c>
      <c r="EB674" s="2" t="s">
        <v>3</v>
      </c>
      <c r="EC674" s="2" t="s">
        <v>3</v>
      </c>
      <c r="ED674" s="2"/>
      <c r="EE674" s="2">
        <v>58807897</v>
      </c>
      <c r="EF674" s="2">
        <v>30</v>
      </c>
      <c r="EG674" s="2" t="s">
        <v>27</v>
      </c>
      <c r="EH674" s="2">
        <v>0</v>
      </c>
      <c r="EI674" s="2" t="s">
        <v>3</v>
      </c>
      <c r="EJ674" s="2">
        <v>1</v>
      </c>
      <c r="EK674" s="2">
        <v>21</v>
      </c>
      <c r="EL674" s="2" t="s">
        <v>28</v>
      </c>
      <c r="EM674" s="2" t="s">
        <v>29</v>
      </c>
      <c r="EN674" s="2"/>
      <c r="EO674" s="2" t="s">
        <v>387</v>
      </c>
      <c r="EP674" s="2"/>
      <c r="EQ674" s="2">
        <v>0</v>
      </c>
      <c r="ER674" s="2">
        <v>270.94</v>
      </c>
      <c r="ES674" s="2">
        <v>30.04</v>
      </c>
      <c r="ET674" s="2">
        <v>4.07</v>
      </c>
      <c r="EU674" s="2">
        <v>0.3</v>
      </c>
      <c r="EV674" s="2">
        <v>236.83</v>
      </c>
      <c r="EW674" s="2">
        <v>19.12</v>
      </c>
      <c r="EX674" s="2">
        <v>0</v>
      </c>
      <c r="EY674" s="2">
        <v>0</v>
      </c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>
        <v>0</v>
      </c>
      <c r="FR674" s="2">
        <v>0</v>
      </c>
      <c r="FS674" s="2">
        <v>0</v>
      </c>
      <c r="FT674" s="2"/>
      <c r="FU674" s="2"/>
      <c r="FV674" s="2"/>
      <c r="FW674" s="2"/>
      <c r="FX674" s="2">
        <v>109</v>
      </c>
      <c r="FY674" s="2">
        <v>61</v>
      </c>
      <c r="FZ674" s="2"/>
      <c r="GA674" s="2" t="s">
        <v>3</v>
      </c>
      <c r="GB674" s="2"/>
      <c r="GC674" s="2"/>
      <c r="GD674" s="2">
        <v>1</v>
      </c>
      <c r="GE674" s="2"/>
      <c r="GF674" s="2">
        <v>-367569951</v>
      </c>
      <c r="GG674" s="2">
        <v>2</v>
      </c>
      <c r="GH674" s="2">
        <v>1</v>
      </c>
      <c r="GI674" s="2">
        <v>2</v>
      </c>
      <c r="GJ674" s="2">
        <v>0</v>
      </c>
      <c r="GK674" s="2">
        <v>0</v>
      </c>
      <c r="GL674" s="2">
        <f t="shared" si="822"/>
        <v>0</v>
      </c>
      <c r="GM674" s="2">
        <f t="shared" si="823"/>
        <v>584.91</v>
      </c>
      <c r="GN674" s="2">
        <f t="shared" si="824"/>
        <v>584.91</v>
      </c>
      <c r="GO674" s="2">
        <f t="shared" si="825"/>
        <v>0</v>
      </c>
      <c r="GP674" s="2">
        <f t="shared" si="826"/>
        <v>0</v>
      </c>
      <c r="GQ674" s="2"/>
      <c r="GR674" s="2">
        <v>0</v>
      </c>
      <c r="GS674" s="2">
        <v>3</v>
      </c>
      <c r="GT674" s="2">
        <v>0</v>
      </c>
      <c r="GU674" s="2" t="s">
        <v>3</v>
      </c>
      <c r="GV674" s="2">
        <f t="shared" si="827"/>
        <v>0</v>
      </c>
      <c r="GW674" s="2">
        <v>1</v>
      </c>
      <c r="GX674" s="2">
        <f t="shared" si="828"/>
        <v>0</v>
      </c>
      <c r="GY674" s="2"/>
      <c r="GZ674" s="2"/>
      <c r="HA674" s="2">
        <v>0</v>
      </c>
      <c r="HB674" s="2">
        <v>0</v>
      </c>
      <c r="HC674" s="2">
        <f t="shared" si="829"/>
        <v>0</v>
      </c>
      <c r="HD674" s="2"/>
      <c r="HE674" s="2" t="s">
        <v>3</v>
      </c>
      <c r="HF674" s="2" t="s">
        <v>3</v>
      </c>
      <c r="HG674" s="2"/>
      <c r="HH674" s="2"/>
      <c r="HI674" s="2"/>
      <c r="HJ674" s="2"/>
      <c r="HK674" s="2"/>
      <c r="HL674" s="2"/>
      <c r="HM674" s="2" t="s">
        <v>3</v>
      </c>
      <c r="HN674" s="2" t="s">
        <v>3</v>
      </c>
      <c r="HO674" s="2" t="s">
        <v>3</v>
      </c>
      <c r="HP674" s="2" t="s">
        <v>3</v>
      </c>
      <c r="HQ674" s="2" t="s">
        <v>3</v>
      </c>
      <c r="HR674" s="2"/>
      <c r="HS674" s="2">
        <v>0</v>
      </c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>
        <v>0</v>
      </c>
      <c r="IL674" s="2"/>
      <c r="IM674" s="2"/>
      <c r="IN674" s="2"/>
      <c r="IO674" s="2"/>
      <c r="IP674" s="2"/>
      <c r="IQ674" s="2"/>
      <c r="IR674" s="2"/>
      <c r="IS674" s="2"/>
      <c r="IT674" s="2"/>
      <c r="IU674" s="2"/>
    </row>
    <row r="675" spans="1:255" x14ac:dyDescent="0.2">
      <c r="A675">
        <v>17</v>
      </c>
      <c r="B675">
        <v>1</v>
      </c>
      <c r="C675">
        <f>ROW(SmtRes!A1482)</f>
        <v>1482</v>
      </c>
      <c r="D675">
        <f>ROW(EtalonRes!A1504)</f>
        <v>1504</v>
      </c>
      <c r="E675" t="s">
        <v>634</v>
      </c>
      <c r="F675" t="s">
        <v>21</v>
      </c>
      <c r="G675" t="s">
        <v>22</v>
      </c>
      <c r="H675" t="s">
        <v>23</v>
      </c>
      <c r="I675">
        <f>ROUND(ROUND(65/100,4),9)</f>
        <v>0.65</v>
      </c>
      <c r="J675">
        <v>0</v>
      </c>
      <c r="K675">
        <f>ROUND(ROUND(65/100,4),9)</f>
        <v>0.65</v>
      </c>
      <c r="O675">
        <f t="shared" si="798"/>
        <v>11509.05</v>
      </c>
      <c r="P675">
        <f t="shared" si="799"/>
        <v>34.96</v>
      </c>
      <c r="Q675">
        <f>(ROUND((ROUND(((((ET675*1.25)*1.1))*AV675*I675),2)*BB675),2)+ROUND((ROUND(((AE675-(((EU675*1.25)*1.1)))*AV675*I675),2)*BS675),2))</f>
        <v>48.27</v>
      </c>
      <c r="R675">
        <f t="shared" si="800"/>
        <v>15.95</v>
      </c>
      <c r="S675">
        <f t="shared" si="801"/>
        <v>11425.82</v>
      </c>
      <c r="T675">
        <f t="shared" si="802"/>
        <v>0</v>
      </c>
      <c r="U675">
        <f t="shared" si="803"/>
        <v>16.77475514</v>
      </c>
      <c r="V675">
        <f t="shared" si="804"/>
        <v>0</v>
      </c>
      <c r="W675">
        <f t="shared" si="805"/>
        <v>0</v>
      </c>
      <c r="X675">
        <f t="shared" si="806"/>
        <v>12471.53</v>
      </c>
      <c r="Y675">
        <f t="shared" si="807"/>
        <v>6979.48</v>
      </c>
      <c r="AA675">
        <v>59204059</v>
      </c>
      <c r="AB675">
        <f t="shared" si="808"/>
        <v>335.22620000000001</v>
      </c>
      <c r="AC675">
        <f t="shared" si="809"/>
        <v>30.04</v>
      </c>
      <c r="AD675">
        <f>ROUND((((((ET675*1.25)*1.1))-(((EU675*1.25)*1.1)))+AE675),6)</f>
        <v>5.5962500000000004</v>
      </c>
      <c r="AE675">
        <f>ROUND((((EU675*1.25)*1.1)),6)</f>
        <v>0.41249999999999998</v>
      </c>
      <c r="AF675">
        <f>ROUND((((EV675*1.15)*1.1)),6)</f>
        <v>299.58994999999999</v>
      </c>
      <c r="AG675">
        <f t="shared" si="810"/>
        <v>0</v>
      </c>
      <c r="AH675">
        <f>(((EW675*1.15)*1.1))</f>
        <v>24.186800000000002</v>
      </c>
      <c r="AI675">
        <f>(((EX675*1.25)*1.1))</f>
        <v>0</v>
      </c>
      <c r="AJ675">
        <f t="shared" si="811"/>
        <v>0</v>
      </c>
      <c r="AK675">
        <v>270.94</v>
      </c>
      <c r="AL675">
        <v>30.04</v>
      </c>
      <c r="AM675">
        <v>4.07</v>
      </c>
      <c r="AN675">
        <v>0.3</v>
      </c>
      <c r="AO675">
        <v>236.83</v>
      </c>
      <c r="AP675">
        <v>0</v>
      </c>
      <c r="AQ675">
        <v>19.12</v>
      </c>
      <c r="AR675">
        <v>0</v>
      </c>
      <c r="AS675">
        <v>0</v>
      </c>
      <c r="AT675">
        <v>109</v>
      </c>
      <c r="AU675">
        <v>61</v>
      </c>
      <c r="AV675">
        <v>1.0669999999999999</v>
      </c>
      <c r="AW675">
        <v>1</v>
      </c>
      <c r="AZ675">
        <v>1</v>
      </c>
      <c r="BA675">
        <v>54.99</v>
      </c>
      <c r="BB675">
        <v>12.44</v>
      </c>
      <c r="BC675">
        <v>1.79</v>
      </c>
      <c r="BD675" t="s">
        <v>3</v>
      </c>
      <c r="BE675" t="s">
        <v>3</v>
      </c>
      <c r="BF675" t="s">
        <v>3</v>
      </c>
      <c r="BG675" t="s">
        <v>3</v>
      </c>
      <c r="BH675">
        <v>0</v>
      </c>
      <c r="BI675">
        <v>1</v>
      </c>
      <c r="BJ675" t="s">
        <v>24</v>
      </c>
      <c r="BM675">
        <v>21</v>
      </c>
      <c r="BN675">
        <v>0</v>
      </c>
      <c r="BO675" t="s">
        <v>21</v>
      </c>
      <c r="BP675">
        <v>1</v>
      </c>
      <c r="BQ675">
        <v>30</v>
      </c>
      <c r="BR675">
        <v>0</v>
      </c>
      <c r="BS675">
        <v>54.99</v>
      </c>
      <c r="BT675">
        <v>1</v>
      </c>
      <c r="BU675">
        <v>1</v>
      </c>
      <c r="BV675">
        <v>1</v>
      </c>
      <c r="BW675">
        <v>1</v>
      </c>
      <c r="BX675">
        <v>1</v>
      </c>
      <c r="BY675" t="s">
        <v>3</v>
      </c>
      <c r="BZ675">
        <v>109</v>
      </c>
      <c r="CA675">
        <v>61</v>
      </c>
      <c r="CB675" t="s">
        <v>3</v>
      </c>
      <c r="CE675">
        <v>30</v>
      </c>
      <c r="CF675">
        <v>0</v>
      </c>
      <c r="CG675">
        <v>0</v>
      </c>
      <c r="CM675">
        <v>0</v>
      </c>
      <c r="CN675" t="s">
        <v>1057</v>
      </c>
      <c r="CO675">
        <v>0</v>
      </c>
      <c r="CP675">
        <f t="shared" si="812"/>
        <v>11509.05</v>
      </c>
      <c r="CQ675">
        <f t="shared" si="813"/>
        <v>53.77</v>
      </c>
      <c r="CR675">
        <f>(ROUND((ROUND(((((ET675*1.25)*1.1))*AV675*1),2)*BB675),2)+ROUND((ROUND(((AE675-(((EU675*1.25)*1.1)))*AV675*1),2)*BS675),2))</f>
        <v>74.27</v>
      </c>
      <c r="CS675">
        <f t="shared" si="814"/>
        <v>24.2</v>
      </c>
      <c r="CT675">
        <f t="shared" si="815"/>
        <v>17578.099999999999</v>
      </c>
      <c r="CU675">
        <f t="shared" si="816"/>
        <v>0</v>
      </c>
      <c r="CV675">
        <f t="shared" si="817"/>
        <v>25.807315599999999</v>
      </c>
      <c r="CW675">
        <f t="shared" si="818"/>
        <v>0</v>
      </c>
      <c r="CX675">
        <f t="shared" si="819"/>
        <v>0</v>
      </c>
      <c r="CY675">
        <f t="shared" si="820"/>
        <v>12471.5293</v>
      </c>
      <c r="CZ675">
        <f t="shared" si="821"/>
        <v>6979.4796999999999</v>
      </c>
      <c r="DC675" t="s">
        <v>3</v>
      </c>
      <c r="DD675" t="s">
        <v>3</v>
      </c>
      <c r="DE675" t="s">
        <v>25</v>
      </c>
      <c r="DF675" t="s">
        <v>25</v>
      </c>
      <c r="DG675" t="s">
        <v>26</v>
      </c>
      <c r="DH675" t="s">
        <v>3</v>
      </c>
      <c r="DI675" t="s">
        <v>26</v>
      </c>
      <c r="DJ675" t="s">
        <v>25</v>
      </c>
      <c r="DK675" t="s">
        <v>3</v>
      </c>
      <c r="DL675" t="s">
        <v>3</v>
      </c>
      <c r="DM675" t="s">
        <v>3</v>
      </c>
      <c r="DN675">
        <v>0</v>
      </c>
      <c r="DO675">
        <v>0</v>
      </c>
      <c r="DP675">
        <v>1</v>
      </c>
      <c r="DQ675">
        <v>1</v>
      </c>
      <c r="DU675">
        <v>1003</v>
      </c>
      <c r="DV675" t="s">
        <v>23</v>
      </c>
      <c r="DW675" t="s">
        <v>23</v>
      </c>
      <c r="DX675">
        <v>100</v>
      </c>
      <c r="DZ675" t="s">
        <v>3</v>
      </c>
      <c r="EA675" t="s">
        <v>3</v>
      </c>
      <c r="EB675" t="s">
        <v>3</v>
      </c>
      <c r="EC675" t="s">
        <v>3</v>
      </c>
      <c r="EE675">
        <v>58807897</v>
      </c>
      <c r="EF675">
        <v>30</v>
      </c>
      <c r="EG675" t="s">
        <v>27</v>
      </c>
      <c r="EH675">
        <v>0</v>
      </c>
      <c r="EI675" t="s">
        <v>3</v>
      </c>
      <c r="EJ675">
        <v>1</v>
      </c>
      <c r="EK675">
        <v>21</v>
      </c>
      <c r="EL675" t="s">
        <v>28</v>
      </c>
      <c r="EM675" t="s">
        <v>29</v>
      </c>
      <c r="EO675" t="s">
        <v>387</v>
      </c>
      <c r="EQ675">
        <v>0</v>
      </c>
      <c r="ER675">
        <v>270.94</v>
      </c>
      <c r="ES675">
        <v>30.04</v>
      </c>
      <c r="ET675">
        <v>4.07</v>
      </c>
      <c r="EU675">
        <v>0.3</v>
      </c>
      <c r="EV675">
        <v>236.83</v>
      </c>
      <c r="EW675">
        <v>19.12</v>
      </c>
      <c r="EX675">
        <v>0</v>
      </c>
      <c r="EY675">
        <v>0</v>
      </c>
      <c r="FQ675">
        <v>0</v>
      </c>
      <c r="FR675">
        <v>0</v>
      </c>
      <c r="FS675">
        <v>0</v>
      </c>
      <c r="FX675">
        <v>109</v>
      </c>
      <c r="FY675">
        <v>61</v>
      </c>
      <c r="GA675" t="s">
        <v>3</v>
      </c>
      <c r="GD675">
        <v>1</v>
      </c>
      <c r="GF675">
        <v>-367569951</v>
      </c>
      <c r="GG675">
        <v>2</v>
      </c>
      <c r="GH675">
        <v>1</v>
      </c>
      <c r="GI675">
        <v>2</v>
      </c>
      <c r="GJ675">
        <v>0</v>
      </c>
      <c r="GK675">
        <v>0</v>
      </c>
      <c r="GL675">
        <f t="shared" si="822"/>
        <v>0</v>
      </c>
      <c r="GM675">
        <f t="shared" si="823"/>
        <v>30960.06</v>
      </c>
      <c r="GN675">
        <f t="shared" si="824"/>
        <v>30960.06</v>
      </c>
      <c r="GO675">
        <f t="shared" si="825"/>
        <v>0</v>
      </c>
      <c r="GP675">
        <f t="shared" si="826"/>
        <v>0</v>
      </c>
      <c r="GR675">
        <v>0</v>
      </c>
      <c r="GS675">
        <v>3</v>
      </c>
      <c r="GT675">
        <v>0</v>
      </c>
      <c r="GU675" t="s">
        <v>3</v>
      </c>
      <c r="GV675">
        <f t="shared" si="827"/>
        <v>0</v>
      </c>
      <c r="GW675">
        <v>1</v>
      </c>
      <c r="GX675">
        <f t="shared" si="828"/>
        <v>0</v>
      </c>
      <c r="HA675">
        <v>0</v>
      </c>
      <c r="HB675">
        <v>0</v>
      </c>
      <c r="HC675">
        <f t="shared" si="829"/>
        <v>0</v>
      </c>
      <c r="HE675" t="s">
        <v>3</v>
      </c>
      <c r="HF675" t="s">
        <v>3</v>
      </c>
      <c r="HM675" t="s">
        <v>3</v>
      </c>
      <c r="HN675" t="s">
        <v>3</v>
      </c>
      <c r="HO675" t="s">
        <v>3</v>
      </c>
      <c r="HP675" t="s">
        <v>3</v>
      </c>
      <c r="HQ675" t="s">
        <v>3</v>
      </c>
      <c r="HS675">
        <v>0</v>
      </c>
      <c r="IK675">
        <v>0</v>
      </c>
    </row>
    <row r="676" spans="1:255" x14ac:dyDescent="0.2">
      <c r="A676" s="2">
        <v>18</v>
      </c>
      <c r="B676" s="2">
        <v>1</v>
      </c>
      <c r="C676" s="2">
        <v>1472</v>
      </c>
      <c r="D676" s="2"/>
      <c r="E676" s="2" t="s">
        <v>635</v>
      </c>
      <c r="F676" s="2" t="s">
        <v>76</v>
      </c>
      <c r="G676" s="2" t="s">
        <v>77</v>
      </c>
      <c r="H676" s="2" t="s">
        <v>34</v>
      </c>
      <c r="I676" s="2">
        <f>I674*J676</f>
        <v>65</v>
      </c>
      <c r="J676" s="2">
        <v>100</v>
      </c>
      <c r="K676" s="2">
        <v>100</v>
      </c>
      <c r="L676" s="2"/>
      <c r="M676" s="2"/>
      <c r="N676" s="2"/>
      <c r="O676" s="2">
        <f t="shared" si="798"/>
        <v>2702.05</v>
      </c>
      <c r="P676" s="2">
        <f t="shared" si="799"/>
        <v>2702.05</v>
      </c>
      <c r="Q676" s="2">
        <f>(ROUND((ROUND(((ET676)*AV676*I676),2)*BB676),2)+ROUND((ROUND(((AE676-(EU676))*AV676*I676),2)*BS676),2))</f>
        <v>0</v>
      </c>
      <c r="R676" s="2">
        <f t="shared" si="800"/>
        <v>0</v>
      </c>
      <c r="S676" s="2">
        <f t="shared" si="801"/>
        <v>0</v>
      </c>
      <c r="T676" s="2">
        <f t="shared" si="802"/>
        <v>0</v>
      </c>
      <c r="U676" s="2">
        <f t="shared" si="803"/>
        <v>0</v>
      </c>
      <c r="V676" s="2">
        <f t="shared" si="804"/>
        <v>0</v>
      </c>
      <c r="W676" s="2">
        <f t="shared" si="805"/>
        <v>0</v>
      </c>
      <c r="X676" s="2">
        <f t="shared" si="806"/>
        <v>0</v>
      </c>
      <c r="Y676" s="2">
        <f t="shared" si="807"/>
        <v>0</v>
      </c>
      <c r="Z676" s="2"/>
      <c r="AA676" s="2">
        <v>59204062</v>
      </c>
      <c r="AB676" s="2">
        <f t="shared" si="808"/>
        <v>41.57</v>
      </c>
      <c r="AC676" s="2">
        <f t="shared" si="809"/>
        <v>41.57</v>
      </c>
      <c r="AD676" s="2">
        <f>ROUND((((ET676)-(EU676))+AE676),6)</f>
        <v>0</v>
      </c>
      <c r="AE676" s="2">
        <f t="shared" ref="AE676:AF679" si="834">ROUND((EU676),6)</f>
        <v>0</v>
      </c>
      <c r="AF676" s="2">
        <f t="shared" si="834"/>
        <v>0</v>
      </c>
      <c r="AG676" s="2">
        <f t="shared" si="810"/>
        <v>0</v>
      </c>
      <c r="AH676" s="2">
        <f t="shared" ref="AH676:AI679" si="835">(EW676)</f>
        <v>0</v>
      </c>
      <c r="AI676" s="2">
        <f t="shared" si="835"/>
        <v>0</v>
      </c>
      <c r="AJ676" s="2">
        <f t="shared" si="811"/>
        <v>0</v>
      </c>
      <c r="AK676" s="2">
        <v>41.57</v>
      </c>
      <c r="AL676" s="2">
        <v>41.57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109</v>
      </c>
      <c r="AU676" s="2">
        <v>61</v>
      </c>
      <c r="AV676" s="2">
        <v>1</v>
      </c>
      <c r="AW676" s="2">
        <v>1</v>
      </c>
      <c r="AX676" s="2"/>
      <c r="AY676" s="2"/>
      <c r="AZ676" s="2">
        <v>1</v>
      </c>
      <c r="BA676" s="2">
        <v>1</v>
      </c>
      <c r="BB676" s="2">
        <v>1</v>
      </c>
      <c r="BC676" s="2">
        <v>1</v>
      </c>
      <c r="BD676" s="2" t="s">
        <v>3</v>
      </c>
      <c r="BE676" s="2" t="s">
        <v>3</v>
      </c>
      <c r="BF676" s="2" t="s">
        <v>3</v>
      </c>
      <c r="BG676" s="2" t="s">
        <v>3</v>
      </c>
      <c r="BH676" s="2">
        <v>3</v>
      </c>
      <c r="BI676" s="2">
        <v>1</v>
      </c>
      <c r="BJ676" s="2" t="s">
        <v>78</v>
      </c>
      <c r="BK676" s="2"/>
      <c r="BL676" s="2"/>
      <c r="BM676" s="2">
        <v>21</v>
      </c>
      <c r="BN676" s="2">
        <v>0</v>
      </c>
      <c r="BO676" s="2" t="s">
        <v>3</v>
      </c>
      <c r="BP676" s="2">
        <v>0</v>
      </c>
      <c r="BQ676" s="2">
        <v>30</v>
      </c>
      <c r="BR676" s="2">
        <v>0</v>
      </c>
      <c r="BS676" s="2">
        <v>1</v>
      </c>
      <c r="BT676" s="2">
        <v>1</v>
      </c>
      <c r="BU676" s="2">
        <v>1</v>
      </c>
      <c r="BV676" s="2">
        <v>1</v>
      </c>
      <c r="BW676" s="2">
        <v>1</v>
      </c>
      <c r="BX676" s="2">
        <v>1</v>
      </c>
      <c r="BY676" s="2" t="s">
        <v>3</v>
      </c>
      <c r="BZ676" s="2">
        <v>109</v>
      </c>
      <c r="CA676" s="2">
        <v>61</v>
      </c>
      <c r="CB676" s="2" t="s">
        <v>3</v>
      </c>
      <c r="CC676" s="2"/>
      <c r="CD676" s="2"/>
      <c r="CE676" s="2">
        <v>30</v>
      </c>
      <c r="CF676" s="2">
        <v>0</v>
      </c>
      <c r="CG676" s="2">
        <v>0</v>
      </c>
      <c r="CH676" s="2"/>
      <c r="CI676" s="2"/>
      <c r="CJ676" s="2"/>
      <c r="CK676" s="2"/>
      <c r="CL676" s="2"/>
      <c r="CM676" s="2">
        <v>0</v>
      </c>
      <c r="CN676" s="2" t="s">
        <v>1057</v>
      </c>
      <c r="CO676" s="2">
        <v>0</v>
      </c>
      <c r="CP676" s="2">
        <f t="shared" si="812"/>
        <v>2702.05</v>
      </c>
      <c r="CQ676" s="2">
        <f t="shared" si="813"/>
        <v>41.57</v>
      </c>
      <c r="CR676" s="2">
        <f>(ROUND((ROUND(((ET676)*AV676*1),2)*BB676),2)+ROUND((ROUND(((AE676-(EU676))*AV676*1),2)*BS676),2))</f>
        <v>0</v>
      </c>
      <c r="CS676" s="2">
        <f t="shared" si="814"/>
        <v>0</v>
      </c>
      <c r="CT676" s="2">
        <f t="shared" si="815"/>
        <v>0</v>
      </c>
      <c r="CU676" s="2">
        <f t="shared" si="816"/>
        <v>0</v>
      </c>
      <c r="CV676" s="2">
        <f t="shared" si="817"/>
        <v>0</v>
      </c>
      <c r="CW676" s="2">
        <f t="shared" si="818"/>
        <v>0</v>
      </c>
      <c r="CX676" s="2">
        <f t="shared" si="819"/>
        <v>0</v>
      </c>
      <c r="CY676" s="2">
        <f t="shared" si="820"/>
        <v>0</v>
      </c>
      <c r="CZ676" s="2">
        <f t="shared" si="821"/>
        <v>0</v>
      </c>
      <c r="DA676" s="2"/>
      <c r="DB676" s="2"/>
      <c r="DC676" s="2" t="s">
        <v>3</v>
      </c>
      <c r="DD676" s="2" t="s">
        <v>3</v>
      </c>
      <c r="DE676" s="2" t="s">
        <v>3</v>
      </c>
      <c r="DF676" s="2" t="s">
        <v>3</v>
      </c>
      <c r="DG676" s="2" t="s">
        <v>3</v>
      </c>
      <c r="DH676" s="2" t="s">
        <v>3</v>
      </c>
      <c r="DI676" s="2" t="s">
        <v>3</v>
      </c>
      <c r="DJ676" s="2" t="s">
        <v>3</v>
      </c>
      <c r="DK676" s="2" t="s">
        <v>3</v>
      </c>
      <c r="DL676" s="2" t="s">
        <v>3</v>
      </c>
      <c r="DM676" s="2" t="s">
        <v>3</v>
      </c>
      <c r="DN676" s="2">
        <v>0</v>
      </c>
      <c r="DO676" s="2">
        <v>0</v>
      </c>
      <c r="DP676" s="2">
        <v>1</v>
      </c>
      <c r="DQ676" s="2">
        <v>1</v>
      </c>
      <c r="DR676" s="2"/>
      <c r="DS676" s="2"/>
      <c r="DT676" s="2"/>
      <c r="DU676" s="2">
        <v>1003</v>
      </c>
      <c r="DV676" s="2" t="s">
        <v>34</v>
      </c>
      <c r="DW676" s="2" t="s">
        <v>34</v>
      </c>
      <c r="DX676" s="2">
        <v>1</v>
      </c>
      <c r="DY676" s="2"/>
      <c r="DZ676" s="2" t="s">
        <v>3</v>
      </c>
      <c r="EA676" s="2" t="s">
        <v>3</v>
      </c>
      <c r="EB676" s="2" t="s">
        <v>3</v>
      </c>
      <c r="EC676" s="2" t="s">
        <v>3</v>
      </c>
      <c r="ED676" s="2"/>
      <c r="EE676" s="2">
        <v>58807897</v>
      </c>
      <c r="EF676" s="2">
        <v>30</v>
      </c>
      <c r="EG676" s="2" t="s">
        <v>27</v>
      </c>
      <c r="EH676" s="2">
        <v>0</v>
      </c>
      <c r="EI676" s="2" t="s">
        <v>3</v>
      </c>
      <c r="EJ676" s="2">
        <v>1</v>
      </c>
      <c r="EK676" s="2">
        <v>21</v>
      </c>
      <c r="EL676" s="2" t="s">
        <v>28</v>
      </c>
      <c r="EM676" s="2" t="s">
        <v>29</v>
      </c>
      <c r="EN676" s="2"/>
      <c r="EO676" s="2" t="s">
        <v>387</v>
      </c>
      <c r="EP676" s="2"/>
      <c r="EQ676" s="2">
        <v>0</v>
      </c>
      <c r="ER676" s="2">
        <v>41.57</v>
      </c>
      <c r="ES676" s="2">
        <v>41.57</v>
      </c>
      <c r="ET676" s="2">
        <v>0</v>
      </c>
      <c r="EU676" s="2">
        <v>0</v>
      </c>
      <c r="EV676" s="2">
        <v>0</v>
      </c>
      <c r="EW676" s="2">
        <v>0</v>
      </c>
      <c r="EX676" s="2">
        <v>0</v>
      </c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>
        <v>0</v>
      </c>
      <c r="FR676" s="2">
        <v>0</v>
      </c>
      <c r="FS676" s="2">
        <v>0</v>
      </c>
      <c r="FT676" s="2"/>
      <c r="FU676" s="2"/>
      <c r="FV676" s="2"/>
      <c r="FW676" s="2"/>
      <c r="FX676" s="2">
        <v>109</v>
      </c>
      <c r="FY676" s="2">
        <v>61</v>
      </c>
      <c r="FZ676" s="2"/>
      <c r="GA676" s="2" t="s">
        <v>3</v>
      </c>
      <c r="GB676" s="2"/>
      <c r="GC676" s="2"/>
      <c r="GD676" s="2">
        <v>1</v>
      </c>
      <c r="GE676" s="2"/>
      <c r="GF676" s="2">
        <v>1800542993</v>
      </c>
      <c r="GG676" s="2">
        <v>2</v>
      </c>
      <c r="GH676" s="2">
        <v>1</v>
      </c>
      <c r="GI676" s="2">
        <v>-2</v>
      </c>
      <c r="GJ676" s="2">
        <v>0</v>
      </c>
      <c r="GK676" s="2">
        <v>0</v>
      </c>
      <c r="GL676" s="2">
        <f t="shared" si="822"/>
        <v>0</v>
      </c>
      <c r="GM676" s="2">
        <f t="shared" si="823"/>
        <v>2702.05</v>
      </c>
      <c r="GN676" s="2">
        <f t="shared" si="824"/>
        <v>2702.05</v>
      </c>
      <c r="GO676" s="2">
        <f t="shared" si="825"/>
        <v>0</v>
      </c>
      <c r="GP676" s="2">
        <f t="shared" si="826"/>
        <v>0</v>
      </c>
      <c r="GQ676" s="2"/>
      <c r="GR676" s="2">
        <v>0</v>
      </c>
      <c r="GS676" s="2">
        <v>3</v>
      </c>
      <c r="GT676" s="2">
        <v>0</v>
      </c>
      <c r="GU676" s="2" t="s">
        <v>3</v>
      </c>
      <c r="GV676" s="2">
        <f t="shared" si="827"/>
        <v>0</v>
      </c>
      <c r="GW676" s="2">
        <v>1</v>
      </c>
      <c r="GX676" s="2">
        <f t="shared" si="828"/>
        <v>0</v>
      </c>
      <c r="GY676" s="2"/>
      <c r="GZ676" s="2"/>
      <c r="HA676" s="2">
        <v>0</v>
      </c>
      <c r="HB676" s="2">
        <v>0</v>
      </c>
      <c r="HC676" s="2">
        <f t="shared" si="829"/>
        <v>0</v>
      </c>
      <c r="HD676" s="2"/>
      <c r="HE676" s="2" t="s">
        <v>3</v>
      </c>
      <c r="HF676" s="2" t="s">
        <v>3</v>
      </c>
      <c r="HG676" s="2"/>
      <c r="HH676" s="2"/>
      <c r="HI676" s="2"/>
      <c r="HJ676" s="2"/>
      <c r="HK676" s="2"/>
      <c r="HL676" s="2"/>
      <c r="HM676" s="2" t="s">
        <v>3</v>
      </c>
      <c r="HN676" s="2" t="s">
        <v>3</v>
      </c>
      <c r="HO676" s="2" t="s">
        <v>3</v>
      </c>
      <c r="HP676" s="2" t="s">
        <v>3</v>
      </c>
      <c r="HQ676" s="2" t="s">
        <v>3</v>
      </c>
      <c r="HR676" s="2"/>
      <c r="HS676" s="2">
        <v>0</v>
      </c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>
        <v>0</v>
      </c>
      <c r="IL676" s="2"/>
      <c r="IM676" s="2"/>
      <c r="IN676" s="2"/>
      <c r="IO676" s="2"/>
      <c r="IP676" s="2"/>
      <c r="IQ676" s="2"/>
      <c r="IR676" s="2"/>
      <c r="IS676" s="2"/>
      <c r="IT676" s="2"/>
      <c r="IU676" s="2"/>
    </row>
    <row r="677" spans="1:255" x14ac:dyDescent="0.2">
      <c r="A677">
        <v>18</v>
      </c>
      <c r="B677">
        <v>1</v>
      </c>
      <c r="C677">
        <v>1482</v>
      </c>
      <c r="E677" t="s">
        <v>635</v>
      </c>
      <c r="F677" t="s">
        <v>76</v>
      </c>
      <c r="G677" t="s">
        <v>77</v>
      </c>
      <c r="H677" t="s">
        <v>34</v>
      </c>
      <c r="I677">
        <f>I675*J677</f>
        <v>65</v>
      </c>
      <c r="J677">
        <v>100</v>
      </c>
      <c r="K677">
        <v>100</v>
      </c>
      <c r="O677">
        <f t="shared" si="798"/>
        <v>44718.93</v>
      </c>
      <c r="P677">
        <f t="shared" si="799"/>
        <v>44718.93</v>
      </c>
      <c r="Q677">
        <f>(ROUND((ROUND(((ET677)*AV677*I677),2)*BB677),2)+ROUND((ROUND(((AE677-(EU677))*AV677*I677),2)*BS677),2))</f>
        <v>0</v>
      </c>
      <c r="R677">
        <f t="shared" si="800"/>
        <v>0</v>
      </c>
      <c r="S677">
        <f t="shared" si="801"/>
        <v>0</v>
      </c>
      <c r="T677">
        <f t="shared" si="802"/>
        <v>0</v>
      </c>
      <c r="U677">
        <f t="shared" si="803"/>
        <v>0</v>
      </c>
      <c r="V677">
        <f t="shared" si="804"/>
        <v>0</v>
      </c>
      <c r="W677">
        <f t="shared" si="805"/>
        <v>0</v>
      </c>
      <c r="X677">
        <f t="shared" si="806"/>
        <v>0</v>
      </c>
      <c r="Y677">
        <f t="shared" si="807"/>
        <v>0</v>
      </c>
      <c r="AA677">
        <v>59204059</v>
      </c>
      <c r="AB677">
        <f t="shared" si="808"/>
        <v>41.57</v>
      </c>
      <c r="AC677">
        <f t="shared" si="809"/>
        <v>41.57</v>
      </c>
      <c r="AD677">
        <f>ROUND((((ET677)-(EU677))+AE677),6)</f>
        <v>0</v>
      </c>
      <c r="AE677">
        <f t="shared" si="834"/>
        <v>0</v>
      </c>
      <c r="AF677">
        <f t="shared" si="834"/>
        <v>0</v>
      </c>
      <c r="AG677">
        <f t="shared" si="810"/>
        <v>0</v>
      </c>
      <c r="AH677">
        <f t="shared" si="835"/>
        <v>0</v>
      </c>
      <c r="AI677">
        <f t="shared" si="835"/>
        <v>0</v>
      </c>
      <c r="AJ677">
        <f t="shared" si="811"/>
        <v>0</v>
      </c>
      <c r="AK677">
        <v>41.57</v>
      </c>
      <c r="AL677">
        <v>41.57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109</v>
      </c>
      <c r="AU677">
        <v>61</v>
      </c>
      <c r="AV677">
        <v>1</v>
      </c>
      <c r="AW677">
        <v>1</v>
      </c>
      <c r="AZ677">
        <v>1</v>
      </c>
      <c r="BA677">
        <v>1</v>
      </c>
      <c r="BB677">
        <v>1</v>
      </c>
      <c r="BC677">
        <v>16.55</v>
      </c>
      <c r="BD677" t="s">
        <v>3</v>
      </c>
      <c r="BE677" t="s">
        <v>3</v>
      </c>
      <c r="BF677" t="s">
        <v>3</v>
      </c>
      <c r="BG677" t="s">
        <v>3</v>
      </c>
      <c r="BH677">
        <v>3</v>
      </c>
      <c r="BI677">
        <v>1</v>
      </c>
      <c r="BJ677" t="s">
        <v>78</v>
      </c>
      <c r="BM677">
        <v>21</v>
      </c>
      <c r="BN677">
        <v>0</v>
      </c>
      <c r="BO677" t="s">
        <v>76</v>
      </c>
      <c r="BP677">
        <v>1</v>
      </c>
      <c r="BQ677">
        <v>30</v>
      </c>
      <c r="BR677">
        <v>0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 t="s">
        <v>3</v>
      </c>
      <c r="BZ677">
        <v>109</v>
      </c>
      <c r="CA677">
        <v>61</v>
      </c>
      <c r="CB677" t="s">
        <v>3</v>
      </c>
      <c r="CE677">
        <v>30</v>
      </c>
      <c r="CF677">
        <v>0</v>
      </c>
      <c r="CG677">
        <v>0</v>
      </c>
      <c r="CM677">
        <v>0</v>
      </c>
      <c r="CN677" t="s">
        <v>1057</v>
      </c>
      <c r="CO677">
        <v>0</v>
      </c>
      <c r="CP677">
        <f t="shared" si="812"/>
        <v>44718.93</v>
      </c>
      <c r="CQ677">
        <f t="shared" si="813"/>
        <v>687.98</v>
      </c>
      <c r="CR677">
        <f>(ROUND((ROUND(((ET677)*AV677*1),2)*BB677),2)+ROUND((ROUND(((AE677-(EU677))*AV677*1),2)*BS677),2))</f>
        <v>0</v>
      </c>
      <c r="CS677">
        <f t="shared" si="814"/>
        <v>0</v>
      </c>
      <c r="CT677">
        <f t="shared" si="815"/>
        <v>0</v>
      </c>
      <c r="CU677">
        <f t="shared" si="816"/>
        <v>0</v>
      </c>
      <c r="CV677">
        <f t="shared" si="817"/>
        <v>0</v>
      </c>
      <c r="CW677">
        <f t="shared" si="818"/>
        <v>0</v>
      </c>
      <c r="CX677">
        <f t="shared" si="819"/>
        <v>0</v>
      </c>
      <c r="CY677">
        <f t="shared" si="820"/>
        <v>0</v>
      </c>
      <c r="CZ677">
        <f t="shared" si="821"/>
        <v>0</v>
      </c>
      <c r="DC677" t="s">
        <v>3</v>
      </c>
      <c r="DD677" t="s">
        <v>3</v>
      </c>
      <c r="DE677" t="s">
        <v>3</v>
      </c>
      <c r="DF677" t="s">
        <v>3</v>
      </c>
      <c r="DG677" t="s">
        <v>3</v>
      </c>
      <c r="DH677" t="s">
        <v>3</v>
      </c>
      <c r="DI677" t="s">
        <v>3</v>
      </c>
      <c r="DJ677" t="s">
        <v>3</v>
      </c>
      <c r="DK677" t="s">
        <v>3</v>
      </c>
      <c r="DL677" t="s">
        <v>3</v>
      </c>
      <c r="DM677" t="s">
        <v>3</v>
      </c>
      <c r="DN677">
        <v>0</v>
      </c>
      <c r="DO677">
        <v>0</v>
      </c>
      <c r="DP677">
        <v>1</v>
      </c>
      <c r="DQ677">
        <v>1</v>
      </c>
      <c r="DU677">
        <v>1003</v>
      </c>
      <c r="DV677" t="s">
        <v>34</v>
      </c>
      <c r="DW677" t="s">
        <v>34</v>
      </c>
      <c r="DX677">
        <v>1</v>
      </c>
      <c r="DZ677" t="s">
        <v>3</v>
      </c>
      <c r="EA677" t="s">
        <v>3</v>
      </c>
      <c r="EB677" t="s">
        <v>3</v>
      </c>
      <c r="EC677" t="s">
        <v>3</v>
      </c>
      <c r="EE677">
        <v>58807897</v>
      </c>
      <c r="EF677">
        <v>30</v>
      </c>
      <c r="EG677" t="s">
        <v>27</v>
      </c>
      <c r="EH677">
        <v>0</v>
      </c>
      <c r="EI677" t="s">
        <v>3</v>
      </c>
      <c r="EJ677">
        <v>1</v>
      </c>
      <c r="EK677">
        <v>21</v>
      </c>
      <c r="EL677" t="s">
        <v>28</v>
      </c>
      <c r="EM677" t="s">
        <v>29</v>
      </c>
      <c r="EO677" t="s">
        <v>387</v>
      </c>
      <c r="EQ677">
        <v>0</v>
      </c>
      <c r="ER677">
        <v>41.57</v>
      </c>
      <c r="ES677">
        <v>41.57</v>
      </c>
      <c r="ET677">
        <v>0</v>
      </c>
      <c r="EU677">
        <v>0</v>
      </c>
      <c r="EV677">
        <v>0</v>
      </c>
      <c r="EW677">
        <v>0</v>
      </c>
      <c r="EX677">
        <v>0</v>
      </c>
      <c r="FQ677">
        <v>0</v>
      </c>
      <c r="FR677">
        <v>0</v>
      </c>
      <c r="FS677">
        <v>0</v>
      </c>
      <c r="FX677">
        <v>109</v>
      </c>
      <c r="FY677">
        <v>61</v>
      </c>
      <c r="GA677" t="s">
        <v>3</v>
      </c>
      <c r="GD677">
        <v>1</v>
      </c>
      <c r="GF677">
        <v>1800542993</v>
      </c>
      <c r="GG677">
        <v>2</v>
      </c>
      <c r="GH677">
        <v>1</v>
      </c>
      <c r="GI677">
        <v>2</v>
      </c>
      <c r="GJ677">
        <v>0</v>
      </c>
      <c r="GK677">
        <v>0</v>
      </c>
      <c r="GL677">
        <f t="shared" si="822"/>
        <v>0</v>
      </c>
      <c r="GM677">
        <f t="shared" si="823"/>
        <v>44718.93</v>
      </c>
      <c r="GN677">
        <f t="shared" si="824"/>
        <v>44718.93</v>
      </c>
      <c r="GO677">
        <f t="shared" si="825"/>
        <v>0</v>
      </c>
      <c r="GP677">
        <f t="shared" si="826"/>
        <v>0</v>
      </c>
      <c r="GR677">
        <v>0</v>
      </c>
      <c r="GS677">
        <v>3</v>
      </c>
      <c r="GT677">
        <v>0</v>
      </c>
      <c r="GU677" t="s">
        <v>3</v>
      </c>
      <c r="GV677">
        <f t="shared" si="827"/>
        <v>0</v>
      </c>
      <c r="GW677">
        <v>1</v>
      </c>
      <c r="GX677">
        <f t="shared" si="828"/>
        <v>0</v>
      </c>
      <c r="HA677">
        <v>0</v>
      </c>
      <c r="HB677">
        <v>0</v>
      </c>
      <c r="HC677">
        <f t="shared" si="829"/>
        <v>0</v>
      </c>
      <c r="HE677" t="s">
        <v>3</v>
      </c>
      <c r="HF677" t="s">
        <v>3</v>
      </c>
      <c r="HM677" t="s">
        <v>3</v>
      </c>
      <c r="HN677" t="s">
        <v>3</v>
      </c>
      <c r="HO677" t="s">
        <v>3</v>
      </c>
      <c r="HP677" t="s">
        <v>3</v>
      </c>
      <c r="HQ677" t="s">
        <v>3</v>
      </c>
      <c r="HS677">
        <v>0</v>
      </c>
      <c r="IK677">
        <v>0</v>
      </c>
    </row>
    <row r="678" spans="1:255" x14ac:dyDescent="0.2">
      <c r="A678" s="2">
        <v>18</v>
      </c>
      <c r="B678" s="2">
        <v>1</v>
      </c>
      <c r="C678" s="2">
        <v>1471</v>
      </c>
      <c r="D678" s="2"/>
      <c r="E678" s="2" t="s">
        <v>636</v>
      </c>
      <c r="F678" s="2" t="s">
        <v>87</v>
      </c>
      <c r="G678" s="2" t="s">
        <v>88</v>
      </c>
      <c r="H678" s="2" t="s">
        <v>39</v>
      </c>
      <c r="I678" s="2">
        <f>I674*J678</f>
        <v>22</v>
      </c>
      <c r="J678" s="2">
        <v>33.846153846153847</v>
      </c>
      <c r="K678" s="2">
        <v>33.846153999999999</v>
      </c>
      <c r="L678" s="2"/>
      <c r="M678" s="2"/>
      <c r="N678" s="2"/>
      <c r="O678" s="2">
        <f t="shared" si="798"/>
        <v>499.62</v>
      </c>
      <c r="P678" s="2">
        <f t="shared" si="799"/>
        <v>499.62</v>
      </c>
      <c r="Q678" s="2">
        <f>(ROUND((ROUND(((ET678)*AV678*I678),2)*BB678),2)+ROUND((ROUND(((AE678-(EU678))*AV678*I678),2)*BS678),2))</f>
        <v>0</v>
      </c>
      <c r="R678" s="2">
        <f t="shared" si="800"/>
        <v>0</v>
      </c>
      <c r="S678" s="2">
        <f t="shared" si="801"/>
        <v>0</v>
      </c>
      <c r="T678" s="2">
        <f t="shared" si="802"/>
        <v>0</v>
      </c>
      <c r="U678" s="2">
        <f t="shared" si="803"/>
        <v>0</v>
      </c>
      <c r="V678" s="2">
        <f t="shared" si="804"/>
        <v>0</v>
      </c>
      <c r="W678" s="2">
        <f t="shared" si="805"/>
        <v>0</v>
      </c>
      <c r="X678" s="2">
        <f t="shared" si="806"/>
        <v>0</v>
      </c>
      <c r="Y678" s="2">
        <f t="shared" si="807"/>
        <v>0</v>
      </c>
      <c r="Z678" s="2"/>
      <c r="AA678" s="2">
        <v>59204062</v>
      </c>
      <c r="AB678" s="2">
        <f t="shared" si="808"/>
        <v>22.71</v>
      </c>
      <c r="AC678" s="2">
        <f t="shared" si="809"/>
        <v>22.71</v>
      </c>
      <c r="AD678" s="2">
        <f>ROUND((((ET678)-(EU678))+AE678),6)</f>
        <v>0</v>
      </c>
      <c r="AE678" s="2">
        <f t="shared" si="834"/>
        <v>0</v>
      </c>
      <c r="AF678" s="2">
        <f t="shared" si="834"/>
        <v>0</v>
      </c>
      <c r="AG678" s="2">
        <f t="shared" si="810"/>
        <v>0</v>
      </c>
      <c r="AH678" s="2">
        <f t="shared" si="835"/>
        <v>0</v>
      </c>
      <c r="AI678" s="2">
        <f t="shared" si="835"/>
        <v>0</v>
      </c>
      <c r="AJ678" s="2">
        <f t="shared" si="811"/>
        <v>0</v>
      </c>
      <c r="AK678" s="2">
        <v>22.71</v>
      </c>
      <c r="AL678" s="2">
        <v>22.71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109</v>
      </c>
      <c r="AU678" s="2">
        <v>61</v>
      </c>
      <c r="AV678" s="2">
        <v>1</v>
      </c>
      <c r="AW678" s="2">
        <v>1</v>
      </c>
      <c r="AX678" s="2"/>
      <c r="AY678" s="2"/>
      <c r="AZ678" s="2">
        <v>1</v>
      </c>
      <c r="BA678" s="2">
        <v>1</v>
      </c>
      <c r="BB678" s="2">
        <v>1</v>
      </c>
      <c r="BC678" s="2">
        <v>1</v>
      </c>
      <c r="BD678" s="2" t="s">
        <v>3</v>
      </c>
      <c r="BE678" s="2" t="s">
        <v>3</v>
      </c>
      <c r="BF678" s="2" t="s">
        <v>3</v>
      </c>
      <c r="BG678" s="2" t="s">
        <v>3</v>
      </c>
      <c r="BH678" s="2">
        <v>3</v>
      </c>
      <c r="BI678" s="2">
        <v>1</v>
      </c>
      <c r="BJ678" s="2" t="s">
        <v>89</v>
      </c>
      <c r="BK678" s="2"/>
      <c r="BL678" s="2"/>
      <c r="BM678" s="2">
        <v>21</v>
      </c>
      <c r="BN678" s="2">
        <v>0</v>
      </c>
      <c r="BO678" s="2" t="s">
        <v>3</v>
      </c>
      <c r="BP678" s="2">
        <v>0</v>
      </c>
      <c r="BQ678" s="2">
        <v>30</v>
      </c>
      <c r="BR678" s="2">
        <v>0</v>
      </c>
      <c r="BS678" s="2">
        <v>1</v>
      </c>
      <c r="BT678" s="2">
        <v>1</v>
      </c>
      <c r="BU678" s="2">
        <v>1</v>
      </c>
      <c r="BV678" s="2">
        <v>1</v>
      </c>
      <c r="BW678" s="2">
        <v>1</v>
      </c>
      <c r="BX678" s="2">
        <v>1</v>
      </c>
      <c r="BY678" s="2" t="s">
        <v>3</v>
      </c>
      <c r="BZ678" s="2">
        <v>109</v>
      </c>
      <c r="CA678" s="2">
        <v>61</v>
      </c>
      <c r="CB678" s="2" t="s">
        <v>3</v>
      </c>
      <c r="CC678" s="2"/>
      <c r="CD678" s="2"/>
      <c r="CE678" s="2">
        <v>30</v>
      </c>
      <c r="CF678" s="2">
        <v>0</v>
      </c>
      <c r="CG678" s="2">
        <v>0</v>
      </c>
      <c r="CH678" s="2"/>
      <c r="CI678" s="2"/>
      <c r="CJ678" s="2"/>
      <c r="CK678" s="2"/>
      <c r="CL678" s="2"/>
      <c r="CM678" s="2">
        <v>0</v>
      </c>
      <c r="CN678" s="2" t="s">
        <v>3</v>
      </c>
      <c r="CO678" s="2">
        <v>0</v>
      </c>
      <c r="CP678" s="2">
        <f t="shared" si="812"/>
        <v>499.62</v>
      </c>
      <c r="CQ678" s="2">
        <f t="shared" si="813"/>
        <v>22.71</v>
      </c>
      <c r="CR678" s="2">
        <f>(ROUND((ROUND(((ET678)*AV678*1),2)*BB678),2)+ROUND((ROUND(((AE678-(EU678))*AV678*1),2)*BS678),2))</f>
        <v>0</v>
      </c>
      <c r="CS678" s="2">
        <f t="shared" si="814"/>
        <v>0</v>
      </c>
      <c r="CT678" s="2">
        <f t="shared" si="815"/>
        <v>0</v>
      </c>
      <c r="CU678" s="2">
        <f t="shared" si="816"/>
        <v>0</v>
      </c>
      <c r="CV678" s="2">
        <f t="shared" si="817"/>
        <v>0</v>
      </c>
      <c r="CW678" s="2">
        <f t="shared" si="818"/>
        <v>0</v>
      </c>
      <c r="CX678" s="2">
        <f t="shared" si="819"/>
        <v>0</v>
      </c>
      <c r="CY678" s="2">
        <f t="shared" si="820"/>
        <v>0</v>
      </c>
      <c r="CZ678" s="2">
        <f t="shared" si="821"/>
        <v>0</v>
      </c>
      <c r="DA678" s="2"/>
      <c r="DB678" s="2"/>
      <c r="DC678" s="2" t="s">
        <v>3</v>
      </c>
      <c r="DD678" s="2" t="s">
        <v>3</v>
      </c>
      <c r="DE678" s="2" t="s">
        <v>3</v>
      </c>
      <c r="DF678" s="2" t="s">
        <v>3</v>
      </c>
      <c r="DG678" s="2" t="s">
        <v>3</v>
      </c>
      <c r="DH678" s="2" t="s">
        <v>3</v>
      </c>
      <c r="DI678" s="2" t="s">
        <v>3</v>
      </c>
      <c r="DJ678" s="2" t="s">
        <v>3</v>
      </c>
      <c r="DK678" s="2" t="s">
        <v>3</v>
      </c>
      <c r="DL678" s="2" t="s">
        <v>3</v>
      </c>
      <c r="DM678" s="2" t="s">
        <v>3</v>
      </c>
      <c r="DN678" s="2">
        <v>0</v>
      </c>
      <c r="DO678" s="2">
        <v>0</v>
      </c>
      <c r="DP678" s="2">
        <v>1</v>
      </c>
      <c r="DQ678" s="2">
        <v>1</v>
      </c>
      <c r="DR678" s="2"/>
      <c r="DS678" s="2"/>
      <c r="DT678" s="2"/>
      <c r="DU678" s="2">
        <v>1010</v>
      </c>
      <c r="DV678" s="2" t="s">
        <v>39</v>
      </c>
      <c r="DW678" s="2" t="s">
        <v>39</v>
      </c>
      <c r="DX678" s="2">
        <v>1</v>
      </c>
      <c r="DY678" s="2"/>
      <c r="DZ678" s="2" t="s">
        <v>3</v>
      </c>
      <c r="EA678" s="2" t="s">
        <v>3</v>
      </c>
      <c r="EB678" s="2" t="s">
        <v>3</v>
      </c>
      <c r="EC678" s="2" t="s">
        <v>3</v>
      </c>
      <c r="ED678" s="2"/>
      <c r="EE678" s="2">
        <v>58807897</v>
      </c>
      <c r="EF678" s="2">
        <v>30</v>
      </c>
      <c r="EG678" s="2" t="s">
        <v>27</v>
      </c>
      <c r="EH678" s="2">
        <v>0</v>
      </c>
      <c r="EI678" s="2" t="s">
        <v>3</v>
      </c>
      <c r="EJ678" s="2">
        <v>1</v>
      </c>
      <c r="EK678" s="2">
        <v>21</v>
      </c>
      <c r="EL678" s="2" t="s">
        <v>28</v>
      </c>
      <c r="EM678" s="2" t="s">
        <v>29</v>
      </c>
      <c r="EN678" s="2"/>
      <c r="EO678" s="2" t="s">
        <v>3</v>
      </c>
      <c r="EP678" s="2"/>
      <c r="EQ678" s="2">
        <v>0</v>
      </c>
      <c r="ER678" s="2">
        <v>22.71</v>
      </c>
      <c r="ES678" s="2">
        <v>22.71</v>
      </c>
      <c r="ET678" s="2">
        <v>0</v>
      </c>
      <c r="EU678" s="2">
        <v>0</v>
      </c>
      <c r="EV678" s="2">
        <v>0</v>
      </c>
      <c r="EW678" s="2">
        <v>0</v>
      </c>
      <c r="EX678" s="2">
        <v>0</v>
      </c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>
        <v>0</v>
      </c>
      <c r="FR678" s="2">
        <v>0</v>
      </c>
      <c r="FS678" s="2">
        <v>0</v>
      </c>
      <c r="FT678" s="2"/>
      <c r="FU678" s="2"/>
      <c r="FV678" s="2"/>
      <c r="FW678" s="2"/>
      <c r="FX678" s="2">
        <v>109</v>
      </c>
      <c r="FY678" s="2">
        <v>61</v>
      </c>
      <c r="FZ678" s="2"/>
      <c r="GA678" s="2" t="s">
        <v>3</v>
      </c>
      <c r="GB678" s="2"/>
      <c r="GC678" s="2"/>
      <c r="GD678" s="2">
        <v>1</v>
      </c>
      <c r="GE678" s="2"/>
      <c r="GF678" s="2">
        <v>306534351</v>
      </c>
      <c r="GG678" s="2">
        <v>2</v>
      </c>
      <c r="GH678" s="2">
        <v>1</v>
      </c>
      <c r="GI678" s="2">
        <v>-2</v>
      </c>
      <c r="GJ678" s="2">
        <v>0</v>
      </c>
      <c r="GK678" s="2">
        <v>0</v>
      </c>
      <c r="GL678" s="2">
        <f t="shared" si="822"/>
        <v>0</v>
      </c>
      <c r="GM678" s="2">
        <f t="shared" si="823"/>
        <v>499.62</v>
      </c>
      <c r="GN678" s="2">
        <f t="shared" si="824"/>
        <v>499.62</v>
      </c>
      <c r="GO678" s="2">
        <f t="shared" si="825"/>
        <v>0</v>
      </c>
      <c r="GP678" s="2">
        <f t="shared" si="826"/>
        <v>0</v>
      </c>
      <c r="GQ678" s="2"/>
      <c r="GR678" s="2">
        <v>0</v>
      </c>
      <c r="GS678" s="2">
        <v>3</v>
      </c>
      <c r="GT678" s="2">
        <v>0</v>
      </c>
      <c r="GU678" s="2" t="s">
        <v>3</v>
      </c>
      <c r="GV678" s="2">
        <f t="shared" si="827"/>
        <v>0</v>
      </c>
      <c r="GW678" s="2">
        <v>1</v>
      </c>
      <c r="GX678" s="2">
        <f t="shared" si="828"/>
        <v>0</v>
      </c>
      <c r="GY678" s="2"/>
      <c r="GZ678" s="2"/>
      <c r="HA678" s="2">
        <v>0</v>
      </c>
      <c r="HB678" s="2">
        <v>0</v>
      </c>
      <c r="HC678" s="2">
        <f t="shared" si="829"/>
        <v>0</v>
      </c>
      <c r="HD678" s="2"/>
      <c r="HE678" s="2" t="s">
        <v>3</v>
      </c>
      <c r="HF678" s="2" t="s">
        <v>3</v>
      </c>
      <c r="HG678" s="2"/>
      <c r="HH678" s="2"/>
      <c r="HI678" s="2"/>
      <c r="HJ678" s="2"/>
      <c r="HK678" s="2"/>
      <c r="HL678" s="2"/>
      <c r="HM678" s="2" t="s">
        <v>3</v>
      </c>
      <c r="HN678" s="2" t="s">
        <v>3</v>
      </c>
      <c r="HO678" s="2" t="s">
        <v>3</v>
      </c>
      <c r="HP678" s="2" t="s">
        <v>3</v>
      </c>
      <c r="HQ678" s="2" t="s">
        <v>3</v>
      </c>
      <c r="HR678" s="2"/>
      <c r="HS678" s="2">
        <v>0</v>
      </c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>
        <v>0</v>
      </c>
      <c r="IL678" s="2"/>
      <c r="IM678" s="2"/>
      <c r="IN678" s="2"/>
      <c r="IO678" s="2"/>
      <c r="IP678" s="2"/>
      <c r="IQ678" s="2"/>
      <c r="IR678" s="2"/>
      <c r="IS678" s="2"/>
      <c r="IT678" s="2"/>
      <c r="IU678" s="2"/>
    </row>
    <row r="679" spans="1:255" x14ac:dyDescent="0.2">
      <c r="A679">
        <v>18</v>
      </c>
      <c r="B679">
        <v>1</v>
      </c>
      <c r="C679">
        <v>1481</v>
      </c>
      <c r="E679" t="s">
        <v>636</v>
      </c>
      <c r="F679" t="s">
        <v>87</v>
      </c>
      <c r="G679" t="s">
        <v>88</v>
      </c>
      <c r="H679" t="s">
        <v>39</v>
      </c>
      <c r="I679">
        <f>I675*J679</f>
        <v>22</v>
      </c>
      <c r="J679">
        <v>33.846153846153847</v>
      </c>
      <c r="K679">
        <v>33.846153999999999</v>
      </c>
      <c r="O679">
        <f t="shared" si="798"/>
        <v>1463.89</v>
      </c>
      <c r="P679">
        <f t="shared" si="799"/>
        <v>1463.89</v>
      </c>
      <c r="Q679">
        <f>(ROUND((ROUND(((ET679)*AV679*I679),2)*BB679),2)+ROUND((ROUND(((AE679-(EU679))*AV679*I679),2)*BS679),2))</f>
        <v>0</v>
      </c>
      <c r="R679">
        <f t="shared" si="800"/>
        <v>0</v>
      </c>
      <c r="S679">
        <f t="shared" si="801"/>
        <v>0</v>
      </c>
      <c r="T679">
        <f t="shared" si="802"/>
        <v>0</v>
      </c>
      <c r="U679">
        <f t="shared" si="803"/>
        <v>0</v>
      </c>
      <c r="V679">
        <f t="shared" si="804"/>
        <v>0</v>
      </c>
      <c r="W679">
        <f t="shared" si="805"/>
        <v>0</v>
      </c>
      <c r="X679">
        <f t="shared" si="806"/>
        <v>0</v>
      </c>
      <c r="Y679">
        <f t="shared" si="807"/>
        <v>0</v>
      </c>
      <c r="AA679">
        <v>59204059</v>
      </c>
      <c r="AB679">
        <f t="shared" si="808"/>
        <v>22.71</v>
      </c>
      <c r="AC679">
        <f t="shared" si="809"/>
        <v>22.71</v>
      </c>
      <c r="AD679">
        <f>ROUND((((ET679)-(EU679))+AE679),6)</f>
        <v>0</v>
      </c>
      <c r="AE679">
        <f t="shared" si="834"/>
        <v>0</v>
      </c>
      <c r="AF679">
        <f t="shared" si="834"/>
        <v>0</v>
      </c>
      <c r="AG679">
        <f t="shared" si="810"/>
        <v>0</v>
      </c>
      <c r="AH679">
        <f t="shared" si="835"/>
        <v>0</v>
      </c>
      <c r="AI679">
        <f t="shared" si="835"/>
        <v>0</v>
      </c>
      <c r="AJ679">
        <f t="shared" si="811"/>
        <v>0</v>
      </c>
      <c r="AK679">
        <v>22.71</v>
      </c>
      <c r="AL679">
        <v>22.71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109</v>
      </c>
      <c r="AU679">
        <v>61</v>
      </c>
      <c r="AV679">
        <v>1</v>
      </c>
      <c r="AW679">
        <v>1</v>
      </c>
      <c r="AZ679">
        <v>1</v>
      </c>
      <c r="BA679">
        <v>1</v>
      </c>
      <c r="BB679">
        <v>1</v>
      </c>
      <c r="BC679">
        <v>2.93</v>
      </c>
      <c r="BD679" t="s">
        <v>3</v>
      </c>
      <c r="BE679" t="s">
        <v>3</v>
      </c>
      <c r="BF679" t="s">
        <v>3</v>
      </c>
      <c r="BG679" t="s">
        <v>3</v>
      </c>
      <c r="BH679">
        <v>3</v>
      </c>
      <c r="BI679">
        <v>1</v>
      </c>
      <c r="BJ679" t="s">
        <v>89</v>
      </c>
      <c r="BM679">
        <v>21</v>
      </c>
      <c r="BN679">
        <v>0</v>
      </c>
      <c r="BO679" t="s">
        <v>87</v>
      </c>
      <c r="BP679">
        <v>1</v>
      </c>
      <c r="BQ679">
        <v>30</v>
      </c>
      <c r="BR679">
        <v>0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 t="s">
        <v>3</v>
      </c>
      <c r="BZ679">
        <v>109</v>
      </c>
      <c r="CA679">
        <v>61</v>
      </c>
      <c r="CB679" t="s">
        <v>3</v>
      </c>
      <c r="CE679">
        <v>30</v>
      </c>
      <c r="CF679">
        <v>0</v>
      </c>
      <c r="CG679">
        <v>0</v>
      </c>
      <c r="CM679">
        <v>0</v>
      </c>
      <c r="CN679" t="s">
        <v>3</v>
      </c>
      <c r="CO679">
        <v>0</v>
      </c>
      <c r="CP679">
        <f t="shared" si="812"/>
        <v>1463.89</v>
      </c>
      <c r="CQ679">
        <f t="shared" si="813"/>
        <v>66.540000000000006</v>
      </c>
      <c r="CR679">
        <f>(ROUND((ROUND(((ET679)*AV679*1),2)*BB679),2)+ROUND((ROUND(((AE679-(EU679))*AV679*1),2)*BS679),2))</f>
        <v>0</v>
      </c>
      <c r="CS679">
        <f t="shared" si="814"/>
        <v>0</v>
      </c>
      <c r="CT679">
        <f t="shared" si="815"/>
        <v>0</v>
      </c>
      <c r="CU679">
        <f t="shared" si="816"/>
        <v>0</v>
      </c>
      <c r="CV679">
        <f t="shared" si="817"/>
        <v>0</v>
      </c>
      <c r="CW679">
        <f t="shared" si="818"/>
        <v>0</v>
      </c>
      <c r="CX679">
        <f t="shared" si="819"/>
        <v>0</v>
      </c>
      <c r="CY679">
        <f t="shared" si="820"/>
        <v>0</v>
      </c>
      <c r="CZ679">
        <f t="shared" si="821"/>
        <v>0</v>
      </c>
      <c r="DC679" t="s">
        <v>3</v>
      </c>
      <c r="DD679" t="s">
        <v>3</v>
      </c>
      <c r="DE679" t="s">
        <v>3</v>
      </c>
      <c r="DF679" t="s">
        <v>3</v>
      </c>
      <c r="DG679" t="s">
        <v>3</v>
      </c>
      <c r="DH679" t="s">
        <v>3</v>
      </c>
      <c r="DI679" t="s">
        <v>3</v>
      </c>
      <c r="DJ679" t="s">
        <v>3</v>
      </c>
      <c r="DK679" t="s">
        <v>3</v>
      </c>
      <c r="DL679" t="s">
        <v>3</v>
      </c>
      <c r="DM679" t="s">
        <v>3</v>
      </c>
      <c r="DN679">
        <v>0</v>
      </c>
      <c r="DO679">
        <v>0</v>
      </c>
      <c r="DP679">
        <v>1</v>
      </c>
      <c r="DQ679">
        <v>1</v>
      </c>
      <c r="DU679">
        <v>1010</v>
      </c>
      <c r="DV679" t="s">
        <v>39</v>
      </c>
      <c r="DW679" t="s">
        <v>39</v>
      </c>
      <c r="DX679">
        <v>1</v>
      </c>
      <c r="DZ679" t="s">
        <v>3</v>
      </c>
      <c r="EA679" t="s">
        <v>3</v>
      </c>
      <c r="EB679" t="s">
        <v>3</v>
      </c>
      <c r="EC679" t="s">
        <v>3</v>
      </c>
      <c r="EE679">
        <v>58807897</v>
      </c>
      <c r="EF679">
        <v>30</v>
      </c>
      <c r="EG679" t="s">
        <v>27</v>
      </c>
      <c r="EH679">
        <v>0</v>
      </c>
      <c r="EI679" t="s">
        <v>3</v>
      </c>
      <c r="EJ679">
        <v>1</v>
      </c>
      <c r="EK679">
        <v>21</v>
      </c>
      <c r="EL679" t="s">
        <v>28</v>
      </c>
      <c r="EM679" t="s">
        <v>29</v>
      </c>
      <c r="EO679" t="s">
        <v>3</v>
      </c>
      <c r="EQ679">
        <v>0</v>
      </c>
      <c r="ER679">
        <v>22.71</v>
      </c>
      <c r="ES679">
        <v>22.71</v>
      </c>
      <c r="ET679">
        <v>0</v>
      </c>
      <c r="EU679">
        <v>0</v>
      </c>
      <c r="EV679">
        <v>0</v>
      </c>
      <c r="EW679">
        <v>0</v>
      </c>
      <c r="EX679">
        <v>0</v>
      </c>
      <c r="FQ679">
        <v>0</v>
      </c>
      <c r="FR679">
        <v>0</v>
      </c>
      <c r="FS679">
        <v>0</v>
      </c>
      <c r="FX679">
        <v>109</v>
      </c>
      <c r="FY679">
        <v>61</v>
      </c>
      <c r="GA679" t="s">
        <v>3</v>
      </c>
      <c r="GD679">
        <v>1</v>
      </c>
      <c r="GF679">
        <v>306534351</v>
      </c>
      <c r="GG679">
        <v>2</v>
      </c>
      <c r="GH679">
        <v>1</v>
      </c>
      <c r="GI679">
        <v>2</v>
      </c>
      <c r="GJ679">
        <v>0</v>
      </c>
      <c r="GK679">
        <v>0</v>
      </c>
      <c r="GL679">
        <f t="shared" si="822"/>
        <v>0</v>
      </c>
      <c r="GM679">
        <f t="shared" si="823"/>
        <v>1463.89</v>
      </c>
      <c r="GN679">
        <f t="shared" si="824"/>
        <v>1463.89</v>
      </c>
      <c r="GO679">
        <f t="shared" si="825"/>
        <v>0</v>
      </c>
      <c r="GP679">
        <f t="shared" si="826"/>
        <v>0</v>
      </c>
      <c r="GR679">
        <v>0</v>
      </c>
      <c r="GS679">
        <v>3</v>
      </c>
      <c r="GT679">
        <v>0</v>
      </c>
      <c r="GU679" t="s">
        <v>3</v>
      </c>
      <c r="GV679">
        <f t="shared" si="827"/>
        <v>0</v>
      </c>
      <c r="GW679">
        <v>1</v>
      </c>
      <c r="GX679">
        <f t="shared" si="828"/>
        <v>0</v>
      </c>
      <c r="HA679">
        <v>0</v>
      </c>
      <c r="HB679">
        <v>0</v>
      </c>
      <c r="HC679">
        <f t="shared" si="829"/>
        <v>0</v>
      </c>
      <c r="HE679" t="s">
        <v>3</v>
      </c>
      <c r="HF679" t="s">
        <v>3</v>
      </c>
      <c r="HM679" t="s">
        <v>3</v>
      </c>
      <c r="HN679" t="s">
        <v>3</v>
      </c>
      <c r="HO679" t="s">
        <v>3</v>
      </c>
      <c r="HP679" t="s">
        <v>3</v>
      </c>
      <c r="HQ679" t="s">
        <v>3</v>
      </c>
      <c r="HS679">
        <v>0</v>
      </c>
      <c r="IK679">
        <v>0</v>
      </c>
    </row>
    <row r="680" spans="1:255" x14ac:dyDescent="0.2">
      <c r="A680" s="2">
        <v>17</v>
      </c>
      <c r="B680" s="2">
        <v>1</v>
      </c>
      <c r="C680" s="2">
        <f>ROW(SmtRes!A1487)</f>
        <v>1487</v>
      </c>
      <c r="D680" s="2">
        <f>ROW(EtalonRes!A1509)</f>
        <v>1509</v>
      </c>
      <c r="E680" s="2" t="s">
        <v>637</v>
      </c>
      <c r="F680" s="2" t="s">
        <v>187</v>
      </c>
      <c r="G680" s="2" t="s">
        <v>188</v>
      </c>
      <c r="H680" s="2" t="s">
        <v>52</v>
      </c>
      <c r="I680" s="2">
        <f>ROUND(ROUND((20+325+65)/100,4),9)</f>
        <v>4.0999999999999996</v>
      </c>
      <c r="J680" s="2">
        <v>0</v>
      </c>
      <c r="K680" s="2">
        <f>ROUND(ROUND((20+325+65)/100,4),9)</f>
        <v>4.0999999999999996</v>
      </c>
      <c r="L680" s="2"/>
      <c r="M680" s="2"/>
      <c r="N680" s="2"/>
      <c r="O680" s="2">
        <f t="shared" si="798"/>
        <v>460.13</v>
      </c>
      <c r="P680" s="2">
        <f t="shared" si="799"/>
        <v>37.06</v>
      </c>
      <c r="Q680" s="2">
        <f>(ROUND((ROUND(((((ET680*1.25)*1.1))*AV680*I680),2)*BB680),2)+ROUND((ROUND(((AE680-(((EU680*1.25)*1.1)))*AV680*I680),2)*BS680),2))</f>
        <v>0</v>
      </c>
      <c r="R680" s="2">
        <f t="shared" si="800"/>
        <v>0</v>
      </c>
      <c r="S680" s="2">
        <f t="shared" si="801"/>
        <v>423.07</v>
      </c>
      <c r="T680" s="2">
        <f t="shared" si="802"/>
        <v>0</v>
      </c>
      <c r="U680" s="2">
        <f t="shared" si="803"/>
        <v>27.725317454999992</v>
      </c>
      <c r="V680" s="2">
        <f t="shared" si="804"/>
        <v>0</v>
      </c>
      <c r="W680" s="2">
        <f t="shared" si="805"/>
        <v>0</v>
      </c>
      <c r="X680" s="2">
        <f t="shared" si="806"/>
        <v>461.15</v>
      </c>
      <c r="Y680" s="2">
        <f t="shared" si="807"/>
        <v>258.07</v>
      </c>
      <c r="Z680" s="2"/>
      <c r="AA680" s="2">
        <v>59204062</v>
      </c>
      <c r="AB680" s="2">
        <f t="shared" si="808"/>
        <v>105.74925</v>
      </c>
      <c r="AC680" s="2">
        <f t="shared" si="809"/>
        <v>9.0399999999999991</v>
      </c>
      <c r="AD680" s="2">
        <f>ROUND((((((ET680*1.25)*1.1))-(((EU680*1.25)*1.1)))+AE680),6)</f>
        <v>0</v>
      </c>
      <c r="AE680" s="2">
        <f>ROUND((((EU680*1.25)*1.1)),6)</f>
        <v>0</v>
      </c>
      <c r="AF680" s="2">
        <f>ROUND((((EV680*1.15)*1.1)),6)</f>
        <v>96.709249999999997</v>
      </c>
      <c r="AG680" s="2">
        <f t="shared" si="810"/>
        <v>0</v>
      </c>
      <c r="AH680" s="2">
        <f>(((EW680*1.15)*1.1))</f>
        <v>6.3376499999999991</v>
      </c>
      <c r="AI680" s="2">
        <f>(((EX680*1.25)*1.1))</f>
        <v>0</v>
      </c>
      <c r="AJ680" s="2">
        <f t="shared" si="811"/>
        <v>0</v>
      </c>
      <c r="AK680" s="2">
        <v>85.49</v>
      </c>
      <c r="AL680" s="2">
        <v>9.0399999999999991</v>
      </c>
      <c r="AM680" s="2">
        <v>0</v>
      </c>
      <c r="AN680" s="2">
        <v>0</v>
      </c>
      <c r="AO680" s="2">
        <v>76.45</v>
      </c>
      <c r="AP680" s="2">
        <v>0</v>
      </c>
      <c r="AQ680" s="2">
        <v>5.01</v>
      </c>
      <c r="AR680" s="2">
        <v>0</v>
      </c>
      <c r="AS680" s="2">
        <v>0</v>
      </c>
      <c r="AT680" s="2">
        <v>109</v>
      </c>
      <c r="AU680" s="2">
        <v>61</v>
      </c>
      <c r="AV680" s="2">
        <v>1.0669999999999999</v>
      </c>
      <c r="AW680" s="2">
        <v>1</v>
      </c>
      <c r="AX680" s="2"/>
      <c r="AY680" s="2"/>
      <c r="AZ680" s="2">
        <v>1</v>
      </c>
      <c r="BA680" s="2">
        <v>1</v>
      </c>
      <c r="BB680" s="2">
        <v>1</v>
      </c>
      <c r="BC680" s="2">
        <v>1</v>
      </c>
      <c r="BD680" s="2" t="s">
        <v>3</v>
      </c>
      <c r="BE680" s="2" t="s">
        <v>3</v>
      </c>
      <c r="BF680" s="2" t="s">
        <v>3</v>
      </c>
      <c r="BG680" s="2" t="s">
        <v>3</v>
      </c>
      <c r="BH680" s="2">
        <v>0</v>
      </c>
      <c r="BI680" s="2">
        <v>1</v>
      </c>
      <c r="BJ680" s="2" t="s">
        <v>189</v>
      </c>
      <c r="BK680" s="2"/>
      <c r="BL680" s="2"/>
      <c r="BM680" s="2">
        <v>21</v>
      </c>
      <c r="BN680" s="2">
        <v>0</v>
      </c>
      <c r="BO680" s="2" t="s">
        <v>187</v>
      </c>
      <c r="BP680" s="2">
        <v>1</v>
      </c>
      <c r="BQ680" s="2">
        <v>30</v>
      </c>
      <c r="BR680" s="2">
        <v>0</v>
      </c>
      <c r="BS680" s="2">
        <v>1</v>
      </c>
      <c r="BT680" s="2">
        <v>1</v>
      </c>
      <c r="BU680" s="2">
        <v>1</v>
      </c>
      <c r="BV680" s="2">
        <v>1</v>
      </c>
      <c r="BW680" s="2">
        <v>1</v>
      </c>
      <c r="BX680" s="2">
        <v>1</v>
      </c>
      <c r="BY680" s="2" t="s">
        <v>3</v>
      </c>
      <c r="BZ680" s="2">
        <v>109</v>
      </c>
      <c r="CA680" s="2">
        <v>61</v>
      </c>
      <c r="CB680" s="2" t="s">
        <v>3</v>
      </c>
      <c r="CC680" s="2"/>
      <c r="CD680" s="2"/>
      <c r="CE680" s="2">
        <v>30</v>
      </c>
      <c r="CF680" s="2">
        <v>0</v>
      </c>
      <c r="CG680" s="2">
        <v>0</v>
      </c>
      <c r="CH680" s="2"/>
      <c r="CI680" s="2"/>
      <c r="CJ680" s="2"/>
      <c r="CK680" s="2"/>
      <c r="CL680" s="2"/>
      <c r="CM680" s="2">
        <v>0</v>
      </c>
      <c r="CN680" s="2" t="s">
        <v>1044</v>
      </c>
      <c r="CO680" s="2">
        <v>0</v>
      </c>
      <c r="CP680" s="2">
        <f t="shared" si="812"/>
        <v>460.13</v>
      </c>
      <c r="CQ680" s="2">
        <f t="shared" si="813"/>
        <v>9.0399999999999991</v>
      </c>
      <c r="CR680" s="2">
        <f>(ROUND((ROUND(((((ET680*1.25)*1.1))*AV680*1),2)*BB680),2)+ROUND((ROUND(((AE680-(((EU680*1.25)*1.1)))*AV680*1),2)*BS680),2))</f>
        <v>0</v>
      </c>
      <c r="CS680" s="2">
        <f t="shared" si="814"/>
        <v>0</v>
      </c>
      <c r="CT680" s="2">
        <f t="shared" si="815"/>
        <v>103.19</v>
      </c>
      <c r="CU680" s="2">
        <f t="shared" si="816"/>
        <v>0</v>
      </c>
      <c r="CV680" s="2">
        <f t="shared" si="817"/>
        <v>6.7622725499999987</v>
      </c>
      <c r="CW680" s="2">
        <f t="shared" si="818"/>
        <v>0</v>
      </c>
      <c r="CX680" s="2">
        <f t="shared" si="819"/>
        <v>0</v>
      </c>
      <c r="CY680" s="2">
        <f t="shared" si="820"/>
        <v>461.1463</v>
      </c>
      <c r="CZ680" s="2">
        <f t="shared" si="821"/>
        <v>258.0727</v>
      </c>
      <c r="DA680" s="2"/>
      <c r="DB680" s="2">
        <v>261</v>
      </c>
      <c r="DC680" s="2" t="s">
        <v>3</v>
      </c>
      <c r="DD680" s="2" t="s">
        <v>3</v>
      </c>
      <c r="DE680" s="2" t="s">
        <v>25</v>
      </c>
      <c r="DF680" s="2" t="s">
        <v>25</v>
      </c>
      <c r="DG680" s="2" t="s">
        <v>26</v>
      </c>
      <c r="DH680" s="2" t="s">
        <v>3</v>
      </c>
      <c r="DI680" s="2" t="s">
        <v>26</v>
      </c>
      <c r="DJ680" s="2" t="s">
        <v>25</v>
      </c>
      <c r="DK680" s="2" t="s">
        <v>3</v>
      </c>
      <c r="DL680" s="2" t="s">
        <v>3</v>
      </c>
      <c r="DM680" s="2" t="s">
        <v>3</v>
      </c>
      <c r="DN680" s="2">
        <v>0</v>
      </c>
      <c r="DO680" s="2">
        <v>0</v>
      </c>
      <c r="DP680" s="2">
        <v>1</v>
      </c>
      <c r="DQ680" s="2">
        <v>1</v>
      </c>
      <c r="DR680" s="2"/>
      <c r="DS680" s="2"/>
      <c r="DT680" s="2"/>
      <c r="DU680" s="2">
        <v>1013</v>
      </c>
      <c r="DV680" s="2" t="s">
        <v>52</v>
      </c>
      <c r="DW680" s="2" t="s">
        <v>52</v>
      </c>
      <c r="DX680" s="2">
        <v>1</v>
      </c>
      <c r="DY680" s="2"/>
      <c r="DZ680" s="2" t="s">
        <v>3</v>
      </c>
      <c r="EA680" s="2" t="s">
        <v>3</v>
      </c>
      <c r="EB680" s="2" t="s">
        <v>3</v>
      </c>
      <c r="EC680" s="2" t="s">
        <v>3</v>
      </c>
      <c r="ED680" s="2"/>
      <c r="EE680" s="2">
        <v>58807897</v>
      </c>
      <c r="EF680" s="2">
        <v>30</v>
      </c>
      <c r="EG680" s="2" t="s">
        <v>27</v>
      </c>
      <c r="EH680" s="2">
        <v>0</v>
      </c>
      <c r="EI680" s="2" t="s">
        <v>3</v>
      </c>
      <c r="EJ680" s="2">
        <v>1</v>
      </c>
      <c r="EK680" s="2">
        <v>21</v>
      </c>
      <c r="EL680" s="2" t="s">
        <v>28</v>
      </c>
      <c r="EM680" s="2" t="s">
        <v>29</v>
      </c>
      <c r="EN680" s="2"/>
      <c r="EO680" s="2" t="s">
        <v>30</v>
      </c>
      <c r="EP680" s="2"/>
      <c r="EQ680" s="2">
        <v>0</v>
      </c>
      <c r="ER680" s="2">
        <v>85.49</v>
      </c>
      <c r="ES680" s="2">
        <v>9.0399999999999991</v>
      </c>
      <c r="ET680" s="2">
        <v>0</v>
      </c>
      <c r="EU680" s="2">
        <v>0</v>
      </c>
      <c r="EV680" s="2">
        <v>76.45</v>
      </c>
      <c r="EW680" s="2">
        <v>5.01</v>
      </c>
      <c r="EX680" s="2">
        <v>0</v>
      </c>
      <c r="EY680" s="2">
        <v>0</v>
      </c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>
        <v>0</v>
      </c>
      <c r="FR680" s="2">
        <v>0</v>
      </c>
      <c r="FS680" s="2">
        <v>0</v>
      </c>
      <c r="FT680" s="2"/>
      <c r="FU680" s="2"/>
      <c r="FV680" s="2"/>
      <c r="FW680" s="2"/>
      <c r="FX680" s="2">
        <v>109</v>
      </c>
      <c r="FY680" s="2">
        <v>61</v>
      </c>
      <c r="FZ680" s="2"/>
      <c r="GA680" s="2" t="s">
        <v>3</v>
      </c>
      <c r="GB680" s="2"/>
      <c r="GC680" s="2"/>
      <c r="GD680" s="2">
        <v>1</v>
      </c>
      <c r="GE680" s="2"/>
      <c r="GF680" s="2">
        <v>-508176970</v>
      </c>
      <c r="GG680" s="2">
        <v>2</v>
      </c>
      <c r="GH680" s="2">
        <v>1</v>
      </c>
      <c r="GI680" s="2">
        <v>2</v>
      </c>
      <c r="GJ680" s="2">
        <v>0</v>
      </c>
      <c r="GK680" s="2">
        <v>0</v>
      </c>
      <c r="GL680" s="2">
        <f t="shared" si="822"/>
        <v>0</v>
      </c>
      <c r="GM680" s="2">
        <f t="shared" si="823"/>
        <v>1179.3499999999999</v>
      </c>
      <c r="GN680" s="2">
        <f t="shared" si="824"/>
        <v>1179.3499999999999</v>
      </c>
      <c r="GO680" s="2">
        <f t="shared" si="825"/>
        <v>0</v>
      </c>
      <c r="GP680" s="2">
        <f t="shared" si="826"/>
        <v>0</v>
      </c>
      <c r="GQ680" s="2"/>
      <c r="GR680" s="2">
        <v>0</v>
      </c>
      <c r="GS680" s="2">
        <v>3</v>
      </c>
      <c r="GT680" s="2">
        <v>0</v>
      </c>
      <c r="GU680" s="2" t="s">
        <v>3</v>
      </c>
      <c r="GV680" s="2">
        <f t="shared" si="827"/>
        <v>0</v>
      </c>
      <c r="GW680" s="2">
        <v>1</v>
      </c>
      <c r="GX680" s="2">
        <f t="shared" si="828"/>
        <v>0</v>
      </c>
      <c r="GY680" s="2"/>
      <c r="GZ680" s="2"/>
      <c r="HA680" s="2">
        <v>0</v>
      </c>
      <c r="HB680" s="2">
        <v>0</v>
      </c>
      <c r="HC680" s="2">
        <f t="shared" si="829"/>
        <v>0</v>
      </c>
      <c r="HD680" s="2"/>
      <c r="HE680" s="2" t="s">
        <v>3</v>
      </c>
      <c r="HF680" s="2" t="s">
        <v>3</v>
      </c>
      <c r="HG680" s="2"/>
      <c r="HH680" s="2"/>
      <c r="HI680" s="2"/>
      <c r="HJ680" s="2"/>
      <c r="HK680" s="2"/>
      <c r="HL680" s="2"/>
      <c r="HM680" s="2" t="s">
        <v>3</v>
      </c>
      <c r="HN680" s="2" t="s">
        <v>3</v>
      </c>
      <c r="HO680" s="2" t="s">
        <v>3</v>
      </c>
      <c r="HP680" s="2" t="s">
        <v>3</v>
      </c>
      <c r="HQ680" s="2" t="s">
        <v>3</v>
      </c>
      <c r="HR680" s="2"/>
      <c r="HS680" s="2">
        <v>0</v>
      </c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>
        <v>0</v>
      </c>
      <c r="IL680" s="2"/>
      <c r="IM680" s="2"/>
      <c r="IN680" s="2"/>
      <c r="IO680" s="2"/>
      <c r="IP680" s="2"/>
      <c r="IQ680" s="2"/>
      <c r="IR680" s="2"/>
      <c r="IS680" s="2"/>
      <c r="IT680" s="2"/>
      <c r="IU680" s="2"/>
    </row>
    <row r="681" spans="1:255" x14ac:dyDescent="0.2">
      <c r="A681">
        <v>17</v>
      </c>
      <c r="B681">
        <v>1</v>
      </c>
      <c r="C681">
        <f>ROW(SmtRes!A1492)</f>
        <v>1492</v>
      </c>
      <c r="D681">
        <f>ROW(EtalonRes!A1514)</f>
        <v>1514</v>
      </c>
      <c r="E681" t="s">
        <v>637</v>
      </c>
      <c r="F681" t="s">
        <v>187</v>
      </c>
      <c r="G681" t="s">
        <v>188</v>
      </c>
      <c r="H681" t="s">
        <v>52</v>
      </c>
      <c r="I681">
        <f>ROUND(ROUND((20+325+65)/100,4),9)</f>
        <v>4.0999999999999996</v>
      </c>
      <c r="J681">
        <v>0</v>
      </c>
      <c r="K681">
        <f>ROUND(ROUND((20+325+65)/100,4),9)</f>
        <v>4.0999999999999996</v>
      </c>
      <c r="O681">
        <f t="shared" si="798"/>
        <v>23529.97</v>
      </c>
      <c r="P681">
        <f t="shared" si="799"/>
        <v>265.35000000000002</v>
      </c>
      <c r="Q681">
        <f>(ROUND((ROUND(((((ET681*1.25)*1.1))*AV681*I681),2)*BB681),2)+ROUND((ROUND(((AE681-(((EU681*1.25)*1.1)))*AV681*I681),2)*BS681),2))</f>
        <v>0</v>
      </c>
      <c r="R681">
        <f t="shared" si="800"/>
        <v>0</v>
      </c>
      <c r="S681">
        <f t="shared" si="801"/>
        <v>23264.62</v>
      </c>
      <c r="T681">
        <f t="shared" si="802"/>
        <v>0</v>
      </c>
      <c r="U681">
        <f t="shared" si="803"/>
        <v>27.725317454999992</v>
      </c>
      <c r="V681">
        <f t="shared" si="804"/>
        <v>0</v>
      </c>
      <c r="W681">
        <f t="shared" si="805"/>
        <v>0</v>
      </c>
      <c r="X681">
        <f t="shared" si="806"/>
        <v>25358.44</v>
      </c>
      <c r="Y681">
        <f t="shared" si="807"/>
        <v>14191.42</v>
      </c>
      <c r="AA681">
        <v>59204059</v>
      </c>
      <c r="AB681">
        <f t="shared" si="808"/>
        <v>105.74925</v>
      </c>
      <c r="AC681">
        <f t="shared" si="809"/>
        <v>9.0399999999999991</v>
      </c>
      <c r="AD681">
        <f>ROUND((((((ET681*1.25)*1.1))-(((EU681*1.25)*1.1)))+AE681),6)</f>
        <v>0</v>
      </c>
      <c r="AE681">
        <f>ROUND((((EU681*1.25)*1.1)),6)</f>
        <v>0</v>
      </c>
      <c r="AF681">
        <f>ROUND((((EV681*1.15)*1.1)),6)</f>
        <v>96.709249999999997</v>
      </c>
      <c r="AG681">
        <f t="shared" si="810"/>
        <v>0</v>
      </c>
      <c r="AH681">
        <f>(((EW681*1.15)*1.1))</f>
        <v>6.3376499999999991</v>
      </c>
      <c r="AI681">
        <f>(((EX681*1.25)*1.1))</f>
        <v>0</v>
      </c>
      <c r="AJ681">
        <f t="shared" si="811"/>
        <v>0</v>
      </c>
      <c r="AK681">
        <v>85.49</v>
      </c>
      <c r="AL681">
        <v>9.0399999999999991</v>
      </c>
      <c r="AM681">
        <v>0</v>
      </c>
      <c r="AN681">
        <v>0</v>
      </c>
      <c r="AO681">
        <v>76.45</v>
      </c>
      <c r="AP681">
        <v>0</v>
      </c>
      <c r="AQ681">
        <v>5.01</v>
      </c>
      <c r="AR681">
        <v>0</v>
      </c>
      <c r="AS681">
        <v>0</v>
      </c>
      <c r="AT681">
        <v>109</v>
      </c>
      <c r="AU681">
        <v>61</v>
      </c>
      <c r="AV681">
        <v>1.0669999999999999</v>
      </c>
      <c r="AW681">
        <v>1</v>
      </c>
      <c r="AZ681">
        <v>1</v>
      </c>
      <c r="BA681">
        <v>54.99</v>
      </c>
      <c r="BB681">
        <v>1</v>
      </c>
      <c r="BC681">
        <v>7.16</v>
      </c>
      <c r="BD681" t="s">
        <v>3</v>
      </c>
      <c r="BE681" t="s">
        <v>3</v>
      </c>
      <c r="BF681" t="s">
        <v>3</v>
      </c>
      <c r="BG681" t="s">
        <v>3</v>
      </c>
      <c r="BH681">
        <v>0</v>
      </c>
      <c r="BI681">
        <v>1</v>
      </c>
      <c r="BJ681" t="s">
        <v>189</v>
      </c>
      <c r="BM681">
        <v>21</v>
      </c>
      <c r="BN681">
        <v>0</v>
      </c>
      <c r="BO681" t="s">
        <v>187</v>
      </c>
      <c r="BP681">
        <v>1</v>
      </c>
      <c r="BQ681">
        <v>30</v>
      </c>
      <c r="BR681">
        <v>0</v>
      </c>
      <c r="BS681">
        <v>54.99</v>
      </c>
      <c r="BT681">
        <v>1</v>
      </c>
      <c r="BU681">
        <v>1</v>
      </c>
      <c r="BV681">
        <v>1</v>
      </c>
      <c r="BW681">
        <v>1</v>
      </c>
      <c r="BX681">
        <v>1</v>
      </c>
      <c r="BY681" t="s">
        <v>3</v>
      </c>
      <c r="BZ681">
        <v>109</v>
      </c>
      <c r="CA681">
        <v>61</v>
      </c>
      <c r="CB681" t="s">
        <v>3</v>
      </c>
      <c r="CE681">
        <v>30</v>
      </c>
      <c r="CF681">
        <v>0</v>
      </c>
      <c r="CG681">
        <v>0</v>
      </c>
      <c r="CM681">
        <v>0</v>
      </c>
      <c r="CN681" t="s">
        <v>1044</v>
      </c>
      <c r="CO681">
        <v>0</v>
      </c>
      <c r="CP681">
        <f t="shared" si="812"/>
        <v>23529.969999999998</v>
      </c>
      <c r="CQ681">
        <f t="shared" si="813"/>
        <v>64.73</v>
      </c>
      <c r="CR681">
        <f>(ROUND((ROUND(((((ET681*1.25)*1.1))*AV681*1),2)*BB681),2)+ROUND((ROUND(((AE681-(((EU681*1.25)*1.1)))*AV681*1),2)*BS681),2))</f>
        <v>0</v>
      </c>
      <c r="CS681">
        <f t="shared" si="814"/>
        <v>0</v>
      </c>
      <c r="CT681">
        <f t="shared" si="815"/>
        <v>5674.42</v>
      </c>
      <c r="CU681">
        <f t="shared" si="816"/>
        <v>0</v>
      </c>
      <c r="CV681">
        <f t="shared" si="817"/>
        <v>6.7622725499999987</v>
      </c>
      <c r="CW681">
        <f t="shared" si="818"/>
        <v>0</v>
      </c>
      <c r="CX681">
        <f t="shared" si="819"/>
        <v>0</v>
      </c>
      <c r="CY681">
        <f t="shared" si="820"/>
        <v>25358.435799999999</v>
      </c>
      <c r="CZ681">
        <f t="shared" si="821"/>
        <v>14191.418199999998</v>
      </c>
      <c r="DB681">
        <v>263</v>
      </c>
      <c r="DC681" t="s">
        <v>3</v>
      </c>
      <c r="DD681" t="s">
        <v>3</v>
      </c>
      <c r="DE681" t="s">
        <v>25</v>
      </c>
      <c r="DF681" t="s">
        <v>25</v>
      </c>
      <c r="DG681" t="s">
        <v>26</v>
      </c>
      <c r="DH681" t="s">
        <v>3</v>
      </c>
      <c r="DI681" t="s">
        <v>26</v>
      </c>
      <c r="DJ681" t="s">
        <v>25</v>
      </c>
      <c r="DK681" t="s">
        <v>3</v>
      </c>
      <c r="DL681" t="s">
        <v>3</v>
      </c>
      <c r="DM681" t="s">
        <v>3</v>
      </c>
      <c r="DN681">
        <v>0</v>
      </c>
      <c r="DO681">
        <v>0</v>
      </c>
      <c r="DP681">
        <v>1</v>
      </c>
      <c r="DQ681">
        <v>1</v>
      </c>
      <c r="DU681">
        <v>1013</v>
      </c>
      <c r="DV681" t="s">
        <v>52</v>
      </c>
      <c r="DW681" t="s">
        <v>52</v>
      </c>
      <c r="DX681">
        <v>1</v>
      </c>
      <c r="DZ681" t="s">
        <v>3</v>
      </c>
      <c r="EA681" t="s">
        <v>3</v>
      </c>
      <c r="EB681" t="s">
        <v>3</v>
      </c>
      <c r="EC681" t="s">
        <v>3</v>
      </c>
      <c r="EE681">
        <v>58807897</v>
      </c>
      <c r="EF681">
        <v>30</v>
      </c>
      <c r="EG681" t="s">
        <v>27</v>
      </c>
      <c r="EH681">
        <v>0</v>
      </c>
      <c r="EI681" t="s">
        <v>3</v>
      </c>
      <c r="EJ681">
        <v>1</v>
      </c>
      <c r="EK681">
        <v>21</v>
      </c>
      <c r="EL681" t="s">
        <v>28</v>
      </c>
      <c r="EM681" t="s">
        <v>29</v>
      </c>
      <c r="EO681" t="s">
        <v>30</v>
      </c>
      <c r="EQ681">
        <v>0</v>
      </c>
      <c r="ER681">
        <v>85.49</v>
      </c>
      <c r="ES681">
        <v>9.0399999999999991</v>
      </c>
      <c r="ET681">
        <v>0</v>
      </c>
      <c r="EU681">
        <v>0</v>
      </c>
      <c r="EV681">
        <v>76.45</v>
      </c>
      <c r="EW681">
        <v>5.01</v>
      </c>
      <c r="EX681">
        <v>0</v>
      </c>
      <c r="EY681">
        <v>0</v>
      </c>
      <c r="FQ681">
        <v>0</v>
      </c>
      <c r="FR681">
        <v>0</v>
      </c>
      <c r="FS681">
        <v>0</v>
      </c>
      <c r="FX681">
        <v>109</v>
      </c>
      <c r="FY681">
        <v>61</v>
      </c>
      <c r="GA681" t="s">
        <v>3</v>
      </c>
      <c r="GD681">
        <v>1</v>
      </c>
      <c r="GF681">
        <v>-508176970</v>
      </c>
      <c r="GG681">
        <v>2</v>
      </c>
      <c r="GH681">
        <v>1</v>
      </c>
      <c r="GI681">
        <v>2</v>
      </c>
      <c r="GJ681">
        <v>0</v>
      </c>
      <c r="GK681">
        <v>0</v>
      </c>
      <c r="GL681">
        <f t="shared" si="822"/>
        <v>0</v>
      </c>
      <c r="GM681">
        <f t="shared" si="823"/>
        <v>63079.83</v>
      </c>
      <c r="GN681">
        <f t="shared" si="824"/>
        <v>63079.83</v>
      </c>
      <c r="GO681">
        <f t="shared" si="825"/>
        <v>0</v>
      </c>
      <c r="GP681">
        <f t="shared" si="826"/>
        <v>0</v>
      </c>
      <c r="GR681">
        <v>0</v>
      </c>
      <c r="GS681">
        <v>3</v>
      </c>
      <c r="GT681">
        <v>0</v>
      </c>
      <c r="GU681" t="s">
        <v>3</v>
      </c>
      <c r="GV681">
        <f t="shared" si="827"/>
        <v>0</v>
      </c>
      <c r="GW681">
        <v>1</v>
      </c>
      <c r="GX681">
        <f t="shared" si="828"/>
        <v>0</v>
      </c>
      <c r="HA681">
        <v>0</v>
      </c>
      <c r="HB681">
        <v>0</v>
      </c>
      <c r="HC681">
        <f t="shared" si="829"/>
        <v>0</v>
      </c>
      <c r="HE681" t="s">
        <v>3</v>
      </c>
      <c r="HF681" t="s">
        <v>3</v>
      </c>
      <c r="HM681" t="s">
        <v>3</v>
      </c>
      <c r="HN681" t="s">
        <v>3</v>
      </c>
      <c r="HO681" t="s">
        <v>3</v>
      </c>
      <c r="HP681" t="s">
        <v>3</v>
      </c>
      <c r="HQ681" t="s">
        <v>3</v>
      </c>
      <c r="HS681">
        <v>0</v>
      </c>
      <c r="IK681">
        <v>0</v>
      </c>
    </row>
    <row r="682" spans="1:255" x14ac:dyDescent="0.2">
      <c r="A682" s="2">
        <v>17</v>
      </c>
      <c r="B682" s="2">
        <v>1</v>
      </c>
      <c r="C682" s="2">
        <f>ROW(SmtRes!A1516)</f>
        <v>1516</v>
      </c>
      <c r="D682" s="2">
        <f>ROW(EtalonRes!A1527)</f>
        <v>1527</v>
      </c>
      <c r="E682" s="2" t="s">
        <v>638</v>
      </c>
      <c r="F682" s="2" t="s">
        <v>195</v>
      </c>
      <c r="G682" s="2" t="s">
        <v>196</v>
      </c>
      <c r="H682" s="2" t="s">
        <v>23</v>
      </c>
      <c r="I682" s="2">
        <f>ROUND(ROUND(310/100,4),9)</f>
        <v>3.1</v>
      </c>
      <c r="J682" s="2">
        <v>0</v>
      </c>
      <c r="K682" s="2">
        <f>ROUND(ROUND(310/100,4),9)</f>
        <v>3.1</v>
      </c>
      <c r="L682" s="2"/>
      <c r="M682" s="2"/>
      <c r="N682" s="2"/>
      <c r="O682" s="2">
        <f t="shared" si="798"/>
        <v>1312.66</v>
      </c>
      <c r="P682" s="2">
        <f t="shared" si="799"/>
        <v>474.61</v>
      </c>
      <c r="Q682" s="2">
        <f>(ROUND((ROUND(((((ET682*1.25)*1.1))*AV682*I682),2)*BB682),2)+ROUND((ROUND(((AE682-(((EU682*1.25)*1.1)))*AV682*I682),2)*BS682),2))</f>
        <v>83.59</v>
      </c>
      <c r="R682" s="2">
        <f t="shared" si="800"/>
        <v>2.27</v>
      </c>
      <c r="S682" s="2">
        <f t="shared" si="801"/>
        <v>754.46</v>
      </c>
      <c r="T682" s="2">
        <f t="shared" si="802"/>
        <v>0</v>
      </c>
      <c r="U682" s="2">
        <f t="shared" si="803"/>
        <v>60.922541680000002</v>
      </c>
      <c r="V682" s="2">
        <f t="shared" si="804"/>
        <v>0</v>
      </c>
      <c r="W682" s="2">
        <f t="shared" si="805"/>
        <v>0</v>
      </c>
      <c r="X682" s="2">
        <f t="shared" si="806"/>
        <v>824.84</v>
      </c>
      <c r="Y682" s="2">
        <f t="shared" si="807"/>
        <v>461.61</v>
      </c>
      <c r="Z682" s="2"/>
      <c r="AA682" s="2">
        <v>59204062</v>
      </c>
      <c r="AB682" s="2">
        <f t="shared" si="808"/>
        <v>406.46465000000001</v>
      </c>
      <c r="AC682" s="2">
        <f t="shared" si="809"/>
        <v>153.1</v>
      </c>
      <c r="AD682" s="2">
        <f>ROUND((((((ET682*1.25)*1.1))-(((EU682*1.25)*1.1)))+AE682),6)</f>
        <v>25.272500000000001</v>
      </c>
      <c r="AE682" s="2">
        <f>ROUND((((EU682*1.25)*1.1)),6)</f>
        <v>0.6875</v>
      </c>
      <c r="AF682" s="2">
        <f>ROUND((((EV682*1.15)*1.1)),6)</f>
        <v>228.09215</v>
      </c>
      <c r="AG682" s="2">
        <f t="shared" si="810"/>
        <v>0</v>
      </c>
      <c r="AH682" s="2">
        <f>(((EW682*1.15)*1.1))</f>
        <v>18.418400000000002</v>
      </c>
      <c r="AI682" s="2">
        <f>(((EX682*1.25)*1.1))</f>
        <v>0</v>
      </c>
      <c r="AJ682" s="2">
        <f t="shared" si="811"/>
        <v>0</v>
      </c>
      <c r="AK682" s="2">
        <v>351.79</v>
      </c>
      <c r="AL682" s="2">
        <v>153.1</v>
      </c>
      <c r="AM682" s="2">
        <v>18.38</v>
      </c>
      <c r="AN682" s="2">
        <v>0.5</v>
      </c>
      <c r="AO682" s="2">
        <v>180.31</v>
      </c>
      <c r="AP682" s="2">
        <v>0</v>
      </c>
      <c r="AQ682" s="2">
        <v>14.56</v>
      </c>
      <c r="AR682" s="2">
        <v>0</v>
      </c>
      <c r="AS682" s="2">
        <v>0</v>
      </c>
      <c r="AT682" s="2">
        <v>109</v>
      </c>
      <c r="AU682" s="2">
        <v>61</v>
      </c>
      <c r="AV682" s="2">
        <v>1.0669999999999999</v>
      </c>
      <c r="AW682" s="2">
        <v>1</v>
      </c>
      <c r="AX682" s="2"/>
      <c r="AY682" s="2"/>
      <c r="AZ682" s="2">
        <v>1</v>
      </c>
      <c r="BA682" s="2">
        <v>1</v>
      </c>
      <c r="BB682" s="2">
        <v>1</v>
      </c>
      <c r="BC682" s="2">
        <v>1</v>
      </c>
      <c r="BD682" s="2" t="s">
        <v>3</v>
      </c>
      <c r="BE682" s="2" t="s">
        <v>3</v>
      </c>
      <c r="BF682" s="2" t="s">
        <v>3</v>
      </c>
      <c r="BG682" s="2" t="s">
        <v>3</v>
      </c>
      <c r="BH682" s="2">
        <v>0</v>
      </c>
      <c r="BI682" s="2">
        <v>1</v>
      </c>
      <c r="BJ682" s="2" t="s">
        <v>197</v>
      </c>
      <c r="BK682" s="2"/>
      <c r="BL682" s="2"/>
      <c r="BM682" s="2">
        <v>21</v>
      </c>
      <c r="BN682" s="2">
        <v>0</v>
      </c>
      <c r="BO682" s="2" t="s">
        <v>195</v>
      </c>
      <c r="BP682" s="2">
        <v>1</v>
      </c>
      <c r="BQ682" s="2">
        <v>30</v>
      </c>
      <c r="BR682" s="2">
        <v>0</v>
      </c>
      <c r="BS682" s="2">
        <v>1</v>
      </c>
      <c r="BT682" s="2">
        <v>1</v>
      </c>
      <c r="BU682" s="2">
        <v>1</v>
      </c>
      <c r="BV682" s="2">
        <v>1</v>
      </c>
      <c r="BW682" s="2">
        <v>1</v>
      </c>
      <c r="BX682" s="2">
        <v>1</v>
      </c>
      <c r="BY682" s="2" t="s">
        <v>3</v>
      </c>
      <c r="BZ682" s="2">
        <v>109</v>
      </c>
      <c r="CA682" s="2">
        <v>61</v>
      </c>
      <c r="CB682" s="2" t="s">
        <v>3</v>
      </c>
      <c r="CC682" s="2"/>
      <c r="CD682" s="2"/>
      <c r="CE682" s="2">
        <v>30</v>
      </c>
      <c r="CF682" s="2">
        <v>0</v>
      </c>
      <c r="CG682" s="2">
        <v>0</v>
      </c>
      <c r="CH682" s="2"/>
      <c r="CI682" s="2"/>
      <c r="CJ682" s="2"/>
      <c r="CK682" s="2"/>
      <c r="CL682" s="2"/>
      <c r="CM682" s="2">
        <v>0</v>
      </c>
      <c r="CN682" s="2" t="s">
        <v>1044</v>
      </c>
      <c r="CO682" s="2">
        <v>0</v>
      </c>
      <c r="CP682" s="2">
        <f t="shared" si="812"/>
        <v>1312.66</v>
      </c>
      <c r="CQ682" s="2">
        <f t="shared" si="813"/>
        <v>153.1</v>
      </c>
      <c r="CR682" s="2">
        <f>(ROUND((ROUND(((((ET682*1.25)*1.1))*AV682*1),2)*BB682),2)+ROUND((ROUND(((AE682-(((EU682*1.25)*1.1)))*AV682*1),2)*BS682),2))</f>
        <v>26.97</v>
      </c>
      <c r="CS682" s="2">
        <f t="shared" si="814"/>
        <v>0.73</v>
      </c>
      <c r="CT682" s="2">
        <f t="shared" si="815"/>
        <v>243.37</v>
      </c>
      <c r="CU682" s="2">
        <f t="shared" si="816"/>
        <v>0</v>
      </c>
      <c r="CV682" s="2">
        <f t="shared" si="817"/>
        <v>19.6524328</v>
      </c>
      <c r="CW682" s="2">
        <f t="shared" si="818"/>
        <v>0</v>
      </c>
      <c r="CX682" s="2">
        <f t="shared" si="819"/>
        <v>0</v>
      </c>
      <c r="CY682" s="2">
        <f t="shared" si="820"/>
        <v>824.83570000000009</v>
      </c>
      <c r="CZ682" s="2">
        <f t="shared" si="821"/>
        <v>461.6053</v>
      </c>
      <c r="DA682" s="2"/>
      <c r="DB682" s="2">
        <v>265</v>
      </c>
      <c r="DC682" s="2" t="s">
        <v>3</v>
      </c>
      <c r="DD682" s="2" t="s">
        <v>3</v>
      </c>
      <c r="DE682" s="2" t="s">
        <v>25</v>
      </c>
      <c r="DF682" s="2" t="s">
        <v>25</v>
      </c>
      <c r="DG682" s="2" t="s">
        <v>26</v>
      </c>
      <c r="DH682" s="2" t="s">
        <v>3</v>
      </c>
      <c r="DI682" s="2" t="s">
        <v>26</v>
      </c>
      <c r="DJ682" s="2" t="s">
        <v>25</v>
      </c>
      <c r="DK682" s="2" t="s">
        <v>3</v>
      </c>
      <c r="DL682" s="2" t="s">
        <v>3</v>
      </c>
      <c r="DM682" s="2" t="s">
        <v>3</v>
      </c>
      <c r="DN682" s="2">
        <v>0</v>
      </c>
      <c r="DO682" s="2">
        <v>0</v>
      </c>
      <c r="DP682" s="2">
        <v>1</v>
      </c>
      <c r="DQ682" s="2">
        <v>1</v>
      </c>
      <c r="DR682" s="2"/>
      <c r="DS682" s="2"/>
      <c r="DT682" s="2"/>
      <c r="DU682" s="2">
        <v>1003</v>
      </c>
      <c r="DV682" s="2" t="s">
        <v>23</v>
      </c>
      <c r="DW682" s="2" t="s">
        <v>23</v>
      </c>
      <c r="DX682" s="2">
        <v>100</v>
      </c>
      <c r="DY682" s="2"/>
      <c r="DZ682" s="2" t="s">
        <v>3</v>
      </c>
      <c r="EA682" s="2" t="s">
        <v>3</v>
      </c>
      <c r="EB682" s="2" t="s">
        <v>3</v>
      </c>
      <c r="EC682" s="2" t="s">
        <v>3</v>
      </c>
      <c r="ED682" s="2"/>
      <c r="EE682" s="2">
        <v>58807897</v>
      </c>
      <c r="EF682" s="2">
        <v>30</v>
      </c>
      <c r="EG682" s="2" t="s">
        <v>27</v>
      </c>
      <c r="EH682" s="2">
        <v>0</v>
      </c>
      <c r="EI682" s="2" t="s">
        <v>3</v>
      </c>
      <c r="EJ682" s="2">
        <v>1</v>
      </c>
      <c r="EK682" s="2">
        <v>21</v>
      </c>
      <c r="EL682" s="2" t="s">
        <v>28</v>
      </c>
      <c r="EM682" s="2" t="s">
        <v>29</v>
      </c>
      <c r="EN682" s="2"/>
      <c r="EO682" s="2" t="s">
        <v>30</v>
      </c>
      <c r="EP682" s="2"/>
      <c r="EQ682" s="2">
        <v>0</v>
      </c>
      <c r="ER682" s="2">
        <v>351.79</v>
      </c>
      <c r="ES682" s="2">
        <v>153.1</v>
      </c>
      <c r="ET682" s="2">
        <v>18.38</v>
      </c>
      <c r="EU682" s="2">
        <v>0.5</v>
      </c>
      <c r="EV682" s="2">
        <v>180.31</v>
      </c>
      <c r="EW682" s="2">
        <v>14.56</v>
      </c>
      <c r="EX682" s="2">
        <v>0</v>
      </c>
      <c r="EY682" s="2">
        <v>0</v>
      </c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>
        <v>0</v>
      </c>
      <c r="FR682" s="2">
        <v>0</v>
      </c>
      <c r="FS682" s="2">
        <v>0</v>
      </c>
      <c r="FT682" s="2"/>
      <c r="FU682" s="2"/>
      <c r="FV682" s="2"/>
      <c r="FW682" s="2"/>
      <c r="FX682" s="2">
        <v>109</v>
      </c>
      <c r="FY682" s="2">
        <v>61</v>
      </c>
      <c r="FZ682" s="2"/>
      <c r="GA682" s="2" t="s">
        <v>3</v>
      </c>
      <c r="GB682" s="2"/>
      <c r="GC682" s="2"/>
      <c r="GD682" s="2">
        <v>1</v>
      </c>
      <c r="GE682" s="2"/>
      <c r="GF682" s="2">
        <v>1010705898</v>
      </c>
      <c r="GG682" s="2">
        <v>2</v>
      </c>
      <c r="GH682" s="2">
        <v>1</v>
      </c>
      <c r="GI682" s="2">
        <v>2</v>
      </c>
      <c r="GJ682" s="2">
        <v>0</v>
      </c>
      <c r="GK682" s="2">
        <v>0</v>
      </c>
      <c r="GL682" s="2">
        <f t="shared" si="822"/>
        <v>0</v>
      </c>
      <c r="GM682" s="2">
        <f t="shared" si="823"/>
        <v>2599.11</v>
      </c>
      <c r="GN682" s="2">
        <f t="shared" si="824"/>
        <v>2599.11</v>
      </c>
      <c r="GO682" s="2">
        <f t="shared" si="825"/>
        <v>0</v>
      </c>
      <c r="GP682" s="2">
        <f t="shared" si="826"/>
        <v>0</v>
      </c>
      <c r="GQ682" s="2"/>
      <c r="GR682" s="2">
        <v>0</v>
      </c>
      <c r="GS682" s="2">
        <v>3</v>
      </c>
      <c r="GT682" s="2">
        <v>0</v>
      </c>
      <c r="GU682" s="2" t="s">
        <v>3</v>
      </c>
      <c r="GV682" s="2">
        <f t="shared" si="827"/>
        <v>0</v>
      </c>
      <c r="GW682" s="2">
        <v>1</v>
      </c>
      <c r="GX682" s="2">
        <f t="shared" si="828"/>
        <v>0</v>
      </c>
      <c r="GY682" s="2"/>
      <c r="GZ682" s="2"/>
      <c r="HA682" s="2">
        <v>0</v>
      </c>
      <c r="HB682" s="2">
        <v>0</v>
      </c>
      <c r="HC682" s="2">
        <f t="shared" si="829"/>
        <v>0</v>
      </c>
      <c r="HD682" s="2"/>
      <c r="HE682" s="2" t="s">
        <v>3</v>
      </c>
      <c r="HF682" s="2" t="s">
        <v>3</v>
      </c>
      <c r="HG682" s="2"/>
      <c r="HH682" s="2"/>
      <c r="HI682" s="2"/>
      <c r="HJ682" s="2"/>
      <c r="HK682" s="2"/>
      <c r="HL682" s="2"/>
      <c r="HM682" s="2" t="s">
        <v>3</v>
      </c>
      <c r="HN682" s="2" t="s">
        <v>3</v>
      </c>
      <c r="HO682" s="2" t="s">
        <v>3</v>
      </c>
      <c r="HP682" s="2" t="s">
        <v>3</v>
      </c>
      <c r="HQ682" s="2" t="s">
        <v>3</v>
      </c>
      <c r="HR682" s="2"/>
      <c r="HS682" s="2">
        <v>0</v>
      </c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>
        <v>0</v>
      </c>
      <c r="IL682" s="2"/>
      <c r="IM682" s="2"/>
      <c r="IN682" s="2"/>
      <c r="IO682" s="2"/>
      <c r="IP682" s="2"/>
      <c r="IQ682" s="2"/>
      <c r="IR682" s="2"/>
      <c r="IS682" s="2"/>
      <c r="IT682" s="2"/>
      <c r="IU682" s="2"/>
    </row>
    <row r="683" spans="1:255" x14ac:dyDescent="0.2">
      <c r="A683">
        <v>17</v>
      </c>
      <c r="B683">
        <v>1</v>
      </c>
      <c r="C683">
        <f>ROW(SmtRes!A1540)</f>
        <v>1540</v>
      </c>
      <c r="D683">
        <f>ROW(EtalonRes!A1540)</f>
        <v>1540</v>
      </c>
      <c r="E683" t="s">
        <v>638</v>
      </c>
      <c r="F683" t="s">
        <v>195</v>
      </c>
      <c r="G683" t="s">
        <v>196</v>
      </c>
      <c r="H683" t="s">
        <v>23</v>
      </c>
      <c r="I683">
        <f>ROUND(ROUND(310/100,4),9)</f>
        <v>3.1</v>
      </c>
      <c r="J683">
        <v>0</v>
      </c>
      <c r="K683">
        <f>ROUND(ROUND(310/100,4),9)</f>
        <v>3.1</v>
      </c>
      <c r="O683">
        <f t="shared" si="798"/>
        <v>43534.59</v>
      </c>
      <c r="P683">
        <f t="shared" si="799"/>
        <v>1124.83</v>
      </c>
      <c r="Q683">
        <f>(ROUND((ROUND(((((ET683*1.25)*1.1))*AV683*I683),2)*BB683),2)+ROUND((ROUND(((AE683-(((EU683*1.25)*1.1)))*AV683*I683),2)*BS683),2))</f>
        <v>922</v>
      </c>
      <c r="R683">
        <f t="shared" si="800"/>
        <v>124.83</v>
      </c>
      <c r="S683">
        <f t="shared" si="801"/>
        <v>41487.760000000002</v>
      </c>
      <c r="T683">
        <f t="shared" si="802"/>
        <v>0</v>
      </c>
      <c r="U683">
        <f t="shared" si="803"/>
        <v>60.922541680000002</v>
      </c>
      <c r="V683">
        <f t="shared" si="804"/>
        <v>0</v>
      </c>
      <c r="W683">
        <f t="shared" si="805"/>
        <v>0</v>
      </c>
      <c r="X683">
        <f t="shared" si="806"/>
        <v>45357.72</v>
      </c>
      <c r="Y683">
        <f t="shared" si="807"/>
        <v>25383.68</v>
      </c>
      <c r="AA683">
        <v>59204059</v>
      </c>
      <c r="AB683">
        <f t="shared" si="808"/>
        <v>406.46465000000001</v>
      </c>
      <c r="AC683">
        <f t="shared" si="809"/>
        <v>153.1</v>
      </c>
      <c r="AD683">
        <f>ROUND((((((ET683*1.25)*1.1))-(((EU683*1.25)*1.1)))+AE683),6)</f>
        <v>25.272500000000001</v>
      </c>
      <c r="AE683">
        <f>ROUND((((EU683*1.25)*1.1)),6)</f>
        <v>0.6875</v>
      </c>
      <c r="AF683">
        <f>ROUND((((EV683*1.15)*1.1)),6)</f>
        <v>228.09215</v>
      </c>
      <c r="AG683">
        <f t="shared" si="810"/>
        <v>0</v>
      </c>
      <c r="AH683">
        <f>(((EW683*1.15)*1.1))</f>
        <v>18.418400000000002</v>
      </c>
      <c r="AI683">
        <f>(((EX683*1.25)*1.1))</f>
        <v>0</v>
      </c>
      <c r="AJ683">
        <f t="shared" si="811"/>
        <v>0</v>
      </c>
      <c r="AK683">
        <v>351.79</v>
      </c>
      <c r="AL683">
        <v>153.1</v>
      </c>
      <c r="AM683">
        <v>18.38</v>
      </c>
      <c r="AN683">
        <v>0.5</v>
      </c>
      <c r="AO683">
        <v>180.31</v>
      </c>
      <c r="AP683">
        <v>0</v>
      </c>
      <c r="AQ683">
        <v>14.56</v>
      </c>
      <c r="AR683">
        <v>0</v>
      </c>
      <c r="AS683">
        <v>0</v>
      </c>
      <c r="AT683">
        <v>109</v>
      </c>
      <c r="AU683">
        <v>61</v>
      </c>
      <c r="AV683">
        <v>1.0669999999999999</v>
      </c>
      <c r="AW683">
        <v>1</v>
      </c>
      <c r="AZ683">
        <v>1</v>
      </c>
      <c r="BA683">
        <v>54.99</v>
      </c>
      <c r="BB683">
        <v>11.03</v>
      </c>
      <c r="BC683">
        <v>2.37</v>
      </c>
      <c r="BD683" t="s">
        <v>3</v>
      </c>
      <c r="BE683" t="s">
        <v>3</v>
      </c>
      <c r="BF683" t="s">
        <v>3</v>
      </c>
      <c r="BG683" t="s">
        <v>3</v>
      </c>
      <c r="BH683">
        <v>0</v>
      </c>
      <c r="BI683">
        <v>1</v>
      </c>
      <c r="BJ683" t="s">
        <v>197</v>
      </c>
      <c r="BM683">
        <v>21</v>
      </c>
      <c r="BN683">
        <v>0</v>
      </c>
      <c r="BO683" t="s">
        <v>195</v>
      </c>
      <c r="BP683">
        <v>1</v>
      </c>
      <c r="BQ683">
        <v>30</v>
      </c>
      <c r="BR683">
        <v>0</v>
      </c>
      <c r="BS683">
        <v>54.99</v>
      </c>
      <c r="BT683">
        <v>1</v>
      </c>
      <c r="BU683">
        <v>1</v>
      </c>
      <c r="BV683">
        <v>1</v>
      </c>
      <c r="BW683">
        <v>1</v>
      </c>
      <c r="BX683">
        <v>1</v>
      </c>
      <c r="BY683" t="s">
        <v>3</v>
      </c>
      <c r="BZ683">
        <v>109</v>
      </c>
      <c r="CA683">
        <v>61</v>
      </c>
      <c r="CB683" t="s">
        <v>3</v>
      </c>
      <c r="CE683">
        <v>30</v>
      </c>
      <c r="CF683">
        <v>0</v>
      </c>
      <c r="CG683">
        <v>0</v>
      </c>
      <c r="CM683">
        <v>0</v>
      </c>
      <c r="CN683" t="s">
        <v>1044</v>
      </c>
      <c r="CO683">
        <v>0</v>
      </c>
      <c r="CP683">
        <f t="shared" si="812"/>
        <v>43534.590000000004</v>
      </c>
      <c r="CQ683">
        <f t="shared" si="813"/>
        <v>362.85</v>
      </c>
      <c r="CR683">
        <f>(ROUND((ROUND(((((ET683*1.25)*1.1))*AV683*1),2)*BB683),2)+ROUND((ROUND(((AE683-(((EU683*1.25)*1.1)))*AV683*1),2)*BS683),2))</f>
        <v>297.48</v>
      </c>
      <c r="CS683">
        <f t="shared" si="814"/>
        <v>40.14</v>
      </c>
      <c r="CT683">
        <f t="shared" si="815"/>
        <v>13382.92</v>
      </c>
      <c r="CU683">
        <f t="shared" si="816"/>
        <v>0</v>
      </c>
      <c r="CV683">
        <f t="shared" si="817"/>
        <v>19.6524328</v>
      </c>
      <c r="CW683">
        <f t="shared" si="818"/>
        <v>0</v>
      </c>
      <c r="CX683">
        <f t="shared" si="819"/>
        <v>0</v>
      </c>
      <c r="CY683">
        <f t="shared" si="820"/>
        <v>45357.723100000003</v>
      </c>
      <c r="CZ683">
        <f t="shared" si="821"/>
        <v>25383.679900000003</v>
      </c>
      <c r="DB683">
        <v>267</v>
      </c>
      <c r="DC683" t="s">
        <v>3</v>
      </c>
      <c r="DD683" t="s">
        <v>3</v>
      </c>
      <c r="DE683" t="s">
        <v>25</v>
      </c>
      <c r="DF683" t="s">
        <v>25</v>
      </c>
      <c r="DG683" t="s">
        <v>26</v>
      </c>
      <c r="DH683" t="s">
        <v>3</v>
      </c>
      <c r="DI683" t="s">
        <v>26</v>
      </c>
      <c r="DJ683" t="s">
        <v>25</v>
      </c>
      <c r="DK683" t="s">
        <v>3</v>
      </c>
      <c r="DL683" t="s">
        <v>3</v>
      </c>
      <c r="DM683" t="s">
        <v>3</v>
      </c>
      <c r="DN683">
        <v>0</v>
      </c>
      <c r="DO683">
        <v>0</v>
      </c>
      <c r="DP683">
        <v>1</v>
      </c>
      <c r="DQ683">
        <v>1</v>
      </c>
      <c r="DU683">
        <v>1003</v>
      </c>
      <c r="DV683" t="s">
        <v>23</v>
      </c>
      <c r="DW683" t="s">
        <v>23</v>
      </c>
      <c r="DX683">
        <v>100</v>
      </c>
      <c r="DZ683" t="s">
        <v>3</v>
      </c>
      <c r="EA683" t="s">
        <v>3</v>
      </c>
      <c r="EB683" t="s">
        <v>3</v>
      </c>
      <c r="EC683" t="s">
        <v>3</v>
      </c>
      <c r="EE683">
        <v>58807897</v>
      </c>
      <c r="EF683">
        <v>30</v>
      </c>
      <c r="EG683" t="s">
        <v>27</v>
      </c>
      <c r="EH683">
        <v>0</v>
      </c>
      <c r="EI683" t="s">
        <v>3</v>
      </c>
      <c r="EJ683">
        <v>1</v>
      </c>
      <c r="EK683">
        <v>21</v>
      </c>
      <c r="EL683" t="s">
        <v>28</v>
      </c>
      <c r="EM683" t="s">
        <v>29</v>
      </c>
      <c r="EO683" t="s">
        <v>30</v>
      </c>
      <c r="EQ683">
        <v>0</v>
      </c>
      <c r="ER683">
        <v>351.79</v>
      </c>
      <c r="ES683">
        <v>153.1</v>
      </c>
      <c r="ET683">
        <v>18.38</v>
      </c>
      <c r="EU683">
        <v>0.5</v>
      </c>
      <c r="EV683">
        <v>180.31</v>
      </c>
      <c r="EW683">
        <v>14.56</v>
      </c>
      <c r="EX683">
        <v>0</v>
      </c>
      <c r="EY683">
        <v>0</v>
      </c>
      <c r="FQ683">
        <v>0</v>
      </c>
      <c r="FR683">
        <v>0</v>
      </c>
      <c r="FS683">
        <v>0</v>
      </c>
      <c r="FX683">
        <v>109</v>
      </c>
      <c r="FY683">
        <v>61</v>
      </c>
      <c r="GA683" t="s">
        <v>3</v>
      </c>
      <c r="GD683">
        <v>1</v>
      </c>
      <c r="GF683">
        <v>1010705898</v>
      </c>
      <c r="GG683">
        <v>2</v>
      </c>
      <c r="GH683">
        <v>1</v>
      </c>
      <c r="GI683">
        <v>2</v>
      </c>
      <c r="GJ683">
        <v>0</v>
      </c>
      <c r="GK683">
        <v>0</v>
      </c>
      <c r="GL683">
        <f t="shared" si="822"/>
        <v>0</v>
      </c>
      <c r="GM683">
        <f t="shared" si="823"/>
        <v>114275.99</v>
      </c>
      <c r="GN683">
        <f t="shared" si="824"/>
        <v>114275.99</v>
      </c>
      <c r="GO683">
        <f t="shared" si="825"/>
        <v>0</v>
      </c>
      <c r="GP683">
        <f t="shared" si="826"/>
        <v>0</v>
      </c>
      <c r="GR683">
        <v>0</v>
      </c>
      <c r="GS683">
        <v>3</v>
      </c>
      <c r="GT683">
        <v>0</v>
      </c>
      <c r="GU683" t="s">
        <v>3</v>
      </c>
      <c r="GV683">
        <f t="shared" si="827"/>
        <v>0</v>
      </c>
      <c r="GW683">
        <v>1</v>
      </c>
      <c r="GX683">
        <f t="shared" si="828"/>
        <v>0</v>
      </c>
      <c r="HA683">
        <v>0</v>
      </c>
      <c r="HB683">
        <v>0</v>
      </c>
      <c r="HC683">
        <f t="shared" si="829"/>
        <v>0</v>
      </c>
      <c r="HE683" t="s">
        <v>3</v>
      </c>
      <c r="HF683" t="s">
        <v>3</v>
      </c>
      <c r="HM683" t="s">
        <v>3</v>
      </c>
      <c r="HN683" t="s">
        <v>3</v>
      </c>
      <c r="HO683" t="s">
        <v>3</v>
      </c>
      <c r="HP683" t="s">
        <v>3</v>
      </c>
      <c r="HQ683" t="s">
        <v>3</v>
      </c>
      <c r="HS683">
        <v>0</v>
      </c>
      <c r="IK683">
        <v>0</v>
      </c>
    </row>
    <row r="684" spans="1:255" x14ac:dyDescent="0.2">
      <c r="A684" s="2">
        <v>18</v>
      </c>
      <c r="B684" s="2">
        <v>1</v>
      </c>
      <c r="C684" s="2">
        <v>1501</v>
      </c>
      <c r="D684" s="2"/>
      <c r="E684" s="2" t="s">
        <v>639</v>
      </c>
      <c r="F684" s="2" t="s">
        <v>46</v>
      </c>
      <c r="G684" s="2" t="s">
        <v>47</v>
      </c>
      <c r="H684" s="2" t="s">
        <v>48</v>
      </c>
      <c r="I684" s="2">
        <f>I682*J684</f>
        <v>2.48</v>
      </c>
      <c r="J684" s="2">
        <v>0.79999999999999993</v>
      </c>
      <c r="K684" s="2">
        <v>0.8</v>
      </c>
      <c r="L684" s="2"/>
      <c r="M684" s="2"/>
      <c r="N684" s="2"/>
      <c r="O684" s="2">
        <f t="shared" si="798"/>
        <v>1305.03</v>
      </c>
      <c r="P684" s="2">
        <f t="shared" si="799"/>
        <v>1305.03</v>
      </c>
      <c r="Q684" s="2">
        <f t="shared" ref="Q684:Q715" si="836">(ROUND((ROUND(((ET684)*AV684*I684),2)*BB684),2)+ROUND((ROUND(((AE684-(EU684))*AV684*I684),2)*BS684),2))</f>
        <v>0</v>
      </c>
      <c r="R684" s="2">
        <f t="shared" si="800"/>
        <v>0</v>
      </c>
      <c r="S684" s="2">
        <f t="shared" si="801"/>
        <v>0</v>
      </c>
      <c r="T684" s="2">
        <f t="shared" si="802"/>
        <v>0</v>
      </c>
      <c r="U684" s="2">
        <f t="shared" si="803"/>
        <v>0</v>
      </c>
      <c r="V684" s="2">
        <f t="shared" si="804"/>
        <v>0</v>
      </c>
      <c r="W684" s="2">
        <f t="shared" si="805"/>
        <v>0</v>
      </c>
      <c r="X684" s="2">
        <f t="shared" si="806"/>
        <v>0</v>
      </c>
      <c r="Y684" s="2">
        <f t="shared" si="807"/>
        <v>0</v>
      </c>
      <c r="Z684" s="2"/>
      <c r="AA684" s="2">
        <v>59204062</v>
      </c>
      <c r="AB684" s="2">
        <f t="shared" si="808"/>
        <v>526.22</v>
      </c>
      <c r="AC684" s="2">
        <f t="shared" si="809"/>
        <v>526.22</v>
      </c>
      <c r="AD684" s="2">
        <f t="shared" ref="AD684:AD715" si="837">ROUND((((ET684)-(EU684))+AE684),6)</f>
        <v>0</v>
      </c>
      <c r="AE684" s="2">
        <f t="shared" ref="AE684:AE715" si="838">ROUND((EU684),6)</f>
        <v>0</v>
      </c>
      <c r="AF684" s="2">
        <f t="shared" ref="AF684:AF715" si="839">ROUND((EV684),6)</f>
        <v>0</v>
      </c>
      <c r="AG684" s="2">
        <f t="shared" si="810"/>
        <v>0</v>
      </c>
      <c r="AH684" s="2">
        <f t="shared" ref="AH684:AH715" si="840">(EW684)</f>
        <v>0</v>
      </c>
      <c r="AI684" s="2">
        <f t="shared" ref="AI684:AI715" si="841">(EX684)</f>
        <v>0</v>
      </c>
      <c r="AJ684" s="2">
        <f t="shared" si="811"/>
        <v>0</v>
      </c>
      <c r="AK684" s="2">
        <v>526.22</v>
      </c>
      <c r="AL684" s="2">
        <v>526.22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109</v>
      </c>
      <c r="AU684" s="2">
        <v>61</v>
      </c>
      <c r="AV684" s="2">
        <v>1</v>
      </c>
      <c r="AW684" s="2">
        <v>1</v>
      </c>
      <c r="AX684" s="2"/>
      <c r="AY684" s="2"/>
      <c r="AZ684" s="2">
        <v>1</v>
      </c>
      <c r="BA684" s="2">
        <v>1</v>
      </c>
      <c r="BB684" s="2">
        <v>1</v>
      </c>
      <c r="BC684" s="2">
        <v>1</v>
      </c>
      <c r="BD684" s="2" t="s">
        <v>3</v>
      </c>
      <c r="BE684" s="2" t="s">
        <v>3</v>
      </c>
      <c r="BF684" s="2" t="s">
        <v>3</v>
      </c>
      <c r="BG684" s="2" t="s">
        <v>3</v>
      </c>
      <c r="BH684" s="2">
        <v>3</v>
      </c>
      <c r="BI684" s="2">
        <v>1</v>
      </c>
      <c r="BJ684" s="2" t="s">
        <v>49</v>
      </c>
      <c r="BK684" s="2"/>
      <c r="BL684" s="2"/>
      <c r="BM684" s="2">
        <v>21</v>
      </c>
      <c r="BN684" s="2">
        <v>0</v>
      </c>
      <c r="BO684" s="2" t="s">
        <v>3</v>
      </c>
      <c r="BP684" s="2">
        <v>0</v>
      </c>
      <c r="BQ684" s="2">
        <v>30</v>
      </c>
      <c r="BR684" s="2">
        <v>0</v>
      </c>
      <c r="BS684" s="2">
        <v>1</v>
      </c>
      <c r="BT684" s="2">
        <v>1</v>
      </c>
      <c r="BU684" s="2">
        <v>1</v>
      </c>
      <c r="BV684" s="2">
        <v>1</v>
      </c>
      <c r="BW684" s="2">
        <v>1</v>
      </c>
      <c r="BX684" s="2">
        <v>1</v>
      </c>
      <c r="BY684" s="2" t="s">
        <v>3</v>
      </c>
      <c r="BZ684" s="2">
        <v>109</v>
      </c>
      <c r="CA684" s="2">
        <v>61</v>
      </c>
      <c r="CB684" s="2" t="s">
        <v>3</v>
      </c>
      <c r="CC684" s="2"/>
      <c r="CD684" s="2"/>
      <c r="CE684" s="2">
        <v>30</v>
      </c>
      <c r="CF684" s="2">
        <v>0</v>
      </c>
      <c r="CG684" s="2">
        <v>0</v>
      </c>
      <c r="CH684" s="2"/>
      <c r="CI684" s="2"/>
      <c r="CJ684" s="2"/>
      <c r="CK684" s="2"/>
      <c r="CL684" s="2"/>
      <c r="CM684" s="2">
        <v>0</v>
      </c>
      <c r="CN684" s="2" t="s">
        <v>3</v>
      </c>
      <c r="CO684" s="2">
        <v>0</v>
      </c>
      <c r="CP684" s="2">
        <f t="shared" si="812"/>
        <v>1305.03</v>
      </c>
      <c r="CQ684" s="2">
        <f t="shared" si="813"/>
        <v>526.22</v>
      </c>
      <c r="CR684" s="2">
        <f t="shared" ref="CR684:CR715" si="842">(ROUND((ROUND(((ET684)*AV684*1),2)*BB684),2)+ROUND((ROUND(((AE684-(EU684))*AV684*1),2)*BS684),2))</f>
        <v>0</v>
      </c>
      <c r="CS684" s="2">
        <f t="shared" si="814"/>
        <v>0</v>
      </c>
      <c r="CT684" s="2">
        <f t="shared" si="815"/>
        <v>0</v>
      </c>
      <c r="CU684" s="2">
        <f t="shared" si="816"/>
        <v>0</v>
      </c>
      <c r="CV684" s="2">
        <f t="shared" si="817"/>
        <v>0</v>
      </c>
      <c r="CW684" s="2">
        <f t="shared" si="818"/>
        <v>0</v>
      </c>
      <c r="CX684" s="2">
        <f t="shared" si="819"/>
        <v>0</v>
      </c>
      <c r="CY684" s="2">
        <f t="shared" si="820"/>
        <v>0</v>
      </c>
      <c r="CZ684" s="2">
        <f t="shared" si="821"/>
        <v>0</v>
      </c>
      <c r="DA684" s="2"/>
      <c r="DB684" s="2"/>
      <c r="DC684" s="2" t="s">
        <v>3</v>
      </c>
      <c r="DD684" s="2" t="s">
        <v>3</v>
      </c>
      <c r="DE684" s="2" t="s">
        <v>3</v>
      </c>
      <c r="DF684" s="2" t="s">
        <v>3</v>
      </c>
      <c r="DG684" s="2" t="s">
        <v>3</v>
      </c>
      <c r="DH684" s="2" t="s">
        <v>3</v>
      </c>
      <c r="DI684" s="2" t="s">
        <v>3</v>
      </c>
      <c r="DJ684" s="2" t="s">
        <v>3</v>
      </c>
      <c r="DK684" s="2" t="s">
        <v>3</v>
      </c>
      <c r="DL684" s="2" t="s">
        <v>3</v>
      </c>
      <c r="DM684" s="2" t="s">
        <v>3</v>
      </c>
      <c r="DN684" s="2">
        <v>0</v>
      </c>
      <c r="DO684" s="2">
        <v>0</v>
      </c>
      <c r="DP684" s="2">
        <v>1</v>
      </c>
      <c r="DQ684" s="2">
        <v>1</v>
      </c>
      <c r="DR684" s="2"/>
      <c r="DS684" s="2"/>
      <c r="DT684" s="2"/>
      <c r="DU684" s="2">
        <v>1010</v>
      </c>
      <c r="DV684" s="2" t="s">
        <v>48</v>
      </c>
      <c r="DW684" s="2" t="s">
        <v>48</v>
      </c>
      <c r="DX684" s="2">
        <v>100</v>
      </c>
      <c r="DY684" s="2"/>
      <c r="DZ684" s="2" t="s">
        <v>3</v>
      </c>
      <c r="EA684" s="2" t="s">
        <v>3</v>
      </c>
      <c r="EB684" s="2" t="s">
        <v>3</v>
      </c>
      <c r="EC684" s="2" t="s">
        <v>3</v>
      </c>
      <c r="ED684" s="2"/>
      <c r="EE684" s="2">
        <v>58807897</v>
      </c>
      <c r="EF684" s="2">
        <v>30</v>
      </c>
      <c r="EG684" s="2" t="s">
        <v>27</v>
      </c>
      <c r="EH684" s="2">
        <v>0</v>
      </c>
      <c r="EI684" s="2" t="s">
        <v>3</v>
      </c>
      <c r="EJ684" s="2">
        <v>1</v>
      </c>
      <c r="EK684" s="2">
        <v>21</v>
      </c>
      <c r="EL684" s="2" t="s">
        <v>28</v>
      </c>
      <c r="EM684" s="2" t="s">
        <v>29</v>
      </c>
      <c r="EN684" s="2"/>
      <c r="EO684" s="2" t="s">
        <v>3</v>
      </c>
      <c r="EP684" s="2"/>
      <c r="EQ684" s="2">
        <v>0</v>
      </c>
      <c r="ER684" s="2">
        <v>526.22</v>
      </c>
      <c r="ES684" s="2">
        <v>526.22</v>
      </c>
      <c r="ET684" s="2">
        <v>0</v>
      </c>
      <c r="EU684" s="2">
        <v>0</v>
      </c>
      <c r="EV684" s="2">
        <v>0</v>
      </c>
      <c r="EW684" s="2">
        <v>0</v>
      </c>
      <c r="EX684" s="2">
        <v>0</v>
      </c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>
        <v>0</v>
      </c>
      <c r="FR684" s="2">
        <v>0</v>
      </c>
      <c r="FS684" s="2">
        <v>0</v>
      </c>
      <c r="FT684" s="2"/>
      <c r="FU684" s="2"/>
      <c r="FV684" s="2"/>
      <c r="FW684" s="2"/>
      <c r="FX684" s="2">
        <v>109</v>
      </c>
      <c r="FY684" s="2">
        <v>61</v>
      </c>
      <c r="FZ684" s="2"/>
      <c r="GA684" s="2" t="s">
        <v>3</v>
      </c>
      <c r="GB684" s="2"/>
      <c r="GC684" s="2"/>
      <c r="GD684" s="2">
        <v>1</v>
      </c>
      <c r="GE684" s="2"/>
      <c r="GF684" s="2">
        <v>1873919888</v>
      </c>
      <c r="GG684" s="2">
        <v>2</v>
      </c>
      <c r="GH684" s="2">
        <v>1</v>
      </c>
      <c r="GI684" s="2">
        <v>-2</v>
      </c>
      <c r="GJ684" s="2">
        <v>0</v>
      </c>
      <c r="GK684" s="2">
        <v>0</v>
      </c>
      <c r="GL684" s="2">
        <f t="shared" si="822"/>
        <v>0</v>
      </c>
      <c r="GM684" s="2">
        <f t="shared" si="823"/>
        <v>1305.03</v>
      </c>
      <c r="GN684" s="2">
        <f t="shared" si="824"/>
        <v>1305.03</v>
      </c>
      <c r="GO684" s="2">
        <f t="shared" si="825"/>
        <v>0</v>
      </c>
      <c r="GP684" s="2">
        <f t="shared" si="826"/>
        <v>0</v>
      </c>
      <c r="GQ684" s="2"/>
      <c r="GR684" s="2">
        <v>0</v>
      </c>
      <c r="GS684" s="2">
        <v>3</v>
      </c>
      <c r="GT684" s="2">
        <v>0</v>
      </c>
      <c r="GU684" s="2" t="s">
        <v>3</v>
      </c>
      <c r="GV684" s="2">
        <f t="shared" si="827"/>
        <v>0</v>
      </c>
      <c r="GW684" s="2">
        <v>1</v>
      </c>
      <c r="GX684" s="2">
        <f t="shared" si="828"/>
        <v>0</v>
      </c>
      <c r="GY684" s="2"/>
      <c r="GZ684" s="2"/>
      <c r="HA684" s="2">
        <v>0</v>
      </c>
      <c r="HB684" s="2">
        <v>0</v>
      </c>
      <c r="HC684" s="2">
        <f t="shared" si="829"/>
        <v>0</v>
      </c>
      <c r="HD684" s="2"/>
      <c r="HE684" s="2" t="s">
        <v>3</v>
      </c>
      <c r="HF684" s="2" t="s">
        <v>3</v>
      </c>
      <c r="HG684" s="2"/>
      <c r="HH684" s="2"/>
      <c r="HI684" s="2"/>
      <c r="HJ684" s="2"/>
      <c r="HK684" s="2"/>
      <c r="HL684" s="2"/>
      <c r="HM684" s="2" t="s">
        <v>3</v>
      </c>
      <c r="HN684" s="2" t="s">
        <v>3</v>
      </c>
      <c r="HO684" s="2" t="s">
        <v>3</v>
      </c>
      <c r="HP684" s="2" t="s">
        <v>3</v>
      </c>
      <c r="HQ684" s="2" t="s">
        <v>3</v>
      </c>
      <c r="HR684" s="2"/>
      <c r="HS684" s="2">
        <v>0</v>
      </c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>
        <v>0</v>
      </c>
      <c r="IL684" s="2"/>
      <c r="IM684" s="2"/>
      <c r="IN684" s="2"/>
      <c r="IO684" s="2"/>
      <c r="IP684" s="2"/>
      <c r="IQ684" s="2"/>
      <c r="IR684" s="2"/>
      <c r="IS684" s="2"/>
      <c r="IT684" s="2"/>
      <c r="IU684" s="2"/>
    </row>
    <row r="685" spans="1:255" x14ac:dyDescent="0.2">
      <c r="A685">
        <v>18</v>
      </c>
      <c r="B685">
        <v>1</v>
      </c>
      <c r="C685">
        <v>1525</v>
      </c>
      <c r="E685" t="s">
        <v>639</v>
      </c>
      <c r="F685" t="s">
        <v>46</v>
      </c>
      <c r="G685" t="s">
        <v>47</v>
      </c>
      <c r="H685" t="s">
        <v>48</v>
      </c>
      <c r="I685">
        <f>I683*J685</f>
        <v>2.48</v>
      </c>
      <c r="J685">
        <v>0.79999999999999993</v>
      </c>
      <c r="K685">
        <v>0.8</v>
      </c>
      <c r="O685">
        <f t="shared" si="798"/>
        <v>3641.03</v>
      </c>
      <c r="P685">
        <f t="shared" si="799"/>
        <v>3641.03</v>
      </c>
      <c r="Q685">
        <f t="shared" si="836"/>
        <v>0</v>
      </c>
      <c r="R685">
        <f t="shared" si="800"/>
        <v>0</v>
      </c>
      <c r="S685">
        <f t="shared" si="801"/>
        <v>0</v>
      </c>
      <c r="T685">
        <f t="shared" si="802"/>
        <v>0</v>
      </c>
      <c r="U685">
        <f t="shared" si="803"/>
        <v>0</v>
      </c>
      <c r="V685">
        <f t="shared" si="804"/>
        <v>0</v>
      </c>
      <c r="W685">
        <f t="shared" si="805"/>
        <v>0</v>
      </c>
      <c r="X685">
        <f t="shared" si="806"/>
        <v>0</v>
      </c>
      <c r="Y685">
        <f t="shared" si="807"/>
        <v>0</v>
      </c>
      <c r="AA685">
        <v>59204059</v>
      </c>
      <c r="AB685">
        <f t="shared" si="808"/>
        <v>526.22</v>
      </c>
      <c r="AC685">
        <f t="shared" si="809"/>
        <v>526.22</v>
      </c>
      <c r="AD685">
        <f t="shared" si="837"/>
        <v>0</v>
      </c>
      <c r="AE685">
        <f t="shared" si="838"/>
        <v>0</v>
      </c>
      <c r="AF685">
        <f t="shared" si="839"/>
        <v>0</v>
      </c>
      <c r="AG685">
        <f t="shared" si="810"/>
        <v>0</v>
      </c>
      <c r="AH685">
        <f t="shared" si="840"/>
        <v>0</v>
      </c>
      <c r="AI685">
        <f t="shared" si="841"/>
        <v>0</v>
      </c>
      <c r="AJ685">
        <f t="shared" si="811"/>
        <v>0</v>
      </c>
      <c r="AK685">
        <v>526.22</v>
      </c>
      <c r="AL685">
        <v>526.22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109</v>
      </c>
      <c r="AU685">
        <v>61</v>
      </c>
      <c r="AV685">
        <v>1</v>
      </c>
      <c r="AW685">
        <v>1</v>
      </c>
      <c r="AZ685">
        <v>1</v>
      </c>
      <c r="BA685">
        <v>1</v>
      </c>
      <c r="BB685">
        <v>1</v>
      </c>
      <c r="BC685">
        <v>2.79</v>
      </c>
      <c r="BD685" t="s">
        <v>3</v>
      </c>
      <c r="BE685" t="s">
        <v>3</v>
      </c>
      <c r="BF685" t="s">
        <v>3</v>
      </c>
      <c r="BG685" t="s">
        <v>3</v>
      </c>
      <c r="BH685">
        <v>3</v>
      </c>
      <c r="BI685">
        <v>1</v>
      </c>
      <c r="BJ685" t="s">
        <v>49</v>
      </c>
      <c r="BM685">
        <v>21</v>
      </c>
      <c r="BN685">
        <v>0</v>
      </c>
      <c r="BO685" t="s">
        <v>46</v>
      </c>
      <c r="BP685">
        <v>1</v>
      </c>
      <c r="BQ685">
        <v>30</v>
      </c>
      <c r="BR685">
        <v>0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 t="s">
        <v>3</v>
      </c>
      <c r="BZ685">
        <v>109</v>
      </c>
      <c r="CA685">
        <v>61</v>
      </c>
      <c r="CB685" t="s">
        <v>3</v>
      </c>
      <c r="CE685">
        <v>30</v>
      </c>
      <c r="CF685">
        <v>0</v>
      </c>
      <c r="CG685">
        <v>0</v>
      </c>
      <c r="CM685">
        <v>0</v>
      </c>
      <c r="CN685" t="s">
        <v>3</v>
      </c>
      <c r="CO685">
        <v>0</v>
      </c>
      <c r="CP685">
        <f t="shared" si="812"/>
        <v>3641.03</v>
      </c>
      <c r="CQ685">
        <f t="shared" si="813"/>
        <v>1468.15</v>
      </c>
      <c r="CR685">
        <f t="shared" si="842"/>
        <v>0</v>
      </c>
      <c r="CS685">
        <f t="shared" si="814"/>
        <v>0</v>
      </c>
      <c r="CT685">
        <f t="shared" si="815"/>
        <v>0</v>
      </c>
      <c r="CU685">
        <f t="shared" si="816"/>
        <v>0</v>
      </c>
      <c r="CV685">
        <f t="shared" si="817"/>
        <v>0</v>
      </c>
      <c r="CW685">
        <f t="shared" si="818"/>
        <v>0</v>
      </c>
      <c r="CX685">
        <f t="shared" si="819"/>
        <v>0</v>
      </c>
      <c r="CY685">
        <f t="shared" si="820"/>
        <v>0</v>
      </c>
      <c r="CZ685">
        <f t="shared" si="821"/>
        <v>0</v>
      </c>
      <c r="DC685" t="s">
        <v>3</v>
      </c>
      <c r="DD685" t="s">
        <v>3</v>
      </c>
      <c r="DE685" t="s">
        <v>3</v>
      </c>
      <c r="DF685" t="s">
        <v>3</v>
      </c>
      <c r="DG685" t="s">
        <v>3</v>
      </c>
      <c r="DH685" t="s">
        <v>3</v>
      </c>
      <c r="DI685" t="s">
        <v>3</v>
      </c>
      <c r="DJ685" t="s">
        <v>3</v>
      </c>
      <c r="DK685" t="s">
        <v>3</v>
      </c>
      <c r="DL685" t="s">
        <v>3</v>
      </c>
      <c r="DM685" t="s">
        <v>3</v>
      </c>
      <c r="DN685">
        <v>0</v>
      </c>
      <c r="DO685">
        <v>0</v>
      </c>
      <c r="DP685">
        <v>1</v>
      </c>
      <c r="DQ685">
        <v>1</v>
      </c>
      <c r="DU685">
        <v>1010</v>
      </c>
      <c r="DV685" t="s">
        <v>48</v>
      </c>
      <c r="DW685" t="s">
        <v>48</v>
      </c>
      <c r="DX685">
        <v>100</v>
      </c>
      <c r="DZ685" t="s">
        <v>3</v>
      </c>
      <c r="EA685" t="s">
        <v>3</v>
      </c>
      <c r="EB685" t="s">
        <v>3</v>
      </c>
      <c r="EC685" t="s">
        <v>3</v>
      </c>
      <c r="EE685">
        <v>58807897</v>
      </c>
      <c r="EF685">
        <v>30</v>
      </c>
      <c r="EG685" t="s">
        <v>27</v>
      </c>
      <c r="EH685">
        <v>0</v>
      </c>
      <c r="EI685" t="s">
        <v>3</v>
      </c>
      <c r="EJ685">
        <v>1</v>
      </c>
      <c r="EK685">
        <v>21</v>
      </c>
      <c r="EL685" t="s">
        <v>28</v>
      </c>
      <c r="EM685" t="s">
        <v>29</v>
      </c>
      <c r="EO685" t="s">
        <v>3</v>
      </c>
      <c r="EQ685">
        <v>0</v>
      </c>
      <c r="ER685">
        <v>526.22</v>
      </c>
      <c r="ES685">
        <v>526.22</v>
      </c>
      <c r="ET685">
        <v>0</v>
      </c>
      <c r="EU685">
        <v>0</v>
      </c>
      <c r="EV685">
        <v>0</v>
      </c>
      <c r="EW685">
        <v>0</v>
      </c>
      <c r="EX685">
        <v>0</v>
      </c>
      <c r="FQ685">
        <v>0</v>
      </c>
      <c r="FR685">
        <v>0</v>
      </c>
      <c r="FS685">
        <v>0</v>
      </c>
      <c r="FX685">
        <v>109</v>
      </c>
      <c r="FY685">
        <v>61</v>
      </c>
      <c r="GA685" t="s">
        <v>3</v>
      </c>
      <c r="GD685">
        <v>1</v>
      </c>
      <c r="GF685">
        <v>1873919888</v>
      </c>
      <c r="GG685">
        <v>2</v>
      </c>
      <c r="GH685">
        <v>1</v>
      </c>
      <c r="GI685">
        <v>2</v>
      </c>
      <c r="GJ685">
        <v>0</v>
      </c>
      <c r="GK685">
        <v>0</v>
      </c>
      <c r="GL685">
        <f t="shared" si="822"/>
        <v>0</v>
      </c>
      <c r="GM685">
        <f t="shared" si="823"/>
        <v>3641.03</v>
      </c>
      <c r="GN685">
        <f t="shared" si="824"/>
        <v>3641.03</v>
      </c>
      <c r="GO685">
        <f t="shared" si="825"/>
        <v>0</v>
      </c>
      <c r="GP685">
        <f t="shared" si="826"/>
        <v>0</v>
      </c>
      <c r="GR685">
        <v>0</v>
      </c>
      <c r="GS685">
        <v>3</v>
      </c>
      <c r="GT685">
        <v>0</v>
      </c>
      <c r="GU685" t="s">
        <v>3</v>
      </c>
      <c r="GV685">
        <f t="shared" si="827"/>
        <v>0</v>
      </c>
      <c r="GW685">
        <v>1</v>
      </c>
      <c r="GX685">
        <f t="shared" si="828"/>
        <v>0</v>
      </c>
      <c r="HA685">
        <v>0</v>
      </c>
      <c r="HB685">
        <v>0</v>
      </c>
      <c r="HC685">
        <f t="shared" si="829"/>
        <v>0</v>
      </c>
      <c r="HE685" t="s">
        <v>3</v>
      </c>
      <c r="HF685" t="s">
        <v>3</v>
      </c>
      <c r="HM685" t="s">
        <v>3</v>
      </c>
      <c r="HN685" t="s">
        <v>3</v>
      </c>
      <c r="HO685" t="s">
        <v>3</v>
      </c>
      <c r="HP685" t="s">
        <v>3</v>
      </c>
      <c r="HQ685" t="s">
        <v>3</v>
      </c>
      <c r="HS685">
        <v>0</v>
      </c>
      <c r="IK685">
        <v>0</v>
      </c>
    </row>
    <row r="686" spans="1:255" x14ac:dyDescent="0.2">
      <c r="A686" s="2">
        <v>18</v>
      </c>
      <c r="B686" s="2">
        <v>1</v>
      </c>
      <c r="C686" s="2">
        <v>1511</v>
      </c>
      <c r="D686" s="2"/>
      <c r="E686" s="2" t="s">
        <v>640</v>
      </c>
      <c r="F686" s="2" t="s">
        <v>200</v>
      </c>
      <c r="G686" s="2" t="s">
        <v>201</v>
      </c>
      <c r="H686" s="2" t="s">
        <v>34</v>
      </c>
      <c r="I686" s="2">
        <f>I682*J686</f>
        <v>317.75</v>
      </c>
      <c r="J686" s="2">
        <v>102.5</v>
      </c>
      <c r="K686" s="2">
        <v>102.5</v>
      </c>
      <c r="L686" s="2"/>
      <c r="M686" s="2"/>
      <c r="N686" s="2"/>
      <c r="O686" s="2">
        <f t="shared" si="798"/>
        <v>5115.78</v>
      </c>
      <c r="P686" s="2">
        <f t="shared" si="799"/>
        <v>5115.78</v>
      </c>
      <c r="Q686" s="2">
        <f t="shared" si="836"/>
        <v>0</v>
      </c>
      <c r="R686" s="2">
        <f t="shared" si="800"/>
        <v>0</v>
      </c>
      <c r="S686" s="2">
        <f t="shared" si="801"/>
        <v>0</v>
      </c>
      <c r="T686" s="2">
        <f t="shared" si="802"/>
        <v>0</v>
      </c>
      <c r="U686" s="2">
        <f t="shared" si="803"/>
        <v>0</v>
      </c>
      <c r="V686" s="2">
        <f t="shared" si="804"/>
        <v>0</v>
      </c>
      <c r="W686" s="2">
        <f t="shared" si="805"/>
        <v>0</v>
      </c>
      <c r="X686" s="2">
        <f t="shared" si="806"/>
        <v>0</v>
      </c>
      <c r="Y686" s="2">
        <f t="shared" si="807"/>
        <v>0</v>
      </c>
      <c r="Z686" s="2"/>
      <c r="AA686" s="2">
        <v>59204062</v>
      </c>
      <c r="AB686" s="2">
        <f t="shared" si="808"/>
        <v>16.100000000000001</v>
      </c>
      <c r="AC686" s="2">
        <f t="shared" si="809"/>
        <v>16.100000000000001</v>
      </c>
      <c r="AD686" s="2">
        <f t="shared" si="837"/>
        <v>0</v>
      </c>
      <c r="AE686" s="2">
        <f t="shared" si="838"/>
        <v>0</v>
      </c>
      <c r="AF686" s="2">
        <f t="shared" si="839"/>
        <v>0</v>
      </c>
      <c r="AG686" s="2">
        <f t="shared" si="810"/>
        <v>0</v>
      </c>
      <c r="AH686" s="2">
        <f t="shared" si="840"/>
        <v>0</v>
      </c>
      <c r="AI686" s="2">
        <f t="shared" si="841"/>
        <v>0</v>
      </c>
      <c r="AJ686" s="2">
        <f t="shared" si="811"/>
        <v>0</v>
      </c>
      <c r="AK686" s="2">
        <v>16.100000000000001</v>
      </c>
      <c r="AL686" s="2">
        <v>16.100000000000001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109</v>
      </c>
      <c r="AU686" s="2">
        <v>61</v>
      </c>
      <c r="AV686" s="2">
        <v>1</v>
      </c>
      <c r="AW686" s="2">
        <v>1</v>
      </c>
      <c r="AX686" s="2"/>
      <c r="AY686" s="2"/>
      <c r="AZ686" s="2">
        <v>1</v>
      </c>
      <c r="BA686" s="2">
        <v>1</v>
      </c>
      <c r="BB686" s="2">
        <v>1</v>
      </c>
      <c r="BC686" s="2">
        <v>1</v>
      </c>
      <c r="BD686" s="2" t="s">
        <v>3</v>
      </c>
      <c r="BE686" s="2" t="s">
        <v>3</v>
      </c>
      <c r="BF686" s="2" t="s">
        <v>3</v>
      </c>
      <c r="BG686" s="2" t="s">
        <v>3</v>
      </c>
      <c r="BH686" s="2">
        <v>3</v>
      </c>
      <c r="BI686" s="2">
        <v>1</v>
      </c>
      <c r="BJ686" s="2" t="s">
        <v>202</v>
      </c>
      <c r="BK686" s="2"/>
      <c r="BL686" s="2"/>
      <c r="BM686" s="2">
        <v>21</v>
      </c>
      <c r="BN686" s="2">
        <v>0</v>
      </c>
      <c r="BO686" s="2" t="s">
        <v>3</v>
      </c>
      <c r="BP686" s="2">
        <v>0</v>
      </c>
      <c r="BQ686" s="2">
        <v>30</v>
      </c>
      <c r="BR686" s="2">
        <v>0</v>
      </c>
      <c r="BS686" s="2">
        <v>1</v>
      </c>
      <c r="BT686" s="2">
        <v>1</v>
      </c>
      <c r="BU686" s="2">
        <v>1</v>
      </c>
      <c r="BV686" s="2">
        <v>1</v>
      </c>
      <c r="BW686" s="2">
        <v>1</v>
      </c>
      <c r="BX686" s="2">
        <v>1</v>
      </c>
      <c r="BY686" s="2" t="s">
        <v>3</v>
      </c>
      <c r="BZ686" s="2">
        <v>109</v>
      </c>
      <c r="CA686" s="2">
        <v>61</v>
      </c>
      <c r="CB686" s="2" t="s">
        <v>3</v>
      </c>
      <c r="CC686" s="2"/>
      <c r="CD686" s="2"/>
      <c r="CE686" s="2">
        <v>30</v>
      </c>
      <c r="CF686" s="2">
        <v>0</v>
      </c>
      <c r="CG686" s="2">
        <v>0</v>
      </c>
      <c r="CH686" s="2"/>
      <c r="CI686" s="2"/>
      <c r="CJ686" s="2"/>
      <c r="CK686" s="2"/>
      <c r="CL686" s="2"/>
      <c r="CM686" s="2">
        <v>0</v>
      </c>
      <c r="CN686" s="2" t="s">
        <v>3</v>
      </c>
      <c r="CO686" s="2">
        <v>0</v>
      </c>
      <c r="CP686" s="2">
        <f t="shared" si="812"/>
        <v>5115.78</v>
      </c>
      <c r="CQ686" s="2">
        <f t="shared" si="813"/>
        <v>16.100000000000001</v>
      </c>
      <c r="CR686" s="2">
        <f t="shared" si="842"/>
        <v>0</v>
      </c>
      <c r="CS686" s="2">
        <f t="shared" si="814"/>
        <v>0</v>
      </c>
      <c r="CT686" s="2">
        <f t="shared" si="815"/>
        <v>0</v>
      </c>
      <c r="CU686" s="2">
        <f t="shared" si="816"/>
        <v>0</v>
      </c>
      <c r="CV686" s="2">
        <f t="shared" si="817"/>
        <v>0</v>
      </c>
      <c r="CW686" s="2">
        <f t="shared" si="818"/>
        <v>0</v>
      </c>
      <c r="CX686" s="2">
        <f t="shared" si="819"/>
        <v>0</v>
      </c>
      <c r="CY686" s="2">
        <f t="shared" si="820"/>
        <v>0</v>
      </c>
      <c r="CZ686" s="2">
        <f t="shared" si="821"/>
        <v>0</v>
      </c>
      <c r="DA686" s="2"/>
      <c r="DB686" s="2"/>
      <c r="DC686" s="2" t="s">
        <v>3</v>
      </c>
      <c r="DD686" s="2" t="s">
        <v>3</v>
      </c>
      <c r="DE686" s="2" t="s">
        <v>3</v>
      </c>
      <c r="DF686" s="2" t="s">
        <v>3</v>
      </c>
      <c r="DG686" s="2" t="s">
        <v>3</v>
      </c>
      <c r="DH686" s="2" t="s">
        <v>3</v>
      </c>
      <c r="DI686" s="2" t="s">
        <v>3</v>
      </c>
      <c r="DJ686" s="2" t="s">
        <v>3</v>
      </c>
      <c r="DK686" s="2" t="s">
        <v>3</v>
      </c>
      <c r="DL686" s="2" t="s">
        <v>3</v>
      </c>
      <c r="DM686" s="2" t="s">
        <v>3</v>
      </c>
      <c r="DN686" s="2">
        <v>0</v>
      </c>
      <c r="DO686" s="2">
        <v>0</v>
      </c>
      <c r="DP686" s="2">
        <v>1</v>
      </c>
      <c r="DQ686" s="2">
        <v>1</v>
      </c>
      <c r="DR686" s="2"/>
      <c r="DS686" s="2"/>
      <c r="DT686" s="2"/>
      <c r="DU686" s="2">
        <v>1003</v>
      </c>
      <c r="DV686" s="2" t="s">
        <v>34</v>
      </c>
      <c r="DW686" s="2" t="s">
        <v>34</v>
      </c>
      <c r="DX686" s="2">
        <v>1</v>
      </c>
      <c r="DY686" s="2"/>
      <c r="DZ686" s="2" t="s">
        <v>3</v>
      </c>
      <c r="EA686" s="2" t="s">
        <v>3</v>
      </c>
      <c r="EB686" s="2" t="s">
        <v>3</v>
      </c>
      <c r="EC686" s="2" t="s">
        <v>3</v>
      </c>
      <c r="ED686" s="2"/>
      <c r="EE686" s="2">
        <v>58807897</v>
      </c>
      <c r="EF686" s="2">
        <v>30</v>
      </c>
      <c r="EG686" s="2" t="s">
        <v>27</v>
      </c>
      <c r="EH686" s="2">
        <v>0</v>
      </c>
      <c r="EI686" s="2" t="s">
        <v>3</v>
      </c>
      <c r="EJ686" s="2">
        <v>1</v>
      </c>
      <c r="EK686" s="2">
        <v>21</v>
      </c>
      <c r="EL686" s="2" t="s">
        <v>28</v>
      </c>
      <c r="EM686" s="2" t="s">
        <v>29</v>
      </c>
      <c r="EN686" s="2"/>
      <c r="EO686" s="2" t="s">
        <v>3</v>
      </c>
      <c r="EP686" s="2"/>
      <c r="EQ686" s="2">
        <v>0</v>
      </c>
      <c r="ER686" s="2">
        <v>16.100000000000001</v>
      </c>
      <c r="ES686" s="2">
        <v>16.100000000000001</v>
      </c>
      <c r="ET686" s="2">
        <v>0</v>
      </c>
      <c r="EU686" s="2">
        <v>0</v>
      </c>
      <c r="EV686" s="2">
        <v>0</v>
      </c>
      <c r="EW686" s="2">
        <v>0</v>
      </c>
      <c r="EX686" s="2">
        <v>0</v>
      </c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>
        <v>0</v>
      </c>
      <c r="FR686" s="2">
        <v>0</v>
      </c>
      <c r="FS686" s="2">
        <v>0</v>
      </c>
      <c r="FT686" s="2"/>
      <c r="FU686" s="2"/>
      <c r="FV686" s="2"/>
      <c r="FW686" s="2"/>
      <c r="FX686" s="2">
        <v>109</v>
      </c>
      <c r="FY686" s="2">
        <v>61</v>
      </c>
      <c r="FZ686" s="2"/>
      <c r="GA686" s="2" t="s">
        <v>3</v>
      </c>
      <c r="GB686" s="2"/>
      <c r="GC686" s="2"/>
      <c r="GD686" s="2">
        <v>1</v>
      </c>
      <c r="GE686" s="2"/>
      <c r="GF686" s="2">
        <v>1488594295</v>
      </c>
      <c r="GG686" s="2">
        <v>2</v>
      </c>
      <c r="GH686" s="2">
        <v>1</v>
      </c>
      <c r="GI686" s="2">
        <v>-2</v>
      </c>
      <c r="GJ686" s="2">
        <v>0</v>
      </c>
      <c r="GK686" s="2">
        <v>0</v>
      </c>
      <c r="GL686" s="2">
        <f t="shared" si="822"/>
        <v>0</v>
      </c>
      <c r="GM686" s="2">
        <f t="shared" si="823"/>
        <v>5115.78</v>
      </c>
      <c r="GN686" s="2">
        <f t="shared" si="824"/>
        <v>5115.78</v>
      </c>
      <c r="GO686" s="2">
        <f t="shared" si="825"/>
        <v>0</v>
      </c>
      <c r="GP686" s="2">
        <f t="shared" si="826"/>
        <v>0</v>
      </c>
      <c r="GQ686" s="2"/>
      <c r="GR686" s="2">
        <v>0</v>
      </c>
      <c r="GS686" s="2">
        <v>3</v>
      </c>
      <c r="GT686" s="2">
        <v>0</v>
      </c>
      <c r="GU686" s="2" t="s">
        <v>3</v>
      </c>
      <c r="GV686" s="2">
        <f t="shared" si="827"/>
        <v>0</v>
      </c>
      <c r="GW686" s="2">
        <v>1</v>
      </c>
      <c r="GX686" s="2">
        <f t="shared" si="828"/>
        <v>0</v>
      </c>
      <c r="GY686" s="2"/>
      <c r="GZ686" s="2"/>
      <c r="HA686" s="2">
        <v>0</v>
      </c>
      <c r="HB686" s="2">
        <v>0</v>
      </c>
      <c r="HC686" s="2">
        <f t="shared" si="829"/>
        <v>0</v>
      </c>
      <c r="HD686" s="2"/>
      <c r="HE686" s="2" t="s">
        <v>3</v>
      </c>
      <c r="HF686" s="2" t="s">
        <v>3</v>
      </c>
      <c r="HG686" s="2"/>
      <c r="HH686" s="2"/>
      <c r="HI686" s="2"/>
      <c r="HJ686" s="2"/>
      <c r="HK686" s="2"/>
      <c r="HL686" s="2"/>
      <c r="HM686" s="2" t="s">
        <v>3</v>
      </c>
      <c r="HN686" s="2" t="s">
        <v>3</v>
      </c>
      <c r="HO686" s="2" t="s">
        <v>3</v>
      </c>
      <c r="HP686" s="2" t="s">
        <v>3</v>
      </c>
      <c r="HQ686" s="2" t="s">
        <v>3</v>
      </c>
      <c r="HR686" s="2"/>
      <c r="HS686" s="2">
        <v>0</v>
      </c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>
        <v>0</v>
      </c>
      <c r="IL686" s="2"/>
      <c r="IM686" s="2"/>
      <c r="IN686" s="2"/>
      <c r="IO686" s="2"/>
      <c r="IP686" s="2"/>
      <c r="IQ686" s="2"/>
      <c r="IR686" s="2"/>
      <c r="IS686" s="2"/>
      <c r="IT686" s="2"/>
      <c r="IU686" s="2"/>
    </row>
    <row r="687" spans="1:255" x14ac:dyDescent="0.2">
      <c r="A687">
        <v>18</v>
      </c>
      <c r="B687">
        <v>1</v>
      </c>
      <c r="C687">
        <v>1535</v>
      </c>
      <c r="E687" t="s">
        <v>640</v>
      </c>
      <c r="F687" t="s">
        <v>200</v>
      </c>
      <c r="G687" t="s">
        <v>201</v>
      </c>
      <c r="H687" t="s">
        <v>34</v>
      </c>
      <c r="I687">
        <f>I683*J687</f>
        <v>317.75</v>
      </c>
      <c r="J687">
        <v>102.5</v>
      </c>
      <c r="K687">
        <v>102.5</v>
      </c>
      <c r="O687">
        <f t="shared" si="798"/>
        <v>14631.13</v>
      </c>
      <c r="P687">
        <f t="shared" si="799"/>
        <v>14631.13</v>
      </c>
      <c r="Q687">
        <f t="shared" si="836"/>
        <v>0</v>
      </c>
      <c r="R687">
        <f t="shared" si="800"/>
        <v>0</v>
      </c>
      <c r="S687">
        <f t="shared" si="801"/>
        <v>0</v>
      </c>
      <c r="T687">
        <f t="shared" si="802"/>
        <v>0</v>
      </c>
      <c r="U687">
        <f t="shared" si="803"/>
        <v>0</v>
      </c>
      <c r="V687">
        <f t="shared" si="804"/>
        <v>0</v>
      </c>
      <c r="W687">
        <f t="shared" si="805"/>
        <v>0</v>
      </c>
      <c r="X687">
        <f t="shared" si="806"/>
        <v>0</v>
      </c>
      <c r="Y687">
        <f t="shared" si="807"/>
        <v>0</v>
      </c>
      <c r="AA687">
        <v>59204059</v>
      </c>
      <c r="AB687">
        <f t="shared" si="808"/>
        <v>16.100000000000001</v>
      </c>
      <c r="AC687">
        <f t="shared" si="809"/>
        <v>16.100000000000001</v>
      </c>
      <c r="AD687">
        <f t="shared" si="837"/>
        <v>0</v>
      </c>
      <c r="AE687">
        <f t="shared" si="838"/>
        <v>0</v>
      </c>
      <c r="AF687">
        <f t="shared" si="839"/>
        <v>0</v>
      </c>
      <c r="AG687">
        <f t="shared" si="810"/>
        <v>0</v>
      </c>
      <c r="AH687">
        <f t="shared" si="840"/>
        <v>0</v>
      </c>
      <c r="AI687">
        <f t="shared" si="841"/>
        <v>0</v>
      </c>
      <c r="AJ687">
        <f t="shared" si="811"/>
        <v>0</v>
      </c>
      <c r="AK687">
        <v>16.100000000000001</v>
      </c>
      <c r="AL687">
        <v>16.100000000000001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109</v>
      </c>
      <c r="AU687">
        <v>61</v>
      </c>
      <c r="AV687">
        <v>1</v>
      </c>
      <c r="AW687">
        <v>1</v>
      </c>
      <c r="AZ687">
        <v>1</v>
      </c>
      <c r="BA687">
        <v>1</v>
      </c>
      <c r="BB687">
        <v>1</v>
      </c>
      <c r="BC687">
        <v>2.86</v>
      </c>
      <c r="BD687" t="s">
        <v>3</v>
      </c>
      <c r="BE687" t="s">
        <v>3</v>
      </c>
      <c r="BF687" t="s">
        <v>3</v>
      </c>
      <c r="BG687" t="s">
        <v>3</v>
      </c>
      <c r="BH687">
        <v>3</v>
      </c>
      <c r="BI687">
        <v>1</v>
      </c>
      <c r="BJ687" t="s">
        <v>202</v>
      </c>
      <c r="BM687">
        <v>21</v>
      </c>
      <c r="BN687">
        <v>0</v>
      </c>
      <c r="BO687" t="s">
        <v>200</v>
      </c>
      <c r="BP687">
        <v>1</v>
      </c>
      <c r="BQ687">
        <v>30</v>
      </c>
      <c r="BR687">
        <v>0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 t="s">
        <v>3</v>
      </c>
      <c r="BZ687">
        <v>109</v>
      </c>
      <c r="CA687">
        <v>61</v>
      </c>
      <c r="CB687" t="s">
        <v>3</v>
      </c>
      <c r="CE687">
        <v>30</v>
      </c>
      <c r="CF687">
        <v>0</v>
      </c>
      <c r="CG687">
        <v>0</v>
      </c>
      <c r="CM687">
        <v>0</v>
      </c>
      <c r="CN687" t="s">
        <v>3</v>
      </c>
      <c r="CO687">
        <v>0</v>
      </c>
      <c r="CP687">
        <f t="shared" si="812"/>
        <v>14631.13</v>
      </c>
      <c r="CQ687">
        <f t="shared" si="813"/>
        <v>46.05</v>
      </c>
      <c r="CR687">
        <f t="shared" si="842"/>
        <v>0</v>
      </c>
      <c r="CS687">
        <f t="shared" si="814"/>
        <v>0</v>
      </c>
      <c r="CT687">
        <f t="shared" si="815"/>
        <v>0</v>
      </c>
      <c r="CU687">
        <f t="shared" si="816"/>
        <v>0</v>
      </c>
      <c r="CV687">
        <f t="shared" si="817"/>
        <v>0</v>
      </c>
      <c r="CW687">
        <f t="shared" si="818"/>
        <v>0</v>
      </c>
      <c r="CX687">
        <f t="shared" si="819"/>
        <v>0</v>
      </c>
      <c r="CY687">
        <f t="shared" si="820"/>
        <v>0</v>
      </c>
      <c r="CZ687">
        <f t="shared" si="821"/>
        <v>0</v>
      </c>
      <c r="DC687" t="s">
        <v>3</v>
      </c>
      <c r="DD687" t="s">
        <v>3</v>
      </c>
      <c r="DE687" t="s">
        <v>3</v>
      </c>
      <c r="DF687" t="s">
        <v>3</v>
      </c>
      <c r="DG687" t="s">
        <v>3</v>
      </c>
      <c r="DH687" t="s">
        <v>3</v>
      </c>
      <c r="DI687" t="s">
        <v>3</v>
      </c>
      <c r="DJ687" t="s">
        <v>3</v>
      </c>
      <c r="DK687" t="s">
        <v>3</v>
      </c>
      <c r="DL687" t="s">
        <v>3</v>
      </c>
      <c r="DM687" t="s">
        <v>3</v>
      </c>
      <c r="DN687">
        <v>0</v>
      </c>
      <c r="DO687">
        <v>0</v>
      </c>
      <c r="DP687">
        <v>1</v>
      </c>
      <c r="DQ687">
        <v>1</v>
      </c>
      <c r="DU687">
        <v>1003</v>
      </c>
      <c r="DV687" t="s">
        <v>34</v>
      </c>
      <c r="DW687" t="s">
        <v>34</v>
      </c>
      <c r="DX687">
        <v>1</v>
      </c>
      <c r="DZ687" t="s">
        <v>3</v>
      </c>
      <c r="EA687" t="s">
        <v>3</v>
      </c>
      <c r="EB687" t="s">
        <v>3</v>
      </c>
      <c r="EC687" t="s">
        <v>3</v>
      </c>
      <c r="EE687">
        <v>58807897</v>
      </c>
      <c r="EF687">
        <v>30</v>
      </c>
      <c r="EG687" t="s">
        <v>27</v>
      </c>
      <c r="EH687">
        <v>0</v>
      </c>
      <c r="EI687" t="s">
        <v>3</v>
      </c>
      <c r="EJ687">
        <v>1</v>
      </c>
      <c r="EK687">
        <v>21</v>
      </c>
      <c r="EL687" t="s">
        <v>28</v>
      </c>
      <c r="EM687" t="s">
        <v>29</v>
      </c>
      <c r="EO687" t="s">
        <v>3</v>
      </c>
      <c r="EQ687">
        <v>0</v>
      </c>
      <c r="ER687">
        <v>16.100000000000001</v>
      </c>
      <c r="ES687">
        <v>16.100000000000001</v>
      </c>
      <c r="ET687">
        <v>0</v>
      </c>
      <c r="EU687">
        <v>0</v>
      </c>
      <c r="EV687">
        <v>0</v>
      </c>
      <c r="EW687">
        <v>0</v>
      </c>
      <c r="EX687">
        <v>0</v>
      </c>
      <c r="FQ687">
        <v>0</v>
      </c>
      <c r="FR687">
        <v>0</v>
      </c>
      <c r="FS687">
        <v>0</v>
      </c>
      <c r="FX687">
        <v>109</v>
      </c>
      <c r="FY687">
        <v>61</v>
      </c>
      <c r="GA687" t="s">
        <v>3</v>
      </c>
      <c r="GD687">
        <v>1</v>
      </c>
      <c r="GF687">
        <v>1488594295</v>
      </c>
      <c r="GG687">
        <v>2</v>
      </c>
      <c r="GH687">
        <v>1</v>
      </c>
      <c r="GI687">
        <v>2</v>
      </c>
      <c r="GJ687">
        <v>0</v>
      </c>
      <c r="GK687">
        <v>0</v>
      </c>
      <c r="GL687">
        <f t="shared" si="822"/>
        <v>0</v>
      </c>
      <c r="GM687">
        <f t="shared" si="823"/>
        <v>14631.13</v>
      </c>
      <c r="GN687">
        <f t="shared" si="824"/>
        <v>14631.13</v>
      </c>
      <c r="GO687">
        <f t="shared" si="825"/>
        <v>0</v>
      </c>
      <c r="GP687">
        <f t="shared" si="826"/>
        <v>0</v>
      </c>
      <c r="GR687">
        <v>0</v>
      </c>
      <c r="GS687">
        <v>3</v>
      </c>
      <c r="GT687">
        <v>0</v>
      </c>
      <c r="GU687" t="s">
        <v>3</v>
      </c>
      <c r="GV687">
        <f t="shared" si="827"/>
        <v>0</v>
      </c>
      <c r="GW687">
        <v>1</v>
      </c>
      <c r="GX687">
        <f t="shared" si="828"/>
        <v>0</v>
      </c>
      <c r="HA687">
        <v>0</v>
      </c>
      <c r="HB687">
        <v>0</v>
      </c>
      <c r="HC687">
        <f t="shared" si="829"/>
        <v>0</v>
      </c>
      <c r="HE687" t="s">
        <v>3</v>
      </c>
      <c r="HF687" t="s">
        <v>3</v>
      </c>
      <c r="HM687" t="s">
        <v>3</v>
      </c>
      <c r="HN687" t="s">
        <v>3</v>
      </c>
      <c r="HO687" t="s">
        <v>3</v>
      </c>
      <c r="HP687" t="s">
        <v>3</v>
      </c>
      <c r="HQ687" t="s">
        <v>3</v>
      </c>
      <c r="HS687">
        <v>0</v>
      </c>
      <c r="IK687">
        <v>0</v>
      </c>
    </row>
    <row r="688" spans="1:255" x14ac:dyDescent="0.2">
      <c r="A688" s="2">
        <v>18</v>
      </c>
      <c r="B688" s="2">
        <v>1</v>
      </c>
      <c r="C688" s="2">
        <v>1506</v>
      </c>
      <c r="D688" s="2"/>
      <c r="E688" s="2" t="s">
        <v>641</v>
      </c>
      <c r="F688" s="2" t="s">
        <v>204</v>
      </c>
      <c r="G688" s="2" t="s">
        <v>205</v>
      </c>
      <c r="H688" s="2" t="s">
        <v>39</v>
      </c>
      <c r="I688" s="2">
        <f>I682*J688</f>
        <v>419.99999999999994</v>
      </c>
      <c r="J688" s="2">
        <v>135.48387096774192</v>
      </c>
      <c r="K688" s="2">
        <v>135.48387099999999</v>
      </c>
      <c r="L688" s="2"/>
      <c r="M688" s="2"/>
      <c r="N688" s="2"/>
      <c r="O688" s="2">
        <f t="shared" si="798"/>
        <v>27274.799999999999</v>
      </c>
      <c r="P688" s="2">
        <f t="shared" si="799"/>
        <v>27274.799999999999</v>
      </c>
      <c r="Q688" s="2">
        <f t="shared" si="836"/>
        <v>0</v>
      </c>
      <c r="R688" s="2">
        <f t="shared" si="800"/>
        <v>0</v>
      </c>
      <c r="S688" s="2">
        <f t="shared" si="801"/>
        <v>0</v>
      </c>
      <c r="T688" s="2">
        <f t="shared" si="802"/>
        <v>0</v>
      </c>
      <c r="U688" s="2">
        <f t="shared" si="803"/>
        <v>0</v>
      </c>
      <c r="V688" s="2">
        <f t="shared" si="804"/>
        <v>0</v>
      </c>
      <c r="W688" s="2">
        <f t="shared" si="805"/>
        <v>0</v>
      </c>
      <c r="X688" s="2">
        <f t="shared" si="806"/>
        <v>0</v>
      </c>
      <c r="Y688" s="2">
        <f t="shared" si="807"/>
        <v>0</v>
      </c>
      <c r="Z688" s="2"/>
      <c r="AA688" s="2">
        <v>59204062</v>
      </c>
      <c r="AB688" s="2">
        <f t="shared" si="808"/>
        <v>64.94</v>
      </c>
      <c r="AC688" s="2">
        <f t="shared" si="809"/>
        <v>64.94</v>
      </c>
      <c r="AD688" s="2">
        <f t="shared" si="837"/>
        <v>0</v>
      </c>
      <c r="AE688" s="2">
        <f t="shared" si="838"/>
        <v>0</v>
      </c>
      <c r="AF688" s="2">
        <f t="shared" si="839"/>
        <v>0</v>
      </c>
      <c r="AG688" s="2">
        <f t="shared" si="810"/>
        <v>0</v>
      </c>
      <c r="AH688" s="2">
        <f t="shared" si="840"/>
        <v>0</v>
      </c>
      <c r="AI688" s="2">
        <f t="shared" si="841"/>
        <v>0</v>
      </c>
      <c r="AJ688" s="2">
        <f t="shared" si="811"/>
        <v>0</v>
      </c>
      <c r="AK688" s="2">
        <v>64.94</v>
      </c>
      <c r="AL688" s="2">
        <v>64.94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109</v>
      </c>
      <c r="AU688" s="2">
        <v>61</v>
      </c>
      <c r="AV688" s="2">
        <v>1</v>
      </c>
      <c r="AW688" s="2">
        <v>1</v>
      </c>
      <c r="AX688" s="2"/>
      <c r="AY688" s="2"/>
      <c r="AZ688" s="2">
        <v>1</v>
      </c>
      <c r="BA688" s="2">
        <v>1</v>
      </c>
      <c r="BB688" s="2">
        <v>1</v>
      </c>
      <c r="BC688" s="2">
        <v>1</v>
      </c>
      <c r="BD688" s="2" t="s">
        <v>3</v>
      </c>
      <c r="BE688" s="2" t="s">
        <v>3</v>
      </c>
      <c r="BF688" s="2" t="s">
        <v>3</v>
      </c>
      <c r="BG688" s="2" t="s">
        <v>3</v>
      </c>
      <c r="BH688" s="2">
        <v>3</v>
      </c>
      <c r="BI688" s="2">
        <v>1</v>
      </c>
      <c r="BJ688" s="2" t="s">
        <v>206</v>
      </c>
      <c r="BK688" s="2"/>
      <c r="BL688" s="2"/>
      <c r="BM688" s="2">
        <v>21</v>
      </c>
      <c r="BN688" s="2">
        <v>0</v>
      </c>
      <c r="BO688" s="2" t="s">
        <v>3</v>
      </c>
      <c r="BP688" s="2">
        <v>0</v>
      </c>
      <c r="BQ688" s="2">
        <v>30</v>
      </c>
      <c r="BR688" s="2">
        <v>0</v>
      </c>
      <c r="BS688" s="2">
        <v>1</v>
      </c>
      <c r="BT688" s="2">
        <v>1</v>
      </c>
      <c r="BU688" s="2">
        <v>1</v>
      </c>
      <c r="BV688" s="2">
        <v>1</v>
      </c>
      <c r="BW688" s="2">
        <v>1</v>
      </c>
      <c r="BX688" s="2">
        <v>1</v>
      </c>
      <c r="BY688" s="2" t="s">
        <v>3</v>
      </c>
      <c r="BZ688" s="2">
        <v>109</v>
      </c>
      <c r="CA688" s="2">
        <v>61</v>
      </c>
      <c r="CB688" s="2" t="s">
        <v>3</v>
      </c>
      <c r="CC688" s="2"/>
      <c r="CD688" s="2"/>
      <c r="CE688" s="2">
        <v>30</v>
      </c>
      <c r="CF688" s="2">
        <v>0</v>
      </c>
      <c r="CG688" s="2">
        <v>0</v>
      </c>
      <c r="CH688" s="2"/>
      <c r="CI688" s="2"/>
      <c r="CJ688" s="2"/>
      <c r="CK688" s="2"/>
      <c r="CL688" s="2"/>
      <c r="CM688" s="2">
        <v>0</v>
      </c>
      <c r="CN688" s="2" t="s">
        <v>3</v>
      </c>
      <c r="CO688" s="2">
        <v>0</v>
      </c>
      <c r="CP688" s="2">
        <f t="shared" si="812"/>
        <v>27274.799999999999</v>
      </c>
      <c r="CQ688" s="2">
        <f t="shared" si="813"/>
        <v>64.94</v>
      </c>
      <c r="CR688" s="2">
        <f t="shared" si="842"/>
        <v>0</v>
      </c>
      <c r="CS688" s="2">
        <f t="shared" si="814"/>
        <v>0</v>
      </c>
      <c r="CT688" s="2">
        <f t="shared" si="815"/>
        <v>0</v>
      </c>
      <c r="CU688" s="2">
        <f t="shared" si="816"/>
        <v>0</v>
      </c>
      <c r="CV688" s="2">
        <f t="shared" si="817"/>
        <v>0</v>
      </c>
      <c r="CW688" s="2">
        <f t="shared" si="818"/>
        <v>0</v>
      </c>
      <c r="CX688" s="2">
        <f t="shared" si="819"/>
        <v>0</v>
      </c>
      <c r="CY688" s="2">
        <f t="shared" si="820"/>
        <v>0</v>
      </c>
      <c r="CZ688" s="2">
        <f t="shared" si="821"/>
        <v>0</v>
      </c>
      <c r="DA688" s="2"/>
      <c r="DB688" s="2"/>
      <c r="DC688" s="2" t="s">
        <v>3</v>
      </c>
      <c r="DD688" s="2" t="s">
        <v>3</v>
      </c>
      <c r="DE688" s="2" t="s">
        <v>3</v>
      </c>
      <c r="DF688" s="2" t="s">
        <v>3</v>
      </c>
      <c r="DG688" s="2" t="s">
        <v>3</v>
      </c>
      <c r="DH688" s="2" t="s">
        <v>3</v>
      </c>
      <c r="DI688" s="2" t="s">
        <v>3</v>
      </c>
      <c r="DJ688" s="2" t="s">
        <v>3</v>
      </c>
      <c r="DK688" s="2" t="s">
        <v>3</v>
      </c>
      <c r="DL688" s="2" t="s">
        <v>3</v>
      </c>
      <c r="DM688" s="2" t="s">
        <v>3</v>
      </c>
      <c r="DN688" s="2">
        <v>0</v>
      </c>
      <c r="DO688" s="2">
        <v>0</v>
      </c>
      <c r="DP688" s="2">
        <v>1</v>
      </c>
      <c r="DQ688" s="2">
        <v>1</v>
      </c>
      <c r="DR688" s="2"/>
      <c r="DS688" s="2"/>
      <c r="DT688" s="2"/>
      <c r="DU688" s="2">
        <v>1010</v>
      </c>
      <c r="DV688" s="2" t="s">
        <v>39</v>
      </c>
      <c r="DW688" s="2" t="s">
        <v>39</v>
      </c>
      <c r="DX688" s="2">
        <v>1</v>
      </c>
      <c r="DY688" s="2"/>
      <c r="DZ688" s="2" t="s">
        <v>3</v>
      </c>
      <c r="EA688" s="2" t="s">
        <v>3</v>
      </c>
      <c r="EB688" s="2" t="s">
        <v>3</v>
      </c>
      <c r="EC688" s="2" t="s">
        <v>3</v>
      </c>
      <c r="ED688" s="2"/>
      <c r="EE688" s="2">
        <v>58807897</v>
      </c>
      <c r="EF688" s="2">
        <v>30</v>
      </c>
      <c r="EG688" s="2" t="s">
        <v>27</v>
      </c>
      <c r="EH688" s="2">
        <v>0</v>
      </c>
      <c r="EI688" s="2" t="s">
        <v>3</v>
      </c>
      <c r="EJ688" s="2">
        <v>1</v>
      </c>
      <c r="EK688" s="2">
        <v>21</v>
      </c>
      <c r="EL688" s="2" t="s">
        <v>28</v>
      </c>
      <c r="EM688" s="2" t="s">
        <v>29</v>
      </c>
      <c r="EN688" s="2"/>
      <c r="EO688" s="2" t="s">
        <v>3</v>
      </c>
      <c r="EP688" s="2"/>
      <c r="EQ688" s="2">
        <v>0</v>
      </c>
      <c r="ER688" s="2">
        <v>64.94</v>
      </c>
      <c r="ES688" s="2">
        <v>64.94</v>
      </c>
      <c r="ET688" s="2">
        <v>0</v>
      </c>
      <c r="EU688" s="2">
        <v>0</v>
      </c>
      <c r="EV688" s="2">
        <v>0</v>
      </c>
      <c r="EW688" s="2">
        <v>0</v>
      </c>
      <c r="EX688" s="2">
        <v>0</v>
      </c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>
        <v>0</v>
      </c>
      <c r="FR688" s="2">
        <v>0</v>
      </c>
      <c r="FS688" s="2">
        <v>0</v>
      </c>
      <c r="FT688" s="2"/>
      <c r="FU688" s="2"/>
      <c r="FV688" s="2"/>
      <c r="FW688" s="2"/>
      <c r="FX688" s="2">
        <v>109</v>
      </c>
      <c r="FY688" s="2">
        <v>61</v>
      </c>
      <c r="FZ688" s="2"/>
      <c r="GA688" s="2" t="s">
        <v>3</v>
      </c>
      <c r="GB688" s="2"/>
      <c r="GC688" s="2"/>
      <c r="GD688" s="2">
        <v>1</v>
      </c>
      <c r="GE688" s="2"/>
      <c r="GF688" s="2">
        <v>-431848886</v>
      </c>
      <c r="GG688" s="2">
        <v>2</v>
      </c>
      <c r="GH688" s="2">
        <v>1</v>
      </c>
      <c r="GI688" s="2">
        <v>-2</v>
      </c>
      <c r="GJ688" s="2">
        <v>0</v>
      </c>
      <c r="GK688" s="2">
        <v>0</v>
      </c>
      <c r="GL688" s="2">
        <f t="shared" si="822"/>
        <v>0</v>
      </c>
      <c r="GM688" s="2">
        <f t="shared" si="823"/>
        <v>27274.799999999999</v>
      </c>
      <c r="GN688" s="2">
        <f t="shared" si="824"/>
        <v>27274.799999999999</v>
      </c>
      <c r="GO688" s="2">
        <f t="shared" si="825"/>
        <v>0</v>
      </c>
      <c r="GP688" s="2">
        <f t="shared" si="826"/>
        <v>0</v>
      </c>
      <c r="GQ688" s="2"/>
      <c r="GR688" s="2">
        <v>0</v>
      </c>
      <c r="GS688" s="2">
        <v>3</v>
      </c>
      <c r="GT688" s="2">
        <v>0</v>
      </c>
      <c r="GU688" s="2" t="s">
        <v>3</v>
      </c>
      <c r="GV688" s="2">
        <f t="shared" si="827"/>
        <v>0</v>
      </c>
      <c r="GW688" s="2">
        <v>1</v>
      </c>
      <c r="GX688" s="2">
        <f t="shared" si="828"/>
        <v>0</v>
      </c>
      <c r="GY688" s="2"/>
      <c r="GZ688" s="2"/>
      <c r="HA688" s="2">
        <v>0</v>
      </c>
      <c r="HB688" s="2">
        <v>0</v>
      </c>
      <c r="HC688" s="2">
        <f t="shared" si="829"/>
        <v>0</v>
      </c>
      <c r="HD688" s="2"/>
      <c r="HE688" s="2" t="s">
        <v>3</v>
      </c>
      <c r="HF688" s="2" t="s">
        <v>3</v>
      </c>
      <c r="HG688" s="2"/>
      <c r="HH688" s="2"/>
      <c r="HI688" s="2"/>
      <c r="HJ688" s="2"/>
      <c r="HK688" s="2"/>
      <c r="HL688" s="2"/>
      <c r="HM688" s="2" t="s">
        <v>3</v>
      </c>
      <c r="HN688" s="2" t="s">
        <v>3</v>
      </c>
      <c r="HO688" s="2" t="s">
        <v>3</v>
      </c>
      <c r="HP688" s="2" t="s">
        <v>3</v>
      </c>
      <c r="HQ688" s="2" t="s">
        <v>3</v>
      </c>
      <c r="HR688" s="2"/>
      <c r="HS688" s="2">
        <v>0</v>
      </c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>
        <v>0</v>
      </c>
      <c r="IL688" s="2"/>
      <c r="IM688" s="2"/>
      <c r="IN688" s="2"/>
      <c r="IO688" s="2"/>
      <c r="IP688" s="2"/>
      <c r="IQ688" s="2"/>
      <c r="IR688" s="2"/>
      <c r="IS688" s="2"/>
      <c r="IT688" s="2"/>
      <c r="IU688" s="2"/>
    </row>
    <row r="689" spans="1:255" x14ac:dyDescent="0.2">
      <c r="A689">
        <v>18</v>
      </c>
      <c r="B689">
        <v>1</v>
      </c>
      <c r="C689">
        <v>1530</v>
      </c>
      <c r="E689" t="s">
        <v>641</v>
      </c>
      <c r="F689" t="s">
        <v>204</v>
      </c>
      <c r="G689" t="s">
        <v>205</v>
      </c>
      <c r="H689" t="s">
        <v>39</v>
      </c>
      <c r="I689">
        <f>I683*J689</f>
        <v>419.99999999999994</v>
      </c>
      <c r="J689">
        <v>135.48387096774192</v>
      </c>
      <c r="K689">
        <v>135.48387099999999</v>
      </c>
      <c r="O689">
        <f t="shared" si="798"/>
        <v>48276.4</v>
      </c>
      <c r="P689">
        <f t="shared" si="799"/>
        <v>48276.4</v>
      </c>
      <c r="Q689">
        <f t="shared" si="836"/>
        <v>0</v>
      </c>
      <c r="R689">
        <f t="shared" si="800"/>
        <v>0</v>
      </c>
      <c r="S689">
        <f t="shared" si="801"/>
        <v>0</v>
      </c>
      <c r="T689">
        <f t="shared" si="802"/>
        <v>0</v>
      </c>
      <c r="U689">
        <f t="shared" si="803"/>
        <v>0</v>
      </c>
      <c r="V689">
        <f t="shared" si="804"/>
        <v>0</v>
      </c>
      <c r="W689">
        <f t="shared" si="805"/>
        <v>0</v>
      </c>
      <c r="X689">
        <f t="shared" si="806"/>
        <v>0</v>
      </c>
      <c r="Y689">
        <f t="shared" si="807"/>
        <v>0</v>
      </c>
      <c r="AA689">
        <v>59204059</v>
      </c>
      <c r="AB689">
        <f t="shared" si="808"/>
        <v>64.94</v>
      </c>
      <c r="AC689">
        <f t="shared" si="809"/>
        <v>64.94</v>
      </c>
      <c r="AD689">
        <f t="shared" si="837"/>
        <v>0</v>
      </c>
      <c r="AE689">
        <f t="shared" si="838"/>
        <v>0</v>
      </c>
      <c r="AF689">
        <f t="shared" si="839"/>
        <v>0</v>
      </c>
      <c r="AG689">
        <f t="shared" si="810"/>
        <v>0</v>
      </c>
      <c r="AH689">
        <f t="shared" si="840"/>
        <v>0</v>
      </c>
      <c r="AI689">
        <f t="shared" si="841"/>
        <v>0</v>
      </c>
      <c r="AJ689">
        <f t="shared" si="811"/>
        <v>0</v>
      </c>
      <c r="AK689">
        <v>64.94</v>
      </c>
      <c r="AL689">
        <v>64.94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109</v>
      </c>
      <c r="AU689">
        <v>61</v>
      </c>
      <c r="AV689">
        <v>1</v>
      </c>
      <c r="AW689">
        <v>1</v>
      </c>
      <c r="AZ689">
        <v>1</v>
      </c>
      <c r="BA689">
        <v>1</v>
      </c>
      <c r="BB689">
        <v>1</v>
      </c>
      <c r="BC689">
        <v>1.77</v>
      </c>
      <c r="BD689" t="s">
        <v>3</v>
      </c>
      <c r="BE689" t="s">
        <v>3</v>
      </c>
      <c r="BF689" t="s">
        <v>3</v>
      </c>
      <c r="BG689" t="s">
        <v>3</v>
      </c>
      <c r="BH689">
        <v>3</v>
      </c>
      <c r="BI689">
        <v>1</v>
      </c>
      <c r="BJ689" t="s">
        <v>206</v>
      </c>
      <c r="BM689">
        <v>21</v>
      </c>
      <c r="BN689">
        <v>0</v>
      </c>
      <c r="BO689" t="s">
        <v>204</v>
      </c>
      <c r="BP689">
        <v>1</v>
      </c>
      <c r="BQ689">
        <v>30</v>
      </c>
      <c r="BR689">
        <v>0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 t="s">
        <v>3</v>
      </c>
      <c r="BZ689">
        <v>109</v>
      </c>
      <c r="CA689">
        <v>61</v>
      </c>
      <c r="CB689" t="s">
        <v>3</v>
      </c>
      <c r="CE689">
        <v>30</v>
      </c>
      <c r="CF689">
        <v>0</v>
      </c>
      <c r="CG689">
        <v>0</v>
      </c>
      <c r="CM689">
        <v>0</v>
      </c>
      <c r="CN689" t="s">
        <v>3</v>
      </c>
      <c r="CO689">
        <v>0</v>
      </c>
      <c r="CP689">
        <f t="shared" si="812"/>
        <v>48276.4</v>
      </c>
      <c r="CQ689">
        <f t="shared" si="813"/>
        <v>114.94</v>
      </c>
      <c r="CR689">
        <f t="shared" si="842"/>
        <v>0</v>
      </c>
      <c r="CS689">
        <f t="shared" si="814"/>
        <v>0</v>
      </c>
      <c r="CT689">
        <f t="shared" si="815"/>
        <v>0</v>
      </c>
      <c r="CU689">
        <f t="shared" si="816"/>
        <v>0</v>
      </c>
      <c r="CV689">
        <f t="shared" si="817"/>
        <v>0</v>
      </c>
      <c r="CW689">
        <f t="shared" si="818"/>
        <v>0</v>
      </c>
      <c r="CX689">
        <f t="shared" si="819"/>
        <v>0</v>
      </c>
      <c r="CY689">
        <f t="shared" si="820"/>
        <v>0</v>
      </c>
      <c r="CZ689">
        <f t="shared" si="821"/>
        <v>0</v>
      </c>
      <c r="DC689" t="s">
        <v>3</v>
      </c>
      <c r="DD689" t="s">
        <v>3</v>
      </c>
      <c r="DE689" t="s">
        <v>3</v>
      </c>
      <c r="DF689" t="s">
        <v>3</v>
      </c>
      <c r="DG689" t="s">
        <v>3</v>
      </c>
      <c r="DH689" t="s">
        <v>3</v>
      </c>
      <c r="DI689" t="s">
        <v>3</v>
      </c>
      <c r="DJ689" t="s">
        <v>3</v>
      </c>
      <c r="DK689" t="s">
        <v>3</v>
      </c>
      <c r="DL689" t="s">
        <v>3</v>
      </c>
      <c r="DM689" t="s">
        <v>3</v>
      </c>
      <c r="DN689">
        <v>0</v>
      </c>
      <c r="DO689">
        <v>0</v>
      </c>
      <c r="DP689">
        <v>1</v>
      </c>
      <c r="DQ689">
        <v>1</v>
      </c>
      <c r="DU689">
        <v>1010</v>
      </c>
      <c r="DV689" t="s">
        <v>39</v>
      </c>
      <c r="DW689" t="s">
        <v>39</v>
      </c>
      <c r="DX689">
        <v>1</v>
      </c>
      <c r="DZ689" t="s">
        <v>3</v>
      </c>
      <c r="EA689" t="s">
        <v>3</v>
      </c>
      <c r="EB689" t="s">
        <v>3</v>
      </c>
      <c r="EC689" t="s">
        <v>3</v>
      </c>
      <c r="EE689">
        <v>58807897</v>
      </c>
      <c r="EF689">
        <v>30</v>
      </c>
      <c r="EG689" t="s">
        <v>27</v>
      </c>
      <c r="EH689">
        <v>0</v>
      </c>
      <c r="EI689" t="s">
        <v>3</v>
      </c>
      <c r="EJ689">
        <v>1</v>
      </c>
      <c r="EK689">
        <v>21</v>
      </c>
      <c r="EL689" t="s">
        <v>28</v>
      </c>
      <c r="EM689" t="s">
        <v>29</v>
      </c>
      <c r="EO689" t="s">
        <v>3</v>
      </c>
      <c r="EQ689">
        <v>0</v>
      </c>
      <c r="ER689">
        <v>64.94</v>
      </c>
      <c r="ES689">
        <v>64.94</v>
      </c>
      <c r="ET689">
        <v>0</v>
      </c>
      <c r="EU689">
        <v>0</v>
      </c>
      <c r="EV689">
        <v>0</v>
      </c>
      <c r="EW689">
        <v>0</v>
      </c>
      <c r="EX689">
        <v>0</v>
      </c>
      <c r="FQ689">
        <v>0</v>
      </c>
      <c r="FR689">
        <v>0</v>
      </c>
      <c r="FS689">
        <v>0</v>
      </c>
      <c r="FX689">
        <v>109</v>
      </c>
      <c r="FY689">
        <v>61</v>
      </c>
      <c r="GA689" t="s">
        <v>3</v>
      </c>
      <c r="GD689">
        <v>1</v>
      </c>
      <c r="GF689">
        <v>-431848886</v>
      </c>
      <c r="GG689">
        <v>2</v>
      </c>
      <c r="GH689">
        <v>1</v>
      </c>
      <c r="GI689">
        <v>2</v>
      </c>
      <c r="GJ689">
        <v>0</v>
      </c>
      <c r="GK689">
        <v>0</v>
      </c>
      <c r="GL689">
        <f t="shared" si="822"/>
        <v>0</v>
      </c>
      <c r="GM689">
        <f t="shared" si="823"/>
        <v>48276.4</v>
      </c>
      <c r="GN689">
        <f t="shared" si="824"/>
        <v>48276.4</v>
      </c>
      <c r="GO689">
        <f t="shared" si="825"/>
        <v>0</v>
      </c>
      <c r="GP689">
        <f t="shared" si="826"/>
        <v>0</v>
      </c>
      <c r="GR689">
        <v>0</v>
      </c>
      <c r="GS689">
        <v>3</v>
      </c>
      <c r="GT689">
        <v>0</v>
      </c>
      <c r="GU689" t="s">
        <v>3</v>
      </c>
      <c r="GV689">
        <f t="shared" si="827"/>
        <v>0</v>
      </c>
      <c r="GW689">
        <v>1</v>
      </c>
      <c r="GX689">
        <f t="shared" si="828"/>
        <v>0</v>
      </c>
      <c r="HA689">
        <v>0</v>
      </c>
      <c r="HB689">
        <v>0</v>
      </c>
      <c r="HC689">
        <f t="shared" si="829"/>
        <v>0</v>
      </c>
      <c r="HE689" t="s">
        <v>3</v>
      </c>
      <c r="HF689" t="s">
        <v>3</v>
      </c>
      <c r="HM689" t="s">
        <v>3</v>
      </c>
      <c r="HN689" t="s">
        <v>3</v>
      </c>
      <c r="HO689" t="s">
        <v>3</v>
      </c>
      <c r="HP689" t="s">
        <v>3</v>
      </c>
      <c r="HQ689" t="s">
        <v>3</v>
      </c>
      <c r="HS689">
        <v>0</v>
      </c>
      <c r="IK689">
        <v>0</v>
      </c>
    </row>
    <row r="690" spans="1:255" x14ac:dyDescent="0.2">
      <c r="A690" s="2">
        <v>18</v>
      </c>
      <c r="B690" s="2">
        <v>1</v>
      </c>
      <c r="C690" s="2">
        <v>1507</v>
      </c>
      <c r="D690" s="2"/>
      <c r="E690" s="2" t="s">
        <v>642</v>
      </c>
      <c r="F690" s="2" t="s">
        <v>204</v>
      </c>
      <c r="G690" s="2" t="s">
        <v>443</v>
      </c>
      <c r="H690" s="2" t="s">
        <v>39</v>
      </c>
      <c r="I690" s="2">
        <f>I682*J690</f>
        <v>30</v>
      </c>
      <c r="J690" s="2">
        <v>9.67741935483871</v>
      </c>
      <c r="K690" s="2">
        <v>9.6774193999999998</v>
      </c>
      <c r="L690" s="2"/>
      <c r="M690" s="2"/>
      <c r="N690" s="2"/>
      <c r="O690" s="2">
        <f t="shared" si="798"/>
        <v>1948.2</v>
      </c>
      <c r="P690" s="2">
        <f t="shared" si="799"/>
        <v>1948.2</v>
      </c>
      <c r="Q690" s="2">
        <f t="shared" si="836"/>
        <v>0</v>
      </c>
      <c r="R690" s="2">
        <f t="shared" si="800"/>
        <v>0</v>
      </c>
      <c r="S690" s="2">
        <f t="shared" si="801"/>
        <v>0</v>
      </c>
      <c r="T690" s="2">
        <f t="shared" si="802"/>
        <v>0</v>
      </c>
      <c r="U690" s="2">
        <f t="shared" si="803"/>
        <v>0</v>
      </c>
      <c r="V690" s="2">
        <f t="shared" si="804"/>
        <v>0</v>
      </c>
      <c r="W690" s="2">
        <f t="shared" si="805"/>
        <v>0</v>
      </c>
      <c r="X690" s="2">
        <f t="shared" si="806"/>
        <v>0</v>
      </c>
      <c r="Y690" s="2">
        <f t="shared" si="807"/>
        <v>0</v>
      </c>
      <c r="Z690" s="2"/>
      <c r="AA690" s="2">
        <v>59204062</v>
      </c>
      <c r="AB690" s="2">
        <f t="shared" si="808"/>
        <v>64.94</v>
      </c>
      <c r="AC690" s="2">
        <f t="shared" si="809"/>
        <v>64.94</v>
      </c>
      <c r="AD690" s="2">
        <f t="shared" si="837"/>
        <v>0</v>
      </c>
      <c r="AE690" s="2">
        <f t="shared" si="838"/>
        <v>0</v>
      </c>
      <c r="AF690" s="2">
        <f t="shared" si="839"/>
        <v>0</v>
      </c>
      <c r="AG690" s="2">
        <f t="shared" si="810"/>
        <v>0</v>
      </c>
      <c r="AH690" s="2">
        <f t="shared" si="840"/>
        <v>0</v>
      </c>
      <c r="AI690" s="2">
        <f t="shared" si="841"/>
        <v>0</v>
      </c>
      <c r="AJ690" s="2">
        <f t="shared" si="811"/>
        <v>0</v>
      </c>
      <c r="AK690" s="2">
        <v>64.94</v>
      </c>
      <c r="AL690" s="2">
        <v>64.94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109</v>
      </c>
      <c r="AU690" s="2">
        <v>61</v>
      </c>
      <c r="AV690" s="2">
        <v>1</v>
      </c>
      <c r="AW690" s="2">
        <v>1</v>
      </c>
      <c r="AX690" s="2"/>
      <c r="AY690" s="2"/>
      <c r="AZ690" s="2">
        <v>1</v>
      </c>
      <c r="BA690" s="2">
        <v>1</v>
      </c>
      <c r="BB690" s="2">
        <v>1</v>
      </c>
      <c r="BC690" s="2">
        <v>1</v>
      </c>
      <c r="BD690" s="2" t="s">
        <v>3</v>
      </c>
      <c r="BE690" s="2" t="s">
        <v>3</v>
      </c>
      <c r="BF690" s="2" t="s">
        <v>3</v>
      </c>
      <c r="BG690" s="2" t="s">
        <v>3</v>
      </c>
      <c r="BH690" s="2">
        <v>3</v>
      </c>
      <c r="BI690" s="2">
        <v>1</v>
      </c>
      <c r="BJ690" s="2" t="s">
        <v>206</v>
      </c>
      <c r="BK690" s="2"/>
      <c r="BL690" s="2"/>
      <c r="BM690" s="2">
        <v>21</v>
      </c>
      <c r="BN690" s="2">
        <v>0</v>
      </c>
      <c r="BO690" s="2" t="s">
        <v>3</v>
      </c>
      <c r="BP690" s="2">
        <v>0</v>
      </c>
      <c r="BQ690" s="2">
        <v>30</v>
      </c>
      <c r="BR690" s="2">
        <v>0</v>
      </c>
      <c r="BS690" s="2">
        <v>1</v>
      </c>
      <c r="BT690" s="2">
        <v>1</v>
      </c>
      <c r="BU690" s="2">
        <v>1</v>
      </c>
      <c r="BV690" s="2">
        <v>1</v>
      </c>
      <c r="BW690" s="2">
        <v>1</v>
      </c>
      <c r="BX690" s="2">
        <v>1</v>
      </c>
      <c r="BY690" s="2" t="s">
        <v>3</v>
      </c>
      <c r="BZ690" s="2">
        <v>109</v>
      </c>
      <c r="CA690" s="2">
        <v>61</v>
      </c>
      <c r="CB690" s="2" t="s">
        <v>3</v>
      </c>
      <c r="CC690" s="2"/>
      <c r="CD690" s="2"/>
      <c r="CE690" s="2">
        <v>30</v>
      </c>
      <c r="CF690" s="2">
        <v>0</v>
      </c>
      <c r="CG690" s="2">
        <v>0</v>
      </c>
      <c r="CH690" s="2"/>
      <c r="CI690" s="2"/>
      <c r="CJ690" s="2"/>
      <c r="CK690" s="2"/>
      <c r="CL690" s="2"/>
      <c r="CM690" s="2">
        <v>0</v>
      </c>
      <c r="CN690" s="2" t="s">
        <v>3</v>
      </c>
      <c r="CO690" s="2">
        <v>0</v>
      </c>
      <c r="CP690" s="2">
        <f t="shared" si="812"/>
        <v>1948.2</v>
      </c>
      <c r="CQ690" s="2">
        <f t="shared" si="813"/>
        <v>64.94</v>
      </c>
      <c r="CR690" s="2">
        <f t="shared" si="842"/>
        <v>0</v>
      </c>
      <c r="CS690" s="2">
        <f t="shared" si="814"/>
        <v>0</v>
      </c>
      <c r="CT690" s="2">
        <f t="shared" si="815"/>
        <v>0</v>
      </c>
      <c r="CU690" s="2">
        <f t="shared" si="816"/>
        <v>0</v>
      </c>
      <c r="CV690" s="2">
        <f t="shared" si="817"/>
        <v>0</v>
      </c>
      <c r="CW690" s="2">
        <f t="shared" si="818"/>
        <v>0</v>
      </c>
      <c r="CX690" s="2">
        <f t="shared" si="819"/>
        <v>0</v>
      </c>
      <c r="CY690" s="2">
        <f t="shared" si="820"/>
        <v>0</v>
      </c>
      <c r="CZ690" s="2">
        <f t="shared" si="821"/>
        <v>0</v>
      </c>
      <c r="DA690" s="2"/>
      <c r="DB690" s="2"/>
      <c r="DC690" s="2" t="s">
        <v>3</v>
      </c>
      <c r="DD690" s="2" t="s">
        <v>3</v>
      </c>
      <c r="DE690" s="2" t="s">
        <v>3</v>
      </c>
      <c r="DF690" s="2" t="s">
        <v>3</v>
      </c>
      <c r="DG690" s="2" t="s">
        <v>3</v>
      </c>
      <c r="DH690" s="2" t="s">
        <v>3</v>
      </c>
      <c r="DI690" s="2" t="s">
        <v>3</v>
      </c>
      <c r="DJ690" s="2" t="s">
        <v>3</v>
      </c>
      <c r="DK690" s="2" t="s">
        <v>3</v>
      </c>
      <c r="DL690" s="2" t="s">
        <v>3</v>
      </c>
      <c r="DM690" s="2" t="s">
        <v>3</v>
      </c>
      <c r="DN690" s="2">
        <v>0</v>
      </c>
      <c r="DO690" s="2">
        <v>0</v>
      </c>
      <c r="DP690" s="2">
        <v>1</v>
      </c>
      <c r="DQ690" s="2">
        <v>1</v>
      </c>
      <c r="DR690" s="2"/>
      <c r="DS690" s="2"/>
      <c r="DT690" s="2"/>
      <c r="DU690" s="2">
        <v>1010</v>
      </c>
      <c r="DV690" s="2" t="s">
        <v>39</v>
      </c>
      <c r="DW690" s="2" t="s">
        <v>39</v>
      </c>
      <c r="DX690" s="2">
        <v>1</v>
      </c>
      <c r="DY690" s="2"/>
      <c r="DZ690" s="2" t="s">
        <v>3</v>
      </c>
      <c r="EA690" s="2" t="s">
        <v>3</v>
      </c>
      <c r="EB690" s="2" t="s">
        <v>3</v>
      </c>
      <c r="EC690" s="2" t="s">
        <v>3</v>
      </c>
      <c r="ED690" s="2"/>
      <c r="EE690" s="2">
        <v>58807897</v>
      </c>
      <c r="EF690" s="2">
        <v>30</v>
      </c>
      <c r="EG690" s="2" t="s">
        <v>27</v>
      </c>
      <c r="EH690" s="2">
        <v>0</v>
      </c>
      <c r="EI690" s="2" t="s">
        <v>3</v>
      </c>
      <c r="EJ690" s="2">
        <v>1</v>
      </c>
      <c r="EK690" s="2">
        <v>21</v>
      </c>
      <c r="EL690" s="2" t="s">
        <v>28</v>
      </c>
      <c r="EM690" s="2" t="s">
        <v>29</v>
      </c>
      <c r="EN690" s="2"/>
      <c r="EO690" s="2" t="s">
        <v>3</v>
      </c>
      <c r="EP690" s="2"/>
      <c r="EQ690" s="2">
        <v>0</v>
      </c>
      <c r="ER690" s="2">
        <v>64.94</v>
      </c>
      <c r="ES690" s="2">
        <v>64.94</v>
      </c>
      <c r="ET690" s="2">
        <v>0</v>
      </c>
      <c r="EU690" s="2">
        <v>0</v>
      </c>
      <c r="EV690" s="2">
        <v>0</v>
      </c>
      <c r="EW690" s="2">
        <v>0</v>
      </c>
      <c r="EX690" s="2">
        <v>0</v>
      </c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>
        <v>0</v>
      </c>
      <c r="FR690" s="2">
        <v>0</v>
      </c>
      <c r="FS690" s="2">
        <v>0</v>
      </c>
      <c r="FT690" s="2"/>
      <c r="FU690" s="2"/>
      <c r="FV690" s="2"/>
      <c r="FW690" s="2"/>
      <c r="FX690" s="2">
        <v>109</v>
      </c>
      <c r="FY690" s="2">
        <v>61</v>
      </c>
      <c r="FZ690" s="2"/>
      <c r="GA690" s="2" t="s">
        <v>3</v>
      </c>
      <c r="GB690" s="2"/>
      <c r="GC690" s="2"/>
      <c r="GD690" s="2">
        <v>1</v>
      </c>
      <c r="GE690" s="2"/>
      <c r="GF690" s="2">
        <v>-520920817</v>
      </c>
      <c r="GG690" s="2">
        <v>2</v>
      </c>
      <c r="GH690" s="2">
        <v>1</v>
      </c>
      <c r="GI690" s="2">
        <v>-2</v>
      </c>
      <c r="GJ690" s="2">
        <v>0</v>
      </c>
      <c r="GK690" s="2">
        <v>0</v>
      </c>
      <c r="GL690" s="2">
        <f t="shared" si="822"/>
        <v>0</v>
      </c>
      <c r="GM690" s="2">
        <f t="shared" si="823"/>
        <v>1948.2</v>
      </c>
      <c r="GN690" s="2">
        <f t="shared" si="824"/>
        <v>1948.2</v>
      </c>
      <c r="GO690" s="2">
        <f t="shared" si="825"/>
        <v>0</v>
      </c>
      <c r="GP690" s="2">
        <f t="shared" si="826"/>
        <v>0</v>
      </c>
      <c r="GQ690" s="2"/>
      <c r="GR690" s="2">
        <v>0</v>
      </c>
      <c r="GS690" s="2">
        <v>3</v>
      </c>
      <c r="GT690" s="2">
        <v>0</v>
      </c>
      <c r="GU690" s="2" t="s">
        <v>3</v>
      </c>
      <c r="GV690" s="2">
        <f t="shared" si="827"/>
        <v>0</v>
      </c>
      <c r="GW690" s="2">
        <v>1</v>
      </c>
      <c r="GX690" s="2">
        <f t="shared" si="828"/>
        <v>0</v>
      </c>
      <c r="GY690" s="2"/>
      <c r="GZ690" s="2"/>
      <c r="HA690" s="2">
        <v>0</v>
      </c>
      <c r="HB690" s="2">
        <v>0</v>
      </c>
      <c r="HC690" s="2">
        <f t="shared" si="829"/>
        <v>0</v>
      </c>
      <c r="HD690" s="2"/>
      <c r="HE690" s="2" t="s">
        <v>3</v>
      </c>
      <c r="HF690" s="2" t="s">
        <v>3</v>
      </c>
      <c r="HG690" s="2"/>
      <c r="HH690" s="2"/>
      <c r="HI690" s="2"/>
      <c r="HJ690" s="2"/>
      <c r="HK690" s="2"/>
      <c r="HL690" s="2"/>
      <c r="HM690" s="2" t="s">
        <v>3</v>
      </c>
      <c r="HN690" s="2" t="s">
        <v>3</v>
      </c>
      <c r="HO690" s="2" t="s">
        <v>3</v>
      </c>
      <c r="HP690" s="2" t="s">
        <v>3</v>
      </c>
      <c r="HQ690" s="2" t="s">
        <v>3</v>
      </c>
      <c r="HR690" s="2"/>
      <c r="HS690" s="2">
        <v>0</v>
      </c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>
        <v>0</v>
      </c>
      <c r="IL690" s="2"/>
      <c r="IM690" s="2"/>
      <c r="IN690" s="2"/>
      <c r="IO690" s="2"/>
      <c r="IP690" s="2"/>
      <c r="IQ690" s="2"/>
      <c r="IR690" s="2"/>
      <c r="IS690" s="2"/>
      <c r="IT690" s="2"/>
      <c r="IU690" s="2"/>
    </row>
    <row r="691" spans="1:255" x14ac:dyDescent="0.2">
      <c r="A691">
        <v>18</v>
      </c>
      <c r="B691">
        <v>1</v>
      </c>
      <c r="C691">
        <v>1531</v>
      </c>
      <c r="E691" t="s">
        <v>642</v>
      </c>
      <c r="F691" t="s">
        <v>204</v>
      </c>
      <c r="G691" t="s">
        <v>443</v>
      </c>
      <c r="H691" t="s">
        <v>39</v>
      </c>
      <c r="I691">
        <f>I683*J691</f>
        <v>30</v>
      </c>
      <c r="J691">
        <v>9.67741935483871</v>
      </c>
      <c r="K691">
        <v>9.6774193999999998</v>
      </c>
      <c r="O691">
        <f t="shared" si="798"/>
        <v>3448.31</v>
      </c>
      <c r="P691">
        <f t="shared" si="799"/>
        <v>3448.31</v>
      </c>
      <c r="Q691">
        <f t="shared" si="836"/>
        <v>0</v>
      </c>
      <c r="R691">
        <f t="shared" si="800"/>
        <v>0</v>
      </c>
      <c r="S691">
        <f t="shared" si="801"/>
        <v>0</v>
      </c>
      <c r="T691">
        <f t="shared" si="802"/>
        <v>0</v>
      </c>
      <c r="U691">
        <f t="shared" si="803"/>
        <v>0</v>
      </c>
      <c r="V691">
        <f t="shared" si="804"/>
        <v>0</v>
      </c>
      <c r="W691">
        <f t="shared" si="805"/>
        <v>0</v>
      </c>
      <c r="X691">
        <f t="shared" si="806"/>
        <v>0</v>
      </c>
      <c r="Y691">
        <f t="shared" si="807"/>
        <v>0</v>
      </c>
      <c r="AA691">
        <v>59204059</v>
      </c>
      <c r="AB691">
        <f t="shared" si="808"/>
        <v>64.94</v>
      </c>
      <c r="AC691">
        <f t="shared" si="809"/>
        <v>64.94</v>
      </c>
      <c r="AD691">
        <f t="shared" si="837"/>
        <v>0</v>
      </c>
      <c r="AE691">
        <f t="shared" si="838"/>
        <v>0</v>
      </c>
      <c r="AF691">
        <f t="shared" si="839"/>
        <v>0</v>
      </c>
      <c r="AG691">
        <f t="shared" si="810"/>
        <v>0</v>
      </c>
      <c r="AH691">
        <f t="shared" si="840"/>
        <v>0</v>
      </c>
      <c r="AI691">
        <f t="shared" si="841"/>
        <v>0</v>
      </c>
      <c r="AJ691">
        <f t="shared" si="811"/>
        <v>0</v>
      </c>
      <c r="AK691">
        <v>64.94</v>
      </c>
      <c r="AL691">
        <v>64.94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109</v>
      </c>
      <c r="AU691">
        <v>61</v>
      </c>
      <c r="AV691">
        <v>1</v>
      </c>
      <c r="AW691">
        <v>1</v>
      </c>
      <c r="AZ691">
        <v>1</v>
      </c>
      <c r="BA691">
        <v>1</v>
      </c>
      <c r="BB691">
        <v>1</v>
      </c>
      <c r="BC691">
        <v>1.77</v>
      </c>
      <c r="BD691" t="s">
        <v>3</v>
      </c>
      <c r="BE691" t="s">
        <v>3</v>
      </c>
      <c r="BF691" t="s">
        <v>3</v>
      </c>
      <c r="BG691" t="s">
        <v>3</v>
      </c>
      <c r="BH691">
        <v>3</v>
      </c>
      <c r="BI691">
        <v>1</v>
      </c>
      <c r="BJ691" t="s">
        <v>206</v>
      </c>
      <c r="BM691">
        <v>21</v>
      </c>
      <c r="BN691">
        <v>0</v>
      </c>
      <c r="BO691" t="s">
        <v>204</v>
      </c>
      <c r="BP691">
        <v>1</v>
      </c>
      <c r="BQ691">
        <v>30</v>
      </c>
      <c r="BR691">
        <v>0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 t="s">
        <v>3</v>
      </c>
      <c r="BZ691">
        <v>109</v>
      </c>
      <c r="CA691">
        <v>61</v>
      </c>
      <c r="CB691" t="s">
        <v>3</v>
      </c>
      <c r="CE691">
        <v>30</v>
      </c>
      <c r="CF691">
        <v>0</v>
      </c>
      <c r="CG691">
        <v>0</v>
      </c>
      <c r="CM691">
        <v>0</v>
      </c>
      <c r="CN691" t="s">
        <v>3</v>
      </c>
      <c r="CO691">
        <v>0</v>
      </c>
      <c r="CP691">
        <f t="shared" si="812"/>
        <v>3448.31</v>
      </c>
      <c r="CQ691">
        <f t="shared" si="813"/>
        <v>114.94</v>
      </c>
      <c r="CR691">
        <f t="shared" si="842"/>
        <v>0</v>
      </c>
      <c r="CS691">
        <f t="shared" si="814"/>
        <v>0</v>
      </c>
      <c r="CT691">
        <f t="shared" si="815"/>
        <v>0</v>
      </c>
      <c r="CU691">
        <f t="shared" si="816"/>
        <v>0</v>
      </c>
      <c r="CV691">
        <f t="shared" si="817"/>
        <v>0</v>
      </c>
      <c r="CW691">
        <f t="shared" si="818"/>
        <v>0</v>
      </c>
      <c r="CX691">
        <f t="shared" si="819"/>
        <v>0</v>
      </c>
      <c r="CY691">
        <f t="shared" si="820"/>
        <v>0</v>
      </c>
      <c r="CZ691">
        <f t="shared" si="821"/>
        <v>0</v>
      </c>
      <c r="DC691" t="s">
        <v>3</v>
      </c>
      <c r="DD691" t="s">
        <v>3</v>
      </c>
      <c r="DE691" t="s">
        <v>3</v>
      </c>
      <c r="DF691" t="s">
        <v>3</v>
      </c>
      <c r="DG691" t="s">
        <v>3</v>
      </c>
      <c r="DH691" t="s">
        <v>3</v>
      </c>
      <c r="DI691" t="s">
        <v>3</v>
      </c>
      <c r="DJ691" t="s">
        <v>3</v>
      </c>
      <c r="DK691" t="s">
        <v>3</v>
      </c>
      <c r="DL691" t="s">
        <v>3</v>
      </c>
      <c r="DM691" t="s">
        <v>3</v>
      </c>
      <c r="DN691">
        <v>0</v>
      </c>
      <c r="DO691">
        <v>0</v>
      </c>
      <c r="DP691">
        <v>1</v>
      </c>
      <c r="DQ691">
        <v>1</v>
      </c>
      <c r="DU691">
        <v>1010</v>
      </c>
      <c r="DV691" t="s">
        <v>39</v>
      </c>
      <c r="DW691" t="s">
        <v>39</v>
      </c>
      <c r="DX691">
        <v>1</v>
      </c>
      <c r="DZ691" t="s">
        <v>3</v>
      </c>
      <c r="EA691" t="s">
        <v>3</v>
      </c>
      <c r="EB691" t="s">
        <v>3</v>
      </c>
      <c r="EC691" t="s">
        <v>3</v>
      </c>
      <c r="EE691">
        <v>58807897</v>
      </c>
      <c r="EF691">
        <v>30</v>
      </c>
      <c r="EG691" t="s">
        <v>27</v>
      </c>
      <c r="EH691">
        <v>0</v>
      </c>
      <c r="EI691" t="s">
        <v>3</v>
      </c>
      <c r="EJ691">
        <v>1</v>
      </c>
      <c r="EK691">
        <v>21</v>
      </c>
      <c r="EL691" t="s">
        <v>28</v>
      </c>
      <c r="EM691" t="s">
        <v>29</v>
      </c>
      <c r="EO691" t="s">
        <v>3</v>
      </c>
      <c r="EQ691">
        <v>0</v>
      </c>
      <c r="ER691">
        <v>64.94</v>
      </c>
      <c r="ES691">
        <v>64.94</v>
      </c>
      <c r="ET691">
        <v>0</v>
      </c>
      <c r="EU691">
        <v>0</v>
      </c>
      <c r="EV691">
        <v>0</v>
      </c>
      <c r="EW691">
        <v>0</v>
      </c>
      <c r="EX691">
        <v>0</v>
      </c>
      <c r="FQ691">
        <v>0</v>
      </c>
      <c r="FR691">
        <v>0</v>
      </c>
      <c r="FS691">
        <v>0</v>
      </c>
      <c r="FX691">
        <v>109</v>
      </c>
      <c r="FY691">
        <v>61</v>
      </c>
      <c r="GA691" t="s">
        <v>3</v>
      </c>
      <c r="GD691">
        <v>1</v>
      </c>
      <c r="GF691">
        <v>-520920817</v>
      </c>
      <c r="GG691">
        <v>2</v>
      </c>
      <c r="GH691">
        <v>1</v>
      </c>
      <c r="GI691">
        <v>2</v>
      </c>
      <c r="GJ691">
        <v>0</v>
      </c>
      <c r="GK691">
        <v>0</v>
      </c>
      <c r="GL691">
        <f t="shared" si="822"/>
        <v>0</v>
      </c>
      <c r="GM691">
        <f t="shared" si="823"/>
        <v>3448.31</v>
      </c>
      <c r="GN691">
        <f t="shared" si="824"/>
        <v>3448.31</v>
      </c>
      <c r="GO691">
        <f t="shared" si="825"/>
        <v>0</v>
      </c>
      <c r="GP691">
        <f t="shared" si="826"/>
        <v>0</v>
      </c>
      <c r="GR691">
        <v>0</v>
      </c>
      <c r="GS691">
        <v>3</v>
      </c>
      <c r="GT691">
        <v>0</v>
      </c>
      <c r="GU691" t="s">
        <v>3</v>
      </c>
      <c r="GV691">
        <f t="shared" si="827"/>
        <v>0</v>
      </c>
      <c r="GW691">
        <v>1</v>
      </c>
      <c r="GX691">
        <f t="shared" si="828"/>
        <v>0</v>
      </c>
      <c r="HA691">
        <v>0</v>
      </c>
      <c r="HB691">
        <v>0</v>
      </c>
      <c r="HC691">
        <f t="shared" si="829"/>
        <v>0</v>
      </c>
      <c r="HE691" t="s">
        <v>3</v>
      </c>
      <c r="HF691" t="s">
        <v>3</v>
      </c>
      <c r="HM691" t="s">
        <v>3</v>
      </c>
      <c r="HN691" t="s">
        <v>3</v>
      </c>
      <c r="HO691" t="s">
        <v>3</v>
      </c>
      <c r="HP691" t="s">
        <v>3</v>
      </c>
      <c r="HQ691" t="s">
        <v>3</v>
      </c>
      <c r="HS691">
        <v>0</v>
      </c>
      <c r="IK691">
        <v>0</v>
      </c>
    </row>
    <row r="692" spans="1:255" x14ac:dyDescent="0.2">
      <c r="A692" s="2">
        <v>18</v>
      </c>
      <c r="B692" s="2">
        <v>1</v>
      </c>
      <c r="C692" s="2">
        <v>1514</v>
      </c>
      <c r="D692" s="2"/>
      <c r="E692" s="2" t="s">
        <v>643</v>
      </c>
      <c r="F692" s="2" t="s">
        <v>405</v>
      </c>
      <c r="G692" s="2" t="s">
        <v>406</v>
      </c>
      <c r="H692" s="2" t="s">
        <v>39</v>
      </c>
      <c r="I692" s="2">
        <f>I682*J692</f>
        <v>53.000000000000007</v>
      </c>
      <c r="J692" s="2">
        <v>17.096774193548388</v>
      </c>
      <c r="K692" s="2">
        <v>17.096774199999999</v>
      </c>
      <c r="L692" s="2"/>
      <c r="M692" s="2"/>
      <c r="N692" s="2"/>
      <c r="O692" s="2">
        <f t="shared" si="798"/>
        <v>205.11</v>
      </c>
      <c r="P692" s="2">
        <f t="shared" si="799"/>
        <v>205.11</v>
      </c>
      <c r="Q692" s="2">
        <f t="shared" si="836"/>
        <v>0</v>
      </c>
      <c r="R692" s="2">
        <f t="shared" si="800"/>
        <v>0</v>
      </c>
      <c r="S692" s="2">
        <f t="shared" si="801"/>
        <v>0</v>
      </c>
      <c r="T692" s="2">
        <f t="shared" si="802"/>
        <v>0</v>
      </c>
      <c r="U692" s="2">
        <f t="shared" si="803"/>
        <v>0</v>
      </c>
      <c r="V692" s="2">
        <f t="shared" si="804"/>
        <v>0</v>
      </c>
      <c r="W692" s="2">
        <f t="shared" si="805"/>
        <v>0</v>
      </c>
      <c r="X692" s="2">
        <f t="shared" si="806"/>
        <v>0</v>
      </c>
      <c r="Y692" s="2">
        <f t="shared" si="807"/>
        <v>0</v>
      </c>
      <c r="Z692" s="2"/>
      <c r="AA692" s="2">
        <v>59204062</v>
      </c>
      <c r="AB692" s="2">
        <f t="shared" si="808"/>
        <v>3.87</v>
      </c>
      <c r="AC692" s="2">
        <f t="shared" si="809"/>
        <v>3.87</v>
      </c>
      <c r="AD692" s="2">
        <f t="shared" si="837"/>
        <v>0</v>
      </c>
      <c r="AE692" s="2">
        <f t="shared" si="838"/>
        <v>0</v>
      </c>
      <c r="AF692" s="2">
        <f t="shared" si="839"/>
        <v>0</v>
      </c>
      <c r="AG692" s="2">
        <f t="shared" si="810"/>
        <v>0</v>
      </c>
      <c r="AH692" s="2">
        <f t="shared" si="840"/>
        <v>0</v>
      </c>
      <c r="AI692" s="2">
        <f t="shared" si="841"/>
        <v>0</v>
      </c>
      <c r="AJ692" s="2">
        <f t="shared" si="811"/>
        <v>0</v>
      </c>
      <c r="AK692" s="2">
        <v>3.87</v>
      </c>
      <c r="AL692" s="2">
        <v>3.87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109</v>
      </c>
      <c r="AU692" s="2">
        <v>61</v>
      </c>
      <c r="AV692" s="2">
        <v>1</v>
      </c>
      <c r="AW692" s="2">
        <v>1</v>
      </c>
      <c r="AX692" s="2"/>
      <c r="AY692" s="2"/>
      <c r="AZ692" s="2">
        <v>1</v>
      </c>
      <c r="BA692" s="2">
        <v>1</v>
      </c>
      <c r="BB692" s="2">
        <v>1</v>
      </c>
      <c r="BC692" s="2">
        <v>1</v>
      </c>
      <c r="BD692" s="2" t="s">
        <v>3</v>
      </c>
      <c r="BE692" s="2" t="s">
        <v>3</v>
      </c>
      <c r="BF692" s="2" t="s">
        <v>3</v>
      </c>
      <c r="BG692" s="2" t="s">
        <v>3</v>
      </c>
      <c r="BH692" s="2">
        <v>3</v>
      </c>
      <c r="BI692" s="2">
        <v>1</v>
      </c>
      <c r="BJ692" s="2" t="s">
        <v>407</v>
      </c>
      <c r="BK692" s="2"/>
      <c r="BL692" s="2"/>
      <c r="BM692" s="2">
        <v>21</v>
      </c>
      <c r="BN692" s="2">
        <v>0</v>
      </c>
      <c r="BO692" s="2" t="s">
        <v>3</v>
      </c>
      <c r="BP692" s="2">
        <v>0</v>
      </c>
      <c r="BQ692" s="2">
        <v>30</v>
      </c>
      <c r="BR692" s="2">
        <v>0</v>
      </c>
      <c r="BS692" s="2">
        <v>1</v>
      </c>
      <c r="BT692" s="2">
        <v>1</v>
      </c>
      <c r="BU692" s="2">
        <v>1</v>
      </c>
      <c r="BV692" s="2">
        <v>1</v>
      </c>
      <c r="BW692" s="2">
        <v>1</v>
      </c>
      <c r="BX692" s="2">
        <v>1</v>
      </c>
      <c r="BY692" s="2" t="s">
        <v>3</v>
      </c>
      <c r="BZ692" s="2">
        <v>109</v>
      </c>
      <c r="CA692" s="2">
        <v>61</v>
      </c>
      <c r="CB692" s="2" t="s">
        <v>3</v>
      </c>
      <c r="CC692" s="2"/>
      <c r="CD692" s="2"/>
      <c r="CE692" s="2">
        <v>30</v>
      </c>
      <c r="CF692" s="2">
        <v>0</v>
      </c>
      <c r="CG692" s="2">
        <v>0</v>
      </c>
      <c r="CH692" s="2"/>
      <c r="CI692" s="2"/>
      <c r="CJ692" s="2"/>
      <c r="CK692" s="2"/>
      <c r="CL692" s="2"/>
      <c r="CM692" s="2">
        <v>0</v>
      </c>
      <c r="CN692" s="2" t="s">
        <v>3</v>
      </c>
      <c r="CO692" s="2">
        <v>0</v>
      </c>
      <c r="CP692" s="2">
        <f t="shared" si="812"/>
        <v>205.11</v>
      </c>
      <c r="CQ692" s="2">
        <f t="shared" si="813"/>
        <v>3.87</v>
      </c>
      <c r="CR692" s="2">
        <f t="shared" si="842"/>
        <v>0</v>
      </c>
      <c r="CS692" s="2">
        <f t="shared" si="814"/>
        <v>0</v>
      </c>
      <c r="CT692" s="2">
        <f t="shared" si="815"/>
        <v>0</v>
      </c>
      <c r="CU692" s="2">
        <f t="shared" si="816"/>
        <v>0</v>
      </c>
      <c r="CV692" s="2">
        <f t="shared" si="817"/>
        <v>0</v>
      </c>
      <c r="CW692" s="2">
        <f t="shared" si="818"/>
        <v>0</v>
      </c>
      <c r="CX692" s="2">
        <f t="shared" si="819"/>
        <v>0</v>
      </c>
      <c r="CY692" s="2">
        <f t="shared" si="820"/>
        <v>0</v>
      </c>
      <c r="CZ692" s="2">
        <f t="shared" si="821"/>
        <v>0</v>
      </c>
      <c r="DA692" s="2"/>
      <c r="DB692" s="2"/>
      <c r="DC692" s="2" t="s">
        <v>3</v>
      </c>
      <c r="DD692" s="2" t="s">
        <v>3</v>
      </c>
      <c r="DE692" s="2" t="s">
        <v>3</v>
      </c>
      <c r="DF692" s="2" t="s">
        <v>3</v>
      </c>
      <c r="DG692" s="2" t="s">
        <v>3</v>
      </c>
      <c r="DH692" s="2" t="s">
        <v>3</v>
      </c>
      <c r="DI692" s="2" t="s">
        <v>3</v>
      </c>
      <c r="DJ692" s="2" t="s">
        <v>3</v>
      </c>
      <c r="DK692" s="2" t="s">
        <v>3</v>
      </c>
      <c r="DL692" s="2" t="s">
        <v>3</v>
      </c>
      <c r="DM692" s="2" t="s">
        <v>3</v>
      </c>
      <c r="DN692" s="2">
        <v>0</v>
      </c>
      <c r="DO692" s="2">
        <v>0</v>
      </c>
      <c r="DP692" s="2">
        <v>1</v>
      </c>
      <c r="DQ692" s="2">
        <v>1</v>
      </c>
      <c r="DR692" s="2"/>
      <c r="DS692" s="2"/>
      <c r="DT692" s="2"/>
      <c r="DU692" s="2">
        <v>1010</v>
      </c>
      <c r="DV692" s="2" t="s">
        <v>39</v>
      </c>
      <c r="DW692" s="2" t="s">
        <v>39</v>
      </c>
      <c r="DX692" s="2">
        <v>1</v>
      </c>
      <c r="DY692" s="2"/>
      <c r="DZ692" s="2" t="s">
        <v>3</v>
      </c>
      <c r="EA692" s="2" t="s">
        <v>3</v>
      </c>
      <c r="EB692" s="2" t="s">
        <v>3</v>
      </c>
      <c r="EC692" s="2" t="s">
        <v>3</v>
      </c>
      <c r="ED692" s="2"/>
      <c r="EE692" s="2">
        <v>58807897</v>
      </c>
      <c r="EF692" s="2">
        <v>30</v>
      </c>
      <c r="EG692" s="2" t="s">
        <v>27</v>
      </c>
      <c r="EH692" s="2">
        <v>0</v>
      </c>
      <c r="EI692" s="2" t="s">
        <v>3</v>
      </c>
      <c r="EJ692" s="2">
        <v>1</v>
      </c>
      <c r="EK692" s="2">
        <v>21</v>
      </c>
      <c r="EL692" s="2" t="s">
        <v>28</v>
      </c>
      <c r="EM692" s="2" t="s">
        <v>29</v>
      </c>
      <c r="EN692" s="2"/>
      <c r="EO692" s="2" t="s">
        <v>3</v>
      </c>
      <c r="EP692" s="2"/>
      <c r="EQ692" s="2">
        <v>0</v>
      </c>
      <c r="ER692" s="2">
        <v>3.87</v>
      </c>
      <c r="ES692" s="2">
        <v>3.87</v>
      </c>
      <c r="ET692" s="2">
        <v>0</v>
      </c>
      <c r="EU692" s="2">
        <v>0</v>
      </c>
      <c r="EV692" s="2">
        <v>0</v>
      </c>
      <c r="EW692" s="2">
        <v>0</v>
      </c>
      <c r="EX692" s="2">
        <v>0</v>
      </c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>
        <v>0</v>
      </c>
      <c r="FR692" s="2">
        <v>0</v>
      </c>
      <c r="FS692" s="2">
        <v>0</v>
      </c>
      <c r="FT692" s="2"/>
      <c r="FU692" s="2"/>
      <c r="FV692" s="2"/>
      <c r="FW692" s="2"/>
      <c r="FX692" s="2">
        <v>109</v>
      </c>
      <c r="FY692" s="2">
        <v>61</v>
      </c>
      <c r="FZ692" s="2"/>
      <c r="GA692" s="2" t="s">
        <v>3</v>
      </c>
      <c r="GB692" s="2"/>
      <c r="GC692" s="2"/>
      <c r="GD692" s="2">
        <v>1</v>
      </c>
      <c r="GE692" s="2"/>
      <c r="GF692" s="2">
        <v>619686310</v>
      </c>
      <c r="GG692" s="2">
        <v>2</v>
      </c>
      <c r="GH692" s="2">
        <v>1</v>
      </c>
      <c r="GI692" s="2">
        <v>-2</v>
      </c>
      <c r="GJ692" s="2">
        <v>0</v>
      </c>
      <c r="GK692" s="2">
        <v>0</v>
      </c>
      <c r="GL692" s="2">
        <f t="shared" si="822"/>
        <v>0</v>
      </c>
      <c r="GM692" s="2">
        <f t="shared" si="823"/>
        <v>205.11</v>
      </c>
      <c r="GN692" s="2">
        <f t="shared" si="824"/>
        <v>205.11</v>
      </c>
      <c r="GO692" s="2">
        <f t="shared" si="825"/>
        <v>0</v>
      </c>
      <c r="GP692" s="2">
        <f t="shared" si="826"/>
        <v>0</v>
      </c>
      <c r="GQ692" s="2"/>
      <c r="GR692" s="2">
        <v>0</v>
      </c>
      <c r="GS692" s="2">
        <v>3</v>
      </c>
      <c r="GT692" s="2">
        <v>0</v>
      </c>
      <c r="GU692" s="2" t="s">
        <v>3</v>
      </c>
      <c r="GV692" s="2">
        <f t="shared" si="827"/>
        <v>0</v>
      </c>
      <c r="GW692" s="2">
        <v>1</v>
      </c>
      <c r="GX692" s="2">
        <f t="shared" si="828"/>
        <v>0</v>
      </c>
      <c r="GY692" s="2"/>
      <c r="GZ692" s="2"/>
      <c r="HA692" s="2">
        <v>0</v>
      </c>
      <c r="HB692" s="2">
        <v>0</v>
      </c>
      <c r="HC692" s="2">
        <f t="shared" si="829"/>
        <v>0</v>
      </c>
      <c r="HD692" s="2"/>
      <c r="HE692" s="2" t="s">
        <v>3</v>
      </c>
      <c r="HF692" s="2" t="s">
        <v>3</v>
      </c>
      <c r="HG692" s="2"/>
      <c r="HH692" s="2"/>
      <c r="HI692" s="2"/>
      <c r="HJ692" s="2"/>
      <c r="HK692" s="2"/>
      <c r="HL692" s="2"/>
      <c r="HM692" s="2" t="s">
        <v>3</v>
      </c>
      <c r="HN692" s="2" t="s">
        <v>3</v>
      </c>
      <c r="HO692" s="2" t="s">
        <v>3</v>
      </c>
      <c r="HP692" s="2" t="s">
        <v>3</v>
      </c>
      <c r="HQ692" s="2" t="s">
        <v>3</v>
      </c>
      <c r="HR692" s="2"/>
      <c r="HS692" s="2">
        <v>0</v>
      </c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>
        <v>0</v>
      </c>
      <c r="IL692" s="2"/>
      <c r="IM692" s="2"/>
      <c r="IN692" s="2"/>
      <c r="IO692" s="2"/>
      <c r="IP692" s="2"/>
      <c r="IQ692" s="2"/>
      <c r="IR692" s="2"/>
      <c r="IS692" s="2"/>
      <c r="IT692" s="2"/>
      <c r="IU692" s="2"/>
    </row>
    <row r="693" spans="1:255" x14ac:dyDescent="0.2">
      <c r="A693">
        <v>18</v>
      </c>
      <c r="B693">
        <v>1</v>
      </c>
      <c r="C693">
        <v>1538</v>
      </c>
      <c r="E693" t="s">
        <v>643</v>
      </c>
      <c r="F693" t="s">
        <v>405</v>
      </c>
      <c r="G693" t="s">
        <v>406</v>
      </c>
      <c r="H693" t="s">
        <v>39</v>
      </c>
      <c r="I693">
        <f>I683*J693</f>
        <v>53.000000000000007</v>
      </c>
      <c r="J693">
        <v>17.096774193548388</v>
      </c>
      <c r="K693">
        <v>17.096774199999999</v>
      </c>
      <c r="O693">
        <f t="shared" si="798"/>
        <v>767.11</v>
      </c>
      <c r="P693">
        <f t="shared" si="799"/>
        <v>767.11</v>
      </c>
      <c r="Q693">
        <f t="shared" si="836"/>
        <v>0</v>
      </c>
      <c r="R693">
        <f t="shared" si="800"/>
        <v>0</v>
      </c>
      <c r="S693">
        <f t="shared" si="801"/>
        <v>0</v>
      </c>
      <c r="T693">
        <f t="shared" si="802"/>
        <v>0</v>
      </c>
      <c r="U693">
        <f t="shared" si="803"/>
        <v>0</v>
      </c>
      <c r="V693">
        <f t="shared" si="804"/>
        <v>0</v>
      </c>
      <c r="W693">
        <f t="shared" si="805"/>
        <v>0</v>
      </c>
      <c r="X693">
        <f t="shared" si="806"/>
        <v>0</v>
      </c>
      <c r="Y693">
        <f t="shared" si="807"/>
        <v>0</v>
      </c>
      <c r="AA693">
        <v>59204059</v>
      </c>
      <c r="AB693">
        <f t="shared" si="808"/>
        <v>3.87</v>
      </c>
      <c r="AC693">
        <f t="shared" si="809"/>
        <v>3.87</v>
      </c>
      <c r="AD693">
        <f t="shared" si="837"/>
        <v>0</v>
      </c>
      <c r="AE693">
        <f t="shared" si="838"/>
        <v>0</v>
      </c>
      <c r="AF693">
        <f t="shared" si="839"/>
        <v>0</v>
      </c>
      <c r="AG693">
        <f t="shared" si="810"/>
        <v>0</v>
      </c>
      <c r="AH693">
        <f t="shared" si="840"/>
        <v>0</v>
      </c>
      <c r="AI693">
        <f t="shared" si="841"/>
        <v>0</v>
      </c>
      <c r="AJ693">
        <f t="shared" si="811"/>
        <v>0</v>
      </c>
      <c r="AK693">
        <v>3.87</v>
      </c>
      <c r="AL693">
        <v>3.87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109</v>
      </c>
      <c r="AU693">
        <v>61</v>
      </c>
      <c r="AV693">
        <v>1</v>
      </c>
      <c r="AW693">
        <v>1</v>
      </c>
      <c r="AZ693">
        <v>1</v>
      </c>
      <c r="BA693">
        <v>1</v>
      </c>
      <c r="BB693">
        <v>1</v>
      </c>
      <c r="BC693">
        <v>3.74</v>
      </c>
      <c r="BD693" t="s">
        <v>3</v>
      </c>
      <c r="BE693" t="s">
        <v>3</v>
      </c>
      <c r="BF693" t="s">
        <v>3</v>
      </c>
      <c r="BG693" t="s">
        <v>3</v>
      </c>
      <c r="BH693">
        <v>3</v>
      </c>
      <c r="BI693">
        <v>1</v>
      </c>
      <c r="BJ693" t="s">
        <v>407</v>
      </c>
      <c r="BM693">
        <v>21</v>
      </c>
      <c r="BN693">
        <v>0</v>
      </c>
      <c r="BO693" t="s">
        <v>405</v>
      </c>
      <c r="BP693">
        <v>1</v>
      </c>
      <c r="BQ693">
        <v>30</v>
      </c>
      <c r="BR693">
        <v>0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 t="s">
        <v>3</v>
      </c>
      <c r="BZ693">
        <v>109</v>
      </c>
      <c r="CA693">
        <v>61</v>
      </c>
      <c r="CB693" t="s">
        <v>3</v>
      </c>
      <c r="CE693">
        <v>30</v>
      </c>
      <c r="CF693">
        <v>0</v>
      </c>
      <c r="CG693">
        <v>0</v>
      </c>
      <c r="CM693">
        <v>0</v>
      </c>
      <c r="CN693" t="s">
        <v>3</v>
      </c>
      <c r="CO693">
        <v>0</v>
      </c>
      <c r="CP693">
        <f t="shared" si="812"/>
        <v>767.11</v>
      </c>
      <c r="CQ693">
        <f t="shared" si="813"/>
        <v>14.47</v>
      </c>
      <c r="CR693">
        <f t="shared" si="842"/>
        <v>0</v>
      </c>
      <c r="CS693">
        <f t="shared" si="814"/>
        <v>0</v>
      </c>
      <c r="CT693">
        <f t="shared" si="815"/>
        <v>0</v>
      </c>
      <c r="CU693">
        <f t="shared" si="816"/>
        <v>0</v>
      </c>
      <c r="CV693">
        <f t="shared" si="817"/>
        <v>0</v>
      </c>
      <c r="CW693">
        <f t="shared" si="818"/>
        <v>0</v>
      </c>
      <c r="CX693">
        <f t="shared" si="819"/>
        <v>0</v>
      </c>
      <c r="CY693">
        <f t="shared" si="820"/>
        <v>0</v>
      </c>
      <c r="CZ693">
        <f t="shared" si="821"/>
        <v>0</v>
      </c>
      <c r="DC693" t="s">
        <v>3</v>
      </c>
      <c r="DD693" t="s">
        <v>3</v>
      </c>
      <c r="DE693" t="s">
        <v>3</v>
      </c>
      <c r="DF693" t="s">
        <v>3</v>
      </c>
      <c r="DG693" t="s">
        <v>3</v>
      </c>
      <c r="DH693" t="s">
        <v>3</v>
      </c>
      <c r="DI693" t="s">
        <v>3</v>
      </c>
      <c r="DJ693" t="s">
        <v>3</v>
      </c>
      <c r="DK693" t="s">
        <v>3</v>
      </c>
      <c r="DL693" t="s">
        <v>3</v>
      </c>
      <c r="DM693" t="s">
        <v>3</v>
      </c>
      <c r="DN693">
        <v>0</v>
      </c>
      <c r="DO693">
        <v>0</v>
      </c>
      <c r="DP693">
        <v>1</v>
      </c>
      <c r="DQ693">
        <v>1</v>
      </c>
      <c r="DU693">
        <v>1010</v>
      </c>
      <c r="DV693" t="s">
        <v>39</v>
      </c>
      <c r="DW693" t="s">
        <v>39</v>
      </c>
      <c r="DX693">
        <v>1</v>
      </c>
      <c r="DZ693" t="s">
        <v>3</v>
      </c>
      <c r="EA693" t="s">
        <v>3</v>
      </c>
      <c r="EB693" t="s">
        <v>3</v>
      </c>
      <c r="EC693" t="s">
        <v>3</v>
      </c>
      <c r="EE693">
        <v>58807897</v>
      </c>
      <c r="EF693">
        <v>30</v>
      </c>
      <c r="EG693" t="s">
        <v>27</v>
      </c>
      <c r="EH693">
        <v>0</v>
      </c>
      <c r="EI693" t="s">
        <v>3</v>
      </c>
      <c r="EJ693">
        <v>1</v>
      </c>
      <c r="EK693">
        <v>21</v>
      </c>
      <c r="EL693" t="s">
        <v>28</v>
      </c>
      <c r="EM693" t="s">
        <v>29</v>
      </c>
      <c r="EO693" t="s">
        <v>3</v>
      </c>
      <c r="EQ693">
        <v>0</v>
      </c>
      <c r="ER693">
        <v>3.87</v>
      </c>
      <c r="ES693">
        <v>3.87</v>
      </c>
      <c r="ET693">
        <v>0</v>
      </c>
      <c r="EU693">
        <v>0</v>
      </c>
      <c r="EV693">
        <v>0</v>
      </c>
      <c r="EW693">
        <v>0</v>
      </c>
      <c r="EX693">
        <v>0</v>
      </c>
      <c r="FQ693">
        <v>0</v>
      </c>
      <c r="FR693">
        <v>0</v>
      </c>
      <c r="FS693">
        <v>0</v>
      </c>
      <c r="FX693">
        <v>109</v>
      </c>
      <c r="FY693">
        <v>61</v>
      </c>
      <c r="GA693" t="s">
        <v>3</v>
      </c>
      <c r="GD693">
        <v>1</v>
      </c>
      <c r="GF693">
        <v>619686310</v>
      </c>
      <c r="GG693">
        <v>2</v>
      </c>
      <c r="GH693">
        <v>1</v>
      </c>
      <c r="GI693">
        <v>2</v>
      </c>
      <c r="GJ693">
        <v>0</v>
      </c>
      <c r="GK693">
        <v>0</v>
      </c>
      <c r="GL693">
        <f t="shared" si="822"/>
        <v>0</v>
      </c>
      <c r="GM693">
        <f t="shared" si="823"/>
        <v>767.11</v>
      </c>
      <c r="GN693">
        <f t="shared" si="824"/>
        <v>767.11</v>
      </c>
      <c r="GO693">
        <f t="shared" si="825"/>
        <v>0</v>
      </c>
      <c r="GP693">
        <f t="shared" si="826"/>
        <v>0</v>
      </c>
      <c r="GR693">
        <v>0</v>
      </c>
      <c r="GS693">
        <v>3</v>
      </c>
      <c r="GT693">
        <v>0</v>
      </c>
      <c r="GU693" t="s">
        <v>3</v>
      </c>
      <c r="GV693">
        <f t="shared" si="827"/>
        <v>0</v>
      </c>
      <c r="GW693">
        <v>1</v>
      </c>
      <c r="GX693">
        <f t="shared" si="828"/>
        <v>0</v>
      </c>
      <c r="HA693">
        <v>0</v>
      </c>
      <c r="HB693">
        <v>0</v>
      </c>
      <c r="HC693">
        <f t="shared" si="829"/>
        <v>0</v>
      </c>
      <c r="HE693" t="s">
        <v>3</v>
      </c>
      <c r="HF693" t="s">
        <v>3</v>
      </c>
      <c r="HM693" t="s">
        <v>3</v>
      </c>
      <c r="HN693" t="s">
        <v>3</v>
      </c>
      <c r="HO693" t="s">
        <v>3</v>
      </c>
      <c r="HP693" t="s">
        <v>3</v>
      </c>
      <c r="HQ693" t="s">
        <v>3</v>
      </c>
      <c r="HS693">
        <v>0</v>
      </c>
      <c r="IK693">
        <v>0</v>
      </c>
    </row>
    <row r="694" spans="1:255" x14ac:dyDescent="0.2">
      <c r="A694" s="2">
        <v>18</v>
      </c>
      <c r="B694" s="2">
        <v>1</v>
      </c>
      <c r="C694" s="2">
        <v>1512</v>
      </c>
      <c r="D694" s="2"/>
      <c r="E694" s="2" t="s">
        <v>644</v>
      </c>
      <c r="F694" s="2" t="s">
        <v>208</v>
      </c>
      <c r="G694" s="2" t="s">
        <v>209</v>
      </c>
      <c r="H694" s="2" t="s">
        <v>39</v>
      </c>
      <c r="I694" s="2">
        <f>I682*J694</f>
        <v>65</v>
      </c>
      <c r="J694" s="2">
        <v>20.967741935483872</v>
      </c>
      <c r="K694" s="2">
        <v>20.967742000000001</v>
      </c>
      <c r="L694" s="2"/>
      <c r="M694" s="2"/>
      <c r="N694" s="2"/>
      <c r="O694" s="2">
        <f t="shared" ref="O694:O725" si="843">ROUND(CP694,2)</f>
        <v>351.65</v>
      </c>
      <c r="P694" s="2">
        <f t="shared" ref="P694:P725" si="844">ROUND((ROUND((AC694*AW694*I694),2)*BC694),2)</f>
        <v>351.65</v>
      </c>
      <c r="Q694" s="2">
        <f t="shared" si="836"/>
        <v>0</v>
      </c>
      <c r="R694" s="2">
        <f t="shared" ref="R694:R725" si="845">ROUND((ROUND((AE694*AV694*I694),2)*BS694),2)</f>
        <v>0</v>
      </c>
      <c r="S694" s="2">
        <f t="shared" ref="S694:S725" si="846">ROUND((ROUND((AF694*AV694*I694),2)*BA694),2)</f>
        <v>0</v>
      </c>
      <c r="T694" s="2">
        <f t="shared" ref="T694:T725" si="847">ROUND(CU694*I694,2)</f>
        <v>0</v>
      </c>
      <c r="U694" s="2">
        <f t="shared" ref="U694:U725" si="848">CV694*I694</f>
        <v>0</v>
      </c>
      <c r="V694" s="2">
        <f t="shared" ref="V694:V725" si="849">CW694*I694</f>
        <v>0</v>
      </c>
      <c r="W694" s="2">
        <f t="shared" ref="W694:W725" si="850">ROUND(CX694*I694,2)</f>
        <v>0</v>
      </c>
      <c r="X694" s="2">
        <f t="shared" ref="X694:X725" si="851">ROUND(CY694,2)</f>
        <v>0</v>
      </c>
      <c r="Y694" s="2">
        <f t="shared" ref="Y694:Y725" si="852">ROUND(CZ694,2)</f>
        <v>0</v>
      </c>
      <c r="Z694" s="2"/>
      <c r="AA694" s="2">
        <v>59204062</v>
      </c>
      <c r="AB694" s="2">
        <f t="shared" ref="AB694:AB725" si="853">ROUND((AC694+AD694+AF694),6)</f>
        <v>5.41</v>
      </c>
      <c r="AC694" s="2">
        <f t="shared" ref="AC694:AC725" si="854">ROUND((ES694),6)</f>
        <v>5.41</v>
      </c>
      <c r="AD694" s="2">
        <f t="shared" si="837"/>
        <v>0</v>
      </c>
      <c r="AE694" s="2">
        <f t="shared" si="838"/>
        <v>0</v>
      </c>
      <c r="AF694" s="2">
        <f t="shared" si="839"/>
        <v>0</v>
      </c>
      <c r="AG694" s="2">
        <f t="shared" ref="AG694:AG725" si="855">ROUND((AP694),6)</f>
        <v>0</v>
      </c>
      <c r="AH694" s="2">
        <f t="shared" si="840"/>
        <v>0</v>
      </c>
      <c r="AI694" s="2">
        <f t="shared" si="841"/>
        <v>0</v>
      </c>
      <c r="AJ694" s="2">
        <f t="shared" ref="AJ694:AJ725" si="856">(AS694)</f>
        <v>0</v>
      </c>
      <c r="AK694" s="2">
        <v>5.41</v>
      </c>
      <c r="AL694" s="2">
        <v>5.41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109</v>
      </c>
      <c r="AU694" s="2">
        <v>61</v>
      </c>
      <c r="AV694" s="2">
        <v>1</v>
      </c>
      <c r="AW694" s="2">
        <v>1</v>
      </c>
      <c r="AX694" s="2"/>
      <c r="AY694" s="2"/>
      <c r="AZ694" s="2">
        <v>1</v>
      </c>
      <c r="BA694" s="2">
        <v>1</v>
      </c>
      <c r="BB694" s="2">
        <v>1</v>
      </c>
      <c r="BC694" s="2">
        <v>1</v>
      </c>
      <c r="BD694" s="2" t="s">
        <v>3</v>
      </c>
      <c r="BE694" s="2" t="s">
        <v>3</v>
      </c>
      <c r="BF694" s="2" t="s">
        <v>3</v>
      </c>
      <c r="BG694" s="2" t="s">
        <v>3</v>
      </c>
      <c r="BH694" s="2">
        <v>3</v>
      </c>
      <c r="BI694" s="2">
        <v>1</v>
      </c>
      <c r="BJ694" s="2" t="s">
        <v>210</v>
      </c>
      <c r="BK694" s="2"/>
      <c r="BL694" s="2"/>
      <c r="BM694" s="2">
        <v>21</v>
      </c>
      <c r="BN694" s="2">
        <v>0</v>
      </c>
      <c r="BO694" s="2" t="s">
        <v>3</v>
      </c>
      <c r="BP694" s="2">
        <v>0</v>
      </c>
      <c r="BQ694" s="2">
        <v>30</v>
      </c>
      <c r="BR694" s="2">
        <v>0</v>
      </c>
      <c r="BS694" s="2">
        <v>1</v>
      </c>
      <c r="BT694" s="2">
        <v>1</v>
      </c>
      <c r="BU694" s="2">
        <v>1</v>
      </c>
      <c r="BV694" s="2">
        <v>1</v>
      </c>
      <c r="BW694" s="2">
        <v>1</v>
      </c>
      <c r="BX694" s="2">
        <v>1</v>
      </c>
      <c r="BY694" s="2" t="s">
        <v>3</v>
      </c>
      <c r="BZ694" s="2">
        <v>109</v>
      </c>
      <c r="CA694" s="2">
        <v>61</v>
      </c>
      <c r="CB694" s="2" t="s">
        <v>3</v>
      </c>
      <c r="CC694" s="2"/>
      <c r="CD694" s="2"/>
      <c r="CE694" s="2">
        <v>30</v>
      </c>
      <c r="CF694" s="2">
        <v>0</v>
      </c>
      <c r="CG694" s="2">
        <v>0</v>
      </c>
      <c r="CH694" s="2"/>
      <c r="CI694" s="2"/>
      <c r="CJ694" s="2"/>
      <c r="CK694" s="2"/>
      <c r="CL694" s="2"/>
      <c r="CM694" s="2">
        <v>0</v>
      </c>
      <c r="CN694" s="2" t="s">
        <v>3</v>
      </c>
      <c r="CO694" s="2">
        <v>0</v>
      </c>
      <c r="CP694" s="2">
        <f t="shared" ref="CP694:CP725" si="857">(P694+Q694+S694)</f>
        <v>351.65</v>
      </c>
      <c r="CQ694" s="2">
        <f t="shared" ref="CQ694:CQ725" si="858">ROUND((ROUND((AC694*AW694*1),2)*BC694),2)</f>
        <v>5.41</v>
      </c>
      <c r="CR694" s="2">
        <f t="shared" si="842"/>
        <v>0</v>
      </c>
      <c r="CS694" s="2">
        <f t="shared" ref="CS694:CS725" si="859">ROUND((ROUND((AE694*AV694*1),2)*BS694),2)</f>
        <v>0</v>
      </c>
      <c r="CT694" s="2">
        <f t="shared" ref="CT694:CT725" si="860">ROUND((ROUND((AF694*AV694*1),2)*BA694),2)</f>
        <v>0</v>
      </c>
      <c r="CU694" s="2">
        <f t="shared" ref="CU694:CU725" si="861">AG694</f>
        <v>0</v>
      </c>
      <c r="CV694" s="2">
        <f t="shared" ref="CV694:CV725" si="862">(AH694*AV694)</f>
        <v>0</v>
      </c>
      <c r="CW694" s="2">
        <f t="shared" ref="CW694:CW725" si="863">AI694</f>
        <v>0</v>
      </c>
      <c r="CX694" s="2">
        <f t="shared" ref="CX694:CX725" si="864">AJ694</f>
        <v>0</v>
      </c>
      <c r="CY694" s="2">
        <f t="shared" ref="CY694:CY725" si="865">(((S694+R694)*AT694)/100)</f>
        <v>0</v>
      </c>
      <c r="CZ694" s="2">
        <f t="shared" ref="CZ694:CZ725" si="866">(((S694+R694)*AU694)/100)</f>
        <v>0</v>
      </c>
      <c r="DA694" s="2"/>
      <c r="DB694" s="2"/>
      <c r="DC694" s="2" t="s">
        <v>3</v>
      </c>
      <c r="DD694" s="2" t="s">
        <v>3</v>
      </c>
      <c r="DE694" s="2" t="s">
        <v>3</v>
      </c>
      <c r="DF694" s="2" t="s">
        <v>3</v>
      </c>
      <c r="DG694" s="2" t="s">
        <v>3</v>
      </c>
      <c r="DH694" s="2" t="s">
        <v>3</v>
      </c>
      <c r="DI694" s="2" t="s">
        <v>3</v>
      </c>
      <c r="DJ694" s="2" t="s">
        <v>3</v>
      </c>
      <c r="DK694" s="2" t="s">
        <v>3</v>
      </c>
      <c r="DL694" s="2" t="s">
        <v>3</v>
      </c>
      <c r="DM694" s="2" t="s">
        <v>3</v>
      </c>
      <c r="DN694" s="2">
        <v>0</v>
      </c>
      <c r="DO694" s="2">
        <v>0</v>
      </c>
      <c r="DP694" s="2">
        <v>1</v>
      </c>
      <c r="DQ694" s="2">
        <v>1</v>
      </c>
      <c r="DR694" s="2"/>
      <c r="DS694" s="2"/>
      <c r="DT694" s="2"/>
      <c r="DU694" s="2">
        <v>1010</v>
      </c>
      <c r="DV694" s="2" t="s">
        <v>39</v>
      </c>
      <c r="DW694" s="2" t="s">
        <v>39</v>
      </c>
      <c r="DX694" s="2">
        <v>1</v>
      </c>
      <c r="DY694" s="2"/>
      <c r="DZ694" s="2" t="s">
        <v>3</v>
      </c>
      <c r="EA694" s="2" t="s">
        <v>3</v>
      </c>
      <c r="EB694" s="2" t="s">
        <v>3</v>
      </c>
      <c r="EC694" s="2" t="s">
        <v>3</v>
      </c>
      <c r="ED694" s="2"/>
      <c r="EE694" s="2">
        <v>58807897</v>
      </c>
      <c r="EF694" s="2">
        <v>30</v>
      </c>
      <c r="EG694" s="2" t="s">
        <v>27</v>
      </c>
      <c r="EH694" s="2">
        <v>0</v>
      </c>
      <c r="EI694" s="2" t="s">
        <v>3</v>
      </c>
      <c r="EJ694" s="2">
        <v>1</v>
      </c>
      <c r="EK694" s="2">
        <v>21</v>
      </c>
      <c r="EL694" s="2" t="s">
        <v>28</v>
      </c>
      <c r="EM694" s="2" t="s">
        <v>29</v>
      </c>
      <c r="EN694" s="2"/>
      <c r="EO694" s="2" t="s">
        <v>3</v>
      </c>
      <c r="EP694" s="2"/>
      <c r="EQ694" s="2">
        <v>0</v>
      </c>
      <c r="ER694" s="2">
        <v>5.41</v>
      </c>
      <c r="ES694" s="2">
        <v>5.41</v>
      </c>
      <c r="ET694" s="2">
        <v>0</v>
      </c>
      <c r="EU694" s="2">
        <v>0</v>
      </c>
      <c r="EV694" s="2">
        <v>0</v>
      </c>
      <c r="EW694" s="2">
        <v>0</v>
      </c>
      <c r="EX694" s="2">
        <v>0</v>
      </c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>
        <v>0</v>
      </c>
      <c r="FR694" s="2">
        <v>0</v>
      </c>
      <c r="FS694" s="2">
        <v>0</v>
      </c>
      <c r="FT694" s="2"/>
      <c r="FU694" s="2"/>
      <c r="FV694" s="2"/>
      <c r="FW694" s="2"/>
      <c r="FX694" s="2">
        <v>109</v>
      </c>
      <c r="FY694" s="2">
        <v>61</v>
      </c>
      <c r="FZ694" s="2"/>
      <c r="GA694" s="2" t="s">
        <v>3</v>
      </c>
      <c r="GB694" s="2"/>
      <c r="GC694" s="2"/>
      <c r="GD694" s="2">
        <v>1</v>
      </c>
      <c r="GE694" s="2"/>
      <c r="GF694" s="2">
        <v>-1835303697</v>
      </c>
      <c r="GG694" s="2">
        <v>2</v>
      </c>
      <c r="GH694" s="2">
        <v>1</v>
      </c>
      <c r="GI694" s="2">
        <v>-2</v>
      </c>
      <c r="GJ694" s="2">
        <v>0</v>
      </c>
      <c r="GK694" s="2">
        <v>0</v>
      </c>
      <c r="GL694" s="2">
        <f t="shared" ref="GL694:GL725" si="867">ROUND(IF(AND(BH694=3,BI694=3,FS694&lt;&gt;0),P694,0),2)</f>
        <v>0</v>
      </c>
      <c r="GM694" s="2">
        <f t="shared" ref="GM694:GM725" si="868">ROUND(O694+X694+Y694,2)+GX694</f>
        <v>351.65</v>
      </c>
      <c r="GN694" s="2">
        <f t="shared" ref="GN694:GN725" si="869">IF(OR(BI694=0,BI694=1),GM694-GX694,0)</f>
        <v>351.65</v>
      </c>
      <c r="GO694" s="2">
        <f t="shared" ref="GO694:GO725" si="870">IF(BI694=2,GM694-GX694,0)</f>
        <v>0</v>
      </c>
      <c r="GP694" s="2">
        <f t="shared" ref="GP694:GP725" si="871">IF(BI694=4,GM694-GX694,0)</f>
        <v>0</v>
      </c>
      <c r="GQ694" s="2"/>
      <c r="GR694" s="2">
        <v>0</v>
      </c>
      <c r="GS694" s="2">
        <v>3</v>
      </c>
      <c r="GT694" s="2">
        <v>0</v>
      </c>
      <c r="GU694" s="2" t="s">
        <v>3</v>
      </c>
      <c r="GV694" s="2">
        <f t="shared" ref="GV694:GV725" si="872">ROUND((GT694),6)</f>
        <v>0</v>
      </c>
      <c r="GW694" s="2">
        <v>1</v>
      </c>
      <c r="GX694" s="2">
        <f t="shared" ref="GX694:GX725" si="873">ROUND(HC694*I694,2)</f>
        <v>0</v>
      </c>
      <c r="GY694" s="2"/>
      <c r="GZ694" s="2"/>
      <c r="HA694" s="2">
        <v>0</v>
      </c>
      <c r="HB694" s="2">
        <v>0</v>
      </c>
      <c r="HC694" s="2">
        <f t="shared" ref="HC694:HC725" si="874">GV694*GW694</f>
        <v>0</v>
      </c>
      <c r="HD694" s="2"/>
      <c r="HE694" s="2" t="s">
        <v>3</v>
      </c>
      <c r="HF694" s="2" t="s">
        <v>3</v>
      </c>
      <c r="HG694" s="2"/>
      <c r="HH694" s="2"/>
      <c r="HI694" s="2"/>
      <c r="HJ694" s="2"/>
      <c r="HK694" s="2"/>
      <c r="HL694" s="2"/>
      <c r="HM694" s="2" t="s">
        <v>3</v>
      </c>
      <c r="HN694" s="2" t="s">
        <v>3</v>
      </c>
      <c r="HO694" s="2" t="s">
        <v>3</v>
      </c>
      <c r="HP694" s="2" t="s">
        <v>3</v>
      </c>
      <c r="HQ694" s="2" t="s">
        <v>3</v>
      </c>
      <c r="HR694" s="2"/>
      <c r="HS694" s="2">
        <v>0</v>
      </c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>
        <v>0</v>
      </c>
      <c r="IL694" s="2"/>
      <c r="IM694" s="2"/>
      <c r="IN694" s="2"/>
      <c r="IO694" s="2"/>
      <c r="IP694" s="2"/>
      <c r="IQ694" s="2"/>
      <c r="IR694" s="2"/>
      <c r="IS694" s="2"/>
      <c r="IT694" s="2"/>
      <c r="IU694" s="2"/>
    </row>
    <row r="695" spans="1:255" x14ac:dyDescent="0.2">
      <c r="A695">
        <v>18</v>
      </c>
      <c r="B695">
        <v>1</v>
      </c>
      <c r="C695">
        <v>1536</v>
      </c>
      <c r="E695" t="s">
        <v>644</v>
      </c>
      <c r="F695" t="s">
        <v>208</v>
      </c>
      <c r="G695" t="s">
        <v>209</v>
      </c>
      <c r="H695" t="s">
        <v>39</v>
      </c>
      <c r="I695">
        <f>I683*J695</f>
        <v>65</v>
      </c>
      <c r="J695">
        <v>20.967741935483872</v>
      </c>
      <c r="K695">
        <v>20.967742000000001</v>
      </c>
      <c r="O695">
        <f t="shared" si="843"/>
        <v>1494.51</v>
      </c>
      <c r="P695">
        <f t="shared" si="844"/>
        <v>1494.51</v>
      </c>
      <c r="Q695">
        <f t="shared" si="836"/>
        <v>0</v>
      </c>
      <c r="R695">
        <f t="shared" si="845"/>
        <v>0</v>
      </c>
      <c r="S695">
        <f t="shared" si="846"/>
        <v>0</v>
      </c>
      <c r="T695">
        <f t="shared" si="847"/>
        <v>0</v>
      </c>
      <c r="U695">
        <f t="shared" si="848"/>
        <v>0</v>
      </c>
      <c r="V695">
        <f t="shared" si="849"/>
        <v>0</v>
      </c>
      <c r="W695">
        <f t="shared" si="850"/>
        <v>0</v>
      </c>
      <c r="X695">
        <f t="shared" si="851"/>
        <v>0</v>
      </c>
      <c r="Y695">
        <f t="shared" si="852"/>
        <v>0</v>
      </c>
      <c r="AA695">
        <v>59204059</v>
      </c>
      <c r="AB695">
        <f t="shared" si="853"/>
        <v>5.41</v>
      </c>
      <c r="AC695">
        <f t="shared" si="854"/>
        <v>5.41</v>
      </c>
      <c r="AD695">
        <f t="shared" si="837"/>
        <v>0</v>
      </c>
      <c r="AE695">
        <f t="shared" si="838"/>
        <v>0</v>
      </c>
      <c r="AF695">
        <f t="shared" si="839"/>
        <v>0</v>
      </c>
      <c r="AG695">
        <f t="shared" si="855"/>
        <v>0</v>
      </c>
      <c r="AH695">
        <f t="shared" si="840"/>
        <v>0</v>
      </c>
      <c r="AI695">
        <f t="shared" si="841"/>
        <v>0</v>
      </c>
      <c r="AJ695">
        <f t="shared" si="856"/>
        <v>0</v>
      </c>
      <c r="AK695">
        <v>5.41</v>
      </c>
      <c r="AL695">
        <v>5.41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109</v>
      </c>
      <c r="AU695">
        <v>61</v>
      </c>
      <c r="AV695">
        <v>1</v>
      </c>
      <c r="AW695">
        <v>1</v>
      </c>
      <c r="AZ695">
        <v>1</v>
      </c>
      <c r="BA695">
        <v>1</v>
      </c>
      <c r="BB695">
        <v>1</v>
      </c>
      <c r="BC695">
        <v>4.25</v>
      </c>
      <c r="BD695" t="s">
        <v>3</v>
      </c>
      <c r="BE695" t="s">
        <v>3</v>
      </c>
      <c r="BF695" t="s">
        <v>3</v>
      </c>
      <c r="BG695" t="s">
        <v>3</v>
      </c>
      <c r="BH695">
        <v>3</v>
      </c>
      <c r="BI695">
        <v>1</v>
      </c>
      <c r="BJ695" t="s">
        <v>210</v>
      </c>
      <c r="BM695">
        <v>21</v>
      </c>
      <c r="BN695">
        <v>0</v>
      </c>
      <c r="BO695" t="s">
        <v>208</v>
      </c>
      <c r="BP695">
        <v>1</v>
      </c>
      <c r="BQ695">
        <v>30</v>
      </c>
      <c r="BR695">
        <v>0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 t="s">
        <v>3</v>
      </c>
      <c r="BZ695">
        <v>109</v>
      </c>
      <c r="CA695">
        <v>61</v>
      </c>
      <c r="CB695" t="s">
        <v>3</v>
      </c>
      <c r="CE695">
        <v>30</v>
      </c>
      <c r="CF695">
        <v>0</v>
      </c>
      <c r="CG695">
        <v>0</v>
      </c>
      <c r="CM695">
        <v>0</v>
      </c>
      <c r="CN695" t="s">
        <v>3</v>
      </c>
      <c r="CO695">
        <v>0</v>
      </c>
      <c r="CP695">
        <f t="shared" si="857"/>
        <v>1494.51</v>
      </c>
      <c r="CQ695">
        <f t="shared" si="858"/>
        <v>22.99</v>
      </c>
      <c r="CR695">
        <f t="shared" si="842"/>
        <v>0</v>
      </c>
      <c r="CS695">
        <f t="shared" si="859"/>
        <v>0</v>
      </c>
      <c r="CT695">
        <f t="shared" si="860"/>
        <v>0</v>
      </c>
      <c r="CU695">
        <f t="shared" si="861"/>
        <v>0</v>
      </c>
      <c r="CV695">
        <f t="shared" si="862"/>
        <v>0</v>
      </c>
      <c r="CW695">
        <f t="shared" si="863"/>
        <v>0</v>
      </c>
      <c r="CX695">
        <f t="shared" si="864"/>
        <v>0</v>
      </c>
      <c r="CY695">
        <f t="shared" si="865"/>
        <v>0</v>
      </c>
      <c r="CZ695">
        <f t="shared" si="866"/>
        <v>0</v>
      </c>
      <c r="DC695" t="s">
        <v>3</v>
      </c>
      <c r="DD695" t="s">
        <v>3</v>
      </c>
      <c r="DE695" t="s">
        <v>3</v>
      </c>
      <c r="DF695" t="s">
        <v>3</v>
      </c>
      <c r="DG695" t="s">
        <v>3</v>
      </c>
      <c r="DH695" t="s">
        <v>3</v>
      </c>
      <c r="DI695" t="s">
        <v>3</v>
      </c>
      <c r="DJ695" t="s">
        <v>3</v>
      </c>
      <c r="DK695" t="s">
        <v>3</v>
      </c>
      <c r="DL695" t="s">
        <v>3</v>
      </c>
      <c r="DM695" t="s">
        <v>3</v>
      </c>
      <c r="DN695">
        <v>0</v>
      </c>
      <c r="DO695">
        <v>0</v>
      </c>
      <c r="DP695">
        <v>1</v>
      </c>
      <c r="DQ695">
        <v>1</v>
      </c>
      <c r="DU695">
        <v>1010</v>
      </c>
      <c r="DV695" t="s">
        <v>39</v>
      </c>
      <c r="DW695" t="s">
        <v>39</v>
      </c>
      <c r="DX695">
        <v>1</v>
      </c>
      <c r="DZ695" t="s">
        <v>3</v>
      </c>
      <c r="EA695" t="s">
        <v>3</v>
      </c>
      <c r="EB695" t="s">
        <v>3</v>
      </c>
      <c r="EC695" t="s">
        <v>3</v>
      </c>
      <c r="EE695">
        <v>58807897</v>
      </c>
      <c r="EF695">
        <v>30</v>
      </c>
      <c r="EG695" t="s">
        <v>27</v>
      </c>
      <c r="EH695">
        <v>0</v>
      </c>
      <c r="EI695" t="s">
        <v>3</v>
      </c>
      <c r="EJ695">
        <v>1</v>
      </c>
      <c r="EK695">
        <v>21</v>
      </c>
      <c r="EL695" t="s">
        <v>28</v>
      </c>
      <c r="EM695" t="s">
        <v>29</v>
      </c>
      <c r="EO695" t="s">
        <v>3</v>
      </c>
      <c r="EQ695">
        <v>0</v>
      </c>
      <c r="ER695">
        <v>5.41</v>
      </c>
      <c r="ES695">
        <v>5.41</v>
      </c>
      <c r="ET695">
        <v>0</v>
      </c>
      <c r="EU695">
        <v>0</v>
      </c>
      <c r="EV695">
        <v>0</v>
      </c>
      <c r="EW695">
        <v>0</v>
      </c>
      <c r="EX695">
        <v>0</v>
      </c>
      <c r="FQ695">
        <v>0</v>
      </c>
      <c r="FR695">
        <v>0</v>
      </c>
      <c r="FS695">
        <v>0</v>
      </c>
      <c r="FX695">
        <v>109</v>
      </c>
      <c r="FY695">
        <v>61</v>
      </c>
      <c r="GA695" t="s">
        <v>3</v>
      </c>
      <c r="GD695">
        <v>1</v>
      </c>
      <c r="GF695">
        <v>-1835303697</v>
      </c>
      <c r="GG695">
        <v>2</v>
      </c>
      <c r="GH695">
        <v>1</v>
      </c>
      <c r="GI695">
        <v>2</v>
      </c>
      <c r="GJ695">
        <v>0</v>
      </c>
      <c r="GK695">
        <v>0</v>
      </c>
      <c r="GL695">
        <f t="shared" si="867"/>
        <v>0</v>
      </c>
      <c r="GM695">
        <f t="shared" si="868"/>
        <v>1494.51</v>
      </c>
      <c r="GN695">
        <f t="shared" si="869"/>
        <v>1494.51</v>
      </c>
      <c r="GO695">
        <f t="shared" si="870"/>
        <v>0</v>
      </c>
      <c r="GP695">
        <f t="shared" si="871"/>
        <v>0</v>
      </c>
      <c r="GR695">
        <v>0</v>
      </c>
      <c r="GS695">
        <v>3</v>
      </c>
      <c r="GT695">
        <v>0</v>
      </c>
      <c r="GU695" t="s">
        <v>3</v>
      </c>
      <c r="GV695">
        <f t="shared" si="872"/>
        <v>0</v>
      </c>
      <c r="GW695">
        <v>1</v>
      </c>
      <c r="GX695">
        <f t="shared" si="873"/>
        <v>0</v>
      </c>
      <c r="HA695">
        <v>0</v>
      </c>
      <c r="HB695">
        <v>0</v>
      </c>
      <c r="HC695">
        <f t="shared" si="874"/>
        <v>0</v>
      </c>
      <c r="HE695" t="s">
        <v>3</v>
      </c>
      <c r="HF695" t="s">
        <v>3</v>
      </c>
      <c r="HM695" t="s">
        <v>3</v>
      </c>
      <c r="HN695" t="s">
        <v>3</v>
      </c>
      <c r="HO695" t="s">
        <v>3</v>
      </c>
      <c r="HP695" t="s">
        <v>3</v>
      </c>
      <c r="HQ695" t="s">
        <v>3</v>
      </c>
      <c r="HS695">
        <v>0</v>
      </c>
      <c r="IK695">
        <v>0</v>
      </c>
    </row>
    <row r="696" spans="1:255" x14ac:dyDescent="0.2">
      <c r="A696" s="2">
        <v>18</v>
      </c>
      <c r="B696" s="2">
        <v>1</v>
      </c>
      <c r="C696" s="2">
        <v>1510</v>
      </c>
      <c r="D696" s="2"/>
      <c r="E696" s="2" t="s">
        <v>645</v>
      </c>
      <c r="F696" s="2" t="s">
        <v>410</v>
      </c>
      <c r="G696" s="2" t="s">
        <v>411</v>
      </c>
      <c r="H696" s="2" t="s">
        <v>39</v>
      </c>
      <c r="I696" s="2">
        <f>I682*J696</f>
        <v>5</v>
      </c>
      <c r="J696" s="2">
        <v>1.6129032258064515</v>
      </c>
      <c r="K696" s="2">
        <v>1.6129032000000001</v>
      </c>
      <c r="L696" s="2"/>
      <c r="M696" s="2"/>
      <c r="N696" s="2"/>
      <c r="O696" s="2">
        <f t="shared" si="843"/>
        <v>35.049999999999997</v>
      </c>
      <c r="P696" s="2">
        <f t="shared" si="844"/>
        <v>35.049999999999997</v>
      </c>
      <c r="Q696" s="2">
        <f t="shared" si="836"/>
        <v>0</v>
      </c>
      <c r="R696" s="2">
        <f t="shared" si="845"/>
        <v>0</v>
      </c>
      <c r="S696" s="2">
        <f t="shared" si="846"/>
        <v>0</v>
      </c>
      <c r="T696" s="2">
        <f t="shared" si="847"/>
        <v>0</v>
      </c>
      <c r="U696" s="2">
        <f t="shared" si="848"/>
        <v>0</v>
      </c>
      <c r="V696" s="2">
        <f t="shared" si="849"/>
        <v>0</v>
      </c>
      <c r="W696" s="2">
        <f t="shared" si="850"/>
        <v>0</v>
      </c>
      <c r="X696" s="2">
        <f t="shared" si="851"/>
        <v>0</v>
      </c>
      <c r="Y696" s="2">
        <f t="shared" si="852"/>
        <v>0</v>
      </c>
      <c r="Z696" s="2"/>
      <c r="AA696" s="2">
        <v>59204062</v>
      </c>
      <c r="AB696" s="2">
        <f t="shared" si="853"/>
        <v>7.01</v>
      </c>
      <c r="AC696" s="2">
        <f t="shared" si="854"/>
        <v>7.01</v>
      </c>
      <c r="AD696" s="2">
        <f t="shared" si="837"/>
        <v>0</v>
      </c>
      <c r="AE696" s="2">
        <f t="shared" si="838"/>
        <v>0</v>
      </c>
      <c r="AF696" s="2">
        <f t="shared" si="839"/>
        <v>0</v>
      </c>
      <c r="AG696" s="2">
        <f t="shared" si="855"/>
        <v>0</v>
      </c>
      <c r="AH696" s="2">
        <f t="shared" si="840"/>
        <v>0</v>
      </c>
      <c r="AI696" s="2">
        <f t="shared" si="841"/>
        <v>0</v>
      </c>
      <c r="AJ696" s="2">
        <f t="shared" si="856"/>
        <v>0</v>
      </c>
      <c r="AK696" s="2">
        <v>7.01</v>
      </c>
      <c r="AL696" s="2">
        <v>7.01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109</v>
      </c>
      <c r="AU696" s="2">
        <v>61</v>
      </c>
      <c r="AV696" s="2">
        <v>1</v>
      </c>
      <c r="AW696" s="2">
        <v>1</v>
      </c>
      <c r="AX696" s="2"/>
      <c r="AY696" s="2"/>
      <c r="AZ696" s="2">
        <v>1</v>
      </c>
      <c r="BA696" s="2">
        <v>1</v>
      </c>
      <c r="BB696" s="2">
        <v>1</v>
      </c>
      <c r="BC696" s="2">
        <v>1</v>
      </c>
      <c r="BD696" s="2" t="s">
        <v>3</v>
      </c>
      <c r="BE696" s="2" t="s">
        <v>3</v>
      </c>
      <c r="BF696" s="2" t="s">
        <v>3</v>
      </c>
      <c r="BG696" s="2" t="s">
        <v>3</v>
      </c>
      <c r="BH696" s="2">
        <v>3</v>
      </c>
      <c r="BI696" s="2">
        <v>1</v>
      </c>
      <c r="BJ696" s="2" t="s">
        <v>412</v>
      </c>
      <c r="BK696" s="2"/>
      <c r="BL696" s="2"/>
      <c r="BM696" s="2">
        <v>21</v>
      </c>
      <c r="BN696" s="2">
        <v>0</v>
      </c>
      <c r="BO696" s="2" t="s">
        <v>3</v>
      </c>
      <c r="BP696" s="2">
        <v>0</v>
      </c>
      <c r="BQ696" s="2">
        <v>30</v>
      </c>
      <c r="BR696" s="2">
        <v>0</v>
      </c>
      <c r="BS696" s="2">
        <v>1</v>
      </c>
      <c r="BT696" s="2">
        <v>1</v>
      </c>
      <c r="BU696" s="2">
        <v>1</v>
      </c>
      <c r="BV696" s="2">
        <v>1</v>
      </c>
      <c r="BW696" s="2">
        <v>1</v>
      </c>
      <c r="BX696" s="2">
        <v>1</v>
      </c>
      <c r="BY696" s="2" t="s">
        <v>3</v>
      </c>
      <c r="BZ696" s="2">
        <v>109</v>
      </c>
      <c r="CA696" s="2">
        <v>61</v>
      </c>
      <c r="CB696" s="2" t="s">
        <v>3</v>
      </c>
      <c r="CC696" s="2"/>
      <c r="CD696" s="2"/>
      <c r="CE696" s="2">
        <v>30</v>
      </c>
      <c r="CF696" s="2">
        <v>0</v>
      </c>
      <c r="CG696" s="2">
        <v>0</v>
      </c>
      <c r="CH696" s="2"/>
      <c r="CI696" s="2"/>
      <c r="CJ696" s="2"/>
      <c r="CK696" s="2"/>
      <c r="CL696" s="2"/>
      <c r="CM696" s="2">
        <v>0</v>
      </c>
      <c r="CN696" s="2" t="s">
        <v>3</v>
      </c>
      <c r="CO696" s="2">
        <v>0</v>
      </c>
      <c r="CP696" s="2">
        <f t="shared" si="857"/>
        <v>35.049999999999997</v>
      </c>
      <c r="CQ696" s="2">
        <f t="shared" si="858"/>
        <v>7.01</v>
      </c>
      <c r="CR696" s="2">
        <f t="shared" si="842"/>
        <v>0</v>
      </c>
      <c r="CS696" s="2">
        <f t="shared" si="859"/>
        <v>0</v>
      </c>
      <c r="CT696" s="2">
        <f t="shared" si="860"/>
        <v>0</v>
      </c>
      <c r="CU696" s="2">
        <f t="shared" si="861"/>
        <v>0</v>
      </c>
      <c r="CV696" s="2">
        <f t="shared" si="862"/>
        <v>0</v>
      </c>
      <c r="CW696" s="2">
        <f t="shared" si="863"/>
        <v>0</v>
      </c>
      <c r="CX696" s="2">
        <f t="shared" si="864"/>
        <v>0</v>
      </c>
      <c r="CY696" s="2">
        <f t="shared" si="865"/>
        <v>0</v>
      </c>
      <c r="CZ696" s="2">
        <f t="shared" si="866"/>
        <v>0</v>
      </c>
      <c r="DA696" s="2"/>
      <c r="DB696" s="2"/>
      <c r="DC696" s="2" t="s">
        <v>3</v>
      </c>
      <c r="DD696" s="2" t="s">
        <v>3</v>
      </c>
      <c r="DE696" s="2" t="s">
        <v>3</v>
      </c>
      <c r="DF696" s="2" t="s">
        <v>3</v>
      </c>
      <c r="DG696" s="2" t="s">
        <v>3</v>
      </c>
      <c r="DH696" s="2" t="s">
        <v>3</v>
      </c>
      <c r="DI696" s="2" t="s">
        <v>3</v>
      </c>
      <c r="DJ696" s="2" t="s">
        <v>3</v>
      </c>
      <c r="DK696" s="2" t="s">
        <v>3</v>
      </c>
      <c r="DL696" s="2" t="s">
        <v>3</v>
      </c>
      <c r="DM696" s="2" t="s">
        <v>3</v>
      </c>
      <c r="DN696" s="2">
        <v>0</v>
      </c>
      <c r="DO696" s="2">
        <v>0</v>
      </c>
      <c r="DP696" s="2">
        <v>1</v>
      </c>
      <c r="DQ696" s="2">
        <v>1</v>
      </c>
      <c r="DR696" s="2"/>
      <c r="DS696" s="2"/>
      <c r="DT696" s="2"/>
      <c r="DU696" s="2">
        <v>1010</v>
      </c>
      <c r="DV696" s="2" t="s">
        <v>39</v>
      </c>
      <c r="DW696" s="2" t="s">
        <v>39</v>
      </c>
      <c r="DX696" s="2">
        <v>1</v>
      </c>
      <c r="DY696" s="2"/>
      <c r="DZ696" s="2" t="s">
        <v>3</v>
      </c>
      <c r="EA696" s="2" t="s">
        <v>3</v>
      </c>
      <c r="EB696" s="2" t="s">
        <v>3</v>
      </c>
      <c r="EC696" s="2" t="s">
        <v>3</v>
      </c>
      <c r="ED696" s="2"/>
      <c r="EE696" s="2">
        <v>58807897</v>
      </c>
      <c r="EF696" s="2">
        <v>30</v>
      </c>
      <c r="EG696" s="2" t="s">
        <v>27</v>
      </c>
      <c r="EH696" s="2">
        <v>0</v>
      </c>
      <c r="EI696" s="2" t="s">
        <v>3</v>
      </c>
      <c r="EJ696" s="2">
        <v>1</v>
      </c>
      <c r="EK696" s="2">
        <v>21</v>
      </c>
      <c r="EL696" s="2" t="s">
        <v>28</v>
      </c>
      <c r="EM696" s="2" t="s">
        <v>29</v>
      </c>
      <c r="EN696" s="2"/>
      <c r="EO696" s="2" t="s">
        <v>3</v>
      </c>
      <c r="EP696" s="2"/>
      <c r="EQ696" s="2">
        <v>0</v>
      </c>
      <c r="ER696" s="2">
        <v>7.01</v>
      </c>
      <c r="ES696" s="2">
        <v>7.01</v>
      </c>
      <c r="ET696" s="2">
        <v>0</v>
      </c>
      <c r="EU696" s="2">
        <v>0</v>
      </c>
      <c r="EV696" s="2">
        <v>0</v>
      </c>
      <c r="EW696" s="2">
        <v>0</v>
      </c>
      <c r="EX696" s="2">
        <v>0</v>
      </c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>
        <v>0</v>
      </c>
      <c r="FR696" s="2">
        <v>0</v>
      </c>
      <c r="FS696" s="2">
        <v>0</v>
      </c>
      <c r="FT696" s="2"/>
      <c r="FU696" s="2"/>
      <c r="FV696" s="2"/>
      <c r="FW696" s="2"/>
      <c r="FX696" s="2">
        <v>109</v>
      </c>
      <c r="FY696" s="2">
        <v>61</v>
      </c>
      <c r="FZ696" s="2"/>
      <c r="GA696" s="2" t="s">
        <v>3</v>
      </c>
      <c r="GB696" s="2"/>
      <c r="GC696" s="2"/>
      <c r="GD696" s="2">
        <v>1</v>
      </c>
      <c r="GE696" s="2"/>
      <c r="GF696" s="2">
        <v>-582606188</v>
      </c>
      <c r="GG696" s="2">
        <v>2</v>
      </c>
      <c r="GH696" s="2">
        <v>1</v>
      </c>
      <c r="GI696" s="2">
        <v>-2</v>
      </c>
      <c r="GJ696" s="2">
        <v>0</v>
      </c>
      <c r="GK696" s="2">
        <v>0</v>
      </c>
      <c r="GL696" s="2">
        <f t="shared" si="867"/>
        <v>0</v>
      </c>
      <c r="GM696" s="2">
        <f t="shared" si="868"/>
        <v>35.049999999999997</v>
      </c>
      <c r="GN696" s="2">
        <f t="shared" si="869"/>
        <v>35.049999999999997</v>
      </c>
      <c r="GO696" s="2">
        <f t="shared" si="870"/>
        <v>0</v>
      </c>
      <c r="GP696" s="2">
        <f t="shared" si="871"/>
        <v>0</v>
      </c>
      <c r="GQ696" s="2"/>
      <c r="GR696" s="2">
        <v>0</v>
      </c>
      <c r="GS696" s="2">
        <v>3</v>
      </c>
      <c r="GT696" s="2">
        <v>0</v>
      </c>
      <c r="GU696" s="2" t="s">
        <v>3</v>
      </c>
      <c r="GV696" s="2">
        <f t="shared" si="872"/>
        <v>0</v>
      </c>
      <c r="GW696" s="2">
        <v>1</v>
      </c>
      <c r="GX696" s="2">
        <f t="shared" si="873"/>
        <v>0</v>
      </c>
      <c r="GY696" s="2"/>
      <c r="GZ696" s="2"/>
      <c r="HA696" s="2">
        <v>0</v>
      </c>
      <c r="HB696" s="2">
        <v>0</v>
      </c>
      <c r="HC696" s="2">
        <f t="shared" si="874"/>
        <v>0</v>
      </c>
      <c r="HD696" s="2"/>
      <c r="HE696" s="2" t="s">
        <v>3</v>
      </c>
      <c r="HF696" s="2" t="s">
        <v>3</v>
      </c>
      <c r="HG696" s="2"/>
      <c r="HH696" s="2"/>
      <c r="HI696" s="2"/>
      <c r="HJ696" s="2"/>
      <c r="HK696" s="2"/>
      <c r="HL696" s="2"/>
      <c r="HM696" s="2" t="s">
        <v>3</v>
      </c>
      <c r="HN696" s="2" t="s">
        <v>3</v>
      </c>
      <c r="HO696" s="2" t="s">
        <v>3</v>
      </c>
      <c r="HP696" s="2" t="s">
        <v>3</v>
      </c>
      <c r="HQ696" s="2" t="s">
        <v>3</v>
      </c>
      <c r="HR696" s="2"/>
      <c r="HS696" s="2">
        <v>0</v>
      </c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>
        <v>0</v>
      </c>
      <c r="IL696" s="2"/>
      <c r="IM696" s="2"/>
      <c r="IN696" s="2"/>
      <c r="IO696" s="2"/>
      <c r="IP696" s="2"/>
      <c r="IQ696" s="2"/>
      <c r="IR696" s="2"/>
      <c r="IS696" s="2"/>
      <c r="IT696" s="2"/>
      <c r="IU696" s="2"/>
    </row>
    <row r="697" spans="1:255" x14ac:dyDescent="0.2">
      <c r="A697">
        <v>18</v>
      </c>
      <c r="B697">
        <v>1</v>
      </c>
      <c r="C697">
        <v>1534</v>
      </c>
      <c r="E697" t="s">
        <v>645</v>
      </c>
      <c r="F697" t="s">
        <v>410</v>
      </c>
      <c r="G697" t="s">
        <v>411</v>
      </c>
      <c r="H697" t="s">
        <v>39</v>
      </c>
      <c r="I697">
        <f>I683*J697</f>
        <v>5</v>
      </c>
      <c r="J697">
        <v>1.6129032258064515</v>
      </c>
      <c r="K697">
        <v>1.6129032000000001</v>
      </c>
      <c r="O697">
        <f t="shared" si="843"/>
        <v>68.7</v>
      </c>
      <c r="P697">
        <f t="shared" si="844"/>
        <v>68.7</v>
      </c>
      <c r="Q697">
        <f t="shared" si="836"/>
        <v>0</v>
      </c>
      <c r="R697">
        <f t="shared" si="845"/>
        <v>0</v>
      </c>
      <c r="S697">
        <f t="shared" si="846"/>
        <v>0</v>
      </c>
      <c r="T697">
        <f t="shared" si="847"/>
        <v>0</v>
      </c>
      <c r="U697">
        <f t="shared" si="848"/>
        <v>0</v>
      </c>
      <c r="V697">
        <f t="shared" si="849"/>
        <v>0</v>
      </c>
      <c r="W697">
        <f t="shared" si="850"/>
        <v>0</v>
      </c>
      <c r="X697">
        <f t="shared" si="851"/>
        <v>0</v>
      </c>
      <c r="Y697">
        <f t="shared" si="852"/>
        <v>0</v>
      </c>
      <c r="AA697">
        <v>59204059</v>
      </c>
      <c r="AB697">
        <f t="shared" si="853"/>
        <v>7.01</v>
      </c>
      <c r="AC697">
        <f t="shared" si="854"/>
        <v>7.01</v>
      </c>
      <c r="AD697">
        <f t="shared" si="837"/>
        <v>0</v>
      </c>
      <c r="AE697">
        <f t="shared" si="838"/>
        <v>0</v>
      </c>
      <c r="AF697">
        <f t="shared" si="839"/>
        <v>0</v>
      </c>
      <c r="AG697">
        <f t="shared" si="855"/>
        <v>0</v>
      </c>
      <c r="AH697">
        <f t="shared" si="840"/>
        <v>0</v>
      </c>
      <c r="AI697">
        <f t="shared" si="841"/>
        <v>0</v>
      </c>
      <c r="AJ697">
        <f t="shared" si="856"/>
        <v>0</v>
      </c>
      <c r="AK697">
        <v>7.01</v>
      </c>
      <c r="AL697">
        <v>7.01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109</v>
      </c>
      <c r="AU697">
        <v>61</v>
      </c>
      <c r="AV697">
        <v>1</v>
      </c>
      <c r="AW697">
        <v>1</v>
      </c>
      <c r="AZ697">
        <v>1</v>
      </c>
      <c r="BA697">
        <v>1</v>
      </c>
      <c r="BB697">
        <v>1</v>
      </c>
      <c r="BC697">
        <v>1.96</v>
      </c>
      <c r="BD697" t="s">
        <v>3</v>
      </c>
      <c r="BE697" t="s">
        <v>3</v>
      </c>
      <c r="BF697" t="s">
        <v>3</v>
      </c>
      <c r="BG697" t="s">
        <v>3</v>
      </c>
      <c r="BH697">
        <v>3</v>
      </c>
      <c r="BI697">
        <v>1</v>
      </c>
      <c r="BJ697" t="s">
        <v>412</v>
      </c>
      <c r="BM697">
        <v>21</v>
      </c>
      <c r="BN697">
        <v>0</v>
      </c>
      <c r="BO697" t="s">
        <v>410</v>
      </c>
      <c r="BP697">
        <v>1</v>
      </c>
      <c r="BQ697">
        <v>30</v>
      </c>
      <c r="BR697">
        <v>0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 t="s">
        <v>3</v>
      </c>
      <c r="BZ697">
        <v>109</v>
      </c>
      <c r="CA697">
        <v>61</v>
      </c>
      <c r="CB697" t="s">
        <v>3</v>
      </c>
      <c r="CE697">
        <v>30</v>
      </c>
      <c r="CF697">
        <v>0</v>
      </c>
      <c r="CG697">
        <v>0</v>
      </c>
      <c r="CM697">
        <v>0</v>
      </c>
      <c r="CN697" t="s">
        <v>3</v>
      </c>
      <c r="CO697">
        <v>0</v>
      </c>
      <c r="CP697">
        <f t="shared" si="857"/>
        <v>68.7</v>
      </c>
      <c r="CQ697">
        <f t="shared" si="858"/>
        <v>13.74</v>
      </c>
      <c r="CR697">
        <f t="shared" si="842"/>
        <v>0</v>
      </c>
      <c r="CS697">
        <f t="shared" si="859"/>
        <v>0</v>
      </c>
      <c r="CT697">
        <f t="shared" si="860"/>
        <v>0</v>
      </c>
      <c r="CU697">
        <f t="shared" si="861"/>
        <v>0</v>
      </c>
      <c r="CV697">
        <f t="shared" si="862"/>
        <v>0</v>
      </c>
      <c r="CW697">
        <f t="shared" si="863"/>
        <v>0</v>
      </c>
      <c r="CX697">
        <f t="shared" si="864"/>
        <v>0</v>
      </c>
      <c r="CY697">
        <f t="shared" si="865"/>
        <v>0</v>
      </c>
      <c r="CZ697">
        <f t="shared" si="866"/>
        <v>0</v>
      </c>
      <c r="DC697" t="s">
        <v>3</v>
      </c>
      <c r="DD697" t="s">
        <v>3</v>
      </c>
      <c r="DE697" t="s">
        <v>3</v>
      </c>
      <c r="DF697" t="s">
        <v>3</v>
      </c>
      <c r="DG697" t="s">
        <v>3</v>
      </c>
      <c r="DH697" t="s">
        <v>3</v>
      </c>
      <c r="DI697" t="s">
        <v>3</v>
      </c>
      <c r="DJ697" t="s">
        <v>3</v>
      </c>
      <c r="DK697" t="s">
        <v>3</v>
      </c>
      <c r="DL697" t="s">
        <v>3</v>
      </c>
      <c r="DM697" t="s">
        <v>3</v>
      </c>
      <c r="DN697">
        <v>0</v>
      </c>
      <c r="DO697">
        <v>0</v>
      </c>
      <c r="DP697">
        <v>1</v>
      </c>
      <c r="DQ697">
        <v>1</v>
      </c>
      <c r="DU697">
        <v>1010</v>
      </c>
      <c r="DV697" t="s">
        <v>39</v>
      </c>
      <c r="DW697" t="s">
        <v>39</v>
      </c>
      <c r="DX697">
        <v>1</v>
      </c>
      <c r="DZ697" t="s">
        <v>3</v>
      </c>
      <c r="EA697" t="s">
        <v>3</v>
      </c>
      <c r="EB697" t="s">
        <v>3</v>
      </c>
      <c r="EC697" t="s">
        <v>3</v>
      </c>
      <c r="EE697">
        <v>58807897</v>
      </c>
      <c r="EF697">
        <v>30</v>
      </c>
      <c r="EG697" t="s">
        <v>27</v>
      </c>
      <c r="EH697">
        <v>0</v>
      </c>
      <c r="EI697" t="s">
        <v>3</v>
      </c>
      <c r="EJ697">
        <v>1</v>
      </c>
      <c r="EK697">
        <v>21</v>
      </c>
      <c r="EL697" t="s">
        <v>28</v>
      </c>
      <c r="EM697" t="s">
        <v>29</v>
      </c>
      <c r="EO697" t="s">
        <v>3</v>
      </c>
      <c r="EQ697">
        <v>0</v>
      </c>
      <c r="ER697">
        <v>7.01</v>
      </c>
      <c r="ES697">
        <v>7.01</v>
      </c>
      <c r="ET697">
        <v>0</v>
      </c>
      <c r="EU697">
        <v>0</v>
      </c>
      <c r="EV697">
        <v>0</v>
      </c>
      <c r="EW697">
        <v>0</v>
      </c>
      <c r="EX697">
        <v>0</v>
      </c>
      <c r="FQ697">
        <v>0</v>
      </c>
      <c r="FR697">
        <v>0</v>
      </c>
      <c r="FS697">
        <v>0</v>
      </c>
      <c r="FX697">
        <v>109</v>
      </c>
      <c r="FY697">
        <v>61</v>
      </c>
      <c r="GA697" t="s">
        <v>3</v>
      </c>
      <c r="GD697">
        <v>1</v>
      </c>
      <c r="GF697">
        <v>-582606188</v>
      </c>
      <c r="GG697">
        <v>2</v>
      </c>
      <c r="GH697">
        <v>1</v>
      </c>
      <c r="GI697">
        <v>2</v>
      </c>
      <c r="GJ697">
        <v>0</v>
      </c>
      <c r="GK697">
        <v>0</v>
      </c>
      <c r="GL697">
        <f t="shared" si="867"/>
        <v>0</v>
      </c>
      <c r="GM697">
        <f t="shared" si="868"/>
        <v>68.7</v>
      </c>
      <c r="GN697">
        <f t="shared" si="869"/>
        <v>68.7</v>
      </c>
      <c r="GO697">
        <f t="shared" si="870"/>
        <v>0</v>
      </c>
      <c r="GP697">
        <f t="shared" si="871"/>
        <v>0</v>
      </c>
      <c r="GR697">
        <v>0</v>
      </c>
      <c r="GS697">
        <v>3</v>
      </c>
      <c r="GT697">
        <v>0</v>
      </c>
      <c r="GU697" t="s">
        <v>3</v>
      </c>
      <c r="GV697">
        <f t="shared" si="872"/>
        <v>0</v>
      </c>
      <c r="GW697">
        <v>1</v>
      </c>
      <c r="GX697">
        <f t="shared" si="873"/>
        <v>0</v>
      </c>
      <c r="HA697">
        <v>0</v>
      </c>
      <c r="HB697">
        <v>0</v>
      </c>
      <c r="HC697">
        <f t="shared" si="874"/>
        <v>0</v>
      </c>
      <c r="HE697" t="s">
        <v>3</v>
      </c>
      <c r="HF697" t="s">
        <v>3</v>
      </c>
      <c r="HM697" t="s">
        <v>3</v>
      </c>
      <c r="HN697" t="s">
        <v>3</v>
      </c>
      <c r="HO697" t="s">
        <v>3</v>
      </c>
      <c r="HP697" t="s">
        <v>3</v>
      </c>
      <c r="HQ697" t="s">
        <v>3</v>
      </c>
      <c r="HS697">
        <v>0</v>
      </c>
      <c r="IK697">
        <v>0</v>
      </c>
    </row>
    <row r="698" spans="1:255" x14ac:dyDescent="0.2">
      <c r="A698" s="2">
        <v>18</v>
      </c>
      <c r="B698" s="2">
        <v>1</v>
      </c>
      <c r="C698" s="2">
        <v>1513</v>
      </c>
      <c r="D698" s="2"/>
      <c r="E698" s="2" t="s">
        <v>646</v>
      </c>
      <c r="F698" s="2" t="s">
        <v>208</v>
      </c>
      <c r="G698" s="2" t="s">
        <v>414</v>
      </c>
      <c r="H698" s="2" t="s">
        <v>39</v>
      </c>
      <c r="I698" s="2">
        <f>I682*J698</f>
        <v>27</v>
      </c>
      <c r="J698" s="2">
        <v>8.7096774193548381</v>
      </c>
      <c r="K698" s="2">
        <v>8.7096774000000003</v>
      </c>
      <c r="L698" s="2"/>
      <c r="M698" s="2"/>
      <c r="N698" s="2"/>
      <c r="O698" s="2">
        <f t="shared" si="843"/>
        <v>146.07</v>
      </c>
      <c r="P698" s="2">
        <f t="shared" si="844"/>
        <v>146.07</v>
      </c>
      <c r="Q698" s="2">
        <f t="shared" si="836"/>
        <v>0</v>
      </c>
      <c r="R698" s="2">
        <f t="shared" si="845"/>
        <v>0</v>
      </c>
      <c r="S698" s="2">
        <f t="shared" si="846"/>
        <v>0</v>
      </c>
      <c r="T698" s="2">
        <f t="shared" si="847"/>
        <v>0</v>
      </c>
      <c r="U698" s="2">
        <f t="shared" si="848"/>
        <v>0</v>
      </c>
      <c r="V698" s="2">
        <f t="shared" si="849"/>
        <v>0</v>
      </c>
      <c r="W698" s="2">
        <f t="shared" si="850"/>
        <v>0</v>
      </c>
      <c r="X698" s="2">
        <f t="shared" si="851"/>
        <v>0</v>
      </c>
      <c r="Y698" s="2">
        <f t="shared" si="852"/>
        <v>0</v>
      </c>
      <c r="Z698" s="2"/>
      <c r="AA698" s="2">
        <v>59204062</v>
      </c>
      <c r="AB698" s="2">
        <f t="shared" si="853"/>
        <v>5.41</v>
      </c>
      <c r="AC698" s="2">
        <f t="shared" si="854"/>
        <v>5.41</v>
      </c>
      <c r="AD698" s="2">
        <f t="shared" si="837"/>
        <v>0</v>
      </c>
      <c r="AE698" s="2">
        <f t="shared" si="838"/>
        <v>0</v>
      </c>
      <c r="AF698" s="2">
        <f t="shared" si="839"/>
        <v>0</v>
      </c>
      <c r="AG698" s="2">
        <f t="shared" si="855"/>
        <v>0</v>
      </c>
      <c r="AH698" s="2">
        <f t="shared" si="840"/>
        <v>0</v>
      </c>
      <c r="AI698" s="2">
        <f t="shared" si="841"/>
        <v>0</v>
      </c>
      <c r="AJ698" s="2">
        <f t="shared" si="856"/>
        <v>0</v>
      </c>
      <c r="AK698" s="2">
        <v>5.41</v>
      </c>
      <c r="AL698" s="2">
        <v>5.41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109</v>
      </c>
      <c r="AU698" s="2">
        <v>61</v>
      </c>
      <c r="AV698" s="2">
        <v>1</v>
      </c>
      <c r="AW698" s="2">
        <v>1</v>
      </c>
      <c r="AX698" s="2"/>
      <c r="AY698" s="2"/>
      <c r="AZ698" s="2">
        <v>1</v>
      </c>
      <c r="BA698" s="2">
        <v>1</v>
      </c>
      <c r="BB698" s="2">
        <v>1</v>
      </c>
      <c r="BC698" s="2">
        <v>1</v>
      </c>
      <c r="BD698" s="2" t="s">
        <v>3</v>
      </c>
      <c r="BE698" s="2" t="s">
        <v>3</v>
      </c>
      <c r="BF698" s="2" t="s">
        <v>3</v>
      </c>
      <c r="BG698" s="2" t="s">
        <v>3</v>
      </c>
      <c r="BH698" s="2">
        <v>3</v>
      </c>
      <c r="BI698" s="2">
        <v>1</v>
      </c>
      <c r="BJ698" s="2" t="s">
        <v>210</v>
      </c>
      <c r="BK698" s="2"/>
      <c r="BL698" s="2"/>
      <c r="BM698" s="2">
        <v>21</v>
      </c>
      <c r="BN698" s="2">
        <v>0</v>
      </c>
      <c r="BO698" s="2" t="s">
        <v>3</v>
      </c>
      <c r="BP698" s="2">
        <v>0</v>
      </c>
      <c r="BQ698" s="2">
        <v>30</v>
      </c>
      <c r="BR698" s="2">
        <v>0</v>
      </c>
      <c r="BS698" s="2">
        <v>1</v>
      </c>
      <c r="BT698" s="2">
        <v>1</v>
      </c>
      <c r="BU698" s="2">
        <v>1</v>
      </c>
      <c r="BV698" s="2">
        <v>1</v>
      </c>
      <c r="BW698" s="2">
        <v>1</v>
      </c>
      <c r="BX698" s="2">
        <v>1</v>
      </c>
      <c r="BY698" s="2" t="s">
        <v>3</v>
      </c>
      <c r="BZ698" s="2">
        <v>109</v>
      </c>
      <c r="CA698" s="2">
        <v>61</v>
      </c>
      <c r="CB698" s="2" t="s">
        <v>3</v>
      </c>
      <c r="CC698" s="2"/>
      <c r="CD698" s="2"/>
      <c r="CE698" s="2">
        <v>30</v>
      </c>
      <c r="CF698" s="2">
        <v>0</v>
      </c>
      <c r="CG698" s="2">
        <v>0</v>
      </c>
      <c r="CH698" s="2"/>
      <c r="CI698" s="2"/>
      <c r="CJ698" s="2"/>
      <c r="CK698" s="2"/>
      <c r="CL698" s="2"/>
      <c r="CM698" s="2">
        <v>0</v>
      </c>
      <c r="CN698" s="2" t="s">
        <v>3</v>
      </c>
      <c r="CO698" s="2">
        <v>0</v>
      </c>
      <c r="CP698" s="2">
        <f t="shared" si="857"/>
        <v>146.07</v>
      </c>
      <c r="CQ698" s="2">
        <f t="shared" si="858"/>
        <v>5.41</v>
      </c>
      <c r="CR698" s="2">
        <f t="shared" si="842"/>
        <v>0</v>
      </c>
      <c r="CS698" s="2">
        <f t="shared" si="859"/>
        <v>0</v>
      </c>
      <c r="CT698" s="2">
        <f t="shared" si="860"/>
        <v>0</v>
      </c>
      <c r="CU698" s="2">
        <f t="shared" si="861"/>
        <v>0</v>
      </c>
      <c r="CV698" s="2">
        <f t="shared" si="862"/>
        <v>0</v>
      </c>
      <c r="CW698" s="2">
        <f t="shared" si="863"/>
        <v>0</v>
      </c>
      <c r="CX698" s="2">
        <f t="shared" si="864"/>
        <v>0</v>
      </c>
      <c r="CY698" s="2">
        <f t="shared" si="865"/>
        <v>0</v>
      </c>
      <c r="CZ698" s="2">
        <f t="shared" si="866"/>
        <v>0</v>
      </c>
      <c r="DA698" s="2"/>
      <c r="DB698" s="2"/>
      <c r="DC698" s="2" t="s">
        <v>3</v>
      </c>
      <c r="DD698" s="2" t="s">
        <v>3</v>
      </c>
      <c r="DE698" s="2" t="s">
        <v>3</v>
      </c>
      <c r="DF698" s="2" t="s">
        <v>3</v>
      </c>
      <c r="DG698" s="2" t="s">
        <v>3</v>
      </c>
      <c r="DH698" s="2" t="s">
        <v>3</v>
      </c>
      <c r="DI698" s="2" t="s">
        <v>3</v>
      </c>
      <c r="DJ698" s="2" t="s">
        <v>3</v>
      </c>
      <c r="DK698" s="2" t="s">
        <v>3</v>
      </c>
      <c r="DL698" s="2" t="s">
        <v>3</v>
      </c>
      <c r="DM698" s="2" t="s">
        <v>3</v>
      </c>
      <c r="DN698" s="2">
        <v>0</v>
      </c>
      <c r="DO698" s="2">
        <v>0</v>
      </c>
      <c r="DP698" s="2">
        <v>1</v>
      </c>
      <c r="DQ698" s="2">
        <v>1</v>
      </c>
      <c r="DR698" s="2"/>
      <c r="DS698" s="2"/>
      <c r="DT698" s="2"/>
      <c r="DU698" s="2">
        <v>1010</v>
      </c>
      <c r="DV698" s="2" t="s">
        <v>39</v>
      </c>
      <c r="DW698" s="2" t="s">
        <v>39</v>
      </c>
      <c r="DX698" s="2">
        <v>1</v>
      </c>
      <c r="DY698" s="2"/>
      <c r="DZ698" s="2" t="s">
        <v>3</v>
      </c>
      <c r="EA698" s="2" t="s">
        <v>3</v>
      </c>
      <c r="EB698" s="2" t="s">
        <v>3</v>
      </c>
      <c r="EC698" s="2" t="s">
        <v>3</v>
      </c>
      <c r="ED698" s="2"/>
      <c r="EE698" s="2">
        <v>58807897</v>
      </c>
      <c r="EF698" s="2">
        <v>30</v>
      </c>
      <c r="EG698" s="2" t="s">
        <v>27</v>
      </c>
      <c r="EH698" s="2">
        <v>0</v>
      </c>
      <c r="EI698" s="2" t="s">
        <v>3</v>
      </c>
      <c r="EJ698" s="2">
        <v>1</v>
      </c>
      <c r="EK698" s="2">
        <v>21</v>
      </c>
      <c r="EL698" s="2" t="s">
        <v>28</v>
      </c>
      <c r="EM698" s="2" t="s">
        <v>29</v>
      </c>
      <c r="EN698" s="2"/>
      <c r="EO698" s="2" t="s">
        <v>3</v>
      </c>
      <c r="EP698" s="2"/>
      <c r="EQ698" s="2">
        <v>0</v>
      </c>
      <c r="ER698" s="2">
        <v>5.41</v>
      </c>
      <c r="ES698" s="2">
        <v>5.41</v>
      </c>
      <c r="ET698" s="2">
        <v>0</v>
      </c>
      <c r="EU698" s="2">
        <v>0</v>
      </c>
      <c r="EV698" s="2">
        <v>0</v>
      </c>
      <c r="EW698" s="2">
        <v>0</v>
      </c>
      <c r="EX698" s="2">
        <v>0</v>
      </c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>
        <v>0</v>
      </c>
      <c r="FR698" s="2">
        <v>0</v>
      </c>
      <c r="FS698" s="2">
        <v>0</v>
      </c>
      <c r="FT698" s="2"/>
      <c r="FU698" s="2"/>
      <c r="FV698" s="2"/>
      <c r="FW698" s="2"/>
      <c r="FX698" s="2">
        <v>109</v>
      </c>
      <c r="FY698" s="2">
        <v>61</v>
      </c>
      <c r="FZ698" s="2"/>
      <c r="GA698" s="2" t="s">
        <v>3</v>
      </c>
      <c r="GB698" s="2"/>
      <c r="GC698" s="2"/>
      <c r="GD698" s="2">
        <v>1</v>
      </c>
      <c r="GE698" s="2"/>
      <c r="GF698" s="2">
        <v>-79327792</v>
      </c>
      <c r="GG698" s="2">
        <v>2</v>
      </c>
      <c r="GH698" s="2">
        <v>1</v>
      </c>
      <c r="GI698" s="2">
        <v>-2</v>
      </c>
      <c r="GJ698" s="2">
        <v>0</v>
      </c>
      <c r="GK698" s="2">
        <v>0</v>
      </c>
      <c r="GL698" s="2">
        <f t="shared" si="867"/>
        <v>0</v>
      </c>
      <c r="GM698" s="2">
        <f t="shared" si="868"/>
        <v>146.07</v>
      </c>
      <c r="GN698" s="2">
        <f t="shared" si="869"/>
        <v>146.07</v>
      </c>
      <c r="GO698" s="2">
        <f t="shared" si="870"/>
        <v>0</v>
      </c>
      <c r="GP698" s="2">
        <f t="shared" si="871"/>
        <v>0</v>
      </c>
      <c r="GQ698" s="2"/>
      <c r="GR698" s="2">
        <v>0</v>
      </c>
      <c r="GS698" s="2">
        <v>3</v>
      </c>
      <c r="GT698" s="2">
        <v>0</v>
      </c>
      <c r="GU698" s="2" t="s">
        <v>3</v>
      </c>
      <c r="GV698" s="2">
        <f t="shared" si="872"/>
        <v>0</v>
      </c>
      <c r="GW698" s="2">
        <v>1</v>
      </c>
      <c r="GX698" s="2">
        <f t="shared" si="873"/>
        <v>0</v>
      </c>
      <c r="GY698" s="2"/>
      <c r="GZ698" s="2"/>
      <c r="HA698" s="2">
        <v>0</v>
      </c>
      <c r="HB698" s="2">
        <v>0</v>
      </c>
      <c r="HC698" s="2">
        <f t="shared" si="874"/>
        <v>0</v>
      </c>
      <c r="HD698" s="2"/>
      <c r="HE698" s="2" t="s">
        <v>3</v>
      </c>
      <c r="HF698" s="2" t="s">
        <v>3</v>
      </c>
      <c r="HG698" s="2"/>
      <c r="HH698" s="2"/>
      <c r="HI698" s="2"/>
      <c r="HJ698" s="2"/>
      <c r="HK698" s="2"/>
      <c r="HL698" s="2"/>
      <c r="HM698" s="2" t="s">
        <v>3</v>
      </c>
      <c r="HN698" s="2" t="s">
        <v>3</v>
      </c>
      <c r="HO698" s="2" t="s">
        <v>3</v>
      </c>
      <c r="HP698" s="2" t="s">
        <v>3</v>
      </c>
      <c r="HQ698" s="2" t="s">
        <v>3</v>
      </c>
      <c r="HR698" s="2"/>
      <c r="HS698" s="2">
        <v>0</v>
      </c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>
        <v>0</v>
      </c>
      <c r="IL698" s="2"/>
      <c r="IM698" s="2"/>
      <c r="IN698" s="2"/>
      <c r="IO698" s="2"/>
      <c r="IP698" s="2"/>
      <c r="IQ698" s="2"/>
      <c r="IR698" s="2"/>
      <c r="IS698" s="2"/>
      <c r="IT698" s="2"/>
      <c r="IU698" s="2"/>
    </row>
    <row r="699" spans="1:255" x14ac:dyDescent="0.2">
      <c r="A699">
        <v>18</v>
      </c>
      <c r="B699">
        <v>1</v>
      </c>
      <c r="C699">
        <v>1537</v>
      </c>
      <c r="E699" t="s">
        <v>646</v>
      </c>
      <c r="F699" t="s">
        <v>208</v>
      </c>
      <c r="G699" t="s">
        <v>414</v>
      </c>
      <c r="H699" t="s">
        <v>39</v>
      </c>
      <c r="I699">
        <f>I683*J699</f>
        <v>27</v>
      </c>
      <c r="J699">
        <v>8.7096774193548381</v>
      </c>
      <c r="K699">
        <v>8.7096774000000003</v>
      </c>
      <c r="O699">
        <f t="shared" si="843"/>
        <v>620.79999999999995</v>
      </c>
      <c r="P699">
        <f t="shared" si="844"/>
        <v>620.79999999999995</v>
      </c>
      <c r="Q699">
        <f t="shared" si="836"/>
        <v>0</v>
      </c>
      <c r="R699">
        <f t="shared" si="845"/>
        <v>0</v>
      </c>
      <c r="S699">
        <f t="shared" si="846"/>
        <v>0</v>
      </c>
      <c r="T699">
        <f t="shared" si="847"/>
        <v>0</v>
      </c>
      <c r="U699">
        <f t="shared" si="848"/>
        <v>0</v>
      </c>
      <c r="V699">
        <f t="shared" si="849"/>
        <v>0</v>
      </c>
      <c r="W699">
        <f t="shared" si="850"/>
        <v>0</v>
      </c>
      <c r="X699">
        <f t="shared" si="851"/>
        <v>0</v>
      </c>
      <c r="Y699">
        <f t="shared" si="852"/>
        <v>0</v>
      </c>
      <c r="AA699">
        <v>59204059</v>
      </c>
      <c r="AB699">
        <f t="shared" si="853"/>
        <v>5.41</v>
      </c>
      <c r="AC699">
        <f t="shared" si="854"/>
        <v>5.41</v>
      </c>
      <c r="AD699">
        <f t="shared" si="837"/>
        <v>0</v>
      </c>
      <c r="AE699">
        <f t="shared" si="838"/>
        <v>0</v>
      </c>
      <c r="AF699">
        <f t="shared" si="839"/>
        <v>0</v>
      </c>
      <c r="AG699">
        <f t="shared" si="855"/>
        <v>0</v>
      </c>
      <c r="AH699">
        <f t="shared" si="840"/>
        <v>0</v>
      </c>
      <c r="AI699">
        <f t="shared" si="841"/>
        <v>0</v>
      </c>
      <c r="AJ699">
        <f t="shared" si="856"/>
        <v>0</v>
      </c>
      <c r="AK699">
        <v>5.41</v>
      </c>
      <c r="AL699">
        <v>5.41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109</v>
      </c>
      <c r="AU699">
        <v>61</v>
      </c>
      <c r="AV699">
        <v>1</v>
      </c>
      <c r="AW699">
        <v>1</v>
      </c>
      <c r="AZ699">
        <v>1</v>
      </c>
      <c r="BA699">
        <v>1</v>
      </c>
      <c r="BB699">
        <v>1</v>
      </c>
      <c r="BC699">
        <v>4.25</v>
      </c>
      <c r="BD699" t="s">
        <v>3</v>
      </c>
      <c r="BE699" t="s">
        <v>3</v>
      </c>
      <c r="BF699" t="s">
        <v>3</v>
      </c>
      <c r="BG699" t="s">
        <v>3</v>
      </c>
      <c r="BH699">
        <v>3</v>
      </c>
      <c r="BI699">
        <v>1</v>
      </c>
      <c r="BJ699" t="s">
        <v>210</v>
      </c>
      <c r="BM699">
        <v>21</v>
      </c>
      <c r="BN699">
        <v>0</v>
      </c>
      <c r="BO699" t="s">
        <v>208</v>
      </c>
      <c r="BP699">
        <v>1</v>
      </c>
      <c r="BQ699">
        <v>30</v>
      </c>
      <c r="BR699">
        <v>0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 t="s">
        <v>3</v>
      </c>
      <c r="BZ699">
        <v>109</v>
      </c>
      <c r="CA699">
        <v>61</v>
      </c>
      <c r="CB699" t="s">
        <v>3</v>
      </c>
      <c r="CE699">
        <v>30</v>
      </c>
      <c r="CF699">
        <v>0</v>
      </c>
      <c r="CG699">
        <v>0</v>
      </c>
      <c r="CM699">
        <v>0</v>
      </c>
      <c r="CN699" t="s">
        <v>3</v>
      </c>
      <c r="CO699">
        <v>0</v>
      </c>
      <c r="CP699">
        <f t="shared" si="857"/>
        <v>620.79999999999995</v>
      </c>
      <c r="CQ699">
        <f t="shared" si="858"/>
        <v>22.99</v>
      </c>
      <c r="CR699">
        <f t="shared" si="842"/>
        <v>0</v>
      </c>
      <c r="CS699">
        <f t="shared" si="859"/>
        <v>0</v>
      </c>
      <c r="CT699">
        <f t="shared" si="860"/>
        <v>0</v>
      </c>
      <c r="CU699">
        <f t="shared" si="861"/>
        <v>0</v>
      </c>
      <c r="CV699">
        <f t="shared" si="862"/>
        <v>0</v>
      </c>
      <c r="CW699">
        <f t="shared" si="863"/>
        <v>0</v>
      </c>
      <c r="CX699">
        <f t="shared" si="864"/>
        <v>0</v>
      </c>
      <c r="CY699">
        <f t="shared" si="865"/>
        <v>0</v>
      </c>
      <c r="CZ699">
        <f t="shared" si="866"/>
        <v>0</v>
      </c>
      <c r="DC699" t="s">
        <v>3</v>
      </c>
      <c r="DD699" t="s">
        <v>3</v>
      </c>
      <c r="DE699" t="s">
        <v>3</v>
      </c>
      <c r="DF699" t="s">
        <v>3</v>
      </c>
      <c r="DG699" t="s">
        <v>3</v>
      </c>
      <c r="DH699" t="s">
        <v>3</v>
      </c>
      <c r="DI699" t="s">
        <v>3</v>
      </c>
      <c r="DJ699" t="s">
        <v>3</v>
      </c>
      <c r="DK699" t="s">
        <v>3</v>
      </c>
      <c r="DL699" t="s">
        <v>3</v>
      </c>
      <c r="DM699" t="s">
        <v>3</v>
      </c>
      <c r="DN699">
        <v>0</v>
      </c>
      <c r="DO699">
        <v>0</v>
      </c>
      <c r="DP699">
        <v>1</v>
      </c>
      <c r="DQ699">
        <v>1</v>
      </c>
      <c r="DU699">
        <v>1010</v>
      </c>
      <c r="DV699" t="s">
        <v>39</v>
      </c>
      <c r="DW699" t="s">
        <v>39</v>
      </c>
      <c r="DX699">
        <v>1</v>
      </c>
      <c r="DZ699" t="s">
        <v>3</v>
      </c>
      <c r="EA699" t="s">
        <v>3</v>
      </c>
      <c r="EB699" t="s">
        <v>3</v>
      </c>
      <c r="EC699" t="s">
        <v>3</v>
      </c>
      <c r="EE699">
        <v>58807897</v>
      </c>
      <c r="EF699">
        <v>30</v>
      </c>
      <c r="EG699" t="s">
        <v>27</v>
      </c>
      <c r="EH699">
        <v>0</v>
      </c>
      <c r="EI699" t="s">
        <v>3</v>
      </c>
      <c r="EJ699">
        <v>1</v>
      </c>
      <c r="EK699">
        <v>21</v>
      </c>
      <c r="EL699" t="s">
        <v>28</v>
      </c>
      <c r="EM699" t="s">
        <v>29</v>
      </c>
      <c r="EO699" t="s">
        <v>3</v>
      </c>
      <c r="EQ699">
        <v>0</v>
      </c>
      <c r="ER699">
        <v>5.41</v>
      </c>
      <c r="ES699">
        <v>5.41</v>
      </c>
      <c r="ET699">
        <v>0</v>
      </c>
      <c r="EU699">
        <v>0</v>
      </c>
      <c r="EV699">
        <v>0</v>
      </c>
      <c r="EW699">
        <v>0</v>
      </c>
      <c r="EX699">
        <v>0</v>
      </c>
      <c r="FQ699">
        <v>0</v>
      </c>
      <c r="FR699">
        <v>0</v>
      </c>
      <c r="FS699">
        <v>0</v>
      </c>
      <c r="FX699">
        <v>109</v>
      </c>
      <c r="FY699">
        <v>61</v>
      </c>
      <c r="GA699" t="s">
        <v>3</v>
      </c>
      <c r="GD699">
        <v>1</v>
      </c>
      <c r="GF699">
        <v>-79327792</v>
      </c>
      <c r="GG699">
        <v>2</v>
      </c>
      <c r="GH699">
        <v>1</v>
      </c>
      <c r="GI699">
        <v>2</v>
      </c>
      <c r="GJ699">
        <v>0</v>
      </c>
      <c r="GK699">
        <v>0</v>
      </c>
      <c r="GL699">
        <f t="shared" si="867"/>
        <v>0</v>
      </c>
      <c r="GM699">
        <f t="shared" si="868"/>
        <v>620.79999999999995</v>
      </c>
      <c r="GN699">
        <f t="shared" si="869"/>
        <v>620.79999999999995</v>
      </c>
      <c r="GO699">
        <f t="shared" si="870"/>
        <v>0</v>
      </c>
      <c r="GP699">
        <f t="shared" si="871"/>
        <v>0</v>
      </c>
      <c r="GR699">
        <v>0</v>
      </c>
      <c r="GS699">
        <v>3</v>
      </c>
      <c r="GT699">
        <v>0</v>
      </c>
      <c r="GU699" t="s">
        <v>3</v>
      </c>
      <c r="GV699">
        <f t="shared" si="872"/>
        <v>0</v>
      </c>
      <c r="GW699">
        <v>1</v>
      </c>
      <c r="GX699">
        <f t="shared" si="873"/>
        <v>0</v>
      </c>
      <c r="HA699">
        <v>0</v>
      </c>
      <c r="HB699">
        <v>0</v>
      </c>
      <c r="HC699">
        <f t="shared" si="874"/>
        <v>0</v>
      </c>
      <c r="HE699" t="s">
        <v>3</v>
      </c>
      <c r="HF699" t="s">
        <v>3</v>
      </c>
      <c r="HM699" t="s">
        <v>3</v>
      </c>
      <c r="HN699" t="s">
        <v>3</v>
      </c>
      <c r="HO699" t="s">
        <v>3</v>
      </c>
      <c r="HP699" t="s">
        <v>3</v>
      </c>
      <c r="HQ699" t="s">
        <v>3</v>
      </c>
      <c r="HS699">
        <v>0</v>
      </c>
      <c r="IK699">
        <v>0</v>
      </c>
    </row>
    <row r="700" spans="1:255" x14ac:dyDescent="0.2">
      <c r="A700" s="2">
        <v>18</v>
      </c>
      <c r="B700" s="2">
        <v>1</v>
      </c>
      <c r="C700" s="2">
        <v>1508</v>
      </c>
      <c r="D700" s="2"/>
      <c r="E700" s="2" t="s">
        <v>647</v>
      </c>
      <c r="F700" s="2" t="s">
        <v>416</v>
      </c>
      <c r="G700" s="2" t="s">
        <v>417</v>
      </c>
      <c r="H700" s="2" t="s">
        <v>39</v>
      </c>
      <c r="I700" s="2">
        <f>I682*J700</f>
        <v>57</v>
      </c>
      <c r="J700" s="2">
        <v>18.387096774193548</v>
      </c>
      <c r="K700" s="2">
        <v>18.387096799999998</v>
      </c>
      <c r="L700" s="2"/>
      <c r="M700" s="2"/>
      <c r="N700" s="2"/>
      <c r="O700" s="2">
        <f t="shared" si="843"/>
        <v>303.81</v>
      </c>
      <c r="P700" s="2">
        <f t="shared" si="844"/>
        <v>303.81</v>
      </c>
      <c r="Q700" s="2">
        <f t="shared" si="836"/>
        <v>0</v>
      </c>
      <c r="R700" s="2">
        <f t="shared" si="845"/>
        <v>0</v>
      </c>
      <c r="S700" s="2">
        <f t="shared" si="846"/>
        <v>0</v>
      </c>
      <c r="T700" s="2">
        <f t="shared" si="847"/>
        <v>0</v>
      </c>
      <c r="U700" s="2">
        <f t="shared" si="848"/>
        <v>0</v>
      </c>
      <c r="V700" s="2">
        <f t="shared" si="849"/>
        <v>0</v>
      </c>
      <c r="W700" s="2">
        <f t="shared" si="850"/>
        <v>0</v>
      </c>
      <c r="X700" s="2">
        <f t="shared" si="851"/>
        <v>0</v>
      </c>
      <c r="Y700" s="2">
        <f t="shared" si="852"/>
        <v>0</v>
      </c>
      <c r="Z700" s="2"/>
      <c r="AA700" s="2">
        <v>59204062</v>
      </c>
      <c r="AB700" s="2">
        <f t="shared" si="853"/>
        <v>5.33</v>
      </c>
      <c r="AC700" s="2">
        <f t="shared" si="854"/>
        <v>5.33</v>
      </c>
      <c r="AD700" s="2">
        <f t="shared" si="837"/>
        <v>0</v>
      </c>
      <c r="AE700" s="2">
        <f t="shared" si="838"/>
        <v>0</v>
      </c>
      <c r="AF700" s="2">
        <f t="shared" si="839"/>
        <v>0</v>
      </c>
      <c r="AG700" s="2">
        <f t="shared" si="855"/>
        <v>0</v>
      </c>
      <c r="AH700" s="2">
        <f t="shared" si="840"/>
        <v>0</v>
      </c>
      <c r="AI700" s="2">
        <f t="shared" si="841"/>
        <v>0</v>
      </c>
      <c r="AJ700" s="2">
        <f t="shared" si="856"/>
        <v>0</v>
      </c>
      <c r="AK700" s="2">
        <v>5.33</v>
      </c>
      <c r="AL700" s="2">
        <v>5.33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109</v>
      </c>
      <c r="AU700" s="2">
        <v>61</v>
      </c>
      <c r="AV700" s="2">
        <v>1</v>
      </c>
      <c r="AW700" s="2">
        <v>1</v>
      </c>
      <c r="AX700" s="2"/>
      <c r="AY700" s="2"/>
      <c r="AZ700" s="2">
        <v>1</v>
      </c>
      <c r="BA700" s="2">
        <v>1</v>
      </c>
      <c r="BB700" s="2">
        <v>1</v>
      </c>
      <c r="BC700" s="2">
        <v>1</v>
      </c>
      <c r="BD700" s="2" t="s">
        <v>3</v>
      </c>
      <c r="BE700" s="2" t="s">
        <v>3</v>
      </c>
      <c r="BF700" s="2" t="s">
        <v>3</v>
      </c>
      <c r="BG700" s="2" t="s">
        <v>3</v>
      </c>
      <c r="BH700" s="2">
        <v>3</v>
      </c>
      <c r="BI700" s="2">
        <v>1</v>
      </c>
      <c r="BJ700" s="2" t="s">
        <v>418</v>
      </c>
      <c r="BK700" s="2"/>
      <c r="BL700" s="2"/>
      <c r="BM700" s="2">
        <v>21</v>
      </c>
      <c r="BN700" s="2">
        <v>0</v>
      </c>
      <c r="BO700" s="2" t="s">
        <v>3</v>
      </c>
      <c r="BP700" s="2">
        <v>0</v>
      </c>
      <c r="BQ700" s="2">
        <v>30</v>
      </c>
      <c r="BR700" s="2">
        <v>0</v>
      </c>
      <c r="BS700" s="2">
        <v>1</v>
      </c>
      <c r="BT700" s="2">
        <v>1</v>
      </c>
      <c r="BU700" s="2">
        <v>1</v>
      </c>
      <c r="BV700" s="2">
        <v>1</v>
      </c>
      <c r="BW700" s="2">
        <v>1</v>
      </c>
      <c r="BX700" s="2">
        <v>1</v>
      </c>
      <c r="BY700" s="2" t="s">
        <v>3</v>
      </c>
      <c r="BZ700" s="2">
        <v>109</v>
      </c>
      <c r="CA700" s="2">
        <v>61</v>
      </c>
      <c r="CB700" s="2" t="s">
        <v>3</v>
      </c>
      <c r="CC700" s="2"/>
      <c r="CD700" s="2"/>
      <c r="CE700" s="2">
        <v>30</v>
      </c>
      <c r="CF700" s="2">
        <v>0</v>
      </c>
      <c r="CG700" s="2">
        <v>0</v>
      </c>
      <c r="CH700" s="2"/>
      <c r="CI700" s="2"/>
      <c r="CJ700" s="2"/>
      <c r="CK700" s="2"/>
      <c r="CL700" s="2"/>
      <c r="CM700" s="2">
        <v>0</v>
      </c>
      <c r="CN700" s="2" t="s">
        <v>3</v>
      </c>
      <c r="CO700" s="2">
        <v>0</v>
      </c>
      <c r="CP700" s="2">
        <f t="shared" si="857"/>
        <v>303.81</v>
      </c>
      <c r="CQ700" s="2">
        <f t="shared" si="858"/>
        <v>5.33</v>
      </c>
      <c r="CR700" s="2">
        <f t="shared" si="842"/>
        <v>0</v>
      </c>
      <c r="CS700" s="2">
        <f t="shared" si="859"/>
        <v>0</v>
      </c>
      <c r="CT700" s="2">
        <f t="shared" si="860"/>
        <v>0</v>
      </c>
      <c r="CU700" s="2">
        <f t="shared" si="861"/>
        <v>0</v>
      </c>
      <c r="CV700" s="2">
        <f t="shared" si="862"/>
        <v>0</v>
      </c>
      <c r="CW700" s="2">
        <f t="shared" si="863"/>
        <v>0</v>
      </c>
      <c r="CX700" s="2">
        <f t="shared" si="864"/>
        <v>0</v>
      </c>
      <c r="CY700" s="2">
        <f t="shared" si="865"/>
        <v>0</v>
      </c>
      <c r="CZ700" s="2">
        <f t="shared" si="866"/>
        <v>0</v>
      </c>
      <c r="DA700" s="2"/>
      <c r="DB700" s="2"/>
      <c r="DC700" s="2" t="s">
        <v>3</v>
      </c>
      <c r="DD700" s="2" t="s">
        <v>3</v>
      </c>
      <c r="DE700" s="2" t="s">
        <v>3</v>
      </c>
      <c r="DF700" s="2" t="s">
        <v>3</v>
      </c>
      <c r="DG700" s="2" t="s">
        <v>3</v>
      </c>
      <c r="DH700" s="2" t="s">
        <v>3</v>
      </c>
      <c r="DI700" s="2" t="s">
        <v>3</v>
      </c>
      <c r="DJ700" s="2" t="s">
        <v>3</v>
      </c>
      <c r="DK700" s="2" t="s">
        <v>3</v>
      </c>
      <c r="DL700" s="2" t="s">
        <v>3</v>
      </c>
      <c r="DM700" s="2" t="s">
        <v>3</v>
      </c>
      <c r="DN700" s="2">
        <v>0</v>
      </c>
      <c r="DO700" s="2">
        <v>0</v>
      </c>
      <c r="DP700" s="2">
        <v>1</v>
      </c>
      <c r="DQ700" s="2">
        <v>1</v>
      </c>
      <c r="DR700" s="2"/>
      <c r="DS700" s="2"/>
      <c r="DT700" s="2"/>
      <c r="DU700" s="2">
        <v>1010</v>
      </c>
      <c r="DV700" s="2" t="s">
        <v>39</v>
      </c>
      <c r="DW700" s="2" t="s">
        <v>39</v>
      </c>
      <c r="DX700" s="2">
        <v>1</v>
      </c>
      <c r="DY700" s="2"/>
      <c r="DZ700" s="2" t="s">
        <v>3</v>
      </c>
      <c r="EA700" s="2" t="s">
        <v>3</v>
      </c>
      <c r="EB700" s="2" t="s">
        <v>3</v>
      </c>
      <c r="EC700" s="2" t="s">
        <v>3</v>
      </c>
      <c r="ED700" s="2"/>
      <c r="EE700" s="2">
        <v>58807897</v>
      </c>
      <c r="EF700" s="2">
        <v>30</v>
      </c>
      <c r="EG700" s="2" t="s">
        <v>27</v>
      </c>
      <c r="EH700" s="2">
        <v>0</v>
      </c>
      <c r="EI700" s="2" t="s">
        <v>3</v>
      </c>
      <c r="EJ700" s="2">
        <v>1</v>
      </c>
      <c r="EK700" s="2">
        <v>21</v>
      </c>
      <c r="EL700" s="2" t="s">
        <v>28</v>
      </c>
      <c r="EM700" s="2" t="s">
        <v>29</v>
      </c>
      <c r="EN700" s="2"/>
      <c r="EO700" s="2" t="s">
        <v>3</v>
      </c>
      <c r="EP700" s="2"/>
      <c r="EQ700" s="2">
        <v>0</v>
      </c>
      <c r="ER700" s="2">
        <v>5.33</v>
      </c>
      <c r="ES700" s="2">
        <v>5.33</v>
      </c>
      <c r="ET700" s="2">
        <v>0</v>
      </c>
      <c r="EU700" s="2">
        <v>0</v>
      </c>
      <c r="EV700" s="2">
        <v>0</v>
      </c>
      <c r="EW700" s="2">
        <v>0</v>
      </c>
      <c r="EX700" s="2">
        <v>0</v>
      </c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>
        <v>0</v>
      </c>
      <c r="FR700" s="2">
        <v>0</v>
      </c>
      <c r="FS700" s="2">
        <v>0</v>
      </c>
      <c r="FT700" s="2"/>
      <c r="FU700" s="2"/>
      <c r="FV700" s="2"/>
      <c r="FW700" s="2"/>
      <c r="FX700" s="2">
        <v>109</v>
      </c>
      <c r="FY700" s="2">
        <v>61</v>
      </c>
      <c r="FZ700" s="2"/>
      <c r="GA700" s="2" t="s">
        <v>3</v>
      </c>
      <c r="GB700" s="2"/>
      <c r="GC700" s="2"/>
      <c r="GD700" s="2">
        <v>1</v>
      </c>
      <c r="GE700" s="2"/>
      <c r="GF700" s="2">
        <v>-1760738286</v>
      </c>
      <c r="GG700" s="2">
        <v>2</v>
      </c>
      <c r="GH700" s="2">
        <v>1</v>
      </c>
      <c r="GI700" s="2">
        <v>-2</v>
      </c>
      <c r="GJ700" s="2">
        <v>0</v>
      </c>
      <c r="GK700" s="2">
        <v>0</v>
      </c>
      <c r="GL700" s="2">
        <f t="shared" si="867"/>
        <v>0</v>
      </c>
      <c r="GM700" s="2">
        <f t="shared" si="868"/>
        <v>303.81</v>
      </c>
      <c r="GN700" s="2">
        <f t="shared" si="869"/>
        <v>303.81</v>
      </c>
      <c r="GO700" s="2">
        <f t="shared" si="870"/>
        <v>0</v>
      </c>
      <c r="GP700" s="2">
        <f t="shared" si="871"/>
        <v>0</v>
      </c>
      <c r="GQ700" s="2"/>
      <c r="GR700" s="2">
        <v>0</v>
      </c>
      <c r="GS700" s="2">
        <v>3</v>
      </c>
      <c r="GT700" s="2">
        <v>0</v>
      </c>
      <c r="GU700" s="2" t="s">
        <v>3</v>
      </c>
      <c r="GV700" s="2">
        <f t="shared" si="872"/>
        <v>0</v>
      </c>
      <c r="GW700" s="2">
        <v>1</v>
      </c>
      <c r="GX700" s="2">
        <f t="shared" si="873"/>
        <v>0</v>
      </c>
      <c r="GY700" s="2"/>
      <c r="GZ700" s="2"/>
      <c r="HA700" s="2">
        <v>0</v>
      </c>
      <c r="HB700" s="2">
        <v>0</v>
      </c>
      <c r="HC700" s="2">
        <f t="shared" si="874"/>
        <v>0</v>
      </c>
      <c r="HD700" s="2"/>
      <c r="HE700" s="2" t="s">
        <v>3</v>
      </c>
      <c r="HF700" s="2" t="s">
        <v>3</v>
      </c>
      <c r="HG700" s="2"/>
      <c r="HH700" s="2"/>
      <c r="HI700" s="2"/>
      <c r="HJ700" s="2"/>
      <c r="HK700" s="2"/>
      <c r="HL700" s="2"/>
      <c r="HM700" s="2" t="s">
        <v>3</v>
      </c>
      <c r="HN700" s="2" t="s">
        <v>3</v>
      </c>
      <c r="HO700" s="2" t="s">
        <v>3</v>
      </c>
      <c r="HP700" s="2" t="s">
        <v>3</v>
      </c>
      <c r="HQ700" s="2" t="s">
        <v>3</v>
      </c>
      <c r="HR700" s="2"/>
      <c r="HS700" s="2">
        <v>0</v>
      </c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>
        <v>0</v>
      </c>
      <c r="IL700" s="2"/>
      <c r="IM700" s="2"/>
      <c r="IN700" s="2"/>
      <c r="IO700" s="2"/>
      <c r="IP700" s="2"/>
      <c r="IQ700" s="2"/>
      <c r="IR700" s="2"/>
      <c r="IS700" s="2"/>
      <c r="IT700" s="2"/>
      <c r="IU700" s="2"/>
    </row>
    <row r="701" spans="1:255" x14ac:dyDescent="0.2">
      <c r="A701">
        <v>18</v>
      </c>
      <c r="B701">
        <v>1</v>
      </c>
      <c r="C701">
        <v>1532</v>
      </c>
      <c r="E701" t="s">
        <v>647</v>
      </c>
      <c r="F701" t="s">
        <v>416</v>
      </c>
      <c r="G701" t="s">
        <v>417</v>
      </c>
      <c r="H701" t="s">
        <v>39</v>
      </c>
      <c r="I701">
        <f>I683*J701</f>
        <v>57</v>
      </c>
      <c r="J701">
        <v>18.387096774193548</v>
      </c>
      <c r="K701">
        <v>18.387096799999998</v>
      </c>
      <c r="O701">
        <f t="shared" si="843"/>
        <v>2084.14</v>
      </c>
      <c r="P701">
        <f t="shared" si="844"/>
        <v>2084.14</v>
      </c>
      <c r="Q701">
        <f t="shared" si="836"/>
        <v>0</v>
      </c>
      <c r="R701">
        <f t="shared" si="845"/>
        <v>0</v>
      </c>
      <c r="S701">
        <f t="shared" si="846"/>
        <v>0</v>
      </c>
      <c r="T701">
        <f t="shared" si="847"/>
        <v>0</v>
      </c>
      <c r="U701">
        <f t="shared" si="848"/>
        <v>0</v>
      </c>
      <c r="V701">
        <f t="shared" si="849"/>
        <v>0</v>
      </c>
      <c r="W701">
        <f t="shared" si="850"/>
        <v>0</v>
      </c>
      <c r="X701">
        <f t="shared" si="851"/>
        <v>0</v>
      </c>
      <c r="Y701">
        <f t="shared" si="852"/>
        <v>0</v>
      </c>
      <c r="AA701">
        <v>59204059</v>
      </c>
      <c r="AB701">
        <f t="shared" si="853"/>
        <v>5.33</v>
      </c>
      <c r="AC701">
        <f t="shared" si="854"/>
        <v>5.33</v>
      </c>
      <c r="AD701">
        <f t="shared" si="837"/>
        <v>0</v>
      </c>
      <c r="AE701">
        <f t="shared" si="838"/>
        <v>0</v>
      </c>
      <c r="AF701">
        <f t="shared" si="839"/>
        <v>0</v>
      </c>
      <c r="AG701">
        <f t="shared" si="855"/>
        <v>0</v>
      </c>
      <c r="AH701">
        <f t="shared" si="840"/>
        <v>0</v>
      </c>
      <c r="AI701">
        <f t="shared" si="841"/>
        <v>0</v>
      </c>
      <c r="AJ701">
        <f t="shared" si="856"/>
        <v>0</v>
      </c>
      <c r="AK701">
        <v>5.33</v>
      </c>
      <c r="AL701">
        <v>5.33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109</v>
      </c>
      <c r="AU701">
        <v>61</v>
      </c>
      <c r="AV701">
        <v>1</v>
      </c>
      <c r="AW701">
        <v>1</v>
      </c>
      <c r="AZ701">
        <v>1</v>
      </c>
      <c r="BA701">
        <v>1</v>
      </c>
      <c r="BB701">
        <v>1</v>
      </c>
      <c r="BC701">
        <v>6.86</v>
      </c>
      <c r="BD701" t="s">
        <v>3</v>
      </c>
      <c r="BE701" t="s">
        <v>3</v>
      </c>
      <c r="BF701" t="s">
        <v>3</v>
      </c>
      <c r="BG701" t="s">
        <v>3</v>
      </c>
      <c r="BH701">
        <v>3</v>
      </c>
      <c r="BI701">
        <v>1</v>
      </c>
      <c r="BJ701" t="s">
        <v>418</v>
      </c>
      <c r="BM701">
        <v>21</v>
      </c>
      <c r="BN701">
        <v>0</v>
      </c>
      <c r="BO701" t="s">
        <v>416</v>
      </c>
      <c r="BP701">
        <v>1</v>
      </c>
      <c r="BQ701">
        <v>30</v>
      </c>
      <c r="BR701">
        <v>0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 t="s">
        <v>3</v>
      </c>
      <c r="BZ701">
        <v>109</v>
      </c>
      <c r="CA701">
        <v>61</v>
      </c>
      <c r="CB701" t="s">
        <v>3</v>
      </c>
      <c r="CE701">
        <v>30</v>
      </c>
      <c r="CF701">
        <v>0</v>
      </c>
      <c r="CG701">
        <v>0</v>
      </c>
      <c r="CM701">
        <v>0</v>
      </c>
      <c r="CN701" t="s">
        <v>3</v>
      </c>
      <c r="CO701">
        <v>0</v>
      </c>
      <c r="CP701">
        <f t="shared" si="857"/>
        <v>2084.14</v>
      </c>
      <c r="CQ701">
        <f t="shared" si="858"/>
        <v>36.56</v>
      </c>
      <c r="CR701">
        <f t="shared" si="842"/>
        <v>0</v>
      </c>
      <c r="CS701">
        <f t="shared" si="859"/>
        <v>0</v>
      </c>
      <c r="CT701">
        <f t="shared" si="860"/>
        <v>0</v>
      </c>
      <c r="CU701">
        <f t="shared" si="861"/>
        <v>0</v>
      </c>
      <c r="CV701">
        <f t="shared" si="862"/>
        <v>0</v>
      </c>
      <c r="CW701">
        <f t="shared" si="863"/>
        <v>0</v>
      </c>
      <c r="CX701">
        <f t="shared" si="864"/>
        <v>0</v>
      </c>
      <c r="CY701">
        <f t="shared" si="865"/>
        <v>0</v>
      </c>
      <c r="CZ701">
        <f t="shared" si="866"/>
        <v>0</v>
      </c>
      <c r="DC701" t="s">
        <v>3</v>
      </c>
      <c r="DD701" t="s">
        <v>3</v>
      </c>
      <c r="DE701" t="s">
        <v>3</v>
      </c>
      <c r="DF701" t="s">
        <v>3</v>
      </c>
      <c r="DG701" t="s">
        <v>3</v>
      </c>
      <c r="DH701" t="s">
        <v>3</v>
      </c>
      <c r="DI701" t="s">
        <v>3</v>
      </c>
      <c r="DJ701" t="s">
        <v>3</v>
      </c>
      <c r="DK701" t="s">
        <v>3</v>
      </c>
      <c r="DL701" t="s">
        <v>3</v>
      </c>
      <c r="DM701" t="s">
        <v>3</v>
      </c>
      <c r="DN701">
        <v>0</v>
      </c>
      <c r="DO701">
        <v>0</v>
      </c>
      <c r="DP701">
        <v>1</v>
      </c>
      <c r="DQ701">
        <v>1</v>
      </c>
      <c r="DU701">
        <v>1010</v>
      </c>
      <c r="DV701" t="s">
        <v>39</v>
      </c>
      <c r="DW701" t="s">
        <v>39</v>
      </c>
      <c r="DX701">
        <v>1</v>
      </c>
      <c r="DZ701" t="s">
        <v>3</v>
      </c>
      <c r="EA701" t="s">
        <v>3</v>
      </c>
      <c r="EB701" t="s">
        <v>3</v>
      </c>
      <c r="EC701" t="s">
        <v>3</v>
      </c>
      <c r="EE701">
        <v>58807897</v>
      </c>
      <c r="EF701">
        <v>30</v>
      </c>
      <c r="EG701" t="s">
        <v>27</v>
      </c>
      <c r="EH701">
        <v>0</v>
      </c>
      <c r="EI701" t="s">
        <v>3</v>
      </c>
      <c r="EJ701">
        <v>1</v>
      </c>
      <c r="EK701">
        <v>21</v>
      </c>
      <c r="EL701" t="s">
        <v>28</v>
      </c>
      <c r="EM701" t="s">
        <v>29</v>
      </c>
      <c r="EO701" t="s">
        <v>3</v>
      </c>
      <c r="EQ701">
        <v>0</v>
      </c>
      <c r="ER701">
        <v>5.33</v>
      </c>
      <c r="ES701">
        <v>5.33</v>
      </c>
      <c r="ET701">
        <v>0</v>
      </c>
      <c r="EU701">
        <v>0</v>
      </c>
      <c r="EV701">
        <v>0</v>
      </c>
      <c r="EW701">
        <v>0</v>
      </c>
      <c r="EX701">
        <v>0</v>
      </c>
      <c r="FQ701">
        <v>0</v>
      </c>
      <c r="FR701">
        <v>0</v>
      </c>
      <c r="FS701">
        <v>0</v>
      </c>
      <c r="FX701">
        <v>109</v>
      </c>
      <c r="FY701">
        <v>61</v>
      </c>
      <c r="GA701" t="s">
        <v>3</v>
      </c>
      <c r="GD701">
        <v>1</v>
      </c>
      <c r="GF701">
        <v>-1760738286</v>
      </c>
      <c r="GG701">
        <v>2</v>
      </c>
      <c r="GH701">
        <v>1</v>
      </c>
      <c r="GI701">
        <v>2</v>
      </c>
      <c r="GJ701">
        <v>0</v>
      </c>
      <c r="GK701">
        <v>0</v>
      </c>
      <c r="GL701">
        <f t="shared" si="867"/>
        <v>0</v>
      </c>
      <c r="GM701">
        <f t="shared" si="868"/>
        <v>2084.14</v>
      </c>
      <c r="GN701">
        <f t="shared" si="869"/>
        <v>2084.14</v>
      </c>
      <c r="GO701">
        <f t="shared" si="870"/>
        <v>0</v>
      </c>
      <c r="GP701">
        <f t="shared" si="871"/>
        <v>0</v>
      </c>
      <c r="GR701">
        <v>0</v>
      </c>
      <c r="GS701">
        <v>3</v>
      </c>
      <c r="GT701">
        <v>0</v>
      </c>
      <c r="GU701" t="s">
        <v>3</v>
      </c>
      <c r="GV701">
        <f t="shared" si="872"/>
        <v>0</v>
      </c>
      <c r="GW701">
        <v>1</v>
      </c>
      <c r="GX701">
        <f t="shared" si="873"/>
        <v>0</v>
      </c>
      <c r="HA701">
        <v>0</v>
      </c>
      <c r="HB701">
        <v>0</v>
      </c>
      <c r="HC701">
        <f t="shared" si="874"/>
        <v>0</v>
      </c>
      <c r="HE701" t="s">
        <v>3</v>
      </c>
      <c r="HF701" t="s">
        <v>3</v>
      </c>
      <c r="HM701" t="s">
        <v>3</v>
      </c>
      <c r="HN701" t="s">
        <v>3</v>
      </c>
      <c r="HO701" t="s">
        <v>3</v>
      </c>
      <c r="HP701" t="s">
        <v>3</v>
      </c>
      <c r="HQ701" t="s">
        <v>3</v>
      </c>
      <c r="HS701">
        <v>0</v>
      </c>
      <c r="IK701">
        <v>0</v>
      </c>
    </row>
    <row r="702" spans="1:255" x14ac:dyDescent="0.2">
      <c r="A702" s="2">
        <v>18</v>
      </c>
      <c r="B702" s="2">
        <v>1</v>
      </c>
      <c r="C702" s="2">
        <v>1502</v>
      </c>
      <c r="D702" s="2"/>
      <c r="E702" s="2" t="s">
        <v>648</v>
      </c>
      <c r="F702" s="2" t="s">
        <v>212</v>
      </c>
      <c r="G702" s="2" t="s">
        <v>213</v>
      </c>
      <c r="H702" s="2" t="s">
        <v>39</v>
      </c>
      <c r="I702" s="2">
        <f>I682*J702</f>
        <v>310</v>
      </c>
      <c r="J702" s="2">
        <v>100</v>
      </c>
      <c r="K702" s="2">
        <v>100</v>
      </c>
      <c r="L702" s="2"/>
      <c r="M702" s="2"/>
      <c r="N702" s="2"/>
      <c r="O702" s="2">
        <f t="shared" si="843"/>
        <v>514.6</v>
      </c>
      <c r="P702" s="2">
        <f t="shared" si="844"/>
        <v>514.6</v>
      </c>
      <c r="Q702" s="2">
        <f t="shared" si="836"/>
        <v>0</v>
      </c>
      <c r="R702" s="2">
        <f t="shared" si="845"/>
        <v>0</v>
      </c>
      <c r="S702" s="2">
        <f t="shared" si="846"/>
        <v>0</v>
      </c>
      <c r="T702" s="2">
        <f t="shared" si="847"/>
        <v>0</v>
      </c>
      <c r="U702" s="2">
        <f t="shared" si="848"/>
        <v>0</v>
      </c>
      <c r="V702" s="2">
        <f t="shared" si="849"/>
        <v>0</v>
      </c>
      <c r="W702" s="2">
        <f t="shared" si="850"/>
        <v>0</v>
      </c>
      <c r="X702" s="2">
        <f t="shared" si="851"/>
        <v>0</v>
      </c>
      <c r="Y702" s="2">
        <f t="shared" si="852"/>
        <v>0</v>
      </c>
      <c r="Z702" s="2"/>
      <c r="AA702" s="2">
        <v>59204062</v>
      </c>
      <c r="AB702" s="2">
        <f t="shared" si="853"/>
        <v>1.66</v>
      </c>
      <c r="AC702" s="2">
        <f t="shared" si="854"/>
        <v>1.66</v>
      </c>
      <c r="AD702" s="2">
        <f t="shared" si="837"/>
        <v>0</v>
      </c>
      <c r="AE702" s="2">
        <f t="shared" si="838"/>
        <v>0</v>
      </c>
      <c r="AF702" s="2">
        <f t="shared" si="839"/>
        <v>0</v>
      </c>
      <c r="AG702" s="2">
        <f t="shared" si="855"/>
        <v>0</v>
      </c>
      <c r="AH702" s="2">
        <f t="shared" si="840"/>
        <v>0</v>
      </c>
      <c r="AI702" s="2">
        <f t="shared" si="841"/>
        <v>0</v>
      </c>
      <c r="AJ702" s="2">
        <f t="shared" si="856"/>
        <v>0</v>
      </c>
      <c r="AK702" s="2">
        <v>1.66</v>
      </c>
      <c r="AL702" s="2">
        <v>1.66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109</v>
      </c>
      <c r="AU702" s="2">
        <v>61</v>
      </c>
      <c r="AV702" s="2">
        <v>1</v>
      </c>
      <c r="AW702" s="2">
        <v>1</v>
      </c>
      <c r="AX702" s="2"/>
      <c r="AY702" s="2"/>
      <c r="AZ702" s="2">
        <v>1</v>
      </c>
      <c r="BA702" s="2">
        <v>1</v>
      </c>
      <c r="BB702" s="2">
        <v>1</v>
      </c>
      <c r="BC702" s="2">
        <v>1</v>
      </c>
      <c r="BD702" s="2" t="s">
        <v>3</v>
      </c>
      <c r="BE702" s="2" t="s">
        <v>3</v>
      </c>
      <c r="BF702" s="2" t="s">
        <v>3</v>
      </c>
      <c r="BG702" s="2" t="s">
        <v>3</v>
      </c>
      <c r="BH702" s="2">
        <v>3</v>
      </c>
      <c r="BI702" s="2">
        <v>1</v>
      </c>
      <c r="BJ702" s="2" t="s">
        <v>214</v>
      </c>
      <c r="BK702" s="2"/>
      <c r="BL702" s="2"/>
      <c r="BM702" s="2">
        <v>21</v>
      </c>
      <c r="BN702" s="2">
        <v>0</v>
      </c>
      <c r="BO702" s="2" t="s">
        <v>3</v>
      </c>
      <c r="BP702" s="2">
        <v>0</v>
      </c>
      <c r="BQ702" s="2">
        <v>30</v>
      </c>
      <c r="BR702" s="2">
        <v>0</v>
      </c>
      <c r="BS702" s="2">
        <v>1</v>
      </c>
      <c r="BT702" s="2">
        <v>1</v>
      </c>
      <c r="BU702" s="2">
        <v>1</v>
      </c>
      <c r="BV702" s="2">
        <v>1</v>
      </c>
      <c r="BW702" s="2">
        <v>1</v>
      </c>
      <c r="BX702" s="2">
        <v>1</v>
      </c>
      <c r="BY702" s="2" t="s">
        <v>3</v>
      </c>
      <c r="BZ702" s="2">
        <v>109</v>
      </c>
      <c r="CA702" s="2">
        <v>61</v>
      </c>
      <c r="CB702" s="2" t="s">
        <v>3</v>
      </c>
      <c r="CC702" s="2"/>
      <c r="CD702" s="2"/>
      <c r="CE702" s="2">
        <v>30</v>
      </c>
      <c r="CF702" s="2">
        <v>0</v>
      </c>
      <c r="CG702" s="2">
        <v>0</v>
      </c>
      <c r="CH702" s="2"/>
      <c r="CI702" s="2"/>
      <c r="CJ702" s="2"/>
      <c r="CK702" s="2"/>
      <c r="CL702" s="2"/>
      <c r="CM702" s="2">
        <v>0</v>
      </c>
      <c r="CN702" s="2" t="s">
        <v>3</v>
      </c>
      <c r="CO702" s="2">
        <v>0</v>
      </c>
      <c r="CP702" s="2">
        <f t="shared" si="857"/>
        <v>514.6</v>
      </c>
      <c r="CQ702" s="2">
        <f t="shared" si="858"/>
        <v>1.66</v>
      </c>
      <c r="CR702" s="2">
        <f t="shared" si="842"/>
        <v>0</v>
      </c>
      <c r="CS702" s="2">
        <f t="shared" si="859"/>
        <v>0</v>
      </c>
      <c r="CT702" s="2">
        <f t="shared" si="860"/>
        <v>0</v>
      </c>
      <c r="CU702" s="2">
        <f t="shared" si="861"/>
        <v>0</v>
      </c>
      <c r="CV702" s="2">
        <f t="shared" si="862"/>
        <v>0</v>
      </c>
      <c r="CW702" s="2">
        <f t="shared" si="863"/>
        <v>0</v>
      </c>
      <c r="CX702" s="2">
        <f t="shared" si="864"/>
        <v>0</v>
      </c>
      <c r="CY702" s="2">
        <f t="shared" si="865"/>
        <v>0</v>
      </c>
      <c r="CZ702" s="2">
        <f t="shared" si="866"/>
        <v>0</v>
      </c>
      <c r="DA702" s="2"/>
      <c r="DB702" s="2"/>
      <c r="DC702" s="2" t="s">
        <v>3</v>
      </c>
      <c r="DD702" s="2" t="s">
        <v>3</v>
      </c>
      <c r="DE702" s="2" t="s">
        <v>3</v>
      </c>
      <c r="DF702" s="2" t="s">
        <v>3</v>
      </c>
      <c r="DG702" s="2" t="s">
        <v>3</v>
      </c>
      <c r="DH702" s="2" t="s">
        <v>3</v>
      </c>
      <c r="DI702" s="2" t="s">
        <v>3</v>
      </c>
      <c r="DJ702" s="2" t="s">
        <v>3</v>
      </c>
      <c r="DK702" s="2" t="s">
        <v>3</v>
      </c>
      <c r="DL702" s="2" t="s">
        <v>3</v>
      </c>
      <c r="DM702" s="2" t="s">
        <v>3</v>
      </c>
      <c r="DN702" s="2">
        <v>0</v>
      </c>
      <c r="DO702" s="2">
        <v>0</v>
      </c>
      <c r="DP702" s="2">
        <v>1</v>
      </c>
      <c r="DQ702" s="2">
        <v>1</v>
      </c>
      <c r="DR702" s="2"/>
      <c r="DS702" s="2"/>
      <c r="DT702" s="2"/>
      <c r="DU702" s="2">
        <v>1010</v>
      </c>
      <c r="DV702" s="2" t="s">
        <v>39</v>
      </c>
      <c r="DW702" s="2" t="s">
        <v>39</v>
      </c>
      <c r="DX702" s="2">
        <v>1</v>
      </c>
      <c r="DY702" s="2"/>
      <c r="DZ702" s="2" t="s">
        <v>3</v>
      </c>
      <c r="EA702" s="2" t="s">
        <v>3</v>
      </c>
      <c r="EB702" s="2" t="s">
        <v>3</v>
      </c>
      <c r="EC702" s="2" t="s">
        <v>3</v>
      </c>
      <c r="ED702" s="2"/>
      <c r="EE702" s="2">
        <v>58807897</v>
      </c>
      <c r="EF702" s="2">
        <v>30</v>
      </c>
      <c r="EG702" s="2" t="s">
        <v>27</v>
      </c>
      <c r="EH702" s="2">
        <v>0</v>
      </c>
      <c r="EI702" s="2" t="s">
        <v>3</v>
      </c>
      <c r="EJ702" s="2">
        <v>1</v>
      </c>
      <c r="EK702" s="2">
        <v>21</v>
      </c>
      <c r="EL702" s="2" t="s">
        <v>28</v>
      </c>
      <c r="EM702" s="2" t="s">
        <v>29</v>
      </c>
      <c r="EN702" s="2"/>
      <c r="EO702" s="2" t="s">
        <v>3</v>
      </c>
      <c r="EP702" s="2"/>
      <c r="EQ702" s="2">
        <v>0</v>
      </c>
      <c r="ER702" s="2">
        <v>1.66</v>
      </c>
      <c r="ES702" s="2">
        <v>1.66</v>
      </c>
      <c r="ET702" s="2">
        <v>0</v>
      </c>
      <c r="EU702" s="2">
        <v>0</v>
      </c>
      <c r="EV702" s="2">
        <v>0</v>
      </c>
      <c r="EW702" s="2">
        <v>0</v>
      </c>
      <c r="EX702" s="2">
        <v>0</v>
      </c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>
        <v>0</v>
      </c>
      <c r="FR702" s="2">
        <v>0</v>
      </c>
      <c r="FS702" s="2">
        <v>0</v>
      </c>
      <c r="FT702" s="2"/>
      <c r="FU702" s="2"/>
      <c r="FV702" s="2"/>
      <c r="FW702" s="2"/>
      <c r="FX702" s="2">
        <v>109</v>
      </c>
      <c r="FY702" s="2">
        <v>61</v>
      </c>
      <c r="FZ702" s="2"/>
      <c r="GA702" s="2" t="s">
        <v>3</v>
      </c>
      <c r="GB702" s="2"/>
      <c r="GC702" s="2"/>
      <c r="GD702" s="2">
        <v>1</v>
      </c>
      <c r="GE702" s="2"/>
      <c r="GF702" s="2">
        <v>-1866650467</v>
      </c>
      <c r="GG702" s="2">
        <v>2</v>
      </c>
      <c r="GH702" s="2">
        <v>1</v>
      </c>
      <c r="GI702" s="2">
        <v>-2</v>
      </c>
      <c r="GJ702" s="2">
        <v>0</v>
      </c>
      <c r="GK702" s="2">
        <v>0</v>
      </c>
      <c r="GL702" s="2">
        <f t="shared" si="867"/>
        <v>0</v>
      </c>
      <c r="GM702" s="2">
        <f t="shared" si="868"/>
        <v>514.6</v>
      </c>
      <c r="GN702" s="2">
        <f t="shared" si="869"/>
        <v>514.6</v>
      </c>
      <c r="GO702" s="2">
        <f t="shared" si="870"/>
        <v>0</v>
      </c>
      <c r="GP702" s="2">
        <f t="shared" si="871"/>
        <v>0</v>
      </c>
      <c r="GQ702" s="2"/>
      <c r="GR702" s="2">
        <v>0</v>
      </c>
      <c r="GS702" s="2">
        <v>3</v>
      </c>
      <c r="GT702" s="2">
        <v>0</v>
      </c>
      <c r="GU702" s="2" t="s">
        <v>3</v>
      </c>
      <c r="GV702" s="2">
        <f t="shared" si="872"/>
        <v>0</v>
      </c>
      <c r="GW702" s="2">
        <v>1</v>
      </c>
      <c r="GX702" s="2">
        <f t="shared" si="873"/>
        <v>0</v>
      </c>
      <c r="GY702" s="2"/>
      <c r="GZ702" s="2"/>
      <c r="HA702" s="2">
        <v>0</v>
      </c>
      <c r="HB702" s="2">
        <v>0</v>
      </c>
      <c r="HC702" s="2">
        <f t="shared" si="874"/>
        <v>0</v>
      </c>
      <c r="HD702" s="2"/>
      <c r="HE702" s="2" t="s">
        <v>3</v>
      </c>
      <c r="HF702" s="2" t="s">
        <v>3</v>
      </c>
      <c r="HG702" s="2"/>
      <c r="HH702" s="2"/>
      <c r="HI702" s="2"/>
      <c r="HJ702" s="2"/>
      <c r="HK702" s="2"/>
      <c r="HL702" s="2"/>
      <c r="HM702" s="2" t="s">
        <v>3</v>
      </c>
      <c r="HN702" s="2" t="s">
        <v>3</v>
      </c>
      <c r="HO702" s="2" t="s">
        <v>3</v>
      </c>
      <c r="HP702" s="2" t="s">
        <v>3</v>
      </c>
      <c r="HQ702" s="2" t="s">
        <v>3</v>
      </c>
      <c r="HR702" s="2"/>
      <c r="HS702" s="2">
        <v>0</v>
      </c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>
        <v>0</v>
      </c>
      <c r="IL702" s="2"/>
      <c r="IM702" s="2"/>
      <c r="IN702" s="2"/>
      <c r="IO702" s="2"/>
      <c r="IP702" s="2"/>
      <c r="IQ702" s="2"/>
      <c r="IR702" s="2"/>
      <c r="IS702" s="2"/>
      <c r="IT702" s="2"/>
      <c r="IU702" s="2"/>
    </row>
    <row r="703" spans="1:255" x14ac:dyDescent="0.2">
      <c r="A703">
        <v>18</v>
      </c>
      <c r="B703">
        <v>1</v>
      </c>
      <c r="C703">
        <v>1526</v>
      </c>
      <c r="E703" t="s">
        <v>648</v>
      </c>
      <c r="F703" t="s">
        <v>212</v>
      </c>
      <c r="G703" t="s">
        <v>213</v>
      </c>
      <c r="H703" t="s">
        <v>39</v>
      </c>
      <c r="I703">
        <f>I683*J703</f>
        <v>310</v>
      </c>
      <c r="J703">
        <v>100</v>
      </c>
      <c r="K703">
        <v>100</v>
      </c>
      <c r="O703">
        <f t="shared" si="843"/>
        <v>2902.34</v>
      </c>
      <c r="P703">
        <f t="shared" si="844"/>
        <v>2902.34</v>
      </c>
      <c r="Q703">
        <f t="shared" si="836"/>
        <v>0</v>
      </c>
      <c r="R703">
        <f t="shared" si="845"/>
        <v>0</v>
      </c>
      <c r="S703">
        <f t="shared" si="846"/>
        <v>0</v>
      </c>
      <c r="T703">
        <f t="shared" si="847"/>
        <v>0</v>
      </c>
      <c r="U703">
        <f t="shared" si="848"/>
        <v>0</v>
      </c>
      <c r="V703">
        <f t="shared" si="849"/>
        <v>0</v>
      </c>
      <c r="W703">
        <f t="shared" si="850"/>
        <v>0</v>
      </c>
      <c r="X703">
        <f t="shared" si="851"/>
        <v>0</v>
      </c>
      <c r="Y703">
        <f t="shared" si="852"/>
        <v>0</v>
      </c>
      <c r="AA703">
        <v>59204059</v>
      </c>
      <c r="AB703">
        <f t="shared" si="853"/>
        <v>1.66</v>
      </c>
      <c r="AC703">
        <f t="shared" si="854"/>
        <v>1.66</v>
      </c>
      <c r="AD703">
        <f t="shared" si="837"/>
        <v>0</v>
      </c>
      <c r="AE703">
        <f t="shared" si="838"/>
        <v>0</v>
      </c>
      <c r="AF703">
        <f t="shared" si="839"/>
        <v>0</v>
      </c>
      <c r="AG703">
        <f t="shared" si="855"/>
        <v>0</v>
      </c>
      <c r="AH703">
        <f t="shared" si="840"/>
        <v>0</v>
      </c>
      <c r="AI703">
        <f t="shared" si="841"/>
        <v>0</v>
      </c>
      <c r="AJ703">
        <f t="shared" si="856"/>
        <v>0</v>
      </c>
      <c r="AK703">
        <v>1.66</v>
      </c>
      <c r="AL703">
        <v>1.66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109</v>
      </c>
      <c r="AU703">
        <v>61</v>
      </c>
      <c r="AV703">
        <v>1</v>
      </c>
      <c r="AW703">
        <v>1</v>
      </c>
      <c r="AZ703">
        <v>1</v>
      </c>
      <c r="BA703">
        <v>1</v>
      </c>
      <c r="BB703">
        <v>1</v>
      </c>
      <c r="BC703">
        <v>5.64</v>
      </c>
      <c r="BD703" t="s">
        <v>3</v>
      </c>
      <c r="BE703" t="s">
        <v>3</v>
      </c>
      <c r="BF703" t="s">
        <v>3</v>
      </c>
      <c r="BG703" t="s">
        <v>3</v>
      </c>
      <c r="BH703">
        <v>3</v>
      </c>
      <c r="BI703">
        <v>1</v>
      </c>
      <c r="BJ703" t="s">
        <v>214</v>
      </c>
      <c r="BM703">
        <v>21</v>
      </c>
      <c r="BN703">
        <v>0</v>
      </c>
      <c r="BO703" t="s">
        <v>212</v>
      </c>
      <c r="BP703">
        <v>1</v>
      </c>
      <c r="BQ703">
        <v>30</v>
      </c>
      <c r="BR703">
        <v>0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 t="s">
        <v>3</v>
      </c>
      <c r="BZ703">
        <v>109</v>
      </c>
      <c r="CA703">
        <v>61</v>
      </c>
      <c r="CB703" t="s">
        <v>3</v>
      </c>
      <c r="CE703">
        <v>30</v>
      </c>
      <c r="CF703">
        <v>0</v>
      </c>
      <c r="CG703">
        <v>0</v>
      </c>
      <c r="CM703">
        <v>0</v>
      </c>
      <c r="CN703" t="s">
        <v>3</v>
      </c>
      <c r="CO703">
        <v>0</v>
      </c>
      <c r="CP703">
        <f t="shared" si="857"/>
        <v>2902.34</v>
      </c>
      <c r="CQ703">
        <f t="shared" si="858"/>
        <v>9.36</v>
      </c>
      <c r="CR703">
        <f t="shared" si="842"/>
        <v>0</v>
      </c>
      <c r="CS703">
        <f t="shared" si="859"/>
        <v>0</v>
      </c>
      <c r="CT703">
        <f t="shared" si="860"/>
        <v>0</v>
      </c>
      <c r="CU703">
        <f t="shared" si="861"/>
        <v>0</v>
      </c>
      <c r="CV703">
        <f t="shared" si="862"/>
        <v>0</v>
      </c>
      <c r="CW703">
        <f t="shared" si="863"/>
        <v>0</v>
      </c>
      <c r="CX703">
        <f t="shared" si="864"/>
        <v>0</v>
      </c>
      <c r="CY703">
        <f t="shared" si="865"/>
        <v>0</v>
      </c>
      <c r="CZ703">
        <f t="shared" si="866"/>
        <v>0</v>
      </c>
      <c r="DC703" t="s">
        <v>3</v>
      </c>
      <c r="DD703" t="s">
        <v>3</v>
      </c>
      <c r="DE703" t="s">
        <v>3</v>
      </c>
      <c r="DF703" t="s">
        <v>3</v>
      </c>
      <c r="DG703" t="s">
        <v>3</v>
      </c>
      <c r="DH703" t="s">
        <v>3</v>
      </c>
      <c r="DI703" t="s">
        <v>3</v>
      </c>
      <c r="DJ703" t="s">
        <v>3</v>
      </c>
      <c r="DK703" t="s">
        <v>3</v>
      </c>
      <c r="DL703" t="s">
        <v>3</v>
      </c>
      <c r="DM703" t="s">
        <v>3</v>
      </c>
      <c r="DN703">
        <v>0</v>
      </c>
      <c r="DO703">
        <v>0</v>
      </c>
      <c r="DP703">
        <v>1</v>
      </c>
      <c r="DQ703">
        <v>1</v>
      </c>
      <c r="DU703">
        <v>1010</v>
      </c>
      <c r="DV703" t="s">
        <v>39</v>
      </c>
      <c r="DW703" t="s">
        <v>39</v>
      </c>
      <c r="DX703">
        <v>1</v>
      </c>
      <c r="DZ703" t="s">
        <v>3</v>
      </c>
      <c r="EA703" t="s">
        <v>3</v>
      </c>
      <c r="EB703" t="s">
        <v>3</v>
      </c>
      <c r="EC703" t="s">
        <v>3</v>
      </c>
      <c r="EE703">
        <v>58807897</v>
      </c>
      <c r="EF703">
        <v>30</v>
      </c>
      <c r="EG703" t="s">
        <v>27</v>
      </c>
      <c r="EH703">
        <v>0</v>
      </c>
      <c r="EI703" t="s">
        <v>3</v>
      </c>
      <c r="EJ703">
        <v>1</v>
      </c>
      <c r="EK703">
        <v>21</v>
      </c>
      <c r="EL703" t="s">
        <v>28</v>
      </c>
      <c r="EM703" t="s">
        <v>29</v>
      </c>
      <c r="EO703" t="s">
        <v>3</v>
      </c>
      <c r="EQ703">
        <v>0</v>
      </c>
      <c r="ER703">
        <v>1.66</v>
      </c>
      <c r="ES703">
        <v>1.66</v>
      </c>
      <c r="ET703">
        <v>0</v>
      </c>
      <c r="EU703">
        <v>0</v>
      </c>
      <c r="EV703">
        <v>0</v>
      </c>
      <c r="EW703">
        <v>0</v>
      </c>
      <c r="EX703">
        <v>0</v>
      </c>
      <c r="FQ703">
        <v>0</v>
      </c>
      <c r="FR703">
        <v>0</v>
      </c>
      <c r="FS703">
        <v>0</v>
      </c>
      <c r="FX703">
        <v>109</v>
      </c>
      <c r="FY703">
        <v>61</v>
      </c>
      <c r="GA703" t="s">
        <v>3</v>
      </c>
      <c r="GD703">
        <v>1</v>
      </c>
      <c r="GF703">
        <v>-1866650467</v>
      </c>
      <c r="GG703">
        <v>2</v>
      </c>
      <c r="GH703">
        <v>1</v>
      </c>
      <c r="GI703">
        <v>2</v>
      </c>
      <c r="GJ703">
        <v>0</v>
      </c>
      <c r="GK703">
        <v>0</v>
      </c>
      <c r="GL703">
        <f t="shared" si="867"/>
        <v>0</v>
      </c>
      <c r="GM703">
        <f t="shared" si="868"/>
        <v>2902.34</v>
      </c>
      <c r="GN703">
        <f t="shared" si="869"/>
        <v>2902.34</v>
      </c>
      <c r="GO703">
        <f t="shared" si="870"/>
        <v>0</v>
      </c>
      <c r="GP703">
        <f t="shared" si="871"/>
        <v>0</v>
      </c>
      <c r="GR703">
        <v>0</v>
      </c>
      <c r="GS703">
        <v>3</v>
      </c>
      <c r="GT703">
        <v>0</v>
      </c>
      <c r="GU703" t="s">
        <v>3</v>
      </c>
      <c r="GV703">
        <f t="shared" si="872"/>
        <v>0</v>
      </c>
      <c r="GW703">
        <v>1</v>
      </c>
      <c r="GX703">
        <f t="shared" si="873"/>
        <v>0</v>
      </c>
      <c r="HA703">
        <v>0</v>
      </c>
      <c r="HB703">
        <v>0</v>
      </c>
      <c r="HC703">
        <f t="shared" si="874"/>
        <v>0</v>
      </c>
      <c r="HE703" t="s">
        <v>3</v>
      </c>
      <c r="HF703" t="s">
        <v>3</v>
      </c>
      <c r="HM703" t="s">
        <v>3</v>
      </c>
      <c r="HN703" t="s">
        <v>3</v>
      </c>
      <c r="HO703" t="s">
        <v>3</v>
      </c>
      <c r="HP703" t="s">
        <v>3</v>
      </c>
      <c r="HQ703" t="s">
        <v>3</v>
      </c>
      <c r="HS703">
        <v>0</v>
      </c>
      <c r="IK703">
        <v>0</v>
      </c>
    </row>
    <row r="704" spans="1:255" x14ac:dyDescent="0.2">
      <c r="A704" s="2">
        <v>18</v>
      </c>
      <c r="B704" s="2">
        <v>1</v>
      </c>
      <c r="C704" s="2">
        <v>1503</v>
      </c>
      <c r="D704" s="2"/>
      <c r="E704" s="2" t="s">
        <v>649</v>
      </c>
      <c r="F704" s="2" t="s">
        <v>421</v>
      </c>
      <c r="G704" s="2" t="s">
        <v>422</v>
      </c>
      <c r="H704" s="2" t="s">
        <v>39</v>
      </c>
      <c r="I704" s="2">
        <f>I682*J704</f>
        <v>30</v>
      </c>
      <c r="J704" s="2">
        <v>9.67741935483871</v>
      </c>
      <c r="K704" s="2">
        <v>9.6774193999999998</v>
      </c>
      <c r="L704" s="2"/>
      <c r="M704" s="2"/>
      <c r="N704" s="2"/>
      <c r="O704" s="2">
        <f t="shared" si="843"/>
        <v>57</v>
      </c>
      <c r="P704" s="2">
        <f t="shared" si="844"/>
        <v>57</v>
      </c>
      <c r="Q704" s="2">
        <f t="shared" si="836"/>
        <v>0</v>
      </c>
      <c r="R704" s="2">
        <f t="shared" si="845"/>
        <v>0</v>
      </c>
      <c r="S704" s="2">
        <f t="shared" si="846"/>
        <v>0</v>
      </c>
      <c r="T704" s="2">
        <f t="shared" si="847"/>
        <v>0</v>
      </c>
      <c r="U704" s="2">
        <f t="shared" si="848"/>
        <v>0</v>
      </c>
      <c r="V704" s="2">
        <f t="shared" si="849"/>
        <v>0</v>
      </c>
      <c r="W704" s="2">
        <f t="shared" si="850"/>
        <v>0</v>
      </c>
      <c r="X704" s="2">
        <f t="shared" si="851"/>
        <v>0</v>
      </c>
      <c r="Y704" s="2">
        <f t="shared" si="852"/>
        <v>0</v>
      </c>
      <c r="Z704" s="2"/>
      <c r="AA704" s="2">
        <v>59204062</v>
      </c>
      <c r="AB704" s="2">
        <f t="shared" si="853"/>
        <v>1.9</v>
      </c>
      <c r="AC704" s="2">
        <f t="shared" si="854"/>
        <v>1.9</v>
      </c>
      <c r="AD704" s="2">
        <f t="shared" si="837"/>
        <v>0</v>
      </c>
      <c r="AE704" s="2">
        <f t="shared" si="838"/>
        <v>0</v>
      </c>
      <c r="AF704" s="2">
        <f t="shared" si="839"/>
        <v>0</v>
      </c>
      <c r="AG704" s="2">
        <f t="shared" si="855"/>
        <v>0</v>
      </c>
      <c r="AH704" s="2">
        <f t="shared" si="840"/>
        <v>0</v>
      </c>
      <c r="AI704" s="2">
        <f t="shared" si="841"/>
        <v>0</v>
      </c>
      <c r="AJ704" s="2">
        <f t="shared" si="856"/>
        <v>0</v>
      </c>
      <c r="AK704" s="2">
        <v>1.9</v>
      </c>
      <c r="AL704" s="2">
        <v>1.9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109</v>
      </c>
      <c r="AU704" s="2">
        <v>61</v>
      </c>
      <c r="AV704" s="2">
        <v>1</v>
      </c>
      <c r="AW704" s="2">
        <v>1</v>
      </c>
      <c r="AX704" s="2"/>
      <c r="AY704" s="2"/>
      <c r="AZ704" s="2">
        <v>1</v>
      </c>
      <c r="BA704" s="2">
        <v>1</v>
      </c>
      <c r="BB704" s="2">
        <v>1</v>
      </c>
      <c r="BC704" s="2">
        <v>1</v>
      </c>
      <c r="BD704" s="2" t="s">
        <v>3</v>
      </c>
      <c r="BE704" s="2" t="s">
        <v>3</v>
      </c>
      <c r="BF704" s="2" t="s">
        <v>3</v>
      </c>
      <c r="BG704" s="2" t="s">
        <v>3</v>
      </c>
      <c r="BH704" s="2">
        <v>3</v>
      </c>
      <c r="BI704" s="2">
        <v>1</v>
      </c>
      <c r="BJ704" s="2" t="s">
        <v>423</v>
      </c>
      <c r="BK704" s="2"/>
      <c r="BL704" s="2"/>
      <c r="BM704" s="2">
        <v>21</v>
      </c>
      <c r="BN704" s="2">
        <v>0</v>
      </c>
      <c r="BO704" s="2" t="s">
        <v>3</v>
      </c>
      <c r="BP704" s="2">
        <v>0</v>
      </c>
      <c r="BQ704" s="2">
        <v>30</v>
      </c>
      <c r="BR704" s="2">
        <v>0</v>
      </c>
      <c r="BS704" s="2">
        <v>1</v>
      </c>
      <c r="BT704" s="2">
        <v>1</v>
      </c>
      <c r="BU704" s="2">
        <v>1</v>
      </c>
      <c r="BV704" s="2">
        <v>1</v>
      </c>
      <c r="BW704" s="2">
        <v>1</v>
      </c>
      <c r="BX704" s="2">
        <v>1</v>
      </c>
      <c r="BY704" s="2" t="s">
        <v>3</v>
      </c>
      <c r="BZ704" s="2">
        <v>109</v>
      </c>
      <c r="CA704" s="2">
        <v>61</v>
      </c>
      <c r="CB704" s="2" t="s">
        <v>3</v>
      </c>
      <c r="CC704" s="2"/>
      <c r="CD704" s="2"/>
      <c r="CE704" s="2">
        <v>30</v>
      </c>
      <c r="CF704" s="2">
        <v>0</v>
      </c>
      <c r="CG704" s="2">
        <v>0</v>
      </c>
      <c r="CH704" s="2"/>
      <c r="CI704" s="2"/>
      <c r="CJ704" s="2"/>
      <c r="CK704" s="2"/>
      <c r="CL704" s="2"/>
      <c r="CM704" s="2">
        <v>0</v>
      </c>
      <c r="CN704" s="2" t="s">
        <v>3</v>
      </c>
      <c r="CO704" s="2">
        <v>0</v>
      </c>
      <c r="CP704" s="2">
        <f t="shared" si="857"/>
        <v>57</v>
      </c>
      <c r="CQ704" s="2">
        <f t="shared" si="858"/>
        <v>1.9</v>
      </c>
      <c r="CR704" s="2">
        <f t="shared" si="842"/>
        <v>0</v>
      </c>
      <c r="CS704" s="2">
        <f t="shared" si="859"/>
        <v>0</v>
      </c>
      <c r="CT704" s="2">
        <f t="shared" si="860"/>
        <v>0</v>
      </c>
      <c r="CU704" s="2">
        <f t="shared" si="861"/>
        <v>0</v>
      </c>
      <c r="CV704" s="2">
        <f t="shared" si="862"/>
        <v>0</v>
      </c>
      <c r="CW704" s="2">
        <f t="shared" si="863"/>
        <v>0</v>
      </c>
      <c r="CX704" s="2">
        <f t="shared" si="864"/>
        <v>0</v>
      </c>
      <c r="CY704" s="2">
        <f t="shared" si="865"/>
        <v>0</v>
      </c>
      <c r="CZ704" s="2">
        <f t="shared" si="866"/>
        <v>0</v>
      </c>
      <c r="DA704" s="2"/>
      <c r="DB704" s="2"/>
      <c r="DC704" s="2" t="s">
        <v>3</v>
      </c>
      <c r="DD704" s="2" t="s">
        <v>3</v>
      </c>
      <c r="DE704" s="2" t="s">
        <v>3</v>
      </c>
      <c r="DF704" s="2" t="s">
        <v>3</v>
      </c>
      <c r="DG704" s="2" t="s">
        <v>3</v>
      </c>
      <c r="DH704" s="2" t="s">
        <v>3</v>
      </c>
      <c r="DI704" s="2" t="s">
        <v>3</v>
      </c>
      <c r="DJ704" s="2" t="s">
        <v>3</v>
      </c>
      <c r="DK704" s="2" t="s">
        <v>3</v>
      </c>
      <c r="DL704" s="2" t="s">
        <v>3</v>
      </c>
      <c r="DM704" s="2" t="s">
        <v>3</v>
      </c>
      <c r="DN704" s="2">
        <v>0</v>
      </c>
      <c r="DO704" s="2">
        <v>0</v>
      </c>
      <c r="DP704" s="2">
        <v>1</v>
      </c>
      <c r="DQ704" s="2">
        <v>1</v>
      </c>
      <c r="DR704" s="2"/>
      <c r="DS704" s="2"/>
      <c r="DT704" s="2"/>
      <c r="DU704" s="2">
        <v>1010</v>
      </c>
      <c r="DV704" s="2" t="s">
        <v>39</v>
      </c>
      <c r="DW704" s="2" t="s">
        <v>39</v>
      </c>
      <c r="DX704" s="2">
        <v>1</v>
      </c>
      <c r="DY704" s="2"/>
      <c r="DZ704" s="2" t="s">
        <v>3</v>
      </c>
      <c r="EA704" s="2" t="s">
        <v>3</v>
      </c>
      <c r="EB704" s="2" t="s">
        <v>3</v>
      </c>
      <c r="EC704" s="2" t="s">
        <v>3</v>
      </c>
      <c r="ED704" s="2"/>
      <c r="EE704" s="2">
        <v>58807897</v>
      </c>
      <c r="EF704" s="2">
        <v>30</v>
      </c>
      <c r="EG704" s="2" t="s">
        <v>27</v>
      </c>
      <c r="EH704" s="2">
        <v>0</v>
      </c>
      <c r="EI704" s="2" t="s">
        <v>3</v>
      </c>
      <c r="EJ704" s="2">
        <v>1</v>
      </c>
      <c r="EK704" s="2">
        <v>21</v>
      </c>
      <c r="EL704" s="2" t="s">
        <v>28</v>
      </c>
      <c r="EM704" s="2" t="s">
        <v>29</v>
      </c>
      <c r="EN704" s="2"/>
      <c r="EO704" s="2" t="s">
        <v>3</v>
      </c>
      <c r="EP704" s="2"/>
      <c r="EQ704" s="2">
        <v>0</v>
      </c>
      <c r="ER704" s="2">
        <v>1.9</v>
      </c>
      <c r="ES704" s="2">
        <v>1.9</v>
      </c>
      <c r="ET704" s="2">
        <v>0</v>
      </c>
      <c r="EU704" s="2">
        <v>0</v>
      </c>
      <c r="EV704" s="2">
        <v>0</v>
      </c>
      <c r="EW704" s="2">
        <v>0</v>
      </c>
      <c r="EX704" s="2">
        <v>0</v>
      </c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>
        <v>0</v>
      </c>
      <c r="FR704" s="2">
        <v>0</v>
      </c>
      <c r="FS704" s="2">
        <v>0</v>
      </c>
      <c r="FT704" s="2"/>
      <c r="FU704" s="2"/>
      <c r="FV704" s="2"/>
      <c r="FW704" s="2"/>
      <c r="FX704" s="2">
        <v>109</v>
      </c>
      <c r="FY704" s="2">
        <v>61</v>
      </c>
      <c r="FZ704" s="2"/>
      <c r="GA704" s="2" t="s">
        <v>3</v>
      </c>
      <c r="GB704" s="2"/>
      <c r="GC704" s="2"/>
      <c r="GD704" s="2">
        <v>1</v>
      </c>
      <c r="GE704" s="2"/>
      <c r="GF704" s="2">
        <v>-1943575984</v>
      </c>
      <c r="GG704" s="2">
        <v>2</v>
      </c>
      <c r="GH704" s="2">
        <v>1</v>
      </c>
      <c r="GI704" s="2">
        <v>-2</v>
      </c>
      <c r="GJ704" s="2">
        <v>0</v>
      </c>
      <c r="GK704" s="2">
        <v>0</v>
      </c>
      <c r="GL704" s="2">
        <f t="shared" si="867"/>
        <v>0</v>
      </c>
      <c r="GM704" s="2">
        <f t="shared" si="868"/>
        <v>57</v>
      </c>
      <c r="GN704" s="2">
        <f t="shared" si="869"/>
        <v>57</v>
      </c>
      <c r="GO704" s="2">
        <f t="shared" si="870"/>
        <v>0</v>
      </c>
      <c r="GP704" s="2">
        <f t="shared" si="871"/>
        <v>0</v>
      </c>
      <c r="GQ704" s="2"/>
      <c r="GR704" s="2">
        <v>0</v>
      </c>
      <c r="GS704" s="2">
        <v>3</v>
      </c>
      <c r="GT704" s="2">
        <v>0</v>
      </c>
      <c r="GU704" s="2" t="s">
        <v>3</v>
      </c>
      <c r="GV704" s="2">
        <f t="shared" si="872"/>
        <v>0</v>
      </c>
      <c r="GW704" s="2">
        <v>1</v>
      </c>
      <c r="GX704" s="2">
        <f t="shared" si="873"/>
        <v>0</v>
      </c>
      <c r="GY704" s="2"/>
      <c r="GZ704" s="2"/>
      <c r="HA704" s="2">
        <v>0</v>
      </c>
      <c r="HB704" s="2">
        <v>0</v>
      </c>
      <c r="HC704" s="2">
        <f t="shared" si="874"/>
        <v>0</v>
      </c>
      <c r="HD704" s="2"/>
      <c r="HE704" s="2" t="s">
        <v>3</v>
      </c>
      <c r="HF704" s="2" t="s">
        <v>3</v>
      </c>
      <c r="HG704" s="2"/>
      <c r="HH704" s="2"/>
      <c r="HI704" s="2"/>
      <c r="HJ704" s="2"/>
      <c r="HK704" s="2"/>
      <c r="HL704" s="2"/>
      <c r="HM704" s="2" t="s">
        <v>3</v>
      </c>
      <c r="HN704" s="2" t="s">
        <v>3</v>
      </c>
      <c r="HO704" s="2" t="s">
        <v>3</v>
      </c>
      <c r="HP704" s="2" t="s">
        <v>3</v>
      </c>
      <c r="HQ704" s="2" t="s">
        <v>3</v>
      </c>
      <c r="HR704" s="2"/>
      <c r="HS704" s="2">
        <v>0</v>
      </c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>
        <v>0</v>
      </c>
      <c r="IL704" s="2"/>
      <c r="IM704" s="2"/>
      <c r="IN704" s="2"/>
      <c r="IO704" s="2"/>
      <c r="IP704" s="2"/>
      <c r="IQ704" s="2"/>
      <c r="IR704" s="2"/>
      <c r="IS704" s="2"/>
      <c r="IT704" s="2"/>
      <c r="IU704" s="2"/>
    </row>
    <row r="705" spans="1:255" x14ac:dyDescent="0.2">
      <c r="A705">
        <v>18</v>
      </c>
      <c r="B705">
        <v>1</v>
      </c>
      <c r="C705">
        <v>1527</v>
      </c>
      <c r="E705" t="s">
        <v>649</v>
      </c>
      <c r="F705" t="s">
        <v>421</v>
      </c>
      <c r="G705" t="s">
        <v>422</v>
      </c>
      <c r="H705" t="s">
        <v>39</v>
      </c>
      <c r="I705">
        <f>I683*J705</f>
        <v>30</v>
      </c>
      <c r="J705">
        <v>9.67741935483871</v>
      </c>
      <c r="K705">
        <v>9.6774193999999998</v>
      </c>
      <c r="O705">
        <f t="shared" si="843"/>
        <v>153.33000000000001</v>
      </c>
      <c r="P705">
        <f t="shared" si="844"/>
        <v>153.33000000000001</v>
      </c>
      <c r="Q705">
        <f t="shared" si="836"/>
        <v>0</v>
      </c>
      <c r="R705">
        <f t="shared" si="845"/>
        <v>0</v>
      </c>
      <c r="S705">
        <f t="shared" si="846"/>
        <v>0</v>
      </c>
      <c r="T705">
        <f t="shared" si="847"/>
        <v>0</v>
      </c>
      <c r="U705">
        <f t="shared" si="848"/>
        <v>0</v>
      </c>
      <c r="V705">
        <f t="shared" si="849"/>
        <v>0</v>
      </c>
      <c r="W705">
        <f t="shared" si="850"/>
        <v>0</v>
      </c>
      <c r="X705">
        <f t="shared" si="851"/>
        <v>0</v>
      </c>
      <c r="Y705">
        <f t="shared" si="852"/>
        <v>0</v>
      </c>
      <c r="AA705">
        <v>59204059</v>
      </c>
      <c r="AB705">
        <f t="shared" si="853"/>
        <v>1.9</v>
      </c>
      <c r="AC705">
        <f t="shared" si="854"/>
        <v>1.9</v>
      </c>
      <c r="AD705">
        <f t="shared" si="837"/>
        <v>0</v>
      </c>
      <c r="AE705">
        <f t="shared" si="838"/>
        <v>0</v>
      </c>
      <c r="AF705">
        <f t="shared" si="839"/>
        <v>0</v>
      </c>
      <c r="AG705">
        <f t="shared" si="855"/>
        <v>0</v>
      </c>
      <c r="AH705">
        <f t="shared" si="840"/>
        <v>0</v>
      </c>
      <c r="AI705">
        <f t="shared" si="841"/>
        <v>0</v>
      </c>
      <c r="AJ705">
        <f t="shared" si="856"/>
        <v>0</v>
      </c>
      <c r="AK705">
        <v>1.9</v>
      </c>
      <c r="AL705">
        <v>1.9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109</v>
      </c>
      <c r="AU705">
        <v>61</v>
      </c>
      <c r="AV705">
        <v>1</v>
      </c>
      <c r="AW705">
        <v>1</v>
      </c>
      <c r="AZ705">
        <v>1</v>
      </c>
      <c r="BA705">
        <v>1</v>
      </c>
      <c r="BB705">
        <v>1</v>
      </c>
      <c r="BC705">
        <v>2.69</v>
      </c>
      <c r="BD705" t="s">
        <v>3</v>
      </c>
      <c r="BE705" t="s">
        <v>3</v>
      </c>
      <c r="BF705" t="s">
        <v>3</v>
      </c>
      <c r="BG705" t="s">
        <v>3</v>
      </c>
      <c r="BH705">
        <v>3</v>
      </c>
      <c r="BI705">
        <v>1</v>
      </c>
      <c r="BJ705" t="s">
        <v>423</v>
      </c>
      <c r="BM705">
        <v>21</v>
      </c>
      <c r="BN705">
        <v>0</v>
      </c>
      <c r="BO705" t="s">
        <v>421</v>
      </c>
      <c r="BP705">
        <v>1</v>
      </c>
      <c r="BQ705">
        <v>30</v>
      </c>
      <c r="BR705">
        <v>0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 t="s">
        <v>3</v>
      </c>
      <c r="BZ705">
        <v>109</v>
      </c>
      <c r="CA705">
        <v>61</v>
      </c>
      <c r="CB705" t="s">
        <v>3</v>
      </c>
      <c r="CE705">
        <v>30</v>
      </c>
      <c r="CF705">
        <v>0</v>
      </c>
      <c r="CG705">
        <v>0</v>
      </c>
      <c r="CM705">
        <v>0</v>
      </c>
      <c r="CN705" t="s">
        <v>3</v>
      </c>
      <c r="CO705">
        <v>0</v>
      </c>
      <c r="CP705">
        <f t="shared" si="857"/>
        <v>153.33000000000001</v>
      </c>
      <c r="CQ705">
        <f t="shared" si="858"/>
        <v>5.1100000000000003</v>
      </c>
      <c r="CR705">
        <f t="shared" si="842"/>
        <v>0</v>
      </c>
      <c r="CS705">
        <f t="shared" si="859"/>
        <v>0</v>
      </c>
      <c r="CT705">
        <f t="shared" si="860"/>
        <v>0</v>
      </c>
      <c r="CU705">
        <f t="shared" si="861"/>
        <v>0</v>
      </c>
      <c r="CV705">
        <f t="shared" si="862"/>
        <v>0</v>
      </c>
      <c r="CW705">
        <f t="shared" si="863"/>
        <v>0</v>
      </c>
      <c r="CX705">
        <f t="shared" si="864"/>
        <v>0</v>
      </c>
      <c r="CY705">
        <f t="shared" si="865"/>
        <v>0</v>
      </c>
      <c r="CZ705">
        <f t="shared" si="866"/>
        <v>0</v>
      </c>
      <c r="DC705" t="s">
        <v>3</v>
      </c>
      <c r="DD705" t="s">
        <v>3</v>
      </c>
      <c r="DE705" t="s">
        <v>3</v>
      </c>
      <c r="DF705" t="s">
        <v>3</v>
      </c>
      <c r="DG705" t="s">
        <v>3</v>
      </c>
      <c r="DH705" t="s">
        <v>3</v>
      </c>
      <c r="DI705" t="s">
        <v>3</v>
      </c>
      <c r="DJ705" t="s">
        <v>3</v>
      </c>
      <c r="DK705" t="s">
        <v>3</v>
      </c>
      <c r="DL705" t="s">
        <v>3</v>
      </c>
      <c r="DM705" t="s">
        <v>3</v>
      </c>
      <c r="DN705">
        <v>0</v>
      </c>
      <c r="DO705">
        <v>0</v>
      </c>
      <c r="DP705">
        <v>1</v>
      </c>
      <c r="DQ705">
        <v>1</v>
      </c>
      <c r="DU705">
        <v>1010</v>
      </c>
      <c r="DV705" t="s">
        <v>39</v>
      </c>
      <c r="DW705" t="s">
        <v>39</v>
      </c>
      <c r="DX705">
        <v>1</v>
      </c>
      <c r="DZ705" t="s">
        <v>3</v>
      </c>
      <c r="EA705" t="s">
        <v>3</v>
      </c>
      <c r="EB705" t="s">
        <v>3</v>
      </c>
      <c r="EC705" t="s">
        <v>3</v>
      </c>
      <c r="EE705">
        <v>58807897</v>
      </c>
      <c r="EF705">
        <v>30</v>
      </c>
      <c r="EG705" t="s">
        <v>27</v>
      </c>
      <c r="EH705">
        <v>0</v>
      </c>
      <c r="EI705" t="s">
        <v>3</v>
      </c>
      <c r="EJ705">
        <v>1</v>
      </c>
      <c r="EK705">
        <v>21</v>
      </c>
      <c r="EL705" t="s">
        <v>28</v>
      </c>
      <c r="EM705" t="s">
        <v>29</v>
      </c>
      <c r="EO705" t="s">
        <v>3</v>
      </c>
      <c r="EQ705">
        <v>0</v>
      </c>
      <c r="ER705">
        <v>1.9</v>
      </c>
      <c r="ES705">
        <v>1.9</v>
      </c>
      <c r="ET705">
        <v>0</v>
      </c>
      <c r="EU705">
        <v>0</v>
      </c>
      <c r="EV705">
        <v>0</v>
      </c>
      <c r="EW705">
        <v>0</v>
      </c>
      <c r="EX705">
        <v>0</v>
      </c>
      <c r="FQ705">
        <v>0</v>
      </c>
      <c r="FR705">
        <v>0</v>
      </c>
      <c r="FS705">
        <v>0</v>
      </c>
      <c r="FX705">
        <v>109</v>
      </c>
      <c r="FY705">
        <v>61</v>
      </c>
      <c r="GA705" t="s">
        <v>3</v>
      </c>
      <c r="GD705">
        <v>1</v>
      </c>
      <c r="GF705">
        <v>-1943575984</v>
      </c>
      <c r="GG705">
        <v>2</v>
      </c>
      <c r="GH705">
        <v>1</v>
      </c>
      <c r="GI705">
        <v>2</v>
      </c>
      <c r="GJ705">
        <v>0</v>
      </c>
      <c r="GK705">
        <v>0</v>
      </c>
      <c r="GL705">
        <f t="shared" si="867"/>
        <v>0</v>
      </c>
      <c r="GM705">
        <f t="shared" si="868"/>
        <v>153.33000000000001</v>
      </c>
      <c r="GN705">
        <f t="shared" si="869"/>
        <v>153.33000000000001</v>
      </c>
      <c r="GO705">
        <f t="shared" si="870"/>
        <v>0</v>
      </c>
      <c r="GP705">
        <f t="shared" si="871"/>
        <v>0</v>
      </c>
      <c r="GR705">
        <v>0</v>
      </c>
      <c r="GS705">
        <v>3</v>
      </c>
      <c r="GT705">
        <v>0</v>
      </c>
      <c r="GU705" t="s">
        <v>3</v>
      </c>
      <c r="GV705">
        <f t="shared" si="872"/>
        <v>0</v>
      </c>
      <c r="GW705">
        <v>1</v>
      </c>
      <c r="GX705">
        <f t="shared" si="873"/>
        <v>0</v>
      </c>
      <c r="HA705">
        <v>0</v>
      </c>
      <c r="HB705">
        <v>0</v>
      </c>
      <c r="HC705">
        <f t="shared" si="874"/>
        <v>0</v>
      </c>
      <c r="HE705" t="s">
        <v>3</v>
      </c>
      <c r="HF705" t="s">
        <v>3</v>
      </c>
      <c r="HM705" t="s">
        <v>3</v>
      </c>
      <c r="HN705" t="s">
        <v>3</v>
      </c>
      <c r="HO705" t="s">
        <v>3</v>
      </c>
      <c r="HP705" t="s">
        <v>3</v>
      </c>
      <c r="HQ705" t="s">
        <v>3</v>
      </c>
      <c r="HS705">
        <v>0</v>
      </c>
      <c r="IK705">
        <v>0</v>
      </c>
    </row>
    <row r="706" spans="1:255" x14ac:dyDescent="0.2">
      <c r="A706" s="2">
        <v>18</v>
      </c>
      <c r="B706" s="2">
        <v>1</v>
      </c>
      <c r="C706" s="2">
        <v>1504</v>
      </c>
      <c r="D706" s="2"/>
      <c r="E706" s="2" t="s">
        <v>650</v>
      </c>
      <c r="F706" s="2" t="s">
        <v>425</v>
      </c>
      <c r="G706" s="2" t="s">
        <v>426</v>
      </c>
      <c r="H706" s="2" t="s">
        <v>39</v>
      </c>
      <c r="I706" s="2">
        <f>I682*J706</f>
        <v>5</v>
      </c>
      <c r="J706" s="2">
        <v>1.6129032258064515</v>
      </c>
      <c r="K706" s="2">
        <v>1.6129032000000001</v>
      </c>
      <c r="L706" s="2"/>
      <c r="M706" s="2"/>
      <c r="N706" s="2"/>
      <c r="O706" s="2">
        <f t="shared" si="843"/>
        <v>47.9</v>
      </c>
      <c r="P706" s="2">
        <f t="shared" si="844"/>
        <v>47.9</v>
      </c>
      <c r="Q706" s="2">
        <f t="shared" si="836"/>
        <v>0</v>
      </c>
      <c r="R706" s="2">
        <f t="shared" si="845"/>
        <v>0</v>
      </c>
      <c r="S706" s="2">
        <f t="shared" si="846"/>
        <v>0</v>
      </c>
      <c r="T706" s="2">
        <f t="shared" si="847"/>
        <v>0</v>
      </c>
      <c r="U706" s="2">
        <f t="shared" si="848"/>
        <v>0</v>
      </c>
      <c r="V706" s="2">
        <f t="shared" si="849"/>
        <v>0</v>
      </c>
      <c r="W706" s="2">
        <f t="shared" si="850"/>
        <v>0</v>
      </c>
      <c r="X706" s="2">
        <f t="shared" si="851"/>
        <v>0</v>
      </c>
      <c r="Y706" s="2">
        <f t="shared" si="852"/>
        <v>0</v>
      </c>
      <c r="Z706" s="2"/>
      <c r="AA706" s="2">
        <v>59204062</v>
      </c>
      <c r="AB706" s="2">
        <f t="shared" si="853"/>
        <v>9.58</v>
      </c>
      <c r="AC706" s="2">
        <f t="shared" si="854"/>
        <v>9.58</v>
      </c>
      <c r="AD706" s="2">
        <f t="shared" si="837"/>
        <v>0</v>
      </c>
      <c r="AE706" s="2">
        <f t="shared" si="838"/>
        <v>0</v>
      </c>
      <c r="AF706" s="2">
        <f t="shared" si="839"/>
        <v>0</v>
      </c>
      <c r="AG706" s="2">
        <f t="shared" si="855"/>
        <v>0</v>
      </c>
      <c r="AH706" s="2">
        <f t="shared" si="840"/>
        <v>0</v>
      </c>
      <c r="AI706" s="2">
        <f t="shared" si="841"/>
        <v>0</v>
      </c>
      <c r="AJ706" s="2">
        <f t="shared" si="856"/>
        <v>0</v>
      </c>
      <c r="AK706" s="2">
        <v>9.58</v>
      </c>
      <c r="AL706" s="2">
        <v>9.58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109</v>
      </c>
      <c r="AU706" s="2">
        <v>61</v>
      </c>
      <c r="AV706" s="2">
        <v>1</v>
      </c>
      <c r="AW706" s="2">
        <v>1</v>
      </c>
      <c r="AX706" s="2"/>
      <c r="AY706" s="2"/>
      <c r="AZ706" s="2">
        <v>1</v>
      </c>
      <c r="BA706" s="2">
        <v>1</v>
      </c>
      <c r="BB706" s="2">
        <v>1</v>
      </c>
      <c r="BC706" s="2">
        <v>1</v>
      </c>
      <c r="BD706" s="2" t="s">
        <v>3</v>
      </c>
      <c r="BE706" s="2" t="s">
        <v>3</v>
      </c>
      <c r="BF706" s="2" t="s">
        <v>3</v>
      </c>
      <c r="BG706" s="2" t="s">
        <v>3</v>
      </c>
      <c r="BH706" s="2">
        <v>3</v>
      </c>
      <c r="BI706" s="2">
        <v>1</v>
      </c>
      <c r="BJ706" s="2" t="s">
        <v>427</v>
      </c>
      <c r="BK706" s="2"/>
      <c r="BL706" s="2"/>
      <c r="BM706" s="2">
        <v>21</v>
      </c>
      <c r="BN706" s="2">
        <v>0</v>
      </c>
      <c r="BO706" s="2" t="s">
        <v>3</v>
      </c>
      <c r="BP706" s="2">
        <v>0</v>
      </c>
      <c r="BQ706" s="2">
        <v>30</v>
      </c>
      <c r="BR706" s="2">
        <v>0</v>
      </c>
      <c r="BS706" s="2">
        <v>1</v>
      </c>
      <c r="BT706" s="2">
        <v>1</v>
      </c>
      <c r="BU706" s="2">
        <v>1</v>
      </c>
      <c r="BV706" s="2">
        <v>1</v>
      </c>
      <c r="BW706" s="2">
        <v>1</v>
      </c>
      <c r="BX706" s="2">
        <v>1</v>
      </c>
      <c r="BY706" s="2" t="s">
        <v>3</v>
      </c>
      <c r="BZ706" s="2">
        <v>109</v>
      </c>
      <c r="CA706" s="2">
        <v>61</v>
      </c>
      <c r="CB706" s="2" t="s">
        <v>3</v>
      </c>
      <c r="CC706" s="2"/>
      <c r="CD706" s="2"/>
      <c r="CE706" s="2">
        <v>30</v>
      </c>
      <c r="CF706" s="2">
        <v>0</v>
      </c>
      <c r="CG706" s="2">
        <v>0</v>
      </c>
      <c r="CH706" s="2"/>
      <c r="CI706" s="2"/>
      <c r="CJ706" s="2"/>
      <c r="CK706" s="2"/>
      <c r="CL706" s="2"/>
      <c r="CM706" s="2">
        <v>0</v>
      </c>
      <c r="CN706" s="2" t="s">
        <v>3</v>
      </c>
      <c r="CO706" s="2">
        <v>0</v>
      </c>
      <c r="CP706" s="2">
        <f t="shared" si="857"/>
        <v>47.9</v>
      </c>
      <c r="CQ706" s="2">
        <f t="shared" si="858"/>
        <v>9.58</v>
      </c>
      <c r="CR706" s="2">
        <f t="shared" si="842"/>
        <v>0</v>
      </c>
      <c r="CS706" s="2">
        <f t="shared" si="859"/>
        <v>0</v>
      </c>
      <c r="CT706" s="2">
        <f t="shared" si="860"/>
        <v>0</v>
      </c>
      <c r="CU706" s="2">
        <f t="shared" si="861"/>
        <v>0</v>
      </c>
      <c r="CV706" s="2">
        <f t="shared" si="862"/>
        <v>0</v>
      </c>
      <c r="CW706" s="2">
        <f t="shared" si="863"/>
        <v>0</v>
      </c>
      <c r="CX706" s="2">
        <f t="shared" si="864"/>
        <v>0</v>
      </c>
      <c r="CY706" s="2">
        <f t="shared" si="865"/>
        <v>0</v>
      </c>
      <c r="CZ706" s="2">
        <f t="shared" si="866"/>
        <v>0</v>
      </c>
      <c r="DA706" s="2"/>
      <c r="DB706" s="2"/>
      <c r="DC706" s="2" t="s">
        <v>3</v>
      </c>
      <c r="DD706" s="2" t="s">
        <v>3</v>
      </c>
      <c r="DE706" s="2" t="s">
        <v>3</v>
      </c>
      <c r="DF706" s="2" t="s">
        <v>3</v>
      </c>
      <c r="DG706" s="2" t="s">
        <v>3</v>
      </c>
      <c r="DH706" s="2" t="s">
        <v>3</v>
      </c>
      <c r="DI706" s="2" t="s">
        <v>3</v>
      </c>
      <c r="DJ706" s="2" t="s">
        <v>3</v>
      </c>
      <c r="DK706" s="2" t="s">
        <v>3</v>
      </c>
      <c r="DL706" s="2" t="s">
        <v>3</v>
      </c>
      <c r="DM706" s="2" t="s">
        <v>3</v>
      </c>
      <c r="DN706" s="2">
        <v>0</v>
      </c>
      <c r="DO706" s="2">
        <v>0</v>
      </c>
      <c r="DP706" s="2">
        <v>1</v>
      </c>
      <c r="DQ706" s="2">
        <v>1</v>
      </c>
      <c r="DR706" s="2"/>
      <c r="DS706" s="2"/>
      <c r="DT706" s="2"/>
      <c r="DU706" s="2">
        <v>1010</v>
      </c>
      <c r="DV706" s="2" t="s">
        <v>39</v>
      </c>
      <c r="DW706" s="2" t="s">
        <v>39</v>
      </c>
      <c r="DX706" s="2">
        <v>1</v>
      </c>
      <c r="DY706" s="2"/>
      <c r="DZ706" s="2" t="s">
        <v>3</v>
      </c>
      <c r="EA706" s="2" t="s">
        <v>3</v>
      </c>
      <c r="EB706" s="2" t="s">
        <v>3</v>
      </c>
      <c r="EC706" s="2" t="s">
        <v>3</v>
      </c>
      <c r="ED706" s="2"/>
      <c r="EE706" s="2">
        <v>58807897</v>
      </c>
      <c r="EF706" s="2">
        <v>30</v>
      </c>
      <c r="EG706" s="2" t="s">
        <v>27</v>
      </c>
      <c r="EH706" s="2">
        <v>0</v>
      </c>
      <c r="EI706" s="2" t="s">
        <v>3</v>
      </c>
      <c r="EJ706" s="2">
        <v>1</v>
      </c>
      <c r="EK706" s="2">
        <v>21</v>
      </c>
      <c r="EL706" s="2" t="s">
        <v>28</v>
      </c>
      <c r="EM706" s="2" t="s">
        <v>29</v>
      </c>
      <c r="EN706" s="2"/>
      <c r="EO706" s="2" t="s">
        <v>3</v>
      </c>
      <c r="EP706" s="2"/>
      <c r="EQ706" s="2">
        <v>0</v>
      </c>
      <c r="ER706" s="2">
        <v>9.58</v>
      </c>
      <c r="ES706" s="2">
        <v>9.58</v>
      </c>
      <c r="ET706" s="2">
        <v>0</v>
      </c>
      <c r="EU706" s="2">
        <v>0</v>
      </c>
      <c r="EV706" s="2">
        <v>0</v>
      </c>
      <c r="EW706" s="2">
        <v>0</v>
      </c>
      <c r="EX706" s="2">
        <v>0</v>
      </c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>
        <v>0</v>
      </c>
      <c r="FR706" s="2">
        <v>0</v>
      </c>
      <c r="FS706" s="2">
        <v>0</v>
      </c>
      <c r="FT706" s="2"/>
      <c r="FU706" s="2"/>
      <c r="FV706" s="2"/>
      <c r="FW706" s="2"/>
      <c r="FX706" s="2">
        <v>109</v>
      </c>
      <c r="FY706" s="2">
        <v>61</v>
      </c>
      <c r="FZ706" s="2"/>
      <c r="GA706" s="2" t="s">
        <v>3</v>
      </c>
      <c r="GB706" s="2"/>
      <c r="GC706" s="2"/>
      <c r="GD706" s="2">
        <v>1</v>
      </c>
      <c r="GE706" s="2"/>
      <c r="GF706" s="2">
        <v>-398749980</v>
      </c>
      <c r="GG706" s="2">
        <v>2</v>
      </c>
      <c r="GH706" s="2">
        <v>1</v>
      </c>
      <c r="GI706" s="2">
        <v>-2</v>
      </c>
      <c r="GJ706" s="2">
        <v>0</v>
      </c>
      <c r="GK706" s="2">
        <v>0</v>
      </c>
      <c r="GL706" s="2">
        <f t="shared" si="867"/>
        <v>0</v>
      </c>
      <c r="GM706" s="2">
        <f t="shared" si="868"/>
        <v>47.9</v>
      </c>
      <c r="GN706" s="2">
        <f t="shared" si="869"/>
        <v>47.9</v>
      </c>
      <c r="GO706" s="2">
        <f t="shared" si="870"/>
        <v>0</v>
      </c>
      <c r="GP706" s="2">
        <f t="shared" si="871"/>
        <v>0</v>
      </c>
      <c r="GQ706" s="2"/>
      <c r="GR706" s="2">
        <v>0</v>
      </c>
      <c r="GS706" s="2">
        <v>3</v>
      </c>
      <c r="GT706" s="2">
        <v>0</v>
      </c>
      <c r="GU706" s="2" t="s">
        <v>3</v>
      </c>
      <c r="GV706" s="2">
        <f t="shared" si="872"/>
        <v>0</v>
      </c>
      <c r="GW706" s="2">
        <v>1</v>
      </c>
      <c r="GX706" s="2">
        <f t="shared" si="873"/>
        <v>0</v>
      </c>
      <c r="GY706" s="2"/>
      <c r="GZ706" s="2"/>
      <c r="HA706" s="2">
        <v>0</v>
      </c>
      <c r="HB706" s="2">
        <v>0</v>
      </c>
      <c r="HC706" s="2">
        <f t="shared" si="874"/>
        <v>0</v>
      </c>
      <c r="HD706" s="2"/>
      <c r="HE706" s="2" t="s">
        <v>3</v>
      </c>
      <c r="HF706" s="2" t="s">
        <v>3</v>
      </c>
      <c r="HG706" s="2"/>
      <c r="HH706" s="2"/>
      <c r="HI706" s="2"/>
      <c r="HJ706" s="2"/>
      <c r="HK706" s="2"/>
      <c r="HL706" s="2"/>
      <c r="HM706" s="2" t="s">
        <v>3</v>
      </c>
      <c r="HN706" s="2" t="s">
        <v>3</v>
      </c>
      <c r="HO706" s="2" t="s">
        <v>3</v>
      </c>
      <c r="HP706" s="2" t="s">
        <v>3</v>
      </c>
      <c r="HQ706" s="2" t="s">
        <v>3</v>
      </c>
      <c r="HR706" s="2"/>
      <c r="HS706" s="2">
        <v>0</v>
      </c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>
        <v>0</v>
      </c>
      <c r="IL706" s="2"/>
      <c r="IM706" s="2"/>
      <c r="IN706" s="2"/>
      <c r="IO706" s="2"/>
      <c r="IP706" s="2"/>
      <c r="IQ706" s="2"/>
      <c r="IR706" s="2"/>
      <c r="IS706" s="2"/>
      <c r="IT706" s="2"/>
      <c r="IU706" s="2"/>
    </row>
    <row r="707" spans="1:255" x14ac:dyDescent="0.2">
      <c r="A707">
        <v>18</v>
      </c>
      <c r="B707">
        <v>1</v>
      </c>
      <c r="C707">
        <v>1528</v>
      </c>
      <c r="E707" t="s">
        <v>650</v>
      </c>
      <c r="F707" t="s">
        <v>425</v>
      </c>
      <c r="G707" t="s">
        <v>426</v>
      </c>
      <c r="H707" t="s">
        <v>39</v>
      </c>
      <c r="I707">
        <f>I683*J707</f>
        <v>5</v>
      </c>
      <c r="J707">
        <v>1.6129032258064515</v>
      </c>
      <c r="K707">
        <v>1.6129032000000001</v>
      </c>
      <c r="O707">
        <f t="shared" si="843"/>
        <v>276.86</v>
      </c>
      <c r="P707">
        <f t="shared" si="844"/>
        <v>276.86</v>
      </c>
      <c r="Q707">
        <f t="shared" si="836"/>
        <v>0</v>
      </c>
      <c r="R707">
        <f t="shared" si="845"/>
        <v>0</v>
      </c>
      <c r="S707">
        <f t="shared" si="846"/>
        <v>0</v>
      </c>
      <c r="T707">
        <f t="shared" si="847"/>
        <v>0</v>
      </c>
      <c r="U707">
        <f t="shared" si="848"/>
        <v>0</v>
      </c>
      <c r="V707">
        <f t="shared" si="849"/>
        <v>0</v>
      </c>
      <c r="W707">
        <f t="shared" si="850"/>
        <v>0</v>
      </c>
      <c r="X707">
        <f t="shared" si="851"/>
        <v>0</v>
      </c>
      <c r="Y707">
        <f t="shared" si="852"/>
        <v>0</v>
      </c>
      <c r="AA707">
        <v>59204059</v>
      </c>
      <c r="AB707">
        <f t="shared" si="853"/>
        <v>9.58</v>
      </c>
      <c r="AC707">
        <f t="shared" si="854"/>
        <v>9.58</v>
      </c>
      <c r="AD707">
        <f t="shared" si="837"/>
        <v>0</v>
      </c>
      <c r="AE707">
        <f t="shared" si="838"/>
        <v>0</v>
      </c>
      <c r="AF707">
        <f t="shared" si="839"/>
        <v>0</v>
      </c>
      <c r="AG707">
        <f t="shared" si="855"/>
        <v>0</v>
      </c>
      <c r="AH707">
        <f t="shared" si="840"/>
        <v>0</v>
      </c>
      <c r="AI707">
        <f t="shared" si="841"/>
        <v>0</v>
      </c>
      <c r="AJ707">
        <f t="shared" si="856"/>
        <v>0</v>
      </c>
      <c r="AK707">
        <v>9.58</v>
      </c>
      <c r="AL707">
        <v>9.58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109</v>
      </c>
      <c r="AU707">
        <v>61</v>
      </c>
      <c r="AV707">
        <v>1</v>
      </c>
      <c r="AW707">
        <v>1</v>
      </c>
      <c r="AZ707">
        <v>1</v>
      </c>
      <c r="BA707">
        <v>1</v>
      </c>
      <c r="BB707">
        <v>1</v>
      </c>
      <c r="BC707">
        <v>5.78</v>
      </c>
      <c r="BD707" t="s">
        <v>3</v>
      </c>
      <c r="BE707" t="s">
        <v>3</v>
      </c>
      <c r="BF707" t="s">
        <v>3</v>
      </c>
      <c r="BG707" t="s">
        <v>3</v>
      </c>
      <c r="BH707">
        <v>3</v>
      </c>
      <c r="BI707">
        <v>1</v>
      </c>
      <c r="BJ707" t="s">
        <v>427</v>
      </c>
      <c r="BM707">
        <v>21</v>
      </c>
      <c r="BN707">
        <v>0</v>
      </c>
      <c r="BO707" t="s">
        <v>425</v>
      </c>
      <c r="BP707">
        <v>1</v>
      </c>
      <c r="BQ707">
        <v>30</v>
      </c>
      <c r="BR707">
        <v>0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 t="s">
        <v>3</v>
      </c>
      <c r="BZ707">
        <v>109</v>
      </c>
      <c r="CA707">
        <v>61</v>
      </c>
      <c r="CB707" t="s">
        <v>3</v>
      </c>
      <c r="CE707">
        <v>30</v>
      </c>
      <c r="CF707">
        <v>0</v>
      </c>
      <c r="CG707">
        <v>0</v>
      </c>
      <c r="CM707">
        <v>0</v>
      </c>
      <c r="CN707" t="s">
        <v>3</v>
      </c>
      <c r="CO707">
        <v>0</v>
      </c>
      <c r="CP707">
        <f t="shared" si="857"/>
        <v>276.86</v>
      </c>
      <c r="CQ707">
        <f t="shared" si="858"/>
        <v>55.37</v>
      </c>
      <c r="CR707">
        <f t="shared" si="842"/>
        <v>0</v>
      </c>
      <c r="CS707">
        <f t="shared" si="859"/>
        <v>0</v>
      </c>
      <c r="CT707">
        <f t="shared" si="860"/>
        <v>0</v>
      </c>
      <c r="CU707">
        <f t="shared" si="861"/>
        <v>0</v>
      </c>
      <c r="CV707">
        <f t="shared" si="862"/>
        <v>0</v>
      </c>
      <c r="CW707">
        <f t="shared" si="863"/>
        <v>0</v>
      </c>
      <c r="CX707">
        <f t="shared" si="864"/>
        <v>0</v>
      </c>
      <c r="CY707">
        <f t="shared" si="865"/>
        <v>0</v>
      </c>
      <c r="CZ707">
        <f t="shared" si="866"/>
        <v>0</v>
      </c>
      <c r="DC707" t="s">
        <v>3</v>
      </c>
      <c r="DD707" t="s">
        <v>3</v>
      </c>
      <c r="DE707" t="s">
        <v>3</v>
      </c>
      <c r="DF707" t="s">
        <v>3</v>
      </c>
      <c r="DG707" t="s">
        <v>3</v>
      </c>
      <c r="DH707" t="s">
        <v>3</v>
      </c>
      <c r="DI707" t="s">
        <v>3</v>
      </c>
      <c r="DJ707" t="s">
        <v>3</v>
      </c>
      <c r="DK707" t="s">
        <v>3</v>
      </c>
      <c r="DL707" t="s">
        <v>3</v>
      </c>
      <c r="DM707" t="s">
        <v>3</v>
      </c>
      <c r="DN707">
        <v>0</v>
      </c>
      <c r="DO707">
        <v>0</v>
      </c>
      <c r="DP707">
        <v>1</v>
      </c>
      <c r="DQ707">
        <v>1</v>
      </c>
      <c r="DU707">
        <v>1010</v>
      </c>
      <c r="DV707" t="s">
        <v>39</v>
      </c>
      <c r="DW707" t="s">
        <v>39</v>
      </c>
      <c r="DX707">
        <v>1</v>
      </c>
      <c r="DZ707" t="s">
        <v>3</v>
      </c>
      <c r="EA707" t="s">
        <v>3</v>
      </c>
      <c r="EB707" t="s">
        <v>3</v>
      </c>
      <c r="EC707" t="s">
        <v>3</v>
      </c>
      <c r="EE707">
        <v>58807897</v>
      </c>
      <c r="EF707">
        <v>30</v>
      </c>
      <c r="EG707" t="s">
        <v>27</v>
      </c>
      <c r="EH707">
        <v>0</v>
      </c>
      <c r="EI707" t="s">
        <v>3</v>
      </c>
      <c r="EJ707">
        <v>1</v>
      </c>
      <c r="EK707">
        <v>21</v>
      </c>
      <c r="EL707" t="s">
        <v>28</v>
      </c>
      <c r="EM707" t="s">
        <v>29</v>
      </c>
      <c r="EO707" t="s">
        <v>3</v>
      </c>
      <c r="EQ707">
        <v>0</v>
      </c>
      <c r="ER707">
        <v>9.58</v>
      </c>
      <c r="ES707">
        <v>9.58</v>
      </c>
      <c r="ET707">
        <v>0</v>
      </c>
      <c r="EU707">
        <v>0</v>
      </c>
      <c r="EV707">
        <v>0</v>
      </c>
      <c r="EW707">
        <v>0</v>
      </c>
      <c r="EX707">
        <v>0</v>
      </c>
      <c r="FQ707">
        <v>0</v>
      </c>
      <c r="FR707">
        <v>0</v>
      </c>
      <c r="FS707">
        <v>0</v>
      </c>
      <c r="FX707">
        <v>109</v>
      </c>
      <c r="FY707">
        <v>61</v>
      </c>
      <c r="GA707" t="s">
        <v>3</v>
      </c>
      <c r="GD707">
        <v>1</v>
      </c>
      <c r="GF707">
        <v>-398749980</v>
      </c>
      <c r="GG707">
        <v>2</v>
      </c>
      <c r="GH707">
        <v>1</v>
      </c>
      <c r="GI707">
        <v>2</v>
      </c>
      <c r="GJ707">
        <v>0</v>
      </c>
      <c r="GK707">
        <v>0</v>
      </c>
      <c r="GL707">
        <f t="shared" si="867"/>
        <v>0</v>
      </c>
      <c r="GM707">
        <f t="shared" si="868"/>
        <v>276.86</v>
      </c>
      <c r="GN707">
        <f t="shared" si="869"/>
        <v>276.86</v>
      </c>
      <c r="GO707">
        <f t="shared" si="870"/>
        <v>0</v>
      </c>
      <c r="GP707">
        <f t="shared" si="871"/>
        <v>0</v>
      </c>
      <c r="GR707">
        <v>0</v>
      </c>
      <c r="GS707">
        <v>3</v>
      </c>
      <c r="GT707">
        <v>0</v>
      </c>
      <c r="GU707" t="s">
        <v>3</v>
      </c>
      <c r="GV707">
        <f t="shared" si="872"/>
        <v>0</v>
      </c>
      <c r="GW707">
        <v>1</v>
      </c>
      <c r="GX707">
        <f t="shared" si="873"/>
        <v>0</v>
      </c>
      <c r="HA707">
        <v>0</v>
      </c>
      <c r="HB707">
        <v>0</v>
      </c>
      <c r="HC707">
        <f t="shared" si="874"/>
        <v>0</v>
      </c>
      <c r="HE707" t="s">
        <v>3</v>
      </c>
      <c r="HF707" t="s">
        <v>3</v>
      </c>
      <c r="HM707" t="s">
        <v>3</v>
      </c>
      <c r="HN707" t="s">
        <v>3</v>
      </c>
      <c r="HO707" t="s">
        <v>3</v>
      </c>
      <c r="HP707" t="s">
        <v>3</v>
      </c>
      <c r="HQ707" t="s">
        <v>3</v>
      </c>
      <c r="HS707">
        <v>0</v>
      </c>
      <c r="IK707">
        <v>0</v>
      </c>
    </row>
    <row r="708" spans="1:255" x14ac:dyDescent="0.2">
      <c r="A708" s="2">
        <v>18</v>
      </c>
      <c r="B708" s="2">
        <v>1</v>
      </c>
      <c r="C708" s="2">
        <v>1505</v>
      </c>
      <c r="D708" s="2"/>
      <c r="E708" s="2" t="s">
        <v>651</v>
      </c>
      <c r="F708" s="2" t="s">
        <v>425</v>
      </c>
      <c r="G708" s="2" t="s">
        <v>429</v>
      </c>
      <c r="H708" s="2" t="s">
        <v>39</v>
      </c>
      <c r="I708" s="2">
        <f>I682*J708</f>
        <v>5</v>
      </c>
      <c r="J708" s="2">
        <v>1.6129032258064515</v>
      </c>
      <c r="K708" s="2">
        <v>1.6129032000000001</v>
      </c>
      <c r="L708" s="2"/>
      <c r="M708" s="2"/>
      <c r="N708" s="2"/>
      <c r="O708" s="2">
        <f t="shared" si="843"/>
        <v>47.9</v>
      </c>
      <c r="P708" s="2">
        <f t="shared" si="844"/>
        <v>47.9</v>
      </c>
      <c r="Q708" s="2">
        <f t="shared" si="836"/>
        <v>0</v>
      </c>
      <c r="R708" s="2">
        <f t="shared" si="845"/>
        <v>0</v>
      </c>
      <c r="S708" s="2">
        <f t="shared" si="846"/>
        <v>0</v>
      </c>
      <c r="T708" s="2">
        <f t="shared" si="847"/>
        <v>0</v>
      </c>
      <c r="U708" s="2">
        <f t="shared" si="848"/>
        <v>0</v>
      </c>
      <c r="V708" s="2">
        <f t="shared" si="849"/>
        <v>0</v>
      </c>
      <c r="W708" s="2">
        <f t="shared" si="850"/>
        <v>0</v>
      </c>
      <c r="X708" s="2">
        <f t="shared" si="851"/>
        <v>0</v>
      </c>
      <c r="Y708" s="2">
        <f t="shared" si="852"/>
        <v>0</v>
      </c>
      <c r="Z708" s="2"/>
      <c r="AA708" s="2">
        <v>59204062</v>
      </c>
      <c r="AB708" s="2">
        <f t="shared" si="853"/>
        <v>9.58</v>
      </c>
      <c r="AC708" s="2">
        <f t="shared" si="854"/>
        <v>9.58</v>
      </c>
      <c r="AD708" s="2">
        <f t="shared" si="837"/>
        <v>0</v>
      </c>
      <c r="AE708" s="2">
        <f t="shared" si="838"/>
        <v>0</v>
      </c>
      <c r="AF708" s="2">
        <f t="shared" si="839"/>
        <v>0</v>
      </c>
      <c r="AG708" s="2">
        <f t="shared" si="855"/>
        <v>0</v>
      </c>
      <c r="AH708" s="2">
        <f t="shared" si="840"/>
        <v>0</v>
      </c>
      <c r="AI708" s="2">
        <f t="shared" si="841"/>
        <v>0</v>
      </c>
      <c r="AJ708" s="2">
        <f t="shared" si="856"/>
        <v>0</v>
      </c>
      <c r="AK708" s="2">
        <v>9.58</v>
      </c>
      <c r="AL708" s="2">
        <v>9.58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109</v>
      </c>
      <c r="AU708" s="2">
        <v>61</v>
      </c>
      <c r="AV708" s="2">
        <v>1</v>
      </c>
      <c r="AW708" s="2">
        <v>1</v>
      </c>
      <c r="AX708" s="2"/>
      <c r="AY708" s="2"/>
      <c r="AZ708" s="2">
        <v>1</v>
      </c>
      <c r="BA708" s="2">
        <v>1</v>
      </c>
      <c r="BB708" s="2">
        <v>1</v>
      </c>
      <c r="BC708" s="2">
        <v>1</v>
      </c>
      <c r="BD708" s="2" t="s">
        <v>3</v>
      </c>
      <c r="BE708" s="2" t="s">
        <v>3</v>
      </c>
      <c r="BF708" s="2" t="s">
        <v>3</v>
      </c>
      <c r="BG708" s="2" t="s">
        <v>3</v>
      </c>
      <c r="BH708" s="2">
        <v>3</v>
      </c>
      <c r="BI708" s="2">
        <v>1</v>
      </c>
      <c r="BJ708" s="2" t="s">
        <v>427</v>
      </c>
      <c r="BK708" s="2"/>
      <c r="BL708" s="2"/>
      <c r="BM708" s="2">
        <v>21</v>
      </c>
      <c r="BN708" s="2">
        <v>0</v>
      </c>
      <c r="BO708" s="2" t="s">
        <v>3</v>
      </c>
      <c r="BP708" s="2">
        <v>0</v>
      </c>
      <c r="BQ708" s="2">
        <v>30</v>
      </c>
      <c r="BR708" s="2">
        <v>0</v>
      </c>
      <c r="BS708" s="2">
        <v>1</v>
      </c>
      <c r="BT708" s="2">
        <v>1</v>
      </c>
      <c r="BU708" s="2">
        <v>1</v>
      </c>
      <c r="BV708" s="2">
        <v>1</v>
      </c>
      <c r="BW708" s="2">
        <v>1</v>
      </c>
      <c r="BX708" s="2">
        <v>1</v>
      </c>
      <c r="BY708" s="2" t="s">
        <v>3</v>
      </c>
      <c r="BZ708" s="2">
        <v>109</v>
      </c>
      <c r="CA708" s="2">
        <v>61</v>
      </c>
      <c r="CB708" s="2" t="s">
        <v>3</v>
      </c>
      <c r="CC708" s="2"/>
      <c r="CD708" s="2"/>
      <c r="CE708" s="2">
        <v>30</v>
      </c>
      <c r="CF708" s="2">
        <v>0</v>
      </c>
      <c r="CG708" s="2">
        <v>0</v>
      </c>
      <c r="CH708" s="2"/>
      <c r="CI708" s="2"/>
      <c r="CJ708" s="2"/>
      <c r="CK708" s="2"/>
      <c r="CL708" s="2"/>
      <c r="CM708" s="2">
        <v>0</v>
      </c>
      <c r="CN708" s="2" t="s">
        <v>3</v>
      </c>
      <c r="CO708" s="2">
        <v>0</v>
      </c>
      <c r="CP708" s="2">
        <f t="shared" si="857"/>
        <v>47.9</v>
      </c>
      <c r="CQ708" s="2">
        <f t="shared" si="858"/>
        <v>9.58</v>
      </c>
      <c r="CR708" s="2">
        <f t="shared" si="842"/>
        <v>0</v>
      </c>
      <c r="CS708" s="2">
        <f t="shared" si="859"/>
        <v>0</v>
      </c>
      <c r="CT708" s="2">
        <f t="shared" si="860"/>
        <v>0</v>
      </c>
      <c r="CU708" s="2">
        <f t="shared" si="861"/>
        <v>0</v>
      </c>
      <c r="CV708" s="2">
        <f t="shared" si="862"/>
        <v>0</v>
      </c>
      <c r="CW708" s="2">
        <f t="shared" si="863"/>
        <v>0</v>
      </c>
      <c r="CX708" s="2">
        <f t="shared" si="864"/>
        <v>0</v>
      </c>
      <c r="CY708" s="2">
        <f t="shared" si="865"/>
        <v>0</v>
      </c>
      <c r="CZ708" s="2">
        <f t="shared" si="866"/>
        <v>0</v>
      </c>
      <c r="DA708" s="2"/>
      <c r="DB708" s="2"/>
      <c r="DC708" s="2" t="s">
        <v>3</v>
      </c>
      <c r="DD708" s="2" t="s">
        <v>3</v>
      </c>
      <c r="DE708" s="2" t="s">
        <v>3</v>
      </c>
      <c r="DF708" s="2" t="s">
        <v>3</v>
      </c>
      <c r="DG708" s="2" t="s">
        <v>3</v>
      </c>
      <c r="DH708" s="2" t="s">
        <v>3</v>
      </c>
      <c r="DI708" s="2" t="s">
        <v>3</v>
      </c>
      <c r="DJ708" s="2" t="s">
        <v>3</v>
      </c>
      <c r="DK708" s="2" t="s">
        <v>3</v>
      </c>
      <c r="DL708" s="2" t="s">
        <v>3</v>
      </c>
      <c r="DM708" s="2" t="s">
        <v>3</v>
      </c>
      <c r="DN708" s="2">
        <v>0</v>
      </c>
      <c r="DO708" s="2">
        <v>0</v>
      </c>
      <c r="DP708" s="2">
        <v>1</v>
      </c>
      <c r="DQ708" s="2">
        <v>1</v>
      </c>
      <c r="DR708" s="2"/>
      <c r="DS708" s="2"/>
      <c r="DT708" s="2"/>
      <c r="DU708" s="2">
        <v>1010</v>
      </c>
      <c r="DV708" s="2" t="s">
        <v>39</v>
      </c>
      <c r="DW708" s="2" t="s">
        <v>39</v>
      </c>
      <c r="DX708" s="2">
        <v>1</v>
      </c>
      <c r="DY708" s="2"/>
      <c r="DZ708" s="2" t="s">
        <v>3</v>
      </c>
      <c r="EA708" s="2" t="s">
        <v>3</v>
      </c>
      <c r="EB708" s="2" t="s">
        <v>3</v>
      </c>
      <c r="EC708" s="2" t="s">
        <v>3</v>
      </c>
      <c r="ED708" s="2"/>
      <c r="EE708" s="2">
        <v>58807897</v>
      </c>
      <c r="EF708" s="2">
        <v>30</v>
      </c>
      <c r="EG708" s="2" t="s">
        <v>27</v>
      </c>
      <c r="EH708" s="2">
        <v>0</v>
      </c>
      <c r="EI708" s="2" t="s">
        <v>3</v>
      </c>
      <c r="EJ708" s="2">
        <v>1</v>
      </c>
      <c r="EK708" s="2">
        <v>21</v>
      </c>
      <c r="EL708" s="2" t="s">
        <v>28</v>
      </c>
      <c r="EM708" s="2" t="s">
        <v>29</v>
      </c>
      <c r="EN708" s="2"/>
      <c r="EO708" s="2" t="s">
        <v>3</v>
      </c>
      <c r="EP708" s="2"/>
      <c r="EQ708" s="2">
        <v>0</v>
      </c>
      <c r="ER708" s="2">
        <v>9.58</v>
      </c>
      <c r="ES708" s="2">
        <v>9.58</v>
      </c>
      <c r="ET708" s="2">
        <v>0</v>
      </c>
      <c r="EU708" s="2">
        <v>0</v>
      </c>
      <c r="EV708" s="2">
        <v>0</v>
      </c>
      <c r="EW708" s="2">
        <v>0</v>
      </c>
      <c r="EX708" s="2">
        <v>0</v>
      </c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>
        <v>0</v>
      </c>
      <c r="FR708" s="2">
        <v>0</v>
      </c>
      <c r="FS708" s="2">
        <v>0</v>
      </c>
      <c r="FT708" s="2"/>
      <c r="FU708" s="2"/>
      <c r="FV708" s="2"/>
      <c r="FW708" s="2"/>
      <c r="FX708" s="2">
        <v>109</v>
      </c>
      <c r="FY708" s="2">
        <v>61</v>
      </c>
      <c r="FZ708" s="2"/>
      <c r="GA708" s="2" t="s">
        <v>3</v>
      </c>
      <c r="GB708" s="2"/>
      <c r="GC708" s="2"/>
      <c r="GD708" s="2">
        <v>1</v>
      </c>
      <c r="GE708" s="2"/>
      <c r="GF708" s="2">
        <v>-61665733</v>
      </c>
      <c r="GG708" s="2">
        <v>2</v>
      </c>
      <c r="GH708" s="2">
        <v>1</v>
      </c>
      <c r="GI708" s="2">
        <v>-2</v>
      </c>
      <c r="GJ708" s="2">
        <v>0</v>
      </c>
      <c r="GK708" s="2">
        <v>0</v>
      </c>
      <c r="GL708" s="2">
        <f t="shared" si="867"/>
        <v>0</v>
      </c>
      <c r="GM708" s="2">
        <f t="shared" si="868"/>
        <v>47.9</v>
      </c>
      <c r="GN708" s="2">
        <f t="shared" si="869"/>
        <v>47.9</v>
      </c>
      <c r="GO708" s="2">
        <f t="shared" si="870"/>
        <v>0</v>
      </c>
      <c r="GP708" s="2">
        <f t="shared" si="871"/>
        <v>0</v>
      </c>
      <c r="GQ708" s="2"/>
      <c r="GR708" s="2">
        <v>0</v>
      </c>
      <c r="GS708" s="2">
        <v>3</v>
      </c>
      <c r="GT708" s="2">
        <v>0</v>
      </c>
      <c r="GU708" s="2" t="s">
        <v>3</v>
      </c>
      <c r="GV708" s="2">
        <f t="shared" si="872"/>
        <v>0</v>
      </c>
      <c r="GW708" s="2">
        <v>1</v>
      </c>
      <c r="GX708" s="2">
        <f t="shared" si="873"/>
        <v>0</v>
      </c>
      <c r="GY708" s="2"/>
      <c r="GZ708" s="2"/>
      <c r="HA708" s="2">
        <v>0</v>
      </c>
      <c r="HB708" s="2">
        <v>0</v>
      </c>
      <c r="HC708" s="2">
        <f t="shared" si="874"/>
        <v>0</v>
      </c>
      <c r="HD708" s="2"/>
      <c r="HE708" s="2" t="s">
        <v>3</v>
      </c>
      <c r="HF708" s="2" t="s">
        <v>3</v>
      </c>
      <c r="HG708" s="2"/>
      <c r="HH708" s="2"/>
      <c r="HI708" s="2"/>
      <c r="HJ708" s="2"/>
      <c r="HK708" s="2"/>
      <c r="HL708" s="2"/>
      <c r="HM708" s="2" t="s">
        <v>3</v>
      </c>
      <c r="HN708" s="2" t="s">
        <v>3</v>
      </c>
      <c r="HO708" s="2" t="s">
        <v>3</v>
      </c>
      <c r="HP708" s="2" t="s">
        <v>3</v>
      </c>
      <c r="HQ708" s="2" t="s">
        <v>3</v>
      </c>
      <c r="HR708" s="2"/>
      <c r="HS708" s="2">
        <v>0</v>
      </c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>
        <v>0</v>
      </c>
      <c r="IL708" s="2"/>
      <c r="IM708" s="2"/>
      <c r="IN708" s="2"/>
      <c r="IO708" s="2"/>
      <c r="IP708" s="2"/>
      <c r="IQ708" s="2"/>
      <c r="IR708" s="2"/>
      <c r="IS708" s="2"/>
      <c r="IT708" s="2"/>
      <c r="IU708" s="2"/>
    </row>
    <row r="709" spans="1:255" x14ac:dyDescent="0.2">
      <c r="A709">
        <v>18</v>
      </c>
      <c r="B709">
        <v>1</v>
      </c>
      <c r="C709">
        <v>1529</v>
      </c>
      <c r="E709" t="s">
        <v>651</v>
      </c>
      <c r="F709" t="s">
        <v>425</v>
      </c>
      <c r="G709" t="s">
        <v>429</v>
      </c>
      <c r="H709" t="s">
        <v>39</v>
      </c>
      <c r="I709">
        <f>I683*J709</f>
        <v>5</v>
      </c>
      <c r="J709">
        <v>1.6129032258064515</v>
      </c>
      <c r="K709">
        <v>1.6129032000000001</v>
      </c>
      <c r="O709">
        <f t="shared" si="843"/>
        <v>276.86</v>
      </c>
      <c r="P709">
        <f t="shared" si="844"/>
        <v>276.86</v>
      </c>
      <c r="Q709">
        <f t="shared" si="836"/>
        <v>0</v>
      </c>
      <c r="R709">
        <f t="shared" si="845"/>
        <v>0</v>
      </c>
      <c r="S709">
        <f t="shared" si="846"/>
        <v>0</v>
      </c>
      <c r="T709">
        <f t="shared" si="847"/>
        <v>0</v>
      </c>
      <c r="U709">
        <f t="shared" si="848"/>
        <v>0</v>
      </c>
      <c r="V709">
        <f t="shared" si="849"/>
        <v>0</v>
      </c>
      <c r="W709">
        <f t="shared" si="850"/>
        <v>0</v>
      </c>
      <c r="X709">
        <f t="shared" si="851"/>
        <v>0</v>
      </c>
      <c r="Y709">
        <f t="shared" si="852"/>
        <v>0</v>
      </c>
      <c r="AA709">
        <v>59204059</v>
      </c>
      <c r="AB709">
        <f t="shared" si="853"/>
        <v>9.58</v>
      </c>
      <c r="AC709">
        <f t="shared" si="854"/>
        <v>9.58</v>
      </c>
      <c r="AD709">
        <f t="shared" si="837"/>
        <v>0</v>
      </c>
      <c r="AE709">
        <f t="shared" si="838"/>
        <v>0</v>
      </c>
      <c r="AF709">
        <f t="shared" si="839"/>
        <v>0</v>
      </c>
      <c r="AG709">
        <f t="shared" si="855"/>
        <v>0</v>
      </c>
      <c r="AH709">
        <f t="shared" si="840"/>
        <v>0</v>
      </c>
      <c r="AI709">
        <f t="shared" si="841"/>
        <v>0</v>
      </c>
      <c r="AJ709">
        <f t="shared" si="856"/>
        <v>0</v>
      </c>
      <c r="AK709">
        <v>9.58</v>
      </c>
      <c r="AL709">
        <v>9.58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109</v>
      </c>
      <c r="AU709">
        <v>61</v>
      </c>
      <c r="AV709">
        <v>1</v>
      </c>
      <c r="AW709">
        <v>1</v>
      </c>
      <c r="AZ709">
        <v>1</v>
      </c>
      <c r="BA709">
        <v>1</v>
      </c>
      <c r="BB709">
        <v>1</v>
      </c>
      <c r="BC709">
        <v>5.78</v>
      </c>
      <c r="BD709" t="s">
        <v>3</v>
      </c>
      <c r="BE709" t="s">
        <v>3</v>
      </c>
      <c r="BF709" t="s">
        <v>3</v>
      </c>
      <c r="BG709" t="s">
        <v>3</v>
      </c>
      <c r="BH709">
        <v>3</v>
      </c>
      <c r="BI709">
        <v>1</v>
      </c>
      <c r="BJ709" t="s">
        <v>427</v>
      </c>
      <c r="BM709">
        <v>21</v>
      </c>
      <c r="BN709">
        <v>0</v>
      </c>
      <c r="BO709" t="s">
        <v>425</v>
      </c>
      <c r="BP709">
        <v>1</v>
      </c>
      <c r="BQ709">
        <v>30</v>
      </c>
      <c r="BR709">
        <v>0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 t="s">
        <v>3</v>
      </c>
      <c r="BZ709">
        <v>109</v>
      </c>
      <c r="CA709">
        <v>61</v>
      </c>
      <c r="CB709" t="s">
        <v>3</v>
      </c>
      <c r="CE709">
        <v>30</v>
      </c>
      <c r="CF709">
        <v>0</v>
      </c>
      <c r="CG709">
        <v>0</v>
      </c>
      <c r="CM709">
        <v>0</v>
      </c>
      <c r="CN709" t="s">
        <v>3</v>
      </c>
      <c r="CO709">
        <v>0</v>
      </c>
      <c r="CP709">
        <f t="shared" si="857"/>
        <v>276.86</v>
      </c>
      <c r="CQ709">
        <f t="shared" si="858"/>
        <v>55.37</v>
      </c>
      <c r="CR709">
        <f t="shared" si="842"/>
        <v>0</v>
      </c>
      <c r="CS709">
        <f t="shared" si="859"/>
        <v>0</v>
      </c>
      <c r="CT709">
        <f t="shared" si="860"/>
        <v>0</v>
      </c>
      <c r="CU709">
        <f t="shared" si="861"/>
        <v>0</v>
      </c>
      <c r="CV709">
        <f t="shared" si="862"/>
        <v>0</v>
      </c>
      <c r="CW709">
        <f t="shared" si="863"/>
        <v>0</v>
      </c>
      <c r="CX709">
        <f t="shared" si="864"/>
        <v>0</v>
      </c>
      <c r="CY709">
        <f t="shared" si="865"/>
        <v>0</v>
      </c>
      <c r="CZ709">
        <f t="shared" si="866"/>
        <v>0</v>
      </c>
      <c r="DC709" t="s">
        <v>3</v>
      </c>
      <c r="DD709" t="s">
        <v>3</v>
      </c>
      <c r="DE709" t="s">
        <v>3</v>
      </c>
      <c r="DF709" t="s">
        <v>3</v>
      </c>
      <c r="DG709" t="s">
        <v>3</v>
      </c>
      <c r="DH709" t="s">
        <v>3</v>
      </c>
      <c r="DI709" t="s">
        <v>3</v>
      </c>
      <c r="DJ709" t="s">
        <v>3</v>
      </c>
      <c r="DK709" t="s">
        <v>3</v>
      </c>
      <c r="DL709" t="s">
        <v>3</v>
      </c>
      <c r="DM709" t="s">
        <v>3</v>
      </c>
      <c r="DN709">
        <v>0</v>
      </c>
      <c r="DO709">
        <v>0</v>
      </c>
      <c r="DP709">
        <v>1</v>
      </c>
      <c r="DQ709">
        <v>1</v>
      </c>
      <c r="DU709">
        <v>1010</v>
      </c>
      <c r="DV709" t="s">
        <v>39</v>
      </c>
      <c r="DW709" t="s">
        <v>39</v>
      </c>
      <c r="DX709">
        <v>1</v>
      </c>
      <c r="DZ709" t="s">
        <v>3</v>
      </c>
      <c r="EA709" t="s">
        <v>3</v>
      </c>
      <c r="EB709" t="s">
        <v>3</v>
      </c>
      <c r="EC709" t="s">
        <v>3</v>
      </c>
      <c r="EE709">
        <v>58807897</v>
      </c>
      <c r="EF709">
        <v>30</v>
      </c>
      <c r="EG709" t="s">
        <v>27</v>
      </c>
      <c r="EH709">
        <v>0</v>
      </c>
      <c r="EI709" t="s">
        <v>3</v>
      </c>
      <c r="EJ709">
        <v>1</v>
      </c>
      <c r="EK709">
        <v>21</v>
      </c>
      <c r="EL709" t="s">
        <v>28</v>
      </c>
      <c r="EM709" t="s">
        <v>29</v>
      </c>
      <c r="EO709" t="s">
        <v>3</v>
      </c>
      <c r="EQ709">
        <v>0</v>
      </c>
      <c r="ER709">
        <v>9.58</v>
      </c>
      <c r="ES709">
        <v>9.58</v>
      </c>
      <c r="ET709">
        <v>0</v>
      </c>
      <c r="EU709">
        <v>0</v>
      </c>
      <c r="EV709">
        <v>0</v>
      </c>
      <c r="EW709">
        <v>0</v>
      </c>
      <c r="EX709">
        <v>0</v>
      </c>
      <c r="FQ709">
        <v>0</v>
      </c>
      <c r="FR709">
        <v>0</v>
      </c>
      <c r="FS709">
        <v>0</v>
      </c>
      <c r="FX709">
        <v>109</v>
      </c>
      <c r="FY709">
        <v>61</v>
      </c>
      <c r="GA709" t="s">
        <v>3</v>
      </c>
      <c r="GD709">
        <v>1</v>
      </c>
      <c r="GF709">
        <v>-61665733</v>
      </c>
      <c r="GG709">
        <v>2</v>
      </c>
      <c r="GH709">
        <v>1</v>
      </c>
      <c r="GI709">
        <v>2</v>
      </c>
      <c r="GJ709">
        <v>0</v>
      </c>
      <c r="GK709">
        <v>0</v>
      </c>
      <c r="GL709">
        <f t="shared" si="867"/>
        <v>0</v>
      </c>
      <c r="GM709">
        <f t="shared" si="868"/>
        <v>276.86</v>
      </c>
      <c r="GN709">
        <f t="shared" si="869"/>
        <v>276.86</v>
      </c>
      <c r="GO709">
        <f t="shared" si="870"/>
        <v>0</v>
      </c>
      <c r="GP709">
        <f t="shared" si="871"/>
        <v>0</v>
      </c>
      <c r="GR709">
        <v>0</v>
      </c>
      <c r="GS709">
        <v>3</v>
      </c>
      <c r="GT709">
        <v>0</v>
      </c>
      <c r="GU709" t="s">
        <v>3</v>
      </c>
      <c r="GV709">
        <f t="shared" si="872"/>
        <v>0</v>
      </c>
      <c r="GW709">
        <v>1</v>
      </c>
      <c r="GX709">
        <f t="shared" si="873"/>
        <v>0</v>
      </c>
      <c r="HA709">
        <v>0</v>
      </c>
      <c r="HB709">
        <v>0</v>
      </c>
      <c r="HC709">
        <f t="shared" si="874"/>
        <v>0</v>
      </c>
      <c r="HE709" t="s">
        <v>3</v>
      </c>
      <c r="HF709" t="s">
        <v>3</v>
      </c>
      <c r="HM709" t="s">
        <v>3</v>
      </c>
      <c r="HN709" t="s">
        <v>3</v>
      </c>
      <c r="HO709" t="s">
        <v>3</v>
      </c>
      <c r="HP709" t="s">
        <v>3</v>
      </c>
      <c r="HQ709" t="s">
        <v>3</v>
      </c>
      <c r="HS709">
        <v>0</v>
      </c>
      <c r="IK709">
        <v>0</v>
      </c>
    </row>
    <row r="710" spans="1:255" x14ac:dyDescent="0.2">
      <c r="A710" s="2">
        <v>18</v>
      </c>
      <c r="B710" s="2">
        <v>1</v>
      </c>
      <c r="C710" s="2">
        <v>1509</v>
      </c>
      <c r="D710" s="2"/>
      <c r="E710" s="2" t="s">
        <v>652</v>
      </c>
      <c r="F710" s="2" t="s">
        <v>416</v>
      </c>
      <c r="G710" s="2" t="s">
        <v>431</v>
      </c>
      <c r="H710" s="2" t="s">
        <v>39</v>
      </c>
      <c r="I710" s="2">
        <f>I682*J710</f>
        <v>5</v>
      </c>
      <c r="J710" s="2">
        <v>1.6129032258064515</v>
      </c>
      <c r="K710" s="2">
        <v>1.6129032000000001</v>
      </c>
      <c r="L710" s="2"/>
      <c r="M710" s="2"/>
      <c r="N710" s="2"/>
      <c r="O710" s="2">
        <f t="shared" si="843"/>
        <v>26.65</v>
      </c>
      <c r="P710" s="2">
        <f t="shared" si="844"/>
        <v>26.65</v>
      </c>
      <c r="Q710" s="2">
        <f t="shared" si="836"/>
        <v>0</v>
      </c>
      <c r="R710" s="2">
        <f t="shared" si="845"/>
        <v>0</v>
      </c>
      <c r="S710" s="2">
        <f t="shared" si="846"/>
        <v>0</v>
      </c>
      <c r="T710" s="2">
        <f t="shared" si="847"/>
        <v>0</v>
      </c>
      <c r="U710" s="2">
        <f t="shared" si="848"/>
        <v>0</v>
      </c>
      <c r="V710" s="2">
        <f t="shared" si="849"/>
        <v>0</v>
      </c>
      <c r="W710" s="2">
        <f t="shared" si="850"/>
        <v>0</v>
      </c>
      <c r="X710" s="2">
        <f t="shared" si="851"/>
        <v>0</v>
      </c>
      <c r="Y710" s="2">
        <f t="shared" si="852"/>
        <v>0</v>
      </c>
      <c r="Z710" s="2"/>
      <c r="AA710" s="2">
        <v>59204062</v>
      </c>
      <c r="AB710" s="2">
        <f t="shared" si="853"/>
        <v>5.33</v>
      </c>
      <c r="AC710" s="2">
        <f t="shared" si="854"/>
        <v>5.33</v>
      </c>
      <c r="AD710" s="2">
        <f t="shared" si="837"/>
        <v>0</v>
      </c>
      <c r="AE710" s="2">
        <f t="shared" si="838"/>
        <v>0</v>
      </c>
      <c r="AF710" s="2">
        <f t="shared" si="839"/>
        <v>0</v>
      </c>
      <c r="AG710" s="2">
        <f t="shared" si="855"/>
        <v>0</v>
      </c>
      <c r="AH710" s="2">
        <f t="shared" si="840"/>
        <v>0</v>
      </c>
      <c r="AI710" s="2">
        <f t="shared" si="841"/>
        <v>0</v>
      </c>
      <c r="AJ710" s="2">
        <f t="shared" si="856"/>
        <v>0</v>
      </c>
      <c r="AK710" s="2">
        <v>5.33</v>
      </c>
      <c r="AL710" s="2">
        <v>5.33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109</v>
      </c>
      <c r="AU710" s="2">
        <v>61</v>
      </c>
      <c r="AV710" s="2">
        <v>1</v>
      </c>
      <c r="AW710" s="2">
        <v>1</v>
      </c>
      <c r="AX710" s="2"/>
      <c r="AY710" s="2"/>
      <c r="AZ710" s="2">
        <v>1</v>
      </c>
      <c r="BA710" s="2">
        <v>1</v>
      </c>
      <c r="BB710" s="2">
        <v>1</v>
      </c>
      <c r="BC710" s="2">
        <v>1</v>
      </c>
      <c r="BD710" s="2" t="s">
        <v>3</v>
      </c>
      <c r="BE710" s="2" t="s">
        <v>3</v>
      </c>
      <c r="BF710" s="2" t="s">
        <v>3</v>
      </c>
      <c r="BG710" s="2" t="s">
        <v>3</v>
      </c>
      <c r="BH710" s="2">
        <v>3</v>
      </c>
      <c r="BI710" s="2">
        <v>1</v>
      </c>
      <c r="BJ710" s="2" t="s">
        <v>418</v>
      </c>
      <c r="BK710" s="2"/>
      <c r="BL710" s="2"/>
      <c r="BM710" s="2">
        <v>21</v>
      </c>
      <c r="BN710" s="2">
        <v>0</v>
      </c>
      <c r="BO710" s="2" t="s">
        <v>3</v>
      </c>
      <c r="BP710" s="2">
        <v>0</v>
      </c>
      <c r="BQ710" s="2">
        <v>30</v>
      </c>
      <c r="BR710" s="2">
        <v>0</v>
      </c>
      <c r="BS710" s="2">
        <v>1</v>
      </c>
      <c r="BT710" s="2">
        <v>1</v>
      </c>
      <c r="BU710" s="2">
        <v>1</v>
      </c>
      <c r="BV710" s="2">
        <v>1</v>
      </c>
      <c r="BW710" s="2">
        <v>1</v>
      </c>
      <c r="BX710" s="2">
        <v>1</v>
      </c>
      <c r="BY710" s="2" t="s">
        <v>3</v>
      </c>
      <c r="BZ710" s="2">
        <v>109</v>
      </c>
      <c r="CA710" s="2">
        <v>61</v>
      </c>
      <c r="CB710" s="2" t="s">
        <v>3</v>
      </c>
      <c r="CC710" s="2"/>
      <c r="CD710" s="2"/>
      <c r="CE710" s="2">
        <v>30</v>
      </c>
      <c r="CF710" s="2">
        <v>0</v>
      </c>
      <c r="CG710" s="2">
        <v>0</v>
      </c>
      <c r="CH710" s="2"/>
      <c r="CI710" s="2"/>
      <c r="CJ710" s="2"/>
      <c r="CK710" s="2"/>
      <c r="CL710" s="2"/>
      <c r="CM710" s="2">
        <v>0</v>
      </c>
      <c r="CN710" s="2" t="s">
        <v>3</v>
      </c>
      <c r="CO710" s="2">
        <v>0</v>
      </c>
      <c r="CP710" s="2">
        <f t="shared" si="857"/>
        <v>26.65</v>
      </c>
      <c r="CQ710" s="2">
        <f t="shared" si="858"/>
        <v>5.33</v>
      </c>
      <c r="CR710" s="2">
        <f t="shared" si="842"/>
        <v>0</v>
      </c>
      <c r="CS710" s="2">
        <f t="shared" si="859"/>
        <v>0</v>
      </c>
      <c r="CT710" s="2">
        <f t="shared" si="860"/>
        <v>0</v>
      </c>
      <c r="CU710" s="2">
        <f t="shared" si="861"/>
        <v>0</v>
      </c>
      <c r="CV710" s="2">
        <f t="shared" si="862"/>
        <v>0</v>
      </c>
      <c r="CW710" s="2">
        <f t="shared" si="863"/>
        <v>0</v>
      </c>
      <c r="CX710" s="2">
        <f t="shared" si="864"/>
        <v>0</v>
      </c>
      <c r="CY710" s="2">
        <f t="shared" si="865"/>
        <v>0</v>
      </c>
      <c r="CZ710" s="2">
        <f t="shared" si="866"/>
        <v>0</v>
      </c>
      <c r="DA710" s="2"/>
      <c r="DB710" s="2"/>
      <c r="DC710" s="2" t="s">
        <v>3</v>
      </c>
      <c r="DD710" s="2" t="s">
        <v>3</v>
      </c>
      <c r="DE710" s="2" t="s">
        <v>3</v>
      </c>
      <c r="DF710" s="2" t="s">
        <v>3</v>
      </c>
      <c r="DG710" s="2" t="s">
        <v>3</v>
      </c>
      <c r="DH710" s="2" t="s">
        <v>3</v>
      </c>
      <c r="DI710" s="2" t="s">
        <v>3</v>
      </c>
      <c r="DJ710" s="2" t="s">
        <v>3</v>
      </c>
      <c r="DK710" s="2" t="s">
        <v>3</v>
      </c>
      <c r="DL710" s="2" t="s">
        <v>3</v>
      </c>
      <c r="DM710" s="2" t="s">
        <v>3</v>
      </c>
      <c r="DN710" s="2">
        <v>0</v>
      </c>
      <c r="DO710" s="2">
        <v>0</v>
      </c>
      <c r="DP710" s="2">
        <v>1</v>
      </c>
      <c r="DQ710" s="2">
        <v>1</v>
      </c>
      <c r="DR710" s="2"/>
      <c r="DS710" s="2"/>
      <c r="DT710" s="2"/>
      <c r="DU710" s="2">
        <v>1010</v>
      </c>
      <c r="DV710" s="2" t="s">
        <v>39</v>
      </c>
      <c r="DW710" s="2" t="s">
        <v>39</v>
      </c>
      <c r="DX710" s="2">
        <v>1</v>
      </c>
      <c r="DY710" s="2"/>
      <c r="DZ710" s="2" t="s">
        <v>3</v>
      </c>
      <c r="EA710" s="2" t="s">
        <v>3</v>
      </c>
      <c r="EB710" s="2" t="s">
        <v>3</v>
      </c>
      <c r="EC710" s="2" t="s">
        <v>3</v>
      </c>
      <c r="ED710" s="2"/>
      <c r="EE710" s="2">
        <v>58807897</v>
      </c>
      <c r="EF710" s="2">
        <v>30</v>
      </c>
      <c r="EG710" s="2" t="s">
        <v>27</v>
      </c>
      <c r="EH710" s="2">
        <v>0</v>
      </c>
      <c r="EI710" s="2" t="s">
        <v>3</v>
      </c>
      <c r="EJ710" s="2">
        <v>1</v>
      </c>
      <c r="EK710" s="2">
        <v>21</v>
      </c>
      <c r="EL710" s="2" t="s">
        <v>28</v>
      </c>
      <c r="EM710" s="2" t="s">
        <v>29</v>
      </c>
      <c r="EN710" s="2"/>
      <c r="EO710" s="2" t="s">
        <v>3</v>
      </c>
      <c r="EP710" s="2"/>
      <c r="EQ710" s="2">
        <v>0</v>
      </c>
      <c r="ER710" s="2">
        <v>5.33</v>
      </c>
      <c r="ES710" s="2">
        <v>5.33</v>
      </c>
      <c r="ET710" s="2">
        <v>0</v>
      </c>
      <c r="EU710" s="2">
        <v>0</v>
      </c>
      <c r="EV710" s="2">
        <v>0</v>
      </c>
      <c r="EW710" s="2">
        <v>0</v>
      </c>
      <c r="EX710" s="2">
        <v>0</v>
      </c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>
        <v>0</v>
      </c>
      <c r="FR710" s="2">
        <v>0</v>
      </c>
      <c r="FS710" s="2">
        <v>0</v>
      </c>
      <c r="FT710" s="2"/>
      <c r="FU710" s="2"/>
      <c r="FV710" s="2"/>
      <c r="FW710" s="2"/>
      <c r="FX710" s="2">
        <v>109</v>
      </c>
      <c r="FY710" s="2">
        <v>61</v>
      </c>
      <c r="FZ710" s="2"/>
      <c r="GA710" s="2" t="s">
        <v>3</v>
      </c>
      <c r="GB710" s="2"/>
      <c r="GC710" s="2"/>
      <c r="GD710" s="2">
        <v>1</v>
      </c>
      <c r="GE710" s="2"/>
      <c r="GF710" s="2">
        <v>1871626485</v>
      </c>
      <c r="GG710" s="2">
        <v>2</v>
      </c>
      <c r="GH710" s="2">
        <v>1</v>
      </c>
      <c r="GI710" s="2">
        <v>-2</v>
      </c>
      <c r="GJ710" s="2">
        <v>0</v>
      </c>
      <c r="GK710" s="2">
        <v>0</v>
      </c>
      <c r="GL710" s="2">
        <f t="shared" si="867"/>
        <v>0</v>
      </c>
      <c r="GM710" s="2">
        <f t="shared" si="868"/>
        <v>26.65</v>
      </c>
      <c r="GN710" s="2">
        <f t="shared" si="869"/>
        <v>26.65</v>
      </c>
      <c r="GO710" s="2">
        <f t="shared" si="870"/>
        <v>0</v>
      </c>
      <c r="GP710" s="2">
        <f t="shared" si="871"/>
        <v>0</v>
      </c>
      <c r="GQ710" s="2"/>
      <c r="GR710" s="2">
        <v>0</v>
      </c>
      <c r="GS710" s="2">
        <v>3</v>
      </c>
      <c r="GT710" s="2">
        <v>0</v>
      </c>
      <c r="GU710" s="2" t="s">
        <v>3</v>
      </c>
      <c r="GV710" s="2">
        <f t="shared" si="872"/>
        <v>0</v>
      </c>
      <c r="GW710" s="2">
        <v>1</v>
      </c>
      <c r="GX710" s="2">
        <f t="shared" si="873"/>
        <v>0</v>
      </c>
      <c r="GY710" s="2"/>
      <c r="GZ710" s="2"/>
      <c r="HA710" s="2">
        <v>0</v>
      </c>
      <c r="HB710" s="2">
        <v>0</v>
      </c>
      <c r="HC710" s="2">
        <f t="shared" si="874"/>
        <v>0</v>
      </c>
      <c r="HD710" s="2"/>
      <c r="HE710" s="2" t="s">
        <v>3</v>
      </c>
      <c r="HF710" s="2" t="s">
        <v>3</v>
      </c>
      <c r="HG710" s="2"/>
      <c r="HH710" s="2"/>
      <c r="HI710" s="2"/>
      <c r="HJ710" s="2"/>
      <c r="HK710" s="2"/>
      <c r="HL710" s="2"/>
      <c r="HM710" s="2" t="s">
        <v>3</v>
      </c>
      <c r="HN710" s="2" t="s">
        <v>3</v>
      </c>
      <c r="HO710" s="2" t="s">
        <v>3</v>
      </c>
      <c r="HP710" s="2" t="s">
        <v>3</v>
      </c>
      <c r="HQ710" s="2" t="s">
        <v>3</v>
      </c>
      <c r="HR710" s="2"/>
      <c r="HS710" s="2">
        <v>0</v>
      </c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>
        <v>0</v>
      </c>
      <c r="IL710" s="2"/>
      <c r="IM710" s="2"/>
      <c r="IN710" s="2"/>
      <c r="IO710" s="2"/>
      <c r="IP710" s="2"/>
      <c r="IQ710" s="2"/>
      <c r="IR710" s="2"/>
      <c r="IS710" s="2"/>
      <c r="IT710" s="2"/>
      <c r="IU710" s="2"/>
    </row>
    <row r="711" spans="1:255" x14ac:dyDescent="0.2">
      <c r="A711">
        <v>18</v>
      </c>
      <c r="B711">
        <v>1</v>
      </c>
      <c r="C711">
        <v>1533</v>
      </c>
      <c r="E711" t="s">
        <v>652</v>
      </c>
      <c r="F711" t="s">
        <v>416</v>
      </c>
      <c r="G711" t="s">
        <v>431</v>
      </c>
      <c r="H711" t="s">
        <v>39</v>
      </c>
      <c r="I711">
        <f>I683*J711</f>
        <v>5</v>
      </c>
      <c r="J711">
        <v>1.6129032258064515</v>
      </c>
      <c r="K711">
        <v>1.6129032000000001</v>
      </c>
      <c r="O711">
        <f t="shared" si="843"/>
        <v>182.82</v>
      </c>
      <c r="P711">
        <f t="shared" si="844"/>
        <v>182.82</v>
      </c>
      <c r="Q711">
        <f t="shared" si="836"/>
        <v>0</v>
      </c>
      <c r="R711">
        <f t="shared" si="845"/>
        <v>0</v>
      </c>
      <c r="S711">
        <f t="shared" si="846"/>
        <v>0</v>
      </c>
      <c r="T711">
        <f t="shared" si="847"/>
        <v>0</v>
      </c>
      <c r="U711">
        <f t="shared" si="848"/>
        <v>0</v>
      </c>
      <c r="V711">
        <f t="shared" si="849"/>
        <v>0</v>
      </c>
      <c r="W711">
        <f t="shared" si="850"/>
        <v>0</v>
      </c>
      <c r="X711">
        <f t="shared" si="851"/>
        <v>0</v>
      </c>
      <c r="Y711">
        <f t="shared" si="852"/>
        <v>0</v>
      </c>
      <c r="AA711">
        <v>59204059</v>
      </c>
      <c r="AB711">
        <f t="shared" si="853"/>
        <v>5.33</v>
      </c>
      <c r="AC711">
        <f t="shared" si="854"/>
        <v>5.33</v>
      </c>
      <c r="AD711">
        <f t="shared" si="837"/>
        <v>0</v>
      </c>
      <c r="AE711">
        <f t="shared" si="838"/>
        <v>0</v>
      </c>
      <c r="AF711">
        <f t="shared" si="839"/>
        <v>0</v>
      </c>
      <c r="AG711">
        <f t="shared" si="855"/>
        <v>0</v>
      </c>
      <c r="AH711">
        <f t="shared" si="840"/>
        <v>0</v>
      </c>
      <c r="AI711">
        <f t="shared" si="841"/>
        <v>0</v>
      </c>
      <c r="AJ711">
        <f t="shared" si="856"/>
        <v>0</v>
      </c>
      <c r="AK711">
        <v>5.33</v>
      </c>
      <c r="AL711">
        <v>5.33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109</v>
      </c>
      <c r="AU711">
        <v>61</v>
      </c>
      <c r="AV711">
        <v>1</v>
      </c>
      <c r="AW711">
        <v>1</v>
      </c>
      <c r="AZ711">
        <v>1</v>
      </c>
      <c r="BA711">
        <v>1</v>
      </c>
      <c r="BB711">
        <v>1</v>
      </c>
      <c r="BC711">
        <v>6.86</v>
      </c>
      <c r="BD711" t="s">
        <v>3</v>
      </c>
      <c r="BE711" t="s">
        <v>3</v>
      </c>
      <c r="BF711" t="s">
        <v>3</v>
      </c>
      <c r="BG711" t="s">
        <v>3</v>
      </c>
      <c r="BH711">
        <v>3</v>
      </c>
      <c r="BI711">
        <v>1</v>
      </c>
      <c r="BJ711" t="s">
        <v>418</v>
      </c>
      <c r="BM711">
        <v>21</v>
      </c>
      <c r="BN711">
        <v>0</v>
      </c>
      <c r="BO711" t="s">
        <v>416</v>
      </c>
      <c r="BP711">
        <v>1</v>
      </c>
      <c r="BQ711">
        <v>30</v>
      </c>
      <c r="BR711">
        <v>0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 t="s">
        <v>3</v>
      </c>
      <c r="BZ711">
        <v>109</v>
      </c>
      <c r="CA711">
        <v>61</v>
      </c>
      <c r="CB711" t="s">
        <v>3</v>
      </c>
      <c r="CE711">
        <v>30</v>
      </c>
      <c r="CF711">
        <v>0</v>
      </c>
      <c r="CG711">
        <v>0</v>
      </c>
      <c r="CM711">
        <v>0</v>
      </c>
      <c r="CN711" t="s">
        <v>3</v>
      </c>
      <c r="CO711">
        <v>0</v>
      </c>
      <c r="CP711">
        <f t="shared" si="857"/>
        <v>182.82</v>
      </c>
      <c r="CQ711">
        <f t="shared" si="858"/>
        <v>36.56</v>
      </c>
      <c r="CR711">
        <f t="shared" si="842"/>
        <v>0</v>
      </c>
      <c r="CS711">
        <f t="shared" si="859"/>
        <v>0</v>
      </c>
      <c r="CT711">
        <f t="shared" si="860"/>
        <v>0</v>
      </c>
      <c r="CU711">
        <f t="shared" si="861"/>
        <v>0</v>
      </c>
      <c r="CV711">
        <f t="shared" si="862"/>
        <v>0</v>
      </c>
      <c r="CW711">
        <f t="shared" si="863"/>
        <v>0</v>
      </c>
      <c r="CX711">
        <f t="shared" si="864"/>
        <v>0</v>
      </c>
      <c r="CY711">
        <f t="shared" si="865"/>
        <v>0</v>
      </c>
      <c r="CZ711">
        <f t="shared" si="866"/>
        <v>0</v>
      </c>
      <c r="DC711" t="s">
        <v>3</v>
      </c>
      <c r="DD711" t="s">
        <v>3</v>
      </c>
      <c r="DE711" t="s">
        <v>3</v>
      </c>
      <c r="DF711" t="s">
        <v>3</v>
      </c>
      <c r="DG711" t="s">
        <v>3</v>
      </c>
      <c r="DH711" t="s">
        <v>3</v>
      </c>
      <c r="DI711" t="s">
        <v>3</v>
      </c>
      <c r="DJ711" t="s">
        <v>3</v>
      </c>
      <c r="DK711" t="s">
        <v>3</v>
      </c>
      <c r="DL711" t="s">
        <v>3</v>
      </c>
      <c r="DM711" t="s">
        <v>3</v>
      </c>
      <c r="DN711">
        <v>0</v>
      </c>
      <c r="DO711">
        <v>0</v>
      </c>
      <c r="DP711">
        <v>1</v>
      </c>
      <c r="DQ711">
        <v>1</v>
      </c>
      <c r="DU711">
        <v>1010</v>
      </c>
      <c r="DV711" t="s">
        <v>39</v>
      </c>
      <c r="DW711" t="s">
        <v>39</v>
      </c>
      <c r="DX711">
        <v>1</v>
      </c>
      <c r="DZ711" t="s">
        <v>3</v>
      </c>
      <c r="EA711" t="s">
        <v>3</v>
      </c>
      <c r="EB711" t="s">
        <v>3</v>
      </c>
      <c r="EC711" t="s">
        <v>3</v>
      </c>
      <c r="EE711">
        <v>58807897</v>
      </c>
      <c r="EF711">
        <v>30</v>
      </c>
      <c r="EG711" t="s">
        <v>27</v>
      </c>
      <c r="EH711">
        <v>0</v>
      </c>
      <c r="EI711" t="s">
        <v>3</v>
      </c>
      <c r="EJ711">
        <v>1</v>
      </c>
      <c r="EK711">
        <v>21</v>
      </c>
      <c r="EL711" t="s">
        <v>28</v>
      </c>
      <c r="EM711" t="s">
        <v>29</v>
      </c>
      <c r="EO711" t="s">
        <v>3</v>
      </c>
      <c r="EQ711">
        <v>0</v>
      </c>
      <c r="ER711">
        <v>5.33</v>
      </c>
      <c r="ES711">
        <v>5.33</v>
      </c>
      <c r="ET711">
        <v>0</v>
      </c>
      <c r="EU711">
        <v>0</v>
      </c>
      <c r="EV711">
        <v>0</v>
      </c>
      <c r="EW711">
        <v>0</v>
      </c>
      <c r="EX711">
        <v>0</v>
      </c>
      <c r="FQ711">
        <v>0</v>
      </c>
      <c r="FR711">
        <v>0</v>
      </c>
      <c r="FS711">
        <v>0</v>
      </c>
      <c r="FX711">
        <v>109</v>
      </c>
      <c r="FY711">
        <v>61</v>
      </c>
      <c r="GA711" t="s">
        <v>3</v>
      </c>
      <c r="GD711">
        <v>1</v>
      </c>
      <c r="GF711">
        <v>1871626485</v>
      </c>
      <c r="GG711">
        <v>2</v>
      </c>
      <c r="GH711">
        <v>1</v>
      </c>
      <c r="GI711">
        <v>2</v>
      </c>
      <c r="GJ711">
        <v>0</v>
      </c>
      <c r="GK711">
        <v>0</v>
      </c>
      <c r="GL711">
        <f t="shared" si="867"/>
        <v>0</v>
      </c>
      <c r="GM711">
        <f t="shared" si="868"/>
        <v>182.82</v>
      </c>
      <c r="GN711">
        <f t="shared" si="869"/>
        <v>182.82</v>
      </c>
      <c r="GO711">
        <f t="shared" si="870"/>
        <v>0</v>
      </c>
      <c r="GP711">
        <f t="shared" si="871"/>
        <v>0</v>
      </c>
      <c r="GR711">
        <v>0</v>
      </c>
      <c r="GS711">
        <v>3</v>
      </c>
      <c r="GT711">
        <v>0</v>
      </c>
      <c r="GU711" t="s">
        <v>3</v>
      </c>
      <c r="GV711">
        <f t="shared" si="872"/>
        <v>0</v>
      </c>
      <c r="GW711">
        <v>1</v>
      </c>
      <c r="GX711">
        <f t="shared" si="873"/>
        <v>0</v>
      </c>
      <c r="HA711">
        <v>0</v>
      </c>
      <c r="HB711">
        <v>0</v>
      </c>
      <c r="HC711">
        <f t="shared" si="874"/>
        <v>0</v>
      </c>
      <c r="HE711" t="s">
        <v>3</v>
      </c>
      <c r="HF711" t="s">
        <v>3</v>
      </c>
      <c r="HM711" t="s">
        <v>3</v>
      </c>
      <c r="HN711" t="s">
        <v>3</v>
      </c>
      <c r="HO711" t="s">
        <v>3</v>
      </c>
      <c r="HP711" t="s">
        <v>3</v>
      </c>
      <c r="HQ711" t="s">
        <v>3</v>
      </c>
      <c r="HS711">
        <v>0</v>
      </c>
      <c r="IK711">
        <v>0</v>
      </c>
    </row>
    <row r="712" spans="1:255" x14ac:dyDescent="0.2">
      <c r="A712" s="2">
        <v>18</v>
      </c>
      <c r="B712" s="2">
        <v>1</v>
      </c>
      <c r="C712" s="2">
        <v>1515</v>
      </c>
      <c r="D712" s="2"/>
      <c r="E712" s="2" t="s">
        <v>653</v>
      </c>
      <c r="F712" s="2" t="s">
        <v>276</v>
      </c>
      <c r="G712" s="2" t="s">
        <v>654</v>
      </c>
      <c r="H712" s="2" t="s">
        <v>39</v>
      </c>
      <c r="I712" s="2">
        <f>I682*J712</f>
        <v>10</v>
      </c>
      <c r="J712" s="2">
        <v>3.225806451612903</v>
      </c>
      <c r="K712" s="2">
        <v>3.2258065</v>
      </c>
      <c r="L712" s="2"/>
      <c r="M712" s="2"/>
      <c r="N712" s="2"/>
      <c r="O712" s="2">
        <f t="shared" si="843"/>
        <v>1242.9000000000001</v>
      </c>
      <c r="P712" s="2">
        <f t="shared" si="844"/>
        <v>1242.9000000000001</v>
      </c>
      <c r="Q712" s="2">
        <f t="shared" si="836"/>
        <v>0</v>
      </c>
      <c r="R712" s="2">
        <f t="shared" si="845"/>
        <v>0</v>
      </c>
      <c r="S712" s="2">
        <f t="shared" si="846"/>
        <v>0</v>
      </c>
      <c r="T712" s="2">
        <f t="shared" si="847"/>
        <v>0</v>
      </c>
      <c r="U712" s="2">
        <f t="shared" si="848"/>
        <v>0</v>
      </c>
      <c r="V712" s="2">
        <f t="shared" si="849"/>
        <v>0</v>
      </c>
      <c r="W712" s="2">
        <f t="shared" si="850"/>
        <v>0</v>
      </c>
      <c r="X712" s="2">
        <f t="shared" si="851"/>
        <v>0</v>
      </c>
      <c r="Y712" s="2">
        <f t="shared" si="852"/>
        <v>0</v>
      </c>
      <c r="Z712" s="2"/>
      <c r="AA712" s="2">
        <v>59204062</v>
      </c>
      <c r="AB712" s="2">
        <f t="shared" si="853"/>
        <v>124.29</v>
      </c>
      <c r="AC712" s="2">
        <f t="shared" si="854"/>
        <v>124.29</v>
      </c>
      <c r="AD712" s="2">
        <f t="shared" si="837"/>
        <v>0</v>
      </c>
      <c r="AE712" s="2">
        <f t="shared" si="838"/>
        <v>0</v>
      </c>
      <c r="AF712" s="2">
        <f t="shared" si="839"/>
        <v>0</v>
      </c>
      <c r="AG712" s="2">
        <f t="shared" si="855"/>
        <v>0</v>
      </c>
      <c r="AH712" s="2">
        <f t="shared" si="840"/>
        <v>0</v>
      </c>
      <c r="AI712" s="2">
        <f t="shared" si="841"/>
        <v>0</v>
      </c>
      <c r="AJ712" s="2">
        <f t="shared" si="856"/>
        <v>0</v>
      </c>
      <c r="AK712" s="2">
        <v>124.29</v>
      </c>
      <c r="AL712" s="2">
        <v>124.29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109</v>
      </c>
      <c r="AU712" s="2">
        <v>61</v>
      </c>
      <c r="AV712" s="2">
        <v>1</v>
      </c>
      <c r="AW712" s="2">
        <v>1</v>
      </c>
      <c r="AX712" s="2"/>
      <c r="AY712" s="2"/>
      <c r="AZ712" s="2">
        <v>1</v>
      </c>
      <c r="BA712" s="2">
        <v>1</v>
      </c>
      <c r="BB712" s="2">
        <v>1</v>
      </c>
      <c r="BC712" s="2">
        <v>1</v>
      </c>
      <c r="BD712" s="2" t="s">
        <v>3</v>
      </c>
      <c r="BE712" s="2" t="s">
        <v>3</v>
      </c>
      <c r="BF712" s="2" t="s">
        <v>3</v>
      </c>
      <c r="BG712" s="2" t="s">
        <v>3</v>
      </c>
      <c r="BH712" s="2">
        <v>3</v>
      </c>
      <c r="BI712" s="2">
        <v>1</v>
      </c>
      <c r="BJ712" s="2" t="s">
        <v>278</v>
      </c>
      <c r="BK712" s="2"/>
      <c r="BL712" s="2"/>
      <c r="BM712" s="2">
        <v>21</v>
      </c>
      <c r="BN712" s="2">
        <v>0</v>
      </c>
      <c r="BO712" s="2" t="s">
        <v>3</v>
      </c>
      <c r="BP712" s="2">
        <v>0</v>
      </c>
      <c r="BQ712" s="2">
        <v>30</v>
      </c>
      <c r="BR712" s="2">
        <v>0</v>
      </c>
      <c r="BS712" s="2">
        <v>1</v>
      </c>
      <c r="BT712" s="2">
        <v>1</v>
      </c>
      <c r="BU712" s="2">
        <v>1</v>
      </c>
      <c r="BV712" s="2">
        <v>1</v>
      </c>
      <c r="BW712" s="2">
        <v>1</v>
      </c>
      <c r="BX712" s="2">
        <v>1</v>
      </c>
      <c r="BY712" s="2" t="s">
        <v>3</v>
      </c>
      <c r="BZ712" s="2">
        <v>109</v>
      </c>
      <c r="CA712" s="2">
        <v>61</v>
      </c>
      <c r="CB712" s="2" t="s">
        <v>3</v>
      </c>
      <c r="CC712" s="2"/>
      <c r="CD712" s="2"/>
      <c r="CE712" s="2">
        <v>30</v>
      </c>
      <c r="CF712" s="2">
        <v>0</v>
      </c>
      <c r="CG712" s="2">
        <v>0</v>
      </c>
      <c r="CH712" s="2"/>
      <c r="CI712" s="2"/>
      <c r="CJ712" s="2"/>
      <c r="CK712" s="2"/>
      <c r="CL712" s="2"/>
      <c r="CM712" s="2">
        <v>0</v>
      </c>
      <c r="CN712" s="2" t="s">
        <v>3</v>
      </c>
      <c r="CO712" s="2">
        <v>0</v>
      </c>
      <c r="CP712" s="2">
        <f t="shared" si="857"/>
        <v>1242.9000000000001</v>
      </c>
      <c r="CQ712" s="2">
        <f t="shared" si="858"/>
        <v>124.29</v>
      </c>
      <c r="CR712" s="2">
        <f t="shared" si="842"/>
        <v>0</v>
      </c>
      <c r="CS712" s="2">
        <f t="shared" si="859"/>
        <v>0</v>
      </c>
      <c r="CT712" s="2">
        <f t="shared" si="860"/>
        <v>0</v>
      </c>
      <c r="CU712" s="2">
        <f t="shared" si="861"/>
        <v>0</v>
      </c>
      <c r="CV712" s="2">
        <f t="shared" si="862"/>
        <v>0</v>
      </c>
      <c r="CW712" s="2">
        <f t="shared" si="863"/>
        <v>0</v>
      </c>
      <c r="CX712" s="2">
        <f t="shared" si="864"/>
        <v>0</v>
      </c>
      <c r="CY712" s="2">
        <f t="shared" si="865"/>
        <v>0</v>
      </c>
      <c r="CZ712" s="2">
        <f t="shared" si="866"/>
        <v>0</v>
      </c>
      <c r="DA712" s="2"/>
      <c r="DB712" s="2"/>
      <c r="DC712" s="2" t="s">
        <v>3</v>
      </c>
      <c r="DD712" s="2" t="s">
        <v>3</v>
      </c>
      <c r="DE712" s="2" t="s">
        <v>3</v>
      </c>
      <c r="DF712" s="2" t="s">
        <v>3</v>
      </c>
      <c r="DG712" s="2" t="s">
        <v>3</v>
      </c>
      <c r="DH712" s="2" t="s">
        <v>3</v>
      </c>
      <c r="DI712" s="2" t="s">
        <v>3</v>
      </c>
      <c r="DJ712" s="2" t="s">
        <v>3</v>
      </c>
      <c r="DK712" s="2" t="s">
        <v>3</v>
      </c>
      <c r="DL712" s="2" t="s">
        <v>3</v>
      </c>
      <c r="DM712" s="2" t="s">
        <v>3</v>
      </c>
      <c r="DN712" s="2">
        <v>0</v>
      </c>
      <c r="DO712" s="2">
        <v>0</v>
      </c>
      <c r="DP712" s="2">
        <v>1</v>
      </c>
      <c r="DQ712" s="2">
        <v>1</v>
      </c>
      <c r="DR712" s="2"/>
      <c r="DS712" s="2"/>
      <c r="DT712" s="2"/>
      <c r="DU712" s="2">
        <v>1010</v>
      </c>
      <c r="DV712" s="2" t="s">
        <v>39</v>
      </c>
      <c r="DW712" s="2" t="s">
        <v>39</v>
      </c>
      <c r="DX712" s="2">
        <v>1</v>
      </c>
      <c r="DY712" s="2"/>
      <c r="DZ712" s="2" t="s">
        <v>3</v>
      </c>
      <c r="EA712" s="2" t="s">
        <v>3</v>
      </c>
      <c r="EB712" s="2" t="s">
        <v>3</v>
      </c>
      <c r="EC712" s="2" t="s">
        <v>3</v>
      </c>
      <c r="ED712" s="2"/>
      <c r="EE712" s="2">
        <v>58807897</v>
      </c>
      <c r="EF712" s="2">
        <v>30</v>
      </c>
      <c r="EG712" s="2" t="s">
        <v>27</v>
      </c>
      <c r="EH712" s="2">
        <v>0</v>
      </c>
      <c r="EI712" s="2" t="s">
        <v>3</v>
      </c>
      <c r="EJ712" s="2">
        <v>1</v>
      </c>
      <c r="EK712" s="2">
        <v>21</v>
      </c>
      <c r="EL712" s="2" t="s">
        <v>28</v>
      </c>
      <c r="EM712" s="2" t="s">
        <v>29</v>
      </c>
      <c r="EN712" s="2"/>
      <c r="EO712" s="2" t="s">
        <v>3</v>
      </c>
      <c r="EP712" s="2"/>
      <c r="EQ712" s="2">
        <v>0</v>
      </c>
      <c r="ER712" s="2">
        <v>124.29</v>
      </c>
      <c r="ES712" s="2">
        <v>124.29</v>
      </c>
      <c r="ET712" s="2">
        <v>0</v>
      </c>
      <c r="EU712" s="2">
        <v>0</v>
      </c>
      <c r="EV712" s="2">
        <v>0</v>
      </c>
      <c r="EW712" s="2">
        <v>0</v>
      </c>
      <c r="EX712" s="2">
        <v>0</v>
      </c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>
        <v>0</v>
      </c>
      <c r="FR712" s="2">
        <v>0</v>
      </c>
      <c r="FS712" s="2">
        <v>0</v>
      </c>
      <c r="FT712" s="2"/>
      <c r="FU712" s="2"/>
      <c r="FV712" s="2"/>
      <c r="FW712" s="2"/>
      <c r="FX712" s="2">
        <v>109</v>
      </c>
      <c r="FY712" s="2">
        <v>61</v>
      </c>
      <c r="FZ712" s="2"/>
      <c r="GA712" s="2" t="s">
        <v>3</v>
      </c>
      <c r="GB712" s="2"/>
      <c r="GC712" s="2"/>
      <c r="GD712" s="2">
        <v>1</v>
      </c>
      <c r="GE712" s="2"/>
      <c r="GF712" s="2">
        <v>1885888888</v>
      </c>
      <c r="GG712" s="2">
        <v>2</v>
      </c>
      <c r="GH712" s="2">
        <v>1</v>
      </c>
      <c r="GI712" s="2">
        <v>-2</v>
      </c>
      <c r="GJ712" s="2">
        <v>0</v>
      </c>
      <c r="GK712" s="2">
        <v>0</v>
      </c>
      <c r="GL712" s="2">
        <f t="shared" si="867"/>
        <v>0</v>
      </c>
      <c r="GM712" s="2">
        <f t="shared" si="868"/>
        <v>1242.9000000000001</v>
      </c>
      <c r="GN712" s="2">
        <f t="shared" si="869"/>
        <v>1242.9000000000001</v>
      </c>
      <c r="GO712" s="2">
        <f t="shared" si="870"/>
        <v>0</v>
      </c>
      <c r="GP712" s="2">
        <f t="shared" si="871"/>
        <v>0</v>
      </c>
      <c r="GQ712" s="2"/>
      <c r="GR712" s="2">
        <v>0</v>
      </c>
      <c r="GS712" s="2">
        <v>3</v>
      </c>
      <c r="GT712" s="2">
        <v>0</v>
      </c>
      <c r="GU712" s="2" t="s">
        <v>3</v>
      </c>
      <c r="GV712" s="2">
        <f t="shared" si="872"/>
        <v>0</v>
      </c>
      <c r="GW712" s="2">
        <v>1</v>
      </c>
      <c r="GX712" s="2">
        <f t="shared" si="873"/>
        <v>0</v>
      </c>
      <c r="GY712" s="2"/>
      <c r="GZ712" s="2"/>
      <c r="HA712" s="2">
        <v>0</v>
      </c>
      <c r="HB712" s="2">
        <v>0</v>
      </c>
      <c r="HC712" s="2">
        <f t="shared" si="874"/>
        <v>0</v>
      </c>
      <c r="HD712" s="2"/>
      <c r="HE712" s="2" t="s">
        <v>3</v>
      </c>
      <c r="HF712" s="2" t="s">
        <v>3</v>
      </c>
      <c r="HG712" s="2"/>
      <c r="HH712" s="2"/>
      <c r="HI712" s="2"/>
      <c r="HJ712" s="2"/>
      <c r="HK712" s="2"/>
      <c r="HL712" s="2"/>
      <c r="HM712" s="2" t="s">
        <v>3</v>
      </c>
      <c r="HN712" s="2" t="s">
        <v>3</v>
      </c>
      <c r="HO712" s="2" t="s">
        <v>3</v>
      </c>
      <c r="HP712" s="2" t="s">
        <v>3</v>
      </c>
      <c r="HQ712" s="2" t="s">
        <v>3</v>
      </c>
      <c r="HR712" s="2"/>
      <c r="HS712" s="2">
        <v>0</v>
      </c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>
        <v>0</v>
      </c>
      <c r="IL712" s="2"/>
      <c r="IM712" s="2"/>
      <c r="IN712" s="2"/>
      <c r="IO712" s="2"/>
      <c r="IP712" s="2"/>
      <c r="IQ712" s="2"/>
      <c r="IR712" s="2"/>
      <c r="IS712" s="2"/>
      <c r="IT712" s="2"/>
      <c r="IU712" s="2"/>
    </row>
    <row r="713" spans="1:255" x14ac:dyDescent="0.2">
      <c r="A713">
        <v>18</v>
      </c>
      <c r="B713">
        <v>1</v>
      </c>
      <c r="C713">
        <v>1539</v>
      </c>
      <c r="E713" t="s">
        <v>653</v>
      </c>
      <c r="F713" t="s">
        <v>276</v>
      </c>
      <c r="G713" t="s">
        <v>654</v>
      </c>
      <c r="H713" t="s">
        <v>39</v>
      </c>
      <c r="I713">
        <f>I683*J713</f>
        <v>10</v>
      </c>
      <c r="J713">
        <v>3.225806451612903</v>
      </c>
      <c r="K713">
        <v>3.2258065</v>
      </c>
      <c r="O713">
        <f t="shared" si="843"/>
        <v>6214.5</v>
      </c>
      <c r="P713">
        <f t="shared" si="844"/>
        <v>6214.5</v>
      </c>
      <c r="Q713">
        <f t="shared" si="836"/>
        <v>0</v>
      </c>
      <c r="R713">
        <f t="shared" si="845"/>
        <v>0</v>
      </c>
      <c r="S713">
        <f t="shared" si="846"/>
        <v>0</v>
      </c>
      <c r="T713">
        <f t="shared" si="847"/>
        <v>0</v>
      </c>
      <c r="U713">
        <f t="shared" si="848"/>
        <v>0</v>
      </c>
      <c r="V713">
        <f t="shared" si="849"/>
        <v>0</v>
      </c>
      <c r="W713">
        <f t="shared" si="850"/>
        <v>0</v>
      </c>
      <c r="X713">
        <f t="shared" si="851"/>
        <v>0</v>
      </c>
      <c r="Y713">
        <f t="shared" si="852"/>
        <v>0</v>
      </c>
      <c r="AA713">
        <v>59204059</v>
      </c>
      <c r="AB713">
        <f t="shared" si="853"/>
        <v>124.29</v>
      </c>
      <c r="AC713">
        <f t="shared" si="854"/>
        <v>124.29</v>
      </c>
      <c r="AD713">
        <f t="shared" si="837"/>
        <v>0</v>
      </c>
      <c r="AE713">
        <f t="shared" si="838"/>
        <v>0</v>
      </c>
      <c r="AF713">
        <f t="shared" si="839"/>
        <v>0</v>
      </c>
      <c r="AG713">
        <f t="shared" si="855"/>
        <v>0</v>
      </c>
      <c r="AH713">
        <f t="shared" si="840"/>
        <v>0</v>
      </c>
      <c r="AI713">
        <f t="shared" si="841"/>
        <v>0</v>
      </c>
      <c r="AJ713">
        <f t="shared" si="856"/>
        <v>0</v>
      </c>
      <c r="AK713">
        <v>124.29</v>
      </c>
      <c r="AL713">
        <v>124.29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109</v>
      </c>
      <c r="AU713">
        <v>61</v>
      </c>
      <c r="AV713">
        <v>1</v>
      </c>
      <c r="AW713">
        <v>1</v>
      </c>
      <c r="AZ713">
        <v>1</v>
      </c>
      <c r="BA713">
        <v>1</v>
      </c>
      <c r="BB713">
        <v>1</v>
      </c>
      <c r="BC713">
        <v>5</v>
      </c>
      <c r="BD713" t="s">
        <v>3</v>
      </c>
      <c r="BE713" t="s">
        <v>3</v>
      </c>
      <c r="BF713" t="s">
        <v>3</v>
      </c>
      <c r="BG713" t="s">
        <v>3</v>
      </c>
      <c r="BH713">
        <v>3</v>
      </c>
      <c r="BI713">
        <v>1</v>
      </c>
      <c r="BJ713" t="s">
        <v>278</v>
      </c>
      <c r="BM713">
        <v>21</v>
      </c>
      <c r="BN713">
        <v>0</v>
      </c>
      <c r="BO713" t="s">
        <v>276</v>
      </c>
      <c r="BP713">
        <v>1</v>
      </c>
      <c r="BQ713">
        <v>30</v>
      </c>
      <c r="BR713">
        <v>0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 t="s">
        <v>3</v>
      </c>
      <c r="BZ713">
        <v>109</v>
      </c>
      <c r="CA713">
        <v>61</v>
      </c>
      <c r="CB713" t="s">
        <v>3</v>
      </c>
      <c r="CE713">
        <v>30</v>
      </c>
      <c r="CF713">
        <v>0</v>
      </c>
      <c r="CG713">
        <v>0</v>
      </c>
      <c r="CM713">
        <v>0</v>
      </c>
      <c r="CN713" t="s">
        <v>3</v>
      </c>
      <c r="CO713">
        <v>0</v>
      </c>
      <c r="CP713">
        <f t="shared" si="857"/>
        <v>6214.5</v>
      </c>
      <c r="CQ713">
        <f t="shared" si="858"/>
        <v>621.45000000000005</v>
      </c>
      <c r="CR713">
        <f t="shared" si="842"/>
        <v>0</v>
      </c>
      <c r="CS713">
        <f t="shared" si="859"/>
        <v>0</v>
      </c>
      <c r="CT713">
        <f t="shared" si="860"/>
        <v>0</v>
      </c>
      <c r="CU713">
        <f t="shared" si="861"/>
        <v>0</v>
      </c>
      <c r="CV713">
        <f t="shared" si="862"/>
        <v>0</v>
      </c>
      <c r="CW713">
        <f t="shared" si="863"/>
        <v>0</v>
      </c>
      <c r="CX713">
        <f t="shared" si="864"/>
        <v>0</v>
      </c>
      <c r="CY713">
        <f t="shared" si="865"/>
        <v>0</v>
      </c>
      <c r="CZ713">
        <f t="shared" si="866"/>
        <v>0</v>
      </c>
      <c r="DC713" t="s">
        <v>3</v>
      </c>
      <c r="DD713" t="s">
        <v>3</v>
      </c>
      <c r="DE713" t="s">
        <v>3</v>
      </c>
      <c r="DF713" t="s">
        <v>3</v>
      </c>
      <c r="DG713" t="s">
        <v>3</v>
      </c>
      <c r="DH713" t="s">
        <v>3</v>
      </c>
      <c r="DI713" t="s">
        <v>3</v>
      </c>
      <c r="DJ713" t="s">
        <v>3</v>
      </c>
      <c r="DK713" t="s">
        <v>3</v>
      </c>
      <c r="DL713" t="s">
        <v>3</v>
      </c>
      <c r="DM713" t="s">
        <v>3</v>
      </c>
      <c r="DN713">
        <v>0</v>
      </c>
      <c r="DO713">
        <v>0</v>
      </c>
      <c r="DP713">
        <v>1</v>
      </c>
      <c r="DQ713">
        <v>1</v>
      </c>
      <c r="DU713">
        <v>1010</v>
      </c>
      <c r="DV713" t="s">
        <v>39</v>
      </c>
      <c r="DW713" t="s">
        <v>39</v>
      </c>
      <c r="DX713">
        <v>1</v>
      </c>
      <c r="DZ713" t="s">
        <v>3</v>
      </c>
      <c r="EA713" t="s">
        <v>3</v>
      </c>
      <c r="EB713" t="s">
        <v>3</v>
      </c>
      <c r="EC713" t="s">
        <v>3</v>
      </c>
      <c r="EE713">
        <v>58807897</v>
      </c>
      <c r="EF713">
        <v>30</v>
      </c>
      <c r="EG713" t="s">
        <v>27</v>
      </c>
      <c r="EH713">
        <v>0</v>
      </c>
      <c r="EI713" t="s">
        <v>3</v>
      </c>
      <c r="EJ713">
        <v>1</v>
      </c>
      <c r="EK713">
        <v>21</v>
      </c>
      <c r="EL713" t="s">
        <v>28</v>
      </c>
      <c r="EM713" t="s">
        <v>29</v>
      </c>
      <c r="EO713" t="s">
        <v>3</v>
      </c>
      <c r="EQ713">
        <v>0</v>
      </c>
      <c r="ER713">
        <v>124.29</v>
      </c>
      <c r="ES713">
        <v>124.29</v>
      </c>
      <c r="ET713">
        <v>0</v>
      </c>
      <c r="EU713">
        <v>0</v>
      </c>
      <c r="EV713">
        <v>0</v>
      </c>
      <c r="EW713">
        <v>0</v>
      </c>
      <c r="EX713">
        <v>0</v>
      </c>
      <c r="FQ713">
        <v>0</v>
      </c>
      <c r="FR713">
        <v>0</v>
      </c>
      <c r="FS713">
        <v>0</v>
      </c>
      <c r="FX713">
        <v>109</v>
      </c>
      <c r="FY713">
        <v>61</v>
      </c>
      <c r="GA713" t="s">
        <v>3</v>
      </c>
      <c r="GD713">
        <v>1</v>
      </c>
      <c r="GF713">
        <v>1885888888</v>
      </c>
      <c r="GG713">
        <v>2</v>
      </c>
      <c r="GH713">
        <v>1</v>
      </c>
      <c r="GI713">
        <v>2</v>
      </c>
      <c r="GJ713">
        <v>0</v>
      </c>
      <c r="GK713">
        <v>0</v>
      </c>
      <c r="GL713">
        <f t="shared" si="867"/>
        <v>0</v>
      </c>
      <c r="GM713">
        <f t="shared" si="868"/>
        <v>6214.5</v>
      </c>
      <c r="GN713">
        <f t="shared" si="869"/>
        <v>6214.5</v>
      </c>
      <c r="GO713">
        <f t="shared" si="870"/>
        <v>0</v>
      </c>
      <c r="GP713">
        <f t="shared" si="871"/>
        <v>0</v>
      </c>
      <c r="GR713">
        <v>0</v>
      </c>
      <c r="GS713">
        <v>3</v>
      </c>
      <c r="GT713">
        <v>0</v>
      </c>
      <c r="GU713" t="s">
        <v>3</v>
      </c>
      <c r="GV713">
        <f t="shared" si="872"/>
        <v>0</v>
      </c>
      <c r="GW713">
        <v>1</v>
      </c>
      <c r="GX713">
        <f t="shared" si="873"/>
        <v>0</v>
      </c>
      <c r="HA713">
        <v>0</v>
      </c>
      <c r="HB713">
        <v>0</v>
      </c>
      <c r="HC713">
        <f t="shared" si="874"/>
        <v>0</v>
      </c>
      <c r="HE713" t="s">
        <v>3</v>
      </c>
      <c r="HF713" t="s">
        <v>3</v>
      </c>
      <c r="HM713" t="s">
        <v>3</v>
      </c>
      <c r="HN713" t="s">
        <v>3</v>
      </c>
      <c r="HO713" t="s">
        <v>3</v>
      </c>
      <c r="HP713" t="s">
        <v>3</v>
      </c>
      <c r="HQ713" t="s">
        <v>3</v>
      </c>
      <c r="HS713">
        <v>0</v>
      </c>
      <c r="IK713">
        <v>0</v>
      </c>
    </row>
    <row r="714" spans="1:255" x14ac:dyDescent="0.2">
      <c r="A714" s="2">
        <v>18</v>
      </c>
      <c r="B714" s="2">
        <v>1</v>
      </c>
      <c r="C714" s="2">
        <v>1516</v>
      </c>
      <c r="D714" s="2"/>
      <c r="E714" s="2" t="s">
        <v>655</v>
      </c>
      <c r="F714" s="2" t="s">
        <v>216</v>
      </c>
      <c r="G714" s="2" t="s">
        <v>217</v>
      </c>
      <c r="H714" s="2" t="s">
        <v>39</v>
      </c>
      <c r="I714" s="2">
        <f>I682*J714</f>
        <v>3.2550000000000003</v>
      </c>
      <c r="J714" s="2">
        <v>1.05</v>
      </c>
      <c r="K714" s="2">
        <v>1.05</v>
      </c>
      <c r="L714" s="2"/>
      <c r="M714" s="2"/>
      <c r="N714" s="2"/>
      <c r="O714" s="2">
        <f t="shared" si="843"/>
        <v>38.47</v>
      </c>
      <c r="P714" s="2">
        <f t="shared" si="844"/>
        <v>38.47</v>
      </c>
      <c r="Q714" s="2">
        <f t="shared" si="836"/>
        <v>0</v>
      </c>
      <c r="R714" s="2">
        <f t="shared" si="845"/>
        <v>0</v>
      </c>
      <c r="S714" s="2">
        <f t="shared" si="846"/>
        <v>0</v>
      </c>
      <c r="T714" s="2">
        <f t="shared" si="847"/>
        <v>0</v>
      </c>
      <c r="U714" s="2">
        <f t="shared" si="848"/>
        <v>0</v>
      </c>
      <c r="V714" s="2">
        <f t="shared" si="849"/>
        <v>0</v>
      </c>
      <c r="W714" s="2">
        <f t="shared" si="850"/>
        <v>0</v>
      </c>
      <c r="X714" s="2">
        <f t="shared" si="851"/>
        <v>0</v>
      </c>
      <c r="Y714" s="2">
        <f t="shared" si="852"/>
        <v>0</v>
      </c>
      <c r="Z714" s="2"/>
      <c r="AA714" s="2">
        <v>59204062</v>
      </c>
      <c r="AB714" s="2">
        <f t="shared" si="853"/>
        <v>11.82</v>
      </c>
      <c r="AC714" s="2">
        <f t="shared" si="854"/>
        <v>11.82</v>
      </c>
      <c r="AD714" s="2">
        <f t="shared" si="837"/>
        <v>0</v>
      </c>
      <c r="AE714" s="2">
        <f t="shared" si="838"/>
        <v>0</v>
      </c>
      <c r="AF714" s="2">
        <f t="shared" si="839"/>
        <v>0</v>
      </c>
      <c r="AG714" s="2">
        <f t="shared" si="855"/>
        <v>0</v>
      </c>
      <c r="AH714" s="2">
        <f t="shared" si="840"/>
        <v>0</v>
      </c>
      <c r="AI714" s="2">
        <f t="shared" si="841"/>
        <v>0</v>
      </c>
      <c r="AJ714" s="2">
        <f t="shared" si="856"/>
        <v>0</v>
      </c>
      <c r="AK714" s="2">
        <v>11.82</v>
      </c>
      <c r="AL714" s="2">
        <v>11.82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109</v>
      </c>
      <c r="AU714" s="2">
        <v>61</v>
      </c>
      <c r="AV714" s="2">
        <v>1</v>
      </c>
      <c r="AW714" s="2">
        <v>1</v>
      </c>
      <c r="AX714" s="2"/>
      <c r="AY714" s="2"/>
      <c r="AZ714" s="2">
        <v>1</v>
      </c>
      <c r="BA714" s="2">
        <v>1</v>
      </c>
      <c r="BB714" s="2">
        <v>1</v>
      </c>
      <c r="BC714" s="2">
        <v>1</v>
      </c>
      <c r="BD714" s="2" t="s">
        <v>3</v>
      </c>
      <c r="BE714" s="2" t="s">
        <v>3</v>
      </c>
      <c r="BF714" s="2" t="s">
        <v>3</v>
      </c>
      <c r="BG714" s="2" t="s">
        <v>3</v>
      </c>
      <c r="BH714" s="2">
        <v>3</v>
      </c>
      <c r="BI714" s="2">
        <v>1</v>
      </c>
      <c r="BJ714" s="2" t="s">
        <v>218</v>
      </c>
      <c r="BK714" s="2"/>
      <c r="BL714" s="2"/>
      <c r="BM714" s="2">
        <v>21</v>
      </c>
      <c r="BN714" s="2">
        <v>0</v>
      </c>
      <c r="BO714" s="2" t="s">
        <v>3</v>
      </c>
      <c r="BP714" s="2">
        <v>0</v>
      </c>
      <c r="BQ714" s="2">
        <v>30</v>
      </c>
      <c r="BR714" s="2">
        <v>0</v>
      </c>
      <c r="BS714" s="2">
        <v>1</v>
      </c>
      <c r="BT714" s="2">
        <v>1</v>
      </c>
      <c r="BU714" s="2">
        <v>1</v>
      </c>
      <c r="BV714" s="2">
        <v>1</v>
      </c>
      <c r="BW714" s="2">
        <v>1</v>
      </c>
      <c r="BX714" s="2">
        <v>1</v>
      </c>
      <c r="BY714" s="2" t="s">
        <v>3</v>
      </c>
      <c r="BZ714" s="2">
        <v>109</v>
      </c>
      <c r="CA714" s="2">
        <v>61</v>
      </c>
      <c r="CB714" s="2" t="s">
        <v>3</v>
      </c>
      <c r="CC714" s="2"/>
      <c r="CD714" s="2"/>
      <c r="CE714" s="2">
        <v>30</v>
      </c>
      <c r="CF714" s="2">
        <v>0</v>
      </c>
      <c r="CG714" s="2">
        <v>0</v>
      </c>
      <c r="CH714" s="2"/>
      <c r="CI714" s="2"/>
      <c r="CJ714" s="2"/>
      <c r="CK714" s="2"/>
      <c r="CL714" s="2"/>
      <c r="CM714" s="2">
        <v>0</v>
      </c>
      <c r="CN714" s="2" t="s">
        <v>3</v>
      </c>
      <c r="CO714" s="2">
        <v>0</v>
      </c>
      <c r="CP714" s="2">
        <f t="shared" si="857"/>
        <v>38.47</v>
      </c>
      <c r="CQ714" s="2">
        <f t="shared" si="858"/>
        <v>11.82</v>
      </c>
      <c r="CR714" s="2">
        <f t="shared" si="842"/>
        <v>0</v>
      </c>
      <c r="CS714" s="2">
        <f t="shared" si="859"/>
        <v>0</v>
      </c>
      <c r="CT714" s="2">
        <f t="shared" si="860"/>
        <v>0</v>
      </c>
      <c r="CU714" s="2">
        <f t="shared" si="861"/>
        <v>0</v>
      </c>
      <c r="CV714" s="2">
        <f t="shared" si="862"/>
        <v>0</v>
      </c>
      <c r="CW714" s="2">
        <f t="shared" si="863"/>
        <v>0</v>
      </c>
      <c r="CX714" s="2">
        <f t="shared" si="864"/>
        <v>0</v>
      </c>
      <c r="CY714" s="2">
        <f t="shared" si="865"/>
        <v>0</v>
      </c>
      <c r="CZ714" s="2">
        <f t="shared" si="866"/>
        <v>0</v>
      </c>
      <c r="DA714" s="2"/>
      <c r="DB714" s="2"/>
      <c r="DC714" s="2" t="s">
        <v>3</v>
      </c>
      <c r="DD714" s="2" t="s">
        <v>3</v>
      </c>
      <c r="DE714" s="2" t="s">
        <v>3</v>
      </c>
      <c r="DF714" s="2" t="s">
        <v>3</v>
      </c>
      <c r="DG714" s="2" t="s">
        <v>3</v>
      </c>
      <c r="DH714" s="2" t="s">
        <v>3</v>
      </c>
      <c r="DI714" s="2" t="s">
        <v>3</v>
      </c>
      <c r="DJ714" s="2" t="s">
        <v>3</v>
      </c>
      <c r="DK714" s="2" t="s">
        <v>3</v>
      </c>
      <c r="DL714" s="2" t="s">
        <v>3</v>
      </c>
      <c r="DM714" s="2" t="s">
        <v>3</v>
      </c>
      <c r="DN714" s="2">
        <v>0</v>
      </c>
      <c r="DO714" s="2">
        <v>0</v>
      </c>
      <c r="DP714" s="2">
        <v>1</v>
      </c>
      <c r="DQ714" s="2">
        <v>1</v>
      </c>
      <c r="DR714" s="2"/>
      <c r="DS714" s="2"/>
      <c r="DT714" s="2"/>
      <c r="DU714" s="2">
        <v>1010</v>
      </c>
      <c r="DV714" s="2" t="s">
        <v>39</v>
      </c>
      <c r="DW714" s="2" t="s">
        <v>39</v>
      </c>
      <c r="DX714" s="2">
        <v>1</v>
      </c>
      <c r="DY714" s="2"/>
      <c r="DZ714" s="2" t="s">
        <v>3</v>
      </c>
      <c r="EA714" s="2" t="s">
        <v>3</v>
      </c>
      <c r="EB714" s="2" t="s">
        <v>3</v>
      </c>
      <c r="EC714" s="2" t="s">
        <v>3</v>
      </c>
      <c r="ED714" s="2"/>
      <c r="EE714" s="2">
        <v>58807897</v>
      </c>
      <c r="EF714" s="2">
        <v>30</v>
      </c>
      <c r="EG714" s="2" t="s">
        <v>27</v>
      </c>
      <c r="EH714" s="2">
        <v>0</v>
      </c>
      <c r="EI714" s="2" t="s">
        <v>3</v>
      </c>
      <c r="EJ714" s="2">
        <v>1</v>
      </c>
      <c r="EK714" s="2">
        <v>21</v>
      </c>
      <c r="EL714" s="2" t="s">
        <v>28</v>
      </c>
      <c r="EM714" s="2" t="s">
        <v>29</v>
      </c>
      <c r="EN714" s="2"/>
      <c r="EO714" s="2" t="s">
        <v>3</v>
      </c>
      <c r="EP714" s="2"/>
      <c r="EQ714" s="2">
        <v>0</v>
      </c>
      <c r="ER714" s="2">
        <v>11.82</v>
      </c>
      <c r="ES714" s="2">
        <v>11.82</v>
      </c>
      <c r="ET714" s="2">
        <v>0</v>
      </c>
      <c r="EU714" s="2">
        <v>0</v>
      </c>
      <c r="EV714" s="2">
        <v>0</v>
      </c>
      <c r="EW714" s="2">
        <v>0</v>
      </c>
      <c r="EX714" s="2">
        <v>0</v>
      </c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>
        <v>0</v>
      </c>
      <c r="FR714" s="2">
        <v>0</v>
      </c>
      <c r="FS714" s="2">
        <v>0</v>
      </c>
      <c r="FT714" s="2"/>
      <c r="FU714" s="2"/>
      <c r="FV714" s="2"/>
      <c r="FW714" s="2"/>
      <c r="FX714" s="2">
        <v>109</v>
      </c>
      <c r="FY714" s="2">
        <v>61</v>
      </c>
      <c r="FZ714" s="2"/>
      <c r="GA714" s="2" t="s">
        <v>3</v>
      </c>
      <c r="GB714" s="2"/>
      <c r="GC714" s="2"/>
      <c r="GD714" s="2">
        <v>1</v>
      </c>
      <c r="GE714" s="2"/>
      <c r="GF714" s="2">
        <v>726132467</v>
      </c>
      <c r="GG714" s="2">
        <v>2</v>
      </c>
      <c r="GH714" s="2">
        <v>1</v>
      </c>
      <c r="GI714" s="2">
        <v>-2</v>
      </c>
      <c r="GJ714" s="2">
        <v>0</v>
      </c>
      <c r="GK714" s="2">
        <v>0</v>
      </c>
      <c r="GL714" s="2">
        <f t="shared" si="867"/>
        <v>0</v>
      </c>
      <c r="GM714" s="2">
        <f t="shared" si="868"/>
        <v>38.47</v>
      </c>
      <c r="GN714" s="2">
        <f t="shared" si="869"/>
        <v>38.47</v>
      </c>
      <c r="GO714" s="2">
        <f t="shared" si="870"/>
        <v>0</v>
      </c>
      <c r="GP714" s="2">
        <f t="shared" si="871"/>
        <v>0</v>
      </c>
      <c r="GQ714" s="2"/>
      <c r="GR714" s="2">
        <v>0</v>
      </c>
      <c r="GS714" s="2">
        <v>3</v>
      </c>
      <c r="GT714" s="2">
        <v>0</v>
      </c>
      <c r="GU714" s="2" t="s">
        <v>3</v>
      </c>
      <c r="GV714" s="2">
        <f t="shared" si="872"/>
        <v>0</v>
      </c>
      <c r="GW714" s="2">
        <v>1</v>
      </c>
      <c r="GX714" s="2">
        <f t="shared" si="873"/>
        <v>0</v>
      </c>
      <c r="GY714" s="2"/>
      <c r="GZ714" s="2"/>
      <c r="HA714" s="2">
        <v>0</v>
      </c>
      <c r="HB714" s="2">
        <v>0</v>
      </c>
      <c r="HC714" s="2">
        <f t="shared" si="874"/>
        <v>0</v>
      </c>
      <c r="HD714" s="2"/>
      <c r="HE714" s="2" t="s">
        <v>3</v>
      </c>
      <c r="HF714" s="2" t="s">
        <v>3</v>
      </c>
      <c r="HG714" s="2"/>
      <c r="HH714" s="2"/>
      <c r="HI714" s="2"/>
      <c r="HJ714" s="2"/>
      <c r="HK714" s="2"/>
      <c r="HL714" s="2"/>
      <c r="HM714" s="2" t="s">
        <v>3</v>
      </c>
      <c r="HN714" s="2" t="s">
        <v>3</v>
      </c>
      <c r="HO714" s="2" t="s">
        <v>3</v>
      </c>
      <c r="HP714" s="2" t="s">
        <v>3</v>
      </c>
      <c r="HQ714" s="2" t="s">
        <v>3</v>
      </c>
      <c r="HR714" s="2"/>
      <c r="HS714" s="2">
        <v>0</v>
      </c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>
        <v>0</v>
      </c>
      <c r="IL714" s="2"/>
      <c r="IM714" s="2"/>
      <c r="IN714" s="2"/>
      <c r="IO714" s="2"/>
      <c r="IP714" s="2"/>
      <c r="IQ714" s="2"/>
      <c r="IR714" s="2"/>
      <c r="IS714" s="2"/>
      <c r="IT714" s="2"/>
      <c r="IU714" s="2"/>
    </row>
    <row r="715" spans="1:255" x14ac:dyDescent="0.2">
      <c r="A715">
        <v>18</v>
      </c>
      <c r="B715">
        <v>1</v>
      </c>
      <c r="C715">
        <v>1540</v>
      </c>
      <c r="E715" t="s">
        <v>655</v>
      </c>
      <c r="F715" t="s">
        <v>216</v>
      </c>
      <c r="G715" t="s">
        <v>217</v>
      </c>
      <c r="H715" t="s">
        <v>39</v>
      </c>
      <c r="I715">
        <f>I683*J715</f>
        <v>3.2550000000000003</v>
      </c>
      <c r="J715">
        <v>1.05</v>
      </c>
      <c r="K715">
        <v>1.05</v>
      </c>
      <c r="O715">
        <f t="shared" si="843"/>
        <v>268.52</v>
      </c>
      <c r="P715">
        <f t="shared" si="844"/>
        <v>268.52</v>
      </c>
      <c r="Q715">
        <f t="shared" si="836"/>
        <v>0</v>
      </c>
      <c r="R715">
        <f t="shared" si="845"/>
        <v>0</v>
      </c>
      <c r="S715">
        <f t="shared" si="846"/>
        <v>0</v>
      </c>
      <c r="T715">
        <f t="shared" si="847"/>
        <v>0</v>
      </c>
      <c r="U715">
        <f t="shared" si="848"/>
        <v>0</v>
      </c>
      <c r="V715">
        <f t="shared" si="849"/>
        <v>0</v>
      </c>
      <c r="W715">
        <f t="shared" si="850"/>
        <v>0</v>
      </c>
      <c r="X715">
        <f t="shared" si="851"/>
        <v>0</v>
      </c>
      <c r="Y715">
        <f t="shared" si="852"/>
        <v>0</v>
      </c>
      <c r="AA715">
        <v>59204059</v>
      </c>
      <c r="AB715">
        <f t="shared" si="853"/>
        <v>11.82</v>
      </c>
      <c r="AC715">
        <f t="shared" si="854"/>
        <v>11.82</v>
      </c>
      <c r="AD715">
        <f t="shared" si="837"/>
        <v>0</v>
      </c>
      <c r="AE715">
        <f t="shared" si="838"/>
        <v>0</v>
      </c>
      <c r="AF715">
        <f t="shared" si="839"/>
        <v>0</v>
      </c>
      <c r="AG715">
        <f t="shared" si="855"/>
        <v>0</v>
      </c>
      <c r="AH715">
        <f t="shared" si="840"/>
        <v>0</v>
      </c>
      <c r="AI715">
        <f t="shared" si="841"/>
        <v>0</v>
      </c>
      <c r="AJ715">
        <f t="shared" si="856"/>
        <v>0</v>
      </c>
      <c r="AK715">
        <v>11.82</v>
      </c>
      <c r="AL715">
        <v>11.82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109</v>
      </c>
      <c r="AU715">
        <v>61</v>
      </c>
      <c r="AV715">
        <v>1</v>
      </c>
      <c r="AW715">
        <v>1</v>
      </c>
      <c r="AZ715">
        <v>1</v>
      </c>
      <c r="BA715">
        <v>1</v>
      </c>
      <c r="BB715">
        <v>1</v>
      </c>
      <c r="BC715">
        <v>6.98</v>
      </c>
      <c r="BD715" t="s">
        <v>3</v>
      </c>
      <c r="BE715" t="s">
        <v>3</v>
      </c>
      <c r="BF715" t="s">
        <v>3</v>
      </c>
      <c r="BG715" t="s">
        <v>3</v>
      </c>
      <c r="BH715">
        <v>3</v>
      </c>
      <c r="BI715">
        <v>1</v>
      </c>
      <c r="BJ715" t="s">
        <v>218</v>
      </c>
      <c r="BM715">
        <v>21</v>
      </c>
      <c r="BN715">
        <v>0</v>
      </c>
      <c r="BO715" t="s">
        <v>216</v>
      </c>
      <c r="BP715">
        <v>1</v>
      </c>
      <c r="BQ715">
        <v>30</v>
      </c>
      <c r="BR715">
        <v>0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 t="s">
        <v>3</v>
      </c>
      <c r="BZ715">
        <v>109</v>
      </c>
      <c r="CA715">
        <v>61</v>
      </c>
      <c r="CB715" t="s">
        <v>3</v>
      </c>
      <c r="CE715">
        <v>30</v>
      </c>
      <c r="CF715">
        <v>0</v>
      </c>
      <c r="CG715">
        <v>0</v>
      </c>
      <c r="CM715">
        <v>0</v>
      </c>
      <c r="CN715" t="s">
        <v>3</v>
      </c>
      <c r="CO715">
        <v>0</v>
      </c>
      <c r="CP715">
        <f t="shared" si="857"/>
        <v>268.52</v>
      </c>
      <c r="CQ715">
        <f t="shared" si="858"/>
        <v>82.5</v>
      </c>
      <c r="CR715">
        <f t="shared" si="842"/>
        <v>0</v>
      </c>
      <c r="CS715">
        <f t="shared" si="859"/>
        <v>0</v>
      </c>
      <c r="CT715">
        <f t="shared" si="860"/>
        <v>0</v>
      </c>
      <c r="CU715">
        <f t="shared" si="861"/>
        <v>0</v>
      </c>
      <c r="CV715">
        <f t="shared" si="862"/>
        <v>0</v>
      </c>
      <c r="CW715">
        <f t="shared" si="863"/>
        <v>0</v>
      </c>
      <c r="CX715">
        <f t="shared" si="864"/>
        <v>0</v>
      </c>
      <c r="CY715">
        <f t="shared" si="865"/>
        <v>0</v>
      </c>
      <c r="CZ715">
        <f t="shared" si="866"/>
        <v>0</v>
      </c>
      <c r="DC715" t="s">
        <v>3</v>
      </c>
      <c r="DD715" t="s">
        <v>3</v>
      </c>
      <c r="DE715" t="s">
        <v>3</v>
      </c>
      <c r="DF715" t="s">
        <v>3</v>
      </c>
      <c r="DG715" t="s">
        <v>3</v>
      </c>
      <c r="DH715" t="s">
        <v>3</v>
      </c>
      <c r="DI715" t="s">
        <v>3</v>
      </c>
      <c r="DJ715" t="s">
        <v>3</v>
      </c>
      <c r="DK715" t="s">
        <v>3</v>
      </c>
      <c r="DL715" t="s">
        <v>3</v>
      </c>
      <c r="DM715" t="s">
        <v>3</v>
      </c>
      <c r="DN715">
        <v>0</v>
      </c>
      <c r="DO715">
        <v>0</v>
      </c>
      <c r="DP715">
        <v>1</v>
      </c>
      <c r="DQ715">
        <v>1</v>
      </c>
      <c r="DU715">
        <v>1010</v>
      </c>
      <c r="DV715" t="s">
        <v>39</v>
      </c>
      <c r="DW715" t="s">
        <v>39</v>
      </c>
      <c r="DX715">
        <v>1</v>
      </c>
      <c r="DZ715" t="s">
        <v>3</v>
      </c>
      <c r="EA715" t="s">
        <v>3</v>
      </c>
      <c r="EB715" t="s">
        <v>3</v>
      </c>
      <c r="EC715" t="s">
        <v>3</v>
      </c>
      <c r="EE715">
        <v>58807897</v>
      </c>
      <c r="EF715">
        <v>30</v>
      </c>
      <c r="EG715" t="s">
        <v>27</v>
      </c>
      <c r="EH715">
        <v>0</v>
      </c>
      <c r="EI715" t="s">
        <v>3</v>
      </c>
      <c r="EJ715">
        <v>1</v>
      </c>
      <c r="EK715">
        <v>21</v>
      </c>
      <c r="EL715" t="s">
        <v>28</v>
      </c>
      <c r="EM715" t="s">
        <v>29</v>
      </c>
      <c r="EO715" t="s">
        <v>3</v>
      </c>
      <c r="EQ715">
        <v>0</v>
      </c>
      <c r="ER715">
        <v>11.82</v>
      </c>
      <c r="ES715">
        <v>11.82</v>
      </c>
      <c r="ET715">
        <v>0</v>
      </c>
      <c r="EU715">
        <v>0</v>
      </c>
      <c r="EV715">
        <v>0</v>
      </c>
      <c r="EW715">
        <v>0</v>
      </c>
      <c r="EX715">
        <v>0</v>
      </c>
      <c r="FQ715">
        <v>0</v>
      </c>
      <c r="FR715">
        <v>0</v>
      </c>
      <c r="FS715">
        <v>0</v>
      </c>
      <c r="FX715">
        <v>109</v>
      </c>
      <c r="FY715">
        <v>61</v>
      </c>
      <c r="GA715" t="s">
        <v>3</v>
      </c>
      <c r="GD715">
        <v>1</v>
      </c>
      <c r="GF715">
        <v>726132467</v>
      </c>
      <c r="GG715">
        <v>2</v>
      </c>
      <c r="GH715">
        <v>1</v>
      </c>
      <c r="GI715">
        <v>2</v>
      </c>
      <c r="GJ715">
        <v>0</v>
      </c>
      <c r="GK715">
        <v>0</v>
      </c>
      <c r="GL715">
        <f t="shared" si="867"/>
        <v>0</v>
      </c>
      <c r="GM715">
        <f t="shared" si="868"/>
        <v>268.52</v>
      </c>
      <c r="GN715">
        <f t="shared" si="869"/>
        <v>268.52</v>
      </c>
      <c r="GO715">
        <f t="shared" si="870"/>
        <v>0</v>
      </c>
      <c r="GP715">
        <f t="shared" si="871"/>
        <v>0</v>
      </c>
      <c r="GR715">
        <v>0</v>
      </c>
      <c r="GS715">
        <v>3</v>
      </c>
      <c r="GT715">
        <v>0</v>
      </c>
      <c r="GU715" t="s">
        <v>3</v>
      </c>
      <c r="GV715">
        <f t="shared" si="872"/>
        <v>0</v>
      </c>
      <c r="GW715">
        <v>1</v>
      </c>
      <c r="GX715">
        <f t="shared" si="873"/>
        <v>0</v>
      </c>
      <c r="HA715">
        <v>0</v>
      </c>
      <c r="HB715">
        <v>0</v>
      </c>
      <c r="HC715">
        <f t="shared" si="874"/>
        <v>0</v>
      </c>
      <c r="HE715" t="s">
        <v>3</v>
      </c>
      <c r="HF715" t="s">
        <v>3</v>
      </c>
      <c r="HM715" t="s">
        <v>3</v>
      </c>
      <c r="HN715" t="s">
        <v>3</v>
      </c>
      <c r="HO715" t="s">
        <v>3</v>
      </c>
      <c r="HP715" t="s">
        <v>3</v>
      </c>
      <c r="HQ715" t="s">
        <v>3</v>
      </c>
      <c r="HS715">
        <v>0</v>
      </c>
      <c r="IK715">
        <v>0</v>
      </c>
    </row>
    <row r="716" spans="1:255" x14ac:dyDescent="0.2">
      <c r="A716" s="2">
        <v>17</v>
      </c>
      <c r="B716" s="2">
        <v>1</v>
      </c>
      <c r="C716" s="2">
        <f>ROW(SmtRes!A1556)</f>
        <v>1556</v>
      </c>
      <c r="D716" s="2">
        <f>ROW(EtalonRes!A1553)</f>
        <v>1553</v>
      </c>
      <c r="E716" s="2" t="s">
        <v>656</v>
      </c>
      <c r="F716" s="2" t="s">
        <v>434</v>
      </c>
      <c r="G716" s="2" t="s">
        <v>435</v>
      </c>
      <c r="H716" s="2" t="s">
        <v>23</v>
      </c>
      <c r="I716" s="2">
        <f>ROUND(ROUND(40/100,4),9)</f>
        <v>0.4</v>
      </c>
      <c r="J716" s="2">
        <v>0</v>
      </c>
      <c r="K716" s="2">
        <f>ROUND(ROUND(40/100,4),9)</f>
        <v>0.4</v>
      </c>
      <c r="L716" s="2"/>
      <c r="M716" s="2"/>
      <c r="N716" s="2"/>
      <c r="O716" s="2">
        <f t="shared" si="843"/>
        <v>159.4</v>
      </c>
      <c r="P716" s="2">
        <f t="shared" si="844"/>
        <v>53.88</v>
      </c>
      <c r="Q716" s="2">
        <f>(ROUND((ROUND(((((ET716*1.25)*1.1))*AV716*I716),2)*BB716),2)+ROUND((ROUND(((AE716-(((EU716*1.25)*1.1)))*AV716*I716),2)*BS716),2))</f>
        <v>11.54</v>
      </c>
      <c r="R716" s="2">
        <f t="shared" si="845"/>
        <v>0.45</v>
      </c>
      <c r="S716" s="2">
        <f t="shared" si="846"/>
        <v>93.98</v>
      </c>
      <c r="T716" s="2">
        <f t="shared" si="847"/>
        <v>0</v>
      </c>
      <c r="U716" s="2">
        <f t="shared" si="848"/>
        <v>7.6018201600000017</v>
      </c>
      <c r="V716" s="2">
        <f t="shared" si="849"/>
        <v>0</v>
      </c>
      <c r="W716" s="2">
        <f t="shared" si="850"/>
        <v>0</v>
      </c>
      <c r="X716" s="2">
        <f t="shared" si="851"/>
        <v>102.93</v>
      </c>
      <c r="Y716" s="2">
        <f t="shared" si="852"/>
        <v>57.6</v>
      </c>
      <c r="Z716" s="2"/>
      <c r="AA716" s="2">
        <v>59204062</v>
      </c>
      <c r="AB716" s="2">
        <f t="shared" si="853"/>
        <v>381.94479999999999</v>
      </c>
      <c r="AC716" s="2">
        <f t="shared" si="854"/>
        <v>134.69999999999999</v>
      </c>
      <c r="AD716" s="2">
        <f>ROUND((((((ET716*1.25)*1.1))-(((EU716*1.25)*1.1)))+AE716),6)</f>
        <v>27.046250000000001</v>
      </c>
      <c r="AE716" s="2">
        <f>ROUND((((EU716*1.25)*1.1)),6)</f>
        <v>1.0449999999999999</v>
      </c>
      <c r="AF716" s="2">
        <f>ROUND((((EV716*1.15)*1.1)),6)</f>
        <v>220.19855000000001</v>
      </c>
      <c r="AG716" s="2">
        <f t="shared" si="855"/>
        <v>0</v>
      </c>
      <c r="AH716" s="2">
        <f>(((EW716*1.15)*1.1))</f>
        <v>17.811200000000003</v>
      </c>
      <c r="AI716" s="2">
        <f>(((EX716*1.25)*1.1))</f>
        <v>0</v>
      </c>
      <c r="AJ716" s="2">
        <f t="shared" si="856"/>
        <v>0</v>
      </c>
      <c r="AK716" s="2">
        <v>328.44</v>
      </c>
      <c r="AL716" s="2">
        <v>134.69999999999999</v>
      </c>
      <c r="AM716" s="2">
        <v>19.670000000000002</v>
      </c>
      <c r="AN716" s="2">
        <v>0.76</v>
      </c>
      <c r="AO716" s="2">
        <v>174.07</v>
      </c>
      <c r="AP716" s="2">
        <v>0</v>
      </c>
      <c r="AQ716" s="2">
        <v>14.08</v>
      </c>
      <c r="AR716" s="2">
        <v>0</v>
      </c>
      <c r="AS716" s="2">
        <v>0</v>
      </c>
      <c r="AT716" s="2">
        <v>109</v>
      </c>
      <c r="AU716" s="2">
        <v>61</v>
      </c>
      <c r="AV716" s="2">
        <v>1.0669999999999999</v>
      </c>
      <c r="AW716" s="2">
        <v>1</v>
      </c>
      <c r="AX716" s="2"/>
      <c r="AY716" s="2"/>
      <c r="AZ716" s="2">
        <v>1</v>
      </c>
      <c r="BA716" s="2">
        <v>1</v>
      </c>
      <c r="BB716" s="2">
        <v>1</v>
      </c>
      <c r="BC716" s="2">
        <v>1</v>
      </c>
      <c r="BD716" s="2" t="s">
        <v>3</v>
      </c>
      <c r="BE716" s="2" t="s">
        <v>3</v>
      </c>
      <c r="BF716" s="2" t="s">
        <v>3</v>
      </c>
      <c r="BG716" s="2" t="s">
        <v>3</v>
      </c>
      <c r="BH716" s="2">
        <v>0</v>
      </c>
      <c r="BI716" s="2">
        <v>1</v>
      </c>
      <c r="BJ716" s="2" t="s">
        <v>436</v>
      </c>
      <c r="BK716" s="2"/>
      <c r="BL716" s="2"/>
      <c r="BM716" s="2">
        <v>21</v>
      </c>
      <c r="BN716" s="2">
        <v>0</v>
      </c>
      <c r="BO716" s="2" t="s">
        <v>434</v>
      </c>
      <c r="BP716" s="2">
        <v>1</v>
      </c>
      <c r="BQ716" s="2">
        <v>30</v>
      </c>
      <c r="BR716" s="2">
        <v>0</v>
      </c>
      <c r="BS716" s="2">
        <v>1</v>
      </c>
      <c r="BT716" s="2">
        <v>1</v>
      </c>
      <c r="BU716" s="2">
        <v>1</v>
      </c>
      <c r="BV716" s="2">
        <v>1</v>
      </c>
      <c r="BW716" s="2">
        <v>1</v>
      </c>
      <c r="BX716" s="2">
        <v>1</v>
      </c>
      <c r="BY716" s="2" t="s">
        <v>3</v>
      </c>
      <c r="BZ716" s="2">
        <v>109</v>
      </c>
      <c r="CA716" s="2">
        <v>61</v>
      </c>
      <c r="CB716" s="2" t="s">
        <v>3</v>
      </c>
      <c r="CC716" s="2"/>
      <c r="CD716" s="2"/>
      <c r="CE716" s="2">
        <v>30</v>
      </c>
      <c r="CF716" s="2">
        <v>0</v>
      </c>
      <c r="CG716" s="2">
        <v>0</v>
      </c>
      <c r="CH716" s="2"/>
      <c r="CI716" s="2"/>
      <c r="CJ716" s="2"/>
      <c r="CK716" s="2"/>
      <c r="CL716" s="2"/>
      <c r="CM716" s="2">
        <v>0</v>
      </c>
      <c r="CN716" s="2" t="s">
        <v>1044</v>
      </c>
      <c r="CO716" s="2">
        <v>0</v>
      </c>
      <c r="CP716" s="2">
        <f t="shared" si="857"/>
        <v>159.4</v>
      </c>
      <c r="CQ716" s="2">
        <f t="shared" si="858"/>
        <v>134.69999999999999</v>
      </c>
      <c r="CR716" s="2">
        <f>(ROUND((ROUND(((((ET716*1.25)*1.1))*AV716*1),2)*BB716),2)+ROUND((ROUND(((AE716-(((EU716*1.25)*1.1)))*AV716*1),2)*BS716),2))</f>
        <v>28.86</v>
      </c>
      <c r="CS716" s="2">
        <f t="shared" si="859"/>
        <v>1.1200000000000001</v>
      </c>
      <c r="CT716" s="2">
        <f t="shared" si="860"/>
        <v>234.95</v>
      </c>
      <c r="CU716" s="2">
        <f t="shared" si="861"/>
        <v>0</v>
      </c>
      <c r="CV716" s="2">
        <f t="shared" si="862"/>
        <v>19.004550400000003</v>
      </c>
      <c r="CW716" s="2">
        <f t="shared" si="863"/>
        <v>0</v>
      </c>
      <c r="CX716" s="2">
        <f t="shared" si="864"/>
        <v>0</v>
      </c>
      <c r="CY716" s="2">
        <f t="shared" si="865"/>
        <v>102.92870000000001</v>
      </c>
      <c r="CZ716" s="2">
        <f t="shared" si="866"/>
        <v>57.602300000000007</v>
      </c>
      <c r="DA716" s="2"/>
      <c r="DB716" s="2">
        <v>269</v>
      </c>
      <c r="DC716" s="2" t="s">
        <v>3</v>
      </c>
      <c r="DD716" s="2" t="s">
        <v>3</v>
      </c>
      <c r="DE716" s="2" t="s">
        <v>25</v>
      </c>
      <c r="DF716" s="2" t="s">
        <v>25</v>
      </c>
      <c r="DG716" s="2" t="s">
        <v>26</v>
      </c>
      <c r="DH716" s="2" t="s">
        <v>3</v>
      </c>
      <c r="DI716" s="2" t="s">
        <v>26</v>
      </c>
      <c r="DJ716" s="2" t="s">
        <v>25</v>
      </c>
      <c r="DK716" s="2" t="s">
        <v>3</v>
      </c>
      <c r="DL716" s="2" t="s">
        <v>3</v>
      </c>
      <c r="DM716" s="2" t="s">
        <v>3</v>
      </c>
      <c r="DN716" s="2">
        <v>0</v>
      </c>
      <c r="DO716" s="2">
        <v>0</v>
      </c>
      <c r="DP716" s="2">
        <v>1</v>
      </c>
      <c r="DQ716" s="2">
        <v>1</v>
      </c>
      <c r="DR716" s="2"/>
      <c r="DS716" s="2"/>
      <c r="DT716" s="2"/>
      <c r="DU716" s="2">
        <v>1003</v>
      </c>
      <c r="DV716" s="2" t="s">
        <v>23</v>
      </c>
      <c r="DW716" s="2" t="s">
        <v>23</v>
      </c>
      <c r="DX716" s="2">
        <v>100</v>
      </c>
      <c r="DY716" s="2"/>
      <c r="DZ716" s="2" t="s">
        <v>3</v>
      </c>
      <c r="EA716" s="2" t="s">
        <v>3</v>
      </c>
      <c r="EB716" s="2" t="s">
        <v>3</v>
      </c>
      <c r="EC716" s="2" t="s">
        <v>3</v>
      </c>
      <c r="ED716" s="2"/>
      <c r="EE716" s="2">
        <v>58807897</v>
      </c>
      <c r="EF716" s="2">
        <v>30</v>
      </c>
      <c r="EG716" s="2" t="s">
        <v>27</v>
      </c>
      <c r="EH716" s="2">
        <v>0</v>
      </c>
      <c r="EI716" s="2" t="s">
        <v>3</v>
      </c>
      <c r="EJ716" s="2">
        <v>1</v>
      </c>
      <c r="EK716" s="2">
        <v>21</v>
      </c>
      <c r="EL716" s="2" t="s">
        <v>28</v>
      </c>
      <c r="EM716" s="2" t="s">
        <v>29</v>
      </c>
      <c r="EN716" s="2"/>
      <c r="EO716" s="2" t="s">
        <v>30</v>
      </c>
      <c r="EP716" s="2"/>
      <c r="EQ716" s="2">
        <v>0</v>
      </c>
      <c r="ER716" s="2">
        <v>328.44</v>
      </c>
      <c r="ES716" s="2">
        <v>134.69999999999999</v>
      </c>
      <c r="ET716" s="2">
        <v>19.670000000000002</v>
      </c>
      <c r="EU716" s="2">
        <v>0.76</v>
      </c>
      <c r="EV716" s="2">
        <v>174.07</v>
      </c>
      <c r="EW716" s="2">
        <v>14.08</v>
      </c>
      <c r="EX716" s="2">
        <v>0</v>
      </c>
      <c r="EY716" s="2">
        <v>0</v>
      </c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>
        <v>0</v>
      </c>
      <c r="FR716" s="2">
        <v>0</v>
      </c>
      <c r="FS716" s="2">
        <v>0</v>
      </c>
      <c r="FT716" s="2"/>
      <c r="FU716" s="2"/>
      <c r="FV716" s="2"/>
      <c r="FW716" s="2"/>
      <c r="FX716" s="2">
        <v>109</v>
      </c>
      <c r="FY716" s="2">
        <v>61</v>
      </c>
      <c r="FZ716" s="2"/>
      <c r="GA716" s="2" t="s">
        <v>3</v>
      </c>
      <c r="GB716" s="2"/>
      <c r="GC716" s="2"/>
      <c r="GD716" s="2">
        <v>1</v>
      </c>
      <c r="GE716" s="2"/>
      <c r="GF716" s="2">
        <v>1001483710</v>
      </c>
      <c r="GG716" s="2">
        <v>2</v>
      </c>
      <c r="GH716" s="2">
        <v>1</v>
      </c>
      <c r="GI716" s="2">
        <v>2</v>
      </c>
      <c r="GJ716" s="2">
        <v>0</v>
      </c>
      <c r="GK716" s="2">
        <v>0</v>
      </c>
      <c r="GL716" s="2">
        <f t="shared" si="867"/>
        <v>0</v>
      </c>
      <c r="GM716" s="2">
        <f t="shared" si="868"/>
        <v>319.93</v>
      </c>
      <c r="GN716" s="2">
        <f t="shared" si="869"/>
        <v>319.93</v>
      </c>
      <c r="GO716" s="2">
        <f t="shared" si="870"/>
        <v>0</v>
      </c>
      <c r="GP716" s="2">
        <f t="shared" si="871"/>
        <v>0</v>
      </c>
      <c r="GQ716" s="2"/>
      <c r="GR716" s="2">
        <v>0</v>
      </c>
      <c r="GS716" s="2">
        <v>3</v>
      </c>
      <c r="GT716" s="2">
        <v>0</v>
      </c>
      <c r="GU716" s="2" t="s">
        <v>3</v>
      </c>
      <c r="GV716" s="2">
        <f t="shared" si="872"/>
        <v>0</v>
      </c>
      <c r="GW716" s="2">
        <v>1</v>
      </c>
      <c r="GX716" s="2">
        <f t="shared" si="873"/>
        <v>0</v>
      </c>
      <c r="GY716" s="2"/>
      <c r="GZ716" s="2"/>
      <c r="HA716" s="2">
        <v>0</v>
      </c>
      <c r="HB716" s="2">
        <v>0</v>
      </c>
      <c r="HC716" s="2">
        <f t="shared" si="874"/>
        <v>0</v>
      </c>
      <c r="HD716" s="2"/>
      <c r="HE716" s="2" t="s">
        <v>3</v>
      </c>
      <c r="HF716" s="2" t="s">
        <v>3</v>
      </c>
      <c r="HG716" s="2"/>
      <c r="HH716" s="2"/>
      <c r="HI716" s="2"/>
      <c r="HJ716" s="2"/>
      <c r="HK716" s="2"/>
      <c r="HL716" s="2"/>
      <c r="HM716" s="2" t="s">
        <v>3</v>
      </c>
      <c r="HN716" s="2" t="s">
        <v>3</v>
      </c>
      <c r="HO716" s="2" t="s">
        <v>3</v>
      </c>
      <c r="HP716" s="2" t="s">
        <v>3</v>
      </c>
      <c r="HQ716" s="2" t="s">
        <v>3</v>
      </c>
      <c r="HR716" s="2"/>
      <c r="HS716" s="2">
        <v>0</v>
      </c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>
        <v>0</v>
      </c>
      <c r="IL716" s="2"/>
      <c r="IM716" s="2"/>
      <c r="IN716" s="2"/>
      <c r="IO716" s="2"/>
      <c r="IP716" s="2"/>
      <c r="IQ716" s="2"/>
      <c r="IR716" s="2"/>
      <c r="IS716" s="2"/>
      <c r="IT716" s="2"/>
      <c r="IU716" s="2"/>
    </row>
    <row r="717" spans="1:255" x14ac:dyDescent="0.2">
      <c r="A717">
        <v>17</v>
      </c>
      <c r="B717">
        <v>1</v>
      </c>
      <c r="C717">
        <f>ROW(SmtRes!A1572)</f>
        <v>1572</v>
      </c>
      <c r="D717">
        <f>ROW(EtalonRes!A1566)</f>
        <v>1566</v>
      </c>
      <c r="E717" t="s">
        <v>656</v>
      </c>
      <c r="F717" t="s">
        <v>434</v>
      </c>
      <c r="G717" t="s">
        <v>435</v>
      </c>
      <c r="H717" t="s">
        <v>23</v>
      </c>
      <c r="I717">
        <f>ROUND(ROUND(40/100,4),9)</f>
        <v>0.4</v>
      </c>
      <c r="J717">
        <v>0</v>
      </c>
      <c r="K717">
        <f>ROUND(ROUND(40/100,4),9)</f>
        <v>0.4</v>
      </c>
      <c r="O717">
        <f t="shared" si="843"/>
        <v>5436.68</v>
      </c>
      <c r="P717">
        <f t="shared" si="844"/>
        <v>135.78</v>
      </c>
      <c r="Q717">
        <f>(ROUND((ROUND(((((ET717*1.25)*1.1))*AV717*I717),2)*BB717),2)+ROUND((ROUND(((AE717-(((EU717*1.25)*1.1)))*AV717*I717),2)*BS717),2))</f>
        <v>132.94</v>
      </c>
      <c r="R717">
        <f t="shared" si="845"/>
        <v>24.75</v>
      </c>
      <c r="S717">
        <f t="shared" si="846"/>
        <v>5167.96</v>
      </c>
      <c r="T717">
        <f t="shared" si="847"/>
        <v>0</v>
      </c>
      <c r="U717">
        <f t="shared" si="848"/>
        <v>7.6018201600000017</v>
      </c>
      <c r="V717">
        <f t="shared" si="849"/>
        <v>0</v>
      </c>
      <c r="W717">
        <f t="shared" si="850"/>
        <v>0</v>
      </c>
      <c r="X717">
        <f t="shared" si="851"/>
        <v>5660.05</v>
      </c>
      <c r="Y717">
        <f t="shared" si="852"/>
        <v>3167.55</v>
      </c>
      <c r="AA717">
        <v>59204059</v>
      </c>
      <c r="AB717">
        <f t="shared" si="853"/>
        <v>381.94479999999999</v>
      </c>
      <c r="AC717">
        <f t="shared" si="854"/>
        <v>134.69999999999999</v>
      </c>
      <c r="AD717">
        <f>ROUND((((((ET717*1.25)*1.1))-(((EU717*1.25)*1.1)))+AE717),6)</f>
        <v>27.046250000000001</v>
      </c>
      <c r="AE717">
        <f>ROUND((((EU717*1.25)*1.1)),6)</f>
        <v>1.0449999999999999</v>
      </c>
      <c r="AF717">
        <f>ROUND((((EV717*1.15)*1.1)),6)</f>
        <v>220.19855000000001</v>
      </c>
      <c r="AG717">
        <f t="shared" si="855"/>
        <v>0</v>
      </c>
      <c r="AH717">
        <f>(((EW717*1.15)*1.1))</f>
        <v>17.811200000000003</v>
      </c>
      <c r="AI717">
        <f>(((EX717*1.25)*1.1))</f>
        <v>0</v>
      </c>
      <c r="AJ717">
        <f t="shared" si="856"/>
        <v>0</v>
      </c>
      <c r="AK717">
        <v>328.44</v>
      </c>
      <c r="AL717">
        <v>134.69999999999999</v>
      </c>
      <c r="AM717">
        <v>19.670000000000002</v>
      </c>
      <c r="AN717">
        <v>0.76</v>
      </c>
      <c r="AO717">
        <v>174.07</v>
      </c>
      <c r="AP717">
        <v>0</v>
      </c>
      <c r="AQ717">
        <v>14.08</v>
      </c>
      <c r="AR717">
        <v>0</v>
      </c>
      <c r="AS717">
        <v>0</v>
      </c>
      <c r="AT717">
        <v>109</v>
      </c>
      <c r="AU717">
        <v>61</v>
      </c>
      <c r="AV717">
        <v>1.0669999999999999</v>
      </c>
      <c r="AW717">
        <v>1</v>
      </c>
      <c r="AZ717">
        <v>1</v>
      </c>
      <c r="BA717">
        <v>54.99</v>
      </c>
      <c r="BB717">
        <v>11.52</v>
      </c>
      <c r="BC717">
        <v>2.52</v>
      </c>
      <c r="BD717" t="s">
        <v>3</v>
      </c>
      <c r="BE717" t="s">
        <v>3</v>
      </c>
      <c r="BF717" t="s">
        <v>3</v>
      </c>
      <c r="BG717" t="s">
        <v>3</v>
      </c>
      <c r="BH717">
        <v>0</v>
      </c>
      <c r="BI717">
        <v>1</v>
      </c>
      <c r="BJ717" t="s">
        <v>436</v>
      </c>
      <c r="BM717">
        <v>21</v>
      </c>
      <c r="BN717">
        <v>0</v>
      </c>
      <c r="BO717" t="s">
        <v>434</v>
      </c>
      <c r="BP717">
        <v>1</v>
      </c>
      <c r="BQ717">
        <v>30</v>
      </c>
      <c r="BR717">
        <v>0</v>
      </c>
      <c r="BS717">
        <v>54.99</v>
      </c>
      <c r="BT717">
        <v>1</v>
      </c>
      <c r="BU717">
        <v>1</v>
      </c>
      <c r="BV717">
        <v>1</v>
      </c>
      <c r="BW717">
        <v>1</v>
      </c>
      <c r="BX717">
        <v>1</v>
      </c>
      <c r="BY717" t="s">
        <v>3</v>
      </c>
      <c r="BZ717">
        <v>109</v>
      </c>
      <c r="CA717">
        <v>61</v>
      </c>
      <c r="CB717" t="s">
        <v>3</v>
      </c>
      <c r="CE717">
        <v>30</v>
      </c>
      <c r="CF717">
        <v>0</v>
      </c>
      <c r="CG717">
        <v>0</v>
      </c>
      <c r="CM717">
        <v>0</v>
      </c>
      <c r="CN717" t="s">
        <v>1044</v>
      </c>
      <c r="CO717">
        <v>0</v>
      </c>
      <c r="CP717">
        <f t="shared" si="857"/>
        <v>5436.68</v>
      </c>
      <c r="CQ717">
        <f t="shared" si="858"/>
        <v>339.44</v>
      </c>
      <c r="CR717">
        <f>(ROUND((ROUND(((((ET717*1.25)*1.1))*AV717*1),2)*BB717),2)+ROUND((ROUND(((AE717-(((EU717*1.25)*1.1)))*AV717*1),2)*BS717),2))</f>
        <v>332.47</v>
      </c>
      <c r="CS717">
        <f t="shared" si="859"/>
        <v>61.59</v>
      </c>
      <c r="CT717">
        <f t="shared" si="860"/>
        <v>12919.9</v>
      </c>
      <c r="CU717">
        <f t="shared" si="861"/>
        <v>0</v>
      </c>
      <c r="CV717">
        <f t="shared" si="862"/>
        <v>19.004550400000003</v>
      </c>
      <c r="CW717">
        <f t="shared" si="863"/>
        <v>0</v>
      </c>
      <c r="CX717">
        <f t="shared" si="864"/>
        <v>0</v>
      </c>
      <c r="CY717">
        <f t="shared" si="865"/>
        <v>5660.0538999999999</v>
      </c>
      <c r="CZ717">
        <f t="shared" si="866"/>
        <v>3167.5531000000001</v>
      </c>
      <c r="DB717">
        <v>271</v>
      </c>
      <c r="DC717" t="s">
        <v>3</v>
      </c>
      <c r="DD717" t="s">
        <v>3</v>
      </c>
      <c r="DE717" t="s">
        <v>25</v>
      </c>
      <c r="DF717" t="s">
        <v>25</v>
      </c>
      <c r="DG717" t="s">
        <v>26</v>
      </c>
      <c r="DH717" t="s">
        <v>3</v>
      </c>
      <c r="DI717" t="s">
        <v>26</v>
      </c>
      <c r="DJ717" t="s">
        <v>25</v>
      </c>
      <c r="DK717" t="s">
        <v>3</v>
      </c>
      <c r="DL717" t="s">
        <v>3</v>
      </c>
      <c r="DM717" t="s">
        <v>3</v>
      </c>
      <c r="DN717">
        <v>0</v>
      </c>
      <c r="DO717">
        <v>0</v>
      </c>
      <c r="DP717">
        <v>1</v>
      </c>
      <c r="DQ717">
        <v>1</v>
      </c>
      <c r="DU717">
        <v>1003</v>
      </c>
      <c r="DV717" t="s">
        <v>23</v>
      </c>
      <c r="DW717" t="s">
        <v>23</v>
      </c>
      <c r="DX717">
        <v>100</v>
      </c>
      <c r="DZ717" t="s">
        <v>3</v>
      </c>
      <c r="EA717" t="s">
        <v>3</v>
      </c>
      <c r="EB717" t="s">
        <v>3</v>
      </c>
      <c r="EC717" t="s">
        <v>3</v>
      </c>
      <c r="EE717">
        <v>58807897</v>
      </c>
      <c r="EF717">
        <v>30</v>
      </c>
      <c r="EG717" t="s">
        <v>27</v>
      </c>
      <c r="EH717">
        <v>0</v>
      </c>
      <c r="EI717" t="s">
        <v>3</v>
      </c>
      <c r="EJ717">
        <v>1</v>
      </c>
      <c r="EK717">
        <v>21</v>
      </c>
      <c r="EL717" t="s">
        <v>28</v>
      </c>
      <c r="EM717" t="s">
        <v>29</v>
      </c>
      <c r="EO717" t="s">
        <v>30</v>
      </c>
      <c r="EQ717">
        <v>0</v>
      </c>
      <c r="ER717">
        <v>328.44</v>
      </c>
      <c r="ES717">
        <v>134.69999999999999</v>
      </c>
      <c r="ET717">
        <v>19.670000000000002</v>
      </c>
      <c r="EU717">
        <v>0.76</v>
      </c>
      <c r="EV717">
        <v>174.07</v>
      </c>
      <c r="EW717">
        <v>14.08</v>
      </c>
      <c r="EX717">
        <v>0</v>
      </c>
      <c r="EY717">
        <v>0</v>
      </c>
      <c r="FQ717">
        <v>0</v>
      </c>
      <c r="FR717">
        <v>0</v>
      </c>
      <c r="FS717">
        <v>0</v>
      </c>
      <c r="FX717">
        <v>109</v>
      </c>
      <c r="FY717">
        <v>61</v>
      </c>
      <c r="GA717" t="s">
        <v>3</v>
      </c>
      <c r="GD717">
        <v>1</v>
      </c>
      <c r="GF717">
        <v>1001483710</v>
      </c>
      <c r="GG717">
        <v>2</v>
      </c>
      <c r="GH717">
        <v>1</v>
      </c>
      <c r="GI717">
        <v>2</v>
      </c>
      <c r="GJ717">
        <v>0</v>
      </c>
      <c r="GK717">
        <v>0</v>
      </c>
      <c r="GL717">
        <f t="shared" si="867"/>
        <v>0</v>
      </c>
      <c r="GM717">
        <f t="shared" si="868"/>
        <v>14264.28</v>
      </c>
      <c r="GN717">
        <f t="shared" si="869"/>
        <v>14264.28</v>
      </c>
      <c r="GO717">
        <f t="shared" si="870"/>
        <v>0</v>
      </c>
      <c r="GP717">
        <f t="shared" si="871"/>
        <v>0</v>
      </c>
      <c r="GR717">
        <v>0</v>
      </c>
      <c r="GS717">
        <v>3</v>
      </c>
      <c r="GT717">
        <v>0</v>
      </c>
      <c r="GU717" t="s">
        <v>3</v>
      </c>
      <c r="GV717">
        <f t="shared" si="872"/>
        <v>0</v>
      </c>
      <c r="GW717">
        <v>1</v>
      </c>
      <c r="GX717">
        <f t="shared" si="873"/>
        <v>0</v>
      </c>
      <c r="HA717">
        <v>0</v>
      </c>
      <c r="HB717">
        <v>0</v>
      </c>
      <c r="HC717">
        <f t="shared" si="874"/>
        <v>0</v>
      </c>
      <c r="HE717" t="s">
        <v>3</v>
      </c>
      <c r="HF717" t="s">
        <v>3</v>
      </c>
      <c r="HM717" t="s">
        <v>3</v>
      </c>
      <c r="HN717" t="s">
        <v>3</v>
      </c>
      <c r="HO717" t="s">
        <v>3</v>
      </c>
      <c r="HP717" t="s">
        <v>3</v>
      </c>
      <c r="HQ717" t="s">
        <v>3</v>
      </c>
      <c r="HS717">
        <v>0</v>
      </c>
      <c r="IK717">
        <v>0</v>
      </c>
    </row>
    <row r="718" spans="1:255" x14ac:dyDescent="0.2">
      <c r="A718" s="2">
        <v>18</v>
      </c>
      <c r="B718" s="2">
        <v>1</v>
      </c>
      <c r="C718" s="2">
        <v>1549</v>
      </c>
      <c r="D718" s="2"/>
      <c r="E718" s="2" t="s">
        <v>657</v>
      </c>
      <c r="F718" s="2" t="s">
        <v>46</v>
      </c>
      <c r="G718" s="2" t="s">
        <v>47</v>
      </c>
      <c r="H718" s="2" t="s">
        <v>48</v>
      </c>
      <c r="I718" s="2">
        <f>I716*J718</f>
        <v>0.32</v>
      </c>
      <c r="J718" s="2">
        <v>0.79999999999999993</v>
      </c>
      <c r="K718" s="2">
        <v>0.8</v>
      </c>
      <c r="L718" s="2"/>
      <c r="M718" s="2"/>
      <c r="N718" s="2"/>
      <c r="O718" s="2">
        <f t="shared" si="843"/>
        <v>168.39</v>
      </c>
      <c r="P718" s="2">
        <f t="shared" si="844"/>
        <v>168.39</v>
      </c>
      <c r="Q718" s="2">
        <f t="shared" ref="Q718:Q733" si="875">(ROUND((ROUND(((ET718)*AV718*I718),2)*BB718),2)+ROUND((ROUND(((AE718-(EU718))*AV718*I718),2)*BS718),2))</f>
        <v>0</v>
      </c>
      <c r="R718" s="2">
        <f t="shared" si="845"/>
        <v>0</v>
      </c>
      <c r="S718" s="2">
        <f t="shared" si="846"/>
        <v>0</v>
      </c>
      <c r="T718" s="2">
        <f t="shared" si="847"/>
        <v>0</v>
      </c>
      <c r="U718" s="2">
        <f t="shared" si="848"/>
        <v>0</v>
      </c>
      <c r="V718" s="2">
        <f t="shared" si="849"/>
        <v>0</v>
      </c>
      <c r="W718" s="2">
        <f t="shared" si="850"/>
        <v>0</v>
      </c>
      <c r="X718" s="2">
        <f t="shared" si="851"/>
        <v>0</v>
      </c>
      <c r="Y718" s="2">
        <f t="shared" si="852"/>
        <v>0</v>
      </c>
      <c r="Z718" s="2"/>
      <c r="AA718" s="2">
        <v>59204062</v>
      </c>
      <c r="AB718" s="2">
        <f t="shared" si="853"/>
        <v>526.22</v>
      </c>
      <c r="AC718" s="2">
        <f t="shared" si="854"/>
        <v>526.22</v>
      </c>
      <c r="AD718" s="2">
        <f t="shared" ref="AD718:AD733" si="876">ROUND((((ET718)-(EU718))+AE718),6)</f>
        <v>0</v>
      </c>
      <c r="AE718" s="2">
        <f t="shared" ref="AE718:AE733" si="877">ROUND((EU718),6)</f>
        <v>0</v>
      </c>
      <c r="AF718" s="2">
        <f t="shared" ref="AF718:AF733" si="878">ROUND((EV718),6)</f>
        <v>0</v>
      </c>
      <c r="AG718" s="2">
        <f t="shared" si="855"/>
        <v>0</v>
      </c>
      <c r="AH718" s="2">
        <f t="shared" ref="AH718:AH733" si="879">(EW718)</f>
        <v>0</v>
      </c>
      <c r="AI718" s="2">
        <f t="shared" ref="AI718:AI733" si="880">(EX718)</f>
        <v>0</v>
      </c>
      <c r="AJ718" s="2">
        <f t="shared" si="856"/>
        <v>0</v>
      </c>
      <c r="AK718" s="2">
        <v>526.22</v>
      </c>
      <c r="AL718" s="2">
        <v>526.22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109</v>
      </c>
      <c r="AU718" s="2">
        <v>61</v>
      </c>
      <c r="AV718" s="2">
        <v>1</v>
      </c>
      <c r="AW718" s="2">
        <v>1</v>
      </c>
      <c r="AX718" s="2"/>
      <c r="AY718" s="2"/>
      <c r="AZ718" s="2">
        <v>1</v>
      </c>
      <c r="BA718" s="2">
        <v>1</v>
      </c>
      <c r="BB718" s="2">
        <v>1</v>
      </c>
      <c r="BC718" s="2">
        <v>1</v>
      </c>
      <c r="BD718" s="2" t="s">
        <v>3</v>
      </c>
      <c r="BE718" s="2" t="s">
        <v>3</v>
      </c>
      <c r="BF718" s="2" t="s">
        <v>3</v>
      </c>
      <c r="BG718" s="2" t="s">
        <v>3</v>
      </c>
      <c r="BH718" s="2">
        <v>3</v>
      </c>
      <c r="BI718" s="2">
        <v>1</v>
      </c>
      <c r="BJ718" s="2" t="s">
        <v>49</v>
      </c>
      <c r="BK718" s="2"/>
      <c r="BL718" s="2"/>
      <c r="BM718" s="2">
        <v>21</v>
      </c>
      <c r="BN718" s="2">
        <v>0</v>
      </c>
      <c r="BO718" s="2" t="s">
        <v>3</v>
      </c>
      <c r="BP718" s="2">
        <v>0</v>
      </c>
      <c r="BQ718" s="2">
        <v>30</v>
      </c>
      <c r="BR718" s="2">
        <v>0</v>
      </c>
      <c r="BS718" s="2">
        <v>1</v>
      </c>
      <c r="BT718" s="2">
        <v>1</v>
      </c>
      <c r="BU718" s="2">
        <v>1</v>
      </c>
      <c r="BV718" s="2">
        <v>1</v>
      </c>
      <c r="BW718" s="2">
        <v>1</v>
      </c>
      <c r="BX718" s="2">
        <v>1</v>
      </c>
      <c r="BY718" s="2" t="s">
        <v>3</v>
      </c>
      <c r="BZ718" s="2">
        <v>109</v>
      </c>
      <c r="CA718" s="2">
        <v>61</v>
      </c>
      <c r="CB718" s="2" t="s">
        <v>3</v>
      </c>
      <c r="CC718" s="2"/>
      <c r="CD718" s="2"/>
      <c r="CE718" s="2">
        <v>30</v>
      </c>
      <c r="CF718" s="2">
        <v>0</v>
      </c>
      <c r="CG718" s="2">
        <v>0</v>
      </c>
      <c r="CH718" s="2"/>
      <c r="CI718" s="2"/>
      <c r="CJ718" s="2"/>
      <c r="CK718" s="2"/>
      <c r="CL718" s="2"/>
      <c r="CM718" s="2">
        <v>0</v>
      </c>
      <c r="CN718" s="2" t="s">
        <v>3</v>
      </c>
      <c r="CO718" s="2">
        <v>0</v>
      </c>
      <c r="CP718" s="2">
        <f t="shared" si="857"/>
        <v>168.39</v>
      </c>
      <c r="CQ718" s="2">
        <f t="shared" si="858"/>
        <v>526.22</v>
      </c>
      <c r="CR718" s="2">
        <f t="shared" ref="CR718:CR733" si="881">(ROUND((ROUND(((ET718)*AV718*1),2)*BB718),2)+ROUND((ROUND(((AE718-(EU718))*AV718*1),2)*BS718),2))</f>
        <v>0</v>
      </c>
      <c r="CS718" s="2">
        <f t="shared" si="859"/>
        <v>0</v>
      </c>
      <c r="CT718" s="2">
        <f t="shared" si="860"/>
        <v>0</v>
      </c>
      <c r="CU718" s="2">
        <f t="shared" si="861"/>
        <v>0</v>
      </c>
      <c r="CV718" s="2">
        <f t="shared" si="862"/>
        <v>0</v>
      </c>
      <c r="CW718" s="2">
        <f t="shared" si="863"/>
        <v>0</v>
      </c>
      <c r="CX718" s="2">
        <f t="shared" si="864"/>
        <v>0</v>
      </c>
      <c r="CY718" s="2">
        <f t="shared" si="865"/>
        <v>0</v>
      </c>
      <c r="CZ718" s="2">
        <f t="shared" si="866"/>
        <v>0</v>
      </c>
      <c r="DA718" s="2"/>
      <c r="DB718" s="2"/>
      <c r="DC718" s="2" t="s">
        <v>3</v>
      </c>
      <c r="DD718" s="2" t="s">
        <v>3</v>
      </c>
      <c r="DE718" s="2" t="s">
        <v>3</v>
      </c>
      <c r="DF718" s="2" t="s">
        <v>3</v>
      </c>
      <c r="DG718" s="2" t="s">
        <v>3</v>
      </c>
      <c r="DH718" s="2" t="s">
        <v>3</v>
      </c>
      <c r="DI718" s="2" t="s">
        <v>3</v>
      </c>
      <c r="DJ718" s="2" t="s">
        <v>3</v>
      </c>
      <c r="DK718" s="2" t="s">
        <v>3</v>
      </c>
      <c r="DL718" s="2" t="s">
        <v>3</v>
      </c>
      <c r="DM718" s="2" t="s">
        <v>3</v>
      </c>
      <c r="DN718" s="2">
        <v>0</v>
      </c>
      <c r="DO718" s="2">
        <v>0</v>
      </c>
      <c r="DP718" s="2">
        <v>1</v>
      </c>
      <c r="DQ718" s="2">
        <v>1</v>
      </c>
      <c r="DR718" s="2"/>
      <c r="DS718" s="2"/>
      <c r="DT718" s="2"/>
      <c r="DU718" s="2">
        <v>1010</v>
      </c>
      <c r="DV718" s="2" t="s">
        <v>48</v>
      </c>
      <c r="DW718" s="2" t="s">
        <v>48</v>
      </c>
      <c r="DX718" s="2">
        <v>100</v>
      </c>
      <c r="DY718" s="2"/>
      <c r="DZ718" s="2" t="s">
        <v>3</v>
      </c>
      <c r="EA718" s="2" t="s">
        <v>3</v>
      </c>
      <c r="EB718" s="2" t="s">
        <v>3</v>
      </c>
      <c r="EC718" s="2" t="s">
        <v>3</v>
      </c>
      <c r="ED718" s="2"/>
      <c r="EE718" s="2">
        <v>58807897</v>
      </c>
      <c r="EF718" s="2">
        <v>30</v>
      </c>
      <c r="EG718" s="2" t="s">
        <v>27</v>
      </c>
      <c r="EH718" s="2">
        <v>0</v>
      </c>
      <c r="EI718" s="2" t="s">
        <v>3</v>
      </c>
      <c r="EJ718" s="2">
        <v>1</v>
      </c>
      <c r="EK718" s="2">
        <v>21</v>
      </c>
      <c r="EL718" s="2" t="s">
        <v>28</v>
      </c>
      <c r="EM718" s="2" t="s">
        <v>29</v>
      </c>
      <c r="EN718" s="2"/>
      <c r="EO718" s="2" t="s">
        <v>3</v>
      </c>
      <c r="EP718" s="2"/>
      <c r="EQ718" s="2">
        <v>0</v>
      </c>
      <c r="ER718" s="2">
        <v>526.22</v>
      </c>
      <c r="ES718" s="2">
        <v>526.22</v>
      </c>
      <c r="ET718" s="2">
        <v>0</v>
      </c>
      <c r="EU718" s="2">
        <v>0</v>
      </c>
      <c r="EV718" s="2">
        <v>0</v>
      </c>
      <c r="EW718" s="2">
        <v>0</v>
      </c>
      <c r="EX718" s="2">
        <v>0</v>
      </c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>
        <v>0</v>
      </c>
      <c r="FR718" s="2">
        <v>0</v>
      </c>
      <c r="FS718" s="2">
        <v>0</v>
      </c>
      <c r="FT718" s="2"/>
      <c r="FU718" s="2"/>
      <c r="FV718" s="2"/>
      <c r="FW718" s="2"/>
      <c r="FX718" s="2">
        <v>109</v>
      </c>
      <c r="FY718" s="2">
        <v>61</v>
      </c>
      <c r="FZ718" s="2"/>
      <c r="GA718" s="2" t="s">
        <v>3</v>
      </c>
      <c r="GB718" s="2"/>
      <c r="GC718" s="2"/>
      <c r="GD718" s="2">
        <v>1</v>
      </c>
      <c r="GE718" s="2"/>
      <c r="GF718" s="2">
        <v>1873919888</v>
      </c>
      <c r="GG718" s="2">
        <v>2</v>
      </c>
      <c r="GH718" s="2">
        <v>1</v>
      </c>
      <c r="GI718" s="2">
        <v>-2</v>
      </c>
      <c r="GJ718" s="2">
        <v>0</v>
      </c>
      <c r="GK718" s="2">
        <v>0</v>
      </c>
      <c r="GL718" s="2">
        <f t="shared" si="867"/>
        <v>0</v>
      </c>
      <c r="GM718" s="2">
        <f t="shared" si="868"/>
        <v>168.39</v>
      </c>
      <c r="GN718" s="2">
        <f t="shared" si="869"/>
        <v>168.39</v>
      </c>
      <c r="GO718" s="2">
        <f t="shared" si="870"/>
        <v>0</v>
      </c>
      <c r="GP718" s="2">
        <f t="shared" si="871"/>
        <v>0</v>
      </c>
      <c r="GQ718" s="2"/>
      <c r="GR718" s="2">
        <v>0</v>
      </c>
      <c r="GS718" s="2">
        <v>3</v>
      </c>
      <c r="GT718" s="2">
        <v>0</v>
      </c>
      <c r="GU718" s="2" t="s">
        <v>3</v>
      </c>
      <c r="GV718" s="2">
        <f t="shared" si="872"/>
        <v>0</v>
      </c>
      <c r="GW718" s="2">
        <v>1</v>
      </c>
      <c r="GX718" s="2">
        <f t="shared" si="873"/>
        <v>0</v>
      </c>
      <c r="GY718" s="2"/>
      <c r="GZ718" s="2"/>
      <c r="HA718" s="2">
        <v>0</v>
      </c>
      <c r="HB718" s="2">
        <v>0</v>
      </c>
      <c r="HC718" s="2">
        <f t="shared" si="874"/>
        <v>0</v>
      </c>
      <c r="HD718" s="2"/>
      <c r="HE718" s="2" t="s">
        <v>3</v>
      </c>
      <c r="HF718" s="2" t="s">
        <v>3</v>
      </c>
      <c r="HG718" s="2"/>
      <c r="HH718" s="2"/>
      <c r="HI718" s="2"/>
      <c r="HJ718" s="2"/>
      <c r="HK718" s="2"/>
      <c r="HL718" s="2"/>
      <c r="HM718" s="2" t="s">
        <v>3</v>
      </c>
      <c r="HN718" s="2" t="s">
        <v>3</v>
      </c>
      <c r="HO718" s="2" t="s">
        <v>3</v>
      </c>
      <c r="HP718" s="2" t="s">
        <v>3</v>
      </c>
      <c r="HQ718" s="2" t="s">
        <v>3</v>
      </c>
      <c r="HR718" s="2"/>
      <c r="HS718" s="2">
        <v>0</v>
      </c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>
        <v>0</v>
      </c>
      <c r="IL718" s="2"/>
      <c r="IM718" s="2"/>
      <c r="IN718" s="2"/>
      <c r="IO718" s="2"/>
      <c r="IP718" s="2"/>
      <c r="IQ718" s="2"/>
      <c r="IR718" s="2"/>
      <c r="IS718" s="2"/>
      <c r="IT718" s="2"/>
      <c r="IU718" s="2"/>
    </row>
    <row r="719" spans="1:255" x14ac:dyDescent="0.2">
      <c r="A719">
        <v>18</v>
      </c>
      <c r="B719">
        <v>1</v>
      </c>
      <c r="C719">
        <v>1565</v>
      </c>
      <c r="E719" t="s">
        <v>657</v>
      </c>
      <c r="F719" t="s">
        <v>46</v>
      </c>
      <c r="G719" t="s">
        <v>47</v>
      </c>
      <c r="H719" t="s">
        <v>48</v>
      </c>
      <c r="I719">
        <f>I717*J719</f>
        <v>0.32</v>
      </c>
      <c r="J719">
        <v>0.79999999999999993</v>
      </c>
      <c r="K719">
        <v>0.8</v>
      </c>
      <c r="O719">
        <f t="shared" si="843"/>
        <v>469.81</v>
      </c>
      <c r="P719">
        <f t="shared" si="844"/>
        <v>469.81</v>
      </c>
      <c r="Q719">
        <f t="shared" si="875"/>
        <v>0</v>
      </c>
      <c r="R719">
        <f t="shared" si="845"/>
        <v>0</v>
      </c>
      <c r="S719">
        <f t="shared" si="846"/>
        <v>0</v>
      </c>
      <c r="T719">
        <f t="shared" si="847"/>
        <v>0</v>
      </c>
      <c r="U719">
        <f t="shared" si="848"/>
        <v>0</v>
      </c>
      <c r="V719">
        <f t="shared" si="849"/>
        <v>0</v>
      </c>
      <c r="W719">
        <f t="shared" si="850"/>
        <v>0</v>
      </c>
      <c r="X719">
        <f t="shared" si="851"/>
        <v>0</v>
      </c>
      <c r="Y719">
        <f t="shared" si="852"/>
        <v>0</v>
      </c>
      <c r="AA719">
        <v>59204059</v>
      </c>
      <c r="AB719">
        <f t="shared" si="853"/>
        <v>526.22</v>
      </c>
      <c r="AC719">
        <f t="shared" si="854"/>
        <v>526.22</v>
      </c>
      <c r="AD719">
        <f t="shared" si="876"/>
        <v>0</v>
      </c>
      <c r="AE719">
        <f t="shared" si="877"/>
        <v>0</v>
      </c>
      <c r="AF719">
        <f t="shared" si="878"/>
        <v>0</v>
      </c>
      <c r="AG719">
        <f t="shared" si="855"/>
        <v>0</v>
      </c>
      <c r="AH719">
        <f t="shared" si="879"/>
        <v>0</v>
      </c>
      <c r="AI719">
        <f t="shared" si="880"/>
        <v>0</v>
      </c>
      <c r="AJ719">
        <f t="shared" si="856"/>
        <v>0</v>
      </c>
      <c r="AK719">
        <v>526.22</v>
      </c>
      <c r="AL719">
        <v>526.22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109</v>
      </c>
      <c r="AU719">
        <v>61</v>
      </c>
      <c r="AV719">
        <v>1</v>
      </c>
      <c r="AW719">
        <v>1</v>
      </c>
      <c r="AZ719">
        <v>1</v>
      </c>
      <c r="BA719">
        <v>1</v>
      </c>
      <c r="BB719">
        <v>1</v>
      </c>
      <c r="BC719">
        <v>2.79</v>
      </c>
      <c r="BD719" t="s">
        <v>3</v>
      </c>
      <c r="BE719" t="s">
        <v>3</v>
      </c>
      <c r="BF719" t="s">
        <v>3</v>
      </c>
      <c r="BG719" t="s">
        <v>3</v>
      </c>
      <c r="BH719">
        <v>3</v>
      </c>
      <c r="BI719">
        <v>1</v>
      </c>
      <c r="BJ719" t="s">
        <v>49</v>
      </c>
      <c r="BM719">
        <v>21</v>
      </c>
      <c r="BN719">
        <v>0</v>
      </c>
      <c r="BO719" t="s">
        <v>46</v>
      </c>
      <c r="BP719">
        <v>1</v>
      </c>
      <c r="BQ719">
        <v>30</v>
      </c>
      <c r="BR719">
        <v>0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 t="s">
        <v>3</v>
      </c>
      <c r="BZ719">
        <v>109</v>
      </c>
      <c r="CA719">
        <v>61</v>
      </c>
      <c r="CB719" t="s">
        <v>3</v>
      </c>
      <c r="CE719">
        <v>30</v>
      </c>
      <c r="CF719">
        <v>0</v>
      </c>
      <c r="CG719">
        <v>0</v>
      </c>
      <c r="CM719">
        <v>0</v>
      </c>
      <c r="CN719" t="s">
        <v>3</v>
      </c>
      <c r="CO719">
        <v>0</v>
      </c>
      <c r="CP719">
        <f t="shared" si="857"/>
        <v>469.81</v>
      </c>
      <c r="CQ719">
        <f t="shared" si="858"/>
        <v>1468.15</v>
      </c>
      <c r="CR719">
        <f t="shared" si="881"/>
        <v>0</v>
      </c>
      <c r="CS719">
        <f t="shared" si="859"/>
        <v>0</v>
      </c>
      <c r="CT719">
        <f t="shared" si="860"/>
        <v>0</v>
      </c>
      <c r="CU719">
        <f t="shared" si="861"/>
        <v>0</v>
      </c>
      <c r="CV719">
        <f t="shared" si="862"/>
        <v>0</v>
      </c>
      <c r="CW719">
        <f t="shared" si="863"/>
        <v>0</v>
      </c>
      <c r="CX719">
        <f t="shared" si="864"/>
        <v>0</v>
      </c>
      <c r="CY719">
        <f t="shared" si="865"/>
        <v>0</v>
      </c>
      <c r="CZ719">
        <f t="shared" si="866"/>
        <v>0</v>
      </c>
      <c r="DC719" t="s">
        <v>3</v>
      </c>
      <c r="DD719" t="s">
        <v>3</v>
      </c>
      <c r="DE719" t="s">
        <v>3</v>
      </c>
      <c r="DF719" t="s">
        <v>3</v>
      </c>
      <c r="DG719" t="s">
        <v>3</v>
      </c>
      <c r="DH719" t="s">
        <v>3</v>
      </c>
      <c r="DI719" t="s">
        <v>3</v>
      </c>
      <c r="DJ719" t="s">
        <v>3</v>
      </c>
      <c r="DK719" t="s">
        <v>3</v>
      </c>
      <c r="DL719" t="s">
        <v>3</v>
      </c>
      <c r="DM719" t="s">
        <v>3</v>
      </c>
      <c r="DN719">
        <v>0</v>
      </c>
      <c r="DO719">
        <v>0</v>
      </c>
      <c r="DP719">
        <v>1</v>
      </c>
      <c r="DQ719">
        <v>1</v>
      </c>
      <c r="DU719">
        <v>1010</v>
      </c>
      <c r="DV719" t="s">
        <v>48</v>
      </c>
      <c r="DW719" t="s">
        <v>48</v>
      </c>
      <c r="DX719">
        <v>100</v>
      </c>
      <c r="DZ719" t="s">
        <v>3</v>
      </c>
      <c r="EA719" t="s">
        <v>3</v>
      </c>
      <c r="EB719" t="s">
        <v>3</v>
      </c>
      <c r="EC719" t="s">
        <v>3</v>
      </c>
      <c r="EE719">
        <v>58807897</v>
      </c>
      <c r="EF719">
        <v>30</v>
      </c>
      <c r="EG719" t="s">
        <v>27</v>
      </c>
      <c r="EH719">
        <v>0</v>
      </c>
      <c r="EI719" t="s">
        <v>3</v>
      </c>
      <c r="EJ719">
        <v>1</v>
      </c>
      <c r="EK719">
        <v>21</v>
      </c>
      <c r="EL719" t="s">
        <v>28</v>
      </c>
      <c r="EM719" t="s">
        <v>29</v>
      </c>
      <c r="EO719" t="s">
        <v>3</v>
      </c>
      <c r="EQ719">
        <v>0</v>
      </c>
      <c r="ER719">
        <v>526.22</v>
      </c>
      <c r="ES719">
        <v>526.22</v>
      </c>
      <c r="ET719">
        <v>0</v>
      </c>
      <c r="EU719">
        <v>0</v>
      </c>
      <c r="EV719">
        <v>0</v>
      </c>
      <c r="EW719">
        <v>0</v>
      </c>
      <c r="EX719">
        <v>0</v>
      </c>
      <c r="FQ719">
        <v>0</v>
      </c>
      <c r="FR719">
        <v>0</v>
      </c>
      <c r="FS719">
        <v>0</v>
      </c>
      <c r="FX719">
        <v>109</v>
      </c>
      <c r="FY719">
        <v>61</v>
      </c>
      <c r="GA719" t="s">
        <v>3</v>
      </c>
      <c r="GD719">
        <v>1</v>
      </c>
      <c r="GF719">
        <v>1873919888</v>
      </c>
      <c r="GG719">
        <v>2</v>
      </c>
      <c r="GH719">
        <v>1</v>
      </c>
      <c r="GI719">
        <v>2</v>
      </c>
      <c r="GJ719">
        <v>0</v>
      </c>
      <c r="GK719">
        <v>0</v>
      </c>
      <c r="GL719">
        <f t="shared" si="867"/>
        <v>0</v>
      </c>
      <c r="GM719">
        <f t="shared" si="868"/>
        <v>469.81</v>
      </c>
      <c r="GN719">
        <f t="shared" si="869"/>
        <v>469.81</v>
      </c>
      <c r="GO719">
        <f t="shared" si="870"/>
        <v>0</v>
      </c>
      <c r="GP719">
        <f t="shared" si="871"/>
        <v>0</v>
      </c>
      <c r="GR719">
        <v>0</v>
      </c>
      <c r="GS719">
        <v>3</v>
      </c>
      <c r="GT719">
        <v>0</v>
      </c>
      <c r="GU719" t="s">
        <v>3</v>
      </c>
      <c r="GV719">
        <f t="shared" si="872"/>
        <v>0</v>
      </c>
      <c r="GW719">
        <v>1</v>
      </c>
      <c r="GX719">
        <f t="shared" si="873"/>
        <v>0</v>
      </c>
      <c r="HA719">
        <v>0</v>
      </c>
      <c r="HB719">
        <v>0</v>
      </c>
      <c r="HC719">
        <f t="shared" si="874"/>
        <v>0</v>
      </c>
      <c r="HE719" t="s">
        <v>3</v>
      </c>
      <c r="HF719" t="s">
        <v>3</v>
      </c>
      <c r="HM719" t="s">
        <v>3</v>
      </c>
      <c r="HN719" t="s">
        <v>3</v>
      </c>
      <c r="HO719" t="s">
        <v>3</v>
      </c>
      <c r="HP719" t="s">
        <v>3</v>
      </c>
      <c r="HQ719" t="s">
        <v>3</v>
      </c>
      <c r="HS719">
        <v>0</v>
      </c>
      <c r="IK719">
        <v>0</v>
      </c>
    </row>
    <row r="720" spans="1:255" x14ac:dyDescent="0.2">
      <c r="A720" s="2">
        <v>18</v>
      </c>
      <c r="B720" s="2">
        <v>1</v>
      </c>
      <c r="C720" s="2">
        <v>1553</v>
      </c>
      <c r="D720" s="2"/>
      <c r="E720" s="2" t="s">
        <v>658</v>
      </c>
      <c r="F720" s="2" t="s">
        <v>439</v>
      </c>
      <c r="G720" s="2" t="s">
        <v>440</v>
      </c>
      <c r="H720" s="2" t="s">
        <v>34</v>
      </c>
      <c r="I720" s="2">
        <f>I716*J720</f>
        <v>41</v>
      </c>
      <c r="J720" s="2">
        <v>102.5</v>
      </c>
      <c r="K720" s="2">
        <v>102.5</v>
      </c>
      <c r="L720" s="2"/>
      <c r="M720" s="2"/>
      <c r="N720" s="2"/>
      <c r="O720" s="2">
        <f t="shared" si="843"/>
        <v>1026.6400000000001</v>
      </c>
      <c r="P720" s="2">
        <f t="shared" si="844"/>
        <v>1026.6400000000001</v>
      </c>
      <c r="Q720" s="2">
        <f t="shared" si="875"/>
        <v>0</v>
      </c>
      <c r="R720" s="2">
        <f t="shared" si="845"/>
        <v>0</v>
      </c>
      <c r="S720" s="2">
        <f t="shared" si="846"/>
        <v>0</v>
      </c>
      <c r="T720" s="2">
        <f t="shared" si="847"/>
        <v>0</v>
      </c>
      <c r="U720" s="2">
        <f t="shared" si="848"/>
        <v>0</v>
      </c>
      <c r="V720" s="2">
        <f t="shared" si="849"/>
        <v>0</v>
      </c>
      <c r="W720" s="2">
        <f t="shared" si="850"/>
        <v>0</v>
      </c>
      <c r="X720" s="2">
        <f t="shared" si="851"/>
        <v>0</v>
      </c>
      <c r="Y720" s="2">
        <f t="shared" si="852"/>
        <v>0</v>
      </c>
      <c r="Z720" s="2"/>
      <c r="AA720" s="2">
        <v>59204062</v>
      </c>
      <c r="AB720" s="2">
        <f t="shared" si="853"/>
        <v>25.04</v>
      </c>
      <c r="AC720" s="2">
        <f t="shared" si="854"/>
        <v>25.04</v>
      </c>
      <c r="AD720" s="2">
        <f t="shared" si="876"/>
        <v>0</v>
      </c>
      <c r="AE720" s="2">
        <f t="shared" si="877"/>
        <v>0</v>
      </c>
      <c r="AF720" s="2">
        <f t="shared" si="878"/>
        <v>0</v>
      </c>
      <c r="AG720" s="2">
        <f t="shared" si="855"/>
        <v>0</v>
      </c>
      <c r="AH720" s="2">
        <f t="shared" si="879"/>
        <v>0</v>
      </c>
      <c r="AI720" s="2">
        <f t="shared" si="880"/>
        <v>0</v>
      </c>
      <c r="AJ720" s="2">
        <f t="shared" si="856"/>
        <v>0</v>
      </c>
      <c r="AK720" s="2">
        <v>25.04</v>
      </c>
      <c r="AL720" s="2">
        <v>25.04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109</v>
      </c>
      <c r="AU720" s="2">
        <v>61</v>
      </c>
      <c r="AV720" s="2">
        <v>1</v>
      </c>
      <c r="AW720" s="2">
        <v>1</v>
      </c>
      <c r="AX720" s="2"/>
      <c r="AY720" s="2"/>
      <c r="AZ720" s="2">
        <v>1</v>
      </c>
      <c r="BA720" s="2">
        <v>1</v>
      </c>
      <c r="BB720" s="2">
        <v>1</v>
      </c>
      <c r="BC720" s="2">
        <v>1</v>
      </c>
      <c r="BD720" s="2" t="s">
        <v>3</v>
      </c>
      <c r="BE720" s="2" t="s">
        <v>3</v>
      </c>
      <c r="BF720" s="2" t="s">
        <v>3</v>
      </c>
      <c r="BG720" s="2" t="s">
        <v>3</v>
      </c>
      <c r="BH720" s="2">
        <v>3</v>
      </c>
      <c r="BI720" s="2">
        <v>1</v>
      </c>
      <c r="BJ720" s="2" t="s">
        <v>441</v>
      </c>
      <c r="BK720" s="2"/>
      <c r="BL720" s="2"/>
      <c r="BM720" s="2">
        <v>21</v>
      </c>
      <c r="BN720" s="2">
        <v>0</v>
      </c>
      <c r="BO720" s="2" t="s">
        <v>3</v>
      </c>
      <c r="BP720" s="2">
        <v>0</v>
      </c>
      <c r="BQ720" s="2">
        <v>30</v>
      </c>
      <c r="BR720" s="2">
        <v>0</v>
      </c>
      <c r="BS720" s="2">
        <v>1</v>
      </c>
      <c r="BT720" s="2">
        <v>1</v>
      </c>
      <c r="BU720" s="2">
        <v>1</v>
      </c>
      <c r="BV720" s="2">
        <v>1</v>
      </c>
      <c r="BW720" s="2">
        <v>1</v>
      </c>
      <c r="BX720" s="2">
        <v>1</v>
      </c>
      <c r="BY720" s="2" t="s">
        <v>3</v>
      </c>
      <c r="BZ720" s="2">
        <v>109</v>
      </c>
      <c r="CA720" s="2">
        <v>61</v>
      </c>
      <c r="CB720" s="2" t="s">
        <v>3</v>
      </c>
      <c r="CC720" s="2"/>
      <c r="CD720" s="2"/>
      <c r="CE720" s="2">
        <v>30</v>
      </c>
      <c r="CF720" s="2">
        <v>0</v>
      </c>
      <c r="CG720" s="2">
        <v>0</v>
      </c>
      <c r="CH720" s="2"/>
      <c r="CI720" s="2"/>
      <c r="CJ720" s="2"/>
      <c r="CK720" s="2"/>
      <c r="CL720" s="2"/>
      <c r="CM720" s="2">
        <v>0</v>
      </c>
      <c r="CN720" s="2" t="s">
        <v>3</v>
      </c>
      <c r="CO720" s="2">
        <v>0</v>
      </c>
      <c r="CP720" s="2">
        <f t="shared" si="857"/>
        <v>1026.6400000000001</v>
      </c>
      <c r="CQ720" s="2">
        <f t="shared" si="858"/>
        <v>25.04</v>
      </c>
      <c r="CR720" s="2">
        <f t="shared" si="881"/>
        <v>0</v>
      </c>
      <c r="CS720" s="2">
        <f t="shared" si="859"/>
        <v>0</v>
      </c>
      <c r="CT720" s="2">
        <f t="shared" si="860"/>
        <v>0</v>
      </c>
      <c r="CU720" s="2">
        <f t="shared" si="861"/>
        <v>0</v>
      </c>
      <c r="CV720" s="2">
        <f t="shared" si="862"/>
        <v>0</v>
      </c>
      <c r="CW720" s="2">
        <f t="shared" si="863"/>
        <v>0</v>
      </c>
      <c r="CX720" s="2">
        <f t="shared" si="864"/>
        <v>0</v>
      </c>
      <c r="CY720" s="2">
        <f t="shared" si="865"/>
        <v>0</v>
      </c>
      <c r="CZ720" s="2">
        <f t="shared" si="866"/>
        <v>0</v>
      </c>
      <c r="DA720" s="2"/>
      <c r="DB720" s="2"/>
      <c r="DC720" s="2" t="s">
        <v>3</v>
      </c>
      <c r="DD720" s="2" t="s">
        <v>3</v>
      </c>
      <c r="DE720" s="2" t="s">
        <v>3</v>
      </c>
      <c r="DF720" s="2" t="s">
        <v>3</v>
      </c>
      <c r="DG720" s="2" t="s">
        <v>3</v>
      </c>
      <c r="DH720" s="2" t="s">
        <v>3</v>
      </c>
      <c r="DI720" s="2" t="s">
        <v>3</v>
      </c>
      <c r="DJ720" s="2" t="s">
        <v>3</v>
      </c>
      <c r="DK720" s="2" t="s">
        <v>3</v>
      </c>
      <c r="DL720" s="2" t="s">
        <v>3</v>
      </c>
      <c r="DM720" s="2" t="s">
        <v>3</v>
      </c>
      <c r="DN720" s="2">
        <v>0</v>
      </c>
      <c r="DO720" s="2">
        <v>0</v>
      </c>
      <c r="DP720" s="2">
        <v>1</v>
      </c>
      <c r="DQ720" s="2">
        <v>1</v>
      </c>
      <c r="DR720" s="2"/>
      <c r="DS720" s="2"/>
      <c r="DT720" s="2"/>
      <c r="DU720" s="2">
        <v>1003</v>
      </c>
      <c r="DV720" s="2" t="s">
        <v>34</v>
      </c>
      <c r="DW720" s="2" t="s">
        <v>34</v>
      </c>
      <c r="DX720" s="2">
        <v>1</v>
      </c>
      <c r="DY720" s="2"/>
      <c r="DZ720" s="2" t="s">
        <v>3</v>
      </c>
      <c r="EA720" s="2" t="s">
        <v>3</v>
      </c>
      <c r="EB720" s="2" t="s">
        <v>3</v>
      </c>
      <c r="EC720" s="2" t="s">
        <v>3</v>
      </c>
      <c r="ED720" s="2"/>
      <c r="EE720" s="2">
        <v>58807897</v>
      </c>
      <c r="EF720" s="2">
        <v>30</v>
      </c>
      <c r="EG720" s="2" t="s">
        <v>27</v>
      </c>
      <c r="EH720" s="2">
        <v>0</v>
      </c>
      <c r="EI720" s="2" t="s">
        <v>3</v>
      </c>
      <c r="EJ720" s="2">
        <v>1</v>
      </c>
      <c r="EK720" s="2">
        <v>21</v>
      </c>
      <c r="EL720" s="2" t="s">
        <v>28</v>
      </c>
      <c r="EM720" s="2" t="s">
        <v>29</v>
      </c>
      <c r="EN720" s="2"/>
      <c r="EO720" s="2" t="s">
        <v>3</v>
      </c>
      <c r="EP720" s="2"/>
      <c r="EQ720" s="2">
        <v>0</v>
      </c>
      <c r="ER720" s="2">
        <v>25.04</v>
      </c>
      <c r="ES720" s="2">
        <v>25.04</v>
      </c>
      <c r="ET720" s="2">
        <v>0</v>
      </c>
      <c r="EU720" s="2">
        <v>0</v>
      </c>
      <c r="EV720" s="2">
        <v>0</v>
      </c>
      <c r="EW720" s="2">
        <v>0</v>
      </c>
      <c r="EX720" s="2">
        <v>0</v>
      </c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>
        <v>0</v>
      </c>
      <c r="FR720" s="2">
        <v>0</v>
      </c>
      <c r="FS720" s="2">
        <v>0</v>
      </c>
      <c r="FT720" s="2"/>
      <c r="FU720" s="2"/>
      <c r="FV720" s="2"/>
      <c r="FW720" s="2"/>
      <c r="FX720" s="2">
        <v>109</v>
      </c>
      <c r="FY720" s="2">
        <v>61</v>
      </c>
      <c r="FZ720" s="2"/>
      <c r="GA720" s="2" t="s">
        <v>3</v>
      </c>
      <c r="GB720" s="2"/>
      <c r="GC720" s="2"/>
      <c r="GD720" s="2">
        <v>1</v>
      </c>
      <c r="GE720" s="2"/>
      <c r="GF720" s="2">
        <v>160907631</v>
      </c>
      <c r="GG720" s="2">
        <v>2</v>
      </c>
      <c r="GH720" s="2">
        <v>1</v>
      </c>
      <c r="GI720" s="2">
        <v>-2</v>
      </c>
      <c r="GJ720" s="2">
        <v>0</v>
      </c>
      <c r="GK720" s="2">
        <v>0</v>
      </c>
      <c r="GL720" s="2">
        <f t="shared" si="867"/>
        <v>0</v>
      </c>
      <c r="GM720" s="2">
        <f t="shared" si="868"/>
        <v>1026.6400000000001</v>
      </c>
      <c r="GN720" s="2">
        <f t="shared" si="869"/>
        <v>1026.6400000000001</v>
      </c>
      <c r="GO720" s="2">
        <f t="shared" si="870"/>
        <v>0</v>
      </c>
      <c r="GP720" s="2">
        <f t="shared" si="871"/>
        <v>0</v>
      </c>
      <c r="GQ720" s="2"/>
      <c r="GR720" s="2">
        <v>0</v>
      </c>
      <c r="GS720" s="2">
        <v>3</v>
      </c>
      <c r="GT720" s="2">
        <v>0</v>
      </c>
      <c r="GU720" s="2" t="s">
        <v>3</v>
      </c>
      <c r="GV720" s="2">
        <f t="shared" si="872"/>
        <v>0</v>
      </c>
      <c r="GW720" s="2">
        <v>1</v>
      </c>
      <c r="GX720" s="2">
        <f t="shared" si="873"/>
        <v>0</v>
      </c>
      <c r="GY720" s="2"/>
      <c r="GZ720" s="2"/>
      <c r="HA720" s="2">
        <v>0</v>
      </c>
      <c r="HB720" s="2">
        <v>0</v>
      </c>
      <c r="HC720" s="2">
        <f t="shared" si="874"/>
        <v>0</v>
      </c>
      <c r="HD720" s="2"/>
      <c r="HE720" s="2" t="s">
        <v>3</v>
      </c>
      <c r="HF720" s="2" t="s">
        <v>3</v>
      </c>
      <c r="HG720" s="2"/>
      <c r="HH720" s="2"/>
      <c r="HI720" s="2"/>
      <c r="HJ720" s="2"/>
      <c r="HK720" s="2"/>
      <c r="HL720" s="2"/>
      <c r="HM720" s="2" t="s">
        <v>3</v>
      </c>
      <c r="HN720" s="2" t="s">
        <v>3</v>
      </c>
      <c r="HO720" s="2" t="s">
        <v>3</v>
      </c>
      <c r="HP720" s="2" t="s">
        <v>3</v>
      </c>
      <c r="HQ720" s="2" t="s">
        <v>3</v>
      </c>
      <c r="HR720" s="2"/>
      <c r="HS720" s="2">
        <v>0</v>
      </c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>
        <v>0</v>
      </c>
      <c r="IL720" s="2"/>
      <c r="IM720" s="2"/>
      <c r="IN720" s="2"/>
      <c r="IO720" s="2"/>
      <c r="IP720" s="2"/>
      <c r="IQ720" s="2"/>
      <c r="IR720" s="2"/>
      <c r="IS720" s="2"/>
      <c r="IT720" s="2"/>
      <c r="IU720" s="2"/>
    </row>
    <row r="721" spans="1:255" x14ac:dyDescent="0.2">
      <c r="A721">
        <v>18</v>
      </c>
      <c r="B721">
        <v>1</v>
      </c>
      <c r="C721">
        <v>1569</v>
      </c>
      <c r="E721" t="s">
        <v>658</v>
      </c>
      <c r="F721" t="s">
        <v>439</v>
      </c>
      <c r="G721" t="s">
        <v>440</v>
      </c>
      <c r="H721" t="s">
        <v>34</v>
      </c>
      <c r="I721">
        <f>I717*J721</f>
        <v>41</v>
      </c>
      <c r="J721">
        <v>102.5</v>
      </c>
      <c r="K721">
        <v>102.5</v>
      </c>
      <c r="O721">
        <f t="shared" si="843"/>
        <v>2710.33</v>
      </c>
      <c r="P721">
        <f t="shared" si="844"/>
        <v>2710.33</v>
      </c>
      <c r="Q721">
        <f t="shared" si="875"/>
        <v>0</v>
      </c>
      <c r="R721">
        <f t="shared" si="845"/>
        <v>0</v>
      </c>
      <c r="S721">
        <f t="shared" si="846"/>
        <v>0</v>
      </c>
      <c r="T721">
        <f t="shared" si="847"/>
        <v>0</v>
      </c>
      <c r="U721">
        <f t="shared" si="848"/>
        <v>0</v>
      </c>
      <c r="V721">
        <f t="shared" si="849"/>
        <v>0</v>
      </c>
      <c r="W721">
        <f t="shared" si="850"/>
        <v>0</v>
      </c>
      <c r="X721">
        <f t="shared" si="851"/>
        <v>0</v>
      </c>
      <c r="Y721">
        <f t="shared" si="852"/>
        <v>0</v>
      </c>
      <c r="AA721">
        <v>59204059</v>
      </c>
      <c r="AB721">
        <f t="shared" si="853"/>
        <v>25.04</v>
      </c>
      <c r="AC721">
        <f t="shared" si="854"/>
        <v>25.04</v>
      </c>
      <c r="AD721">
        <f t="shared" si="876"/>
        <v>0</v>
      </c>
      <c r="AE721">
        <f t="shared" si="877"/>
        <v>0</v>
      </c>
      <c r="AF721">
        <f t="shared" si="878"/>
        <v>0</v>
      </c>
      <c r="AG721">
        <f t="shared" si="855"/>
        <v>0</v>
      </c>
      <c r="AH721">
        <f t="shared" si="879"/>
        <v>0</v>
      </c>
      <c r="AI721">
        <f t="shared" si="880"/>
        <v>0</v>
      </c>
      <c r="AJ721">
        <f t="shared" si="856"/>
        <v>0</v>
      </c>
      <c r="AK721">
        <v>25.04</v>
      </c>
      <c r="AL721">
        <v>25.04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109</v>
      </c>
      <c r="AU721">
        <v>61</v>
      </c>
      <c r="AV721">
        <v>1</v>
      </c>
      <c r="AW721">
        <v>1</v>
      </c>
      <c r="AZ721">
        <v>1</v>
      </c>
      <c r="BA721">
        <v>1</v>
      </c>
      <c r="BB721">
        <v>1</v>
      </c>
      <c r="BC721">
        <v>2.64</v>
      </c>
      <c r="BD721" t="s">
        <v>3</v>
      </c>
      <c r="BE721" t="s">
        <v>3</v>
      </c>
      <c r="BF721" t="s">
        <v>3</v>
      </c>
      <c r="BG721" t="s">
        <v>3</v>
      </c>
      <c r="BH721">
        <v>3</v>
      </c>
      <c r="BI721">
        <v>1</v>
      </c>
      <c r="BJ721" t="s">
        <v>441</v>
      </c>
      <c r="BM721">
        <v>21</v>
      </c>
      <c r="BN721">
        <v>0</v>
      </c>
      <c r="BO721" t="s">
        <v>439</v>
      </c>
      <c r="BP721">
        <v>1</v>
      </c>
      <c r="BQ721">
        <v>30</v>
      </c>
      <c r="BR721">
        <v>0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 t="s">
        <v>3</v>
      </c>
      <c r="BZ721">
        <v>109</v>
      </c>
      <c r="CA721">
        <v>61</v>
      </c>
      <c r="CB721" t="s">
        <v>3</v>
      </c>
      <c r="CE721">
        <v>30</v>
      </c>
      <c r="CF721">
        <v>0</v>
      </c>
      <c r="CG721">
        <v>0</v>
      </c>
      <c r="CM721">
        <v>0</v>
      </c>
      <c r="CN721" t="s">
        <v>3</v>
      </c>
      <c r="CO721">
        <v>0</v>
      </c>
      <c r="CP721">
        <f t="shared" si="857"/>
        <v>2710.33</v>
      </c>
      <c r="CQ721">
        <f t="shared" si="858"/>
        <v>66.11</v>
      </c>
      <c r="CR721">
        <f t="shared" si="881"/>
        <v>0</v>
      </c>
      <c r="CS721">
        <f t="shared" si="859"/>
        <v>0</v>
      </c>
      <c r="CT721">
        <f t="shared" si="860"/>
        <v>0</v>
      </c>
      <c r="CU721">
        <f t="shared" si="861"/>
        <v>0</v>
      </c>
      <c r="CV721">
        <f t="shared" si="862"/>
        <v>0</v>
      </c>
      <c r="CW721">
        <f t="shared" si="863"/>
        <v>0</v>
      </c>
      <c r="CX721">
        <f t="shared" si="864"/>
        <v>0</v>
      </c>
      <c r="CY721">
        <f t="shared" si="865"/>
        <v>0</v>
      </c>
      <c r="CZ721">
        <f t="shared" si="866"/>
        <v>0</v>
      </c>
      <c r="DC721" t="s">
        <v>3</v>
      </c>
      <c r="DD721" t="s">
        <v>3</v>
      </c>
      <c r="DE721" t="s">
        <v>3</v>
      </c>
      <c r="DF721" t="s">
        <v>3</v>
      </c>
      <c r="DG721" t="s">
        <v>3</v>
      </c>
      <c r="DH721" t="s">
        <v>3</v>
      </c>
      <c r="DI721" t="s">
        <v>3</v>
      </c>
      <c r="DJ721" t="s">
        <v>3</v>
      </c>
      <c r="DK721" t="s">
        <v>3</v>
      </c>
      <c r="DL721" t="s">
        <v>3</v>
      </c>
      <c r="DM721" t="s">
        <v>3</v>
      </c>
      <c r="DN721">
        <v>0</v>
      </c>
      <c r="DO721">
        <v>0</v>
      </c>
      <c r="DP721">
        <v>1</v>
      </c>
      <c r="DQ721">
        <v>1</v>
      </c>
      <c r="DU721">
        <v>1003</v>
      </c>
      <c r="DV721" t="s">
        <v>34</v>
      </c>
      <c r="DW721" t="s">
        <v>34</v>
      </c>
      <c r="DX721">
        <v>1</v>
      </c>
      <c r="DZ721" t="s">
        <v>3</v>
      </c>
      <c r="EA721" t="s">
        <v>3</v>
      </c>
      <c r="EB721" t="s">
        <v>3</v>
      </c>
      <c r="EC721" t="s">
        <v>3</v>
      </c>
      <c r="EE721">
        <v>58807897</v>
      </c>
      <c r="EF721">
        <v>30</v>
      </c>
      <c r="EG721" t="s">
        <v>27</v>
      </c>
      <c r="EH721">
        <v>0</v>
      </c>
      <c r="EI721" t="s">
        <v>3</v>
      </c>
      <c r="EJ721">
        <v>1</v>
      </c>
      <c r="EK721">
        <v>21</v>
      </c>
      <c r="EL721" t="s">
        <v>28</v>
      </c>
      <c r="EM721" t="s">
        <v>29</v>
      </c>
      <c r="EO721" t="s">
        <v>3</v>
      </c>
      <c r="EQ721">
        <v>0</v>
      </c>
      <c r="ER721">
        <v>25.04</v>
      </c>
      <c r="ES721">
        <v>25.04</v>
      </c>
      <c r="ET721">
        <v>0</v>
      </c>
      <c r="EU721">
        <v>0</v>
      </c>
      <c r="EV721">
        <v>0</v>
      </c>
      <c r="EW721">
        <v>0</v>
      </c>
      <c r="EX721">
        <v>0</v>
      </c>
      <c r="FQ721">
        <v>0</v>
      </c>
      <c r="FR721">
        <v>0</v>
      </c>
      <c r="FS721">
        <v>0</v>
      </c>
      <c r="FX721">
        <v>109</v>
      </c>
      <c r="FY721">
        <v>61</v>
      </c>
      <c r="GA721" t="s">
        <v>3</v>
      </c>
      <c r="GD721">
        <v>1</v>
      </c>
      <c r="GF721">
        <v>160907631</v>
      </c>
      <c r="GG721">
        <v>2</v>
      </c>
      <c r="GH721">
        <v>1</v>
      </c>
      <c r="GI721">
        <v>2</v>
      </c>
      <c r="GJ721">
        <v>0</v>
      </c>
      <c r="GK721">
        <v>0</v>
      </c>
      <c r="GL721">
        <f t="shared" si="867"/>
        <v>0</v>
      </c>
      <c r="GM721">
        <f t="shared" si="868"/>
        <v>2710.33</v>
      </c>
      <c r="GN721">
        <f t="shared" si="869"/>
        <v>2710.33</v>
      </c>
      <c r="GO721">
        <f t="shared" si="870"/>
        <v>0</v>
      </c>
      <c r="GP721">
        <f t="shared" si="871"/>
        <v>0</v>
      </c>
      <c r="GR721">
        <v>0</v>
      </c>
      <c r="GS721">
        <v>3</v>
      </c>
      <c r="GT721">
        <v>0</v>
      </c>
      <c r="GU721" t="s">
        <v>3</v>
      </c>
      <c r="GV721">
        <f t="shared" si="872"/>
        <v>0</v>
      </c>
      <c r="GW721">
        <v>1</v>
      </c>
      <c r="GX721">
        <f t="shared" si="873"/>
        <v>0</v>
      </c>
      <c r="HA721">
        <v>0</v>
      </c>
      <c r="HB721">
        <v>0</v>
      </c>
      <c r="HC721">
        <f t="shared" si="874"/>
        <v>0</v>
      </c>
      <c r="HE721" t="s">
        <v>3</v>
      </c>
      <c r="HF721" t="s">
        <v>3</v>
      </c>
      <c r="HM721" t="s">
        <v>3</v>
      </c>
      <c r="HN721" t="s">
        <v>3</v>
      </c>
      <c r="HO721" t="s">
        <v>3</v>
      </c>
      <c r="HP721" t="s">
        <v>3</v>
      </c>
      <c r="HQ721" t="s">
        <v>3</v>
      </c>
      <c r="HS721">
        <v>0</v>
      </c>
      <c r="IK721">
        <v>0</v>
      </c>
    </row>
    <row r="722" spans="1:255" x14ac:dyDescent="0.2">
      <c r="A722" s="2">
        <v>18</v>
      </c>
      <c r="B722" s="2">
        <v>1</v>
      </c>
      <c r="C722" s="2">
        <v>1551</v>
      </c>
      <c r="D722" s="2"/>
      <c r="E722" s="2" t="s">
        <v>659</v>
      </c>
      <c r="F722" s="2" t="s">
        <v>204</v>
      </c>
      <c r="G722" s="2" t="s">
        <v>660</v>
      </c>
      <c r="H722" s="2" t="s">
        <v>39</v>
      </c>
      <c r="I722" s="2">
        <f>I716*J722</f>
        <v>6</v>
      </c>
      <c r="J722" s="2">
        <v>15</v>
      </c>
      <c r="K722" s="2">
        <v>15</v>
      </c>
      <c r="L722" s="2"/>
      <c r="M722" s="2"/>
      <c r="N722" s="2"/>
      <c r="O722" s="2">
        <f t="shared" si="843"/>
        <v>389.64</v>
      </c>
      <c r="P722" s="2">
        <f t="shared" si="844"/>
        <v>389.64</v>
      </c>
      <c r="Q722" s="2">
        <f t="shared" si="875"/>
        <v>0</v>
      </c>
      <c r="R722" s="2">
        <f t="shared" si="845"/>
        <v>0</v>
      </c>
      <c r="S722" s="2">
        <f t="shared" si="846"/>
        <v>0</v>
      </c>
      <c r="T722" s="2">
        <f t="shared" si="847"/>
        <v>0</v>
      </c>
      <c r="U722" s="2">
        <f t="shared" si="848"/>
        <v>0</v>
      </c>
      <c r="V722" s="2">
        <f t="shared" si="849"/>
        <v>0</v>
      </c>
      <c r="W722" s="2">
        <f t="shared" si="850"/>
        <v>0</v>
      </c>
      <c r="X722" s="2">
        <f t="shared" si="851"/>
        <v>0</v>
      </c>
      <c r="Y722" s="2">
        <f t="shared" si="852"/>
        <v>0</v>
      </c>
      <c r="Z722" s="2"/>
      <c r="AA722" s="2">
        <v>59204062</v>
      </c>
      <c r="AB722" s="2">
        <f t="shared" si="853"/>
        <v>64.94</v>
      </c>
      <c r="AC722" s="2">
        <f t="shared" si="854"/>
        <v>64.94</v>
      </c>
      <c r="AD722" s="2">
        <f t="shared" si="876"/>
        <v>0</v>
      </c>
      <c r="AE722" s="2">
        <f t="shared" si="877"/>
        <v>0</v>
      </c>
      <c r="AF722" s="2">
        <f t="shared" si="878"/>
        <v>0</v>
      </c>
      <c r="AG722" s="2">
        <f t="shared" si="855"/>
        <v>0</v>
      </c>
      <c r="AH722" s="2">
        <f t="shared" si="879"/>
        <v>0</v>
      </c>
      <c r="AI722" s="2">
        <f t="shared" si="880"/>
        <v>0</v>
      </c>
      <c r="AJ722" s="2">
        <f t="shared" si="856"/>
        <v>0</v>
      </c>
      <c r="AK722" s="2">
        <v>64.94</v>
      </c>
      <c r="AL722" s="2">
        <v>64.94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109</v>
      </c>
      <c r="AU722" s="2">
        <v>61</v>
      </c>
      <c r="AV722" s="2">
        <v>1</v>
      </c>
      <c r="AW722" s="2">
        <v>1</v>
      </c>
      <c r="AX722" s="2"/>
      <c r="AY722" s="2"/>
      <c r="AZ722" s="2">
        <v>1</v>
      </c>
      <c r="BA722" s="2">
        <v>1</v>
      </c>
      <c r="BB722" s="2">
        <v>1</v>
      </c>
      <c r="BC722" s="2">
        <v>1</v>
      </c>
      <c r="BD722" s="2" t="s">
        <v>3</v>
      </c>
      <c r="BE722" s="2" t="s">
        <v>3</v>
      </c>
      <c r="BF722" s="2" t="s">
        <v>3</v>
      </c>
      <c r="BG722" s="2" t="s">
        <v>3</v>
      </c>
      <c r="BH722" s="2">
        <v>3</v>
      </c>
      <c r="BI722" s="2">
        <v>1</v>
      </c>
      <c r="BJ722" s="2" t="s">
        <v>206</v>
      </c>
      <c r="BK722" s="2"/>
      <c r="BL722" s="2"/>
      <c r="BM722" s="2">
        <v>21</v>
      </c>
      <c r="BN722" s="2">
        <v>0</v>
      </c>
      <c r="BO722" s="2" t="s">
        <v>3</v>
      </c>
      <c r="BP722" s="2">
        <v>0</v>
      </c>
      <c r="BQ722" s="2">
        <v>30</v>
      </c>
      <c r="BR722" s="2">
        <v>0</v>
      </c>
      <c r="BS722" s="2">
        <v>1</v>
      </c>
      <c r="BT722" s="2">
        <v>1</v>
      </c>
      <c r="BU722" s="2">
        <v>1</v>
      </c>
      <c r="BV722" s="2">
        <v>1</v>
      </c>
      <c r="BW722" s="2">
        <v>1</v>
      </c>
      <c r="BX722" s="2">
        <v>1</v>
      </c>
      <c r="BY722" s="2" t="s">
        <v>3</v>
      </c>
      <c r="BZ722" s="2">
        <v>109</v>
      </c>
      <c r="CA722" s="2">
        <v>61</v>
      </c>
      <c r="CB722" s="2" t="s">
        <v>3</v>
      </c>
      <c r="CC722" s="2"/>
      <c r="CD722" s="2"/>
      <c r="CE722" s="2">
        <v>30</v>
      </c>
      <c r="CF722" s="2">
        <v>0</v>
      </c>
      <c r="CG722" s="2">
        <v>0</v>
      </c>
      <c r="CH722" s="2"/>
      <c r="CI722" s="2"/>
      <c r="CJ722" s="2"/>
      <c r="CK722" s="2"/>
      <c r="CL722" s="2"/>
      <c r="CM722" s="2">
        <v>0</v>
      </c>
      <c r="CN722" s="2" t="s">
        <v>3</v>
      </c>
      <c r="CO722" s="2">
        <v>0</v>
      </c>
      <c r="CP722" s="2">
        <f t="shared" si="857"/>
        <v>389.64</v>
      </c>
      <c r="CQ722" s="2">
        <f t="shared" si="858"/>
        <v>64.94</v>
      </c>
      <c r="CR722" s="2">
        <f t="shared" si="881"/>
        <v>0</v>
      </c>
      <c r="CS722" s="2">
        <f t="shared" si="859"/>
        <v>0</v>
      </c>
      <c r="CT722" s="2">
        <f t="shared" si="860"/>
        <v>0</v>
      </c>
      <c r="CU722" s="2">
        <f t="shared" si="861"/>
        <v>0</v>
      </c>
      <c r="CV722" s="2">
        <f t="shared" si="862"/>
        <v>0</v>
      </c>
      <c r="CW722" s="2">
        <f t="shared" si="863"/>
        <v>0</v>
      </c>
      <c r="CX722" s="2">
        <f t="shared" si="864"/>
        <v>0</v>
      </c>
      <c r="CY722" s="2">
        <f t="shared" si="865"/>
        <v>0</v>
      </c>
      <c r="CZ722" s="2">
        <f t="shared" si="866"/>
        <v>0</v>
      </c>
      <c r="DA722" s="2"/>
      <c r="DB722" s="2"/>
      <c r="DC722" s="2" t="s">
        <v>3</v>
      </c>
      <c r="DD722" s="2" t="s">
        <v>3</v>
      </c>
      <c r="DE722" s="2" t="s">
        <v>3</v>
      </c>
      <c r="DF722" s="2" t="s">
        <v>3</v>
      </c>
      <c r="DG722" s="2" t="s">
        <v>3</v>
      </c>
      <c r="DH722" s="2" t="s">
        <v>3</v>
      </c>
      <c r="DI722" s="2" t="s">
        <v>3</v>
      </c>
      <c r="DJ722" s="2" t="s">
        <v>3</v>
      </c>
      <c r="DK722" s="2" t="s">
        <v>3</v>
      </c>
      <c r="DL722" s="2" t="s">
        <v>3</v>
      </c>
      <c r="DM722" s="2" t="s">
        <v>3</v>
      </c>
      <c r="DN722" s="2">
        <v>0</v>
      </c>
      <c r="DO722" s="2">
        <v>0</v>
      </c>
      <c r="DP722" s="2">
        <v>1</v>
      </c>
      <c r="DQ722" s="2">
        <v>1</v>
      </c>
      <c r="DR722" s="2"/>
      <c r="DS722" s="2"/>
      <c r="DT722" s="2"/>
      <c r="DU722" s="2">
        <v>1010</v>
      </c>
      <c r="DV722" s="2" t="s">
        <v>39</v>
      </c>
      <c r="DW722" s="2" t="s">
        <v>39</v>
      </c>
      <c r="DX722" s="2">
        <v>1</v>
      </c>
      <c r="DY722" s="2"/>
      <c r="DZ722" s="2" t="s">
        <v>3</v>
      </c>
      <c r="EA722" s="2" t="s">
        <v>3</v>
      </c>
      <c r="EB722" s="2" t="s">
        <v>3</v>
      </c>
      <c r="EC722" s="2" t="s">
        <v>3</v>
      </c>
      <c r="ED722" s="2"/>
      <c r="EE722" s="2">
        <v>58807897</v>
      </c>
      <c r="EF722" s="2">
        <v>30</v>
      </c>
      <c r="EG722" s="2" t="s">
        <v>27</v>
      </c>
      <c r="EH722" s="2">
        <v>0</v>
      </c>
      <c r="EI722" s="2" t="s">
        <v>3</v>
      </c>
      <c r="EJ722" s="2">
        <v>1</v>
      </c>
      <c r="EK722" s="2">
        <v>21</v>
      </c>
      <c r="EL722" s="2" t="s">
        <v>28</v>
      </c>
      <c r="EM722" s="2" t="s">
        <v>29</v>
      </c>
      <c r="EN722" s="2"/>
      <c r="EO722" s="2" t="s">
        <v>3</v>
      </c>
      <c r="EP722" s="2"/>
      <c r="EQ722" s="2">
        <v>0</v>
      </c>
      <c r="ER722" s="2">
        <v>64.94</v>
      </c>
      <c r="ES722" s="2">
        <v>64.94</v>
      </c>
      <c r="ET722" s="2">
        <v>0</v>
      </c>
      <c r="EU722" s="2">
        <v>0</v>
      </c>
      <c r="EV722" s="2">
        <v>0</v>
      </c>
      <c r="EW722" s="2">
        <v>0</v>
      </c>
      <c r="EX722" s="2">
        <v>0</v>
      </c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>
        <v>0</v>
      </c>
      <c r="FR722" s="2">
        <v>0</v>
      </c>
      <c r="FS722" s="2">
        <v>0</v>
      </c>
      <c r="FT722" s="2"/>
      <c r="FU722" s="2"/>
      <c r="FV722" s="2"/>
      <c r="FW722" s="2"/>
      <c r="FX722" s="2">
        <v>109</v>
      </c>
      <c r="FY722" s="2">
        <v>61</v>
      </c>
      <c r="FZ722" s="2"/>
      <c r="GA722" s="2" t="s">
        <v>3</v>
      </c>
      <c r="GB722" s="2"/>
      <c r="GC722" s="2"/>
      <c r="GD722" s="2">
        <v>1</v>
      </c>
      <c r="GE722" s="2"/>
      <c r="GF722" s="2">
        <v>404390375</v>
      </c>
      <c r="GG722" s="2">
        <v>2</v>
      </c>
      <c r="GH722" s="2">
        <v>1</v>
      </c>
      <c r="GI722" s="2">
        <v>-2</v>
      </c>
      <c r="GJ722" s="2">
        <v>0</v>
      </c>
      <c r="GK722" s="2">
        <v>0</v>
      </c>
      <c r="GL722" s="2">
        <f t="shared" si="867"/>
        <v>0</v>
      </c>
      <c r="GM722" s="2">
        <f t="shared" si="868"/>
        <v>389.64</v>
      </c>
      <c r="GN722" s="2">
        <f t="shared" si="869"/>
        <v>389.64</v>
      </c>
      <c r="GO722" s="2">
        <f t="shared" si="870"/>
        <v>0</v>
      </c>
      <c r="GP722" s="2">
        <f t="shared" si="871"/>
        <v>0</v>
      </c>
      <c r="GQ722" s="2"/>
      <c r="GR722" s="2">
        <v>0</v>
      </c>
      <c r="GS722" s="2">
        <v>3</v>
      </c>
      <c r="GT722" s="2">
        <v>0</v>
      </c>
      <c r="GU722" s="2" t="s">
        <v>3</v>
      </c>
      <c r="GV722" s="2">
        <f t="shared" si="872"/>
        <v>0</v>
      </c>
      <c r="GW722" s="2">
        <v>1</v>
      </c>
      <c r="GX722" s="2">
        <f t="shared" si="873"/>
        <v>0</v>
      </c>
      <c r="GY722" s="2"/>
      <c r="GZ722" s="2"/>
      <c r="HA722" s="2">
        <v>0</v>
      </c>
      <c r="HB722" s="2">
        <v>0</v>
      </c>
      <c r="HC722" s="2">
        <f t="shared" si="874"/>
        <v>0</v>
      </c>
      <c r="HD722" s="2"/>
      <c r="HE722" s="2" t="s">
        <v>3</v>
      </c>
      <c r="HF722" s="2" t="s">
        <v>3</v>
      </c>
      <c r="HG722" s="2"/>
      <c r="HH722" s="2"/>
      <c r="HI722" s="2"/>
      <c r="HJ722" s="2"/>
      <c r="HK722" s="2"/>
      <c r="HL722" s="2"/>
      <c r="HM722" s="2" t="s">
        <v>3</v>
      </c>
      <c r="HN722" s="2" t="s">
        <v>3</v>
      </c>
      <c r="HO722" s="2" t="s">
        <v>3</v>
      </c>
      <c r="HP722" s="2" t="s">
        <v>3</v>
      </c>
      <c r="HQ722" s="2" t="s">
        <v>3</v>
      </c>
      <c r="HR722" s="2"/>
      <c r="HS722" s="2">
        <v>0</v>
      </c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>
        <v>0</v>
      </c>
      <c r="IL722" s="2"/>
      <c r="IM722" s="2"/>
      <c r="IN722" s="2"/>
      <c r="IO722" s="2"/>
      <c r="IP722" s="2"/>
      <c r="IQ722" s="2"/>
      <c r="IR722" s="2"/>
      <c r="IS722" s="2"/>
      <c r="IT722" s="2"/>
      <c r="IU722" s="2"/>
    </row>
    <row r="723" spans="1:255" x14ac:dyDescent="0.2">
      <c r="A723">
        <v>18</v>
      </c>
      <c r="B723">
        <v>1</v>
      </c>
      <c r="C723">
        <v>1567</v>
      </c>
      <c r="E723" t="s">
        <v>659</v>
      </c>
      <c r="F723" t="s">
        <v>204</v>
      </c>
      <c r="G723" t="s">
        <v>660</v>
      </c>
      <c r="H723" t="s">
        <v>39</v>
      </c>
      <c r="I723">
        <f>I717*J723</f>
        <v>6</v>
      </c>
      <c r="J723">
        <v>15</v>
      </c>
      <c r="K723">
        <v>15</v>
      </c>
      <c r="O723">
        <f t="shared" si="843"/>
        <v>689.66</v>
      </c>
      <c r="P723">
        <f t="shared" si="844"/>
        <v>689.66</v>
      </c>
      <c r="Q723">
        <f t="shared" si="875"/>
        <v>0</v>
      </c>
      <c r="R723">
        <f t="shared" si="845"/>
        <v>0</v>
      </c>
      <c r="S723">
        <f t="shared" si="846"/>
        <v>0</v>
      </c>
      <c r="T723">
        <f t="shared" si="847"/>
        <v>0</v>
      </c>
      <c r="U723">
        <f t="shared" si="848"/>
        <v>0</v>
      </c>
      <c r="V723">
        <f t="shared" si="849"/>
        <v>0</v>
      </c>
      <c r="W723">
        <f t="shared" si="850"/>
        <v>0</v>
      </c>
      <c r="X723">
        <f t="shared" si="851"/>
        <v>0</v>
      </c>
      <c r="Y723">
        <f t="shared" si="852"/>
        <v>0</v>
      </c>
      <c r="AA723">
        <v>59204059</v>
      </c>
      <c r="AB723">
        <f t="shared" si="853"/>
        <v>64.94</v>
      </c>
      <c r="AC723">
        <f t="shared" si="854"/>
        <v>64.94</v>
      </c>
      <c r="AD723">
        <f t="shared" si="876"/>
        <v>0</v>
      </c>
      <c r="AE723">
        <f t="shared" si="877"/>
        <v>0</v>
      </c>
      <c r="AF723">
        <f t="shared" si="878"/>
        <v>0</v>
      </c>
      <c r="AG723">
        <f t="shared" si="855"/>
        <v>0</v>
      </c>
      <c r="AH723">
        <f t="shared" si="879"/>
        <v>0</v>
      </c>
      <c r="AI723">
        <f t="shared" si="880"/>
        <v>0</v>
      </c>
      <c r="AJ723">
        <f t="shared" si="856"/>
        <v>0</v>
      </c>
      <c r="AK723">
        <v>64.94</v>
      </c>
      <c r="AL723">
        <v>64.94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109</v>
      </c>
      <c r="AU723">
        <v>61</v>
      </c>
      <c r="AV723">
        <v>1</v>
      </c>
      <c r="AW723">
        <v>1</v>
      </c>
      <c r="AZ723">
        <v>1</v>
      </c>
      <c r="BA723">
        <v>1</v>
      </c>
      <c r="BB723">
        <v>1</v>
      </c>
      <c r="BC723">
        <v>1.77</v>
      </c>
      <c r="BD723" t="s">
        <v>3</v>
      </c>
      <c r="BE723" t="s">
        <v>3</v>
      </c>
      <c r="BF723" t="s">
        <v>3</v>
      </c>
      <c r="BG723" t="s">
        <v>3</v>
      </c>
      <c r="BH723">
        <v>3</v>
      </c>
      <c r="BI723">
        <v>1</v>
      </c>
      <c r="BJ723" t="s">
        <v>206</v>
      </c>
      <c r="BM723">
        <v>21</v>
      </c>
      <c r="BN723">
        <v>0</v>
      </c>
      <c r="BO723" t="s">
        <v>204</v>
      </c>
      <c r="BP723">
        <v>1</v>
      </c>
      <c r="BQ723">
        <v>30</v>
      </c>
      <c r="BR723">
        <v>0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 t="s">
        <v>3</v>
      </c>
      <c r="BZ723">
        <v>109</v>
      </c>
      <c r="CA723">
        <v>61</v>
      </c>
      <c r="CB723" t="s">
        <v>3</v>
      </c>
      <c r="CE723">
        <v>30</v>
      </c>
      <c r="CF723">
        <v>0</v>
      </c>
      <c r="CG723">
        <v>0</v>
      </c>
      <c r="CM723">
        <v>0</v>
      </c>
      <c r="CN723" t="s">
        <v>3</v>
      </c>
      <c r="CO723">
        <v>0</v>
      </c>
      <c r="CP723">
        <f t="shared" si="857"/>
        <v>689.66</v>
      </c>
      <c r="CQ723">
        <f t="shared" si="858"/>
        <v>114.94</v>
      </c>
      <c r="CR723">
        <f t="shared" si="881"/>
        <v>0</v>
      </c>
      <c r="CS723">
        <f t="shared" si="859"/>
        <v>0</v>
      </c>
      <c r="CT723">
        <f t="shared" si="860"/>
        <v>0</v>
      </c>
      <c r="CU723">
        <f t="shared" si="861"/>
        <v>0</v>
      </c>
      <c r="CV723">
        <f t="shared" si="862"/>
        <v>0</v>
      </c>
      <c r="CW723">
        <f t="shared" si="863"/>
        <v>0</v>
      </c>
      <c r="CX723">
        <f t="shared" si="864"/>
        <v>0</v>
      </c>
      <c r="CY723">
        <f t="shared" si="865"/>
        <v>0</v>
      </c>
      <c r="CZ723">
        <f t="shared" si="866"/>
        <v>0</v>
      </c>
      <c r="DC723" t="s">
        <v>3</v>
      </c>
      <c r="DD723" t="s">
        <v>3</v>
      </c>
      <c r="DE723" t="s">
        <v>3</v>
      </c>
      <c r="DF723" t="s">
        <v>3</v>
      </c>
      <c r="DG723" t="s">
        <v>3</v>
      </c>
      <c r="DH723" t="s">
        <v>3</v>
      </c>
      <c r="DI723" t="s">
        <v>3</v>
      </c>
      <c r="DJ723" t="s">
        <v>3</v>
      </c>
      <c r="DK723" t="s">
        <v>3</v>
      </c>
      <c r="DL723" t="s">
        <v>3</v>
      </c>
      <c r="DM723" t="s">
        <v>3</v>
      </c>
      <c r="DN723">
        <v>0</v>
      </c>
      <c r="DO723">
        <v>0</v>
      </c>
      <c r="DP723">
        <v>1</v>
      </c>
      <c r="DQ723">
        <v>1</v>
      </c>
      <c r="DU723">
        <v>1010</v>
      </c>
      <c r="DV723" t="s">
        <v>39</v>
      </c>
      <c r="DW723" t="s">
        <v>39</v>
      </c>
      <c r="DX723">
        <v>1</v>
      </c>
      <c r="DZ723" t="s">
        <v>3</v>
      </c>
      <c r="EA723" t="s">
        <v>3</v>
      </c>
      <c r="EB723" t="s">
        <v>3</v>
      </c>
      <c r="EC723" t="s">
        <v>3</v>
      </c>
      <c r="EE723">
        <v>58807897</v>
      </c>
      <c r="EF723">
        <v>30</v>
      </c>
      <c r="EG723" t="s">
        <v>27</v>
      </c>
      <c r="EH723">
        <v>0</v>
      </c>
      <c r="EI723" t="s">
        <v>3</v>
      </c>
      <c r="EJ723">
        <v>1</v>
      </c>
      <c r="EK723">
        <v>21</v>
      </c>
      <c r="EL723" t="s">
        <v>28</v>
      </c>
      <c r="EM723" t="s">
        <v>29</v>
      </c>
      <c r="EO723" t="s">
        <v>3</v>
      </c>
      <c r="EQ723">
        <v>0</v>
      </c>
      <c r="ER723">
        <v>64.94</v>
      </c>
      <c r="ES723">
        <v>64.94</v>
      </c>
      <c r="ET723">
        <v>0</v>
      </c>
      <c r="EU723">
        <v>0</v>
      </c>
      <c r="EV723">
        <v>0</v>
      </c>
      <c r="EW723">
        <v>0</v>
      </c>
      <c r="EX723">
        <v>0</v>
      </c>
      <c r="FQ723">
        <v>0</v>
      </c>
      <c r="FR723">
        <v>0</v>
      </c>
      <c r="FS723">
        <v>0</v>
      </c>
      <c r="FX723">
        <v>109</v>
      </c>
      <c r="FY723">
        <v>61</v>
      </c>
      <c r="GA723" t="s">
        <v>3</v>
      </c>
      <c r="GD723">
        <v>1</v>
      </c>
      <c r="GF723">
        <v>404390375</v>
      </c>
      <c r="GG723">
        <v>2</v>
      </c>
      <c r="GH723">
        <v>1</v>
      </c>
      <c r="GI723">
        <v>2</v>
      </c>
      <c r="GJ723">
        <v>0</v>
      </c>
      <c r="GK723">
        <v>0</v>
      </c>
      <c r="GL723">
        <f t="shared" si="867"/>
        <v>0</v>
      </c>
      <c r="GM723">
        <f t="shared" si="868"/>
        <v>689.66</v>
      </c>
      <c r="GN723">
        <f t="shared" si="869"/>
        <v>689.66</v>
      </c>
      <c r="GO723">
        <f t="shared" si="870"/>
        <v>0</v>
      </c>
      <c r="GP723">
        <f t="shared" si="871"/>
        <v>0</v>
      </c>
      <c r="GR723">
        <v>0</v>
      </c>
      <c r="GS723">
        <v>3</v>
      </c>
      <c r="GT723">
        <v>0</v>
      </c>
      <c r="GU723" t="s">
        <v>3</v>
      </c>
      <c r="GV723">
        <f t="shared" si="872"/>
        <v>0</v>
      </c>
      <c r="GW723">
        <v>1</v>
      </c>
      <c r="GX723">
        <f t="shared" si="873"/>
        <v>0</v>
      </c>
      <c r="HA723">
        <v>0</v>
      </c>
      <c r="HB723">
        <v>0</v>
      </c>
      <c r="HC723">
        <f t="shared" si="874"/>
        <v>0</v>
      </c>
      <c r="HE723" t="s">
        <v>3</v>
      </c>
      <c r="HF723" t="s">
        <v>3</v>
      </c>
      <c r="HM723" t="s">
        <v>3</v>
      </c>
      <c r="HN723" t="s">
        <v>3</v>
      </c>
      <c r="HO723" t="s">
        <v>3</v>
      </c>
      <c r="HP723" t="s">
        <v>3</v>
      </c>
      <c r="HQ723" t="s">
        <v>3</v>
      </c>
      <c r="HS723">
        <v>0</v>
      </c>
      <c r="IK723">
        <v>0</v>
      </c>
    </row>
    <row r="724" spans="1:255" x14ac:dyDescent="0.2">
      <c r="A724" s="2">
        <v>18</v>
      </c>
      <c r="B724" s="2">
        <v>1</v>
      </c>
      <c r="C724" s="2">
        <v>1554</v>
      </c>
      <c r="D724" s="2"/>
      <c r="E724" s="2" t="s">
        <v>661</v>
      </c>
      <c r="F724" s="2" t="s">
        <v>405</v>
      </c>
      <c r="G724" s="2" t="s">
        <v>445</v>
      </c>
      <c r="H724" s="2" t="s">
        <v>39</v>
      </c>
      <c r="I724" s="2">
        <f>I716*J724</f>
        <v>8</v>
      </c>
      <c r="J724" s="2">
        <v>20</v>
      </c>
      <c r="K724" s="2">
        <v>20</v>
      </c>
      <c r="L724" s="2"/>
      <c r="M724" s="2"/>
      <c r="N724" s="2"/>
      <c r="O724" s="2">
        <f t="shared" si="843"/>
        <v>30.96</v>
      </c>
      <c r="P724" s="2">
        <f t="shared" si="844"/>
        <v>30.96</v>
      </c>
      <c r="Q724" s="2">
        <f t="shared" si="875"/>
        <v>0</v>
      </c>
      <c r="R724" s="2">
        <f t="shared" si="845"/>
        <v>0</v>
      </c>
      <c r="S724" s="2">
        <f t="shared" si="846"/>
        <v>0</v>
      </c>
      <c r="T724" s="2">
        <f t="shared" si="847"/>
        <v>0</v>
      </c>
      <c r="U724" s="2">
        <f t="shared" si="848"/>
        <v>0</v>
      </c>
      <c r="V724" s="2">
        <f t="shared" si="849"/>
        <v>0</v>
      </c>
      <c r="W724" s="2">
        <f t="shared" si="850"/>
        <v>0</v>
      </c>
      <c r="X724" s="2">
        <f t="shared" si="851"/>
        <v>0</v>
      </c>
      <c r="Y724" s="2">
        <f t="shared" si="852"/>
        <v>0</v>
      </c>
      <c r="Z724" s="2"/>
      <c r="AA724" s="2">
        <v>59204062</v>
      </c>
      <c r="AB724" s="2">
        <f t="shared" si="853"/>
        <v>3.87</v>
      </c>
      <c r="AC724" s="2">
        <f t="shared" si="854"/>
        <v>3.87</v>
      </c>
      <c r="AD724" s="2">
        <f t="shared" si="876"/>
        <v>0</v>
      </c>
      <c r="AE724" s="2">
        <f t="shared" si="877"/>
        <v>0</v>
      </c>
      <c r="AF724" s="2">
        <f t="shared" si="878"/>
        <v>0</v>
      </c>
      <c r="AG724" s="2">
        <f t="shared" si="855"/>
        <v>0</v>
      </c>
      <c r="AH724" s="2">
        <f t="shared" si="879"/>
        <v>0</v>
      </c>
      <c r="AI724" s="2">
        <f t="shared" si="880"/>
        <v>0</v>
      </c>
      <c r="AJ724" s="2">
        <f t="shared" si="856"/>
        <v>0</v>
      </c>
      <c r="AK724" s="2">
        <v>3.87</v>
      </c>
      <c r="AL724" s="2">
        <v>3.87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109</v>
      </c>
      <c r="AU724" s="2">
        <v>61</v>
      </c>
      <c r="AV724" s="2">
        <v>1</v>
      </c>
      <c r="AW724" s="2">
        <v>1</v>
      </c>
      <c r="AX724" s="2"/>
      <c r="AY724" s="2"/>
      <c r="AZ724" s="2">
        <v>1</v>
      </c>
      <c r="BA724" s="2">
        <v>1</v>
      </c>
      <c r="BB724" s="2">
        <v>1</v>
      </c>
      <c r="BC724" s="2">
        <v>1</v>
      </c>
      <c r="BD724" s="2" t="s">
        <v>3</v>
      </c>
      <c r="BE724" s="2" t="s">
        <v>3</v>
      </c>
      <c r="BF724" s="2" t="s">
        <v>3</v>
      </c>
      <c r="BG724" s="2" t="s">
        <v>3</v>
      </c>
      <c r="BH724" s="2">
        <v>3</v>
      </c>
      <c r="BI724" s="2">
        <v>1</v>
      </c>
      <c r="BJ724" s="2" t="s">
        <v>407</v>
      </c>
      <c r="BK724" s="2"/>
      <c r="BL724" s="2"/>
      <c r="BM724" s="2">
        <v>21</v>
      </c>
      <c r="BN724" s="2">
        <v>0</v>
      </c>
      <c r="BO724" s="2" t="s">
        <v>3</v>
      </c>
      <c r="BP724" s="2">
        <v>0</v>
      </c>
      <c r="BQ724" s="2">
        <v>30</v>
      </c>
      <c r="BR724" s="2">
        <v>0</v>
      </c>
      <c r="BS724" s="2">
        <v>1</v>
      </c>
      <c r="BT724" s="2">
        <v>1</v>
      </c>
      <c r="BU724" s="2">
        <v>1</v>
      </c>
      <c r="BV724" s="2">
        <v>1</v>
      </c>
      <c r="BW724" s="2">
        <v>1</v>
      </c>
      <c r="BX724" s="2">
        <v>1</v>
      </c>
      <c r="BY724" s="2" t="s">
        <v>3</v>
      </c>
      <c r="BZ724" s="2">
        <v>109</v>
      </c>
      <c r="CA724" s="2">
        <v>61</v>
      </c>
      <c r="CB724" s="2" t="s">
        <v>3</v>
      </c>
      <c r="CC724" s="2"/>
      <c r="CD724" s="2"/>
      <c r="CE724" s="2">
        <v>30</v>
      </c>
      <c r="CF724" s="2">
        <v>0</v>
      </c>
      <c r="CG724" s="2">
        <v>0</v>
      </c>
      <c r="CH724" s="2"/>
      <c r="CI724" s="2"/>
      <c r="CJ724" s="2"/>
      <c r="CK724" s="2"/>
      <c r="CL724" s="2"/>
      <c r="CM724" s="2">
        <v>0</v>
      </c>
      <c r="CN724" s="2" t="s">
        <v>3</v>
      </c>
      <c r="CO724" s="2">
        <v>0</v>
      </c>
      <c r="CP724" s="2">
        <f t="shared" si="857"/>
        <v>30.96</v>
      </c>
      <c r="CQ724" s="2">
        <f t="shared" si="858"/>
        <v>3.87</v>
      </c>
      <c r="CR724" s="2">
        <f t="shared" si="881"/>
        <v>0</v>
      </c>
      <c r="CS724" s="2">
        <f t="shared" si="859"/>
        <v>0</v>
      </c>
      <c r="CT724" s="2">
        <f t="shared" si="860"/>
        <v>0</v>
      </c>
      <c r="CU724" s="2">
        <f t="shared" si="861"/>
        <v>0</v>
      </c>
      <c r="CV724" s="2">
        <f t="shared" si="862"/>
        <v>0</v>
      </c>
      <c r="CW724" s="2">
        <f t="shared" si="863"/>
        <v>0</v>
      </c>
      <c r="CX724" s="2">
        <f t="shared" si="864"/>
        <v>0</v>
      </c>
      <c r="CY724" s="2">
        <f t="shared" si="865"/>
        <v>0</v>
      </c>
      <c r="CZ724" s="2">
        <f t="shared" si="866"/>
        <v>0</v>
      </c>
      <c r="DA724" s="2"/>
      <c r="DB724" s="2"/>
      <c r="DC724" s="2" t="s">
        <v>3</v>
      </c>
      <c r="DD724" s="2" t="s">
        <v>3</v>
      </c>
      <c r="DE724" s="2" t="s">
        <v>3</v>
      </c>
      <c r="DF724" s="2" t="s">
        <v>3</v>
      </c>
      <c r="DG724" s="2" t="s">
        <v>3</v>
      </c>
      <c r="DH724" s="2" t="s">
        <v>3</v>
      </c>
      <c r="DI724" s="2" t="s">
        <v>3</v>
      </c>
      <c r="DJ724" s="2" t="s">
        <v>3</v>
      </c>
      <c r="DK724" s="2" t="s">
        <v>3</v>
      </c>
      <c r="DL724" s="2" t="s">
        <v>3</v>
      </c>
      <c r="DM724" s="2" t="s">
        <v>3</v>
      </c>
      <c r="DN724" s="2">
        <v>0</v>
      </c>
      <c r="DO724" s="2">
        <v>0</v>
      </c>
      <c r="DP724" s="2">
        <v>1</v>
      </c>
      <c r="DQ724" s="2">
        <v>1</v>
      </c>
      <c r="DR724" s="2"/>
      <c r="DS724" s="2"/>
      <c r="DT724" s="2"/>
      <c r="DU724" s="2">
        <v>1010</v>
      </c>
      <c r="DV724" s="2" t="s">
        <v>39</v>
      </c>
      <c r="DW724" s="2" t="s">
        <v>39</v>
      </c>
      <c r="DX724" s="2">
        <v>1</v>
      </c>
      <c r="DY724" s="2"/>
      <c r="DZ724" s="2" t="s">
        <v>3</v>
      </c>
      <c r="EA724" s="2" t="s">
        <v>3</v>
      </c>
      <c r="EB724" s="2" t="s">
        <v>3</v>
      </c>
      <c r="EC724" s="2" t="s">
        <v>3</v>
      </c>
      <c r="ED724" s="2"/>
      <c r="EE724" s="2">
        <v>58807897</v>
      </c>
      <c r="EF724" s="2">
        <v>30</v>
      </c>
      <c r="EG724" s="2" t="s">
        <v>27</v>
      </c>
      <c r="EH724" s="2">
        <v>0</v>
      </c>
      <c r="EI724" s="2" t="s">
        <v>3</v>
      </c>
      <c r="EJ724" s="2">
        <v>1</v>
      </c>
      <c r="EK724" s="2">
        <v>21</v>
      </c>
      <c r="EL724" s="2" t="s">
        <v>28</v>
      </c>
      <c r="EM724" s="2" t="s">
        <v>29</v>
      </c>
      <c r="EN724" s="2"/>
      <c r="EO724" s="2" t="s">
        <v>3</v>
      </c>
      <c r="EP724" s="2"/>
      <c r="EQ724" s="2">
        <v>0</v>
      </c>
      <c r="ER724" s="2">
        <v>3.87</v>
      </c>
      <c r="ES724" s="2">
        <v>3.87</v>
      </c>
      <c r="ET724" s="2">
        <v>0</v>
      </c>
      <c r="EU724" s="2">
        <v>0</v>
      </c>
      <c r="EV724" s="2">
        <v>0</v>
      </c>
      <c r="EW724" s="2">
        <v>0</v>
      </c>
      <c r="EX724" s="2">
        <v>0</v>
      </c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>
        <v>0</v>
      </c>
      <c r="FR724" s="2">
        <v>0</v>
      </c>
      <c r="FS724" s="2">
        <v>0</v>
      </c>
      <c r="FT724" s="2"/>
      <c r="FU724" s="2"/>
      <c r="FV724" s="2"/>
      <c r="FW724" s="2"/>
      <c r="FX724" s="2">
        <v>109</v>
      </c>
      <c r="FY724" s="2">
        <v>61</v>
      </c>
      <c r="FZ724" s="2"/>
      <c r="GA724" s="2" t="s">
        <v>3</v>
      </c>
      <c r="GB724" s="2"/>
      <c r="GC724" s="2"/>
      <c r="GD724" s="2">
        <v>1</v>
      </c>
      <c r="GE724" s="2"/>
      <c r="GF724" s="2">
        <v>1571139664</v>
      </c>
      <c r="GG724" s="2">
        <v>2</v>
      </c>
      <c r="GH724" s="2">
        <v>1</v>
      </c>
      <c r="GI724" s="2">
        <v>-2</v>
      </c>
      <c r="GJ724" s="2">
        <v>0</v>
      </c>
      <c r="GK724" s="2">
        <v>0</v>
      </c>
      <c r="GL724" s="2">
        <f t="shared" si="867"/>
        <v>0</v>
      </c>
      <c r="GM724" s="2">
        <f t="shared" si="868"/>
        <v>30.96</v>
      </c>
      <c r="GN724" s="2">
        <f t="shared" si="869"/>
        <v>30.96</v>
      </c>
      <c r="GO724" s="2">
        <f t="shared" si="870"/>
        <v>0</v>
      </c>
      <c r="GP724" s="2">
        <f t="shared" si="871"/>
        <v>0</v>
      </c>
      <c r="GQ724" s="2"/>
      <c r="GR724" s="2">
        <v>0</v>
      </c>
      <c r="GS724" s="2">
        <v>3</v>
      </c>
      <c r="GT724" s="2">
        <v>0</v>
      </c>
      <c r="GU724" s="2" t="s">
        <v>3</v>
      </c>
      <c r="GV724" s="2">
        <f t="shared" si="872"/>
        <v>0</v>
      </c>
      <c r="GW724" s="2">
        <v>1</v>
      </c>
      <c r="GX724" s="2">
        <f t="shared" si="873"/>
        <v>0</v>
      </c>
      <c r="GY724" s="2"/>
      <c r="GZ724" s="2"/>
      <c r="HA724" s="2">
        <v>0</v>
      </c>
      <c r="HB724" s="2">
        <v>0</v>
      </c>
      <c r="HC724" s="2">
        <f t="shared" si="874"/>
        <v>0</v>
      </c>
      <c r="HD724" s="2"/>
      <c r="HE724" s="2" t="s">
        <v>3</v>
      </c>
      <c r="HF724" s="2" t="s">
        <v>3</v>
      </c>
      <c r="HG724" s="2"/>
      <c r="HH724" s="2"/>
      <c r="HI724" s="2"/>
      <c r="HJ724" s="2"/>
      <c r="HK724" s="2"/>
      <c r="HL724" s="2"/>
      <c r="HM724" s="2" t="s">
        <v>3</v>
      </c>
      <c r="HN724" s="2" t="s">
        <v>3</v>
      </c>
      <c r="HO724" s="2" t="s">
        <v>3</v>
      </c>
      <c r="HP724" s="2" t="s">
        <v>3</v>
      </c>
      <c r="HQ724" s="2" t="s">
        <v>3</v>
      </c>
      <c r="HR724" s="2"/>
      <c r="HS724" s="2">
        <v>0</v>
      </c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>
        <v>0</v>
      </c>
      <c r="IL724" s="2"/>
      <c r="IM724" s="2"/>
      <c r="IN724" s="2"/>
      <c r="IO724" s="2"/>
      <c r="IP724" s="2"/>
      <c r="IQ724" s="2"/>
      <c r="IR724" s="2"/>
      <c r="IS724" s="2"/>
      <c r="IT724" s="2"/>
      <c r="IU724" s="2"/>
    </row>
    <row r="725" spans="1:255" x14ac:dyDescent="0.2">
      <c r="A725">
        <v>18</v>
      </c>
      <c r="B725">
        <v>1</v>
      </c>
      <c r="C725">
        <v>1570</v>
      </c>
      <c r="E725" t="s">
        <v>661</v>
      </c>
      <c r="F725" t="s">
        <v>405</v>
      </c>
      <c r="G725" t="s">
        <v>445</v>
      </c>
      <c r="H725" t="s">
        <v>39</v>
      </c>
      <c r="I725">
        <f>I717*J725</f>
        <v>8</v>
      </c>
      <c r="J725">
        <v>20</v>
      </c>
      <c r="K725">
        <v>20</v>
      </c>
      <c r="O725">
        <f t="shared" si="843"/>
        <v>115.79</v>
      </c>
      <c r="P725">
        <f t="shared" si="844"/>
        <v>115.79</v>
      </c>
      <c r="Q725">
        <f t="shared" si="875"/>
        <v>0</v>
      </c>
      <c r="R725">
        <f t="shared" si="845"/>
        <v>0</v>
      </c>
      <c r="S725">
        <f t="shared" si="846"/>
        <v>0</v>
      </c>
      <c r="T725">
        <f t="shared" si="847"/>
        <v>0</v>
      </c>
      <c r="U725">
        <f t="shared" si="848"/>
        <v>0</v>
      </c>
      <c r="V725">
        <f t="shared" si="849"/>
        <v>0</v>
      </c>
      <c r="W725">
        <f t="shared" si="850"/>
        <v>0</v>
      </c>
      <c r="X725">
        <f t="shared" si="851"/>
        <v>0</v>
      </c>
      <c r="Y725">
        <f t="shared" si="852"/>
        <v>0</v>
      </c>
      <c r="AA725">
        <v>59204059</v>
      </c>
      <c r="AB725">
        <f t="shared" si="853"/>
        <v>3.87</v>
      </c>
      <c r="AC725">
        <f t="shared" si="854"/>
        <v>3.87</v>
      </c>
      <c r="AD725">
        <f t="shared" si="876"/>
        <v>0</v>
      </c>
      <c r="AE725">
        <f t="shared" si="877"/>
        <v>0</v>
      </c>
      <c r="AF725">
        <f t="shared" si="878"/>
        <v>0</v>
      </c>
      <c r="AG725">
        <f t="shared" si="855"/>
        <v>0</v>
      </c>
      <c r="AH725">
        <f t="shared" si="879"/>
        <v>0</v>
      </c>
      <c r="AI725">
        <f t="shared" si="880"/>
        <v>0</v>
      </c>
      <c r="AJ725">
        <f t="shared" si="856"/>
        <v>0</v>
      </c>
      <c r="AK725">
        <v>3.87</v>
      </c>
      <c r="AL725">
        <v>3.87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109</v>
      </c>
      <c r="AU725">
        <v>61</v>
      </c>
      <c r="AV725">
        <v>1</v>
      </c>
      <c r="AW725">
        <v>1</v>
      </c>
      <c r="AZ725">
        <v>1</v>
      </c>
      <c r="BA725">
        <v>1</v>
      </c>
      <c r="BB725">
        <v>1</v>
      </c>
      <c r="BC725">
        <v>3.74</v>
      </c>
      <c r="BD725" t="s">
        <v>3</v>
      </c>
      <c r="BE725" t="s">
        <v>3</v>
      </c>
      <c r="BF725" t="s">
        <v>3</v>
      </c>
      <c r="BG725" t="s">
        <v>3</v>
      </c>
      <c r="BH725">
        <v>3</v>
      </c>
      <c r="BI725">
        <v>1</v>
      </c>
      <c r="BJ725" t="s">
        <v>407</v>
      </c>
      <c r="BM725">
        <v>21</v>
      </c>
      <c r="BN725">
        <v>0</v>
      </c>
      <c r="BO725" t="s">
        <v>405</v>
      </c>
      <c r="BP725">
        <v>1</v>
      </c>
      <c r="BQ725">
        <v>30</v>
      </c>
      <c r="BR725">
        <v>0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 t="s">
        <v>3</v>
      </c>
      <c r="BZ725">
        <v>109</v>
      </c>
      <c r="CA725">
        <v>61</v>
      </c>
      <c r="CB725" t="s">
        <v>3</v>
      </c>
      <c r="CE725">
        <v>30</v>
      </c>
      <c r="CF725">
        <v>0</v>
      </c>
      <c r="CG725">
        <v>0</v>
      </c>
      <c r="CM725">
        <v>0</v>
      </c>
      <c r="CN725" t="s">
        <v>3</v>
      </c>
      <c r="CO725">
        <v>0</v>
      </c>
      <c r="CP725">
        <f t="shared" si="857"/>
        <v>115.79</v>
      </c>
      <c r="CQ725">
        <f t="shared" si="858"/>
        <v>14.47</v>
      </c>
      <c r="CR725">
        <f t="shared" si="881"/>
        <v>0</v>
      </c>
      <c r="CS725">
        <f t="shared" si="859"/>
        <v>0</v>
      </c>
      <c r="CT725">
        <f t="shared" si="860"/>
        <v>0</v>
      </c>
      <c r="CU725">
        <f t="shared" si="861"/>
        <v>0</v>
      </c>
      <c r="CV725">
        <f t="shared" si="862"/>
        <v>0</v>
      </c>
      <c r="CW725">
        <f t="shared" si="863"/>
        <v>0</v>
      </c>
      <c r="CX725">
        <f t="shared" si="864"/>
        <v>0</v>
      </c>
      <c r="CY725">
        <f t="shared" si="865"/>
        <v>0</v>
      </c>
      <c r="CZ725">
        <f t="shared" si="866"/>
        <v>0</v>
      </c>
      <c r="DC725" t="s">
        <v>3</v>
      </c>
      <c r="DD725" t="s">
        <v>3</v>
      </c>
      <c r="DE725" t="s">
        <v>3</v>
      </c>
      <c r="DF725" t="s">
        <v>3</v>
      </c>
      <c r="DG725" t="s">
        <v>3</v>
      </c>
      <c r="DH725" t="s">
        <v>3</v>
      </c>
      <c r="DI725" t="s">
        <v>3</v>
      </c>
      <c r="DJ725" t="s">
        <v>3</v>
      </c>
      <c r="DK725" t="s">
        <v>3</v>
      </c>
      <c r="DL725" t="s">
        <v>3</v>
      </c>
      <c r="DM725" t="s">
        <v>3</v>
      </c>
      <c r="DN725">
        <v>0</v>
      </c>
      <c r="DO725">
        <v>0</v>
      </c>
      <c r="DP725">
        <v>1</v>
      </c>
      <c r="DQ725">
        <v>1</v>
      </c>
      <c r="DU725">
        <v>1010</v>
      </c>
      <c r="DV725" t="s">
        <v>39</v>
      </c>
      <c r="DW725" t="s">
        <v>39</v>
      </c>
      <c r="DX725">
        <v>1</v>
      </c>
      <c r="DZ725" t="s">
        <v>3</v>
      </c>
      <c r="EA725" t="s">
        <v>3</v>
      </c>
      <c r="EB725" t="s">
        <v>3</v>
      </c>
      <c r="EC725" t="s">
        <v>3</v>
      </c>
      <c r="EE725">
        <v>58807897</v>
      </c>
      <c r="EF725">
        <v>30</v>
      </c>
      <c r="EG725" t="s">
        <v>27</v>
      </c>
      <c r="EH725">
        <v>0</v>
      </c>
      <c r="EI725" t="s">
        <v>3</v>
      </c>
      <c r="EJ725">
        <v>1</v>
      </c>
      <c r="EK725">
        <v>21</v>
      </c>
      <c r="EL725" t="s">
        <v>28</v>
      </c>
      <c r="EM725" t="s">
        <v>29</v>
      </c>
      <c r="EO725" t="s">
        <v>3</v>
      </c>
      <c r="EQ725">
        <v>0</v>
      </c>
      <c r="ER725">
        <v>3.87</v>
      </c>
      <c r="ES725">
        <v>3.87</v>
      </c>
      <c r="ET725">
        <v>0</v>
      </c>
      <c r="EU725">
        <v>0</v>
      </c>
      <c r="EV725">
        <v>0</v>
      </c>
      <c r="EW725">
        <v>0</v>
      </c>
      <c r="EX725">
        <v>0</v>
      </c>
      <c r="FQ725">
        <v>0</v>
      </c>
      <c r="FR725">
        <v>0</v>
      </c>
      <c r="FS725">
        <v>0</v>
      </c>
      <c r="FX725">
        <v>109</v>
      </c>
      <c r="FY725">
        <v>61</v>
      </c>
      <c r="GA725" t="s">
        <v>3</v>
      </c>
      <c r="GD725">
        <v>1</v>
      </c>
      <c r="GF725">
        <v>1571139664</v>
      </c>
      <c r="GG725">
        <v>2</v>
      </c>
      <c r="GH725">
        <v>1</v>
      </c>
      <c r="GI725">
        <v>2</v>
      </c>
      <c r="GJ725">
        <v>0</v>
      </c>
      <c r="GK725">
        <v>0</v>
      </c>
      <c r="GL725">
        <f t="shared" si="867"/>
        <v>0</v>
      </c>
      <c r="GM725">
        <f t="shared" si="868"/>
        <v>115.79</v>
      </c>
      <c r="GN725">
        <f t="shared" si="869"/>
        <v>115.79</v>
      </c>
      <c r="GO725">
        <f t="shared" si="870"/>
        <v>0</v>
      </c>
      <c r="GP725">
        <f t="shared" si="871"/>
        <v>0</v>
      </c>
      <c r="GR725">
        <v>0</v>
      </c>
      <c r="GS725">
        <v>3</v>
      </c>
      <c r="GT725">
        <v>0</v>
      </c>
      <c r="GU725" t="s">
        <v>3</v>
      </c>
      <c r="GV725">
        <f t="shared" si="872"/>
        <v>0</v>
      </c>
      <c r="GW725">
        <v>1</v>
      </c>
      <c r="GX725">
        <f t="shared" si="873"/>
        <v>0</v>
      </c>
      <c r="HA725">
        <v>0</v>
      </c>
      <c r="HB725">
        <v>0</v>
      </c>
      <c r="HC725">
        <f t="shared" si="874"/>
        <v>0</v>
      </c>
      <c r="HE725" t="s">
        <v>3</v>
      </c>
      <c r="HF725" t="s">
        <v>3</v>
      </c>
      <c r="HM725" t="s">
        <v>3</v>
      </c>
      <c r="HN725" t="s">
        <v>3</v>
      </c>
      <c r="HO725" t="s">
        <v>3</v>
      </c>
      <c r="HP725" t="s">
        <v>3</v>
      </c>
      <c r="HQ725" t="s">
        <v>3</v>
      </c>
      <c r="HS725">
        <v>0</v>
      </c>
      <c r="IK725">
        <v>0</v>
      </c>
    </row>
    <row r="726" spans="1:255" x14ac:dyDescent="0.2">
      <c r="A726" s="2">
        <v>18</v>
      </c>
      <c r="B726" s="2">
        <v>1</v>
      </c>
      <c r="C726" s="2">
        <v>1550</v>
      </c>
      <c r="D726" s="2"/>
      <c r="E726" s="2" t="s">
        <v>662</v>
      </c>
      <c r="F726" s="2" t="s">
        <v>447</v>
      </c>
      <c r="G726" s="2" t="s">
        <v>448</v>
      </c>
      <c r="H726" s="2" t="s">
        <v>39</v>
      </c>
      <c r="I726" s="2">
        <f>I716*J726</f>
        <v>5</v>
      </c>
      <c r="J726" s="2">
        <v>12.5</v>
      </c>
      <c r="K726" s="2">
        <v>12.5</v>
      </c>
      <c r="L726" s="2"/>
      <c r="M726" s="2"/>
      <c r="N726" s="2"/>
      <c r="O726" s="2">
        <f t="shared" ref="O726:O745" si="882">ROUND(CP726,2)</f>
        <v>13.8</v>
      </c>
      <c r="P726" s="2">
        <f t="shared" ref="P726:P745" si="883">ROUND((ROUND((AC726*AW726*I726),2)*BC726),2)</f>
        <v>13.8</v>
      </c>
      <c r="Q726" s="2">
        <f t="shared" si="875"/>
        <v>0</v>
      </c>
      <c r="R726" s="2">
        <f t="shared" ref="R726:R745" si="884">ROUND((ROUND((AE726*AV726*I726),2)*BS726),2)</f>
        <v>0</v>
      </c>
      <c r="S726" s="2">
        <f t="shared" ref="S726:S745" si="885">ROUND((ROUND((AF726*AV726*I726),2)*BA726),2)</f>
        <v>0</v>
      </c>
      <c r="T726" s="2">
        <f t="shared" ref="T726:T745" si="886">ROUND(CU726*I726,2)</f>
        <v>0</v>
      </c>
      <c r="U726" s="2">
        <f t="shared" ref="U726:U745" si="887">CV726*I726</f>
        <v>0</v>
      </c>
      <c r="V726" s="2">
        <f t="shared" ref="V726:V745" si="888">CW726*I726</f>
        <v>0</v>
      </c>
      <c r="W726" s="2">
        <f t="shared" ref="W726:W745" si="889">ROUND(CX726*I726,2)</f>
        <v>0</v>
      </c>
      <c r="X726" s="2">
        <f t="shared" ref="X726:X745" si="890">ROUND(CY726,2)</f>
        <v>0</v>
      </c>
      <c r="Y726" s="2">
        <f t="shared" ref="Y726:Y745" si="891">ROUND(CZ726,2)</f>
        <v>0</v>
      </c>
      <c r="Z726" s="2"/>
      <c r="AA726" s="2">
        <v>59204062</v>
      </c>
      <c r="AB726" s="2">
        <f t="shared" ref="AB726:AB745" si="892">ROUND((AC726+AD726+AF726),6)</f>
        <v>2.76</v>
      </c>
      <c r="AC726" s="2">
        <f t="shared" ref="AC726:AC745" si="893">ROUND((ES726),6)</f>
        <v>2.76</v>
      </c>
      <c r="AD726" s="2">
        <f t="shared" si="876"/>
        <v>0</v>
      </c>
      <c r="AE726" s="2">
        <f t="shared" si="877"/>
        <v>0</v>
      </c>
      <c r="AF726" s="2">
        <f t="shared" si="878"/>
        <v>0</v>
      </c>
      <c r="AG726" s="2">
        <f t="shared" ref="AG726:AG745" si="894">ROUND((AP726),6)</f>
        <v>0</v>
      </c>
      <c r="AH726" s="2">
        <f t="shared" si="879"/>
        <v>0</v>
      </c>
      <c r="AI726" s="2">
        <f t="shared" si="880"/>
        <v>0</v>
      </c>
      <c r="AJ726" s="2">
        <f t="shared" ref="AJ726:AJ745" si="895">(AS726)</f>
        <v>0</v>
      </c>
      <c r="AK726" s="2">
        <v>2.76</v>
      </c>
      <c r="AL726" s="2">
        <v>2.76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109</v>
      </c>
      <c r="AU726" s="2">
        <v>61</v>
      </c>
      <c r="AV726" s="2">
        <v>1</v>
      </c>
      <c r="AW726" s="2">
        <v>1</v>
      </c>
      <c r="AX726" s="2"/>
      <c r="AY726" s="2"/>
      <c r="AZ726" s="2">
        <v>1</v>
      </c>
      <c r="BA726" s="2">
        <v>1</v>
      </c>
      <c r="BB726" s="2">
        <v>1</v>
      </c>
      <c r="BC726" s="2">
        <v>1</v>
      </c>
      <c r="BD726" s="2" t="s">
        <v>3</v>
      </c>
      <c r="BE726" s="2" t="s">
        <v>3</v>
      </c>
      <c r="BF726" s="2" t="s">
        <v>3</v>
      </c>
      <c r="BG726" s="2" t="s">
        <v>3</v>
      </c>
      <c r="BH726" s="2">
        <v>3</v>
      </c>
      <c r="BI726" s="2">
        <v>1</v>
      </c>
      <c r="BJ726" s="2" t="s">
        <v>449</v>
      </c>
      <c r="BK726" s="2"/>
      <c r="BL726" s="2"/>
      <c r="BM726" s="2">
        <v>21</v>
      </c>
      <c r="BN726" s="2">
        <v>0</v>
      </c>
      <c r="BO726" s="2" t="s">
        <v>3</v>
      </c>
      <c r="BP726" s="2">
        <v>0</v>
      </c>
      <c r="BQ726" s="2">
        <v>30</v>
      </c>
      <c r="BR726" s="2">
        <v>0</v>
      </c>
      <c r="BS726" s="2">
        <v>1</v>
      </c>
      <c r="BT726" s="2">
        <v>1</v>
      </c>
      <c r="BU726" s="2">
        <v>1</v>
      </c>
      <c r="BV726" s="2">
        <v>1</v>
      </c>
      <c r="BW726" s="2">
        <v>1</v>
      </c>
      <c r="BX726" s="2">
        <v>1</v>
      </c>
      <c r="BY726" s="2" t="s">
        <v>3</v>
      </c>
      <c r="BZ726" s="2">
        <v>109</v>
      </c>
      <c r="CA726" s="2">
        <v>61</v>
      </c>
      <c r="CB726" s="2" t="s">
        <v>3</v>
      </c>
      <c r="CC726" s="2"/>
      <c r="CD726" s="2"/>
      <c r="CE726" s="2">
        <v>30</v>
      </c>
      <c r="CF726" s="2">
        <v>0</v>
      </c>
      <c r="CG726" s="2">
        <v>0</v>
      </c>
      <c r="CH726" s="2"/>
      <c r="CI726" s="2"/>
      <c r="CJ726" s="2"/>
      <c r="CK726" s="2"/>
      <c r="CL726" s="2"/>
      <c r="CM726" s="2">
        <v>0</v>
      </c>
      <c r="CN726" s="2" t="s">
        <v>3</v>
      </c>
      <c r="CO726" s="2">
        <v>0</v>
      </c>
      <c r="CP726" s="2">
        <f t="shared" ref="CP726:CP745" si="896">(P726+Q726+S726)</f>
        <v>13.8</v>
      </c>
      <c r="CQ726" s="2">
        <f t="shared" ref="CQ726:CQ745" si="897">ROUND((ROUND((AC726*AW726*1),2)*BC726),2)</f>
        <v>2.76</v>
      </c>
      <c r="CR726" s="2">
        <f t="shared" si="881"/>
        <v>0</v>
      </c>
      <c r="CS726" s="2">
        <f t="shared" ref="CS726:CS745" si="898">ROUND((ROUND((AE726*AV726*1),2)*BS726),2)</f>
        <v>0</v>
      </c>
      <c r="CT726" s="2">
        <f t="shared" ref="CT726:CT745" si="899">ROUND((ROUND((AF726*AV726*1),2)*BA726),2)</f>
        <v>0</v>
      </c>
      <c r="CU726" s="2">
        <f t="shared" ref="CU726:CU745" si="900">AG726</f>
        <v>0</v>
      </c>
      <c r="CV726" s="2">
        <f t="shared" ref="CV726:CV745" si="901">(AH726*AV726)</f>
        <v>0</v>
      </c>
      <c r="CW726" s="2">
        <f t="shared" ref="CW726:CW745" si="902">AI726</f>
        <v>0</v>
      </c>
      <c r="CX726" s="2">
        <f t="shared" ref="CX726:CX745" si="903">AJ726</f>
        <v>0</v>
      </c>
      <c r="CY726" s="2">
        <f t="shared" ref="CY726:CY745" si="904">(((S726+R726)*AT726)/100)</f>
        <v>0</v>
      </c>
      <c r="CZ726" s="2">
        <f t="shared" ref="CZ726:CZ745" si="905">(((S726+R726)*AU726)/100)</f>
        <v>0</v>
      </c>
      <c r="DA726" s="2"/>
      <c r="DB726" s="2"/>
      <c r="DC726" s="2" t="s">
        <v>3</v>
      </c>
      <c r="DD726" s="2" t="s">
        <v>3</v>
      </c>
      <c r="DE726" s="2" t="s">
        <v>3</v>
      </c>
      <c r="DF726" s="2" t="s">
        <v>3</v>
      </c>
      <c r="DG726" s="2" t="s">
        <v>3</v>
      </c>
      <c r="DH726" s="2" t="s">
        <v>3</v>
      </c>
      <c r="DI726" s="2" t="s">
        <v>3</v>
      </c>
      <c r="DJ726" s="2" t="s">
        <v>3</v>
      </c>
      <c r="DK726" s="2" t="s">
        <v>3</v>
      </c>
      <c r="DL726" s="2" t="s">
        <v>3</v>
      </c>
      <c r="DM726" s="2" t="s">
        <v>3</v>
      </c>
      <c r="DN726" s="2">
        <v>0</v>
      </c>
      <c r="DO726" s="2">
        <v>0</v>
      </c>
      <c r="DP726" s="2">
        <v>1</v>
      </c>
      <c r="DQ726" s="2">
        <v>1</v>
      </c>
      <c r="DR726" s="2"/>
      <c r="DS726" s="2"/>
      <c r="DT726" s="2"/>
      <c r="DU726" s="2">
        <v>1010</v>
      </c>
      <c r="DV726" s="2" t="s">
        <v>39</v>
      </c>
      <c r="DW726" s="2" t="s">
        <v>39</v>
      </c>
      <c r="DX726" s="2">
        <v>1</v>
      </c>
      <c r="DY726" s="2"/>
      <c r="DZ726" s="2" t="s">
        <v>3</v>
      </c>
      <c r="EA726" s="2" t="s">
        <v>3</v>
      </c>
      <c r="EB726" s="2" t="s">
        <v>3</v>
      </c>
      <c r="EC726" s="2" t="s">
        <v>3</v>
      </c>
      <c r="ED726" s="2"/>
      <c r="EE726" s="2">
        <v>58807897</v>
      </c>
      <c r="EF726" s="2">
        <v>30</v>
      </c>
      <c r="EG726" s="2" t="s">
        <v>27</v>
      </c>
      <c r="EH726" s="2">
        <v>0</v>
      </c>
      <c r="EI726" s="2" t="s">
        <v>3</v>
      </c>
      <c r="EJ726" s="2">
        <v>1</v>
      </c>
      <c r="EK726" s="2">
        <v>21</v>
      </c>
      <c r="EL726" s="2" t="s">
        <v>28</v>
      </c>
      <c r="EM726" s="2" t="s">
        <v>29</v>
      </c>
      <c r="EN726" s="2"/>
      <c r="EO726" s="2" t="s">
        <v>3</v>
      </c>
      <c r="EP726" s="2"/>
      <c r="EQ726" s="2">
        <v>0</v>
      </c>
      <c r="ER726" s="2">
        <v>2.76</v>
      </c>
      <c r="ES726" s="2">
        <v>2.76</v>
      </c>
      <c r="ET726" s="2">
        <v>0</v>
      </c>
      <c r="EU726" s="2">
        <v>0</v>
      </c>
      <c r="EV726" s="2">
        <v>0</v>
      </c>
      <c r="EW726" s="2">
        <v>0</v>
      </c>
      <c r="EX726" s="2">
        <v>0</v>
      </c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>
        <v>0</v>
      </c>
      <c r="FR726" s="2">
        <v>0</v>
      </c>
      <c r="FS726" s="2">
        <v>0</v>
      </c>
      <c r="FT726" s="2"/>
      <c r="FU726" s="2"/>
      <c r="FV726" s="2"/>
      <c r="FW726" s="2"/>
      <c r="FX726" s="2">
        <v>109</v>
      </c>
      <c r="FY726" s="2">
        <v>61</v>
      </c>
      <c r="FZ726" s="2"/>
      <c r="GA726" s="2" t="s">
        <v>3</v>
      </c>
      <c r="GB726" s="2"/>
      <c r="GC726" s="2"/>
      <c r="GD726" s="2">
        <v>1</v>
      </c>
      <c r="GE726" s="2"/>
      <c r="GF726" s="2">
        <v>-1205124728</v>
      </c>
      <c r="GG726" s="2">
        <v>2</v>
      </c>
      <c r="GH726" s="2">
        <v>1</v>
      </c>
      <c r="GI726" s="2">
        <v>-2</v>
      </c>
      <c r="GJ726" s="2">
        <v>0</v>
      </c>
      <c r="GK726" s="2">
        <v>0</v>
      </c>
      <c r="GL726" s="2">
        <f t="shared" ref="GL726:GL745" si="906">ROUND(IF(AND(BH726=3,BI726=3,FS726&lt;&gt;0),P726,0),2)</f>
        <v>0</v>
      </c>
      <c r="GM726" s="2">
        <f t="shared" ref="GM726:GM745" si="907">ROUND(O726+X726+Y726,2)+GX726</f>
        <v>13.8</v>
      </c>
      <c r="GN726" s="2">
        <f t="shared" ref="GN726:GN745" si="908">IF(OR(BI726=0,BI726=1),GM726-GX726,0)</f>
        <v>13.8</v>
      </c>
      <c r="GO726" s="2">
        <f t="shared" ref="GO726:GO745" si="909">IF(BI726=2,GM726-GX726,0)</f>
        <v>0</v>
      </c>
      <c r="GP726" s="2">
        <f t="shared" ref="GP726:GP745" si="910">IF(BI726=4,GM726-GX726,0)</f>
        <v>0</v>
      </c>
      <c r="GQ726" s="2"/>
      <c r="GR726" s="2">
        <v>0</v>
      </c>
      <c r="GS726" s="2">
        <v>3</v>
      </c>
      <c r="GT726" s="2">
        <v>0</v>
      </c>
      <c r="GU726" s="2" t="s">
        <v>3</v>
      </c>
      <c r="GV726" s="2">
        <f t="shared" ref="GV726:GV745" si="911">ROUND((GT726),6)</f>
        <v>0</v>
      </c>
      <c r="GW726" s="2">
        <v>1</v>
      </c>
      <c r="GX726" s="2">
        <f t="shared" ref="GX726:GX745" si="912">ROUND(HC726*I726,2)</f>
        <v>0</v>
      </c>
      <c r="GY726" s="2"/>
      <c r="GZ726" s="2"/>
      <c r="HA726" s="2">
        <v>0</v>
      </c>
      <c r="HB726" s="2">
        <v>0</v>
      </c>
      <c r="HC726" s="2">
        <f t="shared" ref="HC726:HC745" si="913">GV726*GW726</f>
        <v>0</v>
      </c>
      <c r="HD726" s="2"/>
      <c r="HE726" s="2" t="s">
        <v>3</v>
      </c>
      <c r="HF726" s="2" t="s">
        <v>3</v>
      </c>
      <c r="HG726" s="2"/>
      <c r="HH726" s="2"/>
      <c r="HI726" s="2"/>
      <c r="HJ726" s="2"/>
      <c r="HK726" s="2"/>
      <c r="HL726" s="2"/>
      <c r="HM726" s="2" t="s">
        <v>3</v>
      </c>
      <c r="HN726" s="2" t="s">
        <v>3</v>
      </c>
      <c r="HO726" s="2" t="s">
        <v>3</v>
      </c>
      <c r="HP726" s="2" t="s">
        <v>3</v>
      </c>
      <c r="HQ726" s="2" t="s">
        <v>3</v>
      </c>
      <c r="HR726" s="2"/>
      <c r="HS726" s="2">
        <v>0</v>
      </c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>
        <v>0</v>
      </c>
      <c r="IL726" s="2"/>
      <c r="IM726" s="2"/>
      <c r="IN726" s="2"/>
      <c r="IO726" s="2"/>
      <c r="IP726" s="2"/>
      <c r="IQ726" s="2"/>
      <c r="IR726" s="2"/>
      <c r="IS726" s="2"/>
      <c r="IT726" s="2"/>
      <c r="IU726" s="2"/>
    </row>
    <row r="727" spans="1:255" x14ac:dyDescent="0.2">
      <c r="A727">
        <v>18</v>
      </c>
      <c r="B727">
        <v>1</v>
      </c>
      <c r="C727">
        <v>1566</v>
      </c>
      <c r="E727" t="s">
        <v>662</v>
      </c>
      <c r="F727" t="s">
        <v>447</v>
      </c>
      <c r="G727" t="s">
        <v>448</v>
      </c>
      <c r="H727" t="s">
        <v>39</v>
      </c>
      <c r="I727">
        <f>I717*J727</f>
        <v>5</v>
      </c>
      <c r="J727">
        <v>12.5</v>
      </c>
      <c r="K727">
        <v>12.5</v>
      </c>
      <c r="O727">
        <f t="shared" si="882"/>
        <v>42.64</v>
      </c>
      <c r="P727">
        <f t="shared" si="883"/>
        <v>42.64</v>
      </c>
      <c r="Q727">
        <f t="shared" si="875"/>
        <v>0</v>
      </c>
      <c r="R727">
        <f t="shared" si="884"/>
        <v>0</v>
      </c>
      <c r="S727">
        <f t="shared" si="885"/>
        <v>0</v>
      </c>
      <c r="T727">
        <f t="shared" si="886"/>
        <v>0</v>
      </c>
      <c r="U727">
        <f t="shared" si="887"/>
        <v>0</v>
      </c>
      <c r="V727">
        <f t="shared" si="888"/>
        <v>0</v>
      </c>
      <c r="W727">
        <f t="shared" si="889"/>
        <v>0</v>
      </c>
      <c r="X727">
        <f t="shared" si="890"/>
        <v>0</v>
      </c>
      <c r="Y727">
        <f t="shared" si="891"/>
        <v>0</v>
      </c>
      <c r="AA727">
        <v>59204059</v>
      </c>
      <c r="AB727">
        <f t="shared" si="892"/>
        <v>2.76</v>
      </c>
      <c r="AC727">
        <f t="shared" si="893"/>
        <v>2.76</v>
      </c>
      <c r="AD727">
        <f t="shared" si="876"/>
        <v>0</v>
      </c>
      <c r="AE727">
        <f t="shared" si="877"/>
        <v>0</v>
      </c>
      <c r="AF727">
        <f t="shared" si="878"/>
        <v>0</v>
      </c>
      <c r="AG727">
        <f t="shared" si="894"/>
        <v>0</v>
      </c>
      <c r="AH727">
        <f t="shared" si="879"/>
        <v>0</v>
      </c>
      <c r="AI727">
        <f t="shared" si="880"/>
        <v>0</v>
      </c>
      <c r="AJ727">
        <f t="shared" si="895"/>
        <v>0</v>
      </c>
      <c r="AK727">
        <v>2.76</v>
      </c>
      <c r="AL727">
        <v>2.76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109</v>
      </c>
      <c r="AU727">
        <v>61</v>
      </c>
      <c r="AV727">
        <v>1</v>
      </c>
      <c r="AW727">
        <v>1</v>
      </c>
      <c r="AZ727">
        <v>1</v>
      </c>
      <c r="BA727">
        <v>1</v>
      </c>
      <c r="BB727">
        <v>1</v>
      </c>
      <c r="BC727">
        <v>3.09</v>
      </c>
      <c r="BD727" t="s">
        <v>3</v>
      </c>
      <c r="BE727" t="s">
        <v>3</v>
      </c>
      <c r="BF727" t="s">
        <v>3</v>
      </c>
      <c r="BG727" t="s">
        <v>3</v>
      </c>
      <c r="BH727">
        <v>3</v>
      </c>
      <c r="BI727">
        <v>1</v>
      </c>
      <c r="BJ727" t="s">
        <v>449</v>
      </c>
      <c r="BM727">
        <v>21</v>
      </c>
      <c r="BN727">
        <v>0</v>
      </c>
      <c r="BO727" t="s">
        <v>447</v>
      </c>
      <c r="BP727">
        <v>1</v>
      </c>
      <c r="BQ727">
        <v>30</v>
      </c>
      <c r="BR727">
        <v>0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 t="s">
        <v>3</v>
      </c>
      <c r="BZ727">
        <v>109</v>
      </c>
      <c r="CA727">
        <v>61</v>
      </c>
      <c r="CB727" t="s">
        <v>3</v>
      </c>
      <c r="CE727">
        <v>30</v>
      </c>
      <c r="CF727">
        <v>0</v>
      </c>
      <c r="CG727">
        <v>0</v>
      </c>
      <c r="CM727">
        <v>0</v>
      </c>
      <c r="CN727" t="s">
        <v>3</v>
      </c>
      <c r="CO727">
        <v>0</v>
      </c>
      <c r="CP727">
        <f t="shared" si="896"/>
        <v>42.64</v>
      </c>
      <c r="CQ727">
        <f t="shared" si="897"/>
        <v>8.5299999999999994</v>
      </c>
      <c r="CR727">
        <f t="shared" si="881"/>
        <v>0</v>
      </c>
      <c r="CS727">
        <f t="shared" si="898"/>
        <v>0</v>
      </c>
      <c r="CT727">
        <f t="shared" si="899"/>
        <v>0</v>
      </c>
      <c r="CU727">
        <f t="shared" si="900"/>
        <v>0</v>
      </c>
      <c r="CV727">
        <f t="shared" si="901"/>
        <v>0</v>
      </c>
      <c r="CW727">
        <f t="shared" si="902"/>
        <v>0</v>
      </c>
      <c r="CX727">
        <f t="shared" si="903"/>
        <v>0</v>
      </c>
      <c r="CY727">
        <f t="shared" si="904"/>
        <v>0</v>
      </c>
      <c r="CZ727">
        <f t="shared" si="905"/>
        <v>0</v>
      </c>
      <c r="DC727" t="s">
        <v>3</v>
      </c>
      <c r="DD727" t="s">
        <v>3</v>
      </c>
      <c r="DE727" t="s">
        <v>3</v>
      </c>
      <c r="DF727" t="s">
        <v>3</v>
      </c>
      <c r="DG727" t="s">
        <v>3</v>
      </c>
      <c r="DH727" t="s">
        <v>3</v>
      </c>
      <c r="DI727" t="s">
        <v>3</v>
      </c>
      <c r="DJ727" t="s">
        <v>3</v>
      </c>
      <c r="DK727" t="s">
        <v>3</v>
      </c>
      <c r="DL727" t="s">
        <v>3</v>
      </c>
      <c r="DM727" t="s">
        <v>3</v>
      </c>
      <c r="DN727">
        <v>0</v>
      </c>
      <c r="DO727">
        <v>0</v>
      </c>
      <c r="DP727">
        <v>1</v>
      </c>
      <c r="DQ727">
        <v>1</v>
      </c>
      <c r="DU727">
        <v>1010</v>
      </c>
      <c r="DV727" t="s">
        <v>39</v>
      </c>
      <c r="DW727" t="s">
        <v>39</v>
      </c>
      <c r="DX727">
        <v>1</v>
      </c>
      <c r="DZ727" t="s">
        <v>3</v>
      </c>
      <c r="EA727" t="s">
        <v>3</v>
      </c>
      <c r="EB727" t="s">
        <v>3</v>
      </c>
      <c r="EC727" t="s">
        <v>3</v>
      </c>
      <c r="EE727">
        <v>58807897</v>
      </c>
      <c r="EF727">
        <v>30</v>
      </c>
      <c r="EG727" t="s">
        <v>27</v>
      </c>
      <c r="EH727">
        <v>0</v>
      </c>
      <c r="EI727" t="s">
        <v>3</v>
      </c>
      <c r="EJ727">
        <v>1</v>
      </c>
      <c r="EK727">
        <v>21</v>
      </c>
      <c r="EL727" t="s">
        <v>28</v>
      </c>
      <c r="EM727" t="s">
        <v>29</v>
      </c>
      <c r="EO727" t="s">
        <v>3</v>
      </c>
      <c r="EQ727">
        <v>0</v>
      </c>
      <c r="ER727">
        <v>2.76</v>
      </c>
      <c r="ES727">
        <v>2.76</v>
      </c>
      <c r="ET727">
        <v>0</v>
      </c>
      <c r="EU727">
        <v>0</v>
      </c>
      <c r="EV727">
        <v>0</v>
      </c>
      <c r="EW727">
        <v>0</v>
      </c>
      <c r="EX727">
        <v>0</v>
      </c>
      <c r="FQ727">
        <v>0</v>
      </c>
      <c r="FR727">
        <v>0</v>
      </c>
      <c r="FS727">
        <v>0</v>
      </c>
      <c r="FX727">
        <v>109</v>
      </c>
      <c r="FY727">
        <v>61</v>
      </c>
      <c r="GA727" t="s">
        <v>3</v>
      </c>
      <c r="GD727">
        <v>1</v>
      </c>
      <c r="GF727">
        <v>-1205124728</v>
      </c>
      <c r="GG727">
        <v>2</v>
      </c>
      <c r="GH727">
        <v>1</v>
      </c>
      <c r="GI727">
        <v>2</v>
      </c>
      <c r="GJ727">
        <v>0</v>
      </c>
      <c r="GK727">
        <v>0</v>
      </c>
      <c r="GL727">
        <f t="shared" si="906"/>
        <v>0</v>
      </c>
      <c r="GM727">
        <f t="shared" si="907"/>
        <v>42.64</v>
      </c>
      <c r="GN727">
        <f t="shared" si="908"/>
        <v>42.64</v>
      </c>
      <c r="GO727">
        <f t="shared" si="909"/>
        <v>0</v>
      </c>
      <c r="GP727">
        <f t="shared" si="910"/>
        <v>0</v>
      </c>
      <c r="GR727">
        <v>0</v>
      </c>
      <c r="GS727">
        <v>3</v>
      </c>
      <c r="GT727">
        <v>0</v>
      </c>
      <c r="GU727" t="s">
        <v>3</v>
      </c>
      <c r="GV727">
        <f t="shared" si="911"/>
        <v>0</v>
      </c>
      <c r="GW727">
        <v>1</v>
      </c>
      <c r="GX727">
        <f t="shared" si="912"/>
        <v>0</v>
      </c>
      <c r="HA727">
        <v>0</v>
      </c>
      <c r="HB727">
        <v>0</v>
      </c>
      <c r="HC727">
        <f t="shared" si="913"/>
        <v>0</v>
      </c>
      <c r="HE727" t="s">
        <v>3</v>
      </c>
      <c r="HF727" t="s">
        <v>3</v>
      </c>
      <c r="HM727" t="s">
        <v>3</v>
      </c>
      <c r="HN727" t="s">
        <v>3</v>
      </c>
      <c r="HO727" t="s">
        <v>3</v>
      </c>
      <c r="HP727" t="s">
        <v>3</v>
      </c>
      <c r="HQ727" t="s">
        <v>3</v>
      </c>
      <c r="HS727">
        <v>0</v>
      </c>
      <c r="IK727">
        <v>0</v>
      </c>
    </row>
    <row r="728" spans="1:255" x14ac:dyDescent="0.2">
      <c r="A728" s="2">
        <v>18</v>
      </c>
      <c r="B728" s="2">
        <v>1</v>
      </c>
      <c r="C728" s="2">
        <v>1552</v>
      </c>
      <c r="D728" s="2"/>
      <c r="E728" s="2" t="s">
        <v>663</v>
      </c>
      <c r="F728" s="2" t="s">
        <v>664</v>
      </c>
      <c r="G728" s="2" t="s">
        <v>665</v>
      </c>
      <c r="H728" s="2" t="s">
        <v>39</v>
      </c>
      <c r="I728" s="2">
        <f>I716*J728</f>
        <v>5</v>
      </c>
      <c r="J728" s="2">
        <v>12.5</v>
      </c>
      <c r="K728" s="2">
        <v>12.5</v>
      </c>
      <c r="L728" s="2"/>
      <c r="M728" s="2"/>
      <c r="N728" s="2"/>
      <c r="O728" s="2">
        <f t="shared" si="882"/>
        <v>32.299999999999997</v>
      </c>
      <c r="P728" s="2">
        <f t="shared" si="883"/>
        <v>32.299999999999997</v>
      </c>
      <c r="Q728" s="2">
        <f t="shared" si="875"/>
        <v>0</v>
      </c>
      <c r="R728" s="2">
        <f t="shared" si="884"/>
        <v>0</v>
      </c>
      <c r="S728" s="2">
        <f t="shared" si="885"/>
        <v>0</v>
      </c>
      <c r="T728" s="2">
        <f t="shared" si="886"/>
        <v>0</v>
      </c>
      <c r="U728" s="2">
        <f t="shared" si="887"/>
        <v>0</v>
      </c>
      <c r="V728" s="2">
        <f t="shared" si="888"/>
        <v>0</v>
      </c>
      <c r="W728" s="2">
        <f t="shared" si="889"/>
        <v>0</v>
      </c>
      <c r="X728" s="2">
        <f t="shared" si="890"/>
        <v>0</v>
      </c>
      <c r="Y728" s="2">
        <f t="shared" si="891"/>
        <v>0</v>
      </c>
      <c r="Z728" s="2"/>
      <c r="AA728" s="2">
        <v>59204062</v>
      </c>
      <c r="AB728" s="2">
        <f t="shared" si="892"/>
        <v>6.46</v>
      </c>
      <c r="AC728" s="2">
        <f t="shared" si="893"/>
        <v>6.46</v>
      </c>
      <c r="AD728" s="2">
        <f t="shared" si="876"/>
        <v>0</v>
      </c>
      <c r="AE728" s="2">
        <f t="shared" si="877"/>
        <v>0</v>
      </c>
      <c r="AF728" s="2">
        <f t="shared" si="878"/>
        <v>0</v>
      </c>
      <c r="AG728" s="2">
        <f t="shared" si="894"/>
        <v>0</v>
      </c>
      <c r="AH728" s="2">
        <f t="shared" si="879"/>
        <v>0</v>
      </c>
      <c r="AI728" s="2">
        <f t="shared" si="880"/>
        <v>0</v>
      </c>
      <c r="AJ728" s="2">
        <f t="shared" si="895"/>
        <v>0</v>
      </c>
      <c r="AK728" s="2">
        <v>6.46</v>
      </c>
      <c r="AL728" s="2">
        <v>6.46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109</v>
      </c>
      <c r="AU728" s="2">
        <v>61</v>
      </c>
      <c r="AV728" s="2">
        <v>1</v>
      </c>
      <c r="AW728" s="2">
        <v>1</v>
      </c>
      <c r="AX728" s="2"/>
      <c r="AY728" s="2"/>
      <c r="AZ728" s="2">
        <v>1</v>
      </c>
      <c r="BA728" s="2">
        <v>1</v>
      </c>
      <c r="BB728" s="2">
        <v>1</v>
      </c>
      <c r="BC728" s="2">
        <v>1</v>
      </c>
      <c r="BD728" s="2" t="s">
        <v>3</v>
      </c>
      <c r="BE728" s="2" t="s">
        <v>3</v>
      </c>
      <c r="BF728" s="2" t="s">
        <v>3</v>
      </c>
      <c r="BG728" s="2" t="s">
        <v>3</v>
      </c>
      <c r="BH728" s="2">
        <v>3</v>
      </c>
      <c r="BI728" s="2">
        <v>1</v>
      </c>
      <c r="BJ728" s="2" t="s">
        <v>666</v>
      </c>
      <c r="BK728" s="2"/>
      <c r="BL728" s="2"/>
      <c r="BM728" s="2">
        <v>21</v>
      </c>
      <c r="BN728" s="2">
        <v>0</v>
      </c>
      <c r="BO728" s="2" t="s">
        <v>3</v>
      </c>
      <c r="BP728" s="2">
        <v>0</v>
      </c>
      <c r="BQ728" s="2">
        <v>30</v>
      </c>
      <c r="BR728" s="2">
        <v>0</v>
      </c>
      <c r="BS728" s="2">
        <v>1</v>
      </c>
      <c r="BT728" s="2">
        <v>1</v>
      </c>
      <c r="BU728" s="2">
        <v>1</v>
      </c>
      <c r="BV728" s="2">
        <v>1</v>
      </c>
      <c r="BW728" s="2">
        <v>1</v>
      </c>
      <c r="BX728" s="2">
        <v>1</v>
      </c>
      <c r="BY728" s="2" t="s">
        <v>3</v>
      </c>
      <c r="BZ728" s="2">
        <v>109</v>
      </c>
      <c r="CA728" s="2">
        <v>61</v>
      </c>
      <c r="CB728" s="2" t="s">
        <v>3</v>
      </c>
      <c r="CC728" s="2"/>
      <c r="CD728" s="2"/>
      <c r="CE728" s="2">
        <v>30</v>
      </c>
      <c r="CF728" s="2">
        <v>0</v>
      </c>
      <c r="CG728" s="2">
        <v>0</v>
      </c>
      <c r="CH728" s="2"/>
      <c r="CI728" s="2"/>
      <c r="CJ728" s="2"/>
      <c r="CK728" s="2"/>
      <c r="CL728" s="2"/>
      <c r="CM728" s="2">
        <v>0</v>
      </c>
      <c r="CN728" s="2" t="s">
        <v>3</v>
      </c>
      <c r="CO728" s="2">
        <v>0</v>
      </c>
      <c r="CP728" s="2">
        <f t="shared" si="896"/>
        <v>32.299999999999997</v>
      </c>
      <c r="CQ728" s="2">
        <f t="shared" si="897"/>
        <v>6.46</v>
      </c>
      <c r="CR728" s="2">
        <f t="shared" si="881"/>
        <v>0</v>
      </c>
      <c r="CS728" s="2">
        <f t="shared" si="898"/>
        <v>0</v>
      </c>
      <c r="CT728" s="2">
        <f t="shared" si="899"/>
        <v>0</v>
      </c>
      <c r="CU728" s="2">
        <f t="shared" si="900"/>
        <v>0</v>
      </c>
      <c r="CV728" s="2">
        <f t="shared" si="901"/>
        <v>0</v>
      </c>
      <c r="CW728" s="2">
        <f t="shared" si="902"/>
        <v>0</v>
      </c>
      <c r="CX728" s="2">
        <f t="shared" si="903"/>
        <v>0</v>
      </c>
      <c r="CY728" s="2">
        <f t="shared" si="904"/>
        <v>0</v>
      </c>
      <c r="CZ728" s="2">
        <f t="shared" si="905"/>
        <v>0</v>
      </c>
      <c r="DA728" s="2"/>
      <c r="DB728" s="2"/>
      <c r="DC728" s="2" t="s">
        <v>3</v>
      </c>
      <c r="DD728" s="2" t="s">
        <v>3</v>
      </c>
      <c r="DE728" s="2" t="s">
        <v>3</v>
      </c>
      <c r="DF728" s="2" t="s">
        <v>3</v>
      </c>
      <c r="DG728" s="2" t="s">
        <v>3</v>
      </c>
      <c r="DH728" s="2" t="s">
        <v>3</v>
      </c>
      <c r="DI728" s="2" t="s">
        <v>3</v>
      </c>
      <c r="DJ728" s="2" t="s">
        <v>3</v>
      </c>
      <c r="DK728" s="2" t="s">
        <v>3</v>
      </c>
      <c r="DL728" s="2" t="s">
        <v>3</v>
      </c>
      <c r="DM728" s="2" t="s">
        <v>3</v>
      </c>
      <c r="DN728" s="2">
        <v>0</v>
      </c>
      <c r="DO728" s="2">
        <v>0</v>
      </c>
      <c r="DP728" s="2">
        <v>1</v>
      </c>
      <c r="DQ728" s="2">
        <v>1</v>
      </c>
      <c r="DR728" s="2"/>
      <c r="DS728" s="2"/>
      <c r="DT728" s="2"/>
      <c r="DU728" s="2">
        <v>1010</v>
      </c>
      <c r="DV728" s="2" t="s">
        <v>39</v>
      </c>
      <c r="DW728" s="2" t="s">
        <v>39</v>
      </c>
      <c r="DX728" s="2">
        <v>1</v>
      </c>
      <c r="DY728" s="2"/>
      <c r="DZ728" s="2" t="s">
        <v>3</v>
      </c>
      <c r="EA728" s="2" t="s">
        <v>3</v>
      </c>
      <c r="EB728" s="2" t="s">
        <v>3</v>
      </c>
      <c r="EC728" s="2" t="s">
        <v>3</v>
      </c>
      <c r="ED728" s="2"/>
      <c r="EE728" s="2">
        <v>58807897</v>
      </c>
      <c r="EF728" s="2">
        <v>30</v>
      </c>
      <c r="EG728" s="2" t="s">
        <v>27</v>
      </c>
      <c r="EH728" s="2">
        <v>0</v>
      </c>
      <c r="EI728" s="2" t="s">
        <v>3</v>
      </c>
      <c r="EJ728" s="2">
        <v>1</v>
      </c>
      <c r="EK728" s="2">
        <v>21</v>
      </c>
      <c r="EL728" s="2" t="s">
        <v>28</v>
      </c>
      <c r="EM728" s="2" t="s">
        <v>29</v>
      </c>
      <c r="EN728" s="2"/>
      <c r="EO728" s="2" t="s">
        <v>3</v>
      </c>
      <c r="EP728" s="2"/>
      <c r="EQ728" s="2">
        <v>0</v>
      </c>
      <c r="ER728" s="2">
        <v>6.46</v>
      </c>
      <c r="ES728" s="2">
        <v>6.46</v>
      </c>
      <c r="ET728" s="2">
        <v>0</v>
      </c>
      <c r="EU728" s="2">
        <v>0</v>
      </c>
      <c r="EV728" s="2">
        <v>0</v>
      </c>
      <c r="EW728" s="2">
        <v>0</v>
      </c>
      <c r="EX728" s="2">
        <v>0</v>
      </c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>
        <v>0</v>
      </c>
      <c r="FR728" s="2">
        <v>0</v>
      </c>
      <c r="FS728" s="2">
        <v>0</v>
      </c>
      <c r="FT728" s="2"/>
      <c r="FU728" s="2"/>
      <c r="FV728" s="2"/>
      <c r="FW728" s="2"/>
      <c r="FX728" s="2">
        <v>109</v>
      </c>
      <c r="FY728" s="2">
        <v>61</v>
      </c>
      <c r="FZ728" s="2"/>
      <c r="GA728" s="2" t="s">
        <v>3</v>
      </c>
      <c r="GB728" s="2"/>
      <c r="GC728" s="2"/>
      <c r="GD728" s="2">
        <v>1</v>
      </c>
      <c r="GE728" s="2"/>
      <c r="GF728" s="2">
        <v>-1635274994</v>
      </c>
      <c r="GG728" s="2">
        <v>2</v>
      </c>
      <c r="GH728" s="2">
        <v>1</v>
      </c>
      <c r="GI728" s="2">
        <v>-2</v>
      </c>
      <c r="GJ728" s="2">
        <v>0</v>
      </c>
      <c r="GK728" s="2">
        <v>0</v>
      </c>
      <c r="GL728" s="2">
        <f t="shared" si="906"/>
        <v>0</v>
      </c>
      <c r="GM728" s="2">
        <f t="shared" si="907"/>
        <v>32.299999999999997</v>
      </c>
      <c r="GN728" s="2">
        <f t="shared" si="908"/>
        <v>32.299999999999997</v>
      </c>
      <c r="GO728" s="2">
        <f t="shared" si="909"/>
        <v>0</v>
      </c>
      <c r="GP728" s="2">
        <f t="shared" si="910"/>
        <v>0</v>
      </c>
      <c r="GQ728" s="2"/>
      <c r="GR728" s="2">
        <v>0</v>
      </c>
      <c r="GS728" s="2">
        <v>3</v>
      </c>
      <c r="GT728" s="2">
        <v>0</v>
      </c>
      <c r="GU728" s="2" t="s">
        <v>3</v>
      </c>
      <c r="GV728" s="2">
        <f t="shared" si="911"/>
        <v>0</v>
      </c>
      <c r="GW728" s="2">
        <v>1</v>
      </c>
      <c r="GX728" s="2">
        <f t="shared" si="912"/>
        <v>0</v>
      </c>
      <c r="GY728" s="2"/>
      <c r="GZ728" s="2"/>
      <c r="HA728" s="2">
        <v>0</v>
      </c>
      <c r="HB728" s="2">
        <v>0</v>
      </c>
      <c r="HC728" s="2">
        <f t="shared" si="913"/>
        <v>0</v>
      </c>
      <c r="HD728" s="2"/>
      <c r="HE728" s="2" t="s">
        <v>3</v>
      </c>
      <c r="HF728" s="2" t="s">
        <v>3</v>
      </c>
      <c r="HG728" s="2"/>
      <c r="HH728" s="2"/>
      <c r="HI728" s="2"/>
      <c r="HJ728" s="2"/>
      <c r="HK728" s="2"/>
      <c r="HL728" s="2"/>
      <c r="HM728" s="2" t="s">
        <v>3</v>
      </c>
      <c r="HN728" s="2" t="s">
        <v>3</v>
      </c>
      <c r="HO728" s="2" t="s">
        <v>3</v>
      </c>
      <c r="HP728" s="2" t="s">
        <v>3</v>
      </c>
      <c r="HQ728" s="2" t="s">
        <v>3</v>
      </c>
      <c r="HR728" s="2"/>
      <c r="HS728" s="2">
        <v>0</v>
      </c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>
        <v>0</v>
      </c>
      <c r="IL728" s="2"/>
      <c r="IM728" s="2"/>
      <c r="IN728" s="2"/>
      <c r="IO728" s="2"/>
      <c r="IP728" s="2"/>
      <c r="IQ728" s="2"/>
      <c r="IR728" s="2"/>
      <c r="IS728" s="2"/>
      <c r="IT728" s="2"/>
      <c r="IU728" s="2"/>
    </row>
    <row r="729" spans="1:255" x14ac:dyDescent="0.2">
      <c r="A729">
        <v>18</v>
      </c>
      <c r="B729">
        <v>1</v>
      </c>
      <c r="C729">
        <v>1568</v>
      </c>
      <c r="E729" t="s">
        <v>663</v>
      </c>
      <c r="F729" t="s">
        <v>664</v>
      </c>
      <c r="G729" t="s">
        <v>665</v>
      </c>
      <c r="H729" t="s">
        <v>39</v>
      </c>
      <c r="I729">
        <f>I717*J729</f>
        <v>5</v>
      </c>
      <c r="J729">
        <v>12.5</v>
      </c>
      <c r="K729">
        <v>12.5</v>
      </c>
      <c r="O729">
        <f t="shared" si="882"/>
        <v>68.48</v>
      </c>
      <c r="P729">
        <f t="shared" si="883"/>
        <v>68.48</v>
      </c>
      <c r="Q729">
        <f t="shared" si="875"/>
        <v>0</v>
      </c>
      <c r="R729">
        <f t="shared" si="884"/>
        <v>0</v>
      </c>
      <c r="S729">
        <f t="shared" si="885"/>
        <v>0</v>
      </c>
      <c r="T729">
        <f t="shared" si="886"/>
        <v>0</v>
      </c>
      <c r="U729">
        <f t="shared" si="887"/>
        <v>0</v>
      </c>
      <c r="V729">
        <f t="shared" si="888"/>
        <v>0</v>
      </c>
      <c r="W729">
        <f t="shared" si="889"/>
        <v>0</v>
      </c>
      <c r="X729">
        <f t="shared" si="890"/>
        <v>0</v>
      </c>
      <c r="Y729">
        <f t="shared" si="891"/>
        <v>0</v>
      </c>
      <c r="AA729">
        <v>59204059</v>
      </c>
      <c r="AB729">
        <f t="shared" si="892"/>
        <v>6.46</v>
      </c>
      <c r="AC729">
        <f t="shared" si="893"/>
        <v>6.46</v>
      </c>
      <c r="AD729">
        <f t="shared" si="876"/>
        <v>0</v>
      </c>
      <c r="AE729">
        <f t="shared" si="877"/>
        <v>0</v>
      </c>
      <c r="AF729">
        <f t="shared" si="878"/>
        <v>0</v>
      </c>
      <c r="AG729">
        <f t="shared" si="894"/>
        <v>0</v>
      </c>
      <c r="AH729">
        <f t="shared" si="879"/>
        <v>0</v>
      </c>
      <c r="AI729">
        <f t="shared" si="880"/>
        <v>0</v>
      </c>
      <c r="AJ729">
        <f t="shared" si="895"/>
        <v>0</v>
      </c>
      <c r="AK729">
        <v>6.46</v>
      </c>
      <c r="AL729">
        <v>6.46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109</v>
      </c>
      <c r="AU729">
        <v>61</v>
      </c>
      <c r="AV729">
        <v>1</v>
      </c>
      <c r="AW729">
        <v>1</v>
      </c>
      <c r="AZ729">
        <v>1</v>
      </c>
      <c r="BA729">
        <v>1</v>
      </c>
      <c r="BB729">
        <v>1</v>
      </c>
      <c r="BC729">
        <v>2.12</v>
      </c>
      <c r="BD729" t="s">
        <v>3</v>
      </c>
      <c r="BE729" t="s">
        <v>3</v>
      </c>
      <c r="BF729" t="s">
        <v>3</v>
      </c>
      <c r="BG729" t="s">
        <v>3</v>
      </c>
      <c r="BH729">
        <v>3</v>
      </c>
      <c r="BI729">
        <v>1</v>
      </c>
      <c r="BJ729" t="s">
        <v>666</v>
      </c>
      <c r="BM729">
        <v>21</v>
      </c>
      <c r="BN729">
        <v>0</v>
      </c>
      <c r="BO729" t="s">
        <v>664</v>
      </c>
      <c r="BP729">
        <v>1</v>
      </c>
      <c r="BQ729">
        <v>30</v>
      </c>
      <c r="BR729">
        <v>0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 t="s">
        <v>3</v>
      </c>
      <c r="BZ729">
        <v>109</v>
      </c>
      <c r="CA729">
        <v>61</v>
      </c>
      <c r="CB729" t="s">
        <v>3</v>
      </c>
      <c r="CE729">
        <v>30</v>
      </c>
      <c r="CF729">
        <v>0</v>
      </c>
      <c r="CG729">
        <v>0</v>
      </c>
      <c r="CM729">
        <v>0</v>
      </c>
      <c r="CN729" t="s">
        <v>3</v>
      </c>
      <c r="CO729">
        <v>0</v>
      </c>
      <c r="CP729">
        <f t="shared" si="896"/>
        <v>68.48</v>
      </c>
      <c r="CQ729">
        <f t="shared" si="897"/>
        <v>13.7</v>
      </c>
      <c r="CR729">
        <f t="shared" si="881"/>
        <v>0</v>
      </c>
      <c r="CS729">
        <f t="shared" si="898"/>
        <v>0</v>
      </c>
      <c r="CT729">
        <f t="shared" si="899"/>
        <v>0</v>
      </c>
      <c r="CU729">
        <f t="shared" si="900"/>
        <v>0</v>
      </c>
      <c r="CV729">
        <f t="shared" si="901"/>
        <v>0</v>
      </c>
      <c r="CW729">
        <f t="shared" si="902"/>
        <v>0</v>
      </c>
      <c r="CX729">
        <f t="shared" si="903"/>
        <v>0</v>
      </c>
      <c r="CY729">
        <f t="shared" si="904"/>
        <v>0</v>
      </c>
      <c r="CZ729">
        <f t="shared" si="905"/>
        <v>0</v>
      </c>
      <c r="DC729" t="s">
        <v>3</v>
      </c>
      <c r="DD729" t="s">
        <v>3</v>
      </c>
      <c r="DE729" t="s">
        <v>3</v>
      </c>
      <c r="DF729" t="s">
        <v>3</v>
      </c>
      <c r="DG729" t="s">
        <v>3</v>
      </c>
      <c r="DH729" t="s">
        <v>3</v>
      </c>
      <c r="DI729" t="s">
        <v>3</v>
      </c>
      <c r="DJ729" t="s">
        <v>3</v>
      </c>
      <c r="DK729" t="s">
        <v>3</v>
      </c>
      <c r="DL729" t="s">
        <v>3</v>
      </c>
      <c r="DM729" t="s">
        <v>3</v>
      </c>
      <c r="DN729">
        <v>0</v>
      </c>
      <c r="DO729">
        <v>0</v>
      </c>
      <c r="DP729">
        <v>1</v>
      </c>
      <c r="DQ729">
        <v>1</v>
      </c>
      <c r="DU729">
        <v>1010</v>
      </c>
      <c r="DV729" t="s">
        <v>39</v>
      </c>
      <c r="DW729" t="s">
        <v>39</v>
      </c>
      <c r="DX729">
        <v>1</v>
      </c>
      <c r="DZ729" t="s">
        <v>3</v>
      </c>
      <c r="EA729" t="s">
        <v>3</v>
      </c>
      <c r="EB729" t="s">
        <v>3</v>
      </c>
      <c r="EC729" t="s">
        <v>3</v>
      </c>
      <c r="EE729">
        <v>58807897</v>
      </c>
      <c r="EF729">
        <v>30</v>
      </c>
      <c r="EG729" t="s">
        <v>27</v>
      </c>
      <c r="EH729">
        <v>0</v>
      </c>
      <c r="EI729" t="s">
        <v>3</v>
      </c>
      <c r="EJ729">
        <v>1</v>
      </c>
      <c r="EK729">
        <v>21</v>
      </c>
      <c r="EL729" t="s">
        <v>28</v>
      </c>
      <c r="EM729" t="s">
        <v>29</v>
      </c>
      <c r="EO729" t="s">
        <v>3</v>
      </c>
      <c r="EQ729">
        <v>0</v>
      </c>
      <c r="ER729">
        <v>6.46</v>
      </c>
      <c r="ES729">
        <v>6.46</v>
      </c>
      <c r="ET729">
        <v>0</v>
      </c>
      <c r="EU729">
        <v>0</v>
      </c>
      <c r="EV729">
        <v>0</v>
      </c>
      <c r="EW729">
        <v>0</v>
      </c>
      <c r="EX729">
        <v>0</v>
      </c>
      <c r="FQ729">
        <v>0</v>
      </c>
      <c r="FR729">
        <v>0</v>
      </c>
      <c r="FS729">
        <v>0</v>
      </c>
      <c r="FX729">
        <v>109</v>
      </c>
      <c r="FY729">
        <v>61</v>
      </c>
      <c r="GA729" t="s">
        <v>3</v>
      </c>
      <c r="GD729">
        <v>1</v>
      </c>
      <c r="GF729">
        <v>-1635274994</v>
      </c>
      <c r="GG729">
        <v>2</v>
      </c>
      <c r="GH729">
        <v>1</v>
      </c>
      <c r="GI729">
        <v>2</v>
      </c>
      <c r="GJ729">
        <v>0</v>
      </c>
      <c r="GK729">
        <v>0</v>
      </c>
      <c r="GL729">
        <f t="shared" si="906"/>
        <v>0</v>
      </c>
      <c r="GM729">
        <f t="shared" si="907"/>
        <v>68.48</v>
      </c>
      <c r="GN729">
        <f t="shared" si="908"/>
        <v>68.48</v>
      </c>
      <c r="GO729">
        <f t="shared" si="909"/>
        <v>0</v>
      </c>
      <c r="GP729">
        <f t="shared" si="910"/>
        <v>0</v>
      </c>
      <c r="GR729">
        <v>0</v>
      </c>
      <c r="GS729">
        <v>3</v>
      </c>
      <c r="GT729">
        <v>0</v>
      </c>
      <c r="GU729" t="s">
        <v>3</v>
      </c>
      <c r="GV729">
        <f t="shared" si="911"/>
        <v>0</v>
      </c>
      <c r="GW729">
        <v>1</v>
      </c>
      <c r="GX729">
        <f t="shared" si="912"/>
        <v>0</v>
      </c>
      <c r="HA729">
        <v>0</v>
      </c>
      <c r="HB729">
        <v>0</v>
      </c>
      <c r="HC729">
        <f t="shared" si="913"/>
        <v>0</v>
      </c>
      <c r="HE729" t="s">
        <v>3</v>
      </c>
      <c r="HF729" t="s">
        <v>3</v>
      </c>
      <c r="HM729" t="s">
        <v>3</v>
      </c>
      <c r="HN729" t="s">
        <v>3</v>
      </c>
      <c r="HO729" t="s">
        <v>3</v>
      </c>
      <c r="HP729" t="s">
        <v>3</v>
      </c>
      <c r="HQ729" t="s">
        <v>3</v>
      </c>
      <c r="HS729">
        <v>0</v>
      </c>
      <c r="IK729">
        <v>0</v>
      </c>
    </row>
    <row r="730" spans="1:255" x14ac:dyDescent="0.2">
      <c r="A730" s="2">
        <v>18</v>
      </c>
      <c r="B730" s="2">
        <v>1</v>
      </c>
      <c r="C730" s="2">
        <v>1555</v>
      </c>
      <c r="D730" s="2"/>
      <c r="E730" s="2" t="s">
        <v>667</v>
      </c>
      <c r="F730" s="2" t="s">
        <v>491</v>
      </c>
      <c r="G730" s="2" t="s">
        <v>492</v>
      </c>
      <c r="H730" s="2" t="s">
        <v>39</v>
      </c>
      <c r="I730" s="2">
        <f>I716*J730</f>
        <v>2</v>
      </c>
      <c r="J730" s="2">
        <v>5</v>
      </c>
      <c r="K730" s="2">
        <v>5</v>
      </c>
      <c r="L730" s="2"/>
      <c r="M730" s="2"/>
      <c r="N730" s="2"/>
      <c r="O730" s="2">
        <f t="shared" si="882"/>
        <v>302.48</v>
      </c>
      <c r="P730" s="2">
        <f t="shared" si="883"/>
        <v>302.48</v>
      </c>
      <c r="Q730" s="2">
        <f t="shared" si="875"/>
        <v>0</v>
      </c>
      <c r="R730" s="2">
        <f t="shared" si="884"/>
        <v>0</v>
      </c>
      <c r="S730" s="2">
        <f t="shared" si="885"/>
        <v>0</v>
      </c>
      <c r="T730" s="2">
        <f t="shared" si="886"/>
        <v>0</v>
      </c>
      <c r="U730" s="2">
        <f t="shared" si="887"/>
        <v>0</v>
      </c>
      <c r="V730" s="2">
        <f t="shared" si="888"/>
        <v>0</v>
      </c>
      <c r="W730" s="2">
        <f t="shared" si="889"/>
        <v>0</v>
      </c>
      <c r="X730" s="2">
        <f t="shared" si="890"/>
        <v>0</v>
      </c>
      <c r="Y730" s="2">
        <f t="shared" si="891"/>
        <v>0</v>
      </c>
      <c r="Z730" s="2"/>
      <c r="AA730" s="2">
        <v>59204062</v>
      </c>
      <c r="AB730" s="2">
        <f t="shared" si="892"/>
        <v>151.24</v>
      </c>
      <c r="AC730" s="2">
        <f t="shared" si="893"/>
        <v>151.24</v>
      </c>
      <c r="AD730" s="2">
        <f t="shared" si="876"/>
        <v>0</v>
      </c>
      <c r="AE730" s="2">
        <f t="shared" si="877"/>
        <v>0</v>
      </c>
      <c r="AF730" s="2">
        <f t="shared" si="878"/>
        <v>0</v>
      </c>
      <c r="AG730" s="2">
        <f t="shared" si="894"/>
        <v>0</v>
      </c>
      <c r="AH730" s="2">
        <f t="shared" si="879"/>
        <v>0</v>
      </c>
      <c r="AI730" s="2">
        <f t="shared" si="880"/>
        <v>0</v>
      </c>
      <c r="AJ730" s="2">
        <f t="shared" si="895"/>
        <v>0</v>
      </c>
      <c r="AK730" s="2">
        <v>151.24</v>
      </c>
      <c r="AL730" s="2">
        <v>151.24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109</v>
      </c>
      <c r="AU730" s="2">
        <v>61</v>
      </c>
      <c r="AV730" s="2">
        <v>1</v>
      </c>
      <c r="AW730" s="2">
        <v>1</v>
      </c>
      <c r="AX730" s="2"/>
      <c r="AY730" s="2"/>
      <c r="AZ730" s="2">
        <v>1</v>
      </c>
      <c r="BA730" s="2">
        <v>1</v>
      </c>
      <c r="BB730" s="2">
        <v>1</v>
      </c>
      <c r="BC730" s="2">
        <v>1</v>
      </c>
      <c r="BD730" s="2" t="s">
        <v>3</v>
      </c>
      <c r="BE730" s="2" t="s">
        <v>3</v>
      </c>
      <c r="BF730" s="2" t="s">
        <v>3</v>
      </c>
      <c r="BG730" s="2" t="s">
        <v>3</v>
      </c>
      <c r="BH730" s="2">
        <v>3</v>
      </c>
      <c r="BI730" s="2">
        <v>1</v>
      </c>
      <c r="BJ730" s="2" t="s">
        <v>493</v>
      </c>
      <c r="BK730" s="2"/>
      <c r="BL730" s="2"/>
      <c r="BM730" s="2">
        <v>21</v>
      </c>
      <c r="BN730" s="2">
        <v>0</v>
      </c>
      <c r="BO730" s="2" t="s">
        <v>3</v>
      </c>
      <c r="BP730" s="2">
        <v>0</v>
      </c>
      <c r="BQ730" s="2">
        <v>30</v>
      </c>
      <c r="BR730" s="2">
        <v>0</v>
      </c>
      <c r="BS730" s="2">
        <v>1</v>
      </c>
      <c r="BT730" s="2">
        <v>1</v>
      </c>
      <c r="BU730" s="2">
        <v>1</v>
      </c>
      <c r="BV730" s="2">
        <v>1</v>
      </c>
      <c r="BW730" s="2">
        <v>1</v>
      </c>
      <c r="BX730" s="2">
        <v>1</v>
      </c>
      <c r="BY730" s="2" t="s">
        <v>3</v>
      </c>
      <c r="BZ730" s="2">
        <v>109</v>
      </c>
      <c r="CA730" s="2">
        <v>61</v>
      </c>
      <c r="CB730" s="2" t="s">
        <v>3</v>
      </c>
      <c r="CC730" s="2"/>
      <c r="CD730" s="2"/>
      <c r="CE730" s="2">
        <v>30</v>
      </c>
      <c r="CF730" s="2">
        <v>0</v>
      </c>
      <c r="CG730" s="2">
        <v>0</v>
      </c>
      <c r="CH730" s="2"/>
      <c r="CI730" s="2"/>
      <c r="CJ730" s="2"/>
      <c r="CK730" s="2"/>
      <c r="CL730" s="2"/>
      <c r="CM730" s="2">
        <v>0</v>
      </c>
      <c r="CN730" s="2" t="s">
        <v>3</v>
      </c>
      <c r="CO730" s="2">
        <v>0</v>
      </c>
      <c r="CP730" s="2">
        <f t="shared" si="896"/>
        <v>302.48</v>
      </c>
      <c r="CQ730" s="2">
        <f t="shared" si="897"/>
        <v>151.24</v>
      </c>
      <c r="CR730" s="2">
        <f t="shared" si="881"/>
        <v>0</v>
      </c>
      <c r="CS730" s="2">
        <f t="shared" si="898"/>
        <v>0</v>
      </c>
      <c r="CT730" s="2">
        <f t="shared" si="899"/>
        <v>0</v>
      </c>
      <c r="CU730" s="2">
        <f t="shared" si="900"/>
        <v>0</v>
      </c>
      <c r="CV730" s="2">
        <f t="shared" si="901"/>
        <v>0</v>
      </c>
      <c r="CW730" s="2">
        <f t="shared" si="902"/>
        <v>0</v>
      </c>
      <c r="CX730" s="2">
        <f t="shared" si="903"/>
        <v>0</v>
      </c>
      <c r="CY730" s="2">
        <f t="shared" si="904"/>
        <v>0</v>
      </c>
      <c r="CZ730" s="2">
        <f t="shared" si="905"/>
        <v>0</v>
      </c>
      <c r="DA730" s="2"/>
      <c r="DB730" s="2"/>
      <c r="DC730" s="2" t="s">
        <v>3</v>
      </c>
      <c r="DD730" s="2" t="s">
        <v>3</v>
      </c>
      <c r="DE730" s="2" t="s">
        <v>3</v>
      </c>
      <c r="DF730" s="2" t="s">
        <v>3</v>
      </c>
      <c r="DG730" s="2" t="s">
        <v>3</v>
      </c>
      <c r="DH730" s="2" t="s">
        <v>3</v>
      </c>
      <c r="DI730" s="2" t="s">
        <v>3</v>
      </c>
      <c r="DJ730" s="2" t="s">
        <v>3</v>
      </c>
      <c r="DK730" s="2" t="s">
        <v>3</v>
      </c>
      <c r="DL730" s="2" t="s">
        <v>3</v>
      </c>
      <c r="DM730" s="2" t="s">
        <v>3</v>
      </c>
      <c r="DN730" s="2">
        <v>0</v>
      </c>
      <c r="DO730" s="2">
        <v>0</v>
      </c>
      <c r="DP730" s="2">
        <v>1</v>
      </c>
      <c r="DQ730" s="2">
        <v>1</v>
      </c>
      <c r="DR730" s="2"/>
      <c r="DS730" s="2"/>
      <c r="DT730" s="2"/>
      <c r="DU730" s="2">
        <v>1010</v>
      </c>
      <c r="DV730" s="2" t="s">
        <v>39</v>
      </c>
      <c r="DW730" s="2" t="s">
        <v>39</v>
      </c>
      <c r="DX730" s="2">
        <v>1</v>
      </c>
      <c r="DY730" s="2"/>
      <c r="DZ730" s="2" t="s">
        <v>3</v>
      </c>
      <c r="EA730" s="2" t="s">
        <v>3</v>
      </c>
      <c r="EB730" s="2" t="s">
        <v>3</v>
      </c>
      <c r="EC730" s="2" t="s">
        <v>3</v>
      </c>
      <c r="ED730" s="2"/>
      <c r="EE730" s="2">
        <v>58807897</v>
      </c>
      <c r="EF730" s="2">
        <v>30</v>
      </c>
      <c r="EG730" s="2" t="s">
        <v>27</v>
      </c>
      <c r="EH730" s="2">
        <v>0</v>
      </c>
      <c r="EI730" s="2" t="s">
        <v>3</v>
      </c>
      <c r="EJ730" s="2">
        <v>1</v>
      </c>
      <c r="EK730" s="2">
        <v>21</v>
      </c>
      <c r="EL730" s="2" t="s">
        <v>28</v>
      </c>
      <c r="EM730" s="2" t="s">
        <v>29</v>
      </c>
      <c r="EN730" s="2"/>
      <c r="EO730" s="2" t="s">
        <v>3</v>
      </c>
      <c r="EP730" s="2"/>
      <c r="EQ730" s="2">
        <v>0</v>
      </c>
      <c r="ER730" s="2">
        <v>151.24</v>
      </c>
      <c r="ES730" s="2">
        <v>151.24</v>
      </c>
      <c r="ET730" s="2">
        <v>0</v>
      </c>
      <c r="EU730" s="2">
        <v>0</v>
      </c>
      <c r="EV730" s="2">
        <v>0</v>
      </c>
      <c r="EW730" s="2">
        <v>0</v>
      </c>
      <c r="EX730" s="2">
        <v>0</v>
      </c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>
        <v>0</v>
      </c>
      <c r="FR730" s="2">
        <v>0</v>
      </c>
      <c r="FS730" s="2">
        <v>0</v>
      </c>
      <c r="FT730" s="2"/>
      <c r="FU730" s="2"/>
      <c r="FV730" s="2"/>
      <c r="FW730" s="2"/>
      <c r="FX730" s="2">
        <v>109</v>
      </c>
      <c r="FY730" s="2">
        <v>61</v>
      </c>
      <c r="FZ730" s="2"/>
      <c r="GA730" s="2" t="s">
        <v>3</v>
      </c>
      <c r="GB730" s="2"/>
      <c r="GC730" s="2"/>
      <c r="GD730" s="2">
        <v>1</v>
      </c>
      <c r="GE730" s="2"/>
      <c r="GF730" s="2">
        <v>97161491</v>
      </c>
      <c r="GG730" s="2">
        <v>2</v>
      </c>
      <c r="GH730" s="2">
        <v>1</v>
      </c>
      <c r="GI730" s="2">
        <v>-2</v>
      </c>
      <c r="GJ730" s="2">
        <v>0</v>
      </c>
      <c r="GK730" s="2">
        <v>0</v>
      </c>
      <c r="GL730" s="2">
        <f t="shared" si="906"/>
        <v>0</v>
      </c>
      <c r="GM730" s="2">
        <f t="shared" si="907"/>
        <v>302.48</v>
      </c>
      <c r="GN730" s="2">
        <f t="shared" si="908"/>
        <v>302.48</v>
      </c>
      <c r="GO730" s="2">
        <f t="shared" si="909"/>
        <v>0</v>
      </c>
      <c r="GP730" s="2">
        <f t="shared" si="910"/>
        <v>0</v>
      </c>
      <c r="GQ730" s="2"/>
      <c r="GR730" s="2">
        <v>0</v>
      </c>
      <c r="GS730" s="2">
        <v>3</v>
      </c>
      <c r="GT730" s="2">
        <v>0</v>
      </c>
      <c r="GU730" s="2" t="s">
        <v>3</v>
      </c>
      <c r="GV730" s="2">
        <f t="shared" si="911"/>
        <v>0</v>
      </c>
      <c r="GW730" s="2">
        <v>1</v>
      </c>
      <c r="GX730" s="2">
        <f t="shared" si="912"/>
        <v>0</v>
      </c>
      <c r="GY730" s="2"/>
      <c r="GZ730" s="2"/>
      <c r="HA730" s="2">
        <v>0</v>
      </c>
      <c r="HB730" s="2">
        <v>0</v>
      </c>
      <c r="HC730" s="2">
        <f t="shared" si="913"/>
        <v>0</v>
      </c>
      <c r="HD730" s="2"/>
      <c r="HE730" s="2" t="s">
        <v>3</v>
      </c>
      <c r="HF730" s="2" t="s">
        <v>3</v>
      </c>
      <c r="HG730" s="2"/>
      <c r="HH730" s="2"/>
      <c r="HI730" s="2"/>
      <c r="HJ730" s="2"/>
      <c r="HK730" s="2"/>
      <c r="HL730" s="2"/>
      <c r="HM730" s="2" t="s">
        <v>3</v>
      </c>
      <c r="HN730" s="2" t="s">
        <v>3</v>
      </c>
      <c r="HO730" s="2" t="s">
        <v>3</v>
      </c>
      <c r="HP730" s="2" t="s">
        <v>3</v>
      </c>
      <c r="HQ730" s="2" t="s">
        <v>3</v>
      </c>
      <c r="HR730" s="2"/>
      <c r="HS730" s="2">
        <v>0</v>
      </c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>
        <v>0</v>
      </c>
      <c r="IL730" s="2"/>
      <c r="IM730" s="2"/>
      <c r="IN730" s="2"/>
      <c r="IO730" s="2"/>
      <c r="IP730" s="2"/>
      <c r="IQ730" s="2"/>
      <c r="IR730" s="2"/>
      <c r="IS730" s="2"/>
      <c r="IT730" s="2"/>
      <c r="IU730" s="2"/>
    </row>
    <row r="731" spans="1:255" x14ac:dyDescent="0.2">
      <c r="A731">
        <v>18</v>
      </c>
      <c r="B731">
        <v>1</v>
      </c>
      <c r="C731">
        <v>1571</v>
      </c>
      <c r="E731" t="s">
        <v>667</v>
      </c>
      <c r="F731" t="s">
        <v>491</v>
      </c>
      <c r="G731" t="s">
        <v>492</v>
      </c>
      <c r="H731" t="s">
        <v>39</v>
      </c>
      <c r="I731">
        <f>I717*J731</f>
        <v>2</v>
      </c>
      <c r="J731">
        <v>5</v>
      </c>
      <c r="K731">
        <v>5</v>
      </c>
      <c r="O731">
        <f t="shared" si="882"/>
        <v>1739.26</v>
      </c>
      <c r="P731">
        <f t="shared" si="883"/>
        <v>1739.26</v>
      </c>
      <c r="Q731">
        <f t="shared" si="875"/>
        <v>0</v>
      </c>
      <c r="R731">
        <f t="shared" si="884"/>
        <v>0</v>
      </c>
      <c r="S731">
        <f t="shared" si="885"/>
        <v>0</v>
      </c>
      <c r="T731">
        <f t="shared" si="886"/>
        <v>0</v>
      </c>
      <c r="U731">
        <f t="shared" si="887"/>
        <v>0</v>
      </c>
      <c r="V731">
        <f t="shared" si="888"/>
        <v>0</v>
      </c>
      <c r="W731">
        <f t="shared" si="889"/>
        <v>0</v>
      </c>
      <c r="X731">
        <f t="shared" si="890"/>
        <v>0</v>
      </c>
      <c r="Y731">
        <f t="shared" si="891"/>
        <v>0</v>
      </c>
      <c r="AA731">
        <v>59204059</v>
      </c>
      <c r="AB731">
        <f t="shared" si="892"/>
        <v>151.24</v>
      </c>
      <c r="AC731">
        <f t="shared" si="893"/>
        <v>151.24</v>
      </c>
      <c r="AD731">
        <f t="shared" si="876"/>
        <v>0</v>
      </c>
      <c r="AE731">
        <f t="shared" si="877"/>
        <v>0</v>
      </c>
      <c r="AF731">
        <f t="shared" si="878"/>
        <v>0</v>
      </c>
      <c r="AG731">
        <f t="shared" si="894"/>
        <v>0</v>
      </c>
      <c r="AH731">
        <f t="shared" si="879"/>
        <v>0</v>
      </c>
      <c r="AI731">
        <f t="shared" si="880"/>
        <v>0</v>
      </c>
      <c r="AJ731">
        <f t="shared" si="895"/>
        <v>0</v>
      </c>
      <c r="AK731">
        <v>151.24</v>
      </c>
      <c r="AL731">
        <v>151.24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109</v>
      </c>
      <c r="AU731">
        <v>61</v>
      </c>
      <c r="AV731">
        <v>1</v>
      </c>
      <c r="AW731">
        <v>1</v>
      </c>
      <c r="AZ731">
        <v>1</v>
      </c>
      <c r="BA731">
        <v>1</v>
      </c>
      <c r="BB731">
        <v>1</v>
      </c>
      <c r="BC731">
        <v>5.75</v>
      </c>
      <c r="BD731" t="s">
        <v>3</v>
      </c>
      <c r="BE731" t="s">
        <v>3</v>
      </c>
      <c r="BF731" t="s">
        <v>3</v>
      </c>
      <c r="BG731" t="s">
        <v>3</v>
      </c>
      <c r="BH731">
        <v>3</v>
      </c>
      <c r="BI731">
        <v>1</v>
      </c>
      <c r="BJ731" t="s">
        <v>493</v>
      </c>
      <c r="BM731">
        <v>21</v>
      </c>
      <c r="BN731">
        <v>0</v>
      </c>
      <c r="BO731" t="s">
        <v>491</v>
      </c>
      <c r="BP731">
        <v>1</v>
      </c>
      <c r="BQ731">
        <v>30</v>
      </c>
      <c r="BR731">
        <v>0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 t="s">
        <v>3</v>
      </c>
      <c r="BZ731">
        <v>109</v>
      </c>
      <c r="CA731">
        <v>61</v>
      </c>
      <c r="CB731" t="s">
        <v>3</v>
      </c>
      <c r="CE731">
        <v>30</v>
      </c>
      <c r="CF731">
        <v>0</v>
      </c>
      <c r="CG731">
        <v>0</v>
      </c>
      <c r="CM731">
        <v>0</v>
      </c>
      <c r="CN731" t="s">
        <v>3</v>
      </c>
      <c r="CO731">
        <v>0</v>
      </c>
      <c r="CP731">
        <f t="shared" si="896"/>
        <v>1739.26</v>
      </c>
      <c r="CQ731">
        <f t="shared" si="897"/>
        <v>869.63</v>
      </c>
      <c r="CR731">
        <f t="shared" si="881"/>
        <v>0</v>
      </c>
      <c r="CS731">
        <f t="shared" si="898"/>
        <v>0</v>
      </c>
      <c r="CT731">
        <f t="shared" si="899"/>
        <v>0</v>
      </c>
      <c r="CU731">
        <f t="shared" si="900"/>
        <v>0</v>
      </c>
      <c r="CV731">
        <f t="shared" si="901"/>
        <v>0</v>
      </c>
      <c r="CW731">
        <f t="shared" si="902"/>
        <v>0</v>
      </c>
      <c r="CX731">
        <f t="shared" si="903"/>
        <v>0</v>
      </c>
      <c r="CY731">
        <f t="shared" si="904"/>
        <v>0</v>
      </c>
      <c r="CZ731">
        <f t="shared" si="905"/>
        <v>0</v>
      </c>
      <c r="DC731" t="s">
        <v>3</v>
      </c>
      <c r="DD731" t="s">
        <v>3</v>
      </c>
      <c r="DE731" t="s">
        <v>3</v>
      </c>
      <c r="DF731" t="s">
        <v>3</v>
      </c>
      <c r="DG731" t="s">
        <v>3</v>
      </c>
      <c r="DH731" t="s">
        <v>3</v>
      </c>
      <c r="DI731" t="s">
        <v>3</v>
      </c>
      <c r="DJ731" t="s">
        <v>3</v>
      </c>
      <c r="DK731" t="s">
        <v>3</v>
      </c>
      <c r="DL731" t="s">
        <v>3</v>
      </c>
      <c r="DM731" t="s">
        <v>3</v>
      </c>
      <c r="DN731">
        <v>0</v>
      </c>
      <c r="DO731">
        <v>0</v>
      </c>
      <c r="DP731">
        <v>1</v>
      </c>
      <c r="DQ731">
        <v>1</v>
      </c>
      <c r="DU731">
        <v>1010</v>
      </c>
      <c r="DV731" t="s">
        <v>39</v>
      </c>
      <c r="DW731" t="s">
        <v>39</v>
      </c>
      <c r="DX731">
        <v>1</v>
      </c>
      <c r="DZ731" t="s">
        <v>3</v>
      </c>
      <c r="EA731" t="s">
        <v>3</v>
      </c>
      <c r="EB731" t="s">
        <v>3</v>
      </c>
      <c r="EC731" t="s">
        <v>3</v>
      </c>
      <c r="EE731">
        <v>58807897</v>
      </c>
      <c r="EF731">
        <v>30</v>
      </c>
      <c r="EG731" t="s">
        <v>27</v>
      </c>
      <c r="EH731">
        <v>0</v>
      </c>
      <c r="EI731" t="s">
        <v>3</v>
      </c>
      <c r="EJ731">
        <v>1</v>
      </c>
      <c r="EK731">
        <v>21</v>
      </c>
      <c r="EL731" t="s">
        <v>28</v>
      </c>
      <c r="EM731" t="s">
        <v>29</v>
      </c>
      <c r="EO731" t="s">
        <v>3</v>
      </c>
      <c r="EQ731">
        <v>0</v>
      </c>
      <c r="ER731">
        <v>151.24</v>
      </c>
      <c r="ES731">
        <v>151.24</v>
      </c>
      <c r="ET731">
        <v>0</v>
      </c>
      <c r="EU731">
        <v>0</v>
      </c>
      <c r="EV731">
        <v>0</v>
      </c>
      <c r="EW731">
        <v>0</v>
      </c>
      <c r="EX731">
        <v>0</v>
      </c>
      <c r="FQ731">
        <v>0</v>
      </c>
      <c r="FR731">
        <v>0</v>
      </c>
      <c r="FS731">
        <v>0</v>
      </c>
      <c r="FX731">
        <v>109</v>
      </c>
      <c r="FY731">
        <v>61</v>
      </c>
      <c r="GA731" t="s">
        <v>3</v>
      </c>
      <c r="GD731">
        <v>1</v>
      </c>
      <c r="GF731">
        <v>97161491</v>
      </c>
      <c r="GG731">
        <v>2</v>
      </c>
      <c r="GH731">
        <v>1</v>
      </c>
      <c r="GI731">
        <v>2</v>
      </c>
      <c r="GJ731">
        <v>0</v>
      </c>
      <c r="GK731">
        <v>0</v>
      </c>
      <c r="GL731">
        <f t="shared" si="906"/>
        <v>0</v>
      </c>
      <c r="GM731">
        <f t="shared" si="907"/>
        <v>1739.26</v>
      </c>
      <c r="GN731">
        <f t="shared" si="908"/>
        <v>1739.26</v>
      </c>
      <c r="GO731">
        <f t="shared" si="909"/>
        <v>0</v>
      </c>
      <c r="GP731">
        <f t="shared" si="910"/>
        <v>0</v>
      </c>
      <c r="GR731">
        <v>0</v>
      </c>
      <c r="GS731">
        <v>3</v>
      </c>
      <c r="GT731">
        <v>0</v>
      </c>
      <c r="GU731" t="s">
        <v>3</v>
      </c>
      <c r="GV731">
        <f t="shared" si="911"/>
        <v>0</v>
      </c>
      <c r="GW731">
        <v>1</v>
      </c>
      <c r="GX731">
        <f t="shared" si="912"/>
        <v>0</v>
      </c>
      <c r="HA731">
        <v>0</v>
      </c>
      <c r="HB731">
        <v>0</v>
      </c>
      <c r="HC731">
        <f t="shared" si="913"/>
        <v>0</v>
      </c>
      <c r="HE731" t="s">
        <v>3</v>
      </c>
      <c r="HF731" t="s">
        <v>3</v>
      </c>
      <c r="HM731" t="s">
        <v>3</v>
      </c>
      <c r="HN731" t="s">
        <v>3</v>
      </c>
      <c r="HO731" t="s">
        <v>3</v>
      </c>
      <c r="HP731" t="s">
        <v>3</v>
      </c>
      <c r="HQ731" t="s">
        <v>3</v>
      </c>
      <c r="HS731">
        <v>0</v>
      </c>
      <c r="IK731">
        <v>0</v>
      </c>
    </row>
    <row r="732" spans="1:255" x14ac:dyDescent="0.2">
      <c r="A732" s="2">
        <v>18</v>
      </c>
      <c r="B732" s="2">
        <v>1</v>
      </c>
      <c r="C732" s="2">
        <v>1556</v>
      </c>
      <c r="D732" s="2"/>
      <c r="E732" s="2" t="s">
        <v>668</v>
      </c>
      <c r="F732" s="2" t="s">
        <v>216</v>
      </c>
      <c r="G732" s="2" t="s">
        <v>217</v>
      </c>
      <c r="H732" s="2" t="s">
        <v>39</v>
      </c>
      <c r="I732" s="2">
        <f>I716*J732</f>
        <v>0.36</v>
      </c>
      <c r="J732" s="2">
        <v>0.89999999999999991</v>
      </c>
      <c r="K732" s="2">
        <v>0.9</v>
      </c>
      <c r="L732" s="2"/>
      <c r="M732" s="2"/>
      <c r="N732" s="2"/>
      <c r="O732" s="2">
        <f t="shared" si="882"/>
        <v>4.26</v>
      </c>
      <c r="P732" s="2">
        <f t="shared" si="883"/>
        <v>4.26</v>
      </c>
      <c r="Q732" s="2">
        <f t="shared" si="875"/>
        <v>0</v>
      </c>
      <c r="R732" s="2">
        <f t="shared" si="884"/>
        <v>0</v>
      </c>
      <c r="S732" s="2">
        <f t="shared" si="885"/>
        <v>0</v>
      </c>
      <c r="T732" s="2">
        <f t="shared" si="886"/>
        <v>0</v>
      </c>
      <c r="U732" s="2">
        <f t="shared" si="887"/>
        <v>0</v>
      </c>
      <c r="V732" s="2">
        <f t="shared" si="888"/>
        <v>0</v>
      </c>
      <c r="W732" s="2">
        <f t="shared" si="889"/>
        <v>0</v>
      </c>
      <c r="X732" s="2">
        <f t="shared" si="890"/>
        <v>0</v>
      </c>
      <c r="Y732" s="2">
        <f t="shared" si="891"/>
        <v>0</v>
      </c>
      <c r="Z732" s="2"/>
      <c r="AA732" s="2">
        <v>59204062</v>
      </c>
      <c r="AB732" s="2">
        <f t="shared" si="892"/>
        <v>11.82</v>
      </c>
      <c r="AC732" s="2">
        <f t="shared" si="893"/>
        <v>11.82</v>
      </c>
      <c r="AD732" s="2">
        <f t="shared" si="876"/>
        <v>0</v>
      </c>
      <c r="AE732" s="2">
        <f t="shared" si="877"/>
        <v>0</v>
      </c>
      <c r="AF732" s="2">
        <f t="shared" si="878"/>
        <v>0</v>
      </c>
      <c r="AG732" s="2">
        <f t="shared" si="894"/>
        <v>0</v>
      </c>
      <c r="AH732" s="2">
        <f t="shared" si="879"/>
        <v>0</v>
      </c>
      <c r="AI732" s="2">
        <f t="shared" si="880"/>
        <v>0</v>
      </c>
      <c r="AJ732" s="2">
        <f t="shared" si="895"/>
        <v>0</v>
      </c>
      <c r="AK732" s="2">
        <v>11.82</v>
      </c>
      <c r="AL732" s="2">
        <v>11.82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109</v>
      </c>
      <c r="AU732" s="2">
        <v>61</v>
      </c>
      <c r="AV732" s="2">
        <v>1</v>
      </c>
      <c r="AW732" s="2">
        <v>1</v>
      </c>
      <c r="AX732" s="2"/>
      <c r="AY732" s="2"/>
      <c r="AZ732" s="2">
        <v>1</v>
      </c>
      <c r="BA732" s="2">
        <v>1</v>
      </c>
      <c r="BB732" s="2">
        <v>1</v>
      </c>
      <c r="BC732" s="2">
        <v>1</v>
      </c>
      <c r="BD732" s="2" t="s">
        <v>3</v>
      </c>
      <c r="BE732" s="2" t="s">
        <v>3</v>
      </c>
      <c r="BF732" s="2" t="s">
        <v>3</v>
      </c>
      <c r="BG732" s="2" t="s">
        <v>3</v>
      </c>
      <c r="BH732" s="2">
        <v>3</v>
      </c>
      <c r="BI732" s="2">
        <v>1</v>
      </c>
      <c r="BJ732" s="2" t="s">
        <v>218</v>
      </c>
      <c r="BK732" s="2"/>
      <c r="BL732" s="2"/>
      <c r="BM732" s="2">
        <v>21</v>
      </c>
      <c r="BN732" s="2">
        <v>0</v>
      </c>
      <c r="BO732" s="2" t="s">
        <v>3</v>
      </c>
      <c r="BP732" s="2">
        <v>0</v>
      </c>
      <c r="BQ732" s="2">
        <v>30</v>
      </c>
      <c r="BR732" s="2">
        <v>0</v>
      </c>
      <c r="BS732" s="2">
        <v>1</v>
      </c>
      <c r="BT732" s="2">
        <v>1</v>
      </c>
      <c r="BU732" s="2">
        <v>1</v>
      </c>
      <c r="BV732" s="2">
        <v>1</v>
      </c>
      <c r="BW732" s="2">
        <v>1</v>
      </c>
      <c r="BX732" s="2">
        <v>1</v>
      </c>
      <c r="BY732" s="2" t="s">
        <v>3</v>
      </c>
      <c r="BZ732" s="2">
        <v>109</v>
      </c>
      <c r="CA732" s="2">
        <v>61</v>
      </c>
      <c r="CB732" s="2" t="s">
        <v>3</v>
      </c>
      <c r="CC732" s="2"/>
      <c r="CD732" s="2"/>
      <c r="CE732" s="2">
        <v>30</v>
      </c>
      <c r="CF732" s="2">
        <v>0</v>
      </c>
      <c r="CG732" s="2">
        <v>0</v>
      </c>
      <c r="CH732" s="2"/>
      <c r="CI732" s="2"/>
      <c r="CJ732" s="2"/>
      <c r="CK732" s="2"/>
      <c r="CL732" s="2"/>
      <c r="CM732" s="2">
        <v>0</v>
      </c>
      <c r="CN732" s="2" t="s">
        <v>3</v>
      </c>
      <c r="CO732" s="2">
        <v>0</v>
      </c>
      <c r="CP732" s="2">
        <f t="shared" si="896"/>
        <v>4.26</v>
      </c>
      <c r="CQ732" s="2">
        <f t="shared" si="897"/>
        <v>11.82</v>
      </c>
      <c r="CR732" s="2">
        <f t="shared" si="881"/>
        <v>0</v>
      </c>
      <c r="CS732" s="2">
        <f t="shared" si="898"/>
        <v>0</v>
      </c>
      <c r="CT732" s="2">
        <f t="shared" si="899"/>
        <v>0</v>
      </c>
      <c r="CU732" s="2">
        <f t="shared" si="900"/>
        <v>0</v>
      </c>
      <c r="CV732" s="2">
        <f t="shared" si="901"/>
        <v>0</v>
      </c>
      <c r="CW732" s="2">
        <f t="shared" si="902"/>
        <v>0</v>
      </c>
      <c r="CX732" s="2">
        <f t="shared" si="903"/>
        <v>0</v>
      </c>
      <c r="CY732" s="2">
        <f t="shared" si="904"/>
        <v>0</v>
      </c>
      <c r="CZ732" s="2">
        <f t="shared" si="905"/>
        <v>0</v>
      </c>
      <c r="DA732" s="2"/>
      <c r="DB732" s="2"/>
      <c r="DC732" s="2" t="s">
        <v>3</v>
      </c>
      <c r="DD732" s="2" t="s">
        <v>3</v>
      </c>
      <c r="DE732" s="2" t="s">
        <v>3</v>
      </c>
      <c r="DF732" s="2" t="s">
        <v>3</v>
      </c>
      <c r="DG732" s="2" t="s">
        <v>3</v>
      </c>
      <c r="DH732" s="2" t="s">
        <v>3</v>
      </c>
      <c r="DI732" s="2" t="s">
        <v>3</v>
      </c>
      <c r="DJ732" s="2" t="s">
        <v>3</v>
      </c>
      <c r="DK732" s="2" t="s">
        <v>3</v>
      </c>
      <c r="DL732" s="2" t="s">
        <v>3</v>
      </c>
      <c r="DM732" s="2" t="s">
        <v>3</v>
      </c>
      <c r="DN732" s="2">
        <v>0</v>
      </c>
      <c r="DO732" s="2">
        <v>0</v>
      </c>
      <c r="DP732" s="2">
        <v>1</v>
      </c>
      <c r="DQ732" s="2">
        <v>1</v>
      </c>
      <c r="DR732" s="2"/>
      <c r="DS732" s="2"/>
      <c r="DT732" s="2"/>
      <c r="DU732" s="2">
        <v>1010</v>
      </c>
      <c r="DV732" s="2" t="s">
        <v>39</v>
      </c>
      <c r="DW732" s="2" t="s">
        <v>39</v>
      </c>
      <c r="DX732" s="2">
        <v>1</v>
      </c>
      <c r="DY732" s="2"/>
      <c r="DZ732" s="2" t="s">
        <v>3</v>
      </c>
      <c r="EA732" s="2" t="s">
        <v>3</v>
      </c>
      <c r="EB732" s="2" t="s">
        <v>3</v>
      </c>
      <c r="EC732" s="2" t="s">
        <v>3</v>
      </c>
      <c r="ED732" s="2"/>
      <c r="EE732" s="2">
        <v>58807897</v>
      </c>
      <c r="EF732" s="2">
        <v>30</v>
      </c>
      <c r="EG732" s="2" t="s">
        <v>27</v>
      </c>
      <c r="EH732" s="2">
        <v>0</v>
      </c>
      <c r="EI732" s="2" t="s">
        <v>3</v>
      </c>
      <c r="EJ732" s="2">
        <v>1</v>
      </c>
      <c r="EK732" s="2">
        <v>21</v>
      </c>
      <c r="EL732" s="2" t="s">
        <v>28</v>
      </c>
      <c r="EM732" s="2" t="s">
        <v>29</v>
      </c>
      <c r="EN732" s="2"/>
      <c r="EO732" s="2" t="s">
        <v>3</v>
      </c>
      <c r="EP732" s="2"/>
      <c r="EQ732" s="2">
        <v>0</v>
      </c>
      <c r="ER732" s="2">
        <v>11.82</v>
      </c>
      <c r="ES732" s="2">
        <v>11.82</v>
      </c>
      <c r="ET732" s="2">
        <v>0</v>
      </c>
      <c r="EU732" s="2">
        <v>0</v>
      </c>
      <c r="EV732" s="2">
        <v>0</v>
      </c>
      <c r="EW732" s="2">
        <v>0</v>
      </c>
      <c r="EX732" s="2">
        <v>0</v>
      </c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>
        <v>0</v>
      </c>
      <c r="FR732" s="2">
        <v>0</v>
      </c>
      <c r="FS732" s="2">
        <v>0</v>
      </c>
      <c r="FT732" s="2"/>
      <c r="FU732" s="2"/>
      <c r="FV732" s="2"/>
      <c r="FW732" s="2"/>
      <c r="FX732" s="2">
        <v>109</v>
      </c>
      <c r="FY732" s="2">
        <v>61</v>
      </c>
      <c r="FZ732" s="2"/>
      <c r="GA732" s="2" t="s">
        <v>3</v>
      </c>
      <c r="GB732" s="2"/>
      <c r="GC732" s="2"/>
      <c r="GD732" s="2">
        <v>1</v>
      </c>
      <c r="GE732" s="2"/>
      <c r="GF732" s="2">
        <v>726132467</v>
      </c>
      <c r="GG732" s="2">
        <v>2</v>
      </c>
      <c r="GH732" s="2">
        <v>1</v>
      </c>
      <c r="GI732" s="2">
        <v>-2</v>
      </c>
      <c r="GJ732" s="2">
        <v>0</v>
      </c>
      <c r="GK732" s="2">
        <v>0</v>
      </c>
      <c r="GL732" s="2">
        <f t="shared" si="906"/>
        <v>0</v>
      </c>
      <c r="GM732" s="2">
        <f t="shared" si="907"/>
        <v>4.26</v>
      </c>
      <c r="GN732" s="2">
        <f t="shared" si="908"/>
        <v>4.26</v>
      </c>
      <c r="GO732" s="2">
        <f t="shared" si="909"/>
        <v>0</v>
      </c>
      <c r="GP732" s="2">
        <f t="shared" si="910"/>
        <v>0</v>
      </c>
      <c r="GQ732" s="2"/>
      <c r="GR732" s="2">
        <v>0</v>
      </c>
      <c r="GS732" s="2">
        <v>3</v>
      </c>
      <c r="GT732" s="2">
        <v>0</v>
      </c>
      <c r="GU732" s="2" t="s">
        <v>3</v>
      </c>
      <c r="GV732" s="2">
        <f t="shared" si="911"/>
        <v>0</v>
      </c>
      <c r="GW732" s="2">
        <v>1</v>
      </c>
      <c r="GX732" s="2">
        <f t="shared" si="912"/>
        <v>0</v>
      </c>
      <c r="GY732" s="2"/>
      <c r="GZ732" s="2"/>
      <c r="HA732" s="2">
        <v>0</v>
      </c>
      <c r="HB732" s="2">
        <v>0</v>
      </c>
      <c r="HC732" s="2">
        <f t="shared" si="913"/>
        <v>0</v>
      </c>
      <c r="HD732" s="2"/>
      <c r="HE732" s="2" t="s">
        <v>3</v>
      </c>
      <c r="HF732" s="2" t="s">
        <v>3</v>
      </c>
      <c r="HG732" s="2"/>
      <c r="HH732" s="2"/>
      <c r="HI732" s="2"/>
      <c r="HJ732" s="2"/>
      <c r="HK732" s="2"/>
      <c r="HL732" s="2"/>
      <c r="HM732" s="2" t="s">
        <v>3</v>
      </c>
      <c r="HN732" s="2" t="s">
        <v>3</v>
      </c>
      <c r="HO732" s="2" t="s">
        <v>3</v>
      </c>
      <c r="HP732" s="2" t="s">
        <v>3</v>
      </c>
      <c r="HQ732" s="2" t="s">
        <v>3</v>
      </c>
      <c r="HR732" s="2"/>
      <c r="HS732" s="2">
        <v>0</v>
      </c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>
        <v>0</v>
      </c>
      <c r="IL732" s="2"/>
      <c r="IM732" s="2"/>
      <c r="IN732" s="2"/>
      <c r="IO732" s="2"/>
      <c r="IP732" s="2"/>
      <c r="IQ732" s="2"/>
      <c r="IR732" s="2"/>
      <c r="IS732" s="2"/>
      <c r="IT732" s="2"/>
      <c r="IU732" s="2"/>
    </row>
    <row r="733" spans="1:255" x14ac:dyDescent="0.2">
      <c r="A733">
        <v>18</v>
      </c>
      <c r="B733">
        <v>1</v>
      </c>
      <c r="C733">
        <v>1572</v>
      </c>
      <c r="E733" t="s">
        <v>668</v>
      </c>
      <c r="F733" t="s">
        <v>216</v>
      </c>
      <c r="G733" t="s">
        <v>217</v>
      </c>
      <c r="H733" t="s">
        <v>39</v>
      </c>
      <c r="I733">
        <f>I717*J733</f>
        <v>0.36</v>
      </c>
      <c r="J733">
        <v>0.89999999999999991</v>
      </c>
      <c r="K733">
        <v>0.9</v>
      </c>
      <c r="O733">
        <f t="shared" si="882"/>
        <v>29.73</v>
      </c>
      <c r="P733">
        <f t="shared" si="883"/>
        <v>29.73</v>
      </c>
      <c r="Q733">
        <f t="shared" si="875"/>
        <v>0</v>
      </c>
      <c r="R733">
        <f t="shared" si="884"/>
        <v>0</v>
      </c>
      <c r="S733">
        <f t="shared" si="885"/>
        <v>0</v>
      </c>
      <c r="T733">
        <f t="shared" si="886"/>
        <v>0</v>
      </c>
      <c r="U733">
        <f t="shared" si="887"/>
        <v>0</v>
      </c>
      <c r="V733">
        <f t="shared" si="888"/>
        <v>0</v>
      </c>
      <c r="W733">
        <f t="shared" si="889"/>
        <v>0</v>
      </c>
      <c r="X733">
        <f t="shared" si="890"/>
        <v>0</v>
      </c>
      <c r="Y733">
        <f t="shared" si="891"/>
        <v>0</v>
      </c>
      <c r="AA733">
        <v>59204059</v>
      </c>
      <c r="AB733">
        <f t="shared" si="892"/>
        <v>11.82</v>
      </c>
      <c r="AC733">
        <f t="shared" si="893"/>
        <v>11.82</v>
      </c>
      <c r="AD733">
        <f t="shared" si="876"/>
        <v>0</v>
      </c>
      <c r="AE733">
        <f t="shared" si="877"/>
        <v>0</v>
      </c>
      <c r="AF733">
        <f t="shared" si="878"/>
        <v>0</v>
      </c>
      <c r="AG733">
        <f t="shared" si="894"/>
        <v>0</v>
      </c>
      <c r="AH733">
        <f t="shared" si="879"/>
        <v>0</v>
      </c>
      <c r="AI733">
        <f t="shared" si="880"/>
        <v>0</v>
      </c>
      <c r="AJ733">
        <f t="shared" si="895"/>
        <v>0</v>
      </c>
      <c r="AK733">
        <v>11.82</v>
      </c>
      <c r="AL733">
        <v>11.82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109</v>
      </c>
      <c r="AU733">
        <v>61</v>
      </c>
      <c r="AV733">
        <v>1</v>
      </c>
      <c r="AW733">
        <v>1</v>
      </c>
      <c r="AZ733">
        <v>1</v>
      </c>
      <c r="BA733">
        <v>1</v>
      </c>
      <c r="BB733">
        <v>1</v>
      </c>
      <c r="BC733">
        <v>6.98</v>
      </c>
      <c r="BD733" t="s">
        <v>3</v>
      </c>
      <c r="BE733" t="s">
        <v>3</v>
      </c>
      <c r="BF733" t="s">
        <v>3</v>
      </c>
      <c r="BG733" t="s">
        <v>3</v>
      </c>
      <c r="BH733">
        <v>3</v>
      </c>
      <c r="BI733">
        <v>1</v>
      </c>
      <c r="BJ733" t="s">
        <v>218</v>
      </c>
      <c r="BM733">
        <v>21</v>
      </c>
      <c r="BN733">
        <v>0</v>
      </c>
      <c r="BO733" t="s">
        <v>216</v>
      </c>
      <c r="BP733">
        <v>1</v>
      </c>
      <c r="BQ733">
        <v>30</v>
      </c>
      <c r="BR733">
        <v>0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 t="s">
        <v>3</v>
      </c>
      <c r="BZ733">
        <v>109</v>
      </c>
      <c r="CA733">
        <v>61</v>
      </c>
      <c r="CB733" t="s">
        <v>3</v>
      </c>
      <c r="CE733">
        <v>30</v>
      </c>
      <c r="CF733">
        <v>0</v>
      </c>
      <c r="CG733">
        <v>0</v>
      </c>
      <c r="CM733">
        <v>0</v>
      </c>
      <c r="CN733" t="s">
        <v>3</v>
      </c>
      <c r="CO733">
        <v>0</v>
      </c>
      <c r="CP733">
        <f t="shared" si="896"/>
        <v>29.73</v>
      </c>
      <c r="CQ733">
        <f t="shared" si="897"/>
        <v>82.5</v>
      </c>
      <c r="CR733">
        <f t="shared" si="881"/>
        <v>0</v>
      </c>
      <c r="CS733">
        <f t="shared" si="898"/>
        <v>0</v>
      </c>
      <c r="CT733">
        <f t="shared" si="899"/>
        <v>0</v>
      </c>
      <c r="CU733">
        <f t="shared" si="900"/>
        <v>0</v>
      </c>
      <c r="CV733">
        <f t="shared" si="901"/>
        <v>0</v>
      </c>
      <c r="CW733">
        <f t="shared" si="902"/>
        <v>0</v>
      </c>
      <c r="CX733">
        <f t="shared" si="903"/>
        <v>0</v>
      </c>
      <c r="CY733">
        <f t="shared" si="904"/>
        <v>0</v>
      </c>
      <c r="CZ733">
        <f t="shared" si="905"/>
        <v>0</v>
      </c>
      <c r="DC733" t="s">
        <v>3</v>
      </c>
      <c r="DD733" t="s">
        <v>3</v>
      </c>
      <c r="DE733" t="s">
        <v>3</v>
      </c>
      <c r="DF733" t="s">
        <v>3</v>
      </c>
      <c r="DG733" t="s">
        <v>3</v>
      </c>
      <c r="DH733" t="s">
        <v>3</v>
      </c>
      <c r="DI733" t="s">
        <v>3</v>
      </c>
      <c r="DJ733" t="s">
        <v>3</v>
      </c>
      <c r="DK733" t="s">
        <v>3</v>
      </c>
      <c r="DL733" t="s">
        <v>3</v>
      </c>
      <c r="DM733" t="s">
        <v>3</v>
      </c>
      <c r="DN733">
        <v>0</v>
      </c>
      <c r="DO733">
        <v>0</v>
      </c>
      <c r="DP733">
        <v>1</v>
      </c>
      <c r="DQ733">
        <v>1</v>
      </c>
      <c r="DU733">
        <v>1010</v>
      </c>
      <c r="DV733" t="s">
        <v>39</v>
      </c>
      <c r="DW733" t="s">
        <v>39</v>
      </c>
      <c r="DX733">
        <v>1</v>
      </c>
      <c r="DZ733" t="s">
        <v>3</v>
      </c>
      <c r="EA733" t="s">
        <v>3</v>
      </c>
      <c r="EB733" t="s">
        <v>3</v>
      </c>
      <c r="EC733" t="s">
        <v>3</v>
      </c>
      <c r="EE733">
        <v>58807897</v>
      </c>
      <c r="EF733">
        <v>30</v>
      </c>
      <c r="EG733" t="s">
        <v>27</v>
      </c>
      <c r="EH733">
        <v>0</v>
      </c>
      <c r="EI733" t="s">
        <v>3</v>
      </c>
      <c r="EJ733">
        <v>1</v>
      </c>
      <c r="EK733">
        <v>21</v>
      </c>
      <c r="EL733" t="s">
        <v>28</v>
      </c>
      <c r="EM733" t="s">
        <v>29</v>
      </c>
      <c r="EO733" t="s">
        <v>3</v>
      </c>
      <c r="EQ733">
        <v>0</v>
      </c>
      <c r="ER733">
        <v>11.82</v>
      </c>
      <c r="ES733">
        <v>11.82</v>
      </c>
      <c r="ET733">
        <v>0</v>
      </c>
      <c r="EU733">
        <v>0</v>
      </c>
      <c r="EV733">
        <v>0</v>
      </c>
      <c r="EW733">
        <v>0</v>
      </c>
      <c r="EX733">
        <v>0</v>
      </c>
      <c r="FQ733">
        <v>0</v>
      </c>
      <c r="FR733">
        <v>0</v>
      </c>
      <c r="FS733">
        <v>0</v>
      </c>
      <c r="FX733">
        <v>109</v>
      </c>
      <c r="FY733">
        <v>61</v>
      </c>
      <c r="GA733" t="s">
        <v>3</v>
      </c>
      <c r="GD733">
        <v>1</v>
      </c>
      <c r="GF733">
        <v>726132467</v>
      </c>
      <c r="GG733">
        <v>2</v>
      </c>
      <c r="GH733">
        <v>1</v>
      </c>
      <c r="GI733">
        <v>2</v>
      </c>
      <c r="GJ733">
        <v>0</v>
      </c>
      <c r="GK733">
        <v>0</v>
      </c>
      <c r="GL733">
        <f t="shared" si="906"/>
        <v>0</v>
      </c>
      <c r="GM733">
        <f t="shared" si="907"/>
        <v>29.73</v>
      </c>
      <c r="GN733">
        <f t="shared" si="908"/>
        <v>29.73</v>
      </c>
      <c r="GO733">
        <f t="shared" si="909"/>
        <v>0</v>
      </c>
      <c r="GP733">
        <f t="shared" si="910"/>
        <v>0</v>
      </c>
      <c r="GR733">
        <v>0</v>
      </c>
      <c r="GS733">
        <v>3</v>
      </c>
      <c r="GT733">
        <v>0</v>
      </c>
      <c r="GU733" t="s">
        <v>3</v>
      </c>
      <c r="GV733">
        <f t="shared" si="911"/>
        <v>0</v>
      </c>
      <c r="GW733">
        <v>1</v>
      </c>
      <c r="GX733">
        <f t="shared" si="912"/>
        <v>0</v>
      </c>
      <c r="HA733">
        <v>0</v>
      </c>
      <c r="HB733">
        <v>0</v>
      </c>
      <c r="HC733">
        <f t="shared" si="913"/>
        <v>0</v>
      </c>
      <c r="HE733" t="s">
        <v>3</v>
      </c>
      <c r="HF733" t="s">
        <v>3</v>
      </c>
      <c r="HM733" t="s">
        <v>3</v>
      </c>
      <c r="HN733" t="s">
        <v>3</v>
      </c>
      <c r="HO733" t="s">
        <v>3</v>
      </c>
      <c r="HP733" t="s">
        <v>3</v>
      </c>
      <c r="HQ733" t="s">
        <v>3</v>
      </c>
      <c r="HS733">
        <v>0</v>
      </c>
      <c r="IK733">
        <v>0</v>
      </c>
    </row>
    <row r="734" spans="1:255" x14ac:dyDescent="0.2">
      <c r="A734" s="2">
        <v>17</v>
      </c>
      <c r="B734" s="2">
        <v>1</v>
      </c>
      <c r="C734" s="2">
        <f>ROW(SmtRes!A1583)</f>
        <v>1583</v>
      </c>
      <c r="D734" s="2">
        <f>ROW(EtalonRes!A1579)</f>
        <v>1579</v>
      </c>
      <c r="E734" s="2" t="s">
        <v>669</v>
      </c>
      <c r="F734" s="2" t="s">
        <v>452</v>
      </c>
      <c r="G734" s="2" t="s">
        <v>453</v>
      </c>
      <c r="H734" s="2" t="s">
        <v>23</v>
      </c>
      <c r="I734" s="2">
        <f>ROUND(ROUND(5/100,4),9)</f>
        <v>0.05</v>
      </c>
      <c r="J734" s="2">
        <v>0</v>
      </c>
      <c r="K734" s="2">
        <f>ROUND(ROUND(5/100,4),9)</f>
        <v>0.05</v>
      </c>
      <c r="L734" s="2"/>
      <c r="M734" s="2"/>
      <c r="N734" s="2"/>
      <c r="O734" s="2">
        <f t="shared" si="882"/>
        <v>19.28</v>
      </c>
      <c r="P734" s="2">
        <f t="shared" si="883"/>
        <v>6.3</v>
      </c>
      <c r="Q734" s="2">
        <f>(ROUND((ROUND(((((ET734*1.25)*1.1))*AV734*I734),2)*BB734),2)+ROUND((ROUND(((AE734-(((EU734*1.25)*1.1)))*AV734*I734),2)*BS734),2))</f>
        <v>1.54</v>
      </c>
      <c r="R734" s="2">
        <f t="shared" si="884"/>
        <v>7.0000000000000007E-2</v>
      </c>
      <c r="S734" s="2">
        <f t="shared" si="885"/>
        <v>11.44</v>
      </c>
      <c r="T734" s="2">
        <f t="shared" si="886"/>
        <v>0</v>
      </c>
      <c r="U734" s="2">
        <f t="shared" si="887"/>
        <v>0.92660680750000002</v>
      </c>
      <c r="V734" s="2">
        <f t="shared" si="888"/>
        <v>0</v>
      </c>
      <c r="W734" s="2">
        <f t="shared" si="889"/>
        <v>0</v>
      </c>
      <c r="X734" s="2">
        <f t="shared" si="890"/>
        <v>12.55</v>
      </c>
      <c r="Y734" s="2">
        <f t="shared" si="891"/>
        <v>7.02</v>
      </c>
      <c r="Z734" s="2"/>
      <c r="AA734" s="2">
        <v>59204062</v>
      </c>
      <c r="AB734" s="2">
        <f t="shared" si="892"/>
        <v>369.32560000000001</v>
      </c>
      <c r="AC734" s="2">
        <f t="shared" si="893"/>
        <v>125.9</v>
      </c>
      <c r="AD734" s="2">
        <f>ROUND((((((ET734*1.25)*1.1))-(((EU734*1.25)*1.1)))+AE734),6)</f>
        <v>28.9575</v>
      </c>
      <c r="AE734" s="2">
        <f>ROUND((((EU734*1.25)*1.1)),6)</f>
        <v>1.3887499999999999</v>
      </c>
      <c r="AF734" s="2">
        <f>ROUND((((EV734*1.15)*1.1)),6)</f>
        <v>214.46809999999999</v>
      </c>
      <c r="AG734" s="2">
        <f t="shared" si="894"/>
        <v>0</v>
      </c>
      <c r="AH734" s="2">
        <f>(((EW734*1.15)*1.1))</f>
        <v>17.368449999999999</v>
      </c>
      <c r="AI734" s="2">
        <f>(((EX734*1.25)*1.1))</f>
        <v>0</v>
      </c>
      <c r="AJ734" s="2">
        <f t="shared" si="895"/>
        <v>0</v>
      </c>
      <c r="AK734" s="2">
        <v>316.5</v>
      </c>
      <c r="AL734" s="2">
        <v>125.9</v>
      </c>
      <c r="AM734" s="2">
        <v>21.06</v>
      </c>
      <c r="AN734" s="2">
        <v>1.01</v>
      </c>
      <c r="AO734" s="2">
        <v>169.54</v>
      </c>
      <c r="AP734" s="2">
        <v>0</v>
      </c>
      <c r="AQ734" s="2">
        <v>13.73</v>
      </c>
      <c r="AR734" s="2">
        <v>0</v>
      </c>
      <c r="AS734" s="2">
        <v>0</v>
      </c>
      <c r="AT734" s="2">
        <v>109</v>
      </c>
      <c r="AU734" s="2">
        <v>61</v>
      </c>
      <c r="AV734" s="2">
        <v>1.0669999999999999</v>
      </c>
      <c r="AW734" s="2">
        <v>1</v>
      </c>
      <c r="AX734" s="2"/>
      <c r="AY734" s="2"/>
      <c r="AZ734" s="2">
        <v>1</v>
      </c>
      <c r="BA734" s="2">
        <v>1</v>
      </c>
      <c r="BB734" s="2">
        <v>1</v>
      </c>
      <c r="BC734" s="2">
        <v>1</v>
      </c>
      <c r="BD734" s="2" t="s">
        <v>3</v>
      </c>
      <c r="BE734" s="2" t="s">
        <v>3</v>
      </c>
      <c r="BF734" s="2" t="s">
        <v>3</v>
      </c>
      <c r="BG734" s="2" t="s">
        <v>3</v>
      </c>
      <c r="BH734" s="2">
        <v>0</v>
      </c>
      <c r="BI734" s="2">
        <v>1</v>
      </c>
      <c r="BJ734" s="2" t="s">
        <v>454</v>
      </c>
      <c r="BK734" s="2"/>
      <c r="BL734" s="2"/>
      <c r="BM734" s="2">
        <v>21</v>
      </c>
      <c r="BN734" s="2">
        <v>0</v>
      </c>
      <c r="BO734" s="2" t="s">
        <v>452</v>
      </c>
      <c r="BP734" s="2">
        <v>1</v>
      </c>
      <c r="BQ734" s="2">
        <v>30</v>
      </c>
      <c r="BR734" s="2">
        <v>0</v>
      </c>
      <c r="BS734" s="2">
        <v>1</v>
      </c>
      <c r="BT734" s="2">
        <v>1</v>
      </c>
      <c r="BU734" s="2">
        <v>1</v>
      </c>
      <c r="BV734" s="2">
        <v>1</v>
      </c>
      <c r="BW734" s="2">
        <v>1</v>
      </c>
      <c r="BX734" s="2">
        <v>1</v>
      </c>
      <c r="BY734" s="2" t="s">
        <v>3</v>
      </c>
      <c r="BZ734" s="2">
        <v>109</v>
      </c>
      <c r="CA734" s="2">
        <v>61</v>
      </c>
      <c r="CB734" s="2" t="s">
        <v>3</v>
      </c>
      <c r="CC734" s="2"/>
      <c r="CD734" s="2"/>
      <c r="CE734" s="2">
        <v>30</v>
      </c>
      <c r="CF734" s="2">
        <v>0</v>
      </c>
      <c r="CG734" s="2">
        <v>0</v>
      </c>
      <c r="CH734" s="2"/>
      <c r="CI734" s="2"/>
      <c r="CJ734" s="2"/>
      <c r="CK734" s="2"/>
      <c r="CL734" s="2"/>
      <c r="CM734" s="2">
        <v>0</v>
      </c>
      <c r="CN734" s="2" t="s">
        <v>1044</v>
      </c>
      <c r="CO734" s="2">
        <v>0</v>
      </c>
      <c r="CP734" s="2">
        <f t="shared" si="896"/>
        <v>19.28</v>
      </c>
      <c r="CQ734" s="2">
        <f t="shared" si="897"/>
        <v>125.9</v>
      </c>
      <c r="CR734" s="2">
        <f>(ROUND((ROUND(((((ET734*1.25)*1.1))*AV734*1),2)*BB734),2)+ROUND((ROUND(((AE734-(((EU734*1.25)*1.1)))*AV734*1),2)*BS734),2))</f>
        <v>30.9</v>
      </c>
      <c r="CS734" s="2">
        <f t="shared" si="898"/>
        <v>1.48</v>
      </c>
      <c r="CT734" s="2">
        <f t="shared" si="899"/>
        <v>228.84</v>
      </c>
      <c r="CU734" s="2">
        <f t="shared" si="900"/>
        <v>0</v>
      </c>
      <c r="CV734" s="2">
        <f t="shared" si="901"/>
        <v>18.532136149999999</v>
      </c>
      <c r="CW734" s="2">
        <f t="shared" si="902"/>
        <v>0</v>
      </c>
      <c r="CX734" s="2">
        <f t="shared" si="903"/>
        <v>0</v>
      </c>
      <c r="CY734" s="2">
        <f t="shared" si="904"/>
        <v>12.5459</v>
      </c>
      <c r="CZ734" s="2">
        <f t="shared" si="905"/>
        <v>7.0211000000000006</v>
      </c>
      <c r="DA734" s="2"/>
      <c r="DB734" s="2">
        <v>273</v>
      </c>
      <c r="DC734" s="2" t="s">
        <v>3</v>
      </c>
      <c r="DD734" s="2" t="s">
        <v>3</v>
      </c>
      <c r="DE734" s="2" t="s">
        <v>25</v>
      </c>
      <c r="DF734" s="2" t="s">
        <v>25</v>
      </c>
      <c r="DG734" s="2" t="s">
        <v>26</v>
      </c>
      <c r="DH734" s="2" t="s">
        <v>3</v>
      </c>
      <c r="DI734" s="2" t="s">
        <v>26</v>
      </c>
      <c r="DJ734" s="2" t="s">
        <v>25</v>
      </c>
      <c r="DK734" s="2" t="s">
        <v>3</v>
      </c>
      <c r="DL734" s="2" t="s">
        <v>3</v>
      </c>
      <c r="DM734" s="2" t="s">
        <v>3</v>
      </c>
      <c r="DN734" s="2">
        <v>0</v>
      </c>
      <c r="DO734" s="2">
        <v>0</v>
      </c>
      <c r="DP734" s="2">
        <v>1</v>
      </c>
      <c r="DQ734" s="2">
        <v>1</v>
      </c>
      <c r="DR734" s="2"/>
      <c r="DS734" s="2"/>
      <c r="DT734" s="2"/>
      <c r="DU734" s="2">
        <v>1003</v>
      </c>
      <c r="DV734" s="2" t="s">
        <v>23</v>
      </c>
      <c r="DW734" s="2" t="s">
        <v>23</v>
      </c>
      <c r="DX734" s="2">
        <v>100</v>
      </c>
      <c r="DY734" s="2"/>
      <c r="DZ734" s="2" t="s">
        <v>3</v>
      </c>
      <c r="EA734" s="2" t="s">
        <v>3</v>
      </c>
      <c r="EB734" s="2" t="s">
        <v>3</v>
      </c>
      <c r="EC734" s="2" t="s">
        <v>3</v>
      </c>
      <c r="ED734" s="2"/>
      <c r="EE734" s="2">
        <v>58807897</v>
      </c>
      <c r="EF734" s="2">
        <v>30</v>
      </c>
      <c r="EG734" s="2" t="s">
        <v>27</v>
      </c>
      <c r="EH734" s="2">
        <v>0</v>
      </c>
      <c r="EI734" s="2" t="s">
        <v>3</v>
      </c>
      <c r="EJ734" s="2">
        <v>1</v>
      </c>
      <c r="EK734" s="2">
        <v>21</v>
      </c>
      <c r="EL734" s="2" t="s">
        <v>28</v>
      </c>
      <c r="EM734" s="2" t="s">
        <v>29</v>
      </c>
      <c r="EN734" s="2"/>
      <c r="EO734" s="2" t="s">
        <v>30</v>
      </c>
      <c r="EP734" s="2"/>
      <c r="EQ734" s="2">
        <v>0</v>
      </c>
      <c r="ER734" s="2">
        <v>316.5</v>
      </c>
      <c r="ES734" s="2">
        <v>125.9</v>
      </c>
      <c r="ET734" s="2">
        <v>21.06</v>
      </c>
      <c r="EU734" s="2">
        <v>1.01</v>
      </c>
      <c r="EV734" s="2">
        <v>169.54</v>
      </c>
      <c r="EW734" s="2">
        <v>13.73</v>
      </c>
      <c r="EX734" s="2">
        <v>0</v>
      </c>
      <c r="EY734" s="2">
        <v>0</v>
      </c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>
        <v>0</v>
      </c>
      <c r="FR734" s="2">
        <v>0</v>
      </c>
      <c r="FS734" s="2">
        <v>0</v>
      </c>
      <c r="FT734" s="2"/>
      <c r="FU734" s="2"/>
      <c r="FV734" s="2"/>
      <c r="FW734" s="2"/>
      <c r="FX734" s="2">
        <v>109</v>
      </c>
      <c r="FY734" s="2">
        <v>61</v>
      </c>
      <c r="FZ734" s="2"/>
      <c r="GA734" s="2" t="s">
        <v>3</v>
      </c>
      <c r="GB734" s="2"/>
      <c r="GC734" s="2"/>
      <c r="GD734" s="2">
        <v>1</v>
      </c>
      <c r="GE734" s="2"/>
      <c r="GF734" s="2">
        <v>-26672735</v>
      </c>
      <c r="GG734" s="2">
        <v>2</v>
      </c>
      <c r="GH734" s="2">
        <v>1</v>
      </c>
      <c r="GI734" s="2">
        <v>2</v>
      </c>
      <c r="GJ734" s="2">
        <v>0</v>
      </c>
      <c r="GK734" s="2">
        <v>0</v>
      </c>
      <c r="GL734" s="2">
        <f t="shared" si="906"/>
        <v>0</v>
      </c>
      <c r="GM734" s="2">
        <f t="shared" si="907"/>
        <v>38.85</v>
      </c>
      <c r="GN734" s="2">
        <f t="shared" si="908"/>
        <v>38.85</v>
      </c>
      <c r="GO734" s="2">
        <f t="shared" si="909"/>
        <v>0</v>
      </c>
      <c r="GP734" s="2">
        <f t="shared" si="910"/>
        <v>0</v>
      </c>
      <c r="GQ734" s="2"/>
      <c r="GR734" s="2">
        <v>0</v>
      </c>
      <c r="GS734" s="2">
        <v>3</v>
      </c>
      <c r="GT734" s="2">
        <v>0</v>
      </c>
      <c r="GU734" s="2" t="s">
        <v>3</v>
      </c>
      <c r="GV734" s="2">
        <f t="shared" si="911"/>
        <v>0</v>
      </c>
      <c r="GW734" s="2">
        <v>1</v>
      </c>
      <c r="GX734" s="2">
        <f t="shared" si="912"/>
        <v>0</v>
      </c>
      <c r="GY734" s="2"/>
      <c r="GZ734" s="2"/>
      <c r="HA734" s="2">
        <v>0</v>
      </c>
      <c r="HB734" s="2">
        <v>0</v>
      </c>
      <c r="HC734" s="2">
        <f t="shared" si="913"/>
        <v>0</v>
      </c>
      <c r="HD734" s="2"/>
      <c r="HE734" s="2" t="s">
        <v>3</v>
      </c>
      <c r="HF734" s="2" t="s">
        <v>3</v>
      </c>
      <c r="HG734" s="2"/>
      <c r="HH734" s="2"/>
      <c r="HI734" s="2"/>
      <c r="HJ734" s="2"/>
      <c r="HK734" s="2"/>
      <c r="HL734" s="2"/>
      <c r="HM734" s="2" t="s">
        <v>3</v>
      </c>
      <c r="HN734" s="2" t="s">
        <v>3</v>
      </c>
      <c r="HO734" s="2" t="s">
        <v>3</v>
      </c>
      <c r="HP734" s="2" t="s">
        <v>3</v>
      </c>
      <c r="HQ734" s="2" t="s">
        <v>3</v>
      </c>
      <c r="HR734" s="2"/>
      <c r="HS734" s="2">
        <v>0</v>
      </c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>
        <v>0</v>
      </c>
      <c r="IL734" s="2"/>
      <c r="IM734" s="2"/>
      <c r="IN734" s="2"/>
      <c r="IO734" s="2"/>
      <c r="IP734" s="2"/>
      <c r="IQ734" s="2"/>
      <c r="IR734" s="2"/>
      <c r="IS734" s="2"/>
      <c r="IT734" s="2"/>
      <c r="IU734" s="2"/>
    </row>
    <row r="735" spans="1:255" x14ac:dyDescent="0.2">
      <c r="A735">
        <v>17</v>
      </c>
      <c r="B735">
        <v>1</v>
      </c>
      <c r="C735">
        <f>ROW(SmtRes!A1594)</f>
        <v>1594</v>
      </c>
      <c r="D735">
        <f>ROW(EtalonRes!A1592)</f>
        <v>1592</v>
      </c>
      <c r="E735" t="s">
        <v>669</v>
      </c>
      <c r="F735" t="s">
        <v>452</v>
      </c>
      <c r="G735" t="s">
        <v>453</v>
      </c>
      <c r="H735" t="s">
        <v>23</v>
      </c>
      <c r="I735">
        <f>ROUND(ROUND(5/100,4),9)</f>
        <v>0.05</v>
      </c>
      <c r="J735">
        <v>0</v>
      </c>
      <c r="K735">
        <f>ROUND(ROUND(5/100,4),9)</f>
        <v>0.05</v>
      </c>
      <c r="O735">
        <f t="shared" si="882"/>
        <v>665.5</v>
      </c>
      <c r="P735">
        <f t="shared" si="883"/>
        <v>18.02</v>
      </c>
      <c r="Q735">
        <f>(ROUND((ROUND(((((ET735*1.25)*1.1))*AV735*I735),2)*BB735),2)+ROUND((ROUND(((AE735-(((EU735*1.25)*1.1)))*AV735*I735),2)*BS735),2))</f>
        <v>18.39</v>
      </c>
      <c r="R735">
        <f t="shared" si="884"/>
        <v>3.85</v>
      </c>
      <c r="S735">
        <f t="shared" si="885"/>
        <v>629.09</v>
      </c>
      <c r="T735">
        <f t="shared" si="886"/>
        <v>0</v>
      </c>
      <c r="U735">
        <f t="shared" si="887"/>
        <v>0.92660680750000002</v>
      </c>
      <c r="V735">
        <f t="shared" si="888"/>
        <v>0</v>
      </c>
      <c r="W735">
        <f t="shared" si="889"/>
        <v>0</v>
      </c>
      <c r="X735">
        <f t="shared" si="890"/>
        <v>689.9</v>
      </c>
      <c r="Y735">
        <f t="shared" si="891"/>
        <v>386.09</v>
      </c>
      <c r="AA735">
        <v>59204059</v>
      </c>
      <c r="AB735">
        <f t="shared" si="892"/>
        <v>369.32560000000001</v>
      </c>
      <c r="AC735">
        <f t="shared" si="893"/>
        <v>125.9</v>
      </c>
      <c r="AD735">
        <f>ROUND((((((ET735*1.25)*1.1))-(((EU735*1.25)*1.1)))+AE735),6)</f>
        <v>28.9575</v>
      </c>
      <c r="AE735">
        <f>ROUND((((EU735*1.25)*1.1)),6)</f>
        <v>1.3887499999999999</v>
      </c>
      <c r="AF735">
        <f>ROUND((((EV735*1.15)*1.1)),6)</f>
        <v>214.46809999999999</v>
      </c>
      <c r="AG735">
        <f t="shared" si="894"/>
        <v>0</v>
      </c>
      <c r="AH735">
        <f>(((EW735*1.15)*1.1))</f>
        <v>17.368449999999999</v>
      </c>
      <c r="AI735">
        <f>(((EX735*1.25)*1.1))</f>
        <v>0</v>
      </c>
      <c r="AJ735">
        <f t="shared" si="895"/>
        <v>0</v>
      </c>
      <c r="AK735">
        <v>316.5</v>
      </c>
      <c r="AL735">
        <v>125.9</v>
      </c>
      <c r="AM735">
        <v>21.06</v>
      </c>
      <c r="AN735">
        <v>1.01</v>
      </c>
      <c r="AO735">
        <v>169.54</v>
      </c>
      <c r="AP735">
        <v>0</v>
      </c>
      <c r="AQ735">
        <v>13.73</v>
      </c>
      <c r="AR735">
        <v>0</v>
      </c>
      <c r="AS735">
        <v>0</v>
      </c>
      <c r="AT735">
        <v>109</v>
      </c>
      <c r="AU735">
        <v>61</v>
      </c>
      <c r="AV735">
        <v>1.0669999999999999</v>
      </c>
      <c r="AW735">
        <v>1</v>
      </c>
      <c r="AZ735">
        <v>1</v>
      </c>
      <c r="BA735">
        <v>54.99</v>
      </c>
      <c r="BB735">
        <v>11.94</v>
      </c>
      <c r="BC735">
        <v>2.86</v>
      </c>
      <c r="BD735" t="s">
        <v>3</v>
      </c>
      <c r="BE735" t="s">
        <v>3</v>
      </c>
      <c r="BF735" t="s">
        <v>3</v>
      </c>
      <c r="BG735" t="s">
        <v>3</v>
      </c>
      <c r="BH735">
        <v>0</v>
      </c>
      <c r="BI735">
        <v>1</v>
      </c>
      <c r="BJ735" t="s">
        <v>454</v>
      </c>
      <c r="BM735">
        <v>21</v>
      </c>
      <c r="BN735">
        <v>0</v>
      </c>
      <c r="BO735" t="s">
        <v>452</v>
      </c>
      <c r="BP735">
        <v>1</v>
      </c>
      <c r="BQ735">
        <v>30</v>
      </c>
      <c r="BR735">
        <v>0</v>
      </c>
      <c r="BS735">
        <v>54.99</v>
      </c>
      <c r="BT735">
        <v>1</v>
      </c>
      <c r="BU735">
        <v>1</v>
      </c>
      <c r="BV735">
        <v>1</v>
      </c>
      <c r="BW735">
        <v>1</v>
      </c>
      <c r="BX735">
        <v>1</v>
      </c>
      <c r="BY735" t="s">
        <v>3</v>
      </c>
      <c r="BZ735">
        <v>109</v>
      </c>
      <c r="CA735">
        <v>61</v>
      </c>
      <c r="CB735" t="s">
        <v>3</v>
      </c>
      <c r="CE735">
        <v>30</v>
      </c>
      <c r="CF735">
        <v>0</v>
      </c>
      <c r="CG735">
        <v>0</v>
      </c>
      <c r="CM735">
        <v>0</v>
      </c>
      <c r="CN735" t="s">
        <v>1044</v>
      </c>
      <c r="CO735">
        <v>0</v>
      </c>
      <c r="CP735">
        <f t="shared" si="896"/>
        <v>665.5</v>
      </c>
      <c r="CQ735">
        <f t="shared" si="897"/>
        <v>360.07</v>
      </c>
      <c r="CR735">
        <f>(ROUND((ROUND(((((ET735*1.25)*1.1))*AV735*1),2)*BB735),2)+ROUND((ROUND(((AE735-(((EU735*1.25)*1.1)))*AV735*1),2)*BS735),2))</f>
        <v>368.95</v>
      </c>
      <c r="CS735">
        <f t="shared" si="898"/>
        <v>81.39</v>
      </c>
      <c r="CT735">
        <f t="shared" si="899"/>
        <v>12583.91</v>
      </c>
      <c r="CU735">
        <f t="shared" si="900"/>
        <v>0</v>
      </c>
      <c r="CV735">
        <f t="shared" si="901"/>
        <v>18.532136149999999</v>
      </c>
      <c r="CW735">
        <f t="shared" si="902"/>
        <v>0</v>
      </c>
      <c r="CX735">
        <f t="shared" si="903"/>
        <v>0</v>
      </c>
      <c r="CY735">
        <f t="shared" si="904"/>
        <v>689.90460000000007</v>
      </c>
      <c r="CZ735">
        <f t="shared" si="905"/>
        <v>386.09340000000003</v>
      </c>
      <c r="DB735">
        <v>275</v>
      </c>
      <c r="DC735" t="s">
        <v>3</v>
      </c>
      <c r="DD735" t="s">
        <v>3</v>
      </c>
      <c r="DE735" t="s">
        <v>25</v>
      </c>
      <c r="DF735" t="s">
        <v>25</v>
      </c>
      <c r="DG735" t="s">
        <v>26</v>
      </c>
      <c r="DH735" t="s">
        <v>3</v>
      </c>
      <c r="DI735" t="s">
        <v>26</v>
      </c>
      <c r="DJ735" t="s">
        <v>25</v>
      </c>
      <c r="DK735" t="s">
        <v>3</v>
      </c>
      <c r="DL735" t="s">
        <v>3</v>
      </c>
      <c r="DM735" t="s">
        <v>3</v>
      </c>
      <c r="DN735">
        <v>0</v>
      </c>
      <c r="DO735">
        <v>0</v>
      </c>
      <c r="DP735">
        <v>1</v>
      </c>
      <c r="DQ735">
        <v>1</v>
      </c>
      <c r="DU735">
        <v>1003</v>
      </c>
      <c r="DV735" t="s">
        <v>23</v>
      </c>
      <c r="DW735" t="s">
        <v>23</v>
      </c>
      <c r="DX735">
        <v>100</v>
      </c>
      <c r="DZ735" t="s">
        <v>3</v>
      </c>
      <c r="EA735" t="s">
        <v>3</v>
      </c>
      <c r="EB735" t="s">
        <v>3</v>
      </c>
      <c r="EC735" t="s">
        <v>3</v>
      </c>
      <c r="EE735">
        <v>58807897</v>
      </c>
      <c r="EF735">
        <v>30</v>
      </c>
      <c r="EG735" t="s">
        <v>27</v>
      </c>
      <c r="EH735">
        <v>0</v>
      </c>
      <c r="EI735" t="s">
        <v>3</v>
      </c>
      <c r="EJ735">
        <v>1</v>
      </c>
      <c r="EK735">
        <v>21</v>
      </c>
      <c r="EL735" t="s">
        <v>28</v>
      </c>
      <c r="EM735" t="s">
        <v>29</v>
      </c>
      <c r="EO735" t="s">
        <v>30</v>
      </c>
      <c r="EQ735">
        <v>0</v>
      </c>
      <c r="ER735">
        <v>316.5</v>
      </c>
      <c r="ES735">
        <v>125.9</v>
      </c>
      <c r="ET735">
        <v>21.06</v>
      </c>
      <c r="EU735">
        <v>1.01</v>
      </c>
      <c r="EV735">
        <v>169.54</v>
      </c>
      <c r="EW735">
        <v>13.73</v>
      </c>
      <c r="EX735">
        <v>0</v>
      </c>
      <c r="EY735">
        <v>0</v>
      </c>
      <c r="FQ735">
        <v>0</v>
      </c>
      <c r="FR735">
        <v>0</v>
      </c>
      <c r="FS735">
        <v>0</v>
      </c>
      <c r="FX735">
        <v>109</v>
      </c>
      <c r="FY735">
        <v>61</v>
      </c>
      <c r="GA735" t="s">
        <v>3</v>
      </c>
      <c r="GD735">
        <v>1</v>
      </c>
      <c r="GF735">
        <v>-26672735</v>
      </c>
      <c r="GG735">
        <v>2</v>
      </c>
      <c r="GH735">
        <v>1</v>
      </c>
      <c r="GI735">
        <v>2</v>
      </c>
      <c r="GJ735">
        <v>0</v>
      </c>
      <c r="GK735">
        <v>0</v>
      </c>
      <c r="GL735">
        <f t="shared" si="906"/>
        <v>0</v>
      </c>
      <c r="GM735">
        <f t="shared" si="907"/>
        <v>1741.49</v>
      </c>
      <c r="GN735">
        <f t="shared" si="908"/>
        <v>1741.49</v>
      </c>
      <c r="GO735">
        <f t="shared" si="909"/>
        <v>0</v>
      </c>
      <c r="GP735">
        <f t="shared" si="910"/>
        <v>0</v>
      </c>
      <c r="GR735">
        <v>0</v>
      </c>
      <c r="GS735">
        <v>3</v>
      </c>
      <c r="GT735">
        <v>0</v>
      </c>
      <c r="GU735" t="s">
        <v>3</v>
      </c>
      <c r="GV735">
        <f t="shared" si="911"/>
        <v>0</v>
      </c>
      <c r="GW735">
        <v>1</v>
      </c>
      <c r="GX735">
        <f t="shared" si="912"/>
        <v>0</v>
      </c>
      <c r="HA735">
        <v>0</v>
      </c>
      <c r="HB735">
        <v>0</v>
      </c>
      <c r="HC735">
        <f t="shared" si="913"/>
        <v>0</v>
      </c>
      <c r="HE735" t="s">
        <v>3</v>
      </c>
      <c r="HF735" t="s">
        <v>3</v>
      </c>
      <c r="HM735" t="s">
        <v>3</v>
      </c>
      <c r="HN735" t="s">
        <v>3</v>
      </c>
      <c r="HO735" t="s">
        <v>3</v>
      </c>
      <c r="HP735" t="s">
        <v>3</v>
      </c>
      <c r="HQ735" t="s">
        <v>3</v>
      </c>
      <c r="HS735">
        <v>0</v>
      </c>
      <c r="IK735">
        <v>0</v>
      </c>
    </row>
    <row r="736" spans="1:255" x14ac:dyDescent="0.2">
      <c r="A736" s="2">
        <v>18</v>
      </c>
      <c r="B736" s="2">
        <v>1</v>
      </c>
      <c r="C736" s="2">
        <v>1581</v>
      </c>
      <c r="D736" s="2"/>
      <c r="E736" s="2" t="s">
        <v>670</v>
      </c>
      <c r="F736" s="2" t="s">
        <v>46</v>
      </c>
      <c r="G736" s="2" t="s">
        <v>47</v>
      </c>
      <c r="H736" s="2" t="s">
        <v>48</v>
      </c>
      <c r="I736" s="2">
        <f>I734*J736</f>
        <v>0.04</v>
      </c>
      <c r="J736" s="2">
        <v>0.79999999999999993</v>
      </c>
      <c r="K736" s="2">
        <v>0.8</v>
      </c>
      <c r="L736" s="2"/>
      <c r="M736" s="2"/>
      <c r="N736" s="2"/>
      <c r="O736" s="2">
        <f t="shared" si="882"/>
        <v>21.05</v>
      </c>
      <c r="P736" s="2">
        <f t="shared" si="883"/>
        <v>21.05</v>
      </c>
      <c r="Q736" s="2">
        <f t="shared" ref="Q736:Q741" si="914">(ROUND((ROUND(((ET736)*AV736*I736),2)*BB736),2)+ROUND((ROUND(((AE736-(EU736))*AV736*I736),2)*BS736),2))</f>
        <v>0</v>
      </c>
      <c r="R736" s="2">
        <f t="shared" si="884"/>
        <v>0</v>
      </c>
      <c r="S736" s="2">
        <f t="shared" si="885"/>
        <v>0</v>
      </c>
      <c r="T736" s="2">
        <f t="shared" si="886"/>
        <v>0</v>
      </c>
      <c r="U736" s="2">
        <f t="shared" si="887"/>
        <v>0</v>
      </c>
      <c r="V736" s="2">
        <f t="shared" si="888"/>
        <v>0</v>
      </c>
      <c r="W736" s="2">
        <f t="shared" si="889"/>
        <v>0</v>
      </c>
      <c r="X736" s="2">
        <f t="shared" si="890"/>
        <v>0</v>
      </c>
      <c r="Y736" s="2">
        <f t="shared" si="891"/>
        <v>0</v>
      </c>
      <c r="Z736" s="2"/>
      <c r="AA736" s="2">
        <v>59204062</v>
      </c>
      <c r="AB736" s="2">
        <f t="shared" si="892"/>
        <v>526.22</v>
      </c>
      <c r="AC736" s="2">
        <f t="shared" si="893"/>
        <v>526.22</v>
      </c>
      <c r="AD736" s="2">
        <f t="shared" ref="AD736:AD741" si="915">ROUND((((ET736)-(EU736))+AE736),6)</f>
        <v>0</v>
      </c>
      <c r="AE736" s="2">
        <f t="shared" ref="AE736:AF741" si="916">ROUND((EU736),6)</f>
        <v>0</v>
      </c>
      <c r="AF736" s="2">
        <f t="shared" si="916"/>
        <v>0</v>
      </c>
      <c r="AG736" s="2">
        <f t="shared" si="894"/>
        <v>0</v>
      </c>
      <c r="AH736" s="2">
        <f t="shared" ref="AH736:AI741" si="917">(EW736)</f>
        <v>0</v>
      </c>
      <c r="AI736" s="2">
        <f t="shared" si="917"/>
        <v>0</v>
      </c>
      <c r="AJ736" s="2">
        <f t="shared" si="895"/>
        <v>0</v>
      </c>
      <c r="AK736" s="2">
        <v>526.22</v>
      </c>
      <c r="AL736" s="2">
        <v>526.22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109</v>
      </c>
      <c r="AU736" s="2">
        <v>61</v>
      </c>
      <c r="AV736" s="2">
        <v>1</v>
      </c>
      <c r="AW736" s="2">
        <v>1</v>
      </c>
      <c r="AX736" s="2"/>
      <c r="AY736" s="2"/>
      <c r="AZ736" s="2">
        <v>1</v>
      </c>
      <c r="BA736" s="2">
        <v>1</v>
      </c>
      <c r="BB736" s="2">
        <v>1</v>
      </c>
      <c r="BC736" s="2">
        <v>1</v>
      </c>
      <c r="BD736" s="2" t="s">
        <v>3</v>
      </c>
      <c r="BE736" s="2" t="s">
        <v>3</v>
      </c>
      <c r="BF736" s="2" t="s">
        <v>3</v>
      </c>
      <c r="BG736" s="2" t="s">
        <v>3</v>
      </c>
      <c r="BH736" s="2">
        <v>3</v>
      </c>
      <c r="BI736" s="2">
        <v>1</v>
      </c>
      <c r="BJ736" s="2" t="s">
        <v>49</v>
      </c>
      <c r="BK736" s="2"/>
      <c r="BL736" s="2"/>
      <c r="BM736" s="2">
        <v>21</v>
      </c>
      <c r="BN736" s="2">
        <v>0</v>
      </c>
      <c r="BO736" s="2" t="s">
        <v>3</v>
      </c>
      <c r="BP736" s="2">
        <v>0</v>
      </c>
      <c r="BQ736" s="2">
        <v>30</v>
      </c>
      <c r="BR736" s="2">
        <v>0</v>
      </c>
      <c r="BS736" s="2">
        <v>1</v>
      </c>
      <c r="BT736" s="2">
        <v>1</v>
      </c>
      <c r="BU736" s="2">
        <v>1</v>
      </c>
      <c r="BV736" s="2">
        <v>1</v>
      </c>
      <c r="BW736" s="2">
        <v>1</v>
      </c>
      <c r="BX736" s="2">
        <v>1</v>
      </c>
      <c r="BY736" s="2" t="s">
        <v>3</v>
      </c>
      <c r="BZ736" s="2">
        <v>109</v>
      </c>
      <c r="CA736" s="2">
        <v>61</v>
      </c>
      <c r="CB736" s="2" t="s">
        <v>3</v>
      </c>
      <c r="CC736" s="2"/>
      <c r="CD736" s="2"/>
      <c r="CE736" s="2">
        <v>30</v>
      </c>
      <c r="CF736" s="2">
        <v>0</v>
      </c>
      <c r="CG736" s="2">
        <v>0</v>
      </c>
      <c r="CH736" s="2"/>
      <c r="CI736" s="2"/>
      <c r="CJ736" s="2"/>
      <c r="CK736" s="2"/>
      <c r="CL736" s="2"/>
      <c r="CM736" s="2">
        <v>0</v>
      </c>
      <c r="CN736" s="2" t="s">
        <v>3</v>
      </c>
      <c r="CO736" s="2">
        <v>0</v>
      </c>
      <c r="CP736" s="2">
        <f t="shared" si="896"/>
        <v>21.05</v>
      </c>
      <c r="CQ736" s="2">
        <f t="shared" si="897"/>
        <v>526.22</v>
      </c>
      <c r="CR736" s="2">
        <f t="shared" ref="CR736:CR741" si="918">(ROUND((ROUND(((ET736)*AV736*1),2)*BB736),2)+ROUND((ROUND(((AE736-(EU736))*AV736*1),2)*BS736),2))</f>
        <v>0</v>
      </c>
      <c r="CS736" s="2">
        <f t="shared" si="898"/>
        <v>0</v>
      </c>
      <c r="CT736" s="2">
        <f t="shared" si="899"/>
        <v>0</v>
      </c>
      <c r="CU736" s="2">
        <f t="shared" si="900"/>
        <v>0</v>
      </c>
      <c r="CV736" s="2">
        <f t="shared" si="901"/>
        <v>0</v>
      </c>
      <c r="CW736" s="2">
        <f t="shared" si="902"/>
        <v>0</v>
      </c>
      <c r="CX736" s="2">
        <f t="shared" si="903"/>
        <v>0</v>
      </c>
      <c r="CY736" s="2">
        <f t="shared" si="904"/>
        <v>0</v>
      </c>
      <c r="CZ736" s="2">
        <f t="shared" si="905"/>
        <v>0</v>
      </c>
      <c r="DA736" s="2"/>
      <c r="DB736" s="2"/>
      <c r="DC736" s="2" t="s">
        <v>3</v>
      </c>
      <c r="DD736" s="2" t="s">
        <v>3</v>
      </c>
      <c r="DE736" s="2" t="s">
        <v>3</v>
      </c>
      <c r="DF736" s="2" t="s">
        <v>3</v>
      </c>
      <c r="DG736" s="2" t="s">
        <v>3</v>
      </c>
      <c r="DH736" s="2" t="s">
        <v>3</v>
      </c>
      <c r="DI736" s="2" t="s">
        <v>3</v>
      </c>
      <c r="DJ736" s="2" t="s">
        <v>3</v>
      </c>
      <c r="DK736" s="2" t="s">
        <v>3</v>
      </c>
      <c r="DL736" s="2" t="s">
        <v>3</v>
      </c>
      <c r="DM736" s="2" t="s">
        <v>3</v>
      </c>
      <c r="DN736" s="2">
        <v>0</v>
      </c>
      <c r="DO736" s="2">
        <v>0</v>
      </c>
      <c r="DP736" s="2">
        <v>1</v>
      </c>
      <c r="DQ736" s="2">
        <v>1</v>
      </c>
      <c r="DR736" s="2"/>
      <c r="DS736" s="2"/>
      <c r="DT736" s="2"/>
      <c r="DU736" s="2">
        <v>1010</v>
      </c>
      <c r="DV736" s="2" t="s">
        <v>48</v>
      </c>
      <c r="DW736" s="2" t="s">
        <v>48</v>
      </c>
      <c r="DX736" s="2">
        <v>100</v>
      </c>
      <c r="DY736" s="2"/>
      <c r="DZ736" s="2" t="s">
        <v>3</v>
      </c>
      <c r="EA736" s="2" t="s">
        <v>3</v>
      </c>
      <c r="EB736" s="2" t="s">
        <v>3</v>
      </c>
      <c r="EC736" s="2" t="s">
        <v>3</v>
      </c>
      <c r="ED736" s="2"/>
      <c r="EE736" s="2">
        <v>58807897</v>
      </c>
      <c r="EF736" s="2">
        <v>30</v>
      </c>
      <c r="EG736" s="2" t="s">
        <v>27</v>
      </c>
      <c r="EH736" s="2">
        <v>0</v>
      </c>
      <c r="EI736" s="2" t="s">
        <v>3</v>
      </c>
      <c r="EJ736" s="2">
        <v>1</v>
      </c>
      <c r="EK736" s="2">
        <v>21</v>
      </c>
      <c r="EL736" s="2" t="s">
        <v>28</v>
      </c>
      <c r="EM736" s="2" t="s">
        <v>29</v>
      </c>
      <c r="EN736" s="2"/>
      <c r="EO736" s="2" t="s">
        <v>3</v>
      </c>
      <c r="EP736" s="2"/>
      <c r="EQ736" s="2">
        <v>0</v>
      </c>
      <c r="ER736" s="2">
        <v>526.22</v>
      </c>
      <c r="ES736" s="2">
        <v>526.22</v>
      </c>
      <c r="ET736" s="2">
        <v>0</v>
      </c>
      <c r="EU736" s="2">
        <v>0</v>
      </c>
      <c r="EV736" s="2">
        <v>0</v>
      </c>
      <c r="EW736" s="2">
        <v>0</v>
      </c>
      <c r="EX736" s="2">
        <v>0</v>
      </c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>
        <v>0</v>
      </c>
      <c r="FR736" s="2">
        <v>0</v>
      </c>
      <c r="FS736" s="2">
        <v>0</v>
      </c>
      <c r="FT736" s="2"/>
      <c r="FU736" s="2"/>
      <c r="FV736" s="2"/>
      <c r="FW736" s="2"/>
      <c r="FX736" s="2">
        <v>109</v>
      </c>
      <c r="FY736" s="2">
        <v>61</v>
      </c>
      <c r="FZ736" s="2"/>
      <c r="GA736" s="2" t="s">
        <v>3</v>
      </c>
      <c r="GB736" s="2"/>
      <c r="GC736" s="2"/>
      <c r="GD736" s="2">
        <v>1</v>
      </c>
      <c r="GE736" s="2"/>
      <c r="GF736" s="2">
        <v>1873919888</v>
      </c>
      <c r="GG736" s="2">
        <v>2</v>
      </c>
      <c r="GH736" s="2">
        <v>1</v>
      </c>
      <c r="GI736" s="2">
        <v>-2</v>
      </c>
      <c r="GJ736" s="2">
        <v>0</v>
      </c>
      <c r="GK736" s="2">
        <v>0</v>
      </c>
      <c r="GL736" s="2">
        <f t="shared" si="906"/>
        <v>0</v>
      </c>
      <c r="GM736" s="2">
        <f t="shared" si="907"/>
        <v>21.05</v>
      </c>
      <c r="GN736" s="2">
        <f t="shared" si="908"/>
        <v>21.05</v>
      </c>
      <c r="GO736" s="2">
        <f t="shared" si="909"/>
        <v>0</v>
      </c>
      <c r="GP736" s="2">
        <f t="shared" si="910"/>
        <v>0</v>
      </c>
      <c r="GQ736" s="2"/>
      <c r="GR736" s="2">
        <v>0</v>
      </c>
      <c r="GS736" s="2">
        <v>3</v>
      </c>
      <c r="GT736" s="2">
        <v>0</v>
      </c>
      <c r="GU736" s="2" t="s">
        <v>3</v>
      </c>
      <c r="GV736" s="2">
        <f t="shared" si="911"/>
        <v>0</v>
      </c>
      <c r="GW736" s="2">
        <v>1</v>
      </c>
      <c r="GX736" s="2">
        <f t="shared" si="912"/>
        <v>0</v>
      </c>
      <c r="GY736" s="2"/>
      <c r="GZ736" s="2"/>
      <c r="HA736" s="2">
        <v>0</v>
      </c>
      <c r="HB736" s="2">
        <v>0</v>
      </c>
      <c r="HC736" s="2">
        <f t="shared" si="913"/>
        <v>0</v>
      </c>
      <c r="HD736" s="2"/>
      <c r="HE736" s="2" t="s">
        <v>3</v>
      </c>
      <c r="HF736" s="2" t="s">
        <v>3</v>
      </c>
      <c r="HG736" s="2"/>
      <c r="HH736" s="2"/>
      <c r="HI736" s="2"/>
      <c r="HJ736" s="2"/>
      <c r="HK736" s="2"/>
      <c r="HL736" s="2"/>
      <c r="HM736" s="2" t="s">
        <v>3</v>
      </c>
      <c r="HN736" s="2" t="s">
        <v>3</v>
      </c>
      <c r="HO736" s="2" t="s">
        <v>3</v>
      </c>
      <c r="HP736" s="2" t="s">
        <v>3</v>
      </c>
      <c r="HQ736" s="2" t="s">
        <v>3</v>
      </c>
      <c r="HR736" s="2"/>
      <c r="HS736" s="2">
        <v>0</v>
      </c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>
        <v>0</v>
      </c>
      <c r="IL736" s="2"/>
      <c r="IM736" s="2"/>
      <c r="IN736" s="2"/>
      <c r="IO736" s="2"/>
      <c r="IP736" s="2"/>
      <c r="IQ736" s="2"/>
      <c r="IR736" s="2"/>
      <c r="IS736" s="2"/>
      <c r="IT736" s="2"/>
      <c r="IU736" s="2"/>
    </row>
    <row r="737" spans="1:255" x14ac:dyDescent="0.2">
      <c r="A737">
        <v>18</v>
      </c>
      <c r="B737">
        <v>1</v>
      </c>
      <c r="C737">
        <v>1592</v>
      </c>
      <c r="E737" t="s">
        <v>670</v>
      </c>
      <c r="F737" t="s">
        <v>46</v>
      </c>
      <c r="G737" t="s">
        <v>47</v>
      </c>
      <c r="H737" t="s">
        <v>48</v>
      </c>
      <c r="I737">
        <f>I735*J737</f>
        <v>0.04</v>
      </c>
      <c r="J737">
        <v>0.79999999999999993</v>
      </c>
      <c r="K737">
        <v>0.8</v>
      </c>
      <c r="O737">
        <f t="shared" si="882"/>
        <v>58.73</v>
      </c>
      <c r="P737">
        <f t="shared" si="883"/>
        <v>58.73</v>
      </c>
      <c r="Q737">
        <f t="shared" si="914"/>
        <v>0</v>
      </c>
      <c r="R737">
        <f t="shared" si="884"/>
        <v>0</v>
      </c>
      <c r="S737">
        <f t="shared" si="885"/>
        <v>0</v>
      </c>
      <c r="T737">
        <f t="shared" si="886"/>
        <v>0</v>
      </c>
      <c r="U737">
        <f t="shared" si="887"/>
        <v>0</v>
      </c>
      <c r="V737">
        <f t="shared" si="888"/>
        <v>0</v>
      </c>
      <c r="W737">
        <f t="shared" si="889"/>
        <v>0</v>
      </c>
      <c r="X737">
        <f t="shared" si="890"/>
        <v>0</v>
      </c>
      <c r="Y737">
        <f t="shared" si="891"/>
        <v>0</v>
      </c>
      <c r="AA737">
        <v>59204059</v>
      </c>
      <c r="AB737">
        <f t="shared" si="892"/>
        <v>526.22</v>
      </c>
      <c r="AC737">
        <f t="shared" si="893"/>
        <v>526.22</v>
      </c>
      <c r="AD737">
        <f t="shared" si="915"/>
        <v>0</v>
      </c>
      <c r="AE737">
        <f t="shared" si="916"/>
        <v>0</v>
      </c>
      <c r="AF737">
        <f t="shared" si="916"/>
        <v>0</v>
      </c>
      <c r="AG737">
        <f t="shared" si="894"/>
        <v>0</v>
      </c>
      <c r="AH737">
        <f t="shared" si="917"/>
        <v>0</v>
      </c>
      <c r="AI737">
        <f t="shared" si="917"/>
        <v>0</v>
      </c>
      <c r="AJ737">
        <f t="shared" si="895"/>
        <v>0</v>
      </c>
      <c r="AK737">
        <v>526.22</v>
      </c>
      <c r="AL737">
        <v>526.22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109</v>
      </c>
      <c r="AU737">
        <v>61</v>
      </c>
      <c r="AV737">
        <v>1</v>
      </c>
      <c r="AW737">
        <v>1</v>
      </c>
      <c r="AZ737">
        <v>1</v>
      </c>
      <c r="BA737">
        <v>1</v>
      </c>
      <c r="BB737">
        <v>1</v>
      </c>
      <c r="BC737">
        <v>2.79</v>
      </c>
      <c r="BD737" t="s">
        <v>3</v>
      </c>
      <c r="BE737" t="s">
        <v>3</v>
      </c>
      <c r="BF737" t="s">
        <v>3</v>
      </c>
      <c r="BG737" t="s">
        <v>3</v>
      </c>
      <c r="BH737">
        <v>3</v>
      </c>
      <c r="BI737">
        <v>1</v>
      </c>
      <c r="BJ737" t="s">
        <v>49</v>
      </c>
      <c r="BM737">
        <v>21</v>
      </c>
      <c r="BN737">
        <v>0</v>
      </c>
      <c r="BO737" t="s">
        <v>46</v>
      </c>
      <c r="BP737">
        <v>1</v>
      </c>
      <c r="BQ737">
        <v>30</v>
      </c>
      <c r="BR737">
        <v>0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 t="s">
        <v>3</v>
      </c>
      <c r="BZ737">
        <v>109</v>
      </c>
      <c r="CA737">
        <v>61</v>
      </c>
      <c r="CB737" t="s">
        <v>3</v>
      </c>
      <c r="CE737">
        <v>30</v>
      </c>
      <c r="CF737">
        <v>0</v>
      </c>
      <c r="CG737">
        <v>0</v>
      </c>
      <c r="CM737">
        <v>0</v>
      </c>
      <c r="CN737" t="s">
        <v>3</v>
      </c>
      <c r="CO737">
        <v>0</v>
      </c>
      <c r="CP737">
        <f t="shared" si="896"/>
        <v>58.73</v>
      </c>
      <c r="CQ737">
        <f t="shared" si="897"/>
        <v>1468.15</v>
      </c>
      <c r="CR737">
        <f t="shared" si="918"/>
        <v>0</v>
      </c>
      <c r="CS737">
        <f t="shared" si="898"/>
        <v>0</v>
      </c>
      <c r="CT737">
        <f t="shared" si="899"/>
        <v>0</v>
      </c>
      <c r="CU737">
        <f t="shared" si="900"/>
        <v>0</v>
      </c>
      <c r="CV737">
        <f t="shared" si="901"/>
        <v>0</v>
      </c>
      <c r="CW737">
        <f t="shared" si="902"/>
        <v>0</v>
      </c>
      <c r="CX737">
        <f t="shared" si="903"/>
        <v>0</v>
      </c>
      <c r="CY737">
        <f t="shared" si="904"/>
        <v>0</v>
      </c>
      <c r="CZ737">
        <f t="shared" si="905"/>
        <v>0</v>
      </c>
      <c r="DC737" t="s">
        <v>3</v>
      </c>
      <c r="DD737" t="s">
        <v>3</v>
      </c>
      <c r="DE737" t="s">
        <v>3</v>
      </c>
      <c r="DF737" t="s">
        <v>3</v>
      </c>
      <c r="DG737" t="s">
        <v>3</v>
      </c>
      <c r="DH737" t="s">
        <v>3</v>
      </c>
      <c r="DI737" t="s">
        <v>3</v>
      </c>
      <c r="DJ737" t="s">
        <v>3</v>
      </c>
      <c r="DK737" t="s">
        <v>3</v>
      </c>
      <c r="DL737" t="s">
        <v>3</v>
      </c>
      <c r="DM737" t="s">
        <v>3</v>
      </c>
      <c r="DN737">
        <v>0</v>
      </c>
      <c r="DO737">
        <v>0</v>
      </c>
      <c r="DP737">
        <v>1</v>
      </c>
      <c r="DQ737">
        <v>1</v>
      </c>
      <c r="DU737">
        <v>1010</v>
      </c>
      <c r="DV737" t="s">
        <v>48</v>
      </c>
      <c r="DW737" t="s">
        <v>48</v>
      </c>
      <c r="DX737">
        <v>100</v>
      </c>
      <c r="DZ737" t="s">
        <v>3</v>
      </c>
      <c r="EA737" t="s">
        <v>3</v>
      </c>
      <c r="EB737" t="s">
        <v>3</v>
      </c>
      <c r="EC737" t="s">
        <v>3</v>
      </c>
      <c r="EE737">
        <v>58807897</v>
      </c>
      <c r="EF737">
        <v>30</v>
      </c>
      <c r="EG737" t="s">
        <v>27</v>
      </c>
      <c r="EH737">
        <v>0</v>
      </c>
      <c r="EI737" t="s">
        <v>3</v>
      </c>
      <c r="EJ737">
        <v>1</v>
      </c>
      <c r="EK737">
        <v>21</v>
      </c>
      <c r="EL737" t="s">
        <v>28</v>
      </c>
      <c r="EM737" t="s">
        <v>29</v>
      </c>
      <c r="EO737" t="s">
        <v>3</v>
      </c>
      <c r="EQ737">
        <v>0</v>
      </c>
      <c r="ER737">
        <v>526.22</v>
      </c>
      <c r="ES737">
        <v>526.22</v>
      </c>
      <c r="ET737">
        <v>0</v>
      </c>
      <c r="EU737">
        <v>0</v>
      </c>
      <c r="EV737">
        <v>0</v>
      </c>
      <c r="EW737">
        <v>0</v>
      </c>
      <c r="EX737">
        <v>0</v>
      </c>
      <c r="FQ737">
        <v>0</v>
      </c>
      <c r="FR737">
        <v>0</v>
      </c>
      <c r="FS737">
        <v>0</v>
      </c>
      <c r="FX737">
        <v>109</v>
      </c>
      <c r="FY737">
        <v>61</v>
      </c>
      <c r="GA737" t="s">
        <v>3</v>
      </c>
      <c r="GD737">
        <v>1</v>
      </c>
      <c r="GF737">
        <v>1873919888</v>
      </c>
      <c r="GG737">
        <v>2</v>
      </c>
      <c r="GH737">
        <v>1</v>
      </c>
      <c r="GI737">
        <v>2</v>
      </c>
      <c r="GJ737">
        <v>0</v>
      </c>
      <c r="GK737">
        <v>0</v>
      </c>
      <c r="GL737">
        <f t="shared" si="906"/>
        <v>0</v>
      </c>
      <c r="GM737">
        <f t="shared" si="907"/>
        <v>58.73</v>
      </c>
      <c r="GN737">
        <f t="shared" si="908"/>
        <v>58.73</v>
      </c>
      <c r="GO737">
        <f t="shared" si="909"/>
        <v>0</v>
      </c>
      <c r="GP737">
        <f t="shared" si="910"/>
        <v>0</v>
      </c>
      <c r="GR737">
        <v>0</v>
      </c>
      <c r="GS737">
        <v>3</v>
      </c>
      <c r="GT737">
        <v>0</v>
      </c>
      <c r="GU737" t="s">
        <v>3</v>
      </c>
      <c r="GV737">
        <f t="shared" si="911"/>
        <v>0</v>
      </c>
      <c r="GW737">
        <v>1</v>
      </c>
      <c r="GX737">
        <f t="shared" si="912"/>
        <v>0</v>
      </c>
      <c r="HA737">
        <v>0</v>
      </c>
      <c r="HB737">
        <v>0</v>
      </c>
      <c r="HC737">
        <f t="shared" si="913"/>
        <v>0</v>
      </c>
      <c r="HE737" t="s">
        <v>3</v>
      </c>
      <c r="HF737" t="s">
        <v>3</v>
      </c>
      <c r="HM737" t="s">
        <v>3</v>
      </c>
      <c r="HN737" t="s">
        <v>3</v>
      </c>
      <c r="HO737" t="s">
        <v>3</v>
      </c>
      <c r="HP737" t="s">
        <v>3</v>
      </c>
      <c r="HQ737" t="s">
        <v>3</v>
      </c>
      <c r="HS737">
        <v>0</v>
      </c>
      <c r="IK737">
        <v>0</v>
      </c>
    </row>
    <row r="738" spans="1:255" x14ac:dyDescent="0.2">
      <c r="A738" s="2">
        <v>18</v>
      </c>
      <c r="B738" s="2">
        <v>1</v>
      </c>
      <c r="C738" s="2">
        <v>1582</v>
      </c>
      <c r="D738" s="2"/>
      <c r="E738" s="2" t="s">
        <v>671</v>
      </c>
      <c r="F738" s="2" t="s">
        <v>457</v>
      </c>
      <c r="G738" s="2" t="s">
        <v>1058</v>
      </c>
      <c r="H738" s="2" t="s">
        <v>34</v>
      </c>
      <c r="I738" s="2">
        <f>I734*J738</f>
        <v>5.125</v>
      </c>
      <c r="J738" s="2">
        <v>102.5</v>
      </c>
      <c r="K738" s="2">
        <v>102.5</v>
      </c>
      <c r="L738" s="2"/>
      <c r="M738" s="2"/>
      <c r="N738" s="2"/>
      <c r="O738" s="2">
        <f t="shared" si="882"/>
        <v>330.82</v>
      </c>
      <c r="P738" s="2">
        <f t="shared" si="883"/>
        <v>330.82</v>
      </c>
      <c r="Q738" s="2">
        <f t="shared" si="914"/>
        <v>0</v>
      </c>
      <c r="R738" s="2">
        <f t="shared" si="884"/>
        <v>0</v>
      </c>
      <c r="S738" s="2">
        <f t="shared" si="885"/>
        <v>0</v>
      </c>
      <c r="T738" s="2">
        <f t="shared" si="886"/>
        <v>0</v>
      </c>
      <c r="U738" s="2">
        <f t="shared" si="887"/>
        <v>0</v>
      </c>
      <c r="V738" s="2">
        <f t="shared" si="888"/>
        <v>0</v>
      </c>
      <c r="W738" s="2">
        <f t="shared" si="889"/>
        <v>0</v>
      </c>
      <c r="X738" s="2">
        <f t="shared" si="890"/>
        <v>0</v>
      </c>
      <c r="Y738" s="2">
        <f t="shared" si="891"/>
        <v>0</v>
      </c>
      <c r="Z738" s="2"/>
      <c r="AA738" s="2">
        <v>59204062</v>
      </c>
      <c r="AB738" s="2">
        <f t="shared" si="892"/>
        <v>64.55</v>
      </c>
      <c r="AC738" s="2">
        <f t="shared" si="893"/>
        <v>64.55</v>
      </c>
      <c r="AD738" s="2">
        <f t="shared" si="915"/>
        <v>0</v>
      </c>
      <c r="AE738" s="2">
        <f t="shared" si="916"/>
        <v>0</v>
      </c>
      <c r="AF738" s="2">
        <f t="shared" si="916"/>
        <v>0</v>
      </c>
      <c r="AG738" s="2">
        <f t="shared" si="894"/>
        <v>0</v>
      </c>
      <c r="AH738" s="2">
        <f t="shared" si="917"/>
        <v>0</v>
      </c>
      <c r="AI738" s="2">
        <f t="shared" si="917"/>
        <v>0</v>
      </c>
      <c r="AJ738" s="2">
        <f t="shared" si="895"/>
        <v>0</v>
      </c>
      <c r="AK738" s="2">
        <v>64.55</v>
      </c>
      <c r="AL738" s="2">
        <v>64.55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109</v>
      </c>
      <c r="AU738" s="2">
        <v>61</v>
      </c>
      <c r="AV738" s="2">
        <v>1</v>
      </c>
      <c r="AW738" s="2">
        <v>1</v>
      </c>
      <c r="AX738" s="2"/>
      <c r="AY738" s="2"/>
      <c r="AZ738" s="2">
        <v>1</v>
      </c>
      <c r="BA738" s="2">
        <v>1</v>
      </c>
      <c r="BB738" s="2">
        <v>1</v>
      </c>
      <c r="BC738" s="2">
        <v>1</v>
      </c>
      <c r="BD738" s="2" t="s">
        <v>3</v>
      </c>
      <c r="BE738" s="2" t="s">
        <v>3</v>
      </c>
      <c r="BF738" s="2" t="s">
        <v>3</v>
      </c>
      <c r="BG738" s="2" t="s">
        <v>3</v>
      </c>
      <c r="BH738" s="2">
        <v>3</v>
      </c>
      <c r="BI738" s="2">
        <v>1</v>
      </c>
      <c r="BJ738" s="2" t="s">
        <v>458</v>
      </c>
      <c r="BK738" s="2"/>
      <c r="BL738" s="2"/>
      <c r="BM738" s="2">
        <v>21</v>
      </c>
      <c r="BN738" s="2">
        <v>0</v>
      </c>
      <c r="BO738" s="2" t="s">
        <v>3</v>
      </c>
      <c r="BP738" s="2">
        <v>0</v>
      </c>
      <c r="BQ738" s="2">
        <v>30</v>
      </c>
      <c r="BR738" s="2">
        <v>0</v>
      </c>
      <c r="BS738" s="2">
        <v>1</v>
      </c>
      <c r="BT738" s="2">
        <v>1</v>
      </c>
      <c r="BU738" s="2">
        <v>1</v>
      </c>
      <c r="BV738" s="2">
        <v>1</v>
      </c>
      <c r="BW738" s="2">
        <v>1</v>
      </c>
      <c r="BX738" s="2">
        <v>1</v>
      </c>
      <c r="BY738" s="2" t="s">
        <v>3</v>
      </c>
      <c r="BZ738" s="2">
        <v>109</v>
      </c>
      <c r="CA738" s="2">
        <v>61</v>
      </c>
      <c r="CB738" s="2" t="s">
        <v>3</v>
      </c>
      <c r="CC738" s="2"/>
      <c r="CD738" s="2"/>
      <c r="CE738" s="2">
        <v>30</v>
      </c>
      <c r="CF738" s="2">
        <v>0</v>
      </c>
      <c r="CG738" s="2">
        <v>0</v>
      </c>
      <c r="CH738" s="2"/>
      <c r="CI738" s="2"/>
      <c r="CJ738" s="2"/>
      <c r="CK738" s="2"/>
      <c r="CL738" s="2"/>
      <c r="CM738" s="2">
        <v>0</v>
      </c>
      <c r="CN738" s="2" t="s">
        <v>3</v>
      </c>
      <c r="CO738" s="2">
        <v>0</v>
      </c>
      <c r="CP738" s="2">
        <f t="shared" si="896"/>
        <v>330.82</v>
      </c>
      <c r="CQ738" s="2">
        <f t="shared" si="897"/>
        <v>64.55</v>
      </c>
      <c r="CR738" s="2">
        <f t="shared" si="918"/>
        <v>0</v>
      </c>
      <c r="CS738" s="2">
        <f t="shared" si="898"/>
        <v>0</v>
      </c>
      <c r="CT738" s="2">
        <f t="shared" si="899"/>
        <v>0</v>
      </c>
      <c r="CU738" s="2">
        <f t="shared" si="900"/>
        <v>0</v>
      </c>
      <c r="CV738" s="2">
        <f t="shared" si="901"/>
        <v>0</v>
      </c>
      <c r="CW738" s="2">
        <f t="shared" si="902"/>
        <v>0</v>
      </c>
      <c r="CX738" s="2">
        <f t="shared" si="903"/>
        <v>0</v>
      </c>
      <c r="CY738" s="2">
        <f t="shared" si="904"/>
        <v>0</v>
      </c>
      <c r="CZ738" s="2">
        <f t="shared" si="905"/>
        <v>0</v>
      </c>
      <c r="DA738" s="2"/>
      <c r="DB738" s="2"/>
      <c r="DC738" s="2" t="s">
        <v>3</v>
      </c>
      <c r="DD738" s="2" t="s">
        <v>3</v>
      </c>
      <c r="DE738" s="2" t="s">
        <v>3</v>
      </c>
      <c r="DF738" s="2" t="s">
        <v>3</v>
      </c>
      <c r="DG738" s="2" t="s">
        <v>3</v>
      </c>
      <c r="DH738" s="2" t="s">
        <v>3</v>
      </c>
      <c r="DI738" s="2" t="s">
        <v>3</v>
      </c>
      <c r="DJ738" s="2" t="s">
        <v>3</v>
      </c>
      <c r="DK738" s="2" t="s">
        <v>3</v>
      </c>
      <c r="DL738" s="2" t="s">
        <v>3</v>
      </c>
      <c r="DM738" s="2" t="s">
        <v>3</v>
      </c>
      <c r="DN738" s="2">
        <v>0</v>
      </c>
      <c r="DO738" s="2">
        <v>0</v>
      </c>
      <c r="DP738" s="2">
        <v>1</v>
      </c>
      <c r="DQ738" s="2">
        <v>1</v>
      </c>
      <c r="DR738" s="2"/>
      <c r="DS738" s="2"/>
      <c r="DT738" s="2"/>
      <c r="DU738" s="2">
        <v>1003</v>
      </c>
      <c r="DV738" s="2" t="s">
        <v>34</v>
      </c>
      <c r="DW738" s="2" t="s">
        <v>34</v>
      </c>
      <c r="DX738" s="2">
        <v>1</v>
      </c>
      <c r="DY738" s="2"/>
      <c r="DZ738" s="2" t="s">
        <v>3</v>
      </c>
      <c r="EA738" s="2" t="s">
        <v>3</v>
      </c>
      <c r="EB738" s="2" t="s">
        <v>3</v>
      </c>
      <c r="EC738" s="2" t="s">
        <v>3</v>
      </c>
      <c r="ED738" s="2"/>
      <c r="EE738" s="2">
        <v>58807897</v>
      </c>
      <c r="EF738" s="2">
        <v>30</v>
      </c>
      <c r="EG738" s="2" t="s">
        <v>27</v>
      </c>
      <c r="EH738" s="2">
        <v>0</v>
      </c>
      <c r="EI738" s="2" t="s">
        <v>3</v>
      </c>
      <c r="EJ738" s="2">
        <v>1</v>
      </c>
      <c r="EK738" s="2">
        <v>21</v>
      </c>
      <c r="EL738" s="2" t="s">
        <v>28</v>
      </c>
      <c r="EM738" s="2" t="s">
        <v>29</v>
      </c>
      <c r="EN738" s="2"/>
      <c r="EO738" s="2" t="s">
        <v>3</v>
      </c>
      <c r="EP738" s="2"/>
      <c r="EQ738" s="2">
        <v>0</v>
      </c>
      <c r="ER738" s="2">
        <v>64.55</v>
      </c>
      <c r="ES738" s="2">
        <v>64.55</v>
      </c>
      <c r="ET738" s="2">
        <v>0</v>
      </c>
      <c r="EU738" s="2">
        <v>0</v>
      </c>
      <c r="EV738" s="2">
        <v>0</v>
      </c>
      <c r="EW738" s="2">
        <v>0</v>
      </c>
      <c r="EX738" s="2">
        <v>0</v>
      </c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>
        <v>0</v>
      </c>
      <c r="FR738" s="2">
        <v>0</v>
      </c>
      <c r="FS738" s="2">
        <v>0</v>
      </c>
      <c r="FT738" s="2"/>
      <c r="FU738" s="2"/>
      <c r="FV738" s="2"/>
      <c r="FW738" s="2"/>
      <c r="FX738" s="2">
        <v>109</v>
      </c>
      <c r="FY738" s="2">
        <v>61</v>
      </c>
      <c r="FZ738" s="2"/>
      <c r="GA738" s="2" t="s">
        <v>3</v>
      </c>
      <c r="GB738" s="2"/>
      <c r="GC738" s="2"/>
      <c r="GD738" s="2">
        <v>1</v>
      </c>
      <c r="GE738" s="2"/>
      <c r="GF738" s="2">
        <v>322054444</v>
      </c>
      <c r="GG738" s="2">
        <v>2</v>
      </c>
      <c r="GH738" s="2">
        <v>1</v>
      </c>
      <c r="GI738" s="2">
        <v>-2</v>
      </c>
      <c r="GJ738" s="2">
        <v>0</v>
      </c>
      <c r="GK738" s="2">
        <v>0</v>
      </c>
      <c r="GL738" s="2">
        <f t="shared" si="906"/>
        <v>0</v>
      </c>
      <c r="GM738" s="2">
        <f t="shared" si="907"/>
        <v>330.82</v>
      </c>
      <c r="GN738" s="2">
        <f t="shared" si="908"/>
        <v>330.82</v>
      </c>
      <c r="GO738" s="2">
        <f t="shared" si="909"/>
        <v>0</v>
      </c>
      <c r="GP738" s="2">
        <f t="shared" si="910"/>
        <v>0</v>
      </c>
      <c r="GQ738" s="2"/>
      <c r="GR738" s="2">
        <v>0</v>
      </c>
      <c r="GS738" s="2">
        <v>3</v>
      </c>
      <c r="GT738" s="2">
        <v>0</v>
      </c>
      <c r="GU738" s="2" t="s">
        <v>3</v>
      </c>
      <c r="GV738" s="2">
        <f t="shared" si="911"/>
        <v>0</v>
      </c>
      <c r="GW738" s="2">
        <v>1</v>
      </c>
      <c r="GX738" s="2">
        <f t="shared" si="912"/>
        <v>0</v>
      </c>
      <c r="GY738" s="2"/>
      <c r="GZ738" s="2"/>
      <c r="HA738" s="2">
        <v>0</v>
      </c>
      <c r="HB738" s="2">
        <v>0</v>
      </c>
      <c r="HC738" s="2">
        <f t="shared" si="913"/>
        <v>0</v>
      </c>
      <c r="HD738" s="2"/>
      <c r="HE738" s="2" t="s">
        <v>3</v>
      </c>
      <c r="HF738" s="2" t="s">
        <v>3</v>
      </c>
      <c r="HG738" s="2"/>
      <c r="HH738" s="2"/>
      <c r="HI738" s="2"/>
      <c r="HJ738" s="2"/>
      <c r="HK738" s="2"/>
      <c r="HL738" s="2"/>
      <c r="HM738" s="2" t="s">
        <v>3</v>
      </c>
      <c r="HN738" s="2" t="s">
        <v>3</v>
      </c>
      <c r="HO738" s="2" t="s">
        <v>3</v>
      </c>
      <c r="HP738" s="2" t="s">
        <v>3</v>
      </c>
      <c r="HQ738" s="2" t="s">
        <v>3</v>
      </c>
      <c r="HR738" s="2"/>
      <c r="HS738" s="2">
        <v>0</v>
      </c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>
        <v>0</v>
      </c>
      <c r="IL738" s="2"/>
      <c r="IM738" s="2"/>
      <c r="IN738" s="2"/>
      <c r="IO738" s="2"/>
      <c r="IP738" s="2"/>
      <c r="IQ738" s="2"/>
      <c r="IR738" s="2"/>
      <c r="IS738" s="2"/>
      <c r="IT738" s="2"/>
      <c r="IU738" s="2"/>
    </row>
    <row r="739" spans="1:255" x14ac:dyDescent="0.2">
      <c r="A739">
        <v>18</v>
      </c>
      <c r="B739">
        <v>1</v>
      </c>
      <c r="C739">
        <v>1593</v>
      </c>
      <c r="E739" t="s">
        <v>671</v>
      </c>
      <c r="F739" t="s">
        <v>457</v>
      </c>
      <c r="G739" t="s">
        <v>1058</v>
      </c>
      <c r="H739" t="s">
        <v>34</v>
      </c>
      <c r="I739">
        <f>I735*J739</f>
        <v>5.125</v>
      </c>
      <c r="J739">
        <v>102.5</v>
      </c>
      <c r="K739">
        <v>102.5</v>
      </c>
      <c r="O739">
        <f t="shared" si="882"/>
        <v>2649.87</v>
      </c>
      <c r="P739">
        <f t="shared" si="883"/>
        <v>2649.87</v>
      </c>
      <c r="Q739">
        <f t="shared" si="914"/>
        <v>0</v>
      </c>
      <c r="R739">
        <f t="shared" si="884"/>
        <v>0</v>
      </c>
      <c r="S739">
        <f t="shared" si="885"/>
        <v>0</v>
      </c>
      <c r="T739">
        <f t="shared" si="886"/>
        <v>0</v>
      </c>
      <c r="U739">
        <f t="shared" si="887"/>
        <v>0</v>
      </c>
      <c r="V739">
        <f t="shared" si="888"/>
        <v>0</v>
      </c>
      <c r="W739">
        <f t="shared" si="889"/>
        <v>0</v>
      </c>
      <c r="X739">
        <f t="shared" si="890"/>
        <v>0</v>
      </c>
      <c r="Y739">
        <f t="shared" si="891"/>
        <v>0</v>
      </c>
      <c r="AA739">
        <v>59204059</v>
      </c>
      <c r="AB739">
        <f t="shared" si="892"/>
        <v>64.55</v>
      </c>
      <c r="AC739">
        <f t="shared" si="893"/>
        <v>64.55</v>
      </c>
      <c r="AD739">
        <f t="shared" si="915"/>
        <v>0</v>
      </c>
      <c r="AE739">
        <f t="shared" si="916"/>
        <v>0</v>
      </c>
      <c r="AF739">
        <f t="shared" si="916"/>
        <v>0</v>
      </c>
      <c r="AG739">
        <f t="shared" si="894"/>
        <v>0</v>
      </c>
      <c r="AH739">
        <f t="shared" si="917"/>
        <v>0</v>
      </c>
      <c r="AI739">
        <f t="shared" si="917"/>
        <v>0</v>
      </c>
      <c r="AJ739">
        <f t="shared" si="895"/>
        <v>0</v>
      </c>
      <c r="AK739">
        <v>64.55</v>
      </c>
      <c r="AL739">
        <v>64.55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109</v>
      </c>
      <c r="AU739">
        <v>61</v>
      </c>
      <c r="AV739">
        <v>1</v>
      </c>
      <c r="AW739">
        <v>1</v>
      </c>
      <c r="AZ739">
        <v>1</v>
      </c>
      <c r="BA739">
        <v>1</v>
      </c>
      <c r="BB739">
        <v>1</v>
      </c>
      <c r="BC739">
        <v>8.01</v>
      </c>
      <c r="BD739" t="s">
        <v>3</v>
      </c>
      <c r="BE739" t="s">
        <v>3</v>
      </c>
      <c r="BF739" t="s">
        <v>3</v>
      </c>
      <c r="BG739" t="s">
        <v>3</v>
      </c>
      <c r="BH739">
        <v>3</v>
      </c>
      <c r="BI739">
        <v>1</v>
      </c>
      <c r="BJ739" t="s">
        <v>458</v>
      </c>
      <c r="BM739">
        <v>21</v>
      </c>
      <c r="BN739">
        <v>0</v>
      </c>
      <c r="BO739" t="s">
        <v>457</v>
      </c>
      <c r="BP739">
        <v>1</v>
      </c>
      <c r="BQ739">
        <v>30</v>
      </c>
      <c r="BR739">
        <v>0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 t="s">
        <v>3</v>
      </c>
      <c r="BZ739">
        <v>109</v>
      </c>
      <c r="CA739">
        <v>61</v>
      </c>
      <c r="CB739" t="s">
        <v>3</v>
      </c>
      <c r="CE739">
        <v>30</v>
      </c>
      <c r="CF739">
        <v>0</v>
      </c>
      <c r="CG739">
        <v>0</v>
      </c>
      <c r="CM739">
        <v>0</v>
      </c>
      <c r="CN739" t="s">
        <v>3</v>
      </c>
      <c r="CO739">
        <v>0</v>
      </c>
      <c r="CP739">
        <f t="shared" si="896"/>
        <v>2649.87</v>
      </c>
      <c r="CQ739">
        <f t="shared" si="897"/>
        <v>517.04999999999995</v>
      </c>
      <c r="CR739">
        <f t="shared" si="918"/>
        <v>0</v>
      </c>
      <c r="CS739">
        <f t="shared" si="898"/>
        <v>0</v>
      </c>
      <c r="CT739">
        <f t="shared" si="899"/>
        <v>0</v>
      </c>
      <c r="CU739">
        <f t="shared" si="900"/>
        <v>0</v>
      </c>
      <c r="CV739">
        <f t="shared" si="901"/>
        <v>0</v>
      </c>
      <c r="CW739">
        <f t="shared" si="902"/>
        <v>0</v>
      </c>
      <c r="CX739">
        <f t="shared" si="903"/>
        <v>0</v>
      </c>
      <c r="CY739">
        <f t="shared" si="904"/>
        <v>0</v>
      </c>
      <c r="CZ739">
        <f t="shared" si="905"/>
        <v>0</v>
      </c>
      <c r="DC739" t="s">
        <v>3</v>
      </c>
      <c r="DD739" t="s">
        <v>3</v>
      </c>
      <c r="DE739" t="s">
        <v>3</v>
      </c>
      <c r="DF739" t="s">
        <v>3</v>
      </c>
      <c r="DG739" t="s">
        <v>3</v>
      </c>
      <c r="DH739" t="s">
        <v>3</v>
      </c>
      <c r="DI739" t="s">
        <v>3</v>
      </c>
      <c r="DJ739" t="s">
        <v>3</v>
      </c>
      <c r="DK739" t="s">
        <v>3</v>
      </c>
      <c r="DL739" t="s">
        <v>3</v>
      </c>
      <c r="DM739" t="s">
        <v>3</v>
      </c>
      <c r="DN739">
        <v>0</v>
      </c>
      <c r="DO739">
        <v>0</v>
      </c>
      <c r="DP739">
        <v>1</v>
      </c>
      <c r="DQ739">
        <v>1</v>
      </c>
      <c r="DU739">
        <v>1003</v>
      </c>
      <c r="DV739" t="s">
        <v>34</v>
      </c>
      <c r="DW739" t="s">
        <v>34</v>
      </c>
      <c r="DX739">
        <v>1</v>
      </c>
      <c r="DZ739" t="s">
        <v>3</v>
      </c>
      <c r="EA739" t="s">
        <v>3</v>
      </c>
      <c r="EB739" t="s">
        <v>3</v>
      </c>
      <c r="EC739" t="s">
        <v>3</v>
      </c>
      <c r="EE739">
        <v>58807897</v>
      </c>
      <c r="EF739">
        <v>30</v>
      </c>
      <c r="EG739" t="s">
        <v>27</v>
      </c>
      <c r="EH739">
        <v>0</v>
      </c>
      <c r="EI739" t="s">
        <v>3</v>
      </c>
      <c r="EJ739">
        <v>1</v>
      </c>
      <c r="EK739">
        <v>21</v>
      </c>
      <c r="EL739" t="s">
        <v>28</v>
      </c>
      <c r="EM739" t="s">
        <v>29</v>
      </c>
      <c r="EO739" t="s">
        <v>3</v>
      </c>
      <c r="EQ739">
        <v>0</v>
      </c>
      <c r="ER739">
        <v>64.55</v>
      </c>
      <c r="ES739">
        <v>64.55</v>
      </c>
      <c r="ET739">
        <v>0</v>
      </c>
      <c r="EU739">
        <v>0</v>
      </c>
      <c r="EV739">
        <v>0</v>
      </c>
      <c r="EW739">
        <v>0</v>
      </c>
      <c r="EX739">
        <v>0</v>
      </c>
      <c r="FQ739">
        <v>0</v>
      </c>
      <c r="FR739">
        <v>0</v>
      </c>
      <c r="FS739">
        <v>0</v>
      </c>
      <c r="FX739">
        <v>109</v>
      </c>
      <c r="FY739">
        <v>61</v>
      </c>
      <c r="GA739" t="s">
        <v>3</v>
      </c>
      <c r="GD739">
        <v>1</v>
      </c>
      <c r="GF739">
        <v>322054444</v>
      </c>
      <c r="GG739">
        <v>2</v>
      </c>
      <c r="GH739">
        <v>1</v>
      </c>
      <c r="GI739">
        <v>2</v>
      </c>
      <c r="GJ739">
        <v>0</v>
      </c>
      <c r="GK739">
        <v>0</v>
      </c>
      <c r="GL739">
        <f t="shared" si="906"/>
        <v>0</v>
      </c>
      <c r="GM739">
        <f t="shared" si="907"/>
        <v>2649.87</v>
      </c>
      <c r="GN739">
        <f t="shared" si="908"/>
        <v>2649.87</v>
      </c>
      <c r="GO739">
        <f t="shared" si="909"/>
        <v>0</v>
      </c>
      <c r="GP739">
        <f t="shared" si="910"/>
        <v>0</v>
      </c>
      <c r="GR739">
        <v>0</v>
      </c>
      <c r="GS739">
        <v>3</v>
      </c>
      <c r="GT739">
        <v>0</v>
      </c>
      <c r="GU739" t="s">
        <v>3</v>
      </c>
      <c r="GV739">
        <f t="shared" si="911"/>
        <v>0</v>
      </c>
      <c r="GW739">
        <v>1</v>
      </c>
      <c r="GX739">
        <f t="shared" si="912"/>
        <v>0</v>
      </c>
      <c r="HA739">
        <v>0</v>
      </c>
      <c r="HB739">
        <v>0</v>
      </c>
      <c r="HC739">
        <f t="shared" si="913"/>
        <v>0</v>
      </c>
      <c r="HE739" t="s">
        <v>3</v>
      </c>
      <c r="HF739" t="s">
        <v>3</v>
      </c>
      <c r="HM739" t="s">
        <v>3</v>
      </c>
      <c r="HN739" t="s">
        <v>3</v>
      </c>
      <c r="HO739" t="s">
        <v>3</v>
      </c>
      <c r="HP739" t="s">
        <v>3</v>
      </c>
      <c r="HQ739" t="s">
        <v>3</v>
      </c>
      <c r="HS739">
        <v>0</v>
      </c>
      <c r="IK739">
        <v>0</v>
      </c>
    </row>
    <row r="740" spans="1:255" x14ac:dyDescent="0.2">
      <c r="A740" s="2">
        <v>18</v>
      </c>
      <c r="B740" s="2">
        <v>1</v>
      </c>
      <c r="C740" s="2">
        <v>1583</v>
      </c>
      <c r="D740" s="2"/>
      <c r="E740" s="2" t="s">
        <v>672</v>
      </c>
      <c r="F740" s="2" t="s">
        <v>216</v>
      </c>
      <c r="G740" s="2" t="s">
        <v>217</v>
      </c>
      <c r="H740" s="2" t="s">
        <v>39</v>
      </c>
      <c r="I740" s="2">
        <f>I734*J740</f>
        <v>3.95E-2</v>
      </c>
      <c r="J740" s="2">
        <v>0.78999999999999992</v>
      </c>
      <c r="K740" s="2">
        <v>0.79</v>
      </c>
      <c r="L740" s="2"/>
      <c r="M740" s="2"/>
      <c r="N740" s="2"/>
      <c r="O740" s="2">
        <f t="shared" si="882"/>
        <v>0.47</v>
      </c>
      <c r="P740" s="2">
        <f t="shared" si="883"/>
        <v>0.47</v>
      </c>
      <c r="Q740" s="2">
        <f t="shared" si="914"/>
        <v>0</v>
      </c>
      <c r="R740" s="2">
        <f t="shared" si="884"/>
        <v>0</v>
      </c>
      <c r="S740" s="2">
        <f t="shared" si="885"/>
        <v>0</v>
      </c>
      <c r="T740" s="2">
        <f t="shared" si="886"/>
        <v>0</v>
      </c>
      <c r="U740" s="2">
        <f t="shared" si="887"/>
        <v>0</v>
      </c>
      <c r="V740" s="2">
        <f t="shared" si="888"/>
        <v>0</v>
      </c>
      <c r="W740" s="2">
        <f t="shared" si="889"/>
        <v>0</v>
      </c>
      <c r="X740" s="2">
        <f t="shared" si="890"/>
        <v>0</v>
      </c>
      <c r="Y740" s="2">
        <f t="shared" si="891"/>
        <v>0</v>
      </c>
      <c r="Z740" s="2"/>
      <c r="AA740" s="2">
        <v>59204062</v>
      </c>
      <c r="AB740" s="2">
        <f t="shared" si="892"/>
        <v>11.82</v>
      </c>
      <c r="AC740" s="2">
        <f t="shared" si="893"/>
        <v>11.82</v>
      </c>
      <c r="AD740" s="2">
        <f t="shared" si="915"/>
        <v>0</v>
      </c>
      <c r="AE740" s="2">
        <f t="shared" si="916"/>
        <v>0</v>
      </c>
      <c r="AF740" s="2">
        <f t="shared" si="916"/>
        <v>0</v>
      </c>
      <c r="AG740" s="2">
        <f t="shared" si="894"/>
        <v>0</v>
      </c>
      <c r="AH740" s="2">
        <f t="shared" si="917"/>
        <v>0</v>
      </c>
      <c r="AI740" s="2">
        <f t="shared" si="917"/>
        <v>0</v>
      </c>
      <c r="AJ740" s="2">
        <f t="shared" si="895"/>
        <v>0</v>
      </c>
      <c r="AK740" s="2">
        <v>11.82</v>
      </c>
      <c r="AL740" s="2">
        <v>11.82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109</v>
      </c>
      <c r="AU740" s="2">
        <v>61</v>
      </c>
      <c r="AV740" s="2">
        <v>1</v>
      </c>
      <c r="AW740" s="2">
        <v>1</v>
      </c>
      <c r="AX740" s="2"/>
      <c r="AY740" s="2"/>
      <c r="AZ740" s="2">
        <v>1</v>
      </c>
      <c r="BA740" s="2">
        <v>1</v>
      </c>
      <c r="BB740" s="2">
        <v>1</v>
      </c>
      <c r="BC740" s="2">
        <v>1</v>
      </c>
      <c r="BD740" s="2" t="s">
        <v>3</v>
      </c>
      <c r="BE740" s="2" t="s">
        <v>3</v>
      </c>
      <c r="BF740" s="2" t="s">
        <v>3</v>
      </c>
      <c r="BG740" s="2" t="s">
        <v>3</v>
      </c>
      <c r="BH740" s="2">
        <v>3</v>
      </c>
      <c r="BI740" s="2">
        <v>1</v>
      </c>
      <c r="BJ740" s="2" t="s">
        <v>218</v>
      </c>
      <c r="BK740" s="2"/>
      <c r="BL740" s="2"/>
      <c r="BM740" s="2">
        <v>21</v>
      </c>
      <c r="BN740" s="2">
        <v>0</v>
      </c>
      <c r="BO740" s="2" t="s">
        <v>3</v>
      </c>
      <c r="BP740" s="2">
        <v>0</v>
      </c>
      <c r="BQ740" s="2">
        <v>30</v>
      </c>
      <c r="BR740" s="2">
        <v>0</v>
      </c>
      <c r="BS740" s="2">
        <v>1</v>
      </c>
      <c r="BT740" s="2">
        <v>1</v>
      </c>
      <c r="BU740" s="2">
        <v>1</v>
      </c>
      <c r="BV740" s="2">
        <v>1</v>
      </c>
      <c r="BW740" s="2">
        <v>1</v>
      </c>
      <c r="BX740" s="2">
        <v>1</v>
      </c>
      <c r="BY740" s="2" t="s">
        <v>3</v>
      </c>
      <c r="BZ740" s="2">
        <v>109</v>
      </c>
      <c r="CA740" s="2">
        <v>61</v>
      </c>
      <c r="CB740" s="2" t="s">
        <v>3</v>
      </c>
      <c r="CC740" s="2"/>
      <c r="CD740" s="2"/>
      <c r="CE740" s="2">
        <v>30</v>
      </c>
      <c r="CF740" s="2">
        <v>0</v>
      </c>
      <c r="CG740" s="2">
        <v>0</v>
      </c>
      <c r="CH740" s="2"/>
      <c r="CI740" s="2"/>
      <c r="CJ740" s="2"/>
      <c r="CK740" s="2"/>
      <c r="CL740" s="2"/>
      <c r="CM740" s="2">
        <v>0</v>
      </c>
      <c r="CN740" s="2" t="s">
        <v>3</v>
      </c>
      <c r="CO740" s="2">
        <v>0</v>
      </c>
      <c r="CP740" s="2">
        <f t="shared" si="896"/>
        <v>0.47</v>
      </c>
      <c r="CQ740" s="2">
        <f t="shared" si="897"/>
        <v>11.82</v>
      </c>
      <c r="CR740" s="2">
        <f t="shared" si="918"/>
        <v>0</v>
      </c>
      <c r="CS740" s="2">
        <f t="shared" si="898"/>
        <v>0</v>
      </c>
      <c r="CT740" s="2">
        <f t="shared" si="899"/>
        <v>0</v>
      </c>
      <c r="CU740" s="2">
        <f t="shared" si="900"/>
        <v>0</v>
      </c>
      <c r="CV740" s="2">
        <f t="shared" si="901"/>
        <v>0</v>
      </c>
      <c r="CW740" s="2">
        <f t="shared" si="902"/>
        <v>0</v>
      </c>
      <c r="CX740" s="2">
        <f t="shared" si="903"/>
        <v>0</v>
      </c>
      <c r="CY740" s="2">
        <f t="shared" si="904"/>
        <v>0</v>
      </c>
      <c r="CZ740" s="2">
        <f t="shared" si="905"/>
        <v>0</v>
      </c>
      <c r="DA740" s="2"/>
      <c r="DB740" s="2"/>
      <c r="DC740" s="2" t="s">
        <v>3</v>
      </c>
      <c r="DD740" s="2" t="s">
        <v>3</v>
      </c>
      <c r="DE740" s="2" t="s">
        <v>3</v>
      </c>
      <c r="DF740" s="2" t="s">
        <v>3</v>
      </c>
      <c r="DG740" s="2" t="s">
        <v>3</v>
      </c>
      <c r="DH740" s="2" t="s">
        <v>3</v>
      </c>
      <c r="DI740" s="2" t="s">
        <v>3</v>
      </c>
      <c r="DJ740" s="2" t="s">
        <v>3</v>
      </c>
      <c r="DK740" s="2" t="s">
        <v>3</v>
      </c>
      <c r="DL740" s="2" t="s">
        <v>3</v>
      </c>
      <c r="DM740" s="2" t="s">
        <v>3</v>
      </c>
      <c r="DN740" s="2">
        <v>0</v>
      </c>
      <c r="DO740" s="2">
        <v>0</v>
      </c>
      <c r="DP740" s="2">
        <v>1</v>
      </c>
      <c r="DQ740" s="2">
        <v>1</v>
      </c>
      <c r="DR740" s="2"/>
      <c r="DS740" s="2"/>
      <c r="DT740" s="2"/>
      <c r="DU740" s="2">
        <v>1010</v>
      </c>
      <c r="DV740" s="2" t="s">
        <v>39</v>
      </c>
      <c r="DW740" s="2" t="s">
        <v>39</v>
      </c>
      <c r="DX740" s="2">
        <v>1</v>
      </c>
      <c r="DY740" s="2"/>
      <c r="DZ740" s="2" t="s">
        <v>3</v>
      </c>
      <c r="EA740" s="2" t="s">
        <v>3</v>
      </c>
      <c r="EB740" s="2" t="s">
        <v>3</v>
      </c>
      <c r="EC740" s="2" t="s">
        <v>3</v>
      </c>
      <c r="ED740" s="2"/>
      <c r="EE740" s="2">
        <v>58807897</v>
      </c>
      <c r="EF740" s="2">
        <v>30</v>
      </c>
      <c r="EG740" s="2" t="s">
        <v>27</v>
      </c>
      <c r="EH740" s="2">
        <v>0</v>
      </c>
      <c r="EI740" s="2" t="s">
        <v>3</v>
      </c>
      <c r="EJ740" s="2">
        <v>1</v>
      </c>
      <c r="EK740" s="2">
        <v>21</v>
      </c>
      <c r="EL740" s="2" t="s">
        <v>28</v>
      </c>
      <c r="EM740" s="2" t="s">
        <v>29</v>
      </c>
      <c r="EN740" s="2"/>
      <c r="EO740" s="2" t="s">
        <v>3</v>
      </c>
      <c r="EP740" s="2"/>
      <c r="EQ740" s="2">
        <v>0</v>
      </c>
      <c r="ER740" s="2">
        <v>11.82</v>
      </c>
      <c r="ES740" s="2">
        <v>11.82</v>
      </c>
      <c r="ET740" s="2">
        <v>0</v>
      </c>
      <c r="EU740" s="2">
        <v>0</v>
      </c>
      <c r="EV740" s="2">
        <v>0</v>
      </c>
      <c r="EW740" s="2">
        <v>0</v>
      </c>
      <c r="EX740" s="2">
        <v>0</v>
      </c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>
        <v>0</v>
      </c>
      <c r="FR740" s="2">
        <v>0</v>
      </c>
      <c r="FS740" s="2">
        <v>0</v>
      </c>
      <c r="FT740" s="2"/>
      <c r="FU740" s="2"/>
      <c r="FV740" s="2"/>
      <c r="FW740" s="2"/>
      <c r="FX740" s="2">
        <v>109</v>
      </c>
      <c r="FY740" s="2">
        <v>61</v>
      </c>
      <c r="FZ740" s="2"/>
      <c r="GA740" s="2" t="s">
        <v>3</v>
      </c>
      <c r="GB740" s="2"/>
      <c r="GC740" s="2"/>
      <c r="GD740" s="2">
        <v>1</v>
      </c>
      <c r="GE740" s="2"/>
      <c r="GF740" s="2">
        <v>726132467</v>
      </c>
      <c r="GG740" s="2">
        <v>2</v>
      </c>
      <c r="GH740" s="2">
        <v>1</v>
      </c>
      <c r="GI740" s="2">
        <v>-2</v>
      </c>
      <c r="GJ740" s="2">
        <v>0</v>
      </c>
      <c r="GK740" s="2">
        <v>0</v>
      </c>
      <c r="GL740" s="2">
        <f t="shared" si="906"/>
        <v>0</v>
      </c>
      <c r="GM740" s="2">
        <f t="shared" si="907"/>
        <v>0.47</v>
      </c>
      <c r="GN740" s="2">
        <f t="shared" si="908"/>
        <v>0.47</v>
      </c>
      <c r="GO740" s="2">
        <f t="shared" si="909"/>
        <v>0</v>
      </c>
      <c r="GP740" s="2">
        <f t="shared" si="910"/>
        <v>0</v>
      </c>
      <c r="GQ740" s="2"/>
      <c r="GR740" s="2">
        <v>0</v>
      </c>
      <c r="GS740" s="2">
        <v>3</v>
      </c>
      <c r="GT740" s="2">
        <v>0</v>
      </c>
      <c r="GU740" s="2" t="s">
        <v>3</v>
      </c>
      <c r="GV740" s="2">
        <f t="shared" si="911"/>
        <v>0</v>
      </c>
      <c r="GW740" s="2">
        <v>1</v>
      </c>
      <c r="GX740" s="2">
        <f t="shared" si="912"/>
        <v>0</v>
      </c>
      <c r="GY740" s="2"/>
      <c r="GZ740" s="2"/>
      <c r="HA740" s="2">
        <v>0</v>
      </c>
      <c r="HB740" s="2">
        <v>0</v>
      </c>
      <c r="HC740" s="2">
        <f t="shared" si="913"/>
        <v>0</v>
      </c>
      <c r="HD740" s="2"/>
      <c r="HE740" s="2" t="s">
        <v>3</v>
      </c>
      <c r="HF740" s="2" t="s">
        <v>3</v>
      </c>
      <c r="HG740" s="2"/>
      <c r="HH740" s="2"/>
      <c r="HI740" s="2"/>
      <c r="HJ740" s="2"/>
      <c r="HK740" s="2"/>
      <c r="HL740" s="2"/>
      <c r="HM740" s="2" t="s">
        <v>3</v>
      </c>
      <c r="HN740" s="2" t="s">
        <v>3</v>
      </c>
      <c r="HO740" s="2" t="s">
        <v>3</v>
      </c>
      <c r="HP740" s="2" t="s">
        <v>3</v>
      </c>
      <c r="HQ740" s="2" t="s">
        <v>3</v>
      </c>
      <c r="HR740" s="2"/>
      <c r="HS740" s="2">
        <v>0</v>
      </c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>
        <v>0</v>
      </c>
      <c r="IL740" s="2"/>
      <c r="IM740" s="2"/>
      <c r="IN740" s="2"/>
      <c r="IO740" s="2"/>
      <c r="IP740" s="2"/>
      <c r="IQ740" s="2"/>
      <c r="IR740" s="2"/>
      <c r="IS740" s="2"/>
      <c r="IT740" s="2"/>
      <c r="IU740" s="2"/>
    </row>
    <row r="741" spans="1:255" x14ac:dyDescent="0.2">
      <c r="A741">
        <v>18</v>
      </c>
      <c r="B741">
        <v>1</v>
      </c>
      <c r="C741">
        <v>1594</v>
      </c>
      <c r="E741" t="s">
        <v>672</v>
      </c>
      <c r="F741" t="s">
        <v>216</v>
      </c>
      <c r="G741" t="s">
        <v>217</v>
      </c>
      <c r="H741" t="s">
        <v>39</v>
      </c>
      <c r="I741">
        <f>I735*J741</f>
        <v>3.95E-2</v>
      </c>
      <c r="J741">
        <v>0.78999999999999992</v>
      </c>
      <c r="K741">
        <v>0.79</v>
      </c>
      <c r="O741">
        <f t="shared" si="882"/>
        <v>3.28</v>
      </c>
      <c r="P741">
        <f t="shared" si="883"/>
        <v>3.28</v>
      </c>
      <c r="Q741">
        <f t="shared" si="914"/>
        <v>0</v>
      </c>
      <c r="R741">
        <f t="shared" si="884"/>
        <v>0</v>
      </c>
      <c r="S741">
        <f t="shared" si="885"/>
        <v>0</v>
      </c>
      <c r="T741">
        <f t="shared" si="886"/>
        <v>0</v>
      </c>
      <c r="U741">
        <f t="shared" si="887"/>
        <v>0</v>
      </c>
      <c r="V741">
        <f t="shared" si="888"/>
        <v>0</v>
      </c>
      <c r="W741">
        <f t="shared" si="889"/>
        <v>0</v>
      </c>
      <c r="X741">
        <f t="shared" si="890"/>
        <v>0</v>
      </c>
      <c r="Y741">
        <f t="shared" si="891"/>
        <v>0</v>
      </c>
      <c r="AA741">
        <v>59204059</v>
      </c>
      <c r="AB741">
        <f t="shared" si="892"/>
        <v>11.82</v>
      </c>
      <c r="AC741">
        <f t="shared" si="893"/>
        <v>11.82</v>
      </c>
      <c r="AD741">
        <f t="shared" si="915"/>
        <v>0</v>
      </c>
      <c r="AE741">
        <f t="shared" si="916"/>
        <v>0</v>
      </c>
      <c r="AF741">
        <f t="shared" si="916"/>
        <v>0</v>
      </c>
      <c r="AG741">
        <f t="shared" si="894"/>
        <v>0</v>
      </c>
      <c r="AH741">
        <f t="shared" si="917"/>
        <v>0</v>
      </c>
      <c r="AI741">
        <f t="shared" si="917"/>
        <v>0</v>
      </c>
      <c r="AJ741">
        <f t="shared" si="895"/>
        <v>0</v>
      </c>
      <c r="AK741">
        <v>11.82</v>
      </c>
      <c r="AL741">
        <v>11.82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109</v>
      </c>
      <c r="AU741">
        <v>61</v>
      </c>
      <c r="AV741">
        <v>1</v>
      </c>
      <c r="AW741">
        <v>1</v>
      </c>
      <c r="AZ741">
        <v>1</v>
      </c>
      <c r="BA741">
        <v>1</v>
      </c>
      <c r="BB741">
        <v>1</v>
      </c>
      <c r="BC741">
        <v>6.98</v>
      </c>
      <c r="BD741" t="s">
        <v>3</v>
      </c>
      <c r="BE741" t="s">
        <v>3</v>
      </c>
      <c r="BF741" t="s">
        <v>3</v>
      </c>
      <c r="BG741" t="s">
        <v>3</v>
      </c>
      <c r="BH741">
        <v>3</v>
      </c>
      <c r="BI741">
        <v>1</v>
      </c>
      <c r="BJ741" t="s">
        <v>218</v>
      </c>
      <c r="BM741">
        <v>21</v>
      </c>
      <c r="BN741">
        <v>0</v>
      </c>
      <c r="BO741" t="s">
        <v>216</v>
      </c>
      <c r="BP741">
        <v>1</v>
      </c>
      <c r="BQ741">
        <v>30</v>
      </c>
      <c r="BR741">
        <v>0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 t="s">
        <v>3</v>
      </c>
      <c r="BZ741">
        <v>109</v>
      </c>
      <c r="CA741">
        <v>61</v>
      </c>
      <c r="CB741" t="s">
        <v>3</v>
      </c>
      <c r="CE741">
        <v>30</v>
      </c>
      <c r="CF741">
        <v>0</v>
      </c>
      <c r="CG741">
        <v>0</v>
      </c>
      <c r="CM741">
        <v>0</v>
      </c>
      <c r="CN741" t="s">
        <v>3</v>
      </c>
      <c r="CO741">
        <v>0</v>
      </c>
      <c r="CP741">
        <f t="shared" si="896"/>
        <v>3.28</v>
      </c>
      <c r="CQ741">
        <f t="shared" si="897"/>
        <v>82.5</v>
      </c>
      <c r="CR741">
        <f t="shared" si="918"/>
        <v>0</v>
      </c>
      <c r="CS741">
        <f t="shared" si="898"/>
        <v>0</v>
      </c>
      <c r="CT741">
        <f t="shared" si="899"/>
        <v>0</v>
      </c>
      <c r="CU741">
        <f t="shared" si="900"/>
        <v>0</v>
      </c>
      <c r="CV741">
        <f t="shared" si="901"/>
        <v>0</v>
      </c>
      <c r="CW741">
        <f t="shared" si="902"/>
        <v>0</v>
      </c>
      <c r="CX741">
        <f t="shared" si="903"/>
        <v>0</v>
      </c>
      <c r="CY741">
        <f t="shared" si="904"/>
        <v>0</v>
      </c>
      <c r="CZ741">
        <f t="shared" si="905"/>
        <v>0</v>
      </c>
      <c r="DC741" t="s">
        <v>3</v>
      </c>
      <c r="DD741" t="s">
        <v>3</v>
      </c>
      <c r="DE741" t="s">
        <v>3</v>
      </c>
      <c r="DF741" t="s">
        <v>3</v>
      </c>
      <c r="DG741" t="s">
        <v>3</v>
      </c>
      <c r="DH741" t="s">
        <v>3</v>
      </c>
      <c r="DI741" t="s">
        <v>3</v>
      </c>
      <c r="DJ741" t="s">
        <v>3</v>
      </c>
      <c r="DK741" t="s">
        <v>3</v>
      </c>
      <c r="DL741" t="s">
        <v>3</v>
      </c>
      <c r="DM741" t="s">
        <v>3</v>
      </c>
      <c r="DN741">
        <v>0</v>
      </c>
      <c r="DO741">
        <v>0</v>
      </c>
      <c r="DP741">
        <v>1</v>
      </c>
      <c r="DQ741">
        <v>1</v>
      </c>
      <c r="DU741">
        <v>1010</v>
      </c>
      <c r="DV741" t="s">
        <v>39</v>
      </c>
      <c r="DW741" t="s">
        <v>39</v>
      </c>
      <c r="DX741">
        <v>1</v>
      </c>
      <c r="DZ741" t="s">
        <v>3</v>
      </c>
      <c r="EA741" t="s">
        <v>3</v>
      </c>
      <c r="EB741" t="s">
        <v>3</v>
      </c>
      <c r="EC741" t="s">
        <v>3</v>
      </c>
      <c r="EE741">
        <v>58807897</v>
      </c>
      <c r="EF741">
        <v>30</v>
      </c>
      <c r="EG741" t="s">
        <v>27</v>
      </c>
      <c r="EH741">
        <v>0</v>
      </c>
      <c r="EI741" t="s">
        <v>3</v>
      </c>
      <c r="EJ741">
        <v>1</v>
      </c>
      <c r="EK741">
        <v>21</v>
      </c>
      <c r="EL741" t="s">
        <v>28</v>
      </c>
      <c r="EM741" t="s">
        <v>29</v>
      </c>
      <c r="EO741" t="s">
        <v>3</v>
      </c>
      <c r="EQ741">
        <v>0</v>
      </c>
      <c r="ER741">
        <v>11.82</v>
      </c>
      <c r="ES741">
        <v>11.82</v>
      </c>
      <c r="ET741">
        <v>0</v>
      </c>
      <c r="EU741">
        <v>0</v>
      </c>
      <c r="EV741">
        <v>0</v>
      </c>
      <c r="EW741">
        <v>0</v>
      </c>
      <c r="EX741">
        <v>0</v>
      </c>
      <c r="FQ741">
        <v>0</v>
      </c>
      <c r="FR741">
        <v>0</v>
      </c>
      <c r="FS741">
        <v>0</v>
      </c>
      <c r="FX741">
        <v>109</v>
      </c>
      <c r="FY741">
        <v>61</v>
      </c>
      <c r="GA741" t="s">
        <v>3</v>
      </c>
      <c r="GD741">
        <v>1</v>
      </c>
      <c r="GF741">
        <v>726132467</v>
      </c>
      <c r="GG741">
        <v>2</v>
      </c>
      <c r="GH741">
        <v>1</v>
      </c>
      <c r="GI741">
        <v>2</v>
      </c>
      <c r="GJ741">
        <v>0</v>
      </c>
      <c r="GK741">
        <v>0</v>
      </c>
      <c r="GL741">
        <f t="shared" si="906"/>
        <v>0</v>
      </c>
      <c r="GM741">
        <f t="shared" si="907"/>
        <v>3.28</v>
      </c>
      <c r="GN741">
        <f t="shared" si="908"/>
        <v>3.28</v>
      </c>
      <c r="GO741">
        <f t="shared" si="909"/>
        <v>0</v>
      </c>
      <c r="GP741">
        <f t="shared" si="910"/>
        <v>0</v>
      </c>
      <c r="GR741">
        <v>0</v>
      </c>
      <c r="GS741">
        <v>3</v>
      </c>
      <c r="GT741">
        <v>0</v>
      </c>
      <c r="GU741" t="s">
        <v>3</v>
      </c>
      <c r="GV741">
        <f t="shared" si="911"/>
        <v>0</v>
      </c>
      <c r="GW741">
        <v>1</v>
      </c>
      <c r="GX741">
        <f t="shared" si="912"/>
        <v>0</v>
      </c>
      <c r="HA741">
        <v>0</v>
      </c>
      <c r="HB741">
        <v>0</v>
      </c>
      <c r="HC741">
        <f t="shared" si="913"/>
        <v>0</v>
      </c>
      <c r="HE741" t="s">
        <v>3</v>
      </c>
      <c r="HF741" t="s">
        <v>3</v>
      </c>
      <c r="HM741" t="s">
        <v>3</v>
      </c>
      <c r="HN741" t="s">
        <v>3</v>
      </c>
      <c r="HO741" t="s">
        <v>3</v>
      </c>
      <c r="HP741" t="s">
        <v>3</v>
      </c>
      <c r="HQ741" t="s">
        <v>3</v>
      </c>
      <c r="HS741">
        <v>0</v>
      </c>
      <c r="IK741">
        <v>0</v>
      </c>
    </row>
    <row r="742" spans="1:255" x14ac:dyDescent="0.2">
      <c r="A742" s="2">
        <v>17</v>
      </c>
      <c r="B742" s="2">
        <v>1</v>
      </c>
      <c r="C742" s="2">
        <f>ROW(SmtRes!A1596)</f>
        <v>1596</v>
      </c>
      <c r="D742" s="2">
        <f>ROW(EtalonRes!A1594)</f>
        <v>1594</v>
      </c>
      <c r="E742" s="2" t="s">
        <v>673</v>
      </c>
      <c r="F742" s="2" t="s">
        <v>220</v>
      </c>
      <c r="G742" s="2" t="s">
        <v>221</v>
      </c>
      <c r="H742" s="2" t="s">
        <v>222</v>
      </c>
      <c r="I742" s="2">
        <f>ROUND(ROUND((2*420+2*30+3*65+3*5+3*27+3*57+2*53+2*310+2*30+2*5+2*5+3*5)/100,4),9)</f>
        <v>21.83</v>
      </c>
      <c r="J742" s="2">
        <v>0</v>
      </c>
      <c r="K742" s="2">
        <f>ROUND(ROUND((2*420+2*30+3*65+3*5+3*27+3*57+2*53+2*310+2*30+2*5+2*5+3*5)/100,4),9)</f>
        <v>21.83</v>
      </c>
      <c r="L742" s="2"/>
      <c r="M742" s="2"/>
      <c r="N742" s="2"/>
      <c r="O742" s="2">
        <f t="shared" si="882"/>
        <v>654.29</v>
      </c>
      <c r="P742" s="2">
        <f t="shared" si="883"/>
        <v>0</v>
      </c>
      <c r="Q742" s="2">
        <f>(ROUND((ROUND(((((ET742*1.25)*1.1))*AV742*I742),2)*BB742),2)+ROUND((ROUND(((AE742-(((EU742*1.25)*1.1)))*AV742*I742),2)*BS742),2))</f>
        <v>35.229999999999997</v>
      </c>
      <c r="R742" s="2">
        <f t="shared" si="884"/>
        <v>0</v>
      </c>
      <c r="S742" s="2">
        <f t="shared" si="885"/>
        <v>619.05999999999995</v>
      </c>
      <c r="T742" s="2">
        <f t="shared" si="886"/>
        <v>0</v>
      </c>
      <c r="U742" s="2">
        <f t="shared" si="887"/>
        <v>45.965636574000001</v>
      </c>
      <c r="V742" s="2">
        <f t="shared" si="888"/>
        <v>0</v>
      </c>
      <c r="W742" s="2">
        <f t="shared" si="889"/>
        <v>0</v>
      </c>
      <c r="X742" s="2">
        <f t="shared" si="890"/>
        <v>674.78</v>
      </c>
      <c r="Y742" s="2">
        <f t="shared" si="891"/>
        <v>377.63</v>
      </c>
      <c r="Z742" s="2"/>
      <c r="AA742" s="2">
        <v>59204062</v>
      </c>
      <c r="AB742" s="2">
        <f t="shared" si="892"/>
        <v>28.090150000000001</v>
      </c>
      <c r="AC742" s="2">
        <f t="shared" si="893"/>
        <v>0</v>
      </c>
      <c r="AD742" s="2">
        <f>ROUND((((((ET742*1.25)*1.1))-(((EU742*1.25)*1.1)))+AE742),6)</f>
        <v>1.5125</v>
      </c>
      <c r="AE742" s="2">
        <f>ROUND((((EU742*1.25)*1.1)),6)</f>
        <v>0</v>
      </c>
      <c r="AF742" s="2">
        <f>ROUND((((EV742*1.15)*1.1)),6)</f>
        <v>26.577649999999998</v>
      </c>
      <c r="AG742" s="2">
        <f t="shared" si="894"/>
        <v>0</v>
      </c>
      <c r="AH742" s="2">
        <f>(((EW742*1.15)*1.1))</f>
        <v>1.9734</v>
      </c>
      <c r="AI742" s="2">
        <f>(((EX742*1.25)*1.1))</f>
        <v>0</v>
      </c>
      <c r="AJ742" s="2">
        <f t="shared" si="895"/>
        <v>0</v>
      </c>
      <c r="AK742" s="2">
        <v>22.11</v>
      </c>
      <c r="AL742" s="2">
        <v>0</v>
      </c>
      <c r="AM742" s="2">
        <v>1.1000000000000001</v>
      </c>
      <c r="AN742" s="2">
        <v>0</v>
      </c>
      <c r="AO742" s="2">
        <v>21.01</v>
      </c>
      <c r="AP742" s="2">
        <v>0</v>
      </c>
      <c r="AQ742" s="2">
        <v>1.56</v>
      </c>
      <c r="AR742" s="2">
        <v>0</v>
      </c>
      <c r="AS742" s="2">
        <v>0</v>
      </c>
      <c r="AT742" s="2">
        <v>109</v>
      </c>
      <c r="AU742" s="2">
        <v>61</v>
      </c>
      <c r="AV742" s="2">
        <v>1.0669999999999999</v>
      </c>
      <c r="AW742" s="2">
        <v>1</v>
      </c>
      <c r="AX742" s="2"/>
      <c r="AY742" s="2"/>
      <c r="AZ742" s="2">
        <v>1</v>
      </c>
      <c r="BA742" s="2">
        <v>1</v>
      </c>
      <c r="BB742" s="2">
        <v>1</v>
      </c>
      <c r="BC742" s="2">
        <v>1</v>
      </c>
      <c r="BD742" s="2" t="s">
        <v>3</v>
      </c>
      <c r="BE742" s="2" t="s">
        <v>3</v>
      </c>
      <c r="BF742" s="2" t="s">
        <v>3</v>
      </c>
      <c r="BG742" s="2" t="s">
        <v>3</v>
      </c>
      <c r="BH742" s="2">
        <v>0</v>
      </c>
      <c r="BI742" s="2">
        <v>1</v>
      </c>
      <c r="BJ742" s="2" t="s">
        <v>223</v>
      </c>
      <c r="BK742" s="2"/>
      <c r="BL742" s="2"/>
      <c r="BM742" s="2">
        <v>21</v>
      </c>
      <c r="BN742" s="2">
        <v>0</v>
      </c>
      <c r="BO742" s="2" t="s">
        <v>220</v>
      </c>
      <c r="BP742" s="2">
        <v>1</v>
      </c>
      <c r="BQ742" s="2">
        <v>30</v>
      </c>
      <c r="BR742" s="2">
        <v>0</v>
      </c>
      <c r="BS742" s="2">
        <v>1</v>
      </c>
      <c r="BT742" s="2">
        <v>1</v>
      </c>
      <c r="BU742" s="2">
        <v>1</v>
      </c>
      <c r="BV742" s="2">
        <v>1</v>
      </c>
      <c r="BW742" s="2">
        <v>1</v>
      </c>
      <c r="BX742" s="2">
        <v>1</v>
      </c>
      <c r="BY742" s="2" t="s">
        <v>3</v>
      </c>
      <c r="BZ742" s="2">
        <v>109</v>
      </c>
      <c r="CA742" s="2">
        <v>61</v>
      </c>
      <c r="CB742" s="2" t="s">
        <v>3</v>
      </c>
      <c r="CC742" s="2"/>
      <c r="CD742" s="2"/>
      <c r="CE742" s="2">
        <v>30</v>
      </c>
      <c r="CF742" s="2">
        <v>0</v>
      </c>
      <c r="CG742" s="2">
        <v>0</v>
      </c>
      <c r="CH742" s="2"/>
      <c r="CI742" s="2"/>
      <c r="CJ742" s="2"/>
      <c r="CK742" s="2"/>
      <c r="CL742" s="2"/>
      <c r="CM742" s="2">
        <v>0</v>
      </c>
      <c r="CN742" s="2" t="s">
        <v>1044</v>
      </c>
      <c r="CO742" s="2">
        <v>0</v>
      </c>
      <c r="CP742" s="2">
        <f t="shared" si="896"/>
        <v>654.29</v>
      </c>
      <c r="CQ742" s="2">
        <f t="shared" si="897"/>
        <v>0</v>
      </c>
      <c r="CR742" s="2">
        <f>(ROUND((ROUND(((((ET742*1.25)*1.1))*AV742*1),2)*BB742),2)+ROUND((ROUND(((AE742-(((EU742*1.25)*1.1)))*AV742*1),2)*BS742),2))</f>
        <v>1.61</v>
      </c>
      <c r="CS742" s="2">
        <f t="shared" si="898"/>
        <v>0</v>
      </c>
      <c r="CT742" s="2">
        <f t="shared" si="899"/>
        <v>28.36</v>
      </c>
      <c r="CU742" s="2">
        <f t="shared" si="900"/>
        <v>0</v>
      </c>
      <c r="CV742" s="2">
        <f t="shared" si="901"/>
        <v>2.1056178000000001</v>
      </c>
      <c r="CW742" s="2">
        <f t="shared" si="902"/>
        <v>0</v>
      </c>
      <c r="CX742" s="2">
        <f t="shared" si="903"/>
        <v>0</v>
      </c>
      <c r="CY742" s="2">
        <f t="shared" si="904"/>
        <v>674.77539999999999</v>
      </c>
      <c r="CZ742" s="2">
        <f t="shared" si="905"/>
        <v>377.62659999999994</v>
      </c>
      <c r="DA742" s="2"/>
      <c r="DB742" s="2">
        <v>277</v>
      </c>
      <c r="DC742" s="2" t="s">
        <v>3</v>
      </c>
      <c r="DD742" s="2" t="s">
        <v>3</v>
      </c>
      <c r="DE742" s="2" t="s">
        <v>25</v>
      </c>
      <c r="DF742" s="2" t="s">
        <v>25</v>
      </c>
      <c r="DG742" s="2" t="s">
        <v>26</v>
      </c>
      <c r="DH742" s="2" t="s">
        <v>3</v>
      </c>
      <c r="DI742" s="2" t="s">
        <v>26</v>
      </c>
      <c r="DJ742" s="2" t="s">
        <v>25</v>
      </c>
      <c r="DK742" s="2" t="s">
        <v>3</v>
      </c>
      <c r="DL742" s="2" t="s">
        <v>3</v>
      </c>
      <c r="DM742" s="2" t="s">
        <v>3</v>
      </c>
      <c r="DN742" s="2">
        <v>0</v>
      </c>
      <c r="DO742" s="2">
        <v>0</v>
      </c>
      <c r="DP742" s="2">
        <v>1</v>
      </c>
      <c r="DQ742" s="2">
        <v>1</v>
      </c>
      <c r="DR742" s="2"/>
      <c r="DS742" s="2"/>
      <c r="DT742" s="2"/>
      <c r="DU742" s="2">
        <v>30517203</v>
      </c>
      <c r="DV742" s="2" t="s">
        <v>222</v>
      </c>
      <c r="DW742" s="2" t="s">
        <v>222</v>
      </c>
      <c r="DX742" s="2">
        <v>1</v>
      </c>
      <c r="DY742" s="2"/>
      <c r="DZ742" s="2" t="s">
        <v>3</v>
      </c>
      <c r="EA742" s="2" t="s">
        <v>3</v>
      </c>
      <c r="EB742" s="2" t="s">
        <v>3</v>
      </c>
      <c r="EC742" s="2" t="s">
        <v>3</v>
      </c>
      <c r="ED742" s="2"/>
      <c r="EE742" s="2">
        <v>58807897</v>
      </c>
      <c r="EF742" s="2">
        <v>30</v>
      </c>
      <c r="EG742" s="2" t="s">
        <v>27</v>
      </c>
      <c r="EH742" s="2">
        <v>0</v>
      </c>
      <c r="EI742" s="2" t="s">
        <v>3</v>
      </c>
      <c r="EJ742" s="2">
        <v>1</v>
      </c>
      <c r="EK742" s="2">
        <v>21</v>
      </c>
      <c r="EL742" s="2" t="s">
        <v>28</v>
      </c>
      <c r="EM742" s="2" t="s">
        <v>29</v>
      </c>
      <c r="EN742" s="2"/>
      <c r="EO742" s="2" t="s">
        <v>30</v>
      </c>
      <c r="EP742" s="2"/>
      <c r="EQ742" s="2">
        <v>0</v>
      </c>
      <c r="ER742" s="2">
        <v>22.11</v>
      </c>
      <c r="ES742" s="2">
        <v>0</v>
      </c>
      <c r="ET742" s="2">
        <v>1.1000000000000001</v>
      </c>
      <c r="EU742" s="2">
        <v>0</v>
      </c>
      <c r="EV742" s="2">
        <v>21.01</v>
      </c>
      <c r="EW742" s="2">
        <v>1.56</v>
      </c>
      <c r="EX742" s="2">
        <v>0</v>
      </c>
      <c r="EY742" s="2">
        <v>0</v>
      </c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>
        <v>0</v>
      </c>
      <c r="FR742" s="2">
        <v>0</v>
      </c>
      <c r="FS742" s="2">
        <v>0</v>
      </c>
      <c r="FT742" s="2"/>
      <c r="FU742" s="2"/>
      <c r="FV742" s="2"/>
      <c r="FW742" s="2"/>
      <c r="FX742" s="2">
        <v>109</v>
      </c>
      <c r="FY742" s="2">
        <v>61</v>
      </c>
      <c r="FZ742" s="2"/>
      <c r="GA742" s="2" t="s">
        <v>3</v>
      </c>
      <c r="GB742" s="2"/>
      <c r="GC742" s="2"/>
      <c r="GD742" s="2">
        <v>1</v>
      </c>
      <c r="GE742" s="2"/>
      <c r="GF742" s="2">
        <v>1328658972</v>
      </c>
      <c r="GG742" s="2">
        <v>2</v>
      </c>
      <c r="GH742" s="2">
        <v>1</v>
      </c>
      <c r="GI742" s="2">
        <v>2</v>
      </c>
      <c r="GJ742" s="2">
        <v>0</v>
      </c>
      <c r="GK742" s="2">
        <v>0</v>
      </c>
      <c r="GL742" s="2">
        <f t="shared" si="906"/>
        <v>0</v>
      </c>
      <c r="GM742" s="2">
        <f t="shared" si="907"/>
        <v>1706.7</v>
      </c>
      <c r="GN742" s="2">
        <f t="shared" si="908"/>
        <v>1706.7</v>
      </c>
      <c r="GO742" s="2">
        <f t="shared" si="909"/>
        <v>0</v>
      </c>
      <c r="GP742" s="2">
        <f t="shared" si="910"/>
        <v>0</v>
      </c>
      <c r="GQ742" s="2"/>
      <c r="GR742" s="2">
        <v>0</v>
      </c>
      <c r="GS742" s="2">
        <v>3</v>
      </c>
      <c r="GT742" s="2">
        <v>0</v>
      </c>
      <c r="GU742" s="2" t="s">
        <v>3</v>
      </c>
      <c r="GV742" s="2">
        <f t="shared" si="911"/>
        <v>0</v>
      </c>
      <c r="GW742" s="2">
        <v>1</v>
      </c>
      <c r="GX742" s="2">
        <f t="shared" si="912"/>
        <v>0</v>
      </c>
      <c r="GY742" s="2"/>
      <c r="GZ742" s="2"/>
      <c r="HA742" s="2">
        <v>0</v>
      </c>
      <c r="HB742" s="2">
        <v>0</v>
      </c>
      <c r="HC742" s="2">
        <f t="shared" si="913"/>
        <v>0</v>
      </c>
      <c r="HD742" s="2"/>
      <c r="HE742" s="2" t="s">
        <v>3</v>
      </c>
      <c r="HF742" s="2" t="s">
        <v>3</v>
      </c>
      <c r="HG742" s="2"/>
      <c r="HH742" s="2"/>
      <c r="HI742" s="2"/>
      <c r="HJ742" s="2"/>
      <c r="HK742" s="2"/>
      <c r="HL742" s="2"/>
      <c r="HM742" s="2" t="s">
        <v>3</v>
      </c>
      <c r="HN742" s="2" t="s">
        <v>3</v>
      </c>
      <c r="HO742" s="2" t="s">
        <v>3</v>
      </c>
      <c r="HP742" s="2" t="s">
        <v>3</v>
      </c>
      <c r="HQ742" s="2" t="s">
        <v>3</v>
      </c>
      <c r="HR742" s="2"/>
      <c r="HS742" s="2">
        <v>0</v>
      </c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>
        <v>0</v>
      </c>
      <c r="IL742" s="2"/>
      <c r="IM742" s="2"/>
      <c r="IN742" s="2"/>
      <c r="IO742" s="2"/>
      <c r="IP742" s="2"/>
      <c r="IQ742" s="2"/>
      <c r="IR742" s="2"/>
      <c r="IS742" s="2"/>
      <c r="IT742" s="2"/>
      <c r="IU742" s="2"/>
    </row>
    <row r="743" spans="1:255" x14ac:dyDescent="0.2">
      <c r="A743">
        <v>17</v>
      </c>
      <c r="B743">
        <v>1</v>
      </c>
      <c r="C743">
        <f>ROW(SmtRes!A1598)</f>
        <v>1598</v>
      </c>
      <c r="D743">
        <f>ROW(EtalonRes!A1596)</f>
        <v>1596</v>
      </c>
      <c r="E743" t="s">
        <v>673</v>
      </c>
      <c r="F743" t="s">
        <v>220</v>
      </c>
      <c r="G743" t="s">
        <v>221</v>
      </c>
      <c r="H743" t="s">
        <v>222</v>
      </c>
      <c r="I743">
        <f>ROUND(ROUND((2*420+2*30+3*65+3*5+3*27+3*57+2*53+2*310+2*30+2*5+2*5+3*5)/100,4),9)</f>
        <v>21.83</v>
      </c>
      <c r="J743">
        <v>0</v>
      </c>
      <c r="K743">
        <f>ROUND(ROUND((2*420+2*30+3*65+3*5+3*27+3*57+2*53+2*310+2*30+2*5+2*5+3*5)/100,4),9)</f>
        <v>21.83</v>
      </c>
      <c r="O743">
        <f t="shared" si="882"/>
        <v>34424</v>
      </c>
      <c r="P743">
        <f t="shared" si="883"/>
        <v>0</v>
      </c>
      <c r="Q743">
        <f>(ROUND((ROUND(((((ET743*1.25)*1.1))*AV743*I743),2)*BB743),2)+ROUND((ROUND(((AE743-(((EU743*1.25)*1.1)))*AV743*I743),2)*BS743),2))</f>
        <v>381.89</v>
      </c>
      <c r="R743">
        <f t="shared" si="884"/>
        <v>0</v>
      </c>
      <c r="S743">
        <f t="shared" si="885"/>
        <v>34042.11</v>
      </c>
      <c r="T743">
        <f t="shared" si="886"/>
        <v>0</v>
      </c>
      <c r="U743">
        <f t="shared" si="887"/>
        <v>45.965636574000001</v>
      </c>
      <c r="V743">
        <f t="shared" si="888"/>
        <v>0</v>
      </c>
      <c r="W743">
        <f t="shared" si="889"/>
        <v>0</v>
      </c>
      <c r="X743">
        <f t="shared" si="890"/>
        <v>37105.9</v>
      </c>
      <c r="Y743">
        <f t="shared" si="891"/>
        <v>20765.689999999999</v>
      </c>
      <c r="AA743">
        <v>59204059</v>
      </c>
      <c r="AB743">
        <f t="shared" si="892"/>
        <v>28.090150000000001</v>
      </c>
      <c r="AC743">
        <f t="shared" si="893"/>
        <v>0</v>
      </c>
      <c r="AD743">
        <f>ROUND((((((ET743*1.25)*1.1))-(((EU743*1.25)*1.1)))+AE743),6)</f>
        <v>1.5125</v>
      </c>
      <c r="AE743">
        <f>ROUND((((EU743*1.25)*1.1)),6)</f>
        <v>0</v>
      </c>
      <c r="AF743">
        <f>ROUND((((EV743*1.15)*1.1)),6)</f>
        <v>26.577649999999998</v>
      </c>
      <c r="AG743">
        <f t="shared" si="894"/>
        <v>0</v>
      </c>
      <c r="AH743">
        <f>(((EW743*1.15)*1.1))</f>
        <v>1.9734</v>
      </c>
      <c r="AI743">
        <f>(((EX743*1.25)*1.1))</f>
        <v>0</v>
      </c>
      <c r="AJ743">
        <f t="shared" si="895"/>
        <v>0</v>
      </c>
      <c r="AK743">
        <v>22.11</v>
      </c>
      <c r="AL743">
        <v>0</v>
      </c>
      <c r="AM743">
        <v>1.1000000000000001</v>
      </c>
      <c r="AN743">
        <v>0</v>
      </c>
      <c r="AO743">
        <v>21.01</v>
      </c>
      <c r="AP743">
        <v>0</v>
      </c>
      <c r="AQ743">
        <v>1.56</v>
      </c>
      <c r="AR743">
        <v>0</v>
      </c>
      <c r="AS743">
        <v>0</v>
      </c>
      <c r="AT743">
        <v>109</v>
      </c>
      <c r="AU743">
        <v>61</v>
      </c>
      <c r="AV743">
        <v>1.0669999999999999</v>
      </c>
      <c r="AW743">
        <v>1</v>
      </c>
      <c r="AZ743">
        <v>1</v>
      </c>
      <c r="BA743">
        <v>54.99</v>
      </c>
      <c r="BB743">
        <v>10.84</v>
      </c>
      <c r="BC743">
        <v>1</v>
      </c>
      <c r="BD743" t="s">
        <v>3</v>
      </c>
      <c r="BE743" t="s">
        <v>3</v>
      </c>
      <c r="BF743" t="s">
        <v>3</v>
      </c>
      <c r="BG743" t="s">
        <v>3</v>
      </c>
      <c r="BH743">
        <v>0</v>
      </c>
      <c r="BI743">
        <v>1</v>
      </c>
      <c r="BJ743" t="s">
        <v>223</v>
      </c>
      <c r="BM743">
        <v>21</v>
      </c>
      <c r="BN743">
        <v>0</v>
      </c>
      <c r="BO743" t="s">
        <v>220</v>
      </c>
      <c r="BP743">
        <v>1</v>
      </c>
      <c r="BQ743">
        <v>30</v>
      </c>
      <c r="BR743">
        <v>0</v>
      </c>
      <c r="BS743">
        <v>54.99</v>
      </c>
      <c r="BT743">
        <v>1</v>
      </c>
      <c r="BU743">
        <v>1</v>
      </c>
      <c r="BV743">
        <v>1</v>
      </c>
      <c r="BW743">
        <v>1</v>
      </c>
      <c r="BX743">
        <v>1</v>
      </c>
      <c r="BY743" t="s">
        <v>3</v>
      </c>
      <c r="BZ743">
        <v>109</v>
      </c>
      <c r="CA743">
        <v>61</v>
      </c>
      <c r="CB743" t="s">
        <v>3</v>
      </c>
      <c r="CE743">
        <v>30</v>
      </c>
      <c r="CF743">
        <v>0</v>
      </c>
      <c r="CG743">
        <v>0</v>
      </c>
      <c r="CM743">
        <v>0</v>
      </c>
      <c r="CN743" t="s">
        <v>1044</v>
      </c>
      <c r="CO743">
        <v>0</v>
      </c>
      <c r="CP743">
        <f t="shared" si="896"/>
        <v>34424</v>
      </c>
      <c r="CQ743">
        <f t="shared" si="897"/>
        <v>0</v>
      </c>
      <c r="CR743">
        <f>(ROUND((ROUND(((((ET743*1.25)*1.1))*AV743*1),2)*BB743),2)+ROUND((ROUND(((AE743-(((EU743*1.25)*1.1)))*AV743*1),2)*BS743),2))</f>
        <v>17.45</v>
      </c>
      <c r="CS743">
        <f t="shared" si="898"/>
        <v>0</v>
      </c>
      <c r="CT743">
        <f t="shared" si="899"/>
        <v>1559.52</v>
      </c>
      <c r="CU743">
        <f t="shared" si="900"/>
        <v>0</v>
      </c>
      <c r="CV743">
        <f t="shared" si="901"/>
        <v>2.1056178000000001</v>
      </c>
      <c r="CW743">
        <f t="shared" si="902"/>
        <v>0</v>
      </c>
      <c r="CX743">
        <f t="shared" si="903"/>
        <v>0</v>
      </c>
      <c r="CY743">
        <f t="shared" si="904"/>
        <v>37105.899900000004</v>
      </c>
      <c r="CZ743">
        <f t="shared" si="905"/>
        <v>20765.687099999999</v>
      </c>
      <c r="DB743">
        <v>279</v>
      </c>
      <c r="DC743" t="s">
        <v>3</v>
      </c>
      <c r="DD743" t="s">
        <v>3</v>
      </c>
      <c r="DE743" t="s">
        <v>25</v>
      </c>
      <c r="DF743" t="s">
        <v>25</v>
      </c>
      <c r="DG743" t="s">
        <v>26</v>
      </c>
      <c r="DH743" t="s">
        <v>3</v>
      </c>
      <c r="DI743" t="s">
        <v>26</v>
      </c>
      <c r="DJ743" t="s">
        <v>25</v>
      </c>
      <c r="DK743" t="s">
        <v>3</v>
      </c>
      <c r="DL743" t="s">
        <v>3</v>
      </c>
      <c r="DM743" t="s">
        <v>3</v>
      </c>
      <c r="DN743">
        <v>0</v>
      </c>
      <c r="DO743">
        <v>0</v>
      </c>
      <c r="DP743">
        <v>1</v>
      </c>
      <c r="DQ743">
        <v>1</v>
      </c>
      <c r="DU743">
        <v>30517203</v>
      </c>
      <c r="DV743" t="s">
        <v>222</v>
      </c>
      <c r="DW743" t="s">
        <v>222</v>
      </c>
      <c r="DX743">
        <v>1</v>
      </c>
      <c r="DZ743" t="s">
        <v>3</v>
      </c>
      <c r="EA743" t="s">
        <v>3</v>
      </c>
      <c r="EB743" t="s">
        <v>3</v>
      </c>
      <c r="EC743" t="s">
        <v>3</v>
      </c>
      <c r="EE743">
        <v>58807897</v>
      </c>
      <c r="EF743">
        <v>30</v>
      </c>
      <c r="EG743" t="s">
        <v>27</v>
      </c>
      <c r="EH743">
        <v>0</v>
      </c>
      <c r="EI743" t="s">
        <v>3</v>
      </c>
      <c r="EJ743">
        <v>1</v>
      </c>
      <c r="EK743">
        <v>21</v>
      </c>
      <c r="EL743" t="s">
        <v>28</v>
      </c>
      <c r="EM743" t="s">
        <v>29</v>
      </c>
      <c r="EO743" t="s">
        <v>30</v>
      </c>
      <c r="EQ743">
        <v>0</v>
      </c>
      <c r="ER743">
        <v>22.11</v>
      </c>
      <c r="ES743">
        <v>0</v>
      </c>
      <c r="ET743">
        <v>1.1000000000000001</v>
      </c>
      <c r="EU743">
        <v>0</v>
      </c>
      <c r="EV743">
        <v>21.01</v>
      </c>
      <c r="EW743">
        <v>1.56</v>
      </c>
      <c r="EX743">
        <v>0</v>
      </c>
      <c r="EY743">
        <v>0</v>
      </c>
      <c r="FQ743">
        <v>0</v>
      </c>
      <c r="FR743">
        <v>0</v>
      </c>
      <c r="FS743">
        <v>0</v>
      </c>
      <c r="FX743">
        <v>109</v>
      </c>
      <c r="FY743">
        <v>61</v>
      </c>
      <c r="GA743" t="s">
        <v>3</v>
      </c>
      <c r="GD743">
        <v>1</v>
      </c>
      <c r="GF743">
        <v>1328658972</v>
      </c>
      <c r="GG743">
        <v>2</v>
      </c>
      <c r="GH743">
        <v>1</v>
      </c>
      <c r="GI743">
        <v>2</v>
      </c>
      <c r="GJ743">
        <v>0</v>
      </c>
      <c r="GK743">
        <v>0</v>
      </c>
      <c r="GL743">
        <f t="shared" si="906"/>
        <v>0</v>
      </c>
      <c r="GM743">
        <f t="shared" si="907"/>
        <v>92295.59</v>
      </c>
      <c r="GN743">
        <f t="shared" si="908"/>
        <v>92295.59</v>
      </c>
      <c r="GO743">
        <f t="shared" si="909"/>
        <v>0</v>
      </c>
      <c r="GP743">
        <f t="shared" si="910"/>
        <v>0</v>
      </c>
      <c r="GR743">
        <v>0</v>
      </c>
      <c r="GS743">
        <v>3</v>
      </c>
      <c r="GT743">
        <v>0</v>
      </c>
      <c r="GU743" t="s">
        <v>3</v>
      </c>
      <c r="GV743">
        <f t="shared" si="911"/>
        <v>0</v>
      </c>
      <c r="GW743">
        <v>1</v>
      </c>
      <c r="GX743">
        <f t="shared" si="912"/>
        <v>0</v>
      </c>
      <c r="HA743">
        <v>0</v>
      </c>
      <c r="HB743">
        <v>0</v>
      </c>
      <c r="HC743">
        <f t="shared" si="913"/>
        <v>0</v>
      </c>
      <c r="HE743" t="s">
        <v>3</v>
      </c>
      <c r="HF743" t="s">
        <v>3</v>
      </c>
      <c r="HM743" t="s">
        <v>3</v>
      </c>
      <c r="HN743" t="s">
        <v>3</v>
      </c>
      <c r="HO743" t="s">
        <v>3</v>
      </c>
      <c r="HP743" t="s">
        <v>3</v>
      </c>
      <c r="HQ743" t="s">
        <v>3</v>
      </c>
      <c r="HS743">
        <v>0</v>
      </c>
      <c r="IK743">
        <v>0</v>
      </c>
    </row>
    <row r="744" spans="1:255" x14ac:dyDescent="0.2">
      <c r="A744" s="2">
        <v>17</v>
      </c>
      <c r="B744" s="2">
        <v>1</v>
      </c>
      <c r="C744" s="2">
        <f>ROW(SmtRes!A1600)</f>
        <v>1600</v>
      </c>
      <c r="D744" s="2">
        <f>ROW(EtalonRes!A1598)</f>
        <v>1598</v>
      </c>
      <c r="E744" s="2" t="s">
        <v>674</v>
      </c>
      <c r="F744" s="2" t="s">
        <v>470</v>
      </c>
      <c r="G744" s="2" t="s">
        <v>471</v>
      </c>
      <c r="H744" s="2" t="s">
        <v>222</v>
      </c>
      <c r="I744" s="2">
        <f>ROUND(ROUND((2*8+3*5+2*6+2*5)/100,4),9)</f>
        <v>0.53</v>
      </c>
      <c r="J744" s="2">
        <v>0</v>
      </c>
      <c r="K744" s="2">
        <f>ROUND(ROUND((2*8+3*5+2*6+2*5)/100,4),9)</f>
        <v>0.53</v>
      </c>
      <c r="L744" s="2"/>
      <c r="M744" s="2"/>
      <c r="N744" s="2"/>
      <c r="O744" s="2">
        <f t="shared" si="882"/>
        <v>23.75</v>
      </c>
      <c r="P744" s="2">
        <f t="shared" si="883"/>
        <v>0</v>
      </c>
      <c r="Q744" s="2">
        <f>(ROUND((ROUND(((((ET744*1.25)*1.1))*AV744*I744),2)*BB744),2)+ROUND((ROUND(((AE744-(((EU744*1.25)*1.1)))*AV744*I744),2)*BS744),2))</f>
        <v>1.22</v>
      </c>
      <c r="R744" s="2">
        <f t="shared" si="884"/>
        <v>0</v>
      </c>
      <c r="S744" s="2">
        <f t="shared" si="885"/>
        <v>22.53</v>
      </c>
      <c r="T744" s="2">
        <f t="shared" si="886"/>
        <v>0</v>
      </c>
      <c r="U744" s="2">
        <f t="shared" si="887"/>
        <v>1.6739661510000001</v>
      </c>
      <c r="V744" s="2">
        <f t="shared" si="888"/>
        <v>0</v>
      </c>
      <c r="W744" s="2">
        <f t="shared" si="889"/>
        <v>0</v>
      </c>
      <c r="X744" s="2">
        <f t="shared" si="890"/>
        <v>24.56</v>
      </c>
      <c r="Y744" s="2">
        <f t="shared" si="891"/>
        <v>13.74</v>
      </c>
      <c r="Z744" s="2"/>
      <c r="AA744" s="2">
        <v>59204062</v>
      </c>
      <c r="AB744" s="2">
        <f t="shared" si="892"/>
        <v>41.993600000000001</v>
      </c>
      <c r="AC744" s="2">
        <f t="shared" si="893"/>
        <v>0</v>
      </c>
      <c r="AD744" s="2">
        <f>ROUND((((((ET744*1.25)*1.1))-(((EU744*1.25)*1.1)))+AE744),6)</f>
        <v>2.1587499999999999</v>
      </c>
      <c r="AE744" s="2">
        <f>ROUND((((EU744*1.25)*1.1)),6)</f>
        <v>0</v>
      </c>
      <c r="AF744" s="2">
        <f>ROUND((((EV744*1.15)*1.1)),6)</f>
        <v>39.834850000000003</v>
      </c>
      <c r="AG744" s="2">
        <f t="shared" si="894"/>
        <v>0</v>
      </c>
      <c r="AH744" s="2">
        <f>(((EW744*1.15)*1.1))</f>
        <v>2.9601000000000002</v>
      </c>
      <c r="AI744" s="2">
        <f>(((EX744*1.25)*1.1))</f>
        <v>0</v>
      </c>
      <c r="AJ744" s="2">
        <f t="shared" si="895"/>
        <v>0</v>
      </c>
      <c r="AK744" s="2">
        <v>33.06</v>
      </c>
      <c r="AL744" s="2">
        <v>0</v>
      </c>
      <c r="AM744" s="2">
        <v>1.57</v>
      </c>
      <c r="AN744" s="2">
        <v>0</v>
      </c>
      <c r="AO744" s="2">
        <v>31.49</v>
      </c>
      <c r="AP744" s="2">
        <v>0</v>
      </c>
      <c r="AQ744" s="2">
        <v>2.34</v>
      </c>
      <c r="AR744" s="2">
        <v>0</v>
      </c>
      <c r="AS744" s="2">
        <v>0</v>
      </c>
      <c r="AT744" s="2">
        <v>109</v>
      </c>
      <c r="AU744" s="2">
        <v>61</v>
      </c>
      <c r="AV744" s="2">
        <v>1.0669999999999999</v>
      </c>
      <c r="AW744" s="2">
        <v>1</v>
      </c>
      <c r="AX744" s="2"/>
      <c r="AY744" s="2"/>
      <c r="AZ744" s="2">
        <v>1</v>
      </c>
      <c r="BA744" s="2">
        <v>1</v>
      </c>
      <c r="BB744" s="2">
        <v>1</v>
      </c>
      <c r="BC744" s="2">
        <v>1</v>
      </c>
      <c r="BD744" s="2" t="s">
        <v>3</v>
      </c>
      <c r="BE744" s="2" t="s">
        <v>3</v>
      </c>
      <c r="BF744" s="2" t="s">
        <v>3</v>
      </c>
      <c r="BG744" s="2" t="s">
        <v>3</v>
      </c>
      <c r="BH744" s="2">
        <v>0</v>
      </c>
      <c r="BI744" s="2">
        <v>1</v>
      </c>
      <c r="BJ744" s="2" t="s">
        <v>472</v>
      </c>
      <c r="BK744" s="2"/>
      <c r="BL744" s="2"/>
      <c r="BM744" s="2">
        <v>21</v>
      </c>
      <c r="BN744" s="2">
        <v>0</v>
      </c>
      <c r="BO744" s="2" t="s">
        <v>470</v>
      </c>
      <c r="BP744" s="2">
        <v>1</v>
      </c>
      <c r="BQ744" s="2">
        <v>30</v>
      </c>
      <c r="BR744" s="2">
        <v>0</v>
      </c>
      <c r="BS744" s="2">
        <v>1</v>
      </c>
      <c r="BT744" s="2">
        <v>1</v>
      </c>
      <c r="BU744" s="2">
        <v>1</v>
      </c>
      <c r="BV744" s="2">
        <v>1</v>
      </c>
      <c r="BW744" s="2">
        <v>1</v>
      </c>
      <c r="BX744" s="2">
        <v>1</v>
      </c>
      <c r="BY744" s="2" t="s">
        <v>3</v>
      </c>
      <c r="BZ744" s="2">
        <v>109</v>
      </c>
      <c r="CA744" s="2">
        <v>61</v>
      </c>
      <c r="CB744" s="2" t="s">
        <v>3</v>
      </c>
      <c r="CC744" s="2"/>
      <c r="CD744" s="2"/>
      <c r="CE744" s="2">
        <v>30</v>
      </c>
      <c r="CF744" s="2">
        <v>0</v>
      </c>
      <c r="CG744" s="2">
        <v>0</v>
      </c>
      <c r="CH744" s="2"/>
      <c r="CI744" s="2"/>
      <c r="CJ744" s="2"/>
      <c r="CK744" s="2"/>
      <c r="CL744" s="2"/>
      <c r="CM744" s="2">
        <v>0</v>
      </c>
      <c r="CN744" s="2" t="s">
        <v>1044</v>
      </c>
      <c r="CO744" s="2">
        <v>0</v>
      </c>
      <c r="CP744" s="2">
        <f t="shared" si="896"/>
        <v>23.75</v>
      </c>
      <c r="CQ744" s="2">
        <f t="shared" si="897"/>
        <v>0</v>
      </c>
      <c r="CR744" s="2">
        <f>(ROUND((ROUND(((((ET744*1.25)*1.1))*AV744*1),2)*BB744),2)+ROUND((ROUND(((AE744-(((EU744*1.25)*1.1)))*AV744*1),2)*BS744),2))</f>
        <v>2.2999999999999998</v>
      </c>
      <c r="CS744" s="2">
        <f t="shared" si="898"/>
        <v>0</v>
      </c>
      <c r="CT744" s="2">
        <f t="shared" si="899"/>
        <v>42.5</v>
      </c>
      <c r="CU744" s="2">
        <f t="shared" si="900"/>
        <v>0</v>
      </c>
      <c r="CV744" s="2">
        <f t="shared" si="901"/>
        <v>3.1584267000000001</v>
      </c>
      <c r="CW744" s="2">
        <f t="shared" si="902"/>
        <v>0</v>
      </c>
      <c r="CX744" s="2">
        <f t="shared" si="903"/>
        <v>0</v>
      </c>
      <c r="CY744" s="2">
        <f t="shared" si="904"/>
        <v>24.557700000000001</v>
      </c>
      <c r="CZ744" s="2">
        <f t="shared" si="905"/>
        <v>13.743300000000001</v>
      </c>
      <c r="DA744" s="2"/>
      <c r="DB744" s="2">
        <v>281</v>
      </c>
      <c r="DC744" s="2" t="s">
        <v>3</v>
      </c>
      <c r="DD744" s="2" t="s">
        <v>3</v>
      </c>
      <c r="DE744" s="2" t="s">
        <v>25</v>
      </c>
      <c r="DF744" s="2" t="s">
        <v>25</v>
      </c>
      <c r="DG744" s="2" t="s">
        <v>26</v>
      </c>
      <c r="DH744" s="2" t="s">
        <v>3</v>
      </c>
      <c r="DI744" s="2" t="s">
        <v>26</v>
      </c>
      <c r="DJ744" s="2" t="s">
        <v>25</v>
      </c>
      <c r="DK744" s="2" t="s">
        <v>3</v>
      </c>
      <c r="DL744" s="2" t="s">
        <v>3</v>
      </c>
      <c r="DM744" s="2" t="s">
        <v>3</v>
      </c>
      <c r="DN744" s="2">
        <v>0</v>
      </c>
      <c r="DO744" s="2">
        <v>0</v>
      </c>
      <c r="DP744" s="2">
        <v>1</v>
      </c>
      <c r="DQ744" s="2">
        <v>1</v>
      </c>
      <c r="DR744" s="2"/>
      <c r="DS744" s="2"/>
      <c r="DT744" s="2"/>
      <c r="DU744" s="2">
        <v>30517203</v>
      </c>
      <c r="DV744" s="2" t="s">
        <v>222</v>
      </c>
      <c r="DW744" s="2" t="s">
        <v>222</v>
      </c>
      <c r="DX744" s="2">
        <v>1</v>
      </c>
      <c r="DY744" s="2"/>
      <c r="DZ744" s="2" t="s">
        <v>3</v>
      </c>
      <c r="EA744" s="2" t="s">
        <v>3</v>
      </c>
      <c r="EB744" s="2" t="s">
        <v>3</v>
      </c>
      <c r="EC744" s="2" t="s">
        <v>3</v>
      </c>
      <c r="ED744" s="2"/>
      <c r="EE744" s="2">
        <v>58807897</v>
      </c>
      <c r="EF744" s="2">
        <v>30</v>
      </c>
      <c r="EG744" s="2" t="s">
        <v>27</v>
      </c>
      <c r="EH744" s="2">
        <v>0</v>
      </c>
      <c r="EI744" s="2" t="s">
        <v>3</v>
      </c>
      <c r="EJ744" s="2">
        <v>1</v>
      </c>
      <c r="EK744" s="2">
        <v>21</v>
      </c>
      <c r="EL744" s="2" t="s">
        <v>28</v>
      </c>
      <c r="EM744" s="2" t="s">
        <v>29</v>
      </c>
      <c r="EN744" s="2"/>
      <c r="EO744" s="2" t="s">
        <v>30</v>
      </c>
      <c r="EP744" s="2"/>
      <c r="EQ744" s="2">
        <v>0</v>
      </c>
      <c r="ER744" s="2">
        <v>33.06</v>
      </c>
      <c r="ES744" s="2">
        <v>0</v>
      </c>
      <c r="ET744" s="2">
        <v>1.57</v>
      </c>
      <c r="EU744" s="2">
        <v>0</v>
      </c>
      <c r="EV744" s="2">
        <v>31.49</v>
      </c>
      <c r="EW744" s="2">
        <v>2.34</v>
      </c>
      <c r="EX744" s="2">
        <v>0</v>
      </c>
      <c r="EY744" s="2">
        <v>0</v>
      </c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>
        <v>0</v>
      </c>
      <c r="FR744" s="2">
        <v>0</v>
      </c>
      <c r="FS744" s="2">
        <v>0</v>
      </c>
      <c r="FT744" s="2"/>
      <c r="FU744" s="2"/>
      <c r="FV744" s="2"/>
      <c r="FW744" s="2"/>
      <c r="FX744" s="2">
        <v>109</v>
      </c>
      <c r="FY744" s="2">
        <v>61</v>
      </c>
      <c r="FZ744" s="2"/>
      <c r="GA744" s="2" t="s">
        <v>3</v>
      </c>
      <c r="GB744" s="2"/>
      <c r="GC744" s="2"/>
      <c r="GD744" s="2">
        <v>1</v>
      </c>
      <c r="GE744" s="2"/>
      <c r="GF744" s="2">
        <v>1280806353</v>
      </c>
      <c r="GG744" s="2">
        <v>2</v>
      </c>
      <c r="GH744" s="2">
        <v>1</v>
      </c>
      <c r="GI744" s="2">
        <v>2</v>
      </c>
      <c r="GJ744" s="2">
        <v>0</v>
      </c>
      <c r="GK744" s="2">
        <v>0</v>
      </c>
      <c r="GL744" s="2">
        <f t="shared" si="906"/>
        <v>0</v>
      </c>
      <c r="GM744" s="2">
        <f t="shared" si="907"/>
        <v>62.05</v>
      </c>
      <c r="GN744" s="2">
        <f t="shared" si="908"/>
        <v>62.05</v>
      </c>
      <c r="GO744" s="2">
        <f t="shared" si="909"/>
        <v>0</v>
      </c>
      <c r="GP744" s="2">
        <f t="shared" si="910"/>
        <v>0</v>
      </c>
      <c r="GQ744" s="2"/>
      <c r="GR744" s="2">
        <v>0</v>
      </c>
      <c r="GS744" s="2">
        <v>3</v>
      </c>
      <c r="GT744" s="2">
        <v>0</v>
      </c>
      <c r="GU744" s="2" t="s">
        <v>3</v>
      </c>
      <c r="GV744" s="2">
        <f t="shared" si="911"/>
        <v>0</v>
      </c>
      <c r="GW744" s="2">
        <v>1</v>
      </c>
      <c r="GX744" s="2">
        <f t="shared" si="912"/>
        <v>0</v>
      </c>
      <c r="GY744" s="2"/>
      <c r="GZ744" s="2"/>
      <c r="HA744" s="2">
        <v>0</v>
      </c>
      <c r="HB744" s="2">
        <v>0</v>
      </c>
      <c r="HC744" s="2">
        <f t="shared" si="913"/>
        <v>0</v>
      </c>
      <c r="HD744" s="2"/>
      <c r="HE744" s="2" t="s">
        <v>3</v>
      </c>
      <c r="HF744" s="2" t="s">
        <v>3</v>
      </c>
      <c r="HG744" s="2"/>
      <c r="HH744" s="2"/>
      <c r="HI744" s="2"/>
      <c r="HJ744" s="2"/>
      <c r="HK744" s="2"/>
      <c r="HL744" s="2"/>
      <c r="HM744" s="2" t="s">
        <v>3</v>
      </c>
      <c r="HN744" s="2" t="s">
        <v>3</v>
      </c>
      <c r="HO744" s="2" t="s">
        <v>3</v>
      </c>
      <c r="HP744" s="2" t="s">
        <v>3</v>
      </c>
      <c r="HQ744" s="2" t="s">
        <v>3</v>
      </c>
      <c r="HR744" s="2"/>
      <c r="HS744" s="2">
        <v>0</v>
      </c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>
        <v>0</v>
      </c>
      <c r="IL744" s="2"/>
      <c r="IM744" s="2"/>
      <c r="IN744" s="2"/>
      <c r="IO744" s="2"/>
      <c r="IP744" s="2"/>
      <c r="IQ744" s="2"/>
      <c r="IR744" s="2"/>
      <c r="IS744" s="2"/>
      <c r="IT744" s="2"/>
      <c r="IU744" s="2"/>
    </row>
    <row r="745" spans="1:255" x14ac:dyDescent="0.2">
      <c r="A745">
        <v>17</v>
      </c>
      <c r="B745">
        <v>1</v>
      </c>
      <c r="C745">
        <f>ROW(SmtRes!A1602)</f>
        <v>1602</v>
      </c>
      <c r="D745">
        <f>ROW(EtalonRes!A1600)</f>
        <v>1600</v>
      </c>
      <c r="E745" t="s">
        <v>674</v>
      </c>
      <c r="F745" t="s">
        <v>470</v>
      </c>
      <c r="G745" t="s">
        <v>471</v>
      </c>
      <c r="H745" t="s">
        <v>222</v>
      </c>
      <c r="I745">
        <f>ROUND(ROUND((2*8+3*5+2*6+2*5)/100,4),9)</f>
        <v>0.53</v>
      </c>
      <c r="J745">
        <v>0</v>
      </c>
      <c r="K745">
        <f>ROUND(ROUND((2*8+3*5+2*6+2*5)/100,4),9)</f>
        <v>0.53</v>
      </c>
      <c r="O745">
        <f t="shared" si="882"/>
        <v>1252.1600000000001</v>
      </c>
      <c r="P745">
        <f t="shared" si="883"/>
        <v>0</v>
      </c>
      <c r="Q745">
        <f>(ROUND((ROUND(((((ET745*1.25)*1.1))*AV745*I745),2)*BB745),2)+ROUND((ROUND(((AE745-(((EU745*1.25)*1.1)))*AV745*I745),2)*BS745),2))</f>
        <v>13.24</v>
      </c>
      <c r="R745">
        <f t="shared" si="884"/>
        <v>0</v>
      </c>
      <c r="S745">
        <f t="shared" si="885"/>
        <v>1238.92</v>
      </c>
      <c r="T745">
        <f t="shared" si="886"/>
        <v>0</v>
      </c>
      <c r="U745">
        <f t="shared" si="887"/>
        <v>1.6739661510000001</v>
      </c>
      <c r="V745">
        <f t="shared" si="888"/>
        <v>0</v>
      </c>
      <c r="W745">
        <f t="shared" si="889"/>
        <v>0</v>
      </c>
      <c r="X745">
        <f t="shared" si="890"/>
        <v>1350.42</v>
      </c>
      <c r="Y745">
        <f t="shared" si="891"/>
        <v>755.74</v>
      </c>
      <c r="AA745">
        <v>59204059</v>
      </c>
      <c r="AB745">
        <f t="shared" si="892"/>
        <v>41.993600000000001</v>
      </c>
      <c r="AC745">
        <f t="shared" si="893"/>
        <v>0</v>
      </c>
      <c r="AD745">
        <f>ROUND((((((ET745*1.25)*1.1))-(((EU745*1.25)*1.1)))+AE745),6)</f>
        <v>2.1587499999999999</v>
      </c>
      <c r="AE745">
        <f>ROUND((((EU745*1.25)*1.1)),6)</f>
        <v>0</v>
      </c>
      <c r="AF745">
        <f>ROUND((((EV745*1.15)*1.1)),6)</f>
        <v>39.834850000000003</v>
      </c>
      <c r="AG745">
        <f t="shared" si="894"/>
        <v>0</v>
      </c>
      <c r="AH745">
        <f>(((EW745*1.15)*1.1))</f>
        <v>2.9601000000000002</v>
      </c>
      <c r="AI745">
        <f>(((EX745*1.25)*1.1))</f>
        <v>0</v>
      </c>
      <c r="AJ745">
        <f t="shared" si="895"/>
        <v>0</v>
      </c>
      <c r="AK745">
        <v>33.06</v>
      </c>
      <c r="AL745">
        <v>0</v>
      </c>
      <c r="AM745">
        <v>1.57</v>
      </c>
      <c r="AN745">
        <v>0</v>
      </c>
      <c r="AO745">
        <v>31.49</v>
      </c>
      <c r="AP745">
        <v>0</v>
      </c>
      <c r="AQ745">
        <v>2.34</v>
      </c>
      <c r="AR745">
        <v>0</v>
      </c>
      <c r="AS745">
        <v>0</v>
      </c>
      <c r="AT745">
        <v>109</v>
      </c>
      <c r="AU745">
        <v>61</v>
      </c>
      <c r="AV745">
        <v>1.0669999999999999</v>
      </c>
      <c r="AW745">
        <v>1</v>
      </c>
      <c r="AZ745">
        <v>1</v>
      </c>
      <c r="BA745">
        <v>54.99</v>
      </c>
      <c r="BB745">
        <v>10.85</v>
      </c>
      <c r="BC745">
        <v>1</v>
      </c>
      <c r="BD745" t="s">
        <v>3</v>
      </c>
      <c r="BE745" t="s">
        <v>3</v>
      </c>
      <c r="BF745" t="s">
        <v>3</v>
      </c>
      <c r="BG745" t="s">
        <v>3</v>
      </c>
      <c r="BH745">
        <v>0</v>
      </c>
      <c r="BI745">
        <v>1</v>
      </c>
      <c r="BJ745" t="s">
        <v>472</v>
      </c>
      <c r="BM745">
        <v>21</v>
      </c>
      <c r="BN745">
        <v>0</v>
      </c>
      <c r="BO745" t="s">
        <v>470</v>
      </c>
      <c r="BP745">
        <v>1</v>
      </c>
      <c r="BQ745">
        <v>30</v>
      </c>
      <c r="BR745">
        <v>0</v>
      </c>
      <c r="BS745">
        <v>54.99</v>
      </c>
      <c r="BT745">
        <v>1</v>
      </c>
      <c r="BU745">
        <v>1</v>
      </c>
      <c r="BV745">
        <v>1</v>
      </c>
      <c r="BW745">
        <v>1</v>
      </c>
      <c r="BX745">
        <v>1</v>
      </c>
      <c r="BY745" t="s">
        <v>3</v>
      </c>
      <c r="BZ745">
        <v>109</v>
      </c>
      <c r="CA745">
        <v>61</v>
      </c>
      <c r="CB745" t="s">
        <v>3</v>
      </c>
      <c r="CE745">
        <v>30</v>
      </c>
      <c r="CF745">
        <v>0</v>
      </c>
      <c r="CG745">
        <v>0</v>
      </c>
      <c r="CM745">
        <v>0</v>
      </c>
      <c r="CN745" t="s">
        <v>1044</v>
      </c>
      <c r="CO745">
        <v>0</v>
      </c>
      <c r="CP745">
        <f t="shared" si="896"/>
        <v>1252.1600000000001</v>
      </c>
      <c r="CQ745">
        <f t="shared" si="897"/>
        <v>0</v>
      </c>
      <c r="CR745">
        <f>(ROUND((ROUND(((((ET745*1.25)*1.1))*AV745*1),2)*BB745),2)+ROUND((ROUND(((AE745-(((EU745*1.25)*1.1)))*AV745*1),2)*BS745),2))</f>
        <v>24.96</v>
      </c>
      <c r="CS745">
        <f t="shared" si="898"/>
        <v>0</v>
      </c>
      <c r="CT745">
        <f t="shared" si="899"/>
        <v>2337.08</v>
      </c>
      <c r="CU745">
        <f t="shared" si="900"/>
        <v>0</v>
      </c>
      <c r="CV745">
        <f t="shared" si="901"/>
        <v>3.1584267000000001</v>
      </c>
      <c r="CW745">
        <f t="shared" si="902"/>
        <v>0</v>
      </c>
      <c r="CX745">
        <f t="shared" si="903"/>
        <v>0</v>
      </c>
      <c r="CY745">
        <f t="shared" si="904"/>
        <v>1350.4228000000001</v>
      </c>
      <c r="CZ745">
        <f t="shared" si="905"/>
        <v>755.74120000000005</v>
      </c>
      <c r="DB745">
        <v>283</v>
      </c>
      <c r="DC745" t="s">
        <v>3</v>
      </c>
      <c r="DD745" t="s">
        <v>3</v>
      </c>
      <c r="DE745" t="s">
        <v>25</v>
      </c>
      <c r="DF745" t="s">
        <v>25</v>
      </c>
      <c r="DG745" t="s">
        <v>26</v>
      </c>
      <c r="DH745" t="s">
        <v>3</v>
      </c>
      <c r="DI745" t="s">
        <v>26</v>
      </c>
      <c r="DJ745" t="s">
        <v>25</v>
      </c>
      <c r="DK745" t="s">
        <v>3</v>
      </c>
      <c r="DL745" t="s">
        <v>3</v>
      </c>
      <c r="DM745" t="s">
        <v>3</v>
      </c>
      <c r="DN745">
        <v>0</v>
      </c>
      <c r="DO745">
        <v>0</v>
      </c>
      <c r="DP745">
        <v>1</v>
      </c>
      <c r="DQ745">
        <v>1</v>
      </c>
      <c r="DU745">
        <v>30517203</v>
      </c>
      <c r="DV745" t="s">
        <v>222</v>
      </c>
      <c r="DW745" t="s">
        <v>222</v>
      </c>
      <c r="DX745">
        <v>1</v>
      </c>
      <c r="DZ745" t="s">
        <v>3</v>
      </c>
      <c r="EA745" t="s">
        <v>3</v>
      </c>
      <c r="EB745" t="s">
        <v>3</v>
      </c>
      <c r="EC745" t="s">
        <v>3</v>
      </c>
      <c r="EE745">
        <v>58807897</v>
      </c>
      <c r="EF745">
        <v>30</v>
      </c>
      <c r="EG745" t="s">
        <v>27</v>
      </c>
      <c r="EH745">
        <v>0</v>
      </c>
      <c r="EI745" t="s">
        <v>3</v>
      </c>
      <c r="EJ745">
        <v>1</v>
      </c>
      <c r="EK745">
        <v>21</v>
      </c>
      <c r="EL745" t="s">
        <v>28</v>
      </c>
      <c r="EM745" t="s">
        <v>29</v>
      </c>
      <c r="EO745" t="s">
        <v>30</v>
      </c>
      <c r="EQ745">
        <v>0</v>
      </c>
      <c r="ER745">
        <v>33.06</v>
      </c>
      <c r="ES745">
        <v>0</v>
      </c>
      <c r="ET745">
        <v>1.57</v>
      </c>
      <c r="EU745">
        <v>0</v>
      </c>
      <c r="EV745">
        <v>31.49</v>
      </c>
      <c r="EW745">
        <v>2.34</v>
      </c>
      <c r="EX745">
        <v>0</v>
      </c>
      <c r="EY745">
        <v>0</v>
      </c>
      <c r="FQ745">
        <v>0</v>
      </c>
      <c r="FR745">
        <v>0</v>
      </c>
      <c r="FS745">
        <v>0</v>
      </c>
      <c r="FX745">
        <v>109</v>
      </c>
      <c r="FY745">
        <v>61</v>
      </c>
      <c r="GA745" t="s">
        <v>3</v>
      </c>
      <c r="GD745">
        <v>1</v>
      </c>
      <c r="GF745">
        <v>1280806353</v>
      </c>
      <c r="GG745">
        <v>2</v>
      </c>
      <c r="GH745">
        <v>1</v>
      </c>
      <c r="GI745">
        <v>2</v>
      </c>
      <c r="GJ745">
        <v>0</v>
      </c>
      <c r="GK745">
        <v>0</v>
      </c>
      <c r="GL745">
        <f t="shared" si="906"/>
        <v>0</v>
      </c>
      <c r="GM745">
        <f t="shared" si="907"/>
        <v>3358.32</v>
      </c>
      <c r="GN745">
        <f t="shared" si="908"/>
        <v>3358.32</v>
      </c>
      <c r="GO745">
        <f t="shared" si="909"/>
        <v>0</v>
      </c>
      <c r="GP745">
        <f t="shared" si="910"/>
        <v>0</v>
      </c>
      <c r="GR745">
        <v>0</v>
      </c>
      <c r="GS745">
        <v>3</v>
      </c>
      <c r="GT745">
        <v>0</v>
      </c>
      <c r="GU745" t="s">
        <v>3</v>
      </c>
      <c r="GV745">
        <f t="shared" si="911"/>
        <v>0</v>
      </c>
      <c r="GW745">
        <v>1</v>
      </c>
      <c r="GX745">
        <f t="shared" si="912"/>
        <v>0</v>
      </c>
      <c r="HA745">
        <v>0</v>
      </c>
      <c r="HB745">
        <v>0</v>
      </c>
      <c r="HC745">
        <f t="shared" si="913"/>
        <v>0</v>
      </c>
      <c r="HE745" t="s">
        <v>3</v>
      </c>
      <c r="HF745" t="s">
        <v>3</v>
      </c>
      <c r="HM745" t="s">
        <v>3</v>
      </c>
      <c r="HN745" t="s">
        <v>3</v>
      </c>
      <c r="HO745" t="s">
        <v>3</v>
      </c>
      <c r="HP745" t="s">
        <v>3</v>
      </c>
      <c r="HQ745" t="s">
        <v>3</v>
      </c>
      <c r="HS745">
        <v>0</v>
      </c>
      <c r="IK745">
        <v>0</v>
      </c>
    </row>
    <row r="746" spans="1:255" x14ac:dyDescent="0.2">
      <c r="A746" s="2">
        <v>19</v>
      </c>
      <c r="B746" s="2">
        <v>1</v>
      </c>
      <c r="C746" s="2"/>
      <c r="D746" s="2"/>
      <c r="E746" s="2"/>
      <c r="F746" s="2" t="s">
        <v>3</v>
      </c>
      <c r="G746" s="2" t="s">
        <v>675</v>
      </c>
      <c r="H746" s="2" t="s">
        <v>3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>
        <v>1</v>
      </c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>
        <v>0</v>
      </c>
      <c r="IL746" s="2"/>
      <c r="IM746" s="2"/>
      <c r="IN746" s="2"/>
      <c r="IO746" s="2"/>
      <c r="IP746" s="2"/>
      <c r="IQ746" s="2"/>
      <c r="IR746" s="2"/>
      <c r="IS746" s="2"/>
      <c r="IT746" s="2"/>
      <c r="IU746" s="2"/>
    </row>
    <row r="747" spans="1:255" x14ac:dyDescent="0.2">
      <c r="A747" s="2">
        <v>17</v>
      </c>
      <c r="B747" s="2">
        <v>1</v>
      </c>
      <c r="C747" s="2"/>
      <c r="D747" s="2"/>
      <c r="E747" s="2" t="s">
        <v>676</v>
      </c>
      <c r="F747" s="2" t="s">
        <v>37</v>
      </c>
      <c r="G747" s="2" t="s">
        <v>38</v>
      </c>
      <c r="H747" s="2" t="s">
        <v>39</v>
      </c>
      <c r="I747" s="2">
        <f>ROUND(ROUND(65,4),9)</f>
        <v>65</v>
      </c>
      <c r="J747" s="2">
        <v>0</v>
      </c>
      <c r="K747" s="2">
        <f>ROUND(ROUND(65,4),9)</f>
        <v>65</v>
      </c>
      <c r="L747" s="2"/>
      <c r="M747" s="2"/>
      <c r="N747" s="2"/>
      <c r="O747" s="2">
        <f t="shared" ref="O747:O778" si="919">ROUND(CP747,2)</f>
        <v>2273.0500000000002</v>
      </c>
      <c r="P747" s="2">
        <f t="shared" ref="P747:P778" si="920">ROUND((ROUND((AC747*AW747*I747),2)*BC747),2)</f>
        <v>2273.0500000000002</v>
      </c>
      <c r="Q747" s="2">
        <f>(ROUND((ROUND(((ET747)*AV747*I747),2)*BB747),2)+ROUND((ROUND(((AE747-(EU747))*AV747*I747),2)*BS747),2))</f>
        <v>0</v>
      </c>
      <c r="R747" s="2">
        <f t="shared" ref="R747:R778" si="921">ROUND((ROUND((AE747*AV747*I747),2)*BS747),2)</f>
        <v>0</v>
      </c>
      <c r="S747" s="2">
        <f t="shared" ref="S747:S778" si="922">ROUND((ROUND((AF747*AV747*I747),2)*BA747),2)</f>
        <v>0</v>
      </c>
      <c r="T747" s="2">
        <f t="shared" ref="T747:T778" si="923">ROUND(CU747*I747,2)</f>
        <v>0</v>
      </c>
      <c r="U747" s="2">
        <f t="shared" ref="U747:U778" si="924">CV747*I747</f>
        <v>0</v>
      </c>
      <c r="V747" s="2">
        <f t="shared" ref="V747:V778" si="925">CW747*I747</f>
        <v>0</v>
      </c>
      <c r="W747" s="2">
        <f t="shared" ref="W747:W778" si="926">ROUND(CX747*I747,2)</f>
        <v>0</v>
      </c>
      <c r="X747" s="2">
        <f t="shared" ref="X747:X778" si="927">ROUND(CY747,2)</f>
        <v>0</v>
      </c>
      <c r="Y747" s="2">
        <f t="shared" ref="Y747:Y778" si="928">ROUND(CZ747,2)</f>
        <v>0</v>
      </c>
      <c r="Z747" s="2"/>
      <c r="AA747" s="2">
        <v>59204062</v>
      </c>
      <c r="AB747" s="2">
        <f t="shared" ref="AB747:AB778" si="929">ROUND((AC747+AD747+AF747),6)</f>
        <v>34.97</v>
      </c>
      <c r="AC747" s="2">
        <f t="shared" ref="AC747:AC772" si="930">ROUND((ES747),6)</f>
        <v>34.97</v>
      </c>
      <c r="AD747" s="2">
        <f>ROUND((((ET747)-(EU747))+AE747),6)</f>
        <v>0</v>
      </c>
      <c r="AE747" s="2">
        <f>ROUND((EU747),6)</f>
        <v>0</v>
      </c>
      <c r="AF747" s="2">
        <f>ROUND((EV747),6)</f>
        <v>0</v>
      </c>
      <c r="AG747" s="2">
        <f t="shared" ref="AG747:AG778" si="931">ROUND((AP747),6)</f>
        <v>0</v>
      </c>
      <c r="AH747" s="2">
        <f>(EW747)</f>
        <v>0</v>
      </c>
      <c r="AI747" s="2">
        <f>(EX747)</f>
        <v>0</v>
      </c>
      <c r="AJ747" s="2">
        <f t="shared" ref="AJ747:AJ778" si="932">(AS747)</f>
        <v>0</v>
      </c>
      <c r="AK747" s="2">
        <v>34.97</v>
      </c>
      <c r="AL747" s="2">
        <v>34.97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1</v>
      </c>
      <c r="AW747" s="2">
        <v>1</v>
      </c>
      <c r="AX747" s="2"/>
      <c r="AY747" s="2"/>
      <c r="AZ747" s="2">
        <v>1</v>
      </c>
      <c r="BA747" s="2">
        <v>1</v>
      </c>
      <c r="BB747" s="2">
        <v>1</v>
      </c>
      <c r="BC747" s="2">
        <v>1</v>
      </c>
      <c r="BD747" s="2" t="s">
        <v>3</v>
      </c>
      <c r="BE747" s="2" t="s">
        <v>3</v>
      </c>
      <c r="BF747" s="2" t="s">
        <v>3</v>
      </c>
      <c r="BG747" s="2" t="s">
        <v>3</v>
      </c>
      <c r="BH747" s="2">
        <v>3</v>
      </c>
      <c r="BI747" s="2">
        <v>1</v>
      </c>
      <c r="BJ747" s="2" t="s">
        <v>40</v>
      </c>
      <c r="BK747" s="2"/>
      <c r="BL747" s="2"/>
      <c r="BM747" s="2">
        <v>1617</v>
      </c>
      <c r="BN747" s="2">
        <v>0</v>
      </c>
      <c r="BO747" s="2" t="s">
        <v>3</v>
      </c>
      <c r="BP747" s="2">
        <v>0</v>
      </c>
      <c r="BQ747" s="2">
        <v>200</v>
      </c>
      <c r="BR747" s="2">
        <v>0</v>
      </c>
      <c r="BS747" s="2">
        <v>1</v>
      </c>
      <c r="BT747" s="2">
        <v>1</v>
      </c>
      <c r="BU747" s="2">
        <v>1</v>
      </c>
      <c r="BV747" s="2">
        <v>1</v>
      </c>
      <c r="BW747" s="2">
        <v>1</v>
      </c>
      <c r="BX747" s="2">
        <v>1</v>
      </c>
      <c r="BY747" s="2" t="s">
        <v>3</v>
      </c>
      <c r="BZ747" s="2">
        <v>0</v>
      </c>
      <c r="CA747" s="2">
        <v>0</v>
      </c>
      <c r="CB747" s="2" t="s">
        <v>3</v>
      </c>
      <c r="CC747" s="2"/>
      <c r="CD747" s="2"/>
      <c r="CE747" s="2">
        <v>30</v>
      </c>
      <c r="CF747" s="2">
        <v>0</v>
      </c>
      <c r="CG747" s="2">
        <v>0</v>
      </c>
      <c r="CH747" s="2"/>
      <c r="CI747" s="2"/>
      <c r="CJ747" s="2"/>
      <c r="CK747" s="2"/>
      <c r="CL747" s="2"/>
      <c r="CM747" s="2">
        <v>0</v>
      </c>
      <c r="CN747" s="2" t="s">
        <v>3</v>
      </c>
      <c r="CO747" s="2">
        <v>0</v>
      </c>
      <c r="CP747" s="2">
        <f t="shared" ref="CP747:CP778" si="933">(P747+Q747+S747)</f>
        <v>2273.0500000000002</v>
      </c>
      <c r="CQ747" s="2">
        <f t="shared" ref="CQ747:CQ778" si="934">ROUND((ROUND((AC747*AW747*1),2)*BC747),2)</f>
        <v>34.97</v>
      </c>
      <c r="CR747" s="2">
        <f>(ROUND((ROUND(((ET747)*AV747*1),2)*BB747),2)+ROUND((ROUND(((AE747-(EU747))*AV747*1),2)*BS747),2))</f>
        <v>0</v>
      </c>
      <c r="CS747" s="2">
        <f t="shared" ref="CS747:CS778" si="935">ROUND((ROUND((AE747*AV747*1),2)*BS747),2)</f>
        <v>0</v>
      </c>
      <c r="CT747" s="2">
        <f t="shared" ref="CT747:CT778" si="936">ROUND((ROUND((AF747*AV747*1),2)*BA747),2)</f>
        <v>0</v>
      </c>
      <c r="CU747" s="2">
        <f t="shared" ref="CU747:CU778" si="937">AG747</f>
        <v>0</v>
      </c>
      <c r="CV747" s="2">
        <f t="shared" ref="CV747:CV778" si="938">(AH747*AV747)</f>
        <v>0</v>
      </c>
      <c r="CW747" s="2">
        <f t="shared" ref="CW747:CW778" si="939">AI747</f>
        <v>0</v>
      </c>
      <c r="CX747" s="2">
        <f t="shared" ref="CX747:CX778" si="940">AJ747</f>
        <v>0</v>
      </c>
      <c r="CY747" s="2">
        <f t="shared" ref="CY747:CY778" si="941">(((S747+R747)*AT747)/100)</f>
        <v>0</v>
      </c>
      <c r="CZ747" s="2">
        <f t="shared" ref="CZ747:CZ778" si="942">(((S747+R747)*AU747)/100)</f>
        <v>0</v>
      </c>
      <c r="DA747" s="2"/>
      <c r="DB747" s="2"/>
      <c r="DC747" s="2" t="s">
        <v>3</v>
      </c>
      <c r="DD747" s="2" t="s">
        <v>3</v>
      </c>
      <c r="DE747" s="2" t="s">
        <v>3</v>
      </c>
      <c r="DF747" s="2" t="s">
        <v>3</v>
      </c>
      <c r="DG747" s="2" t="s">
        <v>3</v>
      </c>
      <c r="DH747" s="2" t="s">
        <v>3</v>
      </c>
      <c r="DI747" s="2" t="s">
        <v>3</v>
      </c>
      <c r="DJ747" s="2" t="s">
        <v>3</v>
      </c>
      <c r="DK747" s="2" t="s">
        <v>3</v>
      </c>
      <c r="DL747" s="2" t="s">
        <v>3</v>
      </c>
      <c r="DM747" s="2" t="s">
        <v>3</v>
      </c>
      <c r="DN747" s="2">
        <v>0</v>
      </c>
      <c r="DO747" s="2">
        <v>0</v>
      </c>
      <c r="DP747" s="2">
        <v>1</v>
      </c>
      <c r="DQ747" s="2">
        <v>1</v>
      </c>
      <c r="DR747" s="2"/>
      <c r="DS747" s="2"/>
      <c r="DT747" s="2"/>
      <c r="DU747" s="2">
        <v>1010</v>
      </c>
      <c r="DV747" s="2" t="s">
        <v>39</v>
      </c>
      <c r="DW747" s="2" t="s">
        <v>39</v>
      </c>
      <c r="DX747" s="2">
        <v>1</v>
      </c>
      <c r="DY747" s="2"/>
      <c r="DZ747" s="2" t="s">
        <v>3</v>
      </c>
      <c r="EA747" s="2" t="s">
        <v>3</v>
      </c>
      <c r="EB747" s="2" t="s">
        <v>3</v>
      </c>
      <c r="EC747" s="2" t="s">
        <v>3</v>
      </c>
      <c r="ED747" s="2"/>
      <c r="EE747" s="2">
        <v>58807973</v>
      </c>
      <c r="EF747" s="2">
        <v>200</v>
      </c>
      <c r="EG747" s="2" t="s">
        <v>245</v>
      </c>
      <c r="EH747" s="2">
        <v>0</v>
      </c>
      <c r="EI747" s="2" t="s">
        <v>3</v>
      </c>
      <c r="EJ747" s="2">
        <v>1</v>
      </c>
      <c r="EK747" s="2">
        <v>1617</v>
      </c>
      <c r="EL747" s="2" t="s">
        <v>246</v>
      </c>
      <c r="EM747" s="2" t="s">
        <v>247</v>
      </c>
      <c r="EN747" s="2"/>
      <c r="EO747" s="2" t="s">
        <v>3</v>
      </c>
      <c r="EP747" s="2"/>
      <c r="EQ747" s="2">
        <v>0</v>
      </c>
      <c r="ER747" s="2">
        <v>34.97</v>
      </c>
      <c r="ES747" s="2">
        <v>34.97</v>
      </c>
      <c r="ET747" s="2">
        <v>0</v>
      </c>
      <c r="EU747" s="2">
        <v>0</v>
      </c>
      <c r="EV747" s="2">
        <v>0</v>
      </c>
      <c r="EW747" s="2">
        <v>0</v>
      </c>
      <c r="EX747" s="2">
        <v>0</v>
      </c>
      <c r="EY747" s="2">
        <v>0</v>
      </c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>
        <v>0</v>
      </c>
      <c r="FR747" s="2">
        <v>0</v>
      </c>
      <c r="FS747" s="2">
        <v>0</v>
      </c>
      <c r="FT747" s="2"/>
      <c r="FU747" s="2"/>
      <c r="FV747" s="2"/>
      <c r="FW747" s="2"/>
      <c r="FX747" s="2">
        <v>0</v>
      </c>
      <c r="FY747" s="2">
        <v>0</v>
      </c>
      <c r="FZ747" s="2"/>
      <c r="GA747" s="2" t="s">
        <v>3</v>
      </c>
      <c r="GB747" s="2"/>
      <c r="GC747" s="2"/>
      <c r="GD747" s="2">
        <v>1</v>
      </c>
      <c r="GE747" s="2"/>
      <c r="GF747" s="2">
        <v>-1914030801</v>
      </c>
      <c r="GG747" s="2">
        <v>2</v>
      </c>
      <c r="GH747" s="2">
        <v>1</v>
      </c>
      <c r="GI747" s="2">
        <v>-2</v>
      </c>
      <c r="GJ747" s="2">
        <v>0</v>
      </c>
      <c r="GK747" s="2">
        <v>0</v>
      </c>
      <c r="GL747" s="2">
        <f t="shared" ref="GL747:GL778" si="943">ROUND(IF(AND(BH747=3,BI747=3,FS747&lt;&gt;0),P747,0),2)</f>
        <v>0</v>
      </c>
      <c r="GM747" s="2">
        <f t="shared" ref="GM747:GM778" si="944">ROUND(O747+X747+Y747,2)+GX747</f>
        <v>2273.0500000000002</v>
      </c>
      <c r="GN747" s="2">
        <f t="shared" ref="GN747:GN778" si="945">IF(OR(BI747=0,BI747=1),GM747-GX747,0)</f>
        <v>2273.0500000000002</v>
      </c>
      <c r="GO747" s="2">
        <f t="shared" ref="GO747:GO778" si="946">IF(BI747=2,GM747-GX747,0)</f>
        <v>0</v>
      </c>
      <c r="GP747" s="2">
        <f t="shared" ref="GP747:GP778" si="947">IF(BI747=4,GM747-GX747,0)</f>
        <v>0</v>
      </c>
      <c r="GQ747" s="2"/>
      <c r="GR747" s="2">
        <v>0</v>
      </c>
      <c r="GS747" s="2">
        <v>3</v>
      </c>
      <c r="GT747" s="2">
        <v>0</v>
      </c>
      <c r="GU747" s="2" t="s">
        <v>3</v>
      </c>
      <c r="GV747" s="2">
        <f t="shared" ref="GV747:GV778" si="948">ROUND((GT747),6)</f>
        <v>0</v>
      </c>
      <c r="GW747" s="2">
        <v>1</v>
      </c>
      <c r="GX747" s="2">
        <f t="shared" ref="GX747:GX778" si="949">ROUND(HC747*I747,2)</f>
        <v>0</v>
      </c>
      <c r="GY747" s="2"/>
      <c r="GZ747" s="2"/>
      <c r="HA747" s="2">
        <v>0</v>
      </c>
      <c r="HB747" s="2">
        <v>0</v>
      </c>
      <c r="HC747" s="2">
        <f t="shared" ref="HC747:HC778" si="950">GV747*GW747</f>
        <v>0</v>
      </c>
      <c r="HD747" s="2"/>
      <c r="HE747" s="2" t="s">
        <v>3</v>
      </c>
      <c r="HF747" s="2" t="s">
        <v>3</v>
      </c>
      <c r="HG747" s="2"/>
      <c r="HH747" s="2"/>
      <c r="HI747" s="2"/>
      <c r="HJ747" s="2"/>
      <c r="HK747" s="2"/>
      <c r="HL747" s="2"/>
      <c r="HM747" s="2" t="s">
        <v>3</v>
      </c>
      <c r="HN747" s="2" t="s">
        <v>3</v>
      </c>
      <c r="HO747" s="2" t="s">
        <v>3</v>
      </c>
      <c r="HP747" s="2" t="s">
        <v>3</v>
      </c>
      <c r="HQ747" s="2" t="s">
        <v>3</v>
      </c>
      <c r="HR747" s="2"/>
      <c r="HS747" s="2">
        <v>0</v>
      </c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>
        <v>0</v>
      </c>
      <c r="IL747" s="2"/>
      <c r="IM747" s="2"/>
      <c r="IN747" s="2"/>
      <c r="IO747" s="2"/>
      <c r="IP747" s="2"/>
      <c r="IQ747" s="2"/>
      <c r="IR747" s="2"/>
      <c r="IS747" s="2"/>
      <c r="IT747" s="2"/>
      <c r="IU747" s="2"/>
    </row>
    <row r="748" spans="1:255" x14ac:dyDescent="0.2">
      <c r="A748">
        <v>17</v>
      </c>
      <c r="B748">
        <v>1</v>
      </c>
      <c r="E748" t="s">
        <v>676</v>
      </c>
      <c r="F748" t="s">
        <v>37</v>
      </c>
      <c r="G748" t="s">
        <v>38</v>
      </c>
      <c r="H748" t="s">
        <v>39</v>
      </c>
      <c r="I748">
        <f>ROUND(ROUND(65,4),9)</f>
        <v>65</v>
      </c>
      <c r="J748">
        <v>0</v>
      </c>
      <c r="K748">
        <f>ROUND(ROUND(65,4),9)</f>
        <v>65</v>
      </c>
      <c r="O748">
        <f t="shared" si="919"/>
        <v>42551.5</v>
      </c>
      <c r="P748">
        <f t="shared" si="920"/>
        <v>42551.5</v>
      </c>
      <c r="Q748">
        <f>(ROUND((ROUND(((ET748)*AV748*I748),2)*BB748),2)+ROUND((ROUND(((AE748-(EU748))*AV748*I748),2)*BS748),2))</f>
        <v>0</v>
      </c>
      <c r="R748">
        <f t="shared" si="921"/>
        <v>0</v>
      </c>
      <c r="S748">
        <f t="shared" si="922"/>
        <v>0</v>
      </c>
      <c r="T748">
        <f t="shared" si="923"/>
        <v>0</v>
      </c>
      <c r="U748">
        <f t="shared" si="924"/>
        <v>0</v>
      </c>
      <c r="V748">
        <f t="shared" si="925"/>
        <v>0</v>
      </c>
      <c r="W748">
        <f t="shared" si="926"/>
        <v>0</v>
      </c>
      <c r="X748">
        <f t="shared" si="927"/>
        <v>0</v>
      </c>
      <c r="Y748">
        <f t="shared" si="928"/>
        <v>0</v>
      </c>
      <c r="AA748">
        <v>59204059</v>
      </c>
      <c r="AB748">
        <f t="shared" si="929"/>
        <v>34.97</v>
      </c>
      <c r="AC748">
        <f t="shared" si="930"/>
        <v>34.97</v>
      </c>
      <c r="AD748">
        <f>ROUND((((ET748)-(EU748))+AE748),6)</f>
        <v>0</v>
      </c>
      <c r="AE748">
        <f>ROUND((EU748),6)</f>
        <v>0</v>
      </c>
      <c r="AF748">
        <f>ROUND((EV748),6)</f>
        <v>0</v>
      </c>
      <c r="AG748">
        <f t="shared" si="931"/>
        <v>0</v>
      </c>
      <c r="AH748">
        <f>(EW748)</f>
        <v>0</v>
      </c>
      <c r="AI748">
        <f>(EX748)</f>
        <v>0</v>
      </c>
      <c r="AJ748">
        <f t="shared" si="932"/>
        <v>0</v>
      </c>
      <c r="AK748">
        <v>34.97</v>
      </c>
      <c r="AL748">
        <v>34.97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1</v>
      </c>
      <c r="AW748">
        <v>1</v>
      </c>
      <c r="AZ748">
        <v>1</v>
      </c>
      <c r="BA748">
        <v>1</v>
      </c>
      <c r="BB748">
        <v>1</v>
      </c>
      <c r="BC748">
        <v>18.72</v>
      </c>
      <c r="BD748" t="s">
        <v>3</v>
      </c>
      <c r="BE748" t="s">
        <v>3</v>
      </c>
      <c r="BF748" t="s">
        <v>3</v>
      </c>
      <c r="BG748" t="s">
        <v>3</v>
      </c>
      <c r="BH748">
        <v>3</v>
      </c>
      <c r="BI748">
        <v>1</v>
      </c>
      <c r="BJ748" t="s">
        <v>40</v>
      </c>
      <c r="BM748">
        <v>1617</v>
      </c>
      <c r="BN748">
        <v>0</v>
      </c>
      <c r="BO748" t="s">
        <v>37</v>
      </c>
      <c r="BP748">
        <v>1</v>
      </c>
      <c r="BQ748">
        <v>200</v>
      </c>
      <c r="BR748">
        <v>0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 t="s">
        <v>3</v>
      </c>
      <c r="BZ748">
        <v>0</v>
      </c>
      <c r="CA748">
        <v>0</v>
      </c>
      <c r="CB748" t="s">
        <v>3</v>
      </c>
      <c r="CE748">
        <v>30</v>
      </c>
      <c r="CF748">
        <v>0</v>
      </c>
      <c r="CG748">
        <v>0</v>
      </c>
      <c r="CM748">
        <v>0</v>
      </c>
      <c r="CN748" t="s">
        <v>3</v>
      </c>
      <c r="CO748">
        <v>0</v>
      </c>
      <c r="CP748">
        <f t="shared" si="933"/>
        <v>42551.5</v>
      </c>
      <c r="CQ748">
        <f t="shared" si="934"/>
        <v>654.64</v>
      </c>
      <c r="CR748">
        <f>(ROUND((ROUND(((ET748)*AV748*1),2)*BB748),2)+ROUND((ROUND(((AE748-(EU748))*AV748*1),2)*BS748),2))</f>
        <v>0</v>
      </c>
      <c r="CS748">
        <f t="shared" si="935"/>
        <v>0</v>
      </c>
      <c r="CT748">
        <f t="shared" si="936"/>
        <v>0</v>
      </c>
      <c r="CU748">
        <f t="shared" si="937"/>
        <v>0</v>
      </c>
      <c r="CV748">
        <f t="shared" si="938"/>
        <v>0</v>
      </c>
      <c r="CW748">
        <f t="shared" si="939"/>
        <v>0</v>
      </c>
      <c r="CX748">
        <f t="shared" si="940"/>
        <v>0</v>
      </c>
      <c r="CY748">
        <f t="shared" si="941"/>
        <v>0</v>
      </c>
      <c r="CZ748">
        <f t="shared" si="942"/>
        <v>0</v>
      </c>
      <c r="DC748" t="s">
        <v>3</v>
      </c>
      <c r="DD748" t="s">
        <v>3</v>
      </c>
      <c r="DE748" t="s">
        <v>3</v>
      </c>
      <c r="DF748" t="s">
        <v>3</v>
      </c>
      <c r="DG748" t="s">
        <v>3</v>
      </c>
      <c r="DH748" t="s">
        <v>3</v>
      </c>
      <c r="DI748" t="s">
        <v>3</v>
      </c>
      <c r="DJ748" t="s">
        <v>3</v>
      </c>
      <c r="DK748" t="s">
        <v>3</v>
      </c>
      <c r="DL748" t="s">
        <v>3</v>
      </c>
      <c r="DM748" t="s">
        <v>3</v>
      </c>
      <c r="DN748">
        <v>0</v>
      </c>
      <c r="DO748">
        <v>0</v>
      </c>
      <c r="DP748">
        <v>1</v>
      </c>
      <c r="DQ748">
        <v>1</v>
      </c>
      <c r="DU748">
        <v>1010</v>
      </c>
      <c r="DV748" t="s">
        <v>39</v>
      </c>
      <c r="DW748" t="s">
        <v>39</v>
      </c>
      <c r="DX748">
        <v>1</v>
      </c>
      <c r="DZ748" t="s">
        <v>3</v>
      </c>
      <c r="EA748" t="s">
        <v>3</v>
      </c>
      <c r="EB748" t="s">
        <v>3</v>
      </c>
      <c r="EC748" t="s">
        <v>3</v>
      </c>
      <c r="EE748">
        <v>58807973</v>
      </c>
      <c r="EF748">
        <v>200</v>
      </c>
      <c r="EG748" t="s">
        <v>245</v>
      </c>
      <c r="EH748">
        <v>0</v>
      </c>
      <c r="EI748" t="s">
        <v>3</v>
      </c>
      <c r="EJ748">
        <v>1</v>
      </c>
      <c r="EK748">
        <v>1617</v>
      </c>
      <c r="EL748" t="s">
        <v>246</v>
      </c>
      <c r="EM748" t="s">
        <v>247</v>
      </c>
      <c r="EO748" t="s">
        <v>3</v>
      </c>
      <c r="EQ748">
        <v>0</v>
      </c>
      <c r="ER748">
        <v>34.97</v>
      </c>
      <c r="ES748">
        <v>34.97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FQ748">
        <v>0</v>
      </c>
      <c r="FR748">
        <v>0</v>
      </c>
      <c r="FS748">
        <v>0</v>
      </c>
      <c r="FX748">
        <v>0</v>
      </c>
      <c r="FY748">
        <v>0</v>
      </c>
      <c r="GA748" t="s">
        <v>3</v>
      </c>
      <c r="GD748">
        <v>1</v>
      </c>
      <c r="GF748">
        <v>-1914030801</v>
      </c>
      <c r="GG748">
        <v>2</v>
      </c>
      <c r="GH748">
        <v>1</v>
      </c>
      <c r="GI748">
        <v>2</v>
      </c>
      <c r="GJ748">
        <v>0</v>
      </c>
      <c r="GK748">
        <v>0</v>
      </c>
      <c r="GL748">
        <f t="shared" si="943"/>
        <v>0</v>
      </c>
      <c r="GM748">
        <f t="shared" si="944"/>
        <v>42551.5</v>
      </c>
      <c r="GN748">
        <f t="shared" si="945"/>
        <v>42551.5</v>
      </c>
      <c r="GO748">
        <f t="shared" si="946"/>
        <v>0</v>
      </c>
      <c r="GP748">
        <f t="shared" si="947"/>
        <v>0</v>
      </c>
      <c r="GR748">
        <v>0</v>
      </c>
      <c r="GS748">
        <v>3</v>
      </c>
      <c r="GT748">
        <v>0</v>
      </c>
      <c r="GU748" t="s">
        <v>3</v>
      </c>
      <c r="GV748">
        <f t="shared" si="948"/>
        <v>0</v>
      </c>
      <c r="GW748">
        <v>1</v>
      </c>
      <c r="GX748">
        <f t="shared" si="949"/>
        <v>0</v>
      </c>
      <c r="HA748">
        <v>0</v>
      </c>
      <c r="HB748">
        <v>0</v>
      </c>
      <c r="HC748">
        <f t="shared" si="950"/>
        <v>0</v>
      </c>
      <c r="HE748" t="s">
        <v>3</v>
      </c>
      <c r="HF748" t="s">
        <v>3</v>
      </c>
      <c r="HM748" t="s">
        <v>3</v>
      </c>
      <c r="HN748" t="s">
        <v>3</v>
      </c>
      <c r="HO748" t="s">
        <v>3</v>
      </c>
      <c r="HP748" t="s">
        <v>3</v>
      </c>
      <c r="HQ748" t="s">
        <v>3</v>
      </c>
      <c r="HS748">
        <v>0</v>
      </c>
      <c r="IK748">
        <v>0</v>
      </c>
    </row>
    <row r="749" spans="1:255" x14ac:dyDescent="0.2">
      <c r="A749" s="2">
        <v>17</v>
      </c>
      <c r="B749" s="2">
        <v>1</v>
      </c>
      <c r="C749" s="2">
        <f>ROW(SmtRes!A1609)</f>
        <v>1609</v>
      </c>
      <c r="D749" s="2">
        <f>ROW(EtalonRes!A1608)</f>
        <v>1608</v>
      </c>
      <c r="E749" s="2" t="s">
        <v>3</v>
      </c>
      <c r="F749" s="2" t="s">
        <v>248</v>
      </c>
      <c r="G749" s="2" t="s">
        <v>249</v>
      </c>
      <c r="H749" s="2" t="s">
        <v>228</v>
      </c>
      <c r="I749" s="2">
        <f>ROUND(ROUND(65,4)*0,9)</f>
        <v>0</v>
      </c>
      <c r="J749" s="2">
        <v>0</v>
      </c>
      <c r="K749" s="2">
        <f>ROUND(ROUND(65,4)*0,9)</f>
        <v>0</v>
      </c>
      <c r="L749" s="2"/>
      <c r="M749" s="2"/>
      <c r="N749" s="2"/>
      <c r="O749" s="2">
        <f t="shared" si="919"/>
        <v>0</v>
      </c>
      <c r="P749" s="2">
        <f t="shared" si="920"/>
        <v>0</v>
      </c>
      <c r="Q749" s="2">
        <f>(ROUND((ROUND(((((ET749*1.25)*1.1))*AV749*I749),2)*BB749),2)+ROUND((ROUND(((AE749-(((EU749*1.25)*1.1)))*AV749*I749),2)*BS749),2))</f>
        <v>0</v>
      </c>
      <c r="R749" s="2">
        <f t="shared" si="921"/>
        <v>0</v>
      </c>
      <c r="S749" s="2">
        <f t="shared" si="922"/>
        <v>0</v>
      </c>
      <c r="T749" s="2">
        <f t="shared" si="923"/>
        <v>0</v>
      </c>
      <c r="U749" s="2">
        <f t="shared" si="924"/>
        <v>0</v>
      </c>
      <c r="V749" s="2">
        <f t="shared" si="925"/>
        <v>0</v>
      </c>
      <c r="W749" s="2">
        <f t="shared" si="926"/>
        <v>0</v>
      </c>
      <c r="X749" s="2">
        <f t="shared" si="927"/>
        <v>0</v>
      </c>
      <c r="Y749" s="2">
        <f t="shared" si="928"/>
        <v>0</v>
      </c>
      <c r="Z749" s="2"/>
      <c r="AA749" s="2">
        <v>-1</v>
      </c>
      <c r="AB749" s="2">
        <f t="shared" si="929"/>
        <v>48.109850000000002</v>
      </c>
      <c r="AC749" s="2">
        <f t="shared" si="930"/>
        <v>21.42</v>
      </c>
      <c r="AD749" s="2">
        <f>ROUND((((((ET749*1.25)*1.1))-(((EU749*1.25)*1.1)))+AE749),6)</f>
        <v>4.5650000000000004</v>
      </c>
      <c r="AE749" s="2">
        <f>ROUND((((EU749*1.25)*1.1)),6)</f>
        <v>0.17874999999999999</v>
      </c>
      <c r="AF749" s="2">
        <f>ROUND((((EV749*1.15)*1.1)),6)</f>
        <v>22.124849999999999</v>
      </c>
      <c r="AG749" s="2">
        <f t="shared" si="931"/>
        <v>0</v>
      </c>
      <c r="AH749" s="2">
        <f>(((EW749*1.15)*1.1))</f>
        <v>1.85955</v>
      </c>
      <c r="AI749" s="2">
        <f>(((EX749*1.25)*1.1))</f>
        <v>0</v>
      </c>
      <c r="AJ749" s="2">
        <f t="shared" si="932"/>
        <v>0</v>
      </c>
      <c r="AK749" s="2">
        <v>42.23</v>
      </c>
      <c r="AL749" s="2">
        <v>21.42</v>
      </c>
      <c r="AM749" s="2">
        <v>3.32</v>
      </c>
      <c r="AN749" s="2">
        <v>0.13</v>
      </c>
      <c r="AO749" s="2">
        <v>17.489999999999998</v>
      </c>
      <c r="AP749" s="2">
        <v>0</v>
      </c>
      <c r="AQ749" s="2">
        <v>1.47</v>
      </c>
      <c r="AR749" s="2">
        <v>0</v>
      </c>
      <c r="AS749" s="2">
        <v>0</v>
      </c>
      <c r="AT749" s="2">
        <v>109</v>
      </c>
      <c r="AU749" s="2">
        <v>61</v>
      </c>
      <c r="AV749" s="2">
        <v>1.0669999999999999</v>
      </c>
      <c r="AW749" s="2">
        <v>1</v>
      </c>
      <c r="AX749" s="2"/>
      <c r="AY749" s="2"/>
      <c r="AZ749" s="2">
        <v>1</v>
      </c>
      <c r="BA749" s="2">
        <v>1</v>
      </c>
      <c r="BB749" s="2">
        <v>1</v>
      </c>
      <c r="BC749" s="2">
        <v>1</v>
      </c>
      <c r="BD749" s="2" t="s">
        <v>3</v>
      </c>
      <c r="BE749" s="2" t="s">
        <v>3</v>
      </c>
      <c r="BF749" s="2" t="s">
        <v>3</v>
      </c>
      <c r="BG749" s="2" t="s">
        <v>3</v>
      </c>
      <c r="BH749" s="2">
        <v>0</v>
      </c>
      <c r="BI749" s="2">
        <v>1</v>
      </c>
      <c r="BJ749" s="2" t="s">
        <v>250</v>
      </c>
      <c r="BK749" s="2"/>
      <c r="BL749" s="2"/>
      <c r="BM749" s="2">
        <v>21</v>
      </c>
      <c r="BN749" s="2">
        <v>0</v>
      </c>
      <c r="BO749" s="2" t="s">
        <v>248</v>
      </c>
      <c r="BP749" s="2">
        <v>1</v>
      </c>
      <c r="BQ749" s="2">
        <v>30</v>
      </c>
      <c r="BR749" s="2">
        <v>0</v>
      </c>
      <c r="BS749" s="2">
        <v>1</v>
      </c>
      <c r="BT749" s="2">
        <v>1</v>
      </c>
      <c r="BU749" s="2">
        <v>1</v>
      </c>
      <c r="BV749" s="2">
        <v>1</v>
      </c>
      <c r="BW749" s="2">
        <v>1</v>
      </c>
      <c r="BX749" s="2">
        <v>1</v>
      </c>
      <c r="BY749" s="2" t="s">
        <v>3</v>
      </c>
      <c r="BZ749" s="2">
        <v>109</v>
      </c>
      <c r="CA749" s="2">
        <v>61</v>
      </c>
      <c r="CB749" s="2" t="s">
        <v>3</v>
      </c>
      <c r="CC749" s="2"/>
      <c r="CD749" s="2"/>
      <c r="CE749" s="2">
        <v>30</v>
      </c>
      <c r="CF749" s="2">
        <v>0</v>
      </c>
      <c r="CG749" s="2">
        <v>0</v>
      </c>
      <c r="CH749" s="2"/>
      <c r="CI749" s="2"/>
      <c r="CJ749" s="2"/>
      <c r="CK749" s="2"/>
      <c r="CL749" s="2"/>
      <c r="CM749" s="2">
        <v>0</v>
      </c>
      <c r="CN749" s="2" t="s">
        <v>1044</v>
      </c>
      <c r="CO749" s="2">
        <v>0</v>
      </c>
      <c r="CP749" s="2">
        <f t="shared" si="933"/>
        <v>0</v>
      </c>
      <c r="CQ749" s="2">
        <f t="shared" si="934"/>
        <v>21.42</v>
      </c>
      <c r="CR749" s="2">
        <f>(ROUND((ROUND(((((ET749*1.25)*1.1))*AV749*1),2)*BB749),2)+ROUND((ROUND(((AE749-(((EU749*1.25)*1.1)))*AV749*1),2)*BS749),2))</f>
        <v>4.87</v>
      </c>
      <c r="CS749" s="2">
        <f t="shared" si="935"/>
        <v>0.19</v>
      </c>
      <c r="CT749" s="2">
        <f t="shared" si="936"/>
        <v>23.61</v>
      </c>
      <c r="CU749" s="2">
        <f t="shared" si="937"/>
        <v>0</v>
      </c>
      <c r="CV749" s="2">
        <f t="shared" si="938"/>
        <v>1.98413985</v>
      </c>
      <c r="CW749" s="2">
        <f t="shared" si="939"/>
        <v>0</v>
      </c>
      <c r="CX749" s="2">
        <f t="shared" si="940"/>
        <v>0</v>
      </c>
      <c r="CY749" s="2">
        <f t="shared" si="941"/>
        <v>0</v>
      </c>
      <c r="CZ749" s="2">
        <f t="shared" si="942"/>
        <v>0</v>
      </c>
      <c r="DA749" s="2"/>
      <c r="DB749" s="2">
        <v>285</v>
      </c>
      <c r="DC749" s="2" t="s">
        <v>3</v>
      </c>
      <c r="DD749" s="2" t="s">
        <v>3</v>
      </c>
      <c r="DE749" s="2" t="s">
        <v>25</v>
      </c>
      <c r="DF749" s="2" t="s">
        <v>25</v>
      </c>
      <c r="DG749" s="2" t="s">
        <v>26</v>
      </c>
      <c r="DH749" s="2" t="s">
        <v>3</v>
      </c>
      <c r="DI749" s="2" t="s">
        <v>26</v>
      </c>
      <c r="DJ749" s="2" t="s">
        <v>25</v>
      </c>
      <c r="DK749" s="2" t="s">
        <v>3</v>
      </c>
      <c r="DL749" s="2" t="s">
        <v>3</v>
      </c>
      <c r="DM749" s="2" t="s">
        <v>3</v>
      </c>
      <c r="DN749" s="2">
        <v>0</v>
      </c>
      <c r="DO749" s="2">
        <v>0</v>
      </c>
      <c r="DP749" s="2">
        <v>1</v>
      </c>
      <c r="DQ749" s="2">
        <v>1</v>
      </c>
      <c r="DR749" s="2"/>
      <c r="DS749" s="2"/>
      <c r="DT749" s="2"/>
      <c r="DU749" s="2">
        <v>1013</v>
      </c>
      <c r="DV749" s="2" t="s">
        <v>228</v>
      </c>
      <c r="DW749" s="2" t="s">
        <v>228</v>
      </c>
      <c r="DX749" s="2">
        <v>1</v>
      </c>
      <c r="DY749" s="2"/>
      <c r="DZ749" s="2" t="s">
        <v>3</v>
      </c>
      <c r="EA749" s="2" t="s">
        <v>3</v>
      </c>
      <c r="EB749" s="2" t="s">
        <v>3</v>
      </c>
      <c r="EC749" s="2" t="s">
        <v>3</v>
      </c>
      <c r="ED749" s="2"/>
      <c r="EE749" s="2">
        <v>58807897</v>
      </c>
      <c r="EF749" s="2">
        <v>30</v>
      </c>
      <c r="EG749" s="2" t="s">
        <v>27</v>
      </c>
      <c r="EH749" s="2">
        <v>0</v>
      </c>
      <c r="EI749" s="2" t="s">
        <v>3</v>
      </c>
      <c r="EJ749" s="2">
        <v>1</v>
      </c>
      <c r="EK749" s="2">
        <v>21</v>
      </c>
      <c r="EL749" s="2" t="s">
        <v>28</v>
      </c>
      <c r="EM749" s="2" t="s">
        <v>29</v>
      </c>
      <c r="EN749" s="2"/>
      <c r="EO749" s="2" t="s">
        <v>30</v>
      </c>
      <c r="EP749" s="2"/>
      <c r="EQ749" s="2">
        <v>1024</v>
      </c>
      <c r="ER749" s="2">
        <v>42.23</v>
      </c>
      <c r="ES749" s="2">
        <v>21.42</v>
      </c>
      <c r="ET749" s="2">
        <v>3.32</v>
      </c>
      <c r="EU749" s="2">
        <v>0.13</v>
      </c>
      <c r="EV749" s="2">
        <v>17.489999999999998</v>
      </c>
      <c r="EW749" s="2">
        <v>1.47</v>
      </c>
      <c r="EX749" s="2">
        <v>0</v>
      </c>
      <c r="EY749" s="2">
        <v>0</v>
      </c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>
        <v>0</v>
      </c>
      <c r="FR749" s="2">
        <v>0</v>
      </c>
      <c r="FS749" s="2">
        <v>0</v>
      </c>
      <c r="FT749" s="2"/>
      <c r="FU749" s="2"/>
      <c r="FV749" s="2"/>
      <c r="FW749" s="2"/>
      <c r="FX749" s="2">
        <v>109</v>
      </c>
      <c r="FY749" s="2">
        <v>61</v>
      </c>
      <c r="FZ749" s="2"/>
      <c r="GA749" s="2" t="s">
        <v>3</v>
      </c>
      <c r="GB749" s="2"/>
      <c r="GC749" s="2"/>
      <c r="GD749" s="2">
        <v>1</v>
      </c>
      <c r="GE749" s="2"/>
      <c r="GF749" s="2">
        <v>450006389</v>
      </c>
      <c r="GG749" s="2">
        <v>2</v>
      </c>
      <c r="GH749" s="2">
        <v>1</v>
      </c>
      <c r="GI749" s="2">
        <v>2</v>
      </c>
      <c r="GJ749" s="2">
        <v>0</v>
      </c>
      <c r="GK749" s="2">
        <v>0</v>
      </c>
      <c r="GL749" s="2">
        <f t="shared" si="943"/>
        <v>0</v>
      </c>
      <c r="GM749" s="2">
        <f t="shared" si="944"/>
        <v>0</v>
      </c>
      <c r="GN749" s="2">
        <f t="shared" si="945"/>
        <v>0</v>
      </c>
      <c r="GO749" s="2">
        <f t="shared" si="946"/>
        <v>0</v>
      </c>
      <c r="GP749" s="2">
        <f t="shared" si="947"/>
        <v>0</v>
      </c>
      <c r="GQ749" s="2"/>
      <c r="GR749" s="2">
        <v>0</v>
      </c>
      <c r="GS749" s="2">
        <v>3</v>
      </c>
      <c r="GT749" s="2">
        <v>0</v>
      </c>
      <c r="GU749" s="2" t="s">
        <v>3</v>
      </c>
      <c r="GV749" s="2">
        <f t="shared" si="948"/>
        <v>0</v>
      </c>
      <c r="GW749" s="2">
        <v>1</v>
      </c>
      <c r="GX749" s="2">
        <f t="shared" si="949"/>
        <v>0</v>
      </c>
      <c r="GY749" s="2"/>
      <c r="GZ749" s="2"/>
      <c r="HA749" s="2">
        <v>0</v>
      </c>
      <c r="HB749" s="2">
        <v>0</v>
      </c>
      <c r="HC749" s="2">
        <f t="shared" si="950"/>
        <v>0</v>
      </c>
      <c r="HD749" s="2"/>
      <c r="HE749" s="2" t="s">
        <v>3</v>
      </c>
      <c r="HF749" s="2" t="s">
        <v>3</v>
      </c>
      <c r="HG749" s="2"/>
      <c r="HH749" s="2"/>
      <c r="HI749" s="2"/>
      <c r="HJ749" s="2"/>
      <c r="HK749" s="2"/>
      <c r="HL749" s="2"/>
      <c r="HM749" s="2" t="s">
        <v>3</v>
      </c>
      <c r="HN749" s="2" t="s">
        <v>3</v>
      </c>
      <c r="HO749" s="2" t="s">
        <v>3</v>
      </c>
      <c r="HP749" s="2" t="s">
        <v>3</v>
      </c>
      <c r="HQ749" s="2" t="s">
        <v>3</v>
      </c>
      <c r="HR749" s="2"/>
      <c r="HS749" s="2">
        <v>0</v>
      </c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>
        <v>0</v>
      </c>
      <c r="IL749" s="2"/>
      <c r="IM749" s="2"/>
      <c r="IN749" s="2"/>
      <c r="IO749" s="2"/>
      <c r="IP749" s="2"/>
      <c r="IQ749" s="2"/>
      <c r="IR749" s="2"/>
      <c r="IS749" s="2"/>
      <c r="IT749" s="2"/>
      <c r="IU749" s="2"/>
    </row>
    <row r="750" spans="1:255" x14ac:dyDescent="0.2">
      <c r="A750">
        <v>17</v>
      </c>
      <c r="B750">
        <v>1</v>
      </c>
      <c r="C750">
        <f>ROW(SmtRes!A1616)</f>
        <v>1616</v>
      </c>
      <c r="D750">
        <f>ROW(EtalonRes!A1616)</f>
        <v>1616</v>
      </c>
      <c r="E750" t="s">
        <v>3</v>
      </c>
      <c r="F750" t="s">
        <v>248</v>
      </c>
      <c r="G750" t="s">
        <v>249</v>
      </c>
      <c r="H750" t="s">
        <v>228</v>
      </c>
      <c r="I750">
        <f>ROUND(ROUND(65,4)*0,9)</f>
        <v>0</v>
      </c>
      <c r="J750">
        <v>0</v>
      </c>
      <c r="K750">
        <f>ROUND(ROUND(65,4)*0,9)</f>
        <v>0</v>
      </c>
      <c r="O750">
        <f t="shared" si="919"/>
        <v>0</v>
      </c>
      <c r="P750">
        <f t="shared" si="920"/>
        <v>0</v>
      </c>
      <c r="Q750">
        <f>(ROUND((ROUND(((((ET750*1.25)*1.1))*AV750*I750),2)*BB750),2)+ROUND((ROUND(((AE750-(((EU750*1.25)*1.1)))*AV750*I750),2)*BS750),2))</f>
        <v>0</v>
      </c>
      <c r="R750">
        <f t="shared" si="921"/>
        <v>0</v>
      </c>
      <c r="S750">
        <f t="shared" si="922"/>
        <v>0</v>
      </c>
      <c r="T750">
        <f t="shared" si="923"/>
        <v>0</v>
      </c>
      <c r="U750">
        <f t="shared" si="924"/>
        <v>0</v>
      </c>
      <c r="V750">
        <f t="shared" si="925"/>
        <v>0</v>
      </c>
      <c r="W750">
        <f t="shared" si="926"/>
        <v>0</v>
      </c>
      <c r="X750">
        <f t="shared" si="927"/>
        <v>0</v>
      </c>
      <c r="Y750">
        <f t="shared" si="928"/>
        <v>0</v>
      </c>
      <c r="AA750">
        <v>-1</v>
      </c>
      <c r="AB750">
        <f t="shared" si="929"/>
        <v>48.109850000000002</v>
      </c>
      <c r="AC750">
        <f t="shared" si="930"/>
        <v>21.42</v>
      </c>
      <c r="AD750">
        <f>ROUND((((((ET750*1.25)*1.1))-(((EU750*1.25)*1.1)))+AE750),6)</f>
        <v>4.5650000000000004</v>
      </c>
      <c r="AE750">
        <f>ROUND((((EU750*1.25)*1.1)),6)</f>
        <v>0.17874999999999999</v>
      </c>
      <c r="AF750">
        <f>ROUND((((EV750*1.15)*1.1)),6)</f>
        <v>22.124849999999999</v>
      </c>
      <c r="AG750">
        <f t="shared" si="931"/>
        <v>0</v>
      </c>
      <c r="AH750">
        <f>(((EW750*1.15)*1.1))</f>
        <v>1.85955</v>
      </c>
      <c r="AI750">
        <f>(((EX750*1.25)*1.1))</f>
        <v>0</v>
      </c>
      <c r="AJ750">
        <f t="shared" si="932"/>
        <v>0</v>
      </c>
      <c r="AK750">
        <v>42.23</v>
      </c>
      <c r="AL750">
        <v>21.42</v>
      </c>
      <c r="AM750">
        <v>3.32</v>
      </c>
      <c r="AN750">
        <v>0.13</v>
      </c>
      <c r="AO750">
        <v>17.489999999999998</v>
      </c>
      <c r="AP750">
        <v>0</v>
      </c>
      <c r="AQ750">
        <v>1.47</v>
      </c>
      <c r="AR750">
        <v>0</v>
      </c>
      <c r="AS750">
        <v>0</v>
      </c>
      <c r="AT750">
        <v>109</v>
      </c>
      <c r="AU750">
        <v>61</v>
      </c>
      <c r="AV750">
        <v>1.0669999999999999</v>
      </c>
      <c r="AW750">
        <v>1</v>
      </c>
      <c r="AZ750">
        <v>1</v>
      </c>
      <c r="BA750">
        <v>54.99</v>
      </c>
      <c r="BB750">
        <v>12.72</v>
      </c>
      <c r="BC750">
        <v>8.42</v>
      </c>
      <c r="BD750" t="s">
        <v>3</v>
      </c>
      <c r="BE750" t="s">
        <v>3</v>
      </c>
      <c r="BF750" t="s">
        <v>3</v>
      </c>
      <c r="BG750" t="s">
        <v>3</v>
      </c>
      <c r="BH750">
        <v>0</v>
      </c>
      <c r="BI750">
        <v>1</v>
      </c>
      <c r="BJ750" t="s">
        <v>250</v>
      </c>
      <c r="BM750">
        <v>21</v>
      </c>
      <c r="BN750">
        <v>0</v>
      </c>
      <c r="BO750" t="s">
        <v>248</v>
      </c>
      <c r="BP750">
        <v>1</v>
      </c>
      <c r="BQ750">
        <v>30</v>
      </c>
      <c r="BR750">
        <v>0</v>
      </c>
      <c r="BS750">
        <v>54.99</v>
      </c>
      <c r="BT750">
        <v>1</v>
      </c>
      <c r="BU750">
        <v>1</v>
      </c>
      <c r="BV750">
        <v>1</v>
      </c>
      <c r="BW750">
        <v>1</v>
      </c>
      <c r="BX750">
        <v>1</v>
      </c>
      <c r="BY750" t="s">
        <v>3</v>
      </c>
      <c r="BZ750">
        <v>109</v>
      </c>
      <c r="CA750">
        <v>61</v>
      </c>
      <c r="CB750" t="s">
        <v>3</v>
      </c>
      <c r="CE750">
        <v>30</v>
      </c>
      <c r="CF750">
        <v>0</v>
      </c>
      <c r="CG750">
        <v>0</v>
      </c>
      <c r="CM750">
        <v>0</v>
      </c>
      <c r="CN750" t="s">
        <v>1044</v>
      </c>
      <c r="CO750">
        <v>0</v>
      </c>
      <c r="CP750">
        <f t="shared" si="933"/>
        <v>0</v>
      </c>
      <c r="CQ750">
        <f t="shared" si="934"/>
        <v>180.36</v>
      </c>
      <c r="CR750">
        <f>(ROUND((ROUND(((((ET750*1.25)*1.1))*AV750*1),2)*BB750),2)+ROUND((ROUND(((AE750-(((EU750*1.25)*1.1)))*AV750*1),2)*BS750),2))</f>
        <v>61.95</v>
      </c>
      <c r="CS750">
        <f t="shared" si="935"/>
        <v>10.45</v>
      </c>
      <c r="CT750">
        <f t="shared" si="936"/>
        <v>1298.31</v>
      </c>
      <c r="CU750">
        <f t="shared" si="937"/>
        <v>0</v>
      </c>
      <c r="CV750">
        <f t="shared" si="938"/>
        <v>1.98413985</v>
      </c>
      <c r="CW750">
        <f t="shared" si="939"/>
        <v>0</v>
      </c>
      <c r="CX750">
        <f t="shared" si="940"/>
        <v>0</v>
      </c>
      <c r="CY750">
        <f t="shared" si="941"/>
        <v>0</v>
      </c>
      <c r="CZ750">
        <f t="shared" si="942"/>
        <v>0</v>
      </c>
      <c r="DB750">
        <v>287</v>
      </c>
      <c r="DC750" t="s">
        <v>3</v>
      </c>
      <c r="DD750" t="s">
        <v>3</v>
      </c>
      <c r="DE750" t="s">
        <v>25</v>
      </c>
      <c r="DF750" t="s">
        <v>25</v>
      </c>
      <c r="DG750" t="s">
        <v>26</v>
      </c>
      <c r="DH750" t="s">
        <v>3</v>
      </c>
      <c r="DI750" t="s">
        <v>26</v>
      </c>
      <c r="DJ750" t="s">
        <v>25</v>
      </c>
      <c r="DK750" t="s">
        <v>3</v>
      </c>
      <c r="DL750" t="s">
        <v>3</v>
      </c>
      <c r="DM750" t="s">
        <v>3</v>
      </c>
      <c r="DN750">
        <v>0</v>
      </c>
      <c r="DO750">
        <v>0</v>
      </c>
      <c r="DP750">
        <v>1</v>
      </c>
      <c r="DQ750">
        <v>1</v>
      </c>
      <c r="DU750">
        <v>1013</v>
      </c>
      <c r="DV750" t="s">
        <v>228</v>
      </c>
      <c r="DW750" t="s">
        <v>228</v>
      </c>
      <c r="DX750">
        <v>1</v>
      </c>
      <c r="DZ750" t="s">
        <v>3</v>
      </c>
      <c r="EA750" t="s">
        <v>3</v>
      </c>
      <c r="EB750" t="s">
        <v>3</v>
      </c>
      <c r="EC750" t="s">
        <v>3</v>
      </c>
      <c r="EE750">
        <v>58807897</v>
      </c>
      <c r="EF750">
        <v>30</v>
      </c>
      <c r="EG750" t="s">
        <v>27</v>
      </c>
      <c r="EH750">
        <v>0</v>
      </c>
      <c r="EI750" t="s">
        <v>3</v>
      </c>
      <c r="EJ750">
        <v>1</v>
      </c>
      <c r="EK750">
        <v>21</v>
      </c>
      <c r="EL750" t="s">
        <v>28</v>
      </c>
      <c r="EM750" t="s">
        <v>29</v>
      </c>
      <c r="EO750" t="s">
        <v>30</v>
      </c>
      <c r="EQ750">
        <v>1024</v>
      </c>
      <c r="ER750">
        <v>42.23</v>
      </c>
      <c r="ES750">
        <v>21.42</v>
      </c>
      <c r="ET750">
        <v>3.32</v>
      </c>
      <c r="EU750">
        <v>0.13</v>
      </c>
      <c r="EV750">
        <v>17.489999999999998</v>
      </c>
      <c r="EW750">
        <v>1.47</v>
      </c>
      <c r="EX750">
        <v>0</v>
      </c>
      <c r="EY750">
        <v>0</v>
      </c>
      <c r="FQ750">
        <v>0</v>
      </c>
      <c r="FR750">
        <v>0</v>
      </c>
      <c r="FS750">
        <v>0</v>
      </c>
      <c r="FX750">
        <v>109</v>
      </c>
      <c r="FY750">
        <v>61</v>
      </c>
      <c r="GA750" t="s">
        <v>3</v>
      </c>
      <c r="GD750">
        <v>1</v>
      </c>
      <c r="GF750">
        <v>450006389</v>
      </c>
      <c r="GG750">
        <v>2</v>
      </c>
      <c r="GH750">
        <v>1</v>
      </c>
      <c r="GI750">
        <v>2</v>
      </c>
      <c r="GJ750">
        <v>0</v>
      </c>
      <c r="GK750">
        <v>0</v>
      </c>
      <c r="GL750">
        <f t="shared" si="943"/>
        <v>0</v>
      </c>
      <c r="GM750">
        <f t="shared" si="944"/>
        <v>0</v>
      </c>
      <c r="GN750">
        <f t="shared" si="945"/>
        <v>0</v>
      </c>
      <c r="GO750">
        <f t="shared" si="946"/>
        <v>0</v>
      </c>
      <c r="GP750">
        <f t="shared" si="947"/>
        <v>0</v>
      </c>
      <c r="GR750">
        <v>0</v>
      </c>
      <c r="GS750">
        <v>3</v>
      </c>
      <c r="GT750">
        <v>0</v>
      </c>
      <c r="GU750" t="s">
        <v>3</v>
      </c>
      <c r="GV750">
        <f t="shared" si="948"/>
        <v>0</v>
      </c>
      <c r="GW750">
        <v>1</v>
      </c>
      <c r="GX750">
        <f t="shared" si="949"/>
        <v>0</v>
      </c>
      <c r="HA750">
        <v>0</v>
      </c>
      <c r="HB750">
        <v>0</v>
      </c>
      <c r="HC750">
        <f t="shared" si="950"/>
        <v>0</v>
      </c>
      <c r="HE750" t="s">
        <v>3</v>
      </c>
      <c r="HF750" t="s">
        <v>3</v>
      </c>
      <c r="HM750" t="s">
        <v>3</v>
      </c>
      <c r="HN750" t="s">
        <v>3</v>
      </c>
      <c r="HO750" t="s">
        <v>3</v>
      </c>
      <c r="HP750" t="s">
        <v>3</v>
      </c>
      <c r="HQ750" t="s">
        <v>3</v>
      </c>
      <c r="HS750">
        <v>0</v>
      </c>
      <c r="IK750">
        <v>0</v>
      </c>
    </row>
    <row r="751" spans="1:255" x14ac:dyDescent="0.2">
      <c r="A751" s="2">
        <v>18</v>
      </c>
      <c r="B751" s="2">
        <v>1</v>
      </c>
      <c r="C751" s="2">
        <v>1608</v>
      </c>
      <c r="D751" s="2"/>
      <c r="E751" s="2" t="s">
        <v>3</v>
      </c>
      <c r="F751" s="2" t="s">
        <v>37</v>
      </c>
      <c r="G751" s="2" t="s">
        <v>38</v>
      </c>
      <c r="H751" s="2" t="s">
        <v>39</v>
      </c>
      <c r="I751" s="2">
        <f>I749*J751</f>
        <v>0</v>
      </c>
      <c r="J751" s="2">
        <v>1</v>
      </c>
      <c r="K751" s="2">
        <v>1</v>
      </c>
      <c r="L751" s="2"/>
      <c r="M751" s="2"/>
      <c r="N751" s="2"/>
      <c r="O751" s="2">
        <f t="shared" si="919"/>
        <v>0</v>
      </c>
      <c r="P751" s="2">
        <f t="shared" si="920"/>
        <v>0</v>
      </c>
      <c r="Q751" s="2">
        <f>(ROUND((ROUND(((ET751)*AV751*I751),2)*BB751),2)+ROUND((ROUND(((AE751-(EU751))*AV751*I751),2)*BS751),2))</f>
        <v>0</v>
      </c>
      <c r="R751" s="2">
        <f t="shared" si="921"/>
        <v>0</v>
      </c>
      <c r="S751" s="2">
        <f t="shared" si="922"/>
        <v>0</v>
      </c>
      <c r="T751" s="2">
        <f t="shared" si="923"/>
        <v>0</v>
      </c>
      <c r="U751" s="2">
        <f t="shared" si="924"/>
        <v>0</v>
      </c>
      <c r="V751" s="2">
        <f t="shared" si="925"/>
        <v>0</v>
      </c>
      <c r="W751" s="2">
        <f t="shared" si="926"/>
        <v>0</v>
      </c>
      <c r="X751" s="2">
        <f t="shared" si="927"/>
        <v>0</v>
      </c>
      <c r="Y751" s="2">
        <f t="shared" si="928"/>
        <v>0</v>
      </c>
      <c r="Z751" s="2"/>
      <c r="AA751" s="2">
        <v>-1</v>
      </c>
      <c r="AB751" s="2">
        <f t="shared" si="929"/>
        <v>34.97</v>
      </c>
      <c r="AC751" s="2">
        <f t="shared" si="930"/>
        <v>34.97</v>
      </c>
      <c r="AD751" s="2">
        <f>ROUND((((ET751)-(EU751))+AE751),6)</f>
        <v>0</v>
      </c>
      <c r="AE751" s="2">
        <f>ROUND((EU751),6)</f>
        <v>0</v>
      </c>
      <c r="AF751" s="2">
        <f>ROUND((EV751),6)</f>
        <v>0</v>
      </c>
      <c r="AG751" s="2">
        <f t="shared" si="931"/>
        <v>0</v>
      </c>
      <c r="AH751" s="2">
        <f>(EW751)</f>
        <v>0</v>
      </c>
      <c r="AI751" s="2">
        <f>(EX751)</f>
        <v>0</v>
      </c>
      <c r="AJ751" s="2">
        <f t="shared" si="932"/>
        <v>0</v>
      </c>
      <c r="AK751" s="2">
        <v>34.97</v>
      </c>
      <c r="AL751" s="2">
        <v>34.97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109</v>
      </c>
      <c r="AU751" s="2">
        <v>61</v>
      </c>
      <c r="AV751" s="2">
        <v>1</v>
      </c>
      <c r="AW751" s="2">
        <v>1</v>
      </c>
      <c r="AX751" s="2"/>
      <c r="AY751" s="2"/>
      <c r="AZ751" s="2">
        <v>1</v>
      </c>
      <c r="BA751" s="2">
        <v>1</v>
      </c>
      <c r="BB751" s="2">
        <v>1</v>
      </c>
      <c r="BC751" s="2">
        <v>1</v>
      </c>
      <c r="BD751" s="2" t="s">
        <v>3</v>
      </c>
      <c r="BE751" s="2" t="s">
        <v>3</v>
      </c>
      <c r="BF751" s="2" t="s">
        <v>3</v>
      </c>
      <c r="BG751" s="2" t="s">
        <v>3</v>
      </c>
      <c r="BH751" s="2">
        <v>3</v>
      </c>
      <c r="BI751" s="2">
        <v>1</v>
      </c>
      <c r="BJ751" s="2" t="s">
        <v>40</v>
      </c>
      <c r="BK751" s="2"/>
      <c r="BL751" s="2"/>
      <c r="BM751" s="2">
        <v>21</v>
      </c>
      <c r="BN751" s="2">
        <v>0</v>
      </c>
      <c r="BO751" s="2" t="s">
        <v>3</v>
      </c>
      <c r="BP751" s="2">
        <v>0</v>
      </c>
      <c r="BQ751" s="2">
        <v>30</v>
      </c>
      <c r="BR751" s="2">
        <v>0</v>
      </c>
      <c r="BS751" s="2">
        <v>1</v>
      </c>
      <c r="BT751" s="2">
        <v>1</v>
      </c>
      <c r="BU751" s="2">
        <v>1</v>
      </c>
      <c r="BV751" s="2">
        <v>1</v>
      </c>
      <c r="BW751" s="2">
        <v>1</v>
      </c>
      <c r="BX751" s="2">
        <v>1</v>
      </c>
      <c r="BY751" s="2" t="s">
        <v>3</v>
      </c>
      <c r="BZ751" s="2">
        <v>109</v>
      </c>
      <c r="CA751" s="2">
        <v>61</v>
      </c>
      <c r="CB751" s="2" t="s">
        <v>3</v>
      </c>
      <c r="CC751" s="2"/>
      <c r="CD751" s="2"/>
      <c r="CE751" s="2">
        <v>30</v>
      </c>
      <c r="CF751" s="2">
        <v>0</v>
      </c>
      <c r="CG751" s="2">
        <v>0</v>
      </c>
      <c r="CH751" s="2"/>
      <c r="CI751" s="2"/>
      <c r="CJ751" s="2"/>
      <c r="CK751" s="2"/>
      <c r="CL751" s="2"/>
      <c r="CM751" s="2">
        <v>0</v>
      </c>
      <c r="CN751" s="2" t="s">
        <v>3</v>
      </c>
      <c r="CO751" s="2">
        <v>0</v>
      </c>
      <c r="CP751" s="2">
        <f t="shared" si="933"/>
        <v>0</v>
      </c>
      <c r="CQ751" s="2">
        <f t="shared" si="934"/>
        <v>34.97</v>
      </c>
      <c r="CR751" s="2">
        <f>(ROUND((ROUND(((ET751)*AV751*1),2)*BB751),2)+ROUND((ROUND(((AE751-(EU751))*AV751*1),2)*BS751),2))</f>
        <v>0</v>
      </c>
      <c r="CS751" s="2">
        <f t="shared" si="935"/>
        <v>0</v>
      </c>
      <c r="CT751" s="2">
        <f t="shared" si="936"/>
        <v>0</v>
      </c>
      <c r="CU751" s="2">
        <f t="shared" si="937"/>
        <v>0</v>
      </c>
      <c r="CV751" s="2">
        <f t="shared" si="938"/>
        <v>0</v>
      </c>
      <c r="CW751" s="2">
        <f t="shared" si="939"/>
        <v>0</v>
      </c>
      <c r="CX751" s="2">
        <f t="shared" si="940"/>
        <v>0</v>
      </c>
      <c r="CY751" s="2">
        <f t="shared" si="941"/>
        <v>0</v>
      </c>
      <c r="CZ751" s="2">
        <f t="shared" si="942"/>
        <v>0</v>
      </c>
      <c r="DA751" s="2"/>
      <c r="DB751" s="2"/>
      <c r="DC751" s="2" t="s">
        <v>3</v>
      </c>
      <c r="DD751" s="2" t="s">
        <v>3</v>
      </c>
      <c r="DE751" s="2" t="s">
        <v>3</v>
      </c>
      <c r="DF751" s="2" t="s">
        <v>3</v>
      </c>
      <c r="DG751" s="2" t="s">
        <v>3</v>
      </c>
      <c r="DH751" s="2" t="s">
        <v>3</v>
      </c>
      <c r="DI751" s="2" t="s">
        <v>3</v>
      </c>
      <c r="DJ751" s="2" t="s">
        <v>3</v>
      </c>
      <c r="DK751" s="2" t="s">
        <v>3</v>
      </c>
      <c r="DL751" s="2" t="s">
        <v>3</v>
      </c>
      <c r="DM751" s="2" t="s">
        <v>3</v>
      </c>
      <c r="DN751" s="2">
        <v>0</v>
      </c>
      <c r="DO751" s="2">
        <v>0</v>
      </c>
      <c r="DP751" s="2">
        <v>1</v>
      </c>
      <c r="DQ751" s="2">
        <v>1</v>
      </c>
      <c r="DR751" s="2"/>
      <c r="DS751" s="2"/>
      <c r="DT751" s="2"/>
      <c r="DU751" s="2">
        <v>1010</v>
      </c>
      <c r="DV751" s="2" t="s">
        <v>39</v>
      </c>
      <c r="DW751" s="2" t="s">
        <v>39</v>
      </c>
      <c r="DX751" s="2">
        <v>1</v>
      </c>
      <c r="DY751" s="2"/>
      <c r="DZ751" s="2" t="s">
        <v>3</v>
      </c>
      <c r="EA751" s="2" t="s">
        <v>3</v>
      </c>
      <c r="EB751" s="2" t="s">
        <v>3</v>
      </c>
      <c r="EC751" s="2" t="s">
        <v>3</v>
      </c>
      <c r="ED751" s="2"/>
      <c r="EE751" s="2">
        <v>58807897</v>
      </c>
      <c r="EF751" s="2">
        <v>30</v>
      </c>
      <c r="EG751" s="2" t="s">
        <v>27</v>
      </c>
      <c r="EH751" s="2">
        <v>0</v>
      </c>
      <c r="EI751" s="2" t="s">
        <v>3</v>
      </c>
      <c r="EJ751" s="2">
        <v>1</v>
      </c>
      <c r="EK751" s="2">
        <v>21</v>
      </c>
      <c r="EL751" s="2" t="s">
        <v>28</v>
      </c>
      <c r="EM751" s="2" t="s">
        <v>29</v>
      </c>
      <c r="EN751" s="2"/>
      <c r="EO751" s="2" t="s">
        <v>3</v>
      </c>
      <c r="EP751" s="2"/>
      <c r="EQ751" s="2">
        <v>1024</v>
      </c>
      <c r="ER751" s="2">
        <v>34.97</v>
      </c>
      <c r="ES751" s="2">
        <v>34.97</v>
      </c>
      <c r="ET751" s="2">
        <v>0</v>
      </c>
      <c r="EU751" s="2">
        <v>0</v>
      </c>
      <c r="EV751" s="2">
        <v>0</v>
      </c>
      <c r="EW751" s="2">
        <v>0</v>
      </c>
      <c r="EX751" s="2">
        <v>0</v>
      </c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>
        <v>0</v>
      </c>
      <c r="FR751" s="2">
        <v>0</v>
      </c>
      <c r="FS751" s="2">
        <v>0</v>
      </c>
      <c r="FT751" s="2"/>
      <c r="FU751" s="2"/>
      <c r="FV751" s="2"/>
      <c r="FW751" s="2"/>
      <c r="FX751" s="2">
        <v>109</v>
      </c>
      <c r="FY751" s="2">
        <v>61</v>
      </c>
      <c r="FZ751" s="2"/>
      <c r="GA751" s="2" t="s">
        <v>3</v>
      </c>
      <c r="GB751" s="2"/>
      <c r="GC751" s="2"/>
      <c r="GD751" s="2">
        <v>1</v>
      </c>
      <c r="GE751" s="2"/>
      <c r="GF751" s="2">
        <v>-1914030801</v>
      </c>
      <c r="GG751" s="2">
        <v>2</v>
      </c>
      <c r="GH751" s="2">
        <v>1</v>
      </c>
      <c r="GI751" s="2">
        <v>-2</v>
      </c>
      <c r="GJ751" s="2">
        <v>0</v>
      </c>
      <c r="GK751" s="2">
        <v>0</v>
      </c>
      <c r="GL751" s="2">
        <f t="shared" si="943"/>
        <v>0</v>
      </c>
      <c r="GM751" s="2">
        <f t="shared" si="944"/>
        <v>0</v>
      </c>
      <c r="GN751" s="2">
        <f t="shared" si="945"/>
        <v>0</v>
      </c>
      <c r="GO751" s="2">
        <f t="shared" si="946"/>
        <v>0</v>
      </c>
      <c r="GP751" s="2">
        <f t="shared" si="947"/>
        <v>0</v>
      </c>
      <c r="GQ751" s="2"/>
      <c r="GR751" s="2">
        <v>0</v>
      </c>
      <c r="GS751" s="2">
        <v>3</v>
      </c>
      <c r="GT751" s="2">
        <v>0</v>
      </c>
      <c r="GU751" s="2" t="s">
        <v>3</v>
      </c>
      <c r="GV751" s="2">
        <f t="shared" si="948"/>
        <v>0</v>
      </c>
      <c r="GW751" s="2">
        <v>1</v>
      </c>
      <c r="GX751" s="2">
        <f t="shared" si="949"/>
        <v>0</v>
      </c>
      <c r="GY751" s="2"/>
      <c r="GZ751" s="2"/>
      <c r="HA751" s="2">
        <v>0</v>
      </c>
      <c r="HB751" s="2">
        <v>0</v>
      </c>
      <c r="HC751" s="2">
        <f t="shared" si="950"/>
        <v>0</v>
      </c>
      <c r="HD751" s="2"/>
      <c r="HE751" s="2" t="s">
        <v>3</v>
      </c>
      <c r="HF751" s="2" t="s">
        <v>3</v>
      </c>
      <c r="HG751" s="2"/>
      <c r="HH751" s="2"/>
      <c r="HI751" s="2"/>
      <c r="HJ751" s="2"/>
      <c r="HK751" s="2"/>
      <c r="HL751" s="2"/>
      <c r="HM751" s="2" t="s">
        <v>3</v>
      </c>
      <c r="HN751" s="2" t="s">
        <v>3</v>
      </c>
      <c r="HO751" s="2" t="s">
        <v>3</v>
      </c>
      <c r="HP751" s="2" t="s">
        <v>3</v>
      </c>
      <c r="HQ751" s="2" t="s">
        <v>3</v>
      </c>
      <c r="HR751" s="2"/>
      <c r="HS751" s="2">
        <v>0</v>
      </c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>
        <v>0</v>
      </c>
      <c r="IL751" s="2"/>
      <c r="IM751" s="2"/>
      <c r="IN751" s="2"/>
      <c r="IO751" s="2"/>
      <c r="IP751" s="2"/>
      <c r="IQ751" s="2"/>
      <c r="IR751" s="2"/>
      <c r="IS751" s="2"/>
      <c r="IT751" s="2"/>
      <c r="IU751" s="2"/>
    </row>
    <row r="752" spans="1:255" x14ac:dyDescent="0.2">
      <c r="A752">
        <v>18</v>
      </c>
      <c r="B752">
        <v>1</v>
      </c>
      <c r="C752">
        <v>1615</v>
      </c>
      <c r="E752" t="s">
        <v>3</v>
      </c>
      <c r="F752" t="s">
        <v>37</v>
      </c>
      <c r="G752" t="s">
        <v>38</v>
      </c>
      <c r="H752" t="s">
        <v>39</v>
      </c>
      <c r="I752">
        <f>I750*J752</f>
        <v>0</v>
      </c>
      <c r="J752">
        <v>1</v>
      </c>
      <c r="K752">
        <v>1</v>
      </c>
      <c r="O752">
        <f t="shared" si="919"/>
        <v>0</v>
      </c>
      <c r="P752">
        <f t="shared" si="920"/>
        <v>0</v>
      </c>
      <c r="Q752">
        <f>(ROUND((ROUND(((ET752)*AV752*I752),2)*BB752),2)+ROUND((ROUND(((AE752-(EU752))*AV752*I752),2)*BS752),2))</f>
        <v>0</v>
      </c>
      <c r="R752">
        <f t="shared" si="921"/>
        <v>0</v>
      </c>
      <c r="S752">
        <f t="shared" si="922"/>
        <v>0</v>
      </c>
      <c r="T752">
        <f t="shared" si="923"/>
        <v>0</v>
      </c>
      <c r="U752">
        <f t="shared" si="924"/>
        <v>0</v>
      </c>
      <c r="V752">
        <f t="shared" si="925"/>
        <v>0</v>
      </c>
      <c r="W752">
        <f t="shared" si="926"/>
        <v>0</v>
      </c>
      <c r="X752">
        <f t="shared" si="927"/>
        <v>0</v>
      </c>
      <c r="Y752">
        <f t="shared" si="928"/>
        <v>0</v>
      </c>
      <c r="AA752">
        <v>-1</v>
      </c>
      <c r="AB752">
        <f t="shared" si="929"/>
        <v>34.97</v>
      </c>
      <c r="AC752">
        <f t="shared" si="930"/>
        <v>34.97</v>
      </c>
      <c r="AD752">
        <f>ROUND((((ET752)-(EU752))+AE752),6)</f>
        <v>0</v>
      </c>
      <c r="AE752">
        <f>ROUND((EU752),6)</f>
        <v>0</v>
      </c>
      <c r="AF752">
        <f>ROUND((EV752),6)</f>
        <v>0</v>
      </c>
      <c r="AG752">
        <f t="shared" si="931"/>
        <v>0</v>
      </c>
      <c r="AH752">
        <f>(EW752)</f>
        <v>0</v>
      </c>
      <c r="AI752">
        <f>(EX752)</f>
        <v>0</v>
      </c>
      <c r="AJ752">
        <f t="shared" si="932"/>
        <v>0</v>
      </c>
      <c r="AK752">
        <v>34.97</v>
      </c>
      <c r="AL752">
        <v>34.97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109</v>
      </c>
      <c r="AU752">
        <v>61</v>
      </c>
      <c r="AV752">
        <v>1</v>
      </c>
      <c r="AW752">
        <v>1</v>
      </c>
      <c r="AZ752">
        <v>1</v>
      </c>
      <c r="BA752">
        <v>1</v>
      </c>
      <c r="BB752">
        <v>1</v>
      </c>
      <c r="BC752">
        <v>18.72</v>
      </c>
      <c r="BD752" t="s">
        <v>3</v>
      </c>
      <c r="BE752" t="s">
        <v>3</v>
      </c>
      <c r="BF752" t="s">
        <v>3</v>
      </c>
      <c r="BG752" t="s">
        <v>3</v>
      </c>
      <c r="BH752">
        <v>3</v>
      </c>
      <c r="BI752">
        <v>1</v>
      </c>
      <c r="BJ752" t="s">
        <v>40</v>
      </c>
      <c r="BM752">
        <v>21</v>
      </c>
      <c r="BN752">
        <v>0</v>
      </c>
      <c r="BO752" t="s">
        <v>37</v>
      </c>
      <c r="BP752">
        <v>1</v>
      </c>
      <c r="BQ752">
        <v>30</v>
      </c>
      <c r="BR752">
        <v>0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 t="s">
        <v>3</v>
      </c>
      <c r="BZ752">
        <v>109</v>
      </c>
      <c r="CA752">
        <v>61</v>
      </c>
      <c r="CB752" t="s">
        <v>3</v>
      </c>
      <c r="CE752">
        <v>30</v>
      </c>
      <c r="CF752">
        <v>0</v>
      </c>
      <c r="CG752">
        <v>0</v>
      </c>
      <c r="CM752">
        <v>0</v>
      </c>
      <c r="CN752" t="s">
        <v>3</v>
      </c>
      <c r="CO752">
        <v>0</v>
      </c>
      <c r="CP752">
        <f t="shared" si="933"/>
        <v>0</v>
      </c>
      <c r="CQ752">
        <f t="shared" si="934"/>
        <v>654.64</v>
      </c>
      <c r="CR752">
        <f>(ROUND((ROUND(((ET752)*AV752*1),2)*BB752),2)+ROUND((ROUND(((AE752-(EU752))*AV752*1),2)*BS752),2))</f>
        <v>0</v>
      </c>
      <c r="CS752">
        <f t="shared" si="935"/>
        <v>0</v>
      </c>
      <c r="CT752">
        <f t="shared" si="936"/>
        <v>0</v>
      </c>
      <c r="CU752">
        <f t="shared" si="937"/>
        <v>0</v>
      </c>
      <c r="CV752">
        <f t="shared" si="938"/>
        <v>0</v>
      </c>
      <c r="CW752">
        <f t="shared" si="939"/>
        <v>0</v>
      </c>
      <c r="CX752">
        <f t="shared" si="940"/>
        <v>0</v>
      </c>
      <c r="CY752">
        <f t="shared" si="941"/>
        <v>0</v>
      </c>
      <c r="CZ752">
        <f t="shared" si="942"/>
        <v>0</v>
      </c>
      <c r="DC752" t="s">
        <v>3</v>
      </c>
      <c r="DD752" t="s">
        <v>3</v>
      </c>
      <c r="DE752" t="s">
        <v>3</v>
      </c>
      <c r="DF752" t="s">
        <v>3</v>
      </c>
      <c r="DG752" t="s">
        <v>3</v>
      </c>
      <c r="DH752" t="s">
        <v>3</v>
      </c>
      <c r="DI752" t="s">
        <v>3</v>
      </c>
      <c r="DJ752" t="s">
        <v>3</v>
      </c>
      <c r="DK752" t="s">
        <v>3</v>
      </c>
      <c r="DL752" t="s">
        <v>3</v>
      </c>
      <c r="DM752" t="s">
        <v>3</v>
      </c>
      <c r="DN752">
        <v>0</v>
      </c>
      <c r="DO752">
        <v>0</v>
      </c>
      <c r="DP752">
        <v>1</v>
      </c>
      <c r="DQ752">
        <v>1</v>
      </c>
      <c r="DU752">
        <v>1010</v>
      </c>
      <c r="DV752" t="s">
        <v>39</v>
      </c>
      <c r="DW752" t="s">
        <v>39</v>
      </c>
      <c r="DX752">
        <v>1</v>
      </c>
      <c r="DZ752" t="s">
        <v>3</v>
      </c>
      <c r="EA752" t="s">
        <v>3</v>
      </c>
      <c r="EB752" t="s">
        <v>3</v>
      </c>
      <c r="EC752" t="s">
        <v>3</v>
      </c>
      <c r="EE752">
        <v>58807897</v>
      </c>
      <c r="EF752">
        <v>30</v>
      </c>
      <c r="EG752" t="s">
        <v>27</v>
      </c>
      <c r="EH752">
        <v>0</v>
      </c>
      <c r="EI752" t="s">
        <v>3</v>
      </c>
      <c r="EJ752">
        <v>1</v>
      </c>
      <c r="EK752">
        <v>21</v>
      </c>
      <c r="EL752" t="s">
        <v>28</v>
      </c>
      <c r="EM752" t="s">
        <v>29</v>
      </c>
      <c r="EO752" t="s">
        <v>3</v>
      </c>
      <c r="EQ752">
        <v>1024</v>
      </c>
      <c r="ER752">
        <v>34.97</v>
      </c>
      <c r="ES752">
        <v>34.97</v>
      </c>
      <c r="ET752">
        <v>0</v>
      </c>
      <c r="EU752">
        <v>0</v>
      </c>
      <c r="EV752">
        <v>0</v>
      </c>
      <c r="EW752">
        <v>0</v>
      </c>
      <c r="EX752">
        <v>0</v>
      </c>
      <c r="FQ752">
        <v>0</v>
      </c>
      <c r="FR752">
        <v>0</v>
      </c>
      <c r="FS752">
        <v>0</v>
      </c>
      <c r="FX752">
        <v>109</v>
      </c>
      <c r="FY752">
        <v>61</v>
      </c>
      <c r="GA752" t="s">
        <v>3</v>
      </c>
      <c r="GD752">
        <v>1</v>
      </c>
      <c r="GF752">
        <v>-1914030801</v>
      </c>
      <c r="GG752">
        <v>2</v>
      </c>
      <c r="GH752">
        <v>1</v>
      </c>
      <c r="GI752">
        <v>2</v>
      </c>
      <c r="GJ752">
        <v>0</v>
      </c>
      <c r="GK752">
        <v>0</v>
      </c>
      <c r="GL752">
        <f t="shared" si="943"/>
        <v>0</v>
      </c>
      <c r="GM752">
        <f t="shared" si="944"/>
        <v>0</v>
      </c>
      <c r="GN752">
        <f t="shared" si="945"/>
        <v>0</v>
      </c>
      <c r="GO752">
        <f t="shared" si="946"/>
        <v>0</v>
      </c>
      <c r="GP752">
        <f t="shared" si="947"/>
        <v>0</v>
      </c>
      <c r="GR752">
        <v>0</v>
      </c>
      <c r="GS752">
        <v>3</v>
      </c>
      <c r="GT752">
        <v>0</v>
      </c>
      <c r="GU752" t="s">
        <v>3</v>
      </c>
      <c r="GV752">
        <f t="shared" si="948"/>
        <v>0</v>
      </c>
      <c r="GW752">
        <v>1</v>
      </c>
      <c r="GX752">
        <f t="shared" si="949"/>
        <v>0</v>
      </c>
      <c r="HA752">
        <v>0</v>
      </c>
      <c r="HB752">
        <v>0</v>
      </c>
      <c r="HC752">
        <f t="shared" si="950"/>
        <v>0</v>
      </c>
      <c r="HE752" t="s">
        <v>3</v>
      </c>
      <c r="HF752" t="s">
        <v>3</v>
      </c>
      <c r="HM752" t="s">
        <v>3</v>
      </c>
      <c r="HN752" t="s">
        <v>3</v>
      </c>
      <c r="HO752" t="s">
        <v>3</v>
      </c>
      <c r="HP752" t="s">
        <v>3</v>
      </c>
      <c r="HQ752" t="s">
        <v>3</v>
      </c>
      <c r="HS752">
        <v>0</v>
      </c>
      <c r="IK752">
        <v>0</v>
      </c>
    </row>
    <row r="753" spans="1:255" x14ac:dyDescent="0.2">
      <c r="A753" s="2">
        <v>17</v>
      </c>
      <c r="B753" s="2">
        <v>1</v>
      </c>
      <c r="C753" s="2">
        <f>ROW(SmtRes!A1622)</f>
        <v>1622</v>
      </c>
      <c r="D753" s="2">
        <f>ROW(EtalonRes!A1622)</f>
        <v>1622</v>
      </c>
      <c r="E753" s="2" t="s">
        <v>677</v>
      </c>
      <c r="F753" s="2" t="s">
        <v>252</v>
      </c>
      <c r="G753" s="2" t="s">
        <v>253</v>
      </c>
      <c r="H753" s="2" t="s">
        <v>254</v>
      </c>
      <c r="I753" s="2">
        <f>ROUND(ROUND(47,4),9)</f>
        <v>47</v>
      </c>
      <c r="J753" s="2">
        <v>0</v>
      </c>
      <c r="K753" s="2">
        <f>ROUND(ROUND(47,4),9)</f>
        <v>47</v>
      </c>
      <c r="L753" s="2"/>
      <c r="M753" s="2"/>
      <c r="N753" s="2"/>
      <c r="O753" s="2">
        <f t="shared" si="919"/>
        <v>923.37</v>
      </c>
      <c r="P753" s="2">
        <f t="shared" si="920"/>
        <v>23.5</v>
      </c>
      <c r="Q753" s="2">
        <f>(ROUND((ROUND(((((ET753*1.25)*1.1))*AV753*I753),2)*BB753),2)+ROUND((ROUND(((AE753-(((EU753*1.25)*1.1)))*AV753*I753),2)*BS753),2))</f>
        <v>313.06</v>
      </c>
      <c r="R753" s="2">
        <f t="shared" si="921"/>
        <v>28.96</v>
      </c>
      <c r="S753" s="2">
        <f t="shared" si="922"/>
        <v>586.80999999999995</v>
      </c>
      <c r="T753" s="2">
        <f t="shared" si="923"/>
        <v>0</v>
      </c>
      <c r="U753" s="2">
        <f t="shared" si="924"/>
        <v>47.578863750000004</v>
      </c>
      <c r="V753" s="2">
        <f t="shared" si="925"/>
        <v>0</v>
      </c>
      <c r="W753" s="2">
        <f t="shared" si="926"/>
        <v>0</v>
      </c>
      <c r="X753" s="2">
        <f t="shared" si="927"/>
        <v>671.19</v>
      </c>
      <c r="Y753" s="2">
        <f t="shared" si="928"/>
        <v>375.62</v>
      </c>
      <c r="Z753" s="2"/>
      <c r="AA753" s="2">
        <v>59204062</v>
      </c>
      <c r="AB753" s="2">
        <f t="shared" si="929"/>
        <v>18.443750000000001</v>
      </c>
      <c r="AC753" s="2">
        <f t="shared" si="930"/>
        <v>0.5</v>
      </c>
      <c r="AD753" s="2">
        <f>ROUND((((((ET753*1.25)*1.1))-(((EU753*1.25)*1.1)))+AE753),6)</f>
        <v>6.2424999999999997</v>
      </c>
      <c r="AE753" s="2">
        <f>ROUND((((EU753*1.25)*1.1)),6)</f>
        <v>0.57750000000000001</v>
      </c>
      <c r="AF753" s="2">
        <f>ROUND((((EV753*1.15)*1.1)),6)</f>
        <v>11.70125</v>
      </c>
      <c r="AG753" s="2">
        <f t="shared" si="931"/>
        <v>0</v>
      </c>
      <c r="AH753" s="2">
        <f>(((EW753*1.15)*1.1))</f>
        <v>0.94874999999999998</v>
      </c>
      <c r="AI753" s="2">
        <f>(((EX753*1.25)*1.1))</f>
        <v>0</v>
      </c>
      <c r="AJ753" s="2">
        <f t="shared" si="932"/>
        <v>0</v>
      </c>
      <c r="AK753" s="2">
        <v>14.29</v>
      </c>
      <c r="AL753" s="2">
        <v>0.5</v>
      </c>
      <c r="AM753" s="2">
        <v>4.54</v>
      </c>
      <c r="AN753" s="2">
        <v>0.42</v>
      </c>
      <c r="AO753" s="2">
        <v>9.25</v>
      </c>
      <c r="AP753" s="2">
        <v>0</v>
      </c>
      <c r="AQ753" s="2">
        <v>0.75</v>
      </c>
      <c r="AR753" s="2">
        <v>0</v>
      </c>
      <c r="AS753" s="2">
        <v>0</v>
      </c>
      <c r="AT753" s="2">
        <v>109</v>
      </c>
      <c r="AU753" s="2">
        <v>61</v>
      </c>
      <c r="AV753" s="2">
        <v>1.0669999999999999</v>
      </c>
      <c r="AW753" s="2">
        <v>1</v>
      </c>
      <c r="AX753" s="2"/>
      <c r="AY753" s="2"/>
      <c r="AZ753" s="2">
        <v>1</v>
      </c>
      <c r="BA753" s="2">
        <v>1</v>
      </c>
      <c r="BB753" s="2">
        <v>1</v>
      </c>
      <c r="BC753" s="2">
        <v>1</v>
      </c>
      <c r="BD753" s="2" t="s">
        <v>3</v>
      </c>
      <c r="BE753" s="2" t="s">
        <v>3</v>
      </c>
      <c r="BF753" s="2" t="s">
        <v>3</v>
      </c>
      <c r="BG753" s="2" t="s">
        <v>3</v>
      </c>
      <c r="BH753" s="2">
        <v>0</v>
      </c>
      <c r="BI753" s="2">
        <v>1</v>
      </c>
      <c r="BJ753" s="2" t="s">
        <v>255</v>
      </c>
      <c r="BK753" s="2"/>
      <c r="BL753" s="2"/>
      <c r="BM753" s="2">
        <v>23</v>
      </c>
      <c r="BN753" s="2">
        <v>0</v>
      </c>
      <c r="BO753" s="2" t="s">
        <v>252</v>
      </c>
      <c r="BP753" s="2">
        <v>1</v>
      </c>
      <c r="BQ753" s="2">
        <v>30</v>
      </c>
      <c r="BR753" s="2">
        <v>0</v>
      </c>
      <c r="BS753" s="2">
        <v>1</v>
      </c>
      <c r="BT753" s="2">
        <v>1</v>
      </c>
      <c r="BU753" s="2">
        <v>1</v>
      </c>
      <c r="BV753" s="2">
        <v>1</v>
      </c>
      <c r="BW753" s="2">
        <v>1</v>
      </c>
      <c r="BX753" s="2">
        <v>1</v>
      </c>
      <c r="BY753" s="2" t="s">
        <v>3</v>
      </c>
      <c r="BZ753" s="2">
        <v>109</v>
      </c>
      <c r="CA753" s="2">
        <v>61</v>
      </c>
      <c r="CB753" s="2" t="s">
        <v>3</v>
      </c>
      <c r="CC753" s="2"/>
      <c r="CD753" s="2"/>
      <c r="CE753" s="2">
        <v>30</v>
      </c>
      <c r="CF753" s="2">
        <v>0</v>
      </c>
      <c r="CG753" s="2">
        <v>0</v>
      </c>
      <c r="CH753" s="2"/>
      <c r="CI753" s="2"/>
      <c r="CJ753" s="2"/>
      <c r="CK753" s="2"/>
      <c r="CL753" s="2"/>
      <c r="CM753" s="2">
        <v>0</v>
      </c>
      <c r="CN753" s="2" t="s">
        <v>1044</v>
      </c>
      <c r="CO753" s="2">
        <v>0</v>
      </c>
      <c r="CP753" s="2">
        <f t="shared" si="933"/>
        <v>923.36999999999989</v>
      </c>
      <c r="CQ753" s="2">
        <f t="shared" si="934"/>
        <v>0.5</v>
      </c>
      <c r="CR753" s="2">
        <f>(ROUND((ROUND(((((ET753*1.25)*1.1))*AV753*1),2)*BB753),2)+ROUND((ROUND(((AE753-(((EU753*1.25)*1.1)))*AV753*1),2)*BS753),2))</f>
        <v>6.66</v>
      </c>
      <c r="CS753" s="2">
        <f t="shared" si="935"/>
        <v>0.62</v>
      </c>
      <c r="CT753" s="2">
        <f t="shared" si="936"/>
        <v>12.49</v>
      </c>
      <c r="CU753" s="2">
        <f t="shared" si="937"/>
        <v>0</v>
      </c>
      <c r="CV753" s="2">
        <f t="shared" si="938"/>
        <v>1.01231625</v>
      </c>
      <c r="CW753" s="2">
        <f t="shared" si="939"/>
        <v>0</v>
      </c>
      <c r="CX753" s="2">
        <f t="shared" si="940"/>
        <v>0</v>
      </c>
      <c r="CY753" s="2">
        <f t="shared" si="941"/>
        <v>671.18929999999989</v>
      </c>
      <c r="CZ753" s="2">
        <f t="shared" si="942"/>
        <v>375.61970000000002</v>
      </c>
      <c r="DA753" s="2"/>
      <c r="DB753" s="2">
        <v>289</v>
      </c>
      <c r="DC753" s="2" t="s">
        <v>3</v>
      </c>
      <c r="DD753" s="2" t="s">
        <v>3</v>
      </c>
      <c r="DE753" s="2" t="s">
        <v>25</v>
      </c>
      <c r="DF753" s="2" t="s">
        <v>25</v>
      </c>
      <c r="DG753" s="2" t="s">
        <v>26</v>
      </c>
      <c r="DH753" s="2" t="s">
        <v>3</v>
      </c>
      <c r="DI753" s="2" t="s">
        <v>26</v>
      </c>
      <c r="DJ753" s="2" t="s">
        <v>25</v>
      </c>
      <c r="DK753" s="2" t="s">
        <v>3</v>
      </c>
      <c r="DL753" s="2" t="s">
        <v>3</v>
      </c>
      <c r="DM753" s="2" t="s">
        <v>3</v>
      </c>
      <c r="DN753" s="2">
        <v>0</v>
      </c>
      <c r="DO753" s="2">
        <v>0</v>
      </c>
      <c r="DP753" s="2">
        <v>1</v>
      </c>
      <c r="DQ753" s="2">
        <v>1</v>
      </c>
      <c r="DR753" s="2"/>
      <c r="DS753" s="2"/>
      <c r="DT753" s="2"/>
      <c r="DU753" s="2">
        <v>1013</v>
      </c>
      <c r="DV753" s="2" t="s">
        <v>254</v>
      </c>
      <c r="DW753" s="2" t="s">
        <v>254</v>
      </c>
      <c r="DX753" s="2">
        <v>1</v>
      </c>
      <c r="DY753" s="2"/>
      <c r="DZ753" s="2" t="s">
        <v>3</v>
      </c>
      <c r="EA753" s="2" t="s">
        <v>3</v>
      </c>
      <c r="EB753" s="2" t="s">
        <v>3</v>
      </c>
      <c r="EC753" s="2" t="s">
        <v>3</v>
      </c>
      <c r="ED753" s="2"/>
      <c r="EE753" s="2">
        <v>58807899</v>
      </c>
      <c r="EF753" s="2">
        <v>30</v>
      </c>
      <c r="EG753" s="2" t="s">
        <v>27</v>
      </c>
      <c r="EH753" s="2">
        <v>0</v>
      </c>
      <c r="EI753" s="2" t="s">
        <v>3</v>
      </c>
      <c r="EJ753" s="2">
        <v>1</v>
      </c>
      <c r="EK753" s="2">
        <v>23</v>
      </c>
      <c r="EL753" s="2" t="s">
        <v>256</v>
      </c>
      <c r="EM753" s="2" t="s">
        <v>257</v>
      </c>
      <c r="EN753" s="2"/>
      <c r="EO753" s="2" t="s">
        <v>30</v>
      </c>
      <c r="EP753" s="2"/>
      <c r="EQ753" s="2">
        <v>0</v>
      </c>
      <c r="ER753" s="2">
        <v>14.29</v>
      </c>
      <c r="ES753" s="2">
        <v>0.5</v>
      </c>
      <c r="ET753" s="2">
        <v>4.54</v>
      </c>
      <c r="EU753" s="2">
        <v>0.42</v>
      </c>
      <c r="EV753" s="2">
        <v>9.25</v>
      </c>
      <c r="EW753" s="2">
        <v>0.75</v>
      </c>
      <c r="EX753" s="2">
        <v>0</v>
      </c>
      <c r="EY753" s="2">
        <v>0</v>
      </c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>
        <v>0</v>
      </c>
      <c r="FR753" s="2">
        <v>0</v>
      </c>
      <c r="FS753" s="2">
        <v>0</v>
      </c>
      <c r="FT753" s="2"/>
      <c r="FU753" s="2"/>
      <c r="FV753" s="2"/>
      <c r="FW753" s="2"/>
      <c r="FX753" s="2">
        <v>109</v>
      </c>
      <c r="FY753" s="2">
        <v>61</v>
      </c>
      <c r="FZ753" s="2"/>
      <c r="GA753" s="2" t="s">
        <v>3</v>
      </c>
      <c r="GB753" s="2"/>
      <c r="GC753" s="2"/>
      <c r="GD753" s="2">
        <v>1</v>
      </c>
      <c r="GE753" s="2"/>
      <c r="GF753" s="2">
        <v>-176385973</v>
      </c>
      <c r="GG753" s="2">
        <v>2</v>
      </c>
      <c r="GH753" s="2">
        <v>1</v>
      </c>
      <c r="GI753" s="2">
        <v>2</v>
      </c>
      <c r="GJ753" s="2">
        <v>0</v>
      </c>
      <c r="GK753" s="2">
        <v>0</v>
      </c>
      <c r="GL753" s="2">
        <f t="shared" si="943"/>
        <v>0</v>
      </c>
      <c r="GM753" s="2">
        <f t="shared" si="944"/>
        <v>1970.18</v>
      </c>
      <c r="GN753" s="2">
        <f t="shared" si="945"/>
        <v>1970.18</v>
      </c>
      <c r="GO753" s="2">
        <f t="shared" si="946"/>
        <v>0</v>
      </c>
      <c r="GP753" s="2">
        <f t="shared" si="947"/>
        <v>0</v>
      </c>
      <c r="GQ753" s="2"/>
      <c r="GR753" s="2">
        <v>0</v>
      </c>
      <c r="GS753" s="2">
        <v>3</v>
      </c>
      <c r="GT753" s="2">
        <v>0</v>
      </c>
      <c r="GU753" s="2" t="s">
        <v>3</v>
      </c>
      <c r="GV753" s="2">
        <f t="shared" si="948"/>
        <v>0</v>
      </c>
      <c r="GW753" s="2">
        <v>1</v>
      </c>
      <c r="GX753" s="2">
        <f t="shared" si="949"/>
        <v>0</v>
      </c>
      <c r="GY753" s="2"/>
      <c r="GZ753" s="2"/>
      <c r="HA753" s="2">
        <v>0</v>
      </c>
      <c r="HB753" s="2">
        <v>0</v>
      </c>
      <c r="HC753" s="2">
        <f t="shared" si="950"/>
        <v>0</v>
      </c>
      <c r="HD753" s="2"/>
      <c r="HE753" s="2" t="s">
        <v>3</v>
      </c>
      <c r="HF753" s="2" t="s">
        <v>3</v>
      </c>
      <c r="HG753" s="2"/>
      <c r="HH753" s="2"/>
      <c r="HI753" s="2"/>
      <c r="HJ753" s="2"/>
      <c r="HK753" s="2"/>
      <c r="HL753" s="2"/>
      <c r="HM753" s="2" t="s">
        <v>3</v>
      </c>
      <c r="HN753" s="2" t="s">
        <v>3</v>
      </c>
      <c r="HO753" s="2" t="s">
        <v>3</v>
      </c>
      <c r="HP753" s="2" t="s">
        <v>3</v>
      </c>
      <c r="HQ753" s="2" t="s">
        <v>3</v>
      </c>
      <c r="HR753" s="2"/>
      <c r="HS753" s="2">
        <v>0</v>
      </c>
      <c r="HT753" s="2"/>
      <c r="HU753" s="2"/>
      <c r="HV753" s="2"/>
      <c r="HW753" s="2"/>
      <c r="HX753" s="2"/>
      <c r="HY753" s="2"/>
      <c r="HZ753" s="2"/>
      <c r="IA753" s="2"/>
      <c r="IB753" s="2"/>
      <c r="IC753" s="2"/>
      <c r="ID753" s="2"/>
      <c r="IE753" s="2"/>
      <c r="IF753" s="2"/>
      <c r="IG753" s="2"/>
      <c r="IH753" s="2"/>
      <c r="II753" s="2"/>
      <c r="IJ753" s="2"/>
      <c r="IK753" s="2">
        <v>0</v>
      </c>
      <c r="IL753" s="2"/>
      <c r="IM753" s="2"/>
      <c r="IN753" s="2"/>
      <c r="IO753" s="2"/>
      <c r="IP753" s="2"/>
      <c r="IQ753" s="2"/>
      <c r="IR753" s="2"/>
      <c r="IS753" s="2"/>
      <c r="IT753" s="2"/>
      <c r="IU753" s="2"/>
    </row>
    <row r="754" spans="1:255" x14ac:dyDescent="0.2">
      <c r="A754">
        <v>17</v>
      </c>
      <c r="B754">
        <v>1</v>
      </c>
      <c r="C754">
        <f>ROW(SmtRes!A1628)</f>
        <v>1628</v>
      </c>
      <c r="D754">
        <f>ROW(EtalonRes!A1628)</f>
        <v>1628</v>
      </c>
      <c r="E754" t="s">
        <v>677</v>
      </c>
      <c r="F754" t="s">
        <v>252</v>
      </c>
      <c r="G754" t="s">
        <v>253</v>
      </c>
      <c r="H754" t="s">
        <v>254</v>
      </c>
      <c r="I754">
        <f>ROUND(ROUND(47,4),9)</f>
        <v>47</v>
      </c>
      <c r="J754">
        <v>0</v>
      </c>
      <c r="K754">
        <f>ROUND(ROUND(47,4),9)</f>
        <v>47</v>
      </c>
      <c r="O754">
        <f t="shared" si="919"/>
        <v>37090.86</v>
      </c>
      <c r="P754">
        <f t="shared" si="920"/>
        <v>307.85000000000002</v>
      </c>
      <c r="Q754">
        <f>(ROUND((ROUND(((((ET754*1.25)*1.1))*AV754*I754),2)*BB754),2)+ROUND((ROUND(((AE754-(((EU754*1.25)*1.1)))*AV754*I754),2)*BS754),2))</f>
        <v>4514.33</v>
      </c>
      <c r="R754">
        <f t="shared" si="921"/>
        <v>1592.51</v>
      </c>
      <c r="S754">
        <f t="shared" si="922"/>
        <v>32268.68</v>
      </c>
      <c r="T754">
        <f t="shared" si="923"/>
        <v>0</v>
      </c>
      <c r="U754">
        <f t="shared" si="924"/>
        <v>47.578863750000004</v>
      </c>
      <c r="V754">
        <f t="shared" si="925"/>
        <v>0</v>
      </c>
      <c r="W754">
        <f t="shared" si="926"/>
        <v>0</v>
      </c>
      <c r="X754">
        <f t="shared" si="927"/>
        <v>36908.699999999997</v>
      </c>
      <c r="Y754">
        <f t="shared" si="928"/>
        <v>20655.330000000002</v>
      </c>
      <c r="AA754">
        <v>59204059</v>
      </c>
      <c r="AB754">
        <f t="shared" si="929"/>
        <v>18.443750000000001</v>
      </c>
      <c r="AC754">
        <f t="shared" si="930"/>
        <v>0.5</v>
      </c>
      <c r="AD754">
        <f>ROUND((((((ET754*1.25)*1.1))-(((EU754*1.25)*1.1)))+AE754),6)</f>
        <v>6.2424999999999997</v>
      </c>
      <c r="AE754">
        <f>ROUND((((EU754*1.25)*1.1)),6)</f>
        <v>0.57750000000000001</v>
      </c>
      <c r="AF754">
        <f>ROUND((((EV754*1.15)*1.1)),6)</f>
        <v>11.70125</v>
      </c>
      <c r="AG754">
        <f t="shared" si="931"/>
        <v>0</v>
      </c>
      <c r="AH754">
        <f>(((EW754*1.15)*1.1))</f>
        <v>0.94874999999999998</v>
      </c>
      <c r="AI754">
        <f>(((EX754*1.25)*1.1))</f>
        <v>0</v>
      </c>
      <c r="AJ754">
        <f t="shared" si="932"/>
        <v>0</v>
      </c>
      <c r="AK754">
        <v>14.29</v>
      </c>
      <c r="AL754">
        <v>0.5</v>
      </c>
      <c r="AM754">
        <v>4.54</v>
      </c>
      <c r="AN754">
        <v>0.42</v>
      </c>
      <c r="AO754">
        <v>9.25</v>
      </c>
      <c r="AP754">
        <v>0</v>
      </c>
      <c r="AQ754">
        <v>0.75</v>
      </c>
      <c r="AR754">
        <v>0</v>
      </c>
      <c r="AS754">
        <v>0</v>
      </c>
      <c r="AT754">
        <v>109</v>
      </c>
      <c r="AU754">
        <v>61</v>
      </c>
      <c r="AV754">
        <v>1.0669999999999999</v>
      </c>
      <c r="AW754">
        <v>1</v>
      </c>
      <c r="AZ754">
        <v>1</v>
      </c>
      <c r="BA754">
        <v>54.99</v>
      </c>
      <c r="BB754">
        <v>14.42</v>
      </c>
      <c r="BC754">
        <v>13.1</v>
      </c>
      <c r="BD754" t="s">
        <v>3</v>
      </c>
      <c r="BE754" t="s">
        <v>3</v>
      </c>
      <c r="BF754" t="s">
        <v>3</v>
      </c>
      <c r="BG754" t="s">
        <v>3</v>
      </c>
      <c r="BH754">
        <v>0</v>
      </c>
      <c r="BI754">
        <v>1</v>
      </c>
      <c r="BJ754" t="s">
        <v>255</v>
      </c>
      <c r="BM754">
        <v>23</v>
      </c>
      <c r="BN754">
        <v>0</v>
      </c>
      <c r="BO754" t="s">
        <v>252</v>
      </c>
      <c r="BP754">
        <v>1</v>
      </c>
      <c r="BQ754">
        <v>30</v>
      </c>
      <c r="BR754">
        <v>0</v>
      </c>
      <c r="BS754">
        <v>54.99</v>
      </c>
      <c r="BT754">
        <v>1</v>
      </c>
      <c r="BU754">
        <v>1</v>
      </c>
      <c r="BV754">
        <v>1</v>
      </c>
      <c r="BW754">
        <v>1</v>
      </c>
      <c r="BX754">
        <v>1</v>
      </c>
      <c r="BY754" t="s">
        <v>3</v>
      </c>
      <c r="BZ754">
        <v>109</v>
      </c>
      <c r="CA754">
        <v>61</v>
      </c>
      <c r="CB754" t="s">
        <v>3</v>
      </c>
      <c r="CE754">
        <v>30</v>
      </c>
      <c r="CF754">
        <v>0</v>
      </c>
      <c r="CG754">
        <v>0</v>
      </c>
      <c r="CM754">
        <v>0</v>
      </c>
      <c r="CN754" t="s">
        <v>1044</v>
      </c>
      <c r="CO754">
        <v>0</v>
      </c>
      <c r="CP754">
        <f t="shared" si="933"/>
        <v>37090.86</v>
      </c>
      <c r="CQ754">
        <f t="shared" si="934"/>
        <v>6.55</v>
      </c>
      <c r="CR754">
        <f>(ROUND((ROUND(((((ET754*1.25)*1.1))*AV754*1),2)*BB754),2)+ROUND((ROUND(((AE754-(((EU754*1.25)*1.1)))*AV754*1),2)*BS754),2))</f>
        <v>96.04</v>
      </c>
      <c r="CS754">
        <f t="shared" si="935"/>
        <v>34.090000000000003</v>
      </c>
      <c r="CT754">
        <f t="shared" si="936"/>
        <v>686.83</v>
      </c>
      <c r="CU754">
        <f t="shared" si="937"/>
        <v>0</v>
      </c>
      <c r="CV754">
        <f t="shared" si="938"/>
        <v>1.01231625</v>
      </c>
      <c r="CW754">
        <f t="shared" si="939"/>
        <v>0</v>
      </c>
      <c r="CX754">
        <f t="shared" si="940"/>
        <v>0</v>
      </c>
      <c r="CY754">
        <f t="shared" si="941"/>
        <v>36908.697100000005</v>
      </c>
      <c r="CZ754">
        <f t="shared" si="942"/>
        <v>20655.3259</v>
      </c>
      <c r="DB754">
        <v>291</v>
      </c>
      <c r="DC754" t="s">
        <v>3</v>
      </c>
      <c r="DD754" t="s">
        <v>3</v>
      </c>
      <c r="DE754" t="s">
        <v>25</v>
      </c>
      <c r="DF754" t="s">
        <v>25</v>
      </c>
      <c r="DG754" t="s">
        <v>26</v>
      </c>
      <c r="DH754" t="s">
        <v>3</v>
      </c>
      <c r="DI754" t="s">
        <v>26</v>
      </c>
      <c r="DJ754" t="s">
        <v>25</v>
      </c>
      <c r="DK754" t="s">
        <v>3</v>
      </c>
      <c r="DL754" t="s">
        <v>3</v>
      </c>
      <c r="DM754" t="s">
        <v>3</v>
      </c>
      <c r="DN754">
        <v>0</v>
      </c>
      <c r="DO754">
        <v>0</v>
      </c>
      <c r="DP754">
        <v>1</v>
      </c>
      <c r="DQ754">
        <v>1</v>
      </c>
      <c r="DU754">
        <v>1013</v>
      </c>
      <c r="DV754" t="s">
        <v>254</v>
      </c>
      <c r="DW754" t="s">
        <v>254</v>
      </c>
      <c r="DX754">
        <v>1</v>
      </c>
      <c r="DZ754" t="s">
        <v>3</v>
      </c>
      <c r="EA754" t="s">
        <v>3</v>
      </c>
      <c r="EB754" t="s">
        <v>3</v>
      </c>
      <c r="EC754" t="s">
        <v>3</v>
      </c>
      <c r="EE754">
        <v>58807899</v>
      </c>
      <c r="EF754">
        <v>30</v>
      </c>
      <c r="EG754" t="s">
        <v>27</v>
      </c>
      <c r="EH754">
        <v>0</v>
      </c>
      <c r="EI754" t="s">
        <v>3</v>
      </c>
      <c r="EJ754">
        <v>1</v>
      </c>
      <c r="EK754">
        <v>23</v>
      </c>
      <c r="EL754" t="s">
        <v>256</v>
      </c>
      <c r="EM754" t="s">
        <v>257</v>
      </c>
      <c r="EO754" t="s">
        <v>30</v>
      </c>
      <c r="EQ754">
        <v>0</v>
      </c>
      <c r="ER754">
        <v>14.29</v>
      </c>
      <c r="ES754">
        <v>0.5</v>
      </c>
      <c r="ET754">
        <v>4.54</v>
      </c>
      <c r="EU754">
        <v>0.42</v>
      </c>
      <c r="EV754">
        <v>9.25</v>
      </c>
      <c r="EW754">
        <v>0.75</v>
      </c>
      <c r="EX754">
        <v>0</v>
      </c>
      <c r="EY754">
        <v>0</v>
      </c>
      <c r="FQ754">
        <v>0</v>
      </c>
      <c r="FR754">
        <v>0</v>
      </c>
      <c r="FS754">
        <v>0</v>
      </c>
      <c r="FX754">
        <v>109</v>
      </c>
      <c r="FY754">
        <v>61</v>
      </c>
      <c r="GA754" t="s">
        <v>3</v>
      </c>
      <c r="GD754">
        <v>1</v>
      </c>
      <c r="GF754">
        <v>-176385973</v>
      </c>
      <c r="GG754">
        <v>2</v>
      </c>
      <c r="GH754">
        <v>1</v>
      </c>
      <c r="GI754">
        <v>2</v>
      </c>
      <c r="GJ754">
        <v>0</v>
      </c>
      <c r="GK754">
        <v>0</v>
      </c>
      <c r="GL754">
        <f t="shared" si="943"/>
        <v>0</v>
      </c>
      <c r="GM754">
        <f t="shared" si="944"/>
        <v>94654.89</v>
      </c>
      <c r="GN754">
        <f t="shared" si="945"/>
        <v>94654.89</v>
      </c>
      <c r="GO754">
        <f t="shared" si="946"/>
        <v>0</v>
      </c>
      <c r="GP754">
        <f t="shared" si="947"/>
        <v>0</v>
      </c>
      <c r="GR754">
        <v>0</v>
      </c>
      <c r="GS754">
        <v>3</v>
      </c>
      <c r="GT754">
        <v>0</v>
      </c>
      <c r="GU754" t="s">
        <v>3</v>
      </c>
      <c r="GV754">
        <f t="shared" si="948"/>
        <v>0</v>
      </c>
      <c r="GW754">
        <v>1</v>
      </c>
      <c r="GX754">
        <f t="shared" si="949"/>
        <v>0</v>
      </c>
      <c r="HA754">
        <v>0</v>
      </c>
      <c r="HB754">
        <v>0</v>
      </c>
      <c r="HC754">
        <f t="shared" si="950"/>
        <v>0</v>
      </c>
      <c r="HE754" t="s">
        <v>3</v>
      </c>
      <c r="HF754" t="s">
        <v>3</v>
      </c>
      <c r="HM754" t="s">
        <v>3</v>
      </c>
      <c r="HN754" t="s">
        <v>3</v>
      </c>
      <c r="HO754" t="s">
        <v>3</v>
      </c>
      <c r="HP754" t="s">
        <v>3</v>
      </c>
      <c r="HQ754" t="s">
        <v>3</v>
      </c>
      <c r="HS754">
        <v>0</v>
      </c>
      <c r="IK754">
        <v>0</v>
      </c>
    </row>
    <row r="755" spans="1:255" x14ac:dyDescent="0.2">
      <c r="A755" s="2">
        <v>18</v>
      </c>
      <c r="B755" s="2">
        <v>1</v>
      </c>
      <c r="C755" s="2">
        <v>1622</v>
      </c>
      <c r="D755" s="2"/>
      <c r="E755" s="2" t="s">
        <v>678</v>
      </c>
      <c r="F755" s="2" t="s">
        <v>259</v>
      </c>
      <c r="G755" s="2" t="s">
        <v>260</v>
      </c>
      <c r="H755" s="2" t="s">
        <v>39</v>
      </c>
      <c r="I755" s="2">
        <f>I753*J755</f>
        <v>47</v>
      </c>
      <c r="J755" s="2">
        <v>1</v>
      </c>
      <c r="K755" s="2">
        <v>1</v>
      </c>
      <c r="L755" s="2"/>
      <c r="M755" s="2"/>
      <c r="N755" s="2"/>
      <c r="O755" s="2">
        <f t="shared" si="919"/>
        <v>11254.62</v>
      </c>
      <c r="P755" s="2">
        <f t="shared" si="920"/>
        <v>11254.62</v>
      </c>
      <c r="Q755" s="2">
        <f t="shared" ref="Q755:Q764" si="951">(ROUND((ROUND(((ET755)*AV755*I755),2)*BB755),2)+ROUND((ROUND(((AE755-(EU755))*AV755*I755),2)*BS755),2))</f>
        <v>0</v>
      </c>
      <c r="R755" s="2">
        <f t="shared" si="921"/>
        <v>0</v>
      </c>
      <c r="S755" s="2">
        <f t="shared" si="922"/>
        <v>0</v>
      </c>
      <c r="T755" s="2">
        <f t="shared" si="923"/>
        <v>0</v>
      </c>
      <c r="U755" s="2">
        <f t="shared" si="924"/>
        <v>0</v>
      </c>
      <c r="V755" s="2">
        <f t="shared" si="925"/>
        <v>0</v>
      </c>
      <c r="W755" s="2">
        <f t="shared" si="926"/>
        <v>0</v>
      </c>
      <c r="X755" s="2">
        <f t="shared" si="927"/>
        <v>0</v>
      </c>
      <c r="Y755" s="2">
        <f t="shared" si="928"/>
        <v>0</v>
      </c>
      <c r="Z755" s="2"/>
      <c r="AA755" s="2">
        <v>59204062</v>
      </c>
      <c r="AB755" s="2">
        <f t="shared" si="929"/>
        <v>239.46</v>
      </c>
      <c r="AC755" s="2">
        <f t="shared" si="930"/>
        <v>239.46</v>
      </c>
      <c r="AD755" s="2">
        <f t="shared" ref="AD755:AD764" si="952">ROUND((((ET755)-(EU755))+AE755),6)</f>
        <v>0</v>
      </c>
      <c r="AE755" s="2">
        <f t="shared" ref="AE755:AE764" si="953">ROUND((EU755),6)</f>
        <v>0</v>
      </c>
      <c r="AF755" s="2">
        <f t="shared" ref="AF755:AF764" si="954">ROUND((EV755),6)</f>
        <v>0</v>
      </c>
      <c r="AG755" s="2">
        <f t="shared" si="931"/>
        <v>0</v>
      </c>
      <c r="AH755" s="2">
        <f t="shared" ref="AH755:AH764" si="955">(EW755)</f>
        <v>0</v>
      </c>
      <c r="AI755" s="2">
        <f t="shared" ref="AI755:AI764" si="956">(EX755)</f>
        <v>0</v>
      </c>
      <c r="AJ755" s="2">
        <f t="shared" si="932"/>
        <v>0</v>
      </c>
      <c r="AK755" s="2">
        <v>239.46</v>
      </c>
      <c r="AL755" s="2">
        <v>239.46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109</v>
      </c>
      <c r="AU755" s="2">
        <v>61</v>
      </c>
      <c r="AV755" s="2">
        <v>1</v>
      </c>
      <c r="AW755" s="2">
        <v>1</v>
      </c>
      <c r="AX755" s="2"/>
      <c r="AY755" s="2"/>
      <c r="AZ755" s="2">
        <v>1</v>
      </c>
      <c r="BA755" s="2">
        <v>1</v>
      </c>
      <c r="BB755" s="2">
        <v>1</v>
      </c>
      <c r="BC755" s="2">
        <v>1</v>
      </c>
      <c r="BD755" s="2" t="s">
        <v>3</v>
      </c>
      <c r="BE755" s="2" t="s">
        <v>3</v>
      </c>
      <c r="BF755" s="2" t="s">
        <v>3</v>
      </c>
      <c r="BG755" s="2" t="s">
        <v>3</v>
      </c>
      <c r="BH755" s="2">
        <v>3</v>
      </c>
      <c r="BI755" s="2">
        <v>1</v>
      </c>
      <c r="BJ755" s="2" t="s">
        <v>261</v>
      </c>
      <c r="BK755" s="2"/>
      <c r="BL755" s="2"/>
      <c r="BM755" s="2">
        <v>23</v>
      </c>
      <c r="BN755" s="2">
        <v>0</v>
      </c>
      <c r="BO755" s="2" t="s">
        <v>3</v>
      </c>
      <c r="BP755" s="2">
        <v>0</v>
      </c>
      <c r="BQ755" s="2">
        <v>30</v>
      </c>
      <c r="BR755" s="2">
        <v>0</v>
      </c>
      <c r="BS755" s="2">
        <v>1</v>
      </c>
      <c r="BT755" s="2">
        <v>1</v>
      </c>
      <c r="BU755" s="2">
        <v>1</v>
      </c>
      <c r="BV755" s="2">
        <v>1</v>
      </c>
      <c r="BW755" s="2">
        <v>1</v>
      </c>
      <c r="BX755" s="2">
        <v>1</v>
      </c>
      <c r="BY755" s="2" t="s">
        <v>3</v>
      </c>
      <c r="BZ755" s="2">
        <v>109</v>
      </c>
      <c r="CA755" s="2">
        <v>61</v>
      </c>
      <c r="CB755" s="2" t="s">
        <v>3</v>
      </c>
      <c r="CC755" s="2"/>
      <c r="CD755" s="2"/>
      <c r="CE755" s="2">
        <v>30</v>
      </c>
      <c r="CF755" s="2">
        <v>0</v>
      </c>
      <c r="CG755" s="2">
        <v>0</v>
      </c>
      <c r="CH755" s="2"/>
      <c r="CI755" s="2"/>
      <c r="CJ755" s="2"/>
      <c r="CK755" s="2"/>
      <c r="CL755" s="2"/>
      <c r="CM755" s="2">
        <v>0</v>
      </c>
      <c r="CN755" s="2" t="s">
        <v>3</v>
      </c>
      <c r="CO755" s="2">
        <v>0</v>
      </c>
      <c r="CP755" s="2">
        <f t="shared" si="933"/>
        <v>11254.62</v>
      </c>
      <c r="CQ755" s="2">
        <f t="shared" si="934"/>
        <v>239.46</v>
      </c>
      <c r="CR755" s="2">
        <f t="shared" ref="CR755:CR764" si="957">(ROUND((ROUND(((ET755)*AV755*1),2)*BB755),2)+ROUND((ROUND(((AE755-(EU755))*AV755*1),2)*BS755),2))</f>
        <v>0</v>
      </c>
      <c r="CS755" s="2">
        <f t="shared" si="935"/>
        <v>0</v>
      </c>
      <c r="CT755" s="2">
        <f t="shared" si="936"/>
        <v>0</v>
      </c>
      <c r="CU755" s="2">
        <f t="shared" si="937"/>
        <v>0</v>
      </c>
      <c r="CV755" s="2">
        <f t="shared" si="938"/>
        <v>0</v>
      </c>
      <c r="CW755" s="2">
        <f t="shared" si="939"/>
        <v>0</v>
      </c>
      <c r="CX755" s="2">
        <f t="shared" si="940"/>
        <v>0</v>
      </c>
      <c r="CY755" s="2">
        <f t="shared" si="941"/>
        <v>0</v>
      </c>
      <c r="CZ755" s="2">
        <f t="shared" si="942"/>
        <v>0</v>
      </c>
      <c r="DA755" s="2"/>
      <c r="DB755" s="2"/>
      <c r="DC755" s="2" t="s">
        <v>3</v>
      </c>
      <c r="DD755" s="2" t="s">
        <v>3</v>
      </c>
      <c r="DE755" s="2" t="s">
        <v>3</v>
      </c>
      <c r="DF755" s="2" t="s">
        <v>3</v>
      </c>
      <c r="DG755" s="2" t="s">
        <v>3</v>
      </c>
      <c r="DH755" s="2" t="s">
        <v>3</v>
      </c>
      <c r="DI755" s="2" t="s">
        <v>3</v>
      </c>
      <c r="DJ755" s="2" t="s">
        <v>3</v>
      </c>
      <c r="DK755" s="2" t="s">
        <v>3</v>
      </c>
      <c r="DL755" s="2" t="s">
        <v>3</v>
      </c>
      <c r="DM755" s="2" t="s">
        <v>3</v>
      </c>
      <c r="DN755" s="2">
        <v>0</v>
      </c>
      <c r="DO755" s="2">
        <v>0</v>
      </c>
      <c r="DP755" s="2">
        <v>1</v>
      </c>
      <c r="DQ755" s="2">
        <v>1</v>
      </c>
      <c r="DR755" s="2"/>
      <c r="DS755" s="2"/>
      <c r="DT755" s="2"/>
      <c r="DU755" s="2">
        <v>1010</v>
      </c>
      <c r="DV755" s="2" t="s">
        <v>39</v>
      </c>
      <c r="DW755" s="2" t="s">
        <v>39</v>
      </c>
      <c r="DX755" s="2">
        <v>1</v>
      </c>
      <c r="DY755" s="2"/>
      <c r="DZ755" s="2" t="s">
        <v>3</v>
      </c>
      <c r="EA755" s="2" t="s">
        <v>3</v>
      </c>
      <c r="EB755" s="2" t="s">
        <v>3</v>
      </c>
      <c r="EC755" s="2" t="s">
        <v>3</v>
      </c>
      <c r="ED755" s="2"/>
      <c r="EE755" s="2">
        <v>58807899</v>
      </c>
      <c r="EF755" s="2">
        <v>30</v>
      </c>
      <c r="EG755" s="2" t="s">
        <v>27</v>
      </c>
      <c r="EH755" s="2">
        <v>0</v>
      </c>
      <c r="EI755" s="2" t="s">
        <v>3</v>
      </c>
      <c r="EJ755" s="2">
        <v>1</v>
      </c>
      <c r="EK755" s="2">
        <v>23</v>
      </c>
      <c r="EL755" s="2" t="s">
        <v>256</v>
      </c>
      <c r="EM755" s="2" t="s">
        <v>257</v>
      </c>
      <c r="EN755" s="2"/>
      <c r="EO755" s="2" t="s">
        <v>3</v>
      </c>
      <c r="EP755" s="2"/>
      <c r="EQ755" s="2">
        <v>0</v>
      </c>
      <c r="ER755" s="2">
        <v>239.46</v>
      </c>
      <c r="ES755" s="2">
        <v>239.46</v>
      </c>
      <c r="ET755" s="2">
        <v>0</v>
      </c>
      <c r="EU755" s="2">
        <v>0</v>
      </c>
      <c r="EV755" s="2">
        <v>0</v>
      </c>
      <c r="EW755" s="2">
        <v>0</v>
      </c>
      <c r="EX755" s="2">
        <v>0</v>
      </c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>
        <v>0</v>
      </c>
      <c r="FR755" s="2">
        <v>0</v>
      </c>
      <c r="FS755" s="2">
        <v>0</v>
      </c>
      <c r="FT755" s="2"/>
      <c r="FU755" s="2"/>
      <c r="FV755" s="2"/>
      <c r="FW755" s="2"/>
      <c r="FX755" s="2">
        <v>109</v>
      </c>
      <c r="FY755" s="2">
        <v>61</v>
      </c>
      <c r="FZ755" s="2"/>
      <c r="GA755" s="2" t="s">
        <v>3</v>
      </c>
      <c r="GB755" s="2"/>
      <c r="GC755" s="2"/>
      <c r="GD755" s="2">
        <v>1</v>
      </c>
      <c r="GE755" s="2"/>
      <c r="GF755" s="2">
        <v>-1292352847</v>
      </c>
      <c r="GG755" s="2">
        <v>2</v>
      </c>
      <c r="GH755" s="2">
        <v>1</v>
      </c>
      <c r="GI755" s="2">
        <v>-2</v>
      </c>
      <c r="GJ755" s="2">
        <v>0</v>
      </c>
      <c r="GK755" s="2">
        <v>0</v>
      </c>
      <c r="GL755" s="2">
        <f t="shared" si="943"/>
        <v>0</v>
      </c>
      <c r="GM755" s="2">
        <f t="shared" si="944"/>
        <v>11254.62</v>
      </c>
      <c r="GN755" s="2">
        <f t="shared" si="945"/>
        <v>11254.62</v>
      </c>
      <c r="GO755" s="2">
        <f t="shared" si="946"/>
        <v>0</v>
      </c>
      <c r="GP755" s="2">
        <f t="shared" si="947"/>
        <v>0</v>
      </c>
      <c r="GQ755" s="2"/>
      <c r="GR755" s="2">
        <v>0</v>
      </c>
      <c r="GS755" s="2">
        <v>3</v>
      </c>
      <c r="GT755" s="2">
        <v>0</v>
      </c>
      <c r="GU755" s="2" t="s">
        <v>3</v>
      </c>
      <c r="GV755" s="2">
        <f t="shared" si="948"/>
        <v>0</v>
      </c>
      <c r="GW755" s="2">
        <v>1</v>
      </c>
      <c r="GX755" s="2">
        <f t="shared" si="949"/>
        <v>0</v>
      </c>
      <c r="GY755" s="2"/>
      <c r="GZ755" s="2"/>
      <c r="HA755" s="2">
        <v>0</v>
      </c>
      <c r="HB755" s="2">
        <v>0</v>
      </c>
      <c r="HC755" s="2">
        <f t="shared" si="950"/>
        <v>0</v>
      </c>
      <c r="HD755" s="2"/>
      <c r="HE755" s="2" t="s">
        <v>3</v>
      </c>
      <c r="HF755" s="2" t="s">
        <v>3</v>
      </c>
      <c r="HG755" s="2"/>
      <c r="HH755" s="2"/>
      <c r="HI755" s="2"/>
      <c r="HJ755" s="2"/>
      <c r="HK755" s="2"/>
      <c r="HL755" s="2"/>
      <c r="HM755" s="2" t="s">
        <v>3</v>
      </c>
      <c r="HN755" s="2" t="s">
        <v>3</v>
      </c>
      <c r="HO755" s="2" t="s">
        <v>3</v>
      </c>
      <c r="HP755" s="2" t="s">
        <v>3</v>
      </c>
      <c r="HQ755" s="2" t="s">
        <v>3</v>
      </c>
      <c r="HR755" s="2"/>
      <c r="HS755" s="2">
        <v>0</v>
      </c>
      <c r="HT755" s="2"/>
      <c r="HU755" s="2"/>
      <c r="HV755" s="2"/>
      <c r="HW755" s="2"/>
      <c r="HX755" s="2"/>
      <c r="HY755" s="2"/>
      <c r="HZ755" s="2"/>
      <c r="IA755" s="2"/>
      <c r="IB755" s="2"/>
      <c r="IC755" s="2"/>
      <c r="ID755" s="2"/>
      <c r="IE755" s="2"/>
      <c r="IF755" s="2"/>
      <c r="IG755" s="2"/>
      <c r="IH755" s="2"/>
      <c r="II755" s="2"/>
      <c r="IJ755" s="2"/>
      <c r="IK755" s="2">
        <v>0</v>
      </c>
      <c r="IL755" s="2"/>
      <c r="IM755" s="2"/>
      <c r="IN755" s="2"/>
      <c r="IO755" s="2"/>
      <c r="IP755" s="2"/>
      <c r="IQ755" s="2"/>
      <c r="IR755" s="2"/>
      <c r="IS755" s="2"/>
      <c r="IT755" s="2"/>
      <c r="IU755" s="2"/>
    </row>
    <row r="756" spans="1:255" x14ac:dyDescent="0.2">
      <c r="A756">
        <v>18</v>
      </c>
      <c r="B756">
        <v>1</v>
      </c>
      <c r="C756">
        <v>1628</v>
      </c>
      <c r="E756" t="s">
        <v>678</v>
      </c>
      <c r="F756" t="s">
        <v>259</v>
      </c>
      <c r="G756" t="s">
        <v>260</v>
      </c>
      <c r="H756" t="s">
        <v>39</v>
      </c>
      <c r="I756">
        <f>I754*J756</f>
        <v>47</v>
      </c>
      <c r="J756">
        <v>1</v>
      </c>
      <c r="K756">
        <v>1</v>
      </c>
      <c r="O756">
        <f t="shared" si="919"/>
        <v>9341.33</v>
      </c>
      <c r="P756">
        <f t="shared" si="920"/>
        <v>9341.33</v>
      </c>
      <c r="Q756">
        <f t="shared" si="951"/>
        <v>0</v>
      </c>
      <c r="R756">
        <f t="shared" si="921"/>
        <v>0</v>
      </c>
      <c r="S756">
        <f t="shared" si="922"/>
        <v>0</v>
      </c>
      <c r="T756">
        <f t="shared" si="923"/>
        <v>0</v>
      </c>
      <c r="U756">
        <f t="shared" si="924"/>
        <v>0</v>
      </c>
      <c r="V756">
        <f t="shared" si="925"/>
        <v>0</v>
      </c>
      <c r="W756">
        <f t="shared" si="926"/>
        <v>0</v>
      </c>
      <c r="X756">
        <f t="shared" si="927"/>
        <v>0</v>
      </c>
      <c r="Y756">
        <f t="shared" si="928"/>
        <v>0</v>
      </c>
      <c r="AA756">
        <v>59204059</v>
      </c>
      <c r="AB756">
        <f t="shared" si="929"/>
        <v>239.46</v>
      </c>
      <c r="AC756">
        <f t="shared" si="930"/>
        <v>239.46</v>
      </c>
      <c r="AD756">
        <f t="shared" si="952"/>
        <v>0</v>
      </c>
      <c r="AE756">
        <f t="shared" si="953"/>
        <v>0</v>
      </c>
      <c r="AF756">
        <f t="shared" si="954"/>
        <v>0</v>
      </c>
      <c r="AG756">
        <f t="shared" si="931"/>
        <v>0</v>
      </c>
      <c r="AH756">
        <f t="shared" si="955"/>
        <v>0</v>
      </c>
      <c r="AI756">
        <f t="shared" si="956"/>
        <v>0</v>
      </c>
      <c r="AJ756">
        <f t="shared" si="932"/>
        <v>0</v>
      </c>
      <c r="AK756">
        <v>239.46</v>
      </c>
      <c r="AL756">
        <v>239.46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109</v>
      </c>
      <c r="AU756">
        <v>61</v>
      </c>
      <c r="AV756">
        <v>1</v>
      </c>
      <c r="AW756">
        <v>1</v>
      </c>
      <c r="AZ756">
        <v>1</v>
      </c>
      <c r="BA756">
        <v>1</v>
      </c>
      <c r="BB756">
        <v>1</v>
      </c>
      <c r="BC756">
        <v>0.83</v>
      </c>
      <c r="BD756" t="s">
        <v>3</v>
      </c>
      <c r="BE756" t="s">
        <v>3</v>
      </c>
      <c r="BF756" t="s">
        <v>3</v>
      </c>
      <c r="BG756" t="s">
        <v>3</v>
      </c>
      <c r="BH756">
        <v>3</v>
      </c>
      <c r="BI756">
        <v>1</v>
      </c>
      <c r="BJ756" t="s">
        <v>261</v>
      </c>
      <c r="BM756">
        <v>23</v>
      </c>
      <c r="BN756">
        <v>0</v>
      </c>
      <c r="BO756" t="s">
        <v>259</v>
      </c>
      <c r="BP756">
        <v>1</v>
      </c>
      <c r="BQ756">
        <v>30</v>
      </c>
      <c r="BR756">
        <v>0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 t="s">
        <v>3</v>
      </c>
      <c r="BZ756">
        <v>109</v>
      </c>
      <c r="CA756">
        <v>61</v>
      </c>
      <c r="CB756" t="s">
        <v>3</v>
      </c>
      <c r="CE756">
        <v>30</v>
      </c>
      <c r="CF756">
        <v>0</v>
      </c>
      <c r="CG756">
        <v>0</v>
      </c>
      <c r="CM756">
        <v>0</v>
      </c>
      <c r="CN756" t="s">
        <v>3</v>
      </c>
      <c r="CO756">
        <v>0</v>
      </c>
      <c r="CP756">
        <f t="shared" si="933"/>
        <v>9341.33</v>
      </c>
      <c r="CQ756">
        <f t="shared" si="934"/>
        <v>198.75</v>
      </c>
      <c r="CR756">
        <f t="shared" si="957"/>
        <v>0</v>
      </c>
      <c r="CS756">
        <f t="shared" si="935"/>
        <v>0</v>
      </c>
      <c r="CT756">
        <f t="shared" si="936"/>
        <v>0</v>
      </c>
      <c r="CU756">
        <f t="shared" si="937"/>
        <v>0</v>
      </c>
      <c r="CV756">
        <f t="shared" si="938"/>
        <v>0</v>
      </c>
      <c r="CW756">
        <f t="shared" si="939"/>
        <v>0</v>
      </c>
      <c r="CX756">
        <f t="shared" si="940"/>
        <v>0</v>
      </c>
      <c r="CY756">
        <f t="shared" si="941"/>
        <v>0</v>
      </c>
      <c r="CZ756">
        <f t="shared" si="942"/>
        <v>0</v>
      </c>
      <c r="DC756" t="s">
        <v>3</v>
      </c>
      <c r="DD756" t="s">
        <v>3</v>
      </c>
      <c r="DE756" t="s">
        <v>3</v>
      </c>
      <c r="DF756" t="s">
        <v>3</v>
      </c>
      <c r="DG756" t="s">
        <v>3</v>
      </c>
      <c r="DH756" t="s">
        <v>3</v>
      </c>
      <c r="DI756" t="s">
        <v>3</v>
      </c>
      <c r="DJ756" t="s">
        <v>3</v>
      </c>
      <c r="DK756" t="s">
        <v>3</v>
      </c>
      <c r="DL756" t="s">
        <v>3</v>
      </c>
      <c r="DM756" t="s">
        <v>3</v>
      </c>
      <c r="DN756">
        <v>0</v>
      </c>
      <c r="DO756">
        <v>0</v>
      </c>
      <c r="DP756">
        <v>1</v>
      </c>
      <c r="DQ756">
        <v>1</v>
      </c>
      <c r="DU756">
        <v>1010</v>
      </c>
      <c r="DV756" t="s">
        <v>39</v>
      </c>
      <c r="DW756" t="s">
        <v>39</v>
      </c>
      <c r="DX756">
        <v>1</v>
      </c>
      <c r="DZ756" t="s">
        <v>3</v>
      </c>
      <c r="EA756" t="s">
        <v>3</v>
      </c>
      <c r="EB756" t="s">
        <v>3</v>
      </c>
      <c r="EC756" t="s">
        <v>3</v>
      </c>
      <c r="EE756">
        <v>58807899</v>
      </c>
      <c r="EF756">
        <v>30</v>
      </c>
      <c r="EG756" t="s">
        <v>27</v>
      </c>
      <c r="EH756">
        <v>0</v>
      </c>
      <c r="EI756" t="s">
        <v>3</v>
      </c>
      <c r="EJ756">
        <v>1</v>
      </c>
      <c r="EK756">
        <v>23</v>
      </c>
      <c r="EL756" t="s">
        <v>256</v>
      </c>
      <c r="EM756" t="s">
        <v>257</v>
      </c>
      <c r="EO756" t="s">
        <v>3</v>
      </c>
      <c r="EQ756">
        <v>0</v>
      </c>
      <c r="ER756">
        <v>239.46</v>
      </c>
      <c r="ES756">
        <v>239.46</v>
      </c>
      <c r="ET756">
        <v>0</v>
      </c>
      <c r="EU756">
        <v>0</v>
      </c>
      <c r="EV756">
        <v>0</v>
      </c>
      <c r="EW756">
        <v>0</v>
      </c>
      <c r="EX756">
        <v>0</v>
      </c>
      <c r="FQ756">
        <v>0</v>
      </c>
      <c r="FR756">
        <v>0</v>
      </c>
      <c r="FS756">
        <v>0</v>
      </c>
      <c r="FX756">
        <v>109</v>
      </c>
      <c r="FY756">
        <v>61</v>
      </c>
      <c r="GA756" t="s">
        <v>3</v>
      </c>
      <c r="GD756">
        <v>1</v>
      </c>
      <c r="GF756">
        <v>-1292352847</v>
      </c>
      <c r="GG756">
        <v>2</v>
      </c>
      <c r="GH756">
        <v>1</v>
      </c>
      <c r="GI756">
        <v>2</v>
      </c>
      <c r="GJ756">
        <v>0</v>
      </c>
      <c r="GK756">
        <v>0</v>
      </c>
      <c r="GL756">
        <f t="shared" si="943"/>
        <v>0</v>
      </c>
      <c r="GM756">
        <f t="shared" si="944"/>
        <v>9341.33</v>
      </c>
      <c r="GN756">
        <f t="shared" si="945"/>
        <v>9341.33</v>
      </c>
      <c r="GO756">
        <f t="shared" si="946"/>
        <v>0</v>
      </c>
      <c r="GP756">
        <f t="shared" si="947"/>
        <v>0</v>
      </c>
      <c r="GR756">
        <v>0</v>
      </c>
      <c r="GS756">
        <v>3</v>
      </c>
      <c r="GT756">
        <v>0</v>
      </c>
      <c r="GU756" t="s">
        <v>3</v>
      </c>
      <c r="GV756">
        <f t="shared" si="948"/>
        <v>0</v>
      </c>
      <c r="GW756">
        <v>1</v>
      </c>
      <c r="GX756">
        <f t="shared" si="949"/>
        <v>0</v>
      </c>
      <c r="HA756">
        <v>0</v>
      </c>
      <c r="HB756">
        <v>0</v>
      </c>
      <c r="HC756">
        <f t="shared" si="950"/>
        <v>0</v>
      </c>
      <c r="HE756" t="s">
        <v>3</v>
      </c>
      <c r="HF756" t="s">
        <v>3</v>
      </c>
      <c r="HM756" t="s">
        <v>3</v>
      </c>
      <c r="HN756" t="s">
        <v>3</v>
      </c>
      <c r="HO756" t="s">
        <v>3</v>
      </c>
      <c r="HP756" t="s">
        <v>3</v>
      </c>
      <c r="HQ756" t="s">
        <v>3</v>
      </c>
      <c r="HS756">
        <v>0</v>
      </c>
      <c r="IK756">
        <v>0</v>
      </c>
    </row>
    <row r="757" spans="1:255" x14ac:dyDescent="0.2">
      <c r="A757" s="2">
        <v>17</v>
      </c>
      <c r="B757" s="2">
        <v>1</v>
      </c>
      <c r="C757" s="2">
        <f>ROW(SmtRes!A1632)</f>
        <v>1632</v>
      </c>
      <c r="D757" s="2">
        <f>ROW(EtalonRes!A1632)</f>
        <v>1632</v>
      </c>
      <c r="E757" s="2" t="s">
        <v>679</v>
      </c>
      <c r="F757" s="2" t="s">
        <v>263</v>
      </c>
      <c r="G757" s="2" t="s">
        <v>264</v>
      </c>
      <c r="H757" s="2" t="s">
        <v>228</v>
      </c>
      <c r="I757" s="2">
        <f>ROUND(ROUND(47,4),9)</f>
        <v>47</v>
      </c>
      <c r="J757" s="2">
        <v>0</v>
      </c>
      <c r="K757" s="2">
        <f>ROUND(ROUND(47,4),9)</f>
        <v>47</v>
      </c>
      <c r="L757" s="2"/>
      <c r="M757" s="2"/>
      <c r="N757" s="2"/>
      <c r="O757" s="2">
        <f t="shared" si="919"/>
        <v>229.99</v>
      </c>
      <c r="P757" s="2">
        <f t="shared" si="920"/>
        <v>38.07</v>
      </c>
      <c r="Q757" s="2">
        <f t="shared" si="951"/>
        <v>0</v>
      </c>
      <c r="R757" s="2">
        <f t="shared" si="921"/>
        <v>0</v>
      </c>
      <c r="S757" s="2">
        <f t="shared" si="922"/>
        <v>191.92</v>
      </c>
      <c r="T757" s="2">
        <f t="shared" si="923"/>
        <v>0</v>
      </c>
      <c r="U757" s="2">
        <f t="shared" si="924"/>
        <v>14.762699999999999</v>
      </c>
      <c r="V757" s="2">
        <f t="shared" si="925"/>
        <v>0</v>
      </c>
      <c r="W757" s="2">
        <f t="shared" si="926"/>
        <v>0</v>
      </c>
      <c r="X757" s="2">
        <f t="shared" si="927"/>
        <v>172.73</v>
      </c>
      <c r="Y757" s="2">
        <f t="shared" si="928"/>
        <v>88.28</v>
      </c>
      <c r="Z757" s="2"/>
      <c r="AA757" s="2">
        <v>59204062</v>
      </c>
      <c r="AB757" s="2">
        <f t="shared" si="929"/>
        <v>4.71</v>
      </c>
      <c r="AC757" s="2">
        <f t="shared" si="930"/>
        <v>0.81</v>
      </c>
      <c r="AD757" s="2">
        <f t="shared" si="952"/>
        <v>0</v>
      </c>
      <c r="AE757" s="2">
        <f t="shared" si="953"/>
        <v>0</v>
      </c>
      <c r="AF757" s="2">
        <f t="shared" si="954"/>
        <v>3.9</v>
      </c>
      <c r="AG757" s="2">
        <f t="shared" si="931"/>
        <v>0</v>
      </c>
      <c r="AH757" s="2">
        <f t="shared" si="955"/>
        <v>0.3</v>
      </c>
      <c r="AI757" s="2">
        <f t="shared" si="956"/>
        <v>0</v>
      </c>
      <c r="AJ757" s="2">
        <f t="shared" si="932"/>
        <v>0</v>
      </c>
      <c r="AK757" s="2">
        <v>4.71</v>
      </c>
      <c r="AL757" s="2">
        <v>0.81</v>
      </c>
      <c r="AM757" s="2">
        <v>0</v>
      </c>
      <c r="AN757" s="2">
        <v>0</v>
      </c>
      <c r="AO757" s="2">
        <v>3.9</v>
      </c>
      <c r="AP757" s="2">
        <v>0</v>
      </c>
      <c r="AQ757" s="2">
        <v>0.3</v>
      </c>
      <c r="AR757" s="2">
        <v>0</v>
      </c>
      <c r="AS757" s="2">
        <v>0</v>
      </c>
      <c r="AT757" s="2">
        <v>90</v>
      </c>
      <c r="AU757" s="2">
        <v>46</v>
      </c>
      <c r="AV757" s="2">
        <v>1.0469999999999999</v>
      </c>
      <c r="AW757" s="2">
        <v>1</v>
      </c>
      <c r="AX757" s="2"/>
      <c r="AY757" s="2"/>
      <c r="AZ757" s="2">
        <v>1</v>
      </c>
      <c r="BA757" s="2">
        <v>1</v>
      </c>
      <c r="BB757" s="2">
        <v>1</v>
      </c>
      <c r="BC757" s="2">
        <v>1</v>
      </c>
      <c r="BD757" s="2" t="s">
        <v>3</v>
      </c>
      <c r="BE757" s="2" t="s">
        <v>3</v>
      </c>
      <c r="BF757" s="2" t="s">
        <v>3</v>
      </c>
      <c r="BG757" s="2" t="s">
        <v>3</v>
      </c>
      <c r="BH757" s="2">
        <v>0</v>
      </c>
      <c r="BI757" s="2">
        <v>2</v>
      </c>
      <c r="BJ757" s="2" t="s">
        <v>265</v>
      </c>
      <c r="BK757" s="2"/>
      <c r="BL757" s="2"/>
      <c r="BM757" s="2">
        <v>72</v>
      </c>
      <c r="BN757" s="2">
        <v>0</v>
      </c>
      <c r="BO757" s="2" t="s">
        <v>263</v>
      </c>
      <c r="BP757" s="2">
        <v>1</v>
      </c>
      <c r="BQ757" s="2">
        <v>40</v>
      </c>
      <c r="BR757" s="2">
        <v>0</v>
      </c>
      <c r="BS757" s="2">
        <v>1</v>
      </c>
      <c r="BT757" s="2">
        <v>1</v>
      </c>
      <c r="BU757" s="2">
        <v>1</v>
      </c>
      <c r="BV757" s="2">
        <v>1</v>
      </c>
      <c r="BW757" s="2">
        <v>1</v>
      </c>
      <c r="BX757" s="2">
        <v>1</v>
      </c>
      <c r="BY757" s="2" t="s">
        <v>3</v>
      </c>
      <c r="BZ757" s="2">
        <v>90</v>
      </c>
      <c r="CA757" s="2">
        <v>46</v>
      </c>
      <c r="CB757" s="2" t="s">
        <v>3</v>
      </c>
      <c r="CC757" s="2"/>
      <c r="CD757" s="2"/>
      <c r="CE757" s="2">
        <v>30</v>
      </c>
      <c r="CF757" s="2">
        <v>0</v>
      </c>
      <c r="CG757" s="2">
        <v>0</v>
      </c>
      <c r="CH757" s="2"/>
      <c r="CI757" s="2"/>
      <c r="CJ757" s="2"/>
      <c r="CK757" s="2"/>
      <c r="CL757" s="2"/>
      <c r="CM757" s="2">
        <v>0</v>
      </c>
      <c r="CN757" s="2" t="s">
        <v>3</v>
      </c>
      <c r="CO757" s="2">
        <v>0</v>
      </c>
      <c r="CP757" s="2">
        <f t="shared" si="933"/>
        <v>229.98999999999998</v>
      </c>
      <c r="CQ757" s="2">
        <f t="shared" si="934"/>
        <v>0.81</v>
      </c>
      <c r="CR757" s="2">
        <f t="shared" si="957"/>
        <v>0</v>
      </c>
      <c r="CS757" s="2">
        <f t="shared" si="935"/>
        <v>0</v>
      </c>
      <c r="CT757" s="2">
        <f t="shared" si="936"/>
        <v>4.08</v>
      </c>
      <c r="CU757" s="2">
        <f t="shared" si="937"/>
        <v>0</v>
      </c>
      <c r="CV757" s="2">
        <f t="shared" si="938"/>
        <v>0.31409999999999999</v>
      </c>
      <c r="CW757" s="2">
        <f t="shared" si="939"/>
        <v>0</v>
      </c>
      <c r="CX757" s="2">
        <f t="shared" si="940"/>
        <v>0</v>
      </c>
      <c r="CY757" s="2">
        <f t="shared" si="941"/>
        <v>172.72799999999998</v>
      </c>
      <c r="CZ757" s="2">
        <f t="shared" si="942"/>
        <v>88.283199999999994</v>
      </c>
      <c r="DA757" s="2"/>
      <c r="DB757" s="2"/>
      <c r="DC757" s="2" t="s">
        <v>3</v>
      </c>
      <c r="DD757" s="2" t="s">
        <v>3</v>
      </c>
      <c r="DE757" s="2" t="s">
        <v>3</v>
      </c>
      <c r="DF757" s="2" t="s">
        <v>3</v>
      </c>
      <c r="DG757" s="2" t="s">
        <v>3</v>
      </c>
      <c r="DH757" s="2" t="s">
        <v>3</v>
      </c>
      <c r="DI757" s="2" t="s">
        <v>3</v>
      </c>
      <c r="DJ757" s="2" t="s">
        <v>3</v>
      </c>
      <c r="DK757" s="2" t="s">
        <v>3</v>
      </c>
      <c r="DL757" s="2" t="s">
        <v>3</v>
      </c>
      <c r="DM757" s="2" t="s">
        <v>3</v>
      </c>
      <c r="DN757" s="2">
        <v>0</v>
      </c>
      <c r="DO757" s="2">
        <v>0</v>
      </c>
      <c r="DP757" s="2">
        <v>1</v>
      </c>
      <c r="DQ757" s="2">
        <v>1</v>
      </c>
      <c r="DR757" s="2"/>
      <c r="DS757" s="2"/>
      <c r="DT757" s="2"/>
      <c r="DU757" s="2">
        <v>1013</v>
      </c>
      <c r="DV757" s="2" t="s">
        <v>228</v>
      </c>
      <c r="DW757" s="2" t="s">
        <v>228</v>
      </c>
      <c r="DX757" s="2">
        <v>1</v>
      </c>
      <c r="DY757" s="2"/>
      <c r="DZ757" s="2" t="s">
        <v>3</v>
      </c>
      <c r="EA757" s="2" t="s">
        <v>3</v>
      </c>
      <c r="EB757" s="2" t="s">
        <v>3</v>
      </c>
      <c r="EC757" s="2" t="s">
        <v>3</v>
      </c>
      <c r="ED757" s="2"/>
      <c r="EE757" s="2">
        <v>58807949</v>
      </c>
      <c r="EF757" s="2">
        <v>40</v>
      </c>
      <c r="EG757" s="2" t="s">
        <v>267</v>
      </c>
      <c r="EH757" s="2">
        <v>0</v>
      </c>
      <c r="EI757" s="2" t="s">
        <v>3</v>
      </c>
      <c r="EJ757" s="2">
        <v>2</v>
      </c>
      <c r="EK757" s="2">
        <v>72</v>
      </c>
      <c r="EL757" s="2" t="s">
        <v>268</v>
      </c>
      <c r="EM757" s="2" t="s">
        <v>269</v>
      </c>
      <c r="EN757" s="2"/>
      <c r="EO757" s="2" t="s">
        <v>3</v>
      </c>
      <c r="EP757" s="2"/>
      <c r="EQ757" s="2">
        <v>0</v>
      </c>
      <c r="ER757" s="2">
        <v>4.71</v>
      </c>
      <c r="ES757" s="2">
        <v>0.81</v>
      </c>
      <c r="ET757" s="2">
        <v>0</v>
      </c>
      <c r="EU757" s="2">
        <v>0</v>
      </c>
      <c r="EV757" s="2">
        <v>3.9</v>
      </c>
      <c r="EW757" s="2">
        <v>0.3</v>
      </c>
      <c r="EX757" s="2">
        <v>0</v>
      </c>
      <c r="EY757" s="2">
        <v>0</v>
      </c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>
        <v>0</v>
      </c>
      <c r="FR757" s="2">
        <v>0</v>
      </c>
      <c r="FS757" s="2">
        <v>0</v>
      </c>
      <c r="FT757" s="2"/>
      <c r="FU757" s="2"/>
      <c r="FV757" s="2"/>
      <c r="FW757" s="2"/>
      <c r="FX757" s="2">
        <v>90</v>
      </c>
      <c r="FY757" s="2">
        <v>46</v>
      </c>
      <c r="FZ757" s="2"/>
      <c r="GA757" s="2" t="s">
        <v>3</v>
      </c>
      <c r="GB757" s="2"/>
      <c r="GC757" s="2"/>
      <c r="GD757" s="2">
        <v>1</v>
      </c>
      <c r="GE757" s="2"/>
      <c r="GF757" s="2">
        <v>-1494899736</v>
      </c>
      <c r="GG757" s="2">
        <v>2</v>
      </c>
      <c r="GH757" s="2">
        <v>1</v>
      </c>
      <c r="GI757" s="2">
        <v>2</v>
      </c>
      <c r="GJ757" s="2">
        <v>0</v>
      </c>
      <c r="GK757" s="2">
        <v>0</v>
      </c>
      <c r="GL757" s="2">
        <f t="shared" si="943"/>
        <v>0</v>
      </c>
      <c r="GM757" s="2">
        <f t="shared" si="944"/>
        <v>491</v>
      </c>
      <c r="GN757" s="2">
        <f t="shared" si="945"/>
        <v>0</v>
      </c>
      <c r="GO757" s="2">
        <f t="shared" si="946"/>
        <v>491</v>
      </c>
      <c r="GP757" s="2">
        <f t="shared" si="947"/>
        <v>0</v>
      </c>
      <c r="GQ757" s="2"/>
      <c r="GR757" s="2">
        <v>0</v>
      </c>
      <c r="GS757" s="2">
        <v>3</v>
      </c>
      <c r="GT757" s="2">
        <v>0</v>
      </c>
      <c r="GU757" s="2" t="s">
        <v>3</v>
      </c>
      <c r="GV757" s="2">
        <f t="shared" si="948"/>
        <v>0</v>
      </c>
      <c r="GW757" s="2">
        <v>1</v>
      </c>
      <c r="GX757" s="2">
        <f t="shared" si="949"/>
        <v>0</v>
      </c>
      <c r="GY757" s="2"/>
      <c r="GZ757" s="2"/>
      <c r="HA757" s="2">
        <v>0</v>
      </c>
      <c r="HB757" s="2">
        <v>0</v>
      </c>
      <c r="HC757" s="2">
        <f t="shared" si="950"/>
        <v>0</v>
      </c>
      <c r="HD757" s="2"/>
      <c r="HE757" s="2" t="s">
        <v>3</v>
      </c>
      <c r="HF757" s="2" t="s">
        <v>3</v>
      </c>
      <c r="HG757" s="2"/>
      <c r="HH757" s="2"/>
      <c r="HI757" s="2"/>
      <c r="HJ757" s="2"/>
      <c r="HK757" s="2"/>
      <c r="HL757" s="2"/>
      <c r="HM757" s="2" t="s">
        <v>3</v>
      </c>
      <c r="HN757" s="2" t="s">
        <v>3</v>
      </c>
      <c r="HO757" s="2" t="s">
        <v>3</v>
      </c>
      <c r="HP757" s="2" t="s">
        <v>3</v>
      </c>
      <c r="HQ757" s="2" t="s">
        <v>3</v>
      </c>
      <c r="HR757" s="2"/>
      <c r="HS757" s="2">
        <v>0</v>
      </c>
      <c r="HT757" s="2"/>
      <c r="HU757" s="2"/>
      <c r="HV757" s="2"/>
      <c r="HW757" s="2"/>
      <c r="HX757" s="2"/>
      <c r="HY757" s="2"/>
      <c r="HZ757" s="2"/>
      <c r="IA757" s="2"/>
      <c r="IB757" s="2"/>
      <c r="IC757" s="2"/>
      <c r="ID757" s="2"/>
      <c r="IE757" s="2"/>
      <c r="IF757" s="2"/>
      <c r="IG757" s="2"/>
      <c r="IH757" s="2"/>
      <c r="II757" s="2"/>
      <c r="IJ757" s="2"/>
      <c r="IK757" s="2">
        <v>0</v>
      </c>
      <c r="IL757" s="2"/>
      <c r="IM757" s="2"/>
      <c r="IN757" s="2"/>
      <c r="IO757" s="2"/>
      <c r="IP757" s="2"/>
      <c r="IQ757" s="2"/>
      <c r="IR757" s="2"/>
      <c r="IS757" s="2"/>
      <c r="IT757" s="2"/>
      <c r="IU757" s="2"/>
    </row>
    <row r="758" spans="1:255" x14ac:dyDescent="0.2">
      <c r="A758">
        <v>17</v>
      </c>
      <c r="B758">
        <v>1</v>
      </c>
      <c r="C758">
        <f>ROW(SmtRes!A1636)</f>
        <v>1636</v>
      </c>
      <c r="D758">
        <f>ROW(EtalonRes!A1636)</f>
        <v>1636</v>
      </c>
      <c r="E758" t="s">
        <v>679</v>
      </c>
      <c r="F758" t="s">
        <v>263</v>
      </c>
      <c r="G758" t="s">
        <v>264</v>
      </c>
      <c r="H758" t="s">
        <v>228</v>
      </c>
      <c r="I758">
        <f>ROUND(ROUND(47,4),9)</f>
        <v>47</v>
      </c>
      <c r="J758">
        <v>0</v>
      </c>
      <c r="K758">
        <f>ROUND(ROUND(47,4),9)</f>
        <v>47</v>
      </c>
      <c r="O758">
        <f t="shared" si="919"/>
        <v>10888.7</v>
      </c>
      <c r="P758">
        <f t="shared" si="920"/>
        <v>335.02</v>
      </c>
      <c r="Q758">
        <f t="shared" si="951"/>
        <v>0</v>
      </c>
      <c r="R758">
        <f t="shared" si="921"/>
        <v>0</v>
      </c>
      <c r="S758">
        <f t="shared" si="922"/>
        <v>10553.68</v>
      </c>
      <c r="T758">
        <f t="shared" si="923"/>
        <v>0</v>
      </c>
      <c r="U758">
        <f t="shared" si="924"/>
        <v>14.762699999999999</v>
      </c>
      <c r="V758">
        <f t="shared" si="925"/>
        <v>0</v>
      </c>
      <c r="W758">
        <f t="shared" si="926"/>
        <v>0</v>
      </c>
      <c r="X758">
        <f t="shared" si="927"/>
        <v>9498.31</v>
      </c>
      <c r="Y758">
        <f t="shared" si="928"/>
        <v>4854.6899999999996</v>
      </c>
      <c r="AA758">
        <v>59204059</v>
      </c>
      <c r="AB758">
        <f t="shared" si="929"/>
        <v>4.71</v>
      </c>
      <c r="AC758">
        <f t="shared" si="930"/>
        <v>0.81</v>
      </c>
      <c r="AD758">
        <f t="shared" si="952"/>
        <v>0</v>
      </c>
      <c r="AE758">
        <f t="shared" si="953"/>
        <v>0</v>
      </c>
      <c r="AF758">
        <f t="shared" si="954"/>
        <v>3.9</v>
      </c>
      <c r="AG758">
        <f t="shared" si="931"/>
        <v>0</v>
      </c>
      <c r="AH758">
        <f t="shared" si="955"/>
        <v>0.3</v>
      </c>
      <c r="AI758">
        <f t="shared" si="956"/>
        <v>0</v>
      </c>
      <c r="AJ758">
        <f t="shared" si="932"/>
        <v>0</v>
      </c>
      <c r="AK758">
        <v>4.71</v>
      </c>
      <c r="AL758">
        <v>0.81</v>
      </c>
      <c r="AM758">
        <v>0</v>
      </c>
      <c r="AN758">
        <v>0</v>
      </c>
      <c r="AO758">
        <v>3.9</v>
      </c>
      <c r="AP758">
        <v>0</v>
      </c>
      <c r="AQ758">
        <v>0.3</v>
      </c>
      <c r="AR758">
        <v>0</v>
      </c>
      <c r="AS758">
        <v>0</v>
      </c>
      <c r="AT758">
        <v>90</v>
      </c>
      <c r="AU758">
        <v>46</v>
      </c>
      <c r="AV758">
        <v>1.0469999999999999</v>
      </c>
      <c r="AW758">
        <v>1</v>
      </c>
      <c r="AZ758">
        <v>1</v>
      </c>
      <c r="BA758">
        <v>54.99</v>
      </c>
      <c r="BB758">
        <v>1</v>
      </c>
      <c r="BC758">
        <v>8.8000000000000007</v>
      </c>
      <c r="BD758" t="s">
        <v>3</v>
      </c>
      <c r="BE758" t="s">
        <v>3</v>
      </c>
      <c r="BF758" t="s">
        <v>3</v>
      </c>
      <c r="BG758" t="s">
        <v>3</v>
      </c>
      <c r="BH758">
        <v>0</v>
      </c>
      <c r="BI758">
        <v>2</v>
      </c>
      <c r="BJ758" t="s">
        <v>265</v>
      </c>
      <c r="BM758">
        <v>72</v>
      </c>
      <c r="BN758">
        <v>0</v>
      </c>
      <c r="BO758" t="s">
        <v>263</v>
      </c>
      <c r="BP758">
        <v>1</v>
      </c>
      <c r="BQ758">
        <v>40</v>
      </c>
      <c r="BR758">
        <v>0</v>
      </c>
      <c r="BS758">
        <v>54.99</v>
      </c>
      <c r="BT758">
        <v>1</v>
      </c>
      <c r="BU758">
        <v>1</v>
      </c>
      <c r="BV758">
        <v>1</v>
      </c>
      <c r="BW758">
        <v>1</v>
      </c>
      <c r="BX758">
        <v>1</v>
      </c>
      <c r="BY758" t="s">
        <v>3</v>
      </c>
      <c r="BZ758">
        <v>90</v>
      </c>
      <c r="CA758">
        <v>46</v>
      </c>
      <c r="CB758" t="s">
        <v>3</v>
      </c>
      <c r="CE758">
        <v>30</v>
      </c>
      <c r="CF758">
        <v>0</v>
      </c>
      <c r="CG758">
        <v>0</v>
      </c>
      <c r="CM758">
        <v>0</v>
      </c>
      <c r="CN758" t="s">
        <v>3</v>
      </c>
      <c r="CO758">
        <v>0</v>
      </c>
      <c r="CP758">
        <f t="shared" si="933"/>
        <v>10888.7</v>
      </c>
      <c r="CQ758">
        <f t="shared" si="934"/>
        <v>7.13</v>
      </c>
      <c r="CR758">
        <f t="shared" si="957"/>
        <v>0</v>
      </c>
      <c r="CS758">
        <f t="shared" si="935"/>
        <v>0</v>
      </c>
      <c r="CT758">
        <f t="shared" si="936"/>
        <v>224.36</v>
      </c>
      <c r="CU758">
        <f t="shared" si="937"/>
        <v>0</v>
      </c>
      <c r="CV758">
        <f t="shared" si="938"/>
        <v>0.31409999999999999</v>
      </c>
      <c r="CW758">
        <f t="shared" si="939"/>
        <v>0</v>
      </c>
      <c r="CX758">
        <f t="shared" si="940"/>
        <v>0</v>
      </c>
      <c r="CY758">
        <f t="shared" si="941"/>
        <v>9498.3119999999999</v>
      </c>
      <c r="CZ758">
        <f t="shared" si="942"/>
        <v>4854.6928000000007</v>
      </c>
      <c r="DC758" t="s">
        <v>3</v>
      </c>
      <c r="DD758" t="s">
        <v>3</v>
      </c>
      <c r="DE758" t="s">
        <v>3</v>
      </c>
      <c r="DF758" t="s">
        <v>3</v>
      </c>
      <c r="DG758" t="s">
        <v>3</v>
      </c>
      <c r="DH758" t="s">
        <v>3</v>
      </c>
      <c r="DI758" t="s">
        <v>3</v>
      </c>
      <c r="DJ758" t="s">
        <v>3</v>
      </c>
      <c r="DK758" t="s">
        <v>3</v>
      </c>
      <c r="DL758" t="s">
        <v>3</v>
      </c>
      <c r="DM758" t="s">
        <v>3</v>
      </c>
      <c r="DN758">
        <v>0</v>
      </c>
      <c r="DO758">
        <v>0</v>
      </c>
      <c r="DP758">
        <v>1</v>
      </c>
      <c r="DQ758">
        <v>1</v>
      </c>
      <c r="DU758">
        <v>1013</v>
      </c>
      <c r="DV758" t="s">
        <v>228</v>
      </c>
      <c r="DW758" t="s">
        <v>228</v>
      </c>
      <c r="DX758">
        <v>1</v>
      </c>
      <c r="DZ758" t="s">
        <v>3</v>
      </c>
      <c r="EA758" t="s">
        <v>3</v>
      </c>
      <c r="EB758" t="s">
        <v>3</v>
      </c>
      <c r="EC758" t="s">
        <v>3</v>
      </c>
      <c r="EE758">
        <v>58807949</v>
      </c>
      <c r="EF758">
        <v>40</v>
      </c>
      <c r="EG758" t="s">
        <v>267</v>
      </c>
      <c r="EH758">
        <v>0</v>
      </c>
      <c r="EI758" t="s">
        <v>3</v>
      </c>
      <c r="EJ758">
        <v>2</v>
      </c>
      <c r="EK758">
        <v>72</v>
      </c>
      <c r="EL758" t="s">
        <v>268</v>
      </c>
      <c r="EM758" t="s">
        <v>269</v>
      </c>
      <c r="EO758" t="s">
        <v>3</v>
      </c>
      <c r="EQ758">
        <v>0</v>
      </c>
      <c r="ER758">
        <v>4.71</v>
      </c>
      <c r="ES758">
        <v>0.81</v>
      </c>
      <c r="ET758">
        <v>0</v>
      </c>
      <c r="EU758">
        <v>0</v>
      </c>
      <c r="EV758">
        <v>3.9</v>
      </c>
      <c r="EW758">
        <v>0.3</v>
      </c>
      <c r="EX758">
        <v>0</v>
      </c>
      <c r="EY758">
        <v>0</v>
      </c>
      <c r="FQ758">
        <v>0</v>
      </c>
      <c r="FR758">
        <v>0</v>
      </c>
      <c r="FS758">
        <v>0</v>
      </c>
      <c r="FX758">
        <v>90</v>
      </c>
      <c r="FY758">
        <v>46</v>
      </c>
      <c r="GA758" t="s">
        <v>3</v>
      </c>
      <c r="GD758">
        <v>1</v>
      </c>
      <c r="GF758">
        <v>-1494899736</v>
      </c>
      <c r="GG758">
        <v>2</v>
      </c>
      <c r="GH758">
        <v>1</v>
      </c>
      <c r="GI758">
        <v>2</v>
      </c>
      <c r="GJ758">
        <v>0</v>
      </c>
      <c r="GK758">
        <v>0</v>
      </c>
      <c r="GL758">
        <f t="shared" si="943"/>
        <v>0</v>
      </c>
      <c r="GM758">
        <f t="shared" si="944"/>
        <v>25241.7</v>
      </c>
      <c r="GN758">
        <f t="shared" si="945"/>
        <v>0</v>
      </c>
      <c r="GO758">
        <f t="shared" si="946"/>
        <v>25241.7</v>
      </c>
      <c r="GP758">
        <f t="shared" si="947"/>
        <v>0</v>
      </c>
      <c r="GR758">
        <v>0</v>
      </c>
      <c r="GS758">
        <v>3</v>
      </c>
      <c r="GT758">
        <v>0</v>
      </c>
      <c r="GU758" t="s">
        <v>3</v>
      </c>
      <c r="GV758">
        <f t="shared" si="948"/>
        <v>0</v>
      </c>
      <c r="GW758">
        <v>1</v>
      </c>
      <c r="GX758">
        <f t="shared" si="949"/>
        <v>0</v>
      </c>
      <c r="HA758">
        <v>0</v>
      </c>
      <c r="HB758">
        <v>0</v>
      </c>
      <c r="HC758">
        <f t="shared" si="950"/>
        <v>0</v>
      </c>
      <c r="HE758" t="s">
        <v>3</v>
      </c>
      <c r="HF758" t="s">
        <v>3</v>
      </c>
      <c r="HM758" t="s">
        <v>3</v>
      </c>
      <c r="HN758" t="s">
        <v>3</v>
      </c>
      <c r="HO758" t="s">
        <v>3</v>
      </c>
      <c r="HP758" t="s">
        <v>3</v>
      </c>
      <c r="HQ758" t="s">
        <v>3</v>
      </c>
      <c r="HS758">
        <v>0</v>
      </c>
      <c r="IK758">
        <v>0</v>
      </c>
    </row>
    <row r="759" spans="1:255" x14ac:dyDescent="0.2">
      <c r="A759" s="2">
        <v>18</v>
      </c>
      <c r="B759" s="2">
        <v>1</v>
      </c>
      <c r="C759" s="2">
        <v>1632</v>
      </c>
      <c r="D759" s="2"/>
      <c r="E759" s="2" t="s">
        <v>680</v>
      </c>
      <c r="F759" s="2" t="s">
        <v>271</v>
      </c>
      <c r="G759" s="2" t="s">
        <v>272</v>
      </c>
      <c r="H759" s="2" t="s">
        <v>39</v>
      </c>
      <c r="I759" s="2">
        <f>I757*J759</f>
        <v>47</v>
      </c>
      <c r="J759" s="2">
        <v>1</v>
      </c>
      <c r="K759" s="2">
        <v>1</v>
      </c>
      <c r="L759" s="2"/>
      <c r="M759" s="2"/>
      <c r="N759" s="2"/>
      <c r="O759" s="2">
        <f t="shared" si="919"/>
        <v>3514.19</v>
      </c>
      <c r="P759" s="2">
        <f t="shared" si="920"/>
        <v>3514.19</v>
      </c>
      <c r="Q759" s="2">
        <f t="shared" si="951"/>
        <v>0</v>
      </c>
      <c r="R759" s="2">
        <f t="shared" si="921"/>
        <v>0</v>
      </c>
      <c r="S759" s="2">
        <f t="shared" si="922"/>
        <v>0</v>
      </c>
      <c r="T759" s="2">
        <f t="shared" si="923"/>
        <v>0</v>
      </c>
      <c r="U759" s="2">
        <f t="shared" si="924"/>
        <v>0</v>
      </c>
      <c r="V759" s="2">
        <f t="shared" si="925"/>
        <v>0</v>
      </c>
      <c r="W759" s="2">
        <f t="shared" si="926"/>
        <v>0</v>
      </c>
      <c r="X759" s="2">
        <f t="shared" si="927"/>
        <v>0</v>
      </c>
      <c r="Y759" s="2">
        <f t="shared" si="928"/>
        <v>0</v>
      </c>
      <c r="Z759" s="2"/>
      <c r="AA759" s="2">
        <v>59204062</v>
      </c>
      <c r="AB759" s="2">
        <f t="shared" si="929"/>
        <v>74.77</v>
      </c>
      <c r="AC759" s="2">
        <f t="shared" si="930"/>
        <v>74.77</v>
      </c>
      <c r="AD759" s="2">
        <f t="shared" si="952"/>
        <v>0</v>
      </c>
      <c r="AE759" s="2">
        <f t="shared" si="953"/>
        <v>0</v>
      </c>
      <c r="AF759" s="2">
        <f t="shared" si="954"/>
        <v>0</v>
      </c>
      <c r="AG759" s="2">
        <f t="shared" si="931"/>
        <v>0</v>
      </c>
      <c r="AH759" s="2">
        <f t="shared" si="955"/>
        <v>0</v>
      </c>
      <c r="AI759" s="2">
        <f t="shared" si="956"/>
        <v>0</v>
      </c>
      <c r="AJ759" s="2">
        <f t="shared" si="932"/>
        <v>0</v>
      </c>
      <c r="AK759" s="2">
        <v>74.77</v>
      </c>
      <c r="AL759" s="2">
        <v>74.77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90</v>
      </c>
      <c r="AU759" s="2">
        <v>46</v>
      </c>
      <c r="AV759" s="2">
        <v>1</v>
      </c>
      <c r="AW759" s="2">
        <v>1</v>
      </c>
      <c r="AX759" s="2"/>
      <c r="AY759" s="2"/>
      <c r="AZ759" s="2">
        <v>1</v>
      </c>
      <c r="BA759" s="2">
        <v>1</v>
      </c>
      <c r="BB759" s="2">
        <v>1</v>
      </c>
      <c r="BC759" s="2">
        <v>1</v>
      </c>
      <c r="BD759" s="2" t="s">
        <v>3</v>
      </c>
      <c r="BE759" s="2" t="s">
        <v>3</v>
      </c>
      <c r="BF759" s="2" t="s">
        <v>3</v>
      </c>
      <c r="BG759" s="2" t="s">
        <v>3</v>
      </c>
      <c r="BH759" s="2">
        <v>3</v>
      </c>
      <c r="BI759" s="2">
        <v>2</v>
      </c>
      <c r="BJ759" s="2" t="s">
        <v>3</v>
      </c>
      <c r="BK759" s="2"/>
      <c r="BL759" s="2"/>
      <c r="BM759" s="2">
        <v>72</v>
      </c>
      <c r="BN759" s="2">
        <v>0</v>
      </c>
      <c r="BO759" s="2" t="s">
        <v>3</v>
      </c>
      <c r="BP759" s="2">
        <v>0</v>
      </c>
      <c r="BQ759" s="2">
        <v>40</v>
      </c>
      <c r="BR759" s="2">
        <v>0</v>
      </c>
      <c r="BS759" s="2">
        <v>1</v>
      </c>
      <c r="BT759" s="2">
        <v>1</v>
      </c>
      <c r="BU759" s="2">
        <v>1</v>
      </c>
      <c r="BV759" s="2">
        <v>1</v>
      </c>
      <c r="BW759" s="2">
        <v>1</v>
      </c>
      <c r="BX759" s="2">
        <v>1</v>
      </c>
      <c r="BY759" s="2" t="s">
        <v>3</v>
      </c>
      <c r="BZ759" s="2">
        <v>90</v>
      </c>
      <c r="CA759" s="2">
        <v>46</v>
      </c>
      <c r="CB759" s="2" t="s">
        <v>3</v>
      </c>
      <c r="CC759" s="2"/>
      <c r="CD759" s="2"/>
      <c r="CE759" s="2">
        <v>30</v>
      </c>
      <c r="CF759" s="2">
        <v>0</v>
      </c>
      <c r="CG759" s="2">
        <v>0</v>
      </c>
      <c r="CH759" s="2"/>
      <c r="CI759" s="2"/>
      <c r="CJ759" s="2"/>
      <c r="CK759" s="2"/>
      <c r="CL759" s="2"/>
      <c r="CM759" s="2">
        <v>0</v>
      </c>
      <c r="CN759" s="2" t="s">
        <v>3</v>
      </c>
      <c r="CO759" s="2">
        <v>0</v>
      </c>
      <c r="CP759" s="2">
        <f t="shared" si="933"/>
        <v>3514.19</v>
      </c>
      <c r="CQ759" s="2">
        <f t="shared" si="934"/>
        <v>74.77</v>
      </c>
      <c r="CR759" s="2">
        <f t="shared" si="957"/>
        <v>0</v>
      </c>
      <c r="CS759" s="2">
        <f t="shared" si="935"/>
        <v>0</v>
      </c>
      <c r="CT759" s="2">
        <f t="shared" si="936"/>
        <v>0</v>
      </c>
      <c r="CU759" s="2">
        <f t="shared" si="937"/>
        <v>0</v>
      </c>
      <c r="CV759" s="2">
        <f t="shared" si="938"/>
        <v>0</v>
      </c>
      <c r="CW759" s="2">
        <f t="shared" si="939"/>
        <v>0</v>
      </c>
      <c r="CX759" s="2">
        <f t="shared" si="940"/>
        <v>0</v>
      </c>
      <c r="CY759" s="2">
        <f t="shared" si="941"/>
        <v>0</v>
      </c>
      <c r="CZ759" s="2">
        <f t="shared" si="942"/>
        <v>0</v>
      </c>
      <c r="DA759" s="2"/>
      <c r="DB759" s="2"/>
      <c r="DC759" s="2" t="s">
        <v>3</v>
      </c>
      <c r="DD759" s="2" t="s">
        <v>3</v>
      </c>
      <c r="DE759" s="2" t="s">
        <v>3</v>
      </c>
      <c r="DF759" s="2" t="s">
        <v>3</v>
      </c>
      <c r="DG759" s="2" t="s">
        <v>3</v>
      </c>
      <c r="DH759" s="2" t="s">
        <v>3</v>
      </c>
      <c r="DI759" s="2" t="s">
        <v>3</v>
      </c>
      <c r="DJ759" s="2" t="s">
        <v>3</v>
      </c>
      <c r="DK759" s="2" t="s">
        <v>3</v>
      </c>
      <c r="DL759" s="2" t="s">
        <v>3</v>
      </c>
      <c r="DM759" s="2" t="s">
        <v>3</v>
      </c>
      <c r="DN759" s="2">
        <v>0</v>
      </c>
      <c r="DO759" s="2">
        <v>0</v>
      </c>
      <c r="DP759" s="2">
        <v>1</v>
      </c>
      <c r="DQ759" s="2">
        <v>1</v>
      </c>
      <c r="DR759" s="2"/>
      <c r="DS759" s="2"/>
      <c r="DT759" s="2"/>
      <c r="DU759" s="2">
        <v>1010</v>
      </c>
      <c r="DV759" s="2" t="s">
        <v>39</v>
      </c>
      <c r="DW759" s="2" t="s">
        <v>39</v>
      </c>
      <c r="DX759" s="2">
        <v>1</v>
      </c>
      <c r="DY759" s="2"/>
      <c r="DZ759" s="2" t="s">
        <v>3</v>
      </c>
      <c r="EA759" s="2" t="s">
        <v>3</v>
      </c>
      <c r="EB759" s="2" t="s">
        <v>3</v>
      </c>
      <c r="EC759" s="2" t="s">
        <v>3</v>
      </c>
      <c r="ED759" s="2"/>
      <c r="EE759" s="2">
        <v>58807949</v>
      </c>
      <c r="EF759" s="2">
        <v>40</v>
      </c>
      <c r="EG759" s="2" t="s">
        <v>267</v>
      </c>
      <c r="EH759" s="2">
        <v>0</v>
      </c>
      <c r="EI759" s="2" t="s">
        <v>3</v>
      </c>
      <c r="EJ759" s="2">
        <v>2</v>
      </c>
      <c r="EK759" s="2">
        <v>72</v>
      </c>
      <c r="EL759" s="2" t="s">
        <v>268</v>
      </c>
      <c r="EM759" s="2" t="s">
        <v>269</v>
      </c>
      <c r="EN759" s="2"/>
      <c r="EO759" s="2" t="s">
        <v>3</v>
      </c>
      <c r="EP759" s="2"/>
      <c r="EQ759" s="2">
        <v>0</v>
      </c>
      <c r="ER759" s="2">
        <v>0</v>
      </c>
      <c r="ES759" s="2">
        <v>74.77</v>
      </c>
      <c r="ET759" s="2">
        <v>0</v>
      </c>
      <c r="EU759" s="2">
        <v>0</v>
      </c>
      <c r="EV759" s="2">
        <v>0</v>
      </c>
      <c r="EW759" s="2">
        <v>0</v>
      </c>
      <c r="EX759" s="2">
        <v>0</v>
      </c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>
        <v>0</v>
      </c>
      <c r="FR759" s="2">
        <v>0</v>
      </c>
      <c r="FS759" s="2">
        <v>0</v>
      </c>
      <c r="FT759" s="2"/>
      <c r="FU759" s="2"/>
      <c r="FV759" s="2"/>
      <c r="FW759" s="2"/>
      <c r="FX759" s="2">
        <v>90</v>
      </c>
      <c r="FY759" s="2">
        <v>46</v>
      </c>
      <c r="FZ759" s="2"/>
      <c r="GA759" s="2" t="s">
        <v>273</v>
      </c>
      <c r="GB759" s="2"/>
      <c r="GC759" s="2"/>
      <c r="GD759" s="2">
        <v>1</v>
      </c>
      <c r="GE759" s="2"/>
      <c r="GF759" s="2">
        <v>-94950787</v>
      </c>
      <c r="GG759" s="2">
        <v>2</v>
      </c>
      <c r="GH759" s="2">
        <v>4</v>
      </c>
      <c r="GI759" s="2">
        <v>-2</v>
      </c>
      <c r="GJ759" s="2">
        <v>0</v>
      </c>
      <c r="GK759" s="2">
        <v>0</v>
      </c>
      <c r="GL759" s="2">
        <f t="shared" si="943"/>
        <v>0</v>
      </c>
      <c r="GM759" s="2">
        <f t="shared" si="944"/>
        <v>3514.19</v>
      </c>
      <c r="GN759" s="2">
        <f t="shared" si="945"/>
        <v>0</v>
      </c>
      <c r="GO759" s="2">
        <f t="shared" si="946"/>
        <v>3514.19</v>
      </c>
      <c r="GP759" s="2">
        <f t="shared" si="947"/>
        <v>0</v>
      </c>
      <c r="GQ759" s="2"/>
      <c r="GR759" s="2">
        <v>0</v>
      </c>
      <c r="GS759" s="2">
        <v>2</v>
      </c>
      <c r="GT759" s="2">
        <v>0</v>
      </c>
      <c r="GU759" s="2" t="s">
        <v>3</v>
      </c>
      <c r="GV759" s="2">
        <f t="shared" si="948"/>
        <v>0</v>
      </c>
      <c r="GW759" s="2">
        <v>1</v>
      </c>
      <c r="GX759" s="2">
        <f t="shared" si="949"/>
        <v>0</v>
      </c>
      <c r="GY759" s="2"/>
      <c r="GZ759" s="2"/>
      <c r="HA759" s="2">
        <v>0</v>
      </c>
      <c r="HB759" s="2">
        <v>0</v>
      </c>
      <c r="HC759" s="2">
        <f t="shared" si="950"/>
        <v>0</v>
      </c>
      <c r="HD759" s="2"/>
      <c r="HE759" s="2" t="s">
        <v>274</v>
      </c>
      <c r="HF759" s="2" t="s">
        <v>54</v>
      </c>
      <c r="HG759" s="2"/>
      <c r="HH759" s="2"/>
      <c r="HI759" s="2"/>
      <c r="HJ759" s="2"/>
      <c r="HK759" s="2"/>
      <c r="HL759" s="2"/>
      <c r="HM759" s="2" t="s">
        <v>3</v>
      </c>
      <c r="HN759" s="2" t="s">
        <v>3</v>
      </c>
      <c r="HO759" s="2" t="s">
        <v>3</v>
      </c>
      <c r="HP759" s="2" t="s">
        <v>3</v>
      </c>
      <c r="HQ759" s="2" t="s">
        <v>3</v>
      </c>
      <c r="HR759" s="2"/>
      <c r="HS759" s="2">
        <v>0</v>
      </c>
      <c r="HT759" s="2"/>
      <c r="HU759" s="2"/>
      <c r="HV759" s="2"/>
      <c r="HW759" s="2"/>
      <c r="HX759" s="2"/>
      <c r="HY759" s="2"/>
      <c r="HZ759" s="2"/>
      <c r="IA759" s="2"/>
      <c r="IB759" s="2"/>
      <c r="IC759" s="2"/>
      <c r="ID759" s="2"/>
      <c r="IE759" s="2"/>
      <c r="IF759" s="2"/>
      <c r="IG759" s="2"/>
      <c r="IH759" s="2"/>
      <c r="II759" s="2"/>
      <c r="IJ759" s="2"/>
      <c r="IK759" s="2">
        <v>0</v>
      </c>
      <c r="IL759" s="2"/>
      <c r="IM759" s="2"/>
      <c r="IN759" s="2"/>
      <c r="IO759" s="2"/>
      <c r="IP759" s="2"/>
      <c r="IQ759" s="2"/>
      <c r="IR759" s="2"/>
      <c r="IS759" s="2"/>
      <c r="IT759" s="2"/>
      <c r="IU759" s="2"/>
    </row>
    <row r="760" spans="1:255" x14ac:dyDescent="0.2">
      <c r="A760">
        <v>18</v>
      </c>
      <c r="B760">
        <v>1</v>
      </c>
      <c r="C760">
        <v>1636</v>
      </c>
      <c r="E760" t="s">
        <v>680</v>
      </c>
      <c r="F760" t="s">
        <v>271</v>
      </c>
      <c r="G760" t="s">
        <v>272</v>
      </c>
      <c r="H760" t="s">
        <v>39</v>
      </c>
      <c r="I760">
        <f>I758*J760</f>
        <v>47</v>
      </c>
      <c r="J760">
        <v>1</v>
      </c>
      <c r="K760">
        <v>1</v>
      </c>
      <c r="O760">
        <f t="shared" si="919"/>
        <v>34720.199999999997</v>
      </c>
      <c r="P760">
        <f t="shared" si="920"/>
        <v>34720.199999999997</v>
      </c>
      <c r="Q760">
        <f t="shared" si="951"/>
        <v>0</v>
      </c>
      <c r="R760">
        <f t="shared" si="921"/>
        <v>0</v>
      </c>
      <c r="S760">
        <f t="shared" si="922"/>
        <v>0</v>
      </c>
      <c r="T760">
        <f t="shared" si="923"/>
        <v>0</v>
      </c>
      <c r="U760">
        <f t="shared" si="924"/>
        <v>0</v>
      </c>
      <c r="V760">
        <f t="shared" si="925"/>
        <v>0</v>
      </c>
      <c r="W760">
        <f t="shared" si="926"/>
        <v>0</v>
      </c>
      <c r="X760">
        <f t="shared" si="927"/>
        <v>0</v>
      </c>
      <c r="Y760">
        <f t="shared" si="928"/>
        <v>0</v>
      </c>
      <c r="AA760">
        <v>59204059</v>
      </c>
      <c r="AB760">
        <f t="shared" si="929"/>
        <v>74.77</v>
      </c>
      <c r="AC760">
        <f t="shared" si="930"/>
        <v>74.77</v>
      </c>
      <c r="AD760">
        <f t="shared" si="952"/>
        <v>0</v>
      </c>
      <c r="AE760">
        <f t="shared" si="953"/>
        <v>0</v>
      </c>
      <c r="AF760">
        <f t="shared" si="954"/>
        <v>0</v>
      </c>
      <c r="AG760">
        <f t="shared" si="931"/>
        <v>0</v>
      </c>
      <c r="AH760">
        <f t="shared" si="955"/>
        <v>0</v>
      </c>
      <c r="AI760">
        <f t="shared" si="956"/>
        <v>0</v>
      </c>
      <c r="AJ760">
        <f t="shared" si="932"/>
        <v>0</v>
      </c>
      <c r="AK760">
        <v>74.77</v>
      </c>
      <c r="AL760">
        <v>74.77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90</v>
      </c>
      <c r="AU760">
        <v>46</v>
      </c>
      <c r="AV760">
        <v>1</v>
      </c>
      <c r="AW760">
        <v>1</v>
      </c>
      <c r="AZ760">
        <v>1</v>
      </c>
      <c r="BA760">
        <v>1</v>
      </c>
      <c r="BB760">
        <v>1</v>
      </c>
      <c r="BC760">
        <v>9.8800000000000008</v>
      </c>
      <c r="BD760" t="s">
        <v>3</v>
      </c>
      <c r="BE760" t="s">
        <v>3</v>
      </c>
      <c r="BF760" t="s">
        <v>3</v>
      </c>
      <c r="BG760" t="s">
        <v>3</v>
      </c>
      <c r="BH760">
        <v>3</v>
      </c>
      <c r="BI760">
        <v>2</v>
      </c>
      <c r="BJ760" t="s">
        <v>3</v>
      </c>
      <c r="BM760">
        <v>72</v>
      </c>
      <c r="BN760">
        <v>0</v>
      </c>
      <c r="BO760" t="s">
        <v>3</v>
      </c>
      <c r="BP760">
        <v>0</v>
      </c>
      <c r="BQ760">
        <v>40</v>
      </c>
      <c r="BR760">
        <v>0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 t="s">
        <v>3</v>
      </c>
      <c r="BZ760">
        <v>90</v>
      </c>
      <c r="CA760">
        <v>46</v>
      </c>
      <c r="CB760" t="s">
        <v>3</v>
      </c>
      <c r="CE760">
        <v>30</v>
      </c>
      <c r="CF760">
        <v>0</v>
      </c>
      <c r="CG760">
        <v>0</v>
      </c>
      <c r="CM760">
        <v>0</v>
      </c>
      <c r="CN760" t="s">
        <v>3</v>
      </c>
      <c r="CO760">
        <v>0</v>
      </c>
      <c r="CP760">
        <f t="shared" si="933"/>
        <v>34720.199999999997</v>
      </c>
      <c r="CQ760">
        <f t="shared" si="934"/>
        <v>738.73</v>
      </c>
      <c r="CR760">
        <f t="shared" si="957"/>
        <v>0</v>
      </c>
      <c r="CS760">
        <f t="shared" si="935"/>
        <v>0</v>
      </c>
      <c r="CT760">
        <f t="shared" si="936"/>
        <v>0</v>
      </c>
      <c r="CU760">
        <f t="shared" si="937"/>
        <v>0</v>
      </c>
      <c r="CV760">
        <f t="shared" si="938"/>
        <v>0</v>
      </c>
      <c r="CW760">
        <f t="shared" si="939"/>
        <v>0</v>
      </c>
      <c r="CX760">
        <f t="shared" si="940"/>
        <v>0</v>
      </c>
      <c r="CY760">
        <f t="shared" si="941"/>
        <v>0</v>
      </c>
      <c r="CZ760">
        <f t="shared" si="942"/>
        <v>0</v>
      </c>
      <c r="DC760" t="s">
        <v>3</v>
      </c>
      <c r="DD760" t="s">
        <v>3</v>
      </c>
      <c r="DE760" t="s">
        <v>3</v>
      </c>
      <c r="DF760" t="s">
        <v>3</v>
      </c>
      <c r="DG760" t="s">
        <v>3</v>
      </c>
      <c r="DH760" t="s">
        <v>3</v>
      </c>
      <c r="DI760" t="s">
        <v>3</v>
      </c>
      <c r="DJ760" t="s">
        <v>3</v>
      </c>
      <c r="DK760" t="s">
        <v>3</v>
      </c>
      <c r="DL760" t="s">
        <v>3</v>
      </c>
      <c r="DM760" t="s">
        <v>3</v>
      </c>
      <c r="DN760">
        <v>0</v>
      </c>
      <c r="DO760">
        <v>0</v>
      </c>
      <c r="DP760">
        <v>1</v>
      </c>
      <c r="DQ760">
        <v>1</v>
      </c>
      <c r="DU760">
        <v>1010</v>
      </c>
      <c r="DV760" t="s">
        <v>39</v>
      </c>
      <c r="DW760" t="s">
        <v>39</v>
      </c>
      <c r="DX760">
        <v>1</v>
      </c>
      <c r="DZ760" t="s">
        <v>3</v>
      </c>
      <c r="EA760" t="s">
        <v>3</v>
      </c>
      <c r="EB760" t="s">
        <v>3</v>
      </c>
      <c r="EC760" t="s">
        <v>3</v>
      </c>
      <c r="EE760">
        <v>58807949</v>
      </c>
      <c r="EF760">
        <v>40</v>
      </c>
      <c r="EG760" t="s">
        <v>267</v>
      </c>
      <c r="EH760">
        <v>0</v>
      </c>
      <c r="EI760" t="s">
        <v>3</v>
      </c>
      <c r="EJ760">
        <v>2</v>
      </c>
      <c r="EK760">
        <v>72</v>
      </c>
      <c r="EL760" t="s">
        <v>268</v>
      </c>
      <c r="EM760" t="s">
        <v>269</v>
      </c>
      <c r="EO760" t="s">
        <v>3</v>
      </c>
      <c r="EQ760">
        <v>0</v>
      </c>
      <c r="ER760">
        <v>74.77</v>
      </c>
      <c r="ES760">
        <v>74.77</v>
      </c>
      <c r="ET760">
        <v>0</v>
      </c>
      <c r="EU760">
        <v>0</v>
      </c>
      <c r="EV760">
        <v>0</v>
      </c>
      <c r="EW760">
        <v>0</v>
      </c>
      <c r="EX760">
        <v>0</v>
      </c>
      <c r="EZ760">
        <v>5</v>
      </c>
      <c r="FC760">
        <v>1</v>
      </c>
      <c r="FD760">
        <v>18</v>
      </c>
      <c r="FF760">
        <v>869</v>
      </c>
      <c r="FQ760">
        <v>0</v>
      </c>
      <c r="FR760">
        <v>0</v>
      </c>
      <c r="FS760">
        <v>0</v>
      </c>
      <c r="FX760">
        <v>90</v>
      </c>
      <c r="FY760">
        <v>46</v>
      </c>
      <c r="GA760" t="s">
        <v>273</v>
      </c>
      <c r="GD760">
        <v>1</v>
      </c>
      <c r="GF760">
        <v>-94950787</v>
      </c>
      <c r="GG760">
        <v>2</v>
      </c>
      <c r="GH760">
        <v>3</v>
      </c>
      <c r="GI760">
        <v>5</v>
      </c>
      <c r="GJ760">
        <v>0</v>
      </c>
      <c r="GK760">
        <v>0</v>
      </c>
      <c r="GL760">
        <f t="shared" si="943"/>
        <v>0</v>
      </c>
      <c r="GM760">
        <f t="shared" si="944"/>
        <v>34720.199999999997</v>
      </c>
      <c r="GN760">
        <f t="shared" si="945"/>
        <v>0</v>
      </c>
      <c r="GO760">
        <f t="shared" si="946"/>
        <v>34720.199999999997</v>
      </c>
      <c r="GP760">
        <f t="shared" si="947"/>
        <v>0</v>
      </c>
      <c r="GR760">
        <v>1</v>
      </c>
      <c r="GS760">
        <v>1</v>
      </c>
      <c r="GT760">
        <v>0</v>
      </c>
      <c r="GU760" t="s">
        <v>3</v>
      </c>
      <c r="GV760">
        <f t="shared" si="948"/>
        <v>0</v>
      </c>
      <c r="GW760">
        <v>1</v>
      </c>
      <c r="GX760">
        <f t="shared" si="949"/>
        <v>0</v>
      </c>
      <c r="HA760">
        <v>0</v>
      </c>
      <c r="HB760">
        <v>0</v>
      </c>
      <c r="HC760">
        <f t="shared" si="950"/>
        <v>0</v>
      </c>
      <c r="HE760" t="s">
        <v>274</v>
      </c>
      <c r="HF760" t="s">
        <v>54</v>
      </c>
      <c r="HM760" t="s">
        <v>3</v>
      </c>
      <c r="HN760" t="s">
        <v>3</v>
      </c>
      <c r="HO760" t="s">
        <v>3</v>
      </c>
      <c r="HP760" t="s">
        <v>3</v>
      </c>
      <c r="HQ760" t="s">
        <v>3</v>
      </c>
      <c r="HS760">
        <v>0</v>
      </c>
      <c r="IK760">
        <v>0</v>
      </c>
    </row>
    <row r="761" spans="1:255" x14ac:dyDescent="0.2">
      <c r="A761" s="2">
        <v>17</v>
      </c>
      <c r="B761" s="2">
        <v>1</v>
      </c>
      <c r="C761" s="2"/>
      <c r="D761" s="2"/>
      <c r="E761" s="2" t="s">
        <v>681</v>
      </c>
      <c r="F761" s="2" t="s">
        <v>276</v>
      </c>
      <c r="G761" s="2" t="s">
        <v>277</v>
      </c>
      <c r="H761" s="2" t="s">
        <v>39</v>
      </c>
      <c r="I761" s="2">
        <f>ROUND(ROUND(47,4),9)</f>
        <v>47</v>
      </c>
      <c r="J761" s="2">
        <v>0</v>
      </c>
      <c r="K761" s="2">
        <f>ROUND(ROUND(47,4),9)</f>
        <v>47</v>
      </c>
      <c r="L761" s="2"/>
      <c r="M761" s="2"/>
      <c r="N761" s="2"/>
      <c r="O761" s="2">
        <f t="shared" si="919"/>
        <v>5841.63</v>
      </c>
      <c r="P761" s="2">
        <f t="shared" si="920"/>
        <v>5841.63</v>
      </c>
      <c r="Q761" s="2">
        <f t="shared" si="951"/>
        <v>0</v>
      </c>
      <c r="R761" s="2">
        <f t="shared" si="921"/>
        <v>0</v>
      </c>
      <c r="S761" s="2">
        <f t="shared" si="922"/>
        <v>0</v>
      </c>
      <c r="T761" s="2">
        <f t="shared" si="923"/>
        <v>0</v>
      </c>
      <c r="U761" s="2">
        <f t="shared" si="924"/>
        <v>0</v>
      </c>
      <c r="V761" s="2">
        <f t="shared" si="925"/>
        <v>0</v>
      </c>
      <c r="W761" s="2">
        <f t="shared" si="926"/>
        <v>0</v>
      </c>
      <c r="X761" s="2">
        <f t="shared" si="927"/>
        <v>0</v>
      </c>
      <c r="Y761" s="2">
        <f t="shared" si="928"/>
        <v>0</v>
      </c>
      <c r="Z761" s="2"/>
      <c r="AA761" s="2">
        <v>59204062</v>
      </c>
      <c r="AB761" s="2">
        <f t="shared" si="929"/>
        <v>124.29</v>
      </c>
      <c r="AC761" s="2">
        <f t="shared" si="930"/>
        <v>124.29</v>
      </c>
      <c r="AD761" s="2">
        <f t="shared" si="952"/>
        <v>0</v>
      </c>
      <c r="AE761" s="2">
        <f t="shared" si="953"/>
        <v>0</v>
      </c>
      <c r="AF761" s="2">
        <f t="shared" si="954"/>
        <v>0</v>
      </c>
      <c r="AG761" s="2">
        <f t="shared" si="931"/>
        <v>0</v>
      </c>
      <c r="AH761" s="2">
        <f t="shared" si="955"/>
        <v>0</v>
      </c>
      <c r="AI761" s="2">
        <f t="shared" si="956"/>
        <v>0</v>
      </c>
      <c r="AJ761" s="2">
        <f t="shared" si="932"/>
        <v>0</v>
      </c>
      <c r="AK761" s="2">
        <v>124.29</v>
      </c>
      <c r="AL761" s="2">
        <v>124.29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1</v>
      </c>
      <c r="AW761" s="2">
        <v>1</v>
      </c>
      <c r="AX761" s="2"/>
      <c r="AY761" s="2"/>
      <c r="AZ761" s="2">
        <v>1</v>
      </c>
      <c r="BA761" s="2">
        <v>1</v>
      </c>
      <c r="BB761" s="2">
        <v>1</v>
      </c>
      <c r="BC761" s="2">
        <v>1</v>
      </c>
      <c r="BD761" s="2" t="s">
        <v>3</v>
      </c>
      <c r="BE761" s="2" t="s">
        <v>3</v>
      </c>
      <c r="BF761" s="2" t="s">
        <v>3</v>
      </c>
      <c r="BG761" s="2" t="s">
        <v>3</v>
      </c>
      <c r="BH761" s="2">
        <v>3</v>
      </c>
      <c r="BI761" s="2">
        <v>1</v>
      </c>
      <c r="BJ761" s="2" t="s">
        <v>278</v>
      </c>
      <c r="BK761" s="2"/>
      <c r="BL761" s="2"/>
      <c r="BM761" s="2">
        <v>1617</v>
      </c>
      <c r="BN761" s="2">
        <v>0</v>
      </c>
      <c r="BO761" s="2" t="s">
        <v>3</v>
      </c>
      <c r="BP761" s="2">
        <v>0</v>
      </c>
      <c r="BQ761" s="2">
        <v>200</v>
      </c>
      <c r="BR761" s="2">
        <v>0</v>
      </c>
      <c r="BS761" s="2">
        <v>1</v>
      </c>
      <c r="BT761" s="2">
        <v>1</v>
      </c>
      <c r="BU761" s="2">
        <v>1</v>
      </c>
      <c r="BV761" s="2">
        <v>1</v>
      </c>
      <c r="BW761" s="2">
        <v>1</v>
      </c>
      <c r="BX761" s="2">
        <v>1</v>
      </c>
      <c r="BY761" s="2" t="s">
        <v>3</v>
      </c>
      <c r="BZ761" s="2">
        <v>0</v>
      </c>
      <c r="CA761" s="2">
        <v>0</v>
      </c>
      <c r="CB761" s="2" t="s">
        <v>3</v>
      </c>
      <c r="CC761" s="2"/>
      <c r="CD761" s="2"/>
      <c r="CE761" s="2">
        <v>30</v>
      </c>
      <c r="CF761" s="2">
        <v>0</v>
      </c>
      <c r="CG761" s="2">
        <v>0</v>
      </c>
      <c r="CH761" s="2"/>
      <c r="CI761" s="2"/>
      <c r="CJ761" s="2"/>
      <c r="CK761" s="2"/>
      <c r="CL761" s="2"/>
      <c r="CM761" s="2">
        <v>0</v>
      </c>
      <c r="CN761" s="2" t="s">
        <v>3</v>
      </c>
      <c r="CO761" s="2">
        <v>0</v>
      </c>
      <c r="CP761" s="2">
        <f t="shared" si="933"/>
        <v>5841.63</v>
      </c>
      <c r="CQ761" s="2">
        <f t="shared" si="934"/>
        <v>124.29</v>
      </c>
      <c r="CR761" s="2">
        <f t="shared" si="957"/>
        <v>0</v>
      </c>
      <c r="CS761" s="2">
        <f t="shared" si="935"/>
        <v>0</v>
      </c>
      <c r="CT761" s="2">
        <f t="shared" si="936"/>
        <v>0</v>
      </c>
      <c r="CU761" s="2">
        <f t="shared" si="937"/>
        <v>0</v>
      </c>
      <c r="CV761" s="2">
        <f t="shared" si="938"/>
        <v>0</v>
      </c>
      <c r="CW761" s="2">
        <f t="shared" si="939"/>
        <v>0</v>
      </c>
      <c r="CX761" s="2">
        <f t="shared" si="940"/>
        <v>0</v>
      </c>
      <c r="CY761" s="2">
        <f t="shared" si="941"/>
        <v>0</v>
      </c>
      <c r="CZ761" s="2">
        <f t="shared" si="942"/>
        <v>0</v>
      </c>
      <c r="DA761" s="2"/>
      <c r="DB761" s="2"/>
      <c r="DC761" s="2" t="s">
        <v>3</v>
      </c>
      <c r="DD761" s="2" t="s">
        <v>3</v>
      </c>
      <c r="DE761" s="2" t="s">
        <v>3</v>
      </c>
      <c r="DF761" s="2" t="s">
        <v>3</v>
      </c>
      <c r="DG761" s="2" t="s">
        <v>3</v>
      </c>
      <c r="DH761" s="2" t="s">
        <v>3</v>
      </c>
      <c r="DI761" s="2" t="s">
        <v>3</v>
      </c>
      <c r="DJ761" s="2" t="s">
        <v>3</v>
      </c>
      <c r="DK761" s="2" t="s">
        <v>3</v>
      </c>
      <c r="DL761" s="2" t="s">
        <v>3</v>
      </c>
      <c r="DM761" s="2" t="s">
        <v>3</v>
      </c>
      <c r="DN761" s="2">
        <v>0</v>
      </c>
      <c r="DO761" s="2">
        <v>0</v>
      </c>
      <c r="DP761" s="2">
        <v>1</v>
      </c>
      <c r="DQ761" s="2">
        <v>1</v>
      </c>
      <c r="DR761" s="2"/>
      <c r="DS761" s="2"/>
      <c r="DT761" s="2"/>
      <c r="DU761" s="2">
        <v>1010</v>
      </c>
      <c r="DV761" s="2" t="s">
        <v>39</v>
      </c>
      <c r="DW761" s="2" t="s">
        <v>39</v>
      </c>
      <c r="DX761" s="2">
        <v>1</v>
      </c>
      <c r="DY761" s="2"/>
      <c r="DZ761" s="2" t="s">
        <v>3</v>
      </c>
      <c r="EA761" s="2" t="s">
        <v>3</v>
      </c>
      <c r="EB761" s="2" t="s">
        <v>3</v>
      </c>
      <c r="EC761" s="2" t="s">
        <v>3</v>
      </c>
      <c r="ED761" s="2"/>
      <c r="EE761" s="2">
        <v>58807973</v>
      </c>
      <c r="EF761" s="2">
        <v>200</v>
      </c>
      <c r="EG761" s="2" t="s">
        <v>245</v>
      </c>
      <c r="EH761" s="2">
        <v>0</v>
      </c>
      <c r="EI761" s="2" t="s">
        <v>3</v>
      </c>
      <c r="EJ761" s="2">
        <v>1</v>
      </c>
      <c r="EK761" s="2">
        <v>1617</v>
      </c>
      <c r="EL761" s="2" t="s">
        <v>246</v>
      </c>
      <c r="EM761" s="2" t="s">
        <v>247</v>
      </c>
      <c r="EN761" s="2"/>
      <c r="EO761" s="2" t="s">
        <v>3</v>
      </c>
      <c r="EP761" s="2"/>
      <c r="EQ761" s="2">
        <v>0</v>
      </c>
      <c r="ER761" s="2">
        <v>124.29</v>
      </c>
      <c r="ES761" s="2">
        <v>124.29</v>
      </c>
      <c r="ET761" s="2">
        <v>0</v>
      </c>
      <c r="EU761" s="2">
        <v>0</v>
      </c>
      <c r="EV761" s="2">
        <v>0</v>
      </c>
      <c r="EW761" s="2">
        <v>0</v>
      </c>
      <c r="EX761" s="2">
        <v>0</v>
      </c>
      <c r="EY761" s="2">
        <v>0</v>
      </c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>
        <v>0</v>
      </c>
      <c r="FR761" s="2">
        <v>0</v>
      </c>
      <c r="FS761" s="2">
        <v>0</v>
      </c>
      <c r="FT761" s="2"/>
      <c r="FU761" s="2"/>
      <c r="FV761" s="2"/>
      <c r="FW761" s="2"/>
      <c r="FX761" s="2">
        <v>0</v>
      </c>
      <c r="FY761" s="2">
        <v>0</v>
      </c>
      <c r="FZ761" s="2"/>
      <c r="GA761" s="2" t="s">
        <v>3</v>
      </c>
      <c r="GB761" s="2"/>
      <c r="GC761" s="2"/>
      <c r="GD761" s="2">
        <v>1</v>
      </c>
      <c r="GE761" s="2"/>
      <c r="GF761" s="2">
        <v>-2022749851</v>
      </c>
      <c r="GG761" s="2">
        <v>2</v>
      </c>
      <c r="GH761" s="2">
        <v>1</v>
      </c>
      <c r="GI761" s="2">
        <v>-2</v>
      </c>
      <c r="GJ761" s="2">
        <v>0</v>
      </c>
      <c r="GK761" s="2">
        <v>0</v>
      </c>
      <c r="GL761" s="2">
        <f t="shared" si="943"/>
        <v>0</v>
      </c>
      <c r="GM761" s="2">
        <f t="shared" si="944"/>
        <v>5841.63</v>
      </c>
      <c r="GN761" s="2">
        <f t="shared" si="945"/>
        <v>5841.63</v>
      </c>
      <c r="GO761" s="2">
        <f t="shared" si="946"/>
        <v>0</v>
      </c>
      <c r="GP761" s="2">
        <f t="shared" si="947"/>
        <v>0</v>
      </c>
      <c r="GQ761" s="2"/>
      <c r="GR761" s="2">
        <v>0</v>
      </c>
      <c r="GS761" s="2">
        <v>3</v>
      </c>
      <c r="GT761" s="2">
        <v>0</v>
      </c>
      <c r="GU761" s="2" t="s">
        <v>3</v>
      </c>
      <c r="GV761" s="2">
        <f t="shared" si="948"/>
        <v>0</v>
      </c>
      <c r="GW761" s="2">
        <v>1</v>
      </c>
      <c r="GX761" s="2">
        <f t="shared" si="949"/>
        <v>0</v>
      </c>
      <c r="GY761" s="2"/>
      <c r="GZ761" s="2"/>
      <c r="HA761" s="2">
        <v>0</v>
      </c>
      <c r="HB761" s="2">
        <v>0</v>
      </c>
      <c r="HC761" s="2">
        <f t="shared" si="950"/>
        <v>0</v>
      </c>
      <c r="HD761" s="2"/>
      <c r="HE761" s="2" t="s">
        <v>3</v>
      </c>
      <c r="HF761" s="2" t="s">
        <v>3</v>
      </c>
      <c r="HG761" s="2"/>
      <c r="HH761" s="2"/>
      <c r="HI761" s="2"/>
      <c r="HJ761" s="2"/>
      <c r="HK761" s="2"/>
      <c r="HL761" s="2"/>
      <c r="HM761" s="2" t="s">
        <v>3</v>
      </c>
      <c r="HN761" s="2" t="s">
        <v>3</v>
      </c>
      <c r="HO761" s="2" t="s">
        <v>3</v>
      </c>
      <c r="HP761" s="2" t="s">
        <v>3</v>
      </c>
      <c r="HQ761" s="2" t="s">
        <v>3</v>
      </c>
      <c r="HR761" s="2"/>
      <c r="HS761" s="2">
        <v>0</v>
      </c>
      <c r="HT761" s="2"/>
      <c r="HU761" s="2"/>
      <c r="HV761" s="2"/>
      <c r="HW761" s="2"/>
      <c r="HX761" s="2"/>
      <c r="HY761" s="2"/>
      <c r="HZ761" s="2"/>
      <c r="IA761" s="2"/>
      <c r="IB761" s="2"/>
      <c r="IC761" s="2"/>
      <c r="ID761" s="2"/>
      <c r="IE761" s="2"/>
      <c r="IF761" s="2"/>
      <c r="IG761" s="2"/>
      <c r="IH761" s="2"/>
      <c r="II761" s="2"/>
      <c r="IJ761" s="2"/>
      <c r="IK761" s="2">
        <v>0</v>
      </c>
      <c r="IL761" s="2"/>
      <c r="IM761" s="2"/>
      <c r="IN761" s="2"/>
      <c r="IO761" s="2"/>
      <c r="IP761" s="2"/>
      <c r="IQ761" s="2"/>
      <c r="IR761" s="2"/>
      <c r="IS761" s="2"/>
      <c r="IT761" s="2"/>
      <c r="IU761" s="2"/>
    </row>
    <row r="762" spans="1:255" x14ac:dyDescent="0.2">
      <c r="A762">
        <v>17</v>
      </c>
      <c r="B762">
        <v>1</v>
      </c>
      <c r="E762" t="s">
        <v>681</v>
      </c>
      <c r="F762" t="s">
        <v>276</v>
      </c>
      <c r="G762" t="s">
        <v>277</v>
      </c>
      <c r="H762" t="s">
        <v>39</v>
      </c>
      <c r="I762">
        <f>ROUND(ROUND(47,4),9)</f>
        <v>47</v>
      </c>
      <c r="J762">
        <v>0</v>
      </c>
      <c r="K762">
        <f>ROUND(ROUND(47,4),9)</f>
        <v>47</v>
      </c>
      <c r="O762">
        <f t="shared" si="919"/>
        <v>29208.15</v>
      </c>
      <c r="P762">
        <f t="shared" si="920"/>
        <v>29208.15</v>
      </c>
      <c r="Q762">
        <f t="shared" si="951"/>
        <v>0</v>
      </c>
      <c r="R762">
        <f t="shared" si="921"/>
        <v>0</v>
      </c>
      <c r="S762">
        <f t="shared" si="922"/>
        <v>0</v>
      </c>
      <c r="T762">
        <f t="shared" si="923"/>
        <v>0</v>
      </c>
      <c r="U762">
        <f t="shared" si="924"/>
        <v>0</v>
      </c>
      <c r="V762">
        <f t="shared" si="925"/>
        <v>0</v>
      </c>
      <c r="W762">
        <f t="shared" si="926"/>
        <v>0</v>
      </c>
      <c r="X762">
        <f t="shared" si="927"/>
        <v>0</v>
      </c>
      <c r="Y762">
        <f t="shared" si="928"/>
        <v>0</v>
      </c>
      <c r="AA762">
        <v>59204059</v>
      </c>
      <c r="AB762">
        <f t="shared" si="929"/>
        <v>124.29</v>
      </c>
      <c r="AC762">
        <f t="shared" si="930"/>
        <v>124.29</v>
      </c>
      <c r="AD762">
        <f t="shared" si="952"/>
        <v>0</v>
      </c>
      <c r="AE762">
        <f t="shared" si="953"/>
        <v>0</v>
      </c>
      <c r="AF762">
        <f t="shared" si="954"/>
        <v>0</v>
      </c>
      <c r="AG762">
        <f t="shared" si="931"/>
        <v>0</v>
      </c>
      <c r="AH762">
        <f t="shared" si="955"/>
        <v>0</v>
      </c>
      <c r="AI762">
        <f t="shared" si="956"/>
        <v>0</v>
      </c>
      <c r="AJ762">
        <f t="shared" si="932"/>
        <v>0</v>
      </c>
      <c r="AK762">
        <v>124.29</v>
      </c>
      <c r="AL762">
        <v>124.29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1</v>
      </c>
      <c r="AW762">
        <v>1</v>
      </c>
      <c r="AZ762">
        <v>1</v>
      </c>
      <c r="BA762">
        <v>1</v>
      </c>
      <c r="BB762">
        <v>1</v>
      </c>
      <c r="BC762">
        <v>5</v>
      </c>
      <c r="BD762" t="s">
        <v>3</v>
      </c>
      <c r="BE762" t="s">
        <v>3</v>
      </c>
      <c r="BF762" t="s">
        <v>3</v>
      </c>
      <c r="BG762" t="s">
        <v>3</v>
      </c>
      <c r="BH762">
        <v>3</v>
      </c>
      <c r="BI762">
        <v>1</v>
      </c>
      <c r="BJ762" t="s">
        <v>278</v>
      </c>
      <c r="BM762">
        <v>1617</v>
      </c>
      <c r="BN762">
        <v>0</v>
      </c>
      <c r="BO762" t="s">
        <v>276</v>
      </c>
      <c r="BP762">
        <v>1</v>
      </c>
      <c r="BQ762">
        <v>200</v>
      </c>
      <c r="BR762">
        <v>0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 t="s">
        <v>3</v>
      </c>
      <c r="BZ762">
        <v>0</v>
      </c>
      <c r="CA762">
        <v>0</v>
      </c>
      <c r="CB762" t="s">
        <v>3</v>
      </c>
      <c r="CE762">
        <v>30</v>
      </c>
      <c r="CF762">
        <v>0</v>
      </c>
      <c r="CG762">
        <v>0</v>
      </c>
      <c r="CM762">
        <v>0</v>
      </c>
      <c r="CN762" t="s">
        <v>3</v>
      </c>
      <c r="CO762">
        <v>0</v>
      </c>
      <c r="CP762">
        <f t="shared" si="933"/>
        <v>29208.15</v>
      </c>
      <c r="CQ762">
        <f t="shared" si="934"/>
        <v>621.45000000000005</v>
      </c>
      <c r="CR762">
        <f t="shared" si="957"/>
        <v>0</v>
      </c>
      <c r="CS762">
        <f t="shared" si="935"/>
        <v>0</v>
      </c>
      <c r="CT762">
        <f t="shared" si="936"/>
        <v>0</v>
      </c>
      <c r="CU762">
        <f t="shared" si="937"/>
        <v>0</v>
      </c>
      <c r="CV762">
        <f t="shared" si="938"/>
        <v>0</v>
      </c>
      <c r="CW762">
        <f t="shared" si="939"/>
        <v>0</v>
      </c>
      <c r="CX762">
        <f t="shared" si="940"/>
        <v>0</v>
      </c>
      <c r="CY762">
        <f t="shared" si="941"/>
        <v>0</v>
      </c>
      <c r="CZ762">
        <f t="shared" si="942"/>
        <v>0</v>
      </c>
      <c r="DC762" t="s">
        <v>3</v>
      </c>
      <c r="DD762" t="s">
        <v>3</v>
      </c>
      <c r="DE762" t="s">
        <v>3</v>
      </c>
      <c r="DF762" t="s">
        <v>3</v>
      </c>
      <c r="DG762" t="s">
        <v>3</v>
      </c>
      <c r="DH762" t="s">
        <v>3</v>
      </c>
      <c r="DI762" t="s">
        <v>3</v>
      </c>
      <c r="DJ762" t="s">
        <v>3</v>
      </c>
      <c r="DK762" t="s">
        <v>3</v>
      </c>
      <c r="DL762" t="s">
        <v>3</v>
      </c>
      <c r="DM762" t="s">
        <v>3</v>
      </c>
      <c r="DN762">
        <v>0</v>
      </c>
      <c r="DO762">
        <v>0</v>
      </c>
      <c r="DP762">
        <v>1</v>
      </c>
      <c r="DQ762">
        <v>1</v>
      </c>
      <c r="DU762">
        <v>1010</v>
      </c>
      <c r="DV762" t="s">
        <v>39</v>
      </c>
      <c r="DW762" t="s">
        <v>39</v>
      </c>
      <c r="DX762">
        <v>1</v>
      </c>
      <c r="DZ762" t="s">
        <v>3</v>
      </c>
      <c r="EA762" t="s">
        <v>3</v>
      </c>
      <c r="EB762" t="s">
        <v>3</v>
      </c>
      <c r="EC762" t="s">
        <v>3</v>
      </c>
      <c r="EE762">
        <v>58807973</v>
      </c>
      <c r="EF762">
        <v>200</v>
      </c>
      <c r="EG762" t="s">
        <v>245</v>
      </c>
      <c r="EH762">
        <v>0</v>
      </c>
      <c r="EI762" t="s">
        <v>3</v>
      </c>
      <c r="EJ762">
        <v>1</v>
      </c>
      <c r="EK762">
        <v>1617</v>
      </c>
      <c r="EL762" t="s">
        <v>246</v>
      </c>
      <c r="EM762" t="s">
        <v>247</v>
      </c>
      <c r="EO762" t="s">
        <v>3</v>
      </c>
      <c r="EQ762">
        <v>0</v>
      </c>
      <c r="ER762">
        <v>124.29</v>
      </c>
      <c r="ES762">
        <v>124.29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FQ762">
        <v>0</v>
      </c>
      <c r="FR762">
        <v>0</v>
      </c>
      <c r="FS762">
        <v>0</v>
      </c>
      <c r="FX762">
        <v>0</v>
      </c>
      <c r="FY762">
        <v>0</v>
      </c>
      <c r="GA762" t="s">
        <v>3</v>
      </c>
      <c r="GD762">
        <v>1</v>
      </c>
      <c r="GF762">
        <v>-2022749851</v>
      </c>
      <c r="GG762">
        <v>2</v>
      </c>
      <c r="GH762">
        <v>1</v>
      </c>
      <c r="GI762">
        <v>2</v>
      </c>
      <c r="GJ762">
        <v>0</v>
      </c>
      <c r="GK762">
        <v>0</v>
      </c>
      <c r="GL762">
        <f t="shared" si="943"/>
        <v>0</v>
      </c>
      <c r="GM762">
        <f t="shared" si="944"/>
        <v>29208.15</v>
      </c>
      <c r="GN762">
        <f t="shared" si="945"/>
        <v>29208.15</v>
      </c>
      <c r="GO762">
        <f t="shared" si="946"/>
        <v>0</v>
      </c>
      <c r="GP762">
        <f t="shared" si="947"/>
        <v>0</v>
      </c>
      <c r="GR762">
        <v>0</v>
      </c>
      <c r="GS762">
        <v>3</v>
      </c>
      <c r="GT762">
        <v>0</v>
      </c>
      <c r="GU762" t="s">
        <v>3</v>
      </c>
      <c r="GV762">
        <f t="shared" si="948"/>
        <v>0</v>
      </c>
      <c r="GW762">
        <v>1</v>
      </c>
      <c r="GX762">
        <f t="shared" si="949"/>
        <v>0</v>
      </c>
      <c r="HA762">
        <v>0</v>
      </c>
      <c r="HB762">
        <v>0</v>
      </c>
      <c r="HC762">
        <f t="shared" si="950"/>
        <v>0</v>
      </c>
      <c r="HE762" t="s">
        <v>3</v>
      </c>
      <c r="HF762" t="s">
        <v>3</v>
      </c>
      <c r="HM762" t="s">
        <v>3</v>
      </c>
      <c r="HN762" t="s">
        <v>3</v>
      </c>
      <c r="HO762" t="s">
        <v>3</v>
      </c>
      <c r="HP762" t="s">
        <v>3</v>
      </c>
      <c r="HQ762" t="s">
        <v>3</v>
      </c>
      <c r="HS762">
        <v>0</v>
      </c>
      <c r="IK762">
        <v>0</v>
      </c>
    </row>
    <row r="763" spans="1:255" x14ac:dyDescent="0.2">
      <c r="A763" s="2">
        <v>17</v>
      </c>
      <c r="B763" s="2">
        <v>1</v>
      </c>
      <c r="C763" s="2"/>
      <c r="D763" s="2"/>
      <c r="E763" s="2" t="s">
        <v>682</v>
      </c>
      <c r="F763" s="2" t="s">
        <v>60</v>
      </c>
      <c r="G763" s="2" t="s">
        <v>61</v>
      </c>
      <c r="H763" s="2" t="s">
        <v>39</v>
      </c>
      <c r="I763" s="2">
        <f>ROUND(ROUND(20,4),9)</f>
        <v>20</v>
      </c>
      <c r="J763" s="2">
        <v>0</v>
      </c>
      <c r="K763" s="2">
        <f>ROUND(ROUND(20,4),9)</f>
        <v>20</v>
      </c>
      <c r="L763" s="2"/>
      <c r="M763" s="2"/>
      <c r="N763" s="2"/>
      <c r="O763" s="2">
        <f t="shared" si="919"/>
        <v>944.8</v>
      </c>
      <c r="P763" s="2">
        <f t="shared" si="920"/>
        <v>944.8</v>
      </c>
      <c r="Q763" s="2">
        <f t="shared" si="951"/>
        <v>0</v>
      </c>
      <c r="R763" s="2">
        <f t="shared" si="921"/>
        <v>0</v>
      </c>
      <c r="S763" s="2">
        <f t="shared" si="922"/>
        <v>0</v>
      </c>
      <c r="T763" s="2">
        <f t="shared" si="923"/>
        <v>0</v>
      </c>
      <c r="U763" s="2">
        <f t="shared" si="924"/>
        <v>0</v>
      </c>
      <c r="V763" s="2">
        <f t="shared" si="925"/>
        <v>0</v>
      </c>
      <c r="W763" s="2">
        <f t="shared" si="926"/>
        <v>0</v>
      </c>
      <c r="X763" s="2">
        <f t="shared" si="927"/>
        <v>0</v>
      </c>
      <c r="Y763" s="2">
        <f t="shared" si="928"/>
        <v>0</v>
      </c>
      <c r="Z763" s="2"/>
      <c r="AA763" s="2">
        <v>59204062</v>
      </c>
      <c r="AB763" s="2">
        <f t="shared" si="929"/>
        <v>47.24</v>
      </c>
      <c r="AC763" s="2">
        <f t="shared" si="930"/>
        <v>47.24</v>
      </c>
      <c r="AD763" s="2">
        <f t="shared" si="952"/>
        <v>0</v>
      </c>
      <c r="AE763" s="2">
        <f t="shared" si="953"/>
        <v>0</v>
      </c>
      <c r="AF763" s="2">
        <f t="shared" si="954"/>
        <v>0</v>
      </c>
      <c r="AG763" s="2">
        <f t="shared" si="931"/>
        <v>0</v>
      </c>
      <c r="AH763" s="2">
        <f t="shared" si="955"/>
        <v>0</v>
      </c>
      <c r="AI763" s="2">
        <f t="shared" si="956"/>
        <v>0</v>
      </c>
      <c r="AJ763" s="2">
        <f t="shared" si="932"/>
        <v>0</v>
      </c>
      <c r="AK763" s="2">
        <v>47.24</v>
      </c>
      <c r="AL763" s="2">
        <v>47.24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1</v>
      </c>
      <c r="AW763" s="2">
        <v>1</v>
      </c>
      <c r="AX763" s="2"/>
      <c r="AY763" s="2"/>
      <c r="AZ763" s="2">
        <v>1</v>
      </c>
      <c r="BA763" s="2">
        <v>1</v>
      </c>
      <c r="BB763" s="2">
        <v>1</v>
      </c>
      <c r="BC763" s="2">
        <v>1</v>
      </c>
      <c r="BD763" s="2" t="s">
        <v>3</v>
      </c>
      <c r="BE763" s="2" t="s">
        <v>3</v>
      </c>
      <c r="BF763" s="2" t="s">
        <v>3</v>
      </c>
      <c r="BG763" s="2" t="s">
        <v>3</v>
      </c>
      <c r="BH763" s="2">
        <v>3</v>
      </c>
      <c r="BI763" s="2">
        <v>1</v>
      </c>
      <c r="BJ763" s="2" t="s">
        <v>62</v>
      </c>
      <c r="BK763" s="2"/>
      <c r="BL763" s="2"/>
      <c r="BM763" s="2">
        <v>1617</v>
      </c>
      <c r="BN763" s="2">
        <v>0</v>
      </c>
      <c r="BO763" s="2" t="s">
        <v>3</v>
      </c>
      <c r="BP763" s="2">
        <v>0</v>
      </c>
      <c r="BQ763" s="2">
        <v>200</v>
      </c>
      <c r="BR763" s="2">
        <v>0</v>
      </c>
      <c r="BS763" s="2">
        <v>1</v>
      </c>
      <c r="BT763" s="2">
        <v>1</v>
      </c>
      <c r="BU763" s="2">
        <v>1</v>
      </c>
      <c r="BV763" s="2">
        <v>1</v>
      </c>
      <c r="BW763" s="2">
        <v>1</v>
      </c>
      <c r="BX763" s="2">
        <v>1</v>
      </c>
      <c r="BY763" s="2" t="s">
        <v>3</v>
      </c>
      <c r="BZ763" s="2">
        <v>0</v>
      </c>
      <c r="CA763" s="2">
        <v>0</v>
      </c>
      <c r="CB763" s="2" t="s">
        <v>3</v>
      </c>
      <c r="CC763" s="2"/>
      <c r="CD763" s="2"/>
      <c r="CE763" s="2">
        <v>30</v>
      </c>
      <c r="CF763" s="2">
        <v>0</v>
      </c>
      <c r="CG763" s="2">
        <v>0</v>
      </c>
      <c r="CH763" s="2"/>
      <c r="CI763" s="2"/>
      <c r="CJ763" s="2"/>
      <c r="CK763" s="2"/>
      <c r="CL763" s="2"/>
      <c r="CM763" s="2">
        <v>0</v>
      </c>
      <c r="CN763" s="2" t="s">
        <v>3</v>
      </c>
      <c r="CO763" s="2">
        <v>0</v>
      </c>
      <c r="CP763" s="2">
        <f t="shared" si="933"/>
        <v>944.8</v>
      </c>
      <c r="CQ763" s="2">
        <f t="shared" si="934"/>
        <v>47.24</v>
      </c>
      <c r="CR763" s="2">
        <f t="shared" si="957"/>
        <v>0</v>
      </c>
      <c r="CS763" s="2">
        <f t="shared" si="935"/>
        <v>0</v>
      </c>
      <c r="CT763" s="2">
        <f t="shared" si="936"/>
        <v>0</v>
      </c>
      <c r="CU763" s="2">
        <f t="shared" si="937"/>
        <v>0</v>
      </c>
      <c r="CV763" s="2">
        <f t="shared" si="938"/>
        <v>0</v>
      </c>
      <c r="CW763" s="2">
        <f t="shared" si="939"/>
        <v>0</v>
      </c>
      <c r="CX763" s="2">
        <f t="shared" si="940"/>
        <v>0</v>
      </c>
      <c r="CY763" s="2">
        <f t="shared" si="941"/>
        <v>0</v>
      </c>
      <c r="CZ763" s="2">
        <f t="shared" si="942"/>
        <v>0</v>
      </c>
      <c r="DA763" s="2"/>
      <c r="DB763" s="2"/>
      <c r="DC763" s="2" t="s">
        <v>3</v>
      </c>
      <c r="DD763" s="2" t="s">
        <v>3</v>
      </c>
      <c r="DE763" s="2" t="s">
        <v>3</v>
      </c>
      <c r="DF763" s="2" t="s">
        <v>3</v>
      </c>
      <c r="DG763" s="2" t="s">
        <v>3</v>
      </c>
      <c r="DH763" s="2" t="s">
        <v>3</v>
      </c>
      <c r="DI763" s="2" t="s">
        <v>3</v>
      </c>
      <c r="DJ763" s="2" t="s">
        <v>3</v>
      </c>
      <c r="DK763" s="2" t="s">
        <v>3</v>
      </c>
      <c r="DL763" s="2" t="s">
        <v>3</v>
      </c>
      <c r="DM763" s="2" t="s">
        <v>3</v>
      </c>
      <c r="DN763" s="2">
        <v>0</v>
      </c>
      <c r="DO763" s="2">
        <v>0</v>
      </c>
      <c r="DP763" s="2">
        <v>1</v>
      </c>
      <c r="DQ763" s="2">
        <v>1</v>
      </c>
      <c r="DR763" s="2"/>
      <c r="DS763" s="2"/>
      <c r="DT763" s="2"/>
      <c r="DU763" s="2">
        <v>1010</v>
      </c>
      <c r="DV763" s="2" t="s">
        <v>39</v>
      </c>
      <c r="DW763" s="2" t="s">
        <v>39</v>
      </c>
      <c r="DX763" s="2">
        <v>1</v>
      </c>
      <c r="DY763" s="2"/>
      <c r="DZ763" s="2" t="s">
        <v>3</v>
      </c>
      <c r="EA763" s="2" t="s">
        <v>3</v>
      </c>
      <c r="EB763" s="2" t="s">
        <v>3</v>
      </c>
      <c r="EC763" s="2" t="s">
        <v>3</v>
      </c>
      <c r="ED763" s="2"/>
      <c r="EE763" s="2">
        <v>58807973</v>
      </c>
      <c r="EF763" s="2">
        <v>200</v>
      </c>
      <c r="EG763" s="2" t="s">
        <v>245</v>
      </c>
      <c r="EH763" s="2">
        <v>0</v>
      </c>
      <c r="EI763" s="2" t="s">
        <v>3</v>
      </c>
      <c r="EJ763" s="2">
        <v>1</v>
      </c>
      <c r="EK763" s="2">
        <v>1617</v>
      </c>
      <c r="EL763" s="2" t="s">
        <v>246</v>
      </c>
      <c r="EM763" s="2" t="s">
        <v>247</v>
      </c>
      <c r="EN763" s="2"/>
      <c r="EO763" s="2" t="s">
        <v>3</v>
      </c>
      <c r="EP763" s="2"/>
      <c r="EQ763" s="2">
        <v>0</v>
      </c>
      <c r="ER763" s="2">
        <v>47.24</v>
      </c>
      <c r="ES763" s="2">
        <v>47.24</v>
      </c>
      <c r="ET763" s="2">
        <v>0</v>
      </c>
      <c r="EU763" s="2">
        <v>0</v>
      </c>
      <c r="EV763" s="2">
        <v>0</v>
      </c>
      <c r="EW763" s="2">
        <v>0</v>
      </c>
      <c r="EX763" s="2">
        <v>0</v>
      </c>
      <c r="EY763" s="2">
        <v>0</v>
      </c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>
        <v>0</v>
      </c>
      <c r="FR763" s="2">
        <v>0</v>
      </c>
      <c r="FS763" s="2">
        <v>0</v>
      </c>
      <c r="FT763" s="2"/>
      <c r="FU763" s="2"/>
      <c r="FV763" s="2"/>
      <c r="FW763" s="2"/>
      <c r="FX763" s="2">
        <v>0</v>
      </c>
      <c r="FY763" s="2">
        <v>0</v>
      </c>
      <c r="FZ763" s="2"/>
      <c r="GA763" s="2" t="s">
        <v>3</v>
      </c>
      <c r="GB763" s="2"/>
      <c r="GC763" s="2"/>
      <c r="GD763" s="2">
        <v>1</v>
      </c>
      <c r="GE763" s="2"/>
      <c r="GF763" s="2">
        <v>-146904554</v>
      </c>
      <c r="GG763" s="2">
        <v>2</v>
      </c>
      <c r="GH763" s="2">
        <v>1</v>
      </c>
      <c r="GI763" s="2">
        <v>-2</v>
      </c>
      <c r="GJ763" s="2">
        <v>0</v>
      </c>
      <c r="GK763" s="2">
        <v>0</v>
      </c>
      <c r="GL763" s="2">
        <f t="shared" si="943"/>
        <v>0</v>
      </c>
      <c r="GM763" s="2">
        <f t="shared" si="944"/>
        <v>944.8</v>
      </c>
      <c r="GN763" s="2">
        <f t="shared" si="945"/>
        <v>944.8</v>
      </c>
      <c r="GO763" s="2">
        <f t="shared" si="946"/>
        <v>0</v>
      </c>
      <c r="GP763" s="2">
        <f t="shared" si="947"/>
        <v>0</v>
      </c>
      <c r="GQ763" s="2"/>
      <c r="GR763" s="2">
        <v>0</v>
      </c>
      <c r="GS763" s="2">
        <v>3</v>
      </c>
      <c r="GT763" s="2">
        <v>0</v>
      </c>
      <c r="GU763" s="2" t="s">
        <v>3</v>
      </c>
      <c r="GV763" s="2">
        <f t="shared" si="948"/>
        <v>0</v>
      </c>
      <c r="GW763" s="2">
        <v>1</v>
      </c>
      <c r="GX763" s="2">
        <f t="shared" si="949"/>
        <v>0</v>
      </c>
      <c r="GY763" s="2"/>
      <c r="GZ763" s="2"/>
      <c r="HA763" s="2">
        <v>0</v>
      </c>
      <c r="HB763" s="2">
        <v>0</v>
      </c>
      <c r="HC763" s="2">
        <f t="shared" si="950"/>
        <v>0</v>
      </c>
      <c r="HD763" s="2"/>
      <c r="HE763" s="2" t="s">
        <v>3</v>
      </c>
      <c r="HF763" s="2" t="s">
        <v>3</v>
      </c>
      <c r="HG763" s="2"/>
      <c r="HH763" s="2"/>
      <c r="HI763" s="2"/>
      <c r="HJ763" s="2"/>
      <c r="HK763" s="2"/>
      <c r="HL763" s="2"/>
      <c r="HM763" s="2" t="s">
        <v>3</v>
      </c>
      <c r="HN763" s="2" t="s">
        <v>3</v>
      </c>
      <c r="HO763" s="2" t="s">
        <v>3</v>
      </c>
      <c r="HP763" s="2" t="s">
        <v>3</v>
      </c>
      <c r="HQ763" s="2" t="s">
        <v>3</v>
      </c>
      <c r="HR763" s="2"/>
      <c r="HS763" s="2">
        <v>0</v>
      </c>
      <c r="HT763" s="2"/>
      <c r="HU763" s="2"/>
      <c r="HV763" s="2"/>
      <c r="HW763" s="2"/>
      <c r="HX763" s="2"/>
      <c r="HY763" s="2"/>
      <c r="HZ763" s="2"/>
      <c r="IA763" s="2"/>
      <c r="IB763" s="2"/>
      <c r="IC763" s="2"/>
      <c r="ID763" s="2"/>
      <c r="IE763" s="2"/>
      <c r="IF763" s="2"/>
      <c r="IG763" s="2"/>
      <c r="IH763" s="2"/>
      <c r="II763" s="2"/>
      <c r="IJ763" s="2"/>
      <c r="IK763" s="2">
        <v>0</v>
      </c>
      <c r="IL763" s="2"/>
      <c r="IM763" s="2"/>
      <c r="IN763" s="2"/>
      <c r="IO763" s="2"/>
      <c r="IP763" s="2"/>
      <c r="IQ763" s="2"/>
      <c r="IR763" s="2"/>
      <c r="IS763" s="2"/>
      <c r="IT763" s="2"/>
      <c r="IU763" s="2"/>
    </row>
    <row r="764" spans="1:255" x14ac:dyDescent="0.2">
      <c r="A764">
        <v>17</v>
      </c>
      <c r="B764">
        <v>1</v>
      </c>
      <c r="E764" t="s">
        <v>682</v>
      </c>
      <c r="F764" t="s">
        <v>60</v>
      </c>
      <c r="G764" t="s">
        <v>61</v>
      </c>
      <c r="H764" t="s">
        <v>39</v>
      </c>
      <c r="I764">
        <f>ROUND(ROUND(20,4),9)</f>
        <v>20</v>
      </c>
      <c r="J764">
        <v>0</v>
      </c>
      <c r="K764">
        <f>ROUND(ROUND(20,4),9)</f>
        <v>20</v>
      </c>
      <c r="O764">
        <f t="shared" si="919"/>
        <v>19557.36</v>
      </c>
      <c r="P764">
        <f t="shared" si="920"/>
        <v>19557.36</v>
      </c>
      <c r="Q764">
        <f t="shared" si="951"/>
        <v>0</v>
      </c>
      <c r="R764">
        <f t="shared" si="921"/>
        <v>0</v>
      </c>
      <c r="S764">
        <f t="shared" si="922"/>
        <v>0</v>
      </c>
      <c r="T764">
        <f t="shared" si="923"/>
        <v>0</v>
      </c>
      <c r="U764">
        <f t="shared" si="924"/>
        <v>0</v>
      </c>
      <c r="V764">
        <f t="shared" si="925"/>
        <v>0</v>
      </c>
      <c r="W764">
        <f t="shared" si="926"/>
        <v>0</v>
      </c>
      <c r="X764">
        <f t="shared" si="927"/>
        <v>0</v>
      </c>
      <c r="Y764">
        <f t="shared" si="928"/>
        <v>0</v>
      </c>
      <c r="AA764">
        <v>59204059</v>
      </c>
      <c r="AB764">
        <f t="shared" si="929"/>
        <v>47.24</v>
      </c>
      <c r="AC764">
        <f t="shared" si="930"/>
        <v>47.24</v>
      </c>
      <c r="AD764">
        <f t="shared" si="952"/>
        <v>0</v>
      </c>
      <c r="AE764">
        <f t="shared" si="953"/>
        <v>0</v>
      </c>
      <c r="AF764">
        <f t="shared" si="954"/>
        <v>0</v>
      </c>
      <c r="AG764">
        <f t="shared" si="931"/>
        <v>0</v>
      </c>
      <c r="AH764">
        <f t="shared" si="955"/>
        <v>0</v>
      </c>
      <c r="AI764">
        <f t="shared" si="956"/>
        <v>0</v>
      </c>
      <c r="AJ764">
        <f t="shared" si="932"/>
        <v>0</v>
      </c>
      <c r="AK764">
        <v>47.24</v>
      </c>
      <c r="AL764">
        <v>47.24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1</v>
      </c>
      <c r="AW764">
        <v>1</v>
      </c>
      <c r="AZ764">
        <v>1</v>
      </c>
      <c r="BA764">
        <v>1</v>
      </c>
      <c r="BB764">
        <v>1</v>
      </c>
      <c r="BC764">
        <v>20.7</v>
      </c>
      <c r="BD764" t="s">
        <v>3</v>
      </c>
      <c r="BE764" t="s">
        <v>3</v>
      </c>
      <c r="BF764" t="s">
        <v>3</v>
      </c>
      <c r="BG764" t="s">
        <v>3</v>
      </c>
      <c r="BH764">
        <v>3</v>
      </c>
      <c r="BI764">
        <v>1</v>
      </c>
      <c r="BJ764" t="s">
        <v>62</v>
      </c>
      <c r="BM764">
        <v>1617</v>
      </c>
      <c r="BN764">
        <v>0</v>
      </c>
      <c r="BO764" t="s">
        <v>60</v>
      </c>
      <c r="BP764">
        <v>1</v>
      </c>
      <c r="BQ764">
        <v>200</v>
      </c>
      <c r="BR764">
        <v>0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 t="s">
        <v>3</v>
      </c>
      <c r="BZ764">
        <v>0</v>
      </c>
      <c r="CA764">
        <v>0</v>
      </c>
      <c r="CB764" t="s">
        <v>3</v>
      </c>
      <c r="CE764">
        <v>30</v>
      </c>
      <c r="CF764">
        <v>0</v>
      </c>
      <c r="CG764">
        <v>0</v>
      </c>
      <c r="CM764">
        <v>0</v>
      </c>
      <c r="CN764" t="s">
        <v>3</v>
      </c>
      <c r="CO764">
        <v>0</v>
      </c>
      <c r="CP764">
        <f t="shared" si="933"/>
        <v>19557.36</v>
      </c>
      <c r="CQ764">
        <f t="shared" si="934"/>
        <v>977.87</v>
      </c>
      <c r="CR764">
        <f t="shared" si="957"/>
        <v>0</v>
      </c>
      <c r="CS764">
        <f t="shared" si="935"/>
        <v>0</v>
      </c>
      <c r="CT764">
        <f t="shared" si="936"/>
        <v>0</v>
      </c>
      <c r="CU764">
        <f t="shared" si="937"/>
        <v>0</v>
      </c>
      <c r="CV764">
        <f t="shared" si="938"/>
        <v>0</v>
      </c>
      <c r="CW764">
        <f t="shared" si="939"/>
        <v>0</v>
      </c>
      <c r="CX764">
        <f t="shared" si="940"/>
        <v>0</v>
      </c>
      <c r="CY764">
        <f t="shared" si="941"/>
        <v>0</v>
      </c>
      <c r="CZ764">
        <f t="shared" si="942"/>
        <v>0</v>
      </c>
      <c r="DC764" t="s">
        <v>3</v>
      </c>
      <c r="DD764" t="s">
        <v>3</v>
      </c>
      <c r="DE764" t="s">
        <v>3</v>
      </c>
      <c r="DF764" t="s">
        <v>3</v>
      </c>
      <c r="DG764" t="s">
        <v>3</v>
      </c>
      <c r="DH764" t="s">
        <v>3</v>
      </c>
      <c r="DI764" t="s">
        <v>3</v>
      </c>
      <c r="DJ764" t="s">
        <v>3</v>
      </c>
      <c r="DK764" t="s">
        <v>3</v>
      </c>
      <c r="DL764" t="s">
        <v>3</v>
      </c>
      <c r="DM764" t="s">
        <v>3</v>
      </c>
      <c r="DN764">
        <v>0</v>
      </c>
      <c r="DO764">
        <v>0</v>
      </c>
      <c r="DP764">
        <v>1</v>
      </c>
      <c r="DQ764">
        <v>1</v>
      </c>
      <c r="DU764">
        <v>1010</v>
      </c>
      <c r="DV764" t="s">
        <v>39</v>
      </c>
      <c r="DW764" t="s">
        <v>39</v>
      </c>
      <c r="DX764">
        <v>1</v>
      </c>
      <c r="DZ764" t="s">
        <v>3</v>
      </c>
      <c r="EA764" t="s">
        <v>3</v>
      </c>
      <c r="EB764" t="s">
        <v>3</v>
      </c>
      <c r="EC764" t="s">
        <v>3</v>
      </c>
      <c r="EE764">
        <v>58807973</v>
      </c>
      <c r="EF764">
        <v>200</v>
      </c>
      <c r="EG764" t="s">
        <v>245</v>
      </c>
      <c r="EH764">
        <v>0</v>
      </c>
      <c r="EI764" t="s">
        <v>3</v>
      </c>
      <c r="EJ764">
        <v>1</v>
      </c>
      <c r="EK764">
        <v>1617</v>
      </c>
      <c r="EL764" t="s">
        <v>246</v>
      </c>
      <c r="EM764" t="s">
        <v>247</v>
      </c>
      <c r="EO764" t="s">
        <v>3</v>
      </c>
      <c r="EQ764">
        <v>0</v>
      </c>
      <c r="ER764">
        <v>47.24</v>
      </c>
      <c r="ES764">
        <v>47.24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FQ764">
        <v>0</v>
      </c>
      <c r="FR764">
        <v>0</v>
      </c>
      <c r="FS764">
        <v>0</v>
      </c>
      <c r="FX764">
        <v>0</v>
      </c>
      <c r="FY764">
        <v>0</v>
      </c>
      <c r="GA764" t="s">
        <v>3</v>
      </c>
      <c r="GD764">
        <v>1</v>
      </c>
      <c r="GF764">
        <v>-146904554</v>
      </c>
      <c r="GG764">
        <v>2</v>
      </c>
      <c r="GH764">
        <v>1</v>
      </c>
      <c r="GI764">
        <v>2</v>
      </c>
      <c r="GJ764">
        <v>0</v>
      </c>
      <c r="GK764">
        <v>0</v>
      </c>
      <c r="GL764">
        <f t="shared" si="943"/>
        <v>0</v>
      </c>
      <c r="GM764">
        <f t="shared" si="944"/>
        <v>19557.36</v>
      </c>
      <c r="GN764">
        <f t="shared" si="945"/>
        <v>19557.36</v>
      </c>
      <c r="GO764">
        <f t="shared" si="946"/>
        <v>0</v>
      </c>
      <c r="GP764">
        <f t="shared" si="947"/>
        <v>0</v>
      </c>
      <c r="GR764">
        <v>0</v>
      </c>
      <c r="GS764">
        <v>3</v>
      </c>
      <c r="GT764">
        <v>0</v>
      </c>
      <c r="GU764" t="s">
        <v>3</v>
      </c>
      <c r="GV764">
        <f t="shared" si="948"/>
        <v>0</v>
      </c>
      <c r="GW764">
        <v>1</v>
      </c>
      <c r="GX764">
        <f t="shared" si="949"/>
        <v>0</v>
      </c>
      <c r="HA764">
        <v>0</v>
      </c>
      <c r="HB764">
        <v>0</v>
      </c>
      <c r="HC764">
        <f t="shared" si="950"/>
        <v>0</v>
      </c>
      <c r="HE764" t="s">
        <v>3</v>
      </c>
      <c r="HF764" t="s">
        <v>3</v>
      </c>
      <c r="HM764" t="s">
        <v>3</v>
      </c>
      <c r="HN764" t="s">
        <v>3</v>
      </c>
      <c r="HO764" t="s">
        <v>3</v>
      </c>
      <c r="HP764" t="s">
        <v>3</v>
      </c>
      <c r="HQ764" t="s">
        <v>3</v>
      </c>
      <c r="HS764">
        <v>0</v>
      </c>
      <c r="IK764">
        <v>0</v>
      </c>
    </row>
    <row r="765" spans="1:255" x14ac:dyDescent="0.2">
      <c r="A765" s="2">
        <v>17</v>
      </c>
      <c r="B765" s="2">
        <v>1</v>
      </c>
      <c r="C765" s="2">
        <f>ROW(SmtRes!A1643)</f>
        <v>1643</v>
      </c>
      <c r="D765" s="2">
        <f>ROW(EtalonRes!A1644)</f>
        <v>1644</v>
      </c>
      <c r="E765" s="2" t="s">
        <v>3</v>
      </c>
      <c r="F765" s="2" t="s">
        <v>248</v>
      </c>
      <c r="G765" s="2" t="s">
        <v>249</v>
      </c>
      <c r="H765" s="2" t="s">
        <v>228</v>
      </c>
      <c r="I765" s="2">
        <f>ROUND(ROUND(20,4)*0,9)</f>
        <v>0</v>
      </c>
      <c r="J765" s="2">
        <v>0</v>
      </c>
      <c r="K765" s="2">
        <f>ROUND(ROUND(20,4)*0,9)</f>
        <v>0</v>
      </c>
      <c r="L765" s="2"/>
      <c r="M765" s="2"/>
      <c r="N765" s="2"/>
      <c r="O765" s="2">
        <f t="shared" si="919"/>
        <v>0</v>
      </c>
      <c r="P765" s="2">
        <f t="shared" si="920"/>
        <v>0</v>
      </c>
      <c r="Q765" s="2">
        <f>(ROUND((ROUND(((((ET765*1.25)*1.1))*AV765*I765),2)*BB765),2)+ROUND((ROUND(((AE765-(((EU765*1.25)*1.1)))*AV765*I765),2)*BS765),2))</f>
        <v>0</v>
      </c>
      <c r="R765" s="2">
        <f t="shared" si="921"/>
        <v>0</v>
      </c>
      <c r="S765" s="2">
        <f t="shared" si="922"/>
        <v>0</v>
      </c>
      <c r="T765" s="2">
        <f t="shared" si="923"/>
        <v>0</v>
      </c>
      <c r="U765" s="2">
        <f t="shared" si="924"/>
        <v>0</v>
      </c>
      <c r="V765" s="2">
        <f t="shared" si="925"/>
        <v>0</v>
      </c>
      <c r="W765" s="2">
        <f t="shared" si="926"/>
        <v>0</v>
      </c>
      <c r="X765" s="2">
        <f t="shared" si="927"/>
        <v>0</v>
      </c>
      <c r="Y765" s="2">
        <f t="shared" si="928"/>
        <v>0</v>
      </c>
      <c r="Z765" s="2"/>
      <c r="AA765" s="2">
        <v>-1</v>
      </c>
      <c r="AB765" s="2">
        <f t="shared" si="929"/>
        <v>48.109850000000002</v>
      </c>
      <c r="AC765" s="2">
        <f t="shared" si="930"/>
        <v>21.42</v>
      </c>
      <c r="AD765" s="2">
        <f>ROUND((((((ET765*1.25)*1.1))-(((EU765*1.25)*1.1)))+AE765),6)</f>
        <v>4.5650000000000004</v>
      </c>
      <c r="AE765" s="2">
        <f>ROUND((((EU765*1.25)*1.1)),6)</f>
        <v>0.17874999999999999</v>
      </c>
      <c r="AF765" s="2">
        <f>ROUND((((EV765*1.15)*1.1)),6)</f>
        <v>22.124849999999999</v>
      </c>
      <c r="AG765" s="2">
        <f t="shared" si="931"/>
        <v>0</v>
      </c>
      <c r="AH765" s="2">
        <f>(((EW765*1.15)*1.1))</f>
        <v>1.85955</v>
      </c>
      <c r="AI765" s="2">
        <f>(((EX765*1.25)*1.1))</f>
        <v>0</v>
      </c>
      <c r="AJ765" s="2">
        <f t="shared" si="932"/>
        <v>0</v>
      </c>
      <c r="AK765" s="2">
        <v>42.23</v>
      </c>
      <c r="AL765" s="2">
        <v>21.42</v>
      </c>
      <c r="AM765" s="2">
        <v>3.32</v>
      </c>
      <c r="AN765" s="2">
        <v>0.13</v>
      </c>
      <c r="AO765" s="2">
        <v>17.489999999999998</v>
      </c>
      <c r="AP765" s="2">
        <v>0</v>
      </c>
      <c r="AQ765" s="2">
        <v>1.47</v>
      </c>
      <c r="AR765" s="2">
        <v>0</v>
      </c>
      <c r="AS765" s="2">
        <v>0</v>
      </c>
      <c r="AT765" s="2">
        <v>109</v>
      </c>
      <c r="AU765" s="2">
        <v>61</v>
      </c>
      <c r="AV765" s="2">
        <v>1.0669999999999999</v>
      </c>
      <c r="AW765" s="2">
        <v>1</v>
      </c>
      <c r="AX765" s="2"/>
      <c r="AY765" s="2"/>
      <c r="AZ765" s="2">
        <v>1</v>
      </c>
      <c r="BA765" s="2">
        <v>1</v>
      </c>
      <c r="BB765" s="2">
        <v>1</v>
      </c>
      <c r="BC765" s="2">
        <v>1</v>
      </c>
      <c r="BD765" s="2" t="s">
        <v>3</v>
      </c>
      <c r="BE765" s="2" t="s">
        <v>3</v>
      </c>
      <c r="BF765" s="2" t="s">
        <v>3</v>
      </c>
      <c r="BG765" s="2" t="s">
        <v>3</v>
      </c>
      <c r="BH765" s="2">
        <v>0</v>
      </c>
      <c r="BI765" s="2">
        <v>1</v>
      </c>
      <c r="BJ765" s="2" t="s">
        <v>250</v>
      </c>
      <c r="BK765" s="2"/>
      <c r="BL765" s="2"/>
      <c r="BM765" s="2">
        <v>21</v>
      </c>
      <c r="BN765" s="2">
        <v>0</v>
      </c>
      <c r="BO765" s="2" t="s">
        <v>248</v>
      </c>
      <c r="BP765" s="2">
        <v>1</v>
      </c>
      <c r="BQ765" s="2">
        <v>30</v>
      </c>
      <c r="BR765" s="2">
        <v>0</v>
      </c>
      <c r="BS765" s="2">
        <v>1</v>
      </c>
      <c r="BT765" s="2">
        <v>1</v>
      </c>
      <c r="BU765" s="2">
        <v>1</v>
      </c>
      <c r="BV765" s="2">
        <v>1</v>
      </c>
      <c r="BW765" s="2">
        <v>1</v>
      </c>
      <c r="BX765" s="2">
        <v>1</v>
      </c>
      <c r="BY765" s="2" t="s">
        <v>3</v>
      </c>
      <c r="BZ765" s="2">
        <v>109</v>
      </c>
      <c r="CA765" s="2">
        <v>61</v>
      </c>
      <c r="CB765" s="2" t="s">
        <v>3</v>
      </c>
      <c r="CC765" s="2"/>
      <c r="CD765" s="2"/>
      <c r="CE765" s="2">
        <v>30</v>
      </c>
      <c r="CF765" s="2">
        <v>0</v>
      </c>
      <c r="CG765" s="2">
        <v>0</v>
      </c>
      <c r="CH765" s="2"/>
      <c r="CI765" s="2"/>
      <c r="CJ765" s="2"/>
      <c r="CK765" s="2"/>
      <c r="CL765" s="2"/>
      <c r="CM765" s="2">
        <v>0</v>
      </c>
      <c r="CN765" s="2" t="s">
        <v>1044</v>
      </c>
      <c r="CO765" s="2">
        <v>0</v>
      </c>
      <c r="CP765" s="2">
        <f t="shared" si="933"/>
        <v>0</v>
      </c>
      <c r="CQ765" s="2">
        <f t="shared" si="934"/>
        <v>21.42</v>
      </c>
      <c r="CR765" s="2">
        <f>(ROUND((ROUND(((((ET765*1.25)*1.1))*AV765*1),2)*BB765),2)+ROUND((ROUND(((AE765-(((EU765*1.25)*1.1)))*AV765*1),2)*BS765),2))</f>
        <v>4.87</v>
      </c>
      <c r="CS765" s="2">
        <f t="shared" si="935"/>
        <v>0.19</v>
      </c>
      <c r="CT765" s="2">
        <f t="shared" si="936"/>
        <v>23.61</v>
      </c>
      <c r="CU765" s="2">
        <f t="shared" si="937"/>
        <v>0</v>
      </c>
      <c r="CV765" s="2">
        <f t="shared" si="938"/>
        <v>1.98413985</v>
      </c>
      <c r="CW765" s="2">
        <f t="shared" si="939"/>
        <v>0</v>
      </c>
      <c r="CX765" s="2">
        <f t="shared" si="940"/>
        <v>0</v>
      </c>
      <c r="CY765" s="2">
        <f t="shared" si="941"/>
        <v>0</v>
      </c>
      <c r="CZ765" s="2">
        <f t="shared" si="942"/>
        <v>0</v>
      </c>
      <c r="DA765" s="2"/>
      <c r="DB765" s="2">
        <v>293</v>
      </c>
      <c r="DC765" s="2" t="s">
        <v>3</v>
      </c>
      <c r="DD765" s="2" t="s">
        <v>3</v>
      </c>
      <c r="DE765" s="2" t="s">
        <v>25</v>
      </c>
      <c r="DF765" s="2" t="s">
        <v>25</v>
      </c>
      <c r="DG765" s="2" t="s">
        <v>26</v>
      </c>
      <c r="DH765" s="2" t="s">
        <v>3</v>
      </c>
      <c r="DI765" s="2" t="s">
        <v>26</v>
      </c>
      <c r="DJ765" s="2" t="s">
        <v>25</v>
      </c>
      <c r="DK765" s="2" t="s">
        <v>3</v>
      </c>
      <c r="DL765" s="2" t="s">
        <v>3</v>
      </c>
      <c r="DM765" s="2" t="s">
        <v>3</v>
      </c>
      <c r="DN765" s="2">
        <v>0</v>
      </c>
      <c r="DO765" s="2">
        <v>0</v>
      </c>
      <c r="DP765" s="2">
        <v>1</v>
      </c>
      <c r="DQ765" s="2">
        <v>1</v>
      </c>
      <c r="DR765" s="2"/>
      <c r="DS765" s="2"/>
      <c r="DT765" s="2"/>
      <c r="DU765" s="2">
        <v>1013</v>
      </c>
      <c r="DV765" s="2" t="s">
        <v>228</v>
      </c>
      <c r="DW765" s="2" t="s">
        <v>228</v>
      </c>
      <c r="DX765" s="2">
        <v>1</v>
      </c>
      <c r="DY765" s="2"/>
      <c r="DZ765" s="2" t="s">
        <v>3</v>
      </c>
      <c r="EA765" s="2" t="s">
        <v>3</v>
      </c>
      <c r="EB765" s="2" t="s">
        <v>3</v>
      </c>
      <c r="EC765" s="2" t="s">
        <v>3</v>
      </c>
      <c r="ED765" s="2"/>
      <c r="EE765" s="2">
        <v>58807897</v>
      </c>
      <c r="EF765" s="2">
        <v>30</v>
      </c>
      <c r="EG765" s="2" t="s">
        <v>27</v>
      </c>
      <c r="EH765" s="2">
        <v>0</v>
      </c>
      <c r="EI765" s="2" t="s">
        <v>3</v>
      </c>
      <c r="EJ765" s="2">
        <v>1</v>
      </c>
      <c r="EK765" s="2">
        <v>21</v>
      </c>
      <c r="EL765" s="2" t="s">
        <v>28</v>
      </c>
      <c r="EM765" s="2" t="s">
        <v>29</v>
      </c>
      <c r="EN765" s="2"/>
      <c r="EO765" s="2" t="s">
        <v>30</v>
      </c>
      <c r="EP765" s="2"/>
      <c r="EQ765" s="2">
        <v>1024</v>
      </c>
      <c r="ER765" s="2">
        <v>42.23</v>
      </c>
      <c r="ES765" s="2">
        <v>21.42</v>
      </c>
      <c r="ET765" s="2">
        <v>3.32</v>
      </c>
      <c r="EU765" s="2">
        <v>0.13</v>
      </c>
      <c r="EV765" s="2">
        <v>17.489999999999998</v>
      </c>
      <c r="EW765" s="2">
        <v>1.47</v>
      </c>
      <c r="EX765" s="2">
        <v>0</v>
      </c>
      <c r="EY765" s="2">
        <v>0</v>
      </c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>
        <v>0</v>
      </c>
      <c r="FR765" s="2">
        <v>0</v>
      </c>
      <c r="FS765" s="2">
        <v>0</v>
      </c>
      <c r="FT765" s="2"/>
      <c r="FU765" s="2"/>
      <c r="FV765" s="2"/>
      <c r="FW765" s="2"/>
      <c r="FX765" s="2">
        <v>109</v>
      </c>
      <c r="FY765" s="2">
        <v>61</v>
      </c>
      <c r="FZ765" s="2"/>
      <c r="GA765" s="2" t="s">
        <v>3</v>
      </c>
      <c r="GB765" s="2"/>
      <c r="GC765" s="2"/>
      <c r="GD765" s="2">
        <v>1</v>
      </c>
      <c r="GE765" s="2"/>
      <c r="GF765" s="2">
        <v>450006389</v>
      </c>
      <c r="GG765" s="2">
        <v>2</v>
      </c>
      <c r="GH765" s="2">
        <v>1</v>
      </c>
      <c r="GI765" s="2">
        <v>2</v>
      </c>
      <c r="GJ765" s="2">
        <v>0</v>
      </c>
      <c r="GK765" s="2">
        <v>0</v>
      </c>
      <c r="GL765" s="2">
        <f t="shared" si="943"/>
        <v>0</v>
      </c>
      <c r="GM765" s="2">
        <f t="shared" si="944"/>
        <v>0</v>
      </c>
      <c r="GN765" s="2">
        <f t="shared" si="945"/>
        <v>0</v>
      </c>
      <c r="GO765" s="2">
        <f t="shared" si="946"/>
        <v>0</v>
      </c>
      <c r="GP765" s="2">
        <f t="shared" si="947"/>
        <v>0</v>
      </c>
      <c r="GQ765" s="2"/>
      <c r="GR765" s="2">
        <v>0</v>
      </c>
      <c r="GS765" s="2">
        <v>3</v>
      </c>
      <c r="GT765" s="2">
        <v>0</v>
      </c>
      <c r="GU765" s="2" t="s">
        <v>3</v>
      </c>
      <c r="GV765" s="2">
        <f t="shared" si="948"/>
        <v>0</v>
      </c>
      <c r="GW765" s="2">
        <v>1</v>
      </c>
      <c r="GX765" s="2">
        <f t="shared" si="949"/>
        <v>0</v>
      </c>
      <c r="GY765" s="2"/>
      <c r="GZ765" s="2"/>
      <c r="HA765" s="2">
        <v>0</v>
      </c>
      <c r="HB765" s="2">
        <v>0</v>
      </c>
      <c r="HC765" s="2">
        <f t="shared" si="950"/>
        <v>0</v>
      </c>
      <c r="HD765" s="2"/>
      <c r="HE765" s="2" t="s">
        <v>3</v>
      </c>
      <c r="HF765" s="2" t="s">
        <v>3</v>
      </c>
      <c r="HG765" s="2"/>
      <c r="HH765" s="2"/>
      <c r="HI765" s="2"/>
      <c r="HJ765" s="2"/>
      <c r="HK765" s="2"/>
      <c r="HL765" s="2"/>
      <c r="HM765" s="2" t="s">
        <v>3</v>
      </c>
      <c r="HN765" s="2" t="s">
        <v>3</v>
      </c>
      <c r="HO765" s="2" t="s">
        <v>3</v>
      </c>
      <c r="HP765" s="2" t="s">
        <v>3</v>
      </c>
      <c r="HQ765" s="2" t="s">
        <v>3</v>
      </c>
      <c r="HR765" s="2"/>
      <c r="HS765" s="2">
        <v>0</v>
      </c>
      <c r="HT765" s="2"/>
      <c r="HU765" s="2"/>
      <c r="HV765" s="2"/>
      <c r="HW765" s="2"/>
      <c r="HX765" s="2"/>
      <c r="HY765" s="2"/>
      <c r="HZ765" s="2"/>
      <c r="IA765" s="2"/>
      <c r="IB765" s="2"/>
      <c r="IC765" s="2"/>
      <c r="ID765" s="2"/>
      <c r="IE765" s="2"/>
      <c r="IF765" s="2"/>
      <c r="IG765" s="2"/>
      <c r="IH765" s="2"/>
      <c r="II765" s="2"/>
      <c r="IJ765" s="2"/>
      <c r="IK765" s="2">
        <v>0</v>
      </c>
      <c r="IL765" s="2"/>
      <c r="IM765" s="2"/>
      <c r="IN765" s="2"/>
      <c r="IO765" s="2"/>
      <c r="IP765" s="2"/>
      <c r="IQ765" s="2"/>
      <c r="IR765" s="2"/>
      <c r="IS765" s="2"/>
      <c r="IT765" s="2"/>
      <c r="IU765" s="2"/>
    </row>
    <row r="766" spans="1:255" x14ac:dyDescent="0.2">
      <c r="A766">
        <v>17</v>
      </c>
      <c r="B766">
        <v>1</v>
      </c>
      <c r="C766">
        <f>ROW(SmtRes!A1650)</f>
        <v>1650</v>
      </c>
      <c r="D766">
        <f>ROW(EtalonRes!A1652)</f>
        <v>1652</v>
      </c>
      <c r="E766" t="s">
        <v>3</v>
      </c>
      <c r="F766" t="s">
        <v>248</v>
      </c>
      <c r="G766" t="s">
        <v>249</v>
      </c>
      <c r="H766" t="s">
        <v>228</v>
      </c>
      <c r="I766">
        <f>ROUND(ROUND(20,4)*0,9)</f>
        <v>0</v>
      </c>
      <c r="J766">
        <v>0</v>
      </c>
      <c r="K766">
        <f>ROUND(ROUND(20,4)*0,9)</f>
        <v>0</v>
      </c>
      <c r="O766">
        <f t="shared" si="919"/>
        <v>0</v>
      </c>
      <c r="P766">
        <f t="shared" si="920"/>
        <v>0</v>
      </c>
      <c r="Q766">
        <f>(ROUND((ROUND(((((ET766*1.25)*1.1))*AV766*I766),2)*BB766),2)+ROUND((ROUND(((AE766-(((EU766*1.25)*1.1)))*AV766*I766),2)*BS766),2))</f>
        <v>0</v>
      </c>
      <c r="R766">
        <f t="shared" si="921"/>
        <v>0</v>
      </c>
      <c r="S766">
        <f t="shared" si="922"/>
        <v>0</v>
      </c>
      <c r="T766">
        <f t="shared" si="923"/>
        <v>0</v>
      </c>
      <c r="U766">
        <f t="shared" si="924"/>
        <v>0</v>
      </c>
      <c r="V766">
        <f t="shared" si="925"/>
        <v>0</v>
      </c>
      <c r="W766">
        <f t="shared" si="926"/>
        <v>0</v>
      </c>
      <c r="X766">
        <f t="shared" si="927"/>
        <v>0</v>
      </c>
      <c r="Y766">
        <f t="shared" si="928"/>
        <v>0</v>
      </c>
      <c r="AA766">
        <v>-1</v>
      </c>
      <c r="AB766">
        <f t="shared" si="929"/>
        <v>48.109850000000002</v>
      </c>
      <c r="AC766">
        <f t="shared" si="930"/>
        <v>21.42</v>
      </c>
      <c r="AD766">
        <f>ROUND((((((ET766*1.25)*1.1))-(((EU766*1.25)*1.1)))+AE766),6)</f>
        <v>4.5650000000000004</v>
      </c>
      <c r="AE766">
        <f>ROUND((((EU766*1.25)*1.1)),6)</f>
        <v>0.17874999999999999</v>
      </c>
      <c r="AF766">
        <f>ROUND((((EV766*1.15)*1.1)),6)</f>
        <v>22.124849999999999</v>
      </c>
      <c r="AG766">
        <f t="shared" si="931"/>
        <v>0</v>
      </c>
      <c r="AH766">
        <f>(((EW766*1.15)*1.1))</f>
        <v>1.85955</v>
      </c>
      <c r="AI766">
        <f>(((EX766*1.25)*1.1))</f>
        <v>0</v>
      </c>
      <c r="AJ766">
        <f t="shared" si="932"/>
        <v>0</v>
      </c>
      <c r="AK766">
        <v>42.23</v>
      </c>
      <c r="AL766">
        <v>21.42</v>
      </c>
      <c r="AM766">
        <v>3.32</v>
      </c>
      <c r="AN766">
        <v>0.13</v>
      </c>
      <c r="AO766">
        <v>17.489999999999998</v>
      </c>
      <c r="AP766">
        <v>0</v>
      </c>
      <c r="AQ766">
        <v>1.47</v>
      </c>
      <c r="AR766">
        <v>0</v>
      </c>
      <c r="AS766">
        <v>0</v>
      </c>
      <c r="AT766">
        <v>109</v>
      </c>
      <c r="AU766">
        <v>61</v>
      </c>
      <c r="AV766">
        <v>1.0669999999999999</v>
      </c>
      <c r="AW766">
        <v>1</v>
      </c>
      <c r="AZ766">
        <v>1</v>
      </c>
      <c r="BA766">
        <v>54.99</v>
      </c>
      <c r="BB766">
        <v>12.72</v>
      </c>
      <c r="BC766">
        <v>8.42</v>
      </c>
      <c r="BD766" t="s">
        <v>3</v>
      </c>
      <c r="BE766" t="s">
        <v>3</v>
      </c>
      <c r="BF766" t="s">
        <v>3</v>
      </c>
      <c r="BG766" t="s">
        <v>3</v>
      </c>
      <c r="BH766">
        <v>0</v>
      </c>
      <c r="BI766">
        <v>1</v>
      </c>
      <c r="BJ766" t="s">
        <v>250</v>
      </c>
      <c r="BM766">
        <v>21</v>
      </c>
      <c r="BN766">
        <v>0</v>
      </c>
      <c r="BO766" t="s">
        <v>248</v>
      </c>
      <c r="BP766">
        <v>1</v>
      </c>
      <c r="BQ766">
        <v>30</v>
      </c>
      <c r="BR766">
        <v>0</v>
      </c>
      <c r="BS766">
        <v>54.99</v>
      </c>
      <c r="BT766">
        <v>1</v>
      </c>
      <c r="BU766">
        <v>1</v>
      </c>
      <c r="BV766">
        <v>1</v>
      </c>
      <c r="BW766">
        <v>1</v>
      </c>
      <c r="BX766">
        <v>1</v>
      </c>
      <c r="BY766" t="s">
        <v>3</v>
      </c>
      <c r="BZ766">
        <v>109</v>
      </c>
      <c r="CA766">
        <v>61</v>
      </c>
      <c r="CB766" t="s">
        <v>3</v>
      </c>
      <c r="CE766">
        <v>30</v>
      </c>
      <c r="CF766">
        <v>0</v>
      </c>
      <c r="CG766">
        <v>0</v>
      </c>
      <c r="CM766">
        <v>0</v>
      </c>
      <c r="CN766" t="s">
        <v>1044</v>
      </c>
      <c r="CO766">
        <v>0</v>
      </c>
      <c r="CP766">
        <f t="shared" si="933"/>
        <v>0</v>
      </c>
      <c r="CQ766">
        <f t="shared" si="934"/>
        <v>180.36</v>
      </c>
      <c r="CR766">
        <f>(ROUND((ROUND(((((ET766*1.25)*1.1))*AV766*1),2)*BB766),2)+ROUND((ROUND(((AE766-(((EU766*1.25)*1.1)))*AV766*1),2)*BS766),2))</f>
        <v>61.95</v>
      </c>
      <c r="CS766">
        <f t="shared" si="935"/>
        <v>10.45</v>
      </c>
      <c r="CT766">
        <f t="shared" si="936"/>
        <v>1298.31</v>
      </c>
      <c r="CU766">
        <f t="shared" si="937"/>
        <v>0</v>
      </c>
      <c r="CV766">
        <f t="shared" si="938"/>
        <v>1.98413985</v>
      </c>
      <c r="CW766">
        <f t="shared" si="939"/>
        <v>0</v>
      </c>
      <c r="CX766">
        <f t="shared" si="940"/>
        <v>0</v>
      </c>
      <c r="CY766">
        <f t="shared" si="941"/>
        <v>0</v>
      </c>
      <c r="CZ766">
        <f t="shared" si="942"/>
        <v>0</v>
      </c>
      <c r="DB766">
        <v>295</v>
      </c>
      <c r="DC766" t="s">
        <v>3</v>
      </c>
      <c r="DD766" t="s">
        <v>3</v>
      </c>
      <c r="DE766" t="s">
        <v>25</v>
      </c>
      <c r="DF766" t="s">
        <v>25</v>
      </c>
      <c r="DG766" t="s">
        <v>26</v>
      </c>
      <c r="DH766" t="s">
        <v>3</v>
      </c>
      <c r="DI766" t="s">
        <v>26</v>
      </c>
      <c r="DJ766" t="s">
        <v>25</v>
      </c>
      <c r="DK766" t="s">
        <v>3</v>
      </c>
      <c r="DL766" t="s">
        <v>3</v>
      </c>
      <c r="DM766" t="s">
        <v>3</v>
      </c>
      <c r="DN766">
        <v>0</v>
      </c>
      <c r="DO766">
        <v>0</v>
      </c>
      <c r="DP766">
        <v>1</v>
      </c>
      <c r="DQ766">
        <v>1</v>
      </c>
      <c r="DU766">
        <v>1013</v>
      </c>
      <c r="DV766" t="s">
        <v>228</v>
      </c>
      <c r="DW766" t="s">
        <v>228</v>
      </c>
      <c r="DX766">
        <v>1</v>
      </c>
      <c r="DZ766" t="s">
        <v>3</v>
      </c>
      <c r="EA766" t="s">
        <v>3</v>
      </c>
      <c r="EB766" t="s">
        <v>3</v>
      </c>
      <c r="EC766" t="s">
        <v>3</v>
      </c>
      <c r="EE766">
        <v>58807897</v>
      </c>
      <c r="EF766">
        <v>30</v>
      </c>
      <c r="EG766" t="s">
        <v>27</v>
      </c>
      <c r="EH766">
        <v>0</v>
      </c>
      <c r="EI766" t="s">
        <v>3</v>
      </c>
      <c r="EJ766">
        <v>1</v>
      </c>
      <c r="EK766">
        <v>21</v>
      </c>
      <c r="EL766" t="s">
        <v>28</v>
      </c>
      <c r="EM766" t="s">
        <v>29</v>
      </c>
      <c r="EO766" t="s">
        <v>30</v>
      </c>
      <c r="EQ766">
        <v>1024</v>
      </c>
      <c r="ER766">
        <v>42.23</v>
      </c>
      <c r="ES766">
        <v>21.42</v>
      </c>
      <c r="ET766">
        <v>3.32</v>
      </c>
      <c r="EU766">
        <v>0.13</v>
      </c>
      <c r="EV766">
        <v>17.489999999999998</v>
      </c>
      <c r="EW766">
        <v>1.47</v>
      </c>
      <c r="EX766">
        <v>0</v>
      </c>
      <c r="EY766">
        <v>0</v>
      </c>
      <c r="FQ766">
        <v>0</v>
      </c>
      <c r="FR766">
        <v>0</v>
      </c>
      <c r="FS766">
        <v>0</v>
      </c>
      <c r="FX766">
        <v>109</v>
      </c>
      <c r="FY766">
        <v>61</v>
      </c>
      <c r="GA766" t="s">
        <v>3</v>
      </c>
      <c r="GD766">
        <v>1</v>
      </c>
      <c r="GF766">
        <v>450006389</v>
      </c>
      <c r="GG766">
        <v>2</v>
      </c>
      <c r="GH766">
        <v>1</v>
      </c>
      <c r="GI766">
        <v>2</v>
      </c>
      <c r="GJ766">
        <v>0</v>
      </c>
      <c r="GK766">
        <v>0</v>
      </c>
      <c r="GL766">
        <f t="shared" si="943"/>
        <v>0</v>
      </c>
      <c r="GM766">
        <f t="shared" si="944"/>
        <v>0</v>
      </c>
      <c r="GN766">
        <f t="shared" si="945"/>
        <v>0</v>
      </c>
      <c r="GO766">
        <f t="shared" si="946"/>
        <v>0</v>
      </c>
      <c r="GP766">
        <f t="shared" si="947"/>
        <v>0</v>
      </c>
      <c r="GR766">
        <v>0</v>
      </c>
      <c r="GS766">
        <v>3</v>
      </c>
      <c r="GT766">
        <v>0</v>
      </c>
      <c r="GU766" t="s">
        <v>3</v>
      </c>
      <c r="GV766">
        <f t="shared" si="948"/>
        <v>0</v>
      </c>
      <c r="GW766">
        <v>1</v>
      </c>
      <c r="GX766">
        <f t="shared" si="949"/>
        <v>0</v>
      </c>
      <c r="HA766">
        <v>0</v>
      </c>
      <c r="HB766">
        <v>0</v>
      </c>
      <c r="HC766">
        <f t="shared" si="950"/>
        <v>0</v>
      </c>
      <c r="HE766" t="s">
        <v>3</v>
      </c>
      <c r="HF766" t="s">
        <v>3</v>
      </c>
      <c r="HM766" t="s">
        <v>3</v>
      </c>
      <c r="HN766" t="s">
        <v>3</v>
      </c>
      <c r="HO766" t="s">
        <v>3</v>
      </c>
      <c r="HP766" t="s">
        <v>3</v>
      </c>
      <c r="HQ766" t="s">
        <v>3</v>
      </c>
      <c r="HS766">
        <v>0</v>
      </c>
      <c r="IK766">
        <v>0</v>
      </c>
    </row>
    <row r="767" spans="1:255" x14ac:dyDescent="0.2">
      <c r="A767" s="2">
        <v>18</v>
      </c>
      <c r="B767" s="2">
        <v>1</v>
      </c>
      <c r="C767" s="2">
        <v>1642</v>
      </c>
      <c r="D767" s="2"/>
      <c r="E767" s="2" t="s">
        <v>3</v>
      </c>
      <c r="F767" s="2" t="s">
        <v>60</v>
      </c>
      <c r="G767" s="2" t="s">
        <v>61</v>
      </c>
      <c r="H767" s="2" t="s">
        <v>39</v>
      </c>
      <c r="I767" s="2">
        <f>I765*J767</f>
        <v>0</v>
      </c>
      <c r="J767" s="2">
        <v>1</v>
      </c>
      <c r="K767" s="2">
        <v>1</v>
      </c>
      <c r="L767" s="2"/>
      <c r="M767" s="2"/>
      <c r="N767" s="2"/>
      <c r="O767" s="2">
        <f t="shared" si="919"/>
        <v>0</v>
      </c>
      <c r="P767" s="2">
        <f t="shared" si="920"/>
        <v>0</v>
      </c>
      <c r="Q767" s="2">
        <f>(ROUND((ROUND(((ET767)*AV767*I767),2)*BB767),2)+ROUND((ROUND(((AE767-(EU767))*AV767*I767),2)*BS767),2))</f>
        <v>0</v>
      </c>
      <c r="R767" s="2">
        <f t="shared" si="921"/>
        <v>0</v>
      </c>
      <c r="S767" s="2">
        <f t="shared" si="922"/>
        <v>0</v>
      </c>
      <c r="T767" s="2">
        <f t="shared" si="923"/>
        <v>0</v>
      </c>
      <c r="U767" s="2">
        <f t="shared" si="924"/>
        <v>0</v>
      </c>
      <c r="V767" s="2">
        <f t="shared" si="925"/>
        <v>0</v>
      </c>
      <c r="W767" s="2">
        <f t="shared" si="926"/>
        <v>0</v>
      </c>
      <c r="X767" s="2">
        <f t="shared" si="927"/>
        <v>0</v>
      </c>
      <c r="Y767" s="2">
        <f t="shared" si="928"/>
        <v>0</v>
      </c>
      <c r="Z767" s="2"/>
      <c r="AA767" s="2">
        <v>-1</v>
      </c>
      <c r="AB767" s="2">
        <f t="shared" si="929"/>
        <v>47.24</v>
      </c>
      <c r="AC767" s="2">
        <f t="shared" si="930"/>
        <v>47.24</v>
      </c>
      <c r="AD767" s="2">
        <f>ROUND((((ET767)-(EU767))+AE767),6)</f>
        <v>0</v>
      </c>
      <c r="AE767" s="2">
        <f>ROUND((EU767),6)</f>
        <v>0</v>
      </c>
      <c r="AF767" s="2">
        <f>ROUND((EV767),6)</f>
        <v>0</v>
      </c>
      <c r="AG767" s="2">
        <f t="shared" si="931"/>
        <v>0</v>
      </c>
      <c r="AH767" s="2">
        <f>(EW767)</f>
        <v>0</v>
      </c>
      <c r="AI767" s="2">
        <f>(EX767)</f>
        <v>0</v>
      </c>
      <c r="AJ767" s="2">
        <f t="shared" si="932"/>
        <v>0</v>
      </c>
      <c r="AK767" s="2">
        <v>47.24</v>
      </c>
      <c r="AL767" s="2">
        <v>47.24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109</v>
      </c>
      <c r="AU767" s="2">
        <v>61</v>
      </c>
      <c r="AV767" s="2">
        <v>1</v>
      </c>
      <c r="AW767" s="2">
        <v>1</v>
      </c>
      <c r="AX767" s="2"/>
      <c r="AY767" s="2"/>
      <c r="AZ767" s="2">
        <v>1</v>
      </c>
      <c r="BA767" s="2">
        <v>1</v>
      </c>
      <c r="BB767" s="2">
        <v>1</v>
      </c>
      <c r="BC767" s="2">
        <v>1</v>
      </c>
      <c r="BD767" s="2" t="s">
        <v>3</v>
      </c>
      <c r="BE767" s="2" t="s">
        <v>3</v>
      </c>
      <c r="BF767" s="2" t="s">
        <v>3</v>
      </c>
      <c r="BG767" s="2" t="s">
        <v>3</v>
      </c>
      <c r="BH767" s="2">
        <v>3</v>
      </c>
      <c r="BI767" s="2">
        <v>1</v>
      </c>
      <c r="BJ767" s="2" t="s">
        <v>62</v>
      </c>
      <c r="BK767" s="2"/>
      <c r="BL767" s="2"/>
      <c r="BM767" s="2">
        <v>21</v>
      </c>
      <c r="BN767" s="2">
        <v>0</v>
      </c>
      <c r="BO767" s="2" t="s">
        <v>3</v>
      </c>
      <c r="BP767" s="2">
        <v>0</v>
      </c>
      <c r="BQ767" s="2">
        <v>30</v>
      </c>
      <c r="BR767" s="2">
        <v>0</v>
      </c>
      <c r="BS767" s="2">
        <v>1</v>
      </c>
      <c r="BT767" s="2">
        <v>1</v>
      </c>
      <c r="BU767" s="2">
        <v>1</v>
      </c>
      <c r="BV767" s="2">
        <v>1</v>
      </c>
      <c r="BW767" s="2">
        <v>1</v>
      </c>
      <c r="BX767" s="2">
        <v>1</v>
      </c>
      <c r="BY767" s="2" t="s">
        <v>3</v>
      </c>
      <c r="BZ767" s="2">
        <v>109</v>
      </c>
      <c r="CA767" s="2">
        <v>61</v>
      </c>
      <c r="CB767" s="2" t="s">
        <v>3</v>
      </c>
      <c r="CC767" s="2"/>
      <c r="CD767" s="2"/>
      <c r="CE767" s="2">
        <v>30</v>
      </c>
      <c r="CF767" s="2">
        <v>0</v>
      </c>
      <c r="CG767" s="2">
        <v>0</v>
      </c>
      <c r="CH767" s="2"/>
      <c r="CI767" s="2"/>
      <c r="CJ767" s="2"/>
      <c r="CK767" s="2"/>
      <c r="CL767" s="2"/>
      <c r="CM767" s="2">
        <v>0</v>
      </c>
      <c r="CN767" s="2" t="s">
        <v>3</v>
      </c>
      <c r="CO767" s="2">
        <v>0</v>
      </c>
      <c r="CP767" s="2">
        <f t="shared" si="933"/>
        <v>0</v>
      </c>
      <c r="CQ767" s="2">
        <f t="shared" si="934"/>
        <v>47.24</v>
      </c>
      <c r="CR767" s="2">
        <f>(ROUND((ROUND(((ET767)*AV767*1),2)*BB767),2)+ROUND((ROUND(((AE767-(EU767))*AV767*1),2)*BS767),2))</f>
        <v>0</v>
      </c>
      <c r="CS767" s="2">
        <f t="shared" si="935"/>
        <v>0</v>
      </c>
      <c r="CT767" s="2">
        <f t="shared" si="936"/>
        <v>0</v>
      </c>
      <c r="CU767" s="2">
        <f t="shared" si="937"/>
        <v>0</v>
      </c>
      <c r="CV767" s="2">
        <f t="shared" si="938"/>
        <v>0</v>
      </c>
      <c r="CW767" s="2">
        <f t="shared" si="939"/>
        <v>0</v>
      </c>
      <c r="CX767" s="2">
        <f t="shared" si="940"/>
        <v>0</v>
      </c>
      <c r="CY767" s="2">
        <f t="shared" si="941"/>
        <v>0</v>
      </c>
      <c r="CZ767" s="2">
        <f t="shared" si="942"/>
        <v>0</v>
      </c>
      <c r="DA767" s="2"/>
      <c r="DB767" s="2"/>
      <c r="DC767" s="2" t="s">
        <v>3</v>
      </c>
      <c r="DD767" s="2" t="s">
        <v>3</v>
      </c>
      <c r="DE767" s="2" t="s">
        <v>3</v>
      </c>
      <c r="DF767" s="2" t="s">
        <v>3</v>
      </c>
      <c r="DG767" s="2" t="s">
        <v>3</v>
      </c>
      <c r="DH767" s="2" t="s">
        <v>3</v>
      </c>
      <c r="DI767" s="2" t="s">
        <v>3</v>
      </c>
      <c r="DJ767" s="2" t="s">
        <v>3</v>
      </c>
      <c r="DK767" s="2" t="s">
        <v>3</v>
      </c>
      <c r="DL767" s="2" t="s">
        <v>3</v>
      </c>
      <c r="DM767" s="2" t="s">
        <v>3</v>
      </c>
      <c r="DN767" s="2">
        <v>0</v>
      </c>
      <c r="DO767" s="2">
        <v>0</v>
      </c>
      <c r="DP767" s="2">
        <v>1</v>
      </c>
      <c r="DQ767" s="2">
        <v>1</v>
      </c>
      <c r="DR767" s="2"/>
      <c r="DS767" s="2"/>
      <c r="DT767" s="2"/>
      <c r="DU767" s="2">
        <v>1010</v>
      </c>
      <c r="DV767" s="2" t="s">
        <v>39</v>
      </c>
      <c r="DW767" s="2" t="s">
        <v>39</v>
      </c>
      <c r="DX767" s="2">
        <v>1</v>
      </c>
      <c r="DY767" s="2"/>
      <c r="DZ767" s="2" t="s">
        <v>3</v>
      </c>
      <c r="EA767" s="2" t="s">
        <v>3</v>
      </c>
      <c r="EB767" s="2" t="s">
        <v>3</v>
      </c>
      <c r="EC767" s="2" t="s">
        <v>3</v>
      </c>
      <c r="ED767" s="2"/>
      <c r="EE767" s="2">
        <v>58807897</v>
      </c>
      <c r="EF767" s="2">
        <v>30</v>
      </c>
      <c r="EG767" s="2" t="s">
        <v>27</v>
      </c>
      <c r="EH767" s="2">
        <v>0</v>
      </c>
      <c r="EI767" s="2" t="s">
        <v>3</v>
      </c>
      <c r="EJ767" s="2">
        <v>1</v>
      </c>
      <c r="EK767" s="2">
        <v>21</v>
      </c>
      <c r="EL767" s="2" t="s">
        <v>28</v>
      </c>
      <c r="EM767" s="2" t="s">
        <v>29</v>
      </c>
      <c r="EN767" s="2"/>
      <c r="EO767" s="2" t="s">
        <v>3</v>
      </c>
      <c r="EP767" s="2"/>
      <c r="EQ767" s="2">
        <v>1024</v>
      </c>
      <c r="ER767" s="2">
        <v>47.24</v>
      </c>
      <c r="ES767" s="2">
        <v>47.24</v>
      </c>
      <c r="ET767" s="2">
        <v>0</v>
      </c>
      <c r="EU767" s="2">
        <v>0</v>
      </c>
      <c r="EV767" s="2">
        <v>0</v>
      </c>
      <c r="EW767" s="2">
        <v>0</v>
      </c>
      <c r="EX767" s="2">
        <v>0</v>
      </c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>
        <v>0</v>
      </c>
      <c r="FR767" s="2">
        <v>0</v>
      </c>
      <c r="FS767" s="2">
        <v>0</v>
      </c>
      <c r="FT767" s="2"/>
      <c r="FU767" s="2"/>
      <c r="FV767" s="2"/>
      <c r="FW767" s="2"/>
      <c r="FX767" s="2">
        <v>109</v>
      </c>
      <c r="FY767" s="2">
        <v>61</v>
      </c>
      <c r="FZ767" s="2"/>
      <c r="GA767" s="2" t="s">
        <v>3</v>
      </c>
      <c r="GB767" s="2"/>
      <c r="GC767" s="2"/>
      <c r="GD767" s="2">
        <v>1</v>
      </c>
      <c r="GE767" s="2"/>
      <c r="GF767" s="2">
        <v>-146904554</v>
      </c>
      <c r="GG767" s="2">
        <v>2</v>
      </c>
      <c r="GH767" s="2">
        <v>1</v>
      </c>
      <c r="GI767" s="2">
        <v>-2</v>
      </c>
      <c r="GJ767" s="2">
        <v>0</v>
      </c>
      <c r="GK767" s="2">
        <v>0</v>
      </c>
      <c r="GL767" s="2">
        <f t="shared" si="943"/>
        <v>0</v>
      </c>
      <c r="GM767" s="2">
        <f t="shared" si="944"/>
        <v>0</v>
      </c>
      <c r="GN767" s="2">
        <f t="shared" si="945"/>
        <v>0</v>
      </c>
      <c r="GO767" s="2">
        <f t="shared" si="946"/>
        <v>0</v>
      </c>
      <c r="GP767" s="2">
        <f t="shared" si="947"/>
        <v>0</v>
      </c>
      <c r="GQ767" s="2"/>
      <c r="GR767" s="2">
        <v>0</v>
      </c>
      <c r="GS767" s="2">
        <v>3</v>
      </c>
      <c r="GT767" s="2">
        <v>0</v>
      </c>
      <c r="GU767" s="2" t="s">
        <v>3</v>
      </c>
      <c r="GV767" s="2">
        <f t="shared" si="948"/>
        <v>0</v>
      </c>
      <c r="GW767" s="2">
        <v>1</v>
      </c>
      <c r="GX767" s="2">
        <f t="shared" si="949"/>
        <v>0</v>
      </c>
      <c r="GY767" s="2"/>
      <c r="GZ767" s="2"/>
      <c r="HA767" s="2">
        <v>0</v>
      </c>
      <c r="HB767" s="2">
        <v>0</v>
      </c>
      <c r="HC767" s="2">
        <f t="shared" si="950"/>
        <v>0</v>
      </c>
      <c r="HD767" s="2"/>
      <c r="HE767" s="2" t="s">
        <v>3</v>
      </c>
      <c r="HF767" s="2" t="s">
        <v>3</v>
      </c>
      <c r="HG767" s="2"/>
      <c r="HH767" s="2"/>
      <c r="HI767" s="2"/>
      <c r="HJ767" s="2"/>
      <c r="HK767" s="2"/>
      <c r="HL767" s="2"/>
      <c r="HM767" s="2" t="s">
        <v>3</v>
      </c>
      <c r="HN767" s="2" t="s">
        <v>3</v>
      </c>
      <c r="HO767" s="2" t="s">
        <v>3</v>
      </c>
      <c r="HP767" s="2" t="s">
        <v>3</v>
      </c>
      <c r="HQ767" s="2" t="s">
        <v>3</v>
      </c>
      <c r="HR767" s="2"/>
      <c r="HS767" s="2">
        <v>0</v>
      </c>
      <c r="HT767" s="2"/>
      <c r="HU767" s="2"/>
      <c r="HV767" s="2"/>
      <c r="HW767" s="2"/>
      <c r="HX767" s="2"/>
      <c r="HY767" s="2"/>
      <c r="HZ767" s="2"/>
      <c r="IA767" s="2"/>
      <c r="IB767" s="2"/>
      <c r="IC767" s="2"/>
      <c r="ID767" s="2"/>
      <c r="IE767" s="2"/>
      <c r="IF767" s="2"/>
      <c r="IG767" s="2"/>
      <c r="IH767" s="2"/>
      <c r="II767" s="2"/>
      <c r="IJ767" s="2"/>
      <c r="IK767" s="2">
        <v>0</v>
      </c>
      <c r="IL767" s="2"/>
      <c r="IM767" s="2"/>
      <c r="IN767" s="2"/>
      <c r="IO767" s="2"/>
      <c r="IP767" s="2"/>
      <c r="IQ767" s="2"/>
      <c r="IR767" s="2"/>
      <c r="IS767" s="2"/>
      <c r="IT767" s="2"/>
      <c r="IU767" s="2"/>
    </row>
    <row r="768" spans="1:255" x14ac:dyDescent="0.2">
      <c r="A768">
        <v>18</v>
      </c>
      <c r="B768">
        <v>1</v>
      </c>
      <c r="C768">
        <v>1649</v>
      </c>
      <c r="E768" t="s">
        <v>3</v>
      </c>
      <c r="F768" t="s">
        <v>60</v>
      </c>
      <c r="G768" t="s">
        <v>61</v>
      </c>
      <c r="H768" t="s">
        <v>39</v>
      </c>
      <c r="I768">
        <f>I766*J768</f>
        <v>0</v>
      </c>
      <c r="J768">
        <v>1</v>
      </c>
      <c r="K768">
        <v>1</v>
      </c>
      <c r="O768">
        <f t="shared" si="919"/>
        <v>0</v>
      </c>
      <c r="P768">
        <f t="shared" si="920"/>
        <v>0</v>
      </c>
      <c r="Q768">
        <f>(ROUND((ROUND(((ET768)*AV768*I768),2)*BB768),2)+ROUND((ROUND(((AE768-(EU768))*AV768*I768),2)*BS768),2))</f>
        <v>0</v>
      </c>
      <c r="R768">
        <f t="shared" si="921"/>
        <v>0</v>
      </c>
      <c r="S768">
        <f t="shared" si="922"/>
        <v>0</v>
      </c>
      <c r="T768">
        <f t="shared" si="923"/>
        <v>0</v>
      </c>
      <c r="U768">
        <f t="shared" si="924"/>
        <v>0</v>
      </c>
      <c r="V768">
        <f t="shared" si="925"/>
        <v>0</v>
      </c>
      <c r="W768">
        <f t="shared" si="926"/>
        <v>0</v>
      </c>
      <c r="X768">
        <f t="shared" si="927"/>
        <v>0</v>
      </c>
      <c r="Y768">
        <f t="shared" si="928"/>
        <v>0</v>
      </c>
      <c r="AA768">
        <v>-1</v>
      </c>
      <c r="AB768">
        <f t="shared" si="929"/>
        <v>47.24</v>
      </c>
      <c r="AC768">
        <f t="shared" si="930"/>
        <v>47.24</v>
      </c>
      <c r="AD768">
        <f>ROUND((((ET768)-(EU768))+AE768),6)</f>
        <v>0</v>
      </c>
      <c r="AE768">
        <f>ROUND((EU768),6)</f>
        <v>0</v>
      </c>
      <c r="AF768">
        <f>ROUND((EV768),6)</f>
        <v>0</v>
      </c>
      <c r="AG768">
        <f t="shared" si="931"/>
        <v>0</v>
      </c>
      <c r="AH768">
        <f>(EW768)</f>
        <v>0</v>
      </c>
      <c r="AI768">
        <f>(EX768)</f>
        <v>0</v>
      </c>
      <c r="AJ768">
        <f t="shared" si="932"/>
        <v>0</v>
      </c>
      <c r="AK768">
        <v>47.24</v>
      </c>
      <c r="AL768">
        <v>47.24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109</v>
      </c>
      <c r="AU768">
        <v>61</v>
      </c>
      <c r="AV768">
        <v>1</v>
      </c>
      <c r="AW768">
        <v>1</v>
      </c>
      <c r="AZ768">
        <v>1</v>
      </c>
      <c r="BA768">
        <v>1</v>
      </c>
      <c r="BB768">
        <v>1</v>
      </c>
      <c r="BC768">
        <v>20.7</v>
      </c>
      <c r="BD768" t="s">
        <v>3</v>
      </c>
      <c r="BE768" t="s">
        <v>3</v>
      </c>
      <c r="BF768" t="s">
        <v>3</v>
      </c>
      <c r="BG768" t="s">
        <v>3</v>
      </c>
      <c r="BH768">
        <v>3</v>
      </c>
      <c r="BI768">
        <v>1</v>
      </c>
      <c r="BJ768" t="s">
        <v>62</v>
      </c>
      <c r="BM768">
        <v>21</v>
      </c>
      <c r="BN768">
        <v>0</v>
      </c>
      <c r="BO768" t="s">
        <v>60</v>
      </c>
      <c r="BP768">
        <v>1</v>
      </c>
      <c r="BQ768">
        <v>30</v>
      </c>
      <c r="BR768">
        <v>0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 t="s">
        <v>3</v>
      </c>
      <c r="BZ768">
        <v>109</v>
      </c>
      <c r="CA768">
        <v>61</v>
      </c>
      <c r="CB768" t="s">
        <v>3</v>
      </c>
      <c r="CE768">
        <v>30</v>
      </c>
      <c r="CF768">
        <v>0</v>
      </c>
      <c r="CG768">
        <v>0</v>
      </c>
      <c r="CM768">
        <v>0</v>
      </c>
      <c r="CN768" t="s">
        <v>3</v>
      </c>
      <c r="CO768">
        <v>0</v>
      </c>
      <c r="CP768">
        <f t="shared" si="933"/>
        <v>0</v>
      </c>
      <c r="CQ768">
        <f t="shared" si="934"/>
        <v>977.87</v>
      </c>
      <c r="CR768">
        <f>(ROUND((ROUND(((ET768)*AV768*1),2)*BB768),2)+ROUND((ROUND(((AE768-(EU768))*AV768*1),2)*BS768),2))</f>
        <v>0</v>
      </c>
      <c r="CS768">
        <f t="shared" si="935"/>
        <v>0</v>
      </c>
      <c r="CT768">
        <f t="shared" si="936"/>
        <v>0</v>
      </c>
      <c r="CU768">
        <f t="shared" si="937"/>
        <v>0</v>
      </c>
      <c r="CV768">
        <f t="shared" si="938"/>
        <v>0</v>
      </c>
      <c r="CW768">
        <f t="shared" si="939"/>
        <v>0</v>
      </c>
      <c r="CX768">
        <f t="shared" si="940"/>
        <v>0</v>
      </c>
      <c r="CY768">
        <f t="shared" si="941"/>
        <v>0</v>
      </c>
      <c r="CZ768">
        <f t="shared" si="942"/>
        <v>0</v>
      </c>
      <c r="DC768" t="s">
        <v>3</v>
      </c>
      <c r="DD768" t="s">
        <v>3</v>
      </c>
      <c r="DE768" t="s">
        <v>3</v>
      </c>
      <c r="DF768" t="s">
        <v>3</v>
      </c>
      <c r="DG768" t="s">
        <v>3</v>
      </c>
      <c r="DH768" t="s">
        <v>3</v>
      </c>
      <c r="DI768" t="s">
        <v>3</v>
      </c>
      <c r="DJ768" t="s">
        <v>3</v>
      </c>
      <c r="DK768" t="s">
        <v>3</v>
      </c>
      <c r="DL768" t="s">
        <v>3</v>
      </c>
      <c r="DM768" t="s">
        <v>3</v>
      </c>
      <c r="DN768">
        <v>0</v>
      </c>
      <c r="DO768">
        <v>0</v>
      </c>
      <c r="DP768">
        <v>1</v>
      </c>
      <c r="DQ768">
        <v>1</v>
      </c>
      <c r="DU768">
        <v>1010</v>
      </c>
      <c r="DV768" t="s">
        <v>39</v>
      </c>
      <c r="DW768" t="s">
        <v>39</v>
      </c>
      <c r="DX768">
        <v>1</v>
      </c>
      <c r="DZ768" t="s">
        <v>3</v>
      </c>
      <c r="EA768" t="s">
        <v>3</v>
      </c>
      <c r="EB768" t="s">
        <v>3</v>
      </c>
      <c r="EC768" t="s">
        <v>3</v>
      </c>
      <c r="EE768">
        <v>58807897</v>
      </c>
      <c r="EF768">
        <v>30</v>
      </c>
      <c r="EG768" t="s">
        <v>27</v>
      </c>
      <c r="EH768">
        <v>0</v>
      </c>
      <c r="EI768" t="s">
        <v>3</v>
      </c>
      <c r="EJ768">
        <v>1</v>
      </c>
      <c r="EK768">
        <v>21</v>
      </c>
      <c r="EL768" t="s">
        <v>28</v>
      </c>
      <c r="EM768" t="s">
        <v>29</v>
      </c>
      <c r="EO768" t="s">
        <v>3</v>
      </c>
      <c r="EQ768">
        <v>1024</v>
      </c>
      <c r="ER768">
        <v>47.24</v>
      </c>
      <c r="ES768">
        <v>47.24</v>
      </c>
      <c r="ET768">
        <v>0</v>
      </c>
      <c r="EU768">
        <v>0</v>
      </c>
      <c r="EV768">
        <v>0</v>
      </c>
      <c r="EW768">
        <v>0</v>
      </c>
      <c r="EX768">
        <v>0</v>
      </c>
      <c r="FQ768">
        <v>0</v>
      </c>
      <c r="FR768">
        <v>0</v>
      </c>
      <c r="FS768">
        <v>0</v>
      </c>
      <c r="FX768">
        <v>109</v>
      </c>
      <c r="FY768">
        <v>61</v>
      </c>
      <c r="GA768" t="s">
        <v>3</v>
      </c>
      <c r="GD768">
        <v>1</v>
      </c>
      <c r="GF768">
        <v>-146904554</v>
      </c>
      <c r="GG768">
        <v>2</v>
      </c>
      <c r="GH768">
        <v>1</v>
      </c>
      <c r="GI768">
        <v>2</v>
      </c>
      <c r="GJ768">
        <v>0</v>
      </c>
      <c r="GK768">
        <v>0</v>
      </c>
      <c r="GL768">
        <f t="shared" si="943"/>
        <v>0</v>
      </c>
      <c r="GM768">
        <f t="shared" si="944"/>
        <v>0</v>
      </c>
      <c r="GN768">
        <f t="shared" si="945"/>
        <v>0</v>
      </c>
      <c r="GO768">
        <f t="shared" si="946"/>
        <v>0</v>
      </c>
      <c r="GP768">
        <f t="shared" si="947"/>
        <v>0</v>
      </c>
      <c r="GR768">
        <v>0</v>
      </c>
      <c r="GS768">
        <v>3</v>
      </c>
      <c r="GT768">
        <v>0</v>
      </c>
      <c r="GU768" t="s">
        <v>3</v>
      </c>
      <c r="GV768">
        <f t="shared" si="948"/>
        <v>0</v>
      </c>
      <c r="GW768">
        <v>1</v>
      </c>
      <c r="GX768">
        <f t="shared" si="949"/>
        <v>0</v>
      </c>
      <c r="HA768">
        <v>0</v>
      </c>
      <c r="HB768">
        <v>0</v>
      </c>
      <c r="HC768">
        <f t="shared" si="950"/>
        <v>0</v>
      </c>
      <c r="HE768" t="s">
        <v>3</v>
      </c>
      <c r="HF768" t="s">
        <v>3</v>
      </c>
      <c r="HM768" t="s">
        <v>3</v>
      </c>
      <c r="HN768" t="s">
        <v>3</v>
      </c>
      <c r="HO768" t="s">
        <v>3</v>
      </c>
      <c r="HP768" t="s">
        <v>3</v>
      </c>
      <c r="HQ768" t="s">
        <v>3</v>
      </c>
      <c r="HS768">
        <v>0</v>
      </c>
      <c r="IK768">
        <v>0</v>
      </c>
    </row>
    <row r="769" spans="1:255" x14ac:dyDescent="0.2">
      <c r="A769" s="2">
        <v>17</v>
      </c>
      <c r="B769" s="2">
        <v>1</v>
      </c>
      <c r="C769" s="2">
        <f>ROW(SmtRes!A1656)</f>
        <v>1656</v>
      </c>
      <c r="D769" s="2">
        <f>ROW(EtalonRes!A1658)</f>
        <v>1658</v>
      </c>
      <c r="E769" s="2" t="s">
        <v>683</v>
      </c>
      <c r="F769" s="2" t="s">
        <v>252</v>
      </c>
      <c r="G769" s="2" t="s">
        <v>253</v>
      </c>
      <c r="H769" s="2" t="s">
        <v>254</v>
      </c>
      <c r="I769" s="2">
        <f>ROUND(ROUND(20,4),9)</f>
        <v>20</v>
      </c>
      <c r="J769" s="2">
        <v>0</v>
      </c>
      <c r="K769" s="2">
        <f>ROUND(ROUND(20,4),9)</f>
        <v>20</v>
      </c>
      <c r="L769" s="2"/>
      <c r="M769" s="2"/>
      <c r="N769" s="2"/>
      <c r="O769" s="2">
        <f t="shared" si="919"/>
        <v>392.91</v>
      </c>
      <c r="P769" s="2">
        <f t="shared" si="920"/>
        <v>10</v>
      </c>
      <c r="Q769" s="2">
        <f>(ROUND((ROUND(((((ET769*1.25)*1.1))*AV769*I769),2)*BB769),2)+ROUND((ROUND(((AE769-(((EU769*1.25)*1.1)))*AV769*I769),2)*BS769),2))</f>
        <v>133.21</v>
      </c>
      <c r="R769" s="2">
        <f t="shared" si="921"/>
        <v>12.32</v>
      </c>
      <c r="S769" s="2">
        <f t="shared" si="922"/>
        <v>249.7</v>
      </c>
      <c r="T769" s="2">
        <f t="shared" si="923"/>
        <v>0</v>
      </c>
      <c r="U769" s="2">
        <f t="shared" si="924"/>
        <v>20.246324999999999</v>
      </c>
      <c r="V769" s="2">
        <f t="shared" si="925"/>
        <v>0</v>
      </c>
      <c r="W769" s="2">
        <f t="shared" si="926"/>
        <v>0</v>
      </c>
      <c r="X769" s="2">
        <f t="shared" si="927"/>
        <v>285.60000000000002</v>
      </c>
      <c r="Y769" s="2">
        <f t="shared" si="928"/>
        <v>159.83000000000001</v>
      </c>
      <c r="Z769" s="2"/>
      <c r="AA769" s="2">
        <v>59204062</v>
      </c>
      <c r="AB769" s="2">
        <f t="shared" si="929"/>
        <v>18.443750000000001</v>
      </c>
      <c r="AC769" s="2">
        <f t="shared" si="930"/>
        <v>0.5</v>
      </c>
      <c r="AD769" s="2">
        <f>ROUND((((((ET769*1.25)*1.1))-(((EU769*1.25)*1.1)))+AE769),6)</f>
        <v>6.2424999999999997</v>
      </c>
      <c r="AE769" s="2">
        <f>ROUND((((EU769*1.25)*1.1)),6)</f>
        <v>0.57750000000000001</v>
      </c>
      <c r="AF769" s="2">
        <f>ROUND((((EV769*1.15)*1.1)),6)</f>
        <v>11.70125</v>
      </c>
      <c r="AG769" s="2">
        <f t="shared" si="931"/>
        <v>0</v>
      </c>
      <c r="AH769" s="2">
        <f>(((EW769*1.15)*1.1))</f>
        <v>0.94874999999999998</v>
      </c>
      <c r="AI769" s="2">
        <f>(((EX769*1.25)*1.1))</f>
        <v>0</v>
      </c>
      <c r="AJ769" s="2">
        <f t="shared" si="932"/>
        <v>0</v>
      </c>
      <c r="AK769" s="2">
        <v>14.29</v>
      </c>
      <c r="AL769" s="2">
        <v>0.5</v>
      </c>
      <c r="AM769" s="2">
        <v>4.54</v>
      </c>
      <c r="AN769" s="2">
        <v>0.42</v>
      </c>
      <c r="AO769" s="2">
        <v>9.25</v>
      </c>
      <c r="AP769" s="2">
        <v>0</v>
      </c>
      <c r="AQ769" s="2">
        <v>0.75</v>
      </c>
      <c r="AR769" s="2">
        <v>0</v>
      </c>
      <c r="AS769" s="2">
        <v>0</v>
      </c>
      <c r="AT769" s="2">
        <v>109</v>
      </c>
      <c r="AU769" s="2">
        <v>61</v>
      </c>
      <c r="AV769" s="2">
        <v>1.0669999999999999</v>
      </c>
      <c r="AW769" s="2">
        <v>1</v>
      </c>
      <c r="AX769" s="2"/>
      <c r="AY769" s="2"/>
      <c r="AZ769" s="2">
        <v>1</v>
      </c>
      <c r="BA769" s="2">
        <v>1</v>
      </c>
      <c r="BB769" s="2">
        <v>1</v>
      </c>
      <c r="BC769" s="2">
        <v>1</v>
      </c>
      <c r="BD769" s="2" t="s">
        <v>3</v>
      </c>
      <c r="BE769" s="2" t="s">
        <v>3</v>
      </c>
      <c r="BF769" s="2" t="s">
        <v>3</v>
      </c>
      <c r="BG769" s="2" t="s">
        <v>3</v>
      </c>
      <c r="BH769" s="2">
        <v>0</v>
      </c>
      <c r="BI769" s="2">
        <v>1</v>
      </c>
      <c r="BJ769" s="2" t="s">
        <v>255</v>
      </c>
      <c r="BK769" s="2"/>
      <c r="BL769" s="2"/>
      <c r="BM769" s="2">
        <v>23</v>
      </c>
      <c r="BN769" s="2">
        <v>0</v>
      </c>
      <c r="BO769" s="2" t="s">
        <v>252</v>
      </c>
      <c r="BP769" s="2">
        <v>1</v>
      </c>
      <c r="BQ769" s="2">
        <v>30</v>
      </c>
      <c r="BR769" s="2">
        <v>0</v>
      </c>
      <c r="BS769" s="2">
        <v>1</v>
      </c>
      <c r="BT769" s="2">
        <v>1</v>
      </c>
      <c r="BU769" s="2">
        <v>1</v>
      </c>
      <c r="BV769" s="2">
        <v>1</v>
      </c>
      <c r="BW769" s="2">
        <v>1</v>
      </c>
      <c r="BX769" s="2">
        <v>1</v>
      </c>
      <c r="BY769" s="2" t="s">
        <v>3</v>
      </c>
      <c r="BZ769" s="2">
        <v>109</v>
      </c>
      <c r="CA769" s="2">
        <v>61</v>
      </c>
      <c r="CB769" s="2" t="s">
        <v>3</v>
      </c>
      <c r="CC769" s="2"/>
      <c r="CD769" s="2"/>
      <c r="CE769" s="2">
        <v>30</v>
      </c>
      <c r="CF769" s="2">
        <v>0</v>
      </c>
      <c r="CG769" s="2">
        <v>0</v>
      </c>
      <c r="CH769" s="2"/>
      <c r="CI769" s="2"/>
      <c r="CJ769" s="2"/>
      <c r="CK769" s="2"/>
      <c r="CL769" s="2"/>
      <c r="CM769" s="2">
        <v>0</v>
      </c>
      <c r="CN769" s="2" t="s">
        <v>1044</v>
      </c>
      <c r="CO769" s="2">
        <v>0</v>
      </c>
      <c r="CP769" s="2">
        <f t="shared" si="933"/>
        <v>392.90999999999997</v>
      </c>
      <c r="CQ769" s="2">
        <f t="shared" si="934"/>
        <v>0.5</v>
      </c>
      <c r="CR769" s="2">
        <f>(ROUND((ROUND(((((ET769*1.25)*1.1))*AV769*1),2)*BB769),2)+ROUND((ROUND(((AE769-(((EU769*1.25)*1.1)))*AV769*1),2)*BS769),2))</f>
        <v>6.66</v>
      </c>
      <c r="CS769" s="2">
        <f t="shared" si="935"/>
        <v>0.62</v>
      </c>
      <c r="CT769" s="2">
        <f t="shared" si="936"/>
        <v>12.49</v>
      </c>
      <c r="CU769" s="2">
        <f t="shared" si="937"/>
        <v>0</v>
      </c>
      <c r="CV769" s="2">
        <f t="shared" si="938"/>
        <v>1.01231625</v>
      </c>
      <c r="CW769" s="2">
        <f t="shared" si="939"/>
        <v>0</v>
      </c>
      <c r="CX769" s="2">
        <f t="shared" si="940"/>
        <v>0</v>
      </c>
      <c r="CY769" s="2">
        <f t="shared" si="941"/>
        <v>285.60179999999997</v>
      </c>
      <c r="CZ769" s="2">
        <f t="shared" si="942"/>
        <v>159.8322</v>
      </c>
      <c r="DA769" s="2"/>
      <c r="DB769" s="2">
        <v>297</v>
      </c>
      <c r="DC769" s="2" t="s">
        <v>3</v>
      </c>
      <c r="DD769" s="2" t="s">
        <v>3</v>
      </c>
      <c r="DE769" s="2" t="s">
        <v>25</v>
      </c>
      <c r="DF769" s="2" t="s">
        <v>25</v>
      </c>
      <c r="DG769" s="2" t="s">
        <v>26</v>
      </c>
      <c r="DH769" s="2" t="s">
        <v>3</v>
      </c>
      <c r="DI769" s="2" t="s">
        <v>26</v>
      </c>
      <c r="DJ769" s="2" t="s">
        <v>25</v>
      </c>
      <c r="DK769" s="2" t="s">
        <v>3</v>
      </c>
      <c r="DL769" s="2" t="s">
        <v>3</v>
      </c>
      <c r="DM769" s="2" t="s">
        <v>3</v>
      </c>
      <c r="DN769" s="2">
        <v>0</v>
      </c>
      <c r="DO769" s="2">
        <v>0</v>
      </c>
      <c r="DP769" s="2">
        <v>1</v>
      </c>
      <c r="DQ769" s="2">
        <v>1</v>
      </c>
      <c r="DR769" s="2"/>
      <c r="DS769" s="2"/>
      <c r="DT769" s="2"/>
      <c r="DU769" s="2">
        <v>1013</v>
      </c>
      <c r="DV769" s="2" t="s">
        <v>254</v>
      </c>
      <c r="DW769" s="2" t="s">
        <v>254</v>
      </c>
      <c r="DX769" s="2">
        <v>1</v>
      </c>
      <c r="DY769" s="2"/>
      <c r="DZ769" s="2" t="s">
        <v>3</v>
      </c>
      <c r="EA769" s="2" t="s">
        <v>3</v>
      </c>
      <c r="EB769" s="2" t="s">
        <v>3</v>
      </c>
      <c r="EC769" s="2" t="s">
        <v>3</v>
      </c>
      <c r="ED769" s="2"/>
      <c r="EE769" s="2">
        <v>58807899</v>
      </c>
      <c r="EF769" s="2">
        <v>30</v>
      </c>
      <c r="EG769" s="2" t="s">
        <v>27</v>
      </c>
      <c r="EH769" s="2">
        <v>0</v>
      </c>
      <c r="EI769" s="2" t="s">
        <v>3</v>
      </c>
      <c r="EJ769" s="2">
        <v>1</v>
      </c>
      <c r="EK769" s="2">
        <v>23</v>
      </c>
      <c r="EL769" s="2" t="s">
        <v>256</v>
      </c>
      <c r="EM769" s="2" t="s">
        <v>257</v>
      </c>
      <c r="EN769" s="2"/>
      <c r="EO769" s="2" t="s">
        <v>30</v>
      </c>
      <c r="EP769" s="2"/>
      <c r="EQ769" s="2">
        <v>0</v>
      </c>
      <c r="ER769" s="2">
        <v>14.29</v>
      </c>
      <c r="ES769" s="2">
        <v>0.5</v>
      </c>
      <c r="ET769" s="2">
        <v>4.54</v>
      </c>
      <c r="EU769" s="2">
        <v>0.42</v>
      </c>
      <c r="EV769" s="2">
        <v>9.25</v>
      </c>
      <c r="EW769" s="2">
        <v>0.75</v>
      </c>
      <c r="EX769" s="2">
        <v>0</v>
      </c>
      <c r="EY769" s="2">
        <v>0</v>
      </c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>
        <v>0</v>
      </c>
      <c r="FR769" s="2">
        <v>0</v>
      </c>
      <c r="FS769" s="2">
        <v>0</v>
      </c>
      <c r="FT769" s="2"/>
      <c r="FU769" s="2"/>
      <c r="FV769" s="2"/>
      <c r="FW769" s="2"/>
      <c r="FX769" s="2">
        <v>109</v>
      </c>
      <c r="FY769" s="2">
        <v>61</v>
      </c>
      <c r="FZ769" s="2"/>
      <c r="GA769" s="2" t="s">
        <v>3</v>
      </c>
      <c r="GB769" s="2"/>
      <c r="GC769" s="2"/>
      <c r="GD769" s="2">
        <v>1</v>
      </c>
      <c r="GE769" s="2"/>
      <c r="GF769" s="2">
        <v>-176385973</v>
      </c>
      <c r="GG769" s="2">
        <v>2</v>
      </c>
      <c r="GH769" s="2">
        <v>1</v>
      </c>
      <c r="GI769" s="2">
        <v>2</v>
      </c>
      <c r="GJ769" s="2">
        <v>0</v>
      </c>
      <c r="GK769" s="2">
        <v>0</v>
      </c>
      <c r="GL769" s="2">
        <f t="shared" si="943"/>
        <v>0</v>
      </c>
      <c r="GM769" s="2">
        <f t="shared" si="944"/>
        <v>838.34</v>
      </c>
      <c r="GN769" s="2">
        <f t="shared" si="945"/>
        <v>838.34</v>
      </c>
      <c r="GO769" s="2">
        <f t="shared" si="946"/>
        <v>0</v>
      </c>
      <c r="GP769" s="2">
        <f t="shared" si="947"/>
        <v>0</v>
      </c>
      <c r="GQ769" s="2"/>
      <c r="GR769" s="2">
        <v>0</v>
      </c>
      <c r="GS769" s="2">
        <v>3</v>
      </c>
      <c r="GT769" s="2">
        <v>0</v>
      </c>
      <c r="GU769" s="2" t="s">
        <v>3</v>
      </c>
      <c r="GV769" s="2">
        <f t="shared" si="948"/>
        <v>0</v>
      </c>
      <c r="GW769" s="2">
        <v>1</v>
      </c>
      <c r="GX769" s="2">
        <f t="shared" si="949"/>
        <v>0</v>
      </c>
      <c r="GY769" s="2"/>
      <c r="GZ769" s="2"/>
      <c r="HA769" s="2">
        <v>0</v>
      </c>
      <c r="HB769" s="2">
        <v>0</v>
      </c>
      <c r="HC769" s="2">
        <f t="shared" si="950"/>
        <v>0</v>
      </c>
      <c r="HD769" s="2"/>
      <c r="HE769" s="2" t="s">
        <v>3</v>
      </c>
      <c r="HF769" s="2" t="s">
        <v>3</v>
      </c>
      <c r="HG769" s="2"/>
      <c r="HH769" s="2"/>
      <c r="HI769" s="2"/>
      <c r="HJ769" s="2"/>
      <c r="HK769" s="2"/>
      <c r="HL769" s="2"/>
      <c r="HM769" s="2" t="s">
        <v>3</v>
      </c>
      <c r="HN769" s="2" t="s">
        <v>3</v>
      </c>
      <c r="HO769" s="2" t="s">
        <v>3</v>
      </c>
      <c r="HP769" s="2" t="s">
        <v>3</v>
      </c>
      <c r="HQ769" s="2" t="s">
        <v>3</v>
      </c>
      <c r="HR769" s="2"/>
      <c r="HS769" s="2">
        <v>0</v>
      </c>
      <c r="HT769" s="2"/>
      <c r="HU769" s="2"/>
      <c r="HV769" s="2"/>
      <c r="HW769" s="2"/>
      <c r="HX769" s="2"/>
      <c r="HY769" s="2"/>
      <c r="HZ769" s="2"/>
      <c r="IA769" s="2"/>
      <c r="IB769" s="2"/>
      <c r="IC769" s="2"/>
      <c r="ID769" s="2"/>
      <c r="IE769" s="2"/>
      <c r="IF769" s="2"/>
      <c r="IG769" s="2"/>
      <c r="IH769" s="2"/>
      <c r="II769" s="2"/>
      <c r="IJ769" s="2"/>
      <c r="IK769" s="2">
        <v>0</v>
      </c>
      <c r="IL769" s="2"/>
      <c r="IM769" s="2"/>
      <c r="IN769" s="2"/>
      <c r="IO769" s="2"/>
      <c r="IP769" s="2"/>
      <c r="IQ769" s="2"/>
      <c r="IR769" s="2"/>
      <c r="IS769" s="2"/>
      <c r="IT769" s="2"/>
      <c r="IU769" s="2"/>
    </row>
    <row r="770" spans="1:255" x14ac:dyDescent="0.2">
      <c r="A770">
        <v>17</v>
      </c>
      <c r="B770">
        <v>1</v>
      </c>
      <c r="C770">
        <f>ROW(SmtRes!A1662)</f>
        <v>1662</v>
      </c>
      <c r="D770">
        <f>ROW(EtalonRes!A1664)</f>
        <v>1664</v>
      </c>
      <c r="E770" t="s">
        <v>683</v>
      </c>
      <c r="F770" t="s">
        <v>252</v>
      </c>
      <c r="G770" t="s">
        <v>253</v>
      </c>
      <c r="H770" t="s">
        <v>254</v>
      </c>
      <c r="I770">
        <f>ROUND(ROUND(20,4),9)</f>
        <v>20</v>
      </c>
      <c r="J770">
        <v>0</v>
      </c>
      <c r="K770">
        <f>ROUND(ROUND(20,4),9)</f>
        <v>20</v>
      </c>
      <c r="O770">
        <f t="shared" si="919"/>
        <v>15782.89</v>
      </c>
      <c r="P770">
        <f t="shared" si="920"/>
        <v>131</v>
      </c>
      <c r="Q770">
        <f>(ROUND((ROUND(((((ET770*1.25)*1.1))*AV770*I770),2)*BB770),2)+ROUND((ROUND(((AE770-(((EU770*1.25)*1.1)))*AV770*I770),2)*BS770),2))</f>
        <v>1920.89</v>
      </c>
      <c r="R770">
        <f t="shared" si="921"/>
        <v>677.48</v>
      </c>
      <c r="S770">
        <f t="shared" si="922"/>
        <v>13731</v>
      </c>
      <c r="T770">
        <f t="shared" si="923"/>
        <v>0</v>
      </c>
      <c r="U770">
        <f t="shared" si="924"/>
        <v>20.246324999999999</v>
      </c>
      <c r="V770">
        <f t="shared" si="925"/>
        <v>0</v>
      </c>
      <c r="W770">
        <f t="shared" si="926"/>
        <v>0</v>
      </c>
      <c r="X770">
        <f t="shared" si="927"/>
        <v>15705.24</v>
      </c>
      <c r="Y770">
        <f t="shared" si="928"/>
        <v>8789.17</v>
      </c>
      <c r="AA770">
        <v>59204059</v>
      </c>
      <c r="AB770">
        <f t="shared" si="929"/>
        <v>18.443750000000001</v>
      </c>
      <c r="AC770">
        <f t="shared" si="930"/>
        <v>0.5</v>
      </c>
      <c r="AD770">
        <f>ROUND((((((ET770*1.25)*1.1))-(((EU770*1.25)*1.1)))+AE770),6)</f>
        <v>6.2424999999999997</v>
      </c>
      <c r="AE770">
        <f>ROUND((((EU770*1.25)*1.1)),6)</f>
        <v>0.57750000000000001</v>
      </c>
      <c r="AF770">
        <f>ROUND((((EV770*1.15)*1.1)),6)</f>
        <v>11.70125</v>
      </c>
      <c r="AG770">
        <f t="shared" si="931"/>
        <v>0</v>
      </c>
      <c r="AH770">
        <f>(((EW770*1.15)*1.1))</f>
        <v>0.94874999999999998</v>
      </c>
      <c r="AI770">
        <f>(((EX770*1.25)*1.1))</f>
        <v>0</v>
      </c>
      <c r="AJ770">
        <f t="shared" si="932"/>
        <v>0</v>
      </c>
      <c r="AK770">
        <v>14.29</v>
      </c>
      <c r="AL770">
        <v>0.5</v>
      </c>
      <c r="AM770">
        <v>4.54</v>
      </c>
      <c r="AN770">
        <v>0.42</v>
      </c>
      <c r="AO770">
        <v>9.25</v>
      </c>
      <c r="AP770">
        <v>0</v>
      </c>
      <c r="AQ770">
        <v>0.75</v>
      </c>
      <c r="AR770">
        <v>0</v>
      </c>
      <c r="AS770">
        <v>0</v>
      </c>
      <c r="AT770">
        <v>109</v>
      </c>
      <c r="AU770">
        <v>61</v>
      </c>
      <c r="AV770">
        <v>1.0669999999999999</v>
      </c>
      <c r="AW770">
        <v>1</v>
      </c>
      <c r="AZ770">
        <v>1</v>
      </c>
      <c r="BA770">
        <v>54.99</v>
      </c>
      <c r="BB770">
        <v>14.42</v>
      </c>
      <c r="BC770">
        <v>13.1</v>
      </c>
      <c r="BD770" t="s">
        <v>3</v>
      </c>
      <c r="BE770" t="s">
        <v>3</v>
      </c>
      <c r="BF770" t="s">
        <v>3</v>
      </c>
      <c r="BG770" t="s">
        <v>3</v>
      </c>
      <c r="BH770">
        <v>0</v>
      </c>
      <c r="BI770">
        <v>1</v>
      </c>
      <c r="BJ770" t="s">
        <v>255</v>
      </c>
      <c r="BM770">
        <v>23</v>
      </c>
      <c r="BN770">
        <v>0</v>
      </c>
      <c r="BO770" t="s">
        <v>252</v>
      </c>
      <c r="BP770">
        <v>1</v>
      </c>
      <c r="BQ770">
        <v>30</v>
      </c>
      <c r="BR770">
        <v>0</v>
      </c>
      <c r="BS770">
        <v>54.99</v>
      </c>
      <c r="BT770">
        <v>1</v>
      </c>
      <c r="BU770">
        <v>1</v>
      </c>
      <c r="BV770">
        <v>1</v>
      </c>
      <c r="BW770">
        <v>1</v>
      </c>
      <c r="BX770">
        <v>1</v>
      </c>
      <c r="BY770" t="s">
        <v>3</v>
      </c>
      <c r="BZ770">
        <v>109</v>
      </c>
      <c r="CA770">
        <v>61</v>
      </c>
      <c r="CB770" t="s">
        <v>3</v>
      </c>
      <c r="CE770">
        <v>30</v>
      </c>
      <c r="CF770">
        <v>0</v>
      </c>
      <c r="CG770">
        <v>0</v>
      </c>
      <c r="CM770">
        <v>0</v>
      </c>
      <c r="CN770" t="s">
        <v>1044</v>
      </c>
      <c r="CO770">
        <v>0</v>
      </c>
      <c r="CP770">
        <f t="shared" si="933"/>
        <v>15782.89</v>
      </c>
      <c r="CQ770">
        <f t="shared" si="934"/>
        <v>6.55</v>
      </c>
      <c r="CR770">
        <f>(ROUND((ROUND(((((ET770*1.25)*1.1))*AV770*1),2)*BB770),2)+ROUND((ROUND(((AE770-(((EU770*1.25)*1.1)))*AV770*1),2)*BS770),2))</f>
        <v>96.04</v>
      </c>
      <c r="CS770">
        <f t="shared" si="935"/>
        <v>34.090000000000003</v>
      </c>
      <c r="CT770">
        <f t="shared" si="936"/>
        <v>686.83</v>
      </c>
      <c r="CU770">
        <f t="shared" si="937"/>
        <v>0</v>
      </c>
      <c r="CV770">
        <f t="shared" si="938"/>
        <v>1.01231625</v>
      </c>
      <c r="CW770">
        <f t="shared" si="939"/>
        <v>0</v>
      </c>
      <c r="CX770">
        <f t="shared" si="940"/>
        <v>0</v>
      </c>
      <c r="CY770">
        <f t="shared" si="941"/>
        <v>15705.243200000001</v>
      </c>
      <c r="CZ770">
        <f t="shared" si="942"/>
        <v>8789.1728000000003</v>
      </c>
      <c r="DB770">
        <v>299</v>
      </c>
      <c r="DC770" t="s">
        <v>3</v>
      </c>
      <c r="DD770" t="s">
        <v>3</v>
      </c>
      <c r="DE770" t="s">
        <v>25</v>
      </c>
      <c r="DF770" t="s">
        <v>25</v>
      </c>
      <c r="DG770" t="s">
        <v>26</v>
      </c>
      <c r="DH770" t="s">
        <v>3</v>
      </c>
      <c r="DI770" t="s">
        <v>26</v>
      </c>
      <c r="DJ770" t="s">
        <v>25</v>
      </c>
      <c r="DK770" t="s">
        <v>3</v>
      </c>
      <c r="DL770" t="s">
        <v>3</v>
      </c>
      <c r="DM770" t="s">
        <v>3</v>
      </c>
      <c r="DN770">
        <v>0</v>
      </c>
      <c r="DO770">
        <v>0</v>
      </c>
      <c r="DP770">
        <v>1</v>
      </c>
      <c r="DQ770">
        <v>1</v>
      </c>
      <c r="DU770">
        <v>1013</v>
      </c>
      <c r="DV770" t="s">
        <v>254</v>
      </c>
      <c r="DW770" t="s">
        <v>254</v>
      </c>
      <c r="DX770">
        <v>1</v>
      </c>
      <c r="DZ770" t="s">
        <v>3</v>
      </c>
      <c r="EA770" t="s">
        <v>3</v>
      </c>
      <c r="EB770" t="s">
        <v>3</v>
      </c>
      <c r="EC770" t="s">
        <v>3</v>
      </c>
      <c r="EE770">
        <v>58807899</v>
      </c>
      <c r="EF770">
        <v>30</v>
      </c>
      <c r="EG770" t="s">
        <v>27</v>
      </c>
      <c r="EH770">
        <v>0</v>
      </c>
      <c r="EI770" t="s">
        <v>3</v>
      </c>
      <c r="EJ770">
        <v>1</v>
      </c>
      <c r="EK770">
        <v>23</v>
      </c>
      <c r="EL770" t="s">
        <v>256</v>
      </c>
      <c r="EM770" t="s">
        <v>257</v>
      </c>
      <c r="EO770" t="s">
        <v>30</v>
      </c>
      <c r="EQ770">
        <v>0</v>
      </c>
      <c r="ER770">
        <v>14.29</v>
      </c>
      <c r="ES770">
        <v>0.5</v>
      </c>
      <c r="ET770">
        <v>4.54</v>
      </c>
      <c r="EU770">
        <v>0.42</v>
      </c>
      <c r="EV770">
        <v>9.25</v>
      </c>
      <c r="EW770">
        <v>0.75</v>
      </c>
      <c r="EX770">
        <v>0</v>
      </c>
      <c r="EY770">
        <v>0</v>
      </c>
      <c r="FQ770">
        <v>0</v>
      </c>
      <c r="FR770">
        <v>0</v>
      </c>
      <c r="FS770">
        <v>0</v>
      </c>
      <c r="FX770">
        <v>109</v>
      </c>
      <c r="FY770">
        <v>61</v>
      </c>
      <c r="GA770" t="s">
        <v>3</v>
      </c>
      <c r="GD770">
        <v>1</v>
      </c>
      <c r="GF770">
        <v>-176385973</v>
      </c>
      <c r="GG770">
        <v>2</v>
      </c>
      <c r="GH770">
        <v>1</v>
      </c>
      <c r="GI770">
        <v>2</v>
      </c>
      <c r="GJ770">
        <v>0</v>
      </c>
      <c r="GK770">
        <v>0</v>
      </c>
      <c r="GL770">
        <f t="shared" si="943"/>
        <v>0</v>
      </c>
      <c r="GM770">
        <f t="shared" si="944"/>
        <v>40277.300000000003</v>
      </c>
      <c r="GN770">
        <f t="shared" si="945"/>
        <v>40277.300000000003</v>
      </c>
      <c r="GO770">
        <f t="shared" si="946"/>
        <v>0</v>
      </c>
      <c r="GP770">
        <f t="shared" si="947"/>
        <v>0</v>
      </c>
      <c r="GR770">
        <v>0</v>
      </c>
      <c r="GS770">
        <v>3</v>
      </c>
      <c r="GT770">
        <v>0</v>
      </c>
      <c r="GU770" t="s">
        <v>3</v>
      </c>
      <c r="GV770">
        <f t="shared" si="948"/>
        <v>0</v>
      </c>
      <c r="GW770">
        <v>1</v>
      </c>
      <c r="GX770">
        <f t="shared" si="949"/>
        <v>0</v>
      </c>
      <c r="HA770">
        <v>0</v>
      </c>
      <c r="HB770">
        <v>0</v>
      </c>
      <c r="HC770">
        <f t="shared" si="950"/>
        <v>0</v>
      </c>
      <c r="HE770" t="s">
        <v>3</v>
      </c>
      <c r="HF770" t="s">
        <v>3</v>
      </c>
      <c r="HM770" t="s">
        <v>3</v>
      </c>
      <c r="HN770" t="s">
        <v>3</v>
      </c>
      <c r="HO770" t="s">
        <v>3</v>
      </c>
      <c r="HP770" t="s">
        <v>3</v>
      </c>
      <c r="HQ770" t="s">
        <v>3</v>
      </c>
      <c r="HS770">
        <v>0</v>
      </c>
      <c r="IK770">
        <v>0</v>
      </c>
    </row>
    <row r="771" spans="1:255" x14ac:dyDescent="0.2">
      <c r="A771" s="2">
        <v>18</v>
      </c>
      <c r="B771" s="2">
        <v>1</v>
      </c>
      <c r="C771" s="2">
        <v>1656</v>
      </c>
      <c r="D771" s="2"/>
      <c r="E771" s="2" t="s">
        <v>684</v>
      </c>
      <c r="F771" s="2" t="s">
        <v>482</v>
      </c>
      <c r="G771" s="2" t="s">
        <v>483</v>
      </c>
      <c r="H771" s="2" t="s">
        <v>39</v>
      </c>
      <c r="I771" s="2">
        <f>I769*J771</f>
        <v>20</v>
      </c>
      <c r="J771" s="2">
        <v>1</v>
      </c>
      <c r="K771" s="2">
        <v>1</v>
      </c>
      <c r="L771" s="2"/>
      <c r="M771" s="2"/>
      <c r="N771" s="2"/>
      <c r="O771" s="2">
        <f t="shared" si="919"/>
        <v>4789</v>
      </c>
      <c r="P771" s="2">
        <f t="shared" si="920"/>
        <v>4789</v>
      </c>
      <c r="Q771" s="2">
        <f>(ROUND((ROUND(((ET771)*AV771*I771),2)*BB771),2)+ROUND((ROUND(((AE771-(EU771))*AV771*I771),2)*BS771),2))</f>
        <v>0</v>
      </c>
      <c r="R771" s="2">
        <f t="shared" si="921"/>
        <v>0</v>
      </c>
      <c r="S771" s="2">
        <f t="shared" si="922"/>
        <v>0</v>
      </c>
      <c r="T771" s="2">
        <f t="shared" si="923"/>
        <v>0</v>
      </c>
      <c r="U771" s="2">
        <f t="shared" si="924"/>
        <v>0</v>
      </c>
      <c r="V771" s="2">
        <f t="shared" si="925"/>
        <v>0</v>
      </c>
      <c r="W771" s="2">
        <f t="shared" si="926"/>
        <v>0</v>
      </c>
      <c r="X771" s="2">
        <f t="shared" si="927"/>
        <v>0</v>
      </c>
      <c r="Y771" s="2">
        <f t="shared" si="928"/>
        <v>0</v>
      </c>
      <c r="Z771" s="2"/>
      <c r="AA771" s="2">
        <v>59204062</v>
      </c>
      <c r="AB771" s="2">
        <f t="shared" si="929"/>
        <v>239.45</v>
      </c>
      <c r="AC771" s="2">
        <f t="shared" si="930"/>
        <v>239.45</v>
      </c>
      <c r="AD771" s="2">
        <f>ROUND((((ET771)-(EU771))+AE771),6)</f>
        <v>0</v>
      </c>
      <c r="AE771" s="2">
        <f>ROUND((EU771),6)</f>
        <v>0</v>
      </c>
      <c r="AF771" s="2">
        <f>ROUND((EV771),6)</f>
        <v>0</v>
      </c>
      <c r="AG771" s="2">
        <f t="shared" si="931"/>
        <v>0</v>
      </c>
      <c r="AH771" s="2">
        <f>(EW771)</f>
        <v>0</v>
      </c>
      <c r="AI771" s="2">
        <f>(EX771)</f>
        <v>0</v>
      </c>
      <c r="AJ771" s="2">
        <f t="shared" si="932"/>
        <v>0</v>
      </c>
      <c r="AK771" s="2">
        <v>239.45</v>
      </c>
      <c r="AL771" s="2">
        <v>239.45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109</v>
      </c>
      <c r="AU771" s="2">
        <v>61</v>
      </c>
      <c r="AV771" s="2">
        <v>1</v>
      </c>
      <c r="AW771" s="2">
        <v>1</v>
      </c>
      <c r="AX771" s="2"/>
      <c r="AY771" s="2"/>
      <c r="AZ771" s="2">
        <v>1</v>
      </c>
      <c r="BA771" s="2">
        <v>1</v>
      </c>
      <c r="BB771" s="2">
        <v>1</v>
      </c>
      <c r="BC771" s="2">
        <v>1</v>
      </c>
      <c r="BD771" s="2" t="s">
        <v>3</v>
      </c>
      <c r="BE771" s="2" t="s">
        <v>3</v>
      </c>
      <c r="BF771" s="2" t="s">
        <v>3</v>
      </c>
      <c r="BG771" s="2" t="s">
        <v>3</v>
      </c>
      <c r="BH771" s="2">
        <v>3</v>
      </c>
      <c r="BI771" s="2">
        <v>1</v>
      </c>
      <c r="BJ771" s="2" t="s">
        <v>484</v>
      </c>
      <c r="BK771" s="2"/>
      <c r="BL771" s="2"/>
      <c r="BM771" s="2">
        <v>23</v>
      </c>
      <c r="BN771" s="2">
        <v>0</v>
      </c>
      <c r="BO771" s="2" t="s">
        <v>3</v>
      </c>
      <c r="BP771" s="2">
        <v>0</v>
      </c>
      <c r="BQ771" s="2">
        <v>30</v>
      </c>
      <c r="BR771" s="2">
        <v>0</v>
      </c>
      <c r="BS771" s="2">
        <v>1</v>
      </c>
      <c r="BT771" s="2">
        <v>1</v>
      </c>
      <c r="BU771" s="2">
        <v>1</v>
      </c>
      <c r="BV771" s="2">
        <v>1</v>
      </c>
      <c r="BW771" s="2">
        <v>1</v>
      </c>
      <c r="BX771" s="2">
        <v>1</v>
      </c>
      <c r="BY771" s="2" t="s">
        <v>3</v>
      </c>
      <c r="BZ771" s="2">
        <v>109</v>
      </c>
      <c r="CA771" s="2">
        <v>61</v>
      </c>
      <c r="CB771" s="2" t="s">
        <v>3</v>
      </c>
      <c r="CC771" s="2"/>
      <c r="CD771" s="2"/>
      <c r="CE771" s="2">
        <v>30</v>
      </c>
      <c r="CF771" s="2">
        <v>0</v>
      </c>
      <c r="CG771" s="2">
        <v>0</v>
      </c>
      <c r="CH771" s="2"/>
      <c r="CI771" s="2"/>
      <c r="CJ771" s="2"/>
      <c r="CK771" s="2"/>
      <c r="CL771" s="2"/>
      <c r="CM771" s="2">
        <v>0</v>
      </c>
      <c r="CN771" s="2" t="s">
        <v>3</v>
      </c>
      <c r="CO771" s="2">
        <v>0</v>
      </c>
      <c r="CP771" s="2">
        <f t="shared" si="933"/>
        <v>4789</v>
      </c>
      <c r="CQ771" s="2">
        <f t="shared" si="934"/>
        <v>239.45</v>
      </c>
      <c r="CR771" s="2">
        <f>(ROUND((ROUND(((ET771)*AV771*1),2)*BB771),2)+ROUND((ROUND(((AE771-(EU771))*AV771*1),2)*BS771),2))</f>
        <v>0</v>
      </c>
      <c r="CS771" s="2">
        <f t="shared" si="935"/>
        <v>0</v>
      </c>
      <c r="CT771" s="2">
        <f t="shared" si="936"/>
        <v>0</v>
      </c>
      <c r="CU771" s="2">
        <f t="shared" si="937"/>
        <v>0</v>
      </c>
      <c r="CV771" s="2">
        <f t="shared" si="938"/>
        <v>0</v>
      </c>
      <c r="CW771" s="2">
        <f t="shared" si="939"/>
        <v>0</v>
      </c>
      <c r="CX771" s="2">
        <f t="shared" si="940"/>
        <v>0</v>
      </c>
      <c r="CY771" s="2">
        <f t="shared" si="941"/>
        <v>0</v>
      </c>
      <c r="CZ771" s="2">
        <f t="shared" si="942"/>
        <v>0</v>
      </c>
      <c r="DA771" s="2"/>
      <c r="DB771" s="2"/>
      <c r="DC771" s="2" t="s">
        <v>3</v>
      </c>
      <c r="DD771" s="2" t="s">
        <v>3</v>
      </c>
      <c r="DE771" s="2" t="s">
        <v>3</v>
      </c>
      <c r="DF771" s="2" t="s">
        <v>3</v>
      </c>
      <c r="DG771" s="2" t="s">
        <v>3</v>
      </c>
      <c r="DH771" s="2" t="s">
        <v>3</v>
      </c>
      <c r="DI771" s="2" t="s">
        <v>3</v>
      </c>
      <c r="DJ771" s="2" t="s">
        <v>3</v>
      </c>
      <c r="DK771" s="2" t="s">
        <v>3</v>
      </c>
      <c r="DL771" s="2" t="s">
        <v>3</v>
      </c>
      <c r="DM771" s="2" t="s">
        <v>3</v>
      </c>
      <c r="DN771" s="2">
        <v>0</v>
      </c>
      <c r="DO771" s="2">
        <v>0</v>
      </c>
      <c r="DP771" s="2">
        <v>1</v>
      </c>
      <c r="DQ771" s="2">
        <v>1</v>
      </c>
      <c r="DR771" s="2"/>
      <c r="DS771" s="2"/>
      <c r="DT771" s="2"/>
      <c r="DU771" s="2">
        <v>1010</v>
      </c>
      <c r="DV771" s="2" t="s">
        <v>39</v>
      </c>
      <c r="DW771" s="2" t="s">
        <v>39</v>
      </c>
      <c r="DX771" s="2">
        <v>1</v>
      </c>
      <c r="DY771" s="2"/>
      <c r="DZ771" s="2" t="s">
        <v>3</v>
      </c>
      <c r="EA771" s="2" t="s">
        <v>3</v>
      </c>
      <c r="EB771" s="2" t="s">
        <v>3</v>
      </c>
      <c r="EC771" s="2" t="s">
        <v>3</v>
      </c>
      <c r="ED771" s="2"/>
      <c r="EE771" s="2">
        <v>58807899</v>
      </c>
      <c r="EF771" s="2">
        <v>30</v>
      </c>
      <c r="EG771" s="2" t="s">
        <v>27</v>
      </c>
      <c r="EH771" s="2">
        <v>0</v>
      </c>
      <c r="EI771" s="2" t="s">
        <v>3</v>
      </c>
      <c r="EJ771" s="2">
        <v>1</v>
      </c>
      <c r="EK771" s="2">
        <v>23</v>
      </c>
      <c r="EL771" s="2" t="s">
        <v>256</v>
      </c>
      <c r="EM771" s="2" t="s">
        <v>257</v>
      </c>
      <c r="EN771" s="2"/>
      <c r="EO771" s="2" t="s">
        <v>3</v>
      </c>
      <c r="EP771" s="2"/>
      <c r="EQ771" s="2">
        <v>0</v>
      </c>
      <c r="ER771" s="2">
        <v>239.45</v>
      </c>
      <c r="ES771" s="2">
        <v>239.45</v>
      </c>
      <c r="ET771" s="2">
        <v>0</v>
      </c>
      <c r="EU771" s="2">
        <v>0</v>
      </c>
      <c r="EV771" s="2">
        <v>0</v>
      </c>
      <c r="EW771" s="2">
        <v>0</v>
      </c>
      <c r="EX771" s="2">
        <v>0</v>
      </c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>
        <v>0</v>
      </c>
      <c r="FR771" s="2">
        <v>0</v>
      </c>
      <c r="FS771" s="2">
        <v>0</v>
      </c>
      <c r="FT771" s="2"/>
      <c r="FU771" s="2"/>
      <c r="FV771" s="2"/>
      <c r="FW771" s="2"/>
      <c r="FX771" s="2">
        <v>109</v>
      </c>
      <c r="FY771" s="2">
        <v>61</v>
      </c>
      <c r="FZ771" s="2"/>
      <c r="GA771" s="2" t="s">
        <v>3</v>
      </c>
      <c r="GB771" s="2"/>
      <c r="GC771" s="2"/>
      <c r="GD771" s="2">
        <v>1</v>
      </c>
      <c r="GE771" s="2"/>
      <c r="GF771" s="2">
        <v>242059087</v>
      </c>
      <c r="GG771" s="2">
        <v>2</v>
      </c>
      <c r="GH771" s="2">
        <v>1</v>
      </c>
      <c r="GI771" s="2">
        <v>-2</v>
      </c>
      <c r="GJ771" s="2">
        <v>0</v>
      </c>
      <c r="GK771" s="2">
        <v>0</v>
      </c>
      <c r="GL771" s="2">
        <f t="shared" si="943"/>
        <v>0</v>
      </c>
      <c r="GM771" s="2">
        <f t="shared" si="944"/>
        <v>4789</v>
      </c>
      <c r="GN771" s="2">
        <f t="shared" si="945"/>
        <v>4789</v>
      </c>
      <c r="GO771" s="2">
        <f t="shared" si="946"/>
        <v>0</v>
      </c>
      <c r="GP771" s="2">
        <f t="shared" si="947"/>
        <v>0</v>
      </c>
      <c r="GQ771" s="2"/>
      <c r="GR771" s="2">
        <v>0</v>
      </c>
      <c r="GS771" s="2">
        <v>3</v>
      </c>
      <c r="GT771" s="2">
        <v>0</v>
      </c>
      <c r="GU771" s="2" t="s">
        <v>3</v>
      </c>
      <c r="GV771" s="2">
        <f t="shared" si="948"/>
        <v>0</v>
      </c>
      <c r="GW771" s="2">
        <v>1</v>
      </c>
      <c r="GX771" s="2">
        <f t="shared" si="949"/>
        <v>0</v>
      </c>
      <c r="GY771" s="2"/>
      <c r="GZ771" s="2"/>
      <c r="HA771" s="2">
        <v>0</v>
      </c>
      <c r="HB771" s="2">
        <v>0</v>
      </c>
      <c r="HC771" s="2">
        <f t="shared" si="950"/>
        <v>0</v>
      </c>
      <c r="HD771" s="2"/>
      <c r="HE771" s="2" t="s">
        <v>3</v>
      </c>
      <c r="HF771" s="2" t="s">
        <v>3</v>
      </c>
      <c r="HG771" s="2"/>
      <c r="HH771" s="2"/>
      <c r="HI771" s="2"/>
      <c r="HJ771" s="2"/>
      <c r="HK771" s="2"/>
      <c r="HL771" s="2"/>
      <c r="HM771" s="2" t="s">
        <v>3</v>
      </c>
      <c r="HN771" s="2" t="s">
        <v>3</v>
      </c>
      <c r="HO771" s="2" t="s">
        <v>3</v>
      </c>
      <c r="HP771" s="2" t="s">
        <v>3</v>
      </c>
      <c r="HQ771" s="2" t="s">
        <v>3</v>
      </c>
      <c r="HR771" s="2"/>
      <c r="HS771" s="2">
        <v>0</v>
      </c>
      <c r="HT771" s="2"/>
      <c r="HU771" s="2"/>
      <c r="HV771" s="2"/>
      <c r="HW771" s="2"/>
      <c r="HX771" s="2"/>
      <c r="HY771" s="2"/>
      <c r="HZ771" s="2"/>
      <c r="IA771" s="2"/>
      <c r="IB771" s="2"/>
      <c r="IC771" s="2"/>
      <c r="ID771" s="2"/>
      <c r="IE771" s="2"/>
      <c r="IF771" s="2"/>
      <c r="IG771" s="2"/>
      <c r="IH771" s="2"/>
      <c r="II771" s="2"/>
      <c r="IJ771" s="2"/>
      <c r="IK771" s="2">
        <v>0</v>
      </c>
      <c r="IL771" s="2"/>
      <c r="IM771" s="2"/>
      <c r="IN771" s="2"/>
      <c r="IO771" s="2"/>
      <c r="IP771" s="2"/>
      <c r="IQ771" s="2"/>
      <c r="IR771" s="2"/>
      <c r="IS771" s="2"/>
      <c r="IT771" s="2"/>
      <c r="IU771" s="2"/>
    </row>
    <row r="772" spans="1:255" x14ac:dyDescent="0.2">
      <c r="A772">
        <v>18</v>
      </c>
      <c r="B772">
        <v>1</v>
      </c>
      <c r="C772">
        <v>1662</v>
      </c>
      <c r="E772" t="s">
        <v>684</v>
      </c>
      <c r="F772" t="s">
        <v>482</v>
      </c>
      <c r="G772" t="s">
        <v>483</v>
      </c>
      <c r="H772" t="s">
        <v>39</v>
      </c>
      <c r="I772">
        <f>I770*J772</f>
        <v>20</v>
      </c>
      <c r="J772">
        <v>1</v>
      </c>
      <c r="K772">
        <v>1</v>
      </c>
      <c r="O772">
        <f t="shared" si="919"/>
        <v>5124.2299999999996</v>
      </c>
      <c r="P772">
        <f t="shared" si="920"/>
        <v>5124.2299999999996</v>
      </c>
      <c r="Q772">
        <f>(ROUND((ROUND(((ET772)*AV772*I772),2)*BB772),2)+ROUND((ROUND(((AE772-(EU772))*AV772*I772),2)*BS772),2))</f>
        <v>0</v>
      </c>
      <c r="R772">
        <f t="shared" si="921"/>
        <v>0</v>
      </c>
      <c r="S772">
        <f t="shared" si="922"/>
        <v>0</v>
      </c>
      <c r="T772">
        <f t="shared" si="923"/>
        <v>0</v>
      </c>
      <c r="U772">
        <f t="shared" si="924"/>
        <v>0</v>
      </c>
      <c r="V772">
        <f t="shared" si="925"/>
        <v>0</v>
      </c>
      <c r="W772">
        <f t="shared" si="926"/>
        <v>0</v>
      </c>
      <c r="X772">
        <f t="shared" si="927"/>
        <v>0</v>
      </c>
      <c r="Y772">
        <f t="shared" si="928"/>
        <v>0</v>
      </c>
      <c r="AA772">
        <v>59204059</v>
      </c>
      <c r="AB772">
        <f t="shared" si="929"/>
        <v>239.45</v>
      </c>
      <c r="AC772">
        <f t="shared" si="930"/>
        <v>239.45</v>
      </c>
      <c r="AD772">
        <f>ROUND((((ET772)-(EU772))+AE772),6)</f>
        <v>0</v>
      </c>
      <c r="AE772">
        <f>ROUND((EU772),6)</f>
        <v>0</v>
      </c>
      <c r="AF772">
        <f>ROUND((EV772),6)</f>
        <v>0</v>
      </c>
      <c r="AG772">
        <f t="shared" si="931"/>
        <v>0</v>
      </c>
      <c r="AH772">
        <f>(EW772)</f>
        <v>0</v>
      </c>
      <c r="AI772">
        <f>(EX772)</f>
        <v>0</v>
      </c>
      <c r="AJ772">
        <f t="shared" si="932"/>
        <v>0</v>
      </c>
      <c r="AK772">
        <v>239.45</v>
      </c>
      <c r="AL772">
        <v>239.45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109</v>
      </c>
      <c r="AU772">
        <v>61</v>
      </c>
      <c r="AV772">
        <v>1</v>
      </c>
      <c r="AW772">
        <v>1</v>
      </c>
      <c r="AZ772">
        <v>1</v>
      </c>
      <c r="BA772">
        <v>1</v>
      </c>
      <c r="BB772">
        <v>1</v>
      </c>
      <c r="BC772">
        <v>1.07</v>
      </c>
      <c r="BD772" t="s">
        <v>3</v>
      </c>
      <c r="BE772" t="s">
        <v>3</v>
      </c>
      <c r="BF772" t="s">
        <v>3</v>
      </c>
      <c r="BG772" t="s">
        <v>3</v>
      </c>
      <c r="BH772">
        <v>3</v>
      </c>
      <c r="BI772">
        <v>1</v>
      </c>
      <c r="BJ772" t="s">
        <v>484</v>
      </c>
      <c r="BM772">
        <v>23</v>
      </c>
      <c r="BN772">
        <v>0</v>
      </c>
      <c r="BO772" t="s">
        <v>482</v>
      </c>
      <c r="BP772">
        <v>1</v>
      </c>
      <c r="BQ772">
        <v>30</v>
      </c>
      <c r="BR772">
        <v>0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 t="s">
        <v>3</v>
      </c>
      <c r="BZ772">
        <v>109</v>
      </c>
      <c r="CA772">
        <v>61</v>
      </c>
      <c r="CB772" t="s">
        <v>3</v>
      </c>
      <c r="CE772">
        <v>30</v>
      </c>
      <c r="CF772">
        <v>0</v>
      </c>
      <c r="CG772">
        <v>0</v>
      </c>
      <c r="CM772">
        <v>0</v>
      </c>
      <c r="CN772" t="s">
        <v>3</v>
      </c>
      <c r="CO772">
        <v>0</v>
      </c>
      <c r="CP772">
        <f t="shared" si="933"/>
        <v>5124.2299999999996</v>
      </c>
      <c r="CQ772">
        <f t="shared" si="934"/>
        <v>256.20999999999998</v>
      </c>
      <c r="CR772">
        <f>(ROUND((ROUND(((ET772)*AV772*1),2)*BB772),2)+ROUND((ROUND(((AE772-(EU772))*AV772*1),2)*BS772),2))</f>
        <v>0</v>
      </c>
      <c r="CS772">
        <f t="shared" si="935"/>
        <v>0</v>
      </c>
      <c r="CT772">
        <f t="shared" si="936"/>
        <v>0</v>
      </c>
      <c r="CU772">
        <f t="shared" si="937"/>
        <v>0</v>
      </c>
      <c r="CV772">
        <f t="shared" si="938"/>
        <v>0</v>
      </c>
      <c r="CW772">
        <f t="shared" si="939"/>
        <v>0</v>
      </c>
      <c r="CX772">
        <f t="shared" si="940"/>
        <v>0</v>
      </c>
      <c r="CY772">
        <f t="shared" si="941"/>
        <v>0</v>
      </c>
      <c r="CZ772">
        <f t="shared" si="942"/>
        <v>0</v>
      </c>
      <c r="DC772" t="s">
        <v>3</v>
      </c>
      <c r="DD772" t="s">
        <v>3</v>
      </c>
      <c r="DE772" t="s">
        <v>3</v>
      </c>
      <c r="DF772" t="s">
        <v>3</v>
      </c>
      <c r="DG772" t="s">
        <v>3</v>
      </c>
      <c r="DH772" t="s">
        <v>3</v>
      </c>
      <c r="DI772" t="s">
        <v>3</v>
      </c>
      <c r="DJ772" t="s">
        <v>3</v>
      </c>
      <c r="DK772" t="s">
        <v>3</v>
      </c>
      <c r="DL772" t="s">
        <v>3</v>
      </c>
      <c r="DM772" t="s">
        <v>3</v>
      </c>
      <c r="DN772">
        <v>0</v>
      </c>
      <c r="DO772">
        <v>0</v>
      </c>
      <c r="DP772">
        <v>1</v>
      </c>
      <c r="DQ772">
        <v>1</v>
      </c>
      <c r="DU772">
        <v>1010</v>
      </c>
      <c r="DV772" t="s">
        <v>39</v>
      </c>
      <c r="DW772" t="s">
        <v>39</v>
      </c>
      <c r="DX772">
        <v>1</v>
      </c>
      <c r="DZ772" t="s">
        <v>3</v>
      </c>
      <c r="EA772" t="s">
        <v>3</v>
      </c>
      <c r="EB772" t="s">
        <v>3</v>
      </c>
      <c r="EC772" t="s">
        <v>3</v>
      </c>
      <c r="EE772">
        <v>58807899</v>
      </c>
      <c r="EF772">
        <v>30</v>
      </c>
      <c r="EG772" t="s">
        <v>27</v>
      </c>
      <c r="EH772">
        <v>0</v>
      </c>
      <c r="EI772" t="s">
        <v>3</v>
      </c>
      <c r="EJ772">
        <v>1</v>
      </c>
      <c r="EK772">
        <v>23</v>
      </c>
      <c r="EL772" t="s">
        <v>256</v>
      </c>
      <c r="EM772" t="s">
        <v>257</v>
      </c>
      <c r="EO772" t="s">
        <v>3</v>
      </c>
      <c r="EQ772">
        <v>0</v>
      </c>
      <c r="ER772">
        <v>239.45</v>
      </c>
      <c r="ES772">
        <v>239.45</v>
      </c>
      <c r="ET772">
        <v>0</v>
      </c>
      <c r="EU772">
        <v>0</v>
      </c>
      <c r="EV772">
        <v>0</v>
      </c>
      <c r="EW772">
        <v>0</v>
      </c>
      <c r="EX772">
        <v>0</v>
      </c>
      <c r="FQ772">
        <v>0</v>
      </c>
      <c r="FR772">
        <v>0</v>
      </c>
      <c r="FS772">
        <v>0</v>
      </c>
      <c r="FX772">
        <v>109</v>
      </c>
      <c r="FY772">
        <v>61</v>
      </c>
      <c r="GA772" t="s">
        <v>3</v>
      </c>
      <c r="GD772">
        <v>1</v>
      </c>
      <c r="GF772">
        <v>242059087</v>
      </c>
      <c r="GG772">
        <v>2</v>
      </c>
      <c r="GH772">
        <v>1</v>
      </c>
      <c r="GI772">
        <v>2</v>
      </c>
      <c r="GJ772">
        <v>0</v>
      </c>
      <c r="GK772">
        <v>0</v>
      </c>
      <c r="GL772">
        <f t="shared" si="943"/>
        <v>0</v>
      </c>
      <c r="GM772">
        <f t="shared" si="944"/>
        <v>5124.2299999999996</v>
      </c>
      <c r="GN772">
        <f t="shared" si="945"/>
        <v>5124.2299999999996</v>
      </c>
      <c r="GO772">
        <f t="shared" si="946"/>
        <v>0</v>
      </c>
      <c r="GP772">
        <f t="shared" si="947"/>
        <v>0</v>
      </c>
      <c r="GR772">
        <v>0</v>
      </c>
      <c r="GS772">
        <v>3</v>
      </c>
      <c r="GT772">
        <v>0</v>
      </c>
      <c r="GU772" t="s">
        <v>3</v>
      </c>
      <c r="GV772">
        <f t="shared" si="948"/>
        <v>0</v>
      </c>
      <c r="GW772">
        <v>1</v>
      </c>
      <c r="GX772">
        <f t="shared" si="949"/>
        <v>0</v>
      </c>
      <c r="HA772">
        <v>0</v>
      </c>
      <c r="HB772">
        <v>0</v>
      </c>
      <c r="HC772">
        <f t="shared" si="950"/>
        <v>0</v>
      </c>
      <c r="HE772" t="s">
        <v>3</v>
      </c>
      <c r="HF772" t="s">
        <v>3</v>
      </c>
      <c r="HM772" t="s">
        <v>3</v>
      </c>
      <c r="HN772" t="s">
        <v>3</v>
      </c>
      <c r="HO772" t="s">
        <v>3</v>
      </c>
      <c r="HP772" t="s">
        <v>3</v>
      </c>
      <c r="HQ772" t="s">
        <v>3</v>
      </c>
      <c r="HS772">
        <v>0</v>
      </c>
      <c r="IK772">
        <v>0</v>
      </c>
    </row>
    <row r="773" spans="1:255" x14ac:dyDescent="0.2">
      <c r="A773" s="2">
        <v>17</v>
      </c>
      <c r="B773" s="2">
        <v>1</v>
      </c>
      <c r="C773" s="2">
        <f>ROW(SmtRes!A1666)</f>
        <v>1666</v>
      </c>
      <c r="D773" s="2">
        <f>ROW(EtalonRes!A1668)</f>
        <v>1668</v>
      </c>
      <c r="E773" s="2" t="s">
        <v>685</v>
      </c>
      <c r="F773" s="2" t="s">
        <v>263</v>
      </c>
      <c r="G773" s="2" t="s">
        <v>264</v>
      </c>
      <c r="H773" s="2" t="s">
        <v>228</v>
      </c>
      <c r="I773" s="2">
        <f>ROUND(ROUND(20,4),9)</f>
        <v>20</v>
      </c>
      <c r="J773" s="2">
        <v>0</v>
      </c>
      <c r="K773" s="2">
        <f>ROUND(ROUND(20,4),9)</f>
        <v>20</v>
      </c>
      <c r="L773" s="2"/>
      <c r="M773" s="2"/>
      <c r="N773" s="2"/>
      <c r="O773" s="2">
        <f t="shared" si="919"/>
        <v>106.03</v>
      </c>
      <c r="P773" s="2">
        <f t="shared" si="920"/>
        <v>16.2</v>
      </c>
      <c r="Q773" s="2">
        <f>(ROUND((ROUND((((ET773*1.1))*AV773*I773),2)*BB773),2)+ROUND((ROUND(((AE773-((EU773*1.1)))*AV773*I773),2)*BS773),2))</f>
        <v>0</v>
      </c>
      <c r="R773" s="2">
        <f t="shared" si="921"/>
        <v>0</v>
      </c>
      <c r="S773" s="2">
        <f t="shared" si="922"/>
        <v>89.83</v>
      </c>
      <c r="T773" s="2">
        <f t="shared" si="923"/>
        <v>0</v>
      </c>
      <c r="U773" s="2">
        <f t="shared" si="924"/>
        <v>6.9101999999999997</v>
      </c>
      <c r="V773" s="2">
        <f t="shared" si="925"/>
        <v>0</v>
      </c>
      <c r="W773" s="2">
        <f t="shared" si="926"/>
        <v>0</v>
      </c>
      <c r="X773" s="2">
        <f t="shared" si="927"/>
        <v>80.849999999999994</v>
      </c>
      <c r="Y773" s="2">
        <f t="shared" si="928"/>
        <v>41.32</v>
      </c>
      <c r="Z773" s="2"/>
      <c r="AA773" s="2">
        <v>59204062</v>
      </c>
      <c r="AB773" s="2">
        <f t="shared" si="929"/>
        <v>5.0999999999999996</v>
      </c>
      <c r="AC773" s="2">
        <f>ROUND(((ES773*1)),6)</f>
        <v>0.81</v>
      </c>
      <c r="AD773" s="2">
        <f>ROUND(((((ET773*1.1))-((EU773*1.1)))+AE773),6)</f>
        <v>0</v>
      </c>
      <c r="AE773" s="2">
        <f>ROUND(((EU773*1.1)),6)</f>
        <v>0</v>
      </c>
      <c r="AF773" s="2">
        <f>ROUND(((EV773*1.1)),6)</f>
        <v>4.29</v>
      </c>
      <c r="AG773" s="2">
        <f t="shared" si="931"/>
        <v>0</v>
      </c>
      <c r="AH773" s="2">
        <f>((EW773*1.1))</f>
        <v>0.33</v>
      </c>
      <c r="AI773" s="2">
        <f>((EX773*1.1))</f>
        <v>0</v>
      </c>
      <c r="AJ773" s="2">
        <f t="shared" si="932"/>
        <v>0</v>
      </c>
      <c r="AK773" s="2">
        <v>4.71</v>
      </c>
      <c r="AL773" s="2">
        <v>0.81</v>
      </c>
      <c r="AM773" s="2">
        <v>0</v>
      </c>
      <c r="AN773" s="2">
        <v>0</v>
      </c>
      <c r="AO773" s="2">
        <v>3.9</v>
      </c>
      <c r="AP773" s="2">
        <v>0</v>
      </c>
      <c r="AQ773" s="2">
        <v>0.3</v>
      </c>
      <c r="AR773" s="2">
        <v>0</v>
      </c>
      <c r="AS773" s="2">
        <v>0</v>
      </c>
      <c r="AT773" s="2">
        <v>90</v>
      </c>
      <c r="AU773" s="2">
        <v>46</v>
      </c>
      <c r="AV773" s="2">
        <v>1.0469999999999999</v>
      </c>
      <c r="AW773" s="2">
        <v>1</v>
      </c>
      <c r="AX773" s="2"/>
      <c r="AY773" s="2"/>
      <c r="AZ773" s="2">
        <v>1</v>
      </c>
      <c r="BA773" s="2">
        <v>1</v>
      </c>
      <c r="BB773" s="2">
        <v>1</v>
      </c>
      <c r="BC773" s="2">
        <v>1</v>
      </c>
      <c r="BD773" s="2" t="s">
        <v>3</v>
      </c>
      <c r="BE773" s="2" t="s">
        <v>3</v>
      </c>
      <c r="BF773" s="2" t="s">
        <v>3</v>
      </c>
      <c r="BG773" s="2" t="s">
        <v>3</v>
      </c>
      <c r="BH773" s="2">
        <v>0</v>
      </c>
      <c r="BI773" s="2">
        <v>2</v>
      </c>
      <c r="BJ773" s="2" t="s">
        <v>265</v>
      </c>
      <c r="BK773" s="2"/>
      <c r="BL773" s="2"/>
      <c r="BM773" s="2">
        <v>72</v>
      </c>
      <c r="BN773" s="2">
        <v>0</v>
      </c>
      <c r="BO773" s="2" t="s">
        <v>263</v>
      </c>
      <c r="BP773" s="2">
        <v>1</v>
      </c>
      <c r="BQ773" s="2">
        <v>40</v>
      </c>
      <c r="BR773" s="2">
        <v>0</v>
      </c>
      <c r="BS773" s="2">
        <v>1</v>
      </c>
      <c r="BT773" s="2">
        <v>1</v>
      </c>
      <c r="BU773" s="2">
        <v>1</v>
      </c>
      <c r="BV773" s="2">
        <v>1</v>
      </c>
      <c r="BW773" s="2">
        <v>1</v>
      </c>
      <c r="BX773" s="2">
        <v>1</v>
      </c>
      <c r="BY773" s="2" t="s">
        <v>3</v>
      </c>
      <c r="BZ773" s="2">
        <v>90</v>
      </c>
      <c r="CA773" s="2">
        <v>46</v>
      </c>
      <c r="CB773" s="2" t="s">
        <v>3</v>
      </c>
      <c r="CC773" s="2"/>
      <c r="CD773" s="2"/>
      <c r="CE773" s="2">
        <v>30</v>
      </c>
      <c r="CF773" s="2">
        <v>0</v>
      </c>
      <c r="CG773" s="2">
        <v>0</v>
      </c>
      <c r="CH773" s="2"/>
      <c r="CI773" s="2"/>
      <c r="CJ773" s="2"/>
      <c r="CK773" s="2"/>
      <c r="CL773" s="2"/>
      <c r="CM773" s="2">
        <v>0</v>
      </c>
      <c r="CN773" s="2" t="s">
        <v>1047</v>
      </c>
      <c r="CO773" s="2">
        <v>0</v>
      </c>
      <c r="CP773" s="2">
        <f t="shared" si="933"/>
        <v>106.03</v>
      </c>
      <c r="CQ773" s="2">
        <f t="shared" si="934"/>
        <v>0.81</v>
      </c>
      <c r="CR773" s="2">
        <f>(ROUND((ROUND((((ET773*1.1))*AV773*1),2)*BB773),2)+ROUND((ROUND(((AE773-((EU773*1.1)))*AV773*1),2)*BS773),2))</f>
        <v>0</v>
      </c>
      <c r="CS773" s="2">
        <f t="shared" si="935"/>
        <v>0</v>
      </c>
      <c r="CT773" s="2">
        <f t="shared" si="936"/>
        <v>4.49</v>
      </c>
      <c r="CU773" s="2">
        <f t="shared" si="937"/>
        <v>0</v>
      </c>
      <c r="CV773" s="2">
        <f t="shared" si="938"/>
        <v>0.34550999999999998</v>
      </c>
      <c r="CW773" s="2">
        <f t="shared" si="939"/>
        <v>0</v>
      </c>
      <c r="CX773" s="2">
        <f t="shared" si="940"/>
        <v>0</v>
      </c>
      <c r="CY773" s="2">
        <f t="shared" si="941"/>
        <v>80.846999999999994</v>
      </c>
      <c r="CZ773" s="2">
        <f t="shared" si="942"/>
        <v>41.321800000000003</v>
      </c>
      <c r="DA773" s="2"/>
      <c r="DB773" s="2">
        <v>301</v>
      </c>
      <c r="DC773" s="2" t="s">
        <v>3</v>
      </c>
      <c r="DD773" s="2" t="s">
        <v>140</v>
      </c>
      <c r="DE773" s="2" t="s">
        <v>266</v>
      </c>
      <c r="DF773" s="2" t="s">
        <v>266</v>
      </c>
      <c r="DG773" s="2" t="s">
        <v>266</v>
      </c>
      <c r="DH773" s="2" t="s">
        <v>3</v>
      </c>
      <c r="DI773" s="2" t="s">
        <v>266</v>
      </c>
      <c r="DJ773" s="2" t="s">
        <v>266</v>
      </c>
      <c r="DK773" s="2" t="s">
        <v>3</v>
      </c>
      <c r="DL773" s="2" t="s">
        <v>3</v>
      </c>
      <c r="DM773" s="2" t="s">
        <v>3</v>
      </c>
      <c r="DN773" s="2">
        <v>0</v>
      </c>
      <c r="DO773" s="2">
        <v>0</v>
      </c>
      <c r="DP773" s="2">
        <v>1</v>
      </c>
      <c r="DQ773" s="2">
        <v>1</v>
      </c>
      <c r="DR773" s="2"/>
      <c r="DS773" s="2"/>
      <c r="DT773" s="2"/>
      <c r="DU773" s="2">
        <v>1013</v>
      </c>
      <c r="DV773" s="2" t="s">
        <v>228</v>
      </c>
      <c r="DW773" s="2" t="s">
        <v>228</v>
      </c>
      <c r="DX773" s="2">
        <v>1</v>
      </c>
      <c r="DY773" s="2"/>
      <c r="DZ773" s="2" t="s">
        <v>3</v>
      </c>
      <c r="EA773" s="2" t="s">
        <v>3</v>
      </c>
      <c r="EB773" s="2" t="s">
        <v>3</v>
      </c>
      <c r="EC773" s="2" t="s">
        <v>3</v>
      </c>
      <c r="ED773" s="2"/>
      <c r="EE773" s="2">
        <v>58807949</v>
      </c>
      <c r="EF773" s="2">
        <v>40</v>
      </c>
      <c r="EG773" s="2" t="s">
        <v>267</v>
      </c>
      <c r="EH773" s="2">
        <v>0</v>
      </c>
      <c r="EI773" s="2" t="s">
        <v>3</v>
      </c>
      <c r="EJ773" s="2">
        <v>2</v>
      </c>
      <c r="EK773" s="2">
        <v>72</v>
      </c>
      <c r="EL773" s="2" t="s">
        <v>268</v>
      </c>
      <c r="EM773" s="2" t="s">
        <v>269</v>
      </c>
      <c r="EN773" s="2"/>
      <c r="EO773" s="2" t="s">
        <v>146</v>
      </c>
      <c r="EP773" s="2"/>
      <c r="EQ773" s="2">
        <v>0</v>
      </c>
      <c r="ER773" s="2">
        <v>4.71</v>
      </c>
      <c r="ES773" s="2">
        <v>0.81</v>
      </c>
      <c r="ET773" s="2">
        <v>0</v>
      </c>
      <c r="EU773" s="2">
        <v>0</v>
      </c>
      <c r="EV773" s="2">
        <v>3.9</v>
      </c>
      <c r="EW773" s="2">
        <v>0.3</v>
      </c>
      <c r="EX773" s="2">
        <v>0</v>
      </c>
      <c r="EY773" s="2">
        <v>0</v>
      </c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>
        <v>0</v>
      </c>
      <c r="FR773" s="2">
        <v>0</v>
      </c>
      <c r="FS773" s="2">
        <v>0</v>
      </c>
      <c r="FT773" s="2"/>
      <c r="FU773" s="2"/>
      <c r="FV773" s="2"/>
      <c r="FW773" s="2"/>
      <c r="FX773" s="2">
        <v>90</v>
      </c>
      <c r="FY773" s="2">
        <v>46</v>
      </c>
      <c r="FZ773" s="2"/>
      <c r="GA773" s="2" t="s">
        <v>3</v>
      </c>
      <c r="GB773" s="2"/>
      <c r="GC773" s="2"/>
      <c r="GD773" s="2">
        <v>1</v>
      </c>
      <c r="GE773" s="2"/>
      <c r="GF773" s="2">
        <v>-1494899736</v>
      </c>
      <c r="GG773" s="2">
        <v>2</v>
      </c>
      <c r="GH773" s="2">
        <v>1</v>
      </c>
      <c r="GI773" s="2">
        <v>2</v>
      </c>
      <c r="GJ773" s="2">
        <v>0</v>
      </c>
      <c r="GK773" s="2">
        <v>0</v>
      </c>
      <c r="GL773" s="2">
        <f t="shared" si="943"/>
        <v>0</v>
      </c>
      <c r="GM773" s="2">
        <f t="shared" si="944"/>
        <v>228.2</v>
      </c>
      <c r="GN773" s="2">
        <f t="shared" si="945"/>
        <v>0</v>
      </c>
      <c r="GO773" s="2">
        <f t="shared" si="946"/>
        <v>228.2</v>
      </c>
      <c r="GP773" s="2">
        <f t="shared" si="947"/>
        <v>0</v>
      </c>
      <c r="GQ773" s="2"/>
      <c r="GR773" s="2">
        <v>0</v>
      </c>
      <c r="GS773" s="2">
        <v>3</v>
      </c>
      <c r="GT773" s="2">
        <v>0</v>
      </c>
      <c r="GU773" s="2" t="s">
        <v>3</v>
      </c>
      <c r="GV773" s="2">
        <f t="shared" si="948"/>
        <v>0</v>
      </c>
      <c r="GW773" s="2">
        <v>1</v>
      </c>
      <c r="GX773" s="2">
        <f t="shared" si="949"/>
        <v>0</v>
      </c>
      <c r="GY773" s="2"/>
      <c r="GZ773" s="2"/>
      <c r="HA773" s="2">
        <v>0</v>
      </c>
      <c r="HB773" s="2">
        <v>0</v>
      </c>
      <c r="HC773" s="2">
        <f t="shared" si="950"/>
        <v>0</v>
      </c>
      <c r="HD773" s="2"/>
      <c r="HE773" s="2" t="s">
        <v>3</v>
      </c>
      <c r="HF773" s="2" t="s">
        <v>3</v>
      </c>
      <c r="HG773" s="2"/>
      <c r="HH773" s="2"/>
      <c r="HI773" s="2"/>
      <c r="HJ773" s="2"/>
      <c r="HK773" s="2"/>
      <c r="HL773" s="2"/>
      <c r="HM773" s="2" t="s">
        <v>3</v>
      </c>
      <c r="HN773" s="2" t="s">
        <v>3</v>
      </c>
      <c r="HO773" s="2" t="s">
        <v>3</v>
      </c>
      <c r="HP773" s="2" t="s">
        <v>3</v>
      </c>
      <c r="HQ773" s="2" t="s">
        <v>3</v>
      </c>
      <c r="HR773" s="2"/>
      <c r="HS773" s="2">
        <v>0</v>
      </c>
      <c r="HT773" s="2"/>
      <c r="HU773" s="2"/>
      <c r="HV773" s="2"/>
      <c r="HW773" s="2"/>
      <c r="HX773" s="2"/>
      <c r="HY773" s="2"/>
      <c r="HZ773" s="2"/>
      <c r="IA773" s="2"/>
      <c r="IB773" s="2"/>
      <c r="IC773" s="2"/>
      <c r="ID773" s="2"/>
      <c r="IE773" s="2"/>
      <c r="IF773" s="2"/>
      <c r="IG773" s="2"/>
      <c r="IH773" s="2"/>
      <c r="II773" s="2"/>
      <c r="IJ773" s="2"/>
      <c r="IK773" s="2">
        <v>0</v>
      </c>
      <c r="IL773" s="2"/>
      <c r="IM773" s="2"/>
      <c r="IN773" s="2"/>
      <c r="IO773" s="2"/>
      <c r="IP773" s="2"/>
      <c r="IQ773" s="2"/>
      <c r="IR773" s="2"/>
      <c r="IS773" s="2"/>
      <c r="IT773" s="2"/>
      <c r="IU773" s="2"/>
    </row>
    <row r="774" spans="1:255" x14ac:dyDescent="0.2">
      <c r="A774">
        <v>17</v>
      </c>
      <c r="B774">
        <v>1</v>
      </c>
      <c r="C774">
        <f>ROW(SmtRes!A1670)</f>
        <v>1670</v>
      </c>
      <c r="D774">
        <f>ROW(EtalonRes!A1672)</f>
        <v>1672</v>
      </c>
      <c r="E774" t="s">
        <v>685</v>
      </c>
      <c r="F774" t="s">
        <v>263</v>
      </c>
      <c r="G774" t="s">
        <v>264</v>
      </c>
      <c r="H774" t="s">
        <v>228</v>
      </c>
      <c r="I774">
        <f>ROUND(ROUND(20,4),9)</f>
        <v>20</v>
      </c>
      <c r="J774">
        <v>0</v>
      </c>
      <c r="K774">
        <f>ROUND(ROUND(20,4),9)</f>
        <v>20</v>
      </c>
      <c r="O774">
        <f t="shared" si="919"/>
        <v>5082.3100000000004</v>
      </c>
      <c r="P774">
        <f t="shared" si="920"/>
        <v>142.56</v>
      </c>
      <c r="Q774">
        <f>(ROUND((ROUND((((ET774*1.1))*AV774*I774),2)*BB774),2)+ROUND((ROUND(((AE774-((EU774*1.1)))*AV774*I774),2)*BS774),2))</f>
        <v>0</v>
      </c>
      <c r="R774">
        <f t="shared" si="921"/>
        <v>0</v>
      </c>
      <c r="S774">
        <f t="shared" si="922"/>
        <v>4939.75</v>
      </c>
      <c r="T774">
        <f t="shared" si="923"/>
        <v>0</v>
      </c>
      <c r="U774">
        <f t="shared" si="924"/>
        <v>6.9101999999999997</v>
      </c>
      <c r="V774">
        <f t="shared" si="925"/>
        <v>0</v>
      </c>
      <c r="W774">
        <f t="shared" si="926"/>
        <v>0</v>
      </c>
      <c r="X774">
        <f t="shared" si="927"/>
        <v>4445.78</v>
      </c>
      <c r="Y774">
        <f t="shared" si="928"/>
        <v>2272.29</v>
      </c>
      <c r="AA774">
        <v>59204059</v>
      </c>
      <c r="AB774">
        <f t="shared" si="929"/>
        <v>5.0999999999999996</v>
      </c>
      <c r="AC774">
        <f>ROUND(((ES774*1)),6)</f>
        <v>0.81</v>
      </c>
      <c r="AD774">
        <f>ROUND(((((ET774*1.1))-((EU774*1.1)))+AE774),6)</f>
        <v>0</v>
      </c>
      <c r="AE774">
        <f>ROUND(((EU774*1.1)),6)</f>
        <v>0</v>
      </c>
      <c r="AF774">
        <f>ROUND(((EV774*1.1)),6)</f>
        <v>4.29</v>
      </c>
      <c r="AG774">
        <f t="shared" si="931"/>
        <v>0</v>
      </c>
      <c r="AH774">
        <f>((EW774*1.1))</f>
        <v>0.33</v>
      </c>
      <c r="AI774">
        <f>((EX774*1.1))</f>
        <v>0</v>
      </c>
      <c r="AJ774">
        <f t="shared" si="932"/>
        <v>0</v>
      </c>
      <c r="AK774">
        <v>4.71</v>
      </c>
      <c r="AL774">
        <v>0.81</v>
      </c>
      <c r="AM774">
        <v>0</v>
      </c>
      <c r="AN774">
        <v>0</v>
      </c>
      <c r="AO774">
        <v>3.9</v>
      </c>
      <c r="AP774">
        <v>0</v>
      </c>
      <c r="AQ774">
        <v>0.3</v>
      </c>
      <c r="AR774">
        <v>0</v>
      </c>
      <c r="AS774">
        <v>0</v>
      </c>
      <c r="AT774">
        <v>90</v>
      </c>
      <c r="AU774">
        <v>46</v>
      </c>
      <c r="AV774">
        <v>1.0469999999999999</v>
      </c>
      <c r="AW774">
        <v>1</v>
      </c>
      <c r="AZ774">
        <v>1</v>
      </c>
      <c r="BA774">
        <v>54.99</v>
      </c>
      <c r="BB774">
        <v>1</v>
      </c>
      <c r="BC774">
        <v>8.8000000000000007</v>
      </c>
      <c r="BD774" t="s">
        <v>3</v>
      </c>
      <c r="BE774" t="s">
        <v>3</v>
      </c>
      <c r="BF774" t="s">
        <v>3</v>
      </c>
      <c r="BG774" t="s">
        <v>3</v>
      </c>
      <c r="BH774">
        <v>0</v>
      </c>
      <c r="BI774">
        <v>2</v>
      </c>
      <c r="BJ774" t="s">
        <v>265</v>
      </c>
      <c r="BM774">
        <v>72</v>
      </c>
      <c r="BN774">
        <v>0</v>
      </c>
      <c r="BO774" t="s">
        <v>263</v>
      </c>
      <c r="BP774">
        <v>1</v>
      </c>
      <c r="BQ774">
        <v>40</v>
      </c>
      <c r="BR774">
        <v>0</v>
      </c>
      <c r="BS774">
        <v>54.99</v>
      </c>
      <c r="BT774">
        <v>1</v>
      </c>
      <c r="BU774">
        <v>1</v>
      </c>
      <c r="BV774">
        <v>1</v>
      </c>
      <c r="BW774">
        <v>1</v>
      </c>
      <c r="BX774">
        <v>1</v>
      </c>
      <c r="BY774" t="s">
        <v>3</v>
      </c>
      <c r="BZ774">
        <v>90</v>
      </c>
      <c r="CA774">
        <v>46</v>
      </c>
      <c r="CB774" t="s">
        <v>3</v>
      </c>
      <c r="CE774">
        <v>30</v>
      </c>
      <c r="CF774">
        <v>0</v>
      </c>
      <c r="CG774">
        <v>0</v>
      </c>
      <c r="CM774">
        <v>0</v>
      </c>
      <c r="CN774" t="s">
        <v>1047</v>
      </c>
      <c r="CO774">
        <v>0</v>
      </c>
      <c r="CP774">
        <f t="shared" si="933"/>
        <v>5082.3100000000004</v>
      </c>
      <c r="CQ774">
        <f t="shared" si="934"/>
        <v>7.13</v>
      </c>
      <c r="CR774">
        <f>(ROUND((ROUND((((ET774*1.1))*AV774*1),2)*BB774),2)+ROUND((ROUND(((AE774-((EU774*1.1)))*AV774*1),2)*BS774),2))</f>
        <v>0</v>
      </c>
      <c r="CS774">
        <f t="shared" si="935"/>
        <v>0</v>
      </c>
      <c r="CT774">
        <f t="shared" si="936"/>
        <v>246.91</v>
      </c>
      <c r="CU774">
        <f t="shared" si="937"/>
        <v>0</v>
      </c>
      <c r="CV774">
        <f t="shared" si="938"/>
        <v>0.34550999999999998</v>
      </c>
      <c r="CW774">
        <f t="shared" si="939"/>
        <v>0</v>
      </c>
      <c r="CX774">
        <f t="shared" si="940"/>
        <v>0</v>
      </c>
      <c r="CY774">
        <f t="shared" si="941"/>
        <v>4445.7749999999996</v>
      </c>
      <c r="CZ774">
        <f t="shared" si="942"/>
        <v>2272.2849999999999</v>
      </c>
      <c r="DB774">
        <v>302</v>
      </c>
      <c r="DC774" t="s">
        <v>3</v>
      </c>
      <c r="DD774" t="s">
        <v>140</v>
      </c>
      <c r="DE774" t="s">
        <v>266</v>
      </c>
      <c r="DF774" t="s">
        <v>266</v>
      </c>
      <c r="DG774" t="s">
        <v>266</v>
      </c>
      <c r="DH774" t="s">
        <v>3</v>
      </c>
      <c r="DI774" t="s">
        <v>266</v>
      </c>
      <c r="DJ774" t="s">
        <v>266</v>
      </c>
      <c r="DK774" t="s">
        <v>3</v>
      </c>
      <c r="DL774" t="s">
        <v>3</v>
      </c>
      <c r="DM774" t="s">
        <v>3</v>
      </c>
      <c r="DN774">
        <v>0</v>
      </c>
      <c r="DO774">
        <v>0</v>
      </c>
      <c r="DP774">
        <v>1</v>
      </c>
      <c r="DQ774">
        <v>1</v>
      </c>
      <c r="DU774">
        <v>1013</v>
      </c>
      <c r="DV774" t="s">
        <v>228</v>
      </c>
      <c r="DW774" t="s">
        <v>228</v>
      </c>
      <c r="DX774">
        <v>1</v>
      </c>
      <c r="DZ774" t="s">
        <v>3</v>
      </c>
      <c r="EA774" t="s">
        <v>3</v>
      </c>
      <c r="EB774" t="s">
        <v>3</v>
      </c>
      <c r="EC774" t="s">
        <v>3</v>
      </c>
      <c r="EE774">
        <v>58807949</v>
      </c>
      <c r="EF774">
        <v>40</v>
      </c>
      <c r="EG774" t="s">
        <v>267</v>
      </c>
      <c r="EH774">
        <v>0</v>
      </c>
      <c r="EI774" t="s">
        <v>3</v>
      </c>
      <c r="EJ774">
        <v>2</v>
      </c>
      <c r="EK774">
        <v>72</v>
      </c>
      <c r="EL774" t="s">
        <v>268</v>
      </c>
      <c r="EM774" t="s">
        <v>269</v>
      </c>
      <c r="EO774" t="s">
        <v>146</v>
      </c>
      <c r="EQ774">
        <v>0</v>
      </c>
      <c r="ER774">
        <v>4.71</v>
      </c>
      <c r="ES774">
        <v>0.81</v>
      </c>
      <c r="ET774">
        <v>0</v>
      </c>
      <c r="EU774">
        <v>0</v>
      </c>
      <c r="EV774">
        <v>3.9</v>
      </c>
      <c r="EW774">
        <v>0.3</v>
      </c>
      <c r="EX774">
        <v>0</v>
      </c>
      <c r="EY774">
        <v>0</v>
      </c>
      <c r="FQ774">
        <v>0</v>
      </c>
      <c r="FR774">
        <v>0</v>
      </c>
      <c r="FS774">
        <v>0</v>
      </c>
      <c r="FX774">
        <v>90</v>
      </c>
      <c r="FY774">
        <v>46</v>
      </c>
      <c r="GA774" t="s">
        <v>3</v>
      </c>
      <c r="GD774">
        <v>1</v>
      </c>
      <c r="GF774">
        <v>-1494899736</v>
      </c>
      <c r="GG774">
        <v>2</v>
      </c>
      <c r="GH774">
        <v>1</v>
      </c>
      <c r="GI774">
        <v>2</v>
      </c>
      <c r="GJ774">
        <v>0</v>
      </c>
      <c r="GK774">
        <v>0</v>
      </c>
      <c r="GL774">
        <f t="shared" si="943"/>
        <v>0</v>
      </c>
      <c r="GM774">
        <f t="shared" si="944"/>
        <v>11800.38</v>
      </c>
      <c r="GN774">
        <f t="shared" si="945"/>
        <v>0</v>
      </c>
      <c r="GO774">
        <f t="shared" si="946"/>
        <v>11800.38</v>
      </c>
      <c r="GP774">
        <f t="shared" si="947"/>
        <v>0</v>
      </c>
      <c r="GR774">
        <v>0</v>
      </c>
      <c r="GS774">
        <v>3</v>
      </c>
      <c r="GT774">
        <v>0</v>
      </c>
      <c r="GU774" t="s">
        <v>3</v>
      </c>
      <c r="GV774">
        <f t="shared" si="948"/>
        <v>0</v>
      </c>
      <c r="GW774">
        <v>1</v>
      </c>
      <c r="GX774">
        <f t="shared" si="949"/>
        <v>0</v>
      </c>
      <c r="HA774">
        <v>0</v>
      </c>
      <c r="HB774">
        <v>0</v>
      </c>
      <c r="HC774">
        <f t="shared" si="950"/>
        <v>0</v>
      </c>
      <c r="HE774" t="s">
        <v>3</v>
      </c>
      <c r="HF774" t="s">
        <v>3</v>
      </c>
      <c r="HM774" t="s">
        <v>3</v>
      </c>
      <c r="HN774" t="s">
        <v>3</v>
      </c>
      <c r="HO774" t="s">
        <v>3</v>
      </c>
      <c r="HP774" t="s">
        <v>3</v>
      </c>
      <c r="HQ774" t="s">
        <v>3</v>
      </c>
      <c r="HS774">
        <v>0</v>
      </c>
      <c r="IK774">
        <v>0</v>
      </c>
    </row>
    <row r="775" spans="1:255" x14ac:dyDescent="0.2">
      <c r="A775" s="2">
        <v>18</v>
      </c>
      <c r="B775" s="2">
        <v>1</v>
      </c>
      <c r="C775" s="2">
        <v>1666</v>
      </c>
      <c r="D775" s="2"/>
      <c r="E775" s="2" t="s">
        <v>686</v>
      </c>
      <c r="F775" s="2" t="s">
        <v>487</v>
      </c>
      <c r="G775" s="2" t="s">
        <v>488</v>
      </c>
      <c r="H775" s="2" t="s">
        <v>39</v>
      </c>
      <c r="I775" s="2">
        <f>I773*J775</f>
        <v>20</v>
      </c>
      <c r="J775" s="2">
        <v>1</v>
      </c>
      <c r="K775" s="2">
        <v>1</v>
      </c>
      <c r="L775" s="2"/>
      <c r="M775" s="2"/>
      <c r="N775" s="2"/>
      <c r="O775" s="2">
        <f t="shared" si="919"/>
        <v>3768.2</v>
      </c>
      <c r="P775" s="2">
        <f t="shared" si="920"/>
        <v>3768.2</v>
      </c>
      <c r="Q775" s="2">
        <f>(ROUND((ROUND(((ET775)*AV775*I775),2)*BB775),2)+ROUND((ROUND(((AE775-(EU775))*AV775*I775),2)*BS775),2))</f>
        <v>0</v>
      </c>
      <c r="R775" s="2">
        <f t="shared" si="921"/>
        <v>0</v>
      </c>
      <c r="S775" s="2">
        <f t="shared" si="922"/>
        <v>0</v>
      </c>
      <c r="T775" s="2">
        <f t="shared" si="923"/>
        <v>0</v>
      </c>
      <c r="U775" s="2">
        <f t="shared" si="924"/>
        <v>0</v>
      </c>
      <c r="V775" s="2">
        <f t="shared" si="925"/>
        <v>0</v>
      </c>
      <c r="W775" s="2">
        <f t="shared" si="926"/>
        <v>0</v>
      </c>
      <c r="X775" s="2">
        <f t="shared" si="927"/>
        <v>0</v>
      </c>
      <c r="Y775" s="2">
        <f t="shared" si="928"/>
        <v>0</v>
      </c>
      <c r="Z775" s="2"/>
      <c r="AA775" s="2">
        <v>59204062</v>
      </c>
      <c r="AB775" s="2">
        <f t="shared" si="929"/>
        <v>188.41</v>
      </c>
      <c r="AC775" s="2">
        <f t="shared" ref="AC775:AC792" si="958">ROUND((ES775),6)</f>
        <v>188.41</v>
      </c>
      <c r="AD775" s="2">
        <f>ROUND((((ET775)-(EU775))+AE775),6)</f>
        <v>0</v>
      </c>
      <c r="AE775" s="2">
        <f t="shared" ref="AE775:AF778" si="959">ROUND((EU775),6)</f>
        <v>0</v>
      </c>
      <c r="AF775" s="2">
        <f t="shared" si="959"/>
        <v>0</v>
      </c>
      <c r="AG775" s="2">
        <f t="shared" si="931"/>
        <v>0</v>
      </c>
      <c r="AH775" s="2">
        <f t="shared" ref="AH775:AI778" si="960">(EW775)</f>
        <v>0</v>
      </c>
      <c r="AI775" s="2">
        <f t="shared" si="960"/>
        <v>0</v>
      </c>
      <c r="AJ775" s="2">
        <f t="shared" si="932"/>
        <v>0</v>
      </c>
      <c r="AK775" s="2">
        <v>188.41</v>
      </c>
      <c r="AL775" s="2">
        <v>188.41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90</v>
      </c>
      <c r="AU775" s="2">
        <v>46</v>
      </c>
      <c r="AV775" s="2">
        <v>1</v>
      </c>
      <c r="AW775" s="2">
        <v>1</v>
      </c>
      <c r="AX775" s="2"/>
      <c r="AY775" s="2"/>
      <c r="AZ775" s="2">
        <v>1</v>
      </c>
      <c r="BA775" s="2">
        <v>1</v>
      </c>
      <c r="BB775" s="2">
        <v>1</v>
      </c>
      <c r="BC775" s="2">
        <v>1</v>
      </c>
      <c r="BD775" s="2" t="s">
        <v>3</v>
      </c>
      <c r="BE775" s="2" t="s">
        <v>3</v>
      </c>
      <c r="BF775" s="2" t="s">
        <v>3</v>
      </c>
      <c r="BG775" s="2" t="s">
        <v>3</v>
      </c>
      <c r="BH775" s="2">
        <v>3</v>
      </c>
      <c r="BI775" s="2">
        <v>2</v>
      </c>
      <c r="BJ775" s="2" t="s">
        <v>3</v>
      </c>
      <c r="BK775" s="2"/>
      <c r="BL775" s="2"/>
      <c r="BM775" s="2">
        <v>72</v>
      </c>
      <c r="BN775" s="2">
        <v>0</v>
      </c>
      <c r="BO775" s="2" t="s">
        <v>3</v>
      </c>
      <c r="BP775" s="2">
        <v>0</v>
      </c>
      <c r="BQ775" s="2">
        <v>40</v>
      </c>
      <c r="BR775" s="2">
        <v>0</v>
      </c>
      <c r="BS775" s="2">
        <v>1</v>
      </c>
      <c r="BT775" s="2">
        <v>1</v>
      </c>
      <c r="BU775" s="2">
        <v>1</v>
      </c>
      <c r="BV775" s="2">
        <v>1</v>
      </c>
      <c r="BW775" s="2">
        <v>1</v>
      </c>
      <c r="BX775" s="2">
        <v>1</v>
      </c>
      <c r="BY775" s="2" t="s">
        <v>3</v>
      </c>
      <c r="BZ775" s="2">
        <v>90</v>
      </c>
      <c r="CA775" s="2">
        <v>46</v>
      </c>
      <c r="CB775" s="2" t="s">
        <v>3</v>
      </c>
      <c r="CC775" s="2"/>
      <c r="CD775" s="2"/>
      <c r="CE775" s="2">
        <v>30</v>
      </c>
      <c r="CF775" s="2">
        <v>0</v>
      </c>
      <c r="CG775" s="2">
        <v>0</v>
      </c>
      <c r="CH775" s="2"/>
      <c r="CI775" s="2"/>
      <c r="CJ775" s="2"/>
      <c r="CK775" s="2"/>
      <c r="CL775" s="2"/>
      <c r="CM775" s="2">
        <v>0</v>
      </c>
      <c r="CN775" s="2" t="s">
        <v>3</v>
      </c>
      <c r="CO775" s="2">
        <v>0</v>
      </c>
      <c r="CP775" s="2">
        <f t="shared" si="933"/>
        <v>3768.2</v>
      </c>
      <c r="CQ775" s="2">
        <f t="shared" si="934"/>
        <v>188.41</v>
      </c>
      <c r="CR775" s="2">
        <f>(ROUND((ROUND(((ET775)*AV775*1),2)*BB775),2)+ROUND((ROUND(((AE775-(EU775))*AV775*1),2)*BS775),2))</f>
        <v>0</v>
      </c>
      <c r="CS775" s="2">
        <f t="shared" si="935"/>
        <v>0</v>
      </c>
      <c r="CT775" s="2">
        <f t="shared" si="936"/>
        <v>0</v>
      </c>
      <c r="CU775" s="2">
        <f t="shared" si="937"/>
        <v>0</v>
      </c>
      <c r="CV775" s="2">
        <f t="shared" si="938"/>
        <v>0</v>
      </c>
      <c r="CW775" s="2">
        <f t="shared" si="939"/>
        <v>0</v>
      </c>
      <c r="CX775" s="2">
        <f t="shared" si="940"/>
        <v>0</v>
      </c>
      <c r="CY775" s="2">
        <f t="shared" si="941"/>
        <v>0</v>
      </c>
      <c r="CZ775" s="2">
        <f t="shared" si="942"/>
        <v>0</v>
      </c>
      <c r="DA775" s="2"/>
      <c r="DB775" s="2"/>
      <c r="DC775" s="2" t="s">
        <v>3</v>
      </c>
      <c r="DD775" s="2" t="s">
        <v>3</v>
      </c>
      <c r="DE775" s="2" t="s">
        <v>3</v>
      </c>
      <c r="DF775" s="2" t="s">
        <v>3</v>
      </c>
      <c r="DG775" s="2" t="s">
        <v>3</v>
      </c>
      <c r="DH775" s="2" t="s">
        <v>3</v>
      </c>
      <c r="DI775" s="2" t="s">
        <v>3</v>
      </c>
      <c r="DJ775" s="2" t="s">
        <v>3</v>
      </c>
      <c r="DK775" s="2" t="s">
        <v>3</v>
      </c>
      <c r="DL775" s="2" t="s">
        <v>3</v>
      </c>
      <c r="DM775" s="2" t="s">
        <v>3</v>
      </c>
      <c r="DN775" s="2">
        <v>0</v>
      </c>
      <c r="DO775" s="2">
        <v>0</v>
      </c>
      <c r="DP775" s="2">
        <v>1</v>
      </c>
      <c r="DQ775" s="2">
        <v>1</v>
      </c>
      <c r="DR775" s="2"/>
      <c r="DS775" s="2"/>
      <c r="DT775" s="2"/>
      <c r="DU775" s="2">
        <v>1010</v>
      </c>
      <c r="DV775" s="2" t="s">
        <v>39</v>
      </c>
      <c r="DW775" s="2" t="s">
        <v>39</v>
      </c>
      <c r="DX775" s="2">
        <v>1</v>
      </c>
      <c r="DY775" s="2"/>
      <c r="DZ775" s="2" t="s">
        <v>3</v>
      </c>
      <c r="EA775" s="2" t="s">
        <v>3</v>
      </c>
      <c r="EB775" s="2" t="s">
        <v>3</v>
      </c>
      <c r="EC775" s="2" t="s">
        <v>3</v>
      </c>
      <c r="ED775" s="2"/>
      <c r="EE775" s="2">
        <v>58807949</v>
      </c>
      <c r="EF775" s="2">
        <v>40</v>
      </c>
      <c r="EG775" s="2" t="s">
        <v>267</v>
      </c>
      <c r="EH775" s="2">
        <v>0</v>
      </c>
      <c r="EI775" s="2" t="s">
        <v>3</v>
      </c>
      <c r="EJ775" s="2">
        <v>2</v>
      </c>
      <c r="EK775" s="2">
        <v>72</v>
      </c>
      <c r="EL775" s="2" t="s">
        <v>268</v>
      </c>
      <c r="EM775" s="2" t="s">
        <v>269</v>
      </c>
      <c r="EN775" s="2"/>
      <c r="EO775" s="2" t="s">
        <v>3</v>
      </c>
      <c r="EP775" s="2"/>
      <c r="EQ775" s="2">
        <v>0</v>
      </c>
      <c r="ER775" s="2">
        <v>0</v>
      </c>
      <c r="ES775" s="2">
        <v>188.41</v>
      </c>
      <c r="ET775" s="2">
        <v>0</v>
      </c>
      <c r="EU775" s="2">
        <v>0</v>
      </c>
      <c r="EV775" s="2">
        <v>0</v>
      </c>
      <c r="EW775" s="2">
        <v>0</v>
      </c>
      <c r="EX775" s="2">
        <v>0</v>
      </c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>
        <v>0</v>
      </c>
      <c r="FR775" s="2">
        <v>0</v>
      </c>
      <c r="FS775" s="2">
        <v>0</v>
      </c>
      <c r="FT775" s="2"/>
      <c r="FU775" s="2"/>
      <c r="FV775" s="2"/>
      <c r="FW775" s="2"/>
      <c r="FX775" s="2">
        <v>90</v>
      </c>
      <c r="FY775" s="2">
        <v>46</v>
      </c>
      <c r="FZ775" s="2"/>
      <c r="GA775" s="2" t="s">
        <v>489</v>
      </c>
      <c r="GB775" s="2"/>
      <c r="GC775" s="2"/>
      <c r="GD775" s="2">
        <v>1</v>
      </c>
      <c r="GE775" s="2"/>
      <c r="GF775" s="2">
        <v>-388381857</v>
      </c>
      <c r="GG775" s="2">
        <v>2</v>
      </c>
      <c r="GH775" s="2">
        <v>4</v>
      </c>
      <c r="GI775" s="2">
        <v>-2</v>
      </c>
      <c r="GJ775" s="2">
        <v>0</v>
      </c>
      <c r="GK775" s="2">
        <v>0</v>
      </c>
      <c r="GL775" s="2">
        <f t="shared" si="943"/>
        <v>0</v>
      </c>
      <c r="GM775" s="2">
        <f t="shared" si="944"/>
        <v>3768.2</v>
      </c>
      <c r="GN775" s="2">
        <f t="shared" si="945"/>
        <v>0</v>
      </c>
      <c r="GO775" s="2">
        <f t="shared" si="946"/>
        <v>3768.2</v>
      </c>
      <c r="GP775" s="2">
        <f t="shared" si="947"/>
        <v>0</v>
      </c>
      <c r="GQ775" s="2"/>
      <c r="GR775" s="2">
        <v>0</v>
      </c>
      <c r="GS775" s="2">
        <v>2</v>
      </c>
      <c r="GT775" s="2">
        <v>0</v>
      </c>
      <c r="GU775" s="2" t="s">
        <v>3</v>
      </c>
      <c r="GV775" s="2">
        <f t="shared" si="948"/>
        <v>0</v>
      </c>
      <c r="GW775" s="2">
        <v>1</v>
      </c>
      <c r="GX775" s="2">
        <f t="shared" si="949"/>
        <v>0</v>
      </c>
      <c r="GY775" s="2"/>
      <c r="GZ775" s="2"/>
      <c r="HA775" s="2">
        <v>0</v>
      </c>
      <c r="HB775" s="2">
        <v>0</v>
      </c>
      <c r="HC775" s="2">
        <f t="shared" si="950"/>
        <v>0</v>
      </c>
      <c r="HD775" s="2"/>
      <c r="HE775" s="2" t="s">
        <v>274</v>
      </c>
      <c r="HF775" s="2" t="s">
        <v>54</v>
      </c>
      <c r="HG775" s="2"/>
      <c r="HH775" s="2"/>
      <c r="HI775" s="2"/>
      <c r="HJ775" s="2"/>
      <c r="HK775" s="2"/>
      <c r="HL775" s="2"/>
      <c r="HM775" s="2" t="s">
        <v>3</v>
      </c>
      <c r="HN775" s="2" t="s">
        <v>3</v>
      </c>
      <c r="HO775" s="2" t="s">
        <v>3</v>
      </c>
      <c r="HP775" s="2" t="s">
        <v>3</v>
      </c>
      <c r="HQ775" s="2" t="s">
        <v>3</v>
      </c>
      <c r="HR775" s="2"/>
      <c r="HS775" s="2">
        <v>0</v>
      </c>
      <c r="HT775" s="2"/>
      <c r="HU775" s="2"/>
      <c r="HV775" s="2"/>
      <c r="HW775" s="2"/>
      <c r="HX775" s="2"/>
      <c r="HY775" s="2"/>
      <c r="HZ775" s="2"/>
      <c r="IA775" s="2"/>
      <c r="IB775" s="2"/>
      <c r="IC775" s="2"/>
      <c r="ID775" s="2"/>
      <c r="IE775" s="2"/>
      <c r="IF775" s="2"/>
      <c r="IG775" s="2"/>
      <c r="IH775" s="2"/>
      <c r="II775" s="2"/>
      <c r="IJ775" s="2"/>
      <c r="IK775" s="2">
        <v>0</v>
      </c>
      <c r="IL775" s="2"/>
      <c r="IM775" s="2"/>
      <c r="IN775" s="2"/>
      <c r="IO775" s="2"/>
      <c r="IP775" s="2"/>
      <c r="IQ775" s="2"/>
      <c r="IR775" s="2"/>
      <c r="IS775" s="2"/>
      <c r="IT775" s="2"/>
      <c r="IU775" s="2"/>
    </row>
    <row r="776" spans="1:255" x14ac:dyDescent="0.2">
      <c r="A776">
        <v>18</v>
      </c>
      <c r="B776">
        <v>1</v>
      </c>
      <c r="C776">
        <v>1670</v>
      </c>
      <c r="E776" t="s">
        <v>686</v>
      </c>
      <c r="F776" t="s">
        <v>487</v>
      </c>
      <c r="G776" t="s">
        <v>488</v>
      </c>
      <c r="H776" t="s">
        <v>39</v>
      </c>
      <c r="I776">
        <f>I774*J776</f>
        <v>20</v>
      </c>
      <c r="J776">
        <v>1</v>
      </c>
      <c r="K776">
        <v>1</v>
      </c>
      <c r="O776">
        <f t="shared" si="919"/>
        <v>37229.82</v>
      </c>
      <c r="P776">
        <f t="shared" si="920"/>
        <v>37229.82</v>
      </c>
      <c r="Q776">
        <f>(ROUND((ROUND(((ET776)*AV776*I776),2)*BB776),2)+ROUND((ROUND(((AE776-(EU776))*AV776*I776),2)*BS776),2))</f>
        <v>0</v>
      </c>
      <c r="R776">
        <f t="shared" si="921"/>
        <v>0</v>
      </c>
      <c r="S776">
        <f t="shared" si="922"/>
        <v>0</v>
      </c>
      <c r="T776">
        <f t="shared" si="923"/>
        <v>0</v>
      </c>
      <c r="U776">
        <f t="shared" si="924"/>
        <v>0</v>
      </c>
      <c r="V776">
        <f t="shared" si="925"/>
        <v>0</v>
      </c>
      <c r="W776">
        <f t="shared" si="926"/>
        <v>0</v>
      </c>
      <c r="X776">
        <f t="shared" si="927"/>
        <v>0</v>
      </c>
      <c r="Y776">
        <f t="shared" si="928"/>
        <v>0</v>
      </c>
      <c r="AA776">
        <v>59204059</v>
      </c>
      <c r="AB776">
        <f t="shared" si="929"/>
        <v>188.41</v>
      </c>
      <c r="AC776">
        <f t="shared" si="958"/>
        <v>188.41</v>
      </c>
      <c r="AD776">
        <f>ROUND((((ET776)-(EU776))+AE776),6)</f>
        <v>0</v>
      </c>
      <c r="AE776">
        <f t="shared" si="959"/>
        <v>0</v>
      </c>
      <c r="AF776">
        <f t="shared" si="959"/>
        <v>0</v>
      </c>
      <c r="AG776">
        <f t="shared" si="931"/>
        <v>0</v>
      </c>
      <c r="AH776">
        <f t="shared" si="960"/>
        <v>0</v>
      </c>
      <c r="AI776">
        <f t="shared" si="960"/>
        <v>0</v>
      </c>
      <c r="AJ776">
        <f t="shared" si="932"/>
        <v>0</v>
      </c>
      <c r="AK776">
        <v>188.41</v>
      </c>
      <c r="AL776">
        <v>188.41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90</v>
      </c>
      <c r="AU776">
        <v>46</v>
      </c>
      <c r="AV776">
        <v>1</v>
      </c>
      <c r="AW776">
        <v>1</v>
      </c>
      <c r="AZ776">
        <v>1</v>
      </c>
      <c r="BA776">
        <v>1</v>
      </c>
      <c r="BB776">
        <v>1</v>
      </c>
      <c r="BC776">
        <v>9.8800000000000008</v>
      </c>
      <c r="BD776" t="s">
        <v>3</v>
      </c>
      <c r="BE776" t="s">
        <v>3</v>
      </c>
      <c r="BF776" t="s">
        <v>3</v>
      </c>
      <c r="BG776" t="s">
        <v>3</v>
      </c>
      <c r="BH776">
        <v>3</v>
      </c>
      <c r="BI776">
        <v>2</v>
      </c>
      <c r="BJ776" t="s">
        <v>3</v>
      </c>
      <c r="BM776">
        <v>72</v>
      </c>
      <c r="BN776">
        <v>0</v>
      </c>
      <c r="BO776" t="s">
        <v>3</v>
      </c>
      <c r="BP776">
        <v>0</v>
      </c>
      <c r="BQ776">
        <v>40</v>
      </c>
      <c r="BR776">
        <v>0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 t="s">
        <v>3</v>
      </c>
      <c r="BZ776">
        <v>90</v>
      </c>
      <c r="CA776">
        <v>46</v>
      </c>
      <c r="CB776" t="s">
        <v>3</v>
      </c>
      <c r="CE776">
        <v>30</v>
      </c>
      <c r="CF776">
        <v>0</v>
      </c>
      <c r="CG776">
        <v>0</v>
      </c>
      <c r="CM776">
        <v>0</v>
      </c>
      <c r="CN776" t="s">
        <v>3</v>
      </c>
      <c r="CO776">
        <v>0</v>
      </c>
      <c r="CP776">
        <f t="shared" si="933"/>
        <v>37229.82</v>
      </c>
      <c r="CQ776">
        <f t="shared" si="934"/>
        <v>1861.49</v>
      </c>
      <c r="CR776">
        <f>(ROUND((ROUND(((ET776)*AV776*1),2)*BB776),2)+ROUND((ROUND(((AE776-(EU776))*AV776*1),2)*BS776),2))</f>
        <v>0</v>
      </c>
      <c r="CS776">
        <f t="shared" si="935"/>
        <v>0</v>
      </c>
      <c r="CT776">
        <f t="shared" si="936"/>
        <v>0</v>
      </c>
      <c r="CU776">
        <f t="shared" si="937"/>
        <v>0</v>
      </c>
      <c r="CV776">
        <f t="shared" si="938"/>
        <v>0</v>
      </c>
      <c r="CW776">
        <f t="shared" si="939"/>
        <v>0</v>
      </c>
      <c r="CX776">
        <f t="shared" si="940"/>
        <v>0</v>
      </c>
      <c r="CY776">
        <f t="shared" si="941"/>
        <v>0</v>
      </c>
      <c r="CZ776">
        <f t="shared" si="942"/>
        <v>0</v>
      </c>
      <c r="DC776" t="s">
        <v>3</v>
      </c>
      <c r="DD776" t="s">
        <v>3</v>
      </c>
      <c r="DE776" t="s">
        <v>3</v>
      </c>
      <c r="DF776" t="s">
        <v>3</v>
      </c>
      <c r="DG776" t="s">
        <v>3</v>
      </c>
      <c r="DH776" t="s">
        <v>3</v>
      </c>
      <c r="DI776" t="s">
        <v>3</v>
      </c>
      <c r="DJ776" t="s">
        <v>3</v>
      </c>
      <c r="DK776" t="s">
        <v>3</v>
      </c>
      <c r="DL776" t="s">
        <v>3</v>
      </c>
      <c r="DM776" t="s">
        <v>3</v>
      </c>
      <c r="DN776">
        <v>0</v>
      </c>
      <c r="DO776">
        <v>0</v>
      </c>
      <c r="DP776">
        <v>1</v>
      </c>
      <c r="DQ776">
        <v>1</v>
      </c>
      <c r="DU776">
        <v>1010</v>
      </c>
      <c r="DV776" t="s">
        <v>39</v>
      </c>
      <c r="DW776" t="s">
        <v>39</v>
      </c>
      <c r="DX776">
        <v>1</v>
      </c>
      <c r="DZ776" t="s">
        <v>3</v>
      </c>
      <c r="EA776" t="s">
        <v>3</v>
      </c>
      <c r="EB776" t="s">
        <v>3</v>
      </c>
      <c r="EC776" t="s">
        <v>3</v>
      </c>
      <c r="EE776">
        <v>58807949</v>
      </c>
      <c r="EF776">
        <v>40</v>
      </c>
      <c r="EG776" t="s">
        <v>267</v>
      </c>
      <c r="EH776">
        <v>0</v>
      </c>
      <c r="EI776" t="s">
        <v>3</v>
      </c>
      <c r="EJ776">
        <v>2</v>
      </c>
      <c r="EK776">
        <v>72</v>
      </c>
      <c r="EL776" t="s">
        <v>268</v>
      </c>
      <c r="EM776" t="s">
        <v>269</v>
      </c>
      <c r="EO776" t="s">
        <v>3</v>
      </c>
      <c r="EQ776">
        <v>0</v>
      </c>
      <c r="ER776">
        <v>188.41</v>
      </c>
      <c r="ES776">
        <v>188.41</v>
      </c>
      <c r="ET776">
        <v>0</v>
      </c>
      <c r="EU776">
        <v>0</v>
      </c>
      <c r="EV776">
        <v>0</v>
      </c>
      <c r="EW776">
        <v>0</v>
      </c>
      <c r="EX776">
        <v>0</v>
      </c>
      <c r="EZ776">
        <v>5</v>
      </c>
      <c r="FC776">
        <v>1</v>
      </c>
      <c r="FD776">
        <v>18</v>
      </c>
      <c r="FF776">
        <v>2190</v>
      </c>
      <c r="FQ776">
        <v>0</v>
      </c>
      <c r="FR776">
        <v>0</v>
      </c>
      <c r="FS776">
        <v>0</v>
      </c>
      <c r="FX776">
        <v>90</v>
      </c>
      <c r="FY776">
        <v>46</v>
      </c>
      <c r="GA776" t="s">
        <v>489</v>
      </c>
      <c r="GD776">
        <v>1</v>
      </c>
      <c r="GF776">
        <v>-388381857</v>
      </c>
      <c r="GG776">
        <v>2</v>
      </c>
      <c r="GH776">
        <v>3</v>
      </c>
      <c r="GI776">
        <v>5</v>
      </c>
      <c r="GJ776">
        <v>0</v>
      </c>
      <c r="GK776">
        <v>0</v>
      </c>
      <c r="GL776">
        <f t="shared" si="943"/>
        <v>0</v>
      </c>
      <c r="GM776">
        <f t="shared" si="944"/>
        <v>37229.82</v>
      </c>
      <c r="GN776">
        <f t="shared" si="945"/>
        <v>0</v>
      </c>
      <c r="GO776">
        <f t="shared" si="946"/>
        <v>37229.82</v>
      </c>
      <c r="GP776">
        <f t="shared" si="947"/>
        <v>0</v>
      </c>
      <c r="GR776">
        <v>1</v>
      </c>
      <c r="GS776">
        <v>1</v>
      </c>
      <c r="GT776">
        <v>0</v>
      </c>
      <c r="GU776" t="s">
        <v>3</v>
      </c>
      <c r="GV776">
        <f t="shared" si="948"/>
        <v>0</v>
      </c>
      <c r="GW776">
        <v>1</v>
      </c>
      <c r="GX776">
        <f t="shared" si="949"/>
        <v>0</v>
      </c>
      <c r="HA776">
        <v>0</v>
      </c>
      <c r="HB776">
        <v>0</v>
      </c>
      <c r="HC776">
        <f t="shared" si="950"/>
        <v>0</v>
      </c>
      <c r="HE776" t="s">
        <v>274</v>
      </c>
      <c r="HF776" t="s">
        <v>54</v>
      </c>
      <c r="HM776" t="s">
        <v>3</v>
      </c>
      <c r="HN776" t="s">
        <v>3</v>
      </c>
      <c r="HO776" t="s">
        <v>3</v>
      </c>
      <c r="HP776" t="s">
        <v>3</v>
      </c>
      <c r="HQ776" t="s">
        <v>3</v>
      </c>
      <c r="HS776">
        <v>0</v>
      </c>
      <c r="IK776">
        <v>0</v>
      </c>
    </row>
    <row r="777" spans="1:255" x14ac:dyDescent="0.2">
      <c r="A777" s="2">
        <v>17</v>
      </c>
      <c r="B777" s="2">
        <v>1</v>
      </c>
      <c r="C777" s="2"/>
      <c r="D777" s="2"/>
      <c r="E777" s="2" t="s">
        <v>687</v>
      </c>
      <c r="F777" s="2" t="s">
        <v>491</v>
      </c>
      <c r="G777" s="2" t="s">
        <v>492</v>
      </c>
      <c r="H777" s="2" t="s">
        <v>39</v>
      </c>
      <c r="I777" s="2">
        <f>ROUND(ROUND(43,4),9)</f>
        <v>43</v>
      </c>
      <c r="J777" s="2">
        <v>0</v>
      </c>
      <c r="K777" s="2">
        <f>ROUND(ROUND(43,4),9)</f>
        <v>43</v>
      </c>
      <c r="L777" s="2"/>
      <c r="M777" s="2"/>
      <c r="N777" s="2"/>
      <c r="O777" s="2">
        <f t="shared" si="919"/>
        <v>6503.32</v>
      </c>
      <c r="P777" s="2">
        <f t="shared" si="920"/>
        <v>6503.32</v>
      </c>
      <c r="Q777" s="2">
        <f>(ROUND((ROUND(((ET777)*AV777*I777),2)*BB777),2)+ROUND((ROUND(((AE777-(EU777))*AV777*I777),2)*BS777),2))</f>
        <v>0</v>
      </c>
      <c r="R777" s="2">
        <f t="shared" si="921"/>
        <v>0</v>
      </c>
      <c r="S777" s="2">
        <f t="shared" si="922"/>
        <v>0</v>
      </c>
      <c r="T777" s="2">
        <f t="shared" si="923"/>
        <v>0</v>
      </c>
      <c r="U777" s="2">
        <f t="shared" si="924"/>
        <v>0</v>
      </c>
      <c r="V777" s="2">
        <f t="shared" si="925"/>
        <v>0</v>
      </c>
      <c r="W777" s="2">
        <f t="shared" si="926"/>
        <v>0</v>
      </c>
      <c r="X777" s="2">
        <f t="shared" si="927"/>
        <v>0</v>
      </c>
      <c r="Y777" s="2">
        <f t="shared" si="928"/>
        <v>0</v>
      </c>
      <c r="Z777" s="2"/>
      <c r="AA777" s="2">
        <v>59204062</v>
      </c>
      <c r="AB777" s="2">
        <f t="shared" si="929"/>
        <v>151.24</v>
      </c>
      <c r="AC777" s="2">
        <f t="shared" si="958"/>
        <v>151.24</v>
      </c>
      <c r="AD777" s="2">
        <f>ROUND((((ET777)-(EU777))+AE777),6)</f>
        <v>0</v>
      </c>
      <c r="AE777" s="2">
        <f t="shared" si="959"/>
        <v>0</v>
      </c>
      <c r="AF777" s="2">
        <f t="shared" si="959"/>
        <v>0</v>
      </c>
      <c r="AG777" s="2">
        <f t="shared" si="931"/>
        <v>0</v>
      </c>
      <c r="AH777" s="2">
        <f t="shared" si="960"/>
        <v>0</v>
      </c>
      <c r="AI777" s="2">
        <f t="shared" si="960"/>
        <v>0</v>
      </c>
      <c r="AJ777" s="2">
        <f t="shared" si="932"/>
        <v>0</v>
      </c>
      <c r="AK777" s="2">
        <v>151.24</v>
      </c>
      <c r="AL777" s="2">
        <v>151.24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1</v>
      </c>
      <c r="AW777" s="2">
        <v>1</v>
      </c>
      <c r="AX777" s="2"/>
      <c r="AY777" s="2"/>
      <c r="AZ777" s="2">
        <v>1</v>
      </c>
      <c r="BA777" s="2">
        <v>1</v>
      </c>
      <c r="BB777" s="2">
        <v>1</v>
      </c>
      <c r="BC777" s="2">
        <v>1</v>
      </c>
      <c r="BD777" s="2" t="s">
        <v>3</v>
      </c>
      <c r="BE777" s="2" t="s">
        <v>3</v>
      </c>
      <c r="BF777" s="2" t="s">
        <v>3</v>
      </c>
      <c r="BG777" s="2" t="s">
        <v>3</v>
      </c>
      <c r="BH777" s="2">
        <v>3</v>
      </c>
      <c r="BI777" s="2">
        <v>1</v>
      </c>
      <c r="BJ777" s="2" t="s">
        <v>493</v>
      </c>
      <c r="BK777" s="2"/>
      <c r="BL777" s="2"/>
      <c r="BM777" s="2">
        <v>1617</v>
      </c>
      <c r="BN777" s="2">
        <v>0</v>
      </c>
      <c r="BO777" s="2" t="s">
        <v>3</v>
      </c>
      <c r="BP777" s="2">
        <v>0</v>
      </c>
      <c r="BQ777" s="2">
        <v>200</v>
      </c>
      <c r="BR777" s="2">
        <v>0</v>
      </c>
      <c r="BS777" s="2">
        <v>1</v>
      </c>
      <c r="BT777" s="2">
        <v>1</v>
      </c>
      <c r="BU777" s="2">
        <v>1</v>
      </c>
      <c r="BV777" s="2">
        <v>1</v>
      </c>
      <c r="BW777" s="2">
        <v>1</v>
      </c>
      <c r="BX777" s="2">
        <v>1</v>
      </c>
      <c r="BY777" s="2" t="s">
        <v>3</v>
      </c>
      <c r="BZ777" s="2">
        <v>0</v>
      </c>
      <c r="CA777" s="2">
        <v>0</v>
      </c>
      <c r="CB777" s="2" t="s">
        <v>3</v>
      </c>
      <c r="CC777" s="2"/>
      <c r="CD777" s="2"/>
      <c r="CE777" s="2">
        <v>30</v>
      </c>
      <c r="CF777" s="2">
        <v>0</v>
      </c>
      <c r="CG777" s="2">
        <v>0</v>
      </c>
      <c r="CH777" s="2"/>
      <c r="CI777" s="2"/>
      <c r="CJ777" s="2"/>
      <c r="CK777" s="2"/>
      <c r="CL777" s="2"/>
      <c r="CM777" s="2">
        <v>0</v>
      </c>
      <c r="CN777" s="2" t="s">
        <v>3</v>
      </c>
      <c r="CO777" s="2">
        <v>0</v>
      </c>
      <c r="CP777" s="2">
        <f t="shared" si="933"/>
        <v>6503.32</v>
      </c>
      <c r="CQ777" s="2">
        <f t="shared" si="934"/>
        <v>151.24</v>
      </c>
      <c r="CR777" s="2">
        <f>(ROUND((ROUND(((ET777)*AV777*1),2)*BB777),2)+ROUND((ROUND(((AE777-(EU777))*AV777*1),2)*BS777),2))</f>
        <v>0</v>
      </c>
      <c r="CS777" s="2">
        <f t="shared" si="935"/>
        <v>0</v>
      </c>
      <c r="CT777" s="2">
        <f t="shared" si="936"/>
        <v>0</v>
      </c>
      <c r="CU777" s="2">
        <f t="shared" si="937"/>
        <v>0</v>
      </c>
      <c r="CV777" s="2">
        <f t="shared" si="938"/>
        <v>0</v>
      </c>
      <c r="CW777" s="2">
        <f t="shared" si="939"/>
        <v>0</v>
      </c>
      <c r="CX777" s="2">
        <f t="shared" si="940"/>
        <v>0</v>
      </c>
      <c r="CY777" s="2">
        <f t="shared" si="941"/>
        <v>0</v>
      </c>
      <c r="CZ777" s="2">
        <f t="shared" si="942"/>
        <v>0</v>
      </c>
      <c r="DA777" s="2"/>
      <c r="DB777" s="2"/>
      <c r="DC777" s="2" t="s">
        <v>3</v>
      </c>
      <c r="DD777" s="2" t="s">
        <v>3</v>
      </c>
      <c r="DE777" s="2" t="s">
        <v>3</v>
      </c>
      <c r="DF777" s="2" t="s">
        <v>3</v>
      </c>
      <c r="DG777" s="2" t="s">
        <v>3</v>
      </c>
      <c r="DH777" s="2" t="s">
        <v>3</v>
      </c>
      <c r="DI777" s="2" t="s">
        <v>3</v>
      </c>
      <c r="DJ777" s="2" t="s">
        <v>3</v>
      </c>
      <c r="DK777" s="2" t="s">
        <v>3</v>
      </c>
      <c r="DL777" s="2" t="s">
        <v>3</v>
      </c>
      <c r="DM777" s="2" t="s">
        <v>3</v>
      </c>
      <c r="DN777" s="2">
        <v>0</v>
      </c>
      <c r="DO777" s="2">
        <v>0</v>
      </c>
      <c r="DP777" s="2">
        <v>1</v>
      </c>
      <c r="DQ777" s="2">
        <v>1</v>
      </c>
      <c r="DR777" s="2"/>
      <c r="DS777" s="2"/>
      <c r="DT777" s="2"/>
      <c r="DU777" s="2">
        <v>1010</v>
      </c>
      <c r="DV777" s="2" t="s">
        <v>39</v>
      </c>
      <c r="DW777" s="2" t="s">
        <v>39</v>
      </c>
      <c r="DX777" s="2">
        <v>1</v>
      </c>
      <c r="DY777" s="2"/>
      <c r="DZ777" s="2" t="s">
        <v>3</v>
      </c>
      <c r="EA777" s="2" t="s">
        <v>3</v>
      </c>
      <c r="EB777" s="2" t="s">
        <v>3</v>
      </c>
      <c r="EC777" s="2" t="s">
        <v>3</v>
      </c>
      <c r="ED777" s="2"/>
      <c r="EE777" s="2">
        <v>58807973</v>
      </c>
      <c r="EF777" s="2">
        <v>200</v>
      </c>
      <c r="EG777" s="2" t="s">
        <v>245</v>
      </c>
      <c r="EH777" s="2">
        <v>0</v>
      </c>
      <c r="EI777" s="2" t="s">
        <v>3</v>
      </c>
      <c r="EJ777" s="2">
        <v>1</v>
      </c>
      <c r="EK777" s="2">
        <v>1617</v>
      </c>
      <c r="EL777" s="2" t="s">
        <v>246</v>
      </c>
      <c r="EM777" s="2" t="s">
        <v>247</v>
      </c>
      <c r="EN777" s="2"/>
      <c r="EO777" s="2" t="s">
        <v>3</v>
      </c>
      <c r="EP777" s="2"/>
      <c r="EQ777" s="2">
        <v>0</v>
      </c>
      <c r="ER777" s="2">
        <v>151.24</v>
      </c>
      <c r="ES777" s="2">
        <v>151.24</v>
      </c>
      <c r="ET777" s="2">
        <v>0</v>
      </c>
      <c r="EU777" s="2">
        <v>0</v>
      </c>
      <c r="EV777" s="2">
        <v>0</v>
      </c>
      <c r="EW777" s="2">
        <v>0</v>
      </c>
      <c r="EX777" s="2">
        <v>0</v>
      </c>
      <c r="EY777" s="2">
        <v>0</v>
      </c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>
        <v>0</v>
      </c>
      <c r="FR777" s="2">
        <v>0</v>
      </c>
      <c r="FS777" s="2">
        <v>0</v>
      </c>
      <c r="FT777" s="2"/>
      <c r="FU777" s="2"/>
      <c r="FV777" s="2"/>
      <c r="FW777" s="2"/>
      <c r="FX777" s="2">
        <v>0</v>
      </c>
      <c r="FY777" s="2">
        <v>0</v>
      </c>
      <c r="FZ777" s="2"/>
      <c r="GA777" s="2" t="s">
        <v>3</v>
      </c>
      <c r="GB777" s="2"/>
      <c r="GC777" s="2"/>
      <c r="GD777" s="2">
        <v>1</v>
      </c>
      <c r="GE777" s="2"/>
      <c r="GF777" s="2">
        <v>97161491</v>
      </c>
      <c r="GG777" s="2">
        <v>2</v>
      </c>
      <c r="GH777" s="2">
        <v>1</v>
      </c>
      <c r="GI777" s="2">
        <v>-2</v>
      </c>
      <c r="GJ777" s="2">
        <v>0</v>
      </c>
      <c r="GK777" s="2">
        <v>0</v>
      </c>
      <c r="GL777" s="2">
        <f t="shared" si="943"/>
        <v>0</v>
      </c>
      <c r="GM777" s="2">
        <f t="shared" si="944"/>
        <v>6503.32</v>
      </c>
      <c r="GN777" s="2">
        <f t="shared" si="945"/>
        <v>6503.32</v>
      </c>
      <c r="GO777" s="2">
        <f t="shared" si="946"/>
        <v>0</v>
      </c>
      <c r="GP777" s="2">
        <f t="shared" si="947"/>
        <v>0</v>
      </c>
      <c r="GQ777" s="2"/>
      <c r="GR777" s="2">
        <v>0</v>
      </c>
      <c r="GS777" s="2">
        <v>3</v>
      </c>
      <c r="GT777" s="2">
        <v>0</v>
      </c>
      <c r="GU777" s="2" t="s">
        <v>3</v>
      </c>
      <c r="GV777" s="2">
        <f t="shared" si="948"/>
        <v>0</v>
      </c>
      <c r="GW777" s="2">
        <v>1</v>
      </c>
      <c r="GX777" s="2">
        <f t="shared" si="949"/>
        <v>0</v>
      </c>
      <c r="GY777" s="2"/>
      <c r="GZ777" s="2"/>
      <c r="HA777" s="2">
        <v>0</v>
      </c>
      <c r="HB777" s="2">
        <v>0</v>
      </c>
      <c r="HC777" s="2">
        <f t="shared" si="950"/>
        <v>0</v>
      </c>
      <c r="HD777" s="2"/>
      <c r="HE777" s="2" t="s">
        <v>3</v>
      </c>
      <c r="HF777" s="2" t="s">
        <v>3</v>
      </c>
      <c r="HG777" s="2"/>
      <c r="HH777" s="2"/>
      <c r="HI777" s="2"/>
      <c r="HJ777" s="2"/>
      <c r="HK777" s="2"/>
      <c r="HL777" s="2"/>
      <c r="HM777" s="2" t="s">
        <v>3</v>
      </c>
      <c r="HN777" s="2" t="s">
        <v>3</v>
      </c>
      <c r="HO777" s="2" t="s">
        <v>3</v>
      </c>
      <c r="HP777" s="2" t="s">
        <v>3</v>
      </c>
      <c r="HQ777" s="2" t="s">
        <v>3</v>
      </c>
      <c r="HR777" s="2"/>
      <c r="HS777" s="2">
        <v>0</v>
      </c>
      <c r="HT777" s="2"/>
      <c r="HU777" s="2"/>
      <c r="HV777" s="2"/>
      <c r="HW777" s="2"/>
      <c r="HX777" s="2"/>
      <c r="HY777" s="2"/>
      <c r="HZ777" s="2"/>
      <c r="IA777" s="2"/>
      <c r="IB777" s="2"/>
      <c r="IC777" s="2"/>
      <c r="ID777" s="2"/>
      <c r="IE777" s="2"/>
      <c r="IF777" s="2"/>
      <c r="IG777" s="2"/>
      <c r="IH777" s="2"/>
      <c r="II777" s="2"/>
      <c r="IJ777" s="2"/>
      <c r="IK777" s="2">
        <v>0</v>
      </c>
      <c r="IL777" s="2"/>
      <c r="IM777" s="2"/>
      <c r="IN777" s="2"/>
      <c r="IO777" s="2"/>
      <c r="IP777" s="2"/>
      <c r="IQ777" s="2"/>
      <c r="IR777" s="2"/>
      <c r="IS777" s="2"/>
      <c r="IT777" s="2"/>
      <c r="IU777" s="2"/>
    </row>
    <row r="778" spans="1:255" x14ac:dyDescent="0.2">
      <c r="A778">
        <v>17</v>
      </c>
      <c r="B778">
        <v>1</v>
      </c>
      <c r="E778" t="s">
        <v>687</v>
      </c>
      <c r="F778" t="s">
        <v>491</v>
      </c>
      <c r="G778" t="s">
        <v>492</v>
      </c>
      <c r="H778" t="s">
        <v>39</v>
      </c>
      <c r="I778">
        <f>ROUND(ROUND(43,4),9)</f>
        <v>43</v>
      </c>
      <c r="J778">
        <v>0</v>
      </c>
      <c r="K778">
        <f>ROUND(ROUND(43,4),9)</f>
        <v>43</v>
      </c>
      <c r="O778">
        <f t="shared" si="919"/>
        <v>37394.089999999997</v>
      </c>
      <c r="P778">
        <f t="shared" si="920"/>
        <v>37394.089999999997</v>
      </c>
      <c r="Q778">
        <f>(ROUND((ROUND(((ET778)*AV778*I778),2)*BB778),2)+ROUND((ROUND(((AE778-(EU778))*AV778*I778),2)*BS778),2))</f>
        <v>0</v>
      </c>
      <c r="R778">
        <f t="shared" si="921"/>
        <v>0</v>
      </c>
      <c r="S778">
        <f t="shared" si="922"/>
        <v>0</v>
      </c>
      <c r="T778">
        <f t="shared" si="923"/>
        <v>0</v>
      </c>
      <c r="U778">
        <f t="shared" si="924"/>
        <v>0</v>
      </c>
      <c r="V778">
        <f t="shared" si="925"/>
        <v>0</v>
      </c>
      <c r="W778">
        <f t="shared" si="926"/>
        <v>0</v>
      </c>
      <c r="X778">
        <f t="shared" si="927"/>
        <v>0</v>
      </c>
      <c r="Y778">
        <f t="shared" si="928"/>
        <v>0</v>
      </c>
      <c r="AA778">
        <v>59204059</v>
      </c>
      <c r="AB778">
        <f t="shared" si="929"/>
        <v>151.24</v>
      </c>
      <c r="AC778">
        <f t="shared" si="958"/>
        <v>151.24</v>
      </c>
      <c r="AD778">
        <f>ROUND((((ET778)-(EU778))+AE778),6)</f>
        <v>0</v>
      </c>
      <c r="AE778">
        <f t="shared" si="959"/>
        <v>0</v>
      </c>
      <c r="AF778">
        <f t="shared" si="959"/>
        <v>0</v>
      </c>
      <c r="AG778">
        <f t="shared" si="931"/>
        <v>0</v>
      </c>
      <c r="AH778">
        <f t="shared" si="960"/>
        <v>0</v>
      </c>
      <c r="AI778">
        <f t="shared" si="960"/>
        <v>0</v>
      </c>
      <c r="AJ778">
        <f t="shared" si="932"/>
        <v>0</v>
      </c>
      <c r="AK778">
        <v>151.24</v>
      </c>
      <c r="AL778">
        <v>151.24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1</v>
      </c>
      <c r="AW778">
        <v>1</v>
      </c>
      <c r="AZ778">
        <v>1</v>
      </c>
      <c r="BA778">
        <v>1</v>
      </c>
      <c r="BB778">
        <v>1</v>
      </c>
      <c r="BC778">
        <v>5.75</v>
      </c>
      <c r="BD778" t="s">
        <v>3</v>
      </c>
      <c r="BE778" t="s">
        <v>3</v>
      </c>
      <c r="BF778" t="s">
        <v>3</v>
      </c>
      <c r="BG778" t="s">
        <v>3</v>
      </c>
      <c r="BH778">
        <v>3</v>
      </c>
      <c r="BI778">
        <v>1</v>
      </c>
      <c r="BJ778" t="s">
        <v>493</v>
      </c>
      <c r="BM778">
        <v>1617</v>
      </c>
      <c r="BN778">
        <v>0</v>
      </c>
      <c r="BO778" t="s">
        <v>491</v>
      </c>
      <c r="BP778">
        <v>1</v>
      </c>
      <c r="BQ778">
        <v>200</v>
      </c>
      <c r="BR778">
        <v>0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 t="s">
        <v>3</v>
      </c>
      <c r="BZ778">
        <v>0</v>
      </c>
      <c r="CA778">
        <v>0</v>
      </c>
      <c r="CB778" t="s">
        <v>3</v>
      </c>
      <c r="CE778">
        <v>30</v>
      </c>
      <c r="CF778">
        <v>0</v>
      </c>
      <c r="CG778">
        <v>0</v>
      </c>
      <c r="CM778">
        <v>0</v>
      </c>
      <c r="CN778" t="s">
        <v>3</v>
      </c>
      <c r="CO778">
        <v>0</v>
      </c>
      <c r="CP778">
        <f t="shared" si="933"/>
        <v>37394.089999999997</v>
      </c>
      <c r="CQ778">
        <f t="shared" si="934"/>
        <v>869.63</v>
      </c>
      <c r="CR778">
        <f>(ROUND((ROUND(((ET778)*AV778*1),2)*BB778),2)+ROUND((ROUND(((AE778-(EU778))*AV778*1),2)*BS778),2))</f>
        <v>0</v>
      </c>
      <c r="CS778">
        <f t="shared" si="935"/>
        <v>0</v>
      </c>
      <c r="CT778">
        <f t="shared" si="936"/>
        <v>0</v>
      </c>
      <c r="CU778">
        <f t="shared" si="937"/>
        <v>0</v>
      </c>
      <c r="CV778">
        <f t="shared" si="938"/>
        <v>0</v>
      </c>
      <c r="CW778">
        <f t="shared" si="939"/>
        <v>0</v>
      </c>
      <c r="CX778">
        <f t="shared" si="940"/>
        <v>0</v>
      </c>
      <c r="CY778">
        <f t="shared" si="941"/>
        <v>0</v>
      </c>
      <c r="CZ778">
        <f t="shared" si="942"/>
        <v>0</v>
      </c>
      <c r="DC778" t="s">
        <v>3</v>
      </c>
      <c r="DD778" t="s">
        <v>3</v>
      </c>
      <c r="DE778" t="s">
        <v>3</v>
      </c>
      <c r="DF778" t="s">
        <v>3</v>
      </c>
      <c r="DG778" t="s">
        <v>3</v>
      </c>
      <c r="DH778" t="s">
        <v>3</v>
      </c>
      <c r="DI778" t="s">
        <v>3</v>
      </c>
      <c r="DJ778" t="s">
        <v>3</v>
      </c>
      <c r="DK778" t="s">
        <v>3</v>
      </c>
      <c r="DL778" t="s">
        <v>3</v>
      </c>
      <c r="DM778" t="s">
        <v>3</v>
      </c>
      <c r="DN778">
        <v>0</v>
      </c>
      <c r="DO778">
        <v>0</v>
      </c>
      <c r="DP778">
        <v>1</v>
      </c>
      <c r="DQ778">
        <v>1</v>
      </c>
      <c r="DU778">
        <v>1010</v>
      </c>
      <c r="DV778" t="s">
        <v>39</v>
      </c>
      <c r="DW778" t="s">
        <v>39</v>
      </c>
      <c r="DX778">
        <v>1</v>
      </c>
      <c r="DZ778" t="s">
        <v>3</v>
      </c>
      <c r="EA778" t="s">
        <v>3</v>
      </c>
      <c r="EB778" t="s">
        <v>3</v>
      </c>
      <c r="EC778" t="s">
        <v>3</v>
      </c>
      <c r="EE778">
        <v>58807973</v>
      </c>
      <c r="EF778">
        <v>200</v>
      </c>
      <c r="EG778" t="s">
        <v>245</v>
      </c>
      <c r="EH778">
        <v>0</v>
      </c>
      <c r="EI778" t="s">
        <v>3</v>
      </c>
      <c r="EJ778">
        <v>1</v>
      </c>
      <c r="EK778">
        <v>1617</v>
      </c>
      <c r="EL778" t="s">
        <v>246</v>
      </c>
      <c r="EM778" t="s">
        <v>247</v>
      </c>
      <c r="EO778" t="s">
        <v>3</v>
      </c>
      <c r="EQ778">
        <v>0</v>
      </c>
      <c r="ER778">
        <v>151.24</v>
      </c>
      <c r="ES778">
        <v>151.24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FQ778">
        <v>0</v>
      </c>
      <c r="FR778">
        <v>0</v>
      </c>
      <c r="FS778">
        <v>0</v>
      </c>
      <c r="FX778">
        <v>0</v>
      </c>
      <c r="FY778">
        <v>0</v>
      </c>
      <c r="GA778" t="s">
        <v>3</v>
      </c>
      <c r="GD778">
        <v>1</v>
      </c>
      <c r="GF778">
        <v>97161491</v>
      </c>
      <c r="GG778">
        <v>2</v>
      </c>
      <c r="GH778">
        <v>1</v>
      </c>
      <c r="GI778">
        <v>2</v>
      </c>
      <c r="GJ778">
        <v>0</v>
      </c>
      <c r="GK778">
        <v>0</v>
      </c>
      <c r="GL778">
        <f t="shared" si="943"/>
        <v>0</v>
      </c>
      <c r="GM778">
        <f t="shared" si="944"/>
        <v>37394.089999999997</v>
      </c>
      <c r="GN778">
        <f t="shared" si="945"/>
        <v>37394.089999999997</v>
      </c>
      <c r="GO778">
        <f t="shared" si="946"/>
        <v>0</v>
      </c>
      <c r="GP778">
        <f t="shared" si="947"/>
        <v>0</v>
      </c>
      <c r="GR778">
        <v>0</v>
      </c>
      <c r="GS778">
        <v>3</v>
      </c>
      <c r="GT778">
        <v>0</v>
      </c>
      <c r="GU778" t="s">
        <v>3</v>
      </c>
      <c r="GV778">
        <f t="shared" si="948"/>
        <v>0</v>
      </c>
      <c r="GW778">
        <v>1</v>
      </c>
      <c r="GX778">
        <f t="shared" si="949"/>
        <v>0</v>
      </c>
      <c r="HA778">
        <v>0</v>
      </c>
      <c r="HB778">
        <v>0</v>
      </c>
      <c r="HC778">
        <f t="shared" si="950"/>
        <v>0</v>
      </c>
      <c r="HE778" t="s">
        <v>3</v>
      </c>
      <c r="HF778" t="s">
        <v>3</v>
      </c>
      <c r="HM778" t="s">
        <v>3</v>
      </c>
      <c r="HN778" t="s">
        <v>3</v>
      </c>
      <c r="HO778" t="s">
        <v>3</v>
      </c>
      <c r="HP778" t="s">
        <v>3</v>
      </c>
      <c r="HQ778" t="s">
        <v>3</v>
      </c>
      <c r="HS778">
        <v>0</v>
      </c>
      <c r="IK778">
        <v>0</v>
      </c>
    </row>
    <row r="779" spans="1:255" x14ac:dyDescent="0.2">
      <c r="A779" s="2">
        <v>17</v>
      </c>
      <c r="B779" s="2">
        <v>1</v>
      </c>
      <c r="C779" s="2">
        <f>ROW(SmtRes!A1677)</f>
        <v>1677</v>
      </c>
      <c r="D779" s="2">
        <f>ROW(EtalonRes!A1680)</f>
        <v>1680</v>
      </c>
      <c r="E779" s="2" t="s">
        <v>3</v>
      </c>
      <c r="F779" s="2" t="s">
        <v>248</v>
      </c>
      <c r="G779" s="2" t="s">
        <v>249</v>
      </c>
      <c r="H779" s="2" t="s">
        <v>228</v>
      </c>
      <c r="I779" s="2">
        <f>ROUND(ROUND(43,4)*0,9)</f>
        <v>0</v>
      </c>
      <c r="J779" s="2">
        <v>0</v>
      </c>
      <c r="K779" s="2">
        <f>ROUND(ROUND(43,4)*0,9)</f>
        <v>0</v>
      </c>
      <c r="L779" s="2"/>
      <c r="M779" s="2"/>
      <c r="N779" s="2"/>
      <c r="O779" s="2">
        <f t="shared" ref="O779:O810" si="961">ROUND(CP779,2)</f>
        <v>0</v>
      </c>
      <c r="P779" s="2">
        <f t="shared" ref="P779:P800" si="962">ROUND((ROUND((AC779*AW779*I779),2)*BC779),2)</f>
        <v>0</v>
      </c>
      <c r="Q779" s="2">
        <f>(ROUND((ROUND(((((ET779*1.25)*1.1))*AV779*I779),2)*BB779),2)+ROUND((ROUND(((AE779-(((EU779*1.25)*1.1)))*AV779*I779),2)*BS779),2))</f>
        <v>0</v>
      </c>
      <c r="R779" s="2">
        <f t="shared" ref="R779:R810" si="963">ROUND((ROUND((AE779*AV779*I779),2)*BS779),2)</f>
        <v>0</v>
      </c>
      <c r="S779" s="2">
        <f t="shared" ref="S779:S810" si="964">ROUND((ROUND((AF779*AV779*I779),2)*BA779),2)</f>
        <v>0</v>
      </c>
      <c r="T779" s="2">
        <f t="shared" ref="T779:T810" si="965">ROUND(CU779*I779,2)</f>
        <v>0</v>
      </c>
      <c r="U779" s="2">
        <f t="shared" ref="U779:U810" si="966">CV779*I779</f>
        <v>0</v>
      </c>
      <c r="V779" s="2">
        <f t="shared" ref="V779:V810" si="967">CW779*I779</f>
        <v>0</v>
      </c>
      <c r="W779" s="2">
        <f t="shared" ref="W779:W810" si="968">ROUND(CX779*I779,2)</f>
        <v>0</v>
      </c>
      <c r="X779" s="2">
        <f t="shared" ref="X779:X810" si="969">ROUND(CY779,2)</f>
        <v>0</v>
      </c>
      <c r="Y779" s="2">
        <f t="shared" ref="Y779:Y810" si="970">ROUND(CZ779,2)</f>
        <v>0</v>
      </c>
      <c r="Z779" s="2"/>
      <c r="AA779" s="2">
        <v>-1</v>
      </c>
      <c r="AB779" s="2">
        <f t="shared" ref="AB779:AB810" si="971">ROUND((AC779+AD779+AF779),6)</f>
        <v>48.109850000000002</v>
      </c>
      <c r="AC779" s="2">
        <f t="shared" si="958"/>
        <v>21.42</v>
      </c>
      <c r="AD779" s="2">
        <f>ROUND((((((ET779*1.25)*1.1))-(((EU779*1.25)*1.1)))+AE779),6)</f>
        <v>4.5650000000000004</v>
      </c>
      <c r="AE779" s="2">
        <f>ROUND((((EU779*1.25)*1.1)),6)</f>
        <v>0.17874999999999999</v>
      </c>
      <c r="AF779" s="2">
        <f>ROUND((((EV779*1.15)*1.1)),6)</f>
        <v>22.124849999999999</v>
      </c>
      <c r="AG779" s="2">
        <f t="shared" ref="AG779:AG810" si="972">ROUND((AP779),6)</f>
        <v>0</v>
      </c>
      <c r="AH779" s="2">
        <f>(((EW779*1.15)*1.1))</f>
        <v>1.85955</v>
      </c>
      <c r="AI779" s="2">
        <f>(((EX779*1.25)*1.1))</f>
        <v>0</v>
      </c>
      <c r="AJ779" s="2">
        <f t="shared" ref="AJ779:AJ810" si="973">(AS779)</f>
        <v>0</v>
      </c>
      <c r="AK779" s="2">
        <v>42.23</v>
      </c>
      <c r="AL779" s="2">
        <v>21.42</v>
      </c>
      <c r="AM779" s="2">
        <v>3.32</v>
      </c>
      <c r="AN779" s="2">
        <v>0.13</v>
      </c>
      <c r="AO779" s="2">
        <v>17.489999999999998</v>
      </c>
      <c r="AP779" s="2">
        <v>0</v>
      </c>
      <c r="AQ779" s="2">
        <v>1.47</v>
      </c>
      <c r="AR779" s="2">
        <v>0</v>
      </c>
      <c r="AS779" s="2">
        <v>0</v>
      </c>
      <c r="AT779" s="2">
        <v>109</v>
      </c>
      <c r="AU779" s="2">
        <v>61</v>
      </c>
      <c r="AV779" s="2">
        <v>1.0669999999999999</v>
      </c>
      <c r="AW779" s="2">
        <v>1</v>
      </c>
      <c r="AX779" s="2"/>
      <c r="AY779" s="2"/>
      <c r="AZ779" s="2">
        <v>1</v>
      </c>
      <c r="BA779" s="2">
        <v>1</v>
      </c>
      <c r="BB779" s="2">
        <v>1</v>
      </c>
      <c r="BC779" s="2">
        <v>1</v>
      </c>
      <c r="BD779" s="2" t="s">
        <v>3</v>
      </c>
      <c r="BE779" s="2" t="s">
        <v>3</v>
      </c>
      <c r="BF779" s="2" t="s">
        <v>3</v>
      </c>
      <c r="BG779" s="2" t="s">
        <v>3</v>
      </c>
      <c r="BH779" s="2">
        <v>0</v>
      </c>
      <c r="BI779" s="2">
        <v>1</v>
      </c>
      <c r="BJ779" s="2" t="s">
        <v>250</v>
      </c>
      <c r="BK779" s="2"/>
      <c r="BL779" s="2"/>
      <c r="BM779" s="2">
        <v>21</v>
      </c>
      <c r="BN779" s="2">
        <v>0</v>
      </c>
      <c r="BO779" s="2" t="s">
        <v>248</v>
      </c>
      <c r="BP779" s="2">
        <v>1</v>
      </c>
      <c r="BQ779" s="2">
        <v>30</v>
      </c>
      <c r="BR779" s="2">
        <v>0</v>
      </c>
      <c r="BS779" s="2">
        <v>1</v>
      </c>
      <c r="BT779" s="2">
        <v>1</v>
      </c>
      <c r="BU779" s="2">
        <v>1</v>
      </c>
      <c r="BV779" s="2">
        <v>1</v>
      </c>
      <c r="BW779" s="2">
        <v>1</v>
      </c>
      <c r="BX779" s="2">
        <v>1</v>
      </c>
      <c r="BY779" s="2" t="s">
        <v>3</v>
      </c>
      <c r="BZ779" s="2">
        <v>109</v>
      </c>
      <c r="CA779" s="2">
        <v>61</v>
      </c>
      <c r="CB779" s="2" t="s">
        <v>3</v>
      </c>
      <c r="CC779" s="2"/>
      <c r="CD779" s="2"/>
      <c r="CE779" s="2">
        <v>30</v>
      </c>
      <c r="CF779" s="2">
        <v>0</v>
      </c>
      <c r="CG779" s="2">
        <v>0</v>
      </c>
      <c r="CH779" s="2"/>
      <c r="CI779" s="2"/>
      <c r="CJ779" s="2"/>
      <c r="CK779" s="2"/>
      <c r="CL779" s="2"/>
      <c r="CM779" s="2">
        <v>0</v>
      </c>
      <c r="CN779" s="2" t="s">
        <v>1044</v>
      </c>
      <c r="CO779" s="2">
        <v>0</v>
      </c>
      <c r="CP779" s="2">
        <f t="shared" ref="CP779:CP810" si="974">(P779+Q779+S779)</f>
        <v>0</v>
      </c>
      <c r="CQ779" s="2">
        <f t="shared" ref="CQ779:CQ800" si="975">ROUND((ROUND((AC779*AW779*1),2)*BC779),2)</f>
        <v>21.42</v>
      </c>
      <c r="CR779" s="2">
        <f>(ROUND((ROUND(((((ET779*1.25)*1.1))*AV779*1),2)*BB779),2)+ROUND((ROUND(((AE779-(((EU779*1.25)*1.1)))*AV779*1),2)*BS779),2))</f>
        <v>4.87</v>
      </c>
      <c r="CS779" s="2">
        <f t="shared" ref="CS779:CS810" si="976">ROUND((ROUND((AE779*AV779*1),2)*BS779),2)</f>
        <v>0.19</v>
      </c>
      <c r="CT779" s="2">
        <f t="shared" ref="CT779:CT810" si="977">ROUND((ROUND((AF779*AV779*1),2)*BA779),2)</f>
        <v>23.61</v>
      </c>
      <c r="CU779" s="2">
        <f t="shared" ref="CU779:CU810" si="978">AG779</f>
        <v>0</v>
      </c>
      <c r="CV779" s="2">
        <f t="shared" ref="CV779:CV810" si="979">(AH779*AV779)</f>
        <v>1.98413985</v>
      </c>
      <c r="CW779" s="2">
        <f t="shared" ref="CW779:CW810" si="980">AI779</f>
        <v>0</v>
      </c>
      <c r="CX779" s="2">
        <f t="shared" ref="CX779:CX810" si="981">AJ779</f>
        <v>0</v>
      </c>
      <c r="CY779" s="2">
        <f t="shared" ref="CY779:CY810" si="982">(((S779+R779)*AT779)/100)</f>
        <v>0</v>
      </c>
      <c r="CZ779" s="2">
        <f t="shared" ref="CZ779:CZ810" si="983">(((S779+R779)*AU779)/100)</f>
        <v>0</v>
      </c>
      <c r="DA779" s="2"/>
      <c r="DB779" s="2">
        <v>303</v>
      </c>
      <c r="DC779" s="2" t="s">
        <v>3</v>
      </c>
      <c r="DD779" s="2" t="s">
        <v>3</v>
      </c>
      <c r="DE779" s="2" t="s">
        <v>25</v>
      </c>
      <c r="DF779" s="2" t="s">
        <v>25</v>
      </c>
      <c r="DG779" s="2" t="s">
        <v>26</v>
      </c>
      <c r="DH779" s="2" t="s">
        <v>3</v>
      </c>
      <c r="DI779" s="2" t="s">
        <v>26</v>
      </c>
      <c r="DJ779" s="2" t="s">
        <v>25</v>
      </c>
      <c r="DK779" s="2" t="s">
        <v>3</v>
      </c>
      <c r="DL779" s="2" t="s">
        <v>3</v>
      </c>
      <c r="DM779" s="2" t="s">
        <v>3</v>
      </c>
      <c r="DN779" s="2">
        <v>0</v>
      </c>
      <c r="DO779" s="2">
        <v>0</v>
      </c>
      <c r="DP779" s="2">
        <v>1</v>
      </c>
      <c r="DQ779" s="2">
        <v>1</v>
      </c>
      <c r="DR779" s="2"/>
      <c r="DS779" s="2"/>
      <c r="DT779" s="2"/>
      <c r="DU779" s="2">
        <v>1013</v>
      </c>
      <c r="DV779" s="2" t="s">
        <v>228</v>
      </c>
      <c r="DW779" s="2" t="s">
        <v>228</v>
      </c>
      <c r="DX779" s="2">
        <v>1</v>
      </c>
      <c r="DY779" s="2"/>
      <c r="DZ779" s="2" t="s">
        <v>3</v>
      </c>
      <c r="EA779" s="2" t="s">
        <v>3</v>
      </c>
      <c r="EB779" s="2" t="s">
        <v>3</v>
      </c>
      <c r="EC779" s="2" t="s">
        <v>3</v>
      </c>
      <c r="ED779" s="2"/>
      <c r="EE779" s="2">
        <v>58807897</v>
      </c>
      <c r="EF779" s="2">
        <v>30</v>
      </c>
      <c r="EG779" s="2" t="s">
        <v>27</v>
      </c>
      <c r="EH779" s="2">
        <v>0</v>
      </c>
      <c r="EI779" s="2" t="s">
        <v>3</v>
      </c>
      <c r="EJ779" s="2">
        <v>1</v>
      </c>
      <c r="EK779" s="2">
        <v>21</v>
      </c>
      <c r="EL779" s="2" t="s">
        <v>28</v>
      </c>
      <c r="EM779" s="2" t="s">
        <v>29</v>
      </c>
      <c r="EN779" s="2"/>
      <c r="EO779" s="2" t="s">
        <v>30</v>
      </c>
      <c r="EP779" s="2"/>
      <c r="EQ779" s="2">
        <v>1024</v>
      </c>
      <c r="ER779" s="2">
        <v>42.23</v>
      </c>
      <c r="ES779" s="2">
        <v>21.42</v>
      </c>
      <c r="ET779" s="2">
        <v>3.32</v>
      </c>
      <c r="EU779" s="2">
        <v>0.13</v>
      </c>
      <c r="EV779" s="2">
        <v>17.489999999999998</v>
      </c>
      <c r="EW779" s="2">
        <v>1.47</v>
      </c>
      <c r="EX779" s="2">
        <v>0</v>
      </c>
      <c r="EY779" s="2">
        <v>0</v>
      </c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>
        <v>0</v>
      </c>
      <c r="FR779" s="2">
        <v>0</v>
      </c>
      <c r="FS779" s="2">
        <v>0</v>
      </c>
      <c r="FT779" s="2"/>
      <c r="FU779" s="2"/>
      <c r="FV779" s="2"/>
      <c r="FW779" s="2"/>
      <c r="FX779" s="2">
        <v>109</v>
      </c>
      <c r="FY779" s="2">
        <v>61</v>
      </c>
      <c r="FZ779" s="2"/>
      <c r="GA779" s="2" t="s">
        <v>3</v>
      </c>
      <c r="GB779" s="2"/>
      <c r="GC779" s="2"/>
      <c r="GD779" s="2">
        <v>1</v>
      </c>
      <c r="GE779" s="2"/>
      <c r="GF779" s="2">
        <v>450006389</v>
      </c>
      <c r="GG779" s="2">
        <v>2</v>
      </c>
      <c r="GH779" s="2">
        <v>1</v>
      </c>
      <c r="GI779" s="2">
        <v>2</v>
      </c>
      <c r="GJ779" s="2">
        <v>0</v>
      </c>
      <c r="GK779" s="2">
        <v>0</v>
      </c>
      <c r="GL779" s="2">
        <f t="shared" ref="GL779:GL810" si="984">ROUND(IF(AND(BH779=3,BI779=3,FS779&lt;&gt;0),P779,0),2)</f>
        <v>0</v>
      </c>
      <c r="GM779" s="2">
        <f t="shared" ref="GM779:GM810" si="985">ROUND(O779+X779+Y779,2)+GX779</f>
        <v>0</v>
      </c>
      <c r="GN779" s="2">
        <f t="shared" ref="GN779:GN810" si="986">IF(OR(BI779=0,BI779=1),GM779-GX779,0)</f>
        <v>0</v>
      </c>
      <c r="GO779" s="2">
        <f t="shared" ref="GO779:GO810" si="987">IF(BI779=2,GM779-GX779,0)</f>
        <v>0</v>
      </c>
      <c r="GP779" s="2">
        <f t="shared" ref="GP779:GP810" si="988">IF(BI779=4,GM779-GX779,0)</f>
        <v>0</v>
      </c>
      <c r="GQ779" s="2"/>
      <c r="GR779" s="2">
        <v>0</v>
      </c>
      <c r="GS779" s="2">
        <v>3</v>
      </c>
      <c r="GT779" s="2">
        <v>0</v>
      </c>
      <c r="GU779" s="2" t="s">
        <v>3</v>
      </c>
      <c r="GV779" s="2">
        <f t="shared" ref="GV779:GV810" si="989">ROUND((GT779),6)</f>
        <v>0</v>
      </c>
      <c r="GW779" s="2">
        <v>1</v>
      </c>
      <c r="GX779" s="2">
        <f t="shared" ref="GX779:GX810" si="990">ROUND(HC779*I779,2)</f>
        <v>0</v>
      </c>
      <c r="GY779" s="2"/>
      <c r="GZ779" s="2"/>
      <c r="HA779" s="2">
        <v>0</v>
      </c>
      <c r="HB779" s="2">
        <v>0</v>
      </c>
      <c r="HC779" s="2">
        <f t="shared" ref="HC779:HC810" si="991">GV779*GW779</f>
        <v>0</v>
      </c>
      <c r="HD779" s="2"/>
      <c r="HE779" s="2" t="s">
        <v>3</v>
      </c>
      <c r="HF779" s="2" t="s">
        <v>3</v>
      </c>
      <c r="HG779" s="2"/>
      <c r="HH779" s="2"/>
      <c r="HI779" s="2"/>
      <c r="HJ779" s="2"/>
      <c r="HK779" s="2"/>
      <c r="HL779" s="2"/>
      <c r="HM779" s="2" t="s">
        <v>3</v>
      </c>
      <c r="HN779" s="2" t="s">
        <v>3</v>
      </c>
      <c r="HO779" s="2" t="s">
        <v>3</v>
      </c>
      <c r="HP779" s="2" t="s">
        <v>3</v>
      </c>
      <c r="HQ779" s="2" t="s">
        <v>3</v>
      </c>
      <c r="HR779" s="2"/>
      <c r="HS779" s="2">
        <v>0</v>
      </c>
      <c r="HT779" s="2"/>
      <c r="HU779" s="2"/>
      <c r="HV779" s="2"/>
      <c r="HW779" s="2"/>
      <c r="HX779" s="2"/>
      <c r="HY779" s="2"/>
      <c r="HZ779" s="2"/>
      <c r="IA779" s="2"/>
      <c r="IB779" s="2"/>
      <c r="IC779" s="2"/>
      <c r="ID779" s="2"/>
      <c r="IE779" s="2"/>
      <c r="IF779" s="2"/>
      <c r="IG779" s="2"/>
      <c r="IH779" s="2"/>
      <c r="II779" s="2"/>
      <c r="IJ779" s="2"/>
      <c r="IK779" s="2">
        <v>0</v>
      </c>
      <c r="IL779" s="2"/>
      <c r="IM779" s="2"/>
      <c r="IN779" s="2"/>
      <c r="IO779" s="2"/>
      <c r="IP779" s="2"/>
      <c r="IQ779" s="2"/>
      <c r="IR779" s="2"/>
      <c r="IS779" s="2"/>
      <c r="IT779" s="2"/>
      <c r="IU779" s="2"/>
    </row>
    <row r="780" spans="1:255" x14ac:dyDescent="0.2">
      <c r="A780">
        <v>17</v>
      </c>
      <c r="B780">
        <v>1</v>
      </c>
      <c r="C780">
        <f>ROW(SmtRes!A1684)</f>
        <v>1684</v>
      </c>
      <c r="D780">
        <f>ROW(EtalonRes!A1688)</f>
        <v>1688</v>
      </c>
      <c r="E780" t="s">
        <v>3</v>
      </c>
      <c r="F780" t="s">
        <v>248</v>
      </c>
      <c r="G780" t="s">
        <v>249</v>
      </c>
      <c r="H780" t="s">
        <v>228</v>
      </c>
      <c r="I780">
        <f>ROUND(ROUND(43,4)*0,9)</f>
        <v>0</v>
      </c>
      <c r="J780">
        <v>0</v>
      </c>
      <c r="K780">
        <f>ROUND(ROUND(43,4)*0,9)</f>
        <v>0</v>
      </c>
      <c r="O780">
        <f t="shared" si="961"/>
        <v>0</v>
      </c>
      <c r="P780">
        <f t="shared" si="962"/>
        <v>0</v>
      </c>
      <c r="Q780">
        <f>(ROUND((ROUND(((((ET780*1.25)*1.1))*AV780*I780),2)*BB780),2)+ROUND((ROUND(((AE780-(((EU780*1.25)*1.1)))*AV780*I780),2)*BS780),2))</f>
        <v>0</v>
      </c>
      <c r="R780">
        <f t="shared" si="963"/>
        <v>0</v>
      </c>
      <c r="S780">
        <f t="shared" si="964"/>
        <v>0</v>
      </c>
      <c r="T780">
        <f t="shared" si="965"/>
        <v>0</v>
      </c>
      <c r="U780">
        <f t="shared" si="966"/>
        <v>0</v>
      </c>
      <c r="V780">
        <f t="shared" si="967"/>
        <v>0</v>
      </c>
      <c r="W780">
        <f t="shared" si="968"/>
        <v>0</v>
      </c>
      <c r="X780">
        <f t="shared" si="969"/>
        <v>0</v>
      </c>
      <c r="Y780">
        <f t="shared" si="970"/>
        <v>0</v>
      </c>
      <c r="AA780">
        <v>-1</v>
      </c>
      <c r="AB780">
        <f t="shared" si="971"/>
        <v>48.109850000000002</v>
      </c>
      <c r="AC780">
        <f t="shared" si="958"/>
        <v>21.42</v>
      </c>
      <c r="AD780">
        <f>ROUND((((((ET780*1.25)*1.1))-(((EU780*1.25)*1.1)))+AE780),6)</f>
        <v>4.5650000000000004</v>
      </c>
      <c r="AE780">
        <f>ROUND((((EU780*1.25)*1.1)),6)</f>
        <v>0.17874999999999999</v>
      </c>
      <c r="AF780">
        <f>ROUND((((EV780*1.15)*1.1)),6)</f>
        <v>22.124849999999999</v>
      </c>
      <c r="AG780">
        <f t="shared" si="972"/>
        <v>0</v>
      </c>
      <c r="AH780">
        <f>(((EW780*1.15)*1.1))</f>
        <v>1.85955</v>
      </c>
      <c r="AI780">
        <f>(((EX780*1.25)*1.1))</f>
        <v>0</v>
      </c>
      <c r="AJ780">
        <f t="shared" si="973"/>
        <v>0</v>
      </c>
      <c r="AK780">
        <v>42.23</v>
      </c>
      <c r="AL780">
        <v>21.42</v>
      </c>
      <c r="AM780">
        <v>3.32</v>
      </c>
      <c r="AN780">
        <v>0.13</v>
      </c>
      <c r="AO780">
        <v>17.489999999999998</v>
      </c>
      <c r="AP780">
        <v>0</v>
      </c>
      <c r="AQ780">
        <v>1.47</v>
      </c>
      <c r="AR780">
        <v>0</v>
      </c>
      <c r="AS780">
        <v>0</v>
      </c>
      <c r="AT780">
        <v>109</v>
      </c>
      <c r="AU780">
        <v>61</v>
      </c>
      <c r="AV780">
        <v>1.0669999999999999</v>
      </c>
      <c r="AW780">
        <v>1</v>
      </c>
      <c r="AZ780">
        <v>1</v>
      </c>
      <c r="BA780">
        <v>54.99</v>
      </c>
      <c r="BB780">
        <v>12.72</v>
      </c>
      <c r="BC780">
        <v>8.42</v>
      </c>
      <c r="BD780" t="s">
        <v>3</v>
      </c>
      <c r="BE780" t="s">
        <v>3</v>
      </c>
      <c r="BF780" t="s">
        <v>3</v>
      </c>
      <c r="BG780" t="s">
        <v>3</v>
      </c>
      <c r="BH780">
        <v>0</v>
      </c>
      <c r="BI780">
        <v>1</v>
      </c>
      <c r="BJ780" t="s">
        <v>250</v>
      </c>
      <c r="BM780">
        <v>21</v>
      </c>
      <c r="BN780">
        <v>0</v>
      </c>
      <c r="BO780" t="s">
        <v>248</v>
      </c>
      <c r="BP780">
        <v>1</v>
      </c>
      <c r="BQ780">
        <v>30</v>
      </c>
      <c r="BR780">
        <v>0</v>
      </c>
      <c r="BS780">
        <v>54.99</v>
      </c>
      <c r="BT780">
        <v>1</v>
      </c>
      <c r="BU780">
        <v>1</v>
      </c>
      <c r="BV780">
        <v>1</v>
      </c>
      <c r="BW780">
        <v>1</v>
      </c>
      <c r="BX780">
        <v>1</v>
      </c>
      <c r="BY780" t="s">
        <v>3</v>
      </c>
      <c r="BZ780">
        <v>109</v>
      </c>
      <c r="CA780">
        <v>61</v>
      </c>
      <c r="CB780" t="s">
        <v>3</v>
      </c>
      <c r="CE780">
        <v>30</v>
      </c>
      <c r="CF780">
        <v>0</v>
      </c>
      <c r="CG780">
        <v>0</v>
      </c>
      <c r="CM780">
        <v>0</v>
      </c>
      <c r="CN780" t="s">
        <v>1044</v>
      </c>
      <c r="CO780">
        <v>0</v>
      </c>
      <c r="CP780">
        <f t="shared" si="974"/>
        <v>0</v>
      </c>
      <c r="CQ780">
        <f t="shared" si="975"/>
        <v>180.36</v>
      </c>
      <c r="CR780">
        <f>(ROUND((ROUND(((((ET780*1.25)*1.1))*AV780*1),2)*BB780),2)+ROUND((ROUND(((AE780-(((EU780*1.25)*1.1)))*AV780*1),2)*BS780),2))</f>
        <v>61.95</v>
      </c>
      <c r="CS780">
        <f t="shared" si="976"/>
        <v>10.45</v>
      </c>
      <c r="CT780">
        <f t="shared" si="977"/>
        <v>1298.31</v>
      </c>
      <c r="CU780">
        <f t="shared" si="978"/>
        <v>0</v>
      </c>
      <c r="CV780">
        <f t="shared" si="979"/>
        <v>1.98413985</v>
      </c>
      <c r="CW780">
        <f t="shared" si="980"/>
        <v>0</v>
      </c>
      <c r="CX780">
        <f t="shared" si="981"/>
        <v>0</v>
      </c>
      <c r="CY780">
        <f t="shared" si="982"/>
        <v>0</v>
      </c>
      <c r="CZ780">
        <f t="shared" si="983"/>
        <v>0</v>
      </c>
      <c r="DB780">
        <v>305</v>
      </c>
      <c r="DC780" t="s">
        <v>3</v>
      </c>
      <c r="DD780" t="s">
        <v>3</v>
      </c>
      <c r="DE780" t="s">
        <v>25</v>
      </c>
      <c r="DF780" t="s">
        <v>25</v>
      </c>
      <c r="DG780" t="s">
        <v>26</v>
      </c>
      <c r="DH780" t="s">
        <v>3</v>
      </c>
      <c r="DI780" t="s">
        <v>26</v>
      </c>
      <c r="DJ780" t="s">
        <v>25</v>
      </c>
      <c r="DK780" t="s">
        <v>3</v>
      </c>
      <c r="DL780" t="s">
        <v>3</v>
      </c>
      <c r="DM780" t="s">
        <v>3</v>
      </c>
      <c r="DN780">
        <v>0</v>
      </c>
      <c r="DO780">
        <v>0</v>
      </c>
      <c r="DP780">
        <v>1</v>
      </c>
      <c r="DQ780">
        <v>1</v>
      </c>
      <c r="DU780">
        <v>1013</v>
      </c>
      <c r="DV780" t="s">
        <v>228</v>
      </c>
      <c r="DW780" t="s">
        <v>228</v>
      </c>
      <c r="DX780">
        <v>1</v>
      </c>
      <c r="DZ780" t="s">
        <v>3</v>
      </c>
      <c r="EA780" t="s">
        <v>3</v>
      </c>
      <c r="EB780" t="s">
        <v>3</v>
      </c>
      <c r="EC780" t="s">
        <v>3</v>
      </c>
      <c r="EE780">
        <v>58807897</v>
      </c>
      <c r="EF780">
        <v>30</v>
      </c>
      <c r="EG780" t="s">
        <v>27</v>
      </c>
      <c r="EH780">
        <v>0</v>
      </c>
      <c r="EI780" t="s">
        <v>3</v>
      </c>
      <c r="EJ780">
        <v>1</v>
      </c>
      <c r="EK780">
        <v>21</v>
      </c>
      <c r="EL780" t="s">
        <v>28</v>
      </c>
      <c r="EM780" t="s">
        <v>29</v>
      </c>
      <c r="EO780" t="s">
        <v>30</v>
      </c>
      <c r="EQ780">
        <v>1024</v>
      </c>
      <c r="ER780">
        <v>42.23</v>
      </c>
      <c r="ES780">
        <v>21.42</v>
      </c>
      <c r="ET780">
        <v>3.32</v>
      </c>
      <c r="EU780">
        <v>0.13</v>
      </c>
      <c r="EV780">
        <v>17.489999999999998</v>
      </c>
      <c r="EW780">
        <v>1.47</v>
      </c>
      <c r="EX780">
        <v>0</v>
      </c>
      <c r="EY780">
        <v>0</v>
      </c>
      <c r="FQ780">
        <v>0</v>
      </c>
      <c r="FR780">
        <v>0</v>
      </c>
      <c r="FS780">
        <v>0</v>
      </c>
      <c r="FX780">
        <v>109</v>
      </c>
      <c r="FY780">
        <v>61</v>
      </c>
      <c r="GA780" t="s">
        <v>3</v>
      </c>
      <c r="GD780">
        <v>1</v>
      </c>
      <c r="GF780">
        <v>450006389</v>
      </c>
      <c r="GG780">
        <v>2</v>
      </c>
      <c r="GH780">
        <v>1</v>
      </c>
      <c r="GI780">
        <v>2</v>
      </c>
      <c r="GJ780">
        <v>0</v>
      </c>
      <c r="GK780">
        <v>0</v>
      </c>
      <c r="GL780">
        <f t="shared" si="984"/>
        <v>0</v>
      </c>
      <c r="GM780">
        <f t="shared" si="985"/>
        <v>0</v>
      </c>
      <c r="GN780">
        <f t="shared" si="986"/>
        <v>0</v>
      </c>
      <c r="GO780">
        <f t="shared" si="987"/>
        <v>0</v>
      </c>
      <c r="GP780">
        <f t="shared" si="988"/>
        <v>0</v>
      </c>
      <c r="GR780">
        <v>0</v>
      </c>
      <c r="GS780">
        <v>3</v>
      </c>
      <c r="GT780">
        <v>0</v>
      </c>
      <c r="GU780" t="s">
        <v>3</v>
      </c>
      <c r="GV780">
        <f t="shared" si="989"/>
        <v>0</v>
      </c>
      <c r="GW780">
        <v>1</v>
      </c>
      <c r="GX780">
        <f t="shared" si="990"/>
        <v>0</v>
      </c>
      <c r="HA780">
        <v>0</v>
      </c>
      <c r="HB780">
        <v>0</v>
      </c>
      <c r="HC780">
        <f t="shared" si="991"/>
        <v>0</v>
      </c>
      <c r="HE780" t="s">
        <v>3</v>
      </c>
      <c r="HF780" t="s">
        <v>3</v>
      </c>
      <c r="HM780" t="s">
        <v>3</v>
      </c>
      <c r="HN780" t="s">
        <v>3</v>
      </c>
      <c r="HO780" t="s">
        <v>3</v>
      </c>
      <c r="HP780" t="s">
        <v>3</v>
      </c>
      <c r="HQ780" t="s">
        <v>3</v>
      </c>
      <c r="HS780">
        <v>0</v>
      </c>
      <c r="IK780">
        <v>0</v>
      </c>
    </row>
    <row r="781" spans="1:255" x14ac:dyDescent="0.2">
      <c r="A781" s="2">
        <v>18</v>
      </c>
      <c r="B781" s="2">
        <v>1</v>
      </c>
      <c r="C781" s="2">
        <v>1676</v>
      </c>
      <c r="D781" s="2"/>
      <c r="E781" s="2" t="s">
        <v>3</v>
      </c>
      <c r="F781" s="2" t="s">
        <v>494</v>
      </c>
      <c r="G781" s="2" t="s">
        <v>495</v>
      </c>
      <c r="H781" s="2" t="s">
        <v>39</v>
      </c>
      <c r="I781" s="2">
        <f>I779*J781</f>
        <v>0</v>
      </c>
      <c r="J781" s="2">
        <v>1</v>
      </c>
      <c r="K781" s="2">
        <v>1</v>
      </c>
      <c r="L781" s="2"/>
      <c r="M781" s="2"/>
      <c r="N781" s="2"/>
      <c r="O781" s="2">
        <f t="shared" si="961"/>
        <v>0</v>
      </c>
      <c r="P781" s="2">
        <f t="shared" si="962"/>
        <v>0</v>
      </c>
      <c r="Q781" s="2">
        <f>(ROUND((ROUND(((ET781)*AV781*I781),2)*BB781),2)+ROUND((ROUND(((AE781-(EU781))*AV781*I781),2)*BS781),2))</f>
        <v>0</v>
      </c>
      <c r="R781" s="2">
        <f t="shared" si="963"/>
        <v>0</v>
      </c>
      <c r="S781" s="2">
        <f t="shared" si="964"/>
        <v>0</v>
      </c>
      <c r="T781" s="2">
        <f t="shared" si="965"/>
        <v>0</v>
      </c>
      <c r="U781" s="2">
        <f t="shared" si="966"/>
        <v>0</v>
      </c>
      <c r="V781" s="2">
        <f t="shared" si="967"/>
        <v>0</v>
      </c>
      <c r="W781" s="2">
        <f t="shared" si="968"/>
        <v>0</v>
      </c>
      <c r="X781" s="2">
        <f t="shared" si="969"/>
        <v>0</v>
      </c>
      <c r="Y781" s="2">
        <f t="shared" si="970"/>
        <v>0</v>
      </c>
      <c r="Z781" s="2"/>
      <c r="AA781" s="2">
        <v>-1</v>
      </c>
      <c r="AB781" s="2">
        <f t="shared" si="971"/>
        <v>562.74</v>
      </c>
      <c r="AC781" s="2">
        <f t="shared" si="958"/>
        <v>562.74</v>
      </c>
      <c r="AD781" s="2">
        <f>ROUND((((ET781)-(EU781))+AE781),6)</f>
        <v>0</v>
      </c>
      <c r="AE781" s="2">
        <f t="shared" ref="AE781:AF784" si="992">ROUND((EU781),6)</f>
        <v>0</v>
      </c>
      <c r="AF781" s="2">
        <f t="shared" si="992"/>
        <v>0</v>
      </c>
      <c r="AG781" s="2">
        <f t="shared" si="972"/>
        <v>0</v>
      </c>
      <c r="AH781" s="2">
        <f t="shared" ref="AH781:AI784" si="993">(EW781)</f>
        <v>0</v>
      </c>
      <c r="AI781" s="2">
        <f t="shared" si="993"/>
        <v>0</v>
      </c>
      <c r="AJ781" s="2">
        <f t="shared" si="973"/>
        <v>0</v>
      </c>
      <c r="AK781" s="2">
        <v>562.74</v>
      </c>
      <c r="AL781" s="2">
        <v>562.74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109</v>
      </c>
      <c r="AU781" s="2">
        <v>61</v>
      </c>
      <c r="AV781" s="2">
        <v>1</v>
      </c>
      <c r="AW781" s="2">
        <v>1</v>
      </c>
      <c r="AX781" s="2"/>
      <c r="AY781" s="2"/>
      <c r="AZ781" s="2">
        <v>1</v>
      </c>
      <c r="BA781" s="2">
        <v>1</v>
      </c>
      <c r="BB781" s="2">
        <v>1</v>
      </c>
      <c r="BC781" s="2">
        <v>1</v>
      </c>
      <c r="BD781" s="2" t="s">
        <v>3</v>
      </c>
      <c r="BE781" s="2" t="s">
        <v>3</v>
      </c>
      <c r="BF781" s="2" t="s">
        <v>3</v>
      </c>
      <c r="BG781" s="2" t="s">
        <v>3</v>
      </c>
      <c r="BH781" s="2">
        <v>3</v>
      </c>
      <c r="BI781" s="2">
        <v>1</v>
      </c>
      <c r="BJ781" s="2" t="s">
        <v>496</v>
      </c>
      <c r="BK781" s="2"/>
      <c r="BL781" s="2"/>
      <c r="BM781" s="2">
        <v>21</v>
      </c>
      <c r="BN781" s="2">
        <v>0</v>
      </c>
      <c r="BO781" s="2" t="s">
        <v>3</v>
      </c>
      <c r="BP781" s="2">
        <v>0</v>
      </c>
      <c r="BQ781" s="2">
        <v>30</v>
      </c>
      <c r="BR781" s="2">
        <v>0</v>
      </c>
      <c r="BS781" s="2">
        <v>1</v>
      </c>
      <c r="BT781" s="2">
        <v>1</v>
      </c>
      <c r="BU781" s="2">
        <v>1</v>
      </c>
      <c r="BV781" s="2">
        <v>1</v>
      </c>
      <c r="BW781" s="2">
        <v>1</v>
      </c>
      <c r="BX781" s="2">
        <v>1</v>
      </c>
      <c r="BY781" s="2" t="s">
        <v>3</v>
      </c>
      <c r="BZ781" s="2">
        <v>109</v>
      </c>
      <c r="CA781" s="2">
        <v>61</v>
      </c>
      <c r="CB781" s="2" t="s">
        <v>3</v>
      </c>
      <c r="CC781" s="2"/>
      <c r="CD781" s="2"/>
      <c r="CE781" s="2">
        <v>30</v>
      </c>
      <c r="CF781" s="2">
        <v>0</v>
      </c>
      <c r="CG781" s="2">
        <v>0</v>
      </c>
      <c r="CH781" s="2"/>
      <c r="CI781" s="2"/>
      <c r="CJ781" s="2"/>
      <c r="CK781" s="2"/>
      <c r="CL781" s="2"/>
      <c r="CM781" s="2">
        <v>0</v>
      </c>
      <c r="CN781" s="2" t="s">
        <v>3</v>
      </c>
      <c r="CO781" s="2">
        <v>0</v>
      </c>
      <c r="CP781" s="2">
        <f t="shared" si="974"/>
        <v>0</v>
      </c>
      <c r="CQ781" s="2">
        <f t="shared" si="975"/>
        <v>562.74</v>
      </c>
      <c r="CR781" s="2">
        <f>(ROUND((ROUND(((ET781)*AV781*1),2)*BB781),2)+ROUND((ROUND(((AE781-(EU781))*AV781*1),2)*BS781),2))</f>
        <v>0</v>
      </c>
      <c r="CS781" s="2">
        <f t="shared" si="976"/>
        <v>0</v>
      </c>
      <c r="CT781" s="2">
        <f t="shared" si="977"/>
        <v>0</v>
      </c>
      <c r="CU781" s="2">
        <f t="shared" si="978"/>
        <v>0</v>
      </c>
      <c r="CV781" s="2">
        <f t="shared" si="979"/>
        <v>0</v>
      </c>
      <c r="CW781" s="2">
        <f t="shared" si="980"/>
        <v>0</v>
      </c>
      <c r="CX781" s="2">
        <f t="shared" si="981"/>
        <v>0</v>
      </c>
      <c r="CY781" s="2">
        <f t="shared" si="982"/>
        <v>0</v>
      </c>
      <c r="CZ781" s="2">
        <f t="shared" si="983"/>
        <v>0</v>
      </c>
      <c r="DA781" s="2"/>
      <c r="DB781" s="2"/>
      <c r="DC781" s="2" t="s">
        <v>3</v>
      </c>
      <c r="DD781" s="2" t="s">
        <v>3</v>
      </c>
      <c r="DE781" s="2" t="s">
        <v>3</v>
      </c>
      <c r="DF781" s="2" t="s">
        <v>3</v>
      </c>
      <c r="DG781" s="2" t="s">
        <v>3</v>
      </c>
      <c r="DH781" s="2" t="s">
        <v>3</v>
      </c>
      <c r="DI781" s="2" t="s">
        <v>3</v>
      </c>
      <c r="DJ781" s="2" t="s">
        <v>3</v>
      </c>
      <c r="DK781" s="2" t="s">
        <v>3</v>
      </c>
      <c r="DL781" s="2" t="s">
        <v>3</v>
      </c>
      <c r="DM781" s="2" t="s">
        <v>3</v>
      </c>
      <c r="DN781" s="2">
        <v>0</v>
      </c>
      <c r="DO781" s="2">
        <v>0</v>
      </c>
      <c r="DP781" s="2">
        <v>1</v>
      </c>
      <c r="DQ781" s="2">
        <v>1</v>
      </c>
      <c r="DR781" s="2"/>
      <c r="DS781" s="2"/>
      <c r="DT781" s="2"/>
      <c r="DU781" s="2">
        <v>1010</v>
      </c>
      <c r="DV781" s="2" t="s">
        <v>39</v>
      </c>
      <c r="DW781" s="2" t="s">
        <v>39</v>
      </c>
      <c r="DX781" s="2">
        <v>1</v>
      </c>
      <c r="DY781" s="2"/>
      <c r="DZ781" s="2" t="s">
        <v>3</v>
      </c>
      <c r="EA781" s="2" t="s">
        <v>3</v>
      </c>
      <c r="EB781" s="2" t="s">
        <v>3</v>
      </c>
      <c r="EC781" s="2" t="s">
        <v>3</v>
      </c>
      <c r="ED781" s="2"/>
      <c r="EE781" s="2">
        <v>58807897</v>
      </c>
      <c r="EF781" s="2">
        <v>30</v>
      </c>
      <c r="EG781" s="2" t="s">
        <v>27</v>
      </c>
      <c r="EH781" s="2">
        <v>0</v>
      </c>
      <c r="EI781" s="2" t="s">
        <v>3</v>
      </c>
      <c r="EJ781" s="2">
        <v>1</v>
      </c>
      <c r="EK781" s="2">
        <v>21</v>
      </c>
      <c r="EL781" s="2" t="s">
        <v>28</v>
      </c>
      <c r="EM781" s="2" t="s">
        <v>29</v>
      </c>
      <c r="EN781" s="2"/>
      <c r="EO781" s="2" t="s">
        <v>3</v>
      </c>
      <c r="EP781" s="2"/>
      <c r="EQ781" s="2">
        <v>1024</v>
      </c>
      <c r="ER781" s="2">
        <v>562.74</v>
      </c>
      <c r="ES781" s="2">
        <v>562.74</v>
      </c>
      <c r="ET781" s="2">
        <v>0</v>
      </c>
      <c r="EU781" s="2">
        <v>0</v>
      </c>
      <c r="EV781" s="2">
        <v>0</v>
      </c>
      <c r="EW781" s="2">
        <v>0</v>
      </c>
      <c r="EX781" s="2">
        <v>0</v>
      </c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>
        <v>0</v>
      </c>
      <c r="FR781" s="2">
        <v>0</v>
      </c>
      <c r="FS781" s="2">
        <v>0</v>
      </c>
      <c r="FT781" s="2"/>
      <c r="FU781" s="2"/>
      <c r="FV781" s="2"/>
      <c r="FW781" s="2"/>
      <c r="FX781" s="2">
        <v>109</v>
      </c>
      <c r="FY781" s="2">
        <v>61</v>
      </c>
      <c r="FZ781" s="2"/>
      <c r="GA781" s="2" t="s">
        <v>3</v>
      </c>
      <c r="GB781" s="2"/>
      <c r="GC781" s="2"/>
      <c r="GD781" s="2">
        <v>1</v>
      </c>
      <c r="GE781" s="2"/>
      <c r="GF781" s="2">
        <v>-227952067</v>
      </c>
      <c r="GG781" s="2">
        <v>2</v>
      </c>
      <c r="GH781" s="2">
        <v>1</v>
      </c>
      <c r="GI781" s="2">
        <v>-2</v>
      </c>
      <c r="GJ781" s="2">
        <v>0</v>
      </c>
      <c r="GK781" s="2">
        <v>0</v>
      </c>
      <c r="GL781" s="2">
        <f t="shared" si="984"/>
        <v>0</v>
      </c>
      <c r="GM781" s="2">
        <f t="shared" si="985"/>
        <v>0</v>
      </c>
      <c r="GN781" s="2">
        <f t="shared" si="986"/>
        <v>0</v>
      </c>
      <c r="GO781" s="2">
        <f t="shared" si="987"/>
        <v>0</v>
      </c>
      <c r="GP781" s="2">
        <f t="shared" si="988"/>
        <v>0</v>
      </c>
      <c r="GQ781" s="2"/>
      <c r="GR781" s="2">
        <v>0</v>
      </c>
      <c r="GS781" s="2">
        <v>3</v>
      </c>
      <c r="GT781" s="2">
        <v>0</v>
      </c>
      <c r="GU781" s="2" t="s">
        <v>3</v>
      </c>
      <c r="GV781" s="2">
        <f t="shared" si="989"/>
        <v>0</v>
      </c>
      <c r="GW781" s="2">
        <v>1</v>
      </c>
      <c r="GX781" s="2">
        <f t="shared" si="990"/>
        <v>0</v>
      </c>
      <c r="GY781" s="2"/>
      <c r="GZ781" s="2"/>
      <c r="HA781" s="2">
        <v>0</v>
      </c>
      <c r="HB781" s="2">
        <v>0</v>
      </c>
      <c r="HC781" s="2">
        <f t="shared" si="991"/>
        <v>0</v>
      </c>
      <c r="HD781" s="2"/>
      <c r="HE781" s="2" t="s">
        <v>3</v>
      </c>
      <c r="HF781" s="2" t="s">
        <v>3</v>
      </c>
      <c r="HG781" s="2"/>
      <c r="HH781" s="2"/>
      <c r="HI781" s="2"/>
      <c r="HJ781" s="2"/>
      <c r="HK781" s="2"/>
      <c r="HL781" s="2"/>
      <c r="HM781" s="2" t="s">
        <v>3</v>
      </c>
      <c r="HN781" s="2" t="s">
        <v>3</v>
      </c>
      <c r="HO781" s="2" t="s">
        <v>3</v>
      </c>
      <c r="HP781" s="2" t="s">
        <v>3</v>
      </c>
      <c r="HQ781" s="2" t="s">
        <v>3</v>
      </c>
      <c r="HR781" s="2"/>
      <c r="HS781" s="2">
        <v>0</v>
      </c>
      <c r="HT781" s="2"/>
      <c r="HU781" s="2"/>
      <c r="HV781" s="2"/>
      <c r="HW781" s="2"/>
      <c r="HX781" s="2"/>
      <c r="HY781" s="2"/>
      <c r="HZ781" s="2"/>
      <c r="IA781" s="2"/>
      <c r="IB781" s="2"/>
      <c r="IC781" s="2"/>
      <c r="ID781" s="2"/>
      <c r="IE781" s="2"/>
      <c r="IF781" s="2"/>
      <c r="IG781" s="2"/>
      <c r="IH781" s="2"/>
      <c r="II781" s="2"/>
      <c r="IJ781" s="2"/>
      <c r="IK781" s="2">
        <v>0</v>
      </c>
      <c r="IL781" s="2"/>
      <c r="IM781" s="2"/>
      <c r="IN781" s="2"/>
      <c r="IO781" s="2"/>
      <c r="IP781" s="2"/>
      <c r="IQ781" s="2"/>
      <c r="IR781" s="2"/>
      <c r="IS781" s="2"/>
      <c r="IT781" s="2"/>
      <c r="IU781" s="2"/>
    </row>
    <row r="782" spans="1:255" x14ac:dyDescent="0.2">
      <c r="A782">
        <v>18</v>
      </c>
      <c r="B782">
        <v>1</v>
      </c>
      <c r="C782">
        <v>1683</v>
      </c>
      <c r="E782" t="s">
        <v>3</v>
      </c>
      <c r="F782" t="s">
        <v>494</v>
      </c>
      <c r="G782" t="s">
        <v>495</v>
      </c>
      <c r="H782" t="s">
        <v>39</v>
      </c>
      <c r="I782">
        <f>I780*J782</f>
        <v>0</v>
      </c>
      <c r="J782">
        <v>1</v>
      </c>
      <c r="K782">
        <v>1</v>
      </c>
      <c r="O782">
        <f t="shared" si="961"/>
        <v>0</v>
      </c>
      <c r="P782">
        <f t="shared" si="962"/>
        <v>0</v>
      </c>
      <c r="Q782">
        <f>(ROUND((ROUND(((ET782)*AV782*I782),2)*BB782),2)+ROUND((ROUND(((AE782-(EU782))*AV782*I782),2)*BS782),2))</f>
        <v>0</v>
      </c>
      <c r="R782">
        <f t="shared" si="963"/>
        <v>0</v>
      </c>
      <c r="S782">
        <f t="shared" si="964"/>
        <v>0</v>
      </c>
      <c r="T782">
        <f t="shared" si="965"/>
        <v>0</v>
      </c>
      <c r="U782">
        <f t="shared" si="966"/>
        <v>0</v>
      </c>
      <c r="V782">
        <f t="shared" si="967"/>
        <v>0</v>
      </c>
      <c r="W782">
        <f t="shared" si="968"/>
        <v>0</v>
      </c>
      <c r="X782">
        <f t="shared" si="969"/>
        <v>0</v>
      </c>
      <c r="Y782">
        <f t="shared" si="970"/>
        <v>0</v>
      </c>
      <c r="AA782">
        <v>-1</v>
      </c>
      <c r="AB782">
        <f t="shared" si="971"/>
        <v>562.74</v>
      </c>
      <c r="AC782">
        <f t="shared" si="958"/>
        <v>562.74</v>
      </c>
      <c r="AD782">
        <f>ROUND((((ET782)-(EU782))+AE782),6)</f>
        <v>0</v>
      </c>
      <c r="AE782">
        <f t="shared" si="992"/>
        <v>0</v>
      </c>
      <c r="AF782">
        <f t="shared" si="992"/>
        <v>0</v>
      </c>
      <c r="AG782">
        <f t="shared" si="972"/>
        <v>0</v>
      </c>
      <c r="AH782">
        <f t="shared" si="993"/>
        <v>0</v>
      </c>
      <c r="AI782">
        <f t="shared" si="993"/>
        <v>0</v>
      </c>
      <c r="AJ782">
        <f t="shared" si="973"/>
        <v>0</v>
      </c>
      <c r="AK782">
        <v>562.74</v>
      </c>
      <c r="AL782">
        <v>562.74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109</v>
      </c>
      <c r="AU782">
        <v>61</v>
      </c>
      <c r="AV782">
        <v>1</v>
      </c>
      <c r="AW782">
        <v>1</v>
      </c>
      <c r="AZ782">
        <v>1</v>
      </c>
      <c r="BA782">
        <v>1</v>
      </c>
      <c r="BB782">
        <v>1</v>
      </c>
      <c r="BC782">
        <v>4.59</v>
      </c>
      <c r="BD782" t="s">
        <v>3</v>
      </c>
      <c r="BE782" t="s">
        <v>3</v>
      </c>
      <c r="BF782" t="s">
        <v>3</v>
      </c>
      <c r="BG782" t="s">
        <v>3</v>
      </c>
      <c r="BH782">
        <v>3</v>
      </c>
      <c r="BI782">
        <v>1</v>
      </c>
      <c r="BJ782" t="s">
        <v>496</v>
      </c>
      <c r="BM782">
        <v>21</v>
      </c>
      <c r="BN782">
        <v>0</v>
      </c>
      <c r="BO782" t="s">
        <v>494</v>
      </c>
      <c r="BP782">
        <v>1</v>
      </c>
      <c r="BQ782">
        <v>30</v>
      </c>
      <c r="BR782">
        <v>0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 t="s">
        <v>3</v>
      </c>
      <c r="BZ782">
        <v>109</v>
      </c>
      <c r="CA782">
        <v>61</v>
      </c>
      <c r="CB782" t="s">
        <v>3</v>
      </c>
      <c r="CE782">
        <v>30</v>
      </c>
      <c r="CF782">
        <v>0</v>
      </c>
      <c r="CG782">
        <v>0</v>
      </c>
      <c r="CM782">
        <v>0</v>
      </c>
      <c r="CN782" t="s">
        <v>3</v>
      </c>
      <c r="CO782">
        <v>0</v>
      </c>
      <c r="CP782">
        <f t="shared" si="974"/>
        <v>0</v>
      </c>
      <c r="CQ782">
        <f t="shared" si="975"/>
        <v>2582.98</v>
      </c>
      <c r="CR782">
        <f>(ROUND((ROUND(((ET782)*AV782*1),2)*BB782),2)+ROUND((ROUND(((AE782-(EU782))*AV782*1),2)*BS782),2))</f>
        <v>0</v>
      </c>
      <c r="CS782">
        <f t="shared" si="976"/>
        <v>0</v>
      </c>
      <c r="CT782">
        <f t="shared" si="977"/>
        <v>0</v>
      </c>
      <c r="CU782">
        <f t="shared" si="978"/>
        <v>0</v>
      </c>
      <c r="CV782">
        <f t="shared" si="979"/>
        <v>0</v>
      </c>
      <c r="CW782">
        <f t="shared" si="980"/>
        <v>0</v>
      </c>
      <c r="CX782">
        <f t="shared" si="981"/>
        <v>0</v>
      </c>
      <c r="CY782">
        <f t="shared" si="982"/>
        <v>0</v>
      </c>
      <c r="CZ782">
        <f t="shared" si="983"/>
        <v>0</v>
      </c>
      <c r="DC782" t="s">
        <v>3</v>
      </c>
      <c r="DD782" t="s">
        <v>3</v>
      </c>
      <c r="DE782" t="s">
        <v>3</v>
      </c>
      <c r="DF782" t="s">
        <v>3</v>
      </c>
      <c r="DG782" t="s">
        <v>3</v>
      </c>
      <c r="DH782" t="s">
        <v>3</v>
      </c>
      <c r="DI782" t="s">
        <v>3</v>
      </c>
      <c r="DJ782" t="s">
        <v>3</v>
      </c>
      <c r="DK782" t="s">
        <v>3</v>
      </c>
      <c r="DL782" t="s">
        <v>3</v>
      </c>
      <c r="DM782" t="s">
        <v>3</v>
      </c>
      <c r="DN782">
        <v>0</v>
      </c>
      <c r="DO782">
        <v>0</v>
      </c>
      <c r="DP782">
        <v>1</v>
      </c>
      <c r="DQ782">
        <v>1</v>
      </c>
      <c r="DU782">
        <v>1010</v>
      </c>
      <c r="DV782" t="s">
        <v>39</v>
      </c>
      <c r="DW782" t="s">
        <v>39</v>
      </c>
      <c r="DX782">
        <v>1</v>
      </c>
      <c r="DZ782" t="s">
        <v>3</v>
      </c>
      <c r="EA782" t="s">
        <v>3</v>
      </c>
      <c r="EB782" t="s">
        <v>3</v>
      </c>
      <c r="EC782" t="s">
        <v>3</v>
      </c>
      <c r="EE782">
        <v>58807897</v>
      </c>
      <c r="EF782">
        <v>30</v>
      </c>
      <c r="EG782" t="s">
        <v>27</v>
      </c>
      <c r="EH782">
        <v>0</v>
      </c>
      <c r="EI782" t="s">
        <v>3</v>
      </c>
      <c r="EJ782">
        <v>1</v>
      </c>
      <c r="EK782">
        <v>21</v>
      </c>
      <c r="EL782" t="s">
        <v>28</v>
      </c>
      <c r="EM782" t="s">
        <v>29</v>
      </c>
      <c r="EO782" t="s">
        <v>3</v>
      </c>
      <c r="EQ782">
        <v>1024</v>
      </c>
      <c r="ER782">
        <v>562.74</v>
      </c>
      <c r="ES782">
        <v>562.74</v>
      </c>
      <c r="ET782">
        <v>0</v>
      </c>
      <c r="EU782">
        <v>0</v>
      </c>
      <c r="EV782">
        <v>0</v>
      </c>
      <c r="EW782">
        <v>0</v>
      </c>
      <c r="EX782">
        <v>0</v>
      </c>
      <c r="FQ782">
        <v>0</v>
      </c>
      <c r="FR782">
        <v>0</v>
      </c>
      <c r="FS782">
        <v>0</v>
      </c>
      <c r="FX782">
        <v>109</v>
      </c>
      <c r="FY782">
        <v>61</v>
      </c>
      <c r="GA782" t="s">
        <v>3</v>
      </c>
      <c r="GD782">
        <v>1</v>
      </c>
      <c r="GF782">
        <v>-227952067</v>
      </c>
      <c r="GG782">
        <v>2</v>
      </c>
      <c r="GH782">
        <v>1</v>
      </c>
      <c r="GI782">
        <v>2</v>
      </c>
      <c r="GJ782">
        <v>0</v>
      </c>
      <c r="GK782">
        <v>0</v>
      </c>
      <c r="GL782">
        <f t="shared" si="984"/>
        <v>0</v>
      </c>
      <c r="GM782">
        <f t="shared" si="985"/>
        <v>0</v>
      </c>
      <c r="GN782">
        <f t="shared" si="986"/>
        <v>0</v>
      </c>
      <c r="GO782">
        <f t="shared" si="987"/>
        <v>0</v>
      </c>
      <c r="GP782">
        <f t="shared" si="988"/>
        <v>0</v>
      </c>
      <c r="GR782">
        <v>0</v>
      </c>
      <c r="GS782">
        <v>3</v>
      </c>
      <c r="GT782">
        <v>0</v>
      </c>
      <c r="GU782" t="s">
        <v>3</v>
      </c>
      <c r="GV782">
        <f t="shared" si="989"/>
        <v>0</v>
      </c>
      <c r="GW782">
        <v>1</v>
      </c>
      <c r="GX782">
        <f t="shared" si="990"/>
        <v>0</v>
      </c>
      <c r="HA782">
        <v>0</v>
      </c>
      <c r="HB782">
        <v>0</v>
      </c>
      <c r="HC782">
        <f t="shared" si="991"/>
        <v>0</v>
      </c>
      <c r="HE782" t="s">
        <v>3</v>
      </c>
      <c r="HF782" t="s">
        <v>3</v>
      </c>
      <c r="HM782" t="s">
        <v>3</v>
      </c>
      <c r="HN782" t="s">
        <v>3</v>
      </c>
      <c r="HO782" t="s">
        <v>3</v>
      </c>
      <c r="HP782" t="s">
        <v>3</v>
      </c>
      <c r="HQ782" t="s">
        <v>3</v>
      </c>
      <c r="HS782">
        <v>0</v>
      </c>
      <c r="IK782">
        <v>0</v>
      </c>
    </row>
    <row r="783" spans="1:255" x14ac:dyDescent="0.2">
      <c r="A783" s="2">
        <v>17</v>
      </c>
      <c r="B783" s="2">
        <v>1</v>
      </c>
      <c r="C783" s="2"/>
      <c r="D783" s="2"/>
      <c r="E783" s="2" t="s">
        <v>688</v>
      </c>
      <c r="F783" s="2" t="s">
        <v>81</v>
      </c>
      <c r="G783" s="2" t="s">
        <v>82</v>
      </c>
      <c r="H783" s="2" t="s">
        <v>39</v>
      </c>
      <c r="I783" s="2">
        <f>ROUND(ROUND(2,4),9)</f>
        <v>2</v>
      </c>
      <c r="J783" s="2">
        <v>0</v>
      </c>
      <c r="K783" s="2">
        <f>ROUND(ROUND(2,4),9)</f>
        <v>2</v>
      </c>
      <c r="L783" s="2"/>
      <c r="M783" s="2"/>
      <c r="N783" s="2"/>
      <c r="O783" s="2">
        <f t="shared" si="961"/>
        <v>148.72</v>
      </c>
      <c r="P783" s="2">
        <f t="shared" si="962"/>
        <v>148.72</v>
      </c>
      <c r="Q783" s="2">
        <f>(ROUND((ROUND(((ET783)*AV783*I783),2)*BB783),2)+ROUND((ROUND(((AE783-(EU783))*AV783*I783),2)*BS783),2))</f>
        <v>0</v>
      </c>
      <c r="R783" s="2">
        <f t="shared" si="963"/>
        <v>0</v>
      </c>
      <c r="S783" s="2">
        <f t="shared" si="964"/>
        <v>0</v>
      </c>
      <c r="T783" s="2">
        <f t="shared" si="965"/>
        <v>0</v>
      </c>
      <c r="U783" s="2">
        <f t="shared" si="966"/>
        <v>0</v>
      </c>
      <c r="V783" s="2">
        <f t="shared" si="967"/>
        <v>0</v>
      </c>
      <c r="W783" s="2">
        <f t="shared" si="968"/>
        <v>0</v>
      </c>
      <c r="X783" s="2">
        <f t="shared" si="969"/>
        <v>0</v>
      </c>
      <c r="Y783" s="2">
        <f t="shared" si="970"/>
        <v>0</v>
      </c>
      <c r="Z783" s="2"/>
      <c r="AA783" s="2">
        <v>59204062</v>
      </c>
      <c r="AB783" s="2">
        <f t="shared" si="971"/>
        <v>74.36</v>
      </c>
      <c r="AC783" s="2">
        <f t="shared" si="958"/>
        <v>74.36</v>
      </c>
      <c r="AD783" s="2">
        <f>ROUND((((ET783)-(EU783))+AE783),6)</f>
        <v>0</v>
      </c>
      <c r="AE783" s="2">
        <f t="shared" si="992"/>
        <v>0</v>
      </c>
      <c r="AF783" s="2">
        <f t="shared" si="992"/>
        <v>0</v>
      </c>
      <c r="AG783" s="2">
        <f t="shared" si="972"/>
        <v>0</v>
      </c>
      <c r="AH783" s="2">
        <f t="shared" si="993"/>
        <v>0</v>
      </c>
      <c r="AI783" s="2">
        <f t="shared" si="993"/>
        <v>0</v>
      </c>
      <c r="AJ783" s="2">
        <f t="shared" si="973"/>
        <v>0</v>
      </c>
      <c r="AK783" s="2">
        <v>74.36</v>
      </c>
      <c r="AL783" s="2">
        <v>74.36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109</v>
      </c>
      <c r="AU783" s="2">
        <v>61</v>
      </c>
      <c r="AV783" s="2">
        <v>1</v>
      </c>
      <c r="AW783" s="2">
        <v>1</v>
      </c>
      <c r="AX783" s="2"/>
      <c r="AY783" s="2"/>
      <c r="AZ783" s="2">
        <v>1</v>
      </c>
      <c r="BA783" s="2">
        <v>1</v>
      </c>
      <c r="BB783" s="2">
        <v>1</v>
      </c>
      <c r="BC783" s="2">
        <v>1</v>
      </c>
      <c r="BD783" s="2" t="s">
        <v>3</v>
      </c>
      <c r="BE783" s="2" t="s">
        <v>3</v>
      </c>
      <c r="BF783" s="2" t="s">
        <v>3</v>
      </c>
      <c r="BG783" s="2" t="s">
        <v>3</v>
      </c>
      <c r="BH783" s="2">
        <v>3</v>
      </c>
      <c r="BI783" s="2">
        <v>1</v>
      </c>
      <c r="BJ783" s="2" t="s">
        <v>83</v>
      </c>
      <c r="BK783" s="2"/>
      <c r="BL783" s="2"/>
      <c r="BM783" s="2">
        <v>21</v>
      </c>
      <c r="BN783" s="2">
        <v>0</v>
      </c>
      <c r="BO783" s="2" t="s">
        <v>3</v>
      </c>
      <c r="BP783" s="2">
        <v>0</v>
      </c>
      <c r="BQ783" s="2">
        <v>30</v>
      </c>
      <c r="BR783" s="2">
        <v>0</v>
      </c>
      <c r="BS783" s="2">
        <v>1</v>
      </c>
      <c r="BT783" s="2">
        <v>1</v>
      </c>
      <c r="BU783" s="2">
        <v>1</v>
      </c>
      <c r="BV783" s="2">
        <v>1</v>
      </c>
      <c r="BW783" s="2">
        <v>1</v>
      </c>
      <c r="BX783" s="2">
        <v>1</v>
      </c>
      <c r="BY783" s="2" t="s">
        <v>3</v>
      </c>
      <c r="BZ783" s="2">
        <v>109</v>
      </c>
      <c r="CA783" s="2">
        <v>61</v>
      </c>
      <c r="CB783" s="2" t="s">
        <v>3</v>
      </c>
      <c r="CC783" s="2"/>
      <c r="CD783" s="2"/>
      <c r="CE783" s="2">
        <v>30</v>
      </c>
      <c r="CF783" s="2">
        <v>0</v>
      </c>
      <c r="CG783" s="2">
        <v>0</v>
      </c>
      <c r="CH783" s="2"/>
      <c r="CI783" s="2"/>
      <c r="CJ783" s="2"/>
      <c r="CK783" s="2"/>
      <c r="CL783" s="2"/>
      <c r="CM783" s="2">
        <v>0</v>
      </c>
      <c r="CN783" s="2" t="s">
        <v>3</v>
      </c>
      <c r="CO783" s="2">
        <v>0</v>
      </c>
      <c r="CP783" s="2">
        <f t="shared" si="974"/>
        <v>148.72</v>
      </c>
      <c r="CQ783" s="2">
        <f t="shared" si="975"/>
        <v>74.36</v>
      </c>
      <c r="CR783" s="2">
        <f>(ROUND((ROUND(((ET783)*AV783*1),2)*BB783),2)+ROUND((ROUND(((AE783-(EU783))*AV783*1),2)*BS783),2))</f>
        <v>0</v>
      </c>
      <c r="CS783" s="2">
        <f t="shared" si="976"/>
        <v>0</v>
      </c>
      <c r="CT783" s="2">
        <f t="shared" si="977"/>
        <v>0</v>
      </c>
      <c r="CU783" s="2">
        <f t="shared" si="978"/>
        <v>0</v>
      </c>
      <c r="CV783" s="2">
        <f t="shared" si="979"/>
        <v>0</v>
      </c>
      <c r="CW783" s="2">
        <f t="shared" si="980"/>
        <v>0</v>
      </c>
      <c r="CX783" s="2">
        <f t="shared" si="981"/>
        <v>0</v>
      </c>
      <c r="CY783" s="2">
        <f t="shared" si="982"/>
        <v>0</v>
      </c>
      <c r="CZ783" s="2">
        <f t="shared" si="983"/>
        <v>0</v>
      </c>
      <c r="DA783" s="2"/>
      <c r="DB783" s="2"/>
      <c r="DC783" s="2" t="s">
        <v>3</v>
      </c>
      <c r="DD783" s="2" t="s">
        <v>3</v>
      </c>
      <c r="DE783" s="2" t="s">
        <v>3</v>
      </c>
      <c r="DF783" s="2" t="s">
        <v>3</v>
      </c>
      <c r="DG783" s="2" t="s">
        <v>3</v>
      </c>
      <c r="DH783" s="2" t="s">
        <v>3</v>
      </c>
      <c r="DI783" s="2" t="s">
        <v>3</v>
      </c>
      <c r="DJ783" s="2" t="s">
        <v>3</v>
      </c>
      <c r="DK783" s="2" t="s">
        <v>3</v>
      </c>
      <c r="DL783" s="2" t="s">
        <v>3</v>
      </c>
      <c r="DM783" s="2" t="s">
        <v>3</v>
      </c>
      <c r="DN783" s="2">
        <v>0</v>
      </c>
      <c r="DO783" s="2">
        <v>0</v>
      </c>
      <c r="DP783" s="2">
        <v>1</v>
      </c>
      <c r="DQ783" s="2">
        <v>1</v>
      </c>
      <c r="DR783" s="2"/>
      <c r="DS783" s="2"/>
      <c r="DT783" s="2"/>
      <c r="DU783" s="2">
        <v>1010</v>
      </c>
      <c r="DV783" s="2" t="s">
        <v>39</v>
      </c>
      <c r="DW783" s="2" t="s">
        <v>39</v>
      </c>
      <c r="DX783" s="2">
        <v>1</v>
      </c>
      <c r="DY783" s="2"/>
      <c r="DZ783" s="2" t="s">
        <v>3</v>
      </c>
      <c r="EA783" s="2" t="s">
        <v>3</v>
      </c>
      <c r="EB783" s="2" t="s">
        <v>3</v>
      </c>
      <c r="EC783" s="2" t="s">
        <v>3</v>
      </c>
      <c r="ED783" s="2"/>
      <c r="EE783" s="2">
        <v>58807897</v>
      </c>
      <c r="EF783" s="2">
        <v>30</v>
      </c>
      <c r="EG783" s="2" t="s">
        <v>27</v>
      </c>
      <c r="EH783" s="2">
        <v>0</v>
      </c>
      <c r="EI783" s="2" t="s">
        <v>3</v>
      </c>
      <c r="EJ783" s="2">
        <v>1</v>
      </c>
      <c r="EK783" s="2">
        <v>21</v>
      </c>
      <c r="EL783" s="2" t="s">
        <v>28</v>
      </c>
      <c r="EM783" s="2" t="s">
        <v>29</v>
      </c>
      <c r="EN783" s="2"/>
      <c r="EO783" s="2" t="s">
        <v>3</v>
      </c>
      <c r="EP783" s="2"/>
      <c r="EQ783" s="2">
        <v>1310720</v>
      </c>
      <c r="ER783" s="2">
        <v>74.36</v>
      </c>
      <c r="ES783" s="2">
        <v>74.36</v>
      </c>
      <c r="ET783" s="2">
        <v>0</v>
      </c>
      <c r="EU783" s="2">
        <v>0</v>
      </c>
      <c r="EV783" s="2">
        <v>0</v>
      </c>
      <c r="EW783" s="2">
        <v>0</v>
      </c>
      <c r="EX783" s="2">
        <v>0</v>
      </c>
      <c r="EY783" s="2">
        <v>0</v>
      </c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>
        <v>0</v>
      </c>
      <c r="FR783" s="2">
        <v>0</v>
      </c>
      <c r="FS783" s="2">
        <v>0</v>
      </c>
      <c r="FT783" s="2"/>
      <c r="FU783" s="2"/>
      <c r="FV783" s="2"/>
      <c r="FW783" s="2"/>
      <c r="FX783" s="2">
        <v>109</v>
      </c>
      <c r="FY783" s="2">
        <v>61</v>
      </c>
      <c r="FZ783" s="2"/>
      <c r="GA783" s="2" t="s">
        <v>3</v>
      </c>
      <c r="GB783" s="2"/>
      <c r="GC783" s="2"/>
      <c r="GD783" s="2">
        <v>1</v>
      </c>
      <c r="GE783" s="2"/>
      <c r="GF783" s="2">
        <v>-754980731</v>
      </c>
      <c r="GG783" s="2">
        <v>2</v>
      </c>
      <c r="GH783" s="2">
        <v>1</v>
      </c>
      <c r="GI783" s="2">
        <v>-2</v>
      </c>
      <c r="GJ783" s="2">
        <v>0</v>
      </c>
      <c r="GK783" s="2">
        <v>0</v>
      </c>
      <c r="GL783" s="2">
        <f t="shared" si="984"/>
        <v>0</v>
      </c>
      <c r="GM783" s="2">
        <f t="shared" si="985"/>
        <v>148.72</v>
      </c>
      <c r="GN783" s="2">
        <f t="shared" si="986"/>
        <v>148.72</v>
      </c>
      <c r="GO783" s="2">
        <f t="shared" si="987"/>
        <v>0</v>
      </c>
      <c r="GP783" s="2">
        <f t="shared" si="988"/>
        <v>0</v>
      </c>
      <c r="GQ783" s="2"/>
      <c r="GR783" s="2">
        <v>0</v>
      </c>
      <c r="GS783" s="2">
        <v>3</v>
      </c>
      <c r="GT783" s="2">
        <v>0</v>
      </c>
      <c r="GU783" s="2" t="s">
        <v>3</v>
      </c>
      <c r="GV783" s="2">
        <f t="shared" si="989"/>
        <v>0</v>
      </c>
      <c r="GW783" s="2">
        <v>1</v>
      </c>
      <c r="GX783" s="2">
        <f t="shared" si="990"/>
        <v>0</v>
      </c>
      <c r="GY783" s="2"/>
      <c r="GZ783" s="2"/>
      <c r="HA783" s="2">
        <v>0</v>
      </c>
      <c r="HB783" s="2">
        <v>0</v>
      </c>
      <c r="HC783" s="2">
        <f t="shared" si="991"/>
        <v>0</v>
      </c>
      <c r="HD783" s="2"/>
      <c r="HE783" s="2" t="s">
        <v>3</v>
      </c>
      <c r="HF783" s="2" t="s">
        <v>3</v>
      </c>
      <c r="HG783" s="2"/>
      <c r="HH783" s="2"/>
      <c r="HI783" s="2"/>
      <c r="HJ783" s="2"/>
      <c r="HK783" s="2"/>
      <c r="HL783" s="2"/>
      <c r="HM783" s="2" t="s">
        <v>3</v>
      </c>
      <c r="HN783" s="2" t="s">
        <v>3</v>
      </c>
      <c r="HO783" s="2" t="s">
        <v>3</v>
      </c>
      <c r="HP783" s="2" t="s">
        <v>3</v>
      </c>
      <c r="HQ783" s="2" t="s">
        <v>3</v>
      </c>
      <c r="HR783" s="2"/>
      <c r="HS783" s="2">
        <v>0</v>
      </c>
      <c r="HT783" s="2"/>
      <c r="HU783" s="2"/>
      <c r="HV783" s="2"/>
      <c r="HW783" s="2"/>
      <c r="HX783" s="2"/>
      <c r="HY783" s="2"/>
      <c r="HZ783" s="2"/>
      <c r="IA783" s="2"/>
      <c r="IB783" s="2"/>
      <c r="IC783" s="2"/>
      <c r="ID783" s="2"/>
      <c r="IE783" s="2"/>
      <c r="IF783" s="2"/>
      <c r="IG783" s="2"/>
      <c r="IH783" s="2"/>
      <c r="II783" s="2"/>
      <c r="IJ783" s="2"/>
      <c r="IK783" s="2">
        <v>0</v>
      </c>
      <c r="IL783" s="2"/>
      <c r="IM783" s="2"/>
      <c r="IN783" s="2"/>
      <c r="IO783" s="2"/>
      <c r="IP783" s="2"/>
      <c r="IQ783" s="2"/>
      <c r="IR783" s="2"/>
      <c r="IS783" s="2"/>
      <c r="IT783" s="2"/>
      <c r="IU783" s="2"/>
    </row>
    <row r="784" spans="1:255" x14ac:dyDescent="0.2">
      <c r="A784">
        <v>17</v>
      </c>
      <c r="B784">
        <v>1</v>
      </c>
      <c r="E784" t="s">
        <v>688</v>
      </c>
      <c r="F784" t="s">
        <v>81</v>
      </c>
      <c r="G784" t="s">
        <v>82</v>
      </c>
      <c r="H784" t="s">
        <v>39</v>
      </c>
      <c r="I784">
        <f>ROUND(ROUND(2,4),9)</f>
        <v>2</v>
      </c>
      <c r="J784">
        <v>0</v>
      </c>
      <c r="K784">
        <f>ROUND(ROUND(2,4),9)</f>
        <v>2</v>
      </c>
      <c r="O784">
        <f t="shared" si="961"/>
        <v>2806.35</v>
      </c>
      <c r="P784">
        <f t="shared" si="962"/>
        <v>2806.35</v>
      </c>
      <c r="Q784">
        <f>(ROUND((ROUND(((ET784)*AV784*I784),2)*BB784),2)+ROUND((ROUND(((AE784-(EU784))*AV784*I784),2)*BS784),2))</f>
        <v>0</v>
      </c>
      <c r="R784">
        <f t="shared" si="963"/>
        <v>0</v>
      </c>
      <c r="S784">
        <f t="shared" si="964"/>
        <v>0</v>
      </c>
      <c r="T784">
        <f t="shared" si="965"/>
        <v>0</v>
      </c>
      <c r="U784">
        <f t="shared" si="966"/>
        <v>0</v>
      </c>
      <c r="V784">
        <f t="shared" si="967"/>
        <v>0</v>
      </c>
      <c r="W784">
        <f t="shared" si="968"/>
        <v>0</v>
      </c>
      <c r="X784">
        <f t="shared" si="969"/>
        <v>0</v>
      </c>
      <c r="Y784">
        <f t="shared" si="970"/>
        <v>0</v>
      </c>
      <c r="AA784">
        <v>59204059</v>
      </c>
      <c r="AB784">
        <f t="shared" si="971"/>
        <v>74.36</v>
      </c>
      <c r="AC784">
        <f t="shared" si="958"/>
        <v>74.36</v>
      </c>
      <c r="AD784">
        <f>ROUND((((ET784)-(EU784))+AE784),6)</f>
        <v>0</v>
      </c>
      <c r="AE784">
        <f t="shared" si="992"/>
        <v>0</v>
      </c>
      <c r="AF784">
        <f t="shared" si="992"/>
        <v>0</v>
      </c>
      <c r="AG784">
        <f t="shared" si="972"/>
        <v>0</v>
      </c>
      <c r="AH784">
        <f t="shared" si="993"/>
        <v>0</v>
      </c>
      <c r="AI784">
        <f t="shared" si="993"/>
        <v>0</v>
      </c>
      <c r="AJ784">
        <f t="shared" si="973"/>
        <v>0</v>
      </c>
      <c r="AK784">
        <v>74.36</v>
      </c>
      <c r="AL784">
        <v>74.36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109</v>
      </c>
      <c r="AU784">
        <v>61</v>
      </c>
      <c r="AV784">
        <v>1</v>
      </c>
      <c r="AW784">
        <v>1</v>
      </c>
      <c r="AZ784">
        <v>1</v>
      </c>
      <c r="BA784">
        <v>1</v>
      </c>
      <c r="BB784">
        <v>1</v>
      </c>
      <c r="BC784">
        <v>18.87</v>
      </c>
      <c r="BD784" t="s">
        <v>3</v>
      </c>
      <c r="BE784" t="s">
        <v>3</v>
      </c>
      <c r="BF784" t="s">
        <v>3</v>
      </c>
      <c r="BG784" t="s">
        <v>3</v>
      </c>
      <c r="BH784">
        <v>3</v>
      </c>
      <c r="BI784">
        <v>1</v>
      </c>
      <c r="BJ784" t="s">
        <v>83</v>
      </c>
      <c r="BM784">
        <v>21</v>
      </c>
      <c r="BN784">
        <v>0</v>
      </c>
      <c r="BO784" t="s">
        <v>81</v>
      </c>
      <c r="BP784">
        <v>1</v>
      </c>
      <c r="BQ784">
        <v>30</v>
      </c>
      <c r="BR784">
        <v>0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 t="s">
        <v>3</v>
      </c>
      <c r="BZ784">
        <v>109</v>
      </c>
      <c r="CA784">
        <v>61</v>
      </c>
      <c r="CB784" t="s">
        <v>3</v>
      </c>
      <c r="CE784">
        <v>30</v>
      </c>
      <c r="CF784">
        <v>0</v>
      </c>
      <c r="CG784">
        <v>0</v>
      </c>
      <c r="CM784">
        <v>0</v>
      </c>
      <c r="CN784" t="s">
        <v>3</v>
      </c>
      <c r="CO784">
        <v>0</v>
      </c>
      <c r="CP784">
        <f t="shared" si="974"/>
        <v>2806.35</v>
      </c>
      <c r="CQ784">
        <f t="shared" si="975"/>
        <v>1403.17</v>
      </c>
      <c r="CR784">
        <f>(ROUND((ROUND(((ET784)*AV784*1),2)*BB784),2)+ROUND((ROUND(((AE784-(EU784))*AV784*1),2)*BS784),2))</f>
        <v>0</v>
      </c>
      <c r="CS784">
        <f t="shared" si="976"/>
        <v>0</v>
      </c>
      <c r="CT784">
        <f t="shared" si="977"/>
        <v>0</v>
      </c>
      <c r="CU784">
        <f t="shared" si="978"/>
        <v>0</v>
      </c>
      <c r="CV784">
        <f t="shared" si="979"/>
        <v>0</v>
      </c>
      <c r="CW784">
        <f t="shared" si="980"/>
        <v>0</v>
      </c>
      <c r="CX784">
        <f t="shared" si="981"/>
        <v>0</v>
      </c>
      <c r="CY784">
        <f t="shared" si="982"/>
        <v>0</v>
      </c>
      <c r="CZ784">
        <f t="shared" si="983"/>
        <v>0</v>
      </c>
      <c r="DC784" t="s">
        <v>3</v>
      </c>
      <c r="DD784" t="s">
        <v>3</v>
      </c>
      <c r="DE784" t="s">
        <v>3</v>
      </c>
      <c r="DF784" t="s">
        <v>3</v>
      </c>
      <c r="DG784" t="s">
        <v>3</v>
      </c>
      <c r="DH784" t="s">
        <v>3</v>
      </c>
      <c r="DI784" t="s">
        <v>3</v>
      </c>
      <c r="DJ784" t="s">
        <v>3</v>
      </c>
      <c r="DK784" t="s">
        <v>3</v>
      </c>
      <c r="DL784" t="s">
        <v>3</v>
      </c>
      <c r="DM784" t="s">
        <v>3</v>
      </c>
      <c r="DN784">
        <v>0</v>
      </c>
      <c r="DO784">
        <v>0</v>
      </c>
      <c r="DP784">
        <v>1</v>
      </c>
      <c r="DQ784">
        <v>1</v>
      </c>
      <c r="DU784">
        <v>1010</v>
      </c>
      <c r="DV784" t="s">
        <v>39</v>
      </c>
      <c r="DW784" t="s">
        <v>39</v>
      </c>
      <c r="DX784">
        <v>1</v>
      </c>
      <c r="DZ784" t="s">
        <v>3</v>
      </c>
      <c r="EA784" t="s">
        <v>3</v>
      </c>
      <c r="EB784" t="s">
        <v>3</v>
      </c>
      <c r="EC784" t="s">
        <v>3</v>
      </c>
      <c r="EE784">
        <v>58807897</v>
      </c>
      <c r="EF784">
        <v>30</v>
      </c>
      <c r="EG784" t="s">
        <v>27</v>
      </c>
      <c r="EH784">
        <v>0</v>
      </c>
      <c r="EI784" t="s">
        <v>3</v>
      </c>
      <c r="EJ784">
        <v>1</v>
      </c>
      <c r="EK784">
        <v>21</v>
      </c>
      <c r="EL784" t="s">
        <v>28</v>
      </c>
      <c r="EM784" t="s">
        <v>29</v>
      </c>
      <c r="EO784" t="s">
        <v>3</v>
      </c>
      <c r="EQ784">
        <v>1310720</v>
      </c>
      <c r="ER784">
        <v>74.36</v>
      </c>
      <c r="ES784">
        <v>74.36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FQ784">
        <v>0</v>
      </c>
      <c r="FR784">
        <v>0</v>
      </c>
      <c r="FS784">
        <v>0</v>
      </c>
      <c r="FX784">
        <v>109</v>
      </c>
      <c r="FY784">
        <v>61</v>
      </c>
      <c r="GA784" t="s">
        <v>3</v>
      </c>
      <c r="GD784">
        <v>1</v>
      </c>
      <c r="GF784">
        <v>-754980731</v>
      </c>
      <c r="GG784">
        <v>2</v>
      </c>
      <c r="GH784">
        <v>1</v>
      </c>
      <c r="GI784">
        <v>2</v>
      </c>
      <c r="GJ784">
        <v>0</v>
      </c>
      <c r="GK784">
        <v>0</v>
      </c>
      <c r="GL784">
        <f t="shared" si="984"/>
        <v>0</v>
      </c>
      <c r="GM784">
        <f t="shared" si="985"/>
        <v>2806.35</v>
      </c>
      <c r="GN784">
        <f t="shared" si="986"/>
        <v>2806.35</v>
      </c>
      <c r="GO784">
        <f t="shared" si="987"/>
        <v>0</v>
      </c>
      <c r="GP784">
        <f t="shared" si="988"/>
        <v>0</v>
      </c>
      <c r="GR784">
        <v>0</v>
      </c>
      <c r="GS784">
        <v>3</v>
      </c>
      <c r="GT784">
        <v>0</v>
      </c>
      <c r="GU784" t="s">
        <v>3</v>
      </c>
      <c r="GV784">
        <f t="shared" si="989"/>
        <v>0</v>
      </c>
      <c r="GW784">
        <v>1</v>
      </c>
      <c r="GX784">
        <f t="shared" si="990"/>
        <v>0</v>
      </c>
      <c r="HA784">
        <v>0</v>
      </c>
      <c r="HB784">
        <v>0</v>
      </c>
      <c r="HC784">
        <f t="shared" si="991"/>
        <v>0</v>
      </c>
      <c r="HE784" t="s">
        <v>3</v>
      </c>
      <c r="HF784" t="s">
        <v>3</v>
      </c>
      <c r="HM784" t="s">
        <v>3</v>
      </c>
      <c r="HN784" t="s">
        <v>3</v>
      </c>
      <c r="HO784" t="s">
        <v>3</v>
      </c>
      <c r="HP784" t="s">
        <v>3</v>
      </c>
      <c r="HQ784" t="s">
        <v>3</v>
      </c>
      <c r="HS784">
        <v>0</v>
      </c>
      <c r="IK784">
        <v>0</v>
      </c>
    </row>
    <row r="785" spans="1:255" x14ac:dyDescent="0.2">
      <c r="A785" s="2">
        <v>17</v>
      </c>
      <c r="B785" s="2">
        <v>1</v>
      </c>
      <c r="C785" s="2">
        <f>ROW(SmtRes!A1691)</f>
        <v>1691</v>
      </c>
      <c r="D785" s="2">
        <f>ROW(EtalonRes!A1696)</f>
        <v>1696</v>
      </c>
      <c r="E785" s="2" t="s">
        <v>3</v>
      </c>
      <c r="F785" s="2" t="s">
        <v>248</v>
      </c>
      <c r="G785" s="2" t="s">
        <v>249</v>
      </c>
      <c r="H785" s="2" t="s">
        <v>228</v>
      </c>
      <c r="I785" s="2">
        <f>ROUND(ROUND(2,4)*0,9)</f>
        <v>0</v>
      </c>
      <c r="J785" s="2">
        <v>0</v>
      </c>
      <c r="K785" s="2">
        <f>ROUND(ROUND(2,4)*0,9)</f>
        <v>0</v>
      </c>
      <c r="L785" s="2"/>
      <c r="M785" s="2"/>
      <c r="N785" s="2"/>
      <c r="O785" s="2">
        <f t="shared" si="961"/>
        <v>0</v>
      </c>
      <c r="P785" s="2">
        <f t="shared" si="962"/>
        <v>0</v>
      </c>
      <c r="Q785" s="2">
        <f>(ROUND((ROUND(((((ET785*1.25)*1.1))*AV785*I785),2)*BB785),2)+ROUND((ROUND(((AE785-(((EU785*1.25)*1.1)))*AV785*I785),2)*BS785),2))</f>
        <v>0</v>
      </c>
      <c r="R785" s="2">
        <f t="shared" si="963"/>
        <v>0</v>
      </c>
      <c r="S785" s="2">
        <f t="shared" si="964"/>
        <v>0</v>
      </c>
      <c r="T785" s="2">
        <f t="shared" si="965"/>
        <v>0</v>
      </c>
      <c r="U785" s="2">
        <f t="shared" si="966"/>
        <v>0</v>
      </c>
      <c r="V785" s="2">
        <f t="shared" si="967"/>
        <v>0</v>
      </c>
      <c r="W785" s="2">
        <f t="shared" si="968"/>
        <v>0</v>
      </c>
      <c r="X785" s="2">
        <f t="shared" si="969"/>
        <v>0</v>
      </c>
      <c r="Y785" s="2">
        <f t="shared" si="970"/>
        <v>0</v>
      </c>
      <c r="Z785" s="2"/>
      <c r="AA785" s="2">
        <v>-1</v>
      </c>
      <c r="AB785" s="2">
        <f t="shared" si="971"/>
        <v>48.109850000000002</v>
      </c>
      <c r="AC785" s="2">
        <f t="shared" si="958"/>
        <v>21.42</v>
      </c>
      <c r="AD785" s="2">
        <f>ROUND((((((ET785*1.25)*1.1))-(((EU785*1.25)*1.1)))+AE785),6)</f>
        <v>4.5650000000000004</v>
      </c>
      <c r="AE785" s="2">
        <f>ROUND((((EU785*1.25)*1.1)),6)</f>
        <v>0.17874999999999999</v>
      </c>
      <c r="AF785" s="2">
        <f>ROUND((((EV785*1.15)*1.1)),6)</f>
        <v>22.124849999999999</v>
      </c>
      <c r="AG785" s="2">
        <f t="shared" si="972"/>
        <v>0</v>
      </c>
      <c r="AH785" s="2">
        <f>(((EW785*1.15)*1.1))</f>
        <v>1.85955</v>
      </c>
      <c r="AI785" s="2">
        <f>(((EX785*1.25)*1.1))</f>
        <v>0</v>
      </c>
      <c r="AJ785" s="2">
        <f t="shared" si="973"/>
        <v>0</v>
      </c>
      <c r="AK785" s="2">
        <v>42.23</v>
      </c>
      <c r="AL785" s="2">
        <v>21.42</v>
      </c>
      <c r="AM785" s="2">
        <v>3.32</v>
      </c>
      <c r="AN785" s="2">
        <v>0.13</v>
      </c>
      <c r="AO785" s="2">
        <v>17.489999999999998</v>
      </c>
      <c r="AP785" s="2">
        <v>0</v>
      </c>
      <c r="AQ785" s="2">
        <v>1.47</v>
      </c>
      <c r="AR785" s="2">
        <v>0</v>
      </c>
      <c r="AS785" s="2">
        <v>0</v>
      </c>
      <c r="AT785" s="2">
        <v>109</v>
      </c>
      <c r="AU785" s="2">
        <v>61</v>
      </c>
      <c r="AV785" s="2">
        <v>1.0669999999999999</v>
      </c>
      <c r="AW785" s="2">
        <v>1</v>
      </c>
      <c r="AX785" s="2"/>
      <c r="AY785" s="2"/>
      <c r="AZ785" s="2">
        <v>1</v>
      </c>
      <c r="BA785" s="2">
        <v>1</v>
      </c>
      <c r="BB785" s="2">
        <v>1</v>
      </c>
      <c r="BC785" s="2">
        <v>1</v>
      </c>
      <c r="BD785" s="2" t="s">
        <v>3</v>
      </c>
      <c r="BE785" s="2" t="s">
        <v>3</v>
      </c>
      <c r="BF785" s="2" t="s">
        <v>3</v>
      </c>
      <c r="BG785" s="2" t="s">
        <v>3</v>
      </c>
      <c r="BH785" s="2">
        <v>0</v>
      </c>
      <c r="BI785" s="2">
        <v>1</v>
      </c>
      <c r="BJ785" s="2" t="s">
        <v>250</v>
      </c>
      <c r="BK785" s="2"/>
      <c r="BL785" s="2"/>
      <c r="BM785" s="2">
        <v>21</v>
      </c>
      <c r="BN785" s="2">
        <v>0</v>
      </c>
      <c r="BO785" s="2" t="s">
        <v>248</v>
      </c>
      <c r="BP785" s="2">
        <v>1</v>
      </c>
      <c r="BQ785" s="2">
        <v>30</v>
      </c>
      <c r="BR785" s="2">
        <v>0</v>
      </c>
      <c r="BS785" s="2">
        <v>1</v>
      </c>
      <c r="BT785" s="2">
        <v>1</v>
      </c>
      <c r="BU785" s="2">
        <v>1</v>
      </c>
      <c r="BV785" s="2">
        <v>1</v>
      </c>
      <c r="BW785" s="2">
        <v>1</v>
      </c>
      <c r="BX785" s="2">
        <v>1</v>
      </c>
      <c r="BY785" s="2" t="s">
        <v>3</v>
      </c>
      <c r="BZ785" s="2">
        <v>109</v>
      </c>
      <c r="CA785" s="2">
        <v>61</v>
      </c>
      <c r="CB785" s="2" t="s">
        <v>3</v>
      </c>
      <c r="CC785" s="2"/>
      <c r="CD785" s="2"/>
      <c r="CE785" s="2">
        <v>30</v>
      </c>
      <c r="CF785" s="2">
        <v>0</v>
      </c>
      <c r="CG785" s="2">
        <v>0</v>
      </c>
      <c r="CH785" s="2"/>
      <c r="CI785" s="2"/>
      <c r="CJ785" s="2"/>
      <c r="CK785" s="2"/>
      <c r="CL785" s="2"/>
      <c r="CM785" s="2">
        <v>0</v>
      </c>
      <c r="CN785" s="2" t="s">
        <v>1044</v>
      </c>
      <c r="CO785" s="2">
        <v>0</v>
      </c>
      <c r="CP785" s="2">
        <f t="shared" si="974"/>
        <v>0</v>
      </c>
      <c r="CQ785" s="2">
        <f t="shared" si="975"/>
        <v>21.42</v>
      </c>
      <c r="CR785" s="2">
        <f>(ROUND((ROUND(((((ET785*1.25)*1.1))*AV785*1),2)*BB785),2)+ROUND((ROUND(((AE785-(((EU785*1.25)*1.1)))*AV785*1),2)*BS785),2))</f>
        <v>4.87</v>
      </c>
      <c r="CS785" s="2">
        <f t="shared" si="976"/>
        <v>0.19</v>
      </c>
      <c r="CT785" s="2">
        <f t="shared" si="977"/>
        <v>23.61</v>
      </c>
      <c r="CU785" s="2">
        <f t="shared" si="978"/>
        <v>0</v>
      </c>
      <c r="CV785" s="2">
        <f t="shared" si="979"/>
        <v>1.98413985</v>
      </c>
      <c r="CW785" s="2">
        <f t="shared" si="980"/>
        <v>0</v>
      </c>
      <c r="CX785" s="2">
        <f t="shared" si="981"/>
        <v>0</v>
      </c>
      <c r="CY785" s="2">
        <f t="shared" si="982"/>
        <v>0</v>
      </c>
      <c r="CZ785" s="2">
        <f t="shared" si="983"/>
        <v>0</v>
      </c>
      <c r="DA785" s="2"/>
      <c r="DB785" s="2">
        <v>307</v>
      </c>
      <c r="DC785" s="2" t="s">
        <v>3</v>
      </c>
      <c r="DD785" s="2" t="s">
        <v>3</v>
      </c>
      <c r="DE785" s="2" t="s">
        <v>25</v>
      </c>
      <c r="DF785" s="2" t="s">
        <v>25</v>
      </c>
      <c r="DG785" s="2" t="s">
        <v>26</v>
      </c>
      <c r="DH785" s="2" t="s">
        <v>3</v>
      </c>
      <c r="DI785" s="2" t="s">
        <v>26</v>
      </c>
      <c r="DJ785" s="2" t="s">
        <v>25</v>
      </c>
      <c r="DK785" s="2" t="s">
        <v>3</v>
      </c>
      <c r="DL785" s="2" t="s">
        <v>3</v>
      </c>
      <c r="DM785" s="2" t="s">
        <v>3</v>
      </c>
      <c r="DN785" s="2">
        <v>0</v>
      </c>
      <c r="DO785" s="2">
        <v>0</v>
      </c>
      <c r="DP785" s="2">
        <v>1</v>
      </c>
      <c r="DQ785" s="2">
        <v>1</v>
      </c>
      <c r="DR785" s="2"/>
      <c r="DS785" s="2"/>
      <c r="DT785" s="2"/>
      <c r="DU785" s="2">
        <v>1013</v>
      </c>
      <c r="DV785" s="2" t="s">
        <v>228</v>
      </c>
      <c r="DW785" s="2" t="s">
        <v>228</v>
      </c>
      <c r="DX785" s="2">
        <v>1</v>
      </c>
      <c r="DY785" s="2"/>
      <c r="DZ785" s="2" t="s">
        <v>3</v>
      </c>
      <c r="EA785" s="2" t="s">
        <v>3</v>
      </c>
      <c r="EB785" s="2" t="s">
        <v>3</v>
      </c>
      <c r="EC785" s="2" t="s">
        <v>3</v>
      </c>
      <c r="ED785" s="2"/>
      <c r="EE785" s="2">
        <v>58807897</v>
      </c>
      <c r="EF785" s="2">
        <v>30</v>
      </c>
      <c r="EG785" s="2" t="s">
        <v>27</v>
      </c>
      <c r="EH785" s="2">
        <v>0</v>
      </c>
      <c r="EI785" s="2" t="s">
        <v>3</v>
      </c>
      <c r="EJ785" s="2">
        <v>1</v>
      </c>
      <c r="EK785" s="2">
        <v>21</v>
      </c>
      <c r="EL785" s="2" t="s">
        <v>28</v>
      </c>
      <c r="EM785" s="2" t="s">
        <v>29</v>
      </c>
      <c r="EN785" s="2"/>
      <c r="EO785" s="2" t="s">
        <v>30</v>
      </c>
      <c r="EP785" s="2"/>
      <c r="EQ785" s="2">
        <v>1024</v>
      </c>
      <c r="ER785" s="2">
        <v>42.23</v>
      </c>
      <c r="ES785" s="2">
        <v>21.42</v>
      </c>
      <c r="ET785" s="2">
        <v>3.32</v>
      </c>
      <c r="EU785" s="2">
        <v>0.13</v>
      </c>
      <c r="EV785" s="2">
        <v>17.489999999999998</v>
      </c>
      <c r="EW785" s="2">
        <v>1.47</v>
      </c>
      <c r="EX785" s="2">
        <v>0</v>
      </c>
      <c r="EY785" s="2">
        <v>0</v>
      </c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>
        <v>0</v>
      </c>
      <c r="FR785" s="2">
        <v>0</v>
      </c>
      <c r="FS785" s="2">
        <v>0</v>
      </c>
      <c r="FT785" s="2"/>
      <c r="FU785" s="2"/>
      <c r="FV785" s="2"/>
      <c r="FW785" s="2"/>
      <c r="FX785" s="2">
        <v>109</v>
      </c>
      <c r="FY785" s="2">
        <v>61</v>
      </c>
      <c r="FZ785" s="2"/>
      <c r="GA785" s="2" t="s">
        <v>3</v>
      </c>
      <c r="GB785" s="2"/>
      <c r="GC785" s="2"/>
      <c r="GD785" s="2">
        <v>1</v>
      </c>
      <c r="GE785" s="2"/>
      <c r="GF785" s="2">
        <v>450006389</v>
      </c>
      <c r="GG785" s="2">
        <v>2</v>
      </c>
      <c r="GH785" s="2">
        <v>1</v>
      </c>
      <c r="GI785" s="2">
        <v>2</v>
      </c>
      <c r="GJ785" s="2">
        <v>0</v>
      </c>
      <c r="GK785" s="2">
        <v>0</v>
      </c>
      <c r="GL785" s="2">
        <f t="shared" si="984"/>
        <v>0</v>
      </c>
      <c r="GM785" s="2">
        <f t="shared" si="985"/>
        <v>0</v>
      </c>
      <c r="GN785" s="2">
        <f t="shared" si="986"/>
        <v>0</v>
      </c>
      <c r="GO785" s="2">
        <f t="shared" si="987"/>
        <v>0</v>
      </c>
      <c r="GP785" s="2">
        <f t="shared" si="988"/>
        <v>0</v>
      </c>
      <c r="GQ785" s="2"/>
      <c r="GR785" s="2">
        <v>0</v>
      </c>
      <c r="GS785" s="2">
        <v>3</v>
      </c>
      <c r="GT785" s="2">
        <v>0</v>
      </c>
      <c r="GU785" s="2" t="s">
        <v>3</v>
      </c>
      <c r="GV785" s="2">
        <f t="shared" si="989"/>
        <v>0</v>
      </c>
      <c r="GW785" s="2">
        <v>1</v>
      </c>
      <c r="GX785" s="2">
        <f t="shared" si="990"/>
        <v>0</v>
      </c>
      <c r="GY785" s="2"/>
      <c r="GZ785" s="2"/>
      <c r="HA785" s="2">
        <v>0</v>
      </c>
      <c r="HB785" s="2">
        <v>0</v>
      </c>
      <c r="HC785" s="2">
        <f t="shared" si="991"/>
        <v>0</v>
      </c>
      <c r="HD785" s="2"/>
      <c r="HE785" s="2" t="s">
        <v>3</v>
      </c>
      <c r="HF785" s="2" t="s">
        <v>3</v>
      </c>
      <c r="HG785" s="2"/>
      <c r="HH785" s="2"/>
      <c r="HI785" s="2"/>
      <c r="HJ785" s="2"/>
      <c r="HK785" s="2"/>
      <c r="HL785" s="2"/>
      <c r="HM785" s="2" t="s">
        <v>3</v>
      </c>
      <c r="HN785" s="2" t="s">
        <v>3</v>
      </c>
      <c r="HO785" s="2" t="s">
        <v>3</v>
      </c>
      <c r="HP785" s="2" t="s">
        <v>3</v>
      </c>
      <c r="HQ785" s="2" t="s">
        <v>3</v>
      </c>
      <c r="HR785" s="2"/>
      <c r="HS785" s="2">
        <v>0</v>
      </c>
      <c r="HT785" s="2"/>
      <c r="HU785" s="2"/>
      <c r="HV785" s="2"/>
      <c r="HW785" s="2"/>
      <c r="HX785" s="2"/>
      <c r="HY785" s="2"/>
      <c r="HZ785" s="2"/>
      <c r="IA785" s="2"/>
      <c r="IB785" s="2"/>
      <c r="IC785" s="2"/>
      <c r="ID785" s="2"/>
      <c r="IE785" s="2"/>
      <c r="IF785" s="2"/>
      <c r="IG785" s="2"/>
      <c r="IH785" s="2"/>
      <c r="II785" s="2"/>
      <c r="IJ785" s="2"/>
      <c r="IK785" s="2">
        <v>0</v>
      </c>
      <c r="IL785" s="2"/>
      <c r="IM785" s="2"/>
      <c r="IN785" s="2"/>
      <c r="IO785" s="2"/>
      <c r="IP785" s="2"/>
      <c r="IQ785" s="2"/>
      <c r="IR785" s="2"/>
      <c r="IS785" s="2"/>
      <c r="IT785" s="2"/>
      <c r="IU785" s="2"/>
    </row>
    <row r="786" spans="1:255" x14ac:dyDescent="0.2">
      <c r="A786">
        <v>17</v>
      </c>
      <c r="B786">
        <v>1</v>
      </c>
      <c r="C786">
        <f>ROW(SmtRes!A1698)</f>
        <v>1698</v>
      </c>
      <c r="D786">
        <f>ROW(EtalonRes!A1704)</f>
        <v>1704</v>
      </c>
      <c r="E786" t="s">
        <v>3</v>
      </c>
      <c r="F786" t="s">
        <v>248</v>
      </c>
      <c r="G786" t="s">
        <v>249</v>
      </c>
      <c r="H786" t="s">
        <v>228</v>
      </c>
      <c r="I786">
        <f>ROUND(ROUND(2,4)*0,9)</f>
        <v>0</v>
      </c>
      <c r="J786">
        <v>0</v>
      </c>
      <c r="K786">
        <f>ROUND(ROUND(2,4)*0,9)</f>
        <v>0</v>
      </c>
      <c r="O786">
        <f t="shared" si="961"/>
        <v>0</v>
      </c>
      <c r="P786">
        <f t="shared" si="962"/>
        <v>0</v>
      </c>
      <c r="Q786">
        <f>(ROUND((ROUND(((((ET786*1.25)*1.1))*AV786*I786),2)*BB786),2)+ROUND((ROUND(((AE786-(((EU786*1.25)*1.1)))*AV786*I786),2)*BS786),2))</f>
        <v>0</v>
      </c>
      <c r="R786">
        <f t="shared" si="963"/>
        <v>0</v>
      </c>
      <c r="S786">
        <f t="shared" si="964"/>
        <v>0</v>
      </c>
      <c r="T786">
        <f t="shared" si="965"/>
        <v>0</v>
      </c>
      <c r="U786">
        <f t="shared" si="966"/>
        <v>0</v>
      </c>
      <c r="V786">
        <f t="shared" si="967"/>
        <v>0</v>
      </c>
      <c r="W786">
        <f t="shared" si="968"/>
        <v>0</v>
      </c>
      <c r="X786">
        <f t="shared" si="969"/>
        <v>0</v>
      </c>
      <c r="Y786">
        <f t="shared" si="970"/>
        <v>0</v>
      </c>
      <c r="AA786">
        <v>-1</v>
      </c>
      <c r="AB786">
        <f t="shared" si="971"/>
        <v>48.109850000000002</v>
      </c>
      <c r="AC786">
        <f t="shared" si="958"/>
        <v>21.42</v>
      </c>
      <c r="AD786">
        <f>ROUND((((((ET786*1.25)*1.1))-(((EU786*1.25)*1.1)))+AE786),6)</f>
        <v>4.5650000000000004</v>
      </c>
      <c r="AE786">
        <f>ROUND((((EU786*1.25)*1.1)),6)</f>
        <v>0.17874999999999999</v>
      </c>
      <c r="AF786">
        <f>ROUND((((EV786*1.15)*1.1)),6)</f>
        <v>22.124849999999999</v>
      </c>
      <c r="AG786">
        <f t="shared" si="972"/>
        <v>0</v>
      </c>
      <c r="AH786">
        <f>(((EW786*1.15)*1.1))</f>
        <v>1.85955</v>
      </c>
      <c r="AI786">
        <f>(((EX786*1.25)*1.1))</f>
        <v>0</v>
      </c>
      <c r="AJ786">
        <f t="shared" si="973"/>
        <v>0</v>
      </c>
      <c r="AK786">
        <v>42.23</v>
      </c>
      <c r="AL786">
        <v>21.42</v>
      </c>
      <c r="AM786">
        <v>3.32</v>
      </c>
      <c r="AN786">
        <v>0.13</v>
      </c>
      <c r="AO786">
        <v>17.489999999999998</v>
      </c>
      <c r="AP786">
        <v>0</v>
      </c>
      <c r="AQ786">
        <v>1.47</v>
      </c>
      <c r="AR786">
        <v>0</v>
      </c>
      <c r="AS786">
        <v>0</v>
      </c>
      <c r="AT786">
        <v>109</v>
      </c>
      <c r="AU786">
        <v>61</v>
      </c>
      <c r="AV786">
        <v>1.0669999999999999</v>
      </c>
      <c r="AW786">
        <v>1</v>
      </c>
      <c r="AZ786">
        <v>1</v>
      </c>
      <c r="BA786">
        <v>54.99</v>
      </c>
      <c r="BB786">
        <v>12.72</v>
      </c>
      <c r="BC786">
        <v>8.42</v>
      </c>
      <c r="BD786" t="s">
        <v>3</v>
      </c>
      <c r="BE786" t="s">
        <v>3</v>
      </c>
      <c r="BF786" t="s">
        <v>3</v>
      </c>
      <c r="BG786" t="s">
        <v>3</v>
      </c>
      <c r="BH786">
        <v>0</v>
      </c>
      <c r="BI786">
        <v>1</v>
      </c>
      <c r="BJ786" t="s">
        <v>250</v>
      </c>
      <c r="BM786">
        <v>21</v>
      </c>
      <c r="BN786">
        <v>0</v>
      </c>
      <c r="BO786" t="s">
        <v>248</v>
      </c>
      <c r="BP786">
        <v>1</v>
      </c>
      <c r="BQ786">
        <v>30</v>
      </c>
      <c r="BR786">
        <v>0</v>
      </c>
      <c r="BS786">
        <v>54.99</v>
      </c>
      <c r="BT786">
        <v>1</v>
      </c>
      <c r="BU786">
        <v>1</v>
      </c>
      <c r="BV786">
        <v>1</v>
      </c>
      <c r="BW786">
        <v>1</v>
      </c>
      <c r="BX786">
        <v>1</v>
      </c>
      <c r="BY786" t="s">
        <v>3</v>
      </c>
      <c r="BZ786">
        <v>109</v>
      </c>
      <c r="CA786">
        <v>61</v>
      </c>
      <c r="CB786" t="s">
        <v>3</v>
      </c>
      <c r="CE786">
        <v>30</v>
      </c>
      <c r="CF786">
        <v>0</v>
      </c>
      <c r="CG786">
        <v>0</v>
      </c>
      <c r="CM786">
        <v>0</v>
      </c>
      <c r="CN786" t="s">
        <v>1044</v>
      </c>
      <c r="CO786">
        <v>0</v>
      </c>
      <c r="CP786">
        <f t="shared" si="974"/>
        <v>0</v>
      </c>
      <c r="CQ786">
        <f t="shared" si="975"/>
        <v>180.36</v>
      </c>
      <c r="CR786">
        <f>(ROUND((ROUND(((((ET786*1.25)*1.1))*AV786*1),2)*BB786),2)+ROUND((ROUND(((AE786-(((EU786*1.25)*1.1)))*AV786*1),2)*BS786),2))</f>
        <v>61.95</v>
      </c>
      <c r="CS786">
        <f t="shared" si="976"/>
        <v>10.45</v>
      </c>
      <c r="CT786">
        <f t="shared" si="977"/>
        <v>1298.31</v>
      </c>
      <c r="CU786">
        <f t="shared" si="978"/>
        <v>0</v>
      </c>
      <c r="CV786">
        <f t="shared" si="979"/>
        <v>1.98413985</v>
      </c>
      <c r="CW786">
        <f t="shared" si="980"/>
        <v>0</v>
      </c>
      <c r="CX786">
        <f t="shared" si="981"/>
        <v>0</v>
      </c>
      <c r="CY786">
        <f t="shared" si="982"/>
        <v>0</v>
      </c>
      <c r="CZ786">
        <f t="shared" si="983"/>
        <v>0</v>
      </c>
      <c r="DB786">
        <v>309</v>
      </c>
      <c r="DC786" t="s">
        <v>3</v>
      </c>
      <c r="DD786" t="s">
        <v>3</v>
      </c>
      <c r="DE786" t="s">
        <v>25</v>
      </c>
      <c r="DF786" t="s">
        <v>25</v>
      </c>
      <c r="DG786" t="s">
        <v>26</v>
      </c>
      <c r="DH786" t="s">
        <v>3</v>
      </c>
      <c r="DI786" t="s">
        <v>26</v>
      </c>
      <c r="DJ786" t="s">
        <v>25</v>
      </c>
      <c r="DK786" t="s">
        <v>3</v>
      </c>
      <c r="DL786" t="s">
        <v>3</v>
      </c>
      <c r="DM786" t="s">
        <v>3</v>
      </c>
      <c r="DN786">
        <v>0</v>
      </c>
      <c r="DO786">
        <v>0</v>
      </c>
      <c r="DP786">
        <v>1</v>
      </c>
      <c r="DQ786">
        <v>1</v>
      </c>
      <c r="DU786">
        <v>1013</v>
      </c>
      <c r="DV786" t="s">
        <v>228</v>
      </c>
      <c r="DW786" t="s">
        <v>228</v>
      </c>
      <c r="DX786">
        <v>1</v>
      </c>
      <c r="DZ786" t="s">
        <v>3</v>
      </c>
      <c r="EA786" t="s">
        <v>3</v>
      </c>
      <c r="EB786" t="s">
        <v>3</v>
      </c>
      <c r="EC786" t="s">
        <v>3</v>
      </c>
      <c r="EE786">
        <v>58807897</v>
      </c>
      <c r="EF786">
        <v>30</v>
      </c>
      <c r="EG786" t="s">
        <v>27</v>
      </c>
      <c r="EH786">
        <v>0</v>
      </c>
      <c r="EI786" t="s">
        <v>3</v>
      </c>
      <c r="EJ786">
        <v>1</v>
      </c>
      <c r="EK786">
        <v>21</v>
      </c>
      <c r="EL786" t="s">
        <v>28</v>
      </c>
      <c r="EM786" t="s">
        <v>29</v>
      </c>
      <c r="EO786" t="s">
        <v>30</v>
      </c>
      <c r="EQ786">
        <v>1024</v>
      </c>
      <c r="ER786">
        <v>42.23</v>
      </c>
      <c r="ES786">
        <v>21.42</v>
      </c>
      <c r="ET786">
        <v>3.32</v>
      </c>
      <c r="EU786">
        <v>0.13</v>
      </c>
      <c r="EV786">
        <v>17.489999999999998</v>
      </c>
      <c r="EW786">
        <v>1.47</v>
      </c>
      <c r="EX786">
        <v>0</v>
      </c>
      <c r="EY786">
        <v>0</v>
      </c>
      <c r="FQ786">
        <v>0</v>
      </c>
      <c r="FR786">
        <v>0</v>
      </c>
      <c r="FS786">
        <v>0</v>
      </c>
      <c r="FX786">
        <v>109</v>
      </c>
      <c r="FY786">
        <v>61</v>
      </c>
      <c r="GA786" t="s">
        <v>3</v>
      </c>
      <c r="GD786">
        <v>1</v>
      </c>
      <c r="GF786">
        <v>450006389</v>
      </c>
      <c r="GG786">
        <v>2</v>
      </c>
      <c r="GH786">
        <v>1</v>
      </c>
      <c r="GI786">
        <v>2</v>
      </c>
      <c r="GJ786">
        <v>0</v>
      </c>
      <c r="GK786">
        <v>0</v>
      </c>
      <c r="GL786">
        <f t="shared" si="984"/>
        <v>0</v>
      </c>
      <c r="GM786">
        <f t="shared" si="985"/>
        <v>0</v>
      </c>
      <c r="GN786">
        <f t="shared" si="986"/>
        <v>0</v>
      </c>
      <c r="GO786">
        <f t="shared" si="987"/>
        <v>0</v>
      </c>
      <c r="GP786">
        <f t="shared" si="988"/>
        <v>0</v>
      </c>
      <c r="GR786">
        <v>0</v>
      </c>
      <c r="GS786">
        <v>3</v>
      </c>
      <c r="GT786">
        <v>0</v>
      </c>
      <c r="GU786" t="s">
        <v>3</v>
      </c>
      <c r="GV786">
        <f t="shared" si="989"/>
        <v>0</v>
      </c>
      <c r="GW786">
        <v>1</v>
      </c>
      <c r="GX786">
        <f t="shared" si="990"/>
        <v>0</v>
      </c>
      <c r="HA786">
        <v>0</v>
      </c>
      <c r="HB786">
        <v>0</v>
      </c>
      <c r="HC786">
        <f t="shared" si="991"/>
        <v>0</v>
      </c>
      <c r="HE786" t="s">
        <v>3</v>
      </c>
      <c r="HF786" t="s">
        <v>3</v>
      </c>
      <c r="HM786" t="s">
        <v>3</v>
      </c>
      <c r="HN786" t="s">
        <v>3</v>
      </c>
      <c r="HO786" t="s">
        <v>3</v>
      </c>
      <c r="HP786" t="s">
        <v>3</v>
      </c>
      <c r="HQ786" t="s">
        <v>3</v>
      </c>
      <c r="HS786">
        <v>0</v>
      </c>
      <c r="IK786">
        <v>0</v>
      </c>
    </row>
    <row r="787" spans="1:255" x14ac:dyDescent="0.2">
      <c r="A787" s="2">
        <v>18</v>
      </c>
      <c r="B787" s="2">
        <v>1</v>
      </c>
      <c r="C787" s="2">
        <v>1690</v>
      </c>
      <c r="D787" s="2"/>
      <c r="E787" s="2" t="s">
        <v>3</v>
      </c>
      <c r="F787" s="2" t="s">
        <v>81</v>
      </c>
      <c r="G787" s="2" t="s">
        <v>82</v>
      </c>
      <c r="H787" s="2" t="s">
        <v>39</v>
      </c>
      <c r="I787" s="2">
        <f>I785*J787</f>
        <v>0</v>
      </c>
      <c r="J787" s="2">
        <v>1</v>
      </c>
      <c r="K787" s="2">
        <v>1</v>
      </c>
      <c r="L787" s="2"/>
      <c r="M787" s="2"/>
      <c r="N787" s="2"/>
      <c r="O787" s="2">
        <f t="shared" si="961"/>
        <v>0</v>
      </c>
      <c r="P787" s="2">
        <f t="shared" si="962"/>
        <v>0</v>
      </c>
      <c r="Q787" s="2">
        <f>(ROUND((ROUND(((ET787)*AV787*I787),2)*BB787),2)+ROUND((ROUND(((AE787-(EU787))*AV787*I787),2)*BS787),2))</f>
        <v>0</v>
      </c>
      <c r="R787" s="2">
        <f t="shared" si="963"/>
        <v>0</v>
      </c>
      <c r="S787" s="2">
        <f t="shared" si="964"/>
        <v>0</v>
      </c>
      <c r="T787" s="2">
        <f t="shared" si="965"/>
        <v>0</v>
      </c>
      <c r="U787" s="2">
        <f t="shared" si="966"/>
        <v>0</v>
      </c>
      <c r="V787" s="2">
        <f t="shared" si="967"/>
        <v>0</v>
      </c>
      <c r="W787" s="2">
        <f t="shared" si="968"/>
        <v>0</v>
      </c>
      <c r="X787" s="2">
        <f t="shared" si="969"/>
        <v>0</v>
      </c>
      <c r="Y787" s="2">
        <f t="shared" si="970"/>
        <v>0</v>
      </c>
      <c r="Z787" s="2"/>
      <c r="AA787" s="2">
        <v>-1</v>
      </c>
      <c r="AB787" s="2">
        <f t="shared" si="971"/>
        <v>74.36</v>
      </c>
      <c r="AC787" s="2">
        <f t="shared" si="958"/>
        <v>74.36</v>
      </c>
      <c r="AD787" s="2">
        <f>ROUND((((ET787)-(EU787))+AE787),6)</f>
        <v>0</v>
      </c>
      <c r="AE787" s="2">
        <f>ROUND((EU787),6)</f>
        <v>0</v>
      </c>
      <c r="AF787" s="2">
        <f>ROUND((EV787),6)</f>
        <v>0</v>
      </c>
      <c r="AG787" s="2">
        <f t="shared" si="972"/>
        <v>0</v>
      </c>
      <c r="AH787" s="2">
        <f>(EW787)</f>
        <v>0</v>
      </c>
      <c r="AI787" s="2">
        <f>(EX787)</f>
        <v>0</v>
      </c>
      <c r="AJ787" s="2">
        <f t="shared" si="973"/>
        <v>0</v>
      </c>
      <c r="AK787" s="2">
        <v>74.36</v>
      </c>
      <c r="AL787" s="2">
        <v>74.36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109</v>
      </c>
      <c r="AU787" s="2">
        <v>61</v>
      </c>
      <c r="AV787" s="2">
        <v>1</v>
      </c>
      <c r="AW787" s="2">
        <v>1</v>
      </c>
      <c r="AX787" s="2"/>
      <c r="AY787" s="2"/>
      <c r="AZ787" s="2">
        <v>1</v>
      </c>
      <c r="BA787" s="2">
        <v>1</v>
      </c>
      <c r="BB787" s="2">
        <v>1</v>
      </c>
      <c r="BC787" s="2">
        <v>1</v>
      </c>
      <c r="BD787" s="2" t="s">
        <v>3</v>
      </c>
      <c r="BE787" s="2" t="s">
        <v>3</v>
      </c>
      <c r="BF787" s="2" t="s">
        <v>3</v>
      </c>
      <c r="BG787" s="2" t="s">
        <v>3</v>
      </c>
      <c r="BH787" s="2">
        <v>3</v>
      </c>
      <c r="BI787" s="2">
        <v>1</v>
      </c>
      <c r="BJ787" s="2" t="s">
        <v>83</v>
      </c>
      <c r="BK787" s="2"/>
      <c r="BL787" s="2"/>
      <c r="BM787" s="2">
        <v>21</v>
      </c>
      <c r="BN787" s="2">
        <v>0</v>
      </c>
      <c r="BO787" s="2" t="s">
        <v>3</v>
      </c>
      <c r="BP787" s="2">
        <v>0</v>
      </c>
      <c r="BQ787" s="2">
        <v>30</v>
      </c>
      <c r="BR787" s="2">
        <v>0</v>
      </c>
      <c r="BS787" s="2">
        <v>1</v>
      </c>
      <c r="BT787" s="2">
        <v>1</v>
      </c>
      <c r="BU787" s="2">
        <v>1</v>
      </c>
      <c r="BV787" s="2">
        <v>1</v>
      </c>
      <c r="BW787" s="2">
        <v>1</v>
      </c>
      <c r="BX787" s="2">
        <v>1</v>
      </c>
      <c r="BY787" s="2" t="s">
        <v>3</v>
      </c>
      <c r="BZ787" s="2">
        <v>109</v>
      </c>
      <c r="CA787" s="2">
        <v>61</v>
      </c>
      <c r="CB787" s="2" t="s">
        <v>3</v>
      </c>
      <c r="CC787" s="2"/>
      <c r="CD787" s="2"/>
      <c r="CE787" s="2">
        <v>30</v>
      </c>
      <c r="CF787" s="2">
        <v>0</v>
      </c>
      <c r="CG787" s="2">
        <v>0</v>
      </c>
      <c r="CH787" s="2"/>
      <c r="CI787" s="2"/>
      <c r="CJ787" s="2"/>
      <c r="CK787" s="2"/>
      <c r="CL787" s="2"/>
      <c r="CM787" s="2">
        <v>0</v>
      </c>
      <c r="CN787" s="2" t="s">
        <v>3</v>
      </c>
      <c r="CO787" s="2">
        <v>0</v>
      </c>
      <c r="CP787" s="2">
        <f t="shared" si="974"/>
        <v>0</v>
      </c>
      <c r="CQ787" s="2">
        <f t="shared" si="975"/>
        <v>74.36</v>
      </c>
      <c r="CR787" s="2">
        <f>(ROUND((ROUND(((ET787)*AV787*1),2)*BB787),2)+ROUND((ROUND(((AE787-(EU787))*AV787*1),2)*BS787),2))</f>
        <v>0</v>
      </c>
      <c r="CS787" s="2">
        <f t="shared" si="976"/>
        <v>0</v>
      </c>
      <c r="CT787" s="2">
        <f t="shared" si="977"/>
        <v>0</v>
      </c>
      <c r="CU787" s="2">
        <f t="shared" si="978"/>
        <v>0</v>
      </c>
      <c r="CV787" s="2">
        <f t="shared" si="979"/>
        <v>0</v>
      </c>
      <c r="CW787" s="2">
        <f t="shared" si="980"/>
        <v>0</v>
      </c>
      <c r="CX787" s="2">
        <f t="shared" si="981"/>
        <v>0</v>
      </c>
      <c r="CY787" s="2">
        <f t="shared" si="982"/>
        <v>0</v>
      </c>
      <c r="CZ787" s="2">
        <f t="shared" si="983"/>
        <v>0</v>
      </c>
      <c r="DA787" s="2"/>
      <c r="DB787" s="2"/>
      <c r="DC787" s="2" t="s">
        <v>3</v>
      </c>
      <c r="DD787" s="2" t="s">
        <v>3</v>
      </c>
      <c r="DE787" s="2" t="s">
        <v>3</v>
      </c>
      <c r="DF787" s="2" t="s">
        <v>3</v>
      </c>
      <c r="DG787" s="2" t="s">
        <v>3</v>
      </c>
      <c r="DH787" s="2" t="s">
        <v>3</v>
      </c>
      <c r="DI787" s="2" t="s">
        <v>3</v>
      </c>
      <c r="DJ787" s="2" t="s">
        <v>3</v>
      </c>
      <c r="DK787" s="2" t="s">
        <v>3</v>
      </c>
      <c r="DL787" s="2" t="s">
        <v>3</v>
      </c>
      <c r="DM787" s="2" t="s">
        <v>3</v>
      </c>
      <c r="DN787" s="2">
        <v>0</v>
      </c>
      <c r="DO787" s="2">
        <v>0</v>
      </c>
      <c r="DP787" s="2">
        <v>1</v>
      </c>
      <c r="DQ787" s="2">
        <v>1</v>
      </c>
      <c r="DR787" s="2"/>
      <c r="DS787" s="2"/>
      <c r="DT787" s="2"/>
      <c r="DU787" s="2">
        <v>1010</v>
      </c>
      <c r="DV787" s="2" t="s">
        <v>39</v>
      </c>
      <c r="DW787" s="2" t="s">
        <v>39</v>
      </c>
      <c r="DX787" s="2">
        <v>1</v>
      </c>
      <c r="DY787" s="2"/>
      <c r="DZ787" s="2" t="s">
        <v>3</v>
      </c>
      <c r="EA787" s="2" t="s">
        <v>3</v>
      </c>
      <c r="EB787" s="2" t="s">
        <v>3</v>
      </c>
      <c r="EC787" s="2" t="s">
        <v>3</v>
      </c>
      <c r="ED787" s="2"/>
      <c r="EE787" s="2">
        <v>58807897</v>
      </c>
      <c r="EF787" s="2">
        <v>30</v>
      </c>
      <c r="EG787" s="2" t="s">
        <v>27</v>
      </c>
      <c r="EH787" s="2">
        <v>0</v>
      </c>
      <c r="EI787" s="2" t="s">
        <v>3</v>
      </c>
      <c r="EJ787" s="2">
        <v>1</v>
      </c>
      <c r="EK787" s="2">
        <v>21</v>
      </c>
      <c r="EL787" s="2" t="s">
        <v>28</v>
      </c>
      <c r="EM787" s="2" t="s">
        <v>29</v>
      </c>
      <c r="EN787" s="2"/>
      <c r="EO787" s="2" t="s">
        <v>3</v>
      </c>
      <c r="EP787" s="2"/>
      <c r="EQ787" s="2">
        <v>1024</v>
      </c>
      <c r="ER787" s="2">
        <v>74.36</v>
      </c>
      <c r="ES787" s="2">
        <v>74.36</v>
      </c>
      <c r="ET787" s="2">
        <v>0</v>
      </c>
      <c r="EU787" s="2">
        <v>0</v>
      </c>
      <c r="EV787" s="2">
        <v>0</v>
      </c>
      <c r="EW787" s="2">
        <v>0</v>
      </c>
      <c r="EX787" s="2">
        <v>0</v>
      </c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>
        <v>0</v>
      </c>
      <c r="FR787" s="2">
        <v>0</v>
      </c>
      <c r="FS787" s="2">
        <v>0</v>
      </c>
      <c r="FT787" s="2"/>
      <c r="FU787" s="2"/>
      <c r="FV787" s="2"/>
      <c r="FW787" s="2"/>
      <c r="FX787" s="2">
        <v>109</v>
      </c>
      <c r="FY787" s="2">
        <v>61</v>
      </c>
      <c r="FZ787" s="2"/>
      <c r="GA787" s="2" t="s">
        <v>3</v>
      </c>
      <c r="GB787" s="2"/>
      <c r="GC787" s="2"/>
      <c r="GD787" s="2">
        <v>1</v>
      </c>
      <c r="GE787" s="2"/>
      <c r="GF787" s="2">
        <v>-754980731</v>
      </c>
      <c r="GG787" s="2">
        <v>2</v>
      </c>
      <c r="GH787" s="2">
        <v>1</v>
      </c>
      <c r="GI787" s="2">
        <v>-2</v>
      </c>
      <c r="GJ787" s="2">
        <v>0</v>
      </c>
      <c r="GK787" s="2">
        <v>0</v>
      </c>
      <c r="GL787" s="2">
        <f t="shared" si="984"/>
        <v>0</v>
      </c>
      <c r="GM787" s="2">
        <f t="shared" si="985"/>
        <v>0</v>
      </c>
      <c r="GN787" s="2">
        <f t="shared" si="986"/>
        <v>0</v>
      </c>
      <c r="GO787" s="2">
        <f t="shared" si="987"/>
        <v>0</v>
      </c>
      <c r="GP787" s="2">
        <f t="shared" si="988"/>
        <v>0</v>
      </c>
      <c r="GQ787" s="2"/>
      <c r="GR787" s="2">
        <v>0</v>
      </c>
      <c r="GS787" s="2">
        <v>3</v>
      </c>
      <c r="GT787" s="2">
        <v>0</v>
      </c>
      <c r="GU787" s="2" t="s">
        <v>3</v>
      </c>
      <c r="GV787" s="2">
        <f t="shared" si="989"/>
        <v>0</v>
      </c>
      <c r="GW787" s="2">
        <v>1</v>
      </c>
      <c r="GX787" s="2">
        <f t="shared" si="990"/>
        <v>0</v>
      </c>
      <c r="GY787" s="2"/>
      <c r="GZ787" s="2"/>
      <c r="HA787" s="2">
        <v>0</v>
      </c>
      <c r="HB787" s="2">
        <v>0</v>
      </c>
      <c r="HC787" s="2">
        <f t="shared" si="991"/>
        <v>0</v>
      </c>
      <c r="HD787" s="2"/>
      <c r="HE787" s="2" t="s">
        <v>3</v>
      </c>
      <c r="HF787" s="2" t="s">
        <v>3</v>
      </c>
      <c r="HG787" s="2"/>
      <c r="HH787" s="2"/>
      <c r="HI787" s="2"/>
      <c r="HJ787" s="2"/>
      <c r="HK787" s="2"/>
      <c r="HL787" s="2"/>
      <c r="HM787" s="2" t="s">
        <v>3</v>
      </c>
      <c r="HN787" s="2" t="s">
        <v>3</v>
      </c>
      <c r="HO787" s="2" t="s">
        <v>3</v>
      </c>
      <c r="HP787" s="2" t="s">
        <v>3</v>
      </c>
      <c r="HQ787" s="2" t="s">
        <v>3</v>
      </c>
      <c r="HR787" s="2"/>
      <c r="HS787" s="2">
        <v>0</v>
      </c>
      <c r="HT787" s="2"/>
      <c r="HU787" s="2"/>
      <c r="HV787" s="2"/>
      <c r="HW787" s="2"/>
      <c r="HX787" s="2"/>
      <c r="HY787" s="2"/>
      <c r="HZ787" s="2"/>
      <c r="IA787" s="2"/>
      <c r="IB787" s="2"/>
      <c r="IC787" s="2"/>
      <c r="ID787" s="2"/>
      <c r="IE787" s="2"/>
      <c r="IF787" s="2"/>
      <c r="IG787" s="2"/>
      <c r="IH787" s="2"/>
      <c r="II787" s="2"/>
      <c r="IJ787" s="2"/>
      <c r="IK787" s="2">
        <v>0</v>
      </c>
      <c r="IL787" s="2"/>
      <c r="IM787" s="2"/>
      <c r="IN787" s="2"/>
      <c r="IO787" s="2"/>
      <c r="IP787" s="2"/>
      <c r="IQ787" s="2"/>
      <c r="IR787" s="2"/>
      <c r="IS787" s="2"/>
      <c r="IT787" s="2"/>
      <c r="IU787" s="2"/>
    </row>
    <row r="788" spans="1:255" x14ac:dyDescent="0.2">
      <c r="A788">
        <v>18</v>
      </c>
      <c r="B788">
        <v>1</v>
      </c>
      <c r="C788">
        <v>1697</v>
      </c>
      <c r="E788" t="s">
        <v>3</v>
      </c>
      <c r="F788" t="s">
        <v>81</v>
      </c>
      <c r="G788" t="s">
        <v>82</v>
      </c>
      <c r="H788" t="s">
        <v>39</v>
      </c>
      <c r="I788">
        <f>I786*J788</f>
        <v>0</v>
      </c>
      <c r="J788">
        <v>1</v>
      </c>
      <c r="K788">
        <v>1</v>
      </c>
      <c r="O788">
        <f t="shared" si="961"/>
        <v>0</v>
      </c>
      <c r="P788">
        <f t="shared" si="962"/>
        <v>0</v>
      </c>
      <c r="Q788">
        <f>(ROUND((ROUND(((ET788)*AV788*I788),2)*BB788),2)+ROUND((ROUND(((AE788-(EU788))*AV788*I788),2)*BS788),2))</f>
        <v>0</v>
      </c>
      <c r="R788">
        <f t="shared" si="963"/>
        <v>0</v>
      </c>
      <c r="S788">
        <f t="shared" si="964"/>
        <v>0</v>
      </c>
      <c r="T788">
        <f t="shared" si="965"/>
        <v>0</v>
      </c>
      <c r="U788">
        <f t="shared" si="966"/>
        <v>0</v>
      </c>
      <c r="V788">
        <f t="shared" si="967"/>
        <v>0</v>
      </c>
      <c r="W788">
        <f t="shared" si="968"/>
        <v>0</v>
      </c>
      <c r="X788">
        <f t="shared" si="969"/>
        <v>0</v>
      </c>
      <c r="Y788">
        <f t="shared" si="970"/>
        <v>0</v>
      </c>
      <c r="AA788">
        <v>-1</v>
      </c>
      <c r="AB788">
        <f t="shared" si="971"/>
        <v>74.36</v>
      </c>
      <c r="AC788">
        <f t="shared" si="958"/>
        <v>74.36</v>
      </c>
      <c r="AD788">
        <f>ROUND((((ET788)-(EU788))+AE788),6)</f>
        <v>0</v>
      </c>
      <c r="AE788">
        <f>ROUND((EU788),6)</f>
        <v>0</v>
      </c>
      <c r="AF788">
        <f>ROUND((EV788),6)</f>
        <v>0</v>
      </c>
      <c r="AG788">
        <f t="shared" si="972"/>
        <v>0</v>
      </c>
      <c r="AH788">
        <f>(EW788)</f>
        <v>0</v>
      </c>
      <c r="AI788">
        <f>(EX788)</f>
        <v>0</v>
      </c>
      <c r="AJ788">
        <f t="shared" si="973"/>
        <v>0</v>
      </c>
      <c r="AK788">
        <v>74.36</v>
      </c>
      <c r="AL788">
        <v>74.36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109</v>
      </c>
      <c r="AU788">
        <v>61</v>
      </c>
      <c r="AV788">
        <v>1</v>
      </c>
      <c r="AW788">
        <v>1</v>
      </c>
      <c r="AZ788">
        <v>1</v>
      </c>
      <c r="BA788">
        <v>1</v>
      </c>
      <c r="BB788">
        <v>1</v>
      </c>
      <c r="BC788">
        <v>18.87</v>
      </c>
      <c r="BD788" t="s">
        <v>3</v>
      </c>
      <c r="BE788" t="s">
        <v>3</v>
      </c>
      <c r="BF788" t="s">
        <v>3</v>
      </c>
      <c r="BG788" t="s">
        <v>3</v>
      </c>
      <c r="BH788">
        <v>3</v>
      </c>
      <c r="BI788">
        <v>1</v>
      </c>
      <c r="BJ788" t="s">
        <v>83</v>
      </c>
      <c r="BM788">
        <v>21</v>
      </c>
      <c r="BN788">
        <v>0</v>
      </c>
      <c r="BO788" t="s">
        <v>81</v>
      </c>
      <c r="BP788">
        <v>1</v>
      </c>
      <c r="BQ788">
        <v>30</v>
      </c>
      <c r="BR788">
        <v>0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 t="s">
        <v>3</v>
      </c>
      <c r="BZ788">
        <v>109</v>
      </c>
      <c r="CA788">
        <v>61</v>
      </c>
      <c r="CB788" t="s">
        <v>3</v>
      </c>
      <c r="CE788">
        <v>30</v>
      </c>
      <c r="CF788">
        <v>0</v>
      </c>
      <c r="CG788">
        <v>0</v>
      </c>
      <c r="CM788">
        <v>0</v>
      </c>
      <c r="CN788" t="s">
        <v>3</v>
      </c>
      <c r="CO788">
        <v>0</v>
      </c>
      <c r="CP788">
        <f t="shared" si="974"/>
        <v>0</v>
      </c>
      <c r="CQ788">
        <f t="shared" si="975"/>
        <v>1403.17</v>
      </c>
      <c r="CR788">
        <f>(ROUND((ROUND(((ET788)*AV788*1),2)*BB788),2)+ROUND((ROUND(((AE788-(EU788))*AV788*1),2)*BS788),2))</f>
        <v>0</v>
      </c>
      <c r="CS788">
        <f t="shared" si="976"/>
        <v>0</v>
      </c>
      <c r="CT788">
        <f t="shared" si="977"/>
        <v>0</v>
      </c>
      <c r="CU788">
        <f t="shared" si="978"/>
        <v>0</v>
      </c>
      <c r="CV788">
        <f t="shared" si="979"/>
        <v>0</v>
      </c>
      <c r="CW788">
        <f t="shared" si="980"/>
        <v>0</v>
      </c>
      <c r="CX788">
        <f t="shared" si="981"/>
        <v>0</v>
      </c>
      <c r="CY788">
        <f t="shared" si="982"/>
        <v>0</v>
      </c>
      <c r="CZ788">
        <f t="shared" si="983"/>
        <v>0</v>
      </c>
      <c r="DC788" t="s">
        <v>3</v>
      </c>
      <c r="DD788" t="s">
        <v>3</v>
      </c>
      <c r="DE788" t="s">
        <v>3</v>
      </c>
      <c r="DF788" t="s">
        <v>3</v>
      </c>
      <c r="DG788" t="s">
        <v>3</v>
      </c>
      <c r="DH788" t="s">
        <v>3</v>
      </c>
      <c r="DI788" t="s">
        <v>3</v>
      </c>
      <c r="DJ788" t="s">
        <v>3</v>
      </c>
      <c r="DK788" t="s">
        <v>3</v>
      </c>
      <c r="DL788" t="s">
        <v>3</v>
      </c>
      <c r="DM788" t="s">
        <v>3</v>
      </c>
      <c r="DN788">
        <v>0</v>
      </c>
      <c r="DO788">
        <v>0</v>
      </c>
      <c r="DP788">
        <v>1</v>
      </c>
      <c r="DQ788">
        <v>1</v>
      </c>
      <c r="DU788">
        <v>1010</v>
      </c>
      <c r="DV788" t="s">
        <v>39</v>
      </c>
      <c r="DW788" t="s">
        <v>39</v>
      </c>
      <c r="DX788">
        <v>1</v>
      </c>
      <c r="DZ788" t="s">
        <v>3</v>
      </c>
      <c r="EA788" t="s">
        <v>3</v>
      </c>
      <c r="EB788" t="s">
        <v>3</v>
      </c>
      <c r="EC788" t="s">
        <v>3</v>
      </c>
      <c r="EE788">
        <v>58807897</v>
      </c>
      <c r="EF788">
        <v>30</v>
      </c>
      <c r="EG788" t="s">
        <v>27</v>
      </c>
      <c r="EH788">
        <v>0</v>
      </c>
      <c r="EI788" t="s">
        <v>3</v>
      </c>
      <c r="EJ788">
        <v>1</v>
      </c>
      <c r="EK788">
        <v>21</v>
      </c>
      <c r="EL788" t="s">
        <v>28</v>
      </c>
      <c r="EM788" t="s">
        <v>29</v>
      </c>
      <c r="EO788" t="s">
        <v>3</v>
      </c>
      <c r="EQ788">
        <v>1024</v>
      </c>
      <c r="ER788">
        <v>74.36</v>
      </c>
      <c r="ES788">
        <v>74.36</v>
      </c>
      <c r="ET788">
        <v>0</v>
      </c>
      <c r="EU788">
        <v>0</v>
      </c>
      <c r="EV788">
        <v>0</v>
      </c>
      <c r="EW788">
        <v>0</v>
      </c>
      <c r="EX788">
        <v>0</v>
      </c>
      <c r="FQ788">
        <v>0</v>
      </c>
      <c r="FR788">
        <v>0</v>
      </c>
      <c r="FS788">
        <v>0</v>
      </c>
      <c r="FX788">
        <v>109</v>
      </c>
      <c r="FY788">
        <v>61</v>
      </c>
      <c r="GA788" t="s">
        <v>3</v>
      </c>
      <c r="GD788">
        <v>1</v>
      </c>
      <c r="GF788">
        <v>-754980731</v>
      </c>
      <c r="GG788">
        <v>2</v>
      </c>
      <c r="GH788">
        <v>1</v>
      </c>
      <c r="GI788">
        <v>2</v>
      </c>
      <c r="GJ788">
        <v>0</v>
      </c>
      <c r="GK788">
        <v>0</v>
      </c>
      <c r="GL788">
        <f t="shared" si="984"/>
        <v>0</v>
      </c>
      <c r="GM788">
        <f t="shared" si="985"/>
        <v>0</v>
      </c>
      <c r="GN788">
        <f t="shared" si="986"/>
        <v>0</v>
      </c>
      <c r="GO788">
        <f t="shared" si="987"/>
        <v>0</v>
      </c>
      <c r="GP788">
        <f t="shared" si="988"/>
        <v>0</v>
      </c>
      <c r="GR788">
        <v>0</v>
      </c>
      <c r="GS788">
        <v>3</v>
      </c>
      <c r="GT788">
        <v>0</v>
      </c>
      <c r="GU788" t="s">
        <v>3</v>
      </c>
      <c r="GV788">
        <f t="shared" si="989"/>
        <v>0</v>
      </c>
      <c r="GW788">
        <v>1</v>
      </c>
      <c r="GX788">
        <f t="shared" si="990"/>
        <v>0</v>
      </c>
      <c r="HA788">
        <v>0</v>
      </c>
      <c r="HB788">
        <v>0</v>
      </c>
      <c r="HC788">
        <f t="shared" si="991"/>
        <v>0</v>
      </c>
      <c r="HE788" t="s">
        <v>3</v>
      </c>
      <c r="HF788" t="s">
        <v>3</v>
      </c>
      <c r="HM788" t="s">
        <v>3</v>
      </c>
      <c r="HN788" t="s">
        <v>3</v>
      </c>
      <c r="HO788" t="s">
        <v>3</v>
      </c>
      <c r="HP788" t="s">
        <v>3</v>
      </c>
      <c r="HQ788" t="s">
        <v>3</v>
      </c>
      <c r="HS788">
        <v>0</v>
      </c>
      <c r="IK788">
        <v>0</v>
      </c>
    </row>
    <row r="789" spans="1:255" x14ac:dyDescent="0.2">
      <c r="A789" s="2">
        <v>17</v>
      </c>
      <c r="B789" s="2">
        <v>1</v>
      </c>
      <c r="C789" s="2">
        <f>ROW(SmtRes!A1704)</f>
        <v>1704</v>
      </c>
      <c r="D789" s="2">
        <f>ROW(EtalonRes!A1710)</f>
        <v>1710</v>
      </c>
      <c r="E789" s="2" t="s">
        <v>689</v>
      </c>
      <c r="F789" s="2" t="s">
        <v>252</v>
      </c>
      <c r="G789" s="2" t="s">
        <v>253</v>
      </c>
      <c r="H789" s="2" t="s">
        <v>254</v>
      </c>
      <c r="I789" s="2">
        <f>ROUND(ROUND(2,4),9)</f>
        <v>2</v>
      </c>
      <c r="J789" s="2">
        <v>0</v>
      </c>
      <c r="K789" s="2">
        <f>ROUND(ROUND(2,4),9)</f>
        <v>2</v>
      </c>
      <c r="L789" s="2"/>
      <c r="M789" s="2"/>
      <c r="N789" s="2"/>
      <c r="O789" s="2">
        <f t="shared" si="961"/>
        <v>39.29</v>
      </c>
      <c r="P789" s="2">
        <f t="shared" si="962"/>
        <v>1</v>
      </c>
      <c r="Q789" s="2">
        <f>(ROUND((ROUND(((((ET789*1.25)*1.1))*AV789*I789),2)*BB789),2)+ROUND((ROUND(((AE789-(((EU789*1.25)*1.1)))*AV789*I789),2)*BS789),2))</f>
        <v>13.32</v>
      </c>
      <c r="R789" s="2">
        <f t="shared" si="963"/>
        <v>1.23</v>
      </c>
      <c r="S789" s="2">
        <f t="shared" si="964"/>
        <v>24.97</v>
      </c>
      <c r="T789" s="2">
        <f t="shared" si="965"/>
        <v>0</v>
      </c>
      <c r="U789" s="2">
        <f t="shared" si="966"/>
        <v>2.0246325000000001</v>
      </c>
      <c r="V789" s="2">
        <f t="shared" si="967"/>
        <v>0</v>
      </c>
      <c r="W789" s="2">
        <f t="shared" si="968"/>
        <v>0</v>
      </c>
      <c r="X789" s="2">
        <f t="shared" si="969"/>
        <v>28.56</v>
      </c>
      <c r="Y789" s="2">
        <f t="shared" si="970"/>
        <v>15.98</v>
      </c>
      <c r="Z789" s="2"/>
      <c r="AA789" s="2">
        <v>59204062</v>
      </c>
      <c r="AB789" s="2">
        <f t="shared" si="971"/>
        <v>18.443750000000001</v>
      </c>
      <c r="AC789" s="2">
        <f t="shared" si="958"/>
        <v>0.5</v>
      </c>
      <c r="AD789" s="2">
        <f>ROUND((((((ET789*1.25)*1.1))-(((EU789*1.25)*1.1)))+AE789),6)</f>
        <v>6.2424999999999997</v>
      </c>
      <c r="AE789" s="2">
        <f>ROUND((((EU789*1.25)*1.1)),6)</f>
        <v>0.57750000000000001</v>
      </c>
      <c r="AF789" s="2">
        <f>ROUND((((EV789*1.15)*1.1)),6)</f>
        <v>11.70125</v>
      </c>
      <c r="AG789" s="2">
        <f t="shared" si="972"/>
        <v>0</v>
      </c>
      <c r="AH789" s="2">
        <f>(((EW789*1.15)*1.1))</f>
        <v>0.94874999999999998</v>
      </c>
      <c r="AI789" s="2">
        <f>(((EX789*1.25)*1.1))</f>
        <v>0</v>
      </c>
      <c r="AJ789" s="2">
        <f t="shared" si="973"/>
        <v>0</v>
      </c>
      <c r="AK789" s="2">
        <v>14.29</v>
      </c>
      <c r="AL789" s="2">
        <v>0.5</v>
      </c>
      <c r="AM789" s="2">
        <v>4.54</v>
      </c>
      <c r="AN789" s="2">
        <v>0.42</v>
      </c>
      <c r="AO789" s="2">
        <v>9.25</v>
      </c>
      <c r="AP789" s="2">
        <v>0</v>
      </c>
      <c r="AQ789" s="2">
        <v>0.75</v>
      </c>
      <c r="AR789" s="2">
        <v>0</v>
      </c>
      <c r="AS789" s="2">
        <v>0</v>
      </c>
      <c r="AT789" s="2">
        <v>109</v>
      </c>
      <c r="AU789" s="2">
        <v>61</v>
      </c>
      <c r="AV789" s="2">
        <v>1.0669999999999999</v>
      </c>
      <c r="AW789" s="2">
        <v>1</v>
      </c>
      <c r="AX789" s="2"/>
      <c r="AY789" s="2"/>
      <c r="AZ789" s="2">
        <v>1</v>
      </c>
      <c r="BA789" s="2">
        <v>1</v>
      </c>
      <c r="BB789" s="2">
        <v>1</v>
      </c>
      <c r="BC789" s="2">
        <v>1</v>
      </c>
      <c r="BD789" s="2" t="s">
        <v>3</v>
      </c>
      <c r="BE789" s="2" t="s">
        <v>3</v>
      </c>
      <c r="BF789" s="2" t="s">
        <v>3</v>
      </c>
      <c r="BG789" s="2" t="s">
        <v>3</v>
      </c>
      <c r="BH789" s="2">
        <v>0</v>
      </c>
      <c r="BI789" s="2">
        <v>1</v>
      </c>
      <c r="BJ789" s="2" t="s">
        <v>255</v>
      </c>
      <c r="BK789" s="2"/>
      <c r="BL789" s="2"/>
      <c r="BM789" s="2">
        <v>23</v>
      </c>
      <c r="BN789" s="2">
        <v>0</v>
      </c>
      <c r="BO789" s="2" t="s">
        <v>252</v>
      </c>
      <c r="BP789" s="2">
        <v>1</v>
      </c>
      <c r="BQ789" s="2">
        <v>30</v>
      </c>
      <c r="BR789" s="2">
        <v>0</v>
      </c>
      <c r="BS789" s="2">
        <v>1</v>
      </c>
      <c r="BT789" s="2">
        <v>1</v>
      </c>
      <c r="BU789" s="2">
        <v>1</v>
      </c>
      <c r="BV789" s="2">
        <v>1</v>
      </c>
      <c r="BW789" s="2">
        <v>1</v>
      </c>
      <c r="BX789" s="2">
        <v>1</v>
      </c>
      <c r="BY789" s="2" t="s">
        <v>3</v>
      </c>
      <c r="BZ789" s="2">
        <v>109</v>
      </c>
      <c r="CA789" s="2">
        <v>61</v>
      </c>
      <c r="CB789" s="2" t="s">
        <v>3</v>
      </c>
      <c r="CC789" s="2"/>
      <c r="CD789" s="2"/>
      <c r="CE789" s="2">
        <v>30</v>
      </c>
      <c r="CF789" s="2">
        <v>0</v>
      </c>
      <c r="CG789" s="2">
        <v>0</v>
      </c>
      <c r="CH789" s="2"/>
      <c r="CI789" s="2"/>
      <c r="CJ789" s="2"/>
      <c r="CK789" s="2"/>
      <c r="CL789" s="2"/>
      <c r="CM789" s="2">
        <v>0</v>
      </c>
      <c r="CN789" s="2" t="s">
        <v>1044</v>
      </c>
      <c r="CO789" s="2">
        <v>0</v>
      </c>
      <c r="CP789" s="2">
        <f t="shared" si="974"/>
        <v>39.29</v>
      </c>
      <c r="CQ789" s="2">
        <f t="shared" si="975"/>
        <v>0.5</v>
      </c>
      <c r="CR789" s="2">
        <f>(ROUND((ROUND(((((ET789*1.25)*1.1))*AV789*1),2)*BB789),2)+ROUND((ROUND(((AE789-(((EU789*1.25)*1.1)))*AV789*1),2)*BS789),2))</f>
        <v>6.66</v>
      </c>
      <c r="CS789" s="2">
        <f t="shared" si="976"/>
        <v>0.62</v>
      </c>
      <c r="CT789" s="2">
        <f t="shared" si="977"/>
        <v>12.49</v>
      </c>
      <c r="CU789" s="2">
        <f t="shared" si="978"/>
        <v>0</v>
      </c>
      <c r="CV789" s="2">
        <f t="shared" si="979"/>
        <v>1.01231625</v>
      </c>
      <c r="CW789" s="2">
        <f t="shared" si="980"/>
        <v>0</v>
      </c>
      <c r="CX789" s="2">
        <f t="shared" si="981"/>
        <v>0</v>
      </c>
      <c r="CY789" s="2">
        <f t="shared" si="982"/>
        <v>28.557999999999996</v>
      </c>
      <c r="CZ789" s="2">
        <f t="shared" si="983"/>
        <v>15.982000000000001</v>
      </c>
      <c r="DA789" s="2"/>
      <c r="DB789" s="2">
        <v>311</v>
      </c>
      <c r="DC789" s="2" t="s">
        <v>3</v>
      </c>
      <c r="DD789" s="2" t="s">
        <v>3</v>
      </c>
      <c r="DE789" s="2" t="s">
        <v>25</v>
      </c>
      <c r="DF789" s="2" t="s">
        <v>25</v>
      </c>
      <c r="DG789" s="2" t="s">
        <v>26</v>
      </c>
      <c r="DH789" s="2" t="s">
        <v>3</v>
      </c>
      <c r="DI789" s="2" t="s">
        <v>26</v>
      </c>
      <c r="DJ789" s="2" t="s">
        <v>25</v>
      </c>
      <c r="DK789" s="2" t="s">
        <v>3</v>
      </c>
      <c r="DL789" s="2" t="s">
        <v>3</v>
      </c>
      <c r="DM789" s="2" t="s">
        <v>3</v>
      </c>
      <c r="DN789" s="2">
        <v>0</v>
      </c>
      <c r="DO789" s="2">
        <v>0</v>
      </c>
      <c r="DP789" s="2">
        <v>1</v>
      </c>
      <c r="DQ789" s="2">
        <v>1</v>
      </c>
      <c r="DR789" s="2"/>
      <c r="DS789" s="2"/>
      <c r="DT789" s="2"/>
      <c r="DU789" s="2">
        <v>1013</v>
      </c>
      <c r="DV789" s="2" t="s">
        <v>254</v>
      </c>
      <c r="DW789" s="2" t="s">
        <v>254</v>
      </c>
      <c r="DX789" s="2">
        <v>1</v>
      </c>
      <c r="DY789" s="2"/>
      <c r="DZ789" s="2" t="s">
        <v>3</v>
      </c>
      <c r="EA789" s="2" t="s">
        <v>3</v>
      </c>
      <c r="EB789" s="2" t="s">
        <v>3</v>
      </c>
      <c r="EC789" s="2" t="s">
        <v>3</v>
      </c>
      <c r="ED789" s="2"/>
      <c r="EE789" s="2">
        <v>58807899</v>
      </c>
      <c r="EF789" s="2">
        <v>30</v>
      </c>
      <c r="EG789" s="2" t="s">
        <v>27</v>
      </c>
      <c r="EH789" s="2">
        <v>0</v>
      </c>
      <c r="EI789" s="2" t="s">
        <v>3</v>
      </c>
      <c r="EJ789" s="2">
        <v>1</v>
      </c>
      <c r="EK789" s="2">
        <v>23</v>
      </c>
      <c r="EL789" s="2" t="s">
        <v>256</v>
      </c>
      <c r="EM789" s="2" t="s">
        <v>257</v>
      </c>
      <c r="EN789" s="2"/>
      <c r="EO789" s="2" t="s">
        <v>30</v>
      </c>
      <c r="EP789" s="2"/>
      <c r="EQ789" s="2">
        <v>0</v>
      </c>
      <c r="ER789" s="2">
        <v>14.29</v>
      </c>
      <c r="ES789" s="2">
        <v>0.5</v>
      </c>
      <c r="ET789" s="2">
        <v>4.54</v>
      </c>
      <c r="EU789" s="2">
        <v>0.42</v>
      </c>
      <c r="EV789" s="2">
        <v>9.25</v>
      </c>
      <c r="EW789" s="2">
        <v>0.75</v>
      </c>
      <c r="EX789" s="2">
        <v>0</v>
      </c>
      <c r="EY789" s="2">
        <v>0</v>
      </c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>
        <v>0</v>
      </c>
      <c r="FR789" s="2">
        <v>0</v>
      </c>
      <c r="FS789" s="2">
        <v>0</v>
      </c>
      <c r="FT789" s="2"/>
      <c r="FU789" s="2"/>
      <c r="FV789" s="2"/>
      <c r="FW789" s="2"/>
      <c r="FX789" s="2">
        <v>109</v>
      </c>
      <c r="FY789" s="2">
        <v>61</v>
      </c>
      <c r="FZ789" s="2"/>
      <c r="GA789" s="2" t="s">
        <v>3</v>
      </c>
      <c r="GB789" s="2"/>
      <c r="GC789" s="2"/>
      <c r="GD789" s="2">
        <v>1</v>
      </c>
      <c r="GE789" s="2"/>
      <c r="GF789" s="2">
        <v>-176385973</v>
      </c>
      <c r="GG789" s="2">
        <v>2</v>
      </c>
      <c r="GH789" s="2">
        <v>1</v>
      </c>
      <c r="GI789" s="2">
        <v>2</v>
      </c>
      <c r="GJ789" s="2">
        <v>0</v>
      </c>
      <c r="GK789" s="2">
        <v>0</v>
      </c>
      <c r="GL789" s="2">
        <f t="shared" si="984"/>
        <v>0</v>
      </c>
      <c r="GM789" s="2">
        <f t="shared" si="985"/>
        <v>83.83</v>
      </c>
      <c r="GN789" s="2">
        <f t="shared" si="986"/>
        <v>83.83</v>
      </c>
      <c r="GO789" s="2">
        <f t="shared" si="987"/>
        <v>0</v>
      </c>
      <c r="GP789" s="2">
        <f t="shared" si="988"/>
        <v>0</v>
      </c>
      <c r="GQ789" s="2"/>
      <c r="GR789" s="2">
        <v>0</v>
      </c>
      <c r="GS789" s="2">
        <v>3</v>
      </c>
      <c r="GT789" s="2">
        <v>0</v>
      </c>
      <c r="GU789" s="2" t="s">
        <v>3</v>
      </c>
      <c r="GV789" s="2">
        <f t="shared" si="989"/>
        <v>0</v>
      </c>
      <c r="GW789" s="2">
        <v>1</v>
      </c>
      <c r="GX789" s="2">
        <f t="shared" si="990"/>
        <v>0</v>
      </c>
      <c r="GY789" s="2"/>
      <c r="GZ789" s="2"/>
      <c r="HA789" s="2">
        <v>0</v>
      </c>
      <c r="HB789" s="2">
        <v>0</v>
      </c>
      <c r="HC789" s="2">
        <f t="shared" si="991"/>
        <v>0</v>
      </c>
      <c r="HD789" s="2"/>
      <c r="HE789" s="2" t="s">
        <v>3</v>
      </c>
      <c r="HF789" s="2" t="s">
        <v>3</v>
      </c>
      <c r="HG789" s="2"/>
      <c r="HH789" s="2"/>
      <c r="HI789" s="2"/>
      <c r="HJ789" s="2"/>
      <c r="HK789" s="2"/>
      <c r="HL789" s="2"/>
      <c r="HM789" s="2" t="s">
        <v>3</v>
      </c>
      <c r="HN789" s="2" t="s">
        <v>3</v>
      </c>
      <c r="HO789" s="2" t="s">
        <v>3</v>
      </c>
      <c r="HP789" s="2" t="s">
        <v>3</v>
      </c>
      <c r="HQ789" s="2" t="s">
        <v>3</v>
      </c>
      <c r="HR789" s="2"/>
      <c r="HS789" s="2">
        <v>0</v>
      </c>
      <c r="HT789" s="2"/>
      <c r="HU789" s="2"/>
      <c r="HV789" s="2"/>
      <c r="HW789" s="2"/>
      <c r="HX789" s="2"/>
      <c r="HY789" s="2"/>
      <c r="HZ789" s="2"/>
      <c r="IA789" s="2"/>
      <c r="IB789" s="2"/>
      <c r="IC789" s="2"/>
      <c r="ID789" s="2"/>
      <c r="IE789" s="2"/>
      <c r="IF789" s="2"/>
      <c r="IG789" s="2"/>
      <c r="IH789" s="2"/>
      <c r="II789" s="2"/>
      <c r="IJ789" s="2"/>
      <c r="IK789" s="2">
        <v>0</v>
      </c>
      <c r="IL789" s="2"/>
      <c r="IM789" s="2"/>
      <c r="IN789" s="2"/>
      <c r="IO789" s="2"/>
      <c r="IP789" s="2"/>
      <c r="IQ789" s="2"/>
      <c r="IR789" s="2"/>
      <c r="IS789" s="2"/>
      <c r="IT789" s="2"/>
      <c r="IU789" s="2"/>
    </row>
    <row r="790" spans="1:255" x14ac:dyDescent="0.2">
      <c r="A790">
        <v>17</v>
      </c>
      <c r="B790">
        <v>1</v>
      </c>
      <c r="C790">
        <f>ROW(SmtRes!A1710)</f>
        <v>1710</v>
      </c>
      <c r="D790">
        <f>ROW(EtalonRes!A1716)</f>
        <v>1716</v>
      </c>
      <c r="E790" t="s">
        <v>689</v>
      </c>
      <c r="F790" t="s">
        <v>252</v>
      </c>
      <c r="G790" t="s">
        <v>253</v>
      </c>
      <c r="H790" t="s">
        <v>254</v>
      </c>
      <c r="I790">
        <f>ROUND(ROUND(2,4),9)</f>
        <v>2</v>
      </c>
      <c r="J790">
        <v>0</v>
      </c>
      <c r="K790">
        <f>ROUND(ROUND(2,4),9)</f>
        <v>2</v>
      </c>
      <c r="O790">
        <f t="shared" si="961"/>
        <v>1578.27</v>
      </c>
      <c r="P790">
        <f t="shared" si="962"/>
        <v>13.1</v>
      </c>
      <c r="Q790">
        <f>(ROUND((ROUND(((((ET790*1.25)*1.1))*AV790*I790),2)*BB790),2)+ROUND((ROUND(((AE790-(((EU790*1.25)*1.1)))*AV790*I790),2)*BS790),2))</f>
        <v>192.07</v>
      </c>
      <c r="R790">
        <f t="shared" si="963"/>
        <v>67.64</v>
      </c>
      <c r="S790">
        <f t="shared" si="964"/>
        <v>1373.1</v>
      </c>
      <c r="T790">
        <f t="shared" si="965"/>
        <v>0</v>
      </c>
      <c r="U790">
        <f t="shared" si="966"/>
        <v>2.0246325000000001</v>
      </c>
      <c r="V790">
        <f t="shared" si="967"/>
        <v>0</v>
      </c>
      <c r="W790">
        <f t="shared" si="968"/>
        <v>0</v>
      </c>
      <c r="X790">
        <f t="shared" si="969"/>
        <v>1570.41</v>
      </c>
      <c r="Y790">
        <f t="shared" si="970"/>
        <v>878.85</v>
      </c>
      <c r="AA790">
        <v>59204059</v>
      </c>
      <c r="AB790">
        <f t="shared" si="971"/>
        <v>18.443750000000001</v>
      </c>
      <c r="AC790">
        <f t="shared" si="958"/>
        <v>0.5</v>
      </c>
      <c r="AD790">
        <f>ROUND((((((ET790*1.25)*1.1))-(((EU790*1.25)*1.1)))+AE790),6)</f>
        <v>6.2424999999999997</v>
      </c>
      <c r="AE790">
        <f>ROUND((((EU790*1.25)*1.1)),6)</f>
        <v>0.57750000000000001</v>
      </c>
      <c r="AF790">
        <f>ROUND((((EV790*1.15)*1.1)),6)</f>
        <v>11.70125</v>
      </c>
      <c r="AG790">
        <f t="shared" si="972"/>
        <v>0</v>
      </c>
      <c r="AH790">
        <f>(((EW790*1.15)*1.1))</f>
        <v>0.94874999999999998</v>
      </c>
      <c r="AI790">
        <f>(((EX790*1.25)*1.1))</f>
        <v>0</v>
      </c>
      <c r="AJ790">
        <f t="shared" si="973"/>
        <v>0</v>
      </c>
      <c r="AK790">
        <v>14.29</v>
      </c>
      <c r="AL790">
        <v>0.5</v>
      </c>
      <c r="AM790">
        <v>4.54</v>
      </c>
      <c r="AN790">
        <v>0.42</v>
      </c>
      <c r="AO790">
        <v>9.25</v>
      </c>
      <c r="AP790">
        <v>0</v>
      </c>
      <c r="AQ790">
        <v>0.75</v>
      </c>
      <c r="AR790">
        <v>0</v>
      </c>
      <c r="AS790">
        <v>0</v>
      </c>
      <c r="AT790">
        <v>109</v>
      </c>
      <c r="AU790">
        <v>61</v>
      </c>
      <c r="AV790">
        <v>1.0669999999999999</v>
      </c>
      <c r="AW790">
        <v>1</v>
      </c>
      <c r="AZ790">
        <v>1</v>
      </c>
      <c r="BA790">
        <v>54.99</v>
      </c>
      <c r="BB790">
        <v>14.42</v>
      </c>
      <c r="BC790">
        <v>13.1</v>
      </c>
      <c r="BD790" t="s">
        <v>3</v>
      </c>
      <c r="BE790" t="s">
        <v>3</v>
      </c>
      <c r="BF790" t="s">
        <v>3</v>
      </c>
      <c r="BG790" t="s">
        <v>3</v>
      </c>
      <c r="BH790">
        <v>0</v>
      </c>
      <c r="BI790">
        <v>1</v>
      </c>
      <c r="BJ790" t="s">
        <v>255</v>
      </c>
      <c r="BM790">
        <v>23</v>
      </c>
      <c r="BN790">
        <v>0</v>
      </c>
      <c r="BO790" t="s">
        <v>252</v>
      </c>
      <c r="BP790">
        <v>1</v>
      </c>
      <c r="BQ790">
        <v>30</v>
      </c>
      <c r="BR790">
        <v>0</v>
      </c>
      <c r="BS790">
        <v>54.99</v>
      </c>
      <c r="BT790">
        <v>1</v>
      </c>
      <c r="BU790">
        <v>1</v>
      </c>
      <c r="BV790">
        <v>1</v>
      </c>
      <c r="BW790">
        <v>1</v>
      </c>
      <c r="BX790">
        <v>1</v>
      </c>
      <c r="BY790" t="s">
        <v>3</v>
      </c>
      <c r="BZ790">
        <v>109</v>
      </c>
      <c r="CA790">
        <v>61</v>
      </c>
      <c r="CB790" t="s">
        <v>3</v>
      </c>
      <c r="CE790">
        <v>30</v>
      </c>
      <c r="CF790">
        <v>0</v>
      </c>
      <c r="CG790">
        <v>0</v>
      </c>
      <c r="CM790">
        <v>0</v>
      </c>
      <c r="CN790" t="s">
        <v>1044</v>
      </c>
      <c r="CO790">
        <v>0</v>
      </c>
      <c r="CP790">
        <f t="shared" si="974"/>
        <v>1578.27</v>
      </c>
      <c r="CQ790">
        <f t="shared" si="975"/>
        <v>6.55</v>
      </c>
      <c r="CR790">
        <f>(ROUND((ROUND(((((ET790*1.25)*1.1))*AV790*1),2)*BB790),2)+ROUND((ROUND(((AE790-(((EU790*1.25)*1.1)))*AV790*1),2)*BS790),2))</f>
        <v>96.04</v>
      </c>
      <c r="CS790">
        <f t="shared" si="976"/>
        <v>34.090000000000003</v>
      </c>
      <c r="CT790">
        <f t="shared" si="977"/>
        <v>686.83</v>
      </c>
      <c r="CU790">
        <f t="shared" si="978"/>
        <v>0</v>
      </c>
      <c r="CV790">
        <f t="shared" si="979"/>
        <v>1.01231625</v>
      </c>
      <c r="CW790">
        <f t="shared" si="980"/>
        <v>0</v>
      </c>
      <c r="CX790">
        <f t="shared" si="981"/>
        <v>0</v>
      </c>
      <c r="CY790">
        <f t="shared" si="982"/>
        <v>1570.4066</v>
      </c>
      <c r="CZ790">
        <f t="shared" si="983"/>
        <v>878.85140000000001</v>
      </c>
      <c r="DB790">
        <v>313</v>
      </c>
      <c r="DC790" t="s">
        <v>3</v>
      </c>
      <c r="DD790" t="s">
        <v>3</v>
      </c>
      <c r="DE790" t="s">
        <v>25</v>
      </c>
      <c r="DF790" t="s">
        <v>25</v>
      </c>
      <c r="DG790" t="s">
        <v>26</v>
      </c>
      <c r="DH790" t="s">
        <v>3</v>
      </c>
      <c r="DI790" t="s">
        <v>26</v>
      </c>
      <c r="DJ790" t="s">
        <v>25</v>
      </c>
      <c r="DK790" t="s">
        <v>3</v>
      </c>
      <c r="DL790" t="s">
        <v>3</v>
      </c>
      <c r="DM790" t="s">
        <v>3</v>
      </c>
      <c r="DN790">
        <v>0</v>
      </c>
      <c r="DO790">
        <v>0</v>
      </c>
      <c r="DP790">
        <v>1</v>
      </c>
      <c r="DQ790">
        <v>1</v>
      </c>
      <c r="DU790">
        <v>1013</v>
      </c>
      <c r="DV790" t="s">
        <v>254</v>
      </c>
      <c r="DW790" t="s">
        <v>254</v>
      </c>
      <c r="DX790">
        <v>1</v>
      </c>
      <c r="DZ790" t="s">
        <v>3</v>
      </c>
      <c r="EA790" t="s">
        <v>3</v>
      </c>
      <c r="EB790" t="s">
        <v>3</v>
      </c>
      <c r="EC790" t="s">
        <v>3</v>
      </c>
      <c r="EE790">
        <v>58807899</v>
      </c>
      <c r="EF790">
        <v>30</v>
      </c>
      <c r="EG790" t="s">
        <v>27</v>
      </c>
      <c r="EH790">
        <v>0</v>
      </c>
      <c r="EI790" t="s">
        <v>3</v>
      </c>
      <c r="EJ790">
        <v>1</v>
      </c>
      <c r="EK790">
        <v>23</v>
      </c>
      <c r="EL790" t="s">
        <v>256</v>
      </c>
      <c r="EM790" t="s">
        <v>257</v>
      </c>
      <c r="EO790" t="s">
        <v>30</v>
      </c>
      <c r="EQ790">
        <v>0</v>
      </c>
      <c r="ER790">
        <v>14.29</v>
      </c>
      <c r="ES790">
        <v>0.5</v>
      </c>
      <c r="ET790">
        <v>4.54</v>
      </c>
      <c r="EU790">
        <v>0.42</v>
      </c>
      <c r="EV790">
        <v>9.25</v>
      </c>
      <c r="EW790">
        <v>0.75</v>
      </c>
      <c r="EX790">
        <v>0</v>
      </c>
      <c r="EY790">
        <v>0</v>
      </c>
      <c r="FQ790">
        <v>0</v>
      </c>
      <c r="FR790">
        <v>0</v>
      </c>
      <c r="FS790">
        <v>0</v>
      </c>
      <c r="FX790">
        <v>109</v>
      </c>
      <c r="FY790">
        <v>61</v>
      </c>
      <c r="GA790" t="s">
        <v>3</v>
      </c>
      <c r="GD790">
        <v>1</v>
      </c>
      <c r="GF790">
        <v>-176385973</v>
      </c>
      <c r="GG790">
        <v>2</v>
      </c>
      <c r="GH790">
        <v>1</v>
      </c>
      <c r="GI790">
        <v>2</v>
      </c>
      <c r="GJ790">
        <v>0</v>
      </c>
      <c r="GK790">
        <v>0</v>
      </c>
      <c r="GL790">
        <f t="shared" si="984"/>
        <v>0</v>
      </c>
      <c r="GM790">
        <f t="shared" si="985"/>
        <v>4027.53</v>
      </c>
      <c r="GN790">
        <f t="shared" si="986"/>
        <v>4027.53</v>
      </c>
      <c r="GO790">
        <f t="shared" si="987"/>
        <v>0</v>
      </c>
      <c r="GP790">
        <f t="shared" si="988"/>
        <v>0</v>
      </c>
      <c r="GR790">
        <v>0</v>
      </c>
      <c r="GS790">
        <v>3</v>
      </c>
      <c r="GT790">
        <v>0</v>
      </c>
      <c r="GU790" t="s">
        <v>3</v>
      </c>
      <c r="GV790">
        <f t="shared" si="989"/>
        <v>0</v>
      </c>
      <c r="GW790">
        <v>1</v>
      </c>
      <c r="GX790">
        <f t="shared" si="990"/>
        <v>0</v>
      </c>
      <c r="HA790">
        <v>0</v>
      </c>
      <c r="HB790">
        <v>0</v>
      </c>
      <c r="HC790">
        <f t="shared" si="991"/>
        <v>0</v>
      </c>
      <c r="HE790" t="s">
        <v>3</v>
      </c>
      <c r="HF790" t="s">
        <v>3</v>
      </c>
      <c r="HM790" t="s">
        <v>3</v>
      </c>
      <c r="HN790" t="s">
        <v>3</v>
      </c>
      <c r="HO790" t="s">
        <v>3</v>
      </c>
      <c r="HP790" t="s">
        <v>3</v>
      </c>
      <c r="HQ790" t="s">
        <v>3</v>
      </c>
      <c r="HS790">
        <v>0</v>
      </c>
      <c r="IK790">
        <v>0</v>
      </c>
    </row>
    <row r="791" spans="1:255" x14ac:dyDescent="0.2">
      <c r="A791" s="2">
        <v>18</v>
      </c>
      <c r="B791" s="2">
        <v>1</v>
      </c>
      <c r="C791" s="2">
        <v>1704</v>
      </c>
      <c r="D791" s="2"/>
      <c r="E791" s="2" t="s">
        <v>690</v>
      </c>
      <c r="F791" s="2" t="s">
        <v>500</v>
      </c>
      <c r="G791" s="2" t="s">
        <v>501</v>
      </c>
      <c r="H791" s="2" t="s">
        <v>39</v>
      </c>
      <c r="I791" s="2">
        <f>I789*J791</f>
        <v>2</v>
      </c>
      <c r="J791" s="2">
        <v>1</v>
      </c>
      <c r="K791" s="2">
        <v>1</v>
      </c>
      <c r="L791" s="2"/>
      <c r="M791" s="2"/>
      <c r="N791" s="2"/>
      <c r="O791" s="2">
        <f t="shared" si="961"/>
        <v>659.84</v>
      </c>
      <c r="P791" s="2">
        <f t="shared" si="962"/>
        <v>659.84</v>
      </c>
      <c r="Q791" s="2">
        <f>(ROUND((ROUND(((ET791)*AV791*I791),2)*BB791),2)+ROUND((ROUND(((AE791-(EU791))*AV791*I791),2)*BS791),2))</f>
        <v>0</v>
      </c>
      <c r="R791" s="2">
        <f t="shared" si="963"/>
        <v>0</v>
      </c>
      <c r="S791" s="2">
        <f t="shared" si="964"/>
        <v>0</v>
      </c>
      <c r="T791" s="2">
        <f t="shared" si="965"/>
        <v>0</v>
      </c>
      <c r="U791" s="2">
        <f t="shared" si="966"/>
        <v>0</v>
      </c>
      <c r="V791" s="2">
        <f t="shared" si="967"/>
        <v>0</v>
      </c>
      <c r="W791" s="2">
        <f t="shared" si="968"/>
        <v>0</v>
      </c>
      <c r="X791" s="2">
        <f t="shared" si="969"/>
        <v>0</v>
      </c>
      <c r="Y791" s="2">
        <f t="shared" si="970"/>
        <v>0</v>
      </c>
      <c r="Z791" s="2"/>
      <c r="AA791" s="2">
        <v>59204062</v>
      </c>
      <c r="AB791" s="2">
        <f t="shared" si="971"/>
        <v>329.92</v>
      </c>
      <c r="AC791" s="2">
        <f t="shared" si="958"/>
        <v>329.92</v>
      </c>
      <c r="AD791" s="2">
        <f>ROUND((((ET791)-(EU791))+AE791),6)</f>
        <v>0</v>
      </c>
      <c r="AE791" s="2">
        <f>ROUND((EU791),6)</f>
        <v>0</v>
      </c>
      <c r="AF791" s="2">
        <f>ROUND((EV791),6)</f>
        <v>0</v>
      </c>
      <c r="AG791" s="2">
        <f t="shared" si="972"/>
        <v>0</v>
      </c>
      <c r="AH791" s="2">
        <f>(EW791)</f>
        <v>0</v>
      </c>
      <c r="AI791" s="2">
        <f>(EX791)</f>
        <v>0</v>
      </c>
      <c r="AJ791" s="2">
        <f t="shared" si="973"/>
        <v>0</v>
      </c>
      <c r="AK791" s="2">
        <v>329.92</v>
      </c>
      <c r="AL791" s="2">
        <v>329.92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109</v>
      </c>
      <c r="AU791" s="2">
        <v>61</v>
      </c>
      <c r="AV791" s="2">
        <v>1</v>
      </c>
      <c r="AW791" s="2">
        <v>1</v>
      </c>
      <c r="AX791" s="2"/>
      <c r="AY791" s="2"/>
      <c r="AZ791" s="2">
        <v>1</v>
      </c>
      <c r="BA791" s="2">
        <v>1</v>
      </c>
      <c r="BB791" s="2">
        <v>1</v>
      </c>
      <c r="BC791" s="2">
        <v>1</v>
      </c>
      <c r="BD791" s="2" t="s">
        <v>3</v>
      </c>
      <c r="BE791" s="2" t="s">
        <v>3</v>
      </c>
      <c r="BF791" s="2" t="s">
        <v>3</v>
      </c>
      <c r="BG791" s="2" t="s">
        <v>3</v>
      </c>
      <c r="BH791" s="2">
        <v>3</v>
      </c>
      <c r="BI791" s="2">
        <v>1</v>
      </c>
      <c r="BJ791" s="2" t="s">
        <v>502</v>
      </c>
      <c r="BK791" s="2"/>
      <c r="BL791" s="2"/>
      <c r="BM791" s="2">
        <v>23</v>
      </c>
      <c r="BN791" s="2">
        <v>0</v>
      </c>
      <c r="BO791" s="2" t="s">
        <v>3</v>
      </c>
      <c r="BP791" s="2">
        <v>0</v>
      </c>
      <c r="BQ791" s="2">
        <v>30</v>
      </c>
      <c r="BR791" s="2">
        <v>0</v>
      </c>
      <c r="BS791" s="2">
        <v>1</v>
      </c>
      <c r="BT791" s="2">
        <v>1</v>
      </c>
      <c r="BU791" s="2">
        <v>1</v>
      </c>
      <c r="BV791" s="2">
        <v>1</v>
      </c>
      <c r="BW791" s="2">
        <v>1</v>
      </c>
      <c r="BX791" s="2">
        <v>1</v>
      </c>
      <c r="BY791" s="2" t="s">
        <v>3</v>
      </c>
      <c r="BZ791" s="2">
        <v>109</v>
      </c>
      <c r="CA791" s="2">
        <v>61</v>
      </c>
      <c r="CB791" s="2" t="s">
        <v>3</v>
      </c>
      <c r="CC791" s="2"/>
      <c r="CD791" s="2"/>
      <c r="CE791" s="2">
        <v>30</v>
      </c>
      <c r="CF791" s="2">
        <v>0</v>
      </c>
      <c r="CG791" s="2">
        <v>0</v>
      </c>
      <c r="CH791" s="2"/>
      <c r="CI791" s="2"/>
      <c r="CJ791" s="2"/>
      <c r="CK791" s="2"/>
      <c r="CL791" s="2"/>
      <c r="CM791" s="2">
        <v>0</v>
      </c>
      <c r="CN791" s="2" t="s">
        <v>3</v>
      </c>
      <c r="CO791" s="2">
        <v>0</v>
      </c>
      <c r="CP791" s="2">
        <f t="shared" si="974"/>
        <v>659.84</v>
      </c>
      <c r="CQ791" s="2">
        <f t="shared" si="975"/>
        <v>329.92</v>
      </c>
      <c r="CR791" s="2">
        <f>(ROUND((ROUND(((ET791)*AV791*1),2)*BB791),2)+ROUND((ROUND(((AE791-(EU791))*AV791*1),2)*BS791),2))</f>
        <v>0</v>
      </c>
      <c r="CS791" s="2">
        <f t="shared" si="976"/>
        <v>0</v>
      </c>
      <c r="CT791" s="2">
        <f t="shared" si="977"/>
        <v>0</v>
      </c>
      <c r="CU791" s="2">
        <f t="shared" si="978"/>
        <v>0</v>
      </c>
      <c r="CV791" s="2">
        <f t="shared" si="979"/>
        <v>0</v>
      </c>
      <c r="CW791" s="2">
        <f t="shared" si="980"/>
        <v>0</v>
      </c>
      <c r="CX791" s="2">
        <f t="shared" si="981"/>
        <v>0</v>
      </c>
      <c r="CY791" s="2">
        <f t="shared" si="982"/>
        <v>0</v>
      </c>
      <c r="CZ791" s="2">
        <f t="shared" si="983"/>
        <v>0</v>
      </c>
      <c r="DA791" s="2"/>
      <c r="DB791" s="2"/>
      <c r="DC791" s="2" t="s">
        <v>3</v>
      </c>
      <c r="DD791" s="2" t="s">
        <v>3</v>
      </c>
      <c r="DE791" s="2" t="s">
        <v>3</v>
      </c>
      <c r="DF791" s="2" t="s">
        <v>3</v>
      </c>
      <c r="DG791" s="2" t="s">
        <v>3</v>
      </c>
      <c r="DH791" s="2" t="s">
        <v>3</v>
      </c>
      <c r="DI791" s="2" t="s">
        <v>3</v>
      </c>
      <c r="DJ791" s="2" t="s">
        <v>3</v>
      </c>
      <c r="DK791" s="2" t="s">
        <v>3</v>
      </c>
      <c r="DL791" s="2" t="s">
        <v>3</v>
      </c>
      <c r="DM791" s="2" t="s">
        <v>3</v>
      </c>
      <c r="DN791" s="2">
        <v>0</v>
      </c>
      <c r="DO791" s="2">
        <v>0</v>
      </c>
      <c r="DP791" s="2">
        <v>1</v>
      </c>
      <c r="DQ791" s="2">
        <v>1</v>
      </c>
      <c r="DR791" s="2"/>
      <c r="DS791" s="2"/>
      <c r="DT791" s="2"/>
      <c r="DU791" s="2">
        <v>1010</v>
      </c>
      <c r="DV791" s="2" t="s">
        <v>39</v>
      </c>
      <c r="DW791" s="2" t="s">
        <v>39</v>
      </c>
      <c r="DX791" s="2">
        <v>1</v>
      </c>
      <c r="DY791" s="2"/>
      <c r="DZ791" s="2" t="s">
        <v>3</v>
      </c>
      <c r="EA791" s="2" t="s">
        <v>3</v>
      </c>
      <c r="EB791" s="2" t="s">
        <v>3</v>
      </c>
      <c r="EC791" s="2" t="s">
        <v>3</v>
      </c>
      <c r="ED791" s="2"/>
      <c r="EE791" s="2">
        <v>58807899</v>
      </c>
      <c r="EF791" s="2">
        <v>30</v>
      </c>
      <c r="EG791" s="2" t="s">
        <v>27</v>
      </c>
      <c r="EH791" s="2">
        <v>0</v>
      </c>
      <c r="EI791" s="2" t="s">
        <v>3</v>
      </c>
      <c r="EJ791" s="2">
        <v>1</v>
      </c>
      <c r="EK791" s="2">
        <v>23</v>
      </c>
      <c r="EL791" s="2" t="s">
        <v>256</v>
      </c>
      <c r="EM791" s="2" t="s">
        <v>257</v>
      </c>
      <c r="EN791" s="2"/>
      <c r="EO791" s="2" t="s">
        <v>3</v>
      </c>
      <c r="EP791" s="2"/>
      <c r="EQ791" s="2">
        <v>0</v>
      </c>
      <c r="ER791" s="2">
        <v>329.92</v>
      </c>
      <c r="ES791" s="2">
        <v>329.92</v>
      </c>
      <c r="ET791" s="2">
        <v>0</v>
      </c>
      <c r="EU791" s="2">
        <v>0</v>
      </c>
      <c r="EV791" s="2">
        <v>0</v>
      </c>
      <c r="EW791" s="2">
        <v>0</v>
      </c>
      <c r="EX791" s="2">
        <v>0</v>
      </c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>
        <v>0</v>
      </c>
      <c r="FR791" s="2">
        <v>0</v>
      </c>
      <c r="FS791" s="2">
        <v>0</v>
      </c>
      <c r="FT791" s="2"/>
      <c r="FU791" s="2"/>
      <c r="FV791" s="2"/>
      <c r="FW791" s="2"/>
      <c r="FX791" s="2">
        <v>109</v>
      </c>
      <c r="FY791" s="2">
        <v>61</v>
      </c>
      <c r="FZ791" s="2"/>
      <c r="GA791" s="2" t="s">
        <v>3</v>
      </c>
      <c r="GB791" s="2"/>
      <c r="GC791" s="2"/>
      <c r="GD791" s="2">
        <v>1</v>
      </c>
      <c r="GE791" s="2"/>
      <c r="GF791" s="2">
        <v>1586468601</v>
      </c>
      <c r="GG791" s="2">
        <v>2</v>
      </c>
      <c r="GH791" s="2">
        <v>1</v>
      </c>
      <c r="GI791" s="2">
        <v>-2</v>
      </c>
      <c r="GJ791" s="2">
        <v>0</v>
      </c>
      <c r="GK791" s="2">
        <v>0</v>
      </c>
      <c r="GL791" s="2">
        <f t="shared" si="984"/>
        <v>0</v>
      </c>
      <c r="GM791" s="2">
        <f t="shared" si="985"/>
        <v>659.84</v>
      </c>
      <c r="GN791" s="2">
        <f t="shared" si="986"/>
        <v>659.84</v>
      </c>
      <c r="GO791" s="2">
        <f t="shared" si="987"/>
        <v>0</v>
      </c>
      <c r="GP791" s="2">
        <f t="shared" si="988"/>
        <v>0</v>
      </c>
      <c r="GQ791" s="2"/>
      <c r="GR791" s="2">
        <v>0</v>
      </c>
      <c r="GS791" s="2">
        <v>3</v>
      </c>
      <c r="GT791" s="2">
        <v>0</v>
      </c>
      <c r="GU791" s="2" t="s">
        <v>3</v>
      </c>
      <c r="GV791" s="2">
        <f t="shared" si="989"/>
        <v>0</v>
      </c>
      <c r="GW791" s="2">
        <v>1</v>
      </c>
      <c r="GX791" s="2">
        <f t="shared" si="990"/>
        <v>0</v>
      </c>
      <c r="GY791" s="2"/>
      <c r="GZ791" s="2"/>
      <c r="HA791" s="2">
        <v>0</v>
      </c>
      <c r="HB791" s="2">
        <v>0</v>
      </c>
      <c r="HC791" s="2">
        <f t="shared" si="991"/>
        <v>0</v>
      </c>
      <c r="HD791" s="2"/>
      <c r="HE791" s="2" t="s">
        <v>3</v>
      </c>
      <c r="HF791" s="2" t="s">
        <v>3</v>
      </c>
      <c r="HG791" s="2"/>
      <c r="HH791" s="2"/>
      <c r="HI791" s="2"/>
      <c r="HJ791" s="2"/>
      <c r="HK791" s="2"/>
      <c r="HL791" s="2"/>
      <c r="HM791" s="2" t="s">
        <v>3</v>
      </c>
      <c r="HN791" s="2" t="s">
        <v>3</v>
      </c>
      <c r="HO791" s="2" t="s">
        <v>3</v>
      </c>
      <c r="HP791" s="2" t="s">
        <v>3</v>
      </c>
      <c r="HQ791" s="2" t="s">
        <v>3</v>
      </c>
      <c r="HR791" s="2"/>
      <c r="HS791" s="2">
        <v>0</v>
      </c>
      <c r="HT791" s="2"/>
      <c r="HU791" s="2"/>
      <c r="HV791" s="2"/>
      <c r="HW791" s="2"/>
      <c r="HX791" s="2"/>
      <c r="HY791" s="2"/>
      <c r="HZ791" s="2"/>
      <c r="IA791" s="2"/>
      <c r="IB791" s="2"/>
      <c r="IC791" s="2"/>
      <c r="ID791" s="2"/>
      <c r="IE791" s="2"/>
      <c r="IF791" s="2"/>
      <c r="IG791" s="2"/>
      <c r="IH791" s="2"/>
      <c r="II791" s="2"/>
      <c r="IJ791" s="2"/>
      <c r="IK791" s="2">
        <v>0</v>
      </c>
      <c r="IL791" s="2"/>
      <c r="IM791" s="2"/>
      <c r="IN791" s="2"/>
      <c r="IO791" s="2"/>
      <c r="IP791" s="2"/>
      <c r="IQ791" s="2"/>
      <c r="IR791" s="2"/>
      <c r="IS791" s="2"/>
      <c r="IT791" s="2"/>
      <c r="IU791" s="2"/>
    </row>
    <row r="792" spans="1:255" x14ac:dyDescent="0.2">
      <c r="A792">
        <v>18</v>
      </c>
      <c r="B792">
        <v>1</v>
      </c>
      <c r="C792">
        <v>1710</v>
      </c>
      <c r="E792" t="s">
        <v>690</v>
      </c>
      <c r="F792" t="s">
        <v>500</v>
      </c>
      <c r="G792" t="s">
        <v>501</v>
      </c>
      <c r="H792" t="s">
        <v>39</v>
      </c>
      <c r="I792">
        <f>I790*J792</f>
        <v>2</v>
      </c>
      <c r="J792">
        <v>1</v>
      </c>
      <c r="K792">
        <v>1</v>
      </c>
      <c r="O792">
        <f t="shared" si="961"/>
        <v>758.82</v>
      </c>
      <c r="P792">
        <f t="shared" si="962"/>
        <v>758.82</v>
      </c>
      <c r="Q792">
        <f>(ROUND((ROUND(((ET792)*AV792*I792),2)*BB792),2)+ROUND((ROUND(((AE792-(EU792))*AV792*I792),2)*BS792),2))</f>
        <v>0</v>
      </c>
      <c r="R792">
        <f t="shared" si="963"/>
        <v>0</v>
      </c>
      <c r="S792">
        <f t="shared" si="964"/>
        <v>0</v>
      </c>
      <c r="T792">
        <f t="shared" si="965"/>
        <v>0</v>
      </c>
      <c r="U792">
        <f t="shared" si="966"/>
        <v>0</v>
      </c>
      <c r="V792">
        <f t="shared" si="967"/>
        <v>0</v>
      </c>
      <c r="W792">
        <f t="shared" si="968"/>
        <v>0</v>
      </c>
      <c r="X792">
        <f t="shared" si="969"/>
        <v>0</v>
      </c>
      <c r="Y792">
        <f t="shared" si="970"/>
        <v>0</v>
      </c>
      <c r="AA792">
        <v>59204059</v>
      </c>
      <c r="AB792">
        <f t="shared" si="971"/>
        <v>329.92</v>
      </c>
      <c r="AC792">
        <f t="shared" si="958"/>
        <v>329.92</v>
      </c>
      <c r="AD792">
        <f>ROUND((((ET792)-(EU792))+AE792),6)</f>
        <v>0</v>
      </c>
      <c r="AE792">
        <f>ROUND((EU792),6)</f>
        <v>0</v>
      </c>
      <c r="AF792">
        <f>ROUND((EV792),6)</f>
        <v>0</v>
      </c>
      <c r="AG792">
        <f t="shared" si="972"/>
        <v>0</v>
      </c>
      <c r="AH792">
        <f>(EW792)</f>
        <v>0</v>
      </c>
      <c r="AI792">
        <f>(EX792)</f>
        <v>0</v>
      </c>
      <c r="AJ792">
        <f t="shared" si="973"/>
        <v>0</v>
      </c>
      <c r="AK792">
        <v>329.92</v>
      </c>
      <c r="AL792">
        <v>329.92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109</v>
      </c>
      <c r="AU792">
        <v>61</v>
      </c>
      <c r="AV792">
        <v>1</v>
      </c>
      <c r="AW792">
        <v>1</v>
      </c>
      <c r="AZ792">
        <v>1</v>
      </c>
      <c r="BA792">
        <v>1</v>
      </c>
      <c r="BB792">
        <v>1</v>
      </c>
      <c r="BC792">
        <v>1.1499999999999999</v>
      </c>
      <c r="BD792" t="s">
        <v>3</v>
      </c>
      <c r="BE792" t="s">
        <v>3</v>
      </c>
      <c r="BF792" t="s">
        <v>3</v>
      </c>
      <c r="BG792" t="s">
        <v>3</v>
      </c>
      <c r="BH792">
        <v>3</v>
      </c>
      <c r="BI792">
        <v>1</v>
      </c>
      <c r="BJ792" t="s">
        <v>502</v>
      </c>
      <c r="BM792">
        <v>23</v>
      </c>
      <c r="BN792">
        <v>0</v>
      </c>
      <c r="BO792" t="s">
        <v>500</v>
      </c>
      <c r="BP792">
        <v>1</v>
      </c>
      <c r="BQ792">
        <v>30</v>
      </c>
      <c r="BR792">
        <v>0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 t="s">
        <v>3</v>
      </c>
      <c r="BZ792">
        <v>109</v>
      </c>
      <c r="CA792">
        <v>61</v>
      </c>
      <c r="CB792" t="s">
        <v>3</v>
      </c>
      <c r="CE792">
        <v>30</v>
      </c>
      <c r="CF792">
        <v>0</v>
      </c>
      <c r="CG792">
        <v>0</v>
      </c>
      <c r="CM792">
        <v>0</v>
      </c>
      <c r="CN792" t="s">
        <v>3</v>
      </c>
      <c r="CO792">
        <v>0</v>
      </c>
      <c r="CP792">
        <f t="shared" si="974"/>
        <v>758.82</v>
      </c>
      <c r="CQ792">
        <f t="shared" si="975"/>
        <v>379.41</v>
      </c>
      <c r="CR792">
        <f>(ROUND((ROUND(((ET792)*AV792*1),2)*BB792),2)+ROUND((ROUND(((AE792-(EU792))*AV792*1),2)*BS792),2))</f>
        <v>0</v>
      </c>
      <c r="CS792">
        <f t="shared" si="976"/>
        <v>0</v>
      </c>
      <c r="CT792">
        <f t="shared" si="977"/>
        <v>0</v>
      </c>
      <c r="CU792">
        <f t="shared" si="978"/>
        <v>0</v>
      </c>
      <c r="CV792">
        <f t="shared" si="979"/>
        <v>0</v>
      </c>
      <c r="CW792">
        <f t="shared" si="980"/>
        <v>0</v>
      </c>
      <c r="CX792">
        <f t="shared" si="981"/>
        <v>0</v>
      </c>
      <c r="CY792">
        <f t="shared" si="982"/>
        <v>0</v>
      </c>
      <c r="CZ792">
        <f t="shared" si="983"/>
        <v>0</v>
      </c>
      <c r="DC792" t="s">
        <v>3</v>
      </c>
      <c r="DD792" t="s">
        <v>3</v>
      </c>
      <c r="DE792" t="s">
        <v>3</v>
      </c>
      <c r="DF792" t="s">
        <v>3</v>
      </c>
      <c r="DG792" t="s">
        <v>3</v>
      </c>
      <c r="DH792" t="s">
        <v>3</v>
      </c>
      <c r="DI792" t="s">
        <v>3</v>
      </c>
      <c r="DJ792" t="s">
        <v>3</v>
      </c>
      <c r="DK792" t="s">
        <v>3</v>
      </c>
      <c r="DL792" t="s">
        <v>3</v>
      </c>
      <c r="DM792" t="s">
        <v>3</v>
      </c>
      <c r="DN792">
        <v>0</v>
      </c>
      <c r="DO792">
        <v>0</v>
      </c>
      <c r="DP792">
        <v>1</v>
      </c>
      <c r="DQ792">
        <v>1</v>
      </c>
      <c r="DU792">
        <v>1010</v>
      </c>
      <c r="DV792" t="s">
        <v>39</v>
      </c>
      <c r="DW792" t="s">
        <v>39</v>
      </c>
      <c r="DX792">
        <v>1</v>
      </c>
      <c r="DZ792" t="s">
        <v>3</v>
      </c>
      <c r="EA792" t="s">
        <v>3</v>
      </c>
      <c r="EB792" t="s">
        <v>3</v>
      </c>
      <c r="EC792" t="s">
        <v>3</v>
      </c>
      <c r="EE792">
        <v>58807899</v>
      </c>
      <c r="EF792">
        <v>30</v>
      </c>
      <c r="EG792" t="s">
        <v>27</v>
      </c>
      <c r="EH792">
        <v>0</v>
      </c>
      <c r="EI792" t="s">
        <v>3</v>
      </c>
      <c r="EJ792">
        <v>1</v>
      </c>
      <c r="EK792">
        <v>23</v>
      </c>
      <c r="EL792" t="s">
        <v>256</v>
      </c>
      <c r="EM792" t="s">
        <v>257</v>
      </c>
      <c r="EO792" t="s">
        <v>3</v>
      </c>
      <c r="EQ792">
        <v>0</v>
      </c>
      <c r="ER792">
        <v>329.92</v>
      </c>
      <c r="ES792">
        <v>329.92</v>
      </c>
      <c r="ET792">
        <v>0</v>
      </c>
      <c r="EU792">
        <v>0</v>
      </c>
      <c r="EV792">
        <v>0</v>
      </c>
      <c r="EW792">
        <v>0</v>
      </c>
      <c r="EX792">
        <v>0</v>
      </c>
      <c r="FQ792">
        <v>0</v>
      </c>
      <c r="FR792">
        <v>0</v>
      </c>
      <c r="FS792">
        <v>0</v>
      </c>
      <c r="FX792">
        <v>109</v>
      </c>
      <c r="FY792">
        <v>61</v>
      </c>
      <c r="GA792" t="s">
        <v>3</v>
      </c>
      <c r="GD792">
        <v>1</v>
      </c>
      <c r="GF792">
        <v>1586468601</v>
      </c>
      <c r="GG792">
        <v>2</v>
      </c>
      <c r="GH792">
        <v>1</v>
      </c>
      <c r="GI792">
        <v>2</v>
      </c>
      <c r="GJ792">
        <v>0</v>
      </c>
      <c r="GK792">
        <v>0</v>
      </c>
      <c r="GL792">
        <f t="shared" si="984"/>
        <v>0</v>
      </c>
      <c r="GM792">
        <f t="shared" si="985"/>
        <v>758.82</v>
      </c>
      <c r="GN792">
        <f t="shared" si="986"/>
        <v>758.82</v>
      </c>
      <c r="GO792">
        <f t="shared" si="987"/>
        <v>0</v>
      </c>
      <c r="GP792">
        <f t="shared" si="988"/>
        <v>0</v>
      </c>
      <c r="GR792">
        <v>0</v>
      </c>
      <c r="GS792">
        <v>3</v>
      </c>
      <c r="GT792">
        <v>0</v>
      </c>
      <c r="GU792" t="s">
        <v>3</v>
      </c>
      <c r="GV792">
        <f t="shared" si="989"/>
        <v>0</v>
      </c>
      <c r="GW792">
        <v>1</v>
      </c>
      <c r="GX792">
        <f t="shared" si="990"/>
        <v>0</v>
      </c>
      <c r="HA792">
        <v>0</v>
      </c>
      <c r="HB792">
        <v>0</v>
      </c>
      <c r="HC792">
        <f t="shared" si="991"/>
        <v>0</v>
      </c>
      <c r="HE792" t="s">
        <v>3</v>
      </c>
      <c r="HF792" t="s">
        <v>3</v>
      </c>
      <c r="HM792" t="s">
        <v>3</v>
      </c>
      <c r="HN792" t="s">
        <v>3</v>
      </c>
      <c r="HO792" t="s">
        <v>3</v>
      </c>
      <c r="HP792" t="s">
        <v>3</v>
      </c>
      <c r="HQ792" t="s">
        <v>3</v>
      </c>
      <c r="HS792">
        <v>0</v>
      </c>
      <c r="IK792">
        <v>0</v>
      </c>
    </row>
    <row r="793" spans="1:255" x14ac:dyDescent="0.2">
      <c r="A793" s="2">
        <v>17</v>
      </c>
      <c r="B793" s="2">
        <v>1</v>
      </c>
      <c r="C793" s="2">
        <f>ROW(SmtRes!A1714)</f>
        <v>1714</v>
      </c>
      <c r="D793" s="2">
        <f>ROW(EtalonRes!A1720)</f>
        <v>1720</v>
      </c>
      <c r="E793" s="2" t="s">
        <v>691</v>
      </c>
      <c r="F793" s="2" t="s">
        <v>263</v>
      </c>
      <c r="G793" s="2" t="s">
        <v>264</v>
      </c>
      <c r="H793" s="2" t="s">
        <v>228</v>
      </c>
      <c r="I793" s="2">
        <f>ROUND(ROUND(2,4),9)</f>
        <v>2</v>
      </c>
      <c r="J793" s="2">
        <v>0</v>
      </c>
      <c r="K793" s="2">
        <f>ROUND(ROUND(2,4),9)</f>
        <v>2</v>
      </c>
      <c r="L793" s="2"/>
      <c r="M793" s="2"/>
      <c r="N793" s="2"/>
      <c r="O793" s="2">
        <f t="shared" si="961"/>
        <v>10.6</v>
      </c>
      <c r="P793" s="2">
        <f t="shared" si="962"/>
        <v>1.62</v>
      </c>
      <c r="Q793" s="2">
        <f>(ROUND((ROUND((((ET793*1.1))*AV793*I793),2)*BB793),2)+ROUND((ROUND(((AE793-((EU793*1.1)))*AV793*I793),2)*BS793),2))</f>
        <v>0</v>
      </c>
      <c r="R793" s="2">
        <f t="shared" si="963"/>
        <v>0</v>
      </c>
      <c r="S793" s="2">
        <f t="shared" si="964"/>
        <v>8.98</v>
      </c>
      <c r="T793" s="2">
        <f t="shared" si="965"/>
        <v>0</v>
      </c>
      <c r="U793" s="2">
        <f t="shared" si="966"/>
        <v>0.69101999999999997</v>
      </c>
      <c r="V793" s="2">
        <f t="shared" si="967"/>
        <v>0</v>
      </c>
      <c r="W793" s="2">
        <f t="shared" si="968"/>
        <v>0</v>
      </c>
      <c r="X793" s="2">
        <f t="shared" si="969"/>
        <v>8.08</v>
      </c>
      <c r="Y793" s="2">
        <f t="shared" si="970"/>
        <v>4.13</v>
      </c>
      <c r="Z793" s="2"/>
      <c r="AA793" s="2">
        <v>59204062</v>
      </c>
      <c r="AB793" s="2">
        <f t="shared" si="971"/>
        <v>5.0999999999999996</v>
      </c>
      <c r="AC793" s="2">
        <f>ROUND(((ES793*1)),6)</f>
        <v>0.81</v>
      </c>
      <c r="AD793" s="2">
        <f>ROUND(((((ET793*1.1))-((EU793*1.1)))+AE793),6)</f>
        <v>0</v>
      </c>
      <c r="AE793" s="2">
        <f>ROUND(((EU793*1.1)),6)</f>
        <v>0</v>
      </c>
      <c r="AF793" s="2">
        <f>ROUND(((EV793*1.1)),6)</f>
        <v>4.29</v>
      </c>
      <c r="AG793" s="2">
        <f t="shared" si="972"/>
        <v>0</v>
      </c>
      <c r="AH793" s="2">
        <f>((EW793*1.1))</f>
        <v>0.33</v>
      </c>
      <c r="AI793" s="2">
        <f>((EX793*1.1))</f>
        <v>0</v>
      </c>
      <c r="AJ793" s="2">
        <f t="shared" si="973"/>
        <v>0</v>
      </c>
      <c r="AK793" s="2">
        <v>4.71</v>
      </c>
      <c r="AL793" s="2">
        <v>0.81</v>
      </c>
      <c r="AM793" s="2">
        <v>0</v>
      </c>
      <c r="AN793" s="2">
        <v>0</v>
      </c>
      <c r="AO793" s="2">
        <v>3.9</v>
      </c>
      <c r="AP793" s="2">
        <v>0</v>
      </c>
      <c r="AQ793" s="2">
        <v>0.3</v>
      </c>
      <c r="AR793" s="2">
        <v>0</v>
      </c>
      <c r="AS793" s="2">
        <v>0</v>
      </c>
      <c r="AT793" s="2">
        <v>90</v>
      </c>
      <c r="AU793" s="2">
        <v>46</v>
      </c>
      <c r="AV793" s="2">
        <v>1.0469999999999999</v>
      </c>
      <c r="AW793" s="2">
        <v>1</v>
      </c>
      <c r="AX793" s="2"/>
      <c r="AY793" s="2"/>
      <c r="AZ793" s="2">
        <v>1</v>
      </c>
      <c r="BA793" s="2">
        <v>1</v>
      </c>
      <c r="BB793" s="2">
        <v>1</v>
      </c>
      <c r="BC793" s="2">
        <v>1</v>
      </c>
      <c r="BD793" s="2" t="s">
        <v>3</v>
      </c>
      <c r="BE793" s="2" t="s">
        <v>3</v>
      </c>
      <c r="BF793" s="2" t="s">
        <v>3</v>
      </c>
      <c r="BG793" s="2" t="s">
        <v>3</v>
      </c>
      <c r="BH793" s="2">
        <v>0</v>
      </c>
      <c r="BI793" s="2">
        <v>2</v>
      </c>
      <c r="BJ793" s="2" t="s">
        <v>265</v>
      </c>
      <c r="BK793" s="2"/>
      <c r="BL793" s="2"/>
      <c r="BM793" s="2">
        <v>72</v>
      </c>
      <c r="BN793" s="2">
        <v>0</v>
      </c>
      <c r="BO793" s="2" t="s">
        <v>263</v>
      </c>
      <c r="BP793" s="2">
        <v>1</v>
      </c>
      <c r="BQ793" s="2">
        <v>40</v>
      </c>
      <c r="BR793" s="2">
        <v>0</v>
      </c>
      <c r="BS793" s="2">
        <v>1</v>
      </c>
      <c r="BT793" s="2">
        <v>1</v>
      </c>
      <c r="BU793" s="2">
        <v>1</v>
      </c>
      <c r="BV793" s="2">
        <v>1</v>
      </c>
      <c r="BW793" s="2">
        <v>1</v>
      </c>
      <c r="BX793" s="2">
        <v>1</v>
      </c>
      <c r="BY793" s="2" t="s">
        <v>3</v>
      </c>
      <c r="BZ793" s="2">
        <v>90</v>
      </c>
      <c r="CA793" s="2">
        <v>46</v>
      </c>
      <c r="CB793" s="2" t="s">
        <v>3</v>
      </c>
      <c r="CC793" s="2"/>
      <c r="CD793" s="2"/>
      <c r="CE793" s="2">
        <v>30</v>
      </c>
      <c r="CF793" s="2">
        <v>0</v>
      </c>
      <c r="CG793" s="2">
        <v>0</v>
      </c>
      <c r="CH793" s="2"/>
      <c r="CI793" s="2"/>
      <c r="CJ793" s="2"/>
      <c r="CK793" s="2"/>
      <c r="CL793" s="2"/>
      <c r="CM793" s="2">
        <v>0</v>
      </c>
      <c r="CN793" s="2" t="s">
        <v>1047</v>
      </c>
      <c r="CO793" s="2">
        <v>0</v>
      </c>
      <c r="CP793" s="2">
        <f t="shared" si="974"/>
        <v>10.600000000000001</v>
      </c>
      <c r="CQ793" s="2">
        <f t="shared" si="975"/>
        <v>0.81</v>
      </c>
      <c r="CR793" s="2">
        <f>(ROUND((ROUND((((ET793*1.1))*AV793*1),2)*BB793),2)+ROUND((ROUND(((AE793-((EU793*1.1)))*AV793*1),2)*BS793),2))</f>
        <v>0</v>
      </c>
      <c r="CS793" s="2">
        <f t="shared" si="976"/>
        <v>0</v>
      </c>
      <c r="CT793" s="2">
        <f t="shared" si="977"/>
        <v>4.49</v>
      </c>
      <c r="CU793" s="2">
        <f t="shared" si="978"/>
        <v>0</v>
      </c>
      <c r="CV793" s="2">
        <f t="shared" si="979"/>
        <v>0.34550999999999998</v>
      </c>
      <c r="CW793" s="2">
        <f t="shared" si="980"/>
        <v>0</v>
      </c>
      <c r="CX793" s="2">
        <f t="shared" si="981"/>
        <v>0</v>
      </c>
      <c r="CY793" s="2">
        <f t="shared" si="982"/>
        <v>8.0820000000000007</v>
      </c>
      <c r="CZ793" s="2">
        <f t="shared" si="983"/>
        <v>4.1308000000000007</v>
      </c>
      <c r="DA793" s="2"/>
      <c r="DB793" s="2">
        <v>315</v>
      </c>
      <c r="DC793" s="2" t="s">
        <v>3</v>
      </c>
      <c r="DD793" s="2" t="s">
        <v>140</v>
      </c>
      <c r="DE793" s="2" t="s">
        <v>266</v>
      </c>
      <c r="DF793" s="2" t="s">
        <v>266</v>
      </c>
      <c r="DG793" s="2" t="s">
        <v>266</v>
      </c>
      <c r="DH793" s="2" t="s">
        <v>3</v>
      </c>
      <c r="DI793" s="2" t="s">
        <v>266</v>
      </c>
      <c r="DJ793" s="2" t="s">
        <v>266</v>
      </c>
      <c r="DK793" s="2" t="s">
        <v>3</v>
      </c>
      <c r="DL793" s="2" t="s">
        <v>3</v>
      </c>
      <c r="DM793" s="2" t="s">
        <v>3</v>
      </c>
      <c r="DN793" s="2">
        <v>0</v>
      </c>
      <c r="DO793" s="2">
        <v>0</v>
      </c>
      <c r="DP793" s="2">
        <v>1</v>
      </c>
      <c r="DQ793" s="2">
        <v>1</v>
      </c>
      <c r="DR793" s="2"/>
      <c r="DS793" s="2"/>
      <c r="DT793" s="2"/>
      <c r="DU793" s="2">
        <v>1013</v>
      </c>
      <c r="DV793" s="2" t="s">
        <v>228</v>
      </c>
      <c r="DW793" s="2" t="s">
        <v>228</v>
      </c>
      <c r="DX793" s="2">
        <v>1</v>
      </c>
      <c r="DY793" s="2"/>
      <c r="DZ793" s="2" t="s">
        <v>3</v>
      </c>
      <c r="EA793" s="2" t="s">
        <v>3</v>
      </c>
      <c r="EB793" s="2" t="s">
        <v>3</v>
      </c>
      <c r="EC793" s="2" t="s">
        <v>3</v>
      </c>
      <c r="ED793" s="2"/>
      <c r="EE793" s="2">
        <v>58807949</v>
      </c>
      <c r="EF793" s="2">
        <v>40</v>
      </c>
      <c r="EG793" s="2" t="s">
        <v>267</v>
      </c>
      <c r="EH793" s="2">
        <v>0</v>
      </c>
      <c r="EI793" s="2" t="s">
        <v>3</v>
      </c>
      <c r="EJ793" s="2">
        <v>2</v>
      </c>
      <c r="EK793" s="2">
        <v>72</v>
      </c>
      <c r="EL793" s="2" t="s">
        <v>268</v>
      </c>
      <c r="EM793" s="2" t="s">
        <v>269</v>
      </c>
      <c r="EN793" s="2"/>
      <c r="EO793" s="2" t="s">
        <v>146</v>
      </c>
      <c r="EP793" s="2"/>
      <c r="EQ793" s="2">
        <v>0</v>
      </c>
      <c r="ER793" s="2">
        <v>4.71</v>
      </c>
      <c r="ES793" s="2">
        <v>0.81</v>
      </c>
      <c r="ET793" s="2">
        <v>0</v>
      </c>
      <c r="EU793" s="2">
        <v>0</v>
      </c>
      <c r="EV793" s="2">
        <v>3.9</v>
      </c>
      <c r="EW793" s="2">
        <v>0.3</v>
      </c>
      <c r="EX793" s="2">
        <v>0</v>
      </c>
      <c r="EY793" s="2">
        <v>0</v>
      </c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>
        <v>0</v>
      </c>
      <c r="FR793" s="2">
        <v>0</v>
      </c>
      <c r="FS793" s="2">
        <v>0</v>
      </c>
      <c r="FT793" s="2"/>
      <c r="FU793" s="2"/>
      <c r="FV793" s="2"/>
      <c r="FW793" s="2"/>
      <c r="FX793" s="2">
        <v>90</v>
      </c>
      <c r="FY793" s="2">
        <v>46</v>
      </c>
      <c r="FZ793" s="2"/>
      <c r="GA793" s="2" t="s">
        <v>3</v>
      </c>
      <c r="GB793" s="2"/>
      <c r="GC793" s="2"/>
      <c r="GD793" s="2">
        <v>1</v>
      </c>
      <c r="GE793" s="2"/>
      <c r="GF793" s="2">
        <v>-1494899736</v>
      </c>
      <c r="GG793" s="2">
        <v>2</v>
      </c>
      <c r="GH793" s="2">
        <v>1</v>
      </c>
      <c r="GI793" s="2">
        <v>2</v>
      </c>
      <c r="GJ793" s="2">
        <v>0</v>
      </c>
      <c r="GK793" s="2">
        <v>0</v>
      </c>
      <c r="GL793" s="2">
        <f t="shared" si="984"/>
        <v>0</v>
      </c>
      <c r="GM793" s="2">
        <f t="shared" si="985"/>
        <v>22.81</v>
      </c>
      <c r="GN793" s="2">
        <f t="shared" si="986"/>
        <v>0</v>
      </c>
      <c r="GO793" s="2">
        <f t="shared" si="987"/>
        <v>22.81</v>
      </c>
      <c r="GP793" s="2">
        <f t="shared" si="988"/>
        <v>0</v>
      </c>
      <c r="GQ793" s="2"/>
      <c r="GR793" s="2">
        <v>0</v>
      </c>
      <c r="GS793" s="2">
        <v>3</v>
      </c>
      <c r="GT793" s="2">
        <v>0</v>
      </c>
      <c r="GU793" s="2" t="s">
        <v>3</v>
      </c>
      <c r="GV793" s="2">
        <f t="shared" si="989"/>
        <v>0</v>
      </c>
      <c r="GW793" s="2">
        <v>1</v>
      </c>
      <c r="GX793" s="2">
        <f t="shared" si="990"/>
        <v>0</v>
      </c>
      <c r="GY793" s="2"/>
      <c r="GZ793" s="2"/>
      <c r="HA793" s="2">
        <v>0</v>
      </c>
      <c r="HB793" s="2">
        <v>0</v>
      </c>
      <c r="HC793" s="2">
        <f t="shared" si="991"/>
        <v>0</v>
      </c>
      <c r="HD793" s="2"/>
      <c r="HE793" s="2" t="s">
        <v>3</v>
      </c>
      <c r="HF793" s="2" t="s">
        <v>3</v>
      </c>
      <c r="HG793" s="2"/>
      <c r="HH793" s="2"/>
      <c r="HI793" s="2"/>
      <c r="HJ793" s="2"/>
      <c r="HK793" s="2"/>
      <c r="HL793" s="2"/>
      <c r="HM793" s="2" t="s">
        <v>3</v>
      </c>
      <c r="HN793" s="2" t="s">
        <v>3</v>
      </c>
      <c r="HO793" s="2" t="s">
        <v>3</v>
      </c>
      <c r="HP793" s="2" t="s">
        <v>3</v>
      </c>
      <c r="HQ793" s="2" t="s">
        <v>3</v>
      </c>
      <c r="HR793" s="2"/>
      <c r="HS793" s="2">
        <v>0</v>
      </c>
      <c r="HT793" s="2"/>
      <c r="HU793" s="2"/>
      <c r="HV793" s="2"/>
      <c r="HW793" s="2"/>
      <c r="HX793" s="2"/>
      <c r="HY793" s="2"/>
      <c r="HZ793" s="2"/>
      <c r="IA793" s="2"/>
      <c r="IB793" s="2"/>
      <c r="IC793" s="2"/>
      <c r="ID793" s="2"/>
      <c r="IE793" s="2"/>
      <c r="IF793" s="2"/>
      <c r="IG793" s="2"/>
      <c r="IH793" s="2"/>
      <c r="II793" s="2"/>
      <c r="IJ793" s="2"/>
      <c r="IK793" s="2">
        <v>0</v>
      </c>
      <c r="IL793" s="2"/>
      <c r="IM793" s="2"/>
      <c r="IN793" s="2"/>
      <c r="IO793" s="2"/>
      <c r="IP793" s="2"/>
      <c r="IQ793" s="2"/>
      <c r="IR793" s="2"/>
      <c r="IS793" s="2"/>
      <c r="IT793" s="2"/>
      <c r="IU793" s="2"/>
    </row>
    <row r="794" spans="1:255" x14ac:dyDescent="0.2">
      <c r="A794">
        <v>17</v>
      </c>
      <c r="B794">
        <v>1</v>
      </c>
      <c r="C794">
        <f>ROW(SmtRes!A1718)</f>
        <v>1718</v>
      </c>
      <c r="D794">
        <f>ROW(EtalonRes!A1724)</f>
        <v>1724</v>
      </c>
      <c r="E794" t="s">
        <v>691</v>
      </c>
      <c r="F794" t="s">
        <v>263</v>
      </c>
      <c r="G794" t="s">
        <v>264</v>
      </c>
      <c r="H794" t="s">
        <v>228</v>
      </c>
      <c r="I794">
        <f>ROUND(ROUND(2,4),9)</f>
        <v>2</v>
      </c>
      <c r="J794">
        <v>0</v>
      </c>
      <c r="K794">
        <f>ROUND(ROUND(2,4),9)</f>
        <v>2</v>
      </c>
      <c r="O794">
        <f t="shared" si="961"/>
        <v>508.07</v>
      </c>
      <c r="P794">
        <f t="shared" si="962"/>
        <v>14.26</v>
      </c>
      <c r="Q794">
        <f>(ROUND((ROUND((((ET794*1.1))*AV794*I794),2)*BB794),2)+ROUND((ROUND(((AE794-((EU794*1.1)))*AV794*I794),2)*BS794),2))</f>
        <v>0</v>
      </c>
      <c r="R794">
        <f t="shared" si="963"/>
        <v>0</v>
      </c>
      <c r="S794">
        <f t="shared" si="964"/>
        <v>493.81</v>
      </c>
      <c r="T794">
        <f t="shared" si="965"/>
        <v>0</v>
      </c>
      <c r="U794">
        <f t="shared" si="966"/>
        <v>0.69101999999999997</v>
      </c>
      <c r="V794">
        <f t="shared" si="967"/>
        <v>0</v>
      </c>
      <c r="W794">
        <f t="shared" si="968"/>
        <v>0</v>
      </c>
      <c r="X794">
        <f t="shared" si="969"/>
        <v>444.43</v>
      </c>
      <c r="Y794">
        <f t="shared" si="970"/>
        <v>227.15</v>
      </c>
      <c r="AA794">
        <v>59204059</v>
      </c>
      <c r="AB794">
        <f t="shared" si="971"/>
        <v>5.0999999999999996</v>
      </c>
      <c r="AC794">
        <f>ROUND(((ES794*1)),6)</f>
        <v>0.81</v>
      </c>
      <c r="AD794">
        <f>ROUND(((((ET794*1.1))-((EU794*1.1)))+AE794),6)</f>
        <v>0</v>
      </c>
      <c r="AE794">
        <f>ROUND(((EU794*1.1)),6)</f>
        <v>0</v>
      </c>
      <c r="AF794">
        <f>ROUND(((EV794*1.1)),6)</f>
        <v>4.29</v>
      </c>
      <c r="AG794">
        <f t="shared" si="972"/>
        <v>0</v>
      </c>
      <c r="AH794">
        <f>((EW794*1.1))</f>
        <v>0.33</v>
      </c>
      <c r="AI794">
        <f>((EX794*1.1))</f>
        <v>0</v>
      </c>
      <c r="AJ794">
        <f t="shared" si="973"/>
        <v>0</v>
      </c>
      <c r="AK794">
        <v>4.71</v>
      </c>
      <c r="AL794">
        <v>0.81</v>
      </c>
      <c r="AM794">
        <v>0</v>
      </c>
      <c r="AN794">
        <v>0</v>
      </c>
      <c r="AO794">
        <v>3.9</v>
      </c>
      <c r="AP794">
        <v>0</v>
      </c>
      <c r="AQ794">
        <v>0.3</v>
      </c>
      <c r="AR794">
        <v>0</v>
      </c>
      <c r="AS794">
        <v>0</v>
      </c>
      <c r="AT794">
        <v>90</v>
      </c>
      <c r="AU794">
        <v>46</v>
      </c>
      <c r="AV794">
        <v>1.0469999999999999</v>
      </c>
      <c r="AW794">
        <v>1</v>
      </c>
      <c r="AZ794">
        <v>1</v>
      </c>
      <c r="BA794">
        <v>54.99</v>
      </c>
      <c r="BB794">
        <v>1</v>
      </c>
      <c r="BC794">
        <v>8.8000000000000007</v>
      </c>
      <c r="BD794" t="s">
        <v>3</v>
      </c>
      <c r="BE794" t="s">
        <v>3</v>
      </c>
      <c r="BF794" t="s">
        <v>3</v>
      </c>
      <c r="BG794" t="s">
        <v>3</v>
      </c>
      <c r="BH794">
        <v>0</v>
      </c>
      <c r="BI794">
        <v>2</v>
      </c>
      <c r="BJ794" t="s">
        <v>265</v>
      </c>
      <c r="BM794">
        <v>72</v>
      </c>
      <c r="BN794">
        <v>0</v>
      </c>
      <c r="BO794" t="s">
        <v>263</v>
      </c>
      <c r="BP794">
        <v>1</v>
      </c>
      <c r="BQ794">
        <v>40</v>
      </c>
      <c r="BR794">
        <v>0</v>
      </c>
      <c r="BS794">
        <v>54.99</v>
      </c>
      <c r="BT794">
        <v>1</v>
      </c>
      <c r="BU794">
        <v>1</v>
      </c>
      <c r="BV794">
        <v>1</v>
      </c>
      <c r="BW794">
        <v>1</v>
      </c>
      <c r="BX794">
        <v>1</v>
      </c>
      <c r="BY794" t="s">
        <v>3</v>
      </c>
      <c r="BZ794">
        <v>90</v>
      </c>
      <c r="CA794">
        <v>46</v>
      </c>
      <c r="CB794" t="s">
        <v>3</v>
      </c>
      <c r="CE794">
        <v>30</v>
      </c>
      <c r="CF794">
        <v>0</v>
      </c>
      <c r="CG794">
        <v>0</v>
      </c>
      <c r="CM794">
        <v>0</v>
      </c>
      <c r="CN794" t="s">
        <v>1047</v>
      </c>
      <c r="CO794">
        <v>0</v>
      </c>
      <c r="CP794">
        <f t="shared" si="974"/>
        <v>508.07</v>
      </c>
      <c r="CQ794">
        <f t="shared" si="975"/>
        <v>7.13</v>
      </c>
      <c r="CR794">
        <f>(ROUND((ROUND((((ET794*1.1))*AV794*1),2)*BB794),2)+ROUND((ROUND(((AE794-((EU794*1.1)))*AV794*1),2)*BS794),2))</f>
        <v>0</v>
      </c>
      <c r="CS794">
        <f t="shared" si="976"/>
        <v>0</v>
      </c>
      <c r="CT794">
        <f t="shared" si="977"/>
        <v>246.91</v>
      </c>
      <c r="CU794">
        <f t="shared" si="978"/>
        <v>0</v>
      </c>
      <c r="CV794">
        <f t="shared" si="979"/>
        <v>0.34550999999999998</v>
      </c>
      <c r="CW794">
        <f t="shared" si="980"/>
        <v>0</v>
      </c>
      <c r="CX794">
        <f t="shared" si="981"/>
        <v>0</v>
      </c>
      <c r="CY794">
        <f t="shared" si="982"/>
        <v>444.42900000000003</v>
      </c>
      <c r="CZ794">
        <f t="shared" si="983"/>
        <v>227.15259999999998</v>
      </c>
      <c r="DB794">
        <v>316</v>
      </c>
      <c r="DC794" t="s">
        <v>3</v>
      </c>
      <c r="DD794" t="s">
        <v>140</v>
      </c>
      <c r="DE794" t="s">
        <v>266</v>
      </c>
      <c r="DF794" t="s">
        <v>266</v>
      </c>
      <c r="DG794" t="s">
        <v>266</v>
      </c>
      <c r="DH794" t="s">
        <v>3</v>
      </c>
      <c r="DI794" t="s">
        <v>266</v>
      </c>
      <c r="DJ794" t="s">
        <v>266</v>
      </c>
      <c r="DK794" t="s">
        <v>3</v>
      </c>
      <c r="DL794" t="s">
        <v>3</v>
      </c>
      <c r="DM794" t="s">
        <v>3</v>
      </c>
      <c r="DN794">
        <v>0</v>
      </c>
      <c r="DO794">
        <v>0</v>
      </c>
      <c r="DP794">
        <v>1</v>
      </c>
      <c r="DQ794">
        <v>1</v>
      </c>
      <c r="DU794">
        <v>1013</v>
      </c>
      <c r="DV794" t="s">
        <v>228</v>
      </c>
      <c r="DW794" t="s">
        <v>228</v>
      </c>
      <c r="DX794">
        <v>1</v>
      </c>
      <c r="DZ794" t="s">
        <v>3</v>
      </c>
      <c r="EA794" t="s">
        <v>3</v>
      </c>
      <c r="EB794" t="s">
        <v>3</v>
      </c>
      <c r="EC794" t="s">
        <v>3</v>
      </c>
      <c r="EE794">
        <v>58807949</v>
      </c>
      <c r="EF794">
        <v>40</v>
      </c>
      <c r="EG794" t="s">
        <v>267</v>
      </c>
      <c r="EH794">
        <v>0</v>
      </c>
      <c r="EI794" t="s">
        <v>3</v>
      </c>
      <c r="EJ794">
        <v>2</v>
      </c>
      <c r="EK794">
        <v>72</v>
      </c>
      <c r="EL794" t="s">
        <v>268</v>
      </c>
      <c r="EM794" t="s">
        <v>269</v>
      </c>
      <c r="EO794" t="s">
        <v>146</v>
      </c>
      <c r="EQ794">
        <v>0</v>
      </c>
      <c r="ER794">
        <v>4.71</v>
      </c>
      <c r="ES794">
        <v>0.81</v>
      </c>
      <c r="ET794">
        <v>0</v>
      </c>
      <c r="EU794">
        <v>0</v>
      </c>
      <c r="EV794">
        <v>3.9</v>
      </c>
      <c r="EW794">
        <v>0.3</v>
      </c>
      <c r="EX794">
        <v>0</v>
      </c>
      <c r="EY794">
        <v>0</v>
      </c>
      <c r="FQ794">
        <v>0</v>
      </c>
      <c r="FR794">
        <v>0</v>
      </c>
      <c r="FS794">
        <v>0</v>
      </c>
      <c r="FX794">
        <v>90</v>
      </c>
      <c r="FY794">
        <v>46</v>
      </c>
      <c r="GA794" t="s">
        <v>3</v>
      </c>
      <c r="GD794">
        <v>1</v>
      </c>
      <c r="GF794">
        <v>-1494899736</v>
      </c>
      <c r="GG794">
        <v>2</v>
      </c>
      <c r="GH794">
        <v>1</v>
      </c>
      <c r="GI794">
        <v>2</v>
      </c>
      <c r="GJ794">
        <v>0</v>
      </c>
      <c r="GK794">
        <v>0</v>
      </c>
      <c r="GL794">
        <f t="shared" si="984"/>
        <v>0</v>
      </c>
      <c r="GM794">
        <f t="shared" si="985"/>
        <v>1179.6500000000001</v>
      </c>
      <c r="GN794">
        <f t="shared" si="986"/>
        <v>0</v>
      </c>
      <c r="GO794">
        <f t="shared" si="987"/>
        <v>1179.6500000000001</v>
      </c>
      <c r="GP794">
        <f t="shared" si="988"/>
        <v>0</v>
      </c>
      <c r="GR794">
        <v>0</v>
      </c>
      <c r="GS794">
        <v>3</v>
      </c>
      <c r="GT794">
        <v>0</v>
      </c>
      <c r="GU794" t="s">
        <v>3</v>
      </c>
      <c r="GV794">
        <f t="shared" si="989"/>
        <v>0</v>
      </c>
      <c r="GW794">
        <v>1</v>
      </c>
      <c r="GX794">
        <f t="shared" si="990"/>
        <v>0</v>
      </c>
      <c r="HA794">
        <v>0</v>
      </c>
      <c r="HB794">
        <v>0</v>
      </c>
      <c r="HC794">
        <f t="shared" si="991"/>
        <v>0</v>
      </c>
      <c r="HE794" t="s">
        <v>3</v>
      </c>
      <c r="HF794" t="s">
        <v>3</v>
      </c>
      <c r="HM794" t="s">
        <v>3</v>
      </c>
      <c r="HN794" t="s">
        <v>3</v>
      </c>
      <c r="HO794" t="s">
        <v>3</v>
      </c>
      <c r="HP794" t="s">
        <v>3</v>
      </c>
      <c r="HQ794" t="s">
        <v>3</v>
      </c>
      <c r="HS794">
        <v>0</v>
      </c>
      <c r="IK794">
        <v>0</v>
      </c>
    </row>
    <row r="795" spans="1:255" x14ac:dyDescent="0.2">
      <c r="A795" s="2">
        <v>18</v>
      </c>
      <c r="B795" s="2">
        <v>1</v>
      </c>
      <c r="C795" s="2">
        <v>1714</v>
      </c>
      <c r="D795" s="2"/>
      <c r="E795" s="2" t="s">
        <v>692</v>
      </c>
      <c r="F795" s="2" t="s">
        <v>505</v>
      </c>
      <c r="G795" s="2" t="s">
        <v>506</v>
      </c>
      <c r="H795" s="2" t="s">
        <v>39</v>
      </c>
      <c r="I795" s="2">
        <f>I793*J795</f>
        <v>2</v>
      </c>
      <c r="J795" s="2">
        <v>1</v>
      </c>
      <c r="K795" s="2">
        <v>1</v>
      </c>
      <c r="L795" s="2"/>
      <c r="M795" s="2"/>
      <c r="N795" s="2"/>
      <c r="O795" s="2">
        <f t="shared" si="961"/>
        <v>411.24</v>
      </c>
      <c r="P795" s="2">
        <f t="shared" si="962"/>
        <v>411.24</v>
      </c>
      <c r="Q795" s="2">
        <f>(ROUND((ROUND(((ET795)*AV795*I795),2)*BB795),2)+ROUND((ROUND(((AE795-(EU795))*AV795*I795),2)*BS795),2))</f>
        <v>0</v>
      </c>
      <c r="R795" s="2">
        <f t="shared" si="963"/>
        <v>0</v>
      </c>
      <c r="S795" s="2">
        <f t="shared" si="964"/>
        <v>0</v>
      </c>
      <c r="T795" s="2">
        <f t="shared" si="965"/>
        <v>0</v>
      </c>
      <c r="U795" s="2">
        <f t="shared" si="966"/>
        <v>0</v>
      </c>
      <c r="V795" s="2">
        <f t="shared" si="967"/>
        <v>0</v>
      </c>
      <c r="W795" s="2">
        <f t="shared" si="968"/>
        <v>0</v>
      </c>
      <c r="X795" s="2">
        <f t="shared" si="969"/>
        <v>0</v>
      </c>
      <c r="Y795" s="2">
        <f t="shared" si="970"/>
        <v>0</v>
      </c>
      <c r="Z795" s="2"/>
      <c r="AA795" s="2">
        <v>59204062</v>
      </c>
      <c r="AB795" s="2">
        <f t="shared" si="971"/>
        <v>205.62</v>
      </c>
      <c r="AC795" s="2">
        <f>ROUND((ES795),6)</f>
        <v>205.62</v>
      </c>
      <c r="AD795" s="2">
        <f>ROUND((((ET795)-(EU795))+AE795),6)</f>
        <v>0</v>
      </c>
      <c r="AE795" s="2">
        <f t="shared" ref="AE795:AF798" si="994">ROUND((EU795),6)</f>
        <v>0</v>
      </c>
      <c r="AF795" s="2">
        <f t="shared" si="994"/>
        <v>0</v>
      </c>
      <c r="AG795" s="2">
        <f t="shared" si="972"/>
        <v>0</v>
      </c>
      <c r="AH795" s="2">
        <f t="shared" ref="AH795:AI798" si="995">(EW795)</f>
        <v>0</v>
      </c>
      <c r="AI795" s="2">
        <f t="shared" si="995"/>
        <v>0</v>
      </c>
      <c r="AJ795" s="2">
        <f t="shared" si="973"/>
        <v>0</v>
      </c>
      <c r="AK795" s="2">
        <v>205.62</v>
      </c>
      <c r="AL795" s="2">
        <v>205.62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90</v>
      </c>
      <c r="AU795" s="2">
        <v>46</v>
      </c>
      <c r="AV795" s="2">
        <v>1</v>
      </c>
      <c r="AW795" s="2">
        <v>1</v>
      </c>
      <c r="AX795" s="2"/>
      <c r="AY795" s="2"/>
      <c r="AZ795" s="2">
        <v>1</v>
      </c>
      <c r="BA795" s="2">
        <v>1</v>
      </c>
      <c r="BB795" s="2">
        <v>1</v>
      </c>
      <c r="BC795" s="2">
        <v>1</v>
      </c>
      <c r="BD795" s="2" t="s">
        <v>3</v>
      </c>
      <c r="BE795" s="2" t="s">
        <v>3</v>
      </c>
      <c r="BF795" s="2" t="s">
        <v>3</v>
      </c>
      <c r="BG795" s="2" t="s">
        <v>3</v>
      </c>
      <c r="BH795" s="2">
        <v>3</v>
      </c>
      <c r="BI795" s="2">
        <v>2</v>
      </c>
      <c r="BJ795" s="2" t="s">
        <v>3</v>
      </c>
      <c r="BK795" s="2"/>
      <c r="BL795" s="2"/>
      <c r="BM795" s="2">
        <v>72</v>
      </c>
      <c r="BN795" s="2">
        <v>0</v>
      </c>
      <c r="BO795" s="2" t="s">
        <v>3</v>
      </c>
      <c r="BP795" s="2">
        <v>0</v>
      </c>
      <c r="BQ795" s="2">
        <v>40</v>
      </c>
      <c r="BR795" s="2">
        <v>0</v>
      </c>
      <c r="BS795" s="2">
        <v>1</v>
      </c>
      <c r="BT795" s="2">
        <v>1</v>
      </c>
      <c r="BU795" s="2">
        <v>1</v>
      </c>
      <c r="BV795" s="2">
        <v>1</v>
      </c>
      <c r="BW795" s="2">
        <v>1</v>
      </c>
      <c r="BX795" s="2">
        <v>1</v>
      </c>
      <c r="BY795" s="2" t="s">
        <v>3</v>
      </c>
      <c r="BZ795" s="2">
        <v>90</v>
      </c>
      <c r="CA795" s="2">
        <v>46</v>
      </c>
      <c r="CB795" s="2" t="s">
        <v>3</v>
      </c>
      <c r="CC795" s="2"/>
      <c r="CD795" s="2"/>
      <c r="CE795" s="2">
        <v>30</v>
      </c>
      <c r="CF795" s="2">
        <v>0</v>
      </c>
      <c r="CG795" s="2">
        <v>0</v>
      </c>
      <c r="CH795" s="2"/>
      <c r="CI795" s="2"/>
      <c r="CJ795" s="2"/>
      <c r="CK795" s="2"/>
      <c r="CL795" s="2"/>
      <c r="CM795" s="2">
        <v>0</v>
      </c>
      <c r="CN795" s="2" t="s">
        <v>3</v>
      </c>
      <c r="CO795" s="2">
        <v>0</v>
      </c>
      <c r="CP795" s="2">
        <f t="shared" si="974"/>
        <v>411.24</v>
      </c>
      <c r="CQ795" s="2">
        <f t="shared" si="975"/>
        <v>205.62</v>
      </c>
      <c r="CR795" s="2">
        <f>(ROUND((ROUND(((ET795)*AV795*1),2)*BB795),2)+ROUND((ROUND(((AE795-(EU795))*AV795*1),2)*BS795),2))</f>
        <v>0</v>
      </c>
      <c r="CS795" s="2">
        <f t="shared" si="976"/>
        <v>0</v>
      </c>
      <c r="CT795" s="2">
        <f t="shared" si="977"/>
        <v>0</v>
      </c>
      <c r="CU795" s="2">
        <f t="shared" si="978"/>
        <v>0</v>
      </c>
      <c r="CV795" s="2">
        <f t="shared" si="979"/>
        <v>0</v>
      </c>
      <c r="CW795" s="2">
        <f t="shared" si="980"/>
        <v>0</v>
      </c>
      <c r="CX795" s="2">
        <f t="shared" si="981"/>
        <v>0</v>
      </c>
      <c r="CY795" s="2">
        <f t="shared" si="982"/>
        <v>0</v>
      </c>
      <c r="CZ795" s="2">
        <f t="shared" si="983"/>
        <v>0</v>
      </c>
      <c r="DA795" s="2"/>
      <c r="DB795" s="2"/>
      <c r="DC795" s="2" t="s">
        <v>3</v>
      </c>
      <c r="DD795" s="2" t="s">
        <v>3</v>
      </c>
      <c r="DE795" s="2" t="s">
        <v>3</v>
      </c>
      <c r="DF795" s="2" t="s">
        <v>3</v>
      </c>
      <c r="DG795" s="2" t="s">
        <v>3</v>
      </c>
      <c r="DH795" s="2" t="s">
        <v>3</v>
      </c>
      <c r="DI795" s="2" t="s">
        <v>3</v>
      </c>
      <c r="DJ795" s="2" t="s">
        <v>3</v>
      </c>
      <c r="DK795" s="2" t="s">
        <v>3</v>
      </c>
      <c r="DL795" s="2" t="s">
        <v>3</v>
      </c>
      <c r="DM795" s="2" t="s">
        <v>3</v>
      </c>
      <c r="DN795" s="2">
        <v>0</v>
      </c>
      <c r="DO795" s="2">
        <v>0</v>
      </c>
      <c r="DP795" s="2">
        <v>1</v>
      </c>
      <c r="DQ795" s="2">
        <v>1</v>
      </c>
      <c r="DR795" s="2"/>
      <c r="DS795" s="2"/>
      <c r="DT795" s="2"/>
      <c r="DU795" s="2">
        <v>1010</v>
      </c>
      <c r="DV795" s="2" t="s">
        <v>39</v>
      </c>
      <c r="DW795" s="2" t="s">
        <v>39</v>
      </c>
      <c r="DX795" s="2">
        <v>1</v>
      </c>
      <c r="DY795" s="2"/>
      <c r="DZ795" s="2" t="s">
        <v>3</v>
      </c>
      <c r="EA795" s="2" t="s">
        <v>3</v>
      </c>
      <c r="EB795" s="2" t="s">
        <v>3</v>
      </c>
      <c r="EC795" s="2" t="s">
        <v>3</v>
      </c>
      <c r="ED795" s="2"/>
      <c r="EE795" s="2">
        <v>58807949</v>
      </c>
      <c r="EF795" s="2">
        <v>40</v>
      </c>
      <c r="EG795" s="2" t="s">
        <v>267</v>
      </c>
      <c r="EH795" s="2">
        <v>0</v>
      </c>
      <c r="EI795" s="2" t="s">
        <v>3</v>
      </c>
      <c r="EJ795" s="2">
        <v>2</v>
      </c>
      <c r="EK795" s="2">
        <v>72</v>
      </c>
      <c r="EL795" s="2" t="s">
        <v>268</v>
      </c>
      <c r="EM795" s="2" t="s">
        <v>269</v>
      </c>
      <c r="EN795" s="2"/>
      <c r="EO795" s="2" t="s">
        <v>3</v>
      </c>
      <c r="EP795" s="2"/>
      <c r="EQ795" s="2">
        <v>0</v>
      </c>
      <c r="ER795" s="2">
        <v>0</v>
      </c>
      <c r="ES795" s="2">
        <v>205.62</v>
      </c>
      <c r="ET795" s="2">
        <v>0</v>
      </c>
      <c r="EU795" s="2">
        <v>0</v>
      </c>
      <c r="EV795" s="2">
        <v>0</v>
      </c>
      <c r="EW795" s="2">
        <v>0</v>
      </c>
      <c r="EX795" s="2">
        <v>0</v>
      </c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>
        <v>0</v>
      </c>
      <c r="FR795" s="2">
        <v>0</v>
      </c>
      <c r="FS795" s="2">
        <v>0</v>
      </c>
      <c r="FT795" s="2"/>
      <c r="FU795" s="2"/>
      <c r="FV795" s="2"/>
      <c r="FW795" s="2"/>
      <c r="FX795" s="2">
        <v>90</v>
      </c>
      <c r="FY795" s="2">
        <v>46</v>
      </c>
      <c r="FZ795" s="2"/>
      <c r="GA795" s="2" t="s">
        <v>507</v>
      </c>
      <c r="GB795" s="2"/>
      <c r="GC795" s="2"/>
      <c r="GD795" s="2">
        <v>1</v>
      </c>
      <c r="GE795" s="2"/>
      <c r="GF795" s="2">
        <v>-1103013517</v>
      </c>
      <c r="GG795" s="2">
        <v>2</v>
      </c>
      <c r="GH795" s="2">
        <v>4</v>
      </c>
      <c r="GI795" s="2">
        <v>-2</v>
      </c>
      <c r="GJ795" s="2">
        <v>0</v>
      </c>
      <c r="GK795" s="2">
        <v>0</v>
      </c>
      <c r="GL795" s="2">
        <f t="shared" si="984"/>
        <v>0</v>
      </c>
      <c r="GM795" s="2">
        <f t="shared" si="985"/>
        <v>411.24</v>
      </c>
      <c r="GN795" s="2">
        <f t="shared" si="986"/>
        <v>0</v>
      </c>
      <c r="GO795" s="2">
        <f t="shared" si="987"/>
        <v>411.24</v>
      </c>
      <c r="GP795" s="2">
        <f t="shared" si="988"/>
        <v>0</v>
      </c>
      <c r="GQ795" s="2"/>
      <c r="GR795" s="2">
        <v>0</v>
      </c>
      <c r="GS795" s="2">
        <v>2</v>
      </c>
      <c r="GT795" s="2">
        <v>0</v>
      </c>
      <c r="GU795" s="2" t="s">
        <v>3</v>
      </c>
      <c r="GV795" s="2">
        <f t="shared" si="989"/>
        <v>0</v>
      </c>
      <c r="GW795" s="2">
        <v>1</v>
      </c>
      <c r="GX795" s="2">
        <f t="shared" si="990"/>
        <v>0</v>
      </c>
      <c r="GY795" s="2"/>
      <c r="GZ795" s="2"/>
      <c r="HA795" s="2">
        <v>0</v>
      </c>
      <c r="HB795" s="2">
        <v>0</v>
      </c>
      <c r="HC795" s="2">
        <f t="shared" si="991"/>
        <v>0</v>
      </c>
      <c r="HD795" s="2"/>
      <c r="HE795" s="2" t="s">
        <v>274</v>
      </c>
      <c r="HF795" s="2" t="s">
        <v>54</v>
      </c>
      <c r="HG795" s="2"/>
      <c r="HH795" s="2"/>
      <c r="HI795" s="2"/>
      <c r="HJ795" s="2"/>
      <c r="HK795" s="2"/>
      <c r="HL795" s="2"/>
      <c r="HM795" s="2" t="s">
        <v>3</v>
      </c>
      <c r="HN795" s="2" t="s">
        <v>3</v>
      </c>
      <c r="HO795" s="2" t="s">
        <v>3</v>
      </c>
      <c r="HP795" s="2" t="s">
        <v>3</v>
      </c>
      <c r="HQ795" s="2" t="s">
        <v>3</v>
      </c>
      <c r="HR795" s="2"/>
      <c r="HS795" s="2">
        <v>0</v>
      </c>
      <c r="HT795" s="2"/>
      <c r="HU795" s="2"/>
      <c r="HV795" s="2"/>
      <c r="HW795" s="2"/>
      <c r="HX795" s="2"/>
      <c r="HY795" s="2"/>
      <c r="HZ795" s="2"/>
      <c r="IA795" s="2"/>
      <c r="IB795" s="2"/>
      <c r="IC795" s="2"/>
      <c r="ID795" s="2"/>
      <c r="IE795" s="2"/>
      <c r="IF795" s="2"/>
      <c r="IG795" s="2"/>
      <c r="IH795" s="2"/>
      <c r="II795" s="2"/>
      <c r="IJ795" s="2"/>
      <c r="IK795" s="2">
        <v>0</v>
      </c>
      <c r="IL795" s="2"/>
      <c r="IM795" s="2"/>
      <c r="IN795" s="2"/>
      <c r="IO795" s="2"/>
      <c r="IP795" s="2"/>
      <c r="IQ795" s="2"/>
      <c r="IR795" s="2"/>
      <c r="IS795" s="2"/>
      <c r="IT795" s="2"/>
      <c r="IU795" s="2"/>
    </row>
    <row r="796" spans="1:255" x14ac:dyDescent="0.2">
      <c r="A796">
        <v>18</v>
      </c>
      <c r="B796">
        <v>1</v>
      </c>
      <c r="C796">
        <v>1718</v>
      </c>
      <c r="E796" t="s">
        <v>692</v>
      </c>
      <c r="F796" t="s">
        <v>505</v>
      </c>
      <c r="G796" t="s">
        <v>506</v>
      </c>
      <c r="H796" t="s">
        <v>39</v>
      </c>
      <c r="I796">
        <f>I794*J796</f>
        <v>2</v>
      </c>
      <c r="J796">
        <v>1</v>
      </c>
      <c r="K796">
        <v>1</v>
      </c>
      <c r="O796">
        <f t="shared" si="961"/>
        <v>4063.05</v>
      </c>
      <c r="P796">
        <f t="shared" si="962"/>
        <v>4063.05</v>
      </c>
      <c r="Q796">
        <f>(ROUND((ROUND(((ET796)*AV796*I796),2)*BB796),2)+ROUND((ROUND(((AE796-(EU796))*AV796*I796),2)*BS796),2))</f>
        <v>0</v>
      </c>
      <c r="R796">
        <f t="shared" si="963"/>
        <v>0</v>
      </c>
      <c r="S796">
        <f t="shared" si="964"/>
        <v>0</v>
      </c>
      <c r="T796">
        <f t="shared" si="965"/>
        <v>0</v>
      </c>
      <c r="U796">
        <f t="shared" si="966"/>
        <v>0</v>
      </c>
      <c r="V796">
        <f t="shared" si="967"/>
        <v>0</v>
      </c>
      <c r="W796">
        <f t="shared" si="968"/>
        <v>0</v>
      </c>
      <c r="X796">
        <f t="shared" si="969"/>
        <v>0</v>
      </c>
      <c r="Y796">
        <f t="shared" si="970"/>
        <v>0</v>
      </c>
      <c r="AA796">
        <v>59204059</v>
      </c>
      <c r="AB796">
        <f t="shared" si="971"/>
        <v>205.62</v>
      </c>
      <c r="AC796">
        <f>ROUND((ES796),6)</f>
        <v>205.62</v>
      </c>
      <c r="AD796">
        <f>ROUND((((ET796)-(EU796))+AE796),6)</f>
        <v>0</v>
      </c>
      <c r="AE796">
        <f t="shared" si="994"/>
        <v>0</v>
      </c>
      <c r="AF796">
        <f t="shared" si="994"/>
        <v>0</v>
      </c>
      <c r="AG796">
        <f t="shared" si="972"/>
        <v>0</v>
      </c>
      <c r="AH796">
        <f t="shared" si="995"/>
        <v>0</v>
      </c>
      <c r="AI796">
        <f t="shared" si="995"/>
        <v>0</v>
      </c>
      <c r="AJ796">
        <f t="shared" si="973"/>
        <v>0</v>
      </c>
      <c r="AK796">
        <v>205.62</v>
      </c>
      <c r="AL796">
        <v>205.62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90</v>
      </c>
      <c r="AU796">
        <v>46</v>
      </c>
      <c r="AV796">
        <v>1</v>
      </c>
      <c r="AW796">
        <v>1</v>
      </c>
      <c r="AZ796">
        <v>1</v>
      </c>
      <c r="BA796">
        <v>1</v>
      </c>
      <c r="BB796">
        <v>1</v>
      </c>
      <c r="BC796">
        <v>9.8800000000000008</v>
      </c>
      <c r="BD796" t="s">
        <v>3</v>
      </c>
      <c r="BE796" t="s">
        <v>3</v>
      </c>
      <c r="BF796" t="s">
        <v>3</v>
      </c>
      <c r="BG796" t="s">
        <v>3</v>
      </c>
      <c r="BH796">
        <v>3</v>
      </c>
      <c r="BI796">
        <v>2</v>
      </c>
      <c r="BJ796" t="s">
        <v>3</v>
      </c>
      <c r="BM796">
        <v>72</v>
      </c>
      <c r="BN796">
        <v>0</v>
      </c>
      <c r="BO796" t="s">
        <v>3</v>
      </c>
      <c r="BP796">
        <v>0</v>
      </c>
      <c r="BQ796">
        <v>40</v>
      </c>
      <c r="BR796">
        <v>0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 t="s">
        <v>3</v>
      </c>
      <c r="BZ796">
        <v>90</v>
      </c>
      <c r="CA796">
        <v>46</v>
      </c>
      <c r="CB796" t="s">
        <v>3</v>
      </c>
      <c r="CE796">
        <v>30</v>
      </c>
      <c r="CF796">
        <v>0</v>
      </c>
      <c r="CG796">
        <v>0</v>
      </c>
      <c r="CM796">
        <v>0</v>
      </c>
      <c r="CN796" t="s">
        <v>3</v>
      </c>
      <c r="CO796">
        <v>0</v>
      </c>
      <c r="CP796">
        <f t="shared" si="974"/>
        <v>4063.05</v>
      </c>
      <c r="CQ796">
        <f t="shared" si="975"/>
        <v>2031.53</v>
      </c>
      <c r="CR796">
        <f>(ROUND((ROUND(((ET796)*AV796*1),2)*BB796),2)+ROUND((ROUND(((AE796-(EU796))*AV796*1),2)*BS796),2))</f>
        <v>0</v>
      </c>
      <c r="CS796">
        <f t="shared" si="976"/>
        <v>0</v>
      </c>
      <c r="CT796">
        <f t="shared" si="977"/>
        <v>0</v>
      </c>
      <c r="CU796">
        <f t="shared" si="978"/>
        <v>0</v>
      </c>
      <c r="CV796">
        <f t="shared" si="979"/>
        <v>0</v>
      </c>
      <c r="CW796">
        <f t="shared" si="980"/>
        <v>0</v>
      </c>
      <c r="CX796">
        <f t="shared" si="981"/>
        <v>0</v>
      </c>
      <c r="CY796">
        <f t="shared" si="982"/>
        <v>0</v>
      </c>
      <c r="CZ796">
        <f t="shared" si="983"/>
        <v>0</v>
      </c>
      <c r="DC796" t="s">
        <v>3</v>
      </c>
      <c r="DD796" t="s">
        <v>3</v>
      </c>
      <c r="DE796" t="s">
        <v>3</v>
      </c>
      <c r="DF796" t="s">
        <v>3</v>
      </c>
      <c r="DG796" t="s">
        <v>3</v>
      </c>
      <c r="DH796" t="s">
        <v>3</v>
      </c>
      <c r="DI796" t="s">
        <v>3</v>
      </c>
      <c r="DJ796" t="s">
        <v>3</v>
      </c>
      <c r="DK796" t="s">
        <v>3</v>
      </c>
      <c r="DL796" t="s">
        <v>3</v>
      </c>
      <c r="DM796" t="s">
        <v>3</v>
      </c>
      <c r="DN796">
        <v>0</v>
      </c>
      <c r="DO796">
        <v>0</v>
      </c>
      <c r="DP796">
        <v>1</v>
      </c>
      <c r="DQ796">
        <v>1</v>
      </c>
      <c r="DU796">
        <v>1010</v>
      </c>
      <c r="DV796" t="s">
        <v>39</v>
      </c>
      <c r="DW796" t="s">
        <v>39</v>
      </c>
      <c r="DX796">
        <v>1</v>
      </c>
      <c r="DZ796" t="s">
        <v>3</v>
      </c>
      <c r="EA796" t="s">
        <v>3</v>
      </c>
      <c r="EB796" t="s">
        <v>3</v>
      </c>
      <c r="EC796" t="s">
        <v>3</v>
      </c>
      <c r="EE796">
        <v>58807949</v>
      </c>
      <c r="EF796">
        <v>40</v>
      </c>
      <c r="EG796" t="s">
        <v>267</v>
      </c>
      <c r="EH796">
        <v>0</v>
      </c>
      <c r="EI796" t="s">
        <v>3</v>
      </c>
      <c r="EJ796">
        <v>2</v>
      </c>
      <c r="EK796">
        <v>72</v>
      </c>
      <c r="EL796" t="s">
        <v>268</v>
      </c>
      <c r="EM796" t="s">
        <v>269</v>
      </c>
      <c r="EO796" t="s">
        <v>3</v>
      </c>
      <c r="EQ796">
        <v>0</v>
      </c>
      <c r="ER796">
        <v>205.62</v>
      </c>
      <c r="ES796">
        <v>205.62</v>
      </c>
      <c r="ET796">
        <v>0</v>
      </c>
      <c r="EU796">
        <v>0</v>
      </c>
      <c r="EV796">
        <v>0</v>
      </c>
      <c r="EW796">
        <v>0</v>
      </c>
      <c r="EX796">
        <v>0</v>
      </c>
      <c r="EZ796">
        <v>5</v>
      </c>
      <c r="FC796">
        <v>1</v>
      </c>
      <c r="FD796">
        <v>18</v>
      </c>
      <c r="FF796">
        <v>2390</v>
      </c>
      <c r="FQ796">
        <v>0</v>
      </c>
      <c r="FR796">
        <v>0</v>
      </c>
      <c r="FS796">
        <v>0</v>
      </c>
      <c r="FX796">
        <v>90</v>
      </c>
      <c r="FY796">
        <v>46</v>
      </c>
      <c r="GA796" t="s">
        <v>507</v>
      </c>
      <c r="GD796">
        <v>1</v>
      </c>
      <c r="GF796">
        <v>-1103013517</v>
      </c>
      <c r="GG796">
        <v>2</v>
      </c>
      <c r="GH796">
        <v>3</v>
      </c>
      <c r="GI796">
        <v>5</v>
      </c>
      <c r="GJ796">
        <v>0</v>
      </c>
      <c r="GK796">
        <v>0</v>
      </c>
      <c r="GL796">
        <f t="shared" si="984"/>
        <v>0</v>
      </c>
      <c r="GM796">
        <f t="shared" si="985"/>
        <v>4063.05</v>
      </c>
      <c r="GN796">
        <f t="shared" si="986"/>
        <v>0</v>
      </c>
      <c r="GO796">
        <f t="shared" si="987"/>
        <v>4063.05</v>
      </c>
      <c r="GP796">
        <f t="shared" si="988"/>
        <v>0</v>
      </c>
      <c r="GR796">
        <v>1</v>
      </c>
      <c r="GS796">
        <v>1</v>
      </c>
      <c r="GT796">
        <v>0</v>
      </c>
      <c r="GU796" t="s">
        <v>3</v>
      </c>
      <c r="GV796">
        <f t="shared" si="989"/>
        <v>0</v>
      </c>
      <c r="GW796">
        <v>1</v>
      </c>
      <c r="GX796">
        <f t="shared" si="990"/>
        <v>0</v>
      </c>
      <c r="HA796">
        <v>0</v>
      </c>
      <c r="HB796">
        <v>0</v>
      </c>
      <c r="HC796">
        <f t="shared" si="991"/>
        <v>0</v>
      </c>
      <c r="HE796" t="s">
        <v>274</v>
      </c>
      <c r="HF796" t="s">
        <v>54</v>
      </c>
      <c r="HM796" t="s">
        <v>3</v>
      </c>
      <c r="HN796" t="s">
        <v>3</v>
      </c>
      <c r="HO796" t="s">
        <v>3</v>
      </c>
      <c r="HP796" t="s">
        <v>3</v>
      </c>
      <c r="HQ796" t="s">
        <v>3</v>
      </c>
      <c r="HS796">
        <v>0</v>
      </c>
      <c r="IK796">
        <v>0</v>
      </c>
    </row>
    <row r="797" spans="1:255" x14ac:dyDescent="0.2">
      <c r="A797" s="2">
        <v>17</v>
      </c>
      <c r="B797" s="2">
        <v>1</v>
      </c>
      <c r="C797" s="2"/>
      <c r="D797" s="2"/>
      <c r="E797" s="2" t="s">
        <v>693</v>
      </c>
      <c r="F797" s="2" t="s">
        <v>293</v>
      </c>
      <c r="G797" s="2" t="s">
        <v>294</v>
      </c>
      <c r="H797" s="2" t="s">
        <v>39</v>
      </c>
      <c r="I797" s="2">
        <v>4</v>
      </c>
      <c r="J797" s="2">
        <v>0</v>
      </c>
      <c r="K797" s="2">
        <v>4</v>
      </c>
      <c r="L797" s="2"/>
      <c r="M797" s="2"/>
      <c r="N797" s="2"/>
      <c r="O797" s="2">
        <f t="shared" si="961"/>
        <v>762.36</v>
      </c>
      <c r="P797" s="2">
        <f t="shared" si="962"/>
        <v>762.36</v>
      </c>
      <c r="Q797" s="2">
        <f>(ROUND((ROUND(((ET797)*AV797*I797),2)*BB797),2)+ROUND((ROUND(((AE797-(EU797))*AV797*I797),2)*BS797),2))</f>
        <v>0</v>
      </c>
      <c r="R797" s="2">
        <f t="shared" si="963"/>
        <v>0</v>
      </c>
      <c r="S797" s="2">
        <f t="shared" si="964"/>
        <v>0</v>
      </c>
      <c r="T797" s="2">
        <f t="shared" si="965"/>
        <v>0</v>
      </c>
      <c r="U797" s="2">
        <f t="shared" si="966"/>
        <v>0</v>
      </c>
      <c r="V797" s="2">
        <f t="shared" si="967"/>
        <v>0</v>
      </c>
      <c r="W797" s="2">
        <f t="shared" si="968"/>
        <v>0</v>
      </c>
      <c r="X797" s="2">
        <f t="shared" si="969"/>
        <v>0</v>
      </c>
      <c r="Y797" s="2">
        <f t="shared" si="970"/>
        <v>0</v>
      </c>
      <c r="Z797" s="2"/>
      <c r="AA797" s="2">
        <v>59204062</v>
      </c>
      <c r="AB797" s="2">
        <f t="shared" si="971"/>
        <v>190.59</v>
      </c>
      <c r="AC797" s="2">
        <f>ROUND((ES797),6)</f>
        <v>190.59</v>
      </c>
      <c r="AD797" s="2">
        <f>ROUND((((ET797)-(EU797))+AE797),6)</f>
        <v>0</v>
      </c>
      <c r="AE797" s="2">
        <f t="shared" si="994"/>
        <v>0</v>
      </c>
      <c r="AF797" s="2">
        <f t="shared" si="994"/>
        <v>0</v>
      </c>
      <c r="AG797" s="2">
        <f t="shared" si="972"/>
        <v>0</v>
      </c>
      <c r="AH797" s="2">
        <f t="shared" si="995"/>
        <v>0</v>
      </c>
      <c r="AI797" s="2">
        <f t="shared" si="995"/>
        <v>0</v>
      </c>
      <c r="AJ797" s="2">
        <f t="shared" si="973"/>
        <v>0</v>
      </c>
      <c r="AK797" s="2">
        <v>190.59</v>
      </c>
      <c r="AL797" s="2">
        <v>190.59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1</v>
      </c>
      <c r="AW797" s="2">
        <v>1</v>
      </c>
      <c r="AX797" s="2"/>
      <c r="AY797" s="2"/>
      <c r="AZ797" s="2">
        <v>1</v>
      </c>
      <c r="BA797" s="2">
        <v>1</v>
      </c>
      <c r="BB797" s="2">
        <v>1</v>
      </c>
      <c r="BC797" s="2">
        <v>1</v>
      </c>
      <c r="BD797" s="2" t="s">
        <v>3</v>
      </c>
      <c r="BE797" s="2" t="s">
        <v>3</v>
      </c>
      <c r="BF797" s="2" t="s">
        <v>3</v>
      </c>
      <c r="BG797" s="2" t="s">
        <v>3</v>
      </c>
      <c r="BH797" s="2">
        <v>3</v>
      </c>
      <c r="BI797" s="2">
        <v>1</v>
      </c>
      <c r="BJ797" s="2" t="s">
        <v>295</v>
      </c>
      <c r="BK797" s="2"/>
      <c r="BL797" s="2"/>
      <c r="BM797" s="2">
        <v>1617</v>
      </c>
      <c r="BN797" s="2">
        <v>0</v>
      </c>
      <c r="BO797" s="2" t="s">
        <v>3</v>
      </c>
      <c r="BP797" s="2">
        <v>0</v>
      </c>
      <c r="BQ797" s="2">
        <v>200</v>
      </c>
      <c r="BR797" s="2">
        <v>0</v>
      </c>
      <c r="BS797" s="2">
        <v>1</v>
      </c>
      <c r="BT797" s="2">
        <v>1</v>
      </c>
      <c r="BU797" s="2">
        <v>1</v>
      </c>
      <c r="BV797" s="2">
        <v>1</v>
      </c>
      <c r="BW797" s="2">
        <v>1</v>
      </c>
      <c r="BX797" s="2">
        <v>1</v>
      </c>
      <c r="BY797" s="2" t="s">
        <v>3</v>
      </c>
      <c r="BZ797" s="2">
        <v>0</v>
      </c>
      <c r="CA797" s="2">
        <v>0</v>
      </c>
      <c r="CB797" s="2" t="s">
        <v>3</v>
      </c>
      <c r="CC797" s="2"/>
      <c r="CD797" s="2"/>
      <c r="CE797" s="2">
        <v>30</v>
      </c>
      <c r="CF797" s="2">
        <v>0</v>
      </c>
      <c r="CG797" s="2">
        <v>0</v>
      </c>
      <c r="CH797" s="2"/>
      <c r="CI797" s="2"/>
      <c r="CJ797" s="2"/>
      <c r="CK797" s="2"/>
      <c r="CL797" s="2"/>
      <c r="CM797" s="2">
        <v>0</v>
      </c>
      <c r="CN797" s="2" t="s">
        <v>3</v>
      </c>
      <c r="CO797" s="2">
        <v>0</v>
      </c>
      <c r="CP797" s="2">
        <f t="shared" si="974"/>
        <v>762.36</v>
      </c>
      <c r="CQ797" s="2">
        <f t="shared" si="975"/>
        <v>190.59</v>
      </c>
      <c r="CR797" s="2">
        <f>(ROUND((ROUND(((ET797)*AV797*1),2)*BB797),2)+ROUND((ROUND(((AE797-(EU797))*AV797*1),2)*BS797),2))</f>
        <v>0</v>
      </c>
      <c r="CS797" s="2">
        <f t="shared" si="976"/>
        <v>0</v>
      </c>
      <c r="CT797" s="2">
        <f t="shared" si="977"/>
        <v>0</v>
      </c>
      <c r="CU797" s="2">
        <f t="shared" si="978"/>
        <v>0</v>
      </c>
      <c r="CV797" s="2">
        <f t="shared" si="979"/>
        <v>0</v>
      </c>
      <c r="CW797" s="2">
        <f t="shared" si="980"/>
        <v>0</v>
      </c>
      <c r="CX797" s="2">
        <f t="shared" si="981"/>
        <v>0</v>
      </c>
      <c r="CY797" s="2">
        <f t="shared" si="982"/>
        <v>0</v>
      </c>
      <c r="CZ797" s="2">
        <f t="shared" si="983"/>
        <v>0</v>
      </c>
      <c r="DA797" s="2"/>
      <c r="DB797" s="2"/>
      <c r="DC797" s="2" t="s">
        <v>3</v>
      </c>
      <c r="DD797" s="2" t="s">
        <v>3</v>
      </c>
      <c r="DE797" s="2" t="s">
        <v>3</v>
      </c>
      <c r="DF797" s="2" t="s">
        <v>3</v>
      </c>
      <c r="DG797" s="2" t="s">
        <v>3</v>
      </c>
      <c r="DH797" s="2" t="s">
        <v>3</v>
      </c>
      <c r="DI797" s="2" t="s">
        <v>3</v>
      </c>
      <c r="DJ797" s="2" t="s">
        <v>3</v>
      </c>
      <c r="DK797" s="2" t="s">
        <v>3</v>
      </c>
      <c r="DL797" s="2" t="s">
        <v>3</v>
      </c>
      <c r="DM797" s="2" t="s">
        <v>3</v>
      </c>
      <c r="DN797" s="2">
        <v>0</v>
      </c>
      <c r="DO797" s="2">
        <v>0</v>
      </c>
      <c r="DP797" s="2">
        <v>1</v>
      </c>
      <c r="DQ797" s="2">
        <v>1</v>
      </c>
      <c r="DR797" s="2"/>
      <c r="DS797" s="2"/>
      <c r="DT797" s="2"/>
      <c r="DU797" s="2">
        <v>1010</v>
      </c>
      <c r="DV797" s="2" t="s">
        <v>39</v>
      </c>
      <c r="DW797" s="2" t="s">
        <v>39</v>
      </c>
      <c r="DX797" s="2">
        <v>1</v>
      </c>
      <c r="DY797" s="2"/>
      <c r="DZ797" s="2" t="s">
        <v>3</v>
      </c>
      <c r="EA797" s="2" t="s">
        <v>3</v>
      </c>
      <c r="EB797" s="2" t="s">
        <v>3</v>
      </c>
      <c r="EC797" s="2" t="s">
        <v>3</v>
      </c>
      <c r="ED797" s="2"/>
      <c r="EE797" s="2">
        <v>58807973</v>
      </c>
      <c r="EF797" s="2">
        <v>200</v>
      </c>
      <c r="EG797" s="2" t="s">
        <v>245</v>
      </c>
      <c r="EH797" s="2">
        <v>0</v>
      </c>
      <c r="EI797" s="2" t="s">
        <v>3</v>
      </c>
      <c r="EJ797" s="2">
        <v>1</v>
      </c>
      <c r="EK797" s="2">
        <v>1617</v>
      </c>
      <c r="EL797" s="2" t="s">
        <v>246</v>
      </c>
      <c r="EM797" s="2" t="s">
        <v>247</v>
      </c>
      <c r="EN797" s="2"/>
      <c r="EO797" s="2" t="s">
        <v>3</v>
      </c>
      <c r="EP797" s="2"/>
      <c r="EQ797" s="2">
        <v>0</v>
      </c>
      <c r="ER797" s="2">
        <v>190.59</v>
      </c>
      <c r="ES797" s="2">
        <v>190.59</v>
      </c>
      <c r="ET797" s="2">
        <v>0</v>
      </c>
      <c r="EU797" s="2">
        <v>0</v>
      </c>
      <c r="EV797" s="2">
        <v>0</v>
      </c>
      <c r="EW797" s="2">
        <v>0</v>
      </c>
      <c r="EX797" s="2">
        <v>0</v>
      </c>
      <c r="EY797" s="2">
        <v>0</v>
      </c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>
        <v>0</v>
      </c>
      <c r="FR797" s="2">
        <v>0</v>
      </c>
      <c r="FS797" s="2">
        <v>0</v>
      </c>
      <c r="FT797" s="2"/>
      <c r="FU797" s="2"/>
      <c r="FV797" s="2"/>
      <c r="FW797" s="2"/>
      <c r="FX797" s="2">
        <v>0</v>
      </c>
      <c r="FY797" s="2">
        <v>0</v>
      </c>
      <c r="FZ797" s="2"/>
      <c r="GA797" s="2" t="s">
        <v>3</v>
      </c>
      <c r="GB797" s="2"/>
      <c r="GC797" s="2"/>
      <c r="GD797" s="2">
        <v>1</v>
      </c>
      <c r="GE797" s="2"/>
      <c r="GF797" s="2">
        <v>-1005041749</v>
      </c>
      <c r="GG797" s="2">
        <v>2</v>
      </c>
      <c r="GH797" s="2">
        <v>1</v>
      </c>
      <c r="GI797" s="2">
        <v>-2</v>
      </c>
      <c r="GJ797" s="2">
        <v>0</v>
      </c>
      <c r="GK797" s="2">
        <v>0</v>
      </c>
      <c r="GL797" s="2">
        <f t="shared" si="984"/>
        <v>0</v>
      </c>
      <c r="GM797" s="2">
        <f t="shared" si="985"/>
        <v>762.36</v>
      </c>
      <c r="GN797" s="2">
        <f t="shared" si="986"/>
        <v>762.36</v>
      </c>
      <c r="GO797" s="2">
        <f t="shared" si="987"/>
        <v>0</v>
      </c>
      <c r="GP797" s="2">
        <f t="shared" si="988"/>
        <v>0</v>
      </c>
      <c r="GQ797" s="2"/>
      <c r="GR797" s="2">
        <v>0</v>
      </c>
      <c r="GS797" s="2">
        <v>3</v>
      </c>
      <c r="GT797" s="2">
        <v>0</v>
      </c>
      <c r="GU797" s="2" t="s">
        <v>3</v>
      </c>
      <c r="GV797" s="2">
        <f t="shared" si="989"/>
        <v>0</v>
      </c>
      <c r="GW797" s="2">
        <v>1</v>
      </c>
      <c r="GX797" s="2">
        <f t="shared" si="990"/>
        <v>0</v>
      </c>
      <c r="GY797" s="2"/>
      <c r="GZ797" s="2"/>
      <c r="HA797" s="2">
        <v>0</v>
      </c>
      <c r="HB797" s="2">
        <v>0</v>
      </c>
      <c r="HC797" s="2">
        <f t="shared" si="991"/>
        <v>0</v>
      </c>
      <c r="HD797" s="2"/>
      <c r="HE797" s="2" t="s">
        <v>3</v>
      </c>
      <c r="HF797" s="2" t="s">
        <v>3</v>
      </c>
      <c r="HG797" s="2"/>
      <c r="HH797" s="2"/>
      <c r="HI797" s="2"/>
      <c r="HJ797" s="2"/>
      <c r="HK797" s="2"/>
      <c r="HL797" s="2"/>
      <c r="HM797" s="2" t="s">
        <v>3</v>
      </c>
      <c r="HN797" s="2" t="s">
        <v>3</v>
      </c>
      <c r="HO797" s="2" t="s">
        <v>3</v>
      </c>
      <c r="HP797" s="2" t="s">
        <v>3</v>
      </c>
      <c r="HQ797" s="2" t="s">
        <v>3</v>
      </c>
      <c r="HR797" s="2"/>
      <c r="HS797" s="2">
        <v>0</v>
      </c>
      <c r="HT797" s="2"/>
      <c r="HU797" s="2"/>
      <c r="HV797" s="2"/>
      <c r="HW797" s="2"/>
      <c r="HX797" s="2"/>
      <c r="HY797" s="2"/>
      <c r="HZ797" s="2"/>
      <c r="IA797" s="2"/>
      <c r="IB797" s="2"/>
      <c r="IC797" s="2"/>
      <c r="ID797" s="2"/>
      <c r="IE797" s="2"/>
      <c r="IF797" s="2"/>
      <c r="IG797" s="2"/>
      <c r="IH797" s="2"/>
      <c r="II797" s="2"/>
      <c r="IJ797" s="2"/>
      <c r="IK797" s="2">
        <v>0</v>
      </c>
      <c r="IL797" s="2"/>
      <c r="IM797" s="2"/>
      <c r="IN797" s="2"/>
      <c r="IO797" s="2"/>
      <c r="IP797" s="2"/>
      <c r="IQ797" s="2"/>
      <c r="IR797" s="2"/>
      <c r="IS797" s="2"/>
      <c r="IT797" s="2"/>
      <c r="IU797" s="2"/>
    </row>
    <row r="798" spans="1:255" x14ac:dyDescent="0.2">
      <c r="A798">
        <v>17</v>
      </c>
      <c r="B798">
        <v>1</v>
      </c>
      <c r="E798" t="s">
        <v>693</v>
      </c>
      <c r="F798" t="s">
        <v>293</v>
      </c>
      <c r="G798" t="s">
        <v>294</v>
      </c>
      <c r="H798" t="s">
        <v>39</v>
      </c>
      <c r="I798">
        <v>4</v>
      </c>
      <c r="J798">
        <v>0</v>
      </c>
      <c r="K798">
        <v>4</v>
      </c>
      <c r="O798">
        <f t="shared" si="961"/>
        <v>4574.16</v>
      </c>
      <c r="P798">
        <f t="shared" si="962"/>
        <v>4574.16</v>
      </c>
      <c r="Q798">
        <f>(ROUND((ROUND(((ET798)*AV798*I798),2)*BB798),2)+ROUND((ROUND(((AE798-(EU798))*AV798*I798),2)*BS798),2))</f>
        <v>0</v>
      </c>
      <c r="R798">
        <f t="shared" si="963"/>
        <v>0</v>
      </c>
      <c r="S798">
        <f t="shared" si="964"/>
        <v>0</v>
      </c>
      <c r="T798">
        <f t="shared" si="965"/>
        <v>0</v>
      </c>
      <c r="U798">
        <f t="shared" si="966"/>
        <v>0</v>
      </c>
      <c r="V798">
        <f t="shared" si="967"/>
        <v>0</v>
      </c>
      <c r="W798">
        <f t="shared" si="968"/>
        <v>0</v>
      </c>
      <c r="X798">
        <f t="shared" si="969"/>
        <v>0</v>
      </c>
      <c r="Y798">
        <f t="shared" si="970"/>
        <v>0</v>
      </c>
      <c r="AA798">
        <v>59204059</v>
      </c>
      <c r="AB798">
        <f t="shared" si="971"/>
        <v>190.59</v>
      </c>
      <c r="AC798">
        <f>ROUND((ES798),6)</f>
        <v>190.59</v>
      </c>
      <c r="AD798">
        <f>ROUND((((ET798)-(EU798))+AE798),6)</f>
        <v>0</v>
      </c>
      <c r="AE798">
        <f t="shared" si="994"/>
        <v>0</v>
      </c>
      <c r="AF798">
        <f t="shared" si="994"/>
        <v>0</v>
      </c>
      <c r="AG798">
        <f t="shared" si="972"/>
        <v>0</v>
      </c>
      <c r="AH798">
        <f t="shared" si="995"/>
        <v>0</v>
      </c>
      <c r="AI798">
        <f t="shared" si="995"/>
        <v>0</v>
      </c>
      <c r="AJ798">
        <f t="shared" si="973"/>
        <v>0</v>
      </c>
      <c r="AK798">
        <v>190.59</v>
      </c>
      <c r="AL798">
        <v>190.59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1</v>
      </c>
      <c r="AZ798">
        <v>1</v>
      </c>
      <c r="BA798">
        <v>1</v>
      </c>
      <c r="BB798">
        <v>1</v>
      </c>
      <c r="BC798">
        <v>6</v>
      </c>
      <c r="BD798" t="s">
        <v>3</v>
      </c>
      <c r="BE798" t="s">
        <v>3</v>
      </c>
      <c r="BF798" t="s">
        <v>3</v>
      </c>
      <c r="BG798" t="s">
        <v>3</v>
      </c>
      <c r="BH798">
        <v>3</v>
      </c>
      <c r="BI798">
        <v>1</v>
      </c>
      <c r="BJ798" t="s">
        <v>295</v>
      </c>
      <c r="BM798">
        <v>1617</v>
      </c>
      <c r="BN798">
        <v>0</v>
      </c>
      <c r="BO798" t="s">
        <v>293</v>
      </c>
      <c r="BP798">
        <v>1</v>
      </c>
      <c r="BQ798">
        <v>200</v>
      </c>
      <c r="BR798">
        <v>0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 t="s">
        <v>3</v>
      </c>
      <c r="BZ798">
        <v>0</v>
      </c>
      <c r="CA798">
        <v>0</v>
      </c>
      <c r="CB798" t="s">
        <v>3</v>
      </c>
      <c r="CE798">
        <v>30</v>
      </c>
      <c r="CF798">
        <v>0</v>
      </c>
      <c r="CG798">
        <v>0</v>
      </c>
      <c r="CM798">
        <v>0</v>
      </c>
      <c r="CN798" t="s">
        <v>3</v>
      </c>
      <c r="CO798">
        <v>0</v>
      </c>
      <c r="CP798">
        <f t="shared" si="974"/>
        <v>4574.16</v>
      </c>
      <c r="CQ798">
        <f t="shared" si="975"/>
        <v>1143.54</v>
      </c>
      <c r="CR798">
        <f>(ROUND((ROUND(((ET798)*AV798*1),2)*BB798),2)+ROUND((ROUND(((AE798-(EU798))*AV798*1),2)*BS798),2))</f>
        <v>0</v>
      </c>
      <c r="CS798">
        <f t="shared" si="976"/>
        <v>0</v>
      </c>
      <c r="CT798">
        <f t="shared" si="977"/>
        <v>0</v>
      </c>
      <c r="CU798">
        <f t="shared" si="978"/>
        <v>0</v>
      </c>
      <c r="CV798">
        <f t="shared" si="979"/>
        <v>0</v>
      </c>
      <c r="CW798">
        <f t="shared" si="980"/>
        <v>0</v>
      </c>
      <c r="CX798">
        <f t="shared" si="981"/>
        <v>0</v>
      </c>
      <c r="CY798">
        <f t="shared" si="982"/>
        <v>0</v>
      </c>
      <c r="CZ798">
        <f t="shared" si="983"/>
        <v>0</v>
      </c>
      <c r="DC798" t="s">
        <v>3</v>
      </c>
      <c r="DD798" t="s">
        <v>3</v>
      </c>
      <c r="DE798" t="s">
        <v>3</v>
      </c>
      <c r="DF798" t="s">
        <v>3</v>
      </c>
      <c r="DG798" t="s">
        <v>3</v>
      </c>
      <c r="DH798" t="s">
        <v>3</v>
      </c>
      <c r="DI798" t="s">
        <v>3</v>
      </c>
      <c r="DJ798" t="s">
        <v>3</v>
      </c>
      <c r="DK798" t="s">
        <v>3</v>
      </c>
      <c r="DL798" t="s">
        <v>3</v>
      </c>
      <c r="DM798" t="s">
        <v>3</v>
      </c>
      <c r="DN798">
        <v>0</v>
      </c>
      <c r="DO798">
        <v>0</v>
      </c>
      <c r="DP798">
        <v>1</v>
      </c>
      <c r="DQ798">
        <v>1</v>
      </c>
      <c r="DU798">
        <v>1010</v>
      </c>
      <c r="DV798" t="s">
        <v>39</v>
      </c>
      <c r="DW798" t="s">
        <v>39</v>
      </c>
      <c r="DX798">
        <v>1</v>
      </c>
      <c r="DZ798" t="s">
        <v>3</v>
      </c>
      <c r="EA798" t="s">
        <v>3</v>
      </c>
      <c r="EB798" t="s">
        <v>3</v>
      </c>
      <c r="EC798" t="s">
        <v>3</v>
      </c>
      <c r="EE798">
        <v>58807973</v>
      </c>
      <c r="EF798">
        <v>200</v>
      </c>
      <c r="EG798" t="s">
        <v>245</v>
      </c>
      <c r="EH798">
        <v>0</v>
      </c>
      <c r="EI798" t="s">
        <v>3</v>
      </c>
      <c r="EJ798">
        <v>1</v>
      </c>
      <c r="EK798">
        <v>1617</v>
      </c>
      <c r="EL798" t="s">
        <v>246</v>
      </c>
      <c r="EM798" t="s">
        <v>247</v>
      </c>
      <c r="EO798" t="s">
        <v>3</v>
      </c>
      <c r="EQ798">
        <v>0</v>
      </c>
      <c r="ER798">
        <v>190.59</v>
      </c>
      <c r="ES798">
        <v>190.59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FQ798">
        <v>0</v>
      </c>
      <c r="FR798">
        <v>0</v>
      </c>
      <c r="FS798">
        <v>0</v>
      </c>
      <c r="FX798">
        <v>0</v>
      </c>
      <c r="FY798">
        <v>0</v>
      </c>
      <c r="GA798" t="s">
        <v>3</v>
      </c>
      <c r="GD798">
        <v>1</v>
      </c>
      <c r="GF798">
        <v>-1005041749</v>
      </c>
      <c r="GG798">
        <v>2</v>
      </c>
      <c r="GH798">
        <v>1</v>
      </c>
      <c r="GI798">
        <v>2</v>
      </c>
      <c r="GJ798">
        <v>0</v>
      </c>
      <c r="GK798">
        <v>0</v>
      </c>
      <c r="GL798">
        <f t="shared" si="984"/>
        <v>0</v>
      </c>
      <c r="GM798">
        <f t="shared" si="985"/>
        <v>4574.16</v>
      </c>
      <c r="GN798">
        <f t="shared" si="986"/>
        <v>4574.16</v>
      </c>
      <c r="GO798">
        <f t="shared" si="987"/>
        <v>0</v>
      </c>
      <c r="GP798">
        <f t="shared" si="988"/>
        <v>0</v>
      </c>
      <c r="GR798">
        <v>0</v>
      </c>
      <c r="GS798">
        <v>3</v>
      </c>
      <c r="GT798">
        <v>0</v>
      </c>
      <c r="GU798" t="s">
        <v>3</v>
      </c>
      <c r="GV798">
        <f t="shared" si="989"/>
        <v>0</v>
      </c>
      <c r="GW798">
        <v>1</v>
      </c>
      <c r="GX798">
        <f t="shared" si="990"/>
        <v>0</v>
      </c>
      <c r="HA798">
        <v>0</v>
      </c>
      <c r="HB798">
        <v>0</v>
      </c>
      <c r="HC798">
        <f t="shared" si="991"/>
        <v>0</v>
      </c>
      <c r="HE798" t="s">
        <v>3</v>
      </c>
      <c r="HF798" t="s">
        <v>3</v>
      </c>
      <c r="HM798" t="s">
        <v>3</v>
      </c>
      <c r="HN798" t="s">
        <v>3</v>
      </c>
      <c r="HO798" t="s">
        <v>3</v>
      </c>
      <c r="HP798" t="s">
        <v>3</v>
      </c>
      <c r="HQ798" t="s">
        <v>3</v>
      </c>
      <c r="HS798">
        <v>0</v>
      </c>
      <c r="IK798">
        <v>0</v>
      </c>
    </row>
    <row r="799" spans="1:255" x14ac:dyDescent="0.2">
      <c r="A799" s="2">
        <v>17</v>
      </c>
      <c r="B799" s="2">
        <v>1</v>
      </c>
      <c r="C799" s="2">
        <f>ROW(SmtRes!A1723)</f>
        <v>1723</v>
      </c>
      <c r="D799" s="2">
        <f>ROW(EtalonRes!A1729)</f>
        <v>1729</v>
      </c>
      <c r="E799" s="2" t="s">
        <v>694</v>
      </c>
      <c r="F799" s="2" t="s">
        <v>695</v>
      </c>
      <c r="G799" s="2" t="s">
        <v>696</v>
      </c>
      <c r="H799" s="2" t="s">
        <v>228</v>
      </c>
      <c r="I799" s="2">
        <f>ROUND(ROUND(8,4),9)</f>
        <v>8</v>
      </c>
      <c r="J799" s="2">
        <v>0</v>
      </c>
      <c r="K799" s="2">
        <f>ROUND(ROUND(8,4),9)</f>
        <v>8</v>
      </c>
      <c r="L799" s="2"/>
      <c r="M799" s="2"/>
      <c r="N799" s="2"/>
      <c r="O799" s="2">
        <f t="shared" si="961"/>
        <v>134.94</v>
      </c>
      <c r="P799" s="2">
        <f t="shared" si="962"/>
        <v>3.28</v>
      </c>
      <c r="Q799" s="2">
        <f>(ROUND((ROUND((((ET799*1.1))*AV799*I799),2)*BB799),2)+ROUND((ROUND(((AE799-((EU799*1.1)))*AV799*I799),2)*BS799),2))</f>
        <v>8.3800000000000008</v>
      </c>
      <c r="R799" s="2">
        <f t="shared" si="963"/>
        <v>1.2</v>
      </c>
      <c r="S799" s="2">
        <f t="shared" si="964"/>
        <v>123.28</v>
      </c>
      <c r="T799" s="2">
        <f t="shared" si="965"/>
        <v>0</v>
      </c>
      <c r="U799" s="2">
        <f t="shared" si="966"/>
        <v>9.4900080000000013</v>
      </c>
      <c r="V799" s="2">
        <f t="shared" si="967"/>
        <v>0</v>
      </c>
      <c r="W799" s="2">
        <f t="shared" si="968"/>
        <v>0</v>
      </c>
      <c r="X799" s="2">
        <f t="shared" si="969"/>
        <v>120.75</v>
      </c>
      <c r="Y799" s="2">
        <f t="shared" si="970"/>
        <v>63.48</v>
      </c>
      <c r="Z799" s="2"/>
      <c r="AA799" s="2">
        <v>59204062</v>
      </c>
      <c r="AB799" s="2">
        <f t="shared" si="971"/>
        <v>16.129000000000001</v>
      </c>
      <c r="AC799" s="2">
        <f>ROUND(((ES799*1)),6)</f>
        <v>0.41</v>
      </c>
      <c r="AD799" s="2">
        <f>ROUND(((((ET799*1.1))-((EU799*1.1)))+AE799),6)</f>
        <v>1.0009999999999999</v>
      </c>
      <c r="AE799" s="2">
        <f>ROUND(((EU799*1.1)),6)</f>
        <v>0.14299999999999999</v>
      </c>
      <c r="AF799" s="2">
        <f>ROUND(((EV799*1.1)),6)</f>
        <v>14.718</v>
      </c>
      <c r="AG799" s="2">
        <f t="shared" si="972"/>
        <v>0</v>
      </c>
      <c r="AH799" s="2">
        <f>((EW799*1.1))</f>
        <v>1.1330000000000002</v>
      </c>
      <c r="AI799" s="2">
        <f>((EX799*1.1))</f>
        <v>0</v>
      </c>
      <c r="AJ799" s="2">
        <f t="shared" si="973"/>
        <v>0</v>
      </c>
      <c r="AK799" s="2">
        <v>14.7</v>
      </c>
      <c r="AL799" s="2">
        <v>0.41</v>
      </c>
      <c r="AM799" s="2">
        <v>0.91</v>
      </c>
      <c r="AN799" s="2">
        <v>0.13</v>
      </c>
      <c r="AO799" s="2">
        <v>13.38</v>
      </c>
      <c r="AP799" s="2">
        <v>0</v>
      </c>
      <c r="AQ799" s="2">
        <v>1.03</v>
      </c>
      <c r="AR799" s="2">
        <v>0</v>
      </c>
      <c r="AS799" s="2">
        <v>0</v>
      </c>
      <c r="AT799" s="2">
        <v>97</v>
      </c>
      <c r="AU799" s="2">
        <v>51</v>
      </c>
      <c r="AV799" s="2">
        <v>1.0469999999999999</v>
      </c>
      <c r="AW799" s="2">
        <v>1</v>
      </c>
      <c r="AX799" s="2"/>
      <c r="AY799" s="2"/>
      <c r="AZ799" s="2">
        <v>1</v>
      </c>
      <c r="BA799" s="2">
        <v>1</v>
      </c>
      <c r="BB799" s="2">
        <v>1</v>
      </c>
      <c r="BC799" s="2">
        <v>1</v>
      </c>
      <c r="BD799" s="2" t="s">
        <v>3</v>
      </c>
      <c r="BE799" s="2" t="s">
        <v>3</v>
      </c>
      <c r="BF799" s="2" t="s">
        <v>3</v>
      </c>
      <c r="BG799" s="2" t="s">
        <v>3</v>
      </c>
      <c r="BH799" s="2">
        <v>0</v>
      </c>
      <c r="BI799" s="2">
        <v>2</v>
      </c>
      <c r="BJ799" s="2" t="s">
        <v>697</v>
      </c>
      <c r="BK799" s="2"/>
      <c r="BL799" s="2"/>
      <c r="BM799" s="2">
        <v>67</v>
      </c>
      <c r="BN799" s="2">
        <v>0</v>
      </c>
      <c r="BO799" s="2" t="s">
        <v>695</v>
      </c>
      <c r="BP799" s="2">
        <v>1</v>
      </c>
      <c r="BQ799" s="2">
        <v>40</v>
      </c>
      <c r="BR799" s="2">
        <v>0</v>
      </c>
      <c r="BS799" s="2">
        <v>1</v>
      </c>
      <c r="BT799" s="2">
        <v>1</v>
      </c>
      <c r="BU799" s="2">
        <v>1</v>
      </c>
      <c r="BV799" s="2">
        <v>1</v>
      </c>
      <c r="BW799" s="2">
        <v>1</v>
      </c>
      <c r="BX799" s="2">
        <v>1</v>
      </c>
      <c r="BY799" s="2" t="s">
        <v>3</v>
      </c>
      <c r="BZ799" s="2">
        <v>97</v>
      </c>
      <c r="CA799" s="2">
        <v>51</v>
      </c>
      <c r="CB799" s="2" t="s">
        <v>3</v>
      </c>
      <c r="CC799" s="2"/>
      <c r="CD799" s="2"/>
      <c r="CE799" s="2">
        <v>30</v>
      </c>
      <c r="CF799" s="2">
        <v>0</v>
      </c>
      <c r="CG799" s="2">
        <v>0</v>
      </c>
      <c r="CH799" s="2"/>
      <c r="CI799" s="2"/>
      <c r="CJ799" s="2"/>
      <c r="CK799" s="2"/>
      <c r="CL799" s="2"/>
      <c r="CM799" s="2">
        <v>0</v>
      </c>
      <c r="CN799" s="2" t="s">
        <v>1047</v>
      </c>
      <c r="CO799" s="2">
        <v>0</v>
      </c>
      <c r="CP799" s="2">
        <f t="shared" si="974"/>
        <v>134.94</v>
      </c>
      <c r="CQ799" s="2">
        <f t="shared" si="975"/>
        <v>0.41</v>
      </c>
      <c r="CR799" s="2">
        <f>(ROUND((ROUND((((ET799*1.1))*AV799*1),2)*BB799),2)+ROUND((ROUND(((AE799-((EU799*1.1)))*AV799*1),2)*BS799),2))</f>
        <v>1.05</v>
      </c>
      <c r="CS799" s="2">
        <f t="shared" si="976"/>
        <v>0.15</v>
      </c>
      <c r="CT799" s="2">
        <f t="shared" si="977"/>
        <v>15.41</v>
      </c>
      <c r="CU799" s="2">
        <f t="shared" si="978"/>
        <v>0</v>
      </c>
      <c r="CV799" s="2">
        <f t="shared" si="979"/>
        <v>1.1862510000000002</v>
      </c>
      <c r="CW799" s="2">
        <f t="shared" si="980"/>
        <v>0</v>
      </c>
      <c r="CX799" s="2">
        <f t="shared" si="981"/>
        <v>0</v>
      </c>
      <c r="CY799" s="2">
        <f t="shared" si="982"/>
        <v>120.7456</v>
      </c>
      <c r="CZ799" s="2">
        <f t="shared" si="983"/>
        <v>63.484800000000007</v>
      </c>
      <c r="DA799" s="2"/>
      <c r="DB799" s="2">
        <v>317</v>
      </c>
      <c r="DC799" s="2" t="s">
        <v>3</v>
      </c>
      <c r="DD799" s="2" t="s">
        <v>140</v>
      </c>
      <c r="DE799" s="2" t="s">
        <v>266</v>
      </c>
      <c r="DF799" s="2" t="s">
        <v>266</v>
      </c>
      <c r="DG799" s="2" t="s">
        <v>266</v>
      </c>
      <c r="DH799" s="2" t="s">
        <v>3</v>
      </c>
      <c r="DI799" s="2" t="s">
        <v>266</v>
      </c>
      <c r="DJ799" s="2" t="s">
        <v>266</v>
      </c>
      <c r="DK799" s="2" t="s">
        <v>3</v>
      </c>
      <c r="DL799" s="2" t="s">
        <v>3</v>
      </c>
      <c r="DM799" s="2" t="s">
        <v>3</v>
      </c>
      <c r="DN799" s="2">
        <v>0</v>
      </c>
      <c r="DO799" s="2">
        <v>0</v>
      </c>
      <c r="DP799" s="2">
        <v>1</v>
      </c>
      <c r="DQ799" s="2">
        <v>1</v>
      </c>
      <c r="DR799" s="2"/>
      <c r="DS799" s="2"/>
      <c r="DT799" s="2"/>
      <c r="DU799" s="2">
        <v>1013</v>
      </c>
      <c r="DV799" s="2" t="s">
        <v>228</v>
      </c>
      <c r="DW799" s="2" t="s">
        <v>228</v>
      </c>
      <c r="DX799" s="2">
        <v>1</v>
      </c>
      <c r="DY799" s="2"/>
      <c r="DZ799" s="2" t="s">
        <v>3</v>
      </c>
      <c r="EA799" s="2" t="s">
        <v>3</v>
      </c>
      <c r="EB799" s="2" t="s">
        <v>3</v>
      </c>
      <c r="EC799" s="2" t="s">
        <v>3</v>
      </c>
      <c r="ED799" s="2"/>
      <c r="EE799" s="2">
        <v>58807944</v>
      </c>
      <c r="EF799" s="2">
        <v>40</v>
      </c>
      <c r="EG799" s="2" t="s">
        <v>267</v>
      </c>
      <c r="EH799" s="2">
        <v>0</v>
      </c>
      <c r="EI799" s="2" t="s">
        <v>3</v>
      </c>
      <c r="EJ799" s="2">
        <v>2</v>
      </c>
      <c r="EK799" s="2">
        <v>67</v>
      </c>
      <c r="EL799" s="2" t="s">
        <v>698</v>
      </c>
      <c r="EM799" s="2" t="s">
        <v>699</v>
      </c>
      <c r="EN799" s="2"/>
      <c r="EO799" s="2" t="s">
        <v>146</v>
      </c>
      <c r="EP799" s="2"/>
      <c r="EQ799" s="2">
        <v>0</v>
      </c>
      <c r="ER799" s="2">
        <v>14.7</v>
      </c>
      <c r="ES799" s="2">
        <v>0.41</v>
      </c>
      <c r="ET799" s="2">
        <v>0.91</v>
      </c>
      <c r="EU799" s="2">
        <v>0.13</v>
      </c>
      <c r="EV799" s="2">
        <v>13.38</v>
      </c>
      <c r="EW799" s="2">
        <v>1.03</v>
      </c>
      <c r="EX799" s="2">
        <v>0</v>
      </c>
      <c r="EY799" s="2">
        <v>0</v>
      </c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>
        <v>0</v>
      </c>
      <c r="FR799" s="2">
        <v>0</v>
      </c>
      <c r="FS799" s="2">
        <v>0</v>
      </c>
      <c r="FT799" s="2"/>
      <c r="FU799" s="2"/>
      <c r="FV799" s="2"/>
      <c r="FW799" s="2"/>
      <c r="FX799" s="2">
        <v>97</v>
      </c>
      <c r="FY799" s="2">
        <v>51</v>
      </c>
      <c r="FZ799" s="2"/>
      <c r="GA799" s="2" t="s">
        <v>3</v>
      </c>
      <c r="GB799" s="2"/>
      <c r="GC799" s="2"/>
      <c r="GD799" s="2">
        <v>1</v>
      </c>
      <c r="GE799" s="2"/>
      <c r="GF799" s="2">
        <v>-1624416900</v>
      </c>
      <c r="GG799" s="2">
        <v>2</v>
      </c>
      <c r="GH799" s="2">
        <v>1</v>
      </c>
      <c r="GI799" s="2">
        <v>2</v>
      </c>
      <c r="GJ799" s="2">
        <v>0</v>
      </c>
      <c r="GK799" s="2">
        <v>0</v>
      </c>
      <c r="GL799" s="2">
        <f t="shared" si="984"/>
        <v>0</v>
      </c>
      <c r="GM799" s="2">
        <f t="shared" si="985"/>
        <v>319.17</v>
      </c>
      <c r="GN799" s="2">
        <f t="shared" si="986"/>
        <v>0</v>
      </c>
      <c r="GO799" s="2">
        <f t="shared" si="987"/>
        <v>319.17</v>
      </c>
      <c r="GP799" s="2">
        <f t="shared" si="988"/>
        <v>0</v>
      </c>
      <c r="GQ799" s="2"/>
      <c r="GR799" s="2">
        <v>0</v>
      </c>
      <c r="GS799" s="2">
        <v>3</v>
      </c>
      <c r="GT799" s="2">
        <v>0</v>
      </c>
      <c r="GU799" s="2" t="s">
        <v>3</v>
      </c>
      <c r="GV799" s="2">
        <f t="shared" si="989"/>
        <v>0</v>
      </c>
      <c r="GW799" s="2">
        <v>1</v>
      </c>
      <c r="GX799" s="2">
        <f t="shared" si="990"/>
        <v>0</v>
      </c>
      <c r="GY799" s="2"/>
      <c r="GZ799" s="2"/>
      <c r="HA799" s="2">
        <v>0</v>
      </c>
      <c r="HB799" s="2">
        <v>0</v>
      </c>
      <c r="HC799" s="2">
        <f t="shared" si="991"/>
        <v>0</v>
      </c>
      <c r="HD799" s="2"/>
      <c r="HE799" s="2" t="s">
        <v>3</v>
      </c>
      <c r="HF799" s="2" t="s">
        <v>3</v>
      </c>
      <c r="HG799" s="2"/>
      <c r="HH799" s="2"/>
      <c r="HI799" s="2"/>
      <c r="HJ799" s="2"/>
      <c r="HK799" s="2"/>
      <c r="HL799" s="2"/>
      <c r="HM799" s="2" t="s">
        <v>3</v>
      </c>
      <c r="HN799" s="2" t="s">
        <v>3</v>
      </c>
      <c r="HO799" s="2" t="s">
        <v>3</v>
      </c>
      <c r="HP799" s="2" t="s">
        <v>3</v>
      </c>
      <c r="HQ799" s="2" t="s">
        <v>3</v>
      </c>
      <c r="HR799" s="2"/>
      <c r="HS799" s="2">
        <v>0</v>
      </c>
      <c r="HT799" s="2"/>
      <c r="HU799" s="2"/>
      <c r="HV799" s="2"/>
      <c r="HW799" s="2"/>
      <c r="HX799" s="2"/>
      <c r="HY799" s="2"/>
      <c r="HZ799" s="2"/>
      <c r="IA799" s="2"/>
      <c r="IB799" s="2"/>
      <c r="IC799" s="2"/>
      <c r="ID799" s="2"/>
      <c r="IE799" s="2"/>
      <c r="IF799" s="2"/>
      <c r="IG799" s="2"/>
      <c r="IH799" s="2"/>
      <c r="II799" s="2"/>
      <c r="IJ799" s="2"/>
      <c r="IK799" s="2">
        <v>0</v>
      </c>
      <c r="IL799" s="2"/>
      <c r="IM799" s="2"/>
      <c r="IN799" s="2"/>
      <c r="IO799" s="2"/>
      <c r="IP799" s="2"/>
      <c r="IQ799" s="2"/>
      <c r="IR799" s="2"/>
      <c r="IS799" s="2"/>
      <c r="IT799" s="2"/>
      <c r="IU799" s="2"/>
    </row>
    <row r="800" spans="1:255" x14ac:dyDescent="0.2">
      <c r="A800">
        <v>17</v>
      </c>
      <c r="B800">
        <v>1</v>
      </c>
      <c r="C800">
        <f>ROW(SmtRes!A1728)</f>
        <v>1728</v>
      </c>
      <c r="D800">
        <f>ROW(EtalonRes!A1734)</f>
        <v>1734</v>
      </c>
      <c r="E800" t="s">
        <v>694</v>
      </c>
      <c r="F800" t="s">
        <v>695</v>
      </c>
      <c r="G800" t="s">
        <v>696</v>
      </c>
      <c r="H800" t="s">
        <v>228</v>
      </c>
      <c r="I800">
        <f>ROUND(ROUND(8,4),9)</f>
        <v>8</v>
      </c>
      <c r="J800">
        <v>0</v>
      </c>
      <c r="K800">
        <f>ROUND(ROUND(8,4),9)</f>
        <v>8</v>
      </c>
      <c r="O800">
        <f t="shared" si="961"/>
        <v>6922.77</v>
      </c>
      <c r="P800">
        <f t="shared" si="962"/>
        <v>12.96</v>
      </c>
      <c r="Q800">
        <f>(ROUND((ROUND((((ET800*1.1))*AV800*I800),2)*BB800),2)+ROUND((ROUND(((AE800-((EU800*1.1)))*AV800*I800),2)*BS800),2))</f>
        <v>130.63999999999999</v>
      </c>
      <c r="R800">
        <f t="shared" si="963"/>
        <v>65.989999999999995</v>
      </c>
      <c r="S800">
        <f t="shared" si="964"/>
        <v>6779.17</v>
      </c>
      <c r="T800">
        <f t="shared" si="965"/>
        <v>0</v>
      </c>
      <c r="U800">
        <f t="shared" si="966"/>
        <v>9.4900080000000013</v>
      </c>
      <c r="V800">
        <f t="shared" si="967"/>
        <v>0</v>
      </c>
      <c r="W800">
        <f t="shared" si="968"/>
        <v>0</v>
      </c>
      <c r="X800">
        <f t="shared" si="969"/>
        <v>6639.81</v>
      </c>
      <c r="Y800">
        <f t="shared" si="970"/>
        <v>3491.03</v>
      </c>
      <c r="AA800">
        <v>59204059</v>
      </c>
      <c r="AB800">
        <f t="shared" si="971"/>
        <v>16.129000000000001</v>
      </c>
      <c r="AC800">
        <f>ROUND(((ES800*1)),6)</f>
        <v>0.41</v>
      </c>
      <c r="AD800">
        <f>ROUND(((((ET800*1.1))-((EU800*1.1)))+AE800),6)</f>
        <v>1.0009999999999999</v>
      </c>
      <c r="AE800">
        <f>ROUND(((EU800*1.1)),6)</f>
        <v>0.14299999999999999</v>
      </c>
      <c r="AF800">
        <f>ROUND(((EV800*1.1)),6)</f>
        <v>14.718</v>
      </c>
      <c r="AG800">
        <f t="shared" si="972"/>
        <v>0</v>
      </c>
      <c r="AH800">
        <f>((EW800*1.1))</f>
        <v>1.1330000000000002</v>
      </c>
      <c r="AI800">
        <f>((EX800*1.1))</f>
        <v>0</v>
      </c>
      <c r="AJ800">
        <f t="shared" si="973"/>
        <v>0</v>
      </c>
      <c r="AK800">
        <v>14.7</v>
      </c>
      <c r="AL800">
        <v>0.41</v>
      </c>
      <c r="AM800">
        <v>0.91</v>
      </c>
      <c r="AN800">
        <v>0.13</v>
      </c>
      <c r="AO800">
        <v>13.38</v>
      </c>
      <c r="AP800">
        <v>0</v>
      </c>
      <c r="AQ800">
        <v>1.03</v>
      </c>
      <c r="AR800">
        <v>0</v>
      </c>
      <c r="AS800">
        <v>0</v>
      </c>
      <c r="AT800">
        <v>97</v>
      </c>
      <c r="AU800">
        <v>51</v>
      </c>
      <c r="AV800">
        <v>1.0469999999999999</v>
      </c>
      <c r="AW800">
        <v>1</v>
      </c>
      <c r="AZ800">
        <v>1</v>
      </c>
      <c r="BA800">
        <v>54.99</v>
      </c>
      <c r="BB800">
        <v>15.59</v>
      </c>
      <c r="BC800">
        <v>3.95</v>
      </c>
      <c r="BD800" t="s">
        <v>3</v>
      </c>
      <c r="BE800" t="s">
        <v>3</v>
      </c>
      <c r="BF800" t="s">
        <v>3</v>
      </c>
      <c r="BG800" t="s">
        <v>3</v>
      </c>
      <c r="BH800">
        <v>0</v>
      </c>
      <c r="BI800">
        <v>2</v>
      </c>
      <c r="BJ800" t="s">
        <v>697</v>
      </c>
      <c r="BM800">
        <v>67</v>
      </c>
      <c r="BN800">
        <v>0</v>
      </c>
      <c r="BO800" t="s">
        <v>695</v>
      </c>
      <c r="BP800">
        <v>1</v>
      </c>
      <c r="BQ800">
        <v>40</v>
      </c>
      <c r="BR800">
        <v>0</v>
      </c>
      <c r="BS800">
        <v>54.99</v>
      </c>
      <c r="BT800">
        <v>1</v>
      </c>
      <c r="BU800">
        <v>1</v>
      </c>
      <c r="BV800">
        <v>1</v>
      </c>
      <c r="BW800">
        <v>1</v>
      </c>
      <c r="BX800">
        <v>1</v>
      </c>
      <c r="BY800" t="s">
        <v>3</v>
      </c>
      <c r="BZ800">
        <v>97</v>
      </c>
      <c r="CA800">
        <v>51</v>
      </c>
      <c r="CB800" t="s">
        <v>3</v>
      </c>
      <c r="CE800">
        <v>30</v>
      </c>
      <c r="CF800">
        <v>0</v>
      </c>
      <c r="CG800">
        <v>0</v>
      </c>
      <c r="CM800">
        <v>0</v>
      </c>
      <c r="CN800" t="s">
        <v>1047</v>
      </c>
      <c r="CO800">
        <v>0</v>
      </c>
      <c r="CP800">
        <f t="shared" si="974"/>
        <v>6922.77</v>
      </c>
      <c r="CQ800">
        <f t="shared" si="975"/>
        <v>1.62</v>
      </c>
      <c r="CR800">
        <f>(ROUND((ROUND((((ET800*1.1))*AV800*1),2)*BB800),2)+ROUND((ROUND(((AE800-((EU800*1.1)))*AV800*1),2)*BS800),2))</f>
        <v>16.37</v>
      </c>
      <c r="CS800">
        <f t="shared" si="976"/>
        <v>8.25</v>
      </c>
      <c r="CT800">
        <f t="shared" si="977"/>
        <v>847.4</v>
      </c>
      <c r="CU800">
        <f t="shared" si="978"/>
        <v>0</v>
      </c>
      <c r="CV800">
        <f t="shared" si="979"/>
        <v>1.1862510000000002</v>
      </c>
      <c r="CW800">
        <f t="shared" si="980"/>
        <v>0</v>
      </c>
      <c r="CX800">
        <f t="shared" si="981"/>
        <v>0</v>
      </c>
      <c r="CY800">
        <f t="shared" si="982"/>
        <v>6639.8051999999998</v>
      </c>
      <c r="CZ800">
        <f t="shared" si="983"/>
        <v>3491.0315999999998</v>
      </c>
      <c r="DB800">
        <v>318</v>
      </c>
      <c r="DC800" t="s">
        <v>3</v>
      </c>
      <c r="DD800" t="s">
        <v>140</v>
      </c>
      <c r="DE800" t="s">
        <v>266</v>
      </c>
      <c r="DF800" t="s">
        <v>266</v>
      </c>
      <c r="DG800" t="s">
        <v>266</v>
      </c>
      <c r="DH800" t="s">
        <v>3</v>
      </c>
      <c r="DI800" t="s">
        <v>266</v>
      </c>
      <c r="DJ800" t="s">
        <v>266</v>
      </c>
      <c r="DK800" t="s">
        <v>3</v>
      </c>
      <c r="DL800" t="s">
        <v>3</v>
      </c>
      <c r="DM800" t="s">
        <v>3</v>
      </c>
      <c r="DN800">
        <v>0</v>
      </c>
      <c r="DO800">
        <v>0</v>
      </c>
      <c r="DP800">
        <v>1</v>
      </c>
      <c r="DQ800">
        <v>1</v>
      </c>
      <c r="DU800">
        <v>1013</v>
      </c>
      <c r="DV800" t="s">
        <v>228</v>
      </c>
      <c r="DW800" t="s">
        <v>228</v>
      </c>
      <c r="DX800">
        <v>1</v>
      </c>
      <c r="DZ800" t="s">
        <v>3</v>
      </c>
      <c r="EA800" t="s">
        <v>3</v>
      </c>
      <c r="EB800" t="s">
        <v>3</v>
      </c>
      <c r="EC800" t="s">
        <v>3</v>
      </c>
      <c r="EE800">
        <v>58807944</v>
      </c>
      <c r="EF800">
        <v>40</v>
      </c>
      <c r="EG800" t="s">
        <v>267</v>
      </c>
      <c r="EH800">
        <v>0</v>
      </c>
      <c r="EI800" t="s">
        <v>3</v>
      </c>
      <c r="EJ800">
        <v>2</v>
      </c>
      <c r="EK800">
        <v>67</v>
      </c>
      <c r="EL800" t="s">
        <v>698</v>
      </c>
      <c r="EM800" t="s">
        <v>699</v>
      </c>
      <c r="EO800" t="s">
        <v>146</v>
      </c>
      <c r="EQ800">
        <v>0</v>
      </c>
      <c r="ER800">
        <v>14.7</v>
      </c>
      <c r="ES800">
        <v>0.41</v>
      </c>
      <c r="ET800">
        <v>0.91</v>
      </c>
      <c r="EU800">
        <v>0.13</v>
      </c>
      <c r="EV800">
        <v>13.38</v>
      </c>
      <c r="EW800">
        <v>1.03</v>
      </c>
      <c r="EX800">
        <v>0</v>
      </c>
      <c r="EY800">
        <v>0</v>
      </c>
      <c r="FQ800">
        <v>0</v>
      </c>
      <c r="FR800">
        <v>0</v>
      </c>
      <c r="FS800">
        <v>0</v>
      </c>
      <c r="FX800">
        <v>97</v>
      </c>
      <c r="FY800">
        <v>51</v>
      </c>
      <c r="GA800" t="s">
        <v>3</v>
      </c>
      <c r="GD800">
        <v>1</v>
      </c>
      <c r="GF800">
        <v>-1624416900</v>
      </c>
      <c r="GG800">
        <v>2</v>
      </c>
      <c r="GH800">
        <v>1</v>
      </c>
      <c r="GI800">
        <v>2</v>
      </c>
      <c r="GJ800">
        <v>0</v>
      </c>
      <c r="GK800">
        <v>0</v>
      </c>
      <c r="GL800">
        <f t="shared" si="984"/>
        <v>0</v>
      </c>
      <c r="GM800">
        <f t="shared" si="985"/>
        <v>17053.61</v>
      </c>
      <c r="GN800">
        <f t="shared" si="986"/>
        <v>0</v>
      </c>
      <c r="GO800">
        <f t="shared" si="987"/>
        <v>17053.61</v>
      </c>
      <c r="GP800">
        <f t="shared" si="988"/>
        <v>0</v>
      </c>
      <c r="GR800">
        <v>0</v>
      </c>
      <c r="GS800">
        <v>3</v>
      </c>
      <c r="GT800">
        <v>0</v>
      </c>
      <c r="GU800" t="s">
        <v>3</v>
      </c>
      <c r="GV800">
        <f t="shared" si="989"/>
        <v>0</v>
      </c>
      <c r="GW800">
        <v>1</v>
      </c>
      <c r="GX800">
        <f t="shared" si="990"/>
        <v>0</v>
      </c>
      <c r="HA800">
        <v>0</v>
      </c>
      <c r="HB800">
        <v>0</v>
      </c>
      <c r="HC800">
        <f t="shared" si="991"/>
        <v>0</v>
      </c>
      <c r="HE800" t="s">
        <v>3</v>
      </c>
      <c r="HF800" t="s">
        <v>3</v>
      </c>
      <c r="HM800" t="s">
        <v>3</v>
      </c>
      <c r="HN800" t="s">
        <v>3</v>
      </c>
      <c r="HO800" t="s">
        <v>3</v>
      </c>
      <c r="HP800" t="s">
        <v>3</v>
      </c>
      <c r="HQ800" t="s">
        <v>3</v>
      </c>
      <c r="HS800">
        <v>0</v>
      </c>
      <c r="IK800">
        <v>0</v>
      </c>
    </row>
    <row r="801" spans="1:255" x14ac:dyDescent="0.2">
      <c r="A801" s="2">
        <v>18</v>
      </c>
      <c r="B801" s="2">
        <v>1</v>
      </c>
      <c r="C801" s="2">
        <v>1723</v>
      </c>
      <c r="D801" s="2"/>
      <c r="E801" s="2" t="s">
        <v>700</v>
      </c>
      <c r="F801" s="2" t="s">
        <v>701</v>
      </c>
      <c r="G801" s="2" t="s">
        <v>702</v>
      </c>
      <c r="H801" s="2" t="s">
        <v>39</v>
      </c>
      <c r="I801" s="2">
        <f>I799*J801</f>
        <v>8</v>
      </c>
      <c r="J801" s="2">
        <v>1</v>
      </c>
      <c r="K801" s="2">
        <v>1</v>
      </c>
      <c r="L801" s="2"/>
      <c r="M801" s="2"/>
      <c r="N801" s="2"/>
      <c r="O801" s="2">
        <f t="shared" si="961"/>
        <v>13381.04</v>
      </c>
      <c r="P801" s="2">
        <f>ROUND((ROUND((AC801*I801),2)*BC801),2)</f>
        <v>13381.04</v>
      </c>
      <c r="Q801" s="2">
        <f>(ROUND((ROUND(((ET801)*AV801*I801),2)*BB801),2)+ROUND((ROUND(((AE801-(EU801))*AV801*I801),2)*BS801),2))</f>
        <v>0</v>
      </c>
      <c r="R801" s="2">
        <f t="shared" si="963"/>
        <v>0</v>
      </c>
      <c r="S801" s="2">
        <f t="shared" si="964"/>
        <v>0</v>
      </c>
      <c r="T801" s="2">
        <f t="shared" si="965"/>
        <v>0</v>
      </c>
      <c r="U801" s="2">
        <f t="shared" si="966"/>
        <v>0</v>
      </c>
      <c r="V801" s="2">
        <f t="shared" si="967"/>
        <v>0</v>
      </c>
      <c r="W801" s="2">
        <f t="shared" si="968"/>
        <v>0</v>
      </c>
      <c r="X801" s="2">
        <f t="shared" si="969"/>
        <v>0</v>
      </c>
      <c r="Y801" s="2">
        <f t="shared" si="970"/>
        <v>0</v>
      </c>
      <c r="Z801" s="2"/>
      <c r="AA801" s="2">
        <v>59204062</v>
      </c>
      <c r="AB801" s="2">
        <f t="shared" si="971"/>
        <v>1672.63</v>
      </c>
      <c r="AC801" s="2">
        <f t="shared" ref="AC801:AC816" si="996">ROUND((ES801),6)</f>
        <v>1672.63</v>
      </c>
      <c r="AD801" s="2">
        <f>ROUND((((ET801)-(EU801))+AE801),6)</f>
        <v>0</v>
      </c>
      <c r="AE801" s="2">
        <f>ROUND((EU801),6)</f>
        <v>0</v>
      </c>
      <c r="AF801" s="2">
        <f>ROUND((EV801),6)</f>
        <v>0</v>
      </c>
      <c r="AG801" s="2">
        <f t="shared" si="972"/>
        <v>0</v>
      </c>
      <c r="AH801" s="2">
        <f>(EW801)</f>
        <v>0</v>
      </c>
      <c r="AI801" s="2">
        <f>(EX801)</f>
        <v>0</v>
      </c>
      <c r="AJ801" s="2">
        <f t="shared" si="973"/>
        <v>0</v>
      </c>
      <c r="AK801" s="2">
        <v>1672.63</v>
      </c>
      <c r="AL801" s="2">
        <v>1672.63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1</v>
      </c>
      <c r="AW801" s="2">
        <v>1</v>
      </c>
      <c r="AX801" s="2"/>
      <c r="AY801" s="2"/>
      <c r="AZ801" s="2">
        <v>1</v>
      </c>
      <c r="BA801" s="2">
        <v>1</v>
      </c>
      <c r="BB801" s="2">
        <v>1</v>
      </c>
      <c r="BC801" s="2">
        <v>1</v>
      </c>
      <c r="BD801" s="2" t="s">
        <v>3</v>
      </c>
      <c r="BE801" s="2" t="s">
        <v>3</v>
      </c>
      <c r="BF801" s="2" t="s">
        <v>3</v>
      </c>
      <c r="BG801" s="2" t="s">
        <v>3</v>
      </c>
      <c r="BH801" s="2">
        <v>3</v>
      </c>
      <c r="BI801" s="2">
        <v>3</v>
      </c>
      <c r="BJ801" s="2" t="s">
        <v>3</v>
      </c>
      <c r="BK801" s="2"/>
      <c r="BL801" s="2"/>
      <c r="BM801" s="2">
        <v>746</v>
      </c>
      <c r="BN801" s="2">
        <v>0</v>
      </c>
      <c r="BO801" s="2" t="s">
        <v>3</v>
      </c>
      <c r="BP801" s="2">
        <v>0</v>
      </c>
      <c r="BQ801" s="2">
        <v>130</v>
      </c>
      <c r="BR801" s="2">
        <v>0</v>
      </c>
      <c r="BS801" s="2">
        <v>1</v>
      </c>
      <c r="BT801" s="2">
        <v>1</v>
      </c>
      <c r="BU801" s="2">
        <v>1</v>
      </c>
      <c r="BV801" s="2">
        <v>1</v>
      </c>
      <c r="BW801" s="2">
        <v>1</v>
      </c>
      <c r="BX801" s="2">
        <v>1</v>
      </c>
      <c r="BY801" s="2" t="s">
        <v>3</v>
      </c>
      <c r="BZ801" s="2">
        <v>97</v>
      </c>
      <c r="CA801" s="2">
        <v>51</v>
      </c>
      <c r="CB801" s="2" t="s">
        <v>3</v>
      </c>
      <c r="CC801" s="2"/>
      <c r="CD801" s="2"/>
      <c r="CE801" s="2">
        <v>30</v>
      </c>
      <c r="CF801" s="2">
        <v>0</v>
      </c>
      <c r="CG801" s="2">
        <v>0</v>
      </c>
      <c r="CH801" s="2"/>
      <c r="CI801" s="2"/>
      <c r="CJ801" s="2"/>
      <c r="CK801" s="2"/>
      <c r="CL801" s="2"/>
      <c r="CM801" s="2">
        <v>0</v>
      </c>
      <c r="CN801" s="2" t="s">
        <v>3</v>
      </c>
      <c r="CO801" s="2">
        <v>0</v>
      </c>
      <c r="CP801" s="2">
        <f t="shared" si="974"/>
        <v>13381.04</v>
      </c>
      <c r="CQ801" s="2">
        <f>ROUND((ROUND((AC801*1),2)*BC801),2)</f>
        <v>1672.63</v>
      </c>
      <c r="CR801" s="2">
        <f>(ROUND((ROUND(((ET801)*AV801*1),2)*BB801),2)+ROUND((ROUND(((AE801-(EU801))*AV801*1),2)*BS801),2))</f>
        <v>0</v>
      </c>
      <c r="CS801" s="2">
        <f t="shared" si="976"/>
        <v>0</v>
      </c>
      <c r="CT801" s="2">
        <f t="shared" si="977"/>
        <v>0</v>
      </c>
      <c r="CU801" s="2">
        <f t="shared" si="978"/>
        <v>0</v>
      </c>
      <c r="CV801" s="2">
        <f t="shared" si="979"/>
        <v>0</v>
      </c>
      <c r="CW801" s="2">
        <f t="shared" si="980"/>
        <v>0</v>
      </c>
      <c r="CX801" s="2">
        <f t="shared" si="981"/>
        <v>0</v>
      </c>
      <c r="CY801" s="2">
        <f t="shared" si="982"/>
        <v>0</v>
      </c>
      <c r="CZ801" s="2">
        <f t="shared" si="983"/>
        <v>0</v>
      </c>
      <c r="DA801" s="2"/>
      <c r="DB801" s="2"/>
      <c r="DC801" s="2" t="s">
        <v>3</v>
      </c>
      <c r="DD801" s="2" t="s">
        <v>3</v>
      </c>
      <c r="DE801" s="2" t="s">
        <v>3</v>
      </c>
      <c r="DF801" s="2" t="s">
        <v>3</v>
      </c>
      <c r="DG801" s="2" t="s">
        <v>3</v>
      </c>
      <c r="DH801" s="2" t="s">
        <v>3</v>
      </c>
      <c r="DI801" s="2" t="s">
        <v>3</v>
      </c>
      <c r="DJ801" s="2" t="s">
        <v>3</v>
      </c>
      <c r="DK801" s="2" t="s">
        <v>3</v>
      </c>
      <c r="DL801" s="2" t="s">
        <v>3</v>
      </c>
      <c r="DM801" s="2" t="s">
        <v>3</v>
      </c>
      <c r="DN801" s="2">
        <v>0</v>
      </c>
      <c r="DO801" s="2">
        <v>0</v>
      </c>
      <c r="DP801" s="2">
        <v>1</v>
      </c>
      <c r="DQ801" s="2">
        <v>1</v>
      </c>
      <c r="DR801" s="2"/>
      <c r="DS801" s="2"/>
      <c r="DT801" s="2"/>
      <c r="DU801" s="2">
        <v>1010</v>
      </c>
      <c r="DV801" s="2" t="s">
        <v>39</v>
      </c>
      <c r="DW801" s="2" t="s">
        <v>39</v>
      </c>
      <c r="DX801" s="2">
        <v>1</v>
      </c>
      <c r="DY801" s="2"/>
      <c r="DZ801" s="2" t="s">
        <v>3</v>
      </c>
      <c r="EA801" s="2" t="s">
        <v>3</v>
      </c>
      <c r="EB801" s="2" t="s">
        <v>3</v>
      </c>
      <c r="EC801" s="2" t="s">
        <v>3</v>
      </c>
      <c r="ED801" s="2"/>
      <c r="EE801" s="2">
        <v>58807850</v>
      </c>
      <c r="EF801" s="2">
        <v>130</v>
      </c>
      <c r="EG801" s="2" t="s">
        <v>703</v>
      </c>
      <c r="EH801" s="2">
        <v>0</v>
      </c>
      <c r="EI801" s="2" t="s">
        <v>3</v>
      </c>
      <c r="EJ801" s="2">
        <v>3</v>
      </c>
      <c r="EK801" s="2">
        <v>746</v>
      </c>
      <c r="EL801" s="2" t="s">
        <v>704</v>
      </c>
      <c r="EM801" s="2" t="s">
        <v>705</v>
      </c>
      <c r="EN801" s="2"/>
      <c r="EO801" s="2" t="s">
        <v>3</v>
      </c>
      <c r="EP801" s="2"/>
      <c r="EQ801" s="2">
        <v>0</v>
      </c>
      <c r="ER801" s="2">
        <v>0</v>
      </c>
      <c r="ES801" s="2">
        <v>1672.63</v>
      </c>
      <c r="ET801" s="2">
        <v>0</v>
      </c>
      <c r="EU801" s="2">
        <v>0</v>
      </c>
      <c r="EV801" s="2">
        <v>0</v>
      </c>
      <c r="EW801" s="2">
        <v>0</v>
      </c>
      <c r="EX801" s="2">
        <v>0</v>
      </c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>
        <v>0</v>
      </c>
      <c r="FR801" s="2">
        <f>P801</f>
        <v>13381.04</v>
      </c>
      <c r="FS801" s="2">
        <v>0</v>
      </c>
      <c r="FT801" s="2"/>
      <c r="FU801" s="2"/>
      <c r="FV801" s="2"/>
      <c r="FW801" s="2"/>
      <c r="FX801" s="2">
        <v>97</v>
      </c>
      <c r="FY801" s="2">
        <v>51</v>
      </c>
      <c r="FZ801" s="2"/>
      <c r="GA801" s="2" t="s">
        <v>706</v>
      </c>
      <c r="GB801" s="2"/>
      <c r="GC801" s="2"/>
      <c r="GD801" s="2">
        <v>1</v>
      </c>
      <c r="GE801" s="2"/>
      <c r="GF801" s="2">
        <v>396202541</v>
      </c>
      <c r="GG801" s="2">
        <v>2</v>
      </c>
      <c r="GH801" s="2">
        <v>4</v>
      </c>
      <c r="GI801" s="2">
        <v>-2</v>
      </c>
      <c r="GJ801" s="2">
        <v>0</v>
      </c>
      <c r="GK801" s="2">
        <v>0</v>
      </c>
      <c r="GL801" s="2">
        <f t="shared" si="984"/>
        <v>0</v>
      </c>
      <c r="GM801" s="2">
        <f t="shared" si="985"/>
        <v>13381.04</v>
      </c>
      <c r="GN801" s="2">
        <f t="shared" si="986"/>
        <v>0</v>
      </c>
      <c r="GO801" s="2">
        <f t="shared" si="987"/>
        <v>0</v>
      </c>
      <c r="GP801" s="2">
        <f t="shared" si="988"/>
        <v>0</v>
      </c>
      <c r="GQ801" s="2"/>
      <c r="GR801" s="2">
        <v>0</v>
      </c>
      <c r="GS801" s="2">
        <v>2</v>
      </c>
      <c r="GT801" s="2">
        <v>0</v>
      </c>
      <c r="GU801" s="2" t="s">
        <v>3</v>
      </c>
      <c r="GV801" s="2">
        <f t="shared" si="989"/>
        <v>0</v>
      </c>
      <c r="GW801" s="2">
        <v>1</v>
      </c>
      <c r="GX801" s="2">
        <f t="shared" si="990"/>
        <v>0</v>
      </c>
      <c r="GY801" s="2"/>
      <c r="GZ801" s="2"/>
      <c r="HA801" s="2">
        <v>0</v>
      </c>
      <c r="HB801" s="2">
        <v>0</v>
      </c>
      <c r="HC801" s="2">
        <f t="shared" si="991"/>
        <v>0</v>
      </c>
      <c r="HD801" s="2"/>
      <c r="HE801" s="2" t="s">
        <v>70</v>
      </c>
      <c r="HF801" s="2" t="s">
        <v>36</v>
      </c>
      <c r="HG801" s="2"/>
      <c r="HH801" s="2"/>
      <c r="HI801" s="2"/>
      <c r="HJ801" s="2"/>
      <c r="HK801" s="2"/>
      <c r="HL801" s="2"/>
      <c r="HM801" s="2" t="s">
        <v>3</v>
      </c>
      <c r="HN801" s="2" t="s">
        <v>3</v>
      </c>
      <c r="HO801" s="2" t="s">
        <v>3</v>
      </c>
      <c r="HP801" s="2" t="s">
        <v>3</v>
      </c>
      <c r="HQ801" s="2" t="s">
        <v>3</v>
      </c>
      <c r="HR801" s="2"/>
      <c r="HS801" s="2">
        <v>0</v>
      </c>
      <c r="HT801" s="2"/>
      <c r="HU801" s="2"/>
      <c r="HV801" s="2"/>
      <c r="HW801" s="2"/>
      <c r="HX801" s="2"/>
      <c r="HY801" s="2"/>
      <c r="HZ801" s="2"/>
      <c r="IA801" s="2"/>
      <c r="IB801" s="2"/>
      <c r="IC801" s="2"/>
      <c r="ID801" s="2"/>
      <c r="IE801" s="2"/>
      <c r="IF801" s="2"/>
      <c r="IG801" s="2"/>
      <c r="IH801" s="2"/>
      <c r="II801" s="2"/>
      <c r="IJ801" s="2"/>
      <c r="IK801" s="2">
        <v>0</v>
      </c>
      <c r="IL801" s="2"/>
      <c r="IM801" s="2"/>
      <c r="IN801" s="2"/>
      <c r="IO801" s="2"/>
      <c r="IP801" s="2"/>
      <c r="IQ801" s="2"/>
      <c r="IR801" s="2"/>
      <c r="IS801" s="2"/>
      <c r="IT801" s="2"/>
      <c r="IU801" s="2"/>
    </row>
    <row r="802" spans="1:255" x14ac:dyDescent="0.2">
      <c r="A802">
        <v>18</v>
      </c>
      <c r="B802">
        <v>1</v>
      </c>
      <c r="C802">
        <v>1728</v>
      </c>
      <c r="E802" t="s">
        <v>700</v>
      </c>
      <c r="F802" t="s">
        <v>701</v>
      </c>
      <c r="G802" t="s">
        <v>702</v>
      </c>
      <c r="H802" t="s">
        <v>39</v>
      </c>
      <c r="I802">
        <f>I800*J802</f>
        <v>8</v>
      </c>
      <c r="J802">
        <v>1</v>
      </c>
      <c r="K802">
        <v>1</v>
      </c>
      <c r="O802">
        <f t="shared" si="961"/>
        <v>102498.77</v>
      </c>
      <c r="P802">
        <f>ROUND((ROUND((AC802*I802),2)*BC802),2)</f>
        <v>102498.77</v>
      </c>
      <c r="Q802">
        <f>(ROUND((ROUND(((ET802)*AV802*I802),2)*BB802),2)+ROUND((ROUND(((AE802-(EU802))*AV802*I802),2)*BS802),2))</f>
        <v>0</v>
      </c>
      <c r="R802">
        <f t="shared" si="963"/>
        <v>0</v>
      </c>
      <c r="S802">
        <f t="shared" si="964"/>
        <v>0</v>
      </c>
      <c r="T802">
        <f t="shared" si="965"/>
        <v>0</v>
      </c>
      <c r="U802">
        <f t="shared" si="966"/>
        <v>0</v>
      </c>
      <c r="V802">
        <f t="shared" si="967"/>
        <v>0</v>
      </c>
      <c r="W802">
        <f t="shared" si="968"/>
        <v>0</v>
      </c>
      <c r="X802">
        <f t="shared" si="969"/>
        <v>0</v>
      </c>
      <c r="Y802">
        <f t="shared" si="970"/>
        <v>0</v>
      </c>
      <c r="AA802">
        <v>59204059</v>
      </c>
      <c r="AB802">
        <f t="shared" si="971"/>
        <v>1672.63</v>
      </c>
      <c r="AC802">
        <f t="shared" si="996"/>
        <v>1672.63</v>
      </c>
      <c r="AD802">
        <f>ROUND((((ET802)-(EU802))+AE802),6)</f>
        <v>0</v>
      </c>
      <c r="AE802">
        <f>ROUND((EU802),6)</f>
        <v>0</v>
      </c>
      <c r="AF802">
        <f>ROUND((EV802),6)</f>
        <v>0</v>
      </c>
      <c r="AG802">
        <f t="shared" si="972"/>
        <v>0</v>
      </c>
      <c r="AH802">
        <f>(EW802)</f>
        <v>0</v>
      </c>
      <c r="AI802">
        <f>(EX802)</f>
        <v>0</v>
      </c>
      <c r="AJ802">
        <f t="shared" si="973"/>
        <v>0</v>
      </c>
      <c r="AK802">
        <v>1672.63</v>
      </c>
      <c r="AL802">
        <v>1672.63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1</v>
      </c>
      <c r="AW802">
        <v>1</v>
      </c>
      <c r="AZ802">
        <v>1</v>
      </c>
      <c r="BA802">
        <v>1</v>
      </c>
      <c r="BB802">
        <v>1</v>
      </c>
      <c r="BC802">
        <v>7.66</v>
      </c>
      <c r="BD802" t="s">
        <v>3</v>
      </c>
      <c r="BE802" t="s">
        <v>3</v>
      </c>
      <c r="BF802" t="s">
        <v>3</v>
      </c>
      <c r="BG802" t="s">
        <v>3</v>
      </c>
      <c r="BH802">
        <v>3</v>
      </c>
      <c r="BI802">
        <v>3</v>
      </c>
      <c r="BJ802" t="s">
        <v>3</v>
      </c>
      <c r="BM802">
        <v>746</v>
      </c>
      <c r="BN802">
        <v>0</v>
      </c>
      <c r="BO802" t="s">
        <v>3</v>
      </c>
      <c r="BP802">
        <v>0</v>
      </c>
      <c r="BQ802">
        <v>130</v>
      </c>
      <c r="BR802">
        <v>0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 t="s">
        <v>3</v>
      </c>
      <c r="BZ802">
        <v>97</v>
      </c>
      <c r="CA802">
        <v>51</v>
      </c>
      <c r="CB802" t="s">
        <v>3</v>
      </c>
      <c r="CE802">
        <v>30</v>
      </c>
      <c r="CF802">
        <v>0</v>
      </c>
      <c r="CG802">
        <v>0</v>
      </c>
      <c r="CM802">
        <v>0</v>
      </c>
      <c r="CN802" t="s">
        <v>3</v>
      </c>
      <c r="CO802">
        <v>0</v>
      </c>
      <c r="CP802">
        <f t="shared" si="974"/>
        <v>102498.77</v>
      </c>
      <c r="CQ802">
        <f>ROUND((ROUND((AC802*1),2)*BC802),2)</f>
        <v>12812.35</v>
      </c>
      <c r="CR802">
        <f>(ROUND((ROUND(((ET802)*AV802*1),2)*BB802),2)+ROUND((ROUND(((AE802-(EU802))*AV802*1),2)*BS802),2))</f>
        <v>0</v>
      </c>
      <c r="CS802">
        <f t="shared" si="976"/>
        <v>0</v>
      </c>
      <c r="CT802">
        <f t="shared" si="977"/>
        <v>0</v>
      </c>
      <c r="CU802">
        <f t="shared" si="978"/>
        <v>0</v>
      </c>
      <c r="CV802">
        <f t="shared" si="979"/>
        <v>0</v>
      </c>
      <c r="CW802">
        <f t="shared" si="980"/>
        <v>0</v>
      </c>
      <c r="CX802">
        <f t="shared" si="981"/>
        <v>0</v>
      </c>
      <c r="CY802">
        <f t="shared" si="982"/>
        <v>0</v>
      </c>
      <c r="CZ802">
        <f t="shared" si="983"/>
        <v>0</v>
      </c>
      <c r="DC802" t="s">
        <v>3</v>
      </c>
      <c r="DD802" t="s">
        <v>3</v>
      </c>
      <c r="DE802" t="s">
        <v>3</v>
      </c>
      <c r="DF802" t="s">
        <v>3</v>
      </c>
      <c r="DG802" t="s">
        <v>3</v>
      </c>
      <c r="DH802" t="s">
        <v>3</v>
      </c>
      <c r="DI802" t="s">
        <v>3</v>
      </c>
      <c r="DJ802" t="s">
        <v>3</v>
      </c>
      <c r="DK802" t="s">
        <v>3</v>
      </c>
      <c r="DL802" t="s">
        <v>3</v>
      </c>
      <c r="DM802" t="s">
        <v>3</v>
      </c>
      <c r="DN802">
        <v>0</v>
      </c>
      <c r="DO802">
        <v>0</v>
      </c>
      <c r="DP802">
        <v>1</v>
      </c>
      <c r="DQ802">
        <v>1</v>
      </c>
      <c r="DU802">
        <v>1010</v>
      </c>
      <c r="DV802" t="s">
        <v>39</v>
      </c>
      <c r="DW802" t="s">
        <v>39</v>
      </c>
      <c r="DX802">
        <v>1</v>
      </c>
      <c r="DZ802" t="s">
        <v>3</v>
      </c>
      <c r="EA802" t="s">
        <v>3</v>
      </c>
      <c r="EB802" t="s">
        <v>3</v>
      </c>
      <c r="EC802" t="s">
        <v>3</v>
      </c>
      <c r="EE802">
        <v>58807850</v>
      </c>
      <c r="EF802">
        <v>130</v>
      </c>
      <c r="EG802" t="s">
        <v>703</v>
      </c>
      <c r="EH802">
        <v>0</v>
      </c>
      <c r="EI802" t="s">
        <v>3</v>
      </c>
      <c r="EJ802">
        <v>3</v>
      </c>
      <c r="EK802">
        <v>746</v>
      </c>
      <c r="EL802" t="s">
        <v>704</v>
      </c>
      <c r="EM802" t="s">
        <v>705</v>
      </c>
      <c r="EO802" t="s">
        <v>3</v>
      </c>
      <c r="EQ802">
        <v>0</v>
      </c>
      <c r="ER802">
        <v>1636.75</v>
      </c>
      <c r="ES802">
        <v>1672.63</v>
      </c>
      <c r="ET802">
        <v>0</v>
      </c>
      <c r="EU802">
        <v>0</v>
      </c>
      <c r="EV802">
        <v>0</v>
      </c>
      <c r="EW802">
        <v>0</v>
      </c>
      <c r="EX802">
        <v>0</v>
      </c>
      <c r="EZ802">
        <v>5</v>
      </c>
      <c r="FC802">
        <v>1</v>
      </c>
      <c r="FD802">
        <v>18</v>
      </c>
      <c r="FF802">
        <v>14750</v>
      </c>
      <c r="FQ802">
        <v>0</v>
      </c>
      <c r="FR802">
        <f>P802</f>
        <v>102498.77</v>
      </c>
      <c r="FS802">
        <v>0</v>
      </c>
      <c r="FX802">
        <v>97</v>
      </c>
      <c r="FY802">
        <v>51</v>
      </c>
      <c r="GA802" t="s">
        <v>706</v>
      </c>
      <c r="GD802">
        <v>1</v>
      </c>
      <c r="GF802">
        <v>396202541</v>
      </c>
      <c r="GG802">
        <v>2</v>
      </c>
      <c r="GH802">
        <v>3</v>
      </c>
      <c r="GI802">
        <v>5</v>
      </c>
      <c r="GJ802">
        <v>0</v>
      </c>
      <c r="GK802">
        <v>0</v>
      </c>
      <c r="GL802">
        <f t="shared" si="984"/>
        <v>0</v>
      </c>
      <c r="GM802">
        <f t="shared" si="985"/>
        <v>102498.77</v>
      </c>
      <c r="GN802">
        <f t="shared" si="986"/>
        <v>0</v>
      </c>
      <c r="GO802">
        <f t="shared" si="987"/>
        <v>0</v>
      </c>
      <c r="GP802">
        <f t="shared" si="988"/>
        <v>0</v>
      </c>
      <c r="GR802">
        <v>1</v>
      </c>
      <c r="GS802">
        <v>1</v>
      </c>
      <c r="GT802">
        <v>0</v>
      </c>
      <c r="GU802" t="s">
        <v>3</v>
      </c>
      <c r="GV802">
        <f t="shared" si="989"/>
        <v>0</v>
      </c>
      <c r="GW802">
        <v>1</v>
      </c>
      <c r="GX802">
        <f t="shared" si="990"/>
        <v>0</v>
      </c>
      <c r="HA802">
        <v>0</v>
      </c>
      <c r="HB802">
        <v>0</v>
      </c>
      <c r="HC802">
        <f t="shared" si="991"/>
        <v>0</v>
      </c>
      <c r="HE802" t="s">
        <v>70</v>
      </c>
      <c r="HF802" t="s">
        <v>36</v>
      </c>
      <c r="HM802" t="s">
        <v>3</v>
      </c>
      <c r="HN802" t="s">
        <v>3</v>
      </c>
      <c r="HO802" t="s">
        <v>3</v>
      </c>
      <c r="HP802" t="s">
        <v>3</v>
      </c>
      <c r="HQ802" t="s">
        <v>3</v>
      </c>
      <c r="HS802">
        <v>0</v>
      </c>
      <c r="IK802">
        <v>0</v>
      </c>
    </row>
    <row r="803" spans="1:255" x14ac:dyDescent="0.2">
      <c r="A803" s="2">
        <v>17</v>
      </c>
      <c r="B803" s="2">
        <v>1</v>
      </c>
      <c r="C803" s="2">
        <f>ROW(SmtRes!A1732)</f>
        <v>1732</v>
      </c>
      <c r="D803" s="2">
        <f>ROW(EtalonRes!A1738)</f>
        <v>1738</v>
      </c>
      <c r="E803" s="2" t="s">
        <v>707</v>
      </c>
      <c r="F803" s="2" t="s">
        <v>263</v>
      </c>
      <c r="G803" s="2" t="s">
        <v>264</v>
      </c>
      <c r="H803" s="2" t="s">
        <v>228</v>
      </c>
      <c r="I803" s="2">
        <f>ROUND(ROUND(27,4),9)</f>
        <v>27</v>
      </c>
      <c r="J803" s="2">
        <v>0</v>
      </c>
      <c r="K803" s="2">
        <f>ROUND(ROUND(27,4),9)</f>
        <v>27</v>
      </c>
      <c r="L803" s="2"/>
      <c r="M803" s="2"/>
      <c r="N803" s="2"/>
      <c r="O803" s="2">
        <f t="shared" si="961"/>
        <v>143.13999999999999</v>
      </c>
      <c r="P803" s="2">
        <f t="shared" ref="P803:P816" si="997">ROUND((ROUND((AC803*AW803*I803),2)*BC803),2)</f>
        <v>21.87</v>
      </c>
      <c r="Q803" s="2">
        <f>(ROUND((ROUND((((ET803*1.1))*AV803*I803),2)*BB803),2)+ROUND((ROUND(((AE803-((EU803*1.1)))*AV803*I803),2)*BS803),2))</f>
        <v>0</v>
      </c>
      <c r="R803" s="2">
        <f t="shared" si="963"/>
        <v>0</v>
      </c>
      <c r="S803" s="2">
        <f t="shared" si="964"/>
        <v>121.27</v>
      </c>
      <c r="T803" s="2">
        <f t="shared" si="965"/>
        <v>0</v>
      </c>
      <c r="U803" s="2">
        <f t="shared" si="966"/>
        <v>9.3287699999999987</v>
      </c>
      <c r="V803" s="2">
        <f t="shared" si="967"/>
        <v>0</v>
      </c>
      <c r="W803" s="2">
        <f t="shared" si="968"/>
        <v>0</v>
      </c>
      <c r="X803" s="2">
        <f t="shared" si="969"/>
        <v>109.14</v>
      </c>
      <c r="Y803" s="2">
        <f t="shared" si="970"/>
        <v>55.78</v>
      </c>
      <c r="Z803" s="2"/>
      <c r="AA803" s="2">
        <v>59204062</v>
      </c>
      <c r="AB803" s="2">
        <f t="shared" si="971"/>
        <v>5.0999999999999996</v>
      </c>
      <c r="AC803" s="2">
        <f t="shared" si="996"/>
        <v>0.81</v>
      </c>
      <c r="AD803" s="2">
        <f>ROUND(((((ET803*1.1))-((EU803*1.1)))+AE803),6)</f>
        <v>0</v>
      </c>
      <c r="AE803" s="2">
        <f>ROUND(((EU803*1.1)),6)</f>
        <v>0</v>
      </c>
      <c r="AF803" s="2">
        <f>ROUND(((EV803*1.1)),6)</f>
        <v>4.29</v>
      </c>
      <c r="AG803" s="2">
        <f t="shared" si="972"/>
        <v>0</v>
      </c>
      <c r="AH803" s="2">
        <f>((EW803*1.1))</f>
        <v>0.33</v>
      </c>
      <c r="AI803" s="2">
        <f>((EX803*1.1))</f>
        <v>0</v>
      </c>
      <c r="AJ803" s="2">
        <f t="shared" si="973"/>
        <v>0</v>
      </c>
      <c r="AK803" s="2">
        <v>4.71</v>
      </c>
      <c r="AL803" s="2">
        <v>0.81</v>
      </c>
      <c r="AM803" s="2">
        <v>0</v>
      </c>
      <c r="AN803" s="2">
        <v>0</v>
      </c>
      <c r="AO803" s="2">
        <v>3.9</v>
      </c>
      <c r="AP803" s="2">
        <v>0</v>
      </c>
      <c r="AQ803" s="2">
        <v>0.3</v>
      </c>
      <c r="AR803" s="2">
        <v>0</v>
      </c>
      <c r="AS803" s="2">
        <v>0</v>
      </c>
      <c r="AT803" s="2">
        <v>90</v>
      </c>
      <c r="AU803" s="2">
        <v>46</v>
      </c>
      <c r="AV803" s="2">
        <v>1.0469999999999999</v>
      </c>
      <c r="AW803" s="2">
        <v>1</v>
      </c>
      <c r="AX803" s="2"/>
      <c r="AY803" s="2"/>
      <c r="AZ803" s="2">
        <v>1</v>
      </c>
      <c r="BA803" s="2">
        <v>1</v>
      </c>
      <c r="BB803" s="2">
        <v>1</v>
      </c>
      <c r="BC803" s="2">
        <v>1</v>
      </c>
      <c r="BD803" s="2" t="s">
        <v>3</v>
      </c>
      <c r="BE803" s="2" t="s">
        <v>3</v>
      </c>
      <c r="BF803" s="2" t="s">
        <v>3</v>
      </c>
      <c r="BG803" s="2" t="s">
        <v>3</v>
      </c>
      <c r="BH803" s="2">
        <v>0</v>
      </c>
      <c r="BI803" s="2">
        <v>2</v>
      </c>
      <c r="BJ803" s="2" t="s">
        <v>265</v>
      </c>
      <c r="BK803" s="2"/>
      <c r="BL803" s="2"/>
      <c r="BM803" s="2">
        <v>72</v>
      </c>
      <c r="BN803" s="2">
        <v>0</v>
      </c>
      <c r="BO803" s="2" t="s">
        <v>263</v>
      </c>
      <c r="BP803" s="2">
        <v>1</v>
      </c>
      <c r="BQ803" s="2">
        <v>40</v>
      </c>
      <c r="BR803" s="2">
        <v>0</v>
      </c>
      <c r="BS803" s="2">
        <v>1</v>
      </c>
      <c r="BT803" s="2">
        <v>1</v>
      </c>
      <c r="BU803" s="2">
        <v>1</v>
      </c>
      <c r="BV803" s="2">
        <v>1</v>
      </c>
      <c r="BW803" s="2">
        <v>1</v>
      </c>
      <c r="BX803" s="2">
        <v>1</v>
      </c>
      <c r="BY803" s="2" t="s">
        <v>3</v>
      </c>
      <c r="BZ803" s="2">
        <v>90</v>
      </c>
      <c r="CA803" s="2">
        <v>46</v>
      </c>
      <c r="CB803" s="2" t="s">
        <v>3</v>
      </c>
      <c r="CC803" s="2"/>
      <c r="CD803" s="2"/>
      <c r="CE803" s="2">
        <v>30</v>
      </c>
      <c r="CF803" s="2">
        <v>0</v>
      </c>
      <c r="CG803" s="2">
        <v>0</v>
      </c>
      <c r="CH803" s="2"/>
      <c r="CI803" s="2"/>
      <c r="CJ803" s="2"/>
      <c r="CK803" s="2"/>
      <c r="CL803" s="2"/>
      <c r="CM803" s="2">
        <v>0</v>
      </c>
      <c r="CN803" s="2" t="s">
        <v>1066</v>
      </c>
      <c r="CO803" s="2">
        <v>0</v>
      </c>
      <c r="CP803" s="2">
        <f t="shared" si="974"/>
        <v>143.13999999999999</v>
      </c>
      <c r="CQ803" s="2">
        <f t="shared" ref="CQ803:CQ816" si="998">ROUND((ROUND((AC803*AW803*1),2)*BC803),2)</f>
        <v>0.81</v>
      </c>
      <c r="CR803" s="2">
        <f>(ROUND((ROUND((((ET803*1.1))*AV803*1),2)*BB803),2)+ROUND((ROUND(((AE803-((EU803*1.1)))*AV803*1),2)*BS803),2))</f>
        <v>0</v>
      </c>
      <c r="CS803" s="2">
        <f t="shared" si="976"/>
        <v>0</v>
      </c>
      <c r="CT803" s="2">
        <f t="shared" si="977"/>
        <v>4.49</v>
      </c>
      <c r="CU803" s="2">
        <f t="shared" si="978"/>
        <v>0</v>
      </c>
      <c r="CV803" s="2">
        <f t="shared" si="979"/>
        <v>0.34550999999999998</v>
      </c>
      <c r="CW803" s="2">
        <f t="shared" si="980"/>
        <v>0</v>
      </c>
      <c r="CX803" s="2">
        <f t="shared" si="981"/>
        <v>0</v>
      </c>
      <c r="CY803" s="2">
        <f t="shared" si="982"/>
        <v>109.14299999999999</v>
      </c>
      <c r="CZ803" s="2">
        <f t="shared" si="983"/>
        <v>55.784199999999998</v>
      </c>
      <c r="DA803" s="2"/>
      <c r="DB803" s="2">
        <v>319</v>
      </c>
      <c r="DC803" s="2" t="s">
        <v>3</v>
      </c>
      <c r="DD803" s="2" t="s">
        <v>3</v>
      </c>
      <c r="DE803" s="2" t="s">
        <v>266</v>
      </c>
      <c r="DF803" s="2" t="s">
        <v>266</v>
      </c>
      <c r="DG803" s="2" t="s">
        <v>266</v>
      </c>
      <c r="DH803" s="2" t="s">
        <v>3</v>
      </c>
      <c r="DI803" s="2" t="s">
        <v>266</v>
      </c>
      <c r="DJ803" s="2" t="s">
        <v>266</v>
      </c>
      <c r="DK803" s="2" t="s">
        <v>3</v>
      </c>
      <c r="DL803" s="2" t="s">
        <v>3</v>
      </c>
      <c r="DM803" s="2" t="s">
        <v>3</v>
      </c>
      <c r="DN803" s="2">
        <v>0</v>
      </c>
      <c r="DO803" s="2">
        <v>0</v>
      </c>
      <c r="DP803" s="2">
        <v>1</v>
      </c>
      <c r="DQ803" s="2">
        <v>1</v>
      </c>
      <c r="DR803" s="2"/>
      <c r="DS803" s="2"/>
      <c r="DT803" s="2"/>
      <c r="DU803" s="2">
        <v>1013</v>
      </c>
      <c r="DV803" s="2" t="s">
        <v>228</v>
      </c>
      <c r="DW803" s="2" t="s">
        <v>228</v>
      </c>
      <c r="DX803" s="2">
        <v>1</v>
      </c>
      <c r="DY803" s="2"/>
      <c r="DZ803" s="2" t="s">
        <v>3</v>
      </c>
      <c r="EA803" s="2" t="s">
        <v>3</v>
      </c>
      <c r="EB803" s="2" t="s">
        <v>3</v>
      </c>
      <c r="EC803" s="2" t="s">
        <v>3</v>
      </c>
      <c r="ED803" s="2"/>
      <c r="EE803" s="2">
        <v>58807949</v>
      </c>
      <c r="EF803" s="2">
        <v>40</v>
      </c>
      <c r="EG803" s="2" t="s">
        <v>267</v>
      </c>
      <c r="EH803" s="2">
        <v>0</v>
      </c>
      <c r="EI803" s="2" t="s">
        <v>3</v>
      </c>
      <c r="EJ803" s="2">
        <v>2</v>
      </c>
      <c r="EK803" s="2">
        <v>72</v>
      </c>
      <c r="EL803" s="2" t="s">
        <v>268</v>
      </c>
      <c r="EM803" s="2" t="s">
        <v>269</v>
      </c>
      <c r="EN803" s="2"/>
      <c r="EO803" s="2" t="s">
        <v>708</v>
      </c>
      <c r="EP803" s="2"/>
      <c r="EQ803" s="2">
        <v>0</v>
      </c>
      <c r="ER803" s="2">
        <v>4.71</v>
      </c>
      <c r="ES803" s="2">
        <v>0.81</v>
      </c>
      <c r="ET803" s="2">
        <v>0</v>
      </c>
      <c r="EU803" s="2">
        <v>0</v>
      </c>
      <c r="EV803" s="2">
        <v>3.9</v>
      </c>
      <c r="EW803" s="2">
        <v>0.3</v>
      </c>
      <c r="EX803" s="2">
        <v>0</v>
      </c>
      <c r="EY803" s="2">
        <v>0</v>
      </c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>
        <v>0</v>
      </c>
      <c r="FR803" s="2">
        <v>0</v>
      </c>
      <c r="FS803" s="2">
        <v>0</v>
      </c>
      <c r="FT803" s="2"/>
      <c r="FU803" s="2"/>
      <c r="FV803" s="2"/>
      <c r="FW803" s="2"/>
      <c r="FX803" s="2">
        <v>90</v>
      </c>
      <c r="FY803" s="2">
        <v>46</v>
      </c>
      <c r="FZ803" s="2"/>
      <c r="GA803" s="2" t="s">
        <v>3</v>
      </c>
      <c r="GB803" s="2"/>
      <c r="GC803" s="2"/>
      <c r="GD803" s="2">
        <v>1</v>
      </c>
      <c r="GE803" s="2"/>
      <c r="GF803" s="2">
        <v>-1494899736</v>
      </c>
      <c r="GG803" s="2">
        <v>2</v>
      </c>
      <c r="GH803" s="2">
        <v>1</v>
      </c>
      <c r="GI803" s="2">
        <v>2</v>
      </c>
      <c r="GJ803" s="2">
        <v>0</v>
      </c>
      <c r="GK803" s="2">
        <v>0</v>
      </c>
      <c r="GL803" s="2">
        <f t="shared" si="984"/>
        <v>0</v>
      </c>
      <c r="GM803" s="2">
        <f t="shared" si="985"/>
        <v>308.06</v>
      </c>
      <c r="GN803" s="2">
        <f t="shared" si="986"/>
        <v>0</v>
      </c>
      <c r="GO803" s="2">
        <f t="shared" si="987"/>
        <v>308.06</v>
      </c>
      <c r="GP803" s="2">
        <f t="shared" si="988"/>
        <v>0</v>
      </c>
      <c r="GQ803" s="2"/>
      <c r="GR803" s="2">
        <v>0</v>
      </c>
      <c r="GS803" s="2">
        <v>3</v>
      </c>
      <c r="GT803" s="2">
        <v>0</v>
      </c>
      <c r="GU803" s="2" t="s">
        <v>3</v>
      </c>
      <c r="GV803" s="2">
        <f t="shared" si="989"/>
        <v>0</v>
      </c>
      <c r="GW803" s="2">
        <v>1</v>
      </c>
      <c r="GX803" s="2">
        <f t="shared" si="990"/>
        <v>0</v>
      </c>
      <c r="GY803" s="2"/>
      <c r="GZ803" s="2"/>
      <c r="HA803" s="2">
        <v>0</v>
      </c>
      <c r="HB803" s="2">
        <v>0</v>
      </c>
      <c r="HC803" s="2">
        <f t="shared" si="991"/>
        <v>0</v>
      </c>
      <c r="HD803" s="2"/>
      <c r="HE803" s="2" t="s">
        <v>3</v>
      </c>
      <c r="HF803" s="2" t="s">
        <v>3</v>
      </c>
      <c r="HG803" s="2"/>
      <c r="HH803" s="2"/>
      <c r="HI803" s="2"/>
      <c r="HJ803" s="2"/>
      <c r="HK803" s="2"/>
      <c r="HL803" s="2"/>
      <c r="HM803" s="2" t="s">
        <v>3</v>
      </c>
      <c r="HN803" s="2" t="s">
        <v>3</v>
      </c>
      <c r="HO803" s="2" t="s">
        <v>3</v>
      </c>
      <c r="HP803" s="2" t="s">
        <v>3</v>
      </c>
      <c r="HQ803" s="2" t="s">
        <v>3</v>
      </c>
      <c r="HR803" s="2"/>
      <c r="HS803" s="2">
        <v>0</v>
      </c>
      <c r="HT803" s="2"/>
      <c r="HU803" s="2"/>
      <c r="HV803" s="2"/>
      <c r="HW803" s="2"/>
      <c r="HX803" s="2"/>
      <c r="HY803" s="2"/>
      <c r="HZ803" s="2"/>
      <c r="IA803" s="2"/>
      <c r="IB803" s="2"/>
      <c r="IC803" s="2"/>
      <c r="ID803" s="2"/>
      <c r="IE803" s="2"/>
      <c r="IF803" s="2"/>
      <c r="IG803" s="2"/>
      <c r="IH803" s="2"/>
      <c r="II803" s="2"/>
      <c r="IJ803" s="2"/>
      <c r="IK803" s="2">
        <v>0</v>
      </c>
      <c r="IL803" s="2"/>
      <c r="IM803" s="2"/>
      <c r="IN803" s="2"/>
      <c r="IO803" s="2"/>
      <c r="IP803" s="2"/>
      <c r="IQ803" s="2"/>
      <c r="IR803" s="2"/>
      <c r="IS803" s="2"/>
      <c r="IT803" s="2"/>
      <c r="IU803" s="2"/>
    </row>
    <row r="804" spans="1:255" x14ac:dyDescent="0.2">
      <c r="A804">
        <v>17</v>
      </c>
      <c r="B804">
        <v>1</v>
      </c>
      <c r="C804">
        <f>ROW(SmtRes!A1736)</f>
        <v>1736</v>
      </c>
      <c r="D804">
        <f>ROW(EtalonRes!A1742)</f>
        <v>1742</v>
      </c>
      <c r="E804" t="s">
        <v>707</v>
      </c>
      <c r="F804" t="s">
        <v>263</v>
      </c>
      <c r="G804" t="s">
        <v>264</v>
      </c>
      <c r="H804" t="s">
        <v>228</v>
      </c>
      <c r="I804">
        <f>ROUND(ROUND(27,4),9)</f>
        <v>27</v>
      </c>
      <c r="J804">
        <v>0</v>
      </c>
      <c r="K804">
        <f>ROUND(ROUND(27,4),9)</f>
        <v>27</v>
      </c>
      <c r="O804">
        <f t="shared" si="961"/>
        <v>6861.1</v>
      </c>
      <c r="P804">
        <f t="shared" si="997"/>
        <v>192.46</v>
      </c>
      <c r="Q804">
        <f>(ROUND((ROUND((((ET804*1.1))*AV804*I804),2)*BB804),2)+ROUND((ROUND(((AE804-((EU804*1.1)))*AV804*I804),2)*BS804),2))</f>
        <v>0</v>
      </c>
      <c r="R804">
        <f t="shared" si="963"/>
        <v>0</v>
      </c>
      <c r="S804">
        <f t="shared" si="964"/>
        <v>6668.64</v>
      </c>
      <c r="T804">
        <f t="shared" si="965"/>
        <v>0</v>
      </c>
      <c r="U804">
        <f t="shared" si="966"/>
        <v>9.3287699999999987</v>
      </c>
      <c r="V804">
        <f t="shared" si="967"/>
        <v>0</v>
      </c>
      <c r="W804">
        <f t="shared" si="968"/>
        <v>0</v>
      </c>
      <c r="X804">
        <f t="shared" si="969"/>
        <v>6001.78</v>
      </c>
      <c r="Y804">
        <f t="shared" si="970"/>
        <v>3067.57</v>
      </c>
      <c r="AA804">
        <v>59204059</v>
      </c>
      <c r="AB804">
        <f t="shared" si="971"/>
        <v>5.0999999999999996</v>
      </c>
      <c r="AC804">
        <f t="shared" si="996"/>
        <v>0.81</v>
      </c>
      <c r="AD804">
        <f>ROUND(((((ET804*1.1))-((EU804*1.1)))+AE804),6)</f>
        <v>0</v>
      </c>
      <c r="AE804">
        <f>ROUND(((EU804*1.1)),6)</f>
        <v>0</v>
      </c>
      <c r="AF804">
        <f>ROUND(((EV804*1.1)),6)</f>
        <v>4.29</v>
      </c>
      <c r="AG804">
        <f t="shared" si="972"/>
        <v>0</v>
      </c>
      <c r="AH804">
        <f>((EW804*1.1))</f>
        <v>0.33</v>
      </c>
      <c r="AI804">
        <f>((EX804*1.1))</f>
        <v>0</v>
      </c>
      <c r="AJ804">
        <f t="shared" si="973"/>
        <v>0</v>
      </c>
      <c r="AK804">
        <v>4.71</v>
      </c>
      <c r="AL804">
        <v>0.81</v>
      </c>
      <c r="AM804">
        <v>0</v>
      </c>
      <c r="AN804">
        <v>0</v>
      </c>
      <c r="AO804">
        <v>3.9</v>
      </c>
      <c r="AP804">
        <v>0</v>
      </c>
      <c r="AQ804">
        <v>0.3</v>
      </c>
      <c r="AR804">
        <v>0</v>
      </c>
      <c r="AS804">
        <v>0</v>
      </c>
      <c r="AT804">
        <v>90</v>
      </c>
      <c r="AU804">
        <v>46</v>
      </c>
      <c r="AV804">
        <v>1.0469999999999999</v>
      </c>
      <c r="AW804">
        <v>1</v>
      </c>
      <c r="AZ804">
        <v>1</v>
      </c>
      <c r="BA804">
        <v>54.99</v>
      </c>
      <c r="BB804">
        <v>1</v>
      </c>
      <c r="BC804">
        <v>8.8000000000000007</v>
      </c>
      <c r="BD804" t="s">
        <v>3</v>
      </c>
      <c r="BE804" t="s">
        <v>3</v>
      </c>
      <c r="BF804" t="s">
        <v>3</v>
      </c>
      <c r="BG804" t="s">
        <v>3</v>
      </c>
      <c r="BH804">
        <v>0</v>
      </c>
      <c r="BI804">
        <v>2</v>
      </c>
      <c r="BJ804" t="s">
        <v>265</v>
      </c>
      <c r="BM804">
        <v>72</v>
      </c>
      <c r="BN804">
        <v>0</v>
      </c>
      <c r="BO804" t="s">
        <v>263</v>
      </c>
      <c r="BP804">
        <v>1</v>
      </c>
      <c r="BQ804">
        <v>40</v>
      </c>
      <c r="BR804">
        <v>0</v>
      </c>
      <c r="BS804">
        <v>54.99</v>
      </c>
      <c r="BT804">
        <v>1</v>
      </c>
      <c r="BU804">
        <v>1</v>
      </c>
      <c r="BV804">
        <v>1</v>
      </c>
      <c r="BW804">
        <v>1</v>
      </c>
      <c r="BX804">
        <v>1</v>
      </c>
      <c r="BY804" t="s">
        <v>3</v>
      </c>
      <c r="BZ804">
        <v>90</v>
      </c>
      <c r="CA804">
        <v>46</v>
      </c>
      <c r="CB804" t="s">
        <v>3</v>
      </c>
      <c r="CE804">
        <v>30</v>
      </c>
      <c r="CF804">
        <v>0</v>
      </c>
      <c r="CG804">
        <v>0</v>
      </c>
      <c r="CM804">
        <v>0</v>
      </c>
      <c r="CN804" t="s">
        <v>1066</v>
      </c>
      <c r="CO804">
        <v>0</v>
      </c>
      <c r="CP804">
        <f t="shared" si="974"/>
        <v>6861.1</v>
      </c>
      <c r="CQ804">
        <f t="shared" si="998"/>
        <v>7.13</v>
      </c>
      <c r="CR804">
        <f>(ROUND((ROUND((((ET804*1.1))*AV804*1),2)*BB804),2)+ROUND((ROUND(((AE804-((EU804*1.1)))*AV804*1),2)*BS804),2))</f>
        <v>0</v>
      </c>
      <c r="CS804">
        <f t="shared" si="976"/>
        <v>0</v>
      </c>
      <c r="CT804">
        <f t="shared" si="977"/>
        <v>246.91</v>
      </c>
      <c r="CU804">
        <f t="shared" si="978"/>
        <v>0</v>
      </c>
      <c r="CV804">
        <f t="shared" si="979"/>
        <v>0.34550999999999998</v>
      </c>
      <c r="CW804">
        <f t="shared" si="980"/>
        <v>0</v>
      </c>
      <c r="CX804">
        <f t="shared" si="981"/>
        <v>0</v>
      </c>
      <c r="CY804">
        <f t="shared" si="982"/>
        <v>6001.7759999999998</v>
      </c>
      <c r="CZ804">
        <f t="shared" si="983"/>
        <v>3067.5744</v>
      </c>
      <c r="DB804">
        <v>320</v>
      </c>
      <c r="DC804" t="s">
        <v>3</v>
      </c>
      <c r="DD804" t="s">
        <v>3</v>
      </c>
      <c r="DE804" t="s">
        <v>266</v>
      </c>
      <c r="DF804" t="s">
        <v>266</v>
      </c>
      <c r="DG804" t="s">
        <v>266</v>
      </c>
      <c r="DH804" t="s">
        <v>3</v>
      </c>
      <c r="DI804" t="s">
        <v>266</v>
      </c>
      <c r="DJ804" t="s">
        <v>266</v>
      </c>
      <c r="DK804" t="s">
        <v>3</v>
      </c>
      <c r="DL804" t="s">
        <v>3</v>
      </c>
      <c r="DM804" t="s">
        <v>3</v>
      </c>
      <c r="DN804">
        <v>0</v>
      </c>
      <c r="DO804">
        <v>0</v>
      </c>
      <c r="DP804">
        <v>1</v>
      </c>
      <c r="DQ804">
        <v>1</v>
      </c>
      <c r="DU804">
        <v>1013</v>
      </c>
      <c r="DV804" t="s">
        <v>228</v>
      </c>
      <c r="DW804" t="s">
        <v>228</v>
      </c>
      <c r="DX804">
        <v>1</v>
      </c>
      <c r="DZ804" t="s">
        <v>3</v>
      </c>
      <c r="EA804" t="s">
        <v>3</v>
      </c>
      <c r="EB804" t="s">
        <v>3</v>
      </c>
      <c r="EC804" t="s">
        <v>3</v>
      </c>
      <c r="EE804">
        <v>58807949</v>
      </c>
      <c r="EF804">
        <v>40</v>
      </c>
      <c r="EG804" t="s">
        <v>267</v>
      </c>
      <c r="EH804">
        <v>0</v>
      </c>
      <c r="EI804" t="s">
        <v>3</v>
      </c>
      <c r="EJ804">
        <v>2</v>
      </c>
      <c r="EK804">
        <v>72</v>
      </c>
      <c r="EL804" t="s">
        <v>268</v>
      </c>
      <c r="EM804" t="s">
        <v>269</v>
      </c>
      <c r="EO804" t="s">
        <v>708</v>
      </c>
      <c r="EQ804">
        <v>0</v>
      </c>
      <c r="ER804">
        <v>4.71</v>
      </c>
      <c r="ES804">
        <v>0.81</v>
      </c>
      <c r="ET804">
        <v>0</v>
      </c>
      <c r="EU804">
        <v>0</v>
      </c>
      <c r="EV804">
        <v>3.9</v>
      </c>
      <c r="EW804">
        <v>0.3</v>
      </c>
      <c r="EX804">
        <v>0</v>
      </c>
      <c r="EY804">
        <v>0</v>
      </c>
      <c r="FQ804">
        <v>0</v>
      </c>
      <c r="FR804">
        <v>0</v>
      </c>
      <c r="FS804">
        <v>0</v>
      </c>
      <c r="FX804">
        <v>90</v>
      </c>
      <c r="FY804">
        <v>46</v>
      </c>
      <c r="GA804" t="s">
        <v>3</v>
      </c>
      <c r="GD804">
        <v>1</v>
      </c>
      <c r="GF804">
        <v>-1494899736</v>
      </c>
      <c r="GG804">
        <v>2</v>
      </c>
      <c r="GH804">
        <v>1</v>
      </c>
      <c r="GI804">
        <v>2</v>
      </c>
      <c r="GJ804">
        <v>0</v>
      </c>
      <c r="GK804">
        <v>0</v>
      </c>
      <c r="GL804">
        <f t="shared" si="984"/>
        <v>0</v>
      </c>
      <c r="GM804">
        <f t="shared" si="985"/>
        <v>15930.45</v>
      </c>
      <c r="GN804">
        <f t="shared" si="986"/>
        <v>0</v>
      </c>
      <c r="GO804">
        <f t="shared" si="987"/>
        <v>15930.45</v>
      </c>
      <c r="GP804">
        <f t="shared" si="988"/>
        <v>0</v>
      </c>
      <c r="GR804">
        <v>0</v>
      </c>
      <c r="GS804">
        <v>3</v>
      </c>
      <c r="GT804">
        <v>0</v>
      </c>
      <c r="GU804" t="s">
        <v>3</v>
      </c>
      <c r="GV804">
        <f t="shared" si="989"/>
        <v>0</v>
      </c>
      <c r="GW804">
        <v>1</v>
      </c>
      <c r="GX804">
        <f t="shared" si="990"/>
        <v>0</v>
      </c>
      <c r="HA804">
        <v>0</v>
      </c>
      <c r="HB804">
        <v>0</v>
      </c>
      <c r="HC804">
        <f t="shared" si="991"/>
        <v>0</v>
      </c>
      <c r="HE804" t="s">
        <v>3</v>
      </c>
      <c r="HF804" t="s">
        <v>3</v>
      </c>
      <c r="HM804" t="s">
        <v>3</v>
      </c>
      <c r="HN804" t="s">
        <v>3</v>
      </c>
      <c r="HO804" t="s">
        <v>3</v>
      </c>
      <c r="HP804" t="s">
        <v>3</v>
      </c>
      <c r="HQ804" t="s">
        <v>3</v>
      </c>
      <c r="HS804">
        <v>0</v>
      </c>
      <c r="IK804">
        <v>0</v>
      </c>
    </row>
    <row r="805" spans="1:255" x14ac:dyDescent="0.2">
      <c r="A805" s="2">
        <v>18</v>
      </c>
      <c r="B805" s="2">
        <v>1</v>
      </c>
      <c r="C805" s="2">
        <v>1730</v>
      </c>
      <c r="D805" s="2"/>
      <c r="E805" s="2" t="s">
        <v>709</v>
      </c>
      <c r="F805" s="2" t="s">
        <v>511</v>
      </c>
      <c r="G805" s="2" t="s">
        <v>512</v>
      </c>
      <c r="H805" s="2" t="s">
        <v>39</v>
      </c>
      <c r="I805" s="2">
        <f>I803*J805</f>
        <v>27</v>
      </c>
      <c r="J805" s="2">
        <v>1</v>
      </c>
      <c r="K805" s="2">
        <v>1</v>
      </c>
      <c r="L805" s="2"/>
      <c r="M805" s="2"/>
      <c r="N805" s="2"/>
      <c r="O805" s="2">
        <f t="shared" si="961"/>
        <v>3574.26</v>
      </c>
      <c r="P805" s="2">
        <f t="shared" si="997"/>
        <v>3574.26</v>
      </c>
      <c r="Q805" s="2">
        <f>(ROUND((ROUND(((ET805)*AV805*I805),2)*BB805),2)+ROUND((ROUND(((AE805-(EU805))*AV805*I805),2)*BS805),2))</f>
        <v>0</v>
      </c>
      <c r="R805" s="2">
        <f t="shared" si="963"/>
        <v>0</v>
      </c>
      <c r="S805" s="2">
        <f t="shared" si="964"/>
        <v>0</v>
      </c>
      <c r="T805" s="2">
        <f t="shared" si="965"/>
        <v>0</v>
      </c>
      <c r="U805" s="2">
        <f t="shared" si="966"/>
        <v>0</v>
      </c>
      <c r="V805" s="2">
        <f t="shared" si="967"/>
        <v>0</v>
      </c>
      <c r="W805" s="2">
        <f t="shared" si="968"/>
        <v>0</v>
      </c>
      <c r="X805" s="2">
        <f t="shared" si="969"/>
        <v>0</v>
      </c>
      <c r="Y805" s="2">
        <f t="shared" si="970"/>
        <v>0</v>
      </c>
      <c r="Z805" s="2"/>
      <c r="AA805" s="2">
        <v>59204062</v>
      </c>
      <c r="AB805" s="2">
        <f t="shared" si="971"/>
        <v>132.38</v>
      </c>
      <c r="AC805" s="2">
        <f t="shared" si="996"/>
        <v>132.38</v>
      </c>
      <c r="AD805" s="2">
        <f>ROUND((((ET805)-(EU805))+AE805),6)</f>
        <v>0</v>
      </c>
      <c r="AE805" s="2">
        <f>ROUND((EU805),6)</f>
        <v>0</v>
      </c>
      <c r="AF805" s="2">
        <f>ROUND((EV805),6)</f>
        <v>0</v>
      </c>
      <c r="AG805" s="2">
        <f t="shared" si="972"/>
        <v>0</v>
      </c>
      <c r="AH805" s="2">
        <f>(EW805)</f>
        <v>0</v>
      </c>
      <c r="AI805" s="2">
        <f>(EX805)</f>
        <v>0</v>
      </c>
      <c r="AJ805" s="2">
        <f t="shared" si="973"/>
        <v>0</v>
      </c>
      <c r="AK805" s="2">
        <v>132.38</v>
      </c>
      <c r="AL805" s="2">
        <v>132.38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90</v>
      </c>
      <c r="AU805" s="2">
        <v>46</v>
      </c>
      <c r="AV805" s="2">
        <v>1</v>
      </c>
      <c r="AW805" s="2">
        <v>1</v>
      </c>
      <c r="AX805" s="2"/>
      <c r="AY805" s="2"/>
      <c r="AZ805" s="2">
        <v>1</v>
      </c>
      <c r="BA805" s="2">
        <v>1</v>
      </c>
      <c r="BB805" s="2">
        <v>1</v>
      </c>
      <c r="BC805" s="2">
        <v>1</v>
      </c>
      <c r="BD805" s="2" t="s">
        <v>3</v>
      </c>
      <c r="BE805" s="2" t="s">
        <v>3</v>
      </c>
      <c r="BF805" s="2" t="s">
        <v>3</v>
      </c>
      <c r="BG805" s="2" t="s">
        <v>3</v>
      </c>
      <c r="BH805" s="2">
        <v>3</v>
      </c>
      <c r="BI805" s="2">
        <v>2</v>
      </c>
      <c r="BJ805" s="2" t="s">
        <v>513</v>
      </c>
      <c r="BK805" s="2"/>
      <c r="BL805" s="2"/>
      <c r="BM805" s="2">
        <v>72</v>
      </c>
      <c r="BN805" s="2">
        <v>0</v>
      </c>
      <c r="BO805" s="2" t="s">
        <v>3</v>
      </c>
      <c r="BP805" s="2">
        <v>0</v>
      </c>
      <c r="BQ805" s="2">
        <v>40</v>
      </c>
      <c r="BR805" s="2">
        <v>0</v>
      </c>
      <c r="BS805" s="2">
        <v>1</v>
      </c>
      <c r="BT805" s="2">
        <v>1</v>
      </c>
      <c r="BU805" s="2">
        <v>1</v>
      </c>
      <c r="BV805" s="2">
        <v>1</v>
      </c>
      <c r="BW805" s="2">
        <v>1</v>
      </c>
      <c r="BX805" s="2">
        <v>1</v>
      </c>
      <c r="BY805" s="2" t="s">
        <v>3</v>
      </c>
      <c r="BZ805" s="2">
        <v>90</v>
      </c>
      <c r="CA805" s="2">
        <v>46</v>
      </c>
      <c r="CB805" s="2" t="s">
        <v>3</v>
      </c>
      <c r="CC805" s="2"/>
      <c r="CD805" s="2"/>
      <c r="CE805" s="2">
        <v>30</v>
      </c>
      <c r="CF805" s="2">
        <v>0</v>
      </c>
      <c r="CG805" s="2">
        <v>0</v>
      </c>
      <c r="CH805" s="2"/>
      <c r="CI805" s="2"/>
      <c r="CJ805" s="2"/>
      <c r="CK805" s="2"/>
      <c r="CL805" s="2"/>
      <c r="CM805" s="2">
        <v>0</v>
      </c>
      <c r="CN805" s="2" t="s">
        <v>3</v>
      </c>
      <c r="CO805" s="2">
        <v>0</v>
      </c>
      <c r="CP805" s="2">
        <f t="shared" si="974"/>
        <v>3574.26</v>
      </c>
      <c r="CQ805" s="2">
        <f t="shared" si="998"/>
        <v>132.38</v>
      </c>
      <c r="CR805" s="2">
        <f>(ROUND((ROUND(((ET805)*AV805*1),2)*BB805),2)+ROUND((ROUND(((AE805-(EU805))*AV805*1),2)*BS805),2))</f>
        <v>0</v>
      </c>
      <c r="CS805" s="2">
        <f t="shared" si="976"/>
        <v>0</v>
      </c>
      <c r="CT805" s="2">
        <f t="shared" si="977"/>
        <v>0</v>
      </c>
      <c r="CU805" s="2">
        <f t="shared" si="978"/>
        <v>0</v>
      </c>
      <c r="CV805" s="2">
        <f t="shared" si="979"/>
        <v>0</v>
      </c>
      <c r="CW805" s="2">
        <f t="shared" si="980"/>
        <v>0</v>
      </c>
      <c r="CX805" s="2">
        <f t="shared" si="981"/>
        <v>0</v>
      </c>
      <c r="CY805" s="2">
        <f t="shared" si="982"/>
        <v>0</v>
      </c>
      <c r="CZ805" s="2">
        <f t="shared" si="983"/>
        <v>0</v>
      </c>
      <c r="DA805" s="2"/>
      <c r="DB805" s="2"/>
      <c r="DC805" s="2" t="s">
        <v>3</v>
      </c>
      <c r="DD805" s="2" t="s">
        <v>3</v>
      </c>
      <c r="DE805" s="2" t="s">
        <v>3</v>
      </c>
      <c r="DF805" s="2" t="s">
        <v>3</v>
      </c>
      <c r="DG805" s="2" t="s">
        <v>3</v>
      </c>
      <c r="DH805" s="2" t="s">
        <v>3</v>
      </c>
      <c r="DI805" s="2" t="s">
        <v>3</v>
      </c>
      <c r="DJ805" s="2" t="s">
        <v>3</v>
      </c>
      <c r="DK805" s="2" t="s">
        <v>3</v>
      </c>
      <c r="DL805" s="2" t="s">
        <v>3</v>
      </c>
      <c r="DM805" s="2" t="s">
        <v>3</v>
      </c>
      <c r="DN805" s="2">
        <v>0</v>
      </c>
      <c r="DO805" s="2">
        <v>0</v>
      </c>
      <c r="DP805" s="2">
        <v>1</v>
      </c>
      <c r="DQ805" s="2">
        <v>1</v>
      </c>
      <c r="DR805" s="2"/>
      <c r="DS805" s="2"/>
      <c r="DT805" s="2"/>
      <c r="DU805" s="2">
        <v>1010</v>
      </c>
      <c r="DV805" s="2" t="s">
        <v>39</v>
      </c>
      <c r="DW805" s="2" t="s">
        <v>39</v>
      </c>
      <c r="DX805" s="2">
        <v>1</v>
      </c>
      <c r="DY805" s="2"/>
      <c r="DZ805" s="2" t="s">
        <v>3</v>
      </c>
      <c r="EA805" s="2" t="s">
        <v>3</v>
      </c>
      <c r="EB805" s="2" t="s">
        <v>3</v>
      </c>
      <c r="EC805" s="2" t="s">
        <v>3</v>
      </c>
      <c r="ED805" s="2"/>
      <c r="EE805" s="2">
        <v>58807949</v>
      </c>
      <c r="EF805" s="2">
        <v>40</v>
      </c>
      <c r="EG805" s="2" t="s">
        <v>267</v>
      </c>
      <c r="EH805" s="2">
        <v>0</v>
      </c>
      <c r="EI805" s="2" t="s">
        <v>3</v>
      </c>
      <c r="EJ805" s="2">
        <v>2</v>
      </c>
      <c r="EK805" s="2">
        <v>72</v>
      </c>
      <c r="EL805" s="2" t="s">
        <v>268</v>
      </c>
      <c r="EM805" s="2" t="s">
        <v>269</v>
      </c>
      <c r="EN805" s="2"/>
      <c r="EO805" s="2" t="s">
        <v>3</v>
      </c>
      <c r="EP805" s="2"/>
      <c r="EQ805" s="2">
        <v>0</v>
      </c>
      <c r="ER805" s="2">
        <v>132.38</v>
      </c>
      <c r="ES805" s="2">
        <v>132.38</v>
      </c>
      <c r="ET805" s="2">
        <v>0</v>
      </c>
      <c r="EU805" s="2">
        <v>0</v>
      </c>
      <c r="EV805" s="2">
        <v>0</v>
      </c>
      <c r="EW805" s="2">
        <v>0</v>
      </c>
      <c r="EX805" s="2">
        <v>0</v>
      </c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>
        <v>0</v>
      </c>
      <c r="FR805" s="2">
        <v>0</v>
      </c>
      <c r="FS805" s="2">
        <v>0</v>
      </c>
      <c r="FT805" s="2"/>
      <c r="FU805" s="2"/>
      <c r="FV805" s="2"/>
      <c r="FW805" s="2"/>
      <c r="FX805" s="2">
        <v>90</v>
      </c>
      <c r="FY805" s="2">
        <v>46</v>
      </c>
      <c r="FZ805" s="2"/>
      <c r="GA805" s="2" t="s">
        <v>3</v>
      </c>
      <c r="GB805" s="2"/>
      <c r="GC805" s="2"/>
      <c r="GD805" s="2">
        <v>1</v>
      </c>
      <c r="GE805" s="2"/>
      <c r="GF805" s="2">
        <v>-20220172</v>
      </c>
      <c r="GG805" s="2">
        <v>2</v>
      </c>
      <c r="GH805" s="2">
        <v>1</v>
      </c>
      <c r="GI805" s="2">
        <v>-2</v>
      </c>
      <c r="GJ805" s="2">
        <v>0</v>
      </c>
      <c r="GK805" s="2">
        <v>0</v>
      </c>
      <c r="GL805" s="2">
        <f t="shared" si="984"/>
        <v>0</v>
      </c>
      <c r="GM805" s="2">
        <f t="shared" si="985"/>
        <v>3574.26</v>
      </c>
      <c r="GN805" s="2">
        <f t="shared" si="986"/>
        <v>0</v>
      </c>
      <c r="GO805" s="2">
        <f t="shared" si="987"/>
        <v>3574.26</v>
      </c>
      <c r="GP805" s="2">
        <f t="shared" si="988"/>
        <v>0</v>
      </c>
      <c r="GQ805" s="2"/>
      <c r="GR805" s="2">
        <v>0</v>
      </c>
      <c r="GS805" s="2">
        <v>3</v>
      </c>
      <c r="GT805" s="2">
        <v>0</v>
      </c>
      <c r="GU805" s="2" t="s">
        <v>3</v>
      </c>
      <c r="GV805" s="2">
        <f t="shared" si="989"/>
        <v>0</v>
      </c>
      <c r="GW805" s="2">
        <v>1</v>
      </c>
      <c r="GX805" s="2">
        <f t="shared" si="990"/>
        <v>0</v>
      </c>
      <c r="GY805" s="2"/>
      <c r="GZ805" s="2"/>
      <c r="HA805" s="2">
        <v>0</v>
      </c>
      <c r="HB805" s="2">
        <v>0</v>
      </c>
      <c r="HC805" s="2">
        <f t="shared" si="991"/>
        <v>0</v>
      </c>
      <c r="HD805" s="2"/>
      <c r="HE805" s="2" t="s">
        <v>3</v>
      </c>
      <c r="HF805" s="2" t="s">
        <v>3</v>
      </c>
      <c r="HG805" s="2"/>
      <c r="HH805" s="2"/>
      <c r="HI805" s="2"/>
      <c r="HJ805" s="2"/>
      <c r="HK805" s="2"/>
      <c r="HL805" s="2"/>
      <c r="HM805" s="2" t="s">
        <v>3</v>
      </c>
      <c r="HN805" s="2" t="s">
        <v>3</v>
      </c>
      <c r="HO805" s="2" t="s">
        <v>3</v>
      </c>
      <c r="HP805" s="2" t="s">
        <v>3</v>
      </c>
      <c r="HQ805" s="2" t="s">
        <v>3</v>
      </c>
      <c r="HR805" s="2"/>
      <c r="HS805" s="2">
        <v>0</v>
      </c>
      <c r="HT805" s="2"/>
      <c r="HU805" s="2"/>
      <c r="HV805" s="2"/>
      <c r="HW805" s="2"/>
      <c r="HX805" s="2"/>
      <c r="HY805" s="2"/>
      <c r="HZ805" s="2"/>
      <c r="IA805" s="2"/>
      <c r="IB805" s="2"/>
      <c r="IC805" s="2"/>
      <c r="ID805" s="2"/>
      <c r="IE805" s="2"/>
      <c r="IF805" s="2"/>
      <c r="IG805" s="2"/>
      <c r="IH805" s="2"/>
      <c r="II805" s="2"/>
      <c r="IJ805" s="2"/>
      <c r="IK805" s="2">
        <v>0</v>
      </c>
      <c r="IL805" s="2"/>
      <c r="IM805" s="2"/>
      <c r="IN805" s="2"/>
      <c r="IO805" s="2"/>
      <c r="IP805" s="2"/>
      <c r="IQ805" s="2"/>
      <c r="IR805" s="2"/>
      <c r="IS805" s="2"/>
      <c r="IT805" s="2"/>
      <c r="IU805" s="2"/>
    </row>
    <row r="806" spans="1:255" x14ac:dyDescent="0.2">
      <c r="A806">
        <v>18</v>
      </c>
      <c r="B806">
        <v>1</v>
      </c>
      <c r="C806">
        <v>1734</v>
      </c>
      <c r="E806" t="s">
        <v>709</v>
      </c>
      <c r="F806" t="s">
        <v>511</v>
      </c>
      <c r="G806" t="s">
        <v>512</v>
      </c>
      <c r="H806" t="s">
        <v>39</v>
      </c>
      <c r="I806">
        <f>I804*J806</f>
        <v>27</v>
      </c>
      <c r="J806">
        <v>1</v>
      </c>
      <c r="K806">
        <v>1</v>
      </c>
      <c r="O806">
        <f t="shared" si="961"/>
        <v>22589.32</v>
      </c>
      <c r="P806">
        <f t="shared" si="997"/>
        <v>22589.32</v>
      </c>
      <c r="Q806">
        <f>(ROUND((ROUND(((ET806)*AV806*I806),2)*BB806),2)+ROUND((ROUND(((AE806-(EU806))*AV806*I806),2)*BS806),2))</f>
        <v>0</v>
      </c>
      <c r="R806">
        <f t="shared" si="963"/>
        <v>0</v>
      </c>
      <c r="S806">
        <f t="shared" si="964"/>
        <v>0</v>
      </c>
      <c r="T806">
        <f t="shared" si="965"/>
        <v>0</v>
      </c>
      <c r="U806">
        <f t="shared" si="966"/>
        <v>0</v>
      </c>
      <c r="V806">
        <f t="shared" si="967"/>
        <v>0</v>
      </c>
      <c r="W806">
        <f t="shared" si="968"/>
        <v>0</v>
      </c>
      <c r="X806">
        <f t="shared" si="969"/>
        <v>0</v>
      </c>
      <c r="Y806">
        <f t="shared" si="970"/>
        <v>0</v>
      </c>
      <c r="AA806">
        <v>59204059</v>
      </c>
      <c r="AB806">
        <f t="shared" si="971"/>
        <v>132.38</v>
      </c>
      <c r="AC806">
        <f t="shared" si="996"/>
        <v>132.38</v>
      </c>
      <c r="AD806">
        <f>ROUND((((ET806)-(EU806))+AE806),6)</f>
        <v>0</v>
      </c>
      <c r="AE806">
        <f>ROUND((EU806),6)</f>
        <v>0</v>
      </c>
      <c r="AF806">
        <f>ROUND((EV806),6)</f>
        <v>0</v>
      </c>
      <c r="AG806">
        <f t="shared" si="972"/>
        <v>0</v>
      </c>
      <c r="AH806">
        <f>(EW806)</f>
        <v>0</v>
      </c>
      <c r="AI806">
        <f>(EX806)</f>
        <v>0</v>
      </c>
      <c r="AJ806">
        <f t="shared" si="973"/>
        <v>0</v>
      </c>
      <c r="AK806">
        <v>132.38</v>
      </c>
      <c r="AL806">
        <v>132.38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90</v>
      </c>
      <c r="AU806">
        <v>46</v>
      </c>
      <c r="AV806">
        <v>1</v>
      </c>
      <c r="AW806">
        <v>1</v>
      </c>
      <c r="AZ806">
        <v>1</v>
      </c>
      <c r="BA806">
        <v>1</v>
      </c>
      <c r="BB806">
        <v>1</v>
      </c>
      <c r="BC806">
        <v>6.32</v>
      </c>
      <c r="BD806" t="s">
        <v>3</v>
      </c>
      <c r="BE806" t="s">
        <v>3</v>
      </c>
      <c r="BF806" t="s">
        <v>3</v>
      </c>
      <c r="BG806" t="s">
        <v>3</v>
      </c>
      <c r="BH806">
        <v>3</v>
      </c>
      <c r="BI806">
        <v>2</v>
      </c>
      <c r="BJ806" t="s">
        <v>513</v>
      </c>
      <c r="BM806">
        <v>72</v>
      </c>
      <c r="BN806">
        <v>0</v>
      </c>
      <c r="BO806" t="s">
        <v>511</v>
      </c>
      <c r="BP806">
        <v>1</v>
      </c>
      <c r="BQ806">
        <v>40</v>
      </c>
      <c r="BR806">
        <v>0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 t="s">
        <v>3</v>
      </c>
      <c r="BZ806">
        <v>90</v>
      </c>
      <c r="CA806">
        <v>46</v>
      </c>
      <c r="CB806" t="s">
        <v>3</v>
      </c>
      <c r="CE806">
        <v>30</v>
      </c>
      <c r="CF806">
        <v>0</v>
      </c>
      <c r="CG806">
        <v>0</v>
      </c>
      <c r="CM806">
        <v>0</v>
      </c>
      <c r="CN806" t="s">
        <v>3</v>
      </c>
      <c r="CO806">
        <v>0</v>
      </c>
      <c r="CP806">
        <f t="shared" si="974"/>
        <v>22589.32</v>
      </c>
      <c r="CQ806">
        <f t="shared" si="998"/>
        <v>836.64</v>
      </c>
      <c r="CR806">
        <f>(ROUND((ROUND(((ET806)*AV806*1),2)*BB806),2)+ROUND((ROUND(((AE806-(EU806))*AV806*1),2)*BS806),2))</f>
        <v>0</v>
      </c>
      <c r="CS806">
        <f t="shared" si="976"/>
        <v>0</v>
      </c>
      <c r="CT806">
        <f t="shared" si="977"/>
        <v>0</v>
      </c>
      <c r="CU806">
        <f t="shared" si="978"/>
        <v>0</v>
      </c>
      <c r="CV806">
        <f t="shared" si="979"/>
        <v>0</v>
      </c>
      <c r="CW806">
        <f t="shared" si="980"/>
        <v>0</v>
      </c>
      <c r="CX806">
        <f t="shared" si="981"/>
        <v>0</v>
      </c>
      <c r="CY806">
        <f t="shared" si="982"/>
        <v>0</v>
      </c>
      <c r="CZ806">
        <f t="shared" si="983"/>
        <v>0</v>
      </c>
      <c r="DC806" t="s">
        <v>3</v>
      </c>
      <c r="DD806" t="s">
        <v>3</v>
      </c>
      <c r="DE806" t="s">
        <v>3</v>
      </c>
      <c r="DF806" t="s">
        <v>3</v>
      </c>
      <c r="DG806" t="s">
        <v>3</v>
      </c>
      <c r="DH806" t="s">
        <v>3</v>
      </c>
      <c r="DI806" t="s">
        <v>3</v>
      </c>
      <c r="DJ806" t="s">
        <v>3</v>
      </c>
      <c r="DK806" t="s">
        <v>3</v>
      </c>
      <c r="DL806" t="s">
        <v>3</v>
      </c>
      <c r="DM806" t="s">
        <v>3</v>
      </c>
      <c r="DN806">
        <v>0</v>
      </c>
      <c r="DO806">
        <v>0</v>
      </c>
      <c r="DP806">
        <v>1</v>
      </c>
      <c r="DQ806">
        <v>1</v>
      </c>
      <c r="DU806">
        <v>1010</v>
      </c>
      <c r="DV806" t="s">
        <v>39</v>
      </c>
      <c r="DW806" t="s">
        <v>39</v>
      </c>
      <c r="DX806">
        <v>1</v>
      </c>
      <c r="DZ806" t="s">
        <v>3</v>
      </c>
      <c r="EA806" t="s">
        <v>3</v>
      </c>
      <c r="EB806" t="s">
        <v>3</v>
      </c>
      <c r="EC806" t="s">
        <v>3</v>
      </c>
      <c r="EE806">
        <v>58807949</v>
      </c>
      <c r="EF806">
        <v>40</v>
      </c>
      <c r="EG806" t="s">
        <v>267</v>
      </c>
      <c r="EH806">
        <v>0</v>
      </c>
      <c r="EI806" t="s">
        <v>3</v>
      </c>
      <c r="EJ806">
        <v>2</v>
      </c>
      <c r="EK806">
        <v>72</v>
      </c>
      <c r="EL806" t="s">
        <v>268</v>
      </c>
      <c r="EM806" t="s">
        <v>269</v>
      </c>
      <c r="EO806" t="s">
        <v>3</v>
      </c>
      <c r="EQ806">
        <v>0</v>
      </c>
      <c r="ER806">
        <v>132.38</v>
      </c>
      <c r="ES806">
        <v>132.38</v>
      </c>
      <c r="ET806">
        <v>0</v>
      </c>
      <c r="EU806">
        <v>0</v>
      </c>
      <c r="EV806">
        <v>0</v>
      </c>
      <c r="EW806">
        <v>0</v>
      </c>
      <c r="EX806">
        <v>0</v>
      </c>
      <c r="FQ806">
        <v>0</v>
      </c>
      <c r="FR806">
        <v>0</v>
      </c>
      <c r="FS806">
        <v>0</v>
      </c>
      <c r="FX806">
        <v>90</v>
      </c>
      <c r="FY806">
        <v>46</v>
      </c>
      <c r="GA806" t="s">
        <v>3</v>
      </c>
      <c r="GD806">
        <v>1</v>
      </c>
      <c r="GF806">
        <v>-20220172</v>
      </c>
      <c r="GG806">
        <v>2</v>
      </c>
      <c r="GH806">
        <v>1</v>
      </c>
      <c r="GI806">
        <v>2</v>
      </c>
      <c r="GJ806">
        <v>0</v>
      </c>
      <c r="GK806">
        <v>0</v>
      </c>
      <c r="GL806">
        <f t="shared" si="984"/>
        <v>0</v>
      </c>
      <c r="GM806">
        <f t="shared" si="985"/>
        <v>22589.32</v>
      </c>
      <c r="GN806">
        <f t="shared" si="986"/>
        <v>0</v>
      </c>
      <c r="GO806">
        <f t="shared" si="987"/>
        <v>22589.32</v>
      </c>
      <c r="GP806">
        <f t="shared" si="988"/>
        <v>0</v>
      </c>
      <c r="GR806">
        <v>0</v>
      </c>
      <c r="GS806">
        <v>3</v>
      </c>
      <c r="GT806">
        <v>0</v>
      </c>
      <c r="GU806" t="s">
        <v>3</v>
      </c>
      <c r="GV806">
        <f t="shared" si="989"/>
        <v>0</v>
      </c>
      <c r="GW806">
        <v>1</v>
      </c>
      <c r="GX806">
        <f t="shared" si="990"/>
        <v>0</v>
      </c>
      <c r="HA806">
        <v>0</v>
      </c>
      <c r="HB806">
        <v>0</v>
      </c>
      <c r="HC806">
        <f t="shared" si="991"/>
        <v>0</v>
      </c>
      <c r="HE806" t="s">
        <v>3</v>
      </c>
      <c r="HF806" t="s">
        <v>3</v>
      </c>
      <c r="HM806" t="s">
        <v>3</v>
      </c>
      <c r="HN806" t="s">
        <v>3</v>
      </c>
      <c r="HO806" t="s">
        <v>3</v>
      </c>
      <c r="HP806" t="s">
        <v>3</v>
      </c>
      <c r="HQ806" t="s">
        <v>3</v>
      </c>
      <c r="HS806">
        <v>0</v>
      </c>
      <c r="IK806">
        <v>0</v>
      </c>
    </row>
    <row r="807" spans="1:255" x14ac:dyDescent="0.2">
      <c r="A807" s="2">
        <v>17</v>
      </c>
      <c r="B807" s="2">
        <v>1</v>
      </c>
      <c r="C807" s="2">
        <f>ROW(SmtRes!A1745)</f>
        <v>1745</v>
      </c>
      <c r="D807" s="2">
        <f>ROW(EtalonRes!A1751)</f>
        <v>1751</v>
      </c>
      <c r="E807" s="2" t="s">
        <v>710</v>
      </c>
      <c r="F807" s="2" t="s">
        <v>300</v>
      </c>
      <c r="G807" s="2" t="s">
        <v>301</v>
      </c>
      <c r="H807" s="2" t="s">
        <v>302</v>
      </c>
      <c r="I807" s="2">
        <f>ROUND(ROUND((20+325+65)/10,4),9)</f>
        <v>41</v>
      </c>
      <c r="J807" s="2">
        <v>0</v>
      </c>
      <c r="K807" s="2">
        <f>ROUND(ROUND((20+325+65)/10,4),9)</f>
        <v>41</v>
      </c>
      <c r="L807" s="2"/>
      <c r="M807" s="2"/>
      <c r="N807" s="2"/>
      <c r="O807" s="2">
        <f t="shared" si="961"/>
        <v>3923.58</v>
      </c>
      <c r="P807" s="2">
        <f t="shared" si="997"/>
        <v>2326.25</v>
      </c>
      <c r="Q807" s="2">
        <f>(ROUND((ROUND(((((ET807*1.25)*1.1))*AV807*I807),2)*BB807),2)+ROUND((ROUND(((AE807-(((EU807*1.25)*1.1)))*AV807*I807),2)*BS807),2))</f>
        <v>44.27</v>
      </c>
      <c r="R807" s="2">
        <f t="shared" si="963"/>
        <v>6.49</v>
      </c>
      <c r="S807" s="2">
        <f t="shared" si="964"/>
        <v>1553.06</v>
      </c>
      <c r="T807" s="2">
        <f t="shared" si="965"/>
        <v>0</v>
      </c>
      <c r="U807" s="2">
        <f t="shared" si="966"/>
        <v>119.465841</v>
      </c>
      <c r="V807" s="2">
        <f t="shared" si="967"/>
        <v>0</v>
      </c>
      <c r="W807" s="2">
        <f t="shared" si="968"/>
        <v>0</v>
      </c>
      <c r="X807" s="2">
        <f t="shared" si="969"/>
        <v>1356.81</v>
      </c>
      <c r="Y807" s="2">
        <f t="shared" si="970"/>
        <v>732.99</v>
      </c>
      <c r="Z807" s="2"/>
      <c r="AA807" s="2">
        <v>59204062</v>
      </c>
      <c r="AB807" s="2">
        <f t="shared" si="971"/>
        <v>92.890249999999995</v>
      </c>
      <c r="AC807" s="2">
        <f t="shared" si="996"/>
        <v>55.68</v>
      </c>
      <c r="AD807" s="2">
        <f>ROUND((((((ET807*1.25)*1.1))-(((EU807*1.25)*1.1)))+AE807),6)</f>
        <v>1.03125</v>
      </c>
      <c r="AE807" s="2">
        <f>ROUND((((EU807*1.25)*1.1)),6)</f>
        <v>0.15125</v>
      </c>
      <c r="AF807" s="2">
        <f>ROUND((((EV807*1.15)*1.1)),6)</f>
        <v>36.179000000000002</v>
      </c>
      <c r="AG807" s="2">
        <f t="shared" si="972"/>
        <v>0</v>
      </c>
      <c r="AH807" s="2">
        <f>(((EW807*1.15)*1.1))</f>
        <v>2.7829999999999999</v>
      </c>
      <c r="AI807" s="2">
        <f>(((EX807*1.25)*1.1))</f>
        <v>0</v>
      </c>
      <c r="AJ807" s="2">
        <f t="shared" si="973"/>
        <v>0</v>
      </c>
      <c r="AK807" s="2">
        <v>85.03</v>
      </c>
      <c r="AL807" s="2">
        <v>55.68</v>
      </c>
      <c r="AM807" s="2">
        <v>0.75</v>
      </c>
      <c r="AN807" s="2">
        <v>0.11</v>
      </c>
      <c r="AO807" s="2">
        <v>28.6</v>
      </c>
      <c r="AP807" s="2">
        <v>0</v>
      </c>
      <c r="AQ807" s="2">
        <v>2.2000000000000002</v>
      </c>
      <c r="AR807" s="2">
        <v>0</v>
      </c>
      <c r="AS807" s="2">
        <v>0</v>
      </c>
      <c r="AT807" s="2">
        <v>87</v>
      </c>
      <c r="AU807" s="2">
        <v>47</v>
      </c>
      <c r="AV807" s="2">
        <v>1.0469999999999999</v>
      </c>
      <c r="AW807" s="2">
        <v>1.0189999999999999</v>
      </c>
      <c r="AX807" s="2"/>
      <c r="AY807" s="2"/>
      <c r="AZ807" s="2">
        <v>1</v>
      </c>
      <c r="BA807" s="2">
        <v>1</v>
      </c>
      <c r="BB807" s="2">
        <v>1</v>
      </c>
      <c r="BC807" s="2">
        <v>1</v>
      </c>
      <c r="BD807" s="2" t="s">
        <v>3</v>
      </c>
      <c r="BE807" s="2" t="s">
        <v>3</v>
      </c>
      <c r="BF807" s="2" t="s">
        <v>3</v>
      </c>
      <c r="BG807" s="2" t="s">
        <v>3</v>
      </c>
      <c r="BH807" s="2">
        <v>0</v>
      </c>
      <c r="BI807" s="2">
        <v>1</v>
      </c>
      <c r="BJ807" s="2" t="s">
        <v>303</v>
      </c>
      <c r="BK807" s="2"/>
      <c r="BL807" s="2"/>
      <c r="BM807" s="2">
        <v>29</v>
      </c>
      <c r="BN807" s="2">
        <v>0</v>
      </c>
      <c r="BO807" s="2" t="s">
        <v>300</v>
      </c>
      <c r="BP807" s="2">
        <v>1</v>
      </c>
      <c r="BQ807" s="2">
        <v>30</v>
      </c>
      <c r="BR807" s="2">
        <v>0</v>
      </c>
      <c r="BS807" s="2">
        <v>1</v>
      </c>
      <c r="BT807" s="2">
        <v>1</v>
      </c>
      <c r="BU807" s="2">
        <v>1</v>
      </c>
      <c r="BV807" s="2">
        <v>1</v>
      </c>
      <c r="BW807" s="2">
        <v>1</v>
      </c>
      <c r="BX807" s="2">
        <v>1</v>
      </c>
      <c r="BY807" s="2" t="s">
        <v>3</v>
      </c>
      <c r="BZ807" s="2">
        <v>87</v>
      </c>
      <c r="CA807" s="2">
        <v>47</v>
      </c>
      <c r="CB807" s="2" t="s">
        <v>3</v>
      </c>
      <c r="CC807" s="2"/>
      <c r="CD807" s="2"/>
      <c r="CE807" s="2">
        <v>30</v>
      </c>
      <c r="CF807" s="2">
        <v>0</v>
      </c>
      <c r="CG807" s="2">
        <v>0</v>
      </c>
      <c r="CH807" s="2"/>
      <c r="CI807" s="2"/>
      <c r="CJ807" s="2"/>
      <c r="CK807" s="2"/>
      <c r="CL807" s="2"/>
      <c r="CM807" s="2">
        <v>0</v>
      </c>
      <c r="CN807" s="2" t="s">
        <v>1044</v>
      </c>
      <c r="CO807" s="2">
        <v>0</v>
      </c>
      <c r="CP807" s="2">
        <f t="shared" si="974"/>
        <v>3923.58</v>
      </c>
      <c r="CQ807" s="2">
        <f t="shared" si="998"/>
        <v>56.74</v>
      </c>
      <c r="CR807" s="2">
        <f>(ROUND((ROUND(((((ET807*1.25)*1.1))*AV807*1),2)*BB807),2)+ROUND((ROUND(((AE807-(((EU807*1.25)*1.1)))*AV807*1),2)*BS807),2))</f>
        <v>1.08</v>
      </c>
      <c r="CS807" s="2">
        <f t="shared" si="976"/>
        <v>0.16</v>
      </c>
      <c r="CT807" s="2">
        <f t="shared" si="977"/>
        <v>37.880000000000003</v>
      </c>
      <c r="CU807" s="2">
        <f t="shared" si="978"/>
        <v>0</v>
      </c>
      <c r="CV807" s="2">
        <f t="shared" si="979"/>
        <v>2.9138009999999999</v>
      </c>
      <c r="CW807" s="2">
        <f t="shared" si="980"/>
        <v>0</v>
      </c>
      <c r="CX807" s="2">
        <f t="shared" si="981"/>
        <v>0</v>
      </c>
      <c r="CY807" s="2">
        <f t="shared" si="982"/>
        <v>1356.8085000000001</v>
      </c>
      <c r="CZ807" s="2">
        <f t="shared" si="983"/>
        <v>732.98849999999993</v>
      </c>
      <c r="DA807" s="2"/>
      <c r="DB807" s="2">
        <v>321</v>
      </c>
      <c r="DC807" s="2" t="s">
        <v>3</v>
      </c>
      <c r="DD807" s="2" t="s">
        <v>3</v>
      </c>
      <c r="DE807" s="2" t="s">
        <v>25</v>
      </c>
      <c r="DF807" s="2" t="s">
        <v>25</v>
      </c>
      <c r="DG807" s="2" t="s">
        <v>26</v>
      </c>
      <c r="DH807" s="2" t="s">
        <v>3</v>
      </c>
      <c r="DI807" s="2" t="s">
        <v>26</v>
      </c>
      <c r="DJ807" s="2" t="s">
        <v>25</v>
      </c>
      <c r="DK807" s="2" t="s">
        <v>3</v>
      </c>
      <c r="DL807" s="2" t="s">
        <v>3</v>
      </c>
      <c r="DM807" s="2" t="s">
        <v>3</v>
      </c>
      <c r="DN807" s="2">
        <v>0</v>
      </c>
      <c r="DO807" s="2">
        <v>0</v>
      </c>
      <c r="DP807" s="2">
        <v>1</v>
      </c>
      <c r="DQ807" s="2">
        <v>1</v>
      </c>
      <c r="DR807" s="2"/>
      <c r="DS807" s="2"/>
      <c r="DT807" s="2"/>
      <c r="DU807" s="2">
        <v>1013</v>
      </c>
      <c r="DV807" s="2" t="s">
        <v>302</v>
      </c>
      <c r="DW807" s="2" t="s">
        <v>302</v>
      </c>
      <c r="DX807" s="2">
        <v>1</v>
      </c>
      <c r="DY807" s="2"/>
      <c r="DZ807" s="2" t="s">
        <v>3</v>
      </c>
      <c r="EA807" s="2" t="s">
        <v>3</v>
      </c>
      <c r="EB807" s="2" t="s">
        <v>3</v>
      </c>
      <c r="EC807" s="2" t="s">
        <v>3</v>
      </c>
      <c r="ED807" s="2"/>
      <c r="EE807" s="2">
        <v>58807905</v>
      </c>
      <c r="EF807" s="2">
        <v>30</v>
      </c>
      <c r="EG807" s="2" t="s">
        <v>27</v>
      </c>
      <c r="EH807" s="2">
        <v>0</v>
      </c>
      <c r="EI807" s="2" t="s">
        <v>3</v>
      </c>
      <c r="EJ807" s="2">
        <v>1</v>
      </c>
      <c r="EK807" s="2">
        <v>29</v>
      </c>
      <c r="EL807" s="2" t="s">
        <v>304</v>
      </c>
      <c r="EM807" s="2" t="s">
        <v>305</v>
      </c>
      <c r="EN807" s="2"/>
      <c r="EO807" s="2" t="s">
        <v>30</v>
      </c>
      <c r="EP807" s="2"/>
      <c r="EQ807" s="2">
        <v>0</v>
      </c>
      <c r="ER807" s="2">
        <v>85.03</v>
      </c>
      <c r="ES807" s="2">
        <v>55.68</v>
      </c>
      <c r="ET807" s="2">
        <v>0.75</v>
      </c>
      <c r="EU807" s="2">
        <v>0.11</v>
      </c>
      <c r="EV807" s="2">
        <v>28.6</v>
      </c>
      <c r="EW807" s="2">
        <v>2.2000000000000002</v>
      </c>
      <c r="EX807" s="2">
        <v>0</v>
      </c>
      <c r="EY807" s="2">
        <v>0</v>
      </c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>
        <v>0</v>
      </c>
      <c r="FR807" s="2">
        <v>0</v>
      </c>
      <c r="FS807" s="2">
        <v>0</v>
      </c>
      <c r="FT807" s="2"/>
      <c r="FU807" s="2"/>
      <c r="FV807" s="2"/>
      <c r="FW807" s="2"/>
      <c r="FX807" s="2">
        <v>87</v>
      </c>
      <c r="FY807" s="2">
        <v>47</v>
      </c>
      <c r="FZ807" s="2"/>
      <c r="GA807" s="2" t="s">
        <v>3</v>
      </c>
      <c r="GB807" s="2"/>
      <c r="GC807" s="2"/>
      <c r="GD807" s="2">
        <v>1</v>
      </c>
      <c r="GE807" s="2"/>
      <c r="GF807" s="2">
        <v>1046472709</v>
      </c>
      <c r="GG807" s="2">
        <v>2</v>
      </c>
      <c r="GH807" s="2">
        <v>1</v>
      </c>
      <c r="GI807" s="2">
        <v>2</v>
      </c>
      <c r="GJ807" s="2">
        <v>0</v>
      </c>
      <c r="GK807" s="2">
        <v>0</v>
      </c>
      <c r="GL807" s="2">
        <f t="shared" si="984"/>
        <v>0</v>
      </c>
      <c r="GM807" s="2">
        <f t="shared" si="985"/>
        <v>6013.38</v>
      </c>
      <c r="GN807" s="2">
        <f t="shared" si="986"/>
        <v>6013.38</v>
      </c>
      <c r="GO807" s="2">
        <f t="shared" si="987"/>
        <v>0</v>
      </c>
      <c r="GP807" s="2">
        <f t="shared" si="988"/>
        <v>0</v>
      </c>
      <c r="GQ807" s="2"/>
      <c r="GR807" s="2">
        <v>0</v>
      </c>
      <c r="GS807" s="2">
        <v>3</v>
      </c>
      <c r="GT807" s="2">
        <v>0</v>
      </c>
      <c r="GU807" s="2" t="s">
        <v>3</v>
      </c>
      <c r="GV807" s="2">
        <f t="shared" si="989"/>
        <v>0</v>
      </c>
      <c r="GW807" s="2">
        <v>1</v>
      </c>
      <c r="GX807" s="2">
        <f t="shared" si="990"/>
        <v>0</v>
      </c>
      <c r="GY807" s="2"/>
      <c r="GZ807" s="2"/>
      <c r="HA807" s="2">
        <v>0</v>
      </c>
      <c r="HB807" s="2">
        <v>0</v>
      </c>
      <c r="HC807" s="2">
        <f t="shared" si="991"/>
        <v>0</v>
      </c>
      <c r="HD807" s="2"/>
      <c r="HE807" s="2" t="s">
        <v>3</v>
      </c>
      <c r="HF807" s="2" t="s">
        <v>3</v>
      </c>
      <c r="HG807" s="2"/>
      <c r="HH807" s="2"/>
      <c r="HI807" s="2"/>
      <c r="HJ807" s="2"/>
      <c r="HK807" s="2"/>
      <c r="HL807" s="2"/>
      <c r="HM807" s="2" t="s">
        <v>3</v>
      </c>
      <c r="HN807" s="2" t="s">
        <v>3</v>
      </c>
      <c r="HO807" s="2" t="s">
        <v>3</v>
      </c>
      <c r="HP807" s="2" t="s">
        <v>3</v>
      </c>
      <c r="HQ807" s="2" t="s">
        <v>3</v>
      </c>
      <c r="HR807" s="2"/>
      <c r="HS807" s="2">
        <v>0</v>
      </c>
      <c r="HT807" s="2"/>
      <c r="HU807" s="2"/>
      <c r="HV807" s="2"/>
      <c r="HW807" s="2"/>
      <c r="HX807" s="2"/>
      <c r="HY807" s="2"/>
      <c r="HZ807" s="2"/>
      <c r="IA807" s="2"/>
      <c r="IB807" s="2"/>
      <c r="IC807" s="2"/>
      <c r="ID807" s="2"/>
      <c r="IE807" s="2"/>
      <c r="IF807" s="2"/>
      <c r="IG807" s="2"/>
      <c r="IH807" s="2"/>
      <c r="II807" s="2"/>
      <c r="IJ807" s="2"/>
      <c r="IK807" s="2">
        <v>0</v>
      </c>
      <c r="IL807" s="2"/>
      <c r="IM807" s="2"/>
      <c r="IN807" s="2"/>
      <c r="IO807" s="2"/>
      <c r="IP807" s="2"/>
      <c r="IQ807" s="2"/>
      <c r="IR807" s="2"/>
      <c r="IS807" s="2"/>
      <c r="IT807" s="2"/>
      <c r="IU807" s="2"/>
    </row>
    <row r="808" spans="1:255" x14ac:dyDescent="0.2">
      <c r="A808">
        <v>17</v>
      </c>
      <c r="B808">
        <v>1</v>
      </c>
      <c r="C808">
        <f>ROW(SmtRes!A1754)</f>
        <v>1754</v>
      </c>
      <c r="D808">
        <f>ROW(EtalonRes!A1760)</f>
        <v>1760</v>
      </c>
      <c r="E808" t="s">
        <v>710</v>
      </c>
      <c r="F808" t="s">
        <v>300</v>
      </c>
      <c r="G808" t="s">
        <v>301</v>
      </c>
      <c r="H808" t="s">
        <v>302</v>
      </c>
      <c r="I808">
        <f>ROUND(ROUND((20+325+65)/10,4),9)</f>
        <v>41</v>
      </c>
      <c r="J808">
        <v>0</v>
      </c>
      <c r="K808">
        <f>ROUND(ROUND((20+325+65)/10,4),9)</f>
        <v>41</v>
      </c>
      <c r="O808">
        <f t="shared" si="961"/>
        <v>131437.51</v>
      </c>
      <c r="P808">
        <f t="shared" si="997"/>
        <v>45315.35</v>
      </c>
      <c r="Q808">
        <f>(ROUND((ROUND(((((ET808*1.25)*1.1))*AV808*I808),2)*BB808),2)+ROUND((ROUND(((AE808-(((EU808*1.25)*1.1)))*AV808*I808),2)*BS808),2))</f>
        <v>719.39</v>
      </c>
      <c r="R808">
        <f t="shared" si="963"/>
        <v>356.89</v>
      </c>
      <c r="S808">
        <f t="shared" si="964"/>
        <v>85402.77</v>
      </c>
      <c r="T808">
        <f t="shared" si="965"/>
        <v>0</v>
      </c>
      <c r="U808">
        <f t="shared" si="966"/>
        <v>119.465841</v>
      </c>
      <c r="V808">
        <f t="shared" si="967"/>
        <v>0</v>
      </c>
      <c r="W808">
        <f t="shared" si="968"/>
        <v>0</v>
      </c>
      <c r="X808">
        <f t="shared" si="969"/>
        <v>74610.899999999994</v>
      </c>
      <c r="Y808">
        <f t="shared" si="970"/>
        <v>40307.040000000001</v>
      </c>
      <c r="AA808">
        <v>59204059</v>
      </c>
      <c r="AB808">
        <f t="shared" si="971"/>
        <v>92.890249999999995</v>
      </c>
      <c r="AC808">
        <f t="shared" si="996"/>
        <v>55.68</v>
      </c>
      <c r="AD808">
        <f>ROUND((((((ET808*1.25)*1.1))-(((EU808*1.25)*1.1)))+AE808),6)</f>
        <v>1.03125</v>
      </c>
      <c r="AE808">
        <f>ROUND((((EU808*1.25)*1.1)),6)</f>
        <v>0.15125</v>
      </c>
      <c r="AF808">
        <f>ROUND((((EV808*1.15)*1.1)),6)</f>
        <v>36.179000000000002</v>
      </c>
      <c r="AG808">
        <f t="shared" si="972"/>
        <v>0</v>
      </c>
      <c r="AH808">
        <f>(((EW808*1.15)*1.1))</f>
        <v>2.7829999999999999</v>
      </c>
      <c r="AI808">
        <f>(((EX808*1.25)*1.1))</f>
        <v>0</v>
      </c>
      <c r="AJ808">
        <f t="shared" si="973"/>
        <v>0</v>
      </c>
      <c r="AK808">
        <v>85.03</v>
      </c>
      <c r="AL808">
        <v>55.68</v>
      </c>
      <c r="AM808">
        <v>0.75</v>
      </c>
      <c r="AN808">
        <v>0.11</v>
      </c>
      <c r="AO808">
        <v>28.6</v>
      </c>
      <c r="AP808">
        <v>0</v>
      </c>
      <c r="AQ808">
        <v>2.2000000000000002</v>
      </c>
      <c r="AR808">
        <v>0</v>
      </c>
      <c r="AS808">
        <v>0</v>
      </c>
      <c r="AT808">
        <v>87</v>
      </c>
      <c r="AU808">
        <v>47</v>
      </c>
      <c r="AV808">
        <v>1.0469999999999999</v>
      </c>
      <c r="AW808">
        <v>1.0189999999999999</v>
      </c>
      <c r="AZ808">
        <v>1</v>
      </c>
      <c r="BA808">
        <v>54.99</v>
      </c>
      <c r="BB808">
        <v>16.25</v>
      </c>
      <c r="BC808">
        <v>19.48</v>
      </c>
      <c r="BD808" t="s">
        <v>3</v>
      </c>
      <c r="BE808" t="s">
        <v>3</v>
      </c>
      <c r="BF808" t="s">
        <v>3</v>
      </c>
      <c r="BG808" t="s">
        <v>3</v>
      </c>
      <c r="BH808">
        <v>0</v>
      </c>
      <c r="BI808">
        <v>1</v>
      </c>
      <c r="BJ808" t="s">
        <v>303</v>
      </c>
      <c r="BM808">
        <v>29</v>
      </c>
      <c r="BN808">
        <v>0</v>
      </c>
      <c r="BO808" t="s">
        <v>300</v>
      </c>
      <c r="BP808">
        <v>1</v>
      </c>
      <c r="BQ808">
        <v>30</v>
      </c>
      <c r="BR808">
        <v>0</v>
      </c>
      <c r="BS808">
        <v>54.99</v>
      </c>
      <c r="BT808">
        <v>1</v>
      </c>
      <c r="BU808">
        <v>1</v>
      </c>
      <c r="BV808">
        <v>1</v>
      </c>
      <c r="BW808">
        <v>1</v>
      </c>
      <c r="BX808">
        <v>1</v>
      </c>
      <c r="BY808" t="s">
        <v>3</v>
      </c>
      <c r="BZ808">
        <v>87</v>
      </c>
      <c r="CA808">
        <v>47</v>
      </c>
      <c r="CB808" t="s">
        <v>3</v>
      </c>
      <c r="CE808">
        <v>30</v>
      </c>
      <c r="CF808">
        <v>0</v>
      </c>
      <c r="CG808">
        <v>0</v>
      </c>
      <c r="CM808">
        <v>0</v>
      </c>
      <c r="CN808" t="s">
        <v>1044</v>
      </c>
      <c r="CO808">
        <v>0</v>
      </c>
      <c r="CP808">
        <f t="shared" si="974"/>
        <v>131437.51</v>
      </c>
      <c r="CQ808">
        <f t="shared" si="998"/>
        <v>1105.3</v>
      </c>
      <c r="CR808">
        <f>(ROUND((ROUND(((((ET808*1.25)*1.1))*AV808*1),2)*BB808),2)+ROUND((ROUND(((AE808-(((EU808*1.25)*1.1)))*AV808*1),2)*BS808),2))</f>
        <v>17.55</v>
      </c>
      <c r="CS808">
        <f t="shared" si="976"/>
        <v>8.8000000000000007</v>
      </c>
      <c r="CT808">
        <f t="shared" si="977"/>
        <v>2083.02</v>
      </c>
      <c r="CU808">
        <f t="shared" si="978"/>
        <v>0</v>
      </c>
      <c r="CV808">
        <f t="shared" si="979"/>
        <v>2.9138009999999999</v>
      </c>
      <c r="CW808">
        <f t="shared" si="980"/>
        <v>0</v>
      </c>
      <c r="CX808">
        <f t="shared" si="981"/>
        <v>0</v>
      </c>
      <c r="CY808">
        <f t="shared" si="982"/>
        <v>74610.904200000004</v>
      </c>
      <c r="CZ808">
        <f t="shared" si="983"/>
        <v>40307.040200000003</v>
      </c>
      <c r="DB808">
        <v>323</v>
      </c>
      <c r="DC808" t="s">
        <v>3</v>
      </c>
      <c r="DD808" t="s">
        <v>3</v>
      </c>
      <c r="DE808" t="s">
        <v>25</v>
      </c>
      <c r="DF808" t="s">
        <v>25</v>
      </c>
      <c r="DG808" t="s">
        <v>26</v>
      </c>
      <c r="DH808" t="s">
        <v>3</v>
      </c>
      <c r="DI808" t="s">
        <v>26</v>
      </c>
      <c r="DJ808" t="s">
        <v>25</v>
      </c>
      <c r="DK808" t="s">
        <v>3</v>
      </c>
      <c r="DL808" t="s">
        <v>3</v>
      </c>
      <c r="DM808" t="s">
        <v>3</v>
      </c>
      <c r="DN808">
        <v>0</v>
      </c>
      <c r="DO808">
        <v>0</v>
      </c>
      <c r="DP808">
        <v>1</v>
      </c>
      <c r="DQ808">
        <v>1</v>
      </c>
      <c r="DU808">
        <v>1013</v>
      </c>
      <c r="DV808" t="s">
        <v>302</v>
      </c>
      <c r="DW808" t="s">
        <v>302</v>
      </c>
      <c r="DX808">
        <v>1</v>
      </c>
      <c r="DZ808" t="s">
        <v>3</v>
      </c>
      <c r="EA808" t="s">
        <v>3</v>
      </c>
      <c r="EB808" t="s">
        <v>3</v>
      </c>
      <c r="EC808" t="s">
        <v>3</v>
      </c>
      <c r="EE808">
        <v>58807905</v>
      </c>
      <c r="EF808">
        <v>30</v>
      </c>
      <c r="EG808" t="s">
        <v>27</v>
      </c>
      <c r="EH808">
        <v>0</v>
      </c>
      <c r="EI808" t="s">
        <v>3</v>
      </c>
      <c r="EJ808">
        <v>1</v>
      </c>
      <c r="EK808">
        <v>29</v>
      </c>
      <c r="EL808" t="s">
        <v>304</v>
      </c>
      <c r="EM808" t="s">
        <v>305</v>
      </c>
      <c r="EO808" t="s">
        <v>30</v>
      </c>
      <c r="EQ808">
        <v>0</v>
      </c>
      <c r="ER808">
        <v>85.03</v>
      </c>
      <c r="ES808">
        <v>55.68</v>
      </c>
      <c r="ET808">
        <v>0.75</v>
      </c>
      <c r="EU808">
        <v>0.11</v>
      </c>
      <c r="EV808">
        <v>28.6</v>
      </c>
      <c r="EW808">
        <v>2.2000000000000002</v>
      </c>
      <c r="EX808">
        <v>0</v>
      </c>
      <c r="EY808">
        <v>0</v>
      </c>
      <c r="FQ808">
        <v>0</v>
      </c>
      <c r="FR808">
        <v>0</v>
      </c>
      <c r="FS808">
        <v>0</v>
      </c>
      <c r="FX808">
        <v>87</v>
      </c>
      <c r="FY808">
        <v>47</v>
      </c>
      <c r="GA808" t="s">
        <v>3</v>
      </c>
      <c r="GD808">
        <v>1</v>
      </c>
      <c r="GF808">
        <v>1046472709</v>
      </c>
      <c r="GG808">
        <v>2</v>
      </c>
      <c r="GH808">
        <v>1</v>
      </c>
      <c r="GI808">
        <v>2</v>
      </c>
      <c r="GJ808">
        <v>0</v>
      </c>
      <c r="GK808">
        <v>0</v>
      </c>
      <c r="GL808">
        <f t="shared" si="984"/>
        <v>0</v>
      </c>
      <c r="GM808">
        <f t="shared" si="985"/>
        <v>246355.45</v>
      </c>
      <c r="GN808">
        <f t="shared" si="986"/>
        <v>246355.45</v>
      </c>
      <c r="GO808">
        <f t="shared" si="987"/>
        <v>0</v>
      </c>
      <c r="GP808">
        <f t="shared" si="988"/>
        <v>0</v>
      </c>
      <c r="GR808">
        <v>0</v>
      </c>
      <c r="GS808">
        <v>3</v>
      </c>
      <c r="GT808">
        <v>0</v>
      </c>
      <c r="GU808" t="s">
        <v>3</v>
      </c>
      <c r="GV808">
        <f t="shared" si="989"/>
        <v>0</v>
      </c>
      <c r="GW808">
        <v>1</v>
      </c>
      <c r="GX808">
        <f t="shared" si="990"/>
        <v>0</v>
      </c>
      <c r="HA808">
        <v>0</v>
      </c>
      <c r="HB808">
        <v>0</v>
      </c>
      <c r="HC808">
        <f t="shared" si="991"/>
        <v>0</v>
      </c>
      <c r="HE808" t="s">
        <v>3</v>
      </c>
      <c r="HF808" t="s">
        <v>3</v>
      </c>
      <c r="HM808" t="s">
        <v>3</v>
      </c>
      <c r="HN808" t="s">
        <v>3</v>
      </c>
      <c r="HO808" t="s">
        <v>3</v>
      </c>
      <c r="HP808" t="s">
        <v>3</v>
      </c>
      <c r="HQ808" t="s">
        <v>3</v>
      </c>
      <c r="HS808">
        <v>0</v>
      </c>
      <c r="IK808">
        <v>0</v>
      </c>
    </row>
    <row r="809" spans="1:255" x14ac:dyDescent="0.2">
      <c r="A809" s="2">
        <v>18</v>
      </c>
      <c r="B809" s="2">
        <v>1</v>
      </c>
      <c r="C809" s="2">
        <v>1741</v>
      </c>
      <c r="D809" s="2"/>
      <c r="E809" s="2" t="s">
        <v>711</v>
      </c>
      <c r="F809" s="2" t="s">
        <v>609</v>
      </c>
      <c r="G809" s="2" t="s">
        <v>1062</v>
      </c>
      <c r="H809" s="2" t="s">
        <v>34</v>
      </c>
      <c r="I809" s="2">
        <f>I807*J809</f>
        <v>21</v>
      </c>
      <c r="J809" s="2">
        <v>0.51219512195121952</v>
      </c>
      <c r="K809" s="2">
        <v>0.51219512</v>
      </c>
      <c r="L809" s="2"/>
      <c r="M809" s="2"/>
      <c r="N809" s="2"/>
      <c r="O809" s="2">
        <f t="shared" si="961"/>
        <v>160.06</v>
      </c>
      <c r="P809" s="2">
        <f t="shared" si="997"/>
        <v>160.06</v>
      </c>
      <c r="Q809" s="2">
        <f t="shared" ref="Q809:Q816" si="999">(ROUND((ROUND(((ET809)*AV809*I809),2)*BB809),2)+ROUND((ROUND(((AE809-(EU809))*AV809*I809),2)*BS809),2))</f>
        <v>0</v>
      </c>
      <c r="R809" s="2">
        <f t="shared" si="963"/>
        <v>0</v>
      </c>
      <c r="S809" s="2">
        <f t="shared" si="964"/>
        <v>0</v>
      </c>
      <c r="T809" s="2">
        <f t="shared" si="965"/>
        <v>0</v>
      </c>
      <c r="U809" s="2">
        <f t="shared" si="966"/>
        <v>0</v>
      </c>
      <c r="V809" s="2">
        <f t="shared" si="967"/>
        <v>0</v>
      </c>
      <c r="W809" s="2">
        <f t="shared" si="968"/>
        <v>0</v>
      </c>
      <c r="X809" s="2">
        <f t="shared" si="969"/>
        <v>0</v>
      </c>
      <c r="Y809" s="2">
        <f t="shared" si="970"/>
        <v>0</v>
      </c>
      <c r="Z809" s="2"/>
      <c r="AA809" s="2">
        <v>59204062</v>
      </c>
      <c r="AB809" s="2">
        <f t="shared" si="971"/>
        <v>7.48</v>
      </c>
      <c r="AC809" s="2">
        <f t="shared" si="996"/>
        <v>7.48</v>
      </c>
      <c r="AD809" s="2">
        <f t="shared" ref="AD809:AD816" si="1000">ROUND((((ET809)-(EU809))+AE809),6)</f>
        <v>0</v>
      </c>
      <c r="AE809" s="2">
        <f t="shared" ref="AE809:AF816" si="1001">ROUND((EU809),6)</f>
        <v>0</v>
      </c>
      <c r="AF809" s="2">
        <f t="shared" si="1001"/>
        <v>0</v>
      </c>
      <c r="AG809" s="2">
        <f t="shared" si="972"/>
        <v>0</v>
      </c>
      <c r="AH809" s="2">
        <f t="shared" ref="AH809:AI816" si="1002">(EW809)</f>
        <v>0</v>
      </c>
      <c r="AI809" s="2">
        <f t="shared" si="1002"/>
        <v>0</v>
      </c>
      <c r="AJ809" s="2">
        <f t="shared" si="973"/>
        <v>0</v>
      </c>
      <c r="AK809" s="2">
        <v>7.48</v>
      </c>
      <c r="AL809" s="2">
        <v>7.48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87</v>
      </c>
      <c r="AU809" s="2">
        <v>47</v>
      </c>
      <c r="AV809" s="2">
        <v>1</v>
      </c>
      <c r="AW809" s="2">
        <v>1.0189999999999999</v>
      </c>
      <c r="AX809" s="2"/>
      <c r="AY809" s="2"/>
      <c r="AZ809" s="2">
        <v>1</v>
      </c>
      <c r="BA809" s="2">
        <v>1</v>
      </c>
      <c r="BB809" s="2">
        <v>1</v>
      </c>
      <c r="BC809" s="2">
        <v>1</v>
      </c>
      <c r="BD809" s="2" t="s">
        <v>3</v>
      </c>
      <c r="BE809" s="2" t="s">
        <v>3</v>
      </c>
      <c r="BF809" s="2" t="s">
        <v>3</v>
      </c>
      <c r="BG809" s="2" t="s">
        <v>3</v>
      </c>
      <c r="BH809" s="2">
        <v>3</v>
      </c>
      <c r="BI809" s="2">
        <v>1</v>
      </c>
      <c r="BJ809" s="2" t="s">
        <v>610</v>
      </c>
      <c r="BK809" s="2"/>
      <c r="BL809" s="2"/>
      <c r="BM809" s="2">
        <v>29</v>
      </c>
      <c r="BN809" s="2">
        <v>0</v>
      </c>
      <c r="BO809" s="2" t="s">
        <v>3</v>
      </c>
      <c r="BP809" s="2">
        <v>0</v>
      </c>
      <c r="BQ809" s="2">
        <v>30</v>
      </c>
      <c r="BR809" s="2">
        <v>0</v>
      </c>
      <c r="BS809" s="2">
        <v>1</v>
      </c>
      <c r="BT809" s="2">
        <v>1</v>
      </c>
      <c r="BU809" s="2">
        <v>1</v>
      </c>
      <c r="BV809" s="2">
        <v>1</v>
      </c>
      <c r="BW809" s="2">
        <v>1</v>
      </c>
      <c r="BX809" s="2">
        <v>1</v>
      </c>
      <c r="BY809" s="2" t="s">
        <v>3</v>
      </c>
      <c r="BZ809" s="2">
        <v>87</v>
      </c>
      <c r="CA809" s="2">
        <v>47</v>
      </c>
      <c r="CB809" s="2" t="s">
        <v>3</v>
      </c>
      <c r="CC809" s="2"/>
      <c r="CD809" s="2"/>
      <c r="CE809" s="2">
        <v>30</v>
      </c>
      <c r="CF809" s="2">
        <v>0</v>
      </c>
      <c r="CG809" s="2">
        <v>0</v>
      </c>
      <c r="CH809" s="2"/>
      <c r="CI809" s="2"/>
      <c r="CJ809" s="2"/>
      <c r="CK809" s="2"/>
      <c r="CL809" s="2"/>
      <c r="CM809" s="2">
        <v>0</v>
      </c>
      <c r="CN809" s="2" t="s">
        <v>3</v>
      </c>
      <c r="CO809" s="2">
        <v>0</v>
      </c>
      <c r="CP809" s="2">
        <f t="shared" si="974"/>
        <v>160.06</v>
      </c>
      <c r="CQ809" s="2">
        <f t="shared" si="998"/>
        <v>7.62</v>
      </c>
      <c r="CR809" s="2">
        <f t="shared" ref="CR809:CR816" si="1003">(ROUND((ROUND(((ET809)*AV809*1),2)*BB809),2)+ROUND((ROUND(((AE809-(EU809))*AV809*1),2)*BS809),2))</f>
        <v>0</v>
      </c>
      <c r="CS809" s="2">
        <f t="shared" si="976"/>
        <v>0</v>
      </c>
      <c r="CT809" s="2">
        <f t="shared" si="977"/>
        <v>0</v>
      </c>
      <c r="CU809" s="2">
        <f t="shared" si="978"/>
        <v>0</v>
      </c>
      <c r="CV809" s="2">
        <f t="shared" si="979"/>
        <v>0</v>
      </c>
      <c r="CW809" s="2">
        <f t="shared" si="980"/>
        <v>0</v>
      </c>
      <c r="CX809" s="2">
        <f t="shared" si="981"/>
        <v>0</v>
      </c>
      <c r="CY809" s="2">
        <f t="shared" si="982"/>
        <v>0</v>
      </c>
      <c r="CZ809" s="2">
        <f t="shared" si="983"/>
        <v>0</v>
      </c>
      <c r="DA809" s="2"/>
      <c r="DB809" s="2"/>
      <c r="DC809" s="2" t="s">
        <v>3</v>
      </c>
      <c r="DD809" s="2" t="s">
        <v>3</v>
      </c>
      <c r="DE809" s="2" t="s">
        <v>3</v>
      </c>
      <c r="DF809" s="2" t="s">
        <v>3</v>
      </c>
      <c r="DG809" s="2" t="s">
        <v>3</v>
      </c>
      <c r="DH809" s="2" t="s">
        <v>3</v>
      </c>
      <c r="DI809" s="2" t="s">
        <v>3</v>
      </c>
      <c r="DJ809" s="2" t="s">
        <v>3</v>
      </c>
      <c r="DK809" s="2" t="s">
        <v>3</v>
      </c>
      <c r="DL809" s="2" t="s">
        <v>3</v>
      </c>
      <c r="DM809" s="2" t="s">
        <v>3</v>
      </c>
      <c r="DN809" s="2">
        <v>0</v>
      </c>
      <c r="DO809" s="2">
        <v>0</v>
      </c>
      <c r="DP809" s="2">
        <v>1</v>
      </c>
      <c r="DQ809" s="2">
        <v>1</v>
      </c>
      <c r="DR809" s="2"/>
      <c r="DS809" s="2"/>
      <c r="DT809" s="2"/>
      <c r="DU809" s="2">
        <v>1003</v>
      </c>
      <c r="DV809" s="2" t="s">
        <v>34</v>
      </c>
      <c r="DW809" s="2" t="s">
        <v>34</v>
      </c>
      <c r="DX809" s="2">
        <v>1</v>
      </c>
      <c r="DY809" s="2"/>
      <c r="DZ809" s="2" t="s">
        <v>3</v>
      </c>
      <c r="EA809" s="2" t="s">
        <v>3</v>
      </c>
      <c r="EB809" s="2" t="s">
        <v>3</v>
      </c>
      <c r="EC809" s="2" t="s">
        <v>3</v>
      </c>
      <c r="ED809" s="2"/>
      <c r="EE809" s="2">
        <v>58807905</v>
      </c>
      <c r="EF809" s="2">
        <v>30</v>
      </c>
      <c r="EG809" s="2" t="s">
        <v>27</v>
      </c>
      <c r="EH809" s="2">
        <v>0</v>
      </c>
      <c r="EI809" s="2" t="s">
        <v>3</v>
      </c>
      <c r="EJ809" s="2">
        <v>1</v>
      </c>
      <c r="EK809" s="2">
        <v>29</v>
      </c>
      <c r="EL809" s="2" t="s">
        <v>304</v>
      </c>
      <c r="EM809" s="2" t="s">
        <v>305</v>
      </c>
      <c r="EN809" s="2"/>
      <c r="EO809" s="2" t="s">
        <v>3</v>
      </c>
      <c r="EP809" s="2"/>
      <c r="EQ809" s="2">
        <v>0</v>
      </c>
      <c r="ER809" s="2">
        <v>7.48</v>
      </c>
      <c r="ES809" s="2">
        <v>7.48</v>
      </c>
      <c r="ET809" s="2">
        <v>0</v>
      </c>
      <c r="EU809" s="2">
        <v>0</v>
      </c>
      <c r="EV809" s="2">
        <v>0</v>
      </c>
      <c r="EW809" s="2">
        <v>0</v>
      </c>
      <c r="EX809" s="2">
        <v>0</v>
      </c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>
        <v>0</v>
      </c>
      <c r="FR809" s="2">
        <v>0</v>
      </c>
      <c r="FS809" s="2">
        <v>0</v>
      </c>
      <c r="FT809" s="2"/>
      <c r="FU809" s="2"/>
      <c r="FV809" s="2"/>
      <c r="FW809" s="2"/>
      <c r="FX809" s="2">
        <v>87</v>
      </c>
      <c r="FY809" s="2">
        <v>47</v>
      </c>
      <c r="FZ809" s="2"/>
      <c r="GA809" s="2" t="s">
        <v>3</v>
      </c>
      <c r="GB809" s="2"/>
      <c r="GC809" s="2"/>
      <c r="GD809" s="2">
        <v>1</v>
      </c>
      <c r="GE809" s="2"/>
      <c r="GF809" s="2">
        <v>1344492581</v>
      </c>
      <c r="GG809" s="2">
        <v>2</v>
      </c>
      <c r="GH809" s="2">
        <v>1</v>
      </c>
      <c r="GI809" s="2">
        <v>-2</v>
      </c>
      <c r="GJ809" s="2">
        <v>0</v>
      </c>
      <c r="GK809" s="2">
        <v>0</v>
      </c>
      <c r="GL809" s="2">
        <f t="shared" si="984"/>
        <v>0</v>
      </c>
      <c r="GM809" s="2">
        <f t="shared" si="985"/>
        <v>160.06</v>
      </c>
      <c r="GN809" s="2">
        <f t="shared" si="986"/>
        <v>160.06</v>
      </c>
      <c r="GO809" s="2">
        <f t="shared" si="987"/>
        <v>0</v>
      </c>
      <c r="GP809" s="2">
        <f t="shared" si="988"/>
        <v>0</v>
      </c>
      <c r="GQ809" s="2"/>
      <c r="GR809" s="2">
        <v>0</v>
      </c>
      <c r="GS809" s="2">
        <v>3</v>
      </c>
      <c r="GT809" s="2">
        <v>0</v>
      </c>
      <c r="GU809" s="2" t="s">
        <v>3</v>
      </c>
      <c r="GV809" s="2">
        <f t="shared" si="989"/>
        <v>0</v>
      </c>
      <c r="GW809" s="2">
        <v>1</v>
      </c>
      <c r="GX809" s="2">
        <f t="shared" si="990"/>
        <v>0</v>
      </c>
      <c r="GY809" s="2"/>
      <c r="GZ809" s="2"/>
      <c r="HA809" s="2">
        <v>0</v>
      </c>
      <c r="HB809" s="2">
        <v>0</v>
      </c>
      <c r="HC809" s="2">
        <f t="shared" si="991"/>
        <v>0</v>
      </c>
      <c r="HD809" s="2"/>
      <c r="HE809" s="2" t="s">
        <v>3</v>
      </c>
      <c r="HF809" s="2" t="s">
        <v>3</v>
      </c>
      <c r="HG809" s="2"/>
      <c r="HH809" s="2"/>
      <c r="HI809" s="2"/>
      <c r="HJ809" s="2"/>
      <c r="HK809" s="2"/>
      <c r="HL809" s="2"/>
      <c r="HM809" s="2" t="s">
        <v>3</v>
      </c>
      <c r="HN809" s="2" t="s">
        <v>3</v>
      </c>
      <c r="HO809" s="2" t="s">
        <v>3</v>
      </c>
      <c r="HP809" s="2" t="s">
        <v>3</v>
      </c>
      <c r="HQ809" s="2" t="s">
        <v>3</v>
      </c>
      <c r="HR809" s="2"/>
      <c r="HS809" s="2">
        <v>0</v>
      </c>
      <c r="HT809" s="2"/>
      <c r="HU809" s="2"/>
      <c r="HV809" s="2"/>
      <c r="HW809" s="2"/>
      <c r="HX809" s="2"/>
      <c r="HY809" s="2"/>
      <c r="HZ809" s="2"/>
      <c r="IA809" s="2"/>
      <c r="IB809" s="2"/>
      <c r="IC809" s="2"/>
      <c r="ID809" s="2"/>
      <c r="IE809" s="2"/>
      <c r="IF809" s="2"/>
      <c r="IG809" s="2"/>
      <c r="IH809" s="2"/>
      <c r="II809" s="2"/>
      <c r="IJ809" s="2"/>
      <c r="IK809" s="2">
        <v>0</v>
      </c>
      <c r="IL809" s="2"/>
      <c r="IM809" s="2"/>
      <c r="IN809" s="2"/>
      <c r="IO809" s="2"/>
      <c r="IP809" s="2"/>
      <c r="IQ809" s="2"/>
      <c r="IR809" s="2"/>
      <c r="IS809" s="2"/>
      <c r="IT809" s="2"/>
      <c r="IU809" s="2"/>
    </row>
    <row r="810" spans="1:255" x14ac:dyDescent="0.2">
      <c r="A810">
        <v>18</v>
      </c>
      <c r="B810">
        <v>1</v>
      </c>
      <c r="C810">
        <v>1750</v>
      </c>
      <c r="E810" t="s">
        <v>711</v>
      </c>
      <c r="F810" t="s">
        <v>609</v>
      </c>
      <c r="G810" t="s">
        <v>1062</v>
      </c>
      <c r="H810" t="s">
        <v>34</v>
      </c>
      <c r="I810">
        <f>I808*J810</f>
        <v>21</v>
      </c>
      <c r="J810">
        <v>0.51219512195121952</v>
      </c>
      <c r="K810">
        <v>0.51219512</v>
      </c>
      <c r="O810">
        <f t="shared" si="961"/>
        <v>1003.58</v>
      </c>
      <c r="P810">
        <f t="shared" si="997"/>
        <v>1003.58</v>
      </c>
      <c r="Q810">
        <f t="shared" si="999"/>
        <v>0</v>
      </c>
      <c r="R810">
        <f t="shared" si="963"/>
        <v>0</v>
      </c>
      <c r="S810">
        <f t="shared" si="964"/>
        <v>0</v>
      </c>
      <c r="T810">
        <f t="shared" si="965"/>
        <v>0</v>
      </c>
      <c r="U810">
        <f t="shared" si="966"/>
        <v>0</v>
      </c>
      <c r="V810">
        <f t="shared" si="967"/>
        <v>0</v>
      </c>
      <c r="W810">
        <f t="shared" si="968"/>
        <v>0</v>
      </c>
      <c r="X810">
        <f t="shared" si="969"/>
        <v>0</v>
      </c>
      <c r="Y810">
        <f t="shared" si="970"/>
        <v>0</v>
      </c>
      <c r="AA810">
        <v>59204059</v>
      </c>
      <c r="AB810">
        <f t="shared" si="971"/>
        <v>7.48</v>
      </c>
      <c r="AC810">
        <f t="shared" si="996"/>
        <v>7.48</v>
      </c>
      <c r="AD810">
        <f t="shared" si="1000"/>
        <v>0</v>
      </c>
      <c r="AE810">
        <f t="shared" si="1001"/>
        <v>0</v>
      </c>
      <c r="AF810">
        <f t="shared" si="1001"/>
        <v>0</v>
      </c>
      <c r="AG810">
        <f t="shared" si="972"/>
        <v>0</v>
      </c>
      <c r="AH810">
        <f t="shared" si="1002"/>
        <v>0</v>
      </c>
      <c r="AI810">
        <f t="shared" si="1002"/>
        <v>0</v>
      </c>
      <c r="AJ810">
        <f t="shared" si="973"/>
        <v>0</v>
      </c>
      <c r="AK810">
        <v>7.48</v>
      </c>
      <c r="AL810">
        <v>7.48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87</v>
      </c>
      <c r="AU810">
        <v>47</v>
      </c>
      <c r="AV810">
        <v>1</v>
      </c>
      <c r="AW810">
        <v>1.0189999999999999</v>
      </c>
      <c r="AZ810">
        <v>1</v>
      </c>
      <c r="BA810">
        <v>1</v>
      </c>
      <c r="BB810">
        <v>1</v>
      </c>
      <c r="BC810">
        <v>6.27</v>
      </c>
      <c r="BD810" t="s">
        <v>3</v>
      </c>
      <c r="BE810" t="s">
        <v>3</v>
      </c>
      <c r="BF810" t="s">
        <v>3</v>
      </c>
      <c r="BG810" t="s">
        <v>3</v>
      </c>
      <c r="BH810">
        <v>3</v>
      </c>
      <c r="BI810">
        <v>1</v>
      </c>
      <c r="BJ810" t="s">
        <v>610</v>
      </c>
      <c r="BM810">
        <v>29</v>
      </c>
      <c r="BN810">
        <v>0</v>
      </c>
      <c r="BO810" t="s">
        <v>609</v>
      </c>
      <c r="BP810">
        <v>1</v>
      </c>
      <c r="BQ810">
        <v>30</v>
      </c>
      <c r="BR810">
        <v>0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 t="s">
        <v>3</v>
      </c>
      <c r="BZ810">
        <v>87</v>
      </c>
      <c r="CA810">
        <v>47</v>
      </c>
      <c r="CB810" t="s">
        <v>3</v>
      </c>
      <c r="CE810">
        <v>30</v>
      </c>
      <c r="CF810">
        <v>0</v>
      </c>
      <c r="CG810">
        <v>0</v>
      </c>
      <c r="CM810">
        <v>0</v>
      </c>
      <c r="CN810" t="s">
        <v>3</v>
      </c>
      <c r="CO810">
        <v>0</v>
      </c>
      <c r="CP810">
        <f t="shared" si="974"/>
        <v>1003.58</v>
      </c>
      <c r="CQ810">
        <f t="shared" si="998"/>
        <v>47.78</v>
      </c>
      <c r="CR810">
        <f t="shared" si="1003"/>
        <v>0</v>
      </c>
      <c r="CS810">
        <f t="shared" si="976"/>
        <v>0</v>
      </c>
      <c r="CT810">
        <f t="shared" si="977"/>
        <v>0</v>
      </c>
      <c r="CU810">
        <f t="shared" si="978"/>
        <v>0</v>
      </c>
      <c r="CV810">
        <f t="shared" si="979"/>
        <v>0</v>
      </c>
      <c r="CW810">
        <f t="shared" si="980"/>
        <v>0</v>
      </c>
      <c r="CX810">
        <f t="shared" si="981"/>
        <v>0</v>
      </c>
      <c r="CY810">
        <f t="shared" si="982"/>
        <v>0</v>
      </c>
      <c r="CZ810">
        <f t="shared" si="983"/>
        <v>0</v>
      </c>
      <c r="DC810" t="s">
        <v>3</v>
      </c>
      <c r="DD810" t="s">
        <v>3</v>
      </c>
      <c r="DE810" t="s">
        <v>3</v>
      </c>
      <c r="DF810" t="s">
        <v>3</v>
      </c>
      <c r="DG810" t="s">
        <v>3</v>
      </c>
      <c r="DH810" t="s">
        <v>3</v>
      </c>
      <c r="DI810" t="s">
        <v>3</v>
      </c>
      <c r="DJ810" t="s">
        <v>3</v>
      </c>
      <c r="DK810" t="s">
        <v>3</v>
      </c>
      <c r="DL810" t="s">
        <v>3</v>
      </c>
      <c r="DM810" t="s">
        <v>3</v>
      </c>
      <c r="DN810">
        <v>0</v>
      </c>
      <c r="DO810">
        <v>0</v>
      </c>
      <c r="DP810">
        <v>1</v>
      </c>
      <c r="DQ810">
        <v>1</v>
      </c>
      <c r="DU810">
        <v>1003</v>
      </c>
      <c r="DV810" t="s">
        <v>34</v>
      </c>
      <c r="DW810" t="s">
        <v>34</v>
      </c>
      <c r="DX810">
        <v>1</v>
      </c>
      <c r="DZ810" t="s">
        <v>3</v>
      </c>
      <c r="EA810" t="s">
        <v>3</v>
      </c>
      <c r="EB810" t="s">
        <v>3</v>
      </c>
      <c r="EC810" t="s">
        <v>3</v>
      </c>
      <c r="EE810">
        <v>58807905</v>
      </c>
      <c r="EF810">
        <v>30</v>
      </c>
      <c r="EG810" t="s">
        <v>27</v>
      </c>
      <c r="EH810">
        <v>0</v>
      </c>
      <c r="EI810" t="s">
        <v>3</v>
      </c>
      <c r="EJ810">
        <v>1</v>
      </c>
      <c r="EK810">
        <v>29</v>
      </c>
      <c r="EL810" t="s">
        <v>304</v>
      </c>
      <c r="EM810" t="s">
        <v>305</v>
      </c>
      <c r="EO810" t="s">
        <v>3</v>
      </c>
      <c r="EQ810">
        <v>0</v>
      </c>
      <c r="ER810">
        <v>7.48</v>
      </c>
      <c r="ES810">
        <v>7.48</v>
      </c>
      <c r="ET810">
        <v>0</v>
      </c>
      <c r="EU810">
        <v>0</v>
      </c>
      <c r="EV810">
        <v>0</v>
      </c>
      <c r="EW810">
        <v>0</v>
      </c>
      <c r="EX810">
        <v>0</v>
      </c>
      <c r="FQ810">
        <v>0</v>
      </c>
      <c r="FR810">
        <v>0</v>
      </c>
      <c r="FS810">
        <v>0</v>
      </c>
      <c r="FX810">
        <v>87</v>
      </c>
      <c r="FY810">
        <v>47</v>
      </c>
      <c r="GA810" t="s">
        <v>3</v>
      </c>
      <c r="GD810">
        <v>1</v>
      </c>
      <c r="GF810">
        <v>1344492581</v>
      </c>
      <c r="GG810">
        <v>2</v>
      </c>
      <c r="GH810">
        <v>1</v>
      </c>
      <c r="GI810">
        <v>2</v>
      </c>
      <c r="GJ810">
        <v>0</v>
      </c>
      <c r="GK810">
        <v>0</v>
      </c>
      <c r="GL810">
        <f t="shared" si="984"/>
        <v>0</v>
      </c>
      <c r="GM810">
        <f t="shared" si="985"/>
        <v>1003.58</v>
      </c>
      <c r="GN810">
        <f t="shared" si="986"/>
        <v>1003.58</v>
      </c>
      <c r="GO810">
        <f t="shared" si="987"/>
        <v>0</v>
      </c>
      <c r="GP810">
        <f t="shared" si="988"/>
        <v>0</v>
      </c>
      <c r="GR810">
        <v>0</v>
      </c>
      <c r="GS810">
        <v>3</v>
      </c>
      <c r="GT810">
        <v>0</v>
      </c>
      <c r="GU810" t="s">
        <v>3</v>
      </c>
      <c r="GV810">
        <f t="shared" si="989"/>
        <v>0</v>
      </c>
      <c r="GW810">
        <v>1</v>
      </c>
      <c r="GX810">
        <f t="shared" si="990"/>
        <v>0</v>
      </c>
      <c r="HA810">
        <v>0</v>
      </c>
      <c r="HB810">
        <v>0</v>
      </c>
      <c r="HC810">
        <f t="shared" si="991"/>
        <v>0</v>
      </c>
      <c r="HE810" t="s">
        <v>3</v>
      </c>
      <c r="HF810" t="s">
        <v>3</v>
      </c>
      <c r="HM810" t="s">
        <v>3</v>
      </c>
      <c r="HN810" t="s">
        <v>3</v>
      </c>
      <c r="HO810" t="s">
        <v>3</v>
      </c>
      <c r="HP810" t="s">
        <v>3</v>
      </c>
      <c r="HQ810" t="s">
        <v>3</v>
      </c>
      <c r="HS810">
        <v>0</v>
      </c>
      <c r="IK810">
        <v>0</v>
      </c>
    </row>
    <row r="811" spans="1:255" x14ac:dyDescent="0.2">
      <c r="A811" s="2">
        <v>18</v>
      </c>
      <c r="B811" s="2">
        <v>1</v>
      </c>
      <c r="C811" s="2">
        <v>1742</v>
      </c>
      <c r="D811" s="2"/>
      <c r="E811" s="2" t="s">
        <v>712</v>
      </c>
      <c r="F811" s="2" t="s">
        <v>609</v>
      </c>
      <c r="G811" s="2" t="s">
        <v>1063</v>
      </c>
      <c r="H811" s="2" t="s">
        <v>34</v>
      </c>
      <c r="I811" s="2">
        <f>I807*J811</f>
        <v>341.24999999999994</v>
      </c>
      <c r="J811" s="2">
        <v>8.3231707317073162</v>
      </c>
      <c r="K811" s="2">
        <v>8.3231707299999993</v>
      </c>
      <c r="L811" s="2"/>
      <c r="M811" s="2"/>
      <c r="N811" s="2"/>
      <c r="O811" s="2">
        <f t="shared" ref="O811:O816" si="1004">ROUND(CP811,2)</f>
        <v>2601.0500000000002</v>
      </c>
      <c r="P811" s="2">
        <f t="shared" si="997"/>
        <v>2601.0500000000002</v>
      </c>
      <c r="Q811" s="2">
        <f t="shared" si="999"/>
        <v>0</v>
      </c>
      <c r="R811" s="2">
        <f t="shared" ref="R811:R816" si="1005">ROUND((ROUND((AE811*AV811*I811),2)*BS811),2)</f>
        <v>0</v>
      </c>
      <c r="S811" s="2">
        <f t="shared" ref="S811:S816" si="1006">ROUND((ROUND((AF811*AV811*I811),2)*BA811),2)</f>
        <v>0</v>
      </c>
      <c r="T811" s="2">
        <f t="shared" ref="T811:T816" si="1007">ROUND(CU811*I811,2)</f>
        <v>0</v>
      </c>
      <c r="U811" s="2">
        <f t="shared" ref="U811:U816" si="1008">CV811*I811</f>
        <v>0</v>
      </c>
      <c r="V811" s="2">
        <f t="shared" ref="V811:V816" si="1009">CW811*I811</f>
        <v>0</v>
      </c>
      <c r="W811" s="2">
        <f t="shared" ref="W811:W816" si="1010">ROUND(CX811*I811,2)</f>
        <v>0</v>
      </c>
      <c r="X811" s="2">
        <f t="shared" ref="X811:X816" si="1011">ROUND(CY811,2)</f>
        <v>0</v>
      </c>
      <c r="Y811" s="2">
        <f t="shared" ref="Y811:Y816" si="1012">ROUND(CZ811,2)</f>
        <v>0</v>
      </c>
      <c r="Z811" s="2"/>
      <c r="AA811" s="2">
        <v>59204062</v>
      </c>
      <c r="AB811" s="2">
        <f t="shared" ref="AB811:AB816" si="1013">ROUND((AC811+AD811+AF811),6)</f>
        <v>7.48</v>
      </c>
      <c r="AC811" s="2">
        <f t="shared" si="996"/>
        <v>7.48</v>
      </c>
      <c r="AD811" s="2">
        <f t="shared" si="1000"/>
        <v>0</v>
      </c>
      <c r="AE811" s="2">
        <f t="shared" si="1001"/>
        <v>0</v>
      </c>
      <c r="AF811" s="2">
        <f t="shared" si="1001"/>
        <v>0</v>
      </c>
      <c r="AG811" s="2">
        <f t="shared" ref="AG811:AG816" si="1014">ROUND((AP811),6)</f>
        <v>0</v>
      </c>
      <c r="AH811" s="2">
        <f t="shared" si="1002"/>
        <v>0</v>
      </c>
      <c r="AI811" s="2">
        <f t="shared" si="1002"/>
        <v>0</v>
      </c>
      <c r="AJ811" s="2">
        <f t="shared" ref="AJ811:AJ816" si="1015">(AS811)</f>
        <v>0</v>
      </c>
      <c r="AK811" s="2">
        <v>7.48</v>
      </c>
      <c r="AL811" s="2">
        <v>7.48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87</v>
      </c>
      <c r="AU811" s="2">
        <v>47</v>
      </c>
      <c r="AV811" s="2">
        <v>1</v>
      </c>
      <c r="AW811" s="2">
        <v>1.0189999999999999</v>
      </c>
      <c r="AX811" s="2"/>
      <c r="AY811" s="2"/>
      <c r="AZ811" s="2">
        <v>1</v>
      </c>
      <c r="BA811" s="2">
        <v>1</v>
      </c>
      <c r="BB811" s="2">
        <v>1</v>
      </c>
      <c r="BC811" s="2">
        <v>1</v>
      </c>
      <c r="BD811" s="2" t="s">
        <v>3</v>
      </c>
      <c r="BE811" s="2" t="s">
        <v>3</v>
      </c>
      <c r="BF811" s="2" t="s">
        <v>3</v>
      </c>
      <c r="BG811" s="2" t="s">
        <v>3</v>
      </c>
      <c r="BH811" s="2">
        <v>3</v>
      </c>
      <c r="BI811" s="2">
        <v>1</v>
      </c>
      <c r="BJ811" s="2" t="s">
        <v>610</v>
      </c>
      <c r="BK811" s="2"/>
      <c r="BL811" s="2"/>
      <c r="BM811" s="2">
        <v>29</v>
      </c>
      <c r="BN811" s="2">
        <v>0</v>
      </c>
      <c r="BO811" s="2" t="s">
        <v>3</v>
      </c>
      <c r="BP811" s="2">
        <v>0</v>
      </c>
      <c r="BQ811" s="2">
        <v>30</v>
      </c>
      <c r="BR811" s="2">
        <v>0</v>
      </c>
      <c r="BS811" s="2">
        <v>1</v>
      </c>
      <c r="BT811" s="2">
        <v>1</v>
      </c>
      <c r="BU811" s="2">
        <v>1</v>
      </c>
      <c r="BV811" s="2">
        <v>1</v>
      </c>
      <c r="BW811" s="2">
        <v>1</v>
      </c>
      <c r="BX811" s="2">
        <v>1</v>
      </c>
      <c r="BY811" s="2" t="s">
        <v>3</v>
      </c>
      <c r="BZ811" s="2">
        <v>87</v>
      </c>
      <c r="CA811" s="2">
        <v>47</v>
      </c>
      <c r="CB811" s="2" t="s">
        <v>3</v>
      </c>
      <c r="CC811" s="2"/>
      <c r="CD811" s="2"/>
      <c r="CE811" s="2">
        <v>30</v>
      </c>
      <c r="CF811" s="2">
        <v>0</v>
      </c>
      <c r="CG811" s="2">
        <v>0</v>
      </c>
      <c r="CH811" s="2"/>
      <c r="CI811" s="2"/>
      <c r="CJ811" s="2"/>
      <c r="CK811" s="2"/>
      <c r="CL811" s="2"/>
      <c r="CM811" s="2">
        <v>0</v>
      </c>
      <c r="CN811" s="2" t="s">
        <v>3</v>
      </c>
      <c r="CO811" s="2">
        <v>0</v>
      </c>
      <c r="CP811" s="2">
        <f t="shared" ref="CP811:CP816" si="1016">(P811+Q811+S811)</f>
        <v>2601.0500000000002</v>
      </c>
      <c r="CQ811" s="2">
        <f t="shared" si="998"/>
        <v>7.62</v>
      </c>
      <c r="CR811" s="2">
        <f t="shared" si="1003"/>
        <v>0</v>
      </c>
      <c r="CS811" s="2">
        <f t="shared" ref="CS811:CS816" si="1017">ROUND((ROUND((AE811*AV811*1),2)*BS811),2)</f>
        <v>0</v>
      </c>
      <c r="CT811" s="2">
        <f t="shared" ref="CT811:CT816" si="1018">ROUND((ROUND((AF811*AV811*1),2)*BA811),2)</f>
        <v>0</v>
      </c>
      <c r="CU811" s="2">
        <f t="shared" ref="CU811:CU816" si="1019">AG811</f>
        <v>0</v>
      </c>
      <c r="CV811" s="2">
        <f t="shared" ref="CV811:CV816" si="1020">(AH811*AV811)</f>
        <v>0</v>
      </c>
      <c r="CW811" s="2">
        <f t="shared" ref="CW811:CW816" si="1021">AI811</f>
        <v>0</v>
      </c>
      <c r="CX811" s="2">
        <f t="shared" ref="CX811:CX816" si="1022">AJ811</f>
        <v>0</v>
      </c>
      <c r="CY811" s="2">
        <f t="shared" ref="CY811:CY816" si="1023">(((S811+R811)*AT811)/100)</f>
        <v>0</v>
      </c>
      <c r="CZ811" s="2">
        <f t="shared" ref="CZ811:CZ816" si="1024">(((S811+R811)*AU811)/100)</f>
        <v>0</v>
      </c>
      <c r="DA811" s="2"/>
      <c r="DB811" s="2"/>
      <c r="DC811" s="2" t="s">
        <v>3</v>
      </c>
      <c r="DD811" s="2" t="s">
        <v>3</v>
      </c>
      <c r="DE811" s="2" t="s">
        <v>3</v>
      </c>
      <c r="DF811" s="2" t="s">
        <v>3</v>
      </c>
      <c r="DG811" s="2" t="s">
        <v>3</v>
      </c>
      <c r="DH811" s="2" t="s">
        <v>3</v>
      </c>
      <c r="DI811" s="2" t="s">
        <v>3</v>
      </c>
      <c r="DJ811" s="2" t="s">
        <v>3</v>
      </c>
      <c r="DK811" s="2" t="s">
        <v>3</v>
      </c>
      <c r="DL811" s="2" t="s">
        <v>3</v>
      </c>
      <c r="DM811" s="2" t="s">
        <v>3</v>
      </c>
      <c r="DN811" s="2">
        <v>0</v>
      </c>
      <c r="DO811" s="2">
        <v>0</v>
      </c>
      <c r="DP811" s="2">
        <v>1</v>
      </c>
      <c r="DQ811" s="2">
        <v>1</v>
      </c>
      <c r="DR811" s="2"/>
      <c r="DS811" s="2"/>
      <c r="DT811" s="2"/>
      <c r="DU811" s="2">
        <v>1003</v>
      </c>
      <c r="DV811" s="2" t="s">
        <v>34</v>
      </c>
      <c r="DW811" s="2" t="s">
        <v>34</v>
      </c>
      <c r="DX811" s="2">
        <v>1</v>
      </c>
      <c r="DY811" s="2"/>
      <c r="DZ811" s="2" t="s">
        <v>3</v>
      </c>
      <c r="EA811" s="2" t="s">
        <v>3</v>
      </c>
      <c r="EB811" s="2" t="s">
        <v>3</v>
      </c>
      <c r="EC811" s="2" t="s">
        <v>3</v>
      </c>
      <c r="ED811" s="2"/>
      <c r="EE811" s="2">
        <v>58807905</v>
      </c>
      <c r="EF811" s="2">
        <v>30</v>
      </c>
      <c r="EG811" s="2" t="s">
        <v>27</v>
      </c>
      <c r="EH811" s="2">
        <v>0</v>
      </c>
      <c r="EI811" s="2" t="s">
        <v>3</v>
      </c>
      <c r="EJ811" s="2">
        <v>1</v>
      </c>
      <c r="EK811" s="2">
        <v>29</v>
      </c>
      <c r="EL811" s="2" t="s">
        <v>304</v>
      </c>
      <c r="EM811" s="2" t="s">
        <v>305</v>
      </c>
      <c r="EN811" s="2"/>
      <c r="EO811" s="2" t="s">
        <v>3</v>
      </c>
      <c r="EP811" s="2"/>
      <c r="EQ811" s="2">
        <v>0</v>
      </c>
      <c r="ER811" s="2">
        <v>7.48</v>
      </c>
      <c r="ES811" s="2">
        <v>7.48</v>
      </c>
      <c r="ET811" s="2">
        <v>0</v>
      </c>
      <c r="EU811" s="2">
        <v>0</v>
      </c>
      <c r="EV811" s="2">
        <v>0</v>
      </c>
      <c r="EW811" s="2">
        <v>0</v>
      </c>
      <c r="EX811" s="2">
        <v>0</v>
      </c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>
        <v>0</v>
      </c>
      <c r="FR811" s="2">
        <v>0</v>
      </c>
      <c r="FS811" s="2">
        <v>0</v>
      </c>
      <c r="FT811" s="2"/>
      <c r="FU811" s="2"/>
      <c r="FV811" s="2"/>
      <c r="FW811" s="2"/>
      <c r="FX811" s="2">
        <v>87</v>
      </c>
      <c r="FY811" s="2">
        <v>47</v>
      </c>
      <c r="FZ811" s="2"/>
      <c r="GA811" s="2" t="s">
        <v>3</v>
      </c>
      <c r="GB811" s="2"/>
      <c r="GC811" s="2"/>
      <c r="GD811" s="2">
        <v>1</v>
      </c>
      <c r="GE811" s="2"/>
      <c r="GF811" s="2">
        <v>64809573</v>
      </c>
      <c r="GG811" s="2">
        <v>2</v>
      </c>
      <c r="GH811" s="2">
        <v>1</v>
      </c>
      <c r="GI811" s="2">
        <v>-2</v>
      </c>
      <c r="GJ811" s="2">
        <v>0</v>
      </c>
      <c r="GK811" s="2">
        <v>0</v>
      </c>
      <c r="GL811" s="2">
        <f t="shared" ref="GL811:GL816" si="1025">ROUND(IF(AND(BH811=3,BI811=3,FS811&lt;&gt;0),P811,0),2)</f>
        <v>0</v>
      </c>
      <c r="GM811" s="2">
        <f t="shared" ref="GM811:GM816" si="1026">ROUND(O811+X811+Y811,2)+GX811</f>
        <v>2601.0500000000002</v>
      </c>
      <c r="GN811" s="2">
        <f t="shared" ref="GN811:GN816" si="1027">IF(OR(BI811=0,BI811=1),GM811-GX811,0)</f>
        <v>2601.0500000000002</v>
      </c>
      <c r="GO811" s="2">
        <f t="shared" ref="GO811:GO816" si="1028">IF(BI811=2,GM811-GX811,0)</f>
        <v>0</v>
      </c>
      <c r="GP811" s="2">
        <f t="shared" ref="GP811:GP816" si="1029">IF(BI811=4,GM811-GX811,0)</f>
        <v>0</v>
      </c>
      <c r="GQ811" s="2"/>
      <c r="GR811" s="2">
        <v>0</v>
      </c>
      <c r="GS811" s="2">
        <v>3</v>
      </c>
      <c r="GT811" s="2">
        <v>0</v>
      </c>
      <c r="GU811" s="2" t="s">
        <v>3</v>
      </c>
      <c r="GV811" s="2">
        <f t="shared" ref="GV811:GV816" si="1030">ROUND((GT811),6)</f>
        <v>0</v>
      </c>
      <c r="GW811" s="2">
        <v>1</v>
      </c>
      <c r="GX811" s="2">
        <f t="shared" ref="GX811:GX816" si="1031">ROUND(HC811*I811,2)</f>
        <v>0</v>
      </c>
      <c r="GY811" s="2"/>
      <c r="GZ811" s="2"/>
      <c r="HA811" s="2">
        <v>0</v>
      </c>
      <c r="HB811" s="2">
        <v>0</v>
      </c>
      <c r="HC811" s="2">
        <f t="shared" ref="HC811:HC816" si="1032">GV811*GW811</f>
        <v>0</v>
      </c>
      <c r="HD811" s="2"/>
      <c r="HE811" s="2" t="s">
        <v>3</v>
      </c>
      <c r="HF811" s="2" t="s">
        <v>3</v>
      </c>
      <c r="HG811" s="2"/>
      <c r="HH811" s="2"/>
      <c r="HI811" s="2"/>
      <c r="HJ811" s="2"/>
      <c r="HK811" s="2"/>
      <c r="HL811" s="2"/>
      <c r="HM811" s="2" t="s">
        <v>3</v>
      </c>
      <c r="HN811" s="2" t="s">
        <v>3</v>
      </c>
      <c r="HO811" s="2" t="s">
        <v>3</v>
      </c>
      <c r="HP811" s="2" t="s">
        <v>3</v>
      </c>
      <c r="HQ811" s="2" t="s">
        <v>3</v>
      </c>
      <c r="HR811" s="2"/>
      <c r="HS811" s="2">
        <v>0</v>
      </c>
      <c r="HT811" s="2"/>
      <c r="HU811" s="2"/>
      <c r="HV811" s="2"/>
      <c r="HW811" s="2"/>
      <c r="HX811" s="2"/>
      <c r="HY811" s="2"/>
      <c r="HZ811" s="2"/>
      <c r="IA811" s="2"/>
      <c r="IB811" s="2"/>
      <c r="IC811" s="2"/>
      <c r="ID811" s="2"/>
      <c r="IE811" s="2"/>
      <c r="IF811" s="2"/>
      <c r="IG811" s="2"/>
      <c r="IH811" s="2"/>
      <c r="II811" s="2"/>
      <c r="IJ811" s="2"/>
      <c r="IK811" s="2">
        <v>0</v>
      </c>
      <c r="IL811" s="2"/>
      <c r="IM811" s="2"/>
      <c r="IN811" s="2"/>
      <c r="IO811" s="2"/>
      <c r="IP811" s="2"/>
      <c r="IQ811" s="2"/>
      <c r="IR811" s="2"/>
      <c r="IS811" s="2"/>
      <c r="IT811" s="2"/>
      <c r="IU811" s="2"/>
    </row>
    <row r="812" spans="1:255" x14ac:dyDescent="0.2">
      <c r="A812">
        <v>18</v>
      </c>
      <c r="B812">
        <v>1</v>
      </c>
      <c r="C812">
        <v>1751</v>
      </c>
      <c r="E812" t="s">
        <v>712</v>
      </c>
      <c r="F812" t="s">
        <v>609</v>
      </c>
      <c r="G812" t="s">
        <v>1063</v>
      </c>
      <c r="H812" t="s">
        <v>34</v>
      </c>
      <c r="I812">
        <f>I808*J812</f>
        <v>341.24999999999994</v>
      </c>
      <c r="J812">
        <v>8.3231707317073162</v>
      </c>
      <c r="K812">
        <v>8.3231707299999993</v>
      </c>
      <c r="O812">
        <f t="shared" si="1004"/>
        <v>16308.58</v>
      </c>
      <c r="P812">
        <f t="shared" si="997"/>
        <v>16308.58</v>
      </c>
      <c r="Q812">
        <f t="shared" si="999"/>
        <v>0</v>
      </c>
      <c r="R812">
        <f t="shared" si="1005"/>
        <v>0</v>
      </c>
      <c r="S812">
        <f t="shared" si="1006"/>
        <v>0</v>
      </c>
      <c r="T812">
        <f t="shared" si="1007"/>
        <v>0</v>
      </c>
      <c r="U812">
        <f t="shared" si="1008"/>
        <v>0</v>
      </c>
      <c r="V812">
        <f t="shared" si="1009"/>
        <v>0</v>
      </c>
      <c r="W812">
        <f t="shared" si="1010"/>
        <v>0</v>
      </c>
      <c r="X812">
        <f t="shared" si="1011"/>
        <v>0</v>
      </c>
      <c r="Y812">
        <f t="shared" si="1012"/>
        <v>0</v>
      </c>
      <c r="AA812">
        <v>59204059</v>
      </c>
      <c r="AB812">
        <f t="shared" si="1013"/>
        <v>7.48</v>
      </c>
      <c r="AC812">
        <f t="shared" si="996"/>
        <v>7.48</v>
      </c>
      <c r="AD812">
        <f t="shared" si="1000"/>
        <v>0</v>
      </c>
      <c r="AE812">
        <f t="shared" si="1001"/>
        <v>0</v>
      </c>
      <c r="AF812">
        <f t="shared" si="1001"/>
        <v>0</v>
      </c>
      <c r="AG812">
        <f t="shared" si="1014"/>
        <v>0</v>
      </c>
      <c r="AH812">
        <f t="shared" si="1002"/>
        <v>0</v>
      </c>
      <c r="AI812">
        <f t="shared" si="1002"/>
        <v>0</v>
      </c>
      <c r="AJ812">
        <f t="shared" si="1015"/>
        <v>0</v>
      </c>
      <c r="AK812">
        <v>7.48</v>
      </c>
      <c r="AL812">
        <v>7.48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87</v>
      </c>
      <c r="AU812">
        <v>47</v>
      </c>
      <c r="AV812">
        <v>1</v>
      </c>
      <c r="AW812">
        <v>1.0189999999999999</v>
      </c>
      <c r="AZ812">
        <v>1</v>
      </c>
      <c r="BA812">
        <v>1</v>
      </c>
      <c r="BB812">
        <v>1</v>
      </c>
      <c r="BC812">
        <v>6.27</v>
      </c>
      <c r="BD812" t="s">
        <v>3</v>
      </c>
      <c r="BE812" t="s">
        <v>3</v>
      </c>
      <c r="BF812" t="s">
        <v>3</v>
      </c>
      <c r="BG812" t="s">
        <v>3</v>
      </c>
      <c r="BH812">
        <v>3</v>
      </c>
      <c r="BI812">
        <v>1</v>
      </c>
      <c r="BJ812" t="s">
        <v>610</v>
      </c>
      <c r="BM812">
        <v>29</v>
      </c>
      <c r="BN812">
        <v>0</v>
      </c>
      <c r="BO812" t="s">
        <v>609</v>
      </c>
      <c r="BP812">
        <v>1</v>
      </c>
      <c r="BQ812">
        <v>30</v>
      </c>
      <c r="BR812">
        <v>0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 t="s">
        <v>3</v>
      </c>
      <c r="BZ812">
        <v>87</v>
      </c>
      <c r="CA812">
        <v>47</v>
      </c>
      <c r="CB812" t="s">
        <v>3</v>
      </c>
      <c r="CE812">
        <v>30</v>
      </c>
      <c r="CF812">
        <v>0</v>
      </c>
      <c r="CG812">
        <v>0</v>
      </c>
      <c r="CM812">
        <v>0</v>
      </c>
      <c r="CN812" t="s">
        <v>3</v>
      </c>
      <c r="CO812">
        <v>0</v>
      </c>
      <c r="CP812">
        <f t="shared" si="1016"/>
        <v>16308.58</v>
      </c>
      <c r="CQ812">
        <f t="shared" si="998"/>
        <v>47.78</v>
      </c>
      <c r="CR812">
        <f t="shared" si="1003"/>
        <v>0</v>
      </c>
      <c r="CS812">
        <f t="shared" si="1017"/>
        <v>0</v>
      </c>
      <c r="CT812">
        <f t="shared" si="1018"/>
        <v>0</v>
      </c>
      <c r="CU812">
        <f t="shared" si="1019"/>
        <v>0</v>
      </c>
      <c r="CV812">
        <f t="shared" si="1020"/>
        <v>0</v>
      </c>
      <c r="CW812">
        <f t="shared" si="1021"/>
        <v>0</v>
      </c>
      <c r="CX812">
        <f t="shared" si="1022"/>
        <v>0</v>
      </c>
      <c r="CY812">
        <f t="shared" si="1023"/>
        <v>0</v>
      </c>
      <c r="CZ812">
        <f t="shared" si="1024"/>
        <v>0</v>
      </c>
      <c r="DC812" t="s">
        <v>3</v>
      </c>
      <c r="DD812" t="s">
        <v>3</v>
      </c>
      <c r="DE812" t="s">
        <v>3</v>
      </c>
      <c r="DF812" t="s">
        <v>3</v>
      </c>
      <c r="DG812" t="s">
        <v>3</v>
      </c>
      <c r="DH812" t="s">
        <v>3</v>
      </c>
      <c r="DI812" t="s">
        <v>3</v>
      </c>
      <c r="DJ812" t="s">
        <v>3</v>
      </c>
      <c r="DK812" t="s">
        <v>3</v>
      </c>
      <c r="DL812" t="s">
        <v>3</v>
      </c>
      <c r="DM812" t="s">
        <v>3</v>
      </c>
      <c r="DN812">
        <v>0</v>
      </c>
      <c r="DO812">
        <v>0</v>
      </c>
      <c r="DP812">
        <v>1</v>
      </c>
      <c r="DQ812">
        <v>1</v>
      </c>
      <c r="DU812">
        <v>1003</v>
      </c>
      <c r="DV812" t="s">
        <v>34</v>
      </c>
      <c r="DW812" t="s">
        <v>34</v>
      </c>
      <c r="DX812">
        <v>1</v>
      </c>
      <c r="DZ812" t="s">
        <v>3</v>
      </c>
      <c r="EA812" t="s">
        <v>3</v>
      </c>
      <c r="EB812" t="s">
        <v>3</v>
      </c>
      <c r="EC812" t="s">
        <v>3</v>
      </c>
      <c r="EE812">
        <v>58807905</v>
      </c>
      <c r="EF812">
        <v>30</v>
      </c>
      <c r="EG812" t="s">
        <v>27</v>
      </c>
      <c r="EH812">
        <v>0</v>
      </c>
      <c r="EI812" t="s">
        <v>3</v>
      </c>
      <c r="EJ812">
        <v>1</v>
      </c>
      <c r="EK812">
        <v>29</v>
      </c>
      <c r="EL812" t="s">
        <v>304</v>
      </c>
      <c r="EM812" t="s">
        <v>305</v>
      </c>
      <c r="EO812" t="s">
        <v>3</v>
      </c>
      <c r="EQ812">
        <v>0</v>
      </c>
      <c r="ER812">
        <v>7.48</v>
      </c>
      <c r="ES812">
        <v>7.48</v>
      </c>
      <c r="ET812">
        <v>0</v>
      </c>
      <c r="EU812">
        <v>0</v>
      </c>
      <c r="EV812">
        <v>0</v>
      </c>
      <c r="EW812">
        <v>0</v>
      </c>
      <c r="EX812">
        <v>0</v>
      </c>
      <c r="FQ812">
        <v>0</v>
      </c>
      <c r="FR812">
        <v>0</v>
      </c>
      <c r="FS812">
        <v>0</v>
      </c>
      <c r="FX812">
        <v>87</v>
      </c>
      <c r="FY812">
        <v>47</v>
      </c>
      <c r="GA812" t="s">
        <v>3</v>
      </c>
      <c r="GD812">
        <v>1</v>
      </c>
      <c r="GF812">
        <v>64809573</v>
      </c>
      <c r="GG812">
        <v>2</v>
      </c>
      <c r="GH812">
        <v>1</v>
      </c>
      <c r="GI812">
        <v>2</v>
      </c>
      <c r="GJ812">
        <v>0</v>
      </c>
      <c r="GK812">
        <v>0</v>
      </c>
      <c r="GL812">
        <f t="shared" si="1025"/>
        <v>0</v>
      </c>
      <c r="GM812">
        <f t="shared" si="1026"/>
        <v>16308.58</v>
      </c>
      <c r="GN812">
        <f t="shared" si="1027"/>
        <v>16308.58</v>
      </c>
      <c r="GO812">
        <f t="shared" si="1028"/>
        <v>0</v>
      </c>
      <c r="GP812">
        <f t="shared" si="1029"/>
        <v>0</v>
      </c>
      <c r="GR812">
        <v>0</v>
      </c>
      <c r="GS812">
        <v>3</v>
      </c>
      <c r="GT812">
        <v>0</v>
      </c>
      <c r="GU812" t="s">
        <v>3</v>
      </c>
      <c r="GV812">
        <f t="shared" si="1030"/>
        <v>0</v>
      </c>
      <c r="GW812">
        <v>1</v>
      </c>
      <c r="GX812">
        <f t="shared" si="1031"/>
        <v>0</v>
      </c>
      <c r="HA812">
        <v>0</v>
      </c>
      <c r="HB812">
        <v>0</v>
      </c>
      <c r="HC812">
        <f t="shared" si="1032"/>
        <v>0</v>
      </c>
      <c r="HE812" t="s">
        <v>3</v>
      </c>
      <c r="HF812" t="s">
        <v>3</v>
      </c>
      <c r="HM812" t="s">
        <v>3</v>
      </c>
      <c r="HN812" t="s">
        <v>3</v>
      </c>
      <c r="HO812" t="s">
        <v>3</v>
      </c>
      <c r="HP812" t="s">
        <v>3</v>
      </c>
      <c r="HQ812" t="s">
        <v>3</v>
      </c>
      <c r="HS812">
        <v>0</v>
      </c>
      <c r="IK812">
        <v>0</v>
      </c>
    </row>
    <row r="813" spans="1:255" x14ac:dyDescent="0.2">
      <c r="A813" s="2">
        <v>18</v>
      </c>
      <c r="B813" s="2">
        <v>1</v>
      </c>
      <c r="C813" s="2">
        <v>1739</v>
      </c>
      <c r="D813" s="2"/>
      <c r="E813" s="2" t="s">
        <v>713</v>
      </c>
      <c r="F813" s="2" t="s">
        <v>613</v>
      </c>
      <c r="G813" s="2" t="s">
        <v>1059</v>
      </c>
      <c r="H813" s="2" t="s">
        <v>34</v>
      </c>
      <c r="I813" s="2">
        <f>I807*J813</f>
        <v>68.25</v>
      </c>
      <c r="J813" s="2">
        <v>1.6646341463414633</v>
      </c>
      <c r="K813" s="2">
        <v>1.6646341499999999</v>
      </c>
      <c r="L813" s="2"/>
      <c r="M813" s="2"/>
      <c r="N813" s="2"/>
      <c r="O813" s="2">
        <f t="shared" si="1004"/>
        <v>542.46</v>
      </c>
      <c r="P813" s="2">
        <f t="shared" si="997"/>
        <v>542.46</v>
      </c>
      <c r="Q813" s="2">
        <f t="shared" si="999"/>
        <v>0</v>
      </c>
      <c r="R813" s="2">
        <f t="shared" si="1005"/>
        <v>0</v>
      </c>
      <c r="S813" s="2">
        <f t="shared" si="1006"/>
        <v>0</v>
      </c>
      <c r="T813" s="2">
        <f t="shared" si="1007"/>
        <v>0</v>
      </c>
      <c r="U813" s="2">
        <f t="shared" si="1008"/>
        <v>0</v>
      </c>
      <c r="V813" s="2">
        <f t="shared" si="1009"/>
        <v>0</v>
      </c>
      <c r="W813" s="2">
        <f t="shared" si="1010"/>
        <v>0</v>
      </c>
      <c r="X813" s="2">
        <f t="shared" si="1011"/>
        <v>0</v>
      </c>
      <c r="Y813" s="2">
        <f t="shared" si="1012"/>
        <v>0</v>
      </c>
      <c r="Z813" s="2"/>
      <c r="AA813" s="2">
        <v>59204062</v>
      </c>
      <c r="AB813" s="2">
        <f t="shared" si="1013"/>
        <v>7.8</v>
      </c>
      <c r="AC813" s="2">
        <f t="shared" si="996"/>
        <v>7.8</v>
      </c>
      <c r="AD813" s="2">
        <f t="shared" si="1000"/>
        <v>0</v>
      </c>
      <c r="AE813" s="2">
        <f t="shared" si="1001"/>
        <v>0</v>
      </c>
      <c r="AF813" s="2">
        <f t="shared" si="1001"/>
        <v>0</v>
      </c>
      <c r="AG813" s="2">
        <f t="shared" si="1014"/>
        <v>0</v>
      </c>
      <c r="AH813" s="2">
        <f t="shared" si="1002"/>
        <v>0</v>
      </c>
      <c r="AI813" s="2">
        <f t="shared" si="1002"/>
        <v>0</v>
      </c>
      <c r="AJ813" s="2">
        <f t="shared" si="1015"/>
        <v>0</v>
      </c>
      <c r="AK813" s="2">
        <v>7.8</v>
      </c>
      <c r="AL813" s="2">
        <v>7.8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87</v>
      </c>
      <c r="AU813" s="2">
        <v>47</v>
      </c>
      <c r="AV813" s="2">
        <v>1</v>
      </c>
      <c r="AW813" s="2">
        <v>1.0189999999999999</v>
      </c>
      <c r="AX813" s="2"/>
      <c r="AY813" s="2"/>
      <c r="AZ813" s="2">
        <v>1</v>
      </c>
      <c r="BA813" s="2">
        <v>1</v>
      </c>
      <c r="BB813" s="2">
        <v>1</v>
      </c>
      <c r="BC813" s="2">
        <v>1</v>
      </c>
      <c r="BD813" s="2" t="s">
        <v>3</v>
      </c>
      <c r="BE813" s="2" t="s">
        <v>3</v>
      </c>
      <c r="BF813" s="2" t="s">
        <v>3</v>
      </c>
      <c r="BG813" s="2" t="s">
        <v>3</v>
      </c>
      <c r="BH813" s="2">
        <v>3</v>
      </c>
      <c r="BI813" s="2">
        <v>1</v>
      </c>
      <c r="BJ813" s="2" t="s">
        <v>614</v>
      </c>
      <c r="BK813" s="2"/>
      <c r="BL813" s="2"/>
      <c r="BM813" s="2">
        <v>29</v>
      </c>
      <c r="BN813" s="2">
        <v>0</v>
      </c>
      <c r="BO813" s="2" t="s">
        <v>3</v>
      </c>
      <c r="BP813" s="2">
        <v>0</v>
      </c>
      <c r="BQ813" s="2">
        <v>30</v>
      </c>
      <c r="BR813" s="2">
        <v>0</v>
      </c>
      <c r="BS813" s="2">
        <v>1</v>
      </c>
      <c r="BT813" s="2">
        <v>1</v>
      </c>
      <c r="BU813" s="2">
        <v>1</v>
      </c>
      <c r="BV813" s="2">
        <v>1</v>
      </c>
      <c r="BW813" s="2">
        <v>1</v>
      </c>
      <c r="BX813" s="2">
        <v>1</v>
      </c>
      <c r="BY813" s="2" t="s">
        <v>3</v>
      </c>
      <c r="BZ813" s="2">
        <v>87</v>
      </c>
      <c r="CA813" s="2">
        <v>47</v>
      </c>
      <c r="CB813" s="2" t="s">
        <v>3</v>
      </c>
      <c r="CC813" s="2"/>
      <c r="CD813" s="2"/>
      <c r="CE813" s="2">
        <v>30</v>
      </c>
      <c r="CF813" s="2">
        <v>0</v>
      </c>
      <c r="CG813" s="2">
        <v>0</v>
      </c>
      <c r="CH813" s="2"/>
      <c r="CI813" s="2"/>
      <c r="CJ813" s="2"/>
      <c r="CK813" s="2"/>
      <c r="CL813" s="2"/>
      <c r="CM813" s="2">
        <v>0</v>
      </c>
      <c r="CN813" s="2" t="s">
        <v>3</v>
      </c>
      <c r="CO813" s="2">
        <v>0</v>
      </c>
      <c r="CP813" s="2">
        <f t="shared" si="1016"/>
        <v>542.46</v>
      </c>
      <c r="CQ813" s="2">
        <f t="shared" si="998"/>
        <v>7.95</v>
      </c>
      <c r="CR813" s="2">
        <f t="shared" si="1003"/>
        <v>0</v>
      </c>
      <c r="CS813" s="2">
        <f t="shared" si="1017"/>
        <v>0</v>
      </c>
      <c r="CT813" s="2">
        <f t="shared" si="1018"/>
        <v>0</v>
      </c>
      <c r="CU813" s="2">
        <f t="shared" si="1019"/>
        <v>0</v>
      </c>
      <c r="CV813" s="2">
        <f t="shared" si="1020"/>
        <v>0</v>
      </c>
      <c r="CW813" s="2">
        <f t="shared" si="1021"/>
        <v>0</v>
      </c>
      <c r="CX813" s="2">
        <f t="shared" si="1022"/>
        <v>0</v>
      </c>
      <c r="CY813" s="2">
        <f t="shared" si="1023"/>
        <v>0</v>
      </c>
      <c r="CZ813" s="2">
        <f t="shared" si="1024"/>
        <v>0</v>
      </c>
      <c r="DA813" s="2"/>
      <c r="DB813" s="2"/>
      <c r="DC813" s="2" t="s">
        <v>3</v>
      </c>
      <c r="DD813" s="2" t="s">
        <v>3</v>
      </c>
      <c r="DE813" s="2" t="s">
        <v>3</v>
      </c>
      <c r="DF813" s="2" t="s">
        <v>3</v>
      </c>
      <c r="DG813" s="2" t="s">
        <v>3</v>
      </c>
      <c r="DH813" s="2" t="s">
        <v>3</v>
      </c>
      <c r="DI813" s="2" t="s">
        <v>3</v>
      </c>
      <c r="DJ813" s="2" t="s">
        <v>3</v>
      </c>
      <c r="DK813" s="2" t="s">
        <v>3</v>
      </c>
      <c r="DL813" s="2" t="s">
        <v>3</v>
      </c>
      <c r="DM813" s="2" t="s">
        <v>3</v>
      </c>
      <c r="DN813" s="2">
        <v>0</v>
      </c>
      <c r="DO813" s="2">
        <v>0</v>
      </c>
      <c r="DP813" s="2">
        <v>1</v>
      </c>
      <c r="DQ813" s="2">
        <v>1</v>
      </c>
      <c r="DR813" s="2"/>
      <c r="DS813" s="2"/>
      <c r="DT813" s="2"/>
      <c r="DU813" s="2">
        <v>1003</v>
      </c>
      <c r="DV813" s="2" t="s">
        <v>34</v>
      </c>
      <c r="DW813" s="2" t="s">
        <v>34</v>
      </c>
      <c r="DX813" s="2">
        <v>1</v>
      </c>
      <c r="DY813" s="2"/>
      <c r="DZ813" s="2" t="s">
        <v>3</v>
      </c>
      <c r="EA813" s="2" t="s">
        <v>3</v>
      </c>
      <c r="EB813" s="2" t="s">
        <v>3</v>
      </c>
      <c r="EC813" s="2" t="s">
        <v>3</v>
      </c>
      <c r="ED813" s="2"/>
      <c r="EE813" s="2">
        <v>58807905</v>
      </c>
      <c r="EF813" s="2">
        <v>30</v>
      </c>
      <c r="EG813" s="2" t="s">
        <v>27</v>
      </c>
      <c r="EH813" s="2">
        <v>0</v>
      </c>
      <c r="EI813" s="2" t="s">
        <v>3</v>
      </c>
      <c r="EJ813" s="2">
        <v>1</v>
      </c>
      <c r="EK813" s="2">
        <v>29</v>
      </c>
      <c r="EL813" s="2" t="s">
        <v>304</v>
      </c>
      <c r="EM813" s="2" t="s">
        <v>305</v>
      </c>
      <c r="EN813" s="2"/>
      <c r="EO813" s="2" t="s">
        <v>3</v>
      </c>
      <c r="EP813" s="2"/>
      <c r="EQ813" s="2">
        <v>0</v>
      </c>
      <c r="ER813" s="2">
        <v>7.8</v>
      </c>
      <c r="ES813" s="2">
        <v>7.8</v>
      </c>
      <c r="ET813" s="2">
        <v>0</v>
      </c>
      <c r="EU813" s="2">
        <v>0</v>
      </c>
      <c r="EV813" s="2">
        <v>0</v>
      </c>
      <c r="EW813" s="2">
        <v>0</v>
      </c>
      <c r="EX813" s="2">
        <v>0</v>
      </c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>
        <v>0</v>
      </c>
      <c r="FR813" s="2">
        <v>0</v>
      </c>
      <c r="FS813" s="2">
        <v>0</v>
      </c>
      <c r="FT813" s="2"/>
      <c r="FU813" s="2"/>
      <c r="FV813" s="2"/>
      <c r="FW813" s="2"/>
      <c r="FX813" s="2">
        <v>87</v>
      </c>
      <c r="FY813" s="2">
        <v>47</v>
      </c>
      <c r="FZ813" s="2"/>
      <c r="GA813" s="2" t="s">
        <v>3</v>
      </c>
      <c r="GB813" s="2"/>
      <c r="GC813" s="2"/>
      <c r="GD813" s="2">
        <v>1</v>
      </c>
      <c r="GE813" s="2"/>
      <c r="GF813" s="2">
        <v>1603491241</v>
      </c>
      <c r="GG813" s="2">
        <v>2</v>
      </c>
      <c r="GH813" s="2">
        <v>1</v>
      </c>
      <c r="GI813" s="2">
        <v>-2</v>
      </c>
      <c r="GJ813" s="2">
        <v>0</v>
      </c>
      <c r="GK813" s="2">
        <v>0</v>
      </c>
      <c r="GL813" s="2">
        <f t="shared" si="1025"/>
        <v>0</v>
      </c>
      <c r="GM813" s="2">
        <f t="shared" si="1026"/>
        <v>542.46</v>
      </c>
      <c r="GN813" s="2">
        <f t="shared" si="1027"/>
        <v>542.46</v>
      </c>
      <c r="GO813" s="2">
        <f t="shared" si="1028"/>
        <v>0</v>
      </c>
      <c r="GP813" s="2">
        <f t="shared" si="1029"/>
        <v>0</v>
      </c>
      <c r="GQ813" s="2"/>
      <c r="GR813" s="2">
        <v>0</v>
      </c>
      <c r="GS813" s="2">
        <v>3</v>
      </c>
      <c r="GT813" s="2">
        <v>0</v>
      </c>
      <c r="GU813" s="2" t="s">
        <v>3</v>
      </c>
      <c r="GV813" s="2">
        <f t="shared" si="1030"/>
        <v>0</v>
      </c>
      <c r="GW813" s="2">
        <v>1</v>
      </c>
      <c r="GX813" s="2">
        <f t="shared" si="1031"/>
        <v>0</v>
      </c>
      <c r="GY813" s="2"/>
      <c r="GZ813" s="2"/>
      <c r="HA813" s="2">
        <v>0</v>
      </c>
      <c r="HB813" s="2">
        <v>0</v>
      </c>
      <c r="HC813" s="2">
        <f t="shared" si="1032"/>
        <v>0</v>
      </c>
      <c r="HD813" s="2"/>
      <c r="HE813" s="2" t="s">
        <v>3</v>
      </c>
      <c r="HF813" s="2" t="s">
        <v>3</v>
      </c>
      <c r="HG813" s="2"/>
      <c r="HH813" s="2"/>
      <c r="HI813" s="2"/>
      <c r="HJ813" s="2"/>
      <c r="HK813" s="2"/>
      <c r="HL813" s="2"/>
      <c r="HM813" s="2" t="s">
        <v>3</v>
      </c>
      <c r="HN813" s="2" t="s">
        <v>3</v>
      </c>
      <c r="HO813" s="2" t="s">
        <v>3</v>
      </c>
      <c r="HP813" s="2" t="s">
        <v>3</v>
      </c>
      <c r="HQ813" s="2" t="s">
        <v>3</v>
      </c>
      <c r="HR813" s="2"/>
      <c r="HS813" s="2">
        <v>0</v>
      </c>
      <c r="HT813" s="2"/>
      <c r="HU813" s="2"/>
      <c r="HV813" s="2"/>
      <c r="HW813" s="2"/>
      <c r="HX813" s="2"/>
      <c r="HY813" s="2"/>
      <c r="HZ813" s="2"/>
      <c r="IA813" s="2"/>
      <c r="IB813" s="2"/>
      <c r="IC813" s="2"/>
      <c r="ID813" s="2"/>
      <c r="IE813" s="2"/>
      <c r="IF813" s="2"/>
      <c r="IG813" s="2"/>
      <c r="IH813" s="2"/>
      <c r="II813" s="2"/>
      <c r="IJ813" s="2"/>
      <c r="IK813" s="2">
        <v>0</v>
      </c>
      <c r="IL813" s="2"/>
      <c r="IM813" s="2"/>
      <c r="IN813" s="2"/>
      <c r="IO813" s="2"/>
      <c r="IP813" s="2"/>
      <c r="IQ813" s="2"/>
      <c r="IR813" s="2"/>
      <c r="IS813" s="2"/>
      <c r="IT813" s="2"/>
      <c r="IU813" s="2"/>
    </row>
    <row r="814" spans="1:255" x14ac:dyDescent="0.2">
      <c r="A814">
        <v>18</v>
      </c>
      <c r="B814">
        <v>1</v>
      </c>
      <c r="C814">
        <v>1748</v>
      </c>
      <c r="E814" t="s">
        <v>713</v>
      </c>
      <c r="F814" t="s">
        <v>613</v>
      </c>
      <c r="G814" t="s">
        <v>1059</v>
      </c>
      <c r="H814" t="s">
        <v>34</v>
      </c>
      <c r="I814">
        <f>I808*J814</f>
        <v>68.25</v>
      </c>
      <c r="J814">
        <v>1.6646341463414633</v>
      </c>
      <c r="K814">
        <v>1.6646341499999999</v>
      </c>
      <c r="O814">
        <f t="shared" si="1004"/>
        <v>3677.88</v>
      </c>
      <c r="P814">
        <f t="shared" si="997"/>
        <v>3677.88</v>
      </c>
      <c r="Q814">
        <f t="shared" si="999"/>
        <v>0</v>
      </c>
      <c r="R814">
        <f t="shared" si="1005"/>
        <v>0</v>
      </c>
      <c r="S814">
        <f t="shared" si="1006"/>
        <v>0</v>
      </c>
      <c r="T814">
        <f t="shared" si="1007"/>
        <v>0</v>
      </c>
      <c r="U814">
        <f t="shared" si="1008"/>
        <v>0</v>
      </c>
      <c r="V814">
        <f t="shared" si="1009"/>
        <v>0</v>
      </c>
      <c r="W814">
        <f t="shared" si="1010"/>
        <v>0</v>
      </c>
      <c r="X814">
        <f t="shared" si="1011"/>
        <v>0</v>
      </c>
      <c r="Y814">
        <f t="shared" si="1012"/>
        <v>0</v>
      </c>
      <c r="AA814">
        <v>59204059</v>
      </c>
      <c r="AB814">
        <f t="shared" si="1013"/>
        <v>7.8</v>
      </c>
      <c r="AC814">
        <f t="shared" si="996"/>
        <v>7.8</v>
      </c>
      <c r="AD814">
        <f t="shared" si="1000"/>
        <v>0</v>
      </c>
      <c r="AE814">
        <f t="shared" si="1001"/>
        <v>0</v>
      </c>
      <c r="AF814">
        <f t="shared" si="1001"/>
        <v>0</v>
      </c>
      <c r="AG814">
        <f t="shared" si="1014"/>
        <v>0</v>
      </c>
      <c r="AH814">
        <f t="shared" si="1002"/>
        <v>0</v>
      </c>
      <c r="AI814">
        <f t="shared" si="1002"/>
        <v>0</v>
      </c>
      <c r="AJ814">
        <f t="shared" si="1015"/>
        <v>0</v>
      </c>
      <c r="AK814">
        <v>7.8</v>
      </c>
      <c r="AL814">
        <v>7.8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87</v>
      </c>
      <c r="AU814">
        <v>47</v>
      </c>
      <c r="AV814">
        <v>1</v>
      </c>
      <c r="AW814">
        <v>1.0189999999999999</v>
      </c>
      <c r="AZ814">
        <v>1</v>
      </c>
      <c r="BA814">
        <v>1</v>
      </c>
      <c r="BB814">
        <v>1</v>
      </c>
      <c r="BC814">
        <v>6.78</v>
      </c>
      <c r="BD814" t="s">
        <v>3</v>
      </c>
      <c r="BE814" t="s">
        <v>3</v>
      </c>
      <c r="BF814" t="s">
        <v>3</v>
      </c>
      <c r="BG814" t="s">
        <v>3</v>
      </c>
      <c r="BH814">
        <v>3</v>
      </c>
      <c r="BI814">
        <v>1</v>
      </c>
      <c r="BJ814" t="s">
        <v>614</v>
      </c>
      <c r="BM814">
        <v>29</v>
      </c>
      <c r="BN814">
        <v>0</v>
      </c>
      <c r="BO814" t="s">
        <v>613</v>
      </c>
      <c r="BP814">
        <v>1</v>
      </c>
      <c r="BQ814">
        <v>30</v>
      </c>
      <c r="BR814">
        <v>0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 t="s">
        <v>3</v>
      </c>
      <c r="BZ814">
        <v>87</v>
      </c>
      <c r="CA814">
        <v>47</v>
      </c>
      <c r="CB814" t="s">
        <v>3</v>
      </c>
      <c r="CE814">
        <v>30</v>
      </c>
      <c r="CF814">
        <v>0</v>
      </c>
      <c r="CG814">
        <v>0</v>
      </c>
      <c r="CM814">
        <v>0</v>
      </c>
      <c r="CN814" t="s">
        <v>3</v>
      </c>
      <c r="CO814">
        <v>0</v>
      </c>
      <c r="CP814">
        <f t="shared" si="1016"/>
        <v>3677.88</v>
      </c>
      <c r="CQ814">
        <f t="shared" si="998"/>
        <v>53.9</v>
      </c>
      <c r="CR814">
        <f t="shared" si="1003"/>
        <v>0</v>
      </c>
      <c r="CS814">
        <f t="shared" si="1017"/>
        <v>0</v>
      </c>
      <c r="CT814">
        <f t="shared" si="1018"/>
        <v>0</v>
      </c>
      <c r="CU814">
        <f t="shared" si="1019"/>
        <v>0</v>
      </c>
      <c r="CV814">
        <f t="shared" si="1020"/>
        <v>0</v>
      </c>
      <c r="CW814">
        <f t="shared" si="1021"/>
        <v>0</v>
      </c>
      <c r="CX814">
        <f t="shared" si="1022"/>
        <v>0</v>
      </c>
      <c r="CY814">
        <f t="shared" si="1023"/>
        <v>0</v>
      </c>
      <c r="CZ814">
        <f t="shared" si="1024"/>
        <v>0</v>
      </c>
      <c r="DC814" t="s">
        <v>3</v>
      </c>
      <c r="DD814" t="s">
        <v>3</v>
      </c>
      <c r="DE814" t="s">
        <v>3</v>
      </c>
      <c r="DF814" t="s">
        <v>3</v>
      </c>
      <c r="DG814" t="s">
        <v>3</v>
      </c>
      <c r="DH814" t="s">
        <v>3</v>
      </c>
      <c r="DI814" t="s">
        <v>3</v>
      </c>
      <c r="DJ814" t="s">
        <v>3</v>
      </c>
      <c r="DK814" t="s">
        <v>3</v>
      </c>
      <c r="DL814" t="s">
        <v>3</v>
      </c>
      <c r="DM814" t="s">
        <v>3</v>
      </c>
      <c r="DN814">
        <v>0</v>
      </c>
      <c r="DO814">
        <v>0</v>
      </c>
      <c r="DP814">
        <v>1</v>
      </c>
      <c r="DQ814">
        <v>1</v>
      </c>
      <c r="DU814">
        <v>1003</v>
      </c>
      <c r="DV814" t="s">
        <v>34</v>
      </c>
      <c r="DW814" t="s">
        <v>34</v>
      </c>
      <c r="DX814">
        <v>1</v>
      </c>
      <c r="DZ814" t="s">
        <v>3</v>
      </c>
      <c r="EA814" t="s">
        <v>3</v>
      </c>
      <c r="EB814" t="s">
        <v>3</v>
      </c>
      <c r="EC814" t="s">
        <v>3</v>
      </c>
      <c r="EE814">
        <v>58807905</v>
      </c>
      <c r="EF814">
        <v>30</v>
      </c>
      <c r="EG814" t="s">
        <v>27</v>
      </c>
      <c r="EH814">
        <v>0</v>
      </c>
      <c r="EI814" t="s">
        <v>3</v>
      </c>
      <c r="EJ814">
        <v>1</v>
      </c>
      <c r="EK814">
        <v>29</v>
      </c>
      <c r="EL814" t="s">
        <v>304</v>
      </c>
      <c r="EM814" t="s">
        <v>305</v>
      </c>
      <c r="EO814" t="s">
        <v>3</v>
      </c>
      <c r="EQ814">
        <v>0</v>
      </c>
      <c r="ER814">
        <v>7.8</v>
      </c>
      <c r="ES814">
        <v>7.8</v>
      </c>
      <c r="ET814">
        <v>0</v>
      </c>
      <c r="EU814">
        <v>0</v>
      </c>
      <c r="EV814">
        <v>0</v>
      </c>
      <c r="EW814">
        <v>0</v>
      </c>
      <c r="EX814">
        <v>0</v>
      </c>
      <c r="FQ814">
        <v>0</v>
      </c>
      <c r="FR814">
        <v>0</v>
      </c>
      <c r="FS814">
        <v>0</v>
      </c>
      <c r="FX814">
        <v>87</v>
      </c>
      <c r="FY814">
        <v>47</v>
      </c>
      <c r="GA814" t="s">
        <v>3</v>
      </c>
      <c r="GD814">
        <v>1</v>
      </c>
      <c r="GF814">
        <v>1603491241</v>
      </c>
      <c r="GG814">
        <v>2</v>
      </c>
      <c r="GH814">
        <v>1</v>
      </c>
      <c r="GI814">
        <v>2</v>
      </c>
      <c r="GJ814">
        <v>0</v>
      </c>
      <c r="GK814">
        <v>0</v>
      </c>
      <c r="GL814">
        <f t="shared" si="1025"/>
        <v>0</v>
      </c>
      <c r="GM814">
        <f t="shared" si="1026"/>
        <v>3677.88</v>
      </c>
      <c r="GN814">
        <f t="shared" si="1027"/>
        <v>3677.88</v>
      </c>
      <c r="GO814">
        <f t="shared" si="1028"/>
        <v>0</v>
      </c>
      <c r="GP814">
        <f t="shared" si="1029"/>
        <v>0</v>
      </c>
      <c r="GR814">
        <v>0</v>
      </c>
      <c r="GS814">
        <v>3</v>
      </c>
      <c r="GT814">
        <v>0</v>
      </c>
      <c r="GU814" t="s">
        <v>3</v>
      </c>
      <c r="GV814">
        <f t="shared" si="1030"/>
        <v>0</v>
      </c>
      <c r="GW814">
        <v>1</v>
      </c>
      <c r="GX814">
        <f t="shared" si="1031"/>
        <v>0</v>
      </c>
      <c r="HA814">
        <v>0</v>
      </c>
      <c r="HB814">
        <v>0</v>
      </c>
      <c r="HC814">
        <f t="shared" si="1032"/>
        <v>0</v>
      </c>
      <c r="HE814" t="s">
        <v>3</v>
      </c>
      <c r="HF814" t="s">
        <v>3</v>
      </c>
      <c r="HM814" t="s">
        <v>3</v>
      </c>
      <c r="HN814" t="s">
        <v>3</v>
      </c>
      <c r="HO814" t="s">
        <v>3</v>
      </c>
      <c r="HP814" t="s">
        <v>3</v>
      </c>
      <c r="HQ814" t="s">
        <v>3</v>
      </c>
      <c r="HS814">
        <v>0</v>
      </c>
      <c r="IK814">
        <v>0</v>
      </c>
    </row>
    <row r="815" spans="1:255" x14ac:dyDescent="0.2">
      <c r="A815" s="2">
        <v>18</v>
      </c>
      <c r="B815" s="2">
        <v>1</v>
      </c>
      <c r="C815" s="2">
        <v>1740</v>
      </c>
      <c r="D815" s="2"/>
      <c r="E815" s="2" t="s">
        <v>714</v>
      </c>
      <c r="F815" s="2" t="s">
        <v>715</v>
      </c>
      <c r="G815" s="2" t="s">
        <v>716</v>
      </c>
      <c r="H815" s="2" t="s">
        <v>717</v>
      </c>
      <c r="I815" s="2">
        <f>I807*J815</f>
        <v>6.806</v>
      </c>
      <c r="J815" s="2">
        <v>0.16600000000000001</v>
      </c>
      <c r="K815" s="2">
        <v>0.16600000000000001</v>
      </c>
      <c r="L815" s="2"/>
      <c r="M815" s="2"/>
      <c r="N815" s="2"/>
      <c r="O815" s="2">
        <f t="shared" si="1004"/>
        <v>1606.43</v>
      </c>
      <c r="P815" s="2">
        <f t="shared" si="997"/>
        <v>1606.43</v>
      </c>
      <c r="Q815" s="2">
        <f t="shared" si="999"/>
        <v>0</v>
      </c>
      <c r="R815" s="2">
        <f t="shared" si="1005"/>
        <v>0</v>
      </c>
      <c r="S815" s="2">
        <f t="shared" si="1006"/>
        <v>0</v>
      </c>
      <c r="T815" s="2">
        <f t="shared" si="1007"/>
        <v>0</v>
      </c>
      <c r="U815" s="2">
        <f t="shared" si="1008"/>
        <v>0</v>
      </c>
      <c r="V815" s="2">
        <f t="shared" si="1009"/>
        <v>0</v>
      </c>
      <c r="W815" s="2">
        <f t="shared" si="1010"/>
        <v>0</v>
      </c>
      <c r="X815" s="2">
        <f t="shared" si="1011"/>
        <v>0</v>
      </c>
      <c r="Y815" s="2">
        <f t="shared" si="1012"/>
        <v>0</v>
      </c>
      <c r="Z815" s="2"/>
      <c r="AA815" s="2">
        <v>59204062</v>
      </c>
      <c r="AB815" s="2">
        <f t="shared" si="1013"/>
        <v>231.63</v>
      </c>
      <c r="AC815" s="2">
        <f t="shared" si="996"/>
        <v>231.63</v>
      </c>
      <c r="AD815" s="2">
        <f t="shared" si="1000"/>
        <v>0</v>
      </c>
      <c r="AE815" s="2">
        <f t="shared" si="1001"/>
        <v>0</v>
      </c>
      <c r="AF815" s="2">
        <f t="shared" si="1001"/>
        <v>0</v>
      </c>
      <c r="AG815" s="2">
        <f t="shared" si="1014"/>
        <v>0</v>
      </c>
      <c r="AH815" s="2">
        <f t="shared" si="1002"/>
        <v>0</v>
      </c>
      <c r="AI815" s="2">
        <f t="shared" si="1002"/>
        <v>0</v>
      </c>
      <c r="AJ815" s="2">
        <f t="shared" si="1015"/>
        <v>0</v>
      </c>
      <c r="AK815" s="2">
        <v>231.63</v>
      </c>
      <c r="AL815" s="2">
        <v>231.63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87</v>
      </c>
      <c r="AU815" s="2">
        <v>47</v>
      </c>
      <c r="AV815" s="2">
        <v>1</v>
      </c>
      <c r="AW815" s="2">
        <v>1.0189999999999999</v>
      </c>
      <c r="AX815" s="2"/>
      <c r="AY815" s="2"/>
      <c r="AZ815" s="2">
        <v>1</v>
      </c>
      <c r="BA815" s="2">
        <v>1</v>
      </c>
      <c r="BB815" s="2">
        <v>1</v>
      </c>
      <c r="BC815" s="2">
        <v>1</v>
      </c>
      <c r="BD815" s="2" t="s">
        <v>3</v>
      </c>
      <c r="BE815" s="2" t="s">
        <v>3</v>
      </c>
      <c r="BF815" s="2" t="s">
        <v>3</v>
      </c>
      <c r="BG815" s="2" t="s">
        <v>3</v>
      </c>
      <c r="BH815" s="2">
        <v>3</v>
      </c>
      <c r="BI815" s="2">
        <v>1</v>
      </c>
      <c r="BJ815" s="2" t="s">
        <v>718</v>
      </c>
      <c r="BK815" s="2"/>
      <c r="BL815" s="2"/>
      <c r="BM815" s="2">
        <v>29</v>
      </c>
      <c r="BN815" s="2">
        <v>0</v>
      </c>
      <c r="BO815" s="2" t="s">
        <v>3</v>
      </c>
      <c r="BP815" s="2">
        <v>0</v>
      </c>
      <c r="BQ815" s="2">
        <v>30</v>
      </c>
      <c r="BR815" s="2">
        <v>0</v>
      </c>
      <c r="BS815" s="2">
        <v>1</v>
      </c>
      <c r="BT815" s="2">
        <v>1</v>
      </c>
      <c r="BU815" s="2">
        <v>1</v>
      </c>
      <c r="BV815" s="2">
        <v>1</v>
      </c>
      <c r="BW815" s="2">
        <v>1</v>
      </c>
      <c r="BX815" s="2">
        <v>1</v>
      </c>
      <c r="BY815" s="2" t="s">
        <v>3</v>
      </c>
      <c r="BZ815" s="2">
        <v>87</v>
      </c>
      <c r="CA815" s="2">
        <v>47</v>
      </c>
      <c r="CB815" s="2" t="s">
        <v>3</v>
      </c>
      <c r="CC815" s="2"/>
      <c r="CD815" s="2"/>
      <c r="CE815" s="2">
        <v>30</v>
      </c>
      <c r="CF815" s="2">
        <v>0</v>
      </c>
      <c r="CG815" s="2">
        <v>0</v>
      </c>
      <c r="CH815" s="2"/>
      <c r="CI815" s="2"/>
      <c r="CJ815" s="2"/>
      <c r="CK815" s="2"/>
      <c r="CL815" s="2"/>
      <c r="CM815" s="2">
        <v>0</v>
      </c>
      <c r="CN815" s="2" t="s">
        <v>3</v>
      </c>
      <c r="CO815" s="2">
        <v>0</v>
      </c>
      <c r="CP815" s="2">
        <f t="shared" si="1016"/>
        <v>1606.43</v>
      </c>
      <c r="CQ815" s="2">
        <f t="shared" si="998"/>
        <v>236.03</v>
      </c>
      <c r="CR815" s="2">
        <f t="shared" si="1003"/>
        <v>0</v>
      </c>
      <c r="CS815" s="2">
        <f t="shared" si="1017"/>
        <v>0</v>
      </c>
      <c r="CT815" s="2">
        <f t="shared" si="1018"/>
        <v>0</v>
      </c>
      <c r="CU815" s="2">
        <f t="shared" si="1019"/>
        <v>0</v>
      </c>
      <c r="CV815" s="2">
        <f t="shared" si="1020"/>
        <v>0</v>
      </c>
      <c r="CW815" s="2">
        <f t="shared" si="1021"/>
        <v>0</v>
      </c>
      <c r="CX815" s="2">
        <f t="shared" si="1022"/>
        <v>0</v>
      </c>
      <c r="CY815" s="2">
        <f t="shared" si="1023"/>
        <v>0</v>
      </c>
      <c r="CZ815" s="2">
        <f t="shared" si="1024"/>
        <v>0</v>
      </c>
      <c r="DA815" s="2"/>
      <c r="DB815" s="2"/>
      <c r="DC815" s="2" t="s">
        <v>3</v>
      </c>
      <c r="DD815" s="2" t="s">
        <v>3</v>
      </c>
      <c r="DE815" s="2" t="s">
        <v>3</v>
      </c>
      <c r="DF815" s="2" t="s">
        <v>3</v>
      </c>
      <c r="DG815" s="2" t="s">
        <v>3</v>
      </c>
      <c r="DH815" s="2" t="s">
        <v>3</v>
      </c>
      <c r="DI815" s="2" t="s">
        <v>3</v>
      </c>
      <c r="DJ815" s="2" t="s">
        <v>3</v>
      </c>
      <c r="DK815" s="2" t="s">
        <v>3</v>
      </c>
      <c r="DL815" s="2" t="s">
        <v>3</v>
      </c>
      <c r="DM815" s="2" t="s">
        <v>3</v>
      </c>
      <c r="DN815" s="2">
        <v>0</v>
      </c>
      <c r="DO815" s="2">
        <v>0</v>
      </c>
      <c r="DP815" s="2">
        <v>1</v>
      </c>
      <c r="DQ815" s="2">
        <v>1</v>
      </c>
      <c r="DR815" s="2"/>
      <c r="DS815" s="2"/>
      <c r="DT815" s="2"/>
      <c r="DU815" s="2">
        <v>1002</v>
      </c>
      <c r="DV815" s="2" t="s">
        <v>717</v>
      </c>
      <c r="DW815" s="2" t="s">
        <v>717</v>
      </c>
      <c r="DX815" s="2">
        <v>1</v>
      </c>
      <c r="DY815" s="2"/>
      <c r="DZ815" s="2" t="s">
        <v>3</v>
      </c>
      <c r="EA815" s="2" t="s">
        <v>3</v>
      </c>
      <c r="EB815" s="2" t="s">
        <v>3</v>
      </c>
      <c r="EC815" s="2" t="s">
        <v>3</v>
      </c>
      <c r="ED815" s="2"/>
      <c r="EE815" s="2">
        <v>58807905</v>
      </c>
      <c r="EF815" s="2">
        <v>30</v>
      </c>
      <c r="EG815" s="2" t="s">
        <v>27</v>
      </c>
      <c r="EH815" s="2">
        <v>0</v>
      </c>
      <c r="EI815" s="2" t="s">
        <v>3</v>
      </c>
      <c r="EJ815" s="2">
        <v>1</v>
      </c>
      <c r="EK815" s="2">
        <v>29</v>
      </c>
      <c r="EL815" s="2" t="s">
        <v>304</v>
      </c>
      <c r="EM815" s="2" t="s">
        <v>305</v>
      </c>
      <c r="EN815" s="2"/>
      <c r="EO815" s="2" t="s">
        <v>3</v>
      </c>
      <c r="EP815" s="2"/>
      <c r="EQ815" s="2">
        <v>0</v>
      </c>
      <c r="ER815" s="2">
        <v>231.63</v>
      </c>
      <c r="ES815" s="2">
        <v>231.63</v>
      </c>
      <c r="ET815" s="2">
        <v>0</v>
      </c>
      <c r="EU815" s="2">
        <v>0</v>
      </c>
      <c r="EV815" s="2">
        <v>0</v>
      </c>
      <c r="EW815" s="2">
        <v>0</v>
      </c>
      <c r="EX815" s="2">
        <v>0</v>
      </c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>
        <v>0</v>
      </c>
      <c r="FR815" s="2">
        <v>0</v>
      </c>
      <c r="FS815" s="2">
        <v>0</v>
      </c>
      <c r="FT815" s="2"/>
      <c r="FU815" s="2"/>
      <c r="FV815" s="2"/>
      <c r="FW815" s="2"/>
      <c r="FX815" s="2">
        <v>87</v>
      </c>
      <c r="FY815" s="2">
        <v>47</v>
      </c>
      <c r="FZ815" s="2"/>
      <c r="GA815" s="2" t="s">
        <v>3</v>
      </c>
      <c r="GB815" s="2"/>
      <c r="GC815" s="2"/>
      <c r="GD815" s="2">
        <v>1</v>
      </c>
      <c r="GE815" s="2"/>
      <c r="GF815" s="2">
        <v>-140079943</v>
      </c>
      <c r="GG815" s="2">
        <v>2</v>
      </c>
      <c r="GH815" s="2">
        <v>1</v>
      </c>
      <c r="GI815" s="2">
        <v>-2</v>
      </c>
      <c r="GJ815" s="2">
        <v>0</v>
      </c>
      <c r="GK815" s="2">
        <v>0</v>
      </c>
      <c r="GL815" s="2">
        <f t="shared" si="1025"/>
        <v>0</v>
      </c>
      <c r="GM815" s="2">
        <f t="shared" si="1026"/>
        <v>1606.43</v>
      </c>
      <c r="GN815" s="2">
        <f t="shared" si="1027"/>
        <v>1606.43</v>
      </c>
      <c r="GO815" s="2">
        <f t="shared" si="1028"/>
        <v>0</v>
      </c>
      <c r="GP815" s="2">
        <f t="shared" si="1029"/>
        <v>0</v>
      </c>
      <c r="GQ815" s="2"/>
      <c r="GR815" s="2">
        <v>0</v>
      </c>
      <c r="GS815" s="2">
        <v>3</v>
      </c>
      <c r="GT815" s="2">
        <v>0</v>
      </c>
      <c r="GU815" s="2" t="s">
        <v>3</v>
      </c>
      <c r="GV815" s="2">
        <f t="shared" si="1030"/>
        <v>0</v>
      </c>
      <c r="GW815" s="2">
        <v>1</v>
      </c>
      <c r="GX815" s="2">
        <f t="shared" si="1031"/>
        <v>0</v>
      </c>
      <c r="GY815" s="2"/>
      <c r="GZ815" s="2"/>
      <c r="HA815" s="2">
        <v>0</v>
      </c>
      <c r="HB815" s="2">
        <v>0</v>
      </c>
      <c r="HC815" s="2">
        <f t="shared" si="1032"/>
        <v>0</v>
      </c>
      <c r="HD815" s="2"/>
      <c r="HE815" s="2" t="s">
        <v>3</v>
      </c>
      <c r="HF815" s="2" t="s">
        <v>3</v>
      </c>
      <c r="HG815" s="2"/>
      <c r="HH815" s="2"/>
      <c r="HI815" s="2"/>
      <c r="HJ815" s="2"/>
      <c r="HK815" s="2"/>
      <c r="HL815" s="2"/>
      <c r="HM815" s="2" t="s">
        <v>3</v>
      </c>
      <c r="HN815" s="2" t="s">
        <v>3</v>
      </c>
      <c r="HO815" s="2" t="s">
        <v>3</v>
      </c>
      <c r="HP815" s="2" t="s">
        <v>3</v>
      </c>
      <c r="HQ815" s="2" t="s">
        <v>3</v>
      </c>
      <c r="HR815" s="2"/>
      <c r="HS815" s="2">
        <v>0</v>
      </c>
      <c r="HT815" s="2"/>
      <c r="HU815" s="2"/>
      <c r="HV815" s="2"/>
      <c r="HW815" s="2"/>
      <c r="HX815" s="2"/>
      <c r="HY815" s="2"/>
      <c r="HZ815" s="2"/>
      <c r="IA815" s="2"/>
      <c r="IB815" s="2"/>
      <c r="IC815" s="2"/>
      <c r="ID815" s="2"/>
      <c r="IE815" s="2"/>
      <c r="IF815" s="2"/>
      <c r="IG815" s="2"/>
      <c r="IH815" s="2"/>
      <c r="II815" s="2"/>
      <c r="IJ815" s="2"/>
      <c r="IK815" s="2">
        <v>0</v>
      </c>
      <c r="IL815" s="2"/>
      <c r="IM815" s="2"/>
      <c r="IN815" s="2"/>
      <c r="IO815" s="2"/>
      <c r="IP815" s="2"/>
      <c r="IQ815" s="2"/>
      <c r="IR815" s="2"/>
      <c r="IS815" s="2"/>
      <c r="IT815" s="2"/>
      <c r="IU815" s="2"/>
    </row>
    <row r="816" spans="1:255" x14ac:dyDescent="0.2">
      <c r="A816">
        <v>18</v>
      </c>
      <c r="B816">
        <v>1</v>
      </c>
      <c r="C816">
        <v>1749</v>
      </c>
      <c r="E816" t="s">
        <v>714</v>
      </c>
      <c r="F816" t="s">
        <v>715</v>
      </c>
      <c r="G816" t="s">
        <v>716</v>
      </c>
      <c r="H816" t="s">
        <v>717</v>
      </c>
      <c r="I816">
        <f>I808*J816</f>
        <v>6.806</v>
      </c>
      <c r="J816">
        <v>0.16600000000000001</v>
      </c>
      <c r="K816">
        <v>0.16600000000000001</v>
      </c>
      <c r="O816">
        <f t="shared" si="1004"/>
        <v>8498.01</v>
      </c>
      <c r="P816">
        <f t="shared" si="997"/>
        <v>8498.01</v>
      </c>
      <c r="Q816">
        <f t="shared" si="999"/>
        <v>0</v>
      </c>
      <c r="R816">
        <f t="shared" si="1005"/>
        <v>0</v>
      </c>
      <c r="S816">
        <f t="shared" si="1006"/>
        <v>0</v>
      </c>
      <c r="T816">
        <f t="shared" si="1007"/>
        <v>0</v>
      </c>
      <c r="U816">
        <f t="shared" si="1008"/>
        <v>0</v>
      </c>
      <c r="V816">
        <f t="shared" si="1009"/>
        <v>0</v>
      </c>
      <c r="W816">
        <f t="shared" si="1010"/>
        <v>0</v>
      </c>
      <c r="X816">
        <f t="shared" si="1011"/>
        <v>0</v>
      </c>
      <c r="Y816">
        <f t="shared" si="1012"/>
        <v>0</v>
      </c>
      <c r="AA816">
        <v>59204059</v>
      </c>
      <c r="AB816">
        <f t="shared" si="1013"/>
        <v>231.63</v>
      </c>
      <c r="AC816">
        <f t="shared" si="996"/>
        <v>231.63</v>
      </c>
      <c r="AD816">
        <f t="shared" si="1000"/>
        <v>0</v>
      </c>
      <c r="AE816">
        <f t="shared" si="1001"/>
        <v>0</v>
      </c>
      <c r="AF816">
        <f t="shared" si="1001"/>
        <v>0</v>
      </c>
      <c r="AG816">
        <f t="shared" si="1014"/>
        <v>0</v>
      </c>
      <c r="AH816">
        <f t="shared" si="1002"/>
        <v>0</v>
      </c>
      <c r="AI816">
        <f t="shared" si="1002"/>
        <v>0</v>
      </c>
      <c r="AJ816">
        <f t="shared" si="1015"/>
        <v>0</v>
      </c>
      <c r="AK816">
        <v>231.63</v>
      </c>
      <c r="AL816">
        <v>231.63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87</v>
      </c>
      <c r="AU816">
        <v>47</v>
      </c>
      <c r="AV816">
        <v>1</v>
      </c>
      <c r="AW816">
        <v>1.0189999999999999</v>
      </c>
      <c r="AZ816">
        <v>1</v>
      </c>
      <c r="BA816">
        <v>1</v>
      </c>
      <c r="BB816">
        <v>1</v>
      </c>
      <c r="BC816">
        <v>5.29</v>
      </c>
      <c r="BD816" t="s">
        <v>3</v>
      </c>
      <c r="BE816" t="s">
        <v>3</v>
      </c>
      <c r="BF816" t="s">
        <v>3</v>
      </c>
      <c r="BG816" t="s">
        <v>3</v>
      </c>
      <c r="BH816">
        <v>3</v>
      </c>
      <c r="BI816">
        <v>1</v>
      </c>
      <c r="BJ816" t="s">
        <v>718</v>
      </c>
      <c r="BM816">
        <v>29</v>
      </c>
      <c r="BN816">
        <v>0</v>
      </c>
      <c r="BO816" t="s">
        <v>715</v>
      </c>
      <c r="BP816">
        <v>1</v>
      </c>
      <c r="BQ816">
        <v>30</v>
      </c>
      <c r="BR816">
        <v>0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 t="s">
        <v>3</v>
      </c>
      <c r="BZ816">
        <v>87</v>
      </c>
      <c r="CA816">
        <v>47</v>
      </c>
      <c r="CB816" t="s">
        <v>3</v>
      </c>
      <c r="CE816">
        <v>30</v>
      </c>
      <c r="CF816">
        <v>0</v>
      </c>
      <c r="CG816">
        <v>0</v>
      </c>
      <c r="CM816">
        <v>0</v>
      </c>
      <c r="CN816" t="s">
        <v>3</v>
      </c>
      <c r="CO816">
        <v>0</v>
      </c>
      <c r="CP816">
        <f t="shared" si="1016"/>
        <v>8498.01</v>
      </c>
      <c r="CQ816">
        <f t="shared" si="998"/>
        <v>1248.5999999999999</v>
      </c>
      <c r="CR816">
        <f t="shared" si="1003"/>
        <v>0</v>
      </c>
      <c r="CS816">
        <f t="shared" si="1017"/>
        <v>0</v>
      </c>
      <c r="CT816">
        <f t="shared" si="1018"/>
        <v>0</v>
      </c>
      <c r="CU816">
        <f t="shared" si="1019"/>
        <v>0</v>
      </c>
      <c r="CV816">
        <f t="shared" si="1020"/>
        <v>0</v>
      </c>
      <c r="CW816">
        <f t="shared" si="1021"/>
        <v>0</v>
      </c>
      <c r="CX816">
        <f t="shared" si="1022"/>
        <v>0</v>
      </c>
      <c r="CY816">
        <f t="shared" si="1023"/>
        <v>0</v>
      </c>
      <c r="CZ816">
        <f t="shared" si="1024"/>
        <v>0</v>
      </c>
      <c r="DC816" t="s">
        <v>3</v>
      </c>
      <c r="DD816" t="s">
        <v>3</v>
      </c>
      <c r="DE816" t="s">
        <v>3</v>
      </c>
      <c r="DF816" t="s">
        <v>3</v>
      </c>
      <c r="DG816" t="s">
        <v>3</v>
      </c>
      <c r="DH816" t="s">
        <v>3</v>
      </c>
      <c r="DI816" t="s">
        <v>3</v>
      </c>
      <c r="DJ816" t="s">
        <v>3</v>
      </c>
      <c r="DK816" t="s">
        <v>3</v>
      </c>
      <c r="DL816" t="s">
        <v>3</v>
      </c>
      <c r="DM816" t="s">
        <v>3</v>
      </c>
      <c r="DN816">
        <v>0</v>
      </c>
      <c r="DO816">
        <v>0</v>
      </c>
      <c r="DP816">
        <v>1</v>
      </c>
      <c r="DQ816">
        <v>1</v>
      </c>
      <c r="DU816">
        <v>1002</v>
      </c>
      <c r="DV816" t="s">
        <v>717</v>
      </c>
      <c r="DW816" t="s">
        <v>717</v>
      </c>
      <c r="DX816">
        <v>1</v>
      </c>
      <c r="DZ816" t="s">
        <v>3</v>
      </c>
      <c r="EA816" t="s">
        <v>3</v>
      </c>
      <c r="EB816" t="s">
        <v>3</v>
      </c>
      <c r="EC816" t="s">
        <v>3</v>
      </c>
      <c r="EE816">
        <v>58807905</v>
      </c>
      <c r="EF816">
        <v>30</v>
      </c>
      <c r="EG816" t="s">
        <v>27</v>
      </c>
      <c r="EH816">
        <v>0</v>
      </c>
      <c r="EI816" t="s">
        <v>3</v>
      </c>
      <c r="EJ816">
        <v>1</v>
      </c>
      <c r="EK816">
        <v>29</v>
      </c>
      <c r="EL816" t="s">
        <v>304</v>
      </c>
      <c r="EM816" t="s">
        <v>305</v>
      </c>
      <c r="EO816" t="s">
        <v>3</v>
      </c>
      <c r="EQ816">
        <v>0</v>
      </c>
      <c r="ER816">
        <v>231.63</v>
      </c>
      <c r="ES816">
        <v>231.63</v>
      </c>
      <c r="ET816">
        <v>0</v>
      </c>
      <c r="EU816">
        <v>0</v>
      </c>
      <c r="EV816">
        <v>0</v>
      </c>
      <c r="EW816">
        <v>0</v>
      </c>
      <c r="EX816">
        <v>0</v>
      </c>
      <c r="FQ816">
        <v>0</v>
      </c>
      <c r="FR816">
        <v>0</v>
      </c>
      <c r="FS816">
        <v>0</v>
      </c>
      <c r="FX816">
        <v>87</v>
      </c>
      <c r="FY816">
        <v>47</v>
      </c>
      <c r="GA816" t="s">
        <v>3</v>
      </c>
      <c r="GD816">
        <v>1</v>
      </c>
      <c r="GF816">
        <v>-140079943</v>
      </c>
      <c r="GG816">
        <v>2</v>
      </c>
      <c r="GH816">
        <v>1</v>
      </c>
      <c r="GI816">
        <v>2</v>
      </c>
      <c r="GJ816">
        <v>0</v>
      </c>
      <c r="GK816">
        <v>0</v>
      </c>
      <c r="GL816">
        <f t="shared" si="1025"/>
        <v>0</v>
      </c>
      <c r="GM816">
        <f t="shared" si="1026"/>
        <v>8498.01</v>
      </c>
      <c r="GN816">
        <f t="shared" si="1027"/>
        <v>8498.01</v>
      </c>
      <c r="GO816">
        <f t="shared" si="1028"/>
        <v>0</v>
      </c>
      <c r="GP816">
        <f t="shared" si="1029"/>
        <v>0</v>
      </c>
      <c r="GR816">
        <v>0</v>
      </c>
      <c r="GS816">
        <v>3</v>
      </c>
      <c r="GT816">
        <v>0</v>
      </c>
      <c r="GU816" t="s">
        <v>3</v>
      </c>
      <c r="GV816">
        <f t="shared" si="1030"/>
        <v>0</v>
      </c>
      <c r="GW816">
        <v>1</v>
      </c>
      <c r="GX816">
        <f t="shared" si="1031"/>
        <v>0</v>
      </c>
      <c r="HA816">
        <v>0</v>
      </c>
      <c r="HB816">
        <v>0</v>
      </c>
      <c r="HC816">
        <f t="shared" si="1032"/>
        <v>0</v>
      </c>
      <c r="HE816" t="s">
        <v>3</v>
      </c>
      <c r="HF816" t="s">
        <v>3</v>
      </c>
      <c r="HM816" t="s">
        <v>3</v>
      </c>
      <c r="HN816" t="s">
        <v>3</v>
      </c>
      <c r="HO816" t="s">
        <v>3</v>
      </c>
      <c r="HP816" t="s">
        <v>3</v>
      </c>
      <c r="HQ816" t="s">
        <v>3</v>
      </c>
      <c r="HS816">
        <v>0</v>
      </c>
      <c r="IK816">
        <v>0</v>
      </c>
    </row>
    <row r="818" spans="1:206" x14ac:dyDescent="0.2">
      <c r="A818" s="3">
        <v>51</v>
      </c>
      <c r="B818" s="3">
        <f>B658</f>
        <v>1</v>
      </c>
      <c r="C818" s="3">
        <f>A658</f>
        <v>4</v>
      </c>
      <c r="D818" s="3">
        <f>ROW(A658)</f>
        <v>658</v>
      </c>
      <c r="E818" s="3"/>
      <c r="F818" s="3" t="str">
        <f>IF(F658&lt;&gt;"",F658,"")</f>
        <v>Новый раздел</v>
      </c>
      <c r="G818" s="3" t="str">
        <f>IF(G658&lt;&gt;"",G658,"")</f>
        <v>Горячее водоснабжение (Т3,Т4) (Надземная часть)</v>
      </c>
      <c r="H818" s="3">
        <v>0</v>
      </c>
      <c r="I818" s="3"/>
      <c r="J818" s="3"/>
      <c r="K818" s="3"/>
      <c r="L818" s="3"/>
      <c r="M818" s="3"/>
      <c r="N818" s="3"/>
      <c r="O818" s="3">
        <f t="shared" ref="O818:T818" si="1033">ROUND(AB818,2)</f>
        <v>128318.27</v>
      </c>
      <c r="P818" s="3">
        <f t="shared" si="1033"/>
        <v>121463.46</v>
      </c>
      <c r="Q818" s="3">
        <f t="shared" si="1033"/>
        <v>669.84</v>
      </c>
      <c r="R818" s="3">
        <f t="shared" si="1033"/>
        <v>54.8</v>
      </c>
      <c r="S818" s="3">
        <f t="shared" si="1033"/>
        <v>6184.97</v>
      </c>
      <c r="T818" s="3">
        <f t="shared" si="1033"/>
        <v>0</v>
      </c>
      <c r="U818" s="3">
        <f>AH818</f>
        <v>481.12424303749992</v>
      </c>
      <c r="V818" s="3">
        <f>AI818</f>
        <v>0</v>
      </c>
      <c r="W818" s="3">
        <f>ROUND(AJ818,2)</f>
        <v>0</v>
      </c>
      <c r="X818" s="3">
        <f>ROUND(AK818,2)</f>
        <v>6365.06</v>
      </c>
      <c r="Y818" s="3">
        <f>ROUND(AL818,2)</f>
        <v>3513.65</v>
      </c>
      <c r="Z818" s="3"/>
      <c r="AA818" s="3"/>
      <c r="AB818" s="3">
        <f>ROUND(SUMIF(AA662:AA816,"=59204062",O662:O816),2)</f>
        <v>128318.27</v>
      </c>
      <c r="AC818" s="3">
        <f>ROUND(SUMIF(AA662:AA816,"=59204062",P662:P816),2)</f>
        <v>121463.46</v>
      </c>
      <c r="AD818" s="3">
        <f>ROUND(SUMIF(AA662:AA816,"=59204062",Q662:Q816),2)</f>
        <v>669.84</v>
      </c>
      <c r="AE818" s="3">
        <f>ROUND(SUMIF(AA662:AA816,"=59204062",R662:R816),2)</f>
        <v>54.8</v>
      </c>
      <c r="AF818" s="3">
        <f>ROUND(SUMIF(AA662:AA816,"=59204062",S662:S816),2)</f>
        <v>6184.97</v>
      </c>
      <c r="AG818" s="3">
        <f>ROUND(SUMIF(AA662:AA816,"=59204062",T662:T816),2)</f>
        <v>0</v>
      </c>
      <c r="AH818" s="3">
        <f>SUMIF(AA662:AA816,"=59204062",U662:U816)</f>
        <v>481.12424303749992</v>
      </c>
      <c r="AI818" s="3">
        <f>SUMIF(AA662:AA816,"=59204062",V662:V816)</f>
        <v>0</v>
      </c>
      <c r="AJ818" s="3">
        <f>ROUND(SUMIF(AA662:AA816,"=59204062",W662:W816),2)</f>
        <v>0</v>
      </c>
      <c r="AK818" s="3">
        <f>ROUND(SUMIF(AA662:AA816,"=59204062",X662:X816),2)</f>
        <v>6365.06</v>
      </c>
      <c r="AL818" s="3">
        <f>ROUND(SUMIF(AA662:AA816,"=59204062",Y662:Y816),2)</f>
        <v>3513.65</v>
      </c>
      <c r="AM818" s="3"/>
      <c r="AN818" s="3"/>
      <c r="AO818" s="3">
        <f t="shared" ref="AO818:BD818" si="1034">ROUND(BX818,2)</f>
        <v>0</v>
      </c>
      <c r="AP818" s="3">
        <f t="shared" si="1034"/>
        <v>13381.04</v>
      </c>
      <c r="AQ818" s="3">
        <f t="shared" si="1034"/>
        <v>0</v>
      </c>
      <c r="AR818" s="3">
        <f t="shared" si="1034"/>
        <v>138196.98000000001</v>
      </c>
      <c r="AS818" s="3">
        <f t="shared" si="1034"/>
        <v>112178.81</v>
      </c>
      <c r="AT818" s="3">
        <f t="shared" si="1034"/>
        <v>12637.13</v>
      </c>
      <c r="AU818" s="3">
        <f t="shared" si="1034"/>
        <v>0</v>
      </c>
      <c r="AV818" s="3">
        <f t="shared" si="1034"/>
        <v>121463.46</v>
      </c>
      <c r="AW818" s="3">
        <f t="shared" si="1034"/>
        <v>108082.42</v>
      </c>
      <c r="AX818" s="3">
        <f t="shared" si="1034"/>
        <v>0</v>
      </c>
      <c r="AY818" s="3">
        <f t="shared" si="1034"/>
        <v>108082.42</v>
      </c>
      <c r="AZ818" s="3">
        <f t="shared" si="1034"/>
        <v>13381.04</v>
      </c>
      <c r="BA818" s="3">
        <f t="shared" si="1034"/>
        <v>0</v>
      </c>
      <c r="BB818" s="3">
        <f t="shared" si="1034"/>
        <v>0</v>
      </c>
      <c r="BC818" s="3">
        <f t="shared" si="1034"/>
        <v>0</v>
      </c>
      <c r="BD818" s="3">
        <f t="shared" si="1034"/>
        <v>0</v>
      </c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>
        <f>ROUND(SUMIF(AA662:AA816,"=59204062",FQ662:FQ816),2)</f>
        <v>0</v>
      </c>
      <c r="BY818" s="3">
        <f>ROUND(SUMIF(AA662:AA816,"=59204062",FR662:FR816),2)</f>
        <v>13381.04</v>
      </c>
      <c r="BZ818" s="3">
        <f>ROUND(SUMIF(AA662:AA816,"=59204062",GL662:GL816),2)</f>
        <v>0</v>
      </c>
      <c r="CA818" s="3">
        <f>ROUND(SUMIF(AA662:AA816,"=59204062",GM662:GM816),2)</f>
        <v>138196.98000000001</v>
      </c>
      <c r="CB818" s="3">
        <f>ROUND(SUMIF(AA662:AA816,"=59204062",GN662:GN816),2)</f>
        <v>112178.81</v>
      </c>
      <c r="CC818" s="3">
        <f>ROUND(SUMIF(AA662:AA816,"=59204062",GO662:GO816),2)</f>
        <v>12637.13</v>
      </c>
      <c r="CD818" s="3">
        <f>ROUND(SUMIF(AA662:AA816,"=59204062",GP662:GP816),2)</f>
        <v>0</v>
      </c>
      <c r="CE818" s="3">
        <f>AC818-BX818</f>
        <v>121463.46</v>
      </c>
      <c r="CF818" s="3">
        <f>AC818-BY818</f>
        <v>108082.42000000001</v>
      </c>
      <c r="CG818" s="3">
        <f>BX818-BZ818</f>
        <v>0</v>
      </c>
      <c r="CH818" s="3">
        <f>AC818-BX818-BY818+BZ818</f>
        <v>108082.42000000001</v>
      </c>
      <c r="CI818" s="3">
        <f>BY818-BZ818</f>
        <v>13381.04</v>
      </c>
      <c r="CJ818" s="3">
        <f>ROUND(SUMIF(AA662:AA816,"=59204062",GX662:GX816),2)</f>
        <v>0</v>
      </c>
      <c r="CK818" s="3">
        <f>ROUND(SUMIF(AA662:AA816,"=59204062",GY662:GY816),2)</f>
        <v>0</v>
      </c>
      <c r="CL818" s="3">
        <f>ROUND(SUMIF(AA662:AA816,"=59204062",GZ662:GZ816),2)</f>
        <v>0</v>
      </c>
      <c r="CM818" s="3">
        <f>ROUND(SUMIF(AA662:AA816,"=59204062",HD662:HD816),2)</f>
        <v>0</v>
      </c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4">
        <f t="shared" ref="DG818:DL818" si="1035">ROUND(DT818,2)</f>
        <v>1120765.03</v>
      </c>
      <c r="DH818" s="4">
        <f t="shared" si="1035"/>
        <v>771403.22</v>
      </c>
      <c r="DI818" s="4">
        <f t="shared" si="1035"/>
        <v>9250.31</v>
      </c>
      <c r="DJ818" s="4">
        <f t="shared" si="1035"/>
        <v>3013.48</v>
      </c>
      <c r="DK818" s="4">
        <f t="shared" si="1035"/>
        <v>340111.5</v>
      </c>
      <c r="DL818" s="4">
        <f t="shared" si="1035"/>
        <v>0</v>
      </c>
      <c r="DM818" s="4">
        <f>DZ818</f>
        <v>481.12424303749992</v>
      </c>
      <c r="DN818" s="4">
        <f>EA818</f>
        <v>0</v>
      </c>
      <c r="DO818" s="4">
        <f>ROUND(EB818,2)</f>
        <v>0</v>
      </c>
      <c r="DP818" s="4">
        <f>ROUND(EC818,2)</f>
        <v>350013.07</v>
      </c>
      <c r="DQ818" s="4">
        <f>ROUND(ED818,2)</f>
        <v>193216.98</v>
      </c>
      <c r="DR818" s="4"/>
      <c r="DS818" s="4"/>
      <c r="DT818" s="4">
        <f>ROUND(SUMIF(AA662:AA816,"=59204059",O662:O816),2)</f>
        <v>1120765.03</v>
      </c>
      <c r="DU818" s="4">
        <f>ROUND(SUMIF(AA662:AA816,"=59204059",P662:P816),2)</f>
        <v>771403.22</v>
      </c>
      <c r="DV818" s="4">
        <f>ROUND(SUMIF(AA662:AA816,"=59204059",Q662:Q816),2)</f>
        <v>9250.31</v>
      </c>
      <c r="DW818" s="4">
        <f>ROUND(SUMIF(AA662:AA816,"=59204059",R662:R816),2)</f>
        <v>3013.48</v>
      </c>
      <c r="DX818" s="4">
        <f>ROUND(SUMIF(AA662:AA816,"=59204059",S662:S816),2)</f>
        <v>340111.5</v>
      </c>
      <c r="DY818" s="4">
        <f>ROUND(SUMIF(AA662:AA816,"=59204059",T662:T816),2)</f>
        <v>0</v>
      </c>
      <c r="DZ818" s="4">
        <f>SUMIF(AA662:AA816,"=59204059",U662:U816)</f>
        <v>481.12424303749992</v>
      </c>
      <c r="EA818" s="4">
        <f>SUMIF(AA662:AA816,"=59204059",V662:V816)</f>
        <v>0</v>
      </c>
      <c r="EB818" s="4">
        <f>ROUND(SUMIF(AA662:AA816,"=59204059",W662:W816),2)</f>
        <v>0</v>
      </c>
      <c r="EC818" s="4">
        <f>ROUND(SUMIF(AA662:AA816,"=59204059",X662:X816),2)</f>
        <v>350013.07</v>
      </c>
      <c r="ED818" s="4">
        <f>ROUND(SUMIF(AA662:AA816,"=59204059",Y662:Y816),2)</f>
        <v>193216.98</v>
      </c>
      <c r="EE818" s="4"/>
      <c r="EF818" s="4"/>
      <c r="EG818" s="4">
        <f t="shared" ref="EG818:EV818" si="1036">ROUND(FP818,2)</f>
        <v>0</v>
      </c>
      <c r="EH818" s="4">
        <f t="shared" si="1036"/>
        <v>102498.77</v>
      </c>
      <c r="EI818" s="4">
        <f t="shared" si="1036"/>
        <v>0</v>
      </c>
      <c r="EJ818" s="4">
        <f t="shared" si="1036"/>
        <v>1663995.08</v>
      </c>
      <c r="EK818" s="4">
        <f t="shared" si="1036"/>
        <v>1391688.13</v>
      </c>
      <c r="EL818" s="4">
        <f t="shared" si="1036"/>
        <v>169808.18</v>
      </c>
      <c r="EM818" s="4">
        <f t="shared" si="1036"/>
        <v>0</v>
      </c>
      <c r="EN818" s="4">
        <f t="shared" si="1036"/>
        <v>771403.22</v>
      </c>
      <c r="EO818" s="4">
        <f t="shared" si="1036"/>
        <v>668904.44999999995</v>
      </c>
      <c r="EP818" s="4">
        <f t="shared" si="1036"/>
        <v>0</v>
      </c>
      <c r="EQ818" s="4">
        <f t="shared" si="1036"/>
        <v>668904.44999999995</v>
      </c>
      <c r="ER818" s="4">
        <f t="shared" si="1036"/>
        <v>102498.77</v>
      </c>
      <c r="ES818" s="4">
        <f t="shared" si="1036"/>
        <v>0</v>
      </c>
      <c r="ET818" s="4">
        <f t="shared" si="1036"/>
        <v>0</v>
      </c>
      <c r="EU818" s="4">
        <f t="shared" si="1036"/>
        <v>0</v>
      </c>
      <c r="EV818" s="4">
        <f t="shared" si="1036"/>
        <v>0</v>
      </c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>
        <f>ROUND(SUMIF(AA662:AA816,"=59204059",FQ662:FQ816),2)</f>
        <v>0</v>
      </c>
      <c r="FQ818" s="4">
        <f>ROUND(SUMIF(AA662:AA816,"=59204059",FR662:FR816),2)</f>
        <v>102498.77</v>
      </c>
      <c r="FR818" s="4">
        <f>ROUND(SUMIF(AA662:AA816,"=59204059",GL662:GL816),2)</f>
        <v>0</v>
      </c>
      <c r="FS818" s="4">
        <f>ROUND(SUMIF(AA662:AA816,"=59204059",GM662:GM816),2)</f>
        <v>1663995.08</v>
      </c>
      <c r="FT818" s="4">
        <f>ROUND(SUMIF(AA662:AA816,"=59204059",GN662:GN816),2)</f>
        <v>1391688.13</v>
      </c>
      <c r="FU818" s="4">
        <f>ROUND(SUMIF(AA662:AA816,"=59204059",GO662:GO816),2)</f>
        <v>169808.18</v>
      </c>
      <c r="FV818" s="4">
        <f>ROUND(SUMIF(AA662:AA816,"=59204059",GP662:GP816),2)</f>
        <v>0</v>
      </c>
      <c r="FW818" s="4">
        <f>DU818-FP818</f>
        <v>771403.22</v>
      </c>
      <c r="FX818" s="4">
        <f>DU818-FQ818</f>
        <v>668904.44999999995</v>
      </c>
      <c r="FY818" s="4">
        <f>FP818-FR818</f>
        <v>0</v>
      </c>
      <c r="FZ818" s="4">
        <f>DU818-FP818-FQ818+FR818</f>
        <v>668904.44999999995</v>
      </c>
      <c r="GA818" s="4">
        <f>FQ818-FR818</f>
        <v>102498.77</v>
      </c>
      <c r="GB818" s="4">
        <f>ROUND(SUMIF(AA662:AA816,"=59204059",GX662:GX816),2)</f>
        <v>0</v>
      </c>
      <c r="GC818" s="4">
        <f>ROUND(SUMIF(AA662:AA816,"=59204059",GY662:GY816),2)</f>
        <v>0</v>
      </c>
      <c r="GD818" s="4">
        <f>ROUND(SUMIF(AA662:AA816,"=59204059",GZ662:GZ816),2)</f>
        <v>0</v>
      </c>
      <c r="GE818" s="4">
        <f>ROUND(SUMIF(AA662:AA816,"=59204059",HD662:HD816),2)</f>
        <v>0</v>
      </c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>
        <v>0</v>
      </c>
    </row>
    <row r="820" spans="1:206" x14ac:dyDescent="0.2">
      <c r="A820" s="5">
        <v>50</v>
      </c>
      <c r="B820" s="5">
        <v>0</v>
      </c>
      <c r="C820" s="5">
        <v>0</v>
      </c>
      <c r="D820" s="5">
        <v>1</v>
      </c>
      <c r="E820" s="5">
        <v>201</v>
      </c>
      <c r="F820" s="5">
        <f>ROUND(Source!O818,O820)</f>
        <v>128318.27</v>
      </c>
      <c r="G820" s="5" t="s">
        <v>331</v>
      </c>
      <c r="H820" s="5" t="s">
        <v>332</v>
      </c>
      <c r="I820" s="5"/>
      <c r="J820" s="5"/>
      <c r="K820" s="5">
        <v>201</v>
      </c>
      <c r="L820" s="5">
        <v>1</v>
      </c>
      <c r="M820" s="5">
        <v>3</v>
      </c>
      <c r="N820" s="5" t="s">
        <v>3</v>
      </c>
      <c r="O820" s="5">
        <v>2</v>
      </c>
      <c r="P820" s="5">
        <f>ROUND(Source!DG818,O820)</f>
        <v>1120765.03</v>
      </c>
      <c r="Q820" s="5"/>
      <c r="R820" s="5"/>
      <c r="S820" s="5"/>
      <c r="T820" s="5"/>
      <c r="U820" s="5"/>
      <c r="V820" s="5"/>
      <c r="W820" s="5">
        <v>128318.27</v>
      </c>
      <c r="X820" s="5">
        <v>1</v>
      </c>
      <c r="Y820" s="5">
        <v>128318.27</v>
      </c>
      <c r="Z820" s="5">
        <v>1120765.03</v>
      </c>
      <c r="AA820" s="5">
        <v>1</v>
      </c>
      <c r="AB820" s="5">
        <v>1120765.03</v>
      </c>
    </row>
    <row r="821" spans="1:206" x14ac:dyDescent="0.2">
      <c r="A821" s="5">
        <v>50</v>
      </c>
      <c r="B821" s="5">
        <v>0</v>
      </c>
      <c r="C821" s="5">
        <v>0</v>
      </c>
      <c r="D821" s="5">
        <v>1</v>
      </c>
      <c r="E821" s="5">
        <v>202</v>
      </c>
      <c r="F821" s="5">
        <f>ROUND(Source!P818,O821)</f>
        <v>121463.46</v>
      </c>
      <c r="G821" s="5" t="s">
        <v>333</v>
      </c>
      <c r="H821" s="5" t="s">
        <v>334</v>
      </c>
      <c r="I821" s="5"/>
      <c r="J821" s="5"/>
      <c r="K821" s="5">
        <v>202</v>
      </c>
      <c r="L821" s="5">
        <v>2</v>
      </c>
      <c r="M821" s="5">
        <v>3</v>
      </c>
      <c r="N821" s="5" t="s">
        <v>3</v>
      </c>
      <c r="O821" s="5">
        <v>2</v>
      </c>
      <c r="P821" s="5">
        <f>ROUND(Source!DH818,O821)</f>
        <v>771403.22</v>
      </c>
      <c r="Q821" s="5"/>
      <c r="R821" s="5"/>
      <c r="S821" s="5"/>
      <c r="T821" s="5"/>
      <c r="U821" s="5"/>
      <c r="V821" s="5"/>
      <c r="W821" s="5">
        <v>121463.46</v>
      </c>
      <c r="X821" s="5">
        <v>1</v>
      </c>
      <c r="Y821" s="5">
        <v>121463.46</v>
      </c>
      <c r="Z821" s="5">
        <v>771403.22</v>
      </c>
      <c r="AA821" s="5">
        <v>1</v>
      </c>
      <c r="AB821" s="5">
        <v>771403.22</v>
      </c>
    </row>
    <row r="822" spans="1:206" x14ac:dyDescent="0.2">
      <c r="A822" s="5">
        <v>50</v>
      </c>
      <c r="B822" s="5">
        <v>0</v>
      </c>
      <c r="C822" s="5">
        <v>0</v>
      </c>
      <c r="D822" s="5">
        <v>1</v>
      </c>
      <c r="E822" s="5">
        <v>222</v>
      </c>
      <c r="F822" s="5">
        <f>ROUND(Source!AO818,O822)</f>
        <v>0</v>
      </c>
      <c r="G822" s="5" t="s">
        <v>335</v>
      </c>
      <c r="H822" s="5" t="s">
        <v>336</v>
      </c>
      <c r="I822" s="5"/>
      <c r="J822" s="5"/>
      <c r="K822" s="5">
        <v>222</v>
      </c>
      <c r="L822" s="5">
        <v>3</v>
      </c>
      <c r="M822" s="5">
        <v>3</v>
      </c>
      <c r="N822" s="5" t="s">
        <v>3</v>
      </c>
      <c r="O822" s="5">
        <v>2</v>
      </c>
      <c r="P822" s="5">
        <f>ROUND(Source!EG818,O822)</f>
        <v>0</v>
      </c>
      <c r="Q822" s="5"/>
      <c r="R822" s="5"/>
      <c r="S822" s="5"/>
      <c r="T822" s="5"/>
      <c r="U822" s="5"/>
      <c r="V822" s="5"/>
      <c r="W822" s="5">
        <v>0</v>
      </c>
      <c r="X822" s="5">
        <v>1</v>
      </c>
      <c r="Y822" s="5">
        <v>0</v>
      </c>
      <c r="Z822" s="5">
        <v>0</v>
      </c>
      <c r="AA822" s="5">
        <v>1</v>
      </c>
      <c r="AB822" s="5">
        <v>0</v>
      </c>
    </row>
    <row r="823" spans="1:206" x14ac:dyDescent="0.2">
      <c r="A823" s="5">
        <v>50</v>
      </c>
      <c r="B823" s="5">
        <v>0</v>
      </c>
      <c r="C823" s="5">
        <v>0</v>
      </c>
      <c r="D823" s="5">
        <v>1</v>
      </c>
      <c r="E823" s="5">
        <v>225</v>
      </c>
      <c r="F823" s="5">
        <f>ROUND(Source!AV818,O823)</f>
        <v>121463.46</v>
      </c>
      <c r="G823" s="5" t="s">
        <v>337</v>
      </c>
      <c r="H823" s="5" t="s">
        <v>338</v>
      </c>
      <c r="I823" s="5"/>
      <c r="J823" s="5"/>
      <c r="K823" s="5">
        <v>225</v>
      </c>
      <c r="L823" s="5">
        <v>4</v>
      </c>
      <c r="M823" s="5">
        <v>3</v>
      </c>
      <c r="N823" s="5" t="s">
        <v>3</v>
      </c>
      <c r="O823" s="5">
        <v>2</v>
      </c>
      <c r="P823" s="5">
        <f>ROUND(Source!EN818,O823)</f>
        <v>771403.22</v>
      </c>
      <c r="Q823" s="5"/>
      <c r="R823" s="5"/>
      <c r="S823" s="5"/>
      <c r="T823" s="5"/>
      <c r="U823" s="5"/>
      <c r="V823" s="5"/>
      <c r="W823" s="5">
        <v>121463.46</v>
      </c>
      <c r="X823" s="5">
        <v>1</v>
      </c>
      <c r="Y823" s="5">
        <v>121463.46</v>
      </c>
      <c r="Z823" s="5">
        <v>771403.22</v>
      </c>
      <c r="AA823" s="5">
        <v>1</v>
      </c>
      <c r="AB823" s="5">
        <v>771403.22</v>
      </c>
    </row>
    <row r="824" spans="1:206" x14ac:dyDescent="0.2">
      <c r="A824" s="5">
        <v>50</v>
      </c>
      <c r="B824" s="5">
        <v>0</v>
      </c>
      <c r="C824" s="5">
        <v>0</v>
      </c>
      <c r="D824" s="5">
        <v>1</v>
      </c>
      <c r="E824" s="5">
        <v>226</v>
      </c>
      <c r="F824" s="5">
        <f>ROUND(Source!AW818,O824)</f>
        <v>108082.42</v>
      </c>
      <c r="G824" s="5" t="s">
        <v>339</v>
      </c>
      <c r="H824" s="5" t="s">
        <v>340</v>
      </c>
      <c r="I824" s="5"/>
      <c r="J824" s="5"/>
      <c r="K824" s="5">
        <v>226</v>
      </c>
      <c r="L824" s="5">
        <v>5</v>
      </c>
      <c r="M824" s="5">
        <v>3</v>
      </c>
      <c r="N824" s="5" t="s">
        <v>3</v>
      </c>
      <c r="O824" s="5">
        <v>2</v>
      </c>
      <c r="P824" s="5">
        <f>ROUND(Source!EO818,O824)</f>
        <v>668904.44999999995</v>
      </c>
      <c r="Q824" s="5"/>
      <c r="R824" s="5"/>
      <c r="S824" s="5"/>
      <c r="T824" s="5"/>
      <c r="U824" s="5"/>
      <c r="V824" s="5"/>
      <c r="W824" s="5">
        <v>108082.42</v>
      </c>
      <c r="X824" s="5">
        <v>1</v>
      </c>
      <c r="Y824" s="5">
        <v>108082.42</v>
      </c>
      <c r="Z824" s="5">
        <v>668904.44999999995</v>
      </c>
      <c r="AA824" s="5">
        <v>1</v>
      </c>
      <c r="AB824" s="5">
        <v>668904.44999999995</v>
      </c>
    </row>
    <row r="825" spans="1:206" x14ac:dyDescent="0.2">
      <c r="A825" s="5">
        <v>50</v>
      </c>
      <c r="B825" s="5">
        <v>0</v>
      </c>
      <c r="C825" s="5">
        <v>0</v>
      </c>
      <c r="D825" s="5">
        <v>1</v>
      </c>
      <c r="E825" s="5">
        <v>227</v>
      </c>
      <c r="F825" s="5">
        <f>ROUND(Source!AX818,O825)</f>
        <v>0</v>
      </c>
      <c r="G825" s="5" t="s">
        <v>341</v>
      </c>
      <c r="H825" s="5" t="s">
        <v>342</v>
      </c>
      <c r="I825" s="5"/>
      <c r="J825" s="5"/>
      <c r="K825" s="5">
        <v>227</v>
      </c>
      <c r="L825" s="5">
        <v>6</v>
      </c>
      <c r="M825" s="5">
        <v>3</v>
      </c>
      <c r="N825" s="5" t="s">
        <v>3</v>
      </c>
      <c r="O825" s="5">
        <v>2</v>
      </c>
      <c r="P825" s="5">
        <f>ROUND(Source!EP818,O825)</f>
        <v>0</v>
      </c>
      <c r="Q825" s="5"/>
      <c r="R825" s="5"/>
      <c r="S825" s="5"/>
      <c r="T825" s="5"/>
      <c r="U825" s="5"/>
      <c r="V825" s="5"/>
      <c r="W825" s="5">
        <v>0</v>
      </c>
      <c r="X825" s="5">
        <v>1</v>
      </c>
      <c r="Y825" s="5">
        <v>0</v>
      </c>
      <c r="Z825" s="5">
        <v>0</v>
      </c>
      <c r="AA825" s="5">
        <v>1</v>
      </c>
      <c r="AB825" s="5">
        <v>0</v>
      </c>
    </row>
    <row r="826" spans="1:206" x14ac:dyDescent="0.2">
      <c r="A826" s="5">
        <v>50</v>
      </c>
      <c r="B826" s="5">
        <v>0</v>
      </c>
      <c r="C826" s="5">
        <v>0</v>
      </c>
      <c r="D826" s="5">
        <v>1</v>
      </c>
      <c r="E826" s="5">
        <v>228</v>
      </c>
      <c r="F826" s="5">
        <f>ROUND(Source!AY818,O826)</f>
        <v>108082.42</v>
      </c>
      <c r="G826" s="5" t="s">
        <v>343</v>
      </c>
      <c r="H826" s="5" t="s">
        <v>344</v>
      </c>
      <c r="I826" s="5"/>
      <c r="J826" s="5"/>
      <c r="K826" s="5">
        <v>228</v>
      </c>
      <c r="L826" s="5">
        <v>7</v>
      </c>
      <c r="M826" s="5">
        <v>3</v>
      </c>
      <c r="N826" s="5" t="s">
        <v>3</v>
      </c>
      <c r="O826" s="5">
        <v>2</v>
      </c>
      <c r="P826" s="5">
        <f>ROUND(Source!EQ818,O826)</f>
        <v>668904.44999999995</v>
      </c>
      <c r="Q826" s="5"/>
      <c r="R826" s="5"/>
      <c r="S826" s="5"/>
      <c r="T826" s="5"/>
      <c r="U826" s="5"/>
      <c r="V826" s="5"/>
      <c r="W826" s="5">
        <v>108082.42</v>
      </c>
      <c r="X826" s="5">
        <v>1</v>
      </c>
      <c r="Y826" s="5">
        <v>108082.42</v>
      </c>
      <c r="Z826" s="5">
        <v>668904.44999999995</v>
      </c>
      <c r="AA826" s="5">
        <v>1</v>
      </c>
      <c r="AB826" s="5">
        <v>668904.44999999995</v>
      </c>
    </row>
    <row r="827" spans="1:206" x14ac:dyDescent="0.2">
      <c r="A827" s="5">
        <v>50</v>
      </c>
      <c r="B827" s="5">
        <v>0</v>
      </c>
      <c r="C827" s="5">
        <v>0</v>
      </c>
      <c r="D827" s="5">
        <v>1</v>
      </c>
      <c r="E827" s="5">
        <v>216</v>
      </c>
      <c r="F827" s="5">
        <f>ROUND(Source!AP818,O827)</f>
        <v>13381.04</v>
      </c>
      <c r="G827" s="5" t="s">
        <v>345</v>
      </c>
      <c r="H827" s="5" t="s">
        <v>346</v>
      </c>
      <c r="I827" s="5"/>
      <c r="J827" s="5"/>
      <c r="K827" s="5">
        <v>216</v>
      </c>
      <c r="L827" s="5">
        <v>8</v>
      </c>
      <c r="M827" s="5">
        <v>3</v>
      </c>
      <c r="N827" s="5" t="s">
        <v>3</v>
      </c>
      <c r="O827" s="5">
        <v>2</v>
      </c>
      <c r="P827" s="5">
        <f>ROUND(Source!EH818,O827)</f>
        <v>102498.77</v>
      </c>
      <c r="Q827" s="5"/>
      <c r="R827" s="5"/>
      <c r="S827" s="5"/>
      <c r="T827" s="5"/>
      <c r="U827" s="5"/>
      <c r="V827" s="5"/>
      <c r="W827" s="5">
        <v>13381.04</v>
      </c>
      <c r="X827" s="5">
        <v>1</v>
      </c>
      <c r="Y827" s="5">
        <v>13381.04</v>
      </c>
      <c r="Z827" s="5">
        <v>102498.77</v>
      </c>
      <c r="AA827" s="5">
        <v>1</v>
      </c>
      <c r="AB827" s="5">
        <v>102498.77</v>
      </c>
    </row>
    <row r="828" spans="1:206" x14ac:dyDescent="0.2">
      <c r="A828" s="5">
        <v>50</v>
      </c>
      <c r="B828" s="5">
        <v>0</v>
      </c>
      <c r="C828" s="5">
        <v>0</v>
      </c>
      <c r="D828" s="5">
        <v>1</v>
      </c>
      <c r="E828" s="5">
        <v>223</v>
      </c>
      <c r="F828" s="5">
        <f>ROUND(Source!AQ818,O828)</f>
        <v>0</v>
      </c>
      <c r="G828" s="5" t="s">
        <v>347</v>
      </c>
      <c r="H828" s="5" t="s">
        <v>348</v>
      </c>
      <c r="I828" s="5"/>
      <c r="J828" s="5"/>
      <c r="K828" s="5">
        <v>223</v>
      </c>
      <c r="L828" s="5">
        <v>9</v>
      </c>
      <c r="M828" s="5">
        <v>3</v>
      </c>
      <c r="N828" s="5" t="s">
        <v>3</v>
      </c>
      <c r="O828" s="5">
        <v>2</v>
      </c>
      <c r="P828" s="5">
        <f>ROUND(Source!EI818,O828)</f>
        <v>0</v>
      </c>
      <c r="Q828" s="5"/>
      <c r="R828" s="5"/>
      <c r="S828" s="5"/>
      <c r="T828" s="5"/>
      <c r="U828" s="5"/>
      <c r="V828" s="5"/>
      <c r="W828" s="5">
        <v>0</v>
      </c>
      <c r="X828" s="5">
        <v>1</v>
      </c>
      <c r="Y828" s="5">
        <v>0</v>
      </c>
      <c r="Z828" s="5">
        <v>0</v>
      </c>
      <c r="AA828" s="5">
        <v>1</v>
      </c>
      <c r="AB828" s="5">
        <v>0</v>
      </c>
    </row>
    <row r="829" spans="1:206" x14ac:dyDescent="0.2">
      <c r="A829" s="5">
        <v>50</v>
      </c>
      <c r="B829" s="5">
        <v>0</v>
      </c>
      <c r="C829" s="5">
        <v>0</v>
      </c>
      <c r="D829" s="5">
        <v>1</v>
      </c>
      <c r="E829" s="5">
        <v>229</v>
      </c>
      <c r="F829" s="5">
        <f>ROUND(Source!AZ818,O829)</f>
        <v>13381.04</v>
      </c>
      <c r="G829" s="5" t="s">
        <v>349</v>
      </c>
      <c r="H829" s="5" t="s">
        <v>350</v>
      </c>
      <c r="I829" s="5"/>
      <c r="J829" s="5"/>
      <c r="K829" s="5">
        <v>229</v>
      </c>
      <c r="L829" s="5">
        <v>10</v>
      </c>
      <c r="M829" s="5">
        <v>3</v>
      </c>
      <c r="N829" s="5" t="s">
        <v>3</v>
      </c>
      <c r="O829" s="5">
        <v>2</v>
      </c>
      <c r="P829" s="5">
        <f>ROUND(Source!ER818,O829)</f>
        <v>102498.77</v>
      </c>
      <c r="Q829" s="5"/>
      <c r="R829" s="5"/>
      <c r="S829" s="5"/>
      <c r="T829" s="5"/>
      <c r="U829" s="5"/>
      <c r="V829" s="5"/>
      <c r="W829" s="5">
        <v>13381.04</v>
      </c>
      <c r="X829" s="5">
        <v>1</v>
      </c>
      <c r="Y829" s="5">
        <v>13381.04</v>
      </c>
      <c r="Z829" s="5">
        <v>102498.77</v>
      </c>
      <c r="AA829" s="5">
        <v>1</v>
      </c>
      <c r="AB829" s="5">
        <v>102498.77</v>
      </c>
    </row>
    <row r="830" spans="1:206" x14ac:dyDescent="0.2">
      <c r="A830" s="5">
        <v>50</v>
      </c>
      <c r="B830" s="5">
        <v>0</v>
      </c>
      <c r="C830" s="5">
        <v>0</v>
      </c>
      <c r="D830" s="5">
        <v>1</v>
      </c>
      <c r="E830" s="5">
        <v>203</v>
      </c>
      <c r="F830" s="5">
        <f>ROUND(Source!Q818,O830)</f>
        <v>669.84</v>
      </c>
      <c r="G830" s="5" t="s">
        <v>351</v>
      </c>
      <c r="H830" s="5" t="s">
        <v>352</v>
      </c>
      <c r="I830" s="5"/>
      <c r="J830" s="5"/>
      <c r="K830" s="5">
        <v>203</v>
      </c>
      <c r="L830" s="5">
        <v>11</v>
      </c>
      <c r="M830" s="5">
        <v>3</v>
      </c>
      <c r="N830" s="5" t="s">
        <v>3</v>
      </c>
      <c r="O830" s="5">
        <v>2</v>
      </c>
      <c r="P830" s="5">
        <f>ROUND(Source!DI818,O830)</f>
        <v>9250.31</v>
      </c>
      <c r="Q830" s="5"/>
      <c r="R830" s="5"/>
      <c r="S830" s="5"/>
      <c r="T830" s="5"/>
      <c r="U830" s="5"/>
      <c r="V830" s="5"/>
      <c r="W830" s="5">
        <v>669.84</v>
      </c>
      <c r="X830" s="5">
        <v>1</v>
      </c>
      <c r="Y830" s="5">
        <v>669.84</v>
      </c>
      <c r="Z830" s="5">
        <v>9250.31</v>
      </c>
      <c r="AA830" s="5">
        <v>1</v>
      </c>
      <c r="AB830" s="5">
        <v>9250.31</v>
      </c>
    </row>
    <row r="831" spans="1:206" x14ac:dyDescent="0.2">
      <c r="A831" s="5">
        <v>50</v>
      </c>
      <c r="B831" s="5">
        <v>0</v>
      </c>
      <c r="C831" s="5">
        <v>0</v>
      </c>
      <c r="D831" s="5">
        <v>1</v>
      </c>
      <c r="E831" s="5">
        <v>231</v>
      </c>
      <c r="F831" s="5">
        <f>ROUND(Source!BB818,O831)</f>
        <v>0</v>
      </c>
      <c r="G831" s="5" t="s">
        <v>353</v>
      </c>
      <c r="H831" s="5" t="s">
        <v>354</v>
      </c>
      <c r="I831" s="5"/>
      <c r="J831" s="5"/>
      <c r="K831" s="5">
        <v>231</v>
      </c>
      <c r="L831" s="5">
        <v>12</v>
      </c>
      <c r="M831" s="5">
        <v>3</v>
      </c>
      <c r="N831" s="5" t="s">
        <v>3</v>
      </c>
      <c r="O831" s="5">
        <v>2</v>
      </c>
      <c r="P831" s="5">
        <f>ROUND(Source!ET818,O831)</f>
        <v>0</v>
      </c>
      <c r="Q831" s="5"/>
      <c r="R831" s="5"/>
      <c r="S831" s="5"/>
      <c r="T831" s="5"/>
      <c r="U831" s="5"/>
      <c r="V831" s="5"/>
      <c r="W831" s="5">
        <v>0</v>
      </c>
      <c r="X831" s="5">
        <v>1</v>
      </c>
      <c r="Y831" s="5">
        <v>0</v>
      </c>
      <c r="Z831" s="5">
        <v>0</v>
      </c>
      <c r="AA831" s="5">
        <v>1</v>
      </c>
      <c r="AB831" s="5">
        <v>0</v>
      </c>
    </row>
    <row r="832" spans="1:206" x14ac:dyDescent="0.2">
      <c r="A832" s="5">
        <v>50</v>
      </c>
      <c r="B832" s="5">
        <v>0</v>
      </c>
      <c r="C832" s="5">
        <v>0</v>
      </c>
      <c r="D832" s="5">
        <v>1</v>
      </c>
      <c r="E832" s="5">
        <v>204</v>
      </c>
      <c r="F832" s="5">
        <f>ROUND(Source!R818,O832)</f>
        <v>54.8</v>
      </c>
      <c r="G832" s="5" t="s">
        <v>355</v>
      </c>
      <c r="H832" s="5" t="s">
        <v>356</v>
      </c>
      <c r="I832" s="5"/>
      <c r="J832" s="5"/>
      <c r="K832" s="5">
        <v>204</v>
      </c>
      <c r="L832" s="5">
        <v>13</v>
      </c>
      <c r="M832" s="5">
        <v>3</v>
      </c>
      <c r="N832" s="5" t="s">
        <v>3</v>
      </c>
      <c r="O832" s="5">
        <v>2</v>
      </c>
      <c r="P832" s="5">
        <f>ROUND(Source!DJ818,O832)</f>
        <v>3013.48</v>
      </c>
      <c r="Q832" s="5"/>
      <c r="R832" s="5"/>
      <c r="S832" s="5"/>
      <c r="T832" s="5"/>
      <c r="U832" s="5"/>
      <c r="V832" s="5"/>
      <c r="W832" s="5">
        <v>54.8</v>
      </c>
      <c r="X832" s="5">
        <v>1</v>
      </c>
      <c r="Y832" s="5">
        <v>54.8</v>
      </c>
      <c r="Z832" s="5">
        <v>3013.48</v>
      </c>
      <c r="AA832" s="5">
        <v>1</v>
      </c>
      <c r="AB832" s="5">
        <v>3013.48</v>
      </c>
    </row>
    <row r="833" spans="1:88" x14ac:dyDescent="0.2">
      <c r="A833" s="5">
        <v>50</v>
      </c>
      <c r="B833" s="5">
        <v>0</v>
      </c>
      <c r="C833" s="5">
        <v>0</v>
      </c>
      <c r="D833" s="5">
        <v>1</v>
      </c>
      <c r="E833" s="5">
        <v>205</v>
      </c>
      <c r="F833" s="5">
        <f>ROUND(Source!S818,O833)</f>
        <v>6184.97</v>
      </c>
      <c r="G833" s="5" t="s">
        <v>357</v>
      </c>
      <c r="H833" s="5" t="s">
        <v>358</v>
      </c>
      <c r="I833" s="5"/>
      <c r="J833" s="5"/>
      <c r="K833" s="5">
        <v>205</v>
      </c>
      <c r="L833" s="5">
        <v>14</v>
      </c>
      <c r="M833" s="5">
        <v>3</v>
      </c>
      <c r="N833" s="5" t="s">
        <v>3</v>
      </c>
      <c r="O833" s="5">
        <v>2</v>
      </c>
      <c r="P833" s="5">
        <f>ROUND(Source!DK818,O833)</f>
        <v>340111.5</v>
      </c>
      <c r="Q833" s="5"/>
      <c r="R833" s="5"/>
      <c r="S833" s="5"/>
      <c r="T833" s="5"/>
      <c r="U833" s="5"/>
      <c r="V833" s="5"/>
      <c r="W833" s="5">
        <v>6184.97</v>
      </c>
      <c r="X833" s="5">
        <v>1</v>
      </c>
      <c r="Y833" s="5">
        <v>6184.97</v>
      </c>
      <c r="Z833" s="5">
        <v>340111.5</v>
      </c>
      <c r="AA833" s="5">
        <v>1</v>
      </c>
      <c r="AB833" s="5">
        <v>340111.5</v>
      </c>
    </row>
    <row r="834" spans="1:88" x14ac:dyDescent="0.2">
      <c r="A834" s="5">
        <v>50</v>
      </c>
      <c r="B834" s="5">
        <v>0</v>
      </c>
      <c r="C834" s="5">
        <v>0</v>
      </c>
      <c r="D834" s="5">
        <v>1</v>
      </c>
      <c r="E834" s="5">
        <v>232</v>
      </c>
      <c r="F834" s="5">
        <f>ROUND(Source!BC818,O834)</f>
        <v>0</v>
      </c>
      <c r="G834" s="5" t="s">
        <v>359</v>
      </c>
      <c r="H834" s="5" t="s">
        <v>360</v>
      </c>
      <c r="I834" s="5"/>
      <c r="J834" s="5"/>
      <c r="K834" s="5">
        <v>232</v>
      </c>
      <c r="L834" s="5">
        <v>15</v>
      </c>
      <c r="M834" s="5">
        <v>3</v>
      </c>
      <c r="N834" s="5" t="s">
        <v>3</v>
      </c>
      <c r="O834" s="5">
        <v>2</v>
      </c>
      <c r="P834" s="5">
        <f>ROUND(Source!EU818,O834)</f>
        <v>0</v>
      </c>
      <c r="Q834" s="5"/>
      <c r="R834" s="5"/>
      <c r="S834" s="5"/>
      <c r="T834" s="5"/>
      <c r="U834" s="5"/>
      <c r="V834" s="5"/>
      <c r="W834" s="5">
        <v>0</v>
      </c>
      <c r="X834" s="5">
        <v>1</v>
      </c>
      <c r="Y834" s="5">
        <v>0</v>
      </c>
      <c r="Z834" s="5">
        <v>0</v>
      </c>
      <c r="AA834" s="5">
        <v>1</v>
      </c>
      <c r="AB834" s="5">
        <v>0</v>
      </c>
    </row>
    <row r="835" spans="1:88" x14ac:dyDescent="0.2">
      <c r="A835" s="5">
        <v>50</v>
      </c>
      <c r="B835" s="5">
        <v>0</v>
      </c>
      <c r="C835" s="5">
        <v>0</v>
      </c>
      <c r="D835" s="5">
        <v>1</v>
      </c>
      <c r="E835" s="5">
        <v>214</v>
      </c>
      <c r="F835" s="5">
        <f>ROUND(Source!AS818,O835)</f>
        <v>112178.81</v>
      </c>
      <c r="G835" s="5" t="s">
        <v>361</v>
      </c>
      <c r="H835" s="5" t="s">
        <v>362</v>
      </c>
      <c r="I835" s="5"/>
      <c r="J835" s="5"/>
      <c r="K835" s="5">
        <v>214</v>
      </c>
      <c r="L835" s="5">
        <v>16</v>
      </c>
      <c r="M835" s="5">
        <v>3</v>
      </c>
      <c r="N835" s="5" t="s">
        <v>3</v>
      </c>
      <c r="O835" s="5">
        <v>2</v>
      </c>
      <c r="P835" s="5">
        <f>ROUND(Source!EK818,O835)</f>
        <v>1391688.13</v>
      </c>
      <c r="Q835" s="5"/>
      <c r="R835" s="5"/>
      <c r="S835" s="5"/>
      <c r="T835" s="5"/>
      <c r="U835" s="5"/>
      <c r="V835" s="5"/>
      <c r="W835" s="5">
        <v>112178.81</v>
      </c>
      <c r="X835" s="5">
        <v>1</v>
      </c>
      <c r="Y835" s="5">
        <v>112178.81</v>
      </c>
      <c r="Z835" s="5">
        <v>1391688.13</v>
      </c>
      <c r="AA835" s="5">
        <v>1</v>
      </c>
      <c r="AB835" s="5">
        <v>1391688.13</v>
      </c>
    </row>
    <row r="836" spans="1:88" x14ac:dyDescent="0.2">
      <c r="A836" s="5">
        <v>50</v>
      </c>
      <c r="B836" s="5">
        <v>0</v>
      </c>
      <c r="C836" s="5">
        <v>0</v>
      </c>
      <c r="D836" s="5">
        <v>1</v>
      </c>
      <c r="E836" s="5">
        <v>215</v>
      </c>
      <c r="F836" s="5">
        <f>ROUND(Source!AT818,O836)</f>
        <v>12637.13</v>
      </c>
      <c r="G836" s="5" t="s">
        <v>363</v>
      </c>
      <c r="H836" s="5" t="s">
        <v>364</v>
      </c>
      <c r="I836" s="5"/>
      <c r="J836" s="5"/>
      <c r="K836" s="5">
        <v>215</v>
      </c>
      <c r="L836" s="5">
        <v>17</v>
      </c>
      <c r="M836" s="5">
        <v>3</v>
      </c>
      <c r="N836" s="5" t="s">
        <v>3</v>
      </c>
      <c r="O836" s="5">
        <v>2</v>
      </c>
      <c r="P836" s="5">
        <f>ROUND(Source!EL818,O836)</f>
        <v>169808.18</v>
      </c>
      <c r="Q836" s="5"/>
      <c r="R836" s="5"/>
      <c r="S836" s="5"/>
      <c r="T836" s="5"/>
      <c r="U836" s="5"/>
      <c r="V836" s="5"/>
      <c r="W836" s="5">
        <v>12637.13</v>
      </c>
      <c r="X836" s="5">
        <v>1</v>
      </c>
      <c r="Y836" s="5">
        <v>12637.13</v>
      </c>
      <c r="Z836" s="5">
        <v>169808.18</v>
      </c>
      <c r="AA836" s="5">
        <v>1</v>
      </c>
      <c r="AB836" s="5">
        <v>169808.18</v>
      </c>
    </row>
    <row r="837" spans="1:88" x14ac:dyDescent="0.2">
      <c r="A837" s="5">
        <v>50</v>
      </c>
      <c r="B837" s="5">
        <v>0</v>
      </c>
      <c r="C837" s="5">
        <v>0</v>
      </c>
      <c r="D837" s="5">
        <v>1</v>
      </c>
      <c r="E837" s="5">
        <v>217</v>
      </c>
      <c r="F837" s="5">
        <f>ROUND(Source!AU818,O837)</f>
        <v>0</v>
      </c>
      <c r="G837" s="5" t="s">
        <v>365</v>
      </c>
      <c r="H837" s="5" t="s">
        <v>366</v>
      </c>
      <c r="I837" s="5"/>
      <c r="J837" s="5"/>
      <c r="K837" s="5">
        <v>217</v>
      </c>
      <c r="L837" s="5">
        <v>18</v>
      </c>
      <c r="M837" s="5">
        <v>3</v>
      </c>
      <c r="N837" s="5" t="s">
        <v>3</v>
      </c>
      <c r="O837" s="5">
        <v>2</v>
      </c>
      <c r="P837" s="5">
        <f>ROUND(Source!EM818,O837)</f>
        <v>0</v>
      </c>
      <c r="Q837" s="5"/>
      <c r="R837" s="5"/>
      <c r="S837" s="5"/>
      <c r="T837" s="5"/>
      <c r="U837" s="5"/>
      <c r="V837" s="5"/>
      <c r="W837" s="5">
        <v>0</v>
      </c>
      <c r="X837" s="5">
        <v>1</v>
      </c>
      <c r="Y837" s="5">
        <v>0</v>
      </c>
      <c r="Z837" s="5">
        <v>0</v>
      </c>
      <c r="AA837" s="5">
        <v>1</v>
      </c>
      <c r="AB837" s="5">
        <v>0</v>
      </c>
    </row>
    <row r="838" spans="1:88" x14ac:dyDescent="0.2">
      <c r="A838" s="5">
        <v>50</v>
      </c>
      <c r="B838" s="5">
        <v>0</v>
      </c>
      <c r="C838" s="5">
        <v>0</v>
      </c>
      <c r="D838" s="5">
        <v>1</v>
      </c>
      <c r="E838" s="5">
        <v>230</v>
      </c>
      <c r="F838" s="5">
        <f>ROUND(Source!BA818,O838)</f>
        <v>0</v>
      </c>
      <c r="G838" s="5" t="s">
        <v>367</v>
      </c>
      <c r="H838" s="5" t="s">
        <v>368</v>
      </c>
      <c r="I838" s="5"/>
      <c r="J838" s="5"/>
      <c r="K838" s="5">
        <v>230</v>
      </c>
      <c r="L838" s="5">
        <v>19</v>
      </c>
      <c r="M838" s="5">
        <v>3</v>
      </c>
      <c r="N838" s="5" t="s">
        <v>3</v>
      </c>
      <c r="O838" s="5">
        <v>2</v>
      </c>
      <c r="P838" s="5">
        <f>ROUND(Source!ES818,O838)</f>
        <v>0</v>
      </c>
      <c r="Q838" s="5"/>
      <c r="R838" s="5"/>
      <c r="S838" s="5"/>
      <c r="T838" s="5"/>
      <c r="U838" s="5"/>
      <c r="V838" s="5"/>
      <c r="W838" s="5">
        <v>0</v>
      </c>
      <c r="X838" s="5">
        <v>1</v>
      </c>
      <c r="Y838" s="5">
        <v>0</v>
      </c>
      <c r="Z838" s="5">
        <v>0</v>
      </c>
      <c r="AA838" s="5">
        <v>1</v>
      </c>
      <c r="AB838" s="5">
        <v>0</v>
      </c>
    </row>
    <row r="839" spans="1:88" x14ac:dyDescent="0.2">
      <c r="A839" s="5">
        <v>50</v>
      </c>
      <c r="B839" s="5">
        <v>0</v>
      </c>
      <c r="C839" s="5">
        <v>0</v>
      </c>
      <c r="D839" s="5">
        <v>1</v>
      </c>
      <c r="E839" s="5">
        <v>206</v>
      </c>
      <c r="F839" s="5">
        <f>ROUND(Source!T818,O839)</f>
        <v>0</v>
      </c>
      <c r="G839" s="5" t="s">
        <v>369</v>
      </c>
      <c r="H839" s="5" t="s">
        <v>370</v>
      </c>
      <c r="I839" s="5"/>
      <c r="J839" s="5"/>
      <c r="K839" s="5">
        <v>206</v>
      </c>
      <c r="L839" s="5">
        <v>20</v>
      </c>
      <c r="M839" s="5">
        <v>3</v>
      </c>
      <c r="N839" s="5" t="s">
        <v>3</v>
      </c>
      <c r="O839" s="5">
        <v>2</v>
      </c>
      <c r="P839" s="5">
        <f>ROUND(Source!DL818,O839)</f>
        <v>0</v>
      </c>
      <c r="Q839" s="5"/>
      <c r="R839" s="5"/>
      <c r="S839" s="5"/>
      <c r="T839" s="5"/>
      <c r="U839" s="5"/>
      <c r="V839" s="5"/>
      <c r="W839" s="5">
        <v>0</v>
      </c>
      <c r="X839" s="5">
        <v>1</v>
      </c>
      <c r="Y839" s="5">
        <v>0</v>
      </c>
      <c r="Z839" s="5">
        <v>0</v>
      </c>
      <c r="AA839" s="5">
        <v>1</v>
      </c>
      <c r="AB839" s="5">
        <v>0</v>
      </c>
    </row>
    <row r="840" spans="1:88" x14ac:dyDescent="0.2">
      <c r="A840" s="5">
        <v>50</v>
      </c>
      <c r="B840" s="5">
        <v>0</v>
      </c>
      <c r="C840" s="5">
        <v>0</v>
      </c>
      <c r="D840" s="5">
        <v>1</v>
      </c>
      <c r="E840" s="5">
        <v>207</v>
      </c>
      <c r="F840" s="5">
        <f>Source!U818</f>
        <v>481.12424303749992</v>
      </c>
      <c r="G840" s="5" t="s">
        <v>371</v>
      </c>
      <c r="H840" s="5" t="s">
        <v>372</v>
      </c>
      <c r="I840" s="5"/>
      <c r="J840" s="5"/>
      <c r="K840" s="5">
        <v>207</v>
      </c>
      <c r="L840" s="5">
        <v>21</v>
      </c>
      <c r="M840" s="5">
        <v>3</v>
      </c>
      <c r="N840" s="5" t="s">
        <v>3</v>
      </c>
      <c r="O840" s="5">
        <v>-1</v>
      </c>
      <c r="P840" s="5">
        <f>Source!DM818</f>
        <v>481.12424303749992</v>
      </c>
      <c r="Q840" s="5"/>
      <c r="R840" s="5"/>
      <c r="S840" s="5"/>
      <c r="T840" s="5"/>
      <c r="U840" s="5"/>
      <c r="V840" s="5"/>
      <c r="W840" s="5">
        <v>481.12424303749998</v>
      </c>
      <c r="X840" s="5">
        <v>1</v>
      </c>
      <c r="Y840" s="5">
        <v>481.12424303749998</v>
      </c>
      <c r="Z840" s="5">
        <v>481.12424303749998</v>
      </c>
      <c r="AA840" s="5">
        <v>1</v>
      </c>
      <c r="AB840" s="5">
        <v>481.12424303749998</v>
      </c>
    </row>
    <row r="841" spans="1:88" x14ac:dyDescent="0.2">
      <c r="A841" s="5">
        <v>50</v>
      </c>
      <c r="B841" s="5">
        <v>0</v>
      </c>
      <c r="C841" s="5">
        <v>0</v>
      </c>
      <c r="D841" s="5">
        <v>1</v>
      </c>
      <c r="E841" s="5">
        <v>208</v>
      </c>
      <c r="F841" s="5">
        <f>Source!V818</f>
        <v>0</v>
      </c>
      <c r="G841" s="5" t="s">
        <v>373</v>
      </c>
      <c r="H841" s="5" t="s">
        <v>374</v>
      </c>
      <c r="I841" s="5"/>
      <c r="J841" s="5"/>
      <c r="K841" s="5">
        <v>208</v>
      </c>
      <c r="L841" s="5">
        <v>22</v>
      </c>
      <c r="M841" s="5">
        <v>3</v>
      </c>
      <c r="N841" s="5" t="s">
        <v>3</v>
      </c>
      <c r="O841" s="5">
        <v>-1</v>
      </c>
      <c r="P841" s="5">
        <f>Source!DN818</f>
        <v>0</v>
      </c>
      <c r="Q841" s="5"/>
      <c r="R841" s="5"/>
      <c r="S841" s="5"/>
      <c r="T841" s="5"/>
      <c r="U841" s="5"/>
      <c r="V841" s="5"/>
      <c r="W841" s="5">
        <v>0</v>
      </c>
      <c r="X841" s="5">
        <v>1</v>
      </c>
      <c r="Y841" s="5">
        <v>0</v>
      </c>
      <c r="Z841" s="5">
        <v>0</v>
      </c>
      <c r="AA841" s="5">
        <v>1</v>
      </c>
      <c r="AB841" s="5">
        <v>0</v>
      </c>
    </row>
    <row r="842" spans="1:88" x14ac:dyDescent="0.2">
      <c r="A842" s="5">
        <v>50</v>
      </c>
      <c r="B842" s="5">
        <v>0</v>
      </c>
      <c r="C842" s="5">
        <v>0</v>
      </c>
      <c r="D842" s="5">
        <v>1</v>
      </c>
      <c r="E842" s="5">
        <v>209</v>
      </c>
      <c r="F842" s="5">
        <f>ROUND(Source!W818,O842)</f>
        <v>0</v>
      </c>
      <c r="G842" s="5" t="s">
        <v>375</v>
      </c>
      <c r="H842" s="5" t="s">
        <v>376</v>
      </c>
      <c r="I842" s="5"/>
      <c r="J842" s="5"/>
      <c r="K842" s="5">
        <v>209</v>
      </c>
      <c r="L842" s="5">
        <v>23</v>
      </c>
      <c r="M842" s="5">
        <v>3</v>
      </c>
      <c r="N842" s="5" t="s">
        <v>3</v>
      </c>
      <c r="O842" s="5">
        <v>2</v>
      </c>
      <c r="P842" s="5">
        <f>ROUND(Source!DO818,O842)</f>
        <v>0</v>
      </c>
      <c r="Q842" s="5"/>
      <c r="R842" s="5"/>
      <c r="S842" s="5"/>
      <c r="T842" s="5"/>
      <c r="U842" s="5"/>
      <c r="V842" s="5"/>
      <c r="W842" s="5">
        <v>0</v>
      </c>
      <c r="X842" s="5">
        <v>1</v>
      </c>
      <c r="Y842" s="5">
        <v>0</v>
      </c>
      <c r="Z842" s="5">
        <v>0</v>
      </c>
      <c r="AA842" s="5">
        <v>1</v>
      </c>
      <c r="AB842" s="5">
        <v>0</v>
      </c>
    </row>
    <row r="843" spans="1:88" x14ac:dyDescent="0.2">
      <c r="A843" s="5">
        <v>50</v>
      </c>
      <c r="B843" s="5">
        <v>0</v>
      </c>
      <c r="C843" s="5">
        <v>0</v>
      </c>
      <c r="D843" s="5">
        <v>1</v>
      </c>
      <c r="E843" s="5">
        <v>233</v>
      </c>
      <c r="F843" s="5">
        <f>ROUND(Source!BD818,O843)</f>
        <v>0</v>
      </c>
      <c r="G843" s="5" t="s">
        <v>377</v>
      </c>
      <c r="H843" s="5" t="s">
        <v>378</v>
      </c>
      <c r="I843" s="5"/>
      <c r="J843" s="5"/>
      <c r="K843" s="5">
        <v>233</v>
      </c>
      <c r="L843" s="5">
        <v>24</v>
      </c>
      <c r="M843" s="5">
        <v>3</v>
      </c>
      <c r="N843" s="5" t="s">
        <v>3</v>
      </c>
      <c r="O843" s="5">
        <v>2</v>
      </c>
      <c r="P843" s="5">
        <f>ROUND(Source!EV818,O843)</f>
        <v>0</v>
      </c>
      <c r="Q843" s="5"/>
      <c r="R843" s="5"/>
      <c r="S843" s="5"/>
      <c r="T843" s="5"/>
      <c r="U843" s="5"/>
      <c r="V843" s="5"/>
      <c r="W843" s="5">
        <v>0</v>
      </c>
      <c r="X843" s="5">
        <v>1</v>
      </c>
      <c r="Y843" s="5">
        <v>0</v>
      </c>
      <c r="Z843" s="5">
        <v>0</v>
      </c>
      <c r="AA843" s="5">
        <v>1</v>
      </c>
      <c r="AB843" s="5">
        <v>0</v>
      </c>
    </row>
    <row r="844" spans="1:88" x14ac:dyDescent="0.2">
      <c r="A844" s="5">
        <v>50</v>
      </c>
      <c r="B844" s="5">
        <v>0</v>
      </c>
      <c r="C844" s="5">
        <v>0</v>
      </c>
      <c r="D844" s="5">
        <v>1</v>
      </c>
      <c r="E844" s="5">
        <v>210</v>
      </c>
      <c r="F844" s="5">
        <f>ROUND(Source!X818,O844)</f>
        <v>6365.06</v>
      </c>
      <c r="G844" s="5" t="s">
        <v>379</v>
      </c>
      <c r="H844" s="5" t="s">
        <v>380</v>
      </c>
      <c r="I844" s="5"/>
      <c r="J844" s="5"/>
      <c r="K844" s="5">
        <v>210</v>
      </c>
      <c r="L844" s="5">
        <v>25</v>
      </c>
      <c r="M844" s="5">
        <v>3</v>
      </c>
      <c r="N844" s="5" t="s">
        <v>3</v>
      </c>
      <c r="O844" s="5">
        <v>2</v>
      </c>
      <c r="P844" s="5">
        <f>ROUND(Source!DP818,O844)</f>
        <v>350013.07</v>
      </c>
      <c r="Q844" s="5"/>
      <c r="R844" s="5"/>
      <c r="S844" s="5"/>
      <c r="T844" s="5"/>
      <c r="U844" s="5"/>
      <c r="V844" s="5"/>
      <c r="W844" s="5">
        <v>6365.06</v>
      </c>
      <c r="X844" s="5">
        <v>1</v>
      </c>
      <c r="Y844" s="5">
        <v>6365.06</v>
      </c>
      <c r="Z844" s="5">
        <v>350013.07</v>
      </c>
      <c r="AA844" s="5">
        <v>1</v>
      </c>
      <c r="AB844" s="5">
        <v>350013.07</v>
      </c>
    </row>
    <row r="845" spans="1:88" x14ac:dyDescent="0.2">
      <c r="A845" s="5">
        <v>50</v>
      </c>
      <c r="B845" s="5">
        <v>0</v>
      </c>
      <c r="C845" s="5">
        <v>0</v>
      </c>
      <c r="D845" s="5">
        <v>1</v>
      </c>
      <c r="E845" s="5">
        <v>211</v>
      </c>
      <c r="F845" s="5">
        <f>ROUND(Source!Y818,O845)</f>
        <v>3513.65</v>
      </c>
      <c r="G845" s="5" t="s">
        <v>381</v>
      </c>
      <c r="H845" s="5" t="s">
        <v>382</v>
      </c>
      <c r="I845" s="5"/>
      <c r="J845" s="5"/>
      <c r="K845" s="5">
        <v>211</v>
      </c>
      <c r="L845" s="5">
        <v>26</v>
      </c>
      <c r="M845" s="5">
        <v>3</v>
      </c>
      <c r="N845" s="5" t="s">
        <v>3</v>
      </c>
      <c r="O845" s="5">
        <v>2</v>
      </c>
      <c r="P845" s="5">
        <f>ROUND(Source!DQ818,O845)</f>
        <v>193216.98</v>
      </c>
      <c r="Q845" s="5"/>
      <c r="R845" s="5"/>
      <c r="S845" s="5"/>
      <c r="T845" s="5"/>
      <c r="U845" s="5"/>
      <c r="V845" s="5"/>
      <c r="W845" s="5">
        <v>3513.65</v>
      </c>
      <c r="X845" s="5">
        <v>1</v>
      </c>
      <c r="Y845" s="5">
        <v>3513.65</v>
      </c>
      <c r="Z845" s="5">
        <v>193216.98</v>
      </c>
      <c r="AA845" s="5">
        <v>1</v>
      </c>
      <c r="AB845" s="5">
        <v>193216.98</v>
      </c>
    </row>
    <row r="846" spans="1:88" x14ac:dyDescent="0.2">
      <c r="A846" s="5">
        <v>50</v>
      </c>
      <c r="B846" s="5">
        <v>0</v>
      </c>
      <c r="C846" s="5">
        <v>0</v>
      </c>
      <c r="D846" s="5">
        <v>1</v>
      </c>
      <c r="E846" s="5">
        <v>224</v>
      </c>
      <c r="F846" s="5">
        <f>ROUND(Source!AR818,O846)</f>
        <v>138196.98000000001</v>
      </c>
      <c r="G846" s="5" t="s">
        <v>383</v>
      </c>
      <c r="H846" s="5" t="s">
        <v>384</v>
      </c>
      <c r="I846" s="5"/>
      <c r="J846" s="5"/>
      <c r="K846" s="5">
        <v>224</v>
      </c>
      <c r="L846" s="5">
        <v>27</v>
      </c>
      <c r="M846" s="5">
        <v>3</v>
      </c>
      <c r="N846" s="5" t="s">
        <v>3</v>
      </c>
      <c r="O846" s="5">
        <v>2</v>
      </c>
      <c r="P846" s="5">
        <f>ROUND(Source!EJ818,O846)</f>
        <v>1663995.08</v>
      </c>
      <c r="Q846" s="5"/>
      <c r="R846" s="5"/>
      <c r="S846" s="5"/>
      <c r="T846" s="5"/>
      <c r="U846" s="5"/>
      <c r="V846" s="5"/>
      <c r="W846" s="5">
        <v>138196.98000000001</v>
      </c>
      <c r="X846" s="5">
        <v>1</v>
      </c>
      <c r="Y846" s="5">
        <v>138196.98000000001</v>
      </c>
      <c r="Z846" s="5">
        <v>1663995.08</v>
      </c>
      <c r="AA846" s="5">
        <v>1</v>
      </c>
      <c r="AB846" s="5">
        <v>1663995.08</v>
      </c>
    </row>
    <row r="848" spans="1:88" x14ac:dyDescent="0.2">
      <c r="A848" s="1">
        <v>4</v>
      </c>
      <c r="B848" s="1">
        <v>1</v>
      </c>
      <c r="C848" s="1"/>
      <c r="D848" s="1">
        <f>ROW(A927)</f>
        <v>927</v>
      </c>
      <c r="E848" s="1"/>
      <c r="F848" s="1" t="s">
        <v>18</v>
      </c>
      <c r="G848" s="1" t="s">
        <v>719</v>
      </c>
      <c r="H848" s="1" t="s">
        <v>3</v>
      </c>
      <c r="I848" s="1">
        <v>0</v>
      </c>
      <c r="J848" s="1"/>
      <c r="K848" s="1">
        <v>0</v>
      </c>
      <c r="L848" s="1"/>
      <c r="M848" s="1" t="s">
        <v>3</v>
      </c>
      <c r="N848" s="1"/>
      <c r="O848" s="1"/>
      <c r="P848" s="1"/>
      <c r="Q848" s="1"/>
      <c r="R848" s="1"/>
      <c r="S848" s="1">
        <v>0</v>
      </c>
      <c r="T848" s="1">
        <v>0</v>
      </c>
      <c r="U848" s="1" t="s">
        <v>3</v>
      </c>
      <c r="V848" s="1">
        <v>0</v>
      </c>
      <c r="W848" s="1"/>
      <c r="X848" s="1"/>
      <c r="Y848" s="1"/>
      <c r="Z848" s="1"/>
      <c r="AA848" s="1"/>
      <c r="AB848" s="1" t="s">
        <v>3</v>
      </c>
      <c r="AC848" s="1" t="s">
        <v>3</v>
      </c>
      <c r="AD848" s="1" t="s">
        <v>3</v>
      </c>
      <c r="AE848" s="1" t="s">
        <v>3</v>
      </c>
      <c r="AF848" s="1" t="s">
        <v>3</v>
      </c>
      <c r="AG848" s="1" t="s">
        <v>3</v>
      </c>
      <c r="AH848" s="1"/>
      <c r="AI848" s="1"/>
      <c r="AJ848" s="1"/>
      <c r="AK848" s="1"/>
      <c r="AL848" s="1"/>
      <c r="AM848" s="1"/>
      <c r="AN848" s="1"/>
      <c r="AO848" s="1"/>
      <c r="AP848" s="1" t="s">
        <v>3</v>
      </c>
      <c r="AQ848" s="1" t="s">
        <v>3</v>
      </c>
      <c r="AR848" s="1" t="s">
        <v>3</v>
      </c>
      <c r="AS848" s="1"/>
      <c r="AT848" s="1"/>
      <c r="AU848" s="1"/>
      <c r="AV848" s="1"/>
      <c r="AW848" s="1"/>
      <c r="AX848" s="1"/>
      <c r="AY848" s="1"/>
      <c r="AZ848" s="1" t="s">
        <v>3</v>
      </c>
      <c r="BA848" s="1"/>
      <c r="BB848" s="1" t="s">
        <v>3</v>
      </c>
      <c r="BC848" s="1" t="s">
        <v>3</v>
      </c>
      <c r="BD848" s="1" t="s">
        <v>3</v>
      </c>
      <c r="BE848" s="1" t="s">
        <v>3</v>
      </c>
      <c r="BF848" s="1" t="s">
        <v>3</v>
      </c>
      <c r="BG848" s="1" t="s">
        <v>3</v>
      </c>
      <c r="BH848" s="1" t="s">
        <v>3</v>
      </c>
      <c r="BI848" s="1" t="s">
        <v>3</v>
      </c>
      <c r="BJ848" s="1" t="s">
        <v>3</v>
      </c>
      <c r="BK848" s="1" t="s">
        <v>3</v>
      </c>
      <c r="BL848" s="1" t="s">
        <v>3</v>
      </c>
      <c r="BM848" s="1" t="s">
        <v>3</v>
      </c>
      <c r="BN848" s="1" t="s">
        <v>3</v>
      </c>
      <c r="BO848" s="1" t="s">
        <v>3</v>
      </c>
      <c r="BP848" s="1" t="s">
        <v>3</v>
      </c>
      <c r="BQ848" s="1"/>
      <c r="BR848" s="1"/>
      <c r="BS848" s="1"/>
      <c r="BT848" s="1"/>
      <c r="BU848" s="1"/>
      <c r="BV848" s="1"/>
      <c r="BW848" s="1"/>
      <c r="BX848" s="1">
        <v>0</v>
      </c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>
        <v>0</v>
      </c>
    </row>
    <row r="850" spans="1:255" x14ac:dyDescent="0.2">
      <c r="A850" s="3">
        <v>52</v>
      </c>
      <c r="B850" s="3">
        <f t="shared" ref="B850:G850" si="1037">B927</f>
        <v>1</v>
      </c>
      <c r="C850" s="3">
        <f t="shared" si="1037"/>
        <v>4</v>
      </c>
      <c r="D850" s="3">
        <f t="shared" si="1037"/>
        <v>848</v>
      </c>
      <c r="E850" s="3">
        <f t="shared" si="1037"/>
        <v>0</v>
      </c>
      <c r="F850" s="3" t="str">
        <f t="shared" si="1037"/>
        <v>Новый раздел</v>
      </c>
      <c r="G850" s="3" t="str">
        <f t="shared" si="1037"/>
        <v>Смесители</v>
      </c>
      <c r="H850" s="3"/>
      <c r="I850" s="3"/>
      <c r="J850" s="3"/>
      <c r="K850" s="3"/>
      <c r="L850" s="3"/>
      <c r="M850" s="3"/>
      <c r="N850" s="3"/>
      <c r="O850" s="3">
        <f t="shared" ref="O850:AT850" si="1038">O927</f>
        <v>169788.08</v>
      </c>
      <c r="P850" s="3">
        <f t="shared" si="1038"/>
        <v>167329.68</v>
      </c>
      <c r="Q850" s="3">
        <f t="shared" si="1038"/>
        <v>275.11</v>
      </c>
      <c r="R850" s="3">
        <f t="shared" si="1038"/>
        <v>33.299999999999997</v>
      </c>
      <c r="S850" s="3">
        <f t="shared" si="1038"/>
        <v>2183.29</v>
      </c>
      <c r="T850" s="3">
        <f t="shared" si="1038"/>
        <v>0</v>
      </c>
      <c r="U850" s="3">
        <f t="shared" si="1038"/>
        <v>175.68437616399999</v>
      </c>
      <c r="V850" s="3">
        <f t="shared" si="1038"/>
        <v>0</v>
      </c>
      <c r="W850" s="3">
        <f t="shared" si="1038"/>
        <v>0</v>
      </c>
      <c r="X850" s="3">
        <f t="shared" si="1038"/>
        <v>2412.15</v>
      </c>
      <c r="Y850" s="3">
        <f t="shared" si="1038"/>
        <v>1349.02</v>
      </c>
      <c r="Z850" s="3">
        <f t="shared" si="1038"/>
        <v>0</v>
      </c>
      <c r="AA850" s="3">
        <f t="shared" si="1038"/>
        <v>0</v>
      </c>
      <c r="AB850" s="3">
        <f t="shared" si="1038"/>
        <v>169788.08</v>
      </c>
      <c r="AC850" s="3">
        <f t="shared" si="1038"/>
        <v>167329.68</v>
      </c>
      <c r="AD850" s="3">
        <f t="shared" si="1038"/>
        <v>275.11</v>
      </c>
      <c r="AE850" s="3">
        <f t="shared" si="1038"/>
        <v>33.299999999999997</v>
      </c>
      <c r="AF850" s="3">
        <f t="shared" si="1038"/>
        <v>2183.29</v>
      </c>
      <c r="AG850" s="3">
        <f t="shared" si="1038"/>
        <v>0</v>
      </c>
      <c r="AH850" s="3">
        <f t="shared" si="1038"/>
        <v>175.68437616399999</v>
      </c>
      <c r="AI850" s="3">
        <f t="shared" si="1038"/>
        <v>0</v>
      </c>
      <c r="AJ850" s="3">
        <f t="shared" si="1038"/>
        <v>0</v>
      </c>
      <c r="AK850" s="3">
        <f t="shared" si="1038"/>
        <v>2412.15</v>
      </c>
      <c r="AL850" s="3">
        <f t="shared" si="1038"/>
        <v>1349.02</v>
      </c>
      <c r="AM850" s="3">
        <f t="shared" si="1038"/>
        <v>0</v>
      </c>
      <c r="AN850" s="3">
        <f t="shared" si="1038"/>
        <v>0</v>
      </c>
      <c r="AO850" s="3">
        <f t="shared" si="1038"/>
        <v>0</v>
      </c>
      <c r="AP850" s="3">
        <f t="shared" si="1038"/>
        <v>13019.35</v>
      </c>
      <c r="AQ850" s="3">
        <f t="shared" si="1038"/>
        <v>0</v>
      </c>
      <c r="AR850" s="3">
        <f t="shared" si="1038"/>
        <v>173549.25</v>
      </c>
      <c r="AS850" s="3">
        <f t="shared" si="1038"/>
        <v>160423.5</v>
      </c>
      <c r="AT850" s="3">
        <f t="shared" si="1038"/>
        <v>106.4</v>
      </c>
      <c r="AU850" s="3">
        <f t="shared" ref="AU850:BZ850" si="1039">AU927</f>
        <v>0</v>
      </c>
      <c r="AV850" s="3">
        <f t="shared" si="1039"/>
        <v>167329.68</v>
      </c>
      <c r="AW850" s="3">
        <f t="shared" si="1039"/>
        <v>154310.32999999999</v>
      </c>
      <c r="AX850" s="3">
        <f t="shared" si="1039"/>
        <v>0</v>
      </c>
      <c r="AY850" s="3">
        <f t="shared" si="1039"/>
        <v>154310.32999999999</v>
      </c>
      <c r="AZ850" s="3">
        <f t="shared" si="1039"/>
        <v>13019.35</v>
      </c>
      <c r="BA850" s="3">
        <f t="shared" si="1039"/>
        <v>0</v>
      </c>
      <c r="BB850" s="3">
        <f t="shared" si="1039"/>
        <v>0</v>
      </c>
      <c r="BC850" s="3">
        <f t="shared" si="1039"/>
        <v>0</v>
      </c>
      <c r="BD850" s="3">
        <f t="shared" si="1039"/>
        <v>0</v>
      </c>
      <c r="BE850" s="3">
        <f t="shared" si="1039"/>
        <v>0</v>
      </c>
      <c r="BF850" s="3">
        <f t="shared" si="1039"/>
        <v>0</v>
      </c>
      <c r="BG850" s="3">
        <f t="shared" si="1039"/>
        <v>0</v>
      </c>
      <c r="BH850" s="3">
        <f t="shared" si="1039"/>
        <v>0</v>
      </c>
      <c r="BI850" s="3">
        <f t="shared" si="1039"/>
        <v>0</v>
      </c>
      <c r="BJ850" s="3">
        <f t="shared" si="1039"/>
        <v>0</v>
      </c>
      <c r="BK850" s="3">
        <f t="shared" si="1039"/>
        <v>0</v>
      </c>
      <c r="BL850" s="3">
        <f t="shared" si="1039"/>
        <v>0</v>
      </c>
      <c r="BM850" s="3">
        <f t="shared" si="1039"/>
        <v>0</v>
      </c>
      <c r="BN850" s="3">
        <f t="shared" si="1039"/>
        <v>0</v>
      </c>
      <c r="BO850" s="3">
        <f t="shared" si="1039"/>
        <v>0</v>
      </c>
      <c r="BP850" s="3">
        <f t="shared" si="1039"/>
        <v>0</v>
      </c>
      <c r="BQ850" s="3">
        <f t="shared" si="1039"/>
        <v>0</v>
      </c>
      <c r="BR850" s="3">
        <f t="shared" si="1039"/>
        <v>0</v>
      </c>
      <c r="BS850" s="3">
        <f t="shared" si="1039"/>
        <v>0</v>
      </c>
      <c r="BT850" s="3">
        <f t="shared" si="1039"/>
        <v>0</v>
      </c>
      <c r="BU850" s="3">
        <f t="shared" si="1039"/>
        <v>0</v>
      </c>
      <c r="BV850" s="3">
        <f t="shared" si="1039"/>
        <v>0</v>
      </c>
      <c r="BW850" s="3">
        <f t="shared" si="1039"/>
        <v>0</v>
      </c>
      <c r="BX850" s="3">
        <f t="shared" si="1039"/>
        <v>0</v>
      </c>
      <c r="BY850" s="3">
        <f t="shared" si="1039"/>
        <v>13019.35</v>
      </c>
      <c r="BZ850" s="3">
        <f t="shared" si="1039"/>
        <v>0</v>
      </c>
      <c r="CA850" s="3">
        <f t="shared" ref="CA850:DF850" si="1040">CA927</f>
        <v>173549.25</v>
      </c>
      <c r="CB850" s="3">
        <f t="shared" si="1040"/>
        <v>160423.5</v>
      </c>
      <c r="CC850" s="3">
        <f t="shared" si="1040"/>
        <v>106.4</v>
      </c>
      <c r="CD850" s="3">
        <f t="shared" si="1040"/>
        <v>0</v>
      </c>
      <c r="CE850" s="3">
        <f t="shared" si="1040"/>
        <v>167329.68</v>
      </c>
      <c r="CF850" s="3">
        <f t="shared" si="1040"/>
        <v>154310.32999999999</v>
      </c>
      <c r="CG850" s="3">
        <f t="shared" si="1040"/>
        <v>0</v>
      </c>
      <c r="CH850" s="3">
        <f t="shared" si="1040"/>
        <v>154310.32999999999</v>
      </c>
      <c r="CI850" s="3">
        <f t="shared" si="1040"/>
        <v>13019.35</v>
      </c>
      <c r="CJ850" s="3">
        <f t="shared" si="1040"/>
        <v>0</v>
      </c>
      <c r="CK850" s="3">
        <f t="shared" si="1040"/>
        <v>0</v>
      </c>
      <c r="CL850" s="3">
        <f t="shared" si="1040"/>
        <v>0</v>
      </c>
      <c r="CM850" s="3">
        <f t="shared" si="1040"/>
        <v>0</v>
      </c>
      <c r="CN850" s="3">
        <f t="shared" si="1040"/>
        <v>0</v>
      </c>
      <c r="CO850" s="3">
        <f t="shared" si="1040"/>
        <v>0</v>
      </c>
      <c r="CP850" s="3">
        <f t="shared" si="1040"/>
        <v>0</v>
      </c>
      <c r="CQ850" s="3">
        <f t="shared" si="1040"/>
        <v>0</v>
      </c>
      <c r="CR850" s="3">
        <f t="shared" si="1040"/>
        <v>0</v>
      </c>
      <c r="CS850" s="3">
        <f t="shared" si="1040"/>
        <v>0</v>
      </c>
      <c r="CT850" s="3">
        <f t="shared" si="1040"/>
        <v>0</v>
      </c>
      <c r="CU850" s="3">
        <f t="shared" si="1040"/>
        <v>0</v>
      </c>
      <c r="CV850" s="3">
        <f t="shared" si="1040"/>
        <v>0</v>
      </c>
      <c r="CW850" s="3">
        <f t="shared" si="1040"/>
        <v>0</v>
      </c>
      <c r="CX850" s="3">
        <f t="shared" si="1040"/>
        <v>0</v>
      </c>
      <c r="CY850" s="3">
        <f t="shared" si="1040"/>
        <v>0</v>
      </c>
      <c r="CZ850" s="3">
        <f t="shared" si="1040"/>
        <v>0</v>
      </c>
      <c r="DA850" s="3">
        <f t="shared" si="1040"/>
        <v>0</v>
      </c>
      <c r="DB850" s="3">
        <f t="shared" si="1040"/>
        <v>0</v>
      </c>
      <c r="DC850" s="3">
        <f t="shared" si="1040"/>
        <v>0</v>
      </c>
      <c r="DD850" s="3">
        <f t="shared" si="1040"/>
        <v>0</v>
      </c>
      <c r="DE850" s="3">
        <f t="shared" si="1040"/>
        <v>0</v>
      </c>
      <c r="DF850" s="3">
        <f t="shared" si="1040"/>
        <v>0</v>
      </c>
      <c r="DG850" s="4">
        <f t="shared" ref="DG850:EL850" si="1041">DG927</f>
        <v>1633768.71</v>
      </c>
      <c r="DH850" s="4">
        <f t="shared" si="1041"/>
        <v>1509584.99</v>
      </c>
      <c r="DI850" s="4">
        <f t="shared" si="1041"/>
        <v>4124.59</v>
      </c>
      <c r="DJ850" s="4">
        <f t="shared" si="1041"/>
        <v>1831.19</v>
      </c>
      <c r="DK850" s="4">
        <f t="shared" si="1041"/>
        <v>120059.13</v>
      </c>
      <c r="DL850" s="4">
        <f t="shared" si="1041"/>
        <v>0</v>
      </c>
      <c r="DM850" s="4">
        <f t="shared" si="1041"/>
        <v>175.68437616399999</v>
      </c>
      <c r="DN850" s="4">
        <f t="shared" si="1041"/>
        <v>0</v>
      </c>
      <c r="DO850" s="4">
        <f t="shared" si="1041"/>
        <v>0</v>
      </c>
      <c r="DP850" s="4">
        <f t="shared" si="1041"/>
        <v>132644.6</v>
      </c>
      <c r="DQ850" s="4">
        <f t="shared" si="1041"/>
        <v>74182.69</v>
      </c>
      <c r="DR850" s="4">
        <f t="shared" si="1041"/>
        <v>0</v>
      </c>
      <c r="DS850" s="4">
        <f t="shared" si="1041"/>
        <v>0</v>
      </c>
      <c r="DT850" s="4">
        <f t="shared" si="1041"/>
        <v>1633768.71</v>
      </c>
      <c r="DU850" s="4">
        <f t="shared" si="1041"/>
        <v>1509584.99</v>
      </c>
      <c r="DV850" s="4">
        <f t="shared" si="1041"/>
        <v>4124.59</v>
      </c>
      <c r="DW850" s="4">
        <f t="shared" si="1041"/>
        <v>1831.19</v>
      </c>
      <c r="DX850" s="4">
        <f t="shared" si="1041"/>
        <v>120059.13</v>
      </c>
      <c r="DY850" s="4">
        <f t="shared" si="1041"/>
        <v>0</v>
      </c>
      <c r="DZ850" s="4">
        <f t="shared" si="1041"/>
        <v>175.68437616399999</v>
      </c>
      <c r="EA850" s="4">
        <f t="shared" si="1041"/>
        <v>0</v>
      </c>
      <c r="EB850" s="4">
        <f t="shared" si="1041"/>
        <v>0</v>
      </c>
      <c r="EC850" s="4">
        <f t="shared" si="1041"/>
        <v>132644.6</v>
      </c>
      <c r="ED850" s="4">
        <f t="shared" si="1041"/>
        <v>74182.69</v>
      </c>
      <c r="EE850" s="4">
        <f t="shared" si="1041"/>
        <v>0</v>
      </c>
      <c r="EF850" s="4">
        <f t="shared" si="1041"/>
        <v>0</v>
      </c>
      <c r="EG850" s="4">
        <f t="shared" si="1041"/>
        <v>0</v>
      </c>
      <c r="EH850" s="4">
        <f t="shared" si="1041"/>
        <v>99728.22</v>
      </c>
      <c r="EI850" s="4">
        <f t="shared" si="1041"/>
        <v>0</v>
      </c>
      <c r="EJ850" s="4">
        <f t="shared" si="1041"/>
        <v>1840596</v>
      </c>
      <c r="EK850" s="4">
        <f t="shared" si="1041"/>
        <v>1737627.24</v>
      </c>
      <c r="EL850" s="4">
        <f t="shared" si="1041"/>
        <v>3240.54</v>
      </c>
      <c r="EM850" s="4">
        <f t="shared" ref="EM850:FR850" si="1042">EM927</f>
        <v>0</v>
      </c>
      <c r="EN850" s="4">
        <f t="shared" si="1042"/>
        <v>1509584.99</v>
      </c>
      <c r="EO850" s="4">
        <f t="shared" si="1042"/>
        <v>1409856.77</v>
      </c>
      <c r="EP850" s="4">
        <f t="shared" si="1042"/>
        <v>0</v>
      </c>
      <c r="EQ850" s="4">
        <f t="shared" si="1042"/>
        <v>1409856.77</v>
      </c>
      <c r="ER850" s="4">
        <f t="shared" si="1042"/>
        <v>99728.22</v>
      </c>
      <c r="ES850" s="4">
        <f t="shared" si="1042"/>
        <v>0</v>
      </c>
      <c r="ET850" s="4">
        <f t="shared" si="1042"/>
        <v>0</v>
      </c>
      <c r="EU850" s="4">
        <f t="shared" si="1042"/>
        <v>0</v>
      </c>
      <c r="EV850" s="4">
        <f t="shared" si="1042"/>
        <v>0</v>
      </c>
      <c r="EW850" s="4">
        <f t="shared" si="1042"/>
        <v>0</v>
      </c>
      <c r="EX850" s="4">
        <f t="shared" si="1042"/>
        <v>0</v>
      </c>
      <c r="EY850" s="4">
        <f t="shared" si="1042"/>
        <v>0</v>
      </c>
      <c r="EZ850" s="4">
        <f t="shared" si="1042"/>
        <v>0</v>
      </c>
      <c r="FA850" s="4">
        <f t="shared" si="1042"/>
        <v>0</v>
      </c>
      <c r="FB850" s="4">
        <f t="shared" si="1042"/>
        <v>0</v>
      </c>
      <c r="FC850" s="4">
        <f t="shared" si="1042"/>
        <v>0</v>
      </c>
      <c r="FD850" s="4">
        <f t="shared" si="1042"/>
        <v>0</v>
      </c>
      <c r="FE850" s="4">
        <f t="shared" si="1042"/>
        <v>0</v>
      </c>
      <c r="FF850" s="4">
        <f t="shared" si="1042"/>
        <v>0</v>
      </c>
      <c r="FG850" s="4">
        <f t="shared" si="1042"/>
        <v>0</v>
      </c>
      <c r="FH850" s="4">
        <f t="shared" si="1042"/>
        <v>0</v>
      </c>
      <c r="FI850" s="4">
        <f t="shared" si="1042"/>
        <v>0</v>
      </c>
      <c r="FJ850" s="4">
        <f t="shared" si="1042"/>
        <v>0</v>
      </c>
      <c r="FK850" s="4">
        <f t="shared" si="1042"/>
        <v>0</v>
      </c>
      <c r="FL850" s="4">
        <f t="shared" si="1042"/>
        <v>0</v>
      </c>
      <c r="FM850" s="4">
        <f t="shared" si="1042"/>
        <v>0</v>
      </c>
      <c r="FN850" s="4">
        <f t="shared" si="1042"/>
        <v>0</v>
      </c>
      <c r="FO850" s="4">
        <f t="shared" si="1042"/>
        <v>0</v>
      </c>
      <c r="FP850" s="4">
        <f t="shared" si="1042"/>
        <v>0</v>
      </c>
      <c r="FQ850" s="4">
        <f t="shared" si="1042"/>
        <v>99728.22</v>
      </c>
      <c r="FR850" s="4">
        <f t="shared" si="1042"/>
        <v>0</v>
      </c>
      <c r="FS850" s="4">
        <f t="shared" ref="FS850:GX850" si="1043">FS927</f>
        <v>1840596</v>
      </c>
      <c r="FT850" s="4">
        <f t="shared" si="1043"/>
        <v>1737627.24</v>
      </c>
      <c r="FU850" s="4">
        <f t="shared" si="1043"/>
        <v>3240.54</v>
      </c>
      <c r="FV850" s="4">
        <f t="shared" si="1043"/>
        <v>0</v>
      </c>
      <c r="FW850" s="4">
        <f t="shared" si="1043"/>
        <v>1509584.99</v>
      </c>
      <c r="FX850" s="4">
        <f t="shared" si="1043"/>
        <v>1409856.77</v>
      </c>
      <c r="FY850" s="4">
        <f t="shared" si="1043"/>
        <v>0</v>
      </c>
      <c r="FZ850" s="4">
        <f t="shared" si="1043"/>
        <v>1409856.77</v>
      </c>
      <c r="GA850" s="4">
        <f t="shared" si="1043"/>
        <v>99728.22</v>
      </c>
      <c r="GB850" s="4">
        <f t="shared" si="1043"/>
        <v>0</v>
      </c>
      <c r="GC850" s="4">
        <f t="shared" si="1043"/>
        <v>0</v>
      </c>
      <c r="GD850" s="4">
        <f t="shared" si="1043"/>
        <v>0</v>
      </c>
      <c r="GE850" s="4">
        <f t="shared" si="1043"/>
        <v>0</v>
      </c>
      <c r="GF850" s="4">
        <f t="shared" si="1043"/>
        <v>0</v>
      </c>
      <c r="GG850" s="4">
        <f t="shared" si="1043"/>
        <v>0</v>
      </c>
      <c r="GH850" s="4">
        <f t="shared" si="1043"/>
        <v>0</v>
      </c>
      <c r="GI850" s="4">
        <f t="shared" si="1043"/>
        <v>0</v>
      </c>
      <c r="GJ850" s="4">
        <f t="shared" si="1043"/>
        <v>0</v>
      </c>
      <c r="GK850" s="4">
        <f t="shared" si="1043"/>
        <v>0</v>
      </c>
      <c r="GL850" s="4">
        <f t="shared" si="1043"/>
        <v>0</v>
      </c>
      <c r="GM850" s="4">
        <f t="shared" si="1043"/>
        <v>0</v>
      </c>
      <c r="GN850" s="4">
        <f t="shared" si="1043"/>
        <v>0</v>
      </c>
      <c r="GO850" s="4">
        <f t="shared" si="1043"/>
        <v>0</v>
      </c>
      <c r="GP850" s="4">
        <f t="shared" si="1043"/>
        <v>0</v>
      </c>
      <c r="GQ850" s="4">
        <f t="shared" si="1043"/>
        <v>0</v>
      </c>
      <c r="GR850" s="4">
        <f t="shared" si="1043"/>
        <v>0</v>
      </c>
      <c r="GS850" s="4">
        <f t="shared" si="1043"/>
        <v>0</v>
      </c>
      <c r="GT850" s="4">
        <f t="shared" si="1043"/>
        <v>0</v>
      </c>
      <c r="GU850" s="4">
        <f t="shared" si="1043"/>
        <v>0</v>
      </c>
      <c r="GV850" s="4">
        <f t="shared" si="1043"/>
        <v>0</v>
      </c>
      <c r="GW850" s="4">
        <f t="shared" si="1043"/>
        <v>0</v>
      </c>
      <c r="GX850" s="4">
        <f t="shared" si="1043"/>
        <v>0</v>
      </c>
    </row>
    <row r="852" spans="1:255" x14ac:dyDescent="0.2">
      <c r="A852" s="2">
        <v>17</v>
      </c>
      <c r="B852" s="2">
        <v>1</v>
      </c>
      <c r="C852" s="2">
        <f>ROW(SmtRes!A1759)</f>
        <v>1759</v>
      </c>
      <c r="D852" s="2">
        <f>ROW(EtalonRes!A1763)</f>
        <v>1763</v>
      </c>
      <c r="E852" s="2" t="s">
        <v>720</v>
      </c>
      <c r="F852" s="2" t="s">
        <v>721</v>
      </c>
      <c r="G852" s="2" t="s">
        <v>722</v>
      </c>
      <c r="H852" s="2" t="s">
        <v>48</v>
      </c>
      <c r="I852" s="2">
        <f>ROUND(ROUND((23+13+2)/100,4),9)</f>
        <v>0.38</v>
      </c>
      <c r="J852" s="2">
        <v>0</v>
      </c>
      <c r="K852" s="2">
        <f>ROUND(ROUND((23+13+2)/100,4),9)</f>
        <v>0.38</v>
      </c>
      <c r="L852" s="2"/>
      <c r="M852" s="2"/>
      <c r="N852" s="2"/>
      <c r="O852" s="2">
        <f t="shared" ref="O852:O883" si="1044">ROUND(CP852,2)</f>
        <v>116.44</v>
      </c>
      <c r="P852" s="2">
        <f t="shared" ref="P852:P883" si="1045">ROUND((ROUND((AC852*AW852*I852),2)*BC852),2)</f>
        <v>0</v>
      </c>
      <c r="Q852" s="2">
        <f>(ROUND((ROUND(((((ET852*1.25)*1.1))*AV852*I852),2)*BB852),2)+ROUND((ROUND(((AE852-(((EU852*1.25)*1.1)))*AV852*I852),2)*BS852),2))</f>
        <v>10.19</v>
      </c>
      <c r="R852" s="2">
        <f t="shared" ref="R852:R883" si="1046">ROUND((ROUND((AE852*AV852*I852),2)*BS852),2)</f>
        <v>1.55</v>
      </c>
      <c r="S852" s="2">
        <f t="shared" ref="S852:S883" si="1047">ROUND((ROUND((AF852*AV852*I852),2)*BA852),2)</f>
        <v>106.25</v>
      </c>
      <c r="T852" s="2">
        <f t="shared" ref="T852:T883" si="1048">ROUND(CU852*I852,2)</f>
        <v>0</v>
      </c>
      <c r="U852" s="2">
        <f t="shared" ref="U852:U883" si="1049">CV852*I852</f>
        <v>8.5091254709999991</v>
      </c>
      <c r="V852" s="2">
        <f t="shared" ref="V852:V883" si="1050">CW852*I852</f>
        <v>0</v>
      </c>
      <c r="W852" s="2">
        <f t="shared" ref="W852:W883" si="1051">ROUND(CX852*I852,2)</f>
        <v>0</v>
      </c>
      <c r="X852" s="2">
        <f t="shared" ref="X852:X883" si="1052">ROUND(CY852,2)</f>
        <v>117.5</v>
      </c>
      <c r="Y852" s="2">
        <f t="shared" ref="Y852:Y883" si="1053">ROUND(CZ852,2)</f>
        <v>65.760000000000005</v>
      </c>
      <c r="Z852" s="2"/>
      <c r="AA852" s="2">
        <v>59204062</v>
      </c>
      <c r="AB852" s="2">
        <f t="shared" ref="AB852:AB883" si="1054">ROUND((AC852+AD852+AF852),6)</f>
        <v>287.17975000000001</v>
      </c>
      <c r="AC852" s="2">
        <f t="shared" ref="AC852:AC883" si="1055">ROUND((ES852),6)</f>
        <v>0</v>
      </c>
      <c r="AD852" s="2">
        <f>ROUND((((((ET852*1.25)*1.1))-(((EU852*1.25)*1.1)))+AE852),6)</f>
        <v>25.135000000000002</v>
      </c>
      <c r="AE852" s="2">
        <f>ROUND((((EU852*1.25)*1.1)),6)</f>
        <v>3.8224999999999998</v>
      </c>
      <c r="AF852" s="2">
        <f>ROUND((((EV852*1.15)*1.1)),6)</f>
        <v>262.04475000000002</v>
      </c>
      <c r="AG852" s="2">
        <f t="shared" ref="AG852:AG883" si="1056">ROUND((AP852),6)</f>
        <v>0</v>
      </c>
      <c r="AH852" s="2">
        <f>(((EW852*1.15)*1.1))</f>
        <v>20.986349999999998</v>
      </c>
      <c r="AI852" s="2">
        <f>(((EX852*1.25)*1.1))</f>
        <v>0</v>
      </c>
      <c r="AJ852" s="2">
        <f t="shared" ref="AJ852:AJ883" si="1057">(AS852)</f>
        <v>0</v>
      </c>
      <c r="AK852" s="2">
        <v>225.43</v>
      </c>
      <c r="AL852" s="2">
        <v>0</v>
      </c>
      <c r="AM852" s="2">
        <v>18.28</v>
      </c>
      <c r="AN852" s="2">
        <v>2.78</v>
      </c>
      <c r="AO852" s="2">
        <v>207.15</v>
      </c>
      <c r="AP852" s="2">
        <v>0</v>
      </c>
      <c r="AQ852" s="2">
        <v>16.59</v>
      </c>
      <c r="AR852" s="2">
        <v>0</v>
      </c>
      <c r="AS852" s="2">
        <v>0</v>
      </c>
      <c r="AT852" s="2">
        <v>109</v>
      </c>
      <c r="AU852" s="2">
        <v>61</v>
      </c>
      <c r="AV852" s="2">
        <v>1.0669999999999999</v>
      </c>
      <c r="AW852" s="2">
        <v>1</v>
      </c>
      <c r="AX852" s="2"/>
      <c r="AY852" s="2"/>
      <c r="AZ852" s="2">
        <v>1</v>
      </c>
      <c r="BA852" s="2">
        <v>1</v>
      </c>
      <c r="BB852" s="2">
        <v>1</v>
      </c>
      <c r="BC852" s="2">
        <v>1</v>
      </c>
      <c r="BD852" s="2" t="s">
        <v>3</v>
      </c>
      <c r="BE852" s="2" t="s">
        <v>3</v>
      </c>
      <c r="BF852" s="2" t="s">
        <v>3</v>
      </c>
      <c r="BG852" s="2" t="s">
        <v>3</v>
      </c>
      <c r="BH852" s="2">
        <v>0</v>
      </c>
      <c r="BI852" s="2">
        <v>1</v>
      </c>
      <c r="BJ852" s="2" t="s">
        <v>723</v>
      </c>
      <c r="BK852" s="2"/>
      <c r="BL852" s="2"/>
      <c r="BM852" s="2">
        <v>22</v>
      </c>
      <c r="BN852" s="2">
        <v>0</v>
      </c>
      <c r="BO852" s="2" t="s">
        <v>721</v>
      </c>
      <c r="BP852" s="2">
        <v>1</v>
      </c>
      <c r="BQ852" s="2">
        <v>30</v>
      </c>
      <c r="BR852" s="2">
        <v>0</v>
      </c>
      <c r="BS852" s="2">
        <v>1</v>
      </c>
      <c r="BT852" s="2">
        <v>1</v>
      </c>
      <c r="BU852" s="2">
        <v>1</v>
      </c>
      <c r="BV852" s="2">
        <v>1</v>
      </c>
      <c r="BW852" s="2">
        <v>1</v>
      </c>
      <c r="BX852" s="2">
        <v>1</v>
      </c>
      <c r="BY852" s="2" t="s">
        <v>3</v>
      </c>
      <c r="BZ852" s="2">
        <v>109</v>
      </c>
      <c r="CA852" s="2">
        <v>61</v>
      </c>
      <c r="CB852" s="2" t="s">
        <v>3</v>
      </c>
      <c r="CC852" s="2"/>
      <c r="CD852" s="2"/>
      <c r="CE852" s="2">
        <v>30</v>
      </c>
      <c r="CF852" s="2">
        <v>0</v>
      </c>
      <c r="CG852" s="2">
        <v>0</v>
      </c>
      <c r="CH852" s="2"/>
      <c r="CI852" s="2"/>
      <c r="CJ852" s="2"/>
      <c r="CK852" s="2"/>
      <c r="CL852" s="2"/>
      <c r="CM852" s="2">
        <v>0</v>
      </c>
      <c r="CN852" s="2" t="s">
        <v>1057</v>
      </c>
      <c r="CO852" s="2">
        <v>0</v>
      </c>
      <c r="CP852" s="2">
        <f t="shared" ref="CP852:CP883" si="1058">(P852+Q852+S852)</f>
        <v>116.44</v>
      </c>
      <c r="CQ852" s="2">
        <f t="shared" ref="CQ852:CQ883" si="1059">ROUND((ROUND((AC852*AW852*1),2)*BC852),2)</f>
        <v>0</v>
      </c>
      <c r="CR852" s="2">
        <f>(ROUND((ROUND(((((ET852*1.25)*1.1))*AV852*1),2)*BB852),2)+ROUND((ROUND(((AE852-(((EU852*1.25)*1.1)))*AV852*1),2)*BS852),2))</f>
        <v>26.82</v>
      </c>
      <c r="CS852" s="2">
        <f t="shared" ref="CS852:CS883" si="1060">ROUND((ROUND((AE852*AV852*1),2)*BS852),2)</f>
        <v>4.08</v>
      </c>
      <c r="CT852" s="2">
        <f t="shared" ref="CT852:CT883" si="1061">ROUND((ROUND((AF852*AV852*1),2)*BA852),2)</f>
        <v>279.60000000000002</v>
      </c>
      <c r="CU852" s="2">
        <f t="shared" ref="CU852:CU883" si="1062">AG852</f>
        <v>0</v>
      </c>
      <c r="CV852" s="2">
        <f t="shared" ref="CV852:CV883" si="1063">(AH852*AV852)</f>
        <v>22.392435449999997</v>
      </c>
      <c r="CW852" s="2">
        <f t="shared" ref="CW852:CW883" si="1064">AI852</f>
        <v>0</v>
      </c>
      <c r="CX852" s="2">
        <f t="shared" ref="CX852:CX883" si="1065">AJ852</f>
        <v>0</v>
      </c>
      <c r="CY852" s="2">
        <f t="shared" ref="CY852:CY883" si="1066">(((S852+R852)*AT852)/100)</f>
        <v>117.502</v>
      </c>
      <c r="CZ852" s="2">
        <f t="shared" ref="CZ852:CZ883" si="1067">(((S852+R852)*AU852)/100)</f>
        <v>65.757999999999996</v>
      </c>
      <c r="DA852" s="2"/>
      <c r="DB852" s="2"/>
      <c r="DC852" s="2" t="s">
        <v>3</v>
      </c>
      <c r="DD852" s="2" t="s">
        <v>3</v>
      </c>
      <c r="DE852" s="2" t="s">
        <v>25</v>
      </c>
      <c r="DF852" s="2" t="s">
        <v>25</v>
      </c>
      <c r="DG852" s="2" t="s">
        <v>26</v>
      </c>
      <c r="DH852" s="2" t="s">
        <v>3</v>
      </c>
      <c r="DI852" s="2" t="s">
        <v>26</v>
      </c>
      <c r="DJ852" s="2" t="s">
        <v>25</v>
      </c>
      <c r="DK852" s="2" t="s">
        <v>3</v>
      </c>
      <c r="DL852" s="2" t="s">
        <v>3</v>
      </c>
      <c r="DM852" s="2" t="s">
        <v>3</v>
      </c>
      <c r="DN852" s="2">
        <v>0</v>
      </c>
      <c r="DO852" s="2">
        <v>0</v>
      </c>
      <c r="DP852" s="2">
        <v>1</v>
      </c>
      <c r="DQ852" s="2">
        <v>1</v>
      </c>
      <c r="DR852" s="2"/>
      <c r="DS852" s="2"/>
      <c r="DT852" s="2"/>
      <c r="DU852" s="2">
        <v>1010</v>
      </c>
      <c r="DV852" s="2" t="s">
        <v>48</v>
      </c>
      <c r="DW852" s="2" t="s">
        <v>48</v>
      </c>
      <c r="DX852" s="2">
        <v>100</v>
      </c>
      <c r="DY852" s="2"/>
      <c r="DZ852" s="2" t="s">
        <v>3</v>
      </c>
      <c r="EA852" s="2" t="s">
        <v>3</v>
      </c>
      <c r="EB852" s="2" t="s">
        <v>3</v>
      </c>
      <c r="EC852" s="2" t="s">
        <v>3</v>
      </c>
      <c r="ED852" s="2"/>
      <c r="EE852" s="2">
        <v>58807898</v>
      </c>
      <c r="EF852" s="2">
        <v>30</v>
      </c>
      <c r="EG852" s="2" t="s">
        <v>27</v>
      </c>
      <c r="EH852" s="2">
        <v>0</v>
      </c>
      <c r="EI852" s="2" t="s">
        <v>3</v>
      </c>
      <c r="EJ852" s="2">
        <v>1</v>
      </c>
      <c r="EK852" s="2">
        <v>22</v>
      </c>
      <c r="EL852" s="2" t="s">
        <v>724</v>
      </c>
      <c r="EM852" s="2" t="s">
        <v>725</v>
      </c>
      <c r="EN852" s="2"/>
      <c r="EO852" s="2" t="s">
        <v>387</v>
      </c>
      <c r="EP852" s="2"/>
      <c r="EQ852" s="2">
        <v>0</v>
      </c>
      <c r="ER852" s="2">
        <v>225.43</v>
      </c>
      <c r="ES852" s="2">
        <v>0</v>
      </c>
      <c r="ET852" s="2">
        <v>18.28</v>
      </c>
      <c r="EU852" s="2">
        <v>2.78</v>
      </c>
      <c r="EV852" s="2">
        <v>207.15</v>
      </c>
      <c r="EW852" s="2">
        <v>16.59</v>
      </c>
      <c r="EX852" s="2">
        <v>0</v>
      </c>
      <c r="EY852" s="2">
        <v>0</v>
      </c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>
        <v>0</v>
      </c>
      <c r="FR852" s="2">
        <v>0</v>
      </c>
      <c r="FS852" s="2">
        <v>0</v>
      </c>
      <c r="FT852" s="2"/>
      <c r="FU852" s="2"/>
      <c r="FV852" s="2"/>
      <c r="FW852" s="2"/>
      <c r="FX852" s="2">
        <v>109</v>
      </c>
      <c r="FY852" s="2">
        <v>61</v>
      </c>
      <c r="FZ852" s="2"/>
      <c r="GA852" s="2" t="s">
        <v>3</v>
      </c>
      <c r="GB852" s="2"/>
      <c r="GC852" s="2"/>
      <c r="GD852" s="2">
        <v>1</v>
      </c>
      <c r="GE852" s="2"/>
      <c r="GF852" s="2">
        <v>1011193392</v>
      </c>
      <c r="GG852" s="2">
        <v>2</v>
      </c>
      <c r="GH852" s="2">
        <v>1</v>
      </c>
      <c r="GI852" s="2">
        <v>2</v>
      </c>
      <c r="GJ852" s="2">
        <v>0</v>
      </c>
      <c r="GK852" s="2">
        <v>0</v>
      </c>
      <c r="GL852" s="2">
        <f t="shared" ref="GL852:GL883" si="1068">ROUND(IF(AND(BH852=3,BI852=3,FS852&lt;&gt;0),P852,0),2)</f>
        <v>0</v>
      </c>
      <c r="GM852" s="2">
        <f t="shared" ref="GM852:GM883" si="1069">ROUND(O852+X852+Y852,2)+GX852</f>
        <v>299.7</v>
      </c>
      <c r="GN852" s="2">
        <f t="shared" ref="GN852:GN883" si="1070">IF(OR(BI852=0,BI852=1),GM852-GX852,0)</f>
        <v>299.7</v>
      </c>
      <c r="GO852" s="2">
        <f t="shared" ref="GO852:GO883" si="1071">IF(BI852=2,GM852-GX852,0)</f>
        <v>0</v>
      </c>
      <c r="GP852" s="2">
        <f t="shared" ref="GP852:GP883" si="1072">IF(BI852=4,GM852-GX852,0)</f>
        <v>0</v>
      </c>
      <c r="GQ852" s="2"/>
      <c r="GR852" s="2">
        <v>0</v>
      </c>
      <c r="GS852" s="2">
        <v>3</v>
      </c>
      <c r="GT852" s="2">
        <v>0</v>
      </c>
      <c r="GU852" s="2" t="s">
        <v>3</v>
      </c>
      <c r="GV852" s="2">
        <f t="shared" ref="GV852:GV883" si="1073">ROUND((GT852),6)</f>
        <v>0</v>
      </c>
      <c r="GW852" s="2">
        <v>1</v>
      </c>
      <c r="GX852" s="2">
        <f t="shared" ref="GX852:GX883" si="1074">ROUND(HC852*I852,2)</f>
        <v>0</v>
      </c>
      <c r="GY852" s="2"/>
      <c r="GZ852" s="2"/>
      <c r="HA852" s="2">
        <v>0</v>
      </c>
      <c r="HB852" s="2">
        <v>0</v>
      </c>
      <c r="HC852" s="2">
        <f t="shared" ref="HC852:HC883" si="1075">GV852*GW852</f>
        <v>0</v>
      </c>
      <c r="HD852" s="2"/>
      <c r="HE852" s="2" t="s">
        <v>3</v>
      </c>
      <c r="HF852" s="2" t="s">
        <v>3</v>
      </c>
      <c r="HG852" s="2"/>
      <c r="HH852" s="2"/>
      <c r="HI852" s="2"/>
      <c r="HJ852" s="2"/>
      <c r="HK852" s="2"/>
      <c r="HL852" s="2"/>
      <c r="HM852" s="2" t="s">
        <v>3</v>
      </c>
      <c r="HN852" s="2" t="s">
        <v>3</v>
      </c>
      <c r="HO852" s="2" t="s">
        <v>3</v>
      </c>
      <c r="HP852" s="2" t="s">
        <v>3</v>
      </c>
      <c r="HQ852" s="2" t="s">
        <v>3</v>
      </c>
      <c r="HR852" s="2"/>
      <c r="HS852" s="2">
        <v>0</v>
      </c>
      <c r="HT852" s="2"/>
      <c r="HU852" s="2"/>
      <c r="HV852" s="2"/>
      <c r="HW852" s="2"/>
      <c r="HX852" s="2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2"/>
      <c r="IJ852" s="2"/>
      <c r="IK852" s="2">
        <v>0</v>
      </c>
      <c r="IL852" s="2"/>
      <c r="IM852" s="2"/>
      <c r="IN852" s="2"/>
      <c r="IO852" s="2"/>
      <c r="IP852" s="2"/>
      <c r="IQ852" s="2"/>
      <c r="IR852" s="2"/>
      <c r="IS852" s="2"/>
      <c r="IT852" s="2"/>
      <c r="IU852" s="2"/>
    </row>
    <row r="853" spans="1:255" x14ac:dyDescent="0.2">
      <c r="A853">
        <v>17</v>
      </c>
      <c r="B853">
        <v>1</v>
      </c>
      <c r="C853">
        <f>ROW(SmtRes!A1764)</f>
        <v>1764</v>
      </c>
      <c r="D853">
        <f>ROW(EtalonRes!A1766)</f>
        <v>1766</v>
      </c>
      <c r="E853" t="s">
        <v>720</v>
      </c>
      <c r="F853" t="s">
        <v>721</v>
      </c>
      <c r="G853" t="s">
        <v>722</v>
      </c>
      <c r="H853" t="s">
        <v>48</v>
      </c>
      <c r="I853">
        <f>ROUND(ROUND((23+13+2)/100,4),9)</f>
        <v>0.38</v>
      </c>
      <c r="J853">
        <v>0</v>
      </c>
      <c r="K853">
        <f>ROUND(ROUND((23+13+2)/100,4),9)</f>
        <v>0.38</v>
      </c>
      <c r="O853">
        <f t="shared" si="1044"/>
        <v>6008.79</v>
      </c>
      <c r="P853">
        <f t="shared" si="1045"/>
        <v>0</v>
      </c>
      <c r="Q853">
        <f>(ROUND((ROUND(((((ET853*1.25)*1.1))*AV853*I853),2)*BB853),2)+ROUND((ROUND(((AE853-(((EU853*1.25)*1.1)))*AV853*I853),2)*BS853),2))</f>
        <v>166.1</v>
      </c>
      <c r="R853">
        <f t="shared" si="1046"/>
        <v>85.23</v>
      </c>
      <c r="S853">
        <f t="shared" si="1047"/>
        <v>5842.69</v>
      </c>
      <c r="T853">
        <f t="shared" si="1048"/>
        <v>0</v>
      </c>
      <c r="U853">
        <f t="shared" si="1049"/>
        <v>8.5091254709999991</v>
      </c>
      <c r="V853">
        <f t="shared" si="1050"/>
        <v>0</v>
      </c>
      <c r="W853">
        <f t="shared" si="1051"/>
        <v>0</v>
      </c>
      <c r="X853">
        <f t="shared" si="1052"/>
        <v>6461.43</v>
      </c>
      <c r="Y853">
        <f t="shared" si="1053"/>
        <v>3616.03</v>
      </c>
      <c r="AA853">
        <v>59204059</v>
      </c>
      <c r="AB853">
        <f t="shared" si="1054"/>
        <v>287.17975000000001</v>
      </c>
      <c r="AC853">
        <f t="shared" si="1055"/>
        <v>0</v>
      </c>
      <c r="AD853">
        <f>ROUND((((((ET853*1.25)*1.1))-(((EU853*1.25)*1.1)))+AE853),6)</f>
        <v>25.135000000000002</v>
      </c>
      <c r="AE853">
        <f>ROUND((((EU853*1.25)*1.1)),6)</f>
        <v>3.8224999999999998</v>
      </c>
      <c r="AF853">
        <f>ROUND((((EV853*1.15)*1.1)),6)</f>
        <v>262.04475000000002</v>
      </c>
      <c r="AG853">
        <f t="shared" si="1056"/>
        <v>0</v>
      </c>
      <c r="AH853">
        <f>(((EW853*1.15)*1.1))</f>
        <v>20.986349999999998</v>
      </c>
      <c r="AI853">
        <f>(((EX853*1.25)*1.1))</f>
        <v>0</v>
      </c>
      <c r="AJ853">
        <f t="shared" si="1057"/>
        <v>0</v>
      </c>
      <c r="AK853">
        <v>225.43</v>
      </c>
      <c r="AL853">
        <v>0</v>
      </c>
      <c r="AM853">
        <v>18.28</v>
      </c>
      <c r="AN853">
        <v>2.78</v>
      </c>
      <c r="AO853">
        <v>207.15</v>
      </c>
      <c r="AP853">
        <v>0</v>
      </c>
      <c r="AQ853">
        <v>16.59</v>
      </c>
      <c r="AR853">
        <v>0</v>
      </c>
      <c r="AS853">
        <v>0</v>
      </c>
      <c r="AT853">
        <v>109</v>
      </c>
      <c r="AU853">
        <v>61</v>
      </c>
      <c r="AV853">
        <v>1.0669999999999999</v>
      </c>
      <c r="AW853">
        <v>1</v>
      </c>
      <c r="AZ853">
        <v>1</v>
      </c>
      <c r="BA853">
        <v>54.99</v>
      </c>
      <c r="BB853">
        <v>16.3</v>
      </c>
      <c r="BC853">
        <v>1</v>
      </c>
      <c r="BD853" t="s">
        <v>3</v>
      </c>
      <c r="BE853" t="s">
        <v>3</v>
      </c>
      <c r="BF853" t="s">
        <v>3</v>
      </c>
      <c r="BG853" t="s">
        <v>3</v>
      </c>
      <c r="BH853">
        <v>0</v>
      </c>
      <c r="BI853">
        <v>1</v>
      </c>
      <c r="BJ853" t="s">
        <v>723</v>
      </c>
      <c r="BM853">
        <v>22</v>
      </c>
      <c r="BN853">
        <v>0</v>
      </c>
      <c r="BO853" t="s">
        <v>721</v>
      </c>
      <c r="BP853">
        <v>1</v>
      </c>
      <c r="BQ853">
        <v>30</v>
      </c>
      <c r="BR853">
        <v>0</v>
      </c>
      <c r="BS853">
        <v>54.99</v>
      </c>
      <c r="BT853">
        <v>1</v>
      </c>
      <c r="BU853">
        <v>1</v>
      </c>
      <c r="BV853">
        <v>1</v>
      </c>
      <c r="BW853">
        <v>1</v>
      </c>
      <c r="BX853">
        <v>1</v>
      </c>
      <c r="BY853" t="s">
        <v>3</v>
      </c>
      <c r="BZ853">
        <v>109</v>
      </c>
      <c r="CA853">
        <v>61</v>
      </c>
      <c r="CB853" t="s">
        <v>3</v>
      </c>
      <c r="CE853">
        <v>30</v>
      </c>
      <c r="CF853">
        <v>0</v>
      </c>
      <c r="CG853">
        <v>0</v>
      </c>
      <c r="CM853">
        <v>0</v>
      </c>
      <c r="CN853" t="s">
        <v>1057</v>
      </c>
      <c r="CO853">
        <v>0</v>
      </c>
      <c r="CP853">
        <f t="shared" si="1058"/>
        <v>6008.79</v>
      </c>
      <c r="CQ853">
        <f t="shared" si="1059"/>
        <v>0</v>
      </c>
      <c r="CR853">
        <f>(ROUND((ROUND(((((ET853*1.25)*1.1))*AV853*1),2)*BB853),2)+ROUND((ROUND(((AE853-(((EU853*1.25)*1.1)))*AV853*1),2)*BS853),2))</f>
        <v>437.17</v>
      </c>
      <c r="CS853">
        <f t="shared" si="1060"/>
        <v>224.36</v>
      </c>
      <c r="CT853">
        <f t="shared" si="1061"/>
        <v>15375.2</v>
      </c>
      <c r="CU853">
        <f t="shared" si="1062"/>
        <v>0</v>
      </c>
      <c r="CV853">
        <f t="shared" si="1063"/>
        <v>22.392435449999997</v>
      </c>
      <c r="CW853">
        <f t="shared" si="1064"/>
        <v>0</v>
      </c>
      <c r="CX853">
        <f t="shared" si="1065"/>
        <v>0</v>
      </c>
      <c r="CY853">
        <f t="shared" si="1066"/>
        <v>6461.4327999999987</v>
      </c>
      <c r="CZ853">
        <f t="shared" si="1067"/>
        <v>3616.0311999999994</v>
      </c>
      <c r="DC853" t="s">
        <v>3</v>
      </c>
      <c r="DD853" t="s">
        <v>3</v>
      </c>
      <c r="DE853" t="s">
        <v>25</v>
      </c>
      <c r="DF853" t="s">
        <v>25</v>
      </c>
      <c r="DG853" t="s">
        <v>26</v>
      </c>
      <c r="DH853" t="s">
        <v>3</v>
      </c>
      <c r="DI853" t="s">
        <v>26</v>
      </c>
      <c r="DJ853" t="s">
        <v>25</v>
      </c>
      <c r="DK853" t="s">
        <v>3</v>
      </c>
      <c r="DL853" t="s">
        <v>3</v>
      </c>
      <c r="DM853" t="s">
        <v>3</v>
      </c>
      <c r="DN853">
        <v>0</v>
      </c>
      <c r="DO853">
        <v>0</v>
      </c>
      <c r="DP853">
        <v>1</v>
      </c>
      <c r="DQ853">
        <v>1</v>
      </c>
      <c r="DU853">
        <v>1010</v>
      </c>
      <c r="DV853" t="s">
        <v>48</v>
      </c>
      <c r="DW853" t="s">
        <v>48</v>
      </c>
      <c r="DX853">
        <v>100</v>
      </c>
      <c r="DZ853" t="s">
        <v>3</v>
      </c>
      <c r="EA853" t="s">
        <v>3</v>
      </c>
      <c r="EB853" t="s">
        <v>3</v>
      </c>
      <c r="EC853" t="s">
        <v>3</v>
      </c>
      <c r="EE853">
        <v>58807898</v>
      </c>
      <c r="EF853">
        <v>30</v>
      </c>
      <c r="EG853" t="s">
        <v>27</v>
      </c>
      <c r="EH853">
        <v>0</v>
      </c>
      <c r="EI853" t="s">
        <v>3</v>
      </c>
      <c r="EJ853">
        <v>1</v>
      </c>
      <c r="EK853">
        <v>22</v>
      </c>
      <c r="EL853" t="s">
        <v>724</v>
      </c>
      <c r="EM853" t="s">
        <v>725</v>
      </c>
      <c r="EO853" t="s">
        <v>387</v>
      </c>
      <c r="EQ853">
        <v>0</v>
      </c>
      <c r="ER853">
        <v>225.43</v>
      </c>
      <c r="ES853">
        <v>0</v>
      </c>
      <c r="ET853">
        <v>18.28</v>
      </c>
      <c r="EU853">
        <v>2.78</v>
      </c>
      <c r="EV853">
        <v>207.15</v>
      </c>
      <c r="EW853">
        <v>16.59</v>
      </c>
      <c r="EX853">
        <v>0</v>
      </c>
      <c r="EY853">
        <v>0</v>
      </c>
      <c r="FQ853">
        <v>0</v>
      </c>
      <c r="FR853">
        <v>0</v>
      </c>
      <c r="FS853">
        <v>0</v>
      </c>
      <c r="FX853">
        <v>109</v>
      </c>
      <c r="FY853">
        <v>61</v>
      </c>
      <c r="GA853" t="s">
        <v>3</v>
      </c>
      <c r="GD853">
        <v>1</v>
      </c>
      <c r="GF853">
        <v>1011193392</v>
      </c>
      <c r="GG853">
        <v>2</v>
      </c>
      <c r="GH853">
        <v>1</v>
      </c>
      <c r="GI853">
        <v>2</v>
      </c>
      <c r="GJ853">
        <v>0</v>
      </c>
      <c r="GK853">
        <v>0</v>
      </c>
      <c r="GL853">
        <f t="shared" si="1068"/>
        <v>0</v>
      </c>
      <c r="GM853">
        <f t="shared" si="1069"/>
        <v>16086.25</v>
      </c>
      <c r="GN853">
        <f t="shared" si="1070"/>
        <v>16086.25</v>
      </c>
      <c r="GO853">
        <f t="shared" si="1071"/>
        <v>0</v>
      </c>
      <c r="GP853">
        <f t="shared" si="1072"/>
        <v>0</v>
      </c>
      <c r="GR853">
        <v>0</v>
      </c>
      <c r="GS853">
        <v>3</v>
      </c>
      <c r="GT853">
        <v>0</v>
      </c>
      <c r="GU853" t="s">
        <v>3</v>
      </c>
      <c r="GV853">
        <f t="shared" si="1073"/>
        <v>0</v>
      </c>
      <c r="GW853">
        <v>1</v>
      </c>
      <c r="GX853">
        <f t="shared" si="1074"/>
        <v>0</v>
      </c>
      <c r="HA853">
        <v>0</v>
      </c>
      <c r="HB853">
        <v>0</v>
      </c>
      <c r="HC853">
        <f t="shared" si="1075"/>
        <v>0</v>
      </c>
      <c r="HE853" t="s">
        <v>3</v>
      </c>
      <c r="HF853" t="s">
        <v>3</v>
      </c>
      <c r="HM853" t="s">
        <v>3</v>
      </c>
      <c r="HN853" t="s">
        <v>3</v>
      </c>
      <c r="HO853" t="s">
        <v>3</v>
      </c>
      <c r="HP853" t="s">
        <v>3</v>
      </c>
      <c r="HQ853" t="s">
        <v>3</v>
      </c>
      <c r="HS853">
        <v>0</v>
      </c>
      <c r="IK853">
        <v>0</v>
      </c>
    </row>
    <row r="854" spans="1:255" x14ac:dyDescent="0.2">
      <c r="A854" s="2">
        <v>18</v>
      </c>
      <c r="B854" s="2">
        <v>1</v>
      </c>
      <c r="C854" s="2">
        <v>1757</v>
      </c>
      <c r="D854" s="2"/>
      <c r="E854" s="2" t="s">
        <v>726</v>
      </c>
      <c r="F854" s="2" t="s">
        <v>727</v>
      </c>
      <c r="G854" s="2" t="s">
        <v>728</v>
      </c>
      <c r="H854" s="2" t="s">
        <v>39</v>
      </c>
      <c r="I854" s="2">
        <f>I852*J854</f>
        <v>23</v>
      </c>
      <c r="J854" s="2">
        <v>60.526315789473685</v>
      </c>
      <c r="K854" s="2">
        <v>60.526316000000001</v>
      </c>
      <c r="L854" s="2"/>
      <c r="M854" s="2"/>
      <c r="N854" s="2"/>
      <c r="O854" s="2">
        <f t="shared" si="1044"/>
        <v>26701.16</v>
      </c>
      <c r="P854" s="2">
        <f t="shared" si="1045"/>
        <v>26701.16</v>
      </c>
      <c r="Q854" s="2">
        <f t="shared" ref="Q854:Q859" si="1076">(ROUND((ROUND(((ET854)*AV854*I854),2)*BB854),2)+ROUND((ROUND(((AE854-(EU854))*AV854*I854),2)*BS854),2))</f>
        <v>0</v>
      </c>
      <c r="R854" s="2">
        <f t="shared" si="1046"/>
        <v>0</v>
      </c>
      <c r="S854" s="2">
        <f t="shared" si="1047"/>
        <v>0</v>
      </c>
      <c r="T854" s="2">
        <f t="shared" si="1048"/>
        <v>0</v>
      </c>
      <c r="U854" s="2">
        <f t="shared" si="1049"/>
        <v>0</v>
      </c>
      <c r="V854" s="2">
        <f t="shared" si="1050"/>
        <v>0</v>
      </c>
      <c r="W854" s="2">
        <f t="shared" si="1051"/>
        <v>0</v>
      </c>
      <c r="X854" s="2">
        <f t="shared" si="1052"/>
        <v>0</v>
      </c>
      <c r="Y854" s="2">
        <f t="shared" si="1053"/>
        <v>0</v>
      </c>
      <c r="Z854" s="2"/>
      <c r="AA854" s="2">
        <v>59204062</v>
      </c>
      <c r="AB854" s="2">
        <f t="shared" si="1054"/>
        <v>1160.92</v>
      </c>
      <c r="AC854" s="2">
        <f t="shared" si="1055"/>
        <v>1160.92</v>
      </c>
      <c r="AD854" s="2">
        <f t="shared" ref="AD854:AD859" si="1077">ROUND((((ET854)-(EU854))+AE854),6)</f>
        <v>0</v>
      </c>
      <c r="AE854" s="2">
        <f t="shared" ref="AE854:AF859" si="1078">ROUND((EU854),6)</f>
        <v>0</v>
      </c>
      <c r="AF854" s="2">
        <f t="shared" si="1078"/>
        <v>0</v>
      </c>
      <c r="AG854" s="2">
        <f t="shared" si="1056"/>
        <v>0</v>
      </c>
      <c r="AH854" s="2">
        <f t="shared" ref="AH854:AI859" si="1079">(EW854)</f>
        <v>0</v>
      </c>
      <c r="AI854" s="2">
        <f t="shared" si="1079"/>
        <v>0</v>
      </c>
      <c r="AJ854" s="2">
        <f t="shared" si="1057"/>
        <v>0</v>
      </c>
      <c r="AK854" s="2">
        <v>1160.92</v>
      </c>
      <c r="AL854" s="2">
        <v>1160.92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109</v>
      </c>
      <c r="AU854" s="2">
        <v>61</v>
      </c>
      <c r="AV854" s="2">
        <v>1</v>
      </c>
      <c r="AW854" s="2">
        <v>1</v>
      </c>
      <c r="AX854" s="2"/>
      <c r="AY854" s="2"/>
      <c r="AZ854" s="2">
        <v>1</v>
      </c>
      <c r="BA854" s="2">
        <v>1</v>
      </c>
      <c r="BB854" s="2">
        <v>1</v>
      </c>
      <c r="BC854" s="2">
        <v>1</v>
      </c>
      <c r="BD854" s="2" t="s">
        <v>3</v>
      </c>
      <c r="BE854" s="2" t="s">
        <v>3</v>
      </c>
      <c r="BF854" s="2" t="s">
        <v>3</v>
      </c>
      <c r="BG854" s="2" t="s">
        <v>3</v>
      </c>
      <c r="BH854" s="2">
        <v>3</v>
      </c>
      <c r="BI854" s="2">
        <v>1</v>
      </c>
      <c r="BJ854" s="2" t="s">
        <v>3</v>
      </c>
      <c r="BK854" s="2"/>
      <c r="BL854" s="2"/>
      <c r="BM854" s="2">
        <v>22</v>
      </c>
      <c r="BN854" s="2">
        <v>0</v>
      </c>
      <c r="BO854" s="2" t="s">
        <v>3</v>
      </c>
      <c r="BP854" s="2">
        <v>0</v>
      </c>
      <c r="BQ854" s="2">
        <v>30</v>
      </c>
      <c r="BR854" s="2">
        <v>0</v>
      </c>
      <c r="BS854" s="2">
        <v>1</v>
      </c>
      <c r="BT854" s="2">
        <v>1</v>
      </c>
      <c r="BU854" s="2">
        <v>1</v>
      </c>
      <c r="BV854" s="2">
        <v>1</v>
      </c>
      <c r="BW854" s="2">
        <v>1</v>
      </c>
      <c r="BX854" s="2">
        <v>1</v>
      </c>
      <c r="BY854" s="2" t="s">
        <v>3</v>
      </c>
      <c r="BZ854" s="2">
        <v>109</v>
      </c>
      <c r="CA854" s="2">
        <v>61</v>
      </c>
      <c r="CB854" s="2" t="s">
        <v>3</v>
      </c>
      <c r="CC854" s="2"/>
      <c r="CD854" s="2"/>
      <c r="CE854" s="2">
        <v>30</v>
      </c>
      <c r="CF854" s="2">
        <v>0</v>
      </c>
      <c r="CG854" s="2">
        <v>0</v>
      </c>
      <c r="CH854" s="2"/>
      <c r="CI854" s="2"/>
      <c r="CJ854" s="2"/>
      <c r="CK854" s="2"/>
      <c r="CL854" s="2"/>
      <c r="CM854" s="2">
        <v>0</v>
      </c>
      <c r="CN854" s="2" t="s">
        <v>1057</v>
      </c>
      <c r="CO854" s="2">
        <v>0</v>
      </c>
      <c r="CP854" s="2">
        <f t="shared" si="1058"/>
        <v>26701.16</v>
      </c>
      <c r="CQ854" s="2">
        <f t="shared" si="1059"/>
        <v>1160.92</v>
      </c>
      <c r="CR854" s="2">
        <f t="shared" ref="CR854:CR859" si="1080">(ROUND((ROUND(((ET854)*AV854*1),2)*BB854),2)+ROUND((ROUND(((AE854-(EU854))*AV854*1),2)*BS854),2))</f>
        <v>0</v>
      </c>
      <c r="CS854" s="2">
        <f t="shared" si="1060"/>
        <v>0</v>
      </c>
      <c r="CT854" s="2">
        <f t="shared" si="1061"/>
        <v>0</v>
      </c>
      <c r="CU854" s="2">
        <f t="shared" si="1062"/>
        <v>0</v>
      </c>
      <c r="CV854" s="2">
        <f t="shared" si="1063"/>
        <v>0</v>
      </c>
      <c r="CW854" s="2">
        <f t="shared" si="1064"/>
        <v>0</v>
      </c>
      <c r="CX854" s="2">
        <f t="shared" si="1065"/>
        <v>0</v>
      </c>
      <c r="CY854" s="2">
        <f t="shared" si="1066"/>
        <v>0</v>
      </c>
      <c r="CZ854" s="2">
        <f t="shared" si="1067"/>
        <v>0</v>
      </c>
      <c r="DA854" s="2"/>
      <c r="DB854" s="2"/>
      <c r="DC854" s="2" t="s">
        <v>3</v>
      </c>
      <c r="DD854" s="2" t="s">
        <v>3</v>
      </c>
      <c r="DE854" s="2" t="s">
        <v>3</v>
      </c>
      <c r="DF854" s="2" t="s">
        <v>3</v>
      </c>
      <c r="DG854" s="2" t="s">
        <v>3</v>
      </c>
      <c r="DH854" s="2" t="s">
        <v>3</v>
      </c>
      <c r="DI854" s="2" t="s">
        <v>3</v>
      </c>
      <c r="DJ854" s="2" t="s">
        <v>3</v>
      </c>
      <c r="DK854" s="2" t="s">
        <v>3</v>
      </c>
      <c r="DL854" s="2" t="s">
        <v>3</v>
      </c>
      <c r="DM854" s="2" t="s">
        <v>3</v>
      </c>
      <c r="DN854" s="2">
        <v>0</v>
      </c>
      <c r="DO854" s="2">
        <v>0</v>
      </c>
      <c r="DP854" s="2">
        <v>1</v>
      </c>
      <c r="DQ854" s="2">
        <v>1</v>
      </c>
      <c r="DR854" s="2"/>
      <c r="DS854" s="2"/>
      <c r="DT854" s="2"/>
      <c r="DU854" s="2">
        <v>1010</v>
      </c>
      <c r="DV854" s="2" t="s">
        <v>39</v>
      </c>
      <c r="DW854" s="2" t="s">
        <v>39</v>
      </c>
      <c r="DX854" s="2">
        <v>1</v>
      </c>
      <c r="DY854" s="2"/>
      <c r="DZ854" s="2" t="s">
        <v>3</v>
      </c>
      <c r="EA854" s="2" t="s">
        <v>3</v>
      </c>
      <c r="EB854" s="2" t="s">
        <v>3</v>
      </c>
      <c r="EC854" s="2" t="s">
        <v>3</v>
      </c>
      <c r="ED854" s="2"/>
      <c r="EE854" s="2">
        <v>58807898</v>
      </c>
      <c r="EF854" s="2">
        <v>30</v>
      </c>
      <c r="EG854" s="2" t="s">
        <v>27</v>
      </c>
      <c r="EH854" s="2">
        <v>0</v>
      </c>
      <c r="EI854" s="2" t="s">
        <v>3</v>
      </c>
      <c r="EJ854" s="2">
        <v>1</v>
      </c>
      <c r="EK854" s="2">
        <v>22</v>
      </c>
      <c r="EL854" s="2" t="s">
        <v>724</v>
      </c>
      <c r="EM854" s="2" t="s">
        <v>725</v>
      </c>
      <c r="EN854" s="2"/>
      <c r="EO854" s="2" t="s">
        <v>387</v>
      </c>
      <c r="EP854" s="2"/>
      <c r="EQ854" s="2">
        <v>0</v>
      </c>
      <c r="ER854" s="2">
        <v>0</v>
      </c>
      <c r="ES854" s="2">
        <v>1160.92</v>
      </c>
      <c r="ET854" s="2">
        <v>0</v>
      </c>
      <c r="EU854" s="2">
        <v>0</v>
      </c>
      <c r="EV854" s="2">
        <v>0</v>
      </c>
      <c r="EW854" s="2">
        <v>0</v>
      </c>
      <c r="EX854" s="2">
        <v>0</v>
      </c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>
        <v>0</v>
      </c>
      <c r="FR854" s="2">
        <v>0</v>
      </c>
      <c r="FS854" s="2">
        <v>0</v>
      </c>
      <c r="FT854" s="2"/>
      <c r="FU854" s="2"/>
      <c r="FV854" s="2"/>
      <c r="FW854" s="2"/>
      <c r="FX854" s="2">
        <v>109</v>
      </c>
      <c r="FY854" s="2">
        <v>61</v>
      </c>
      <c r="FZ854" s="2"/>
      <c r="GA854" s="2" t="s">
        <v>729</v>
      </c>
      <c r="GB854" s="2"/>
      <c r="GC854" s="2"/>
      <c r="GD854" s="2">
        <v>1</v>
      </c>
      <c r="GE854" s="2"/>
      <c r="GF854" s="2">
        <v>1612842878</v>
      </c>
      <c r="GG854" s="2">
        <v>2</v>
      </c>
      <c r="GH854" s="2">
        <v>4</v>
      </c>
      <c r="GI854" s="2">
        <v>0</v>
      </c>
      <c r="GJ854" s="2">
        <v>0</v>
      </c>
      <c r="GK854" s="2">
        <v>0</v>
      </c>
      <c r="GL854" s="2">
        <f t="shared" si="1068"/>
        <v>0</v>
      </c>
      <c r="GM854" s="2">
        <f t="shared" si="1069"/>
        <v>26701.16</v>
      </c>
      <c r="GN854" s="2">
        <f t="shared" si="1070"/>
        <v>26701.16</v>
      </c>
      <c r="GO854" s="2">
        <f t="shared" si="1071"/>
        <v>0</v>
      </c>
      <c r="GP854" s="2">
        <f t="shared" si="1072"/>
        <v>0</v>
      </c>
      <c r="GQ854" s="2"/>
      <c r="GR854" s="2">
        <v>2</v>
      </c>
      <c r="GS854" s="2">
        <v>2</v>
      </c>
      <c r="GT854" s="2">
        <v>0</v>
      </c>
      <c r="GU854" s="2" t="s">
        <v>3</v>
      </c>
      <c r="GV854" s="2">
        <f t="shared" si="1073"/>
        <v>0</v>
      </c>
      <c r="GW854" s="2">
        <v>1</v>
      </c>
      <c r="GX854" s="2">
        <f t="shared" si="1074"/>
        <v>0</v>
      </c>
      <c r="GY854" s="2"/>
      <c r="GZ854" s="2"/>
      <c r="HA854" s="2">
        <v>0</v>
      </c>
      <c r="HB854" s="2">
        <v>0</v>
      </c>
      <c r="HC854" s="2">
        <f t="shared" si="1075"/>
        <v>0</v>
      </c>
      <c r="HD854" s="2"/>
      <c r="HE854" s="2" t="s">
        <v>274</v>
      </c>
      <c r="HF854" s="2" t="s">
        <v>54</v>
      </c>
      <c r="HG854" s="2"/>
      <c r="HH854" s="2"/>
      <c r="HI854" s="2"/>
      <c r="HJ854" s="2"/>
      <c r="HK854" s="2"/>
      <c r="HL854" s="2"/>
      <c r="HM854" s="2" t="s">
        <v>3</v>
      </c>
      <c r="HN854" s="2" t="s">
        <v>3</v>
      </c>
      <c r="HO854" s="2" t="s">
        <v>3</v>
      </c>
      <c r="HP854" s="2" t="s">
        <v>3</v>
      </c>
      <c r="HQ854" s="2" t="s">
        <v>3</v>
      </c>
      <c r="HR854" s="2"/>
      <c r="HS854" s="2">
        <v>0</v>
      </c>
      <c r="HT854" s="2"/>
      <c r="HU854" s="2"/>
      <c r="HV854" s="2"/>
      <c r="HW854" s="2"/>
      <c r="HX854" s="2"/>
      <c r="HY854" s="2"/>
      <c r="HZ854" s="2"/>
      <c r="IA854" s="2"/>
      <c r="IB854" s="2"/>
      <c r="IC854" s="2"/>
      <c r="ID854" s="2"/>
      <c r="IE854" s="2"/>
      <c r="IF854" s="2"/>
      <c r="IG854" s="2"/>
      <c r="IH854" s="2"/>
      <c r="II854" s="2"/>
      <c r="IJ854" s="2"/>
      <c r="IK854" s="2">
        <v>0</v>
      </c>
      <c r="IL854" s="2"/>
      <c r="IM854" s="2"/>
      <c r="IN854" s="2"/>
      <c r="IO854" s="2"/>
      <c r="IP854" s="2"/>
      <c r="IQ854" s="2"/>
      <c r="IR854" s="2"/>
      <c r="IS854" s="2"/>
      <c r="IT854" s="2"/>
      <c r="IU854" s="2"/>
    </row>
    <row r="855" spans="1:255" x14ac:dyDescent="0.2">
      <c r="A855">
        <v>18</v>
      </c>
      <c r="B855">
        <v>1</v>
      </c>
      <c r="C855">
        <v>1762</v>
      </c>
      <c r="E855" t="s">
        <v>726</v>
      </c>
      <c r="F855" t="s">
        <v>727</v>
      </c>
      <c r="G855" t="s">
        <v>728</v>
      </c>
      <c r="H855" t="s">
        <v>39</v>
      </c>
      <c r="I855">
        <f>I853*J855</f>
        <v>23</v>
      </c>
      <c r="J855">
        <v>60.526315789473685</v>
      </c>
      <c r="K855">
        <v>60.526316000000001</v>
      </c>
      <c r="O855">
        <f t="shared" si="1044"/>
        <v>263807.46000000002</v>
      </c>
      <c r="P855">
        <f t="shared" si="1045"/>
        <v>263807.46000000002</v>
      </c>
      <c r="Q855">
        <f t="shared" si="1076"/>
        <v>0</v>
      </c>
      <c r="R855">
        <f t="shared" si="1046"/>
        <v>0</v>
      </c>
      <c r="S855">
        <f t="shared" si="1047"/>
        <v>0</v>
      </c>
      <c r="T855">
        <f t="shared" si="1048"/>
        <v>0</v>
      </c>
      <c r="U855">
        <f t="shared" si="1049"/>
        <v>0</v>
      </c>
      <c r="V855">
        <f t="shared" si="1050"/>
        <v>0</v>
      </c>
      <c r="W855">
        <f t="shared" si="1051"/>
        <v>0</v>
      </c>
      <c r="X855">
        <f t="shared" si="1052"/>
        <v>0</v>
      </c>
      <c r="Y855">
        <f t="shared" si="1053"/>
        <v>0</v>
      </c>
      <c r="AA855">
        <v>59204059</v>
      </c>
      <c r="AB855">
        <f t="shared" si="1054"/>
        <v>1160.92</v>
      </c>
      <c r="AC855">
        <f t="shared" si="1055"/>
        <v>1160.92</v>
      </c>
      <c r="AD855">
        <f t="shared" si="1077"/>
        <v>0</v>
      </c>
      <c r="AE855">
        <f t="shared" si="1078"/>
        <v>0</v>
      </c>
      <c r="AF855">
        <f t="shared" si="1078"/>
        <v>0</v>
      </c>
      <c r="AG855">
        <f t="shared" si="1056"/>
        <v>0</v>
      </c>
      <c r="AH855">
        <f t="shared" si="1079"/>
        <v>0</v>
      </c>
      <c r="AI855">
        <f t="shared" si="1079"/>
        <v>0</v>
      </c>
      <c r="AJ855">
        <f t="shared" si="1057"/>
        <v>0</v>
      </c>
      <c r="AK855">
        <v>1160.92</v>
      </c>
      <c r="AL855">
        <v>1160.92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109</v>
      </c>
      <c r="AU855">
        <v>61</v>
      </c>
      <c r="AV855">
        <v>1</v>
      </c>
      <c r="AW855">
        <v>1</v>
      </c>
      <c r="AZ855">
        <v>1</v>
      </c>
      <c r="BA855">
        <v>1</v>
      </c>
      <c r="BB855">
        <v>1</v>
      </c>
      <c r="BC855">
        <v>9.8800000000000008</v>
      </c>
      <c r="BD855" t="s">
        <v>3</v>
      </c>
      <c r="BE855" t="s">
        <v>3</v>
      </c>
      <c r="BF855" t="s">
        <v>3</v>
      </c>
      <c r="BG855" t="s">
        <v>3</v>
      </c>
      <c r="BH855">
        <v>3</v>
      </c>
      <c r="BI855">
        <v>1</v>
      </c>
      <c r="BJ855" t="s">
        <v>3</v>
      </c>
      <c r="BM855">
        <v>22</v>
      </c>
      <c r="BN855">
        <v>0</v>
      </c>
      <c r="BO855" t="s">
        <v>3</v>
      </c>
      <c r="BP855">
        <v>0</v>
      </c>
      <c r="BQ855">
        <v>30</v>
      </c>
      <c r="BR855">
        <v>0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 t="s">
        <v>3</v>
      </c>
      <c r="BZ855">
        <v>109</v>
      </c>
      <c r="CA855">
        <v>61</v>
      </c>
      <c r="CB855" t="s">
        <v>3</v>
      </c>
      <c r="CE855">
        <v>30</v>
      </c>
      <c r="CF855">
        <v>0</v>
      </c>
      <c r="CG855">
        <v>0</v>
      </c>
      <c r="CM855">
        <v>0</v>
      </c>
      <c r="CN855" t="s">
        <v>1057</v>
      </c>
      <c r="CO855">
        <v>0</v>
      </c>
      <c r="CP855">
        <f t="shared" si="1058"/>
        <v>263807.46000000002</v>
      </c>
      <c r="CQ855">
        <f t="shared" si="1059"/>
        <v>11469.89</v>
      </c>
      <c r="CR855">
        <f t="shared" si="1080"/>
        <v>0</v>
      </c>
      <c r="CS855">
        <f t="shared" si="1060"/>
        <v>0</v>
      </c>
      <c r="CT855">
        <f t="shared" si="1061"/>
        <v>0</v>
      </c>
      <c r="CU855">
        <f t="shared" si="1062"/>
        <v>0</v>
      </c>
      <c r="CV855">
        <f t="shared" si="1063"/>
        <v>0</v>
      </c>
      <c r="CW855">
        <f t="shared" si="1064"/>
        <v>0</v>
      </c>
      <c r="CX855">
        <f t="shared" si="1065"/>
        <v>0</v>
      </c>
      <c r="CY855">
        <f t="shared" si="1066"/>
        <v>0</v>
      </c>
      <c r="CZ855">
        <f t="shared" si="1067"/>
        <v>0</v>
      </c>
      <c r="DC855" t="s">
        <v>3</v>
      </c>
      <c r="DD855" t="s">
        <v>3</v>
      </c>
      <c r="DE855" t="s">
        <v>3</v>
      </c>
      <c r="DF855" t="s">
        <v>3</v>
      </c>
      <c r="DG855" t="s">
        <v>3</v>
      </c>
      <c r="DH855" t="s">
        <v>3</v>
      </c>
      <c r="DI855" t="s">
        <v>3</v>
      </c>
      <c r="DJ855" t="s">
        <v>3</v>
      </c>
      <c r="DK855" t="s">
        <v>3</v>
      </c>
      <c r="DL855" t="s">
        <v>3</v>
      </c>
      <c r="DM855" t="s">
        <v>3</v>
      </c>
      <c r="DN855">
        <v>0</v>
      </c>
      <c r="DO855">
        <v>0</v>
      </c>
      <c r="DP855">
        <v>1</v>
      </c>
      <c r="DQ855">
        <v>1</v>
      </c>
      <c r="DU855">
        <v>1010</v>
      </c>
      <c r="DV855" t="s">
        <v>39</v>
      </c>
      <c r="DW855" t="s">
        <v>39</v>
      </c>
      <c r="DX855">
        <v>1</v>
      </c>
      <c r="DZ855" t="s">
        <v>3</v>
      </c>
      <c r="EA855" t="s">
        <v>3</v>
      </c>
      <c r="EB855" t="s">
        <v>3</v>
      </c>
      <c r="EC855" t="s">
        <v>3</v>
      </c>
      <c r="EE855">
        <v>58807898</v>
      </c>
      <c r="EF855">
        <v>30</v>
      </c>
      <c r="EG855" t="s">
        <v>27</v>
      </c>
      <c r="EH855">
        <v>0</v>
      </c>
      <c r="EI855" t="s">
        <v>3</v>
      </c>
      <c r="EJ855">
        <v>1</v>
      </c>
      <c r="EK855">
        <v>22</v>
      </c>
      <c r="EL855" t="s">
        <v>724</v>
      </c>
      <c r="EM855" t="s">
        <v>725</v>
      </c>
      <c r="EO855" t="s">
        <v>387</v>
      </c>
      <c r="EQ855">
        <v>0</v>
      </c>
      <c r="ER855">
        <v>0</v>
      </c>
      <c r="ES855">
        <v>1160.92</v>
      </c>
      <c r="ET855">
        <v>0</v>
      </c>
      <c r="EU855">
        <v>0</v>
      </c>
      <c r="EV855">
        <v>0</v>
      </c>
      <c r="EW855">
        <v>0</v>
      </c>
      <c r="EX855">
        <v>0</v>
      </c>
      <c r="EZ855">
        <v>5</v>
      </c>
      <c r="FC855">
        <v>1</v>
      </c>
      <c r="FD855">
        <v>18</v>
      </c>
      <c r="FF855">
        <v>13494</v>
      </c>
      <c r="FQ855">
        <v>0</v>
      </c>
      <c r="FR855">
        <v>0</v>
      </c>
      <c r="FS855">
        <v>0</v>
      </c>
      <c r="FX855">
        <v>109</v>
      </c>
      <c r="FY855">
        <v>61</v>
      </c>
      <c r="GA855" t="s">
        <v>729</v>
      </c>
      <c r="GD855">
        <v>1</v>
      </c>
      <c r="GF855">
        <v>1612842878</v>
      </c>
      <c r="GG855">
        <v>2</v>
      </c>
      <c r="GH855">
        <v>2</v>
      </c>
      <c r="GI855">
        <v>5</v>
      </c>
      <c r="GJ855">
        <v>0</v>
      </c>
      <c r="GK855">
        <v>0</v>
      </c>
      <c r="GL855">
        <f t="shared" si="1068"/>
        <v>0</v>
      </c>
      <c r="GM855">
        <f t="shared" si="1069"/>
        <v>263807.46000000002</v>
      </c>
      <c r="GN855">
        <f t="shared" si="1070"/>
        <v>263807.46000000002</v>
      </c>
      <c r="GO855">
        <f t="shared" si="1071"/>
        <v>0</v>
      </c>
      <c r="GP855">
        <f t="shared" si="1072"/>
        <v>0</v>
      </c>
      <c r="GR855">
        <v>2</v>
      </c>
      <c r="GS855">
        <v>1</v>
      </c>
      <c r="GT855">
        <v>0</v>
      </c>
      <c r="GU855" t="s">
        <v>3</v>
      </c>
      <c r="GV855">
        <f t="shared" si="1073"/>
        <v>0</v>
      </c>
      <c r="GW855">
        <v>1</v>
      </c>
      <c r="GX855">
        <f t="shared" si="1074"/>
        <v>0</v>
      </c>
      <c r="HA855">
        <v>0</v>
      </c>
      <c r="HB855">
        <v>0</v>
      </c>
      <c r="HC855">
        <f t="shared" si="1075"/>
        <v>0</v>
      </c>
      <c r="HE855" t="s">
        <v>274</v>
      </c>
      <c r="HF855" t="s">
        <v>54</v>
      </c>
      <c r="HM855" t="s">
        <v>3</v>
      </c>
      <c r="HN855" t="s">
        <v>3</v>
      </c>
      <c r="HO855" t="s">
        <v>3</v>
      </c>
      <c r="HP855" t="s">
        <v>3</v>
      </c>
      <c r="HQ855" t="s">
        <v>3</v>
      </c>
      <c r="HS855">
        <v>0</v>
      </c>
      <c r="IK855">
        <v>0</v>
      </c>
    </row>
    <row r="856" spans="1:255" x14ac:dyDescent="0.2">
      <c r="A856" s="2">
        <v>18</v>
      </c>
      <c r="B856" s="2">
        <v>1</v>
      </c>
      <c r="C856" s="2">
        <v>1758</v>
      </c>
      <c r="D856" s="2"/>
      <c r="E856" s="2" t="s">
        <v>730</v>
      </c>
      <c r="F856" s="2" t="s">
        <v>731</v>
      </c>
      <c r="G856" s="2" t="s">
        <v>732</v>
      </c>
      <c r="H856" s="2" t="s">
        <v>39</v>
      </c>
      <c r="I856" s="2">
        <f>I852*J856</f>
        <v>13</v>
      </c>
      <c r="J856" s="2">
        <v>34.210526315789473</v>
      </c>
      <c r="K856" s="2">
        <v>34.210526000000002</v>
      </c>
      <c r="L856" s="2"/>
      <c r="M856" s="2"/>
      <c r="N856" s="2"/>
      <c r="O856" s="2">
        <f t="shared" si="1044"/>
        <v>13753.22</v>
      </c>
      <c r="P856" s="2">
        <f t="shared" si="1045"/>
        <v>13753.22</v>
      </c>
      <c r="Q856" s="2">
        <f t="shared" si="1076"/>
        <v>0</v>
      </c>
      <c r="R856" s="2">
        <f t="shared" si="1046"/>
        <v>0</v>
      </c>
      <c r="S856" s="2">
        <f t="shared" si="1047"/>
        <v>0</v>
      </c>
      <c r="T856" s="2">
        <f t="shared" si="1048"/>
        <v>0</v>
      </c>
      <c r="U856" s="2">
        <f t="shared" si="1049"/>
        <v>0</v>
      </c>
      <c r="V856" s="2">
        <f t="shared" si="1050"/>
        <v>0</v>
      </c>
      <c r="W856" s="2">
        <f t="shared" si="1051"/>
        <v>0</v>
      </c>
      <c r="X856" s="2">
        <f t="shared" si="1052"/>
        <v>0</v>
      </c>
      <c r="Y856" s="2">
        <f t="shared" si="1053"/>
        <v>0</v>
      </c>
      <c r="Z856" s="2"/>
      <c r="AA856" s="2">
        <v>59204062</v>
      </c>
      <c r="AB856" s="2">
        <f t="shared" si="1054"/>
        <v>1057.94</v>
      </c>
      <c r="AC856" s="2">
        <f t="shared" si="1055"/>
        <v>1057.94</v>
      </c>
      <c r="AD856" s="2">
        <f t="shared" si="1077"/>
        <v>0</v>
      </c>
      <c r="AE856" s="2">
        <f t="shared" si="1078"/>
        <v>0</v>
      </c>
      <c r="AF856" s="2">
        <f t="shared" si="1078"/>
        <v>0</v>
      </c>
      <c r="AG856" s="2">
        <f t="shared" si="1056"/>
        <v>0</v>
      </c>
      <c r="AH856" s="2">
        <f t="shared" si="1079"/>
        <v>0</v>
      </c>
      <c r="AI856" s="2">
        <f t="shared" si="1079"/>
        <v>0</v>
      </c>
      <c r="AJ856" s="2">
        <f t="shared" si="1057"/>
        <v>0</v>
      </c>
      <c r="AK856" s="2">
        <v>1057.94</v>
      </c>
      <c r="AL856" s="2">
        <v>1057.94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109</v>
      </c>
      <c r="AU856" s="2">
        <v>61</v>
      </c>
      <c r="AV856" s="2">
        <v>1</v>
      </c>
      <c r="AW856" s="2">
        <v>1</v>
      </c>
      <c r="AX856" s="2"/>
      <c r="AY856" s="2"/>
      <c r="AZ856" s="2">
        <v>1</v>
      </c>
      <c r="BA856" s="2">
        <v>1</v>
      </c>
      <c r="BB856" s="2">
        <v>1</v>
      </c>
      <c r="BC856" s="2">
        <v>1</v>
      </c>
      <c r="BD856" s="2" t="s">
        <v>3</v>
      </c>
      <c r="BE856" s="2" t="s">
        <v>3</v>
      </c>
      <c r="BF856" s="2" t="s">
        <v>3</v>
      </c>
      <c r="BG856" s="2" t="s">
        <v>3</v>
      </c>
      <c r="BH856" s="2">
        <v>3</v>
      </c>
      <c r="BI856" s="2">
        <v>1</v>
      </c>
      <c r="BJ856" s="2" t="s">
        <v>3</v>
      </c>
      <c r="BK856" s="2"/>
      <c r="BL856" s="2"/>
      <c r="BM856" s="2">
        <v>22</v>
      </c>
      <c r="BN856" s="2">
        <v>0</v>
      </c>
      <c r="BO856" s="2" t="s">
        <v>3</v>
      </c>
      <c r="BP856" s="2">
        <v>0</v>
      </c>
      <c r="BQ856" s="2">
        <v>30</v>
      </c>
      <c r="BR856" s="2">
        <v>0</v>
      </c>
      <c r="BS856" s="2">
        <v>1</v>
      </c>
      <c r="BT856" s="2">
        <v>1</v>
      </c>
      <c r="BU856" s="2">
        <v>1</v>
      </c>
      <c r="BV856" s="2">
        <v>1</v>
      </c>
      <c r="BW856" s="2">
        <v>1</v>
      </c>
      <c r="BX856" s="2">
        <v>1</v>
      </c>
      <c r="BY856" s="2" t="s">
        <v>3</v>
      </c>
      <c r="BZ856" s="2">
        <v>109</v>
      </c>
      <c r="CA856" s="2">
        <v>61</v>
      </c>
      <c r="CB856" s="2" t="s">
        <v>3</v>
      </c>
      <c r="CC856" s="2"/>
      <c r="CD856" s="2"/>
      <c r="CE856" s="2">
        <v>30</v>
      </c>
      <c r="CF856" s="2">
        <v>0</v>
      </c>
      <c r="CG856" s="2">
        <v>0</v>
      </c>
      <c r="CH856" s="2"/>
      <c r="CI856" s="2"/>
      <c r="CJ856" s="2"/>
      <c r="CK856" s="2"/>
      <c r="CL856" s="2"/>
      <c r="CM856" s="2">
        <v>0</v>
      </c>
      <c r="CN856" s="2" t="s">
        <v>1057</v>
      </c>
      <c r="CO856" s="2">
        <v>0</v>
      </c>
      <c r="CP856" s="2">
        <f t="shared" si="1058"/>
        <v>13753.22</v>
      </c>
      <c r="CQ856" s="2">
        <f t="shared" si="1059"/>
        <v>1057.94</v>
      </c>
      <c r="CR856" s="2">
        <f t="shared" si="1080"/>
        <v>0</v>
      </c>
      <c r="CS856" s="2">
        <f t="shared" si="1060"/>
        <v>0</v>
      </c>
      <c r="CT856" s="2">
        <f t="shared" si="1061"/>
        <v>0</v>
      </c>
      <c r="CU856" s="2">
        <f t="shared" si="1062"/>
        <v>0</v>
      </c>
      <c r="CV856" s="2">
        <f t="shared" si="1063"/>
        <v>0</v>
      </c>
      <c r="CW856" s="2">
        <f t="shared" si="1064"/>
        <v>0</v>
      </c>
      <c r="CX856" s="2">
        <f t="shared" si="1065"/>
        <v>0</v>
      </c>
      <c r="CY856" s="2">
        <f t="shared" si="1066"/>
        <v>0</v>
      </c>
      <c r="CZ856" s="2">
        <f t="shared" si="1067"/>
        <v>0</v>
      </c>
      <c r="DA856" s="2"/>
      <c r="DB856" s="2"/>
      <c r="DC856" s="2" t="s">
        <v>3</v>
      </c>
      <c r="DD856" s="2" t="s">
        <v>3</v>
      </c>
      <c r="DE856" s="2" t="s">
        <v>3</v>
      </c>
      <c r="DF856" s="2" t="s">
        <v>3</v>
      </c>
      <c r="DG856" s="2" t="s">
        <v>3</v>
      </c>
      <c r="DH856" s="2" t="s">
        <v>3</v>
      </c>
      <c r="DI856" s="2" t="s">
        <v>3</v>
      </c>
      <c r="DJ856" s="2" t="s">
        <v>3</v>
      </c>
      <c r="DK856" s="2" t="s">
        <v>3</v>
      </c>
      <c r="DL856" s="2" t="s">
        <v>3</v>
      </c>
      <c r="DM856" s="2" t="s">
        <v>3</v>
      </c>
      <c r="DN856" s="2">
        <v>0</v>
      </c>
      <c r="DO856" s="2">
        <v>0</v>
      </c>
      <c r="DP856" s="2">
        <v>1</v>
      </c>
      <c r="DQ856" s="2">
        <v>1</v>
      </c>
      <c r="DR856" s="2"/>
      <c r="DS856" s="2"/>
      <c r="DT856" s="2"/>
      <c r="DU856" s="2">
        <v>1010</v>
      </c>
      <c r="DV856" s="2" t="s">
        <v>39</v>
      </c>
      <c r="DW856" s="2" t="s">
        <v>39</v>
      </c>
      <c r="DX856" s="2">
        <v>1</v>
      </c>
      <c r="DY856" s="2"/>
      <c r="DZ856" s="2" t="s">
        <v>3</v>
      </c>
      <c r="EA856" s="2" t="s">
        <v>3</v>
      </c>
      <c r="EB856" s="2" t="s">
        <v>3</v>
      </c>
      <c r="EC856" s="2" t="s">
        <v>3</v>
      </c>
      <c r="ED856" s="2"/>
      <c r="EE856" s="2">
        <v>58807898</v>
      </c>
      <c r="EF856" s="2">
        <v>30</v>
      </c>
      <c r="EG856" s="2" t="s">
        <v>27</v>
      </c>
      <c r="EH856" s="2">
        <v>0</v>
      </c>
      <c r="EI856" s="2" t="s">
        <v>3</v>
      </c>
      <c r="EJ856" s="2">
        <v>1</v>
      </c>
      <c r="EK856" s="2">
        <v>22</v>
      </c>
      <c r="EL856" s="2" t="s">
        <v>724</v>
      </c>
      <c r="EM856" s="2" t="s">
        <v>725</v>
      </c>
      <c r="EN856" s="2"/>
      <c r="EO856" s="2" t="s">
        <v>387</v>
      </c>
      <c r="EP856" s="2"/>
      <c r="EQ856" s="2">
        <v>0</v>
      </c>
      <c r="ER856" s="2">
        <v>0</v>
      </c>
      <c r="ES856" s="2">
        <v>1057.94</v>
      </c>
      <c r="ET856" s="2">
        <v>0</v>
      </c>
      <c r="EU856" s="2">
        <v>0</v>
      </c>
      <c r="EV856" s="2">
        <v>0</v>
      </c>
      <c r="EW856" s="2">
        <v>0</v>
      </c>
      <c r="EX856" s="2">
        <v>0</v>
      </c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>
        <v>0</v>
      </c>
      <c r="FR856" s="2">
        <v>0</v>
      </c>
      <c r="FS856" s="2">
        <v>0</v>
      </c>
      <c r="FT856" s="2"/>
      <c r="FU856" s="2"/>
      <c r="FV856" s="2"/>
      <c r="FW856" s="2"/>
      <c r="FX856" s="2">
        <v>109</v>
      </c>
      <c r="FY856" s="2">
        <v>61</v>
      </c>
      <c r="FZ856" s="2"/>
      <c r="GA856" s="2" t="s">
        <v>733</v>
      </c>
      <c r="GB856" s="2"/>
      <c r="GC856" s="2"/>
      <c r="GD856" s="2">
        <v>1</v>
      </c>
      <c r="GE856" s="2"/>
      <c r="GF856" s="2">
        <v>1821574265</v>
      </c>
      <c r="GG856" s="2">
        <v>2</v>
      </c>
      <c r="GH856" s="2">
        <v>4</v>
      </c>
      <c r="GI856" s="2">
        <v>0</v>
      </c>
      <c r="GJ856" s="2">
        <v>0</v>
      </c>
      <c r="GK856" s="2">
        <v>0</v>
      </c>
      <c r="GL856" s="2">
        <f t="shared" si="1068"/>
        <v>0</v>
      </c>
      <c r="GM856" s="2">
        <f t="shared" si="1069"/>
        <v>13753.22</v>
      </c>
      <c r="GN856" s="2">
        <f t="shared" si="1070"/>
        <v>13753.22</v>
      </c>
      <c r="GO856" s="2">
        <f t="shared" si="1071"/>
        <v>0</v>
      </c>
      <c r="GP856" s="2">
        <f t="shared" si="1072"/>
        <v>0</v>
      </c>
      <c r="GQ856" s="2"/>
      <c r="GR856" s="2">
        <v>2</v>
      </c>
      <c r="GS856" s="2">
        <v>2</v>
      </c>
      <c r="GT856" s="2">
        <v>0</v>
      </c>
      <c r="GU856" s="2" t="s">
        <v>3</v>
      </c>
      <c r="GV856" s="2">
        <f t="shared" si="1073"/>
        <v>0</v>
      </c>
      <c r="GW856" s="2">
        <v>1</v>
      </c>
      <c r="GX856" s="2">
        <f t="shared" si="1074"/>
        <v>0</v>
      </c>
      <c r="GY856" s="2"/>
      <c r="GZ856" s="2"/>
      <c r="HA856" s="2">
        <v>0</v>
      </c>
      <c r="HB856" s="2">
        <v>0</v>
      </c>
      <c r="HC856" s="2">
        <f t="shared" si="1075"/>
        <v>0</v>
      </c>
      <c r="HD856" s="2"/>
      <c r="HE856" s="2" t="s">
        <v>274</v>
      </c>
      <c r="HF856" s="2" t="s">
        <v>54</v>
      </c>
      <c r="HG856" s="2"/>
      <c r="HH856" s="2"/>
      <c r="HI856" s="2"/>
      <c r="HJ856" s="2"/>
      <c r="HK856" s="2"/>
      <c r="HL856" s="2"/>
      <c r="HM856" s="2" t="s">
        <v>3</v>
      </c>
      <c r="HN856" s="2" t="s">
        <v>3</v>
      </c>
      <c r="HO856" s="2" t="s">
        <v>3</v>
      </c>
      <c r="HP856" s="2" t="s">
        <v>3</v>
      </c>
      <c r="HQ856" s="2" t="s">
        <v>3</v>
      </c>
      <c r="HR856" s="2"/>
      <c r="HS856" s="2">
        <v>0</v>
      </c>
      <c r="HT856" s="2"/>
      <c r="HU856" s="2"/>
      <c r="HV856" s="2"/>
      <c r="HW856" s="2"/>
      <c r="HX856" s="2"/>
      <c r="HY856" s="2"/>
      <c r="HZ856" s="2"/>
      <c r="IA856" s="2"/>
      <c r="IB856" s="2"/>
      <c r="IC856" s="2"/>
      <c r="ID856" s="2"/>
      <c r="IE856" s="2"/>
      <c r="IF856" s="2"/>
      <c r="IG856" s="2"/>
      <c r="IH856" s="2"/>
      <c r="II856" s="2"/>
      <c r="IJ856" s="2"/>
      <c r="IK856" s="2">
        <v>0</v>
      </c>
      <c r="IL856" s="2"/>
      <c r="IM856" s="2"/>
      <c r="IN856" s="2"/>
      <c r="IO856" s="2"/>
      <c r="IP856" s="2"/>
      <c r="IQ856" s="2"/>
      <c r="IR856" s="2"/>
      <c r="IS856" s="2"/>
      <c r="IT856" s="2"/>
      <c r="IU856" s="2"/>
    </row>
    <row r="857" spans="1:255" x14ac:dyDescent="0.2">
      <c r="A857">
        <v>18</v>
      </c>
      <c r="B857">
        <v>1</v>
      </c>
      <c r="C857">
        <v>1763</v>
      </c>
      <c r="E857" t="s">
        <v>730</v>
      </c>
      <c r="F857" t="s">
        <v>731</v>
      </c>
      <c r="G857" t="s">
        <v>732</v>
      </c>
      <c r="H857" t="s">
        <v>39</v>
      </c>
      <c r="I857">
        <f>I853*J857</f>
        <v>13</v>
      </c>
      <c r="J857">
        <v>34.210526315789473</v>
      </c>
      <c r="K857">
        <v>34.210526000000002</v>
      </c>
      <c r="O857">
        <f t="shared" si="1044"/>
        <v>135881.81</v>
      </c>
      <c r="P857">
        <f t="shared" si="1045"/>
        <v>135881.81</v>
      </c>
      <c r="Q857">
        <f t="shared" si="1076"/>
        <v>0</v>
      </c>
      <c r="R857">
        <f t="shared" si="1046"/>
        <v>0</v>
      </c>
      <c r="S857">
        <f t="shared" si="1047"/>
        <v>0</v>
      </c>
      <c r="T857">
        <f t="shared" si="1048"/>
        <v>0</v>
      </c>
      <c r="U857">
        <f t="shared" si="1049"/>
        <v>0</v>
      </c>
      <c r="V857">
        <f t="shared" si="1050"/>
        <v>0</v>
      </c>
      <c r="W857">
        <f t="shared" si="1051"/>
        <v>0</v>
      </c>
      <c r="X857">
        <f t="shared" si="1052"/>
        <v>0</v>
      </c>
      <c r="Y857">
        <f t="shared" si="1053"/>
        <v>0</v>
      </c>
      <c r="AA857">
        <v>59204059</v>
      </c>
      <c r="AB857">
        <f t="shared" si="1054"/>
        <v>1057.94</v>
      </c>
      <c r="AC857">
        <f t="shared" si="1055"/>
        <v>1057.94</v>
      </c>
      <c r="AD857">
        <f t="shared" si="1077"/>
        <v>0</v>
      </c>
      <c r="AE857">
        <f t="shared" si="1078"/>
        <v>0</v>
      </c>
      <c r="AF857">
        <f t="shared" si="1078"/>
        <v>0</v>
      </c>
      <c r="AG857">
        <f t="shared" si="1056"/>
        <v>0</v>
      </c>
      <c r="AH857">
        <f t="shared" si="1079"/>
        <v>0</v>
      </c>
      <c r="AI857">
        <f t="shared" si="1079"/>
        <v>0</v>
      </c>
      <c r="AJ857">
        <f t="shared" si="1057"/>
        <v>0</v>
      </c>
      <c r="AK857">
        <v>1057.94</v>
      </c>
      <c r="AL857">
        <v>1057.94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109</v>
      </c>
      <c r="AU857">
        <v>61</v>
      </c>
      <c r="AV857">
        <v>1</v>
      </c>
      <c r="AW857">
        <v>1</v>
      </c>
      <c r="AZ857">
        <v>1</v>
      </c>
      <c r="BA857">
        <v>1</v>
      </c>
      <c r="BB857">
        <v>1</v>
      </c>
      <c r="BC857">
        <v>9.8800000000000008</v>
      </c>
      <c r="BD857" t="s">
        <v>3</v>
      </c>
      <c r="BE857" t="s">
        <v>3</v>
      </c>
      <c r="BF857" t="s">
        <v>3</v>
      </c>
      <c r="BG857" t="s">
        <v>3</v>
      </c>
      <c r="BH857">
        <v>3</v>
      </c>
      <c r="BI857">
        <v>1</v>
      </c>
      <c r="BJ857" t="s">
        <v>3</v>
      </c>
      <c r="BM857">
        <v>22</v>
      </c>
      <c r="BN857">
        <v>0</v>
      </c>
      <c r="BO857" t="s">
        <v>3</v>
      </c>
      <c r="BP857">
        <v>0</v>
      </c>
      <c r="BQ857">
        <v>30</v>
      </c>
      <c r="BR857">
        <v>0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 t="s">
        <v>3</v>
      </c>
      <c r="BZ857">
        <v>109</v>
      </c>
      <c r="CA857">
        <v>61</v>
      </c>
      <c r="CB857" t="s">
        <v>3</v>
      </c>
      <c r="CE857">
        <v>30</v>
      </c>
      <c r="CF857">
        <v>0</v>
      </c>
      <c r="CG857">
        <v>0</v>
      </c>
      <c r="CM857">
        <v>0</v>
      </c>
      <c r="CN857" t="s">
        <v>1057</v>
      </c>
      <c r="CO857">
        <v>0</v>
      </c>
      <c r="CP857">
        <f t="shared" si="1058"/>
        <v>135881.81</v>
      </c>
      <c r="CQ857">
        <f t="shared" si="1059"/>
        <v>10452.450000000001</v>
      </c>
      <c r="CR857">
        <f t="shared" si="1080"/>
        <v>0</v>
      </c>
      <c r="CS857">
        <f t="shared" si="1060"/>
        <v>0</v>
      </c>
      <c r="CT857">
        <f t="shared" si="1061"/>
        <v>0</v>
      </c>
      <c r="CU857">
        <f t="shared" si="1062"/>
        <v>0</v>
      </c>
      <c r="CV857">
        <f t="shared" si="1063"/>
        <v>0</v>
      </c>
      <c r="CW857">
        <f t="shared" si="1064"/>
        <v>0</v>
      </c>
      <c r="CX857">
        <f t="shared" si="1065"/>
        <v>0</v>
      </c>
      <c r="CY857">
        <f t="shared" si="1066"/>
        <v>0</v>
      </c>
      <c r="CZ857">
        <f t="shared" si="1067"/>
        <v>0</v>
      </c>
      <c r="DC857" t="s">
        <v>3</v>
      </c>
      <c r="DD857" t="s">
        <v>3</v>
      </c>
      <c r="DE857" t="s">
        <v>3</v>
      </c>
      <c r="DF857" t="s">
        <v>3</v>
      </c>
      <c r="DG857" t="s">
        <v>3</v>
      </c>
      <c r="DH857" t="s">
        <v>3</v>
      </c>
      <c r="DI857" t="s">
        <v>3</v>
      </c>
      <c r="DJ857" t="s">
        <v>3</v>
      </c>
      <c r="DK857" t="s">
        <v>3</v>
      </c>
      <c r="DL857" t="s">
        <v>3</v>
      </c>
      <c r="DM857" t="s">
        <v>3</v>
      </c>
      <c r="DN857">
        <v>0</v>
      </c>
      <c r="DO857">
        <v>0</v>
      </c>
      <c r="DP857">
        <v>1</v>
      </c>
      <c r="DQ857">
        <v>1</v>
      </c>
      <c r="DU857">
        <v>1010</v>
      </c>
      <c r="DV857" t="s">
        <v>39</v>
      </c>
      <c r="DW857" t="s">
        <v>39</v>
      </c>
      <c r="DX857">
        <v>1</v>
      </c>
      <c r="DZ857" t="s">
        <v>3</v>
      </c>
      <c r="EA857" t="s">
        <v>3</v>
      </c>
      <c r="EB857" t="s">
        <v>3</v>
      </c>
      <c r="EC857" t="s">
        <v>3</v>
      </c>
      <c r="EE857">
        <v>58807898</v>
      </c>
      <c r="EF857">
        <v>30</v>
      </c>
      <c r="EG857" t="s">
        <v>27</v>
      </c>
      <c r="EH857">
        <v>0</v>
      </c>
      <c r="EI857" t="s">
        <v>3</v>
      </c>
      <c r="EJ857">
        <v>1</v>
      </c>
      <c r="EK857">
        <v>22</v>
      </c>
      <c r="EL857" t="s">
        <v>724</v>
      </c>
      <c r="EM857" t="s">
        <v>725</v>
      </c>
      <c r="EO857" t="s">
        <v>387</v>
      </c>
      <c r="EQ857">
        <v>0</v>
      </c>
      <c r="ER857">
        <v>0</v>
      </c>
      <c r="ES857">
        <v>1057.94</v>
      </c>
      <c r="ET857">
        <v>0</v>
      </c>
      <c r="EU857">
        <v>0</v>
      </c>
      <c r="EV857">
        <v>0</v>
      </c>
      <c r="EW857">
        <v>0</v>
      </c>
      <c r="EX857">
        <v>0</v>
      </c>
      <c r="EZ857">
        <v>5</v>
      </c>
      <c r="FC857">
        <v>1</v>
      </c>
      <c r="FD857">
        <v>18</v>
      </c>
      <c r="FF857">
        <v>12297</v>
      </c>
      <c r="FQ857">
        <v>0</v>
      </c>
      <c r="FR857">
        <v>0</v>
      </c>
      <c r="FS857">
        <v>0</v>
      </c>
      <c r="FX857">
        <v>109</v>
      </c>
      <c r="FY857">
        <v>61</v>
      </c>
      <c r="GA857" t="s">
        <v>733</v>
      </c>
      <c r="GD857">
        <v>1</v>
      </c>
      <c r="GF857">
        <v>1821574265</v>
      </c>
      <c r="GG857">
        <v>2</v>
      </c>
      <c r="GH857">
        <v>2</v>
      </c>
      <c r="GI857">
        <v>5</v>
      </c>
      <c r="GJ857">
        <v>0</v>
      </c>
      <c r="GK857">
        <v>0</v>
      </c>
      <c r="GL857">
        <f t="shared" si="1068"/>
        <v>0</v>
      </c>
      <c r="GM857">
        <f t="shared" si="1069"/>
        <v>135881.81</v>
      </c>
      <c r="GN857">
        <f t="shared" si="1070"/>
        <v>135881.81</v>
      </c>
      <c r="GO857">
        <f t="shared" si="1071"/>
        <v>0</v>
      </c>
      <c r="GP857">
        <f t="shared" si="1072"/>
        <v>0</v>
      </c>
      <c r="GR857">
        <v>2</v>
      </c>
      <c r="GS857">
        <v>1</v>
      </c>
      <c r="GT857">
        <v>0</v>
      </c>
      <c r="GU857" t="s">
        <v>3</v>
      </c>
      <c r="GV857">
        <f t="shared" si="1073"/>
        <v>0</v>
      </c>
      <c r="GW857">
        <v>1</v>
      </c>
      <c r="GX857">
        <f t="shared" si="1074"/>
        <v>0</v>
      </c>
      <c r="HA857">
        <v>0</v>
      </c>
      <c r="HB857">
        <v>0</v>
      </c>
      <c r="HC857">
        <f t="shared" si="1075"/>
        <v>0</v>
      </c>
      <c r="HE857" t="s">
        <v>274</v>
      </c>
      <c r="HF857" t="s">
        <v>54</v>
      </c>
      <c r="HM857" t="s">
        <v>3</v>
      </c>
      <c r="HN857" t="s">
        <v>3</v>
      </c>
      <c r="HO857" t="s">
        <v>3</v>
      </c>
      <c r="HP857" t="s">
        <v>3</v>
      </c>
      <c r="HQ857" t="s">
        <v>3</v>
      </c>
      <c r="HS857">
        <v>0</v>
      </c>
      <c r="IK857">
        <v>0</v>
      </c>
    </row>
    <row r="858" spans="1:255" x14ac:dyDescent="0.2">
      <c r="A858" s="2">
        <v>18</v>
      </c>
      <c r="B858" s="2">
        <v>1</v>
      </c>
      <c r="C858" s="2">
        <v>1759</v>
      </c>
      <c r="D858" s="2"/>
      <c r="E858" s="2" t="s">
        <v>734</v>
      </c>
      <c r="F858" s="2" t="s">
        <v>735</v>
      </c>
      <c r="G858" s="2" t="s">
        <v>736</v>
      </c>
      <c r="H858" s="2" t="s">
        <v>39</v>
      </c>
      <c r="I858" s="2">
        <f>I852*J858</f>
        <v>2</v>
      </c>
      <c r="J858" s="2">
        <v>5.2631578947368425</v>
      </c>
      <c r="K858" s="2">
        <v>5.2631579999999998</v>
      </c>
      <c r="L858" s="2"/>
      <c r="M858" s="2"/>
      <c r="N858" s="2"/>
      <c r="O858" s="2">
        <f t="shared" si="1044"/>
        <v>2682.5</v>
      </c>
      <c r="P858" s="2">
        <f t="shared" si="1045"/>
        <v>2682.5</v>
      </c>
      <c r="Q858" s="2">
        <f t="shared" si="1076"/>
        <v>0</v>
      </c>
      <c r="R858" s="2">
        <f t="shared" si="1046"/>
        <v>0</v>
      </c>
      <c r="S858" s="2">
        <f t="shared" si="1047"/>
        <v>0</v>
      </c>
      <c r="T858" s="2">
        <f t="shared" si="1048"/>
        <v>0</v>
      </c>
      <c r="U858" s="2">
        <f t="shared" si="1049"/>
        <v>0</v>
      </c>
      <c r="V858" s="2">
        <f t="shared" si="1050"/>
        <v>0</v>
      </c>
      <c r="W858" s="2">
        <f t="shared" si="1051"/>
        <v>0</v>
      </c>
      <c r="X858" s="2">
        <f t="shared" si="1052"/>
        <v>0</v>
      </c>
      <c r="Y858" s="2">
        <f t="shared" si="1053"/>
        <v>0</v>
      </c>
      <c r="Z858" s="2"/>
      <c r="AA858" s="2">
        <v>59204062</v>
      </c>
      <c r="AB858" s="2">
        <f t="shared" si="1054"/>
        <v>1341.25</v>
      </c>
      <c r="AC858" s="2">
        <f t="shared" si="1055"/>
        <v>1341.25</v>
      </c>
      <c r="AD858" s="2">
        <f t="shared" si="1077"/>
        <v>0</v>
      </c>
      <c r="AE858" s="2">
        <f t="shared" si="1078"/>
        <v>0</v>
      </c>
      <c r="AF858" s="2">
        <f t="shared" si="1078"/>
        <v>0</v>
      </c>
      <c r="AG858" s="2">
        <f t="shared" si="1056"/>
        <v>0</v>
      </c>
      <c r="AH858" s="2">
        <f t="shared" si="1079"/>
        <v>0</v>
      </c>
      <c r="AI858" s="2">
        <f t="shared" si="1079"/>
        <v>0</v>
      </c>
      <c r="AJ858" s="2">
        <f t="shared" si="1057"/>
        <v>0</v>
      </c>
      <c r="AK858" s="2">
        <v>1341.25</v>
      </c>
      <c r="AL858" s="2">
        <v>1341.25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109</v>
      </c>
      <c r="AU858" s="2">
        <v>61</v>
      </c>
      <c r="AV858" s="2">
        <v>1</v>
      </c>
      <c r="AW858" s="2">
        <v>1</v>
      </c>
      <c r="AX858" s="2"/>
      <c r="AY858" s="2"/>
      <c r="AZ858" s="2">
        <v>1</v>
      </c>
      <c r="BA858" s="2">
        <v>1</v>
      </c>
      <c r="BB858" s="2">
        <v>1</v>
      </c>
      <c r="BC858" s="2">
        <v>1</v>
      </c>
      <c r="BD858" s="2" t="s">
        <v>3</v>
      </c>
      <c r="BE858" s="2" t="s">
        <v>3</v>
      </c>
      <c r="BF858" s="2" t="s">
        <v>3</v>
      </c>
      <c r="BG858" s="2" t="s">
        <v>3</v>
      </c>
      <c r="BH858" s="2">
        <v>3</v>
      </c>
      <c r="BI858" s="2">
        <v>1</v>
      </c>
      <c r="BJ858" s="2" t="s">
        <v>3</v>
      </c>
      <c r="BK858" s="2"/>
      <c r="BL858" s="2"/>
      <c r="BM858" s="2">
        <v>22</v>
      </c>
      <c r="BN858" s="2">
        <v>0</v>
      </c>
      <c r="BO858" s="2" t="s">
        <v>3</v>
      </c>
      <c r="BP858" s="2">
        <v>0</v>
      </c>
      <c r="BQ858" s="2">
        <v>30</v>
      </c>
      <c r="BR858" s="2">
        <v>0</v>
      </c>
      <c r="BS858" s="2">
        <v>1</v>
      </c>
      <c r="BT858" s="2">
        <v>1</v>
      </c>
      <c r="BU858" s="2">
        <v>1</v>
      </c>
      <c r="BV858" s="2">
        <v>1</v>
      </c>
      <c r="BW858" s="2">
        <v>1</v>
      </c>
      <c r="BX858" s="2">
        <v>1</v>
      </c>
      <c r="BY858" s="2" t="s">
        <v>3</v>
      </c>
      <c r="BZ858" s="2">
        <v>109</v>
      </c>
      <c r="CA858" s="2">
        <v>61</v>
      </c>
      <c r="CB858" s="2" t="s">
        <v>3</v>
      </c>
      <c r="CC858" s="2"/>
      <c r="CD858" s="2"/>
      <c r="CE858" s="2">
        <v>30</v>
      </c>
      <c r="CF858" s="2">
        <v>0</v>
      </c>
      <c r="CG858" s="2">
        <v>0</v>
      </c>
      <c r="CH858" s="2"/>
      <c r="CI858" s="2"/>
      <c r="CJ858" s="2"/>
      <c r="CK858" s="2"/>
      <c r="CL858" s="2"/>
      <c r="CM858" s="2">
        <v>0</v>
      </c>
      <c r="CN858" s="2" t="s">
        <v>1057</v>
      </c>
      <c r="CO858" s="2">
        <v>0</v>
      </c>
      <c r="CP858" s="2">
        <f t="shared" si="1058"/>
        <v>2682.5</v>
      </c>
      <c r="CQ858" s="2">
        <f t="shared" si="1059"/>
        <v>1341.25</v>
      </c>
      <c r="CR858" s="2">
        <f t="shared" si="1080"/>
        <v>0</v>
      </c>
      <c r="CS858" s="2">
        <f t="shared" si="1060"/>
        <v>0</v>
      </c>
      <c r="CT858" s="2">
        <f t="shared" si="1061"/>
        <v>0</v>
      </c>
      <c r="CU858" s="2">
        <f t="shared" si="1062"/>
        <v>0</v>
      </c>
      <c r="CV858" s="2">
        <f t="shared" si="1063"/>
        <v>0</v>
      </c>
      <c r="CW858" s="2">
        <f t="shared" si="1064"/>
        <v>0</v>
      </c>
      <c r="CX858" s="2">
        <f t="shared" si="1065"/>
        <v>0</v>
      </c>
      <c r="CY858" s="2">
        <f t="shared" si="1066"/>
        <v>0</v>
      </c>
      <c r="CZ858" s="2">
        <f t="shared" si="1067"/>
        <v>0</v>
      </c>
      <c r="DA858" s="2"/>
      <c r="DB858" s="2"/>
      <c r="DC858" s="2" t="s">
        <v>3</v>
      </c>
      <c r="DD858" s="2" t="s">
        <v>3</v>
      </c>
      <c r="DE858" s="2" t="s">
        <v>3</v>
      </c>
      <c r="DF858" s="2" t="s">
        <v>3</v>
      </c>
      <c r="DG858" s="2" t="s">
        <v>3</v>
      </c>
      <c r="DH858" s="2" t="s">
        <v>3</v>
      </c>
      <c r="DI858" s="2" t="s">
        <v>3</v>
      </c>
      <c r="DJ858" s="2" t="s">
        <v>3</v>
      </c>
      <c r="DK858" s="2" t="s">
        <v>3</v>
      </c>
      <c r="DL858" s="2" t="s">
        <v>3</v>
      </c>
      <c r="DM858" s="2" t="s">
        <v>3</v>
      </c>
      <c r="DN858" s="2">
        <v>0</v>
      </c>
      <c r="DO858" s="2">
        <v>0</v>
      </c>
      <c r="DP858" s="2">
        <v>1</v>
      </c>
      <c r="DQ858" s="2">
        <v>1</v>
      </c>
      <c r="DR858" s="2"/>
      <c r="DS858" s="2"/>
      <c r="DT858" s="2"/>
      <c r="DU858" s="2">
        <v>1010</v>
      </c>
      <c r="DV858" s="2" t="s">
        <v>39</v>
      </c>
      <c r="DW858" s="2" t="s">
        <v>39</v>
      </c>
      <c r="DX858" s="2">
        <v>1</v>
      </c>
      <c r="DY858" s="2"/>
      <c r="DZ858" s="2" t="s">
        <v>3</v>
      </c>
      <c r="EA858" s="2" t="s">
        <v>3</v>
      </c>
      <c r="EB858" s="2" t="s">
        <v>3</v>
      </c>
      <c r="EC858" s="2" t="s">
        <v>3</v>
      </c>
      <c r="ED858" s="2"/>
      <c r="EE858" s="2">
        <v>58807898</v>
      </c>
      <c r="EF858" s="2">
        <v>30</v>
      </c>
      <c r="EG858" s="2" t="s">
        <v>27</v>
      </c>
      <c r="EH858" s="2">
        <v>0</v>
      </c>
      <c r="EI858" s="2" t="s">
        <v>3</v>
      </c>
      <c r="EJ858" s="2">
        <v>1</v>
      </c>
      <c r="EK858" s="2">
        <v>22</v>
      </c>
      <c r="EL858" s="2" t="s">
        <v>724</v>
      </c>
      <c r="EM858" s="2" t="s">
        <v>725</v>
      </c>
      <c r="EN858" s="2"/>
      <c r="EO858" s="2" t="s">
        <v>387</v>
      </c>
      <c r="EP858" s="2"/>
      <c r="EQ858" s="2">
        <v>0</v>
      </c>
      <c r="ER858" s="2">
        <v>0</v>
      </c>
      <c r="ES858" s="2">
        <v>1341.25</v>
      </c>
      <c r="ET858" s="2">
        <v>0</v>
      </c>
      <c r="EU858" s="2">
        <v>0</v>
      </c>
      <c r="EV858" s="2">
        <v>0</v>
      </c>
      <c r="EW858" s="2">
        <v>0</v>
      </c>
      <c r="EX858" s="2">
        <v>0</v>
      </c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>
        <v>0</v>
      </c>
      <c r="FR858" s="2">
        <v>0</v>
      </c>
      <c r="FS858" s="2">
        <v>0</v>
      </c>
      <c r="FT858" s="2"/>
      <c r="FU858" s="2"/>
      <c r="FV858" s="2"/>
      <c r="FW858" s="2"/>
      <c r="FX858" s="2">
        <v>109</v>
      </c>
      <c r="FY858" s="2">
        <v>61</v>
      </c>
      <c r="FZ858" s="2"/>
      <c r="GA858" s="2" t="s">
        <v>737</v>
      </c>
      <c r="GB858" s="2"/>
      <c r="GC858" s="2"/>
      <c r="GD858" s="2">
        <v>1</v>
      </c>
      <c r="GE858" s="2"/>
      <c r="GF858" s="2">
        <v>-1570415970</v>
      </c>
      <c r="GG858" s="2">
        <v>2</v>
      </c>
      <c r="GH858" s="2">
        <v>4</v>
      </c>
      <c r="GI858" s="2">
        <v>0</v>
      </c>
      <c r="GJ858" s="2">
        <v>0</v>
      </c>
      <c r="GK858" s="2">
        <v>0</v>
      </c>
      <c r="GL858" s="2">
        <f t="shared" si="1068"/>
        <v>0</v>
      </c>
      <c r="GM858" s="2">
        <f t="shared" si="1069"/>
        <v>2682.5</v>
      </c>
      <c r="GN858" s="2">
        <f t="shared" si="1070"/>
        <v>2682.5</v>
      </c>
      <c r="GO858" s="2">
        <f t="shared" si="1071"/>
        <v>0</v>
      </c>
      <c r="GP858" s="2">
        <f t="shared" si="1072"/>
        <v>0</v>
      </c>
      <c r="GQ858" s="2"/>
      <c r="GR858" s="2">
        <v>2</v>
      </c>
      <c r="GS858" s="2">
        <v>2</v>
      </c>
      <c r="GT858" s="2">
        <v>0</v>
      </c>
      <c r="GU858" s="2" t="s">
        <v>3</v>
      </c>
      <c r="GV858" s="2">
        <f t="shared" si="1073"/>
        <v>0</v>
      </c>
      <c r="GW858" s="2">
        <v>1</v>
      </c>
      <c r="GX858" s="2">
        <f t="shared" si="1074"/>
        <v>0</v>
      </c>
      <c r="GY858" s="2"/>
      <c r="GZ858" s="2"/>
      <c r="HA858" s="2">
        <v>0</v>
      </c>
      <c r="HB858" s="2">
        <v>0</v>
      </c>
      <c r="HC858" s="2">
        <f t="shared" si="1075"/>
        <v>0</v>
      </c>
      <c r="HD858" s="2"/>
      <c r="HE858" s="2" t="s">
        <v>274</v>
      </c>
      <c r="HF858" s="2" t="s">
        <v>54</v>
      </c>
      <c r="HG858" s="2"/>
      <c r="HH858" s="2"/>
      <c r="HI858" s="2"/>
      <c r="HJ858" s="2"/>
      <c r="HK858" s="2"/>
      <c r="HL858" s="2"/>
      <c r="HM858" s="2" t="s">
        <v>3</v>
      </c>
      <c r="HN858" s="2" t="s">
        <v>3</v>
      </c>
      <c r="HO858" s="2" t="s">
        <v>3</v>
      </c>
      <c r="HP858" s="2" t="s">
        <v>3</v>
      </c>
      <c r="HQ858" s="2" t="s">
        <v>3</v>
      </c>
      <c r="HR858" s="2"/>
      <c r="HS858" s="2">
        <v>0</v>
      </c>
      <c r="HT858" s="2"/>
      <c r="HU858" s="2"/>
      <c r="HV858" s="2"/>
      <c r="HW858" s="2"/>
      <c r="HX858" s="2"/>
      <c r="HY858" s="2"/>
      <c r="HZ858" s="2"/>
      <c r="IA858" s="2"/>
      <c r="IB858" s="2"/>
      <c r="IC858" s="2"/>
      <c r="ID858" s="2"/>
      <c r="IE858" s="2"/>
      <c r="IF858" s="2"/>
      <c r="IG858" s="2"/>
      <c r="IH858" s="2"/>
      <c r="II858" s="2"/>
      <c r="IJ858" s="2"/>
      <c r="IK858" s="2">
        <v>0</v>
      </c>
      <c r="IL858" s="2"/>
      <c r="IM858" s="2"/>
      <c r="IN858" s="2"/>
      <c r="IO858" s="2"/>
      <c r="IP858" s="2"/>
      <c r="IQ858" s="2"/>
      <c r="IR858" s="2"/>
      <c r="IS858" s="2"/>
      <c r="IT858" s="2"/>
      <c r="IU858" s="2"/>
    </row>
    <row r="859" spans="1:255" x14ac:dyDescent="0.2">
      <c r="A859">
        <v>18</v>
      </c>
      <c r="B859">
        <v>1</v>
      </c>
      <c r="C859">
        <v>1764</v>
      </c>
      <c r="E859" t="s">
        <v>734</v>
      </c>
      <c r="F859" t="s">
        <v>735</v>
      </c>
      <c r="G859" t="s">
        <v>736</v>
      </c>
      <c r="H859" t="s">
        <v>39</v>
      </c>
      <c r="I859">
        <f>I853*J859</f>
        <v>2</v>
      </c>
      <c r="J859">
        <v>5.2631578947368425</v>
      </c>
      <c r="K859">
        <v>5.2631579999999998</v>
      </c>
      <c r="O859">
        <f t="shared" si="1044"/>
        <v>26503.1</v>
      </c>
      <c r="P859">
        <f t="shared" si="1045"/>
        <v>26503.1</v>
      </c>
      <c r="Q859">
        <f t="shared" si="1076"/>
        <v>0</v>
      </c>
      <c r="R859">
        <f t="shared" si="1046"/>
        <v>0</v>
      </c>
      <c r="S859">
        <f t="shared" si="1047"/>
        <v>0</v>
      </c>
      <c r="T859">
        <f t="shared" si="1048"/>
        <v>0</v>
      </c>
      <c r="U859">
        <f t="shared" si="1049"/>
        <v>0</v>
      </c>
      <c r="V859">
        <f t="shared" si="1050"/>
        <v>0</v>
      </c>
      <c r="W859">
        <f t="shared" si="1051"/>
        <v>0</v>
      </c>
      <c r="X859">
        <f t="shared" si="1052"/>
        <v>0</v>
      </c>
      <c r="Y859">
        <f t="shared" si="1053"/>
        <v>0</v>
      </c>
      <c r="AA859">
        <v>59204059</v>
      </c>
      <c r="AB859">
        <f t="shared" si="1054"/>
        <v>1341.25</v>
      </c>
      <c r="AC859">
        <f t="shared" si="1055"/>
        <v>1341.25</v>
      </c>
      <c r="AD859">
        <f t="shared" si="1077"/>
        <v>0</v>
      </c>
      <c r="AE859">
        <f t="shared" si="1078"/>
        <v>0</v>
      </c>
      <c r="AF859">
        <f t="shared" si="1078"/>
        <v>0</v>
      </c>
      <c r="AG859">
        <f t="shared" si="1056"/>
        <v>0</v>
      </c>
      <c r="AH859">
        <f t="shared" si="1079"/>
        <v>0</v>
      </c>
      <c r="AI859">
        <f t="shared" si="1079"/>
        <v>0</v>
      </c>
      <c r="AJ859">
        <f t="shared" si="1057"/>
        <v>0</v>
      </c>
      <c r="AK859">
        <v>1341.25</v>
      </c>
      <c r="AL859">
        <v>1341.25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109</v>
      </c>
      <c r="AU859">
        <v>61</v>
      </c>
      <c r="AV859">
        <v>1</v>
      </c>
      <c r="AW859">
        <v>1</v>
      </c>
      <c r="AZ859">
        <v>1</v>
      </c>
      <c r="BA859">
        <v>1</v>
      </c>
      <c r="BB859">
        <v>1</v>
      </c>
      <c r="BC859">
        <v>9.8800000000000008</v>
      </c>
      <c r="BD859" t="s">
        <v>3</v>
      </c>
      <c r="BE859" t="s">
        <v>3</v>
      </c>
      <c r="BF859" t="s">
        <v>3</v>
      </c>
      <c r="BG859" t="s">
        <v>3</v>
      </c>
      <c r="BH859">
        <v>3</v>
      </c>
      <c r="BI859">
        <v>1</v>
      </c>
      <c r="BJ859" t="s">
        <v>3</v>
      </c>
      <c r="BM859">
        <v>22</v>
      </c>
      <c r="BN859">
        <v>0</v>
      </c>
      <c r="BO859" t="s">
        <v>3</v>
      </c>
      <c r="BP859">
        <v>0</v>
      </c>
      <c r="BQ859">
        <v>30</v>
      </c>
      <c r="BR859">
        <v>0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 t="s">
        <v>3</v>
      </c>
      <c r="BZ859">
        <v>109</v>
      </c>
      <c r="CA859">
        <v>61</v>
      </c>
      <c r="CB859" t="s">
        <v>3</v>
      </c>
      <c r="CE859">
        <v>30</v>
      </c>
      <c r="CF859">
        <v>0</v>
      </c>
      <c r="CG859">
        <v>0</v>
      </c>
      <c r="CM859">
        <v>0</v>
      </c>
      <c r="CN859" t="s">
        <v>1057</v>
      </c>
      <c r="CO859">
        <v>0</v>
      </c>
      <c r="CP859">
        <f t="shared" si="1058"/>
        <v>26503.1</v>
      </c>
      <c r="CQ859">
        <f t="shared" si="1059"/>
        <v>13251.55</v>
      </c>
      <c r="CR859">
        <f t="shared" si="1080"/>
        <v>0</v>
      </c>
      <c r="CS859">
        <f t="shared" si="1060"/>
        <v>0</v>
      </c>
      <c r="CT859">
        <f t="shared" si="1061"/>
        <v>0</v>
      </c>
      <c r="CU859">
        <f t="shared" si="1062"/>
        <v>0</v>
      </c>
      <c r="CV859">
        <f t="shared" si="1063"/>
        <v>0</v>
      </c>
      <c r="CW859">
        <f t="shared" si="1064"/>
        <v>0</v>
      </c>
      <c r="CX859">
        <f t="shared" si="1065"/>
        <v>0</v>
      </c>
      <c r="CY859">
        <f t="shared" si="1066"/>
        <v>0</v>
      </c>
      <c r="CZ859">
        <f t="shared" si="1067"/>
        <v>0</v>
      </c>
      <c r="DC859" t="s">
        <v>3</v>
      </c>
      <c r="DD859" t="s">
        <v>3</v>
      </c>
      <c r="DE859" t="s">
        <v>3</v>
      </c>
      <c r="DF859" t="s">
        <v>3</v>
      </c>
      <c r="DG859" t="s">
        <v>3</v>
      </c>
      <c r="DH859" t="s">
        <v>3</v>
      </c>
      <c r="DI859" t="s">
        <v>3</v>
      </c>
      <c r="DJ859" t="s">
        <v>3</v>
      </c>
      <c r="DK859" t="s">
        <v>3</v>
      </c>
      <c r="DL859" t="s">
        <v>3</v>
      </c>
      <c r="DM859" t="s">
        <v>3</v>
      </c>
      <c r="DN859">
        <v>0</v>
      </c>
      <c r="DO859">
        <v>0</v>
      </c>
      <c r="DP859">
        <v>1</v>
      </c>
      <c r="DQ859">
        <v>1</v>
      </c>
      <c r="DU859">
        <v>1010</v>
      </c>
      <c r="DV859" t="s">
        <v>39</v>
      </c>
      <c r="DW859" t="s">
        <v>39</v>
      </c>
      <c r="DX859">
        <v>1</v>
      </c>
      <c r="DZ859" t="s">
        <v>3</v>
      </c>
      <c r="EA859" t="s">
        <v>3</v>
      </c>
      <c r="EB859" t="s">
        <v>3</v>
      </c>
      <c r="EC859" t="s">
        <v>3</v>
      </c>
      <c r="EE859">
        <v>58807898</v>
      </c>
      <c r="EF859">
        <v>30</v>
      </c>
      <c r="EG859" t="s">
        <v>27</v>
      </c>
      <c r="EH859">
        <v>0</v>
      </c>
      <c r="EI859" t="s">
        <v>3</v>
      </c>
      <c r="EJ859">
        <v>1</v>
      </c>
      <c r="EK859">
        <v>22</v>
      </c>
      <c r="EL859" t="s">
        <v>724</v>
      </c>
      <c r="EM859" t="s">
        <v>725</v>
      </c>
      <c r="EO859" t="s">
        <v>387</v>
      </c>
      <c r="EQ859">
        <v>0</v>
      </c>
      <c r="ER859">
        <v>0</v>
      </c>
      <c r="ES859">
        <v>1341.25</v>
      </c>
      <c r="ET859">
        <v>0</v>
      </c>
      <c r="EU859">
        <v>0</v>
      </c>
      <c r="EV859">
        <v>0</v>
      </c>
      <c r="EW859">
        <v>0</v>
      </c>
      <c r="EX859">
        <v>0</v>
      </c>
      <c r="EZ859">
        <v>5</v>
      </c>
      <c r="FC859">
        <v>1</v>
      </c>
      <c r="FD859">
        <v>18</v>
      </c>
      <c r="FF859">
        <v>15590</v>
      </c>
      <c r="FQ859">
        <v>0</v>
      </c>
      <c r="FR859">
        <v>0</v>
      </c>
      <c r="FS859">
        <v>0</v>
      </c>
      <c r="FX859">
        <v>109</v>
      </c>
      <c r="FY859">
        <v>61</v>
      </c>
      <c r="GA859" t="s">
        <v>737</v>
      </c>
      <c r="GD859">
        <v>1</v>
      </c>
      <c r="GF859">
        <v>-1570415970</v>
      </c>
      <c r="GG859">
        <v>2</v>
      </c>
      <c r="GH859">
        <v>2</v>
      </c>
      <c r="GI859">
        <v>5</v>
      </c>
      <c r="GJ859">
        <v>0</v>
      </c>
      <c r="GK859">
        <v>0</v>
      </c>
      <c r="GL859">
        <f t="shared" si="1068"/>
        <v>0</v>
      </c>
      <c r="GM859">
        <f t="shared" si="1069"/>
        <v>26503.1</v>
      </c>
      <c r="GN859">
        <f t="shared" si="1070"/>
        <v>26503.1</v>
      </c>
      <c r="GO859">
        <f t="shared" si="1071"/>
        <v>0</v>
      </c>
      <c r="GP859">
        <f t="shared" si="1072"/>
        <v>0</v>
      </c>
      <c r="GR859">
        <v>2</v>
      </c>
      <c r="GS859">
        <v>1</v>
      </c>
      <c r="GT859">
        <v>0</v>
      </c>
      <c r="GU859" t="s">
        <v>3</v>
      </c>
      <c r="GV859">
        <f t="shared" si="1073"/>
        <v>0</v>
      </c>
      <c r="GW859">
        <v>1</v>
      </c>
      <c r="GX859">
        <f t="shared" si="1074"/>
        <v>0</v>
      </c>
      <c r="HA859">
        <v>0</v>
      </c>
      <c r="HB859">
        <v>0</v>
      </c>
      <c r="HC859">
        <f t="shared" si="1075"/>
        <v>0</v>
      </c>
      <c r="HE859" t="s">
        <v>274</v>
      </c>
      <c r="HF859" t="s">
        <v>54</v>
      </c>
      <c r="HM859" t="s">
        <v>3</v>
      </c>
      <c r="HN859" t="s">
        <v>3</v>
      </c>
      <c r="HO859" t="s">
        <v>3</v>
      </c>
      <c r="HP859" t="s">
        <v>3</v>
      </c>
      <c r="HQ859" t="s">
        <v>3</v>
      </c>
      <c r="HS859">
        <v>0</v>
      </c>
      <c r="IK859">
        <v>0</v>
      </c>
    </row>
    <row r="860" spans="1:255" x14ac:dyDescent="0.2">
      <c r="A860" s="2">
        <v>17</v>
      </c>
      <c r="B860" s="2">
        <v>1</v>
      </c>
      <c r="C860" s="2">
        <f>ROW(SmtRes!A1769)</f>
        <v>1769</v>
      </c>
      <c r="D860" s="2">
        <f>ROW(EtalonRes!A1771)</f>
        <v>1771</v>
      </c>
      <c r="E860" s="2" t="s">
        <v>738</v>
      </c>
      <c r="F860" s="2" t="s">
        <v>739</v>
      </c>
      <c r="G860" s="2" t="s">
        <v>740</v>
      </c>
      <c r="H860" s="2" t="s">
        <v>48</v>
      </c>
      <c r="I860" s="2">
        <f>ROUND(ROUND(6/100,4),9)</f>
        <v>0.06</v>
      </c>
      <c r="J860" s="2">
        <v>0</v>
      </c>
      <c r="K860" s="2">
        <f>ROUND(ROUND(6/100,4),9)</f>
        <v>0.06</v>
      </c>
      <c r="L860" s="2"/>
      <c r="M860" s="2"/>
      <c r="N860" s="2"/>
      <c r="O860" s="2">
        <f t="shared" si="1044"/>
        <v>23.58</v>
      </c>
      <c r="P860" s="2">
        <f t="shared" si="1045"/>
        <v>7.1</v>
      </c>
      <c r="Q860" s="2">
        <f>(ROUND((ROUND(((((ET860*1.25)*1.1))*AV860*I860),2)*BB860),2)+ROUND((ROUND(((AE860-(((EU860*1.25)*1.1)))*AV860*I860),2)*BS860),2))</f>
        <v>1.17</v>
      </c>
      <c r="R860" s="2">
        <f t="shared" si="1046"/>
        <v>0.18</v>
      </c>
      <c r="S860" s="2">
        <f t="shared" si="1047"/>
        <v>15.31</v>
      </c>
      <c r="T860" s="2">
        <f t="shared" si="1048"/>
        <v>0</v>
      </c>
      <c r="U860" s="2">
        <f t="shared" si="1049"/>
        <v>1.223687883</v>
      </c>
      <c r="V860" s="2">
        <f t="shared" si="1050"/>
        <v>0</v>
      </c>
      <c r="W860" s="2">
        <f t="shared" si="1051"/>
        <v>0</v>
      </c>
      <c r="X860" s="2">
        <f t="shared" si="1052"/>
        <v>16.88</v>
      </c>
      <c r="Y860" s="2">
        <f t="shared" si="1053"/>
        <v>9.4499999999999993</v>
      </c>
      <c r="Z860" s="2"/>
      <c r="AA860" s="2">
        <v>59204062</v>
      </c>
      <c r="AB860" s="2">
        <f t="shared" si="1054"/>
        <v>375.66045000000003</v>
      </c>
      <c r="AC860" s="2">
        <f t="shared" si="1055"/>
        <v>118.25</v>
      </c>
      <c r="AD860" s="2">
        <f>ROUND((((((ET860*1.25)*1.1))-(((EU860*1.25)*1.1)))+AE860),6)</f>
        <v>18.287500000000001</v>
      </c>
      <c r="AE860" s="2">
        <f>ROUND((((EU860*1.25)*1.1)),6)</f>
        <v>2.7774999999999999</v>
      </c>
      <c r="AF860" s="2">
        <f>ROUND((((EV860*1.15)*1.1)),6)</f>
        <v>239.12295</v>
      </c>
      <c r="AG860" s="2">
        <f t="shared" si="1056"/>
        <v>0</v>
      </c>
      <c r="AH860" s="2">
        <f>(((EW860*1.15)*1.1))</f>
        <v>19.114149999999999</v>
      </c>
      <c r="AI860" s="2">
        <f>(((EX860*1.25)*1.1))</f>
        <v>0</v>
      </c>
      <c r="AJ860" s="2">
        <f t="shared" si="1057"/>
        <v>0</v>
      </c>
      <c r="AK860" s="2">
        <v>320.58</v>
      </c>
      <c r="AL860" s="2">
        <v>118.25</v>
      </c>
      <c r="AM860" s="2">
        <v>13.3</v>
      </c>
      <c r="AN860" s="2">
        <v>2.02</v>
      </c>
      <c r="AO860" s="2">
        <v>189.03</v>
      </c>
      <c r="AP860" s="2">
        <v>0</v>
      </c>
      <c r="AQ860" s="2">
        <v>15.11</v>
      </c>
      <c r="AR860" s="2">
        <v>0</v>
      </c>
      <c r="AS860" s="2">
        <v>0</v>
      </c>
      <c r="AT860" s="2">
        <v>109</v>
      </c>
      <c r="AU860" s="2">
        <v>61</v>
      </c>
      <c r="AV860" s="2">
        <v>1.0669999999999999</v>
      </c>
      <c r="AW860" s="2">
        <v>1</v>
      </c>
      <c r="AX860" s="2"/>
      <c r="AY860" s="2"/>
      <c r="AZ860" s="2">
        <v>1</v>
      </c>
      <c r="BA860" s="2">
        <v>1</v>
      </c>
      <c r="BB860" s="2">
        <v>1</v>
      </c>
      <c r="BC860" s="2">
        <v>1</v>
      </c>
      <c r="BD860" s="2" t="s">
        <v>3</v>
      </c>
      <c r="BE860" s="2" t="s">
        <v>3</v>
      </c>
      <c r="BF860" s="2" t="s">
        <v>3</v>
      </c>
      <c r="BG860" s="2" t="s">
        <v>3</v>
      </c>
      <c r="BH860" s="2">
        <v>0</v>
      </c>
      <c r="BI860" s="2">
        <v>1</v>
      </c>
      <c r="BJ860" s="2" t="s">
        <v>741</v>
      </c>
      <c r="BK860" s="2"/>
      <c r="BL860" s="2"/>
      <c r="BM860" s="2">
        <v>22</v>
      </c>
      <c r="BN860" s="2">
        <v>0</v>
      </c>
      <c r="BO860" s="2" t="s">
        <v>739</v>
      </c>
      <c r="BP860" s="2">
        <v>1</v>
      </c>
      <c r="BQ860" s="2">
        <v>30</v>
      </c>
      <c r="BR860" s="2">
        <v>0</v>
      </c>
      <c r="BS860" s="2">
        <v>1</v>
      </c>
      <c r="BT860" s="2">
        <v>1</v>
      </c>
      <c r="BU860" s="2">
        <v>1</v>
      </c>
      <c r="BV860" s="2">
        <v>1</v>
      </c>
      <c r="BW860" s="2">
        <v>1</v>
      </c>
      <c r="BX860" s="2">
        <v>1</v>
      </c>
      <c r="BY860" s="2" t="s">
        <v>3</v>
      </c>
      <c r="BZ860" s="2">
        <v>109</v>
      </c>
      <c r="CA860" s="2">
        <v>61</v>
      </c>
      <c r="CB860" s="2" t="s">
        <v>3</v>
      </c>
      <c r="CC860" s="2"/>
      <c r="CD860" s="2"/>
      <c r="CE860" s="2">
        <v>30</v>
      </c>
      <c r="CF860" s="2">
        <v>0</v>
      </c>
      <c r="CG860" s="2">
        <v>0</v>
      </c>
      <c r="CH860" s="2"/>
      <c r="CI860" s="2"/>
      <c r="CJ860" s="2"/>
      <c r="CK860" s="2"/>
      <c r="CL860" s="2"/>
      <c r="CM860" s="2">
        <v>0</v>
      </c>
      <c r="CN860" s="2" t="s">
        <v>1044</v>
      </c>
      <c r="CO860" s="2">
        <v>0</v>
      </c>
      <c r="CP860" s="2">
        <f t="shared" si="1058"/>
        <v>23.58</v>
      </c>
      <c r="CQ860" s="2">
        <f t="shared" si="1059"/>
        <v>118.25</v>
      </c>
      <c r="CR860" s="2">
        <f>(ROUND((ROUND(((((ET860*1.25)*1.1))*AV860*1),2)*BB860),2)+ROUND((ROUND(((AE860-(((EU860*1.25)*1.1)))*AV860*1),2)*BS860),2))</f>
        <v>19.510000000000002</v>
      </c>
      <c r="CS860" s="2">
        <f t="shared" si="1060"/>
        <v>2.96</v>
      </c>
      <c r="CT860" s="2">
        <f t="shared" si="1061"/>
        <v>255.14</v>
      </c>
      <c r="CU860" s="2">
        <f t="shared" si="1062"/>
        <v>0</v>
      </c>
      <c r="CV860" s="2">
        <f t="shared" si="1063"/>
        <v>20.394798049999999</v>
      </c>
      <c r="CW860" s="2">
        <f t="shared" si="1064"/>
        <v>0</v>
      </c>
      <c r="CX860" s="2">
        <f t="shared" si="1065"/>
        <v>0</v>
      </c>
      <c r="CY860" s="2">
        <f t="shared" si="1066"/>
        <v>16.8841</v>
      </c>
      <c r="CZ860" s="2">
        <f t="shared" si="1067"/>
        <v>9.4489000000000001</v>
      </c>
      <c r="DA860" s="2"/>
      <c r="DB860" s="2">
        <v>325</v>
      </c>
      <c r="DC860" s="2" t="s">
        <v>3</v>
      </c>
      <c r="DD860" s="2" t="s">
        <v>3</v>
      </c>
      <c r="DE860" s="2" t="s">
        <v>25</v>
      </c>
      <c r="DF860" s="2" t="s">
        <v>25</v>
      </c>
      <c r="DG860" s="2" t="s">
        <v>26</v>
      </c>
      <c r="DH860" s="2" t="s">
        <v>3</v>
      </c>
      <c r="DI860" s="2" t="s">
        <v>26</v>
      </c>
      <c r="DJ860" s="2" t="s">
        <v>25</v>
      </c>
      <c r="DK860" s="2" t="s">
        <v>3</v>
      </c>
      <c r="DL860" s="2" t="s">
        <v>3</v>
      </c>
      <c r="DM860" s="2" t="s">
        <v>3</v>
      </c>
      <c r="DN860" s="2">
        <v>0</v>
      </c>
      <c r="DO860" s="2">
        <v>0</v>
      </c>
      <c r="DP860" s="2">
        <v>1</v>
      </c>
      <c r="DQ860" s="2">
        <v>1</v>
      </c>
      <c r="DR860" s="2"/>
      <c r="DS860" s="2"/>
      <c r="DT860" s="2"/>
      <c r="DU860" s="2">
        <v>1010</v>
      </c>
      <c r="DV860" s="2" t="s">
        <v>48</v>
      </c>
      <c r="DW860" s="2" t="s">
        <v>48</v>
      </c>
      <c r="DX860" s="2">
        <v>100</v>
      </c>
      <c r="DY860" s="2"/>
      <c r="DZ860" s="2" t="s">
        <v>3</v>
      </c>
      <c r="EA860" s="2" t="s">
        <v>3</v>
      </c>
      <c r="EB860" s="2" t="s">
        <v>3</v>
      </c>
      <c r="EC860" s="2" t="s">
        <v>3</v>
      </c>
      <c r="ED860" s="2"/>
      <c r="EE860" s="2">
        <v>58807898</v>
      </c>
      <c r="EF860" s="2">
        <v>30</v>
      </c>
      <c r="EG860" s="2" t="s">
        <v>27</v>
      </c>
      <c r="EH860" s="2">
        <v>0</v>
      </c>
      <c r="EI860" s="2" t="s">
        <v>3</v>
      </c>
      <c r="EJ860" s="2">
        <v>1</v>
      </c>
      <c r="EK860" s="2">
        <v>22</v>
      </c>
      <c r="EL860" s="2" t="s">
        <v>724</v>
      </c>
      <c r="EM860" s="2" t="s">
        <v>725</v>
      </c>
      <c r="EN860" s="2"/>
      <c r="EO860" s="2" t="s">
        <v>30</v>
      </c>
      <c r="EP860" s="2"/>
      <c r="EQ860" s="2">
        <v>0</v>
      </c>
      <c r="ER860" s="2">
        <v>320.58</v>
      </c>
      <c r="ES860" s="2">
        <v>118.25</v>
      </c>
      <c r="ET860" s="2">
        <v>13.3</v>
      </c>
      <c r="EU860" s="2">
        <v>2.02</v>
      </c>
      <c r="EV860" s="2">
        <v>189.03</v>
      </c>
      <c r="EW860" s="2">
        <v>15.11</v>
      </c>
      <c r="EX860" s="2">
        <v>0</v>
      </c>
      <c r="EY860" s="2">
        <v>0</v>
      </c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>
        <v>0</v>
      </c>
      <c r="FR860" s="2">
        <v>0</v>
      </c>
      <c r="FS860" s="2">
        <v>0</v>
      </c>
      <c r="FT860" s="2"/>
      <c r="FU860" s="2"/>
      <c r="FV860" s="2"/>
      <c r="FW860" s="2"/>
      <c r="FX860" s="2">
        <v>109</v>
      </c>
      <c r="FY860" s="2">
        <v>61</v>
      </c>
      <c r="FZ860" s="2"/>
      <c r="GA860" s="2" t="s">
        <v>3</v>
      </c>
      <c r="GB860" s="2"/>
      <c r="GC860" s="2"/>
      <c r="GD860" s="2">
        <v>1</v>
      </c>
      <c r="GE860" s="2"/>
      <c r="GF860" s="2">
        <v>-1429029335</v>
      </c>
      <c r="GG860" s="2">
        <v>2</v>
      </c>
      <c r="GH860" s="2">
        <v>1</v>
      </c>
      <c r="GI860" s="2">
        <v>2</v>
      </c>
      <c r="GJ860" s="2">
        <v>0</v>
      </c>
      <c r="GK860" s="2">
        <v>0</v>
      </c>
      <c r="GL860" s="2">
        <f t="shared" si="1068"/>
        <v>0</v>
      </c>
      <c r="GM860" s="2">
        <f t="shared" si="1069"/>
        <v>49.91</v>
      </c>
      <c r="GN860" s="2">
        <f t="shared" si="1070"/>
        <v>49.91</v>
      </c>
      <c r="GO860" s="2">
        <f t="shared" si="1071"/>
        <v>0</v>
      </c>
      <c r="GP860" s="2">
        <f t="shared" si="1072"/>
        <v>0</v>
      </c>
      <c r="GQ860" s="2"/>
      <c r="GR860" s="2">
        <v>0</v>
      </c>
      <c r="GS860" s="2">
        <v>3</v>
      </c>
      <c r="GT860" s="2">
        <v>0</v>
      </c>
      <c r="GU860" s="2" t="s">
        <v>3</v>
      </c>
      <c r="GV860" s="2">
        <f t="shared" si="1073"/>
        <v>0</v>
      </c>
      <c r="GW860" s="2">
        <v>1</v>
      </c>
      <c r="GX860" s="2">
        <f t="shared" si="1074"/>
        <v>0</v>
      </c>
      <c r="GY860" s="2"/>
      <c r="GZ860" s="2"/>
      <c r="HA860" s="2">
        <v>0</v>
      </c>
      <c r="HB860" s="2">
        <v>0</v>
      </c>
      <c r="HC860" s="2">
        <f t="shared" si="1075"/>
        <v>0</v>
      </c>
      <c r="HD860" s="2"/>
      <c r="HE860" s="2" t="s">
        <v>3</v>
      </c>
      <c r="HF860" s="2" t="s">
        <v>3</v>
      </c>
      <c r="HG860" s="2"/>
      <c r="HH860" s="2"/>
      <c r="HI860" s="2"/>
      <c r="HJ860" s="2"/>
      <c r="HK860" s="2"/>
      <c r="HL860" s="2"/>
      <c r="HM860" s="2" t="s">
        <v>3</v>
      </c>
      <c r="HN860" s="2" t="s">
        <v>3</v>
      </c>
      <c r="HO860" s="2" t="s">
        <v>3</v>
      </c>
      <c r="HP860" s="2" t="s">
        <v>3</v>
      </c>
      <c r="HQ860" s="2" t="s">
        <v>3</v>
      </c>
      <c r="HR860" s="2"/>
      <c r="HS860" s="2">
        <v>0</v>
      </c>
      <c r="HT860" s="2"/>
      <c r="HU860" s="2"/>
      <c r="HV860" s="2"/>
      <c r="HW860" s="2"/>
      <c r="HX860" s="2"/>
      <c r="HY860" s="2"/>
      <c r="HZ860" s="2"/>
      <c r="IA860" s="2"/>
      <c r="IB860" s="2"/>
      <c r="IC860" s="2"/>
      <c r="ID860" s="2"/>
      <c r="IE860" s="2"/>
      <c r="IF860" s="2"/>
      <c r="IG860" s="2"/>
      <c r="IH860" s="2"/>
      <c r="II860" s="2"/>
      <c r="IJ860" s="2"/>
      <c r="IK860" s="2">
        <v>0</v>
      </c>
      <c r="IL860" s="2"/>
      <c r="IM860" s="2"/>
      <c r="IN860" s="2"/>
      <c r="IO860" s="2"/>
      <c r="IP860" s="2"/>
      <c r="IQ860" s="2"/>
      <c r="IR860" s="2"/>
      <c r="IS860" s="2"/>
      <c r="IT860" s="2"/>
      <c r="IU860" s="2"/>
    </row>
    <row r="861" spans="1:255" x14ac:dyDescent="0.2">
      <c r="A861">
        <v>17</v>
      </c>
      <c r="B861">
        <v>1</v>
      </c>
      <c r="C861">
        <f>ROW(SmtRes!A1774)</f>
        <v>1774</v>
      </c>
      <c r="D861">
        <f>ROW(EtalonRes!A1776)</f>
        <v>1776</v>
      </c>
      <c r="E861" t="s">
        <v>738</v>
      </c>
      <c r="F861" t="s">
        <v>739</v>
      </c>
      <c r="G861" t="s">
        <v>740</v>
      </c>
      <c r="H861" t="s">
        <v>48</v>
      </c>
      <c r="I861">
        <f>ROUND(ROUND(6/100,4),9)</f>
        <v>0.06</v>
      </c>
      <c r="J861">
        <v>0</v>
      </c>
      <c r="K861">
        <f>ROUND(ROUND(6/100,4),9)</f>
        <v>0.06</v>
      </c>
      <c r="O861">
        <f t="shared" si="1044"/>
        <v>920.1</v>
      </c>
      <c r="P861">
        <f t="shared" si="1045"/>
        <v>59.14</v>
      </c>
      <c r="Q861">
        <f>(ROUND((ROUND(((((ET861*1.25)*1.1))*AV861*I861),2)*BB861),2)+ROUND((ROUND(((AE861-(((EU861*1.25)*1.1)))*AV861*I861),2)*BS861),2))</f>
        <v>19.059999999999999</v>
      </c>
      <c r="R861">
        <f t="shared" si="1046"/>
        <v>9.9</v>
      </c>
      <c r="S861">
        <f t="shared" si="1047"/>
        <v>841.9</v>
      </c>
      <c r="T861">
        <f t="shared" si="1048"/>
        <v>0</v>
      </c>
      <c r="U861">
        <f t="shared" si="1049"/>
        <v>1.223687883</v>
      </c>
      <c r="V861">
        <f t="shared" si="1050"/>
        <v>0</v>
      </c>
      <c r="W861">
        <f t="shared" si="1051"/>
        <v>0</v>
      </c>
      <c r="X861">
        <f t="shared" si="1052"/>
        <v>928.46</v>
      </c>
      <c r="Y861">
        <f t="shared" si="1053"/>
        <v>519.6</v>
      </c>
      <c r="AA861">
        <v>59204059</v>
      </c>
      <c r="AB861">
        <f t="shared" si="1054"/>
        <v>375.66045000000003</v>
      </c>
      <c r="AC861">
        <f t="shared" si="1055"/>
        <v>118.25</v>
      </c>
      <c r="AD861">
        <f>ROUND((((((ET861*1.25)*1.1))-(((EU861*1.25)*1.1)))+AE861),6)</f>
        <v>18.287500000000001</v>
      </c>
      <c r="AE861">
        <f>ROUND((((EU861*1.25)*1.1)),6)</f>
        <v>2.7774999999999999</v>
      </c>
      <c r="AF861">
        <f>ROUND((((EV861*1.15)*1.1)),6)</f>
        <v>239.12295</v>
      </c>
      <c r="AG861">
        <f t="shared" si="1056"/>
        <v>0</v>
      </c>
      <c r="AH861">
        <f>(((EW861*1.15)*1.1))</f>
        <v>19.114149999999999</v>
      </c>
      <c r="AI861">
        <f>(((EX861*1.25)*1.1))</f>
        <v>0</v>
      </c>
      <c r="AJ861">
        <f t="shared" si="1057"/>
        <v>0</v>
      </c>
      <c r="AK861">
        <v>320.58</v>
      </c>
      <c r="AL861">
        <v>118.25</v>
      </c>
      <c r="AM861">
        <v>13.3</v>
      </c>
      <c r="AN861">
        <v>2.02</v>
      </c>
      <c r="AO861">
        <v>189.03</v>
      </c>
      <c r="AP861">
        <v>0</v>
      </c>
      <c r="AQ861">
        <v>15.11</v>
      </c>
      <c r="AR861">
        <v>0</v>
      </c>
      <c r="AS861">
        <v>0</v>
      </c>
      <c r="AT861">
        <v>109</v>
      </c>
      <c r="AU861">
        <v>61</v>
      </c>
      <c r="AV861">
        <v>1.0669999999999999</v>
      </c>
      <c r="AW861">
        <v>1</v>
      </c>
      <c r="AZ861">
        <v>1</v>
      </c>
      <c r="BA861">
        <v>54.99</v>
      </c>
      <c r="BB861">
        <v>16.29</v>
      </c>
      <c r="BC861">
        <v>8.33</v>
      </c>
      <c r="BD861" t="s">
        <v>3</v>
      </c>
      <c r="BE861" t="s">
        <v>3</v>
      </c>
      <c r="BF861" t="s">
        <v>3</v>
      </c>
      <c r="BG861" t="s">
        <v>3</v>
      </c>
      <c r="BH861">
        <v>0</v>
      </c>
      <c r="BI861">
        <v>1</v>
      </c>
      <c r="BJ861" t="s">
        <v>741</v>
      </c>
      <c r="BM861">
        <v>22</v>
      </c>
      <c r="BN861">
        <v>0</v>
      </c>
      <c r="BO861" t="s">
        <v>739</v>
      </c>
      <c r="BP861">
        <v>1</v>
      </c>
      <c r="BQ861">
        <v>30</v>
      </c>
      <c r="BR861">
        <v>0</v>
      </c>
      <c r="BS861">
        <v>54.99</v>
      </c>
      <c r="BT861">
        <v>1</v>
      </c>
      <c r="BU861">
        <v>1</v>
      </c>
      <c r="BV861">
        <v>1</v>
      </c>
      <c r="BW861">
        <v>1</v>
      </c>
      <c r="BX861">
        <v>1</v>
      </c>
      <c r="BY861" t="s">
        <v>3</v>
      </c>
      <c r="BZ861">
        <v>109</v>
      </c>
      <c r="CA861">
        <v>61</v>
      </c>
      <c r="CB861" t="s">
        <v>3</v>
      </c>
      <c r="CE861">
        <v>30</v>
      </c>
      <c r="CF861">
        <v>0</v>
      </c>
      <c r="CG861">
        <v>0</v>
      </c>
      <c r="CM861">
        <v>0</v>
      </c>
      <c r="CN861" t="s">
        <v>1044</v>
      </c>
      <c r="CO861">
        <v>0</v>
      </c>
      <c r="CP861">
        <f t="shared" si="1058"/>
        <v>920.1</v>
      </c>
      <c r="CQ861">
        <f t="shared" si="1059"/>
        <v>985.02</v>
      </c>
      <c r="CR861">
        <f>(ROUND((ROUND(((((ET861*1.25)*1.1))*AV861*1),2)*BB861),2)+ROUND((ROUND(((AE861-(((EU861*1.25)*1.1)))*AV861*1),2)*BS861),2))</f>
        <v>317.82</v>
      </c>
      <c r="CS861">
        <f t="shared" si="1060"/>
        <v>162.77000000000001</v>
      </c>
      <c r="CT861">
        <f t="shared" si="1061"/>
        <v>14030.15</v>
      </c>
      <c r="CU861">
        <f t="shared" si="1062"/>
        <v>0</v>
      </c>
      <c r="CV861">
        <f t="shared" si="1063"/>
        <v>20.394798049999999</v>
      </c>
      <c r="CW861">
        <f t="shared" si="1064"/>
        <v>0</v>
      </c>
      <c r="CX861">
        <f t="shared" si="1065"/>
        <v>0</v>
      </c>
      <c r="CY861">
        <f t="shared" si="1066"/>
        <v>928.46199999999999</v>
      </c>
      <c r="CZ861">
        <f t="shared" si="1067"/>
        <v>519.59799999999996</v>
      </c>
      <c r="DB861">
        <v>327</v>
      </c>
      <c r="DC861" t="s">
        <v>3</v>
      </c>
      <c r="DD861" t="s">
        <v>3</v>
      </c>
      <c r="DE861" t="s">
        <v>25</v>
      </c>
      <c r="DF861" t="s">
        <v>25</v>
      </c>
      <c r="DG861" t="s">
        <v>26</v>
      </c>
      <c r="DH861" t="s">
        <v>3</v>
      </c>
      <c r="DI861" t="s">
        <v>26</v>
      </c>
      <c r="DJ861" t="s">
        <v>25</v>
      </c>
      <c r="DK861" t="s">
        <v>3</v>
      </c>
      <c r="DL861" t="s">
        <v>3</v>
      </c>
      <c r="DM861" t="s">
        <v>3</v>
      </c>
      <c r="DN861">
        <v>0</v>
      </c>
      <c r="DO861">
        <v>0</v>
      </c>
      <c r="DP861">
        <v>1</v>
      </c>
      <c r="DQ861">
        <v>1</v>
      </c>
      <c r="DU861">
        <v>1010</v>
      </c>
      <c r="DV861" t="s">
        <v>48</v>
      </c>
      <c r="DW861" t="s">
        <v>48</v>
      </c>
      <c r="DX861">
        <v>100</v>
      </c>
      <c r="DZ861" t="s">
        <v>3</v>
      </c>
      <c r="EA861" t="s">
        <v>3</v>
      </c>
      <c r="EB861" t="s">
        <v>3</v>
      </c>
      <c r="EC861" t="s">
        <v>3</v>
      </c>
      <c r="EE861">
        <v>58807898</v>
      </c>
      <c r="EF861">
        <v>30</v>
      </c>
      <c r="EG861" t="s">
        <v>27</v>
      </c>
      <c r="EH861">
        <v>0</v>
      </c>
      <c r="EI861" t="s">
        <v>3</v>
      </c>
      <c r="EJ861">
        <v>1</v>
      </c>
      <c r="EK861">
        <v>22</v>
      </c>
      <c r="EL861" t="s">
        <v>724</v>
      </c>
      <c r="EM861" t="s">
        <v>725</v>
      </c>
      <c r="EO861" t="s">
        <v>30</v>
      </c>
      <c r="EQ861">
        <v>0</v>
      </c>
      <c r="ER861">
        <v>320.58</v>
      </c>
      <c r="ES861">
        <v>118.25</v>
      </c>
      <c r="ET861">
        <v>13.3</v>
      </c>
      <c r="EU861">
        <v>2.02</v>
      </c>
      <c r="EV861">
        <v>189.03</v>
      </c>
      <c r="EW861">
        <v>15.11</v>
      </c>
      <c r="EX861">
        <v>0</v>
      </c>
      <c r="EY861">
        <v>0</v>
      </c>
      <c r="FQ861">
        <v>0</v>
      </c>
      <c r="FR861">
        <v>0</v>
      </c>
      <c r="FS861">
        <v>0</v>
      </c>
      <c r="FX861">
        <v>109</v>
      </c>
      <c r="FY861">
        <v>61</v>
      </c>
      <c r="GA861" t="s">
        <v>3</v>
      </c>
      <c r="GD861">
        <v>1</v>
      </c>
      <c r="GF861">
        <v>-1429029335</v>
      </c>
      <c r="GG861">
        <v>2</v>
      </c>
      <c r="GH861">
        <v>1</v>
      </c>
      <c r="GI861">
        <v>2</v>
      </c>
      <c r="GJ861">
        <v>0</v>
      </c>
      <c r="GK861">
        <v>0</v>
      </c>
      <c r="GL861">
        <f t="shared" si="1068"/>
        <v>0</v>
      </c>
      <c r="GM861">
        <f t="shared" si="1069"/>
        <v>2368.16</v>
      </c>
      <c r="GN861">
        <f t="shared" si="1070"/>
        <v>2368.16</v>
      </c>
      <c r="GO861">
        <f t="shared" si="1071"/>
        <v>0</v>
      </c>
      <c r="GP861">
        <f t="shared" si="1072"/>
        <v>0</v>
      </c>
      <c r="GR861">
        <v>0</v>
      </c>
      <c r="GS861">
        <v>3</v>
      </c>
      <c r="GT861">
        <v>0</v>
      </c>
      <c r="GU861" t="s">
        <v>3</v>
      </c>
      <c r="GV861">
        <f t="shared" si="1073"/>
        <v>0</v>
      </c>
      <c r="GW861">
        <v>1</v>
      </c>
      <c r="GX861">
        <f t="shared" si="1074"/>
        <v>0</v>
      </c>
      <c r="HA861">
        <v>0</v>
      </c>
      <c r="HB861">
        <v>0</v>
      </c>
      <c r="HC861">
        <f t="shared" si="1075"/>
        <v>0</v>
      </c>
      <c r="HE861" t="s">
        <v>3</v>
      </c>
      <c r="HF861" t="s">
        <v>3</v>
      </c>
      <c r="HM861" t="s">
        <v>3</v>
      </c>
      <c r="HN861" t="s">
        <v>3</v>
      </c>
      <c r="HO861" t="s">
        <v>3</v>
      </c>
      <c r="HP861" t="s">
        <v>3</v>
      </c>
      <c r="HQ861" t="s">
        <v>3</v>
      </c>
      <c r="HS861">
        <v>0</v>
      </c>
      <c r="IK861">
        <v>0</v>
      </c>
    </row>
    <row r="862" spans="1:255" x14ac:dyDescent="0.2">
      <c r="A862" s="2">
        <v>18</v>
      </c>
      <c r="B862" s="2">
        <v>1</v>
      </c>
      <c r="C862" s="2">
        <v>1769</v>
      </c>
      <c r="D862" s="2"/>
      <c r="E862" s="2" t="s">
        <v>742</v>
      </c>
      <c r="F862" s="2" t="s">
        <v>743</v>
      </c>
      <c r="G862" s="2" t="s">
        <v>744</v>
      </c>
      <c r="H862" s="2" t="s">
        <v>39</v>
      </c>
      <c r="I862" s="2">
        <f>I860*J862</f>
        <v>6</v>
      </c>
      <c r="J862" s="2">
        <v>100</v>
      </c>
      <c r="K862" s="2">
        <v>100</v>
      </c>
      <c r="L862" s="2"/>
      <c r="M862" s="2"/>
      <c r="N862" s="2"/>
      <c r="O862" s="2">
        <f t="shared" si="1044"/>
        <v>5590.38</v>
      </c>
      <c r="P862" s="2">
        <f t="shared" si="1045"/>
        <v>5590.38</v>
      </c>
      <c r="Q862" s="2">
        <f>(ROUND((ROUND(((ET862)*AV862*I862),2)*BB862),2)+ROUND((ROUND(((AE862-(EU862))*AV862*I862),2)*BS862),2))</f>
        <v>0</v>
      </c>
      <c r="R862" s="2">
        <f t="shared" si="1046"/>
        <v>0</v>
      </c>
      <c r="S862" s="2">
        <f t="shared" si="1047"/>
        <v>0</v>
      </c>
      <c r="T862" s="2">
        <f t="shared" si="1048"/>
        <v>0</v>
      </c>
      <c r="U862" s="2">
        <f t="shared" si="1049"/>
        <v>0</v>
      </c>
      <c r="V862" s="2">
        <f t="shared" si="1050"/>
        <v>0</v>
      </c>
      <c r="W862" s="2">
        <f t="shared" si="1051"/>
        <v>0</v>
      </c>
      <c r="X862" s="2">
        <f t="shared" si="1052"/>
        <v>0</v>
      </c>
      <c r="Y862" s="2">
        <f t="shared" si="1053"/>
        <v>0</v>
      </c>
      <c r="Z862" s="2"/>
      <c r="AA862" s="2">
        <v>59204062</v>
      </c>
      <c r="AB862" s="2">
        <f t="shared" si="1054"/>
        <v>931.73</v>
      </c>
      <c r="AC862" s="2">
        <f t="shared" si="1055"/>
        <v>931.73</v>
      </c>
      <c r="AD862" s="2">
        <f>ROUND((((ET862)-(EU862))+AE862),6)</f>
        <v>0</v>
      </c>
      <c r="AE862" s="2">
        <f>ROUND((EU862),6)</f>
        <v>0</v>
      </c>
      <c r="AF862" s="2">
        <f>ROUND((EV862),6)</f>
        <v>0</v>
      </c>
      <c r="AG862" s="2">
        <f t="shared" si="1056"/>
        <v>0</v>
      </c>
      <c r="AH862" s="2">
        <f>(EW862)</f>
        <v>0</v>
      </c>
      <c r="AI862" s="2">
        <f>(EX862)</f>
        <v>0</v>
      </c>
      <c r="AJ862" s="2">
        <f t="shared" si="1057"/>
        <v>0</v>
      </c>
      <c r="AK862" s="2">
        <v>931.73</v>
      </c>
      <c r="AL862" s="2">
        <v>931.73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109</v>
      </c>
      <c r="AU862" s="2">
        <v>61</v>
      </c>
      <c r="AV862" s="2">
        <v>1</v>
      </c>
      <c r="AW862" s="2">
        <v>1</v>
      </c>
      <c r="AX862" s="2"/>
      <c r="AY862" s="2"/>
      <c r="AZ862" s="2">
        <v>1</v>
      </c>
      <c r="BA862" s="2">
        <v>1</v>
      </c>
      <c r="BB862" s="2">
        <v>1</v>
      </c>
      <c r="BC862" s="2">
        <v>1</v>
      </c>
      <c r="BD862" s="2" t="s">
        <v>3</v>
      </c>
      <c r="BE862" s="2" t="s">
        <v>3</v>
      </c>
      <c r="BF862" s="2" t="s">
        <v>3</v>
      </c>
      <c r="BG862" s="2" t="s">
        <v>3</v>
      </c>
      <c r="BH862" s="2">
        <v>3</v>
      </c>
      <c r="BI862" s="2">
        <v>1</v>
      </c>
      <c r="BJ862" s="2" t="s">
        <v>3</v>
      </c>
      <c r="BK862" s="2"/>
      <c r="BL862" s="2"/>
      <c r="BM862" s="2">
        <v>22</v>
      </c>
      <c r="BN862" s="2">
        <v>0</v>
      </c>
      <c r="BO862" s="2" t="s">
        <v>3</v>
      </c>
      <c r="BP862" s="2">
        <v>0</v>
      </c>
      <c r="BQ862" s="2">
        <v>30</v>
      </c>
      <c r="BR862" s="2">
        <v>0</v>
      </c>
      <c r="BS862" s="2">
        <v>1</v>
      </c>
      <c r="BT862" s="2">
        <v>1</v>
      </c>
      <c r="BU862" s="2">
        <v>1</v>
      </c>
      <c r="BV862" s="2">
        <v>1</v>
      </c>
      <c r="BW862" s="2">
        <v>1</v>
      </c>
      <c r="BX862" s="2">
        <v>1</v>
      </c>
      <c r="BY862" s="2" t="s">
        <v>3</v>
      </c>
      <c r="BZ862" s="2">
        <v>109</v>
      </c>
      <c r="CA862" s="2">
        <v>61</v>
      </c>
      <c r="CB862" s="2" t="s">
        <v>3</v>
      </c>
      <c r="CC862" s="2"/>
      <c r="CD862" s="2"/>
      <c r="CE862" s="2">
        <v>30</v>
      </c>
      <c r="CF862" s="2">
        <v>0</v>
      </c>
      <c r="CG862" s="2">
        <v>0</v>
      </c>
      <c r="CH862" s="2"/>
      <c r="CI862" s="2"/>
      <c r="CJ862" s="2"/>
      <c r="CK862" s="2"/>
      <c r="CL862" s="2"/>
      <c r="CM862" s="2">
        <v>0</v>
      </c>
      <c r="CN862" s="2" t="s">
        <v>3</v>
      </c>
      <c r="CO862" s="2">
        <v>0</v>
      </c>
      <c r="CP862" s="2">
        <f t="shared" si="1058"/>
        <v>5590.38</v>
      </c>
      <c r="CQ862" s="2">
        <f t="shared" si="1059"/>
        <v>931.73</v>
      </c>
      <c r="CR862" s="2">
        <f>(ROUND((ROUND(((ET862)*AV862*1),2)*BB862),2)+ROUND((ROUND(((AE862-(EU862))*AV862*1),2)*BS862),2))</f>
        <v>0</v>
      </c>
      <c r="CS862" s="2">
        <f t="shared" si="1060"/>
        <v>0</v>
      </c>
      <c r="CT862" s="2">
        <f t="shared" si="1061"/>
        <v>0</v>
      </c>
      <c r="CU862" s="2">
        <f t="shared" si="1062"/>
        <v>0</v>
      </c>
      <c r="CV862" s="2">
        <f t="shared" si="1063"/>
        <v>0</v>
      </c>
      <c r="CW862" s="2">
        <f t="shared" si="1064"/>
        <v>0</v>
      </c>
      <c r="CX862" s="2">
        <f t="shared" si="1065"/>
        <v>0</v>
      </c>
      <c r="CY862" s="2">
        <f t="shared" si="1066"/>
        <v>0</v>
      </c>
      <c r="CZ862" s="2">
        <f t="shared" si="1067"/>
        <v>0</v>
      </c>
      <c r="DA862" s="2"/>
      <c r="DB862" s="2"/>
      <c r="DC862" s="2" t="s">
        <v>3</v>
      </c>
      <c r="DD862" s="2" t="s">
        <v>3</v>
      </c>
      <c r="DE862" s="2" t="s">
        <v>3</v>
      </c>
      <c r="DF862" s="2" t="s">
        <v>3</v>
      </c>
      <c r="DG862" s="2" t="s">
        <v>3</v>
      </c>
      <c r="DH862" s="2" t="s">
        <v>3</v>
      </c>
      <c r="DI862" s="2" t="s">
        <v>3</v>
      </c>
      <c r="DJ862" s="2" t="s">
        <v>3</v>
      </c>
      <c r="DK862" s="2" t="s">
        <v>3</v>
      </c>
      <c r="DL862" s="2" t="s">
        <v>3</v>
      </c>
      <c r="DM862" s="2" t="s">
        <v>3</v>
      </c>
      <c r="DN862" s="2">
        <v>0</v>
      </c>
      <c r="DO862" s="2">
        <v>0</v>
      </c>
      <c r="DP862" s="2">
        <v>1</v>
      </c>
      <c r="DQ862" s="2">
        <v>1</v>
      </c>
      <c r="DR862" s="2"/>
      <c r="DS862" s="2"/>
      <c r="DT862" s="2"/>
      <c r="DU862" s="2">
        <v>1010</v>
      </c>
      <c r="DV862" s="2" t="s">
        <v>39</v>
      </c>
      <c r="DW862" s="2" t="s">
        <v>39</v>
      </c>
      <c r="DX862" s="2">
        <v>1</v>
      </c>
      <c r="DY862" s="2"/>
      <c r="DZ862" s="2" t="s">
        <v>3</v>
      </c>
      <c r="EA862" s="2" t="s">
        <v>3</v>
      </c>
      <c r="EB862" s="2" t="s">
        <v>3</v>
      </c>
      <c r="EC862" s="2" t="s">
        <v>3</v>
      </c>
      <c r="ED862" s="2"/>
      <c r="EE862" s="2">
        <v>58807898</v>
      </c>
      <c r="EF862" s="2">
        <v>30</v>
      </c>
      <c r="EG862" s="2" t="s">
        <v>27</v>
      </c>
      <c r="EH862" s="2">
        <v>0</v>
      </c>
      <c r="EI862" s="2" t="s">
        <v>3</v>
      </c>
      <c r="EJ862" s="2">
        <v>1</v>
      </c>
      <c r="EK862" s="2">
        <v>22</v>
      </c>
      <c r="EL862" s="2" t="s">
        <v>724</v>
      </c>
      <c r="EM862" s="2" t="s">
        <v>725</v>
      </c>
      <c r="EN862" s="2"/>
      <c r="EO862" s="2" t="s">
        <v>3</v>
      </c>
      <c r="EP862" s="2"/>
      <c r="EQ862" s="2">
        <v>0</v>
      </c>
      <c r="ER862" s="2">
        <v>0</v>
      </c>
      <c r="ES862" s="2">
        <v>931.73</v>
      </c>
      <c r="ET862" s="2">
        <v>0</v>
      </c>
      <c r="EU862" s="2">
        <v>0</v>
      </c>
      <c r="EV862" s="2">
        <v>0</v>
      </c>
      <c r="EW862" s="2">
        <v>0</v>
      </c>
      <c r="EX862" s="2">
        <v>0</v>
      </c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>
        <v>0</v>
      </c>
      <c r="FR862" s="2">
        <v>0</v>
      </c>
      <c r="FS862" s="2">
        <v>0</v>
      </c>
      <c r="FT862" s="2"/>
      <c r="FU862" s="2"/>
      <c r="FV862" s="2"/>
      <c r="FW862" s="2"/>
      <c r="FX862" s="2">
        <v>109</v>
      </c>
      <c r="FY862" s="2">
        <v>61</v>
      </c>
      <c r="FZ862" s="2"/>
      <c r="GA862" s="2" t="s">
        <v>745</v>
      </c>
      <c r="GB862" s="2"/>
      <c r="GC862" s="2"/>
      <c r="GD862" s="2">
        <v>1</v>
      </c>
      <c r="GE862" s="2"/>
      <c r="GF862" s="2">
        <v>414202362</v>
      </c>
      <c r="GG862" s="2">
        <v>2</v>
      </c>
      <c r="GH862" s="2">
        <v>4</v>
      </c>
      <c r="GI862" s="2">
        <v>-2</v>
      </c>
      <c r="GJ862" s="2">
        <v>0</v>
      </c>
      <c r="GK862" s="2">
        <v>0</v>
      </c>
      <c r="GL862" s="2">
        <f t="shared" si="1068"/>
        <v>0</v>
      </c>
      <c r="GM862" s="2">
        <f t="shared" si="1069"/>
        <v>5590.38</v>
      </c>
      <c r="GN862" s="2">
        <f t="shared" si="1070"/>
        <v>5590.38</v>
      </c>
      <c r="GO862" s="2">
        <f t="shared" si="1071"/>
        <v>0</v>
      </c>
      <c r="GP862" s="2">
        <f t="shared" si="1072"/>
        <v>0</v>
      </c>
      <c r="GQ862" s="2"/>
      <c r="GR862" s="2">
        <v>0</v>
      </c>
      <c r="GS862" s="2">
        <v>2</v>
      </c>
      <c r="GT862" s="2">
        <v>0</v>
      </c>
      <c r="GU862" s="2" t="s">
        <v>3</v>
      </c>
      <c r="GV862" s="2">
        <f t="shared" si="1073"/>
        <v>0</v>
      </c>
      <c r="GW862" s="2">
        <v>1</v>
      </c>
      <c r="GX862" s="2">
        <f t="shared" si="1074"/>
        <v>0</v>
      </c>
      <c r="GY862" s="2"/>
      <c r="GZ862" s="2"/>
      <c r="HA862" s="2">
        <v>0</v>
      </c>
      <c r="HB862" s="2">
        <v>0</v>
      </c>
      <c r="HC862" s="2">
        <f t="shared" si="1075"/>
        <v>0</v>
      </c>
      <c r="HD862" s="2"/>
      <c r="HE862" s="2" t="s">
        <v>274</v>
      </c>
      <c r="HF862" s="2" t="s">
        <v>54</v>
      </c>
      <c r="HG862" s="2"/>
      <c r="HH862" s="2"/>
      <c r="HI862" s="2"/>
      <c r="HJ862" s="2"/>
      <c r="HK862" s="2"/>
      <c r="HL862" s="2"/>
      <c r="HM862" s="2" t="s">
        <v>3</v>
      </c>
      <c r="HN862" s="2" t="s">
        <v>3</v>
      </c>
      <c r="HO862" s="2" t="s">
        <v>3</v>
      </c>
      <c r="HP862" s="2" t="s">
        <v>3</v>
      </c>
      <c r="HQ862" s="2" t="s">
        <v>3</v>
      </c>
      <c r="HR862" s="2"/>
      <c r="HS862" s="2">
        <v>0</v>
      </c>
      <c r="HT862" s="2"/>
      <c r="HU862" s="2"/>
      <c r="HV862" s="2"/>
      <c r="HW862" s="2"/>
      <c r="HX862" s="2"/>
      <c r="HY862" s="2"/>
      <c r="HZ862" s="2"/>
      <c r="IA862" s="2"/>
      <c r="IB862" s="2"/>
      <c r="IC862" s="2"/>
      <c r="ID862" s="2"/>
      <c r="IE862" s="2"/>
      <c r="IF862" s="2"/>
      <c r="IG862" s="2"/>
      <c r="IH862" s="2"/>
      <c r="II862" s="2"/>
      <c r="IJ862" s="2"/>
      <c r="IK862" s="2">
        <v>0</v>
      </c>
      <c r="IL862" s="2"/>
      <c r="IM862" s="2"/>
      <c r="IN862" s="2"/>
      <c r="IO862" s="2"/>
      <c r="IP862" s="2"/>
      <c r="IQ862" s="2"/>
      <c r="IR862" s="2"/>
      <c r="IS862" s="2"/>
      <c r="IT862" s="2"/>
      <c r="IU862" s="2"/>
    </row>
    <row r="863" spans="1:255" x14ac:dyDescent="0.2">
      <c r="A863">
        <v>18</v>
      </c>
      <c r="B863">
        <v>1</v>
      </c>
      <c r="C863">
        <v>1774</v>
      </c>
      <c r="E863" t="s">
        <v>742</v>
      </c>
      <c r="F863" t="s">
        <v>743</v>
      </c>
      <c r="G863" t="s">
        <v>744</v>
      </c>
      <c r="H863" t="s">
        <v>39</v>
      </c>
      <c r="I863">
        <f>I861*J863</f>
        <v>6</v>
      </c>
      <c r="J863">
        <v>100</v>
      </c>
      <c r="K863">
        <v>100</v>
      </c>
      <c r="O863">
        <f t="shared" si="1044"/>
        <v>55232.95</v>
      </c>
      <c r="P863">
        <f t="shared" si="1045"/>
        <v>55232.95</v>
      </c>
      <c r="Q863">
        <f>(ROUND((ROUND(((ET863)*AV863*I863),2)*BB863),2)+ROUND((ROUND(((AE863-(EU863))*AV863*I863),2)*BS863),2))</f>
        <v>0</v>
      </c>
      <c r="R863">
        <f t="shared" si="1046"/>
        <v>0</v>
      </c>
      <c r="S863">
        <f t="shared" si="1047"/>
        <v>0</v>
      </c>
      <c r="T863">
        <f t="shared" si="1048"/>
        <v>0</v>
      </c>
      <c r="U863">
        <f t="shared" si="1049"/>
        <v>0</v>
      </c>
      <c r="V863">
        <f t="shared" si="1050"/>
        <v>0</v>
      </c>
      <c r="W863">
        <f t="shared" si="1051"/>
        <v>0</v>
      </c>
      <c r="X863">
        <f t="shared" si="1052"/>
        <v>0</v>
      </c>
      <c r="Y863">
        <f t="shared" si="1053"/>
        <v>0</v>
      </c>
      <c r="AA863">
        <v>59204059</v>
      </c>
      <c r="AB863">
        <f t="shared" si="1054"/>
        <v>931.73</v>
      </c>
      <c r="AC863">
        <f t="shared" si="1055"/>
        <v>931.73</v>
      </c>
      <c r="AD863">
        <f>ROUND((((ET863)-(EU863))+AE863),6)</f>
        <v>0</v>
      </c>
      <c r="AE863">
        <f>ROUND((EU863),6)</f>
        <v>0</v>
      </c>
      <c r="AF863">
        <f>ROUND((EV863),6)</f>
        <v>0</v>
      </c>
      <c r="AG863">
        <f t="shared" si="1056"/>
        <v>0</v>
      </c>
      <c r="AH863">
        <f>(EW863)</f>
        <v>0</v>
      </c>
      <c r="AI863">
        <f>(EX863)</f>
        <v>0</v>
      </c>
      <c r="AJ863">
        <f t="shared" si="1057"/>
        <v>0</v>
      </c>
      <c r="AK863">
        <v>931.73</v>
      </c>
      <c r="AL863">
        <v>931.73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109</v>
      </c>
      <c r="AU863">
        <v>61</v>
      </c>
      <c r="AV863">
        <v>1</v>
      </c>
      <c r="AW863">
        <v>1</v>
      </c>
      <c r="AZ863">
        <v>1</v>
      </c>
      <c r="BA863">
        <v>1</v>
      </c>
      <c r="BB863">
        <v>1</v>
      </c>
      <c r="BC863">
        <v>9.8800000000000008</v>
      </c>
      <c r="BD863" t="s">
        <v>3</v>
      </c>
      <c r="BE863" t="s">
        <v>3</v>
      </c>
      <c r="BF863" t="s">
        <v>3</v>
      </c>
      <c r="BG863" t="s">
        <v>3</v>
      </c>
      <c r="BH863">
        <v>3</v>
      </c>
      <c r="BI863">
        <v>1</v>
      </c>
      <c r="BJ863" t="s">
        <v>3</v>
      </c>
      <c r="BM863">
        <v>22</v>
      </c>
      <c r="BN863">
        <v>0</v>
      </c>
      <c r="BO863" t="s">
        <v>3</v>
      </c>
      <c r="BP863">
        <v>0</v>
      </c>
      <c r="BQ863">
        <v>30</v>
      </c>
      <c r="BR863">
        <v>0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 t="s">
        <v>3</v>
      </c>
      <c r="BZ863">
        <v>109</v>
      </c>
      <c r="CA863">
        <v>61</v>
      </c>
      <c r="CB863" t="s">
        <v>3</v>
      </c>
      <c r="CE863">
        <v>30</v>
      </c>
      <c r="CF863">
        <v>0</v>
      </c>
      <c r="CG863">
        <v>0</v>
      </c>
      <c r="CM863">
        <v>0</v>
      </c>
      <c r="CN863" t="s">
        <v>3</v>
      </c>
      <c r="CO863">
        <v>0</v>
      </c>
      <c r="CP863">
        <f t="shared" si="1058"/>
        <v>55232.95</v>
      </c>
      <c r="CQ863">
        <f t="shared" si="1059"/>
        <v>9205.49</v>
      </c>
      <c r="CR863">
        <f>(ROUND((ROUND(((ET863)*AV863*1),2)*BB863),2)+ROUND((ROUND(((AE863-(EU863))*AV863*1),2)*BS863),2))</f>
        <v>0</v>
      </c>
      <c r="CS863">
        <f t="shared" si="1060"/>
        <v>0</v>
      </c>
      <c r="CT863">
        <f t="shared" si="1061"/>
        <v>0</v>
      </c>
      <c r="CU863">
        <f t="shared" si="1062"/>
        <v>0</v>
      </c>
      <c r="CV863">
        <f t="shared" si="1063"/>
        <v>0</v>
      </c>
      <c r="CW863">
        <f t="shared" si="1064"/>
        <v>0</v>
      </c>
      <c r="CX863">
        <f t="shared" si="1065"/>
        <v>0</v>
      </c>
      <c r="CY863">
        <f t="shared" si="1066"/>
        <v>0</v>
      </c>
      <c r="CZ863">
        <f t="shared" si="1067"/>
        <v>0</v>
      </c>
      <c r="DC863" t="s">
        <v>3</v>
      </c>
      <c r="DD863" t="s">
        <v>3</v>
      </c>
      <c r="DE863" t="s">
        <v>3</v>
      </c>
      <c r="DF863" t="s">
        <v>3</v>
      </c>
      <c r="DG863" t="s">
        <v>3</v>
      </c>
      <c r="DH863" t="s">
        <v>3</v>
      </c>
      <c r="DI863" t="s">
        <v>3</v>
      </c>
      <c r="DJ863" t="s">
        <v>3</v>
      </c>
      <c r="DK863" t="s">
        <v>3</v>
      </c>
      <c r="DL863" t="s">
        <v>3</v>
      </c>
      <c r="DM863" t="s">
        <v>3</v>
      </c>
      <c r="DN863">
        <v>0</v>
      </c>
      <c r="DO863">
        <v>0</v>
      </c>
      <c r="DP863">
        <v>1</v>
      </c>
      <c r="DQ863">
        <v>1</v>
      </c>
      <c r="DU863">
        <v>1010</v>
      </c>
      <c r="DV863" t="s">
        <v>39</v>
      </c>
      <c r="DW863" t="s">
        <v>39</v>
      </c>
      <c r="DX863">
        <v>1</v>
      </c>
      <c r="DZ863" t="s">
        <v>3</v>
      </c>
      <c r="EA863" t="s">
        <v>3</v>
      </c>
      <c r="EB863" t="s">
        <v>3</v>
      </c>
      <c r="EC863" t="s">
        <v>3</v>
      </c>
      <c r="EE863">
        <v>58807898</v>
      </c>
      <c r="EF863">
        <v>30</v>
      </c>
      <c r="EG863" t="s">
        <v>27</v>
      </c>
      <c r="EH863">
        <v>0</v>
      </c>
      <c r="EI863" t="s">
        <v>3</v>
      </c>
      <c r="EJ863">
        <v>1</v>
      </c>
      <c r="EK863">
        <v>22</v>
      </c>
      <c r="EL863" t="s">
        <v>724</v>
      </c>
      <c r="EM863" t="s">
        <v>725</v>
      </c>
      <c r="EO863" t="s">
        <v>3</v>
      </c>
      <c r="EQ863">
        <v>0</v>
      </c>
      <c r="ER863">
        <v>931.73</v>
      </c>
      <c r="ES863">
        <v>931.73</v>
      </c>
      <c r="ET863">
        <v>0</v>
      </c>
      <c r="EU863">
        <v>0</v>
      </c>
      <c r="EV863">
        <v>0</v>
      </c>
      <c r="EW863">
        <v>0</v>
      </c>
      <c r="EX863">
        <v>0</v>
      </c>
      <c r="EZ863">
        <v>5</v>
      </c>
      <c r="FC863">
        <v>1</v>
      </c>
      <c r="FD863">
        <v>18</v>
      </c>
      <c r="FF863">
        <v>10830</v>
      </c>
      <c r="FQ863">
        <v>0</v>
      </c>
      <c r="FR863">
        <v>0</v>
      </c>
      <c r="FS863">
        <v>0</v>
      </c>
      <c r="FX863">
        <v>109</v>
      </c>
      <c r="FY863">
        <v>61</v>
      </c>
      <c r="GA863" t="s">
        <v>745</v>
      </c>
      <c r="GD863">
        <v>1</v>
      </c>
      <c r="GF863">
        <v>414202362</v>
      </c>
      <c r="GG863">
        <v>2</v>
      </c>
      <c r="GH863">
        <v>3</v>
      </c>
      <c r="GI863">
        <v>5</v>
      </c>
      <c r="GJ863">
        <v>0</v>
      </c>
      <c r="GK863">
        <v>0</v>
      </c>
      <c r="GL863">
        <f t="shared" si="1068"/>
        <v>0</v>
      </c>
      <c r="GM863">
        <f t="shared" si="1069"/>
        <v>55232.95</v>
      </c>
      <c r="GN863">
        <f t="shared" si="1070"/>
        <v>55232.95</v>
      </c>
      <c r="GO863">
        <f t="shared" si="1071"/>
        <v>0</v>
      </c>
      <c r="GP863">
        <f t="shared" si="1072"/>
        <v>0</v>
      </c>
      <c r="GR863">
        <v>1</v>
      </c>
      <c r="GS863">
        <v>1</v>
      </c>
      <c r="GT863">
        <v>0</v>
      </c>
      <c r="GU863" t="s">
        <v>3</v>
      </c>
      <c r="GV863">
        <f t="shared" si="1073"/>
        <v>0</v>
      </c>
      <c r="GW863">
        <v>1</v>
      </c>
      <c r="GX863">
        <f t="shared" si="1074"/>
        <v>0</v>
      </c>
      <c r="HA863">
        <v>0</v>
      </c>
      <c r="HB863">
        <v>0</v>
      </c>
      <c r="HC863">
        <f t="shared" si="1075"/>
        <v>0</v>
      </c>
      <c r="HE863" t="s">
        <v>274</v>
      </c>
      <c r="HF863" t="s">
        <v>54</v>
      </c>
      <c r="HM863" t="s">
        <v>3</v>
      </c>
      <c r="HN863" t="s">
        <v>3</v>
      </c>
      <c r="HO863" t="s">
        <v>3</v>
      </c>
      <c r="HP863" t="s">
        <v>3</v>
      </c>
      <c r="HQ863" t="s">
        <v>3</v>
      </c>
      <c r="HS863">
        <v>0</v>
      </c>
      <c r="IK863">
        <v>0</v>
      </c>
    </row>
    <row r="864" spans="1:255" x14ac:dyDescent="0.2">
      <c r="A864" s="2">
        <v>17</v>
      </c>
      <c r="B864" s="2">
        <v>1</v>
      </c>
      <c r="C864" s="2">
        <f>ROW(SmtRes!A1777)</f>
        <v>1777</v>
      </c>
      <c r="D864" s="2">
        <f>ROW(EtalonRes!A1779)</f>
        <v>1779</v>
      </c>
      <c r="E864" s="2" t="s">
        <v>746</v>
      </c>
      <c r="F864" s="2" t="s">
        <v>747</v>
      </c>
      <c r="G864" s="2" t="s">
        <v>748</v>
      </c>
      <c r="H864" s="2" t="s">
        <v>48</v>
      </c>
      <c r="I864" s="2">
        <f>ROUND(ROUND(7/100,4),9)</f>
        <v>7.0000000000000007E-2</v>
      </c>
      <c r="J864" s="2">
        <v>0</v>
      </c>
      <c r="K864" s="2">
        <f>ROUND(ROUND(7/100,4),9)</f>
        <v>7.0000000000000007E-2</v>
      </c>
      <c r="L864" s="2"/>
      <c r="M864" s="2"/>
      <c r="N864" s="2"/>
      <c r="O864" s="2">
        <f t="shared" si="1044"/>
        <v>19.02</v>
      </c>
      <c r="P864" s="2">
        <f t="shared" si="1045"/>
        <v>0</v>
      </c>
      <c r="Q864" s="2">
        <f>(ROUND((ROUND(((((ET864*1.25)*1.1))*AV864*I864),2)*BB864),2)+ROUND((ROUND(((AE864-(((EU864*1.25)*1.1)))*AV864*I864),2)*BS864),2))</f>
        <v>1.28</v>
      </c>
      <c r="R864" s="2">
        <f t="shared" si="1046"/>
        <v>0.19</v>
      </c>
      <c r="S864" s="2">
        <f t="shared" si="1047"/>
        <v>17.739999999999998</v>
      </c>
      <c r="T864" s="2">
        <f t="shared" si="1048"/>
        <v>0</v>
      </c>
      <c r="U864" s="2">
        <f t="shared" si="1049"/>
        <v>1.41724275</v>
      </c>
      <c r="V864" s="2">
        <f t="shared" si="1050"/>
        <v>0</v>
      </c>
      <c r="W864" s="2">
        <f t="shared" si="1051"/>
        <v>0</v>
      </c>
      <c r="X864" s="2">
        <f t="shared" si="1052"/>
        <v>19.54</v>
      </c>
      <c r="Y864" s="2">
        <f t="shared" si="1053"/>
        <v>10.94</v>
      </c>
      <c r="Z864" s="2"/>
      <c r="AA864" s="2">
        <v>59204062</v>
      </c>
      <c r="AB864" s="2">
        <f t="shared" si="1054"/>
        <v>254.65</v>
      </c>
      <c r="AC864" s="2">
        <f t="shared" si="1055"/>
        <v>0</v>
      </c>
      <c r="AD864" s="2">
        <f>ROUND((((((ET864*1.25)*1.1))-(((EU864*1.25)*1.1)))+AE864),6)</f>
        <v>17.146249999999998</v>
      </c>
      <c r="AE864" s="2">
        <f>ROUND((((EU864*1.25)*1.1)),6)</f>
        <v>2.5987499999999999</v>
      </c>
      <c r="AF864" s="2">
        <f>ROUND((((EV864*1.15)*1.1)),6)</f>
        <v>237.50375</v>
      </c>
      <c r="AG864" s="2">
        <f t="shared" si="1056"/>
        <v>0</v>
      </c>
      <c r="AH864" s="2">
        <f>(((EW864*1.15)*1.1))</f>
        <v>18.975000000000001</v>
      </c>
      <c r="AI864" s="2">
        <f>(((EX864*1.25)*1.1))</f>
        <v>0</v>
      </c>
      <c r="AJ864" s="2">
        <f t="shared" si="1057"/>
        <v>0</v>
      </c>
      <c r="AK864" s="2">
        <v>200.22</v>
      </c>
      <c r="AL864" s="2">
        <v>0</v>
      </c>
      <c r="AM864" s="2">
        <v>12.47</v>
      </c>
      <c r="AN864" s="2">
        <v>1.89</v>
      </c>
      <c r="AO864" s="2">
        <v>187.75</v>
      </c>
      <c r="AP864" s="2">
        <v>0</v>
      </c>
      <c r="AQ864" s="2">
        <v>15</v>
      </c>
      <c r="AR864" s="2">
        <v>0</v>
      </c>
      <c r="AS864" s="2">
        <v>0</v>
      </c>
      <c r="AT864" s="2">
        <v>109</v>
      </c>
      <c r="AU864" s="2">
        <v>61</v>
      </c>
      <c r="AV864" s="2">
        <v>1.0669999999999999</v>
      </c>
      <c r="AW864" s="2">
        <v>1</v>
      </c>
      <c r="AX864" s="2"/>
      <c r="AY864" s="2"/>
      <c r="AZ864" s="2">
        <v>1</v>
      </c>
      <c r="BA864" s="2">
        <v>1</v>
      </c>
      <c r="BB864" s="2">
        <v>1</v>
      </c>
      <c r="BC864" s="2">
        <v>1</v>
      </c>
      <c r="BD864" s="2" t="s">
        <v>3</v>
      </c>
      <c r="BE864" s="2" t="s">
        <v>3</v>
      </c>
      <c r="BF864" s="2" t="s">
        <v>3</v>
      </c>
      <c r="BG864" s="2" t="s">
        <v>3</v>
      </c>
      <c r="BH864" s="2">
        <v>0</v>
      </c>
      <c r="BI864" s="2">
        <v>1</v>
      </c>
      <c r="BJ864" s="2" t="s">
        <v>749</v>
      </c>
      <c r="BK864" s="2"/>
      <c r="BL864" s="2"/>
      <c r="BM864" s="2">
        <v>22</v>
      </c>
      <c r="BN864" s="2">
        <v>0</v>
      </c>
      <c r="BO864" s="2" t="s">
        <v>747</v>
      </c>
      <c r="BP864" s="2">
        <v>1</v>
      </c>
      <c r="BQ864" s="2">
        <v>30</v>
      </c>
      <c r="BR864" s="2">
        <v>0</v>
      </c>
      <c r="BS864" s="2">
        <v>1</v>
      </c>
      <c r="BT864" s="2">
        <v>1</v>
      </c>
      <c r="BU864" s="2">
        <v>1</v>
      </c>
      <c r="BV864" s="2">
        <v>1</v>
      </c>
      <c r="BW864" s="2">
        <v>1</v>
      </c>
      <c r="BX864" s="2">
        <v>1</v>
      </c>
      <c r="BY864" s="2" t="s">
        <v>3</v>
      </c>
      <c r="BZ864" s="2">
        <v>109</v>
      </c>
      <c r="CA864" s="2">
        <v>61</v>
      </c>
      <c r="CB864" s="2" t="s">
        <v>3</v>
      </c>
      <c r="CC864" s="2"/>
      <c r="CD864" s="2"/>
      <c r="CE864" s="2">
        <v>30</v>
      </c>
      <c r="CF864" s="2">
        <v>0</v>
      </c>
      <c r="CG864" s="2">
        <v>0</v>
      </c>
      <c r="CH864" s="2"/>
      <c r="CI864" s="2"/>
      <c r="CJ864" s="2"/>
      <c r="CK864" s="2"/>
      <c r="CL864" s="2"/>
      <c r="CM864" s="2">
        <v>0</v>
      </c>
      <c r="CN864" s="2" t="s">
        <v>1044</v>
      </c>
      <c r="CO864" s="2">
        <v>0</v>
      </c>
      <c r="CP864" s="2">
        <f t="shared" si="1058"/>
        <v>19.02</v>
      </c>
      <c r="CQ864" s="2">
        <f t="shared" si="1059"/>
        <v>0</v>
      </c>
      <c r="CR864" s="2">
        <f>(ROUND((ROUND(((((ET864*1.25)*1.1))*AV864*1),2)*BB864),2)+ROUND((ROUND(((AE864-(((EU864*1.25)*1.1)))*AV864*1),2)*BS864),2))</f>
        <v>18.3</v>
      </c>
      <c r="CS864" s="2">
        <f t="shared" si="1060"/>
        <v>2.77</v>
      </c>
      <c r="CT864" s="2">
        <f t="shared" si="1061"/>
        <v>253.42</v>
      </c>
      <c r="CU864" s="2">
        <f t="shared" si="1062"/>
        <v>0</v>
      </c>
      <c r="CV864" s="2">
        <f t="shared" si="1063"/>
        <v>20.246324999999999</v>
      </c>
      <c r="CW864" s="2">
        <f t="shared" si="1064"/>
        <v>0</v>
      </c>
      <c r="CX864" s="2">
        <f t="shared" si="1065"/>
        <v>0</v>
      </c>
      <c r="CY864" s="2">
        <f t="shared" si="1066"/>
        <v>19.543699999999998</v>
      </c>
      <c r="CZ864" s="2">
        <f t="shared" si="1067"/>
        <v>10.9373</v>
      </c>
      <c r="DA864" s="2"/>
      <c r="DB864" s="2">
        <v>329</v>
      </c>
      <c r="DC864" s="2" t="s">
        <v>3</v>
      </c>
      <c r="DD864" s="2" t="s">
        <v>3</v>
      </c>
      <c r="DE864" s="2" t="s">
        <v>25</v>
      </c>
      <c r="DF864" s="2" t="s">
        <v>25</v>
      </c>
      <c r="DG864" s="2" t="s">
        <v>26</v>
      </c>
      <c r="DH864" s="2" t="s">
        <v>3</v>
      </c>
      <c r="DI864" s="2" t="s">
        <v>26</v>
      </c>
      <c r="DJ864" s="2" t="s">
        <v>25</v>
      </c>
      <c r="DK864" s="2" t="s">
        <v>3</v>
      </c>
      <c r="DL864" s="2" t="s">
        <v>3</v>
      </c>
      <c r="DM864" s="2" t="s">
        <v>3</v>
      </c>
      <c r="DN864" s="2">
        <v>0</v>
      </c>
      <c r="DO864" s="2">
        <v>0</v>
      </c>
      <c r="DP864" s="2">
        <v>1</v>
      </c>
      <c r="DQ864" s="2">
        <v>1</v>
      </c>
      <c r="DR864" s="2"/>
      <c r="DS864" s="2"/>
      <c r="DT864" s="2"/>
      <c r="DU864" s="2">
        <v>1010</v>
      </c>
      <c r="DV864" s="2" t="s">
        <v>48</v>
      </c>
      <c r="DW864" s="2" t="s">
        <v>48</v>
      </c>
      <c r="DX864" s="2">
        <v>100</v>
      </c>
      <c r="DY864" s="2"/>
      <c r="DZ864" s="2" t="s">
        <v>3</v>
      </c>
      <c r="EA864" s="2" t="s">
        <v>3</v>
      </c>
      <c r="EB864" s="2" t="s">
        <v>3</v>
      </c>
      <c r="EC864" s="2" t="s">
        <v>3</v>
      </c>
      <c r="ED864" s="2"/>
      <c r="EE864" s="2">
        <v>58807898</v>
      </c>
      <c r="EF864" s="2">
        <v>30</v>
      </c>
      <c r="EG864" s="2" t="s">
        <v>27</v>
      </c>
      <c r="EH864" s="2">
        <v>0</v>
      </c>
      <c r="EI864" s="2" t="s">
        <v>3</v>
      </c>
      <c r="EJ864" s="2">
        <v>1</v>
      </c>
      <c r="EK864" s="2">
        <v>22</v>
      </c>
      <c r="EL864" s="2" t="s">
        <v>724</v>
      </c>
      <c r="EM864" s="2" t="s">
        <v>725</v>
      </c>
      <c r="EN864" s="2"/>
      <c r="EO864" s="2" t="s">
        <v>30</v>
      </c>
      <c r="EP864" s="2"/>
      <c r="EQ864" s="2">
        <v>0</v>
      </c>
      <c r="ER864" s="2">
        <v>200.22</v>
      </c>
      <c r="ES864" s="2">
        <v>0</v>
      </c>
      <c r="ET864" s="2">
        <v>12.47</v>
      </c>
      <c r="EU864" s="2">
        <v>1.89</v>
      </c>
      <c r="EV864" s="2">
        <v>187.75</v>
      </c>
      <c r="EW864" s="2">
        <v>15</v>
      </c>
      <c r="EX864" s="2">
        <v>0</v>
      </c>
      <c r="EY864" s="2">
        <v>0</v>
      </c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>
        <v>0</v>
      </c>
      <c r="FR864" s="2">
        <v>0</v>
      </c>
      <c r="FS864" s="2">
        <v>0</v>
      </c>
      <c r="FT864" s="2"/>
      <c r="FU864" s="2"/>
      <c r="FV864" s="2"/>
      <c r="FW864" s="2"/>
      <c r="FX864" s="2">
        <v>109</v>
      </c>
      <c r="FY864" s="2">
        <v>61</v>
      </c>
      <c r="FZ864" s="2"/>
      <c r="GA864" s="2" t="s">
        <v>3</v>
      </c>
      <c r="GB864" s="2"/>
      <c r="GC864" s="2"/>
      <c r="GD864" s="2">
        <v>1</v>
      </c>
      <c r="GE864" s="2"/>
      <c r="GF864" s="2">
        <v>-1098930568</v>
      </c>
      <c r="GG864" s="2">
        <v>2</v>
      </c>
      <c r="GH864" s="2">
        <v>1</v>
      </c>
      <c r="GI864" s="2">
        <v>2</v>
      </c>
      <c r="GJ864" s="2">
        <v>0</v>
      </c>
      <c r="GK864" s="2">
        <v>0</v>
      </c>
      <c r="GL864" s="2">
        <f t="shared" si="1068"/>
        <v>0</v>
      </c>
      <c r="GM864" s="2">
        <f t="shared" si="1069"/>
        <v>49.5</v>
      </c>
      <c r="GN864" s="2">
        <f t="shared" si="1070"/>
        <v>49.5</v>
      </c>
      <c r="GO864" s="2">
        <f t="shared" si="1071"/>
        <v>0</v>
      </c>
      <c r="GP864" s="2">
        <f t="shared" si="1072"/>
        <v>0</v>
      </c>
      <c r="GQ864" s="2"/>
      <c r="GR864" s="2">
        <v>0</v>
      </c>
      <c r="GS864" s="2">
        <v>3</v>
      </c>
      <c r="GT864" s="2">
        <v>0</v>
      </c>
      <c r="GU864" s="2" t="s">
        <v>3</v>
      </c>
      <c r="GV864" s="2">
        <f t="shared" si="1073"/>
        <v>0</v>
      </c>
      <c r="GW864" s="2">
        <v>1</v>
      </c>
      <c r="GX864" s="2">
        <f t="shared" si="1074"/>
        <v>0</v>
      </c>
      <c r="GY864" s="2"/>
      <c r="GZ864" s="2"/>
      <c r="HA864" s="2">
        <v>0</v>
      </c>
      <c r="HB864" s="2">
        <v>0</v>
      </c>
      <c r="HC864" s="2">
        <f t="shared" si="1075"/>
        <v>0</v>
      </c>
      <c r="HD864" s="2"/>
      <c r="HE864" s="2" t="s">
        <v>3</v>
      </c>
      <c r="HF864" s="2" t="s">
        <v>3</v>
      </c>
      <c r="HG864" s="2"/>
      <c r="HH864" s="2"/>
      <c r="HI864" s="2"/>
      <c r="HJ864" s="2"/>
      <c r="HK864" s="2"/>
      <c r="HL864" s="2"/>
      <c r="HM864" s="2" t="s">
        <v>3</v>
      </c>
      <c r="HN864" s="2" t="s">
        <v>3</v>
      </c>
      <c r="HO864" s="2" t="s">
        <v>3</v>
      </c>
      <c r="HP864" s="2" t="s">
        <v>3</v>
      </c>
      <c r="HQ864" s="2" t="s">
        <v>3</v>
      </c>
      <c r="HR864" s="2"/>
      <c r="HS864" s="2">
        <v>0</v>
      </c>
      <c r="HT864" s="2"/>
      <c r="HU864" s="2"/>
      <c r="HV864" s="2"/>
      <c r="HW864" s="2"/>
      <c r="HX864" s="2"/>
      <c r="HY864" s="2"/>
      <c r="HZ864" s="2"/>
      <c r="IA864" s="2"/>
      <c r="IB864" s="2"/>
      <c r="IC864" s="2"/>
      <c r="ID864" s="2"/>
      <c r="IE864" s="2"/>
      <c r="IF864" s="2"/>
      <c r="IG864" s="2"/>
      <c r="IH864" s="2"/>
      <c r="II864" s="2"/>
      <c r="IJ864" s="2"/>
      <c r="IK864" s="2">
        <v>0</v>
      </c>
      <c r="IL864" s="2"/>
      <c r="IM864" s="2"/>
      <c r="IN864" s="2"/>
      <c r="IO864" s="2"/>
      <c r="IP864" s="2"/>
      <c r="IQ864" s="2"/>
      <c r="IR864" s="2"/>
      <c r="IS864" s="2"/>
      <c r="IT864" s="2"/>
      <c r="IU864" s="2"/>
    </row>
    <row r="865" spans="1:255" x14ac:dyDescent="0.2">
      <c r="A865">
        <v>17</v>
      </c>
      <c r="B865">
        <v>1</v>
      </c>
      <c r="C865">
        <f>ROW(SmtRes!A1780)</f>
        <v>1780</v>
      </c>
      <c r="D865">
        <f>ROW(EtalonRes!A1782)</f>
        <v>1782</v>
      </c>
      <c r="E865" t="s">
        <v>746</v>
      </c>
      <c r="F865" t="s">
        <v>747</v>
      </c>
      <c r="G865" t="s">
        <v>748</v>
      </c>
      <c r="H865" t="s">
        <v>48</v>
      </c>
      <c r="I865">
        <f>ROUND(ROUND(7/100,4),9)</f>
        <v>7.0000000000000007E-2</v>
      </c>
      <c r="J865">
        <v>0</v>
      </c>
      <c r="K865">
        <f>ROUND(ROUND(7/100,4),9)</f>
        <v>7.0000000000000007E-2</v>
      </c>
      <c r="O865">
        <f t="shared" si="1044"/>
        <v>996.37</v>
      </c>
      <c r="P865">
        <f t="shared" si="1045"/>
        <v>0</v>
      </c>
      <c r="Q865">
        <f>(ROUND((ROUND(((((ET865*1.25)*1.1))*AV865*I865),2)*BB865),2)+ROUND((ROUND(((AE865-(((EU865*1.25)*1.1)))*AV865*I865),2)*BS865),2))</f>
        <v>20.85</v>
      </c>
      <c r="R865">
        <f t="shared" si="1046"/>
        <v>10.45</v>
      </c>
      <c r="S865">
        <f t="shared" si="1047"/>
        <v>975.52</v>
      </c>
      <c r="T865">
        <f t="shared" si="1048"/>
        <v>0</v>
      </c>
      <c r="U865">
        <f t="shared" si="1049"/>
        <v>1.41724275</v>
      </c>
      <c r="V865">
        <f t="shared" si="1050"/>
        <v>0</v>
      </c>
      <c r="W865">
        <f t="shared" si="1051"/>
        <v>0</v>
      </c>
      <c r="X865">
        <f t="shared" si="1052"/>
        <v>1074.71</v>
      </c>
      <c r="Y865">
        <f t="shared" si="1053"/>
        <v>601.44000000000005</v>
      </c>
      <c r="AA865">
        <v>59204059</v>
      </c>
      <c r="AB865">
        <f t="shared" si="1054"/>
        <v>254.65</v>
      </c>
      <c r="AC865">
        <f t="shared" si="1055"/>
        <v>0</v>
      </c>
      <c r="AD865">
        <f>ROUND((((((ET865*1.25)*1.1))-(((EU865*1.25)*1.1)))+AE865),6)</f>
        <v>17.146249999999998</v>
      </c>
      <c r="AE865">
        <f>ROUND((((EU865*1.25)*1.1)),6)</f>
        <v>2.5987499999999999</v>
      </c>
      <c r="AF865">
        <f>ROUND((((EV865*1.15)*1.1)),6)</f>
        <v>237.50375</v>
      </c>
      <c r="AG865">
        <f t="shared" si="1056"/>
        <v>0</v>
      </c>
      <c r="AH865">
        <f>(((EW865*1.15)*1.1))</f>
        <v>18.975000000000001</v>
      </c>
      <c r="AI865">
        <f>(((EX865*1.25)*1.1))</f>
        <v>0</v>
      </c>
      <c r="AJ865">
        <f t="shared" si="1057"/>
        <v>0</v>
      </c>
      <c r="AK865">
        <v>200.22</v>
      </c>
      <c r="AL865">
        <v>0</v>
      </c>
      <c r="AM865">
        <v>12.47</v>
      </c>
      <c r="AN865">
        <v>1.89</v>
      </c>
      <c r="AO865">
        <v>187.75</v>
      </c>
      <c r="AP865">
        <v>0</v>
      </c>
      <c r="AQ865">
        <v>15</v>
      </c>
      <c r="AR865">
        <v>0</v>
      </c>
      <c r="AS865">
        <v>0</v>
      </c>
      <c r="AT865">
        <v>109</v>
      </c>
      <c r="AU865">
        <v>61</v>
      </c>
      <c r="AV865">
        <v>1.0669999999999999</v>
      </c>
      <c r="AW865">
        <v>1</v>
      </c>
      <c r="AZ865">
        <v>1</v>
      </c>
      <c r="BA865">
        <v>54.99</v>
      </c>
      <c r="BB865">
        <v>16.29</v>
      </c>
      <c r="BC865">
        <v>1</v>
      </c>
      <c r="BD865" t="s">
        <v>3</v>
      </c>
      <c r="BE865" t="s">
        <v>3</v>
      </c>
      <c r="BF865" t="s">
        <v>3</v>
      </c>
      <c r="BG865" t="s">
        <v>3</v>
      </c>
      <c r="BH865">
        <v>0</v>
      </c>
      <c r="BI865">
        <v>1</v>
      </c>
      <c r="BJ865" t="s">
        <v>749</v>
      </c>
      <c r="BM865">
        <v>22</v>
      </c>
      <c r="BN865">
        <v>0</v>
      </c>
      <c r="BO865" t="s">
        <v>747</v>
      </c>
      <c r="BP865">
        <v>1</v>
      </c>
      <c r="BQ865">
        <v>30</v>
      </c>
      <c r="BR865">
        <v>0</v>
      </c>
      <c r="BS865">
        <v>54.99</v>
      </c>
      <c r="BT865">
        <v>1</v>
      </c>
      <c r="BU865">
        <v>1</v>
      </c>
      <c r="BV865">
        <v>1</v>
      </c>
      <c r="BW865">
        <v>1</v>
      </c>
      <c r="BX865">
        <v>1</v>
      </c>
      <c r="BY865" t="s">
        <v>3</v>
      </c>
      <c r="BZ865">
        <v>109</v>
      </c>
      <c r="CA865">
        <v>61</v>
      </c>
      <c r="CB865" t="s">
        <v>3</v>
      </c>
      <c r="CE865">
        <v>30</v>
      </c>
      <c r="CF865">
        <v>0</v>
      </c>
      <c r="CG865">
        <v>0</v>
      </c>
      <c r="CM865">
        <v>0</v>
      </c>
      <c r="CN865" t="s">
        <v>1044</v>
      </c>
      <c r="CO865">
        <v>0</v>
      </c>
      <c r="CP865">
        <f t="shared" si="1058"/>
        <v>996.37</v>
      </c>
      <c r="CQ865">
        <f t="shared" si="1059"/>
        <v>0</v>
      </c>
      <c r="CR865">
        <f>(ROUND((ROUND(((((ET865*1.25)*1.1))*AV865*1),2)*BB865),2)+ROUND((ROUND(((AE865-(((EU865*1.25)*1.1)))*AV865*1),2)*BS865),2))</f>
        <v>298.11</v>
      </c>
      <c r="CS865">
        <f t="shared" si="1060"/>
        <v>152.32</v>
      </c>
      <c r="CT865">
        <f t="shared" si="1061"/>
        <v>13935.57</v>
      </c>
      <c r="CU865">
        <f t="shared" si="1062"/>
        <v>0</v>
      </c>
      <c r="CV865">
        <f t="shared" si="1063"/>
        <v>20.246324999999999</v>
      </c>
      <c r="CW865">
        <f t="shared" si="1064"/>
        <v>0</v>
      </c>
      <c r="CX865">
        <f t="shared" si="1065"/>
        <v>0</v>
      </c>
      <c r="CY865">
        <f t="shared" si="1066"/>
        <v>1074.7073</v>
      </c>
      <c r="CZ865">
        <f t="shared" si="1067"/>
        <v>601.44169999999997</v>
      </c>
      <c r="DB865">
        <v>331</v>
      </c>
      <c r="DC865" t="s">
        <v>3</v>
      </c>
      <c r="DD865" t="s">
        <v>3</v>
      </c>
      <c r="DE865" t="s">
        <v>25</v>
      </c>
      <c r="DF865" t="s">
        <v>25</v>
      </c>
      <c r="DG865" t="s">
        <v>26</v>
      </c>
      <c r="DH865" t="s">
        <v>3</v>
      </c>
      <c r="DI865" t="s">
        <v>26</v>
      </c>
      <c r="DJ865" t="s">
        <v>25</v>
      </c>
      <c r="DK865" t="s">
        <v>3</v>
      </c>
      <c r="DL865" t="s">
        <v>3</v>
      </c>
      <c r="DM865" t="s">
        <v>3</v>
      </c>
      <c r="DN865">
        <v>0</v>
      </c>
      <c r="DO865">
        <v>0</v>
      </c>
      <c r="DP865">
        <v>1</v>
      </c>
      <c r="DQ865">
        <v>1</v>
      </c>
      <c r="DU865">
        <v>1010</v>
      </c>
      <c r="DV865" t="s">
        <v>48</v>
      </c>
      <c r="DW865" t="s">
        <v>48</v>
      </c>
      <c r="DX865">
        <v>100</v>
      </c>
      <c r="DZ865" t="s">
        <v>3</v>
      </c>
      <c r="EA865" t="s">
        <v>3</v>
      </c>
      <c r="EB865" t="s">
        <v>3</v>
      </c>
      <c r="EC865" t="s">
        <v>3</v>
      </c>
      <c r="EE865">
        <v>58807898</v>
      </c>
      <c r="EF865">
        <v>30</v>
      </c>
      <c r="EG865" t="s">
        <v>27</v>
      </c>
      <c r="EH865">
        <v>0</v>
      </c>
      <c r="EI865" t="s">
        <v>3</v>
      </c>
      <c r="EJ865">
        <v>1</v>
      </c>
      <c r="EK865">
        <v>22</v>
      </c>
      <c r="EL865" t="s">
        <v>724</v>
      </c>
      <c r="EM865" t="s">
        <v>725</v>
      </c>
      <c r="EO865" t="s">
        <v>30</v>
      </c>
      <c r="EQ865">
        <v>0</v>
      </c>
      <c r="ER865">
        <v>200.22</v>
      </c>
      <c r="ES865">
        <v>0</v>
      </c>
      <c r="ET865">
        <v>12.47</v>
      </c>
      <c r="EU865">
        <v>1.89</v>
      </c>
      <c r="EV865">
        <v>187.75</v>
      </c>
      <c r="EW865">
        <v>15</v>
      </c>
      <c r="EX865">
        <v>0</v>
      </c>
      <c r="EY865">
        <v>0</v>
      </c>
      <c r="FQ865">
        <v>0</v>
      </c>
      <c r="FR865">
        <v>0</v>
      </c>
      <c r="FS865">
        <v>0</v>
      </c>
      <c r="FX865">
        <v>109</v>
      </c>
      <c r="FY865">
        <v>61</v>
      </c>
      <c r="GA865" t="s">
        <v>3</v>
      </c>
      <c r="GD865">
        <v>1</v>
      </c>
      <c r="GF865">
        <v>-1098930568</v>
      </c>
      <c r="GG865">
        <v>2</v>
      </c>
      <c r="GH865">
        <v>1</v>
      </c>
      <c r="GI865">
        <v>2</v>
      </c>
      <c r="GJ865">
        <v>0</v>
      </c>
      <c r="GK865">
        <v>0</v>
      </c>
      <c r="GL865">
        <f t="shared" si="1068"/>
        <v>0</v>
      </c>
      <c r="GM865">
        <f t="shared" si="1069"/>
        <v>2672.52</v>
      </c>
      <c r="GN865">
        <f t="shared" si="1070"/>
        <v>2672.52</v>
      </c>
      <c r="GO865">
        <f t="shared" si="1071"/>
        <v>0</v>
      </c>
      <c r="GP865">
        <f t="shared" si="1072"/>
        <v>0</v>
      </c>
      <c r="GR865">
        <v>0</v>
      </c>
      <c r="GS865">
        <v>3</v>
      </c>
      <c r="GT865">
        <v>0</v>
      </c>
      <c r="GU865" t="s">
        <v>3</v>
      </c>
      <c r="GV865">
        <f t="shared" si="1073"/>
        <v>0</v>
      </c>
      <c r="GW865">
        <v>1</v>
      </c>
      <c r="GX865">
        <f t="shared" si="1074"/>
        <v>0</v>
      </c>
      <c r="HA865">
        <v>0</v>
      </c>
      <c r="HB865">
        <v>0</v>
      </c>
      <c r="HC865">
        <f t="shared" si="1075"/>
        <v>0</v>
      </c>
      <c r="HE865" t="s">
        <v>3</v>
      </c>
      <c r="HF865" t="s">
        <v>3</v>
      </c>
      <c r="HM865" t="s">
        <v>3</v>
      </c>
      <c r="HN865" t="s">
        <v>3</v>
      </c>
      <c r="HO865" t="s">
        <v>3</v>
      </c>
      <c r="HP865" t="s">
        <v>3</v>
      </c>
      <c r="HQ865" t="s">
        <v>3</v>
      </c>
      <c r="HS865">
        <v>0</v>
      </c>
      <c r="IK865">
        <v>0</v>
      </c>
    </row>
    <row r="866" spans="1:255" x14ac:dyDescent="0.2">
      <c r="A866" s="2">
        <v>18</v>
      </c>
      <c r="B866" s="2">
        <v>1</v>
      </c>
      <c r="C866" s="2">
        <v>1777</v>
      </c>
      <c r="D866" s="2"/>
      <c r="E866" s="2" t="s">
        <v>750</v>
      </c>
      <c r="F866" s="2" t="s">
        <v>751</v>
      </c>
      <c r="G866" s="2" t="s">
        <v>752</v>
      </c>
      <c r="H866" s="2" t="s">
        <v>753</v>
      </c>
      <c r="I866" s="2">
        <f>I864*J866</f>
        <v>7</v>
      </c>
      <c r="J866" s="2">
        <v>99.999999999999986</v>
      </c>
      <c r="K866" s="2">
        <v>100</v>
      </c>
      <c r="L866" s="2"/>
      <c r="M866" s="2"/>
      <c r="N866" s="2"/>
      <c r="O866" s="2">
        <f t="shared" si="1044"/>
        <v>2238.46</v>
      </c>
      <c r="P866" s="2">
        <f t="shared" si="1045"/>
        <v>2238.46</v>
      </c>
      <c r="Q866" s="2">
        <f>(ROUND((ROUND(((ET866)*AV866*I866),2)*BB866),2)+ROUND((ROUND(((AE866-(EU866))*AV866*I866),2)*BS866),2))</f>
        <v>0</v>
      </c>
      <c r="R866" s="2">
        <f t="shared" si="1046"/>
        <v>0</v>
      </c>
      <c r="S866" s="2">
        <f t="shared" si="1047"/>
        <v>0</v>
      </c>
      <c r="T866" s="2">
        <f t="shared" si="1048"/>
        <v>0</v>
      </c>
      <c r="U866" s="2">
        <f t="shared" si="1049"/>
        <v>0</v>
      </c>
      <c r="V866" s="2">
        <f t="shared" si="1050"/>
        <v>0</v>
      </c>
      <c r="W866" s="2">
        <f t="shared" si="1051"/>
        <v>0</v>
      </c>
      <c r="X866" s="2">
        <f t="shared" si="1052"/>
        <v>0</v>
      </c>
      <c r="Y866" s="2">
        <f t="shared" si="1053"/>
        <v>0</v>
      </c>
      <c r="Z866" s="2"/>
      <c r="AA866" s="2">
        <v>59204062</v>
      </c>
      <c r="AB866" s="2">
        <f t="shared" si="1054"/>
        <v>319.77999999999997</v>
      </c>
      <c r="AC866" s="2">
        <f t="shared" si="1055"/>
        <v>319.77999999999997</v>
      </c>
      <c r="AD866" s="2">
        <f>ROUND((((ET866)-(EU866))+AE866),6)</f>
        <v>0</v>
      </c>
      <c r="AE866" s="2">
        <f>ROUND((EU866),6)</f>
        <v>0</v>
      </c>
      <c r="AF866" s="2">
        <f>ROUND((EV866),6)</f>
        <v>0</v>
      </c>
      <c r="AG866" s="2">
        <f t="shared" si="1056"/>
        <v>0</v>
      </c>
      <c r="AH866" s="2">
        <f>(EW866)</f>
        <v>0</v>
      </c>
      <c r="AI866" s="2">
        <f>(EX866)</f>
        <v>0</v>
      </c>
      <c r="AJ866" s="2">
        <f t="shared" si="1057"/>
        <v>0</v>
      </c>
      <c r="AK866" s="2">
        <v>319.77999999999997</v>
      </c>
      <c r="AL866" s="2">
        <v>319.77999999999997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109</v>
      </c>
      <c r="AU866" s="2">
        <v>61</v>
      </c>
      <c r="AV866" s="2">
        <v>1</v>
      </c>
      <c r="AW866" s="2">
        <v>1</v>
      </c>
      <c r="AX866" s="2"/>
      <c r="AY866" s="2"/>
      <c r="AZ866" s="2">
        <v>1</v>
      </c>
      <c r="BA866" s="2">
        <v>1</v>
      </c>
      <c r="BB866" s="2">
        <v>1</v>
      </c>
      <c r="BC866" s="2">
        <v>1</v>
      </c>
      <c r="BD866" s="2" t="s">
        <v>3</v>
      </c>
      <c r="BE866" s="2" t="s">
        <v>3</v>
      </c>
      <c r="BF866" s="2" t="s">
        <v>3</v>
      </c>
      <c r="BG866" s="2" t="s">
        <v>3</v>
      </c>
      <c r="BH866" s="2">
        <v>3</v>
      </c>
      <c r="BI866" s="2">
        <v>1</v>
      </c>
      <c r="BJ866" s="2" t="s">
        <v>754</v>
      </c>
      <c r="BK866" s="2"/>
      <c r="BL866" s="2"/>
      <c r="BM866" s="2">
        <v>22</v>
      </c>
      <c r="BN866" s="2">
        <v>0</v>
      </c>
      <c r="BO866" s="2" t="s">
        <v>3</v>
      </c>
      <c r="BP866" s="2">
        <v>0</v>
      </c>
      <c r="BQ866" s="2">
        <v>30</v>
      </c>
      <c r="BR866" s="2">
        <v>0</v>
      </c>
      <c r="BS866" s="2">
        <v>1</v>
      </c>
      <c r="BT866" s="2">
        <v>1</v>
      </c>
      <c r="BU866" s="2">
        <v>1</v>
      </c>
      <c r="BV866" s="2">
        <v>1</v>
      </c>
      <c r="BW866" s="2">
        <v>1</v>
      </c>
      <c r="BX866" s="2">
        <v>1</v>
      </c>
      <c r="BY866" s="2" t="s">
        <v>3</v>
      </c>
      <c r="BZ866" s="2">
        <v>109</v>
      </c>
      <c r="CA866" s="2">
        <v>61</v>
      </c>
      <c r="CB866" s="2" t="s">
        <v>3</v>
      </c>
      <c r="CC866" s="2"/>
      <c r="CD866" s="2"/>
      <c r="CE866" s="2">
        <v>30</v>
      </c>
      <c r="CF866" s="2">
        <v>0</v>
      </c>
      <c r="CG866" s="2">
        <v>0</v>
      </c>
      <c r="CH866" s="2"/>
      <c r="CI866" s="2"/>
      <c r="CJ866" s="2"/>
      <c r="CK866" s="2"/>
      <c r="CL866" s="2"/>
      <c r="CM866" s="2">
        <v>0</v>
      </c>
      <c r="CN866" s="2" t="s">
        <v>3</v>
      </c>
      <c r="CO866" s="2">
        <v>0</v>
      </c>
      <c r="CP866" s="2">
        <f t="shared" si="1058"/>
        <v>2238.46</v>
      </c>
      <c r="CQ866" s="2">
        <f t="shared" si="1059"/>
        <v>319.77999999999997</v>
      </c>
      <c r="CR866" s="2">
        <f>(ROUND((ROUND(((ET866)*AV866*1),2)*BB866),2)+ROUND((ROUND(((AE866-(EU866))*AV866*1),2)*BS866),2))</f>
        <v>0</v>
      </c>
      <c r="CS866" s="2">
        <f t="shared" si="1060"/>
        <v>0</v>
      </c>
      <c r="CT866" s="2">
        <f t="shared" si="1061"/>
        <v>0</v>
      </c>
      <c r="CU866" s="2">
        <f t="shared" si="1062"/>
        <v>0</v>
      </c>
      <c r="CV866" s="2">
        <f t="shared" si="1063"/>
        <v>0</v>
      </c>
      <c r="CW866" s="2">
        <f t="shared" si="1064"/>
        <v>0</v>
      </c>
      <c r="CX866" s="2">
        <f t="shared" si="1065"/>
        <v>0</v>
      </c>
      <c r="CY866" s="2">
        <f t="shared" si="1066"/>
        <v>0</v>
      </c>
      <c r="CZ866" s="2">
        <f t="shared" si="1067"/>
        <v>0</v>
      </c>
      <c r="DA866" s="2"/>
      <c r="DB866" s="2"/>
      <c r="DC866" s="2" t="s">
        <v>3</v>
      </c>
      <c r="DD866" s="2" t="s">
        <v>3</v>
      </c>
      <c r="DE866" s="2" t="s">
        <v>3</v>
      </c>
      <c r="DF866" s="2" t="s">
        <v>3</v>
      </c>
      <c r="DG866" s="2" t="s">
        <v>3</v>
      </c>
      <c r="DH866" s="2" t="s">
        <v>3</v>
      </c>
      <c r="DI866" s="2" t="s">
        <v>3</v>
      </c>
      <c r="DJ866" s="2" t="s">
        <v>3</v>
      </c>
      <c r="DK866" s="2" t="s">
        <v>3</v>
      </c>
      <c r="DL866" s="2" t="s">
        <v>3</v>
      </c>
      <c r="DM866" s="2" t="s">
        <v>3</v>
      </c>
      <c r="DN866" s="2">
        <v>0</v>
      </c>
      <c r="DO866" s="2">
        <v>0</v>
      </c>
      <c r="DP866" s="2">
        <v>1</v>
      </c>
      <c r="DQ866" s="2">
        <v>1</v>
      </c>
      <c r="DR866" s="2"/>
      <c r="DS866" s="2"/>
      <c r="DT866" s="2"/>
      <c r="DU866" s="2">
        <v>1013</v>
      </c>
      <c r="DV866" s="2" t="s">
        <v>753</v>
      </c>
      <c r="DW866" s="2" t="s">
        <v>753</v>
      </c>
      <c r="DX866" s="2">
        <v>1</v>
      </c>
      <c r="DY866" s="2"/>
      <c r="DZ866" s="2" t="s">
        <v>3</v>
      </c>
      <c r="EA866" s="2" t="s">
        <v>3</v>
      </c>
      <c r="EB866" s="2" t="s">
        <v>3</v>
      </c>
      <c r="EC866" s="2" t="s">
        <v>3</v>
      </c>
      <c r="ED866" s="2"/>
      <c r="EE866" s="2">
        <v>58807898</v>
      </c>
      <c r="EF866" s="2">
        <v>30</v>
      </c>
      <c r="EG866" s="2" t="s">
        <v>27</v>
      </c>
      <c r="EH866" s="2">
        <v>0</v>
      </c>
      <c r="EI866" s="2" t="s">
        <v>3</v>
      </c>
      <c r="EJ866" s="2">
        <v>1</v>
      </c>
      <c r="EK866" s="2">
        <v>22</v>
      </c>
      <c r="EL866" s="2" t="s">
        <v>724</v>
      </c>
      <c r="EM866" s="2" t="s">
        <v>725</v>
      </c>
      <c r="EN866" s="2"/>
      <c r="EO866" s="2" t="s">
        <v>3</v>
      </c>
      <c r="EP866" s="2"/>
      <c r="EQ866" s="2">
        <v>0</v>
      </c>
      <c r="ER866" s="2">
        <v>319.77999999999997</v>
      </c>
      <c r="ES866" s="2">
        <v>319.77999999999997</v>
      </c>
      <c r="ET866" s="2">
        <v>0</v>
      </c>
      <c r="EU866" s="2">
        <v>0</v>
      </c>
      <c r="EV866" s="2">
        <v>0</v>
      </c>
      <c r="EW866" s="2">
        <v>0</v>
      </c>
      <c r="EX866" s="2">
        <v>0</v>
      </c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>
        <v>0</v>
      </c>
      <c r="FR866" s="2">
        <v>0</v>
      </c>
      <c r="FS866" s="2">
        <v>0</v>
      </c>
      <c r="FT866" s="2"/>
      <c r="FU866" s="2"/>
      <c r="FV866" s="2"/>
      <c r="FW866" s="2"/>
      <c r="FX866" s="2">
        <v>109</v>
      </c>
      <c r="FY866" s="2">
        <v>61</v>
      </c>
      <c r="FZ866" s="2"/>
      <c r="GA866" s="2" t="s">
        <v>3</v>
      </c>
      <c r="GB866" s="2"/>
      <c r="GC866" s="2"/>
      <c r="GD866" s="2">
        <v>1</v>
      </c>
      <c r="GE866" s="2"/>
      <c r="GF866" s="2">
        <v>1382274295</v>
      </c>
      <c r="GG866" s="2">
        <v>2</v>
      </c>
      <c r="GH866" s="2">
        <v>1</v>
      </c>
      <c r="GI866" s="2">
        <v>-2</v>
      </c>
      <c r="GJ866" s="2">
        <v>0</v>
      </c>
      <c r="GK866" s="2">
        <v>0</v>
      </c>
      <c r="GL866" s="2">
        <f t="shared" si="1068"/>
        <v>0</v>
      </c>
      <c r="GM866" s="2">
        <f t="shared" si="1069"/>
        <v>2238.46</v>
      </c>
      <c r="GN866" s="2">
        <f t="shared" si="1070"/>
        <v>2238.46</v>
      </c>
      <c r="GO866" s="2">
        <f t="shared" si="1071"/>
        <v>0</v>
      </c>
      <c r="GP866" s="2">
        <f t="shared" si="1072"/>
        <v>0</v>
      </c>
      <c r="GQ866" s="2"/>
      <c r="GR866" s="2">
        <v>0</v>
      </c>
      <c r="GS866" s="2">
        <v>3</v>
      </c>
      <c r="GT866" s="2">
        <v>0</v>
      </c>
      <c r="GU866" s="2" t="s">
        <v>3</v>
      </c>
      <c r="GV866" s="2">
        <f t="shared" si="1073"/>
        <v>0</v>
      </c>
      <c r="GW866" s="2">
        <v>1</v>
      </c>
      <c r="GX866" s="2">
        <f t="shared" si="1074"/>
        <v>0</v>
      </c>
      <c r="GY866" s="2"/>
      <c r="GZ866" s="2"/>
      <c r="HA866" s="2">
        <v>0</v>
      </c>
      <c r="HB866" s="2">
        <v>0</v>
      </c>
      <c r="HC866" s="2">
        <f t="shared" si="1075"/>
        <v>0</v>
      </c>
      <c r="HD866" s="2"/>
      <c r="HE866" s="2" t="s">
        <v>3</v>
      </c>
      <c r="HF866" s="2" t="s">
        <v>3</v>
      </c>
      <c r="HG866" s="2"/>
      <c r="HH866" s="2"/>
      <c r="HI866" s="2"/>
      <c r="HJ866" s="2"/>
      <c r="HK866" s="2"/>
      <c r="HL866" s="2"/>
      <c r="HM866" s="2" t="s">
        <v>3</v>
      </c>
      <c r="HN866" s="2" t="s">
        <v>3</v>
      </c>
      <c r="HO866" s="2" t="s">
        <v>3</v>
      </c>
      <c r="HP866" s="2" t="s">
        <v>3</v>
      </c>
      <c r="HQ866" s="2" t="s">
        <v>3</v>
      </c>
      <c r="HR866" s="2"/>
      <c r="HS866" s="2">
        <v>0</v>
      </c>
      <c r="HT866" s="2"/>
      <c r="HU866" s="2"/>
      <c r="HV866" s="2"/>
      <c r="HW866" s="2"/>
      <c r="HX866" s="2"/>
      <c r="HY866" s="2"/>
      <c r="HZ866" s="2"/>
      <c r="IA866" s="2"/>
      <c r="IB866" s="2"/>
      <c r="IC866" s="2"/>
      <c r="ID866" s="2"/>
      <c r="IE866" s="2"/>
      <c r="IF866" s="2"/>
      <c r="IG866" s="2"/>
      <c r="IH866" s="2"/>
      <c r="II866" s="2"/>
      <c r="IJ866" s="2"/>
      <c r="IK866" s="2">
        <v>0</v>
      </c>
      <c r="IL866" s="2"/>
      <c r="IM866" s="2"/>
      <c r="IN866" s="2"/>
      <c r="IO866" s="2"/>
      <c r="IP866" s="2"/>
      <c r="IQ866" s="2"/>
      <c r="IR866" s="2"/>
      <c r="IS866" s="2"/>
      <c r="IT866" s="2"/>
      <c r="IU866" s="2"/>
    </row>
    <row r="867" spans="1:255" x14ac:dyDescent="0.2">
      <c r="A867">
        <v>18</v>
      </c>
      <c r="B867">
        <v>1</v>
      </c>
      <c r="C867">
        <v>1780</v>
      </c>
      <c r="E867" t="s">
        <v>750</v>
      </c>
      <c r="F867" t="s">
        <v>751</v>
      </c>
      <c r="G867" t="s">
        <v>752</v>
      </c>
      <c r="H867" t="s">
        <v>753</v>
      </c>
      <c r="I867">
        <f>I865*J867</f>
        <v>7</v>
      </c>
      <c r="J867">
        <v>99.999999999999986</v>
      </c>
      <c r="K867">
        <v>100</v>
      </c>
      <c r="O867">
        <f t="shared" si="1044"/>
        <v>11237.07</v>
      </c>
      <c r="P867">
        <f t="shared" si="1045"/>
        <v>11237.07</v>
      </c>
      <c r="Q867">
        <f>(ROUND((ROUND(((ET867)*AV867*I867),2)*BB867),2)+ROUND((ROUND(((AE867-(EU867))*AV867*I867),2)*BS867),2))</f>
        <v>0</v>
      </c>
      <c r="R867">
        <f t="shared" si="1046"/>
        <v>0</v>
      </c>
      <c r="S867">
        <f t="shared" si="1047"/>
        <v>0</v>
      </c>
      <c r="T867">
        <f t="shared" si="1048"/>
        <v>0</v>
      </c>
      <c r="U867">
        <f t="shared" si="1049"/>
        <v>0</v>
      </c>
      <c r="V867">
        <f t="shared" si="1050"/>
        <v>0</v>
      </c>
      <c r="W867">
        <f t="shared" si="1051"/>
        <v>0</v>
      </c>
      <c r="X867">
        <f t="shared" si="1052"/>
        <v>0</v>
      </c>
      <c r="Y867">
        <f t="shared" si="1053"/>
        <v>0</v>
      </c>
      <c r="AA867">
        <v>59204059</v>
      </c>
      <c r="AB867">
        <f t="shared" si="1054"/>
        <v>319.77999999999997</v>
      </c>
      <c r="AC867">
        <f t="shared" si="1055"/>
        <v>319.77999999999997</v>
      </c>
      <c r="AD867">
        <f>ROUND((((ET867)-(EU867))+AE867),6)</f>
        <v>0</v>
      </c>
      <c r="AE867">
        <f>ROUND((EU867),6)</f>
        <v>0</v>
      </c>
      <c r="AF867">
        <f>ROUND((EV867),6)</f>
        <v>0</v>
      </c>
      <c r="AG867">
        <f t="shared" si="1056"/>
        <v>0</v>
      </c>
      <c r="AH867">
        <f>(EW867)</f>
        <v>0</v>
      </c>
      <c r="AI867">
        <f>(EX867)</f>
        <v>0</v>
      </c>
      <c r="AJ867">
        <f t="shared" si="1057"/>
        <v>0</v>
      </c>
      <c r="AK867">
        <v>319.77999999999997</v>
      </c>
      <c r="AL867">
        <v>319.77999999999997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109</v>
      </c>
      <c r="AU867">
        <v>61</v>
      </c>
      <c r="AV867">
        <v>1</v>
      </c>
      <c r="AW867">
        <v>1</v>
      </c>
      <c r="AZ867">
        <v>1</v>
      </c>
      <c r="BA867">
        <v>1</v>
      </c>
      <c r="BB867">
        <v>1</v>
      </c>
      <c r="BC867">
        <v>5.0199999999999996</v>
      </c>
      <c r="BD867" t="s">
        <v>3</v>
      </c>
      <c r="BE867" t="s">
        <v>3</v>
      </c>
      <c r="BF867" t="s">
        <v>3</v>
      </c>
      <c r="BG867" t="s">
        <v>3</v>
      </c>
      <c r="BH867">
        <v>3</v>
      </c>
      <c r="BI867">
        <v>1</v>
      </c>
      <c r="BJ867" t="s">
        <v>754</v>
      </c>
      <c r="BM867">
        <v>22</v>
      </c>
      <c r="BN867">
        <v>0</v>
      </c>
      <c r="BO867" t="s">
        <v>751</v>
      </c>
      <c r="BP867">
        <v>1</v>
      </c>
      <c r="BQ867">
        <v>30</v>
      </c>
      <c r="BR867">
        <v>0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 t="s">
        <v>3</v>
      </c>
      <c r="BZ867">
        <v>109</v>
      </c>
      <c r="CA867">
        <v>61</v>
      </c>
      <c r="CB867" t="s">
        <v>3</v>
      </c>
      <c r="CE867">
        <v>30</v>
      </c>
      <c r="CF867">
        <v>0</v>
      </c>
      <c r="CG867">
        <v>0</v>
      </c>
      <c r="CM867">
        <v>0</v>
      </c>
      <c r="CN867" t="s">
        <v>3</v>
      </c>
      <c r="CO867">
        <v>0</v>
      </c>
      <c r="CP867">
        <f t="shared" si="1058"/>
        <v>11237.07</v>
      </c>
      <c r="CQ867">
        <f t="shared" si="1059"/>
        <v>1605.3</v>
      </c>
      <c r="CR867">
        <f>(ROUND((ROUND(((ET867)*AV867*1),2)*BB867),2)+ROUND((ROUND(((AE867-(EU867))*AV867*1),2)*BS867),2))</f>
        <v>0</v>
      </c>
      <c r="CS867">
        <f t="shared" si="1060"/>
        <v>0</v>
      </c>
      <c r="CT867">
        <f t="shared" si="1061"/>
        <v>0</v>
      </c>
      <c r="CU867">
        <f t="shared" si="1062"/>
        <v>0</v>
      </c>
      <c r="CV867">
        <f t="shared" si="1063"/>
        <v>0</v>
      </c>
      <c r="CW867">
        <f t="shared" si="1064"/>
        <v>0</v>
      </c>
      <c r="CX867">
        <f t="shared" si="1065"/>
        <v>0</v>
      </c>
      <c r="CY867">
        <f t="shared" si="1066"/>
        <v>0</v>
      </c>
      <c r="CZ867">
        <f t="shared" si="1067"/>
        <v>0</v>
      </c>
      <c r="DC867" t="s">
        <v>3</v>
      </c>
      <c r="DD867" t="s">
        <v>3</v>
      </c>
      <c r="DE867" t="s">
        <v>3</v>
      </c>
      <c r="DF867" t="s">
        <v>3</v>
      </c>
      <c r="DG867" t="s">
        <v>3</v>
      </c>
      <c r="DH867" t="s">
        <v>3</v>
      </c>
      <c r="DI867" t="s">
        <v>3</v>
      </c>
      <c r="DJ867" t="s">
        <v>3</v>
      </c>
      <c r="DK867" t="s">
        <v>3</v>
      </c>
      <c r="DL867" t="s">
        <v>3</v>
      </c>
      <c r="DM867" t="s">
        <v>3</v>
      </c>
      <c r="DN867">
        <v>0</v>
      </c>
      <c r="DO867">
        <v>0</v>
      </c>
      <c r="DP867">
        <v>1</v>
      </c>
      <c r="DQ867">
        <v>1</v>
      </c>
      <c r="DU867">
        <v>1013</v>
      </c>
      <c r="DV867" t="s">
        <v>753</v>
      </c>
      <c r="DW867" t="s">
        <v>753</v>
      </c>
      <c r="DX867">
        <v>1</v>
      </c>
      <c r="DZ867" t="s">
        <v>3</v>
      </c>
      <c r="EA867" t="s">
        <v>3</v>
      </c>
      <c r="EB867" t="s">
        <v>3</v>
      </c>
      <c r="EC867" t="s">
        <v>3</v>
      </c>
      <c r="EE867">
        <v>58807898</v>
      </c>
      <c r="EF867">
        <v>30</v>
      </c>
      <c r="EG867" t="s">
        <v>27</v>
      </c>
      <c r="EH867">
        <v>0</v>
      </c>
      <c r="EI867" t="s">
        <v>3</v>
      </c>
      <c r="EJ867">
        <v>1</v>
      </c>
      <c r="EK867">
        <v>22</v>
      </c>
      <c r="EL867" t="s">
        <v>724</v>
      </c>
      <c r="EM867" t="s">
        <v>725</v>
      </c>
      <c r="EO867" t="s">
        <v>3</v>
      </c>
      <c r="EQ867">
        <v>0</v>
      </c>
      <c r="ER867">
        <v>319.77999999999997</v>
      </c>
      <c r="ES867">
        <v>319.77999999999997</v>
      </c>
      <c r="ET867">
        <v>0</v>
      </c>
      <c r="EU867">
        <v>0</v>
      </c>
      <c r="EV867">
        <v>0</v>
      </c>
      <c r="EW867">
        <v>0</v>
      </c>
      <c r="EX867">
        <v>0</v>
      </c>
      <c r="FQ867">
        <v>0</v>
      </c>
      <c r="FR867">
        <v>0</v>
      </c>
      <c r="FS867">
        <v>0</v>
      </c>
      <c r="FX867">
        <v>109</v>
      </c>
      <c r="FY867">
        <v>61</v>
      </c>
      <c r="GA867" t="s">
        <v>3</v>
      </c>
      <c r="GD867">
        <v>1</v>
      </c>
      <c r="GF867">
        <v>1382274295</v>
      </c>
      <c r="GG867">
        <v>2</v>
      </c>
      <c r="GH867">
        <v>1</v>
      </c>
      <c r="GI867">
        <v>2</v>
      </c>
      <c r="GJ867">
        <v>0</v>
      </c>
      <c r="GK867">
        <v>0</v>
      </c>
      <c r="GL867">
        <f t="shared" si="1068"/>
        <v>0</v>
      </c>
      <c r="GM867">
        <f t="shared" si="1069"/>
        <v>11237.07</v>
      </c>
      <c r="GN867">
        <f t="shared" si="1070"/>
        <v>11237.07</v>
      </c>
      <c r="GO867">
        <f t="shared" si="1071"/>
        <v>0</v>
      </c>
      <c r="GP867">
        <f t="shared" si="1072"/>
        <v>0</v>
      </c>
      <c r="GR867">
        <v>0</v>
      </c>
      <c r="GS867">
        <v>3</v>
      </c>
      <c r="GT867">
        <v>0</v>
      </c>
      <c r="GU867" t="s">
        <v>3</v>
      </c>
      <c r="GV867">
        <f t="shared" si="1073"/>
        <v>0</v>
      </c>
      <c r="GW867">
        <v>1</v>
      </c>
      <c r="GX867">
        <f t="shared" si="1074"/>
        <v>0</v>
      </c>
      <c r="HA867">
        <v>0</v>
      </c>
      <c r="HB867">
        <v>0</v>
      </c>
      <c r="HC867">
        <f t="shared" si="1075"/>
        <v>0</v>
      </c>
      <c r="HE867" t="s">
        <v>3</v>
      </c>
      <c r="HF867" t="s">
        <v>3</v>
      </c>
      <c r="HM867" t="s">
        <v>3</v>
      </c>
      <c r="HN867" t="s">
        <v>3</v>
      </c>
      <c r="HO867" t="s">
        <v>3</v>
      </c>
      <c r="HP867" t="s">
        <v>3</v>
      </c>
      <c r="HQ867" t="s">
        <v>3</v>
      </c>
      <c r="HS867">
        <v>0</v>
      </c>
      <c r="IK867">
        <v>0</v>
      </c>
    </row>
    <row r="868" spans="1:255" x14ac:dyDescent="0.2">
      <c r="A868" s="2">
        <v>17</v>
      </c>
      <c r="B868" s="2">
        <v>1</v>
      </c>
      <c r="C868" s="2">
        <f>ROW(SmtRes!A1782)</f>
        <v>1782</v>
      </c>
      <c r="D868" s="2">
        <f>ROW(EtalonRes!A1784)</f>
        <v>1784</v>
      </c>
      <c r="E868" s="2" t="s">
        <v>755</v>
      </c>
      <c r="F868" s="2" t="s">
        <v>756</v>
      </c>
      <c r="G868" s="2" t="s">
        <v>757</v>
      </c>
      <c r="H868" s="2" t="s">
        <v>758</v>
      </c>
      <c r="I868" s="2">
        <f>ROUND(ROUND(37/100,4),9)</f>
        <v>0.37</v>
      </c>
      <c r="J868" s="2">
        <v>0</v>
      </c>
      <c r="K868" s="2">
        <f>ROUND(ROUND(37/100,4),9)</f>
        <v>0.37</v>
      </c>
      <c r="L868" s="2"/>
      <c r="M868" s="2"/>
      <c r="N868" s="2"/>
      <c r="O868" s="2">
        <f t="shared" si="1044"/>
        <v>212.39</v>
      </c>
      <c r="P868" s="2">
        <f t="shared" si="1045"/>
        <v>0</v>
      </c>
      <c r="Q868" s="2">
        <f>(ROUND((ROUND(((((ET868*1.25)*1.1))*AV868*I868),2)*BB868),2)+ROUND((ROUND(((AE868-(((EU868*1.25)*1.1)))*AV868*I868),2)*BS868),2))</f>
        <v>0</v>
      </c>
      <c r="R868" s="2">
        <f t="shared" si="1046"/>
        <v>0</v>
      </c>
      <c r="S868" s="2">
        <f t="shared" si="1047"/>
        <v>212.39</v>
      </c>
      <c r="T868" s="2">
        <f t="shared" si="1048"/>
        <v>0</v>
      </c>
      <c r="U868" s="2">
        <f t="shared" si="1049"/>
        <v>16.830095095000001</v>
      </c>
      <c r="V868" s="2">
        <f t="shared" si="1050"/>
        <v>0</v>
      </c>
      <c r="W868" s="2">
        <f t="shared" si="1051"/>
        <v>0</v>
      </c>
      <c r="X868" s="2">
        <f t="shared" si="1052"/>
        <v>231.51</v>
      </c>
      <c r="Y868" s="2">
        <f t="shared" si="1053"/>
        <v>129.56</v>
      </c>
      <c r="Z868" s="2"/>
      <c r="AA868" s="2">
        <v>59204062</v>
      </c>
      <c r="AB868" s="2">
        <f t="shared" si="1054"/>
        <v>537.99185</v>
      </c>
      <c r="AC868" s="2">
        <f t="shared" si="1055"/>
        <v>0</v>
      </c>
      <c r="AD868" s="2">
        <f>ROUND((((((ET868*1.25)*1.1))-(((EU868*1.25)*1.1)))+AE868),6)</f>
        <v>0</v>
      </c>
      <c r="AE868" s="2">
        <f>ROUND((((EU868*1.25)*1.1)),6)</f>
        <v>0</v>
      </c>
      <c r="AF868" s="2">
        <f>ROUND((((EV868*1.15)*1.1)),6)</f>
        <v>537.99185</v>
      </c>
      <c r="AG868" s="2">
        <f t="shared" si="1056"/>
        <v>0</v>
      </c>
      <c r="AH868" s="2">
        <f>(((EW868*1.15)*1.1))</f>
        <v>42.630500000000005</v>
      </c>
      <c r="AI868" s="2">
        <f>(((EX868*1.25)*1.1))</f>
        <v>0</v>
      </c>
      <c r="AJ868" s="2">
        <f t="shared" si="1057"/>
        <v>0</v>
      </c>
      <c r="AK868" s="2">
        <v>425.29</v>
      </c>
      <c r="AL868" s="2">
        <v>0</v>
      </c>
      <c r="AM868" s="2">
        <v>0</v>
      </c>
      <c r="AN868" s="2">
        <v>0</v>
      </c>
      <c r="AO868" s="2">
        <v>425.29</v>
      </c>
      <c r="AP868" s="2">
        <v>0</v>
      </c>
      <c r="AQ868" s="2">
        <v>33.700000000000003</v>
      </c>
      <c r="AR868" s="2">
        <v>0</v>
      </c>
      <c r="AS868" s="2">
        <v>0</v>
      </c>
      <c r="AT868" s="2">
        <v>109</v>
      </c>
      <c r="AU868" s="2">
        <v>61</v>
      </c>
      <c r="AV868" s="2">
        <v>1.0669999999999999</v>
      </c>
      <c r="AW868" s="2">
        <v>1</v>
      </c>
      <c r="AX868" s="2"/>
      <c r="AY868" s="2"/>
      <c r="AZ868" s="2">
        <v>1</v>
      </c>
      <c r="BA868" s="2">
        <v>1</v>
      </c>
      <c r="BB868" s="2">
        <v>1</v>
      </c>
      <c r="BC868" s="2">
        <v>1</v>
      </c>
      <c r="BD868" s="2" t="s">
        <v>3</v>
      </c>
      <c r="BE868" s="2" t="s">
        <v>3</v>
      </c>
      <c r="BF868" s="2" t="s">
        <v>3</v>
      </c>
      <c r="BG868" s="2" t="s">
        <v>3</v>
      </c>
      <c r="BH868" s="2">
        <v>0</v>
      </c>
      <c r="BI868" s="2">
        <v>1</v>
      </c>
      <c r="BJ868" s="2" t="s">
        <v>759</v>
      </c>
      <c r="BK868" s="2"/>
      <c r="BL868" s="2"/>
      <c r="BM868" s="2">
        <v>21</v>
      </c>
      <c r="BN868" s="2">
        <v>58807811</v>
      </c>
      <c r="BO868" s="2" t="s">
        <v>756</v>
      </c>
      <c r="BP868" s="2">
        <v>1</v>
      </c>
      <c r="BQ868" s="2">
        <v>30</v>
      </c>
      <c r="BR868" s="2">
        <v>0</v>
      </c>
      <c r="BS868" s="2">
        <v>1</v>
      </c>
      <c r="BT868" s="2">
        <v>1</v>
      </c>
      <c r="BU868" s="2">
        <v>1</v>
      </c>
      <c r="BV868" s="2">
        <v>1</v>
      </c>
      <c r="BW868" s="2">
        <v>1</v>
      </c>
      <c r="BX868" s="2">
        <v>1</v>
      </c>
      <c r="BY868" s="2" t="s">
        <v>3</v>
      </c>
      <c r="BZ868" s="2">
        <v>109</v>
      </c>
      <c r="CA868" s="2">
        <v>61</v>
      </c>
      <c r="CB868" s="2" t="s">
        <v>3</v>
      </c>
      <c r="CC868" s="2"/>
      <c r="CD868" s="2"/>
      <c r="CE868" s="2">
        <v>30</v>
      </c>
      <c r="CF868" s="2">
        <v>0</v>
      </c>
      <c r="CG868" s="2">
        <v>0</v>
      </c>
      <c r="CH868" s="2"/>
      <c r="CI868" s="2"/>
      <c r="CJ868" s="2"/>
      <c r="CK868" s="2"/>
      <c r="CL868" s="2"/>
      <c r="CM868" s="2">
        <v>0</v>
      </c>
      <c r="CN868" s="2" t="s">
        <v>1044</v>
      </c>
      <c r="CO868" s="2">
        <v>0</v>
      </c>
      <c r="CP868" s="2">
        <f t="shared" si="1058"/>
        <v>212.39</v>
      </c>
      <c r="CQ868" s="2">
        <f t="shared" si="1059"/>
        <v>0</v>
      </c>
      <c r="CR868" s="2">
        <f>(ROUND((ROUND(((((ET868*1.25)*1.1))*AV868*1),2)*BB868),2)+ROUND((ROUND(((AE868-(((EU868*1.25)*1.1)))*AV868*1),2)*BS868),2))</f>
        <v>0</v>
      </c>
      <c r="CS868" s="2">
        <f t="shared" si="1060"/>
        <v>0</v>
      </c>
      <c r="CT868" s="2">
        <f t="shared" si="1061"/>
        <v>574.04</v>
      </c>
      <c r="CU868" s="2">
        <f t="shared" si="1062"/>
        <v>0</v>
      </c>
      <c r="CV868" s="2">
        <f t="shared" si="1063"/>
        <v>45.486743500000003</v>
      </c>
      <c r="CW868" s="2">
        <f t="shared" si="1064"/>
        <v>0</v>
      </c>
      <c r="CX868" s="2">
        <f t="shared" si="1065"/>
        <v>0</v>
      </c>
      <c r="CY868" s="2">
        <f t="shared" si="1066"/>
        <v>231.50509999999997</v>
      </c>
      <c r="CZ868" s="2">
        <f t="shared" si="1067"/>
        <v>129.55789999999999</v>
      </c>
      <c r="DA868" s="2"/>
      <c r="DB868" s="2">
        <v>333</v>
      </c>
      <c r="DC868" s="2" t="s">
        <v>3</v>
      </c>
      <c r="DD868" s="2" t="s">
        <v>3</v>
      </c>
      <c r="DE868" s="2" t="s">
        <v>25</v>
      </c>
      <c r="DF868" s="2" t="s">
        <v>25</v>
      </c>
      <c r="DG868" s="2" t="s">
        <v>26</v>
      </c>
      <c r="DH868" s="2" t="s">
        <v>3</v>
      </c>
      <c r="DI868" s="2" t="s">
        <v>26</v>
      </c>
      <c r="DJ868" s="2" t="s">
        <v>25</v>
      </c>
      <c r="DK868" s="2" t="s">
        <v>3</v>
      </c>
      <c r="DL868" s="2" t="s">
        <v>3</v>
      </c>
      <c r="DM868" s="2" t="s">
        <v>3</v>
      </c>
      <c r="DN868" s="2">
        <v>0</v>
      </c>
      <c r="DO868" s="2">
        <v>0</v>
      </c>
      <c r="DP868" s="2">
        <v>1</v>
      </c>
      <c r="DQ868" s="2">
        <v>1</v>
      </c>
      <c r="DR868" s="2"/>
      <c r="DS868" s="2"/>
      <c r="DT868" s="2"/>
      <c r="DU868" s="2">
        <v>1013</v>
      </c>
      <c r="DV868" s="2" t="s">
        <v>758</v>
      </c>
      <c r="DW868" s="2" t="s">
        <v>758</v>
      </c>
      <c r="DX868" s="2">
        <v>1</v>
      </c>
      <c r="DY868" s="2"/>
      <c r="DZ868" s="2" t="s">
        <v>3</v>
      </c>
      <c r="EA868" s="2" t="s">
        <v>3</v>
      </c>
      <c r="EB868" s="2" t="s">
        <v>3</v>
      </c>
      <c r="EC868" s="2" t="s">
        <v>3</v>
      </c>
      <c r="ED868" s="2"/>
      <c r="EE868" s="2">
        <v>58807897</v>
      </c>
      <c r="EF868" s="2">
        <v>30</v>
      </c>
      <c r="EG868" s="2" t="s">
        <v>27</v>
      </c>
      <c r="EH868" s="2">
        <v>0</v>
      </c>
      <c r="EI868" s="2" t="s">
        <v>3</v>
      </c>
      <c r="EJ868" s="2">
        <v>1</v>
      </c>
      <c r="EK868" s="2">
        <v>21</v>
      </c>
      <c r="EL868" s="2" t="s">
        <v>28</v>
      </c>
      <c r="EM868" s="2" t="s">
        <v>29</v>
      </c>
      <c r="EN868" s="2"/>
      <c r="EO868" s="2" t="s">
        <v>30</v>
      </c>
      <c r="EP868" s="2"/>
      <c r="EQ868" s="2">
        <v>0</v>
      </c>
      <c r="ER868" s="2">
        <v>425.29</v>
      </c>
      <c r="ES868" s="2">
        <v>0</v>
      </c>
      <c r="ET868" s="2">
        <v>0</v>
      </c>
      <c r="EU868" s="2">
        <v>0</v>
      </c>
      <c r="EV868" s="2">
        <v>425.29</v>
      </c>
      <c r="EW868" s="2">
        <v>33.700000000000003</v>
      </c>
      <c r="EX868" s="2">
        <v>0</v>
      </c>
      <c r="EY868" s="2">
        <v>0</v>
      </c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>
        <v>0</v>
      </c>
      <c r="FR868" s="2">
        <v>0</v>
      </c>
      <c r="FS868" s="2">
        <v>0</v>
      </c>
      <c r="FT868" s="2"/>
      <c r="FU868" s="2"/>
      <c r="FV868" s="2"/>
      <c r="FW868" s="2"/>
      <c r="FX868" s="2">
        <v>109</v>
      </c>
      <c r="FY868" s="2">
        <v>61</v>
      </c>
      <c r="FZ868" s="2"/>
      <c r="GA868" s="2" t="s">
        <v>3</v>
      </c>
      <c r="GB868" s="2"/>
      <c r="GC868" s="2"/>
      <c r="GD868" s="2">
        <v>1</v>
      </c>
      <c r="GE868" s="2"/>
      <c r="GF868" s="2">
        <v>1096109985</v>
      </c>
      <c r="GG868" s="2">
        <v>2</v>
      </c>
      <c r="GH868" s="2">
        <v>1</v>
      </c>
      <c r="GI868" s="2">
        <v>2</v>
      </c>
      <c r="GJ868" s="2">
        <v>0</v>
      </c>
      <c r="GK868" s="2">
        <v>0</v>
      </c>
      <c r="GL868" s="2">
        <f t="shared" si="1068"/>
        <v>0</v>
      </c>
      <c r="GM868" s="2">
        <f t="shared" si="1069"/>
        <v>573.46</v>
      </c>
      <c r="GN868" s="2">
        <f t="shared" si="1070"/>
        <v>573.46</v>
      </c>
      <c r="GO868" s="2">
        <f t="shared" si="1071"/>
        <v>0</v>
      </c>
      <c r="GP868" s="2">
        <f t="shared" si="1072"/>
        <v>0</v>
      </c>
      <c r="GQ868" s="2"/>
      <c r="GR868" s="2">
        <v>0</v>
      </c>
      <c r="GS868" s="2">
        <v>3</v>
      </c>
      <c r="GT868" s="2">
        <v>0</v>
      </c>
      <c r="GU868" s="2" t="s">
        <v>3</v>
      </c>
      <c r="GV868" s="2">
        <f t="shared" si="1073"/>
        <v>0</v>
      </c>
      <c r="GW868" s="2">
        <v>1</v>
      </c>
      <c r="GX868" s="2">
        <f t="shared" si="1074"/>
        <v>0</v>
      </c>
      <c r="GY868" s="2"/>
      <c r="GZ868" s="2"/>
      <c r="HA868" s="2">
        <v>0</v>
      </c>
      <c r="HB868" s="2">
        <v>0</v>
      </c>
      <c r="HC868" s="2">
        <f t="shared" si="1075"/>
        <v>0</v>
      </c>
      <c r="HD868" s="2"/>
      <c r="HE868" s="2" t="s">
        <v>3</v>
      </c>
      <c r="HF868" s="2" t="s">
        <v>3</v>
      </c>
      <c r="HG868" s="2"/>
      <c r="HH868" s="2"/>
      <c r="HI868" s="2"/>
      <c r="HJ868" s="2"/>
      <c r="HK868" s="2"/>
      <c r="HL868" s="2"/>
      <c r="HM868" s="2" t="s">
        <v>3</v>
      </c>
      <c r="HN868" s="2" t="s">
        <v>3</v>
      </c>
      <c r="HO868" s="2" t="s">
        <v>3</v>
      </c>
      <c r="HP868" s="2" t="s">
        <v>3</v>
      </c>
      <c r="HQ868" s="2" t="s">
        <v>3</v>
      </c>
      <c r="HR868" s="2"/>
      <c r="HS868" s="2">
        <v>0</v>
      </c>
      <c r="HT868" s="2"/>
      <c r="HU868" s="2"/>
      <c r="HV868" s="2"/>
      <c r="HW868" s="2"/>
      <c r="HX868" s="2"/>
      <c r="HY868" s="2"/>
      <c r="HZ868" s="2"/>
      <c r="IA868" s="2"/>
      <c r="IB868" s="2"/>
      <c r="IC868" s="2"/>
      <c r="ID868" s="2"/>
      <c r="IE868" s="2"/>
      <c r="IF868" s="2"/>
      <c r="IG868" s="2"/>
      <c r="IH868" s="2"/>
      <c r="II868" s="2"/>
      <c r="IJ868" s="2"/>
      <c r="IK868" s="2">
        <v>0</v>
      </c>
      <c r="IL868" s="2"/>
      <c r="IM868" s="2"/>
      <c r="IN868" s="2"/>
      <c r="IO868" s="2"/>
      <c r="IP868" s="2"/>
      <c r="IQ868" s="2"/>
      <c r="IR868" s="2"/>
      <c r="IS868" s="2"/>
      <c r="IT868" s="2"/>
      <c r="IU868" s="2"/>
    </row>
    <row r="869" spans="1:255" x14ac:dyDescent="0.2">
      <c r="A869">
        <v>17</v>
      </c>
      <c r="B869">
        <v>1</v>
      </c>
      <c r="C869">
        <f>ROW(SmtRes!A1784)</f>
        <v>1784</v>
      </c>
      <c r="D869">
        <f>ROW(EtalonRes!A1786)</f>
        <v>1786</v>
      </c>
      <c r="E869" t="s">
        <v>755</v>
      </c>
      <c r="F869" t="s">
        <v>756</v>
      </c>
      <c r="G869" t="s">
        <v>757</v>
      </c>
      <c r="H869" t="s">
        <v>758</v>
      </c>
      <c r="I869">
        <f>ROUND(ROUND(37/100,4),9)</f>
        <v>0.37</v>
      </c>
      <c r="J869">
        <v>0</v>
      </c>
      <c r="K869">
        <f>ROUND(ROUND(37/100,4),9)</f>
        <v>0.37</v>
      </c>
      <c r="O869">
        <f t="shared" si="1044"/>
        <v>11679.33</v>
      </c>
      <c r="P869">
        <f t="shared" si="1045"/>
        <v>0</v>
      </c>
      <c r="Q869">
        <f>(ROUND((ROUND(((((ET869*1.25)*1.1))*AV869*I869),2)*BB869),2)+ROUND((ROUND(((AE869-(((EU869*1.25)*1.1)))*AV869*I869),2)*BS869),2))</f>
        <v>0</v>
      </c>
      <c r="R869">
        <f t="shared" si="1046"/>
        <v>0</v>
      </c>
      <c r="S869">
        <f t="shared" si="1047"/>
        <v>11679.33</v>
      </c>
      <c r="T869">
        <f t="shared" si="1048"/>
        <v>0</v>
      </c>
      <c r="U869">
        <f t="shared" si="1049"/>
        <v>16.830095095000001</v>
      </c>
      <c r="V869">
        <f t="shared" si="1050"/>
        <v>0</v>
      </c>
      <c r="W869">
        <f t="shared" si="1051"/>
        <v>0</v>
      </c>
      <c r="X869">
        <f t="shared" si="1052"/>
        <v>12730.47</v>
      </c>
      <c r="Y869">
        <f t="shared" si="1053"/>
        <v>7124.39</v>
      </c>
      <c r="AA869">
        <v>59204059</v>
      </c>
      <c r="AB869">
        <f t="shared" si="1054"/>
        <v>537.99185</v>
      </c>
      <c r="AC869">
        <f t="shared" si="1055"/>
        <v>0</v>
      </c>
      <c r="AD869">
        <f>ROUND((((((ET869*1.25)*1.1))-(((EU869*1.25)*1.1)))+AE869),6)</f>
        <v>0</v>
      </c>
      <c r="AE869">
        <f>ROUND((((EU869*1.25)*1.1)),6)</f>
        <v>0</v>
      </c>
      <c r="AF869">
        <f>ROUND((((EV869*1.15)*1.1)),6)</f>
        <v>537.99185</v>
      </c>
      <c r="AG869">
        <f t="shared" si="1056"/>
        <v>0</v>
      </c>
      <c r="AH869">
        <f>(((EW869*1.15)*1.1))</f>
        <v>42.630500000000005</v>
      </c>
      <c r="AI869">
        <f>(((EX869*1.25)*1.1))</f>
        <v>0</v>
      </c>
      <c r="AJ869">
        <f t="shared" si="1057"/>
        <v>0</v>
      </c>
      <c r="AK869">
        <v>425.29</v>
      </c>
      <c r="AL869">
        <v>0</v>
      </c>
      <c r="AM869">
        <v>0</v>
      </c>
      <c r="AN869">
        <v>0</v>
      </c>
      <c r="AO869">
        <v>425.29</v>
      </c>
      <c r="AP869">
        <v>0</v>
      </c>
      <c r="AQ869">
        <v>33.700000000000003</v>
      </c>
      <c r="AR869">
        <v>0</v>
      </c>
      <c r="AS869">
        <v>0</v>
      </c>
      <c r="AT869">
        <v>109</v>
      </c>
      <c r="AU869">
        <v>61</v>
      </c>
      <c r="AV869">
        <v>1.0669999999999999</v>
      </c>
      <c r="AW869">
        <v>1</v>
      </c>
      <c r="AZ869">
        <v>1</v>
      </c>
      <c r="BA869">
        <v>54.99</v>
      </c>
      <c r="BB869">
        <v>1</v>
      </c>
      <c r="BC869">
        <v>1</v>
      </c>
      <c r="BD869" t="s">
        <v>3</v>
      </c>
      <c r="BE869" t="s">
        <v>3</v>
      </c>
      <c r="BF869" t="s">
        <v>3</v>
      </c>
      <c r="BG869" t="s">
        <v>3</v>
      </c>
      <c r="BH869">
        <v>0</v>
      </c>
      <c r="BI869">
        <v>1</v>
      </c>
      <c r="BJ869" t="s">
        <v>759</v>
      </c>
      <c r="BM869">
        <v>21</v>
      </c>
      <c r="BN869">
        <v>58807811</v>
      </c>
      <c r="BO869" t="s">
        <v>756</v>
      </c>
      <c r="BP869">
        <v>1</v>
      </c>
      <c r="BQ869">
        <v>30</v>
      </c>
      <c r="BR869">
        <v>0</v>
      </c>
      <c r="BS869">
        <v>54.99</v>
      </c>
      <c r="BT869">
        <v>1</v>
      </c>
      <c r="BU869">
        <v>1</v>
      </c>
      <c r="BV869">
        <v>1</v>
      </c>
      <c r="BW869">
        <v>1</v>
      </c>
      <c r="BX869">
        <v>1</v>
      </c>
      <c r="BY869" t="s">
        <v>3</v>
      </c>
      <c r="BZ869">
        <v>109</v>
      </c>
      <c r="CA869">
        <v>61</v>
      </c>
      <c r="CB869" t="s">
        <v>3</v>
      </c>
      <c r="CE869">
        <v>30</v>
      </c>
      <c r="CF869">
        <v>0</v>
      </c>
      <c r="CG869">
        <v>0</v>
      </c>
      <c r="CM869">
        <v>0</v>
      </c>
      <c r="CN869" t="s">
        <v>1044</v>
      </c>
      <c r="CO869">
        <v>0</v>
      </c>
      <c r="CP869">
        <f t="shared" si="1058"/>
        <v>11679.33</v>
      </c>
      <c r="CQ869">
        <f t="shared" si="1059"/>
        <v>0</v>
      </c>
      <c r="CR869">
        <f>(ROUND((ROUND(((((ET869*1.25)*1.1))*AV869*1),2)*BB869),2)+ROUND((ROUND(((AE869-(((EU869*1.25)*1.1)))*AV869*1),2)*BS869),2))</f>
        <v>0</v>
      </c>
      <c r="CS869">
        <f t="shared" si="1060"/>
        <v>0</v>
      </c>
      <c r="CT869">
        <f t="shared" si="1061"/>
        <v>31566.46</v>
      </c>
      <c r="CU869">
        <f t="shared" si="1062"/>
        <v>0</v>
      </c>
      <c r="CV869">
        <f t="shared" si="1063"/>
        <v>45.486743500000003</v>
      </c>
      <c r="CW869">
        <f t="shared" si="1064"/>
        <v>0</v>
      </c>
      <c r="CX869">
        <f t="shared" si="1065"/>
        <v>0</v>
      </c>
      <c r="CY869">
        <f t="shared" si="1066"/>
        <v>12730.4697</v>
      </c>
      <c r="CZ869">
        <f t="shared" si="1067"/>
        <v>7124.3913000000002</v>
      </c>
      <c r="DB869">
        <v>335</v>
      </c>
      <c r="DC869" t="s">
        <v>3</v>
      </c>
      <c r="DD869" t="s">
        <v>3</v>
      </c>
      <c r="DE869" t="s">
        <v>25</v>
      </c>
      <c r="DF869" t="s">
        <v>25</v>
      </c>
      <c r="DG869" t="s">
        <v>26</v>
      </c>
      <c r="DH869" t="s">
        <v>3</v>
      </c>
      <c r="DI869" t="s">
        <v>26</v>
      </c>
      <c r="DJ869" t="s">
        <v>25</v>
      </c>
      <c r="DK869" t="s">
        <v>3</v>
      </c>
      <c r="DL869" t="s">
        <v>3</v>
      </c>
      <c r="DM869" t="s">
        <v>3</v>
      </c>
      <c r="DN869">
        <v>0</v>
      </c>
      <c r="DO869">
        <v>0</v>
      </c>
      <c r="DP869">
        <v>1</v>
      </c>
      <c r="DQ869">
        <v>1</v>
      </c>
      <c r="DU869">
        <v>1013</v>
      </c>
      <c r="DV869" t="s">
        <v>758</v>
      </c>
      <c r="DW869" t="s">
        <v>758</v>
      </c>
      <c r="DX869">
        <v>1</v>
      </c>
      <c r="DZ869" t="s">
        <v>3</v>
      </c>
      <c r="EA869" t="s">
        <v>3</v>
      </c>
      <c r="EB869" t="s">
        <v>3</v>
      </c>
      <c r="EC869" t="s">
        <v>3</v>
      </c>
      <c r="EE869">
        <v>58807897</v>
      </c>
      <c r="EF869">
        <v>30</v>
      </c>
      <c r="EG869" t="s">
        <v>27</v>
      </c>
      <c r="EH869">
        <v>0</v>
      </c>
      <c r="EI869" t="s">
        <v>3</v>
      </c>
      <c r="EJ869">
        <v>1</v>
      </c>
      <c r="EK869">
        <v>21</v>
      </c>
      <c r="EL869" t="s">
        <v>28</v>
      </c>
      <c r="EM869" t="s">
        <v>29</v>
      </c>
      <c r="EO869" t="s">
        <v>30</v>
      </c>
      <c r="EQ869">
        <v>0</v>
      </c>
      <c r="ER869">
        <v>425.29</v>
      </c>
      <c r="ES869">
        <v>0</v>
      </c>
      <c r="ET869">
        <v>0</v>
      </c>
      <c r="EU869">
        <v>0</v>
      </c>
      <c r="EV869">
        <v>425.29</v>
      </c>
      <c r="EW869">
        <v>33.700000000000003</v>
      </c>
      <c r="EX869">
        <v>0</v>
      </c>
      <c r="EY869">
        <v>0</v>
      </c>
      <c r="FQ869">
        <v>0</v>
      </c>
      <c r="FR869">
        <v>0</v>
      </c>
      <c r="FS869">
        <v>0</v>
      </c>
      <c r="FX869">
        <v>109</v>
      </c>
      <c r="FY869">
        <v>61</v>
      </c>
      <c r="GA869" t="s">
        <v>3</v>
      </c>
      <c r="GD869">
        <v>1</v>
      </c>
      <c r="GF869">
        <v>1096109985</v>
      </c>
      <c r="GG869">
        <v>2</v>
      </c>
      <c r="GH869">
        <v>1</v>
      </c>
      <c r="GI869">
        <v>2</v>
      </c>
      <c r="GJ869">
        <v>0</v>
      </c>
      <c r="GK869">
        <v>0</v>
      </c>
      <c r="GL869">
        <f t="shared" si="1068"/>
        <v>0</v>
      </c>
      <c r="GM869">
        <f t="shared" si="1069"/>
        <v>31534.19</v>
      </c>
      <c r="GN869">
        <f t="shared" si="1070"/>
        <v>31534.19</v>
      </c>
      <c r="GO869">
        <f t="shared" si="1071"/>
        <v>0</v>
      </c>
      <c r="GP869">
        <f t="shared" si="1072"/>
        <v>0</v>
      </c>
      <c r="GR869">
        <v>0</v>
      </c>
      <c r="GS869">
        <v>3</v>
      </c>
      <c r="GT869">
        <v>0</v>
      </c>
      <c r="GU869" t="s">
        <v>3</v>
      </c>
      <c r="GV869">
        <f t="shared" si="1073"/>
        <v>0</v>
      </c>
      <c r="GW869">
        <v>1</v>
      </c>
      <c r="GX869">
        <f t="shared" si="1074"/>
        <v>0</v>
      </c>
      <c r="HA869">
        <v>0</v>
      </c>
      <c r="HB869">
        <v>0</v>
      </c>
      <c r="HC869">
        <f t="shared" si="1075"/>
        <v>0</v>
      </c>
      <c r="HE869" t="s">
        <v>3</v>
      </c>
      <c r="HF869" t="s">
        <v>3</v>
      </c>
      <c r="HM869" t="s">
        <v>3</v>
      </c>
      <c r="HN869" t="s">
        <v>3</v>
      </c>
      <c r="HO869" t="s">
        <v>3</v>
      </c>
      <c r="HP869" t="s">
        <v>3</v>
      </c>
      <c r="HQ869" t="s">
        <v>3</v>
      </c>
      <c r="HS869">
        <v>0</v>
      </c>
      <c r="IK869">
        <v>0</v>
      </c>
    </row>
    <row r="870" spans="1:255" x14ac:dyDescent="0.2">
      <c r="A870" s="2">
        <v>18</v>
      </c>
      <c r="B870" s="2">
        <v>1</v>
      </c>
      <c r="C870" s="2">
        <v>1782</v>
      </c>
      <c r="D870" s="2"/>
      <c r="E870" s="2" t="s">
        <v>760</v>
      </c>
      <c r="F870" s="2" t="s">
        <v>761</v>
      </c>
      <c r="G870" s="2" t="s">
        <v>762</v>
      </c>
      <c r="H870" s="2" t="s">
        <v>753</v>
      </c>
      <c r="I870" s="2">
        <f>I868*J870</f>
        <v>37</v>
      </c>
      <c r="J870" s="2">
        <v>100</v>
      </c>
      <c r="K870" s="2">
        <v>100</v>
      </c>
      <c r="L870" s="2"/>
      <c r="M870" s="2"/>
      <c r="N870" s="2"/>
      <c r="O870" s="2">
        <f t="shared" si="1044"/>
        <v>582.38</v>
      </c>
      <c r="P870" s="2">
        <f t="shared" si="1045"/>
        <v>582.38</v>
      </c>
      <c r="Q870" s="2">
        <f>(ROUND((ROUND(((ET870)*AV870*I870),2)*BB870),2)+ROUND((ROUND(((AE870-(EU870))*AV870*I870),2)*BS870),2))</f>
        <v>0</v>
      </c>
      <c r="R870" s="2">
        <f t="shared" si="1046"/>
        <v>0</v>
      </c>
      <c r="S870" s="2">
        <f t="shared" si="1047"/>
        <v>0</v>
      </c>
      <c r="T870" s="2">
        <f t="shared" si="1048"/>
        <v>0</v>
      </c>
      <c r="U870" s="2">
        <f t="shared" si="1049"/>
        <v>0</v>
      </c>
      <c r="V870" s="2">
        <f t="shared" si="1050"/>
        <v>0</v>
      </c>
      <c r="W870" s="2">
        <f t="shared" si="1051"/>
        <v>0</v>
      </c>
      <c r="X870" s="2">
        <f t="shared" si="1052"/>
        <v>0</v>
      </c>
      <c r="Y870" s="2">
        <f t="shared" si="1053"/>
        <v>0</v>
      </c>
      <c r="Z870" s="2"/>
      <c r="AA870" s="2">
        <v>59204062</v>
      </c>
      <c r="AB870" s="2">
        <f t="shared" si="1054"/>
        <v>15.74</v>
      </c>
      <c r="AC870" s="2">
        <f t="shared" si="1055"/>
        <v>15.74</v>
      </c>
      <c r="AD870" s="2">
        <f>ROUND((((ET870)-(EU870))+AE870),6)</f>
        <v>0</v>
      </c>
      <c r="AE870" s="2">
        <f t="shared" ref="AE870:AF873" si="1081">ROUND((EU870),6)</f>
        <v>0</v>
      </c>
      <c r="AF870" s="2">
        <f t="shared" si="1081"/>
        <v>0</v>
      </c>
      <c r="AG870" s="2">
        <f t="shared" si="1056"/>
        <v>0</v>
      </c>
      <c r="AH870" s="2">
        <f t="shared" ref="AH870:AI873" si="1082">(EW870)</f>
        <v>0</v>
      </c>
      <c r="AI870" s="2">
        <f t="shared" si="1082"/>
        <v>0</v>
      </c>
      <c r="AJ870" s="2">
        <f t="shared" si="1057"/>
        <v>0</v>
      </c>
      <c r="AK870" s="2">
        <v>15.74</v>
      </c>
      <c r="AL870" s="2">
        <v>15.74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109</v>
      </c>
      <c r="AU870" s="2">
        <v>61</v>
      </c>
      <c r="AV870" s="2">
        <v>1</v>
      </c>
      <c r="AW870" s="2">
        <v>1</v>
      </c>
      <c r="AX870" s="2"/>
      <c r="AY870" s="2"/>
      <c r="AZ870" s="2">
        <v>1</v>
      </c>
      <c r="BA870" s="2">
        <v>1</v>
      </c>
      <c r="BB870" s="2">
        <v>1</v>
      </c>
      <c r="BC870" s="2">
        <v>1</v>
      </c>
      <c r="BD870" s="2" t="s">
        <v>3</v>
      </c>
      <c r="BE870" s="2" t="s">
        <v>3</v>
      </c>
      <c r="BF870" s="2" t="s">
        <v>3</v>
      </c>
      <c r="BG870" s="2" t="s">
        <v>3</v>
      </c>
      <c r="BH870" s="2">
        <v>3</v>
      </c>
      <c r="BI870" s="2">
        <v>1</v>
      </c>
      <c r="BJ870" s="2" t="s">
        <v>763</v>
      </c>
      <c r="BK870" s="2"/>
      <c r="BL870" s="2"/>
      <c r="BM870" s="2">
        <v>21</v>
      </c>
      <c r="BN870" s="2">
        <v>58807811</v>
      </c>
      <c r="BO870" s="2" t="s">
        <v>3</v>
      </c>
      <c r="BP870" s="2">
        <v>0</v>
      </c>
      <c r="BQ870" s="2">
        <v>30</v>
      </c>
      <c r="BR870" s="2">
        <v>0</v>
      </c>
      <c r="BS870" s="2">
        <v>1</v>
      </c>
      <c r="BT870" s="2">
        <v>1</v>
      </c>
      <c r="BU870" s="2">
        <v>1</v>
      </c>
      <c r="BV870" s="2">
        <v>1</v>
      </c>
      <c r="BW870" s="2">
        <v>1</v>
      </c>
      <c r="BX870" s="2">
        <v>1</v>
      </c>
      <c r="BY870" s="2" t="s">
        <v>3</v>
      </c>
      <c r="BZ870" s="2">
        <v>109</v>
      </c>
      <c r="CA870" s="2">
        <v>61</v>
      </c>
      <c r="CB870" s="2" t="s">
        <v>3</v>
      </c>
      <c r="CC870" s="2"/>
      <c r="CD870" s="2"/>
      <c r="CE870" s="2">
        <v>30</v>
      </c>
      <c r="CF870" s="2">
        <v>0</v>
      </c>
      <c r="CG870" s="2">
        <v>0</v>
      </c>
      <c r="CH870" s="2"/>
      <c r="CI870" s="2"/>
      <c r="CJ870" s="2"/>
      <c r="CK870" s="2"/>
      <c r="CL870" s="2"/>
      <c r="CM870" s="2">
        <v>0</v>
      </c>
      <c r="CN870" s="2" t="s">
        <v>3</v>
      </c>
      <c r="CO870" s="2">
        <v>0</v>
      </c>
      <c r="CP870" s="2">
        <f t="shared" si="1058"/>
        <v>582.38</v>
      </c>
      <c r="CQ870" s="2">
        <f t="shared" si="1059"/>
        <v>15.74</v>
      </c>
      <c r="CR870" s="2">
        <f>(ROUND((ROUND(((ET870)*AV870*1),2)*BB870),2)+ROUND((ROUND(((AE870-(EU870))*AV870*1),2)*BS870),2))</f>
        <v>0</v>
      </c>
      <c r="CS870" s="2">
        <f t="shared" si="1060"/>
        <v>0</v>
      </c>
      <c r="CT870" s="2">
        <f t="shared" si="1061"/>
        <v>0</v>
      </c>
      <c r="CU870" s="2">
        <f t="shared" si="1062"/>
        <v>0</v>
      </c>
      <c r="CV870" s="2">
        <f t="shared" si="1063"/>
        <v>0</v>
      </c>
      <c r="CW870" s="2">
        <f t="shared" si="1064"/>
        <v>0</v>
      </c>
      <c r="CX870" s="2">
        <f t="shared" si="1065"/>
        <v>0</v>
      </c>
      <c r="CY870" s="2">
        <f t="shared" si="1066"/>
        <v>0</v>
      </c>
      <c r="CZ870" s="2">
        <f t="shared" si="1067"/>
        <v>0</v>
      </c>
      <c r="DA870" s="2"/>
      <c r="DB870" s="2"/>
      <c r="DC870" s="2" t="s">
        <v>3</v>
      </c>
      <c r="DD870" s="2" t="s">
        <v>3</v>
      </c>
      <c r="DE870" s="2" t="s">
        <v>3</v>
      </c>
      <c r="DF870" s="2" t="s">
        <v>3</v>
      </c>
      <c r="DG870" s="2" t="s">
        <v>3</v>
      </c>
      <c r="DH870" s="2" t="s">
        <v>3</v>
      </c>
      <c r="DI870" s="2" t="s">
        <v>3</v>
      </c>
      <c r="DJ870" s="2" t="s">
        <v>3</v>
      </c>
      <c r="DK870" s="2" t="s">
        <v>3</v>
      </c>
      <c r="DL870" s="2" t="s">
        <v>3</v>
      </c>
      <c r="DM870" s="2" t="s">
        <v>3</v>
      </c>
      <c r="DN870" s="2">
        <v>0</v>
      </c>
      <c r="DO870" s="2">
        <v>0</v>
      </c>
      <c r="DP870" s="2">
        <v>1</v>
      </c>
      <c r="DQ870" s="2">
        <v>1</v>
      </c>
      <c r="DR870" s="2"/>
      <c r="DS870" s="2"/>
      <c r="DT870" s="2"/>
      <c r="DU870" s="2">
        <v>1013</v>
      </c>
      <c r="DV870" s="2" t="s">
        <v>753</v>
      </c>
      <c r="DW870" s="2" t="s">
        <v>753</v>
      </c>
      <c r="DX870" s="2">
        <v>1</v>
      </c>
      <c r="DY870" s="2"/>
      <c r="DZ870" s="2" t="s">
        <v>3</v>
      </c>
      <c r="EA870" s="2" t="s">
        <v>3</v>
      </c>
      <c r="EB870" s="2" t="s">
        <v>3</v>
      </c>
      <c r="EC870" s="2" t="s">
        <v>3</v>
      </c>
      <c r="ED870" s="2"/>
      <c r="EE870" s="2">
        <v>58807897</v>
      </c>
      <c r="EF870" s="2">
        <v>30</v>
      </c>
      <c r="EG870" s="2" t="s">
        <v>27</v>
      </c>
      <c r="EH870" s="2">
        <v>0</v>
      </c>
      <c r="EI870" s="2" t="s">
        <v>3</v>
      </c>
      <c r="EJ870" s="2">
        <v>1</v>
      </c>
      <c r="EK870" s="2">
        <v>21</v>
      </c>
      <c r="EL870" s="2" t="s">
        <v>28</v>
      </c>
      <c r="EM870" s="2" t="s">
        <v>29</v>
      </c>
      <c r="EN870" s="2"/>
      <c r="EO870" s="2" t="s">
        <v>3</v>
      </c>
      <c r="EP870" s="2"/>
      <c r="EQ870" s="2">
        <v>0</v>
      </c>
      <c r="ER870" s="2">
        <v>15.74</v>
      </c>
      <c r="ES870" s="2">
        <v>15.74</v>
      </c>
      <c r="ET870" s="2">
        <v>0</v>
      </c>
      <c r="EU870" s="2">
        <v>0</v>
      </c>
      <c r="EV870" s="2">
        <v>0</v>
      </c>
      <c r="EW870" s="2">
        <v>0</v>
      </c>
      <c r="EX870" s="2">
        <v>0</v>
      </c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>
        <v>0</v>
      </c>
      <c r="FR870" s="2">
        <v>0</v>
      </c>
      <c r="FS870" s="2">
        <v>0</v>
      </c>
      <c r="FT870" s="2"/>
      <c r="FU870" s="2"/>
      <c r="FV870" s="2"/>
      <c r="FW870" s="2"/>
      <c r="FX870" s="2">
        <v>109</v>
      </c>
      <c r="FY870" s="2">
        <v>61</v>
      </c>
      <c r="FZ870" s="2"/>
      <c r="GA870" s="2" t="s">
        <v>3</v>
      </c>
      <c r="GB870" s="2"/>
      <c r="GC870" s="2"/>
      <c r="GD870" s="2">
        <v>1</v>
      </c>
      <c r="GE870" s="2"/>
      <c r="GF870" s="2">
        <v>-2081796618</v>
      </c>
      <c r="GG870" s="2">
        <v>2</v>
      </c>
      <c r="GH870" s="2">
        <v>1</v>
      </c>
      <c r="GI870" s="2">
        <v>-2</v>
      </c>
      <c r="GJ870" s="2">
        <v>0</v>
      </c>
      <c r="GK870" s="2">
        <v>0</v>
      </c>
      <c r="GL870" s="2">
        <f t="shared" si="1068"/>
        <v>0</v>
      </c>
      <c r="GM870" s="2">
        <f t="shared" si="1069"/>
        <v>582.38</v>
      </c>
      <c r="GN870" s="2">
        <f t="shared" si="1070"/>
        <v>582.38</v>
      </c>
      <c r="GO870" s="2">
        <f t="shared" si="1071"/>
        <v>0</v>
      </c>
      <c r="GP870" s="2">
        <f t="shared" si="1072"/>
        <v>0</v>
      </c>
      <c r="GQ870" s="2"/>
      <c r="GR870" s="2">
        <v>0</v>
      </c>
      <c r="GS870" s="2">
        <v>3</v>
      </c>
      <c r="GT870" s="2">
        <v>0</v>
      </c>
      <c r="GU870" s="2" t="s">
        <v>3</v>
      </c>
      <c r="GV870" s="2">
        <f t="shared" si="1073"/>
        <v>0</v>
      </c>
      <c r="GW870" s="2">
        <v>1</v>
      </c>
      <c r="GX870" s="2">
        <f t="shared" si="1074"/>
        <v>0</v>
      </c>
      <c r="GY870" s="2"/>
      <c r="GZ870" s="2"/>
      <c r="HA870" s="2">
        <v>0</v>
      </c>
      <c r="HB870" s="2">
        <v>0</v>
      </c>
      <c r="HC870" s="2">
        <f t="shared" si="1075"/>
        <v>0</v>
      </c>
      <c r="HD870" s="2"/>
      <c r="HE870" s="2" t="s">
        <v>3</v>
      </c>
      <c r="HF870" s="2" t="s">
        <v>3</v>
      </c>
      <c r="HG870" s="2"/>
      <c r="HH870" s="2"/>
      <c r="HI870" s="2"/>
      <c r="HJ870" s="2"/>
      <c r="HK870" s="2"/>
      <c r="HL870" s="2"/>
      <c r="HM870" s="2" t="s">
        <v>3</v>
      </c>
      <c r="HN870" s="2" t="s">
        <v>3</v>
      </c>
      <c r="HO870" s="2" t="s">
        <v>3</v>
      </c>
      <c r="HP870" s="2" t="s">
        <v>3</v>
      </c>
      <c r="HQ870" s="2" t="s">
        <v>3</v>
      </c>
      <c r="HR870" s="2"/>
      <c r="HS870" s="2">
        <v>0</v>
      </c>
      <c r="HT870" s="2"/>
      <c r="HU870" s="2"/>
      <c r="HV870" s="2"/>
      <c r="HW870" s="2"/>
      <c r="HX870" s="2"/>
      <c r="HY870" s="2"/>
      <c r="HZ870" s="2"/>
      <c r="IA870" s="2"/>
      <c r="IB870" s="2"/>
      <c r="IC870" s="2"/>
      <c r="ID870" s="2"/>
      <c r="IE870" s="2"/>
      <c r="IF870" s="2"/>
      <c r="IG870" s="2"/>
      <c r="IH870" s="2"/>
      <c r="II870" s="2"/>
      <c r="IJ870" s="2"/>
      <c r="IK870" s="2">
        <v>0</v>
      </c>
      <c r="IL870" s="2"/>
      <c r="IM870" s="2"/>
      <c r="IN870" s="2"/>
      <c r="IO870" s="2"/>
      <c r="IP870" s="2"/>
      <c r="IQ870" s="2"/>
      <c r="IR870" s="2"/>
      <c r="IS870" s="2"/>
      <c r="IT870" s="2"/>
      <c r="IU870" s="2"/>
    </row>
    <row r="871" spans="1:255" x14ac:dyDescent="0.2">
      <c r="A871">
        <v>18</v>
      </c>
      <c r="B871">
        <v>1</v>
      </c>
      <c r="C871">
        <v>1784</v>
      </c>
      <c r="E871" t="s">
        <v>760</v>
      </c>
      <c r="F871" t="s">
        <v>761</v>
      </c>
      <c r="G871" t="s">
        <v>762</v>
      </c>
      <c r="H871" t="s">
        <v>753</v>
      </c>
      <c r="I871">
        <f>I869*J871</f>
        <v>37</v>
      </c>
      <c r="J871">
        <v>100</v>
      </c>
      <c r="K871">
        <v>100</v>
      </c>
      <c r="O871">
        <f t="shared" si="1044"/>
        <v>3005.08</v>
      </c>
      <c r="P871">
        <f t="shared" si="1045"/>
        <v>3005.08</v>
      </c>
      <c r="Q871">
        <f>(ROUND((ROUND(((ET871)*AV871*I871),2)*BB871),2)+ROUND((ROUND(((AE871-(EU871))*AV871*I871),2)*BS871),2))</f>
        <v>0</v>
      </c>
      <c r="R871">
        <f t="shared" si="1046"/>
        <v>0</v>
      </c>
      <c r="S871">
        <f t="shared" si="1047"/>
        <v>0</v>
      </c>
      <c r="T871">
        <f t="shared" si="1048"/>
        <v>0</v>
      </c>
      <c r="U871">
        <f t="shared" si="1049"/>
        <v>0</v>
      </c>
      <c r="V871">
        <f t="shared" si="1050"/>
        <v>0</v>
      </c>
      <c r="W871">
        <f t="shared" si="1051"/>
        <v>0</v>
      </c>
      <c r="X871">
        <f t="shared" si="1052"/>
        <v>0</v>
      </c>
      <c r="Y871">
        <f t="shared" si="1053"/>
        <v>0</v>
      </c>
      <c r="AA871">
        <v>59204059</v>
      </c>
      <c r="AB871">
        <f t="shared" si="1054"/>
        <v>15.74</v>
      </c>
      <c r="AC871">
        <f t="shared" si="1055"/>
        <v>15.74</v>
      </c>
      <c r="AD871">
        <f>ROUND((((ET871)-(EU871))+AE871),6)</f>
        <v>0</v>
      </c>
      <c r="AE871">
        <f t="shared" si="1081"/>
        <v>0</v>
      </c>
      <c r="AF871">
        <f t="shared" si="1081"/>
        <v>0</v>
      </c>
      <c r="AG871">
        <f t="shared" si="1056"/>
        <v>0</v>
      </c>
      <c r="AH871">
        <f t="shared" si="1082"/>
        <v>0</v>
      </c>
      <c r="AI871">
        <f t="shared" si="1082"/>
        <v>0</v>
      </c>
      <c r="AJ871">
        <f t="shared" si="1057"/>
        <v>0</v>
      </c>
      <c r="AK871">
        <v>15.74</v>
      </c>
      <c r="AL871">
        <v>15.74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109</v>
      </c>
      <c r="AU871">
        <v>61</v>
      </c>
      <c r="AV871">
        <v>1</v>
      </c>
      <c r="AW871">
        <v>1</v>
      </c>
      <c r="AZ871">
        <v>1</v>
      </c>
      <c r="BA871">
        <v>1</v>
      </c>
      <c r="BB871">
        <v>1</v>
      </c>
      <c r="BC871">
        <v>5.16</v>
      </c>
      <c r="BD871" t="s">
        <v>3</v>
      </c>
      <c r="BE871" t="s">
        <v>3</v>
      </c>
      <c r="BF871" t="s">
        <v>3</v>
      </c>
      <c r="BG871" t="s">
        <v>3</v>
      </c>
      <c r="BH871">
        <v>3</v>
      </c>
      <c r="BI871">
        <v>1</v>
      </c>
      <c r="BJ871" t="s">
        <v>763</v>
      </c>
      <c r="BM871">
        <v>21</v>
      </c>
      <c r="BN871">
        <v>58807811</v>
      </c>
      <c r="BO871" t="s">
        <v>761</v>
      </c>
      <c r="BP871">
        <v>1</v>
      </c>
      <c r="BQ871">
        <v>30</v>
      </c>
      <c r="BR871">
        <v>0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 t="s">
        <v>3</v>
      </c>
      <c r="BZ871">
        <v>109</v>
      </c>
      <c r="CA871">
        <v>61</v>
      </c>
      <c r="CB871" t="s">
        <v>3</v>
      </c>
      <c r="CE871">
        <v>30</v>
      </c>
      <c r="CF871">
        <v>0</v>
      </c>
      <c r="CG871">
        <v>0</v>
      </c>
      <c r="CM871">
        <v>0</v>
      </c>
      <c r="CN871" t="s">
        <v>3</v>
      </c>
      <c r="CO871">
        <v>0</v>
      </c>
      <c r="CP871">
        <f t="shared" si="1058"/>
        <v>3005.08</v>
      </c>
      <c r="CQ871">
        <f t="shared" si="1059"/>
        <v>81.22</v>
      </c>
      <c r="CR871">
        <f>(ROUND((ROUND(((ET871)*AV871*1),2)*BB871),2)+ROUND((ROUND(((AE871-(EU871))*AV871*1),2)*BS871),2))</f>
        <v>0</v>
      </c>
      <c r="CS871">
        <f t="shared" si="1060"/>
        <v>0</v>
      </c>
      <c r="CT871">
        <f t="shared" si="1061"/>
        <v>0</v>
      </c>
      <c r="CU871">
        <f t="shared" si="1062"/>
        <v>0</v>
      </c>
      <c r="CV871">
        <f t="shared" si="1063"/>
        <v>0</v>
      </c>
      <c r="CW871">
        <f t="shared" si="1064"/>
        <v>0</v>
      </c>
      <c r="CX871">
        <f t="shared" si="1065"/>
        <v>0</v>
      </c>
      <c r="CY871">
        <f t="shared" si="1066"/>
        <v>0</v>
      </c>
      <c r="CZ871">
        <f t="shared" si="1067"/>
        <v>0</v>
      </c>
      <c r="DC871" t="s">
        <v>3</v>
      </c>
      <c r="DD871" t="s">
        <v>3</v>
      </c>
      <c r="DE871" t="s">
        <v>3</v>
      </c>
      <c r="DF871" t="s">
        <v>3</v>
      </c>
      <c r="DG871" t="s">
        <v>3</v>
      </c>
      <c r="DH871" t="s">
        <v>3</v>
      </c>
      <c r="DI871" t="s">
        <v>3</v>
      </c>
      <c r="DJ871" t="s">
        <v>3</v>
      </c>
      <c r="DK871" t="s">
        <v>3</v>
      </c>
      <c r="DL871" t="s">
        <v>3</v>
      </c>
      <c r="DM871" t="s">
        <v>3</v>
      </c>
      <c r="DN871">
        <v>0</v>
      </c>
      <c r="DO871">
        <v>0</v>
      </c>
      <c r="DP871">
        <v>1</v>
      </c>
      <c r="DQ871">
        <v>1</v>
      </c>
      <c r="DU871">
        <v>1013</v>
      </c>
      <c r="DV871" t="s">
        <v>753</v>
      </c>
      <c r="DW871" t="s">
        <v>753</v>
      </c>
      <c r="DX871">
        <v>1</v>
      </c>
      <c r="DZ871" t="s">
        <v>3</v>
      </c>
      <c r="EA871" t="s">
        <v>3</v>
      </c>
      <c r="EB871" t="s">
        <v>3</v>
      </c>
      <c r="EC871" t="s">
        <v>3</v>
      </c>
      <c r="EE871">
        <v>58807897</v>
      </c>
      <c r="EF871">
        <v>30</v>
      </c>
      <c r="EG871" t="s">
        <v>27</v>
      </c>
      <c r="EH871">
        <v>0</v>
      </c>
      <c r="EI871" t="s">
        <v>3</v>
      </c>
      <c r="EJ871">
        <v>1</v>
      </c>
      <c r="EK871">
        <v>21</v>
      </c>
      <c r="EL871" t="s">
        <v>28</v>
      </c>
      <c r="EM871" t="s">
        <v>29</v>
      </c>
      <c r="EO871" t="s">
        <v>3</v>
      </c>
      <c r="EQ871">
        <v>0</v>
      </c>
      <c r="ER871">
        <v>15.74</v>
      </c>
      <c r="ES871">
        <v>15.74</v>
      </c>
      <c r="ET871">
        <v>0</v>
      </c>
      <c r="EU871">
        <v>0</v>
      </c>
      <c r="EV871">
        <v>0</v>
      </c>
      <c r="EW871">
        <v>0</v>
      </c>
      <c r="EX871">
        <v>0</v>
      </c>
      <c r="FQ871">
        <v>0</v>
      </c>
      <c r="FR871">
        <v>0</v>
      </c>
      <c r="FS871">
        <v>0</v>
      </c>
      <c r="FX871">
        <v>109</v>
      </c>
      <c r="FY871">
        <v>61</v>
      </c>
      <c r="GA871" t="s">
        <v>3</v>
      </c>
      <c r="GD871">
        <v>1</v>
      </c>
      <c r="GF871">
        <v>-2081796618</v>
      </c>
      <c r="GG871">
        <v>2</v>
      </c>
      <c r="GH871">
        <v>1</v>
      </c>
      <c r="GI871">
        <v>2</v>
      </c>
      <c r="GJ871">
        <v>0</v>
      </c>
      <c r="GK871">
        <v>0</v>
      </c>
      <c r="GL871">
        <f t="shared" si="1068"/>
        <v>0</v>
      </c>
      <c r="GM871">
        <f t="shared" si="1069"/>
        <v>3005.08</v>
      </c>
      <c r="GN871">
        <f t="shared" si="1070"/>
        <v>3005.08</v>
      </c>
      <c r="GO871">
        <f t="shared" si="1071"/>
        <v>0</v>
      </c>
      <c r="GP871">
        <f t="shared" si="1072"/>
        <v>0</v>
      </c>
      <c r="GR871">
        <v>0</v>
      </c>
      <c r="GS871">
        <v>3</v>
      </c>
      <c r="GT871">
        <v>0</v>
      </c>
      <c r="GU871" t="s">
        <v>3</v>
      </c>
      <c r="GV871">
        <f t="shared" si="1073"/>
        <v>0</v>
      </c>
      <c r="GW871">
        <v>1</v>
      </c>
      <c r="GX871">
        <f t="shared" si="1074"/>
        <v>0</v>
      </c>
      <c r="HA871">
        <v>0</v>
      </c>
      <c r="HB871">
        <v>0</v>
      </c>
      <c r="HC871">
        <f t="shared" si="1075"/>
        <v>0</v>
      </c>
      <c r="HE871" t="s">
        <v>3</v>
      </c>
      <c r="HF871" t="s">
        <v>3</v>
      </c>
      <c r="HM871" t="s">
        <v>3</v>
      </c>
      <c r="HN871" t="s">
        <v>3</v>
      </c>
      <c r="HO871" t="s">
        <v>3</v>
      </c>
      <c r="HP871" t="s">
        <v>3</v>
      </c>
      <c r="HQ871" t="s">
        <v>3</v>
      </c>
      <c r="HS871">
        <v>0</v>
      </c>
      <c r="IK871">
        <v>0</v>
      </c>
    </row>
    <row r="872" spans="1:255" x14ac:dyDescent="0.2">
      <c r="A872" s="2">
        <v>17</v>
      </c>
      <c r="B872" s="2">
        <v>1</v>
      </c>
      <c r="C872" s="2"/>
      <c r="D872" s="2"/>
      <c r="E872" s="2" t="s">
        <v>764</v>
      </c>
      <c r="F872" s="2" t="s">
        <v>765</v>
      </c>
      <c r="G872" s="2" t="s">
        <v>766</v>
      </c>
      <c r="H872" s="2" t="s">
        <v>39</v>
      </c>
      <c r="I872" s="2">
        <f>ROUND(ROUND(37,4),9)</f>
        <v>37</v>
      </c>
      <c r="J872" s="2">
        <v>0</v>
      </c>
      <c r="K872" s="2">
        <f>ROUND(ROUND(37,4),9)</f>
        <v>37</v>
      </c>
      <c r="L872" s="2"/>
      <c r="M872" s="2"/>
      <c r="N872" s="2"/>
      <c r="O872" s="2">
        <f t="shared" si="1044"/>
        <v>762.2</v>
      </c>
      <c r="P872" s="2">
        <f t="shared" si="1045"/>
        <v>762.2</v>
      </c>
      <c r="Q872" s="2">
        <f>(ROUND((ROUND(((ET872)*AV872*I872),2)*BB872),2)+ROUND((ROUND(((AE872-(EU872))*AV872*I872),2)*BS872),2))</f>
        <v>0</v>
      </c>
      <c r="R872" s="2">
        <f t="shared" si="1046"/>
        <v>0</v>
      </c>
      <c r="S872" s="2">
        <f t="shared" si="1047"/>
        <v>0</v>
      </c>
      <c r="T872" s="2">
        <f t="shared" si="1048"/>
        <v>0</v>
      </c>
      <c r="U872" s="2">
        <f t="shared" si="1049"/>
        <v>0</v>
      </c>
      <c r="V872" s="2">
        <f t="shared" si="1050"/>
        <v>0</v>
      </c>
      <c r="W872" s="2">
        <f t="shared" si="1051"/>
        <v>0</v>
      </c>
      <c r="X872" s="2">
        <f t="shared" si="1052"/>
        <v>0</v>
      </c>
      <c r="Y872" s="2">
        <f t="shared" si="1053"/>
        <v>0</v>
      </c>
      <c r="Z872" s="2"/>
      <c r="AA872" s="2">
        <v>59204062</v>
      </c>
      <c r="AB872" s="2">
        <f t="shared" si="1054"/>
        <v>20.6</v>
      </c>
      <c r="AC872" s="2">
        <f t="shared" si="1055"/>
        <v>20.6</v>
      </c>
      <c r="AD872" s="2">
        <f>ROUND((((ET872)-(EU872))+AE872),6)</f>
        <v>0</v>
      </c>
      <c r="AE872" s="2">
        <f t="shared" si="1081"/>
        <v>0</v>
      </c>
      <c r="AF872" s="2">
        <f t="shared" si="1081"/>
        <v>0</v>
      </c>
      <c r="AG872" s="2">
        <f t="shared" si="1056"/>
        <v>0</v>
      </c>
      <c r="AH872" s="2">
        <f t="shared" si="1082"/>
        <v>0</v>
      </c>
      <c r="AI872" s="2">
        <f t="shared" si="1082"/>
        <v>0</v>
      </c>
      <c r="AJ872" s="2">
        <f t="shared" si="1057"/>
        <v>0</v>
      </c>
      <c r="AK872" s="2">
        <v>20.6</v>
      </c>
      <c r="AL872" s="2">
        <v>20.6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1</v>
      </c>
      <c r="AW872" s="2">
        <v>1</v>
      </c>
      <c r="AX872" s="2"/>
      <c r="AY872" s="2"/>
      <c r="AZ872" s="2">
        <v>1</v>
      </c>
      <c r="BA872" s="2">
        <v>1</v>
      </c>
      <c r="BB872" s="2">
        <v>1</v>
      </c>
      <c r="BC872" s="2">
        <v>1</v>
      </c>
      <c r="BD872" s="2" t="s">
        <v>3</v>
      </c>
      <c r="BE872" s="2" t="s">
        <v>3</v>
      </c>
      <c r="BF872" s="2" t="s">
        <v>3</v>
      </c>
      <c r="BG872" s="2" t="s">
        <v>3</v>
      </c>
      <c r="BH872" s="2">
        <v>3</v>
      </c>
      <c r="BI872" s="2">
        <v>1</v>
      </c>
      <c r="BJ872" s="2" t="s">
        <v>767</v>
      </c>
      <c r="BK872" s="2"/>
      <c r="BL872" s="2"/>
      <c r="BM872" s="2">
        <v>1617</v>
      </c>
      <c r="BN872" s="2">
        <v>58807811</v>
      </c>
      <c r="BO872" s="2" t="s">
        <v>3</v>
      </c>
      <c r="BP872" s="2">
        <v>0</v>
      </c>
      <c r="BQ872" s="2">
        <v>200</v>
      </c>
      <c r="BR872" s="2">
        <v>0</v>
      </c>
      <c r="BS872" s="2">
        <v>1</v>
      </c>
      <c r="BT872" s="2">
        <v>1</v>
      </c>
      <c r="BU872" s="2">
        <v>1</v>
      </c>
      <c r="BV872" s="2">
        <v>1</v>
      </c>
      <c r="BW872" s="2">
        <v>1</v>
      </c>
      <c r="BX872" s="2">
        <v>1</v>
      </c>
      <c r="BY872" s="2" t="s">
        <v>3</v>
      </c>
      <c r="BZ872" s="2">
        <v>0</v>
      </c>
      <c r="CA872" s="2">
        <v>0</v>
      </c>
      <c r="CB872" s="2" t="s">
        <v>3</v>
      </c>
      <c r="CC872" s="2"/>
      <c r="CD872" s="2"/>
      <c r="CE872" s="2">
        <v>30</v>
      </c>
      <c r="CF872" s="2">
        <v>0</v>
      </c>
      <c r="CG872" s="2">
        <v>0</v>
      </c>
      <c r="CH872" s="2"/>
      <c r="CI872" s="2"/>
      <c r="CJ872" s="2"/>
      <c r="CK872" s="2"/>
      <c r="CL872" s="2"/>
      <c r="CM872" s="2">
        <v>0</v>
      </c>
      <c r="CN872" s="2" t="s">
        <v>3</v>
      </c>
      <c r="CO872" s="2">
        <v>0</v>
      </c>
      <c r="CP872" s="2">
        <f t="shared" si="1058"/>
        <v>762.2</v>
      </c>
      <c r="CQ872" s="2">
        <f t="shared" si="1059"/>
        <v>20.6</v>
      </c>
      <c r="CR872" s="2">
        <f>(ROUND((ROUND(((ET872)*AV872*1),2)*BB872),2)+ROUND((ROUND(((AE872-(EU872))*AV872*1),2)*BS872),2))</f>
        <v>0</v>
      </c>
      <c r="CS872" s="2">
        <f t="shared" si="1060"/>
        <v>0</v>
      </c>
      <c r="CT872" s="2">
        <f t="shared" si="1061"/>
        <v>0</v>
      </c>
      <c r="CU872" s="2">
        <f t="shared" si="1062"/>
        <v>0</v>
      </c>
      <c r="CV872" s="2">
        <f t="shared" si="1063"/>
        <v>0</v>
      </c>
      <c r="CW872" s="2">
        <f t="shared" si="1064"/>
        <v>0</v>
      </c>
      <c r="CX872" s="2">
        <f t="shared" si="1065"/>
        <v>0</v>
      </c>
      <c r="CY872" s="2">
        <f t="shared" si="1066"/>
        <v>0</v>
      </c>
      <c r="CZ872" s="2">
        <f t="shared" si="1067"/>
        <v>0</v>
      </c>
      <c r="DA872" s="2"/>
      <c r="DB872" s="2"/>
      <c r="DC872" s="2" t="s">
        <v>3</v>
      </c>
      <c r="DD872" s="2" t="s">
        <v>3</v>
      </c>
      <c r="DE872" s="2" t="s">
        <v>3</v>
      </c>
      <c r="DF872" s="2" t="s">
        <v>3</v>
      </c>
      <c r="DG872" s="2" t="s">
        <v>3</v>
      </c>
      <c r="DH872" s="2" t="s">
        <v>3</v>
      </c>
      <c r="DI872" s="2" t="s">
        <v>3</v>
      </c>
      <c r="DJ872" s="2" t="s">
        <v>3</v>
      </c>
      <c r="DK872" s="2" t="s">
        <v>3</v>
      </c>
      <c r="DL872" s="2" t="s">
        <v>3</v>
      </c>
      <c r="DM872" s="2" t="s">
        <v>3</v>
      </c>
      <c r="DN872" s="2">
        <v>0</v>
      </c>
      <c r="DO872" s="2">
        <v>0</v>
      </c>
      <c r="DP872" s="2">
        <v>1</v>
      </c>
      <c r="DQ872" s="2">
        <v>1</v>
      </c>
      <c r="DR872" s="2"/>
      <c r="DS872" s="2"/>
      <c r="DT872" s="2"/>
      <c r="DU872" s="2">
        <v>1010</v>
      </c>
      <c r="DV872" s="2" t="s">
        <v>39</v>
      </c>
      <c r="DW872" s="2" t="s">
        <v>39</v>
      </c>
      <c r="DX872" s="2">
        <v>1</v>
      </c>
      <c r="DY872" s="2"/>
      <c r="DZ872" s="2" t="s">
        <v>3</v>
      </c>
      <c r="EA872" s="2" t="s">
        <v>3</v>
      </c>
      <c r="EB872" s="2" t="s">
        <v>3</v>
      </c>
      <c r="EC872" s="2" t="s">
        <v>3</v>
      </c>
      <c r="ED872" s="2"/>
      <c r="EE872" s="2">
        <v>58807973</v>
      </c>
      <c r="EF872" s="2">
        <v>200</v>
      </c>
      <c r="EG872" s="2" t="s">
        <v>245</v>
      </c>
      <c r="EH872" s="2">
        <v>0</v>
      </c>
      <c r="EI872" s="2" t="s">
        <v>3</v>
      </c>
      <c r="EJ872" s="2">
        <v>1</v>
      </c>
      <c r="EK872" s="2">
        <v>1617</v>
      </c>
      <c r="EL872" s="2" t="s">
        <v>246</v>
      </c>
      <c r="EM872" s="2" t="s">
        <v>247</v>
      </c>
      <c r="EN872" s="2"/>
      <c r="EO872" s="2" t="s">
        <v>3</v>
      </c>
      <c r="EP872" s="2"/>
      <c r="EQ872" s="2">
        <v>0</v>
      </c>
      <c r="ER872" s="2">
        <v>20.6</v>
      </c>
      <c r="ES872" s="2">
        <v>20.6</v>
      </c>
      <c r="ET872" s="2">
        <v>0</v>
      </c>
      <c r="EU872" s="2">
        <v>0</v>
      </c>
      <c r="EV872" s="2">
        <v>0</v>
      </c>
      <c r="EW872" s="2">
        <v>0</v>
      </c>
      <c r="EX872" s="2">
        <v>0</v>
      </c>
      <c r="EY872" s="2">
        <v>0</v>
      </c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>
        <v>0</v>
      </c>
      <c r="FR872" s="2">
        <v>0</v>
      </c>
      <c r="FS872" s="2">
        <v>0</v>
      </c>
      <c r="FT872" s="2"/>
      <c r="FU872" s="2"/>
      <c r="FV872" s="2"/>
      <c r="FW872" s="2"/>
      <c r="FX872" s="2">
        <v>0</v>
      </c>
      <c r="FY872" s="2">
        <v>0</v>
      </c>
      <c r="FZ872" s="2"/>
      <c r="GA872" s="2" t="s">
        <v>3</v>
      </c>
      <c r="GB872" s="2"/>
      <c r="GC872" s="2"/>
      <c r="GD872" s="2">
        <v>1</v>
      </c>
      <c r="GE872" s="2"/>
      <c r="GF872" s="2">
        <v>-890084558</v>
      </c>
      <c r="GG872" s="2">
        <v>2</v>
      </c>
      <c r="GH872" s="2">
        <v>1</v>
      </c>
      <c r="GI872" s="2">
        <v>-2</v>
      </c>
      <c r="GJ872" s="2">
        <v>0</v>
      </c>
      <c r="GK872" s="2">
        <v>0</v>
      </c>
      <c r="GL872" s="2">
        <f t="shared" si="1068"/>
        <v>0</v>
      </c>
      <c r="GM872" s="2">
        <f t="shared" si="1069"/>
        <v>762.2</v>
      </c>
      <c r="GN872" s="2">
        <f t="shared" si="1070"/>
        <v>762.2</v>
      </c>
      <c r="GO872" s="2">
        <f t="shared" si="1071"/>
        <v>0</v>
      </c>
      <c r="GP872" s="2">
        <f t="shared" si="1072"/>
        <v>0</v>
      </c>
      <c r="GQ872" s="2"/>
      <c r="GR872" s="2">
        <v>0</v>
      </c>
      <c r="GS872" s="2">
        <v>3</v>
      </c>
      <c r="GT872" s="2">
        <v>0</v>
      </c>
      <c r="GU872" s="2" t="s">
        <v>3</v>
      </c>
      <c r="GV872" s="2">
        <f t="shared" si="1073"/>
        <v>0</v>
      </c>
      <c r="GW872" s="2">
        <v>1</v>
      </c>
      <c r="GX872" s="2">
        <f t="shared" si="1074"/>
        <v>0</v>
      </c>
      <c r="GY872" s="2"/>
      <c r="GZ872" s="2"/>
      <c r="HA872" s="2">
        <v>0</v>
      </c>
      <c r="HB872" s="2">
        <v>0</v>
      </c>
      <c r="HC872" s="2">
        <f t="shared" si="1075"/>
        <v>0</v>
      </c>
      <c r="HD872" s="2"/>
      <c r="HE872" s="2" t="s">
        <v>3</v>
      </c>
      <c r="HF872" s="2" t="s">
        <v>3</v>
      </c>
      <c r="HG872" s="2"/>
      <c r="HH872" s="2"/>
      <c r="HI872" s="2"/>
      <c r="HJ872" s="2"/>
      <c r="HK872" s="2"/>
      <c r="HL872" s="2"/>
      <c r="HM872" s="2" t="s">
        <v>3</v>
      </c>
      <c r="HN872" s="2" t="s">
        <v>3</v>
      </c>
      <c r="HO872" s="2" t="s">
        <v>3</v>
      </c>
      <c r="HP872" s="2" t="s">
        <v>3</v>
      </c>
      <c r="HQ872" s="2" t="s">
        <v>3</v>
      </c>
      <c r="HR872" s="2"/>
      <c r="HS872" s="2">
        <v>0</v>
      </c>
      <c r="HT872" s="2"/>
      <c r="HU872" s="2"/>
      <c r="HV872" s="2"/>
      <c r="HW872" s="2"/>
      <c r="HX872" s="2"/>
      <c r="HY872" s="2"/>
      <c r="HZ872" s="2"/>
      <c r="IA872" s="2"/>
      <c r="IB872" s="2"/>
      <c r="IC872" s="2"/>
      <c r="ID872" s="2"/>
      <c r="IE872" s="2"/>
      <c r="IF872" s="2"/>
      <c r="IG872" s="2"/>
      <c r="IH872" s="2"/>
      <c r="II872" s="2"/>
      <c r="IJ872" s="2"/>
      <c r="IK872" s="2">
        <v>0</v>
      </c>
      <c r="IL872" s="2"/>
      <c r="IM872" s="2"/>
      <c r="IN872" s="2"/>
      <c r="IO872" s="2"/>
      <c r="IP872" s="2"/>
      <c r="IQ872" s="2"/>
      <c r="IR872" s="2"/>
      <c r="IS872" s="2"/>
      <c r="IT872" s="2"/>
      <c r="IU872" s="2"/>
    </row>
    <row r="873" spans="1:255" x14ac:dyDescent="0.2">
      <c r="A873">
        <v>17</v>
      </c>
      <c r="B873">
        <v>1</v>
      </c>
      <c r="E873" t="s">
        <v>764</v>
      </c>
      <c r="F873" t="s">
        <v>765</v>
      </c>
      <c r="G873" t="s">
        <v>766</v>
      </c>
      <c r="H873" t="s">
        <v>39</v>
      </c>
      <c r="I873">
        <f>ROUND(ROUND(37,4),9)</f>
        <v>37</v>
      </c>
      <c r="J873">
        <v>0</v>
      </c>
      <c r="K873">
        <f>ROUND(ROUND(37,4),9)</f>
        <v>37</v>
      </c>
      <c r="O873">
        <f t="shared" si="1044"/>
        <v>3048.8</v>
      </c>
      <c r="P873">
        <f t="shared" si="1045"/>
        <v>3048.8</v>
      </c>
      <c r="Q873">
        <f>(ROUND((ROUND(((ET873)*AV873*I873),2)*BB873),2)+ROUND((ROUND(((AE873-(EU873))*AV873*I873),2)*BS873),2))</f>
        <v>0</v>
      </c>
      <c r="R873">
        <f t="shared" si="1046"/>
        <v>0</v>
      </c>
      <c r="S873">
        <f t="shared" si="1047"/>
        <v>0</v>
      </c>
      <c r="T873">
        <f t="shared" si="1048"/>
        <v>0</v>
      </c>
      <c r="U873">
        <f t="shared" si="1049"/>
        <v>0</v>
      </c>
      <c r="V873">
        <f t="shared" si="1050"/>
        <v>0</v>
      </c>
      <c r="W873">
        <f t="shared" si="1051"/>
        <v>0</v>
      </c>
      <c r="X873">
        <f t="shared" si="1052"/>
        <v>0</v>
      </c>
      <c r="Y873">
        <f t="shared" si="1053"/>
        <v>0</v>
      </c>
      <c r="AA873">
        <v>59204059</v>
      </c>
      <c r="AB873">
        <f t="shared" si="1054"/>
        <v>20.6</v>
      </c>
      <c r="AC873">
        <f t="shared" si="1055"/>
        <v>20.6</v>
      </c>
      <c r="AD873">
        <f>ROUND((((ET873)-(EU873))+AE873),6)</f>
        <v>0</v>
      </c>
      <c r="AE873">
        <f t="shared" si="1081"/>
        <v>0</v>
      </c>
      <c r="AF873">
        <f t="shared" si="1081"/>
        <v>0</v>
      </c>
      <c r="AG873">
        <f t="shared" si="1056"/>
        <v>0</v>
      </c>
      <c r="AH873">
        <f t="shared" si="1082"/>
        <v>0</v>
      </c>
      <c r="AI873">
        <f t="shared" si="1082"/>
        <v>0</v>
      </c>
      <c r="AJ873">
        <f t="shared" si="1057"/>
        <v>0</v>
      </c>
      <c r="AK873">
        <v>20.6</v>
      </c>
      <c r="AL873">
        <v>20.6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1</v>
      </c>
      <c r="AW873">
        <v>1</v>
      </c>
      <c r="AZ873">
        <v>1</v>
      </c>
      <c r="BA873">
        <v>1</v>
      </c>
      <c r="BB873">
        <v>1</v>
      </c>
      <c r="BC873">
        <v>4</v>
      </c>
      <c r="BD873" t="s">
        <v>3</v>
      </c>
      <c r="BE873" t="s">
        <v>3</v>
      </c>
      <c r="BF873" t="s">
        <v>3</v>
      </c>
      <c r="BG873" t="s">
        <v>3</v>
      </c>
      <c r="BH873">
        <v>3</v>
      </c>
      <c r="BI873">
        <v>1</v>
      </c>
      <c r="BJ873" t="s">
        <v>767</v>
      </c>
      <c r="BM873">
        <v>1617</v>
      </c>
      <c r="BN873">
        <v>58807811</v>
      </c>
      <c r="BO873" t="s">
        <v>765</v>
      </c>
      <c r="BP873">
        <v>1</v>
      </c>
      <c r="BQ873">
        <v>200</v>
      </c>
      <c r="BR873">
        <v>0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 t="s">
        <v>3</v>
      </c>
      <c r="BZ873">
        <v>0</v>
      </c>
      <c r="CA873">
        <v>0</v>
      </c>
      <c r="CB873" t="s">
        <v>3</v>
      </c>
      <c r="CE873">
        <v>30</v>
      </c>
      <c r="CF873">
        <v>0</v>
      </c>
      <c r="CG873">
        <v>0</v>
      </c>
      <c r="CM873">
        <v>0</v>
      </c>
      <c r="CN873" t="s">
        <v>3</v>
      </c>
      <c r="CO873">
        <v>0</v>
      </c>
      <c r="CP873">
        <f t="shared" si="1058"/>
        <v>3048.8</v>
      </c>
      <c r="CQ873">
        <f t="shared" si="1059"/>
        <v>82.4</v>
      </c>
      <c r="CR873">
        <f>(ROUND((ROUND(((ET873)*AV873*1),2)*BB873),2)+ROUND((ROUND(((AE873-(EU873))*AV873*1),2)*BS873),2))</f>
        <v>0</v>
      </c>
      <c r="CS873">
        <f t="shared" si="1060"/>
        <v>0</v>
      </c>
      <c r="CT873">
        <f t="shared" si="1061"/>
        <v>0</v>
      </c>
      <c r="CU873">
        <f t="shared" si="1062"/>
        <v>0</v>
      </c>
      <c r="CV873">
        <f t="shared" si="1063"/>
        <v>0</v>
      </c>
      <c r="CW873">
        <f t="shared" si="1064"/>
        <v>0</v>
      </c>
      <c r="CX873">
        <f t="shared" si="1065"/>
        <v>0</v>
      </c>
      <c r="CY873">
        <f t="shared" si="1066"/>
        <v>0</v>
      </c>
      <c r="CZ873">
        <f t="shared" si="1067"/>
        <v>0</v>
      </c>
      <c r="DC873" t="s">
        <v>3</v>
      </c>
      <c r="DD873" t="s">
        <v>3</v>
      </c>
      <c r="DE873" t="s">
        <v>3</v>
      </c>
      <c r="DF873" t="s">
        <v>3</v>
      </c>
      <c r="DG873" t="s">
        <v>3</v>
      </c>
      <c r="DH873" t="s">
        <v>3</v>
      </c>
      <c r="DI873" t="s">
        <v>3</v>
      </c>
      <c r="DJ873" t="s">
        <v>3</v>
      </c>
      <c r="DK873" t="s">
        <v>3</v>
      </c>
      <c r="DL873" t="s">
        <v>3</v>
      </c>
      <c r="DM873" t="s">
        <v>3</v>
      </c>
      <c r="DN873">
        <v>0</v>
      </c>
      <c r="DO873">
        <v>0</v>
      </c>
      <c r="DP873">
        <v>1</v>
      </c>
      <c r="DQ873">
        <v>1</v>
      </c>
      <c r="DU873">
        <v>1010</v>
      </c>
      <c r="DV873" t="s">
        <v>39</v>
      </c>
      <c r="DW873" t="s">
        <v>39</v>
      </c>
      <c r="DX873">
        <v>1</v>
      </c>
      <c r="DZ873" t="s">
        <v>3</v>
      </c>
      <c r="EA873" t="s">
        <v>3</v>
      </c>
      <c r="EB873" t="s">
        <v>3</v>
      </c>
      <c r="EC873" t="s">
        <v>3</v>
      </c>
      <c r="EE873">
        <v>58807973</v>
      </c>
      <c r="EF873">
        <v>200</v>
      </c>
      <c r="EG873" t="s">
        <v>245</v>
      </c>
      <c r="EH873">
        <v>0</v>
      </c>
      <c r="EI873" t="s">
        <v>3</v>
      </c>
      <c r="EJ873">
        <v>1</v>
      </c>
      <c r="EK873">
        <v>1617</v>
      </c>
      <c r="EL873" t="s">
        <v>246</v>
      </c>
      <c r="EM873" t="s">
        <v>247</v>
      </c>
      <c r="EO873" t="s">
        <v>3</v>
      </c>
      <c r="EQ873">
        <v>0</v>
      </c>
      <c r="ER873">
        <v>20.6</v>
      </c>
      <c r="ES873">
        <v>20.6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FQ873">
        <v>0</v>
      </c>
      <c r="FR873">
        <v>0</v>
      </c>
      <c r="FS873">
        <v>0</v>
      </c>
      <c r="FX873">
        <v>0</v>
      </c>
      <c r="FY873">
        <v>0</v>
      </c>
      <c r="GA873" t="s">
        <v>3</v>
      </c>
      <c r="GD873">
        <v>1</v>
      </c>
      <c r="GF873">
        <v>-890084558</v>
      </c>
      <c r="GG873">
        <v>2</v>
      </c>
      <c r="GH873">
        <v>1</v>
      </c>
      <c r="GI873">
        <v>2</v>
      </c>
      <c r="GJ873">
        <v>0</v>
      </c>
      <c r="GK873">
        <v>0</v>
      </c>
      <c r="GL873">
        <f t="shared" si="1068"/>
        <v>0</v>
      </c>
      <c r="GM873">
        <f t="shared" si="1069"/>
        <v>3048.8</v>
      </c>
      <c r="GN873">
        <f t="shared" si="1070"/>
        <v>3048.8</v>
      </c>
      <c r="GO873">
        <f t="shared" si="1071"/>
        <v>0</v>
      </c>
      <c r="GP873">
        <f t="shared" si="1072"/>
        <v>0</v>
      </c>
      <c r="GR873">
        <v>0</v>
      </c>
      <c r="GS873">
        <v>3</v>
      </c>
      <c r="GT873">
        <v>0</v>
      </c>
      <c r="GU873" t="s">
        <v>3</v>
      </c>
      <c r="GV873">
        <f t="shared" si="1073"/>
        <v>0</v>
      </c>
      <c r="GW873">
        <v>1</v>
      </c>
      <c r="GX873">
        <f t="shared" si="1074"/>
        <v>0</v>
      </c>
      <c r="HA873">
        <v>0</v>
      </c>
      <c r="HB873">
        <v>0</v>
      </c>
      <c r="HC873">
        <f t="shared" si="1075"/>
        <v>0</v>
      </c>
      <c r="HE873" t="s">
        <v>3</v>
      </c>
      <c r="HF873" t="s">
        <v>3</v>
      </c>
      <c r="HM873" t="s">
        <v>3</v>
      </c>
      <c r="HN873" t="s">
        <v>3</v>
      </c>
      <c r="HO873" t="s">
        <v>3</v>
      </c>
      <c r="HP873" t="s">
        <v>3</v>
      </c>
      <c r="HQ873" t="s">
        <v>3</v>
      </c>
      <c r="HS873">
        <v>0</v>
      </c>
      <c r="IK873">
        <v>0</v>
      </c>
    </row>
    <row r="874" spans="1:255" x14ac:dyDescent="0.2">
      <c r="A874" s="2">
        <v>17</v>
      </c>
      <c r="B874" s="2">
        <v>1</v>
      </c>
      <c r="C874" s="2">
        <f>ROW(SmtRes!A1787)</f>
        <v>1787</v>
      </c>
      <c r="D874" s="2">
        <f>ROW(EtalonRes!A1789)</f>
        <v>1789</v>
      </c>
      <c r="E874" s="2" t="s">
        <v>768</v>
      </c>
      <c r="F874" s="2" t="s">
        <v>747</v>
      </c>
      <c r="G874" s="2" t="s">
        <v>748</v>
      </c>
      <c r="H874" s="2" t="s">
        <v>48</v>
      </c>
      <c r="I874" s="2">
        <f>ROUND(ROUND(83/100,4),9)</f>
        <v>0.83</v>
      </c>
      <c r="J874" s="2">
        <v>0</v>
      </c>
      <c r="K874" s="2">
        <f>ROUND(ROUND(83/100,4),9)</f>
        <v>0.83</v>
      </c>
      <c r="L874" s="2"/>
      <c r="M874" s="2"/>
      <c r="N874" s="2"/>
      <c r="O874" s="2">
        <f t="shared" si="1044"/>
        <v>225.52</v>
      </c>
      <c r="P874" s="2">
        <f t="shared" si="1045"/>
        <v>0</v>
      </c>
      <c r="Q874" s="2">
        <f>(ROUND((ROUND(((((ET874*1.25)*1.1))*AV874*I874),2)*BB874),2)+ROUND((ROUND(((AE874-(((EU874*1.25)*1.1)))*AV874*I874),2)*BS874),2))</f>
        <v>15.18</v>
      </c>
      <c r="R874" s="2">
        <f t="shared" si="1046"/>
        <v>2.2999999999999998</v>
      </c>
      <c r="S874" s="2">
        <f t="shared" si="1047"/>
        <v>210.34</v>
      </c>
      <c r="T874" s="2">
        <f t="shared" si="1048"/>
        <v>0</v>
      </c>
      <c r="U874" s="2">
        <f t="shared" si="1049"/>
        <v>16.80444975</v>
      </c>
      <c r="V874" s="2">
        <f t="shared" si="1050"/>
        <v>0</v>
      </c>
      <c r="W874" s="2">
        <f t="shared" si="1051"/>
        <v>0</v>
      </c>
      <c r="X874" s="2">
        <f t="shared" si="1052"/>
        <v>231.78</v>
      </c>
      <c r="Y874" s="2">
        <f t="shared" si="1053"/>
        <v>129.71</v>
      </c>
      <c r="Z874" s="2"/>
      <c r="AA874" s="2">
        <v>59204062</v>
      </c>
      <c r="AB874" s="2">
        <f t="shared" si="1054"/>
        <v>254.65</v>
      </c>
      <c r="AC874" s="2">
        <f t="shared" si="1055"/>
        <v>0</v>
      </c>
      <c r="AD874" s="2">
        <f>ROUND((((((ET874*1.25)*1.1))-(((EU874*1.25)*1.1)))+AE874),6)</f>
        <v>17.146249999999998</v>
      </c>
      <c r="AE874" s="2">
        <f>ROUND((((EU874*1.25)*1.1)),6)</f>
        <v>2.5987499999999999</v>
      </c>
      <c r="AF874" s="2">
        <f>ROUND((((EV874*1.15)*1.1)),6)</f>
        <v>237.50375</v>
      </c>
      <c r="AG874" s="2">
        <f t="shared" si="1056"/>
        <v>0</v>
      </c>
      <c r="AH874" s="2">
        <f>(((EW874*1.15)*1.1))</f>
        <v>18.975000000000001</v>
      </c>
      <c r="AI874" s="2">
        <f>(((EX874*1.25)*1.1))</f>
        <v>0</v>
      </c>
      <c r="AJ874" s="2">
        <f t="shared" si="1057"/>
        <v>0</v>
      </c>
      <c r="AK874" s="2">
        <v>200.22</v>
      </c>
      <c r="AL874" s="2">
        <v>0</v>
      </c>
      <c r="AM874" s="2">
        <v>12.47</v>
      </c>
      <c r="AN874" s="2">
        <v>1.89</v>
      </c>
      <c r="AO874" s="2">
        <v>187.75</v>
      </c>
      <c r="AP874" s="2">
        <v>0</v>
      </c>
      <c r="AQ874" s="2">
        <v>15</v>
      </c>
      <c r="AR874" s="2">
        <v>0</v>
      </c>
      <c r="AS874" s="2">
        <v>0</v>
      </c>
      <c r="AT874" s="2">
        <v>109</v>
      </c>
      <c r="AU874" s="2">
        <v>61</v>
      </c>
      <c r="AV874" s="2">
        <v>1.0669999999999999</v>
      </c>
      <c r="AW874" s="2">
        <v>1</v>
      </c>
      <c r="AX874" s="2"/>
      <c r="AY874" s="2"/>
      <c r="AZ874" s="2">
        <v>1</v>
      </c>
      <c r="BA874" s="2">
        <v>1</v>
      </c>
      <c r="BB874" s="2">
        <v>1</v>
      </c>
      <c r="BC874" s="2">
        <v>1</v>
      </c>
      <c r="BD874" s="2" t="s">
        <v>3</v>
      </c>
      <c r="BE874" s="2" t="s">
        <v>3</v>
      </c>
      <c r="BF874" s="2" t="s">
        <v>3</v>
      </c>
      <c r="BG874" s="2" t="s">
        <v>3</v>
      </c>
      <c r="BH874" s="2">
        <v>0</v>
      </c>
      <c r="BI874" s="2">
        <v>1</v>
      </c>
      <c r="BJ874" s="2" t="s">
        <v>749</v>
      </c>
      <c r="BK874" s="2"/>
      <c r="BL874" s="2"/>
      <c r="BM874" s="2">
        <v>22</v>
      </c>
      <c r="BN874" s="2">
        <v>0</v>
      </c>
      <c r="BO874" s="2" t="s">
        <v>747</v>
      </c>
      <c r="BP874" s="2">
        <v>1</v>
      </c>
      <c r="BQ874" s="2">
        <v>30</v>
      </c>
      <c r="BR874" s="2">
        <v>0</v>
      </c>
      <c r="BS874" s="2">
        <v>1</v>
      </c>
      <c r="BT874" s="2">
        <v>1</v>
      </c>
      <c r="BU874" s="2">
        <v>1</v>
      </c>
      <c r="BV874" s="2">
        <v>1</v>
      </c>
      <c r="BW874" s="2">
        <v>1</v>
      </c>
      <c r="BX874" s="2">
        <v>1</v>
      </c>
      <c r="BY874" s="2" t="s">
        <v>3</v>
      </c>
      <c r="BZ874" s="2">
        <v>109</v>
      </c>
      <c r="CA874" s="2">
        <v>61</v>
      </c>
      <c r="CB874" s="2" t="s">
        <v>3</v>
      </c>
      <c r="CC874" s="2"/>
      <c r="CD874" s="2"/>
      <c r="CE874" s="2">
        <v>30</v>
      </c>
      <c r="CF874" s="2">
        <v>0</v>
      </c>
      <c r="CG874" s="2">
        <v>0</v>
      </c>
      <c r="CH874" s="2"/>
      <c r="CI874" s="2"/>
      <c r="CJ874" s="2"/>
      <c r="CK874" s="2"/>
      <c r="CL874" s="2"/>
      <c r="CM874" s="2">
        <v>0</v>
      </c>
      <c r="CN874" s="2" t="s">
        <v>1044</v>
      </c>
      <c r="CO874" s="2">
        <v>0</v>
      </c>
      <c r="CP874" s="2">
        <f t="shared" si="1058"/>
        <v>225.52</v>
      </c>
      <c r="CQ874" s="2">
        <f t="shared" si="1059"/>
        <v>0</v>
      </c>
      <c r="CR874" s="2">
        <f>(ROUND((ROUND(((((ET874*1.25)*1.1))*AV874*1),2)*BB874),2)+ROUND((ROUND(((AE874-(((EU874*1.25)*1.1)))*AV874*1),2)*BS874),2))</f>
        <v>18.3</v>
      </c>
      <c r="CS874" s="2">
        <f t="shared" si="1060"/>
        <v>2.77</v>
      </c>
      <c r="CT874" s="2">
        <f t="shared" si="1061"/>
        <v>253.42</v>
      </c>
      <c r="CU874" s="2">
        <f t="shared" si="1062"/>
        <v>0</v>
      </c>
      <c r="CV874" s="2">
        <f t="shared" si="1063"/>
        <v>20.246324999999999</v>
      </c>
      <c r="CW874" s="2">
        <f t="shared" si="1064"/>
        <v>0</v>
      </c>
      <c r="CX874" s="2">
        <f t="shared" si="1065"/>
        <v>0</v>
      </c>
      <c r="CY874" s="2">
        <f t="shared" si="1066"/>
        <v>231.77760000000001</v>
      </c>
      <c r="CZ874" s="2">
        <f t="shared" si="1067"/>
        <v>129.71040000000002</v>
      </c>
      <c r="DA874" s="2"/>
      <c r="DB874" s="2">
        <v>337</v>
      </c>
      <c r="DC874" s="2" t="s">
        <v>3</v>
      </c>
      <c r="DD874" s="2" t="s">
        <v>3</v>
      </c>
      <c r="DE874" s="2" t="s">
        <v>25</v>
      </c>
      <c r="DF874" s="2" t="s">
        <v>25</v>
      </c>
      <c r="DG874" s="2" t="s">
        <v>26</v>
      </c>
      <c r="DH874" s="2" t="s">
        <v>3</v>
      </c>
      <c r="DI874" s="2" t="s">
        <v>26</v>
      </c>
      <c r="DJ874" s="2" t="s">
        <v>25</v>
      </c>
      <c r="DK874" s="2" t="s">
        <v>3</v>
      </c>
      <c r="DL874" s="2" t="s">
        <v>3</v>
      </c>
      <c r="DM874" s="2" t="s">
        <v>3</v>
      </c>
      <c r="DN874" s="2">
        <v>0</v>
      </c>
      <c r="DO874" s="2">
        <v>0</v>
      </c>
      <c r="DP874" s="2">
        <v>1</v>
      </c>
      <c r="DQ874" s="2">
        <v>1</v>
      </c>
      <c r="DR874" s="2"/>
      <c r="DS874" s="2"/>
      <c r="DT874" s="2"/>
      <c r="DU874" s="2">
        <v>1010</v>
      </c>
      <c r="DV874" s="2" t="s">
        <v>48</v>
      </c>
      <c r="DW874" s="2" t="s">
        <v>48</v>
      </c>
      <c r="DX874" s="2">
        <v>100</v>
      </c>
      <c r="DY874" s="2"/>
      <c r="DZ874" s="2" t="s">
        <v>3</v>
      </c>
      <c r="EA874" s="2" t="s">
        <v>3</v>
      </c>
      <c r="EB874" s="2" t="s">
        <v>3</v>
      </c>
      <c r="EC874" s="2" t="s">
        <v>3</v>
      </c>
      <c r="ED874" s="2"/>
      <c r="EE874" s="2">
        <v>58807898</v>
      </c>
      <c r="EF874" s="2">
        <v>30</v>
      </c>
      <c r="EG874" s="2" t="s">
        <v>27</v>
      </c>
      <c r="EH874" s="2">
        <v>0</v>
      </c>
      <c r="EI874" s="2" t="s">
        <v>3</v>
      </c>
      <c r="EJ874" s="2">
        <v>1</v>
      </c>
      <c r="EK874" s="2">
        <v>22</v>
      </c>
      <c r="EL874" s="2" t="s">
        <v>724</v>
      </c>
      <c r="EM874" s="2" t="s">
        <v>725</v>
      </c>
      <c r="EN874" s="2"/>
      <c r="EO874" s="2" t="s">
        <v>30</v>
      </c>
      <c r="EP874" s="2"/>
      <c r="EQ874" s="2">
        <v>0</v>
      </c>
      <c r="ER874" s="2">
        <v>200.22</v>
      </c>
      <c r="ES874" s="2">
        <v>0</v>
      </c>
      <c r="ET874" s="2">
        <v>12.47</v>
      </c>
      <c r="EU874" s="2">
        <v>1.89</v>
      </c>
      <c r="EV874" s="2">
        <v>187.75</v>
      </c>
      <c r="EW874" s="2">
        <v>15</v>
      </c>
      <c r="EX874" s="2">
        <v>0</v>
      </c>
      <c r="EY874" s="2">
        <v>0</v>
      </c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>
        <v>0</v>
      </c>
      <c r="FR874" s="2">
        <v>0</v>
      </c>
      <c r="FS874" s="2">
        <v>0</v>
      </c>
      <c r="FT874" s="2"/>
      <c r="FU874" s="2"/>
      <c r="FV874" s="2"/>
      <c r="FW874" s="2"/>
      <c r="FX874" s="2">
        <v>109</v>
      </c>
      <c r="FY874" s="2">
        <v>61</v>
      </c>
      <c r="FZ874" s="2"/>
      <c r="GA874" s="2" t="s">
        <v>3</v>
      </c>
      <c r="GB874" s="2"/>
      <c r="GC874" s="2"/>
      <c r="GD874" s="2">
        <v>1</v>
      </c>
      <c r="GE874" s="2"/>
      <c r="GF874" s="2">
        <v>-1098930568</v>
      </c>
      <c r="GG874" s="2">
        <v>2</v>
      </c>
      <c r="GH874" s="2">
        <v>1</v>
      </c>
      <c r="GI874" s="2">
        <v>2</v>
      </c>
      <c r="GJ874" s="2">
        <v>0</v>
      </c>
      <c r="GK874" s="2">
        <v>0</v>
      </c>
      <c r="GL874" s="2">
        <f t="shared" si="1068"/>
        <v>0</v>
      </c>
      <c r="GM874" s="2">
        <f t="shared" si="1069"/>
        <v>587.01</v>
      </c>
      <c r="GN874" s="2">
        <f t="shared" si="1070"/>
        <v>587.01</v>
      </c>
      <c r="GO874" s="2">
        <f t="shared" si="1071"/>
        <v>0</v>
      </c>
      <c r="GP874" s="2">
        <f t="shared" si="1072"/>
        <v>0</v>
      </c>
      <c r="GQ874" s="2"/>
      <c r="GR874" s="2">
        <v>0</v>
      </c>
      <c r="GS874" s="2">
        <v>3</v>
      </c>
      <c r="GT874" s="2">
        <v>0</v>
      </c>
      <c r="GU874" s="2" t="s">
        <v>3</v>
      </c>
      <c r="GV874" s="2">
        <f t="shared" si="1073"/>
        <v>0</v>
      </c>
      <c r="GW874" s="2">
        <v>1</v>
      </c>
      <c r="GX874" s="2">
        <f t="shared" si="1074"/>
        <v>0</v>
      </c>
      <c r="GY874" s="2"/>
      <c r="GZ874" s="2"/>
      <c r="HA874" s="2">
        <v>0</v>
      </c>
      <c r="HB874" s="2">
        <v>0</v>
      </c>
      <c r="HC874" s="2">
        <f t="shared" si="1075"/>
        <v>0</v>
      </c>
      <c r="HD874" s="2"/>
      <c r="HE874" s="2" t="s">
        <v>3</v>
      </c>
      <c r="HF874" s="2" t="s">
        <v>3</v>
      </c>
      <c r="HG874" s="2"/>
      <c r="HH874" s="2"/>
      <c r="HI874" s="2"/>
      <c r="HJ874" s="2"/>
      <c r="HK874" s="2"/>
      <c r="HL874" s="2"/>
      <c r="HM874" s="2" t="s">
        <v>3</v>
      </c>
      <c r="HN874" s="2" t="s">
        <v>3</v>
      </c>
      <c r="HO874" s="2" t="s">
        <v>3</v>
      </c>
      <c r="HP874" s="2" t="s">
        <v>3</v>
      </c>
      <c r="HQ874" s="2" t="s">
        <v>3</v>
      </c>
      <c r="HR874" s="2"/>
      <c r="HS874" s="2">
        <v>0</v>
      </c>
      <c r="HT874" s="2"/>
      <c r="HU874" s="2"/>
      <c r="HV874" s="2"/>
      <c r="HW874" s="2"/>
      <c r="HX874" s="2"/>
      <c r="HY874" s="2"/>
      <c r="HZ874" s="2"/>
      <c r="IA874" s="2"/>
      <c r="IB874" s="2"/>
      <c r="IC874" s="2"/>
      <c r="ID874" s="2"/>
      <c r="IE874" s="2"/>
      <c r="IF874" s="2"/>
      <c r="IG874" s="2"/>
      <c r="IH874" s="2"/>
      <c r="II874" s="2"/>
      <c r="IJ874" s="2"/>
      <c r="IK874" s="2">
        <v>0</v>
      </c>
      <c r="IL874" s="2"/>
      <c r="IM874" s="2"/>
      <c r="IN874" s="2"/>
      <c r="IO874" s="2"/>
      <c r="IP874" s="2"/>
      <c r="IQ874" s="2"/>
      <c r="IR874" s="2"/>
      <c r="IS874" s="2"/>
      <c r="IT874" s="2"/>
      <c r="IU874" s="2"/>
    </row>
    <row r="875" spans="1:255" x14ac:dyDescent="0.2">
      <c r="A875">
        <v>17</v>
      </c>
      <c r="B875">
        <v>1</v>
      </c>
      <c r="C875">
        <f>ROW(SmtRes!A1790)</f>
        <v>1790</v>
      </c>
      <c r="D875">
        <f>ROW(EtalonRes!A1792)</f>
        <v>1792</v>
      </c>
      <c r="E875" t="s">
        <v>768</v>
      </c>
      <c r="F875" t="s">
        <v>747</v>
      </c>
      <c r="G875" t="s">
        <v>748</v>
      </c>
      <c r="H875" t="s">
        <v>48</v>
      </c>
      <c r="I875">
        <f>ROUND(ROUND(83/100,4),9)</f>
        <v>0.83</v>
      </c>
      <c r="J875">
        <v>0</v>
      </c>
      <c r="K875">
        <f>ROUND(ROUND(83/100,4),9)</f>
        <v>0.83</v>
      </c>
      <c r="O875">
        <f t="shared" si="1044"/>
        <v>11813.88</v>
      </c>
      <c r="P875">
        <f t="shared" si="1045"/>
        <v>0</v>
      </c>
      <c r="Q875">
        <f>(ROUND((ROUND(((((ET875*1.25)*1.1))*AV875*I875),2)*BB875),2)+ROUND((ROUND(((AE875-(((EU875*1.25)*1.1)))*AV875*I875),2)*BS875),2))</f>
        <v>247.28</v>
      </c>
      <c r="R875">
        <f t="shared" si="1046"/>
        <v>126.48</v>
      </c>
      <c r="S875">
        <f t="shared" si="1047"/>
        <v>11566.6</v>
      </c>
      <c r="T875">
        <f t="shared" si="1048"/>
        <v>0</v>
      </c>
      <c r="U875">
        <f t="shared" si="1049"/>
        <v>16.80444975</v>
      </c>
      <c r="V875">
        <f t="shared" si="1050"/>
        <v>0</v>
      </c>
      <c r="W875">
        <f t="shared" si="1051"/>
        <v>0</v>
      </c>
      <c r="X875">
        <f t="shared" si="1052"/>
        <v>12745.46</v>
      </c>
      <c r="Y875">
        <f t="shared" si="1053"/>
        <v>7132.78</v>
      </c>
      <c r="AA875">
        <v>59204059</v>
      </c>
      <c r="AB875">
        <f t="shared" si="1054"/>
        <v>254.65</v>
      </c>
      <c r="AC875">
        <f t="shared" si="1055"/>
        <v>0</v>
      </c>
      <c r="AD875">
        <f>ROUND((((((ET875*1.25)*1.1))-(((EU875*1.25)*1.1)))+AE875),6)</f>
        <v>17.146249999999998</v>
      </c>
      <c r="AE875">
        <f>ROUND((((EU875*1.25)*1.1)),6)</f>
        <v>2.5987499999999999</v>
      </c>
      <c r="AF875">
        <f>ROUND((((EV875*1.15)*1.1)),6)</f>
        <v>237.50375</v>
      </c>
      <c r="AG875">
        <f t="shared" si="1056"/>
        <v>0</v>
      </c>
      <c r="AH875">
        <f>(((EW875*1.15)*1.1))</f>
        <v>18.975000000000001</v>
      </c>
      <c r="AI875">
        <f>(((EX875*1.25)*1.1))</f>
        <v>0</v>
      </c>
      <c r="AJ875">
        <f t="shared" si="1057"/>
        <v>0</v>
      </c>
      <c r="AK875">
        <v>200.22</v>
      </c>
      <c r="AL875">
        <v>0</v>
      </c>
      <c r="AM875">
        <v>12.47</v>
      </c>
      <c r="AN875">
        <v>1.89</v>
      </c>
      <c r="AO875">
        <v>187.75</v>
      </c>
      <c r="AP875">
        <v>0</v>
      </c>
      <c r="AQ875">
        <v>15</v>
      </c>
      <c r="AR875">
        <v>0</v>
      </c>
      <c r="AS875">
        <v>0</v>
      </c>
      <c r="AT875">
        <v>109</v>
      </c>
      <c r="AU875">
        <v>61</v>
      </c>
      <c r="AV875">
        <v>1.0669999999999999</v>
      </c>
      <c r="AW875">
        <v>1</v>
      </c>
      <c r="AZ875">
        <v>1</v>
      </c>
      <c r="BA875">
        <v>54.99</v>
      </c>
      <c r="BB875">
        <v>16.29</v>
      </c>
      <c r="BC875">
        <v>1</v>
      </c>
      <c r="BD875" t="s">
        <v>3</v>
      </c>
      <c r="BE875" t="s">
        <v>3</v>
      </c>
      <c r="BF875" t="s">
        <v>3</v>
      </c>
      <c r="BG875" t="s">
        <v>3</v>
      </c>
      <c r="BH875">
        <v>0</v>
      </c>
      <c r="BI875">
        <v>1</v>
      </c>
      <c r="BJ875" t="s">
        <v>749</v>
      </c>
      <c r="BM875">
        <v>22</v>
      </c>
      <c r="BN875">
        <v>0</v>
      </c>
      <c r="BO875" t="s">
        <v>747</v>
      </c>
      <c r="BP875">
        <v>1</v>
      </c>
      <c r="BQ875">
        <v>30</v>
      </c>
      <c r="BR875">
        <v>0</v>
      </c>
      <c r="BS875">
        <v>54.99</v>
      </c>
      <c r="BT875">
        <v>1</v>
      </c>
      <c r="BU875">
        <v>1</v>
      </c>
      <c r="BV875">
        <v>1</v>
      </c>
      <c r="BW875">
        <v>1</v>
      </c>
      <c r="BX875">
        <v>1</v>
      </c>
      <c r="BY875" t="s">
        <v>3</v>
      </c>
      <c r="BZ875">
        <v>109</v>
      </c>
      <c r="CA875">
        <v>61</v>
      </c>
      <c r="CB875" t="s">
        <v>3</v>
      </c>
      <c r="CE875">
        <v>30</v>
      </c>
      <c r="CF875">
        <v>0</v>
      </c>
      <c r="CG875">
        <v>0</v>
      </c>
      <c r="CM875">
        <v>0</v>
      </c>
      <c r="CN875" t="s">
        <v>1044</v>
      </c>
      <c r="CO875">
        <v>0</v>
      </c>
      <c r="CP875">
        <f t="shared" si="1058"/>
        <v>11813.880000000001</v>
      </c>
      <c r="CQ875">
        <f t="shared" si="1059"/>
        <v>0</v>
      </c>
      <c r="CR875">
        <f>(ROUND((ROUND(((((ET875*1.25)*1.1))*AV875*1),2)*BB875),2)+ROUND((ROUND(((AE875-(((EU875*1.25)*1.1)))*AV875*1),2)*BS875),2))</f>
        <v>298.11</v>
      </c>
      <c r="CS875">
        <f t="shared" si="1060"/>
        <v>152.32</v>
      </c>
      <c r="CT875">
        <f t="shared" si="1061"/>
        <v>13935.57</v>
      </c>
      <c r="CU875">
        <f t="shared" si="1062"/>
        <v>0</v>
      </c>
      <c r="CV875">
        <f t="shared" si="1063"/>
        <v>20.246324999999999</v>
      </c>
      <c r="CW875">
        <f t="shared" si="1064"/>
        <v>0</v>
      </c>
      <c r="CX875">
        <f t="shared" si="1065"/>
        <v>0</v>
      </c>
      <c r="CY875">
        <f t="shared" si="1066"/>
        <v>12745.457199999999</v>
      </c>
      <c r="CZ875">
        <f t="shared" si="1067"/>
        <v>7132.7788</v>
      </c>
      <c r="DB875">
        <v>339</v>
      </c>
      <c r="DC875" t="s">
        <v>3</v>
      </c>
      <c r="DD875" t="s">
        <v>3</v>
      </c>
      <c r="DE875" t="s">
        <v>25</v>
      </c>
      <c r="DF875" t="s">
        <v>25</v>
      </c>
      <c r="DG875" t="s">
        <v>26</v>
      </c>
      <c r="DH875" t="s">
        <v>3</v>
      </c>
      <c r="DI875" t="s">
        <v>26</v>
      </c>
      <c r="DJ875" t="s">
        <v>25</v>
      </c>
      <c r="DK875" t="s">
        <v>3</v>
      </c>
      <c r="DL875" t="s">
        <v>3</v>
      </c>
      <c r="DM875" t="s">
        <v>3</v>
      </c>
      <c r="DN875">
        <v>0</v>
      </c>
      <c r="DO875">
        <v>0</v>
      </c>
      <c r="DP875">
        <v>1</v>
      </c>
      <c r="DQ875">
        <v>1</v>
      </c>
      <c r="DU875">
        <v>1010</v>
      </c>
      <c r="DV875" t="s">
        <v>48</v>
      </c>
      <c r="DW875" t="s">
        <v>48</v>
      </c>
      <c r="DX875">
        <v>100</v>
      </c>
      <c r="DZ875" t="s">
        <v>3</v>
      </c>
      <c r="EA875" t="s">
        <v>3</v>
      </c>
      <c r="EB875" t="s">
        <v>3</v>
      </c>
      <c r="EC875" t="s">
        <v>3</v>
      </c>
      <c r="EE875">
        <v>58807898</v>
      </c>
      <c r="EF875">
        <v>30</v>
      </c>
      <c r="EG875" t="s">
        <v>27</v>
      </c>
      <c r="EH875">
        <v>0</v>
      </c>
      <c r="EI875" t="s">
        <v>3</v>
      </c>
      <c r="EJ875">
        <v>1</v>
      </c>
      <c r="EK875">
        <v>22</v>
      </c>
      <c r="EL875" t="s">
        <v>724</v>
      </c>
      <c r="EM875" t="s">
        <v>725</v>
      </c>
      <c r="EO875" t="s">
        <v>30</v>
      </c>
      <c r="EQ875">
        <v>0</v>
      </c>
      <c r="ER875">
        <v>200.22</v>
      </c>
      <c r="ES875">
        <v>0</v>
      </c>
      <c r="ET875">
        <v>12.47</v>
      </c>
      <c r="EU875">
        <v>1.89</v>
      </c>
      <c r="EV875">
        <v>187.75</v>
      </c>
      <c r="EW875">
        <v>15</v>
      </c>
      <c r="EX875">
        <v>0</v>
      </c>
      <c r="EY875">
        <v>0</v>
      </c>
      <c r="FQ875">
        <v>0</v>
      </c>
      <c r="FR875">
        <v>0</v>
      </c>
      <c r="FS875">
        <v>0</v>
      </c>
      <c r="FX875">
        <v>109</v>
      </c>
      <c r="FY875">
        <v>61</v>
      </c>
      <c r="GA875" t="s">
        <v>3</v>
      </c>
      <c r="GD875">
        <v>1</v>
      </c>
      <c r="GF875">
        <v>-1098930568</v>
      </c>
      <c r="GG875">
        <v>2</v>
      </c>
      <c r="GH875">
        <v>1</v>
      </c>
      <c r="GI875">
        <v>2</v>
      </c>
      <c r="GJ875">
        <v>0</v>
      </c>
      <c r="GK875">
        <v>0</v>
      </c>
      <c r="GL875">
        <f t="shared" si="1068"/>
        <v>0</v>
      </c>
      <c r="GM875">
        <f t="shared" si="1069"/>
        <v>31692.12</v>
      </c>
      <c r="GN875">
        <f t="shared" si="1070"/>
        <v>31692.12</v>
      </c>
      <c r="GO875">
        <f t="shared" si="1071"/>
        <v>0</v>
      </c>
      <c r="GP875">
        <f t="shared" si="1072"/>
        <v>0</v>
      </c>
      <c r="GR875">
        <v>0</v>
      </c>
      <c r="GS875">
        <v>3</v>
      </c>
      <c r="GT875">
        <v>0</v>
      </c>
      <c r="GU875" t="s">
        <v>3</v>
      </c>
      <c r="GV875">
        <f t="shared" si="1073"/>
        <v>0</v>
      </c>
      <c r="GW875">
        <v>1</v>
      </c>
      <c r="GX875">
        <f t="shared" si="1074"/>
        <v>0</v>
      </c>
      <c r="HA875">
        <v>0</v>
      </c>
      <c r="HB875">
        <v>0</v>
      </c>
      <c r="HC875">
        <f t="shared" si="1075"/>
        <v>0</v>
      </c>
      <c r="HE875" t="s">
        <v>3</v>
      </c>
      <c r="HF875" t="s">
        <v>3</v>
      </c>
      <c r="HM875" t="s">
        <v>3</v>
      </c>
      <c r="HN875" t="s">
        <v>3</v>
      </c>
      <c r="HO875" t="s">
        <v>3</v>
      </c>
      <c r="HP875" t="s">
        <v>3</v>
      </c>
      <c r="HQ875" t="s">
        <v>3</v>
      </c>
      <c r="HS875">
        <v>0</v>
      </c>
      <c r="IK875">
        <v>0</v>
      </c>
    </row>
    <row r="876" spans="1:255" x14ac:dyDescent="0.2">
      <c r="A876" s="2">
        <v>18</v>
      </c>
      <c r="B876" s="2">
        <v>1</v>
      </c>
      <c r="C876" s="2">
        <v>1787</v>
      </c>
      <c r="D876" s="2"/>
      <c r="E876" s="2" t="s">
        <v>769</v>
      </c>
      <c r="F876" s="2" t="s">
        <v>770</v>
      </c>
      <c r="G876" s="2" t="s">
        <v>771</v>
      </c>
      <c r="H876" s="2" t="s">
        <v>753</v>
      </c>
      <c r="I876" s="2">
        <f>I874*J876</f>
        <v>83</v>
      </c>
      <c r="J876" s="2">
        <v>100</v>
      </c>
      <c r="K876" s="2">
        <v>100</v>
      </c>
      <c r="L876" s="2"/>
      <c r="M876" s="2"/>
      <c r="N876" s="2"/>
      <c r="O876" s="2">
        <f t="shared" si="1044"/>
        <v>30764.78</v>
      </c>
      <c r="P876" s="2">
        <f t="shared" si="1045"/>
        <v>30764.78</v>
      </c>
      <c r="Q876" s="2">
        <f>(ROUND((ROUND(((ET876)*AV876*I876),2)*BB876),2)+ROUND((ROUND(((AE876-(EU876))*AV876*I876),2)*BS876),2))</f>
        <v>0</v>
      </c>
      <c r="R876" s="2">
        <f t="shared" si="1046"/>
        <v>0</v>
      </c>
      <c r="S876" s="2">
        <f t="shared" si="1047"/>
        <v>0</v>
      </c>
      <c r="T876" s="2">
        <f t="shared" si="1048"/>
        <v>0</v>
      </c>
      <c r="U876" s="2">
        <f t="shared" si="1049"/>
        <v>0</v>
      </c>
      <c r="V876" s="2">
        <f t="shared" si="1050"/>
        <v>0</v>
      </c>
      <c r="W876" s="2">
        <f t="shared" si="1051"/>
        <v>0</v>
      </c>
      <c r="X876" s="2">
        <f t="shared" si="1052"/>
        <v>0</v>
      </c>
      <c r="Y876" s="2">
        <f t="shared" si="1053"/>
        <v>0</v>
      </c>
      <c r="Z876" s="2"/>
      <c r="AA876" s="2">
        <v>59204062</v>
      </c>
      <c r="AB876" s="2">
        <f t="shared" si="1054"/>
        <v>370.66</v>
      </c>
      <c r="AC876" s="2">
        <f t="shared" si="1055"/>
        <v>370.66</v>
      </c>
      <c r="AD876" s="2">
        <f>ROUND((((ET876)-(EU876))+AE876),6)</f>
        <v>0</v>
      </c>
      <c r="AE876" s="2">
        <f>ROUND((EU876),6)</f>
        <v>0</v>
      </c>
      <c r="AF876" s="2">
        <f>ROUND((EV876),6)</f>
        <v>0</v>
      </c>
      <c r="AG876" s="2">
        <f t="shared" si="1056"/>
        <v>0</v>
      </c>
      <c r="AH876" s="2">
        <f>(EW876)</f>
        <v>0</v>
      </c>
      <c r="AI876" s="2">
        <f>(EX876)</f>
        <v>0</v>
      </c>
      <c r="AJ876" s="2">
        <f t="shared" si="1057"/>
        <v>0</v>
      </c>
      <c r="AK876" s="2">
        <v>370.66</v>
      </c>
      <c r="AL876" s="2">
        <v>370.66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109</v>
      </c>
      <c r="AU876" s="2">
        <v>61</v>
      </c>
      <c r="AV876" s="2">
        <v>1</v>
      </c>
      <c r="AW876" s="2">
        <v>1</v>
      </c>
      <c r="AX876" s="2"/>
      <c r="AY876" s="2"/>
      <c r="AZ876" s="2">
        <v>1</v>
      </c>
      <c r="BA876" s="2">
        <v>1</v>
      </c>
      <c r="BB876" s="2">
        <v>1</v>
      </c>
      <c r="BC876" s="2">
        <v>1</v>
      </c>
      <c r="BD876" s="2" t="s">
        <v>3</v>
      </c>
      <c r="BE876" s="2" t="s">
        <v>3</v>
      </c>
      <c r="BF876" s="2" t="s">
        <v>3</v>
      </c>
      <c r="BG876" s="2" t="s">
        <v>3</v>
      </c>
      <c r="BH876" s="2">
        <v>3</v>
      </c>
      <c r="BI876" s="2">
        <v>1</v>
      </c>
      <c r="BJ876" s="2" t="s">
        <v>772</v>
      </c>
      <c r="BK876" s="2"/>
      <c r="BL876" s="2"/>
      <c r="BM876" s="2">
        <v>22</v>
      </c>
      <c r="BN876" s="2">
        <v>0</v>
      </c>
      <c r="BO876" s="2" t="s">
        <v>3</v>
      </c>
      <c r="BP876" s="2">
        <v>0</v>
      </c>
      <c r="BQ876" s="2">
        <v>30</v>
      </c>
      <c r="BR876" s="2">
        <v>0</v>
      </c>
      <c r="BS876" s="2">
        <v>1</v>
      </c>
      <c r="BT876" s="2">
        <v>1</v>
      </c>
      <c r="BU876" s="2">
        <v>1</v>
      </c>
      <c r="BV876" s="2">
        <v>1</v>
      </c>
      <c r="BW876" s="2">
        <v>1</v>
      </c>
      <c r="BX876" s="2">
        <v>1</v>
      </c>
      <c r="BY876" s="2" t="s">
        <v>3</v>
      </c>
      <c r="BZ876" s="2">
        <v>109</v>
      </c>
      <c r="CA876" s="2">
        <v>61</v>
      </c>
      <c r="CB876" s="2" t="s">
        <v>3</v>
      </c>
      <c r="CC876" s="2"/>
      <c r="CD876" s="2"/>
      <c r="CE876" s="2">
        <v>30</v>
      </c>
      <c r="CF876" s="2">
        <v>0</v>
      </c>
      <c r="CG876" s="2">
        <v>0</v>
      </c>
      <c r="CH876" s="2"/>
      <c r="CI876" s="2"/>
      <c r="CJ876" s="2"/>
      <c r="CK876" s="2"/>
      <c r="CL876" s="2"/>
      <c r="CM876" s="2">
        <v>0</v>
      </c>
      <c r="CN876" s="2" t="s">
        <v>3</v>
      </c>
      <c r="CO876" s="2">
        <v>0</v>
      </c>
      <c r="CP876" s="2">
        <f t="shared" si="1058"/>
        <v>30764.78</v>
      </c>
      <c r="CQ876" s="2">
        <f t="shared" si="1059"/>
        <v>370.66</v>
      </c>
      <c r="CR876" s="2">
        <f>(ROUND((ROUND(((ET876)*AV876*1),2)*BB876),2)+ROUND((ROUND(((AE876-(EU876))*AV876*1),2)*BS876),2))</f>
        <v>0</v>
      </c>
      <c r="CS876" s="2">
        <f t="shared" si="1060"/>
        <v>0</v>
      </c>
      <c r="CT876" s="2">
        <f t="shared" si="1061"/>
        <v>0</v>
      </c>
      <c r="CU876" s="2">
        <f t="shared" si="1062"/>
        <v>0</v>
      </c>
      <c r="CV876" s="2">
        <f t="shared" si="1063"/>
        <v>0</v>
      </c>
      <c r="CW876" s="2">
        <f t="shared" si="1064"/>
        <v>0</v>
      </c>
      <c r="CX876" s="2">
        <f t="shared" si="1065"/>
        <v>0</v>
      </c>
      <c r="CY876" s="2">
        <f t="shared" si="1066"/>
        <v>0</v>
      </c>
      <c r="CZ876" s="2">
        <f t="shared" si="1067"/>
        <v>0</v>
      </c>
      <c r="DA876" s="2"/>
      <c r="DB876" s="2"/>
      <c r="DC876" s="2" t="s">
        <v>3</v>
      </c>
      <c r="DD876" s="2" t="s">
        <v>3</v>
      </c>
      <c r="DE876" s="2" t="s">
        <v>3</v>
      </c>
      <c r="DF876" s="2" t="s">
        <v>3</v>
      </c>
      <c r="DG876" s="2" t="s">
        <v>3</v>
      </c>
      <c r="DH876" s="2" t="s">
        <v>3</v>
      </c>
      <c r="DI876" s="2" t="s">
        <v>3</v>
      </c>
      <c r="DJ876" s="2" t="s">
        <v>3</v>
      </c>
      <c r="DK876" s="2" t="s">
        <v>3</v>
      </c>
      <c r="DL876" s="2" t="s">
        <v>3</v>
      </c>
      <c r="DM876" s="2" t="s">
        <v>3</v>
      </c>
      <c r="DN876" s="2">
        <v>0</v>
      </c>
      <c r="DO876" s="2">
        <v>0</v>
      </c>
      <c r="DP876" s="2">
        <v>1</v>
      </c>
      <c r="DQ876" s="2">
        <v>1</v>
      </c>
      <c r="DR876" s="2"/>
      <c r="DS876" s="2"/>
      <c r="DT876" s="2"/>
      <c r="DU876" s="2">
        <v>1013</v>
      </c>
      <c r="DV876" s="2" t="s">
        <v>753</v>
      </c>
      <c r="DW876" s="2" t="s">
        <v>753</v>
      </c>
      <c r="DX876" s="2">
        <v>1</v>
      </c>
      <c r="DY876" s="2"/>
      <c r="DZ876" s="2" t="s">
        <v>3</v>
      </c>
      <c r="EA876" s="2" t="s">
        <v>3</v>
      </c>
      <c r="EB876" s="2" t="s">
        <v>3</v>
      </c>
      <c r="EC876" s="2" t="s">
        <v>3</v>
      </c>
      <c r="ED876" s="2"/>
      <c r="EE876" s="2">
        <v>58807898</v>
      </c>
      <c r="EF876" s="2">
        <v>30</v>
      </c>
      <c r="EG876" s="2" t="s">
        <v>27</v>
      </c>
      <c r="EH876" s="2">
        <v>0</v>
      </c>
      <c r="EI876" s="2" t="s">
        <v>3</v>
      </c>
      <c r="EJ876" s="2">
        <v>1</v>
      </c>
      <c r="EK876" s="2">
        <v>22</v>
      </c>
      <c r="EL876" s="2" t="s">
        <v>724</v>
      </c>
      <c r="EM876" s="2" t="s">
        <v>725</v>
      </c>
      <c r="EN876" s="2"/>
      <c r="EO876" s="2" t="s">
        <v>3</v>
      </c>
      <c r="EP876" s="2"/>
      <c r="EQ876" s="2">
        <v>0</v>
      </c>
      <c r="ER876" s="2">
        <v>370.66</v>
      </c>
      <c r="ES876" s="2">
        <v>370.66</v>
      </c>
      <c r="ET876" s="2">
        <v>0</v>
      </c>
      <c r="EU876" s="2">
        <v>0</v>
      </c>
      <c r="EV876" s="2">
        <v>0</v>
      </c>
      <c r="EW876" s="2">
        <v>0</v>
      </c>
      <c r="EX876" s="2">
        <v>0</v>
      </c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>
        <v>0</v>
      </c>
      <c r="FR876" s="2">
        <v>0</v>
      </c>
      <c r="FS876" s="2">
        <v>0</v>
      </c>
      <c r="FT876" s="2"/>
      <c r="FU876" s="2"/>
      <c r="FV876" s="2"/>
      <c r="FW876" s="2"/>
      <c r="FX876" s="2">
        <v>109</v>
      </c>
      <c r="FY876" s="2">
        <v>61</v>
      </c>
      <c r="FZ876" s="2"/>
      <c r="GA876" s="2" t="s">
        <v>3</v>
      </c>
      <c r="GB876" s="2"/>
      <c r="GC876" s="2"/>
      <c r="GD876" s="2">
        <v>1</v>
      </c>
      <c r="GE876" s="2"/>
      <c r="GF876" s="2">
        <v>-1959182810</v>
      </c>
      <c r="GG876" s="2">
        <v>2</v>
      </c>
      <c r="GH876" s="2">
        <v>1</v>
      </c>
      <c r="GI876" s="2">
        <v>-2</v>
      </c>
      <c r="GJ876" s="2">
        <v>0</v>
      </c>
      <c r="GK876" s="2">
        <v>0</v>
      </c>
      <c r="GL876" s="2">
        <f t="shared" si="1068"/>
        <v>0</v>
      </c>
      <c r="GM876" s="2">
        <f t="shared" si="1069"/>
        <v>30764.78</v>
      </c>
      <c r="GN876" s="2">
        <f t="shared" si="1070"/>
        <v>30764.78</v>
      </c>
      <c r="GO876" s="2">
        <f t="shared" si="1071"/>
        <v>0</v>
      </c>
      <c r="GP876" s="2">
        <f t="shared" si="1072"/>
        <v>0</v>
      </c>
      <c r="GQ876" s="2"/>
      <c r="GR876" s="2">
        <v>0</v>
      </c>
      <c r="GS876" s="2">
        <v>3</v>
      </c>
      <c r="GT876" s="2">
        <v>0</v>
      </c>
      <c r="GU876" s="2" t="s">
        <v>3</v>
      </c>
      <c r="GV876" s="2">
        <f t="shared" si="1073"/>
        <v>0</v>
      </c>
      <c r="GW876" s="2">
        <v>1</v>
      </c>
      <c r="GX876" s="2">
        <f t="shared" si="1074"/>
        <v>0</v>
      </c>
      <c r="GY876" s="2"/>
      <c r="GZ876" s="2"/>
      <c r="HA876" s="2">
        <v>0</v>
      </c>
      <c r="HB876" s="2">
        <v>0</v>
      </c>
      <c r="HC876" s="2">
        <f t="shared" si="1075"/>
        <v>0</v>
      </c>
      <c r="HD876" s="2"/>
      <c r="HE876" s="2" t="s">
        <v>3</v>
      </c>
      <c r="HF876" s="2" t="s">
        <v>3</v>
      </c>
      <c r="HG876" s="2"/>
      <c r="HH876" s="2"/>
      <c r="HI876" s="2"/>
      <c r="HJ876" s="2"/>
      <c r="HK876" s="2"/>
      <c r="HL876" s="2"/>
      <c r="HM876" s="2" t="s">
        <v>3</v>
      </c>
      <c r="HN876" s="2" t="s">
        <v>3</v>
      </c>
      <c r="HO876" s="2" t="s">
        <v>3</v>
      </c>
      <c r="HP876" s="2" t="s">
        <v>3</v>
      </c>
      <c r="HQ876" s="2" t="s">
        <v>3</v>
      </c>
      <c r="HR876" s="2"/>
      <c r="HS876" s="2">
        <v>0</v>
      </c>
      <c r="HT876" s="2"/>
      <c r="HU876" s="2"/>
      <c r="HV876" s="2"/>
      <c r="HW876" s="2"/>
      <c r="HX876" s="2"/>
      <c r="HY876" s="2"/>
      <c r="HZ876" s="2"/>
      <c r="IA876" s="2"/>
      <c r="IB876" s="2"/>
      <c r="IC876" s="2"/>
      <c r="ID876" s="2"/>
      <c r="IE876" s="2"/>
      <c r="IF876" s="2"/>
      <c r="IG876" s="2"/>
      <c r="IH876" s="2"/>
      <c r="II876" s="2"/>
      <c r="IJ876" s="2"/>
      <c r="IK876" s="2">
        <v>0</v>
      </c>
      <c r="IL876" s="2"/>
      <c r="IM876" s="2"/>
      <c r="IN876" s="2"/>
      <c r="IO876" s="2"/>
      <c r="IP876" s="2"/>
      <c r="IQ876" s="2"/>
      <c r="IR876" s="2"/>
      <c r="IS876" s="2"/>
      <c r="IT876" s="2"/>
      <c r="IU876" s="2"/>
    </row>
    <row r="877" spans="1:255" x14ac:dyDescent="0.2">
      <c r="A877">
        <v>18</v>
      </c>
      <c r="B877">
        <v>1</v>
      </c>
      <c r="C877">
        <v>1790</v>
      </c>
      <c r="E877" t="s">
        <v>769</v>
      </c>
      <c r="F877" t="s">
        <v>770</v>
      </c>
      <c r="G877" t="s">
        <v>771</v>
      </c>
      <c r="H877" t="s">
        <v>753</v>
      </c>
      <c r="I877">
        <f>I875*J877</f>
        <v>83</v>
      </c>
      <c r="J877">
        <v>100</v>
      </c>
      <c r="K877">
        <v>100</v>
      </c>
      <c r="O877">
        <f t="shared" si="1044"/>
        <v>316877.23</v>
      </c>
      <c r="P877">
        <f t="shared" si="1045"/>
        <v>316877.23</v>
      </c>
      <c r="Q877">
        <f>(ROUND((ROUND(((ET877)*AV877*I877),2)*BB877),2)+ROUND((ROUND(((AE877-(EU877))*AV877*I877),2)*BS877),2))</f>
        <v>0</v>
      </c>
      <c r="R877">
        <f t="shared" si="1046"/>
        <v>0</v>
      </c>
      <c r="S877">
        <f t="shared" si="1047"/>
        <v>0</v>
      </c>
      <c r="T877">
        <f t="shared" si="1048"/>
        <v>0</v>
      </c>
      <c r="U877">
        <f t="shared" si="1049"/>
        <v>0</v>
      </c>
      <c r="V877">
        <f t="shared" si="1050"/>
        <v>0</v>
      </c>
      <c r="W877">
        <f t="shared" si="1051"/>
        <v>0</v>
      </c>
      <c r="X877">
        <f t="shared" si="1052"/>
        <v>0</v>
      </c>
      <c r="Y877">
        <f t="shared" si="1053"/>
        <v>0</v>
      </c>
      <c r="AA877">
        <v>59204059</v>
      </c>
      <c r="AB877">
        <f t="shared" si="1054"/>
        <v>370.66</v>
      </c>
      <c r="AC877">
        <f t="shared" si="1055"/>
        <v>370.66</v>
      </c>
      <c r="AD877">
        <f>ROUND((((ET877)-(EU877))+AE877),6)</f>
        <v>0</v>
      </c>
      <c r="AE877">
        <f>ROUND((EU877),6)</f>
        <v>0</v>
      </c>
      <c r="AF877">
        <f>ROUND((EV877),6)</f>
        <v>0</v>
      </c>
      <c r="AG877">
        <f t="shared" si="1056"/>
        <v>0</v>
      </c>
      <c r="AH877">
        <f>(EW877)</f>
        <v>0</v>
      </c>
      <c r="AI877">
        <f>(EX877)</f>
        <v>0</v>
      </c>
      <c r="AJ877">
        <f t="shared" si="1057"/>
        <v>0</v>
      </c>
      <c r="AK877">
        <v>370.66</v>
      </c>
      <c r="AL877">
        <v>370.66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109</v>
      </c>
      <c r="AU877">
        <v>61</v>
      </c>
      <c r="AV877">
        <v>1</v>
      </c>
      <c r="AW877">
        <v>1</v>
      </c>
      <c r="AZ877">
        <v>1</v>
      </c>
      <c r="BA877">
        <v>1</v>
      </c>
      <c r="BB877">
        <v>1</v>
      </c>
      <c r="BC877">
        <v>10.3</v>
      </c>
      <c r="BD877" t="s">
        <v>3</v>
      </c>
      <c r="BE877" t="s">
        <v>3</v>
      </c>
      <c r="BF877" t="s">
        <v>3</v>
      </c>
      <c r="BG877" t="s">
        <v>3</v>
      </c>
      <c r="BH877">
        <v>3</v>
      </c>
      <c r="BI877">
        <v>1</v>
      </c>
      <c r="BJ877" t="s">
        <v>772</v>
      </c>
      <c r="BM877">
        <v>22</v>
      </c>
      <c r="BN877">
        <v>0</v>
      </c>
      <c r="BO877" t="s">
        <v>770</v>
      </c>
      <c r="BP877">
        <v>1</v>
      </c>
      <c r="BQ877">
        <v>30</v>
      </c>
      <c r="BR877">
        <v>0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 t="s">
        <v>3</v>
      </c>
      <c r="BZ877">
        <v>109</v>
      </c>
      <c r="CA877">
        <v>61</v>
      </c>
      <c r="CB877" t="s">
        <v>3</v>
      </c>
      <c r="CE877">
        <v>30</v>
      </c>
      <c r="CF877">
        <v>0</v>
      </c>
      <c r="CG877">
        <v>0</v>
      </c>
      <c r="CM877">
        <v>0</v>
      </c>
      <c r="CN877" t="s">
        <v>3</v>
      </c>
      <c r="CO877">
        <v>0</v>
      </c>
      <c r="CP877">
        <f t="shared" si="1058"/>
        <v>316877.23</v>
      </c>
      <c r="CQ877">
        <f t="shared" si="1059"/>
        <v>3817.8</v>
      </c>
      <c r="CR877">
        <f>(ROUND((ROUND(((ET877)*AV877*1),2)*BB877),2)+ROUND((ROUND(((AE877-(EU877))*AV877*1),2)*BS877),2))</f>
        <v>0</v>
      </c>
      <c r="CS877">
        <f t="shared" si="1060"/>
        <v>0</v>
      </c>
      <c r="CT877">
        <f t="shared" si="1061"/>
        <v>0</v>
      </c>
      <c r="CU877">
        <f t="shared" si="1062"/>
        <v>0</v>
      </c>
      <c r="CV877">
        <f t="shared" si="1063"/>
        <v>0</v>
      </c>
      <c r="CW877">
        <f t="shared" si="1064"/>
        <v>0</v>
      </c>
      <c r="CX877">
        <f t="shared" si="1065"/>
        <v>0</v>
      </c>
      <c r="CY877">
        <f t="shared" si="1066"/>
        <v>0</v>
      </c>
      <c r="CZ877">
        <f t="shared" si="1067"/>
        <v>0</v>
      </c>
      <c r="DC877" t="s">
        <v>3</v>
      </c>
      <c r="DD877" t="s">
        <v>3</v>
      </c>
      <c r="DE877" t="s">
        <v>3</v>
      </c>
      <c r="DF877" t="s">
        <v>3</v>
      </c>
      <c r="DG877" t="s">
        <v>3</v>
      </c>
      <c r="DH877" t="s">
        <v>3</v>
      </c>
      <c r="DI877" t="s">
        <v>3</v>
      </c>
      <c r="DJ877" t="s">
        <v>3</v>
      </c>
      <c r="DK877" t="s">
        <v>3</v>
      </c>
      <c r="DL877" t="s">
        <v>3</v>
      </c>
      <c r="DM877" t="s">
        <v>3</v>
      </c>
      <c r="DN877">
        <v>0</v>
      </c>
      <c r="DO877">
        <v>0</v>
      </c>
      <c r="DP877">
        <v>1</v>
      </c>
      <c r="DQ877">
        <v>1</v>
      </c>
      <c r="DU877">
        <v>1013</v>
      </c>
      <c r="DV877" t="s">
        <v>753</v>
      </c>
      <c r="DW877" t="s">
        <v>753</v>
      </c>
      <c r="DX877">
        <v>1</v>
      </c>
      <c r="DZ877" t="s">
        <v>3</v>
      </c>
      <c r="EA877" t="s">
        <v>3</v>
      </c>
      <c r="EB877" t="s">
        <v>3</v>
      </c>
      <c r="EC877" t="s">
        <v>3</v>
      </c>
      <c r="EE877">
        <v>58807898</v>
      </c>
      <c r="EF877">
        <v>30</v>
      </c>
      <c r="EG877" t="s">
        <v>27</v>
      </c>
      <c r="EH877">
        <v>0</v>
      </c>
      <c r="EI877" t="s">
        <v>3</v>
      </c>
      <c r="EJ877">
        <v>1</v>
      </c>
      <c r="EK877">
        <v>22</v>
      </c>
      <c r="EL877" t="s">
        <v>724</v>
      </c>
      <c r="EM877" t="s">
        <v>725</v>
      </c>
      <c r="EO877" t="s">
        <v>3</v>
      </c>
      <c r="EQ877">
        <v>0</v>
      </c>
      <c r="ER877">
        <v>370.66</v>
      </c>
      <c r="ES877">
        <v>370.66</v>
      </c>
      <c r="ET877">
        <v>0</v>
      </c>
      <c r="EU877">
        <v>0</v>
      </c>
      <c r="EV877">
        <v>0</v>
      </c>
      <c r="EW877">
        <v>0</v>
      </c>
      <c r="EX877">
        <v>0</v>
      </c>
      <c r="FQ877">
        <v>0</v>
      </c>
      <c r="FR877">
        <v>0</v>
      </c>
      <c r="FS877">
        <v>0</v>
      </c>
      <c r="FX877">
        <v>109</v>
      </c>
      <c r="FY877">
        <v>61</v>
      </c>
      <c r="GA877" t="s">
        <v>3</v>
      </c>
      <c r="GD877">
        <v>1</v>
      </c>
      <c r="GF877">
        <v>-1959182810</v>
      </c>
      <c r="GG877">
        <v>2</v>
      </c>
      <c r="GH877">
        <v>1</v>
      </c>
      <c r="GI877">
        <v>2</v>
      </c>
      <c r="GJ877">
        <v>0</v>
      </c>
      <c r="GK877">
        <v>0</v>
      </c>
      <c r="GL877">
        <f t="shared" si="1068"/>
        <v>0</v>
      </c>
      <c r="GM877">
        <f t="shared" si="1069"/>
        <v>316877.23</v>
      </c>
      <c r="GN877">
        <f t="shared" si="1070"/>
        <v>316877.23</v>
      </c>
      <c r="GO877">
        <f t="shared" si="1071"/>
        <v>0</v>
      </c>
      <c r="GP877">
        <f t="shared" si="1072"/>
        <v>0</v>
      </c>
      <c r="GR877">
        <v>0</v>
      </c>
      <c r="GS877">
        <v>3</v>
      </c>
      <c r="GT877">
        <v>0</v>
      </c>
      <c r="GU877" t="s">
        <v>3</v>
      </c>
      <c r="GV877">
        <f t="shared" si="1073"/>
        <v>0</v>
      </c>
      <c r="GW877">
        <v>1</v>
      </c>
      <c r="GX877">
        <f t="shared" si="1074"/>
        <v>0</v>
      </c>
      <c r="HA877">
        <v>0</v>
      </c>
      <c r="HB877">
        <v>0</v>
      </c>
      <c r="HC877">
        <f t="shared" si="1075"/>
        <v>0</v>
      </c>
      <c r="HE877" t="s">
        <v>3</v>
      </c>
      <c r="HF877" t="s">
        <v>3</v>
      </c>
      <c r="HM877" t="s">
        <v>3</v>
      </c>
      <c r="HN877" t="s">
        <v>3</v>
      </c>
      <c r="HO877" t="s">
        <v>3</v>
      </c>
      <c r="HP877" t="s">
        <v>3</v>
      </c>
      <c r="HQ877" t="s">
        <v>3</v>
      </c>
      <c r="HS877">
        <v>0</v>
      </c>
      <c r="IK877">
        <v>0</v>
      </c>
    </row>
    <row r="878" spans="1:255" x14ac:dyDescent="0.2">
      <c r="A878" s="2">
        <v>17</v>
      </c>
      <c r="B878" s="2">
        <v>1</v>
      </c>
      <c r="C878" s="2">
        <f>ROW(SmtRes!A1794)</f>
        <v>1794</v>
      </c>
      <c r="D878" s="2">
        <f>ROW(EtalonRes!A1795)</f>
        <v>1795</v>
      </c>
      <c r="E878" s="2" t="s">
        <v>773</v>
      </c>
      <c r="F878" s="2" t="s">
        <v>747</v>
      </c>
      <c r="G878" s="2" t="s">
        <v>748</v>
      </c>
      <c r="H878" s="2" t="s">
        <v>48</v>
      </c>
      <c r="I878" s="2">
        <f>ROUND(ROUND(4/100,4),9)</f>
        <v>0.04</v>
      </c>
      <c r="J878" s="2">
        <v>0</v>
      </c>
      <c r="K878" s="2">
        <f>ROUND(ROUND(4/100,4),9)</f>
        <v>0.04</v>
      </c>
      <c r="L878" s="2"/>
      <c r="M878" s="2"/>
      <c r="N878" s="2"/>
      <c r="O878" s="2">
        <f t="shared" si="1044"/>
        <v>10.87</v>
      </c>
      <c r="P878" s="2">
        <f t="shared" si="1045"/>
        <v>0</v>
      </c>
      <c r="Q878" s="2">
        <f>(ROUND((ROUND(((((ET878*1.25)*1.1))*AV878*I878),2)*BB878),2)+ROUND((ROUND(((AE878-(((EU878*1.25)*1.1)))*AV878*I878),2)*BS878),2))</f>
        <v>0.73</v>
      </c>
      <c r="R878" s="2">
        <f t="shared" si="1046"/>
        <v>0.11</v>
      </c>
      <c r="S878" s="2">
        <f t="shared" si="1047"/>
        <v>10.14</v>
      </c>
      <c r="T878" s="2">
        <f t="shared" si="1048"/>
        <v>0</v>
      </c>
      <c r="U878" s="2">
        <f t="shared" si="1049"/>
        <v>0.80985299999999993</v>
      </c>
      <c r="V878" s="2">
        <f t="shared" si="1050"/>
        <v>0</v>
      </c>
      <c r="W878" s="2">
        <f t="shared" si="1051"/>
        <v>0</v>
      </c>
      <c r="X878" s="2">
        <f t="shared" si="1052"/>
        <v>11.17</v>
      </c>
      <c r="Y878" s="2">
        <f t="shared" si="1053"/>
        <v>6.25</v>
      </c>
      <c r="Z878" s="2"/>
      <c r="AA878" s="2">
        <v>59204062</v>
      </c>
      <c r="AB878" s="2">
        <f t="shared" si="1054"/>
        <v>254.65</v>
      </c>
      <c r="AC878" s="2">
        <f t="shared" si="1055"/>
        <v>0</v>
      </c>
      <c r="AD878" s="2">
        <f>ROUND((((((ET878*1.25)*1.1))-(((EU878*1.25)*1.1)))+AE878),6)</f>
        <v>17.146249999999998</v>
      </c>
      <c r="AE878" s="2">
        <f>ROUND((((EU878*1.25)*1.1)),6)</f>
        <v>2.5987499999999999</v>
      </c>
      <c r="AF878" s="2">
        <f>ROUND((((EV878*1.15)*1.1)),6)</f>
        <v>237.50375</v>
      </c>
      <c r="AG878" s="2">
        <f t="shared" si="1056"/>
        <v>0</v>
      </c>
      <c r="AH878" s="2">
        <f>(((EW878*1.15)*1.1))</f>
        <v>18.975000000000001</v>
      </c>
      <c r="AI878" s="2">
        <f>(((EX878*1.25)*1.1))</f>
        <v>0</v>
      </c>
      <c r="AJ878" s="2">
        <f t="shared" si="1057"/>
        <v>0</v>
      </c>
      <c r="AK878" s="2">
        <v>200.22</v>
      </c>
      <c r="AL878" s="2">
        <v>0</v>
      </c>
      <c r="AM878" s="2">
        <v>12.47</v>
      </c>
      <c r="AN878" s="2">
        <v>1.89</v>
      </c>
      <c r="AO878" s="2">
        <v>187.75</v>
      </c>
      <c r="AP878" s="2">
        <v>0</v>
      </c>
      <c r="AQ878" s="2">
        <v>15</v>
      </c>
      <c r="AR878" s="2">
        <v>0</v>
      </c>
      <c r="AS878" s="2">
        <v>0</v>
      </c>
      <c r="AT878" s="2">
        <v>109</v>
      </c>
      <c r="AU878" s="2">
        <v>61</v>
      </c>
      <c r="AV878" s="2">
        <v>1.0669999999999999</v>
      </c>
      <c r="AW878" s="2">
        <v>1</v>
      </c>
      <c r="AX878" s="2"/>
      <c r="AY878" s="2"/>
      <c r="AZ878" s="2">
        <v>1</v>
      </c>
      <c r="BA878" s="2">
        <v>1</v>
      </c>
      <c r="BB878" s="2">
        <v>1</v>
      </c>
      <c r="BC878" s="2">
        <v>1</v>
      </c>
      <c r="BD878" s="2" t="s">
        <v>3</v>
      </c>
      <c r="BE878" s="2" t="s">
        <v>3</v>
      </c>
      <c r="BF878" s="2" t="s">
        <v>3</v>
      </c>
      <c r="BG878" s="2" t="s">
        <v>3</v>
      </c>
      <c r="BH878" s="2">
        <v>0</v>
      </c>
      <c r="BI878" s="2">
        <v>1</v>
      </c>
      <c r="BJ878" s="2" t="s">
        <v>749</v>
      </c>
      <c r="BK878" s="2"/>
      <c r="BL878" s="2"/>
      <c r="BM878" s="2">
        <v>22</v>
      </c>
      <c r="BN878" s="2">
        <v>0</v>
      </c>
      <c r="BO878" s="2" t="s">
        <v>747</v>
      </c>
      <c r="BP878" s="2">
        <v>1</v>
      </c>
      <c r="BQ878" s="2">
        <v>30</v>
      </c>
      <c r="BR878" s="2">
        <v>0</v>
      </c>
      <c r="BS878" s="2">
        <v>1</v>
      </c>
      <c r="BT878" s="2">
        <v>1</v>
      </c>
      <c r="BU878" s="2">
        <v>1</v>
      </c>
      <c r="BV878" s="2">
        <v>1</v>
      </c>
      <c r="BW878" s="2">
        <v>1</v>
      </c>
      <c r="BX878" s="2">
        <v>1</v>
      </c>
      <c r="BY878" s="2" t="s">
        <v>3</v>
      </c>
      <c r="BZ878" s="2">
        <v>109</v>
      </c>
      <c r="CA878" s="2">
        <v>61</v>
      </c>
      <c r="CB878" s="2" t="s">
        <v>3</v>
      </c>
      <c r="CC878" s="2"/>
      <c r="CD878" s="2"/>
      <c r="CE878" s="2">
        <v>30</v>
      </c>
      <c r="CF878" s="2">
        <v>0</v>
      </c>
      <c r="CG878" s="2">
        <v>0</v>
      </c>
      <c r="CH878" s="2"/>
      <c r="CI878" s="2"/>
      <c r="CJ878" s="2"/>
      <c r="CK878" s="2"/>
      <c r="CL878" s="2"/>
      <c r="CM878" s="2">
        <v>0</v>
      </c>
      <c r="CN878" s="2" t="s">
        <v>1044</v>
      </c>
      <c r="CO878" s="2">
        <v>0</v>
      </c>
      <c r="CP878" s="2">
        <f t="shared" si="1058"/>
        <v>10.870000000000001</v>
      </c>
      <c r="CQ878" s="2">
        <f t="shared" si="1059"/>
        <v>0</v>
      </c>
      <c r="CR878" s="2">
        <f>(ROUND((ROUND(((((ET878*1.25)*1.1))*AV878*1),2)*BB878),2)+ROUND((ROUND(((AE878-(((EU878*1.25)*1.1)))*AV878*1),2)*BS878),2))</f>
        <v>18.3</v>
      </c>
      <c r="CS878" s="2">
        <f t="shared" si="1060"/>
        <v>2.77</v>
      </c>
      <c r="CT878" s="2">
        <f t="shared" si="1061"/>
        <v>253.42</v>
      </c>
      <c r="CU878" s="2">
        <f t="shared" si="1062"/>
        <v>0</v>
      </c>
      <c r="CV878" s="2">
        <f t="shared" si="1063"/>
        <v>20.246324999999999</v>
      </c>
      <c r="CW878" s="2">
        <f t="shared" si="1064"/>
        <v>0</v>
      </c>
      <c r="CX878" s="2">
        <f t="shared" si="1065"/>
        <v>0</v>
      </c>
      <c r="CY878" s="2">
        <f t="shared" si="1066"/>
        <v>11.172499999999999</v>
      </c>
      <c r="CZ878" s="2">
        <f t="shared" si="1067"/>
        <v>6.2525000000000004</v>
      </c>
      <c r="DA878" s="2"/>
      <c r="DB878" s="2">
        <v>341</v>
      </c>
      <c r="DC878" s="2" t="s">
        <v>3</v>
      </c>
      <c r="DD878" s="2" t="s">
        <v>3</v>
      </c>
      <c r="DE878" s="2" t="s">
        <v>25</v>
      </c>
      <c r="DF878" s="2" t="s">
        <v>25</v>
      </c>
      <c r="DG878" s="2" t="s">
        <v>26</v>
      </c>
      <c r="DH878" s="2" t="s">
        <v>3</v>
      </c>
      <c r="DI878" s="2" t="s">
        <v>26</v>
      </c>
      <c r="DJ878" s="2" t="s">
        <v>25</v>
      </c>
      <c r="DK878" s="2" t="s">
        <v>3</v>
      </c>
      <c r="DL878" s="2" t="s">
        <v>3</v>
      </c>
      <c r="DM878" s="2" t="s">
        <v>3</v>
      </c>
      <c r="DN878" s="2">
        <v>0</v>
      </c>
      <c r="DO878" s="2">
        <v>0</v>
      </c>
      <c r="DP878" s="2">
        <v>1</v>
      </c>
      <c r="DQ878" s="2">
        <v>1</v>
      </c>
      <c r="DR878" s="2"/>
      <c r="DS878" s="2"/>
      <c r="DT878" s="2"/>
      <c r="DU878" s="2">
        <v>1010</v>
      </c>
      <c r="DV878" s="2" t="s">
        <v>48</v>
      </c>
      <c r="DW878" s="2" t="s">
        <v>48</v>
      </c>
      <c r="DX878" s="2">
        <v>100</v>
      </c>
      <c r="DY878" s="2"/>
      <c r="DZ878" s="2" t="s">
        <v>3</v>
      </c>
      <c r="EA878" s="2" t="s">
        <v>3</v>
      </c>
      <c r="EB878" s="2" t="s">
        <v>3</v>
      </c>
      <c r="EC878" s="2" t="s">
        <v>3</v>
      </c>
      <c r="ED878" s="2"/>
      <c r="EE878" s="2">
        <v>58807898</v>
      </c>
      <c r="EF878" s="2">
        <v>30</v>
      </c>
      <c r="EG878" s="2" t="s">
        <v>27</v>
      </c>
      <c r="EH878" s="2">
        <v>0</v>
      </c>
      <c r="EI878" s="2" t="s">
        <v>3</v>
      </c>
      <c r="EJ878" s="2">
        <v>1</v>
      </c>
      <c r="EK878" s="2">
        <v>22</v>
      </c>
      <c r="EL878" s="2" t="s">
        <v>724</v>
      </c>
      <c r="EM878" s="2" t="s">
        <v>725</v>
      </c>
      <c r="EN878" s="2"/>
      <c r="EO878" s="2" t="s">
        <v>30</v>
      </c>
      <c r="EP878" s="2"/>
      <c r="EQ878" s="2">
        <v>0</v>
      </c>
      <c r="ER878" s="2">
        <v>200.22</v>
      </c>
      <c r="ES878" s="2">
        <v>0</v>
      </c>
      <c r="ET878" s="2">
        <v>12.47</v>
      </c>
      <c r="EU878" s="2">
        <v>1.89</v>
      </c>
      <c r="EV878" s="2">
        <v>187.75</v>
      </c>
      <c r="EW878" s="2">
        <v>15</v>
      </c>
      <c r="EX878" s="2">
        <v>0</v>
      </c>
      <c r="EY878" s="2">
        <v>0</v>
      </c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>
        <v>0</v>
      </c>
      <c r="FR878" s="2">
        <v>0</v>
      </c>
      <c r="FS878" s="2">
        <v>0</v>
      </c>
      <c r="FT878" s="2"/>
      <c r="FU878" s="2"/>
      <c r="FV878" s="2"/>
      <c r="FW878" s="2"/>
      <c r="FX878" s="2">
        <v>109</v>
      </c>
      <c r="FY878" s="2">
        <v>61</v>
      </c>
      <c r="FZ878" s="2"/>
      <c r="GA878" s="2" t="s">
        <v>3</v>
      </c>
      <c r="GB878" s="2"/>
      <c r="GC878" s="2"/>
      <c r="GD878" s="2">
        <v>1</v>
      </c>
      <c r="GE878" s="2"/>
      <c r="GF878" s="2">
        <v>-1098930568</v>
      </c>
      <c r="GG878" s="2">
        <v>2</v>
      </c>
      <c r="GH878" s="2">
        <v>1</v>
      </c>
      <c r="GI878" s="2">
        <v>2</v>
      </c>
      <c r="GJ878" s="2">
        <v>0</v>
      </c>
      <c r="GK878" s="2">
        <v>0</v>
      </c>
      <c r="GL878" s="2">
        <f t="shared" si="1068"/>
        <v>0</v>
      </c>
      <c r="GM878" s="2">
        <f t="shared" si="1069"/>
        <v>28.29</v>
      </c>
      <c r="GN878" s="2">
        <f t="shared" si="1070"/>
        <v>28.29</v>
      </c>
      <c r="GO878" s="2">
        <f t="shared" si="1071"/>
        <v>0</v>
      </c>
      <c r="GP878" s="2">
        <f t="shared" si="1072"/>
        <v>0</v>
      </c>
      <c r="GQ878" s="2"/>
      <c r="GR878" s="2">
        <v>0</v>
      </c>
      <c r="GS878" s="2">
        <v>3</v>
      </c>
      <c r="GT878" s="2">
        <v>0</v>
      </c>
      <c r="GU878" s="2" t="s">
        <v>3</v>
      </c>
      <c r="GV878" s="2">
        <f t="shared" si="1073"/>
        <v>0</v>
      </c>
      <c r="GW878" s="2">
        <v>1</v>
      </c>
      <c r="GX878" s="2">
        <f t="shared" si="1074"/>
        <v>0</v>
      </c>
      <c r="GY878" s="2"/>
      <c r="GZ878" s="2"/>
      <c r="HA878" s="2">
        <v>0</v>
      </c>
      <c r="HB878" s="2">
        <v>0</v>
      </c>
      <c r="HC878" s="2">
        <f t="shared" si="1075"/>
        <v>0</v>
      </c>
      <c r="HD878" s="2"/>
      <c r="HE878" s="2" t="s">
        <v>3</v>
      </c>
      <c r="HF878" s="2" t="s">
        <v>3</v>
      </c>
      <c r="HG878" s="2"/>
      <c r="HH878" s="2"/>
      <c r="HI878" s="2"/>
      <c r="HJ878" s="2"/>
      <c r="HK878" s="2"/>
      <c r="HL878" s="2"/>
      <c r="HM878" s="2" t="s">
        <v>3</v>
      </c>
      <c r="HN878" s="2" t="s">
        <v>3</v>
      </c>
      <c r="HO878" s="2" t="s">
        <v>3</v>
      </c>
      <c r="HP878" s="2" t="s">
        <v>3</v>
      </c>
      <c r="HQ878" s="2" t="s">
        <v>3</v>
      </c>
      <c r="HR878" s="2"/>
      <c r="HS878" s="2">
        <v>0</v>
      </c>
      <c r="HT878" s="2"/>
      <c r="HU878" s="2"/>
      <c r="HV878" s="2"/>
      <c r="HW878" s="2"/>
      <c r="HX878" s="2"/>
      <c r="HY878" s="2"/>
      <c r="HZ878" s="2"/>
      <c r="IA878" s="2"/>
      <c r="IB878" s="2"/>
      <c r="IC878" s="2"/>
      <c r="ID878" s="2"/>
      <c r="IE878" s="2"/>
      <c r="IF878" s="2"/>
      <c r="IG878" s="2"/>
      <c r="IH878" s="2"/>
      <c r="II878" s="2"/>
      <c r="IJ878" s="2"/>
      <c r="IK878" s="2">
        <v>0</v>
      </c>
      <c r="IL878" s="2"/>
      <c r="IM878" s="2"/>
      <c r="IN878" s="2"/>
      <c r="IO878" s="2"/>
      <c r="IP878" s="2"/>
      <c r="IQ878" s="2"/>
      <c r="IR878" s="2"/>
      <c r="IS878" s="2"/>
      <c r="IT878" s="2"/>
      <c r="IU878" s="2"/>
    </row>
    <row r="879" spans="1:255" x14ac:dyDescent="0.2">
      <c r="A879">
        <v>17</v>
      </c>
      <c r="B879">
        <v>1</v>
      </c>
      <c r="C879">
        <f>ROW(SmtRes!A1798)</f>
        <v>1798</v>
      </c>
      <c r="D879">
        <f>ROW(EtalonRes!A1798)</f>
        <v>1798</v>
      </c>
      <c r="E879" t="s">
        <v>773</v>
      </c>
      <c r="F879" t="s">
        <v>747</v>
      </c>
      <c r="G879" t="s">
        <v>748</v>
      </c>
      <c r="H879" t="s">
        <v>48</v>
      </c>
      <c r="I879">
        <f>ROUND(ROUND(4/100,4),9)</f>
        <v>0.04</v>
      </c>
      <c r="J879">
        <v>0</v>
      </c>
      <c r="K879">
        <f>ROUND(ROUND(4/100,4),9)</f>
        <v>0.04</v>
      </c>
      <c r="O879">
        <f t="shared" si="1044"/>
        <v>569.49</v>
      </c>
      <c r="P879">
        <f t="shared" si="1045"/>
        <v>0</v>
      </c>
      <c r="Q879">
        <f>(ROUND((ROUND(((((ET879*1.25)*1.1))*AV879*I879),2)*BB879),2)+ROUND((ROUND(((AE879-(((EU879*1.25)*1.1)))*AV879*I879),2)*BS879),2))</f>
        <v>11.89</v>
      </c>
      <c r="R879">
        <f t="shared" si="1046"/>
        <v>6.05</v>
      </c>
      <c r="S879">
        <f t="shared" si="1047"/>
        <v>557.6</v>
      </c>
      <c r="T879">
        <f t="shared" si="1048"/>
        <v>0</v>
      </c>
      <c r="U879">
        <f t="shared" si="1049"/>
        <v>0.80985299999999993</v>
      </c>
      <c r="V879">
        <f t="shared" si="1050"/>
        <v>0</v>
      </c>
      <c r="W879">
        <f t="shared" si="1051"/>
        <v>0</v>
      </c>
      <c r="X879">
        <f t="shared" si="1052"/>
        <v>614.38</v>
      </c>
      <c r="Y879">
        <f t="shared" si="1053"/>
        <v>343.83</v>
      </c>
      <c r="AA879">
        <v>59204059</v>
      </c>
      <c r="AB879">
        <f t="shared" si="1054"/>
        <v>254.65</v>
      </c>
      <c r="AC879">
        <f t="shared" si="1055"/>
        <v>0</v>
      </c>
      <c r="AD879">
        <f>ROUND((((((ET879*1.25)*1.1))-(((EU879*1.25)*1.1)))+AE879),6)</f>
        <v>17.146249999999998</v>
      </c>
      <c r="AE879">
        <f>ROUND((((EU879*1.25)*1.1)),6)</f>
        <v>2.5987499999999999</v>
      </c>
      <c r="AF879">
        <f>ROUND((((EV879*1.15)*1.1)),6)</f>
        <v>237.50375</v>
      </c>
      <c r="AG879">
        <f t="shared" si="1056"/>
        <v>0</v>
      </c>
      <c r="AH879">
        <f>(((EW879*1.15)*1.1))</f>
        <v>18.975000000000001</v>
      </c>
      <c r="AI879">
        <f>(((EX879*1.25)*1.1))</f>
        <v>0</v>
      </c>
      <c r="AJ879">
        <f t="shared" si="1057"/>
        <v>0</v>
      </c>
      <c r="AK879">
        <v>200.22</v>
      </c>
      <c r="AL879">
        <v>0</v>
      </c>
      <c r="AM879">
        <v>12.47</v>
      </c>
      <c r="AN879">
        <v>1.89</v>
      </c>
      <c r="AO879">
        <v>187.75</v>
      </c>
      <c r="AP879">
        <v>0</v>
      </c>
      <c r="AQ879">
        <v>15</v>
      </c>
      <c r="AR879">
        <v>0</v>
      </c>
      <c r="AS879">
        <v>0</v>
      </c>
      <c r="AT879">
        <v>109</v>
      </c>
      <c r="AU879">
        <v>61</v>
      </c>
      <c r="AV879">
        <v>1.0669999999999999</v>
      </c>
      <c r="AW879">
        <v>1</v>
      </c>
      <c r="AZ879">
        <v>1</v>
      </c>
      <c r="BA879">
        <v>54.99</v>
      </c>
      <c r="BB879">
        <v>16.29</v>
      </c>
      <c r="BC879">
        <v>1</v>
      </c>
      <c r="BD879" t="s">
        <v>3</v>
      </c>
      <c r="BE879" t="s">
        <v>3</v>
      </c>
      <c r="BF879" t="s">
        <v>3</v>
      </c>
      <c r="BG879" t="s">
        <v>3</v>
      </c>
      <c r="BH879">
        <v>0</v>
      </c>
      <c r="BI879">
        <v>1</v>
      </c>
      <c r="BJ879" t="s">
        <v>749</v>
      </c>
      <c r="BM879">
        <v>22</v>
      </c>
      <c r="BN879">
        <v>0</v>
      </c>
      <c r="BO879" t="s">
        <v>747</v>
      </c>
      <c r="BP879">
        <v>1</v>
      </c>
      <c r="BQ879">
        <v>30</v>
      </c>
      <c r="BR879">
        <v>0</v>
      </c>
      <c r="BS879">
        <v>54.99</v>
      </c>
      <c r="BT879">
        <v>1</v>
      </c>
      <c r="BU879">
        <v>1</v>
      </c>
      <c r="BV879">
        <v>1</v>
      </c>
      <c r="BW879">
        <v>1</v>
      </c>
      <c r="BX879">
        <v>1</v>
      </c>
      <c r="BY879" t="s">
        <v>3</v>
      </c>
      <c r="BZ879">
        <v>109</v>
      </c>
      <c r="CA879">
        <v>61</v>
      </c>
      <c r="CB879" t="s">
        <v>3</v>
      </c>
      <c r="CE879">
        <v>30</v>
      </c>
      <c r="CF879">
        <v>0</v>
      </c>
      <c r="CG879">
        <v>0</v>
      </c>
      <c r="CM879">
        <v>0</v>
      </c>
      <c r="CN879" t="s">
        <v>1044</v>
      </c>
      <c r="CO879">
        <v>0</v>
      </c>
      <c r="CP879">
        <f t="shared" si="1058"/>
        <v>569.49</v>
      </c>
      <c r="CQ879">
        <f t="shared" si="1059"/>
        <v>0</v>
      </c>
      <c r="CR879">
        <f>(ROUND((ROUND(((((ET879*1.25)*1.1))*AV879*1),2)*BB879),2)+ROUND((ROUND(((AE879-(((EU879*1.25)*1.1)))*AV879*1),2)*BS879),2))</f>
        <v>298.11</v>
      </c>
      <c r="CS879">
        <f t="shared" si="1060"/>
        <v>152.32</v>
      </c>
      <c r="CT879">
        <f t="shared" si="1061"/>
        <v>13935.57</v>
      </c>
      <c r="CU879">
        <f t="shared" si="1062"/>
        <v>0</v>
      </c>
      <c r="CV879">
        <f t="shared" si="1063"/>
        <v>20.246324999999999</v>
      </c>
      <c r="CW879">
        <f t="shared" si="1064"/>
        <v>0</v>
      </c>
      <c r="CX879">
        <f t="shared" si="1065"/>
        <v>0</v>
      </c>
      <c r="CY879">
        <f t="shared" si="1066"/>
        <v>614.37850000000003</v>
      </c>
      <c r="CZ879">
        <f t="shared" si="1067"/>
        <v>343.82650000000001</v>
      </c>
      <c r="DB879">
        <v>343</v>
      </c>
      <c r="DC879" t="s">
        <v>3</v>
      </c>
      <c r="DD879" t="s">
        <v>3</v>
      </c>
      <c r="DE879" t="s">
        <v>25</v>
      </c>
      <c r="DF879" t="s">
        <v>25</v>
      </c>
      <c r="DG879" t="s">
        <v>26</v>
      </c>
      <c r="DH879" t="s">
        <v>3</v>
      </c>
      <c r="DI879" t="s">
        <v>26</v>
      </c>
      <c r="DJ879" t="s">
        <v>25</v>
      </c>
      <c r="DK879" t="s">
        <v>3</v>
      </c>
      <c r="DL879" t="s">
        <v>3</v>
      </c>
      <c r="DM879" t="s">
        <v>3</v>
      </c>
      <c r="DN879">
        <v>0</v>
      </c>
      <c r="DO879">
        <v>0</v>
      </c>
      <c r="DP879">
        <v>1</v>
      </c>
      <c r="DQ879">
        <v>1</v>
      </c>
      <c r="DU879">
        <v>1010</v>
      </c>
      <c r="DV879" t="s">
        <v>48</v>
      </c>
      <c r="DW879" t="s">
        <v>48</v>
      </c>
      <c r="DX879">
        <v>100</v>
      </c>
      <c r="DZ879" t="s">
        <v>3</v>
      </c>
      <c r="EA879" t="s">
        <v>3</v>
      </c>
      <c r="EB879" t="s">
        <v>3</v>
      </c>
      <c r="EC879" t="s">
        <v>3</v>
      </c>
      <c r="EE879">
        <v>58807898</v>
      </c>
      <c r="EF879">
        <v>30</v>
      </c>
      <c r="EG879" t="s">
        <v>27</v>
      </c>
      <c r="EH879">
        <v>0</v>
      </c>
      <c r="EI879" t="s">
        <v>3</v>
      </c>
      <c r="EJ879">
        <v>1</v>
      </c>
      <c r="EK879">
        <v>22</v>
      </c>
      <c r="EL879" t="s">
        <v>724</v>
      </c>
      <c r="EM879" t="s">
        <v>725</v>
      </c>
      <c r="EO879" t="s">
        <v>30</v>
      </c>
      <c r="EQ879">
        <v>0</v>
      </c>
      <c r="ER879">
        <v>200.22</v>
      </c>
      <c r="ES879">
        <v>0</v>
      </c>
      <c r="ET879">
        <v>12.47</v>
      </c>
      <c r="EU879">
        <v>1.89</v>
      </c>
      <c r="EV879">
        <v>187.75</v>
      </c>
      <c r="EW879">
        <v>15</v>
      </c>
      <c r="EX879">
        <v>0</v>
      </c>
      <c r="EY879">
        <v>0</v>
      </c>
      <c r="FQ879">
        <v>0</v>
      </c>
      <c r="FR879">
        <v>0</v>
      </c>
      <c r="FS879">
        <v>0</v>
      </c>
      <c r="FX879">
        <v>109</v>
      </c>
      <c r="FY879">
        <v>61</v>
      </c>
      <c r="GA879" t="s">
        <v>3</v>
      </c>
      <c r="GD879">
        <v>1</v>
      </c>
      <c r="GF879">
        <v>-1098930568</v>
      </c>
      <c r="GG879">
        <v>2</v>
      </c>
      <c r="GH879">
        <v>1</v>
      </c>
      <c r="GI879">
        <v>2</v>
      </c>
      <c r="GJ879">
        <v>0</v>
      </c>
      <c r="GK879">
        <v>0</v>
      </c>
      <c r="GL879">
        <f t="shared" si="1068"/>
        <v>0</v>
      </c>
      <c r="GM879">
        <f t="shared" si="1069"/>
        <v>1527.7</v>
      </c>
      <c r="GN879">
        <f t="shared" si="1070"/>
        <v>1527.7</v>
      </c>
      <c r="GO879">
        <f t="shared" si="1071"/>
        <v>0</v>
      </c>
      <c r="GP879">
        <f t="shared" si="1072"/>
        <v>0</v>
      </c>
      <c r="GR879">
        <v>0</v>
      </c>
      <c r="GS879">
        <v>3</v>
      </c>
      <c r="GT879">
        <v>0</v>
      </c>
      <c r="GU879" t="s">
        <v>3</v>
      </c>
      <c r="GV879">
        <f t="shared" si="1073"/>
        <v>0</v>
      </c>
      <c r="GW879">
        <v>1</v>
      </c>
      <c r="GX879">
        <f t="shared" si="1074"/>
        <v>0</v>
      </c>
      <c r="HA879">
        <v>0</v>
      </c>
      <c r="HB879">
        <v>0</v>
      </c>
      <c r="HC879">
        <f t="shared" si="1075"/>
        <v>0</v>
      </c>
      <c r="HE879" t="s">
        <v>3</v>
      </c>
      <c r="HF879" t="s">
        <v>3</v>
      </c>
      <c r="HM879" t="s">
        <v>3</v>
      </c>
      <c r="HN879" t="s">
        <v>3</v>
      </c>
      <c r="HO879" t="s">
        <v>3</v>
      </c>
      <c r="HP879" t="s">
        <v>3</v>
      </c>
      <c r="HQ879" t="s">
        <v>3</v>
      </c>
      <c r="HS879">
        <v>0</v>
      </c>
      <c r="IK879">
        <v>0</v>
      </c>
    </row>
    <row r="880" spans="1:255" x14ac:dyDescent="0.2">
      <c r="A880" s="2">
        <v>18</v>
      </c>
      <c r="B880" s="2">
        <v>1</v>
      </c>
      <c r="C880" s="2">
        <v>1794</v>
      </c>
      <c r="D880" s="2"/>
      <c r="E880" s="2" t="s">
        <v>774</v>
      </c>
      <c r="F880" s="2" t="s">
        <v>775</v>
      </c>
      <c r="G880" s="2" t="s">
        <v>776</v>
      </c>
      <c r="H880" s="2" t="s">
        <v>753</v>
      </c>
      <c r="I880" s="2">
        <f>I878*J880</f>
        <v>4</v>
      </c>
      <c r="J880" s="2">
        <v>100</v>
      </c>
      <c r="K880" s="2">
        <v>100</v>
      </c>
      <c r="L880" s="2"/>
      <c r="M880" s="2"/>
      <c r="N880" s="2"/>
      <c r="O880" s="2">
        <f t="shared" si="1044"/>
        <v>883.6</v>
      </c>
      <c r="P880" s="2">
        <f t="shared" si="1045"/>
        <v>883.6</v>
      </c>
      <c r="Q880" s="2">
        <f>(ROUND((ROUND(((ET880)*AV880*I880),2)*BB880),2)+ROUND((ROUND(((AE880-(EU880))*AV880*I880),2)*BS880),2))</f>
        <v>0</v>
      </c>
      <c r="R880" s="2">
        <f t="shared" si="1046"/>
        <v>0</v>
      </c>
      <c r="S880" s="2">
        <f t="shared" si="1047"/>
        <v>0</v>
      </c>
      <c r="T880" s="2">
        <f t="shared" si="1048"/>
        <v>0</v>
      </c>
      <c r="U880" s="2">
        <f t="shared" si="1049"/>
        <v>0</v>
      </c>
      <c r="V880" s="2">
        <f t="shared" si="1050"/>
        <v>0</v>
      </c>
      <c r="W880" s="2">
        <f t="shared" si="1051"/>
        <v>0</v>
      </c>
      <c r="X880" s="2">
        <f t="shared" si="1052"/>
        <v>0</v>
      </c>
      <c r="Y880" s="2">
        <f t="shared" si="1053"/>
        <v>0</v>
      </c>
      <c r="Z880" s="2"/>
      <c r="AA880" s="2">
        <v>59204062</v>
      </c>
      <c r="AB880" s="2">
        <f t="shared" si="1054"/>
        <v>220.9</v>
      </c>
      <c r="AC880" s="2">
        <f t="shared" si="1055"/>
        <v>220.9</v>
      </c>
      <c r="AD880" s="2">
        <f>ROUND((((ET880)-(EU880))+AE880),6)</f>
        <v>0</v>
      </c>
      <c r="AE880" s="2">
        <f t="shared" ref="AE880:AF883" si="1083">ROUND((EU880),6)</f>
        <v>0</v>
      </c>
      <c r="AF880" s="2">
        <f t="shared" si="1083"/>
        <v>0</v>
      </c>
      <c r="AG880" s="2">
        <f t="shared" si="1056"/>
        <v>0</v>
      </c>
      <c r="AH880" s="2">
        <f t="shared" ref="AH880:AI883" si="1084">(EW880)</f>
        <v>0</v>
      </c>
      <c r="AI880" s="2">
        <f t="shared" si="1084"/>
        <v>0</v>
      </c>
      <c r="AJ880" s="2">
        <f t="shared" si="1057"/>
        <v>0</v>
      </c>
      <c r="AK880" s="2">
        <v>220.9</v>
      </c>
      <c r="AL880" s="2">
        <v>220.9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109</v>
      </c>
      <c r="AU880" s="2">
        <v>61</v>
      </c>
      <c r="AV880" s="2">
        <v>1</v>
      </c>
      <c r="AW880" s="2">
        <v>1</v>
      </c>
      <c r="AX880" s="2"/>
      <c r="AY880" s="2"/>
      <c r="AZ880" s="2">
        <v>1</v>
      </c>
      <c r="BA880" s="2">
        <v>1</v>
      </c>
      <c r="BB880" s="2">
        <v>1</v>
      </c>
      <c r="BC880" s="2">
        <v>1</v>
      </c>
      <c r="BD880" s="2" t="s">
        <v>3</v>
      </c>
      <c r="BE880" s="2" t="s">
        <v>3</v>
      </c>
      <c r="BF880" s="2" t="s">
        <v>3</v>
      </c>
      <c r="BG880" s="2" t="s">
        <v>3</v>
      </c>
      <c r="BH880" s="2">
        <v>3</v>
      </c>
      <c r="BI880" s="2">
        <v>1</v>
      </c>
      <c r="BJ880" s="2" t="s">
        <v>777</v>
      </c>
      <c r="BK880" s="2"/>
      <c r="BL880" s="2"/>
      <c r="BM880" s="2">
        <v>22</v>
      </c>
      <c r="BN880" s="2">
        <v>0</v>
      </c>
      <c r="BO880" s="2" t="s">
        <v>3</v>
      </c>
      <c r="BP880" s="2">
        <v>0</v>
      </c>
      <c r="BQ880" s="2">
        <v>30</v>
      </c>
      <c r="BR880" s="2">
        <v>0</v>
      </c>
      <c r="BS880" s="2">
        <v>1</v>
      </c>
      <c r="BT880" s="2">
        <v>1</v>
      </c>
      <c r="BU880" s="2">
        <v>1</v>
      </c>
      <c r="BV880" s="2">
        <v>1</v>
      </c>
      <c r="BW880" s="2">
        <v>1</v>
      </c>
      <c r="BX880" s="2">
        <v>1</v>
      </c>
      <c r="BY880" s="2" t="s">
        <v>3</v>
      </c>
      <c r="BZ880" s="2">
        <v>109</v>
      </c>
      <c r="CA880" s="2">
        <v>61</v>
      </c>
      <c r="CB880" s="2" t="s">
        <v>3</v>
      </c>
      <c r="CC880" s="2"/>
      <c r="CD880" s="2"/>
      <c r="CE880" s="2">
        <v>30</v>
      </c>
      <c r="CF880" s="2">
        <v>0</v>
      </c>
      <c r="CG880" s="2">
        <v>0</v>
      </c>
      <c r="CH880" s="2"/>
      <c r="CI880" s="2"/>
      <c r="CJ880" s="2"/>
      <c r="CK880" s="2"/>
      <c r="CL880" s="2"/>
      <c r="CM880" s="2">
        <v>0</v>
      </c>
      <c r="CN880" s="2" t="s">
        <v>3</v>
      </c>
      <c r="CO880" s="2">
        <v>0</v>
      </c>
      <c r="CP880" s="2">
        <f t="shared" si="1058"/>
        <v>883.6</v>
      </c>
      <c r="CQ880" s="2">
        <f t="shared" si="1059"/>
        <v>220.9</v>
      </c>
      <c r="CR880" s="2">
        <f>(ROUND((ROUND(((ET880)*AV880*1),2)*BB880),2)+ROUND((ROUND(((AE880-(EU880))*AV880*1),2)*BS880),2))</f>
        <v>0</v>
      </c>
      <c r="CS880" s="2">
        <f t="shared" si="1060"/>
        <v>0</v>
      </c>
      <c r="CT880" s="2">
        <f t="shared" si="1061"/>
        <v>0</v>
      </c>
      <c r="CU880" s="2">
        <f t="shared" si="1062"/>
        <v>0</v>
      </c>
      <c r="CV880" s="2">
        <f t="shared" si="1063"/>
        <v>0</v>
      </c>
      <c r="CW880" s="2">
        <f t="shared" si="1064"/>
        <v>0</v>
      </c>
      <c r="CX880" s="2">
        <f t="shared" si="1065"/>
        <v>0</v>
      </c>
      <c r="CY880" s="2">
        <f t="shared" si="1066"/>
        <v>0</v>
      </c>
      <c r="CZ880" s="2">
        <f t="shared" si="1067"/>
        <v>0</v>
      </c>
      <c r="DA880" s="2"/>
      <c r="DB880" s="2"/>
      <c r="DC880" s="2" t="s">
        <v>3</v>
      </c>
      <c r="DD880" s="2" t="s">
        <v>3</v>
      </c>
      <c r="DE880" s="2" t="s">
        <v>3</v>
      </c>
      <c r="DF880" s="2" t="s">
        <v>3</v>
      </c>
      <c r="DG880" s="2" t="s">
        <v>3</v>
      </c>
      <c r="DH880" s="2" t="s">
        <v>3</v>
      </c>
      <c r="DI880" s="2" t="s">
        <v>3</v>
      </c>
      <c r="DJ880" s="2" t="s">
        <v>3</v>
      </c>
      <c r="DK880" s="2" t="s">
        <v>3</v>
      </c>
      <c r="DL880" s="2" t="s">
        <v>3</v>
      </c>
      <c r="DM880" s="2" t="s">
        <v>3</v>
      </c>
      <c r="DN880" s="2">
        <v>0</v>
      </c>
      <c r="DO880" s="2">
        <v>0</v>
      </c>
      <c r="DP880" s="2">
        <v>1</v>
      </c>
      <c r="DQ880" s="2">
        <v>1</v>
      </c>
      <c r="DR880" s="2"/>
      <c r="DS880" s="2"/>
      <c r="DT880" s="2"/>
      <c r="DU880" s="2">
        <v>1013</v>
      </c>
      <c r="DV880" s="2" t="s">
        <v>753</v>
      </c>
      <c r="DW880" s="2" t="s">
        <v>753</v>
      </c>
      <c r="DX880" s="2">
        <v>1</v>
      </c>
      <c r="DY880" s="2"/>
      <c r="DZ880" s="2" t="s">
        <v>3</v>
      </c>
      <c r="EA880" s="2" t="s">
        <v>3</v>
      </c>
      <c r="EB880" s="2" t="s">
        <v>3</v>
      </c>
      <c r="EC880" s="2" t="s">
        <v>3</v>
      </c>
      <c r="ED880" s="2"/>
      <c r="EE880" s="2">
        <v>58807898</v>
      </c>
      <c r="EF880" s="2">
        <v>30</v>
      </c>
      <c r="EG880" s="2" t="s">
        <v>27</v>
      </c>
      <c r="EH880" s="2">
        <v>0</v>
      </c>
      <c r="EI880" s="2" t="s">
        <v>3</v>
      </c>
      <c r="EJ880" s="2">
        <v>1</v>
      </c>
      <c r="EK880" s="2">
        <v>22</v>
      </c>
      <c r="EL880" s="2" t="s">
        <v>724</v>
      </c>
      <c r="EM880" s="2" t="s">
        <v>725</v>
      </c>
      <c r="EN880" s="2"/>
      <c r="EO880" s="2" t="s">
        <v>3</v>
      </c>
      <c r="EP880" s="2"/>
      <c r="EQ880" s="2">
        <v>0</v>
      </c>
      <c r="ER880" s="2">
        <v>220.9</v>
      </c>
      <c r="ES880" s="2">
        <v>220.9</v>
      </c>
      <c r="ET880" s="2">
        <v>0</v>
      </c>
      <c r="EU880" s="2">
        <v>0</v>
      </c>
      <c r="EV880" s="2">
        <v>0</v>
      </c>
      <c r="EW880" s="2">
        <v>0</v>
      </c>
      <c r="EX880" s="2">
        <v>0</v>
      </c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>
        <v>0</v>
      </c>
      <c r="FR880" s="2">
        <v>0</v>
      </c>
      <c r="FS880" s="2">
        <v>0</v>
      </c>
      <c r="FT880" s="2"/>
      <c r="FU880" s="2"/>
      <c r="FV880" s="2"/>
      <c r="FW880" s="2"/>
      <c r="FX880" s="2">
        <v>109</v>
      </c>
      <c r="FY880" s="2">
        <v>61</v>
      </c>
      <c r="FZ880" s="2"/>
      <c r="GA880" s="2" t="s">
        <v>3</v>
      </c>
      <c r="GB880" s="2"/>
      <c r="GC880" s="2"/>
      <c r="GD880" s="2">
        <v>1</v>
      </c>
      <c r="GE880" s="2"/>
      <c r="GF880" s="2">
        <v>-841865825</v>
      </c>
      <c r="GG880" s="2">
        <v>2</v>
      </c>
      <c r="GH880" s="2">
        <v>1</v>
      </c>
      <c r="GI880" s="2">
        <v>-2</v>
      </c>
      <c r="GJ880" s="2">
        <v>0</v>
      </c>
      <c r="GK880" s="2">
        <v>0</v>
      </c>
      <c r="GL880" s="2">
        <f t="shared" si="1068"/>
        <v>0</v>
      </c>
      <c r="GM880" s="2">
        <f t="shared" si="1069"/>
        <v>883.6</v>
      </c>
      <c r="GN880" s="2">
        <f t="shared" si="1070"/>
        <v>883.6</v>
      </c>
      <c r="GO880" s="2">
        <f t="shared" si="1071"/>
        <v>0</v>
      </c>
      <c r="GP880" s="2">
        <f t="shared" si="1072"/>
        <v>0</v>
      </c>
      <c r="GQ880" s="2"/>
      <c r="GR880" s="2">
        <v>0</v>
      </c>
      <c r="GS880" s="2">
        <v>3</v>
      </c>
      <c r="GT880" s="2">
        <v>0</v>
      </c>
      <c r="GU880" s="2" t="s">
        <v>3</v>
      </c>
      <c r="GV880" s="2">
        <f t="shared" si="1073"/>
        <v>0</v>
      </c>
      <c r="GW880" s="2">
        <v>1</v>
      </c>
      <c r="GX880" s="2">
        <f t="shared" si="1074"/>
        <v>0</v>
      </c>
      <c r="GY880" s="2"/>
      <c r="GZ880" s="2"/>
      <c r="HA880" s="2">
        <v>0</v>
      </c>
      <c r="HB880" s="2">
        <v>0</v>
      </c>
      <c r="HC880" s="2">
        <f t="shared" si="1075"/>
        <v>0</v>
      </c>
      <c r="HD880" s="2"/>
      <c r="HE880" s="2" t="s">
        <v>3</v>
      </c>
      <c r="HF880" s="2" t="s">
        <v>3</v>
      </c>
      <c r="HG880" s="2"/>
      <c r="HH880" s="2"/>
      <c r="HI880" s="2"/>
      <c r="HJ880" s="2"/>
      <c r="HK880" s="2"/>
      <c r="HL880" s="2"/>
      <c r="HM880" s="2" t="s">
        <v>3</v>
      </c>
      <c r="HN880" s="2" t="s">
        <v>3</v>
      </c>
      <c r="HO880" s="2" t="s">
        <v>3</v>
      </c>
      <c r="HP880" s="2" t="s">
        <v>3</v>
      </c>
      <c r="HQ880" s="2" t="s">
        <v>3</v>
      </c>
      <c r="HR880" s="2"/>
      <c r="HS880" s="2">
        <v>0</v>
      </c>
      <c r="HT880" s="2"/>
      <c r="HU880" s="2"/>
      <c r="HV880" s="2"/>
      <c r="HW880" s="2"/>
      <c r="HX880" s="2"/>
      <c r="HY880" s="2"/>
      <c r="HZ880" s="2"/>
      <c r="IA880" s="2"/>
      <c r="IB880" s="2"/>
      <c r="IC880" s="2"/>
      <c r="ID880" s="2"/>
      <c r="IE880" s="2"/>
      <c r="IF880" s="2"/>
      <c r="IG880" s="2"/>
      <c r="IH880" s="2"/>
      <c r="II880" s="2"/>
      <c r="IJ880" s="2"/>
      <c r="IK880" s="2">
        <v>0</v>
      </c>
      <c r="IL880" s="2"/>
      <c r="IM880" s="2"/>
      <c r="IN880" s="2"/>
      <c r="IO880" s="2"/>
      <c r="IP880" s="2"/>
      <c r="IQ880" s="2"/>
      <c r="IR880" s="2"/>
      <c r="IS880" s="2"/>
      <c r="IT880" s="2"/>
      <c r="IU880" s="2"/>
    </row>
    <row r="881" spans="1:255" x14ac:dyDescent="0.2">
      <c r="A881">
        <v>18</v>
      </c>
      <c r="B881">
        <v>1</v>
      </c>
      <c r="C881">
        <v>1798</v>
      </c>
      <c r="E881" t="s">
        <v>774</v>
      </c>
      <c r="F881" t="s">
        <v>775</v>
      </c>
      <c r="G881" t="s">
        <v>776</v>
      </c>
      <c r="H881" t="s">
        <v>753</v>
      </c>
      <c r="I881">
        <f>I879*J881</f>
        <v>4</v>
      </c>
      <c r="J881">
        <v>100</v>
      </c>
      <c r="K881">
        <v>100</v>
      </c>
      <c r="O881">
        <f t="shared" si="1044"/>
        <v>5416.47</v>
      </c>
      <c r="P881">
        <f t="shared" si="1045"/>
        <v>5416.47</v>
      </c>
      <c r="Q881">
        <f>(ROUND((ROUND(((ET881)*AV881*I881),2)*BB881),2)+ROUND((ROUND(((AE881-(EU881))*AV881*I881),2)*BS881),2))</f>
        <v>0</v>
      </c>
      <c r="R881">
        <f t="shared" si="1046"/>
        <v>0</v>
      </c>
      <c r="S881">
        <f t="shared" si="1047"/>
        <v>0</v>
      </c>
      <c r="T881">
        <f t="shared" si="1048"/>
        <v>0</v>
      </c>
      <c r="U881">
        <f t="shared" si="1049"/>
        <v>0</v>
      </c>
      <c r="V881">
        <f t="shared" si="1050"/>
        <v>0</v>
      </c>
      <c r="W881">
        <f t="shared" si="1051"/>
        <v>0</v>
      </c>
      <c r="X881">
        <f t="shared" si="1052"/>
        <v>0</v>
      </c>
      <c r="Y881">
        <f t="shared" si="1053"/>
        <v>0</v>
      </c>
      <c r="AA881">
        <v>59204059</v>
      </c>
      <c r="AB881">
        <f t="shared" si="1054"/>
        <v>220.9</v>
      </c>
      <c r="AC881">
        <f t="shared" si="1055"/>
        <v>220.9</v>
      </c>
      <c r="AD881">
        <f>ROUND((((ET881)-(EU881))+AE881),6)</f>
        <v>0</v>
      </c>
      <c r="AE881">
        <f t="shared" si="1083"/>
        <v>0</v>
      </c>
      <c r="AF881">
        <f t="shared" si="1083"/>
        <v>0</v>
      </c>
      <c r="AG881">
        <f t="shared" si="1056"/>
        <v>0</v>
      </c>
      <c r="AH881">
        <f t="shared" si="1084"/>
        <v>0</v>
      </c>
      <c r="AI881">
        <f t="shared" si="1084"/>
        <v>0</v>
      </c>
      <c r="AJ881">
        <f t="shared" si="1057"/>
        <v>0</v>
      </c>
      <c r="AK881">
        <v>220.9</v>
      </c>
      <c r="AL881">
        <v>220.9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109</v>
      </c>
      <c r="AU881">
        <v>61</v>
      </c>
      <c r="AV881">
        <v>1</v>
      </c>
      <c r="AW881">
        <v>1</v>
      </c>
      <c r="AZ881">
        <v>1</v>
      </c>
      <c r="BA881">
        <v>1</v>
      </c>
      <c r="BB881">
        <v>1</v>
      </c>
      <c r="BC881">
        <v>6.13</v>
      </c>
      <c r="BD881" t="s">
        <v>3</v>
      </c>
      <c r="BE881" t="s">
        <v>3</v>
      </c>
      <c r="BF881" t="s">
        <v>3</v>
      </c>
      <c r="BG881" t="s">
        <v>3</v>
      </c>
      <c r="BH881">
        <v>3</v>
      </c>
      <c r="BI881">
        <v>1</v>
      </c>
      <c r="BJ881" t="s">
        <v>777</v>
      </c>
      <c r="BM881">
        <v>22</v>
      </c>
      <c r="BN881">
        <v>0</v>
      </c>
      <c r="BO881" t="s">
        <v>775</v>
      </c>
      <c r="BP881">
        <v>1</v>
      </c>
      <c r="BQ881">
        <v>30</v>
      </c>
      <c r="BR881">
        <v>0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 t="s">
        <v>3</v>
      </c>
      <c r="BZ881">
        <v>109</v>
      </c>
      <c r="CA881">
        <v>61</v>
      </c>
      <c r="CB881" t="s">
        <v>3</v>
      </c>
      <c r="CE881">
        <v>30</v>
      </c>
      <c r="CF881">
        <v>0</v>
      </c>
      <c r="CG881">
        <v>0</v>
      </c>
      <c r="CM881">
        <v>0</v>
      </c>
      <c r="CN881" t="s">
        <v>3</v>
      </c>
      <c r="CO881">
        <v>0</v>
      </c>
      <c r="CP881">
        <f t="shared" si="1058"/>
        <v>5416.47</v>
      </c>
      <c r="CQ881">
        <f t="shared" si="1059"/>
        <v>1354.12</v>
      </c>
      <c r="CR881">
        <f>(ROUND((ROUND(((ET881)*AV881*1),2)*BB881),2)+ROUND((ROUND(((AE881-(EU881))*AV881*1),2)*BS881),2))</f>
        <v>0</v>
      </c>
      <c r="CS881">
        <f t="shared" si="1060"/>
        <v>0</v>
      </c>
      <c r="CT881">
        <f t="shared" si="1061"/>
        <v>0</v>
      </c>
      <c r="CU881">
        <f t="shared" si="1062"/>
        <v>0</v>
      </c>
      <c r="CV881">
        <f t="shared" si="1063"/>
        <v>0</v>
      </c>
      <c r="CW881">
        <f t="shared" si="1064"/>
        <v>0</v>
      </c>
      <c r="CX881">
        <f t="shared" si="1065"/>
        <v>0</v>
      </c>
      <c r="CY881">
        <f t="shared" si="1066"/>
        <v>0</v>
      </c>
      <c r="CZ881">
        <f t="shared" si="1067"/>
        <v>0</v>
      </c>
      <c r="DC881" t="s">
        <v>3</v>
      </c>
      <c r="DD881" t="s">
        <v>3</v>
      </c>
      <c r="DE881" t="s">
        <v>3</v>
      </c>
      <c r="DF881" t="s">
        <v>3</v>
      </c>
      <c r="DG881" t="s">
        <v>3</v>
      </c>
      <c r="DH881" t="s">
        <v>3</v>
      </c>
      <c r="DI881" t="s">
        <v>3</v>
      </c>
      <c r="DJ881" t="s">
        <v>3</v>
      </c>
      <c r="DK881" t="s">
        <v>3</v>
      </c>
      <c r="DL881" t="s">
        <v>3</v>
      </c>
      <c r="DM881" t="s">
        <v>3</v>
      </c>
      <c r="DN881">
        <v>0</v>
      </c>
      <c r="DO881">
        <v>0</v>
      </c>
      <c r="DP881">
        <v>1</v>
      </c>
      <c r="DQ881">
        <v>1</v>
      </c>
      <c r="DU881">
        <v>1013</v>
      </c>
      <c r="DV881" t="s">
        <v>753</v>
      </c>
      <c r="DW881" t="s">
        <v>753</v>
      </c>
      <c r="DX881">
        <v>1</v>
      </c>
      <c r="DZ881" t="s">
        <v>3</v>
      </c>
      <c r="EA881" t="s">
        <v>3</v>
      </c>
      <c r="EB881" t="s">
        <v>3</v>
      </c>
      <c r="EC881" t="s">
        <v>3</v>
      </c>
      <c r="EE881">
        <v>58807898</v>
      </c>
      <c r="EF881">
        <v>30</v>
      </c>
      <c r="EG881" t="s">
        <v>27</v>
      </c>
      <c r="EH881">
        <v>0</v>
      </c>
      <c r="EI881" t="s">
        <v>3</v>
      </c>
      <c r="EJ881">
        <v>1</v>
      </c>
      <c r="EK881">
        <v>22</v>
      </c>
      <c r="EL881" t="s">
        <v>724</v>
      </c>
      <c r="EM881" t="s">
        <v>725</v>
      </c>
      <c r="EO881" t="s">
        <v>3</v>
      </c>
      <c r="EQ881">
        <v>0</v>
      </c>
      <c r="ER881">
        <v>220.9</v>
      </c>
      <c r="ES881">
        <v>220.9</v>
      </c>
      <c r="ET881">
        <v>0</v>
      </c>
      <c r="EU881">
        <v>0</v>
      </c>
      <c r="EV881">
        <v>0</v>
      </c>
      <c r="EW881">
        <v>0</v>
      </c>
      <c r="EX881">
        <v>0</v>
      </c>
      <c r="FQ881">
        <v>0</v>
      </c>
      <c r="FR881">
        <v>0</v>
      </c>
      <c r="FS881">
        <v>0</v>
      </c>
      <c r="FX881">
        <v>109</v>
      </c>
      <c r="FY881">
        <v>61</v>
      </c>
      <c r="GA881" t="s">
        <v>3</v>
      </c>
      <c r="GD881">
        <v>1</v>
      </c>
      <c r="GF881">
        <v>-841865825</v>
      </c>
      <c r="GG881">
        <v>2</v>
      </c>
      <c r="GH881">
        <v>1</v>
      </c>
      <c r="GI881">
        <v>2</v>
      </c>
      <c r="GJ881">
        <v>0</v>
      </c>
      <c r="GK881">
        <v>0</v>
      </c>
      <c r="GL881">
        <f t="shared" si="1068"/>
        <v>0</v>
      </c>
      <c r="GM881">
        <f t="shared" si="1069"/>
        <v>5416.47</v>
      </c>
      <c r="GN881">
        <f t="shared" si="1070"/>
        <v>5416.47</v>
      </c>
      <c r="GO881">
        <f t="shared" si="1071"/>
        <v>0</v>
      </c>
      <c r="GP881">
        <f t="shared" si="1072"/>
        <v>0</v>
      </c>
      <c r="GR881">
        <v>0</v>
      </c>
      <c r="GS881">
        <v>3</v>
      </c>
      <c r="GT881">
        <v>0</v>
      </c>
      <c r="GU881" t="s">
        <v>3</v>
      </c>
      <c r="GV881">
        <f t="shared" si="1073"/>
        <v>0</v>
      </c>
      <c r="GW881">
        <v>1</v>
      </c>
      <c r="GX881">
        <f t="shared" si="1074"/>
        <v>0</v>
      </c>
      <c r="HA881">
        <v>0</v>
      </c>
      <c r="HB881">
        <v>0</v>
      </c>
      <c r="HC881">
        <f t="shared" si="1075"/>
        <v>0</v>
      </c>
      <c r="HE881" t="s">
        <v>3</v>
      </c>
      <c r="HF881" t="s">
        <v>3</v>
      </c>
      <c r="HM881" t="s">
        <v>3</v>
      </c>
      <c r="HN881" t="s">
        <v>3</v>
      </c>
      <c r="HO881" t="s">
        <v>3</v>
      </c>
      <c r="HP881" t="s">
        <v>3</v>
      </c>
      <c r="HQ881" t="s">
        <v>3</v>
      </c>
      <c r="HS881">
        <v>0</v>
      </c>
      <c r="IK881">
        <v>0</v>
      </c>
    </row>
    <row r="882" spans="1:255" x14ac:dyDescent="0.2">
      <c r="A882" s="2">
        <v>18</v>
      </c>
      <c r="B882" s="2">
        <v>1</v>
      </c>
      <c r="C882" s="2">
        <v>1793</v>
      </c>
      <c r="D882" s="2"/>
      <c r="E882" s="2" t="s">
        <v>778</v>
      </c>
      <c r="F882" s="2" t="s">
        <v>761</v>
      </c>
      <c r="G882" s="2" t="s">
        <v>762</v>
      </c>
      <c r="H882" s="2" t="s">
        <v>753</v>
      </c>
      <c r="I882" s="2">
        <f>I878*J882</f>
        <v>4</v>
      </c>
      <c r="J882" s="2">
        <v>100</v>
      </c>
      <c r="K882" s="2">
        <v>100</v>
      </c>
      <c r="L882" s="2"/>
      <c r="M882" s="2"/>
      <c r="N882" s="2"/>
      <c r="O882" s="2">
        <f t="shared" si="1044"/>
        <v>62.96</v>
      </c>
      <c r="P882" s="2">
        <f t="shared" si="1045"/>
        <v>62.96</v>
      </c>
      <c r="Q882" s="2">
        <f>(ROUND((ROUND(((ET882)*AV882*I882),2)*BB882),2)+ROUND((ROUND(((AE882-(EU882))*AV882*I882),2)*BS882),2))</f>
        <v>0</v>
      </c>
      <c r="R882" s="2">
        <f t="shared" si="1046"/>
        <v>0</v>
      </c>
      <c r="S882" s="2">
        <f t="shared" si="1047"/>
        <v>0</v>
      </c>
      <c r="T882" s="2">
        <f t="shared" si="1048"/>
        <v>0</v>
      </c>
      <c r="U882" s="2">
        <f t="shared" si="1049"/>
        <v>0</v>
      </c>
      <c r="V882" s="2">
        <f t="shared" si="1050"/>
        <v>0</v>
      </c>
      <c r="W882" s="2">
        <f t="shared" si="1051"/>
        <v>0</v>
      </c>
      <c r="X882" s="2">
        <f t="shared" si="1052"/>
        <v>0</v>
      </c>
      <c r="Y882" s="2">
        <f t="shared" si="1053"/>
        <v>0</v>
      </c>
      <c r="Z882" s="2"/>
      <c r="AA882" s="2">
        <v>59204062</v>
      </c>
      <c r="AB882" s="2">
        <f t="shared" si="1054"/>
        <v>15.74</v>
      </c>
      <c r="AC882" s="2">
        <f t="shared" si="1055"/>
        <v>15.74</v>
      </c>
      <c r="AD882" s="2">
        <f>ROUND((((ET882)-(EU882))+AE882),6)</f>
        <v>0</v>
      </c>
      <c r="AE882" s="2">
        <f t="shared" si="1083"/>
        <v>0</v>
      </c>
      <c r="AF882" s="2">
        <f t="shared" si="1083"/>
        <v>0</v>
      </c>
      <c r="AG882" s="2">
        <f t="shared" si="1056"/>
        <v>0</v>
      </c>
      <c r="AH882" s="2">
        <f t="shared" si="1084"/>
        <v>0</v>
      </c>
      <c r="AI882" s="2">
        <f t="shared" si="1084"/>
        <v>0</v>
      </c>
      <c r="AJ882" s="2">
        <f t="shared" si="1057"/>
        <v>0</v>
      </c>
      <c r="AK882" s="2">
        <v>15.74</v>
      </c>
      <c r="AL882" s="2">
        <v>15.74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109</v>
      </c>
      <c r="AU882" s="2">
        <v>61</v>
      </c>
      <c r="AV882" s="2">
        <v>1</v>
      </c>
      <c r="AW882" s="2">
        <v>1</v>
      </c>
      <c r="AX882" s="2"/>
      <c r="AY882" s="2"/>
      <c r="AZ882" s="2">
        <v>1</v>
      </c>
      <c r="BA882" s="2">
        <v>1</v>
      </c>
      <c r="BB882" s="2">
        <v>1</v>
      </c>
      <c r="BC882" s="2">
        <v>1</v>
      </c>
      <c r="BD882" s="2" t="s">
        <v>3</v>
      </c>
      <c r="BE882" s="2" t="s">
        <v>3</v>
      </c>
      <c r="BF882" s="2" t="s">
        <v>3</v>
      </c>
      <c r="BG882" s="2" t="s">
        <v>3</v>
      </c>
      <c r="BH882" s="2">
        <v>3</v>
      </c>
      <c r="BI882" s="2">
        <v>1</v>
      </c>
      <c r="BJ882" s="2" t="s">
        <v>763</v>
      </c>
      <c r="BK882" s="2"/>
      <c r="BL882" s="2"/>
      <c r="BM882" s="2">
        <v>22</v>
      </c>
      <c r="BN882" s="2">
        <v>0</v>
      </c>
      <c r="BO882" s="2" t="s">
        <v>3</v>
      </c>
      <c r="BP882" s="2">
        <v>0</v>
      </c>
      <c r="BQ882" s="2">
        <v>30</v>
      </c>
      <c r="BR882" s="2">
        <v>0</v>
      </c>
      <c r="BS882" s="2">
        <v>1</v>
      </c>
      <c r="BT882" s="2">
        <v>1</v>
      </c>
      <c r="BU882" s="2">
        <v>1</v>
      </c>
      <c r="BV882" s="2">
        <v>1</v>
      </c>
      <c r="BW882" s="2">
        <v>1</v>
      </c>
      <c r="BX882" s="2">
        <v>1</v>
      </c>
      <c r="BY882" s="2" t="s">
        <v>3</v>
      </c>
      <c r="BZ882" s="2">
        <v>109</v>
      </c>
      <c r="CA882" s="2">
        <v>61</v>
      </c>
      <c r="CB882" s="2" t="s">
        <v>3</v>
      </c>
      <c r="CC882" s="2"/>
      <c r="CD882" s="2"/>
      <c r="CE882" s="2">
        <v>30</v>
      </c>
      <c r="CF882" s="2">
        <v>0</v>
      </c>
      <c r="CG882" s="2">
        <v>0</v>
      </c>
      <c r="CH882" s="2"/>
      <c r="CI882" s="2"/>
      <c r="CJ882" s="2"/>
      <c r="CK882" s="2"/>
      <c r="CL882" s="2"/>
      <c r="CM882" s="2">
        <v>0</v>
      </c>
      <c r="CN882" s="2" t="s">
        <v>3</v>
      </c>
      <c r="CO882" s="2">
        <v>0</v>
      </c>
      <c r="CP882" s="2">
        <f t="shared" si="1058"/>
        <v>62.96</v>
      </c>
      <c r="CQ882" s="2">
        <f t="shared" si="1059"/>
        <v>15.74</v>
      </c>
      <c r="CR882" s="2">
        <f>(ROUND((ROUND(((ET882)*AV882*1),2)*BB882),2)+ROUND((ROUND(((AE882-(EU882))*AV882*1),2)*BS882),2))</f>
        <v>0</v>
      </c>
      <c r="CS882" s="2">
        <f t="shared" si="1060"/>
        <v>0</v>
      </c>
      <c r="CT882" s="2">
        <f t="shared" si="1061"/>
        <v>0</v>
      </c>
      <c r="CU882" s="2">
        <f t="shared" si="1062"/>
        <v>0</v>
      </c>
      <c r="CV882" s="2">
        <f t="shared" si="1063"/>
        <v>0</v>
      </c>
      <c r="CW882" s="2">
        <f t="shared" si="1064"/>
        <v>0</v>
      </c>
      <c r="CX882" s="2">
        <f t="shared" si="1065"/>
        <v>0</v>
      </c>
      <c r="CY882" s="2">
        <f t="shared" si="1066"/>
        <v>0</v>
      </c>
      <c r="CZ882" s="2">
        <f t="shared" si="1067"/>
        <v>0</v>
      </c>
      <c r="DA882" s="2"/>
      <c r="DB882" s="2"/>
      <c r="DC882" s="2" t="s">
        <v>3</v>
      </c>
      <c r="DD882" s="2" t="s">
        <v>3</v>
      </c>
      <c r="DE882" s="2" t="s">
        <v>3</v>
      </c>
      <c r="DF882" s="2" t="s">
        <v>3</v>
      </c>
      <c r="DG882" s="2" t="s">
        <v>3</v>
      </c>
      <c r="DH882" s="2" t="s">
        <v>3</v>
      </c>
      <c r="DI882" s="2" t="s">
        <v>3</v>
      </c>
      <c r="DJ882" s="2" t="s">
        <v>3</v>
      </c>
      <c r="DK882" s="2" t="s">
        <v>3</v>
      </c>
      <c r="DL882" s="2" t="s">
        <v>3</v>
      </c>
      <c r="DM882" s="2" t="s">
        <v>3</v>
      </c>
      <c r="DN882" s="2">
        <v>0</v>
      </c>
      <c r="DO882" s="2">
        <v>0</v>
      </c>
      <c r="DP882" s="2">
        <v>1</v>
      </c>
      <c r="DQ882" s="2">
        <v>1</v>
      </c>
      <c r="DR882" s="2"/>
      <c r="DS882" s="2"/>
      <c r="DT882" s="2"/>
      <c r="DU882" s="2">
        <v>1013</v>
      </c>
      <c r="DV882" s="2" t="s">
        <v>753</v>
      </c>
      <c r="DW882" s="2" t="s">
        <v>753</v>
      </c>
      <c r="DX882" s="2">
        <v>1</v>
      </c>
      <c r="DY882" s="2"/>
      <c r="DZ882" s="2" t="s">
        <v>3</v>
      </c>
      <c r="EA882" s="2" t="s">
        <v>3</v>
      </c>
      <c r="EB882" s="2" t="s">
        <v>3</v>
      </c>
      <c r="EC882" s="2" t="s">
        <v>3</v>
      </c>
      <c r="ED882" s="2"/>
      <c r="EE882" s="2">
        <v>58807898</v>
      </c>
      <c r="EF882" s="2">
        <v>30</v>
      </c>
      <c r="EG882" s="2" t="s">
        <v>27</v>
      </c>
      <c r="EH882" s="2">
        <v>0</v>
      </c>
      <c r="EI882" s="2" t="s">
        <v>3</v>
      </c>
      <c r="EJ882" s="2">
        <v>1</v>
      </c>
      <c r="EK882" s="2">
        <v>22</v>
      </c>
      <c r="EL882" s="2" t="s">
        <v>724</v>
      </c>
      <c r="EM882" s="2" t="s">
        <v>725</v>
      </c>
      <c r="EN882" s="2"/>
      <c r="EO882" s="2" t="s">
        <v>3</v>
      </c>
      <c r="EP882" s="2"/>
      <c r="EQ882" s="2">
        <v>0</v>
      </c>
      <c r="ER882" s="2">
        <v>15.74</v>
      </c>
      <c r="ES882" s="2">
        <v>15.74</v>
      </c>
      <c r="ET882" s="2">
        <v>0</v>
      </c>
      <c r="EU882" s="2">
        <v>0</v>
      </c>
      <c r="EV882" s="2">
        <v>0</v>
      </c>
      <c r="EW882" s="2">
        <v>0</v>
      </c>
      <c r="EX882" s="2">
        <v>0</v>
      </c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>
        <v>0</v>
      </c>
      <c r="FR882" s="2">
        <v>0</v>
      </c>
      <c r="FS882" s="2">
        <v>0</v>
      </c>
      <c r="FT882" s="2"/>
      <c r="FU882" s="2"/>
      <c r="FV882" s="2"/>
      <c r="FW882" s="2"/>
      <c r="FX882" s="2">
        <v>109</v>
      </c>
      <c r="FY882" s="2">
        <v>61</v>
      </c>
      <c r="FZ882" s="2"/>
      <c r="GA882" s="2" t="s">
        <v>3</v>
      </c>
      <c r="GB882" s="2"/>
      <c r="GC882" s="2"/>
      <c r="GD882" s="2">
        <v>1</v>
      </c>
      <c r="GE882" s="2"/>
      <c r="GF882" s="2">
        <v>-2081796618</v>
      </c>
      <c r="GG882" s="2">
        <v>2</v>
      </c>
      <c r="GH882" s="2">
        <v>1</v>
      </c>
      <c r="GI882" s="2">
        <v>-2</v>
      </c>
      <c r="GJ882" s="2">
        <v>0</v>
      </c>
      <c r="GK882" s="2">
        <v>0</v>
      </c>
      <c r="GL882" s="2">
        <f t="shared" si="1068"/>
        <v>0</v>
      </c>
      <c r="GM882" s="2">
        <f t="shared" si="1069"/>
        <v>62.96</v>
      </c>
      <c r="GN882" s="2">
        <f t="shared" si="1070"/>
        <v>62.96</v>
      </c>
      <c r="GO882" s="2">
        <f t="shared" si="1071"/>
        <v>0</v>
      </c>
      <c r="GP882" s="2">
        <f t="shared" si="1072"/>
        <v>0</v>
      </c>
      <c r="GQ882" s="2"/>
      <c r="GR882" s="2">
        <v>0</v>
      </c>
      <c r="GS882" s="2">
        <v>3</v>
      </c>
      <c r="GT882" s="2">
        <v>0</v>
      </c>
      <c r="GU882" s="2" t="s">
        <v>3</v>
      </c>
      <c r="GV882" s="2">
        <f t="shared" si="1073"/>
        <v>0</v>
      </c>
      <c r="GW882" s="2">
        <v>1</v>
      </c>
      <c r="GX882" s="2">
        <f t="shared" si="1074"/>
        <v>0</v>
      </c>
      <c r="GY882" s="2"/>
      <c r="GZ882" s="2"/>
      <c r="HA882" s="2">
        <v>0</v>
      </c>
      <c r="HB882" s="2">
        <v>0</v>
      </c>
      <c r="HC882" s="2">
        <f t="shared" si="1075"/>
        <v>0</v>
      </c>
      <c r="HD882" s="2"/>
      <c r="HE882" s="2" t="s">
        <v>3</v>
      </c>
      <c r="HF882" s="2" t="s">
        <v>3</v>
      </c>
      <c r="HG882" s="2"/>
      <c r="HH882" s="2"/>
      <c r="HI882" s="2"/>
      <c r="HJ882" s="2"/>
      <c r="HK882" s="2"/>
      <c r="HL882" s="2"/>
      <c r="HM882" s="2" t="s">
        <v>3</v>
      </c>
      <c r="HN882" s="2" t="s">
        <v>3</v>
      </c>
      <c r="HO882" s="2" t="s">
        <v>3</v>
      </c>
      <c r="HP882" s="2" t="s">
        <v>3</v>
      </c>
      <c r="HQ882" s="2" t="s">
        <v>3</v>
      </c>
      <c r="HR882" s="2"/>
      <c r="HS882" s="2">
        <v>0</v>
      </c>
      <c r="HT882" s="2"/>
      <c r="HU882" s="2"/>
      <c r="HV882" s="2"/>
      <c r="HW882" s="2"/>
      <c r="HX882" s="2"/>
      <c r="HY882" s="2"/>
      <c r="HZ882" s="2"/>
      <c r="IA882" s="2"/>
      <c r="IB882" s="2"/>
      <c r="IC882" s="2"/>
      <c r="ID882" s="2"/>
      <c r="IE882" s="2"/>
      <c r="IF882" s="2"/>
      <c r="IG882" s="2"/>
      <c r="IH882" s="2"/>
      <c r="II882" s="2"/>
      <c r="IJ882" s="2"/>
      <c r="IK882" s="2">
        <v>0</v>
      </c>
      <c r="IL882" s="2"/>
      <c r="IM882" s="2"/>
      <c r="IN882" s="2"/>
      <c r="IO882" s="2"/>
      <c r="IP882" s="2"/>
      <c r="IQ882" s="2"/>
      <c r="IR882" s="2"/>
      <c r="IS882" s="2"/>
      <c r="IT882" s="2"/>
      <c r="IU882" s="2"/>
    </row>
    <row r="883" spans="1:255" x14ac:dyDescent="0.2">
      <c r="A883">
        <v>18</v>
      </c>
      <c r="B883">
        <v>1</v>
      </c>
      <c r="C883">
        <v>1797</v>
      </c>
      <c r="E883" t="s">
        <v>778</v>
      </c>
      <c r="F883" t="s">
        <v>761</v>
      </c>
      <c r="G883" t="s">
        <v>762</v>
      </c>
      <c r="H883" t="s">
        <v>753</v>
      </c>
      <c r="I883">
        <f>I879*J883</f>
        <v>4</v>
      </c>
      <c r="J883">
        <v>100</v>
      </c>
      <c r="K883">
        <v>100</v>
      </c>
      <c r="O883">
        <f t="shared" si="1044"/>
        <v>324.87</v>
      </c>
      <c r="P883">
        <f t="shared" si="1045"/>
        <v>324.87</v>
      </c>
      <c r="Q883">
        <f>(ROUND((ROUND(((ET883)*AV883*I883),2)*BB883),2)+ROUND((ROUND(((AE883-(EU883))*AV883*I883),2)*BS883),2))</f>
        <v>0</v>
      </c>
      <c r="R883">
        <f t="shared" si="1046"/>
        <v>0</v>
      </c>
      <c r="S883">
        <f t="shared" si="1047"/>
        <v>0</v>
      </c>
      <c r="T883">
        <f t="shared" si="1048"/>
        <v>0</v>
      </c>
      <c r="U883">
        <f t="shared" si="1049"/>
        <v>0</v>
      </c>
      <c r="V883">
        <f t="shared" si="1050"/>
        <v>0</v>
      </c>
      <c r="W883">
        <f t="shared" si="1051"/>
        <v>0</v>
      </c>
      <c r="X883">
        <f t="shared" si="1052"/>
        <v>0</v>
      </c>
      <c r="Y883">
        <f t="shared" si="1053"/>
        <v>0</v>
      </c>
      <c r="AA883">
        <v>59204059</v>
      </c>
      <c r="AB883">
        <f t="shared" si="1054"/>
        <v>15.74</v>
      </c>
      <c r="AC883">
        <f t="shared" si="1055"/>
        <v>15.74</v>
      </c>
      <c r="AD883">
        <f>ROUND((((ET883)-(EU883))+AE883),6)</f>
        <v>0</v>
      </c>
      <c r="AE883">
        <f t="shared" si="1083"/>
        <v>0</v>
      </c>
      <c r="AF883">
        <f t="shared" si="1083"/>
        <v>0</v>
      </c>
      <c r="AG883">
        <f t="shared" si="1056"/>
        <v>0</v>
      </c>
      <c r="AH883">
        <f t="shared" si="1084"/>
        <v>0</v>
      </c>
      <c r="AI883">
        <f t="shared" si="1084"/>
        <v>0</v>
      </c>
      <c r="AJ883">
        <f t="shared" si="1057"/>
        <v>0</v>
      </c>
      <c r="AK883">
        <v>15.74</v>
      </c>
      <c r="AL883">
        <v>15.74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109</v>
      </c>
      <c r="AU883">
        <v>61</v>
      </c>
      <c r="AV883">
        <v>1</v>
      </c>
      <c r="AW883">
        <v>1</v>
      </c>
      <c r="AZ883">
        <v>1</v>
      </c>
      <c r="BA883">
        <v>1</v>
      </c>
      <c r="BB883">
        <v>1</v>
      </c>
      <c r="BC883">
        <v>5.16</v>
      </c>
      <c r="BD883" t="s">
        <v>3</v>
      </c>
      <c r="BE883" t="s">
        <v>3</v>
      </c>
      <c r="BF883" t="s">
        <v>3</v>
      </c>
      <c r="BG883" t="s">
        <v>3</v>
      </c>
      <c r="BH883">
        <v>3</v>
      </c>
      <c r="BI883">
        <v>1</v>
      </c>
      <c r="BJ883" t="s">
        <v>763</v>
      </c>
      <c r="BM883">
        <v>22</v>
      </c>
      <c r="BN883">
        <v>0</v>
      </c>
      <c r="BO883" t="s">
        <v>761</v>
      </c>
      <c r="BP883">
        <v>1</v>
      </c>
      <c r="BQ883">
        <v>30</v>
      </c>
      <c r="BR883">
        <v>0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 t="s">
        <v>3</v>
      </c>
      <c r="BZ883">
        <v>109</v>
      </c>
      <c r="CA883">
        <v>61</v>
      </c>
      <c r="CB883" t="s">
        <v>3</v>
      </c>
      <c r="CE883">
        <v>30</v>
      </c>
      <c r="CF883">
        <v>0</v>
      </c>
      <c r="CG883">
        <v>0</v>
      </c>
      <c r="CM883">
        <v>0</v>
      </c>
      <c r="CN883" t="s">
        <v>3</v>
      </c>
      <c r="CO883">
        <v>0</v>
      </c>
      <c r="CP883">
        <f t="shared" si="1058"/>
        <v>324.87</v>
      </c>
      <c r="CQ883">
        <f t="shared" si="1059"/>
        <v>81.22</v>
      </c>
      <c r="CR883">
        <f>(ROUND((ROUND(((ET883)*AV883*1),2)*BB883),2)+ROUND((ROUND(((AE883-(EU883))*AV883*1),2)*BS883),2))</f>
        <v>0</v>
      </c>
      <c r="CS883">
        <f t="shared" si="1060"/>
        <v>0</v>
      </c>
      <c r="CT883">
        <f t="shared" si="1061"/>
        <v>0</v>
      </c>
      <c r="CU883">
        <f t="shared" si="1062"/>
        <v>0</v>
      </c>
      <c r="CV883">
        <f t="shared" si="1063"/>
        <v>0</v>
      </c>
      <c r="CW883">
        <f t="shared" si="1064"/>
        <v>0</v>
      </c>
      <c r="CX883">
        <f t="shared" si="1065"/>
        <v>0</v>
      </c>
      <c r="CY883">
        <f t="shared" si="1066"/>
        <v>0</v>
      </c>
      <c r="CZ883">
        <f t="shared" si="1067"/>
        <v>0</v>
      </c>
      <c r="DC883" t="s">
        <v>3</v>
      </c>
      <c r="DD883" t="s">
        <v>3</v>
      </c>
      <c r="DE883" t="s">
        <v>3</v>
      </c>
      <c r="DF883" t="s">
        <v>3</v>
      </c>
      <c r="DG883" t="s">
        <v>3</v>
      </c>
      <c r="DH883" t="s">
        <v>3</v>
      </c>
      <c r="DI883" t="s">
        <v>3</v>
      </c>
      <c r="DJ883" t="s">
        <v>3</v>
      </c>
      <c r="DK883" t="s">
        <v>3</v>
      </c>
      <c r="DL883" t="s">
        <v>3</v>
      </c>
      <c r="DM883" t="s">
        <v>3</v>
      </c>
      <c r="DN883">
        <v>0</v>
      </c>
      <c r="DO883">
        <v>0</v>
      </c>
      <c r="DP883">
        <v>1</v>
      </c>
      <c r="DQ883">
        <v>1</v>
      </c>
      <c r="DU883">
        <v>1013</v>
      </c>
      <c r="DV883" t="s">
        <v>753</v>
      </c>
      <c r="DW883" t="s">
        <v>753</v>
      </c>
      <c r="DX883">
        <v>1</v>
      </c>
      <c r="DZ883" t="s">
        <v>3</v>
      </c>
      <c r="EA883" t="s">
        <v>3</v>
      </c>
      <c r="EB883" t="s">
        <v>3</v>
      </c>
      <c r="EC883" t="s">
        <v>3</v>
      </c>
      <c r="EE883">
        <v>58807898</v>
      </c>
      <c r="EF883">
        <v>30</v>
      </c>
      <c r="EG883" t="s">
        <v>27</v>
      </c>
      <c r="EH883">
        <v>0</v>
      </c>
      <c r="EI883" t="s">
        <v>3</v>
      </c>
      <c r="EJ883">
        <v>1</v>
      </c>
      <c r="EK883">
        <v>22</v>
      </c>
      <c r="EL883" t="s">
        <v>724</v>
      </c>
      <c r="EM883" t="s">
        <v>725</v>
      </c>
      <c r="EO883" t="s">
        <v>3</v>
      </c>
      <c r="EQ883">
        <v>0</v>
      </c>
      <c r="ER883">
        <v>15.74</v>
      </c>
      <c r="ES883">
        <v>15.74</v>
      </c>
      <c r="ET883">
        <v>0</v>
      </c>
      <c r="EU883">
        <v>0</v>
      </c>
      <c r="EV883">
        <v>0</v>
      </c>
      <c r="EW883">
        <v>0</v>
      </c>
      <c r="EX883">
        <v>0</v>
      </c>
      <c r="FQ883">
        <v>0</v>
      </c>
      <c r="FR883">
        <v>0</v>
      </c>
      <c r="FS883">
        <v>0</v>
      </c>
      <c r="FX883">
        <v>109</v>
      </c>
      <c r="FY883">
        <v>61</v>
      </c>
      <c r="GA883" t="s">
        <v>3</v>
      </c>
      <c r="GD883">
        <v>1</v>
      </c>
      <c r="GF883">
        <v>-2081796618</v>
      </c>
      <c r="GG883">
        <v>2</v>
      </c>
      <c r="GH883">
        <v>1</v>
      </c>
      <c r="GI883">
        <v>2</v>
      </c>
      <c r="GJ883">
        <v>0</v>
      </c>
      <c r="GK883">
        <v>0</v>
      </c>
      <c r="GL883">
        <f t="shared" si="1068"/>
        <v>0</v>
      </c>
      <c r="GM883">
        <f t="shared" si="1069"/>
        <v>324.87</v>
      </c>
      <c r="GN883">
        <f t="shared" si="1070"/>
        <v>324.87</v>
      </c>
      <c r="GO883">
        <f t="shared" si="1071"/>
        <v>0</v>
      </c>
      <c r="GP883">
        <f t="shared" si="1072"/>
        <v>0</v>
      </c>
      <c r="GR883">
        <v>0</v>
      </c>
      <c r="GS883">
        <v>3</v>
      </c>
      <c r="GT883">
        <v>0</v>
      </c>
      <c r="GU883" t="s">
        <v>3</v>
      </c>
      <c r="GV883">
        <f t="shared" si="1073"/>
        <v>0</v>
      </c>
      <c r="GW883">
        <v>1</v>
      </c>
      <c r="GX883">
        <f t="shared" si="1074"/>
        <v>0</v>
      </c>
      <c r="HA883">
        <v>0</v>
      </c>
      <c r="HB883">
        <v>0</v>
      </c>
      <c r="HC883">
        <f t="shared" si="1075"/>
        <v>0</v>
      </c>
      <c r="HE883" t="s">
        <v>3</v>
      </c>
      <c r="HF883" t="s">
        <v>3</v>
      </c>
      <c r="HM883" t="s">
        <v>3</v>
      </c>
      <c r="HN883" t="s">
        <v>3</v>
      </c>
      <c r="HO883" t="s">
        <v>3</v>
      </c>
      <c r="HP883" t="s">
        <v>3</v>
      </c>
      <c r="HQ883" t="s">
        <v>3</v>
      </c>
      <c r="HS883">
        <v>0</v>
      </c>
      <c r="IK883">
        <v>0</v>
      </c>
    </row>
    <row r="884" spans="1:255" x14ac:dyDescent="0.2">
      <c r="A884" s="2">
        <v>17</v>
      </c>
      <c r="B884" s="2">
        <v>1</v>
      </c>
      <c r="C884" s="2">
        <f>ROW(SmtRes!A1801)</f>
        <v>1801</v>
      </c>
      <c r="D884" s="2">
        <f>ROW(EtalonRes!A1801)</f>
        <v>1801</v>
      </c>
      <c r="E884" s="2" t="s">
        <v>779</v>
      </c>
      <c r="F884" s="2" t="s">
        <v>747</v>
      </c>
      <c r="G884" s="2" t="s">
        <v>780</v>
      </c>
      <c r="H884" s="2" t="s">
        <v>48</v>
      </c>
      <c r="I884" s="2">
        <f>ROUND(ROUND(2/100,4),9)</f>
        <v>0.02</v>
      </c>
      <c r="J884" s="2">
        <v>0</v>
      </c>
      <c r="K884" s="2">
        <f>ROUND(ROUND(2/100,4),9)</f>
        <v>0.02</v>
      </c>
      <c r="L884" s="2"/>
      <c r="M884" s="2"/>
      <c r="N884" s="2"/>
      <c r="O884" s="2">
        <f t="shared" ref="O884:O915" si="1085">ROUND(CP884,2)</f>
        <v>5.44</v>
      </c>
      <c r="P884" s="2">
        <f t="shared" ref="P884:P915" si="1086">ROUND((ROUND((AC884*AW884*I884),2)*BC884),2)</f>
        <v>0</v>
      </c>
      <c r="Q884" s="2">
        <f>(ROUND((ROUND(((((ET884*1.25)*1.1))*AV884*I884),2)*BB884),2)+ROUND((ROUND(((AE884-(((EU884*1.25)*1.1)))*AV884*I884),2)*BS884),2))</f>
        <v>0.37</v>
      </c>
      <c r="R884" s="2">
        <f t="shared" ref="R884:R915" si="1087">ROUND((ROUND((AE884*AV884*I884),2)*BS884),2)</f>
        <v>0.06</v>
      </c>
      <c r="S884" s="2">
        <f t="shared" ref="S884:S915" si="1088">ROUND((ROUND((AF884*AV884*I884),2)*BA884),2)</f>
        <v>5.07</v>
      </c>
      <c r="T884" s="2">
        <f t="shared" ref="T884:T915" si="1089">ROUND(CU884*I884,2)</f>
        <v>0</v>
      </c>
      <c r="U884" s="2">
        <f t="shared" ref="U884:U915" si="1090">CV884*I884</f>
        <v>0.40492649999999997</v>
      </c>
      <c r="V884" s="2">
        <f t="shared" ref="V884:V915" si="1091">CW884*I884</f>
        <v>0</v>
      </c>
      <c r="W884" s="2">
        <f t="shared" ref="W884:W915" si="1092">ROUND(CX884*I884,2)</f>
        <v>0</v>
      </c>
      <c r="X884" s="2">
        <f t="shared" ref="X884:X915" si="1093">ROUND(CY884,2)</f>
        <v>5.59</v>
      </c>
      <c r="Y884" s="2">
        <f t="shared" ref="Y884:Y915" si="1094">ROUND(CZ884,2)</f>
        <v>3.13</v>
      </c>
      <c r="Z884" s="2"/>
      <c r="AA884" s="2">
        <v>59204062</v>
      </c>
      <c r="AB884" s="2">
        <f t="shared" ref="AB884:AB915" si="1095">ROUND((AC884+AD884+AF884),6)</f>
        <v>254.65</v>
      </c>
      <c r="AC884" s="2">
        <f t="shared" ref="AC884:AC915" si="1096">ROUND((ES884),6)</f>
        <v>0</v>
      </c>
      <c r="AD884" s="2">
        <f>ROUND((((((ET884*1.25)*1.1))-(((EU884*1.25)*1.1)))+AE884),6)</f>
        <v>17.146249999999998</v>
      </c>
      <c r="AE884" s="2">
        <f>ROUND((((EU884*1.25)*1.1)),6)</f>
        <v>2.5987499999999999</v>
      </c>
      <c r="AF884" s="2">
        <f>ROUND((((EV884*1.15)*1.1)),6)</f>
        <v>237.50375</v>
      </c>
      <c r="AG884" s="2">
        <f t="shared" ref="AG884:AG915" si="1097">ROUND((AP884),6)</f>
        <v>0</v>
      </c>
      <c r="AH884" s="2">
        <f>(((EW884*1.15)*1.1))</f>
        <v>18.975000000000001</v>
      </c>
      <c r="AI884" s="2">
        <f>(((EX884*1.25)*1.1))</f>
        <v>0</v>
      </c>
      <c r="AJ884" s="2">
        <f t="shared" ref="AJ884:AJ915" si="1098">(AS884)</f>
        <v>0</v>
      </c>
      <c r="AK884" s="2">
        <v>200.22</v>
      </c>
      <c r="AL884" s="2">
        <v>0</v>
      </c>
      <c r="AM884" s="2">
        <v>12.47</v>
      </c>
      <c r="AN884" s="2">
        <v>1.89</v>
      </c>
      <c r="AO884" s="2">
        <v>187.75</v>
      </c>
      <c r="AP884" s="2">
        <v>0</v>
      </c>
      <c r="AQ884" s="2">
        <v>15</v>
      </c>
      <c r="AR884" s="2">
        <v>0</v>
      </c>
      <c r="AS884" s="2">
        <v>0</v>
      </c>
      <c r="AT884" s="2">
        <v>109</v>
      </c>
      <c r="AU884" s="2">
        <v>61</v>
      </c>
      <c r="AV884" s="2">
        <v>1.0669999999999999</v>
      </c>
      <c r="AW884" s="2">
        <v>1</v>
      </c>
      <c r="AX884" s="2"/>
      <c r="AY884" s="2"/>
      <c r="AZ884" s="2">
        <v>1</v>
      </c>
      <c r="BA884" s="2">
        <v>1</v>
      </c>
      <c r="BB884" s="2">
        <v>1</v>
      </c>
      <c r="BC884" s="2">
        <v>1</v>
      </c>
      <c r="BD884" s="2" t="s">
        <v>3</v>
      </c>
      <c r="BE884" s="2" t="s">
        <v>3</v>
      </c>
      <c r="BF884" s="2" t="s">
        <v>3</v>
      </c>
      <c r="BG884" s="2" t="s">
        <v>3</v>
      </c>
      <c r="BH884" s="2">
        <v>0</v>
      </c>
      <c r="BI884" s="2">
        <v>1</v>
      </c>
      <c r="BJ884" s="2" t="s">
        <v>749</v>
      </c>
      <c r="BK884" s="2"/>
      <c r="BL884" s="2"/>
      <c r="BM884" s="2">
        <v>22</v>
      </c>
      <c r="BN884" s="2">
        <v>0</v>
      </c>
      <c r="BO884" s="2" t="s">
        <v>747</v>
      </c>
      <c r="BP884" s="2">
        <v>1</v>
      </c>
      <c r="BQ884" s="2">
        <v>30</v>
      </c>
      <c r="BR884" s="2">
        <v>0</v>
      </c>
      <c r="BS884" s="2">
        <v>1</v>
      </c>
      <c r="BT884" s="2">
        <v>1</v>
      </c>
      <c r="BU884" s="2">
        <v>1</v>
      </c>
      <c r="BV884" s="2">
        <v>1</v>
      </c>
      <c r="BW884" s="2">
        <v>1</v>
      </c>
      <c r="BX884" s="2">
        <v>1</v>
      </c>
      <c r="BY884" s="2" t="s">
        <v>3</v>
      </c>
      <c r="BZ884" s="2">
        <v>109</v>
      </c>
      <c r="CA884" s="2">
        <v>61</v>
      </c>
      <c r="CB884" s="2" t="s">
        <v>3</v>
      </c>
      <c r="CC884" s="2"/>
      <c r="CD884" s="2"/>
      <c r="CE884" s="2">
        <v>30</v>
      </c>
      <c r="CF884" s="2">
        <v>0</v>
      </c>
      <c r="CG884" s="2">
        <v>0</v>
      </c>
      <c r="CH884" s="2"/>
      <c r="CI884" s="2"/>
      <c r="CJ884" s="2"/>
      <c r="CK884" s="2"/>
      <c r="CL884" s="2"/>
      <c r="CM884" s="2">
        <v>0</v>
      </c>
      <c r="CN884" s="2" t="s">
        <v>1044</v>
      </c>
      <c r="CO884" s="2">
        <v>0</v>
      </c>
      <c r="CP884" s="2">
        <f t="shared" ref="CP884:CP915" si="1099">(P884+Q884+S884)</f>
        <v>5.44</v>
      </c>
      <c r="CQ884" s="2">
        <f t="shared" ref="CQ884:CQ915" si="1100">ROUND((ROUND((AC884*AW884*1),2)*BC884),2)</f>
        <v>0</v>
      </c>
      <c r="CR884" s="2">
        <f>(ROUND((ROUND(((((ET884*1.25)*1.1))*AV884*1),2)*BB884),2)+ROUND((ROUND(((AE884-(((EU884*1.25)*1.1)))*AV884*1),2)*BS884),2))</f>
        <v>18.3</v>
      </c>
      <c r="CS884" s="2">
        <f t="shared" ref="CS884:CS915" si="1101">ROUND((ROUND((AE884*AV884*1),2)*BS884),2)</f>
        <v>2.77</v>
      </c>
      <c r="CT884" s="2">
        <f t="shared" ref="CT884:CT915" si="1102">ROUND((ROUND((AF884*AV884*1),2)*BA884),2)</f>
        <v>253.42</v>
      </c>
      <c r="CU884" s="2">
        <f t="shared" ref="CU884:CU915" si="1103">AG884</f>
        <v>0</v>
      </c>
      <c r="CV884" s="2">
        <f t="shared" ref="CV884:CV915" si="1104">(AH884*AV884)</f>
        <v>20.246324999999999</v>
      </c>
      <c r="CW884" s="2">
        <f t="shared" ref="CW884:CW915" si="1105">AI884</f>
        <v>0</v>
      </c>
      <c r="CX884" s="2">
        <f t="shared" ref="CX884:CX915" si="1106">AJ884</f>
        <v>0</v>
      </c>
      <c r="CY884" s="2">
        <f t="shared" ref="CY884:CY915" si="1107">(((S884+R884)*AT884)/100)</f>
        <v>5.5916999999999994</v>
      </c>
      <c r="CZ884" s="2">
        <f t="shared" ref="CZ884:CZ915" si="1108">(((S884+R884)*AU884)/100)</f>
        <v>3.1293000000000002</v>
      </c>
      <c r="DA884" s="2"/>
      <c r="DB884" s="2">
        <v>345</v>
      </c>
      <c r="DC884" s="2" t="s">
        <v>3</v>
      </c>
      <c r="DD884" s="2" t="s">
        <v>3</v>
      </c>
      <c r="DE884" s="2" t="s">
        <v>25</v>
      </c>
      <c r="DF884" s="2" t="s">
        <v>25</v>
      </c>
      <c r="DG884" s="2" t="s">
        <v>26</v>
      </c>
      <c r="DH884" s="2" t="s">
        <v>3</v>
      </c>
      <c r="DI884" s="2" t="s">
        <v>26</v>
      </c>
      <c r="DJ884" s="2" t="s">
        <v>25</v>
      </c>
      <c r="DK884" s="2" t="s">
        <v>3</v>
      </c>
      <c r="DL884" s="2" t="s">
        <v>3</v>
      </c>
      <c r="DM884" s="2" t="s">
        <v>3</v>
      </c>
      <c r="DN884" s="2">
        <v>0</v>
      </c>
      <c r="DO884" s="2">
        <v>0</v>
      </c>
      <c r="DP884" s="2">
        <v>1</v>
      </c>
      <c r="DQ884" s="2">
        <v>1</v>
      </c>
      <c r="DR884" s="2"/>
      <c r="DS884" s="2"/>
      <c r="DT884" s="2"/>
      <c r="DU884" s="2">
        <v>1010</v>
      </c>
      <c r="DV884" s="2" t="s">
        <v>48</v>
      </c>
      <c r="DW884" s="2" t="s">
        <v>48</v>
      </c>
      <c r="DX884" s="2">
        <v>100</v>
      </c>
      <c r="DY884" s="2"/>
      <c r="DZ884" s="2" t="s">
        <v>3</v>
      </c>
      <c r="EA884" s="2" t="s">
        <v>3</v>
      </c>
      <c r="EB884" s="2" t="s">
        <v>3</v>
      </c>
      <c r="EC884" s="2" t="s">
        <v>3</v>
      </c>
      <c r="ED884" s="2"/>
      <c r="EE884" s="2">
        <v>58807898</v>
      </c>
      <c r="EF884" s="2">
        <v>30</v>
      </c>
      <c r="EG884" s="2" t="s">
        <v>27</v>
      </c>
      <c r="EH884" s="2">
        <v>0</v>
      </c>
      <c r="EI884" s="2" t="s">
        <v>3</v>
      </c>
      <c r="EJ884" s="2">
        <v>1</v>
      </c>
      <c r="EK884" s="2">
        <v>22</v>
      </c>
      <c r="EL884" s="2" t="s">
        <v>724</v>
      </c>
      <c r="EM884" s="2" t="s">
        <v>725</v>
      </c>
      <c r="EN884" s="2"/>
      <c r="EO884" s="2" t="s">
        <v>30</v>
      </c>
      <c r="EP884" s="2"/>
      <c r="EQ884" s="2">
        <v>0</v>
      </c>
      <c r="ER884" s="2">
        <v>200.22</v>
      </c>
      <c r="ES884" s="2">
        <v>0</v>
      </c>
      <c r="ET884" s="2">
        <v>12.47</v>
      </c>
      <c r="EU884" s="2">
        <v>1.89</v>
      </c>
      <c r="EV884" s="2">
        <v>187.75</v>
      </c>
      <c r="EW884" s="2">
        <v>15</v>
      </c>
      <c r="EX884" s="2">
        <v>0</v>
      </c>
      <c r="EY884" s="2">
        <v>0</v>
      </c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>
        <v>0</v>
      </c>
      <c r="FR884" s="2">
        <v>0</v>
      </c>
      <c r="FS884" s="2">
        <v>0</v>
      </c>
      <c r="FT884" s="2"/>
      <c r="FU884" s="2"/>
      <c r="FV884" s="2"/>
      <c r="FW884" s="2"/>
      <c r="FX884" s="2">
        <v>109</v>
      </c>
      <c r="FY884" s="2">
        <v>61</v>
      </c>
      <c r="FZ884" s="2"/>
      <c r="GA884" s="2" t="s">
        <v>3</v>
      </c>
      <c r="GB884" s="2"/>
      <c r="GC884" s="2"/>
      <c r="GD884" s="2">
        <v>1</v>
      </c>
      <c r="GE884" s="2"/>
      <c r="GF884" s="2">
        <v>-1369968423</v>
      </c>
      <c r="GG884" s="2">
        <v>2</v>
      </c>
      <c r="GH884" s="2">
        <v>1</v>
      </c>
      <c r="GI884" s="2">
        <v>2</v>
      </c>
      <c r="GJ884" s="2">
        <v>0</v>
      </c>
      <c r="GK884" s="2">
        <v>0</v>
      </c>
      <c r="GL884" s="2">
        <f t="shared" ref="GL884:GL915" si="1109">ROUND(IF(AND(BH884=3,BI884=3,FS884&lt;&gt;0),P884,0),2)</f>
        <v>0</v>
      </c>
      <c r="GM884" s="2">
        <f t="shared" ref="GM884:GM915" si="1110">ROUND(O884+X884+Y884,2)+GX884</f>
        <v>14.16</v>
      </c>
      <c r="GN884" s="2">
        <f t="shared" ref="GN884:GN915" si="1111">IF(OR(BI884=0,BI884=1),GM884-GX884,0)</f>
        <v>14.16</v>
      </c>
      <c r="GO884" s="2">
        <f t="shared" ref="GO884:GO915" si="1112">IF(BI884=2,GM884-GX884,0)</f>
        <v>0</v>
      </c>
      <c r="GP884" s="2">
        <f t="shared" ref="GP884:GP915" si="1113">IF(BI884=4,GM884-GX884,0)</f>
        <v>0</v>
      </c>
      <c r="GQ884" s="2"/>
      <c r="GR884" s="2">
        <v>0</v>
      </c>
      <c r="GS884" s="2">
        <v>3</v>
      </c>
      <c r="GT884" s="2">
        <v>0</v>
      </c>
      <c r="GU884" s="2" t="s">
        <v>3</v>
      </c>
      <c r="GV884" s="2">
        <f t="shared" ref="GV884:GV915" si="1114">ROUND((GT884),6)</f>
        <v>0</v>
      </c>
      <c r="GW884" s="2">
        <v>1</v>
      </c>
      <c r="GX884" s="2">
        <f t="shared" ref="GX884:GX915" si="1115">ROUND(HC884*I884,2)</f>
        <v>0</v>
      </c>
      <c r="GY884" s="2"/>
      <c r="GZ884" s="2"/>
      <c r="HA884" s="2">
        <v>0</v>
      </c>
      <c r="HB884" s="2">
        <v>0</v>
      </c>
      <c r="HC884" s="2">
        <f t="shared" ref="HC884:HC915" si="1116">GV884*GW884</f>
        <v>0</v>
      </c>
      <c r="HD884" s="2"/>
      <c r="HE884" s="2" t="s">
        <v>3</v>
      </c>
      <c r="HF884" s="2" t="s">
        <v>3</v>
      </c>
      <c r="HG884" s="2"/>
      <c r="HH884" s="2"/>
      <c r="HI884" s="2"/>
      <c r="HJ884" s="2"/>
      <c r="HK884" s="2"/>
      <c r="HL884" s="2"/>
      <c r="HM884" s="2" t="s">
        <v>3</v>
      </c>
      <c r="HN884" s="2" t="s">
        <v>3</v>
      </c>
      <c r="HO884" s="2" t="s">
        <v>3</v>
      </c>
      <c r="HP884" s="2" t="s">
        <v>3</v>
      </c>
      <c r="HQ884" s="2" t="s">
        <v>3</v>
      </c>
      <c r="HR884" s="2"/>
      <c r="HS884" s="2">
        <v>0</v>
      </c>
      <c r="HT884" s="2"/>
      <c r="HU884" s="2"/>
      <c r="HV884" s="2"/>
      <c r="HW884" s="2"/>
      <c r="HX884" s="2"/>
      <c r="HY884" s="2"/>
      <c r="HZ884" s="2"/>
      <c r="IA884" s="2"/>
      <c r="IB884" s="2"/>
      <c r="IC884" s="2"/>
      <c r="ID884" s="2"/>
      <c r="IE884" s="2"/>
      <c r="IF884" s="2"/>
      <c r="IG884" s="2"/>
      <c r="IH884" s="2"/>
      <c r="II884" s="2"/>
      <c r="IJ884" s="2"/>
      <c r="IK884" s="2">
        <v>0</v>
      </c>
      <c r="IL884" s="2"/>
      <c r="IM884" s="2"/>
      <c r="IN884" s="2"/>
      <c r="IO884" s="2"/>
      <c r="IP884" s="2"/>
      <c r="IQ884" s="2"/>
      <c r="IR884" s="2"/>
      <c r="IS884" s="2"/>
      <c r="IT884" s="2"/>
      <c r="IU884" s="2"/>
    </row>
    <row r="885" spans="1:255" x14ac:dyDescent="0.2">
      <c r="A885">
        <v>17</v>
      </c>
      <c r="B885">
        <v>1</v>
      </c>
      <c r="C885">
        <f>ROW(SmtRes!A1804)</f>
        <v>1804</v>
      </c>
      <c r="D885">
        <f>ROW(EtalonRes!A1804)</f>
        <v>1804</v>
      </c>
      <c r="E885" t="s">
        <v>779</v>
      </c>
      <c r="F885" t="s">
        <v>747</v>
      </c>
      <c r="G885" t="s">
        <v>780</v>
      </c>
      <c r="H885" t="s">
        <v>48</v>
      </c>
      <c r="I885">
        <f>ROUND(ROUND(2/100,4),9)</f>
        <v>0.02</v>
      </c>
      <c r="J885">
        <v>0</v>
      </c>
      <c r="K885">
        <f>ROUND(ROUND(2/100,4),9)</f>
        <v>0.02</v>
      </c>
      <c r="O885">
        <f t="shared" si="1085"/>
        <v>284.83</v>
      </c>
      <c r="P885">
        <f t="shared" si="1086"/>
        <v>0</v>
      </c>
      <c r="Q885">
        <f>(ROUND((ROUND(((((ET885*1.25)*1.1))*AV885*I885),2)*BB885),2)+ROUND((ROUND(((AE885-(((EU885*1.25)*1.1)))*AV885*I885),2)*BS885),2))</f>
        <v>6.03</v>
      </c>
      <c r="R885">
        <f t="shared" si="1087"/>
        <v>3.3</v>
      </c>
      <c r="S885">
        <f t="shared" si="1088"/>
        <v>278.8</v>
      </c>
      <c r="T885">
        <f t="shared" si="1089"/>
        <v>0</v>
      </c>
      <c r="U885">
        <f t="shared" si="1090"/>
        <v>0.40492649999999997</v>
      </c>
      <c r="V885">
        <f t="shared" si="1091"/>
        <v>0</v>
      </c>
      <c r="W885">
        <f t="shared" si="1092"/>
        <v>0</v>
      </c>
      <c r="X885">
        <f t="shared" si="1093"/>
        <v>307.49</v>
      </c>
      <c r="Y885">
        <f t="shared" si="1094"/>
        <v>172.08</v>
      </c>
      <c r="AA885">
        <v>59204059</v>
      </c>
      <c r="AB885">
        <f t="shared" si="1095"/>
        <v>254.65</v>
      </c>
      <c r="AC885">
        <f t="shared" si="1096"/>
        <v>0</v>
      </c>
      <c r="AD885">
        <f>ROUND((((((ET885*1.25)*1.1))-(((EU885*1.25)*1.1)))+AE885),6)</f>
        <v>17.146249999999998</v>
      </c>
      <c r="AE885">
        <f>ROUND((((EU885*1.25)*1.1)),6)</f>
        <v>2.5987499999999999</v>
      </c>
      <c r="AF885">
        <f>ROUND((((EV885*1.15)*1.1)),6)</f>
        <v>237.50375</v>
      </c>
      <c r="AG885">
        <f t="shared" si="1097"/>
        <v>0</v>
      </c>
      <c r="AH885">
        <f>(((EW885*1.15)*1.1))</f>
        <v>18.975000000000001</v>
      </c>
      <c r="AI885">
        <f>(((EX885*1.25)*1.1))</f>
        <v>0</v>
      </c>
      <c r="AJ885">
        <f t="shared" si="1098"/>
        <v>0</v>
      </c>
      <c r="AK885">
        <v>200.22</v>
      </c>
      <c r="AL885">
        <v>0</v>
      </c>
      <c r="AM885">
        <v>12.47</v>
      </c>
      <c r="AN885">
        <v>1.89</v>
      </c>
      <c r="AO885">
        <v>187.75</v>
      </c>
      <c r="AP885">
        <v>0</v>
      </c>
      <c r="AQ885">
        <v>15</v>
      </c>
      <c r="AR885">
        <v>0</v>
      </c>
      <c r="AS885">
        <v>0</v>
      </c>
      <c r="AT885">
        <v>109</v>
      </c>
      <c r="AU885">
        <v>61</v>
      </c>
      <c r="AV885">
        <v>1.0669999999999999</v>
      </c>
      <c r="AW885">
        <v>1</v>
      </c>
      <c r="AZ885">
        <v>1</v>
      </c>
      <c r="BA885">
        <v>54.99</v>
      </c>
      <c r="BB885">
        <v>16.29</v>
      </c>
      <c r="BC885">
        <v>1</v>
      </c>
      <c r="BD885" t="s">
        <v>3</v>
      </c>
      <c r="BE885" t="s">
        <v>3</v>
      </c>
      <c r="BF885" t="s">
        <v>3</v>
      </c>
      <c r="BG885" t="s">
        <v>3</v>
      </c>
      <c r="BH885">
        <v>0</v>
      </c>
      <c r="BI885">
        <v>1</v>
      </c>
      <c r="BJ885" t="s">
        <v>749</v>
      </c>
      <c r="BM885">
        <v>22</v>
      </c>
      <c r="BN885">
        <v>0</v>
      </c>
      <c r="BO885" t="s">
        <v>747</v>
      </c>
      <c r="BP885">
        <v>1</v>
      </c>
      <c r="BQ885">
        <v>30</v>
      </c>
      <c r="BR885">
        <v>0</v>
      </c>
      <c r="BS885">
        <v>54.99</v>
      </c>
      <c r="BT885">
        <v>1</v>
      </c>
      <c r="BU885">
        <v>1</v>
      </c>
      <c r="BV885">
        <v>1</v>
      </c>
      <c r="BW885">
        <v>1</v>
      </c>
      <c r="BX885">
        <v>1</v>
      </c>
      <c r="BY885" t="s">
        <v>3</v>
      </c>
      <c r="BZ885">
        <v>109</v>
      </c>
      <c r="CA885">
        <v>61</v>
      </c>
      <c r="CB885" t="s">
        <v>3</v>
      </c>
      <c r="CE885">
        <v>30</v>
      </c>
      <c r="CF885">
        <v>0</v>
      </c>
      <c r="CG885">
        <v>0</v>
      </c>
      <c r="CM885">
        <v>0</v>
      </c>
      <c r="CN885" t="s">
        <v>1044</v>
      </c>
      <c r="CO885">
        <v>0</v>
      </c>
      <c r="CP885">
        <f t="shared" si="1099"/>
        <v>284.83</v>
      </c>
      <c r="CQ885">
        <f t="shared" si="1100"/>
        <v>0</v>
      </c>
      <c r="CR885">
        <f>(ROUND((ROUND(((((ET885*1.25)*1.1))*AV885*1),2)*BB885),2)+ROUND((ROUND(((AE885-(((EU885*1.25)*1.1)))*AV885*1),2)*BS885),2))</f>
        <v>298.11</v>
      </c>
      <c r="CS885">
        <f t="shared" si="1101"/>
        <v>152.32</v>
      </c>
      <c r="CT885">
        <f t="shared" si="1102"/>
        <v>13935.57</v>
      </c>
      <c r="CU885">
        <f t="shared" si="1103"/>
        <v>0</v>
      </c>
      <c r="CV885">
        <f t="shared" si="1104"/>
        <v>20.246324999999999</v>
      </c>
      <c r="CW885">
        <f t="shared" si="1105"/>
        <v>0</v>
      </c>
      <c r="CX885">
        <f t="shared" si="1106"/>
        <v>0</v>
      </c>
      <c r="CY885">
        <f t="shared" si="1107"/>
        <v>307.48900000000003</v>
      </c>
      <c r="CZ885">
        <f t="shared" si="1108"/>
        <v>172.08100000000002</v>
      </c>
      <c r="DB885">
        <v>347</v>
      </c>
      <c r="DC885" t="s">
        <v>3</v>
      </c>
      <c r="DD885" t="s">
        <v>3</v>
      </c>
      <c r="DE885" t="s">
        <v>25</v>
      </c>
      <c r="DF885" t="s">
        <v>25</v>
      </c>
      <c r="DG885" t="s">
        <v>26</v>
      </c>
      <c r="DH885" t="s">
        <v>3</v>
      </c>
      <c r="DI885" t="s">
        <v>26</v>
      </c>
      <c r="DJ885" t="s">
        <v>25</v>
      </c>
      <c r="DK885" t="s">
        <v>3</v>
      </c>
      <c r="DL885" t="s">
        <v>3</v>
      </c>
      <c r="DM885" t="s">
        <v>3</v>
      </c>
      <c r="DN885">
        <v>0</v>
      </c>
      <c r="DO885">
        <v>0</v>
      </c>
      <c r="DP885">
        <v>1</v>
      </c>
      <c r="DQ885">
        <v>1</v>
      </c>
      <c r="DU885">
        <v>1010</v>
      </c>
      <c r="DV885" t="s">
        <v>48</v>
      </c>
      <c r="DW885" t="s">
        <v>48</v>
      </c>
      <c r="DX885">
        <v>100</v>
      </c>
      <c r="DZ885" t="s">
        <v>3</v>
      </c>
      <c r="EA885" t="s">
        <v>3</v>
      </c>
      <c r="EB885" t="s">
        <v>3</v>
      </c>
      <c r="EC885" t="s">
        <v>3</v>
      </c>
      <c r="EE885">
        <v>58807898</v>
      </c>
      <c r="EF885">
        <v>30</v>
      </c>
      <c r="EG885" t="s">
        <v>27</v>
      </c>
      <c r="EH885">
        <v>0</v>
      </c>
      <c r="EI885" t="s">
        <v>3</v>
      </c>
      <c r="EJ885">
        <v>1</v>
      </c>
      <c r="EK885">
        <v>22</v>
      </c>
      <c r="EL885" t="s">
        <v>724</v>
      </c>
      <c r="EM885" t="s">
        <v>725</v>
      </c>
      <c r="EO885" t="s">
        <v>30</v>
      </c>
      <c r="EQ885">
        <v>0</v>
      </c>
      <c r="ER885">
        <v>200.22</v>
      </c>
      <c r="ES885">
        <v>0</v>
      </c>
      <c r="ET885">
        <v>12.47</v>
      </c>
      <c r="EU885">
        <v>1.89</v>
      </c>
      <c r="EV885">
        <v>187.75</v>
      </c>
      <c r="EW885">
        <v>15</v>
      </c>
      <c r="EX885">
        <v>0</v>
      </c>
      <c r="EY885">
        <v>0</v>
      </c>
      <c r="FQ885">
        <v>0</v>
      </c>
      <c r="FR885">
        <v>0</v>
      </c>
      <c r="FS885">
        <v>0</v>
      </c>
      <c r="FX885">
        <v>109</v>
      </c>
      <c r="FY885">
        <v>61</v>
      </c>
      <c r="GA885" t="s">
        <v>3</v>
      </c>
      <c r="GD885">
        <v>1</v>
      </c>
      <c r="GF885">
        <v>-1369968423</v>
      </c>
      <c r="GG885">
        <v>2</v>
      </c>
      <c r="GH885">
        <v>1</v>
      </c>
      <c r="GI885">
        <v>2</v>
      </c>
      <c r="GJ885">
        <v>0</v>
      </c>
      <c r="GK885">
        <v>0</v>
      </c>
      <c r="GL885">
        <f t="shared" si="1109"/>
        <v>0</v>
      </c>
      <c r="GM885">
        <f t="shared" si="1110"/>
        <v>764.4</v>
      </c>
      <c r="GN885">
        <f t="shared" si="1111"/>
        <v>764.4</v>
      </c>
      <c r="GO885">
        <f t="shared" si="1112"/>
        <v>0</v>
      </c>
      <c r="GP885">
        <f t="shared" si="1113"/>
        <v>0</v>
      </c>
      <c r="GR885">
        <v>0</v>
      </c>
      <c r="GS885">
        <v>3</v>
      </c>
      <c r="GT885">
        <v>0</v>
      </c>
      <c r="GU885" t="s">
        <v>3</v>
      </c>
      <c r="GV885">
        <f t="shared" si="1114"/>
        <v>0</v>
      </c>
      <c r="GW885">
        <v>1</v>
      </c>
      <c r="GX885">
        <f t="shared" si="1115"/>
        <v>0</v>
      </c>
      <c r="HA885">
        <v>0</v>
      </c>
      <c r="HB885">
        <v>0</v>
      </c>
      <c r="HC885">
        <f t="shared" si="1116"/>
        <v>0</v>
      </c>
      <c r="HE885" t="s">
        <v>3</v>
      </c>
      <c r="HF885" t="s">
        <v>3</v>
      </c>
      <c r="HM885" t="s">
        <v>3</v>
      </c>
      <c r="HN885" t="s">
        <v>3</v>
      </c>
      <c r="HO885" t="s">
        <v>3</v>
      </c>
      <c r="HP885" t="s">
        <v>3</v>
      </c>
      <c r="HQ885" t="s">
        <v>3</v>
      </c>
      <c r="HS885">
        <v>0</v>
      </c>
      <c r="IK885">
        <v>0</v>
      </c>
    </row>
    <row r="886" spans="1:255" x14ac:dyDescent="0.2">
      <c r="A886" s="2">
        <v>18</v>
      </c>
      <c r="B886" s="2">
        <v>1</v>
      </c>
      <c r="C886" s="2">
        <v>1801</v>
      </c>
      <c r="D886" s="2"/>
      <c r="E886" s="2" t="s">
        <v>781</v>
      </c>
      <c r="F886" s="2" t="s">
        <v>770</v>
      </c>
      <c r="G886" s="2" t="s">
        <v>771</v>
      </c>
      <c r="H886" s="2" t="s">
        <v>753</v>
      </c>
      <c r="I886" s="2">
        <f>I884*J886</f>
        <v>2</v>
      </c>
      <c r="J886" s="2">
        <v>100</v>
      </c>
      <c r="K886" s="2">
        <v>100</v>
      </c>
      <c r="L886" s="2"/>
      <c r="M886" s="2"/>
      <c r="N886" s="2"/>
      <c r="O886" s="2">
        <f t="shared" si="1085"/>
        <v>741.32</v>
      </c>
      <c r="P886" s="2">
        <f t="shared" si="1086"/>
        <v>741.32</v>
      </c>
      <c r="Q886" s="2">
        <f>(ROUND((ROUND(((ET886)*AV886*I886),2)*BB886),2)+ROUND((ROUND(((AE886-(EU886))*AV886*I886),2)*BS886),2))</f>
        <v>0</v>
      </c>
      <c r="R886" s="2">
        <f t="shared" si="1087"/>
        <v>0</v>
      </c>
      <c r="S886" s="2">
        <f t="shared" si="1088"/>
        <v>0</v>
      </c>
      <c r="T886" s="2">
        <f t="shared" si="1089"/>
        <v>0</v>
      </c>
      <c r="U886" s="2">
        <f t="shared" si="1090"/>
        <v>0</v>
      </c>
      <c r="V886" s="2">
        <f t="shared" si="1091"/>
        <v>0</v>
      </c>
      <c r="W886" s="2">
        <f t="shared" si="1092"/>
        <v>0</v>
      </c>
      <c r="X886" s="2">
        <f t="shared" si="1093"/>
        <v>0</v>
      </c>
      <c r="Y886" s="2">
        <f t="shared" si="1094"/>
        <v>0</v>
      </c>
      <c r="Z886" s="2"/>
      <c r="AA886" s="2">
        <v>59204062</v>
      </c>
      <c r="AB886" s="2">
        <f t="shared" si="1095"/>
        <v>370.66</v>
      </c>
      <c r="AC886" s="2">
        <f t="shared" si="1096"/>
        <v>370.66</v>
      </c>
      <c r="AD886" s="2">
        <f>ROUND((((ET886)-(EU886))+AE886),6)</f>
        <v>0</v>
      </c>
      <c r="AE886" s="2">
        <f>ROUND((EU886),6)</f>
        <v>0</v>
      </c>
      <c r="AF886" s="2">
        <f>ROUND((EV886),6)</f>
        <v>0</v>
      </c>
      <c r="AG886" s="2">
        <f t="shared" si="1097"/>
        <v>0</v>
      </c>
      <c r="AH886" s="2">
        <f>(EW886)</f>
        <v>0</v>
      </c>
      <c r="AI886" s="2">
        <f>(EX886)</f>
        <v>0</v>
      </c>
      <c r="AJ886" s="2">
        <f t="shared" si="1098"/>
        <v>0</v>
      </c>
      <c r="AK886" s="2">
        <v>370.66</v>
      </c>
      <c r="AL886" s="2">
        <v>370.66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109</v>
      </c>
      <c r="AU886" s="2">
        <v>61</v>
      </c>
      <c r="AV886" s="2">
        <v>1</v>
      </c>
      <c r="AW886" s="2">
        <v>1</v>
      </c>
      <c r="AX886" s="2"/>
      <c r="AY886" s="2"/>
      <c r="AZ886" s="2">
        <v>1</v>
      </c>
      <c r="BA886" s="2">
        <v>1</v>
      </c>
      <c r="BB886" s="2">
        <v>1</v>
      </c>
      <c r="BC886" s="2">
        <v>1</v>
      </c>
      <c r="BD886" s="2" t="s">
        <v>3</v>
      </c>
      <c r="BE886" s="2" t="s">
        <v>3</v>
      </c>
      <c r="BF886" s="2" t="s">
        <v>3</v>
      </c>
      <c r="BG886" s="2" t="s">
        <v>3</v>
      </c>
      <c r="BH886" s="2">
        <v>3</v>
      </c>
      <c r="BI886" s="2">
        <v>1</v>
      </c>
      <c r="BJ886" s="2" t="s">
        <v>772</v>
      </c>
      <c r="BK886" s="2"/>
      <c r="BL886" s="2"/>
      <c r="BM886" s="2">
        <v>22</v>
      </c>
      <c r="BN886" s="2">
        <v>0</v>
      </c>
      <c r="BO886" s="2" t="s">
        <v>3</v>
      </c>
      <c r="BP886" s="2">
        <v>0</v>
      </c>
      <c r="BQ886" s="2">
        <v>30</v>
      </c>
      <c r="BR886" s="2">
        <v>0</v>
      </c>
      <c r="BS886" s="2">
        <v>1</v>
      </c>
      <c r="BT886" s="2">
        <v>1</v>
      </c>
      <c r="BU886" s="2">
        <v>1</v>
      </c>
      <c r="BV886" s="2">
        <v>1</v>
      </c>
      <c r="BW886" s="2">
        <v>1</v>
      </c>
      <c r="BX886" s="2">
        <v>1</v>
      </c>
      <c r="BY886" s="2" t="s">
        <v>3</v>
      </c>
      <c r="BZ886" s="2">
        <v>109</v>
      </c>
      <c r="CA886" s="2">
        <v>61</v>
      </c>
      <c r="CB886" s="2" t="s">
        <v>3</v>
      </c>
      <c r="CC886" s="2"/>
      <c r="CD886" s="2"/>
      <c r="CE886" s="2">
        <v>30</v>
      </c>
      <c r="CF886" s="2">
        <v>0</v>
      </c>
      <c r="CG886" s="2">
        <v>0</v>
      </c>
      <c r="CH886" s="2"/>
      <c r="CI886" s="2"/>
      <c r="CJ886" s="2"/>
      <c r="CK886" s="2"/>
      <c r="CL886" s="2"/>
      <c r="CM886" s="2">
        <v>0</v>
      </c>
      <c r="CN886" s="2" t="s">
        <v>3</v>
      </c>
      <c r="CO886" s="2">
        <v>0</v>
      </c>
      <c r="CP886" s="2">
        <f t="shared" si="1099"/>
        <v>741.32</v>
      </c>
      <c r="CQ886" s="2">
        <f t="shared" si="1100"/>
        <v>370.66</v>
      </c>
      <c r="CR886" s="2">
        <f>(ROUND((ROUND(((ET886)*AV886*1),2)*BB886),2)+ROUND((ROUND(((AE886-(EU886))*AV886*1),2)*BS886),2))</f>
        <v>0</v>
      </c>
      <c r="CS886" s="2">
        <f t="shared" si="1101"/>
        <v>0</v>
      </c>
      <c r="CT886" s="2">
        <f t="shared" si="1102"/>
        <v>0</v>
      </c>
      <c r="CU886" s="2">
        <f t="shared" si="1103"/>
        <v>0</v>
      </c>
      <c r="CV886" s="2">
        <f t="shared" si="1104"/>
        <v>0</v>
      </c>
      <c r="CW886" s="2">
        <f t="shared" si="1105"/>
        <v>0</v>
      </c>
      <c r="CX886" s="2">
        <f t="shared" si="1106"/>
        <v>0</v>
      </c>
      <c r="CY886" s="2">
        <f t="shared" si="1107"/>
        <v>0</v>
      </c>
      <c r="CZ886" s="2">
        <f t="shared" si="1108"/>
        <v>0</v>
      </c>
      <c r="DA886" s="2"/>
      <c r="DB886" s="2"/>
      <c r="DC886" s="2" t="s">
        <v>3</v>
      </c>
      <c r="DD886" s="2" t="s">
        <v>3</v>
      </c>
      <c r="DE886" s="2" t="s">
        <v>3</v>
      </c>
      <c r="DF886" s="2" t="s">
        <v>3</v>
      </c>
      <c r="DG886" s="2" t="s">
        <v>3</v>
      </c>
      <c r="DH886" s="2" t="s">
        <v>3</v>
      </c>
      <c r="DI886" s="2" t="s">
        <v>3</v>
      </c>
      <c r="DJ886" s="2" t="s">
        <v>3</v>
      </c>
      <c r="DK886" s="2" t="s">
        <v>3</v>
      </c>
      <c r="DL886" s="2" t="s">
        <v>3</v>
      </c>
      <c r="DM886" s="2" t="s">
        <v>3</v>
      </c>
      <c r="DN886" s="2">
        <v>0</v>
      </c>
      <c r="DO886" s="2">
        <v>0</v>
      </c>
      <c r="DP886" s="2">
        <v>1</v>
      </c>
      <c r="DQ886" s="2">
        <v>1</v>
      </c>
      <c r="DR886" s="2"/>
      <c r="DS886" s="2"/>
      <c r="DT886" s="2"/>
      <c r="DU886" s="2">
        <v>1013</v>
      </c>
      <c r="DV886" s="2" t="s">
        <v>753</v>
      </c>
      <c r="DW886" s="2" t="s">
        <v>753</v>
      </c>
      <c r="DX886" s="2">
        <v>1</v>
      </c>
      <c r="DY886" s="2"/>
      <c r="DZ886" s="2" t="s">
        <v>3</v>
      </c>
      <c r="EA886" s="2" t="s">
        <v>3</v>
      </c>
      <c r="EB886" s="2" t="s">
        <v>3</v>
      </c>
      <c r="EC886" s="2" t="s">
        <v>3</v>
      </c>
      <c r="ED886" s="2"/>
      <c r="EE886" s="2">
        <v>58807898</v>
      </c>
      <c r="EF886" s="2">
        <v>30</v>
      </c>
      <c r="EG886" s="2" t="s">
        <v>27</v>
      </c>
      <c r="EH886" s="2">
        <v>0</v>
      </c>
      <c r="EI886" s="2" t="s">
        <v>3</v>
      </c>
      <c r="EJ886" s="2">
        <v>1</v>
      </c>
      <c r="EK886" s="2">
        <v>22</v>
      </c>
      <c r="EL886" s="2" t="s">
        <v>724</v>
      </c>
      <c r="EM886" s="2" t="s">
        <v>725</v>
      </c>
      <c r="EN886" s="2"/>
      <c r="EO886" s="2" t="s">
        <v>3</v>
      </c>
      <c r="EP886" s="2"/>
      <c r="EQ886" s="2">
        <v>0</v>
      </c>
      <c r="ER886" s="2">
        <v>370.66</v>
      </c>
      <c r="ES886" s="2">
        <v>370.66</v>
      </c>
      <c r="ET886" s="2">
        <v>0</v>
      </c>
      <c r="EU886" s="2">
        <v>0</v>
      </c>
      <c r="EV886" s="2">
        <v>0</v>
      </c>
      <c r="EW886" s="2">
        <v>0</v>
      </c>
      <c r="EX886" s="2">
        <v>0</v>
      </c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>
        <v>0</v>
      </c>
      <c r="FR886" s="2">
        <v>0</v>
      </c>
      <c r="FS886" s="2">
        <v>0</v>
      </c>
      <c r="FT886" s="2"/>
      <c r="FU886" s="2"/>
      <c r="FV886" s="2"/>
      <c r="FW886" s="2"/>
      <c r="FX886" s="2">
        <v>109</v>
      </c>
      <c r="FY886" s="2">
        <v>61</v>
      </c>
      <c r="FZ886" s="2"/>
      <c r="GA886" s="2" t="s">
        <v>3</v>
      </c>
      <c r="GB886" s="2"/>
      <c r="GC886" s="2"/>
      <c r="GD886" s="2">
        <v>1</v>
      </c>
      <c r="GE886" s="2"/>
      <c r="GF886" s="2">
        <v>-1959182810</v>
      </c>
      <c r="GG886" s="2">
        <v>2</v>
      </c>
      <c r="GH886" s="2">
        <v>1</v>
      </c>
      <c r="GI886" s="2">
        <v>-2</v>
      </c>
      <c r="GJ886" s="2">
        <v>0</v>
      </c>
      <c r="GK886" s="2">
        <v>0</v>
      </c>
      <c r="GL886" s="2">
        <f t="shared" si="1109"/>
        <v>0</v>
      </c>
      <c r="GM886" s="2">
        <f t="shared" si="1110"/>
        <v>741.32</v>
      </c>
      <c r="GN886" s="2">
        <f t="shared" si="1111"/>
        <v>741.32</v>
      </c>
      <c r="GO886" s="2">
        <f t="shared" si="1112"/>
        <v>0</v>
      </c>
      <c r="GP886" s="2">
        <f t="shared" si="1113"/>
        <v>0</v>
      </c>
      <c r="GQ886" s="2"/>
      <c r="GR886" s="2">
        <v>0</v>
      </c>
      <c r="GS886" s="2">
        <v>3</v>
      </c>
      <c r="GT886" s="2">
        <v>0</v>
      </c>
      <c r="GU886" s="2" t="s">
        <v>3</v>
      </c>
      <c r="GV886" s="2">
        <f t="shared" si="1114"/>
        <v>0</v>
      </c>
      <c r="GW886" s="2">
        <v>1</v>
      </c>
      <c r="GX886" s="2">
        <f t="shared" si="1115"/>
        <v>0</v>
      </c>
      <c r="GY886" s="2"/>
      <c r="GZ886" s="2"/>
      <c r="HA886" s="2">
        <v>0</v>
      </c>
      <c r="HB886" s="2">
        <v>0</v>
      </c>
      <c r="HC886" s="2">
        <f t="shared" si="1116"/>
        <v>0</v>
      </c>
      <c r="HD886" s="2"/>
      <c r="HE886" s="2" t="s">
        <v>3</v>
      </c>
      <c r="HF886" s="2" t="s">
        <v>3</v>
      </c>
      <c r="HG886" s="2"/>
      <c r="HH886" s="2"/>
      <c r="HI886" s="2"/>
      <c r="HJ886" s="2"/>
      <c r="HK886" s="2"/>
      <c r="HL886" s="2"/>
      <c r="HM886" s="2" t="s">
        <v>3</v>
      </c>
      <c r="HN886" s="2" t="s">
        <v>3</v>
      </c>
      <c r="HO886" s="2" t="s">
        <v>3</v>
      </c>
      <c r="HP886" s="2" t="s">
        <v>3</v>
      </c>
      <c r="HQ886" s="2" t="s">
        <v>3</v>
      </c>
      <c r="HR886" s="2"/>
      <c r="HS886" s="2">
        <v>0</v>
      </c>
      <c r="HT886" s="2"/>
      <c r="HU886" s="2"/>
      <c r="HV886" s="2"/>
      <c r="HW886" s="2"/>
      <c r="HX886" s="2"/>
      <c r="HY886" s="2"/>
      <c r="HZ886" s="2"/>
      <c r="IA886" s="2"/>
      <c r="IB886" s="2"/>
      <c r="IC886" s="2"/>
      <c r="ID886" s="2"/>
      <c r="IE886" s="2"/>
      <c r="IF886" s="2"/>
      <c r="IG886" s="2"/>
      <c r="IH886" s="2"/>
      <c r="II886" s="2"/>
      <c r="IJ886" s="2"/>
      <c r="IK886" s="2">
        <v>0</v>
      </c>
      <c r="IL886" s="2"/>
      <c r="IM886" s="2"/>
      <c r="IN886" s="2"/>
      <c r="IO886" s="2"/>
      <c r="IP886" s="2"/>
      <c r="IQ886" s="2"/>
      <c r="IR886" s="2"/>
      <c r="IS886" s="2"/>
      <c r="IT886" s="2"/>
      <c r="IU886" s="2"/>
    </row>
    <row r="887" spans="1:255" x14ac:dyDescent="0.2">
      <c r="A887">
        <v>18</v>
      </c>
      <c r="B887">
        <v>1</v>
      </c>
      <c r="C887">
        <v>1804</v>
      </c>
      <c r="E887" t="s">
        <v>781</v>
      </c>
      <c r="F887" t="s">
        <v>770</v>
      </c>
      <c r="G887" t="s">
        <v>771</v>
      </c>
      <c r="H887" t="s">
        <v>753</v>
      </c>
      <c r="I887">
        <f>I885*J887</f>
        <v>2</v>
      </c>
      <c r="J887">
        <v>100</v>
      </c>
      <c r="K887">
        <v>100</v>
      </c>
      <c r="O887">
        <f t="shared" si="1085"/>
        <v>7635.6</v>
      </c>
      <c r="P887">
        <f t="shared" si="1086"/>
        <v>7635.6</v>
      </c>
      <c r="Q887">
        <f>(ROUND((ROUND(((ET887)*AV887*I887),2)*BB887),2)+ROUND((ROUND(((AE887-(EU887))*AV887*I887),2)*BS887),2))</f>
        <v>0</v>
      </c>
      <c r="R887">
        <f t="shared" si="1087"/>
        <v>0</v>
      </c>
      <c r="S887">
        <f t="shared" si="1088"/>
        <v>0</v>
      </c>
      <c r="T887">
        <f t="shared" si="1089"/>
        <v>0</v>
      </c>
      <c r="U887">
        <f t="shared" si="1090"/>
        <v>0</v>
      </c>
      <c r="V887">
        <f t="shared" si="1091"/>
        <v>0</v>
      </c>
      <c r="W887">
        <f t="shared" si="1092"/>
        <v>0</v>
      </c>
      <c r="X887">
        <f t="shared" si="1093"/>
        <v>0</v>
      </c>
      <c r="Y887">
        <f t="shared" si="1094"/>
        <v>0</v>
      </c>
      <c r="AA887">
        <v>59204059</v>
      </c>
      <c r="AB887">
        <f t="shared" si="1095"/>
        <v>370.66</v>
      </c>
      <c r="AC887">
        <f t="shared" si="1096"/>
        <v>370.66</v>
      </c>
      <c r="AD887">
        <f>ROUND((((ET887)-(EU887))+AE887),6)</f>
        <v>0</v>
      </c>
      <c r="AE887">
        <f>ROUND((EU887),6)</f>
        <v>0</v>
      </c>
      <c r="AF887">
        <f>ROUND((EV887),6)</f>
        <v>0</v>
      </c>
      <c r="AG887">
        <f t="shared" si="1097"/>
        <v>0</v>
      </c>
      <c r="AH887">
        <f>(EW887)</f>
        <v>0</v>
      </c>
      <c r="AI887">
        <f>(EX887)</f>
        <v>0</v>
      </c>
      <c r="AJ887">
        <f t="shared" si="1098"/>
        <v>0</v>
      </c>
      <c r="AK887">
        <v>370.66</v>
      </c>
      <c r="AL887">
        <v>370.66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109</v>
      </c>
      <c r="AU887">
        <v>61</v>
      </c>
      <c r="AV887">
        <v>1</v>
      </c>
      <c r="AW887">
        <v>1</v>
      </c>
      <c r="AZ887">
        <v>1</v>
      </c>
      <c r="BA887">
        <v>1</v>
      </c>
      <c r="BB887">
        <v>1</v>
      </c>
      <c r="BC887">
        <v>10.3</v>
      </c>
      <c r="BD887" t="s">
        <v>3</v>
      </c>
      <c r="BE887" t="s">
        <v>3</v>
      </c>
      <c r="BF887" t="s">
        <v>3</v>
      </c>
      <c r="BG887" t="s">
        <v>3</v>
      </c>
      <c r="BH887">
        <v>3</v>
      </c>
      <c r="BI887">
        <v>1</v>
      </c>
      <c r="BJ887" t="s">
        <v>772</v>
      </c>
      <c r="BM887">
        <v>22</v>
      </c>
      <c r="BN887">
        <v>0</v>
      </c>
      <c r="BO887" t="s">
        <v>770</v>
      </c>
      <c r="BP887">
        <v>1</v>
      </c>
      <c r="BQ887">
        <v>30</v>
      </c>
      <c r="BR887">
        <v>0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 t="s">
        <v>3</v>
      </c>
      <c r="BZ887">
        <v>109</v>
      </c>
      <c r="CA887">
        <v>61</v>
      </c>
      <c r="CB887" t="s">
        <v>3</v>
      </c>
      <c r="CE887">
        <v>30</v>
      </c>
      <c r="CF887">
        <v>0</v>
      </c>
      <c r="CG887">
        <v>0</v>
      </c>
      <c r="CM887">
        <v>0</v>
      </c>
      <c r="CN887" t="s">
        <v>3</v>
      </c>
      <c r="CO887">
        <v>0</v>
      </c>
      <c r="CP887">
        <f t="shared" si="1099"/>
        <v>7635.6</v>
      </c>
      <c r="CQ887">
        <f t="shared" si="1100"/>
        <v>3817.8</v>
      </c>
      <c r="CR887">
        <f>(ROUND((ROUND(((ET887)*AV887*1),2)*BB887),2)+ROUND((ROUND(((AE887-(EU887))*AV887*1),2)*BS887),2))</f>
        <v>0</v>
      </c>
      <c r="CS887">
        <f t="shared" si="1101"/>
        <v>0</v>
      </c>
      <c r="CT887">
        <f t="shared" si="1102"/>
        <v>0</v>
      </c>
      <c r="CU887">
        <f t="shared" si="1103"/>
        <v>0</v>
      </c>
      <c r="CV887">
        <f t="shared" si="1104"/>
        <v>0</v>
      </c>
      <c r="CW887">
        <f t="shared" si="1105"/>
        <v>0</v>
      </c>
      <c r="CX887">
        <f t="shared" si="1106"/>
        <v>0</v>
      </c>
      <c r="CY887">
        <f t="shared" si="1107"/>
        <v>0</v>
      </c>
      <c r="CZ887">
        <f t="shared" si="1108"/>
        <v>0</v>
      </c>
      <c r="DC887" t="s">
        <v>3</v>
      </c>
      <c r="DD887" t="s">
        <v>3</v>
      </c>
      <c r="DE887" t="s">
        <v>3</v>
      </c>
      <c r="DF887" t="s">
        <v>3</v>
      </c>
      <c r="DG887" t="s">
        <v>3</v>
      </c>
      <c r="DH887" t="s">
        <v>3</v>
      </c>
      <c r="DI887" t="s">
        <v>3</v>
      </c>
      <c r="DJ887" t="s">
        <v>3</v>
      </c>
      <c r="DK887" t="s">
        <v>3</v>
      </c>
      <c r="DL887" t="s">
        <v>3</v>
      </c>
      <c r="DM887" t="s">
        <v>3</v>
      </c>
      <c r="DN887">
        <v>0</v>
      </c>
      <c r="DO887">
        <v>0</v>
      </c>
      <c r="DP887">
        <v>1</v>
      </c>
      <c r="DQ887">
        <v>1</v>
      </c>
      <c r="DU887">
        <v>1013</v>
      </c>
      <c r="DV887" t="s">
        <v>753</v>
      </c>
      <c r="DW887" t="s">
        <v>753</v>
      </c>
      <c r="DX887">
        <v>1</v>
      </c>
      <c r="DZ887" t="s">
        <v>3</v>
      </c>
      <c r="EA887" t="s">
        <v>3</v>
      </c>
      <c r="EB887" t="s">
        <v>3</v>
      </c>
      <c r="EC887" t="s">
        <v>3</v>
      </c>
      <c r="EE887">
        <v>58807898</v>
      </c>
      <c r="EF887">
        <v>30</v>
      </c>
      <c r="EG887" t="s">
        <v>27</v>
      </c>
      <c r="EH887">
        <v>0</v>
      </c>
      <c r="EI887" t="s">
        <v>3</v>
      </c>
      <c r="EJ887">
        <v>1</v>
      </c>
      <c r="EK887">
        <v>22</v>
      </c>
      <c r="EL887" t="s">
        <v>724</v>
      </c>
      <c r="EM887" t="s">
        <v>725</v>
      </c>
      <c r="EO887" t="s">
        <v>3</v>
      </c>
      <c r="EQ887">
        <v>0</v>
      </c>
      <c r="ER887">
        <v>370.66</v>
      </c>
      <c r="ES887">
        <v>370.66</v>
      </c>
      <c r="ET887">
        <v>0</v>
      </c>
      <c r="EU887">
        <v>0</v>
      </c>
      <c r="EV887">
        <v>0</v>
      </c>
      <c r="EW887">
        <v>0</v>
      </c>
      <c r="EX887">
        <v>0</v>
      </c>
      <c r="FQ887">
        <v>0</v>
      </c>
      <c r="FR887">
        <v>0</v>
      </c>
      <c r="FS887">
        <v>0</v>
      </c>
      <c r="FX887">
        <v>109</v>
      </c>
      <c r="FY887">
        <v>61</v>
      </c>
      <c r="GA887" t="s">
        <v>3</v>
      </c>
      <c r="GD887">
        <v>1</v>
      </c>
      <c r="GF887">
        <v>-1959182810</v>
      </c>
      <c r="GG887">
        <v>2</v>
      </c>
      <c r="GH887">
        <v>1</v>
      </c>
      <c r="GI887">
        <v>2</v>
      </c>
      <c r="GJ887">
        <v>0</v>
      </c>
      <c r="GK887">
        <v>0</v>
      </c>
      <c r="GL887">
        <f t="shared" si="1109"/>
        <v>0</v>
      </c>
      <c r="GM887">
        <f t="shared" si="1110"/>
        <v>7635.6</v>
      </c>
      <c r="GN887">
        <f t="shared" si="1111"/>
        <v>7635.6</v>
      </c>
      <c r="GO887">
        <f t="shared" si="1112"/>
        <v>0</v>
      </c>
      <c r="GP887">
        <f t="shared" si="1113"/>
        <v>0</v>
      </c>
      <c r="GR887">
        <v>0</v>
      </c>
      <c r="GS887">
        <v>3</v>
      </c>
      <c r="GT887">
        <v>0</v>
      </c>
      <c r="GU887" t="s">
        <v>3</v>
      </c>
      <c r="GV887">
        <f t="shared" si="1114"/>
        <v>0</v>
      </c>
      <c r="GW887">
        <v>1</v>
      </c>
      <c r="GX887">
        <f t="shared" si="1115"/>
        <v>0</v>
      </c>
      <c r="HA887">
        <v>0</v>
      </c>
      <c r="HB887">
        <v>0</v>
      </c>
      <c r="HC887">
        <f t="shared" si="1116"/>
        <v>0</v>
      </c>
      <c r="HE887" t="s">
        <v>3</v>
      </c>
      <c r="HF887" t="s">
        <v>3</v>
      </c>
      <c r="HM887" t="s">
        <v>3</v>
      </c>
      <c r="HN887" t="s">
        <v>3</v>
      </c>
      <c r="HO887" t="s">
        <v>3</v>
      </c>
      <c r="HP887" t="s">
        <v>3</v>
      </c>
      <c r="HQ887" t="s">
        <v>3</v>
      </c>
      <c r="HS887">
        <v>0</v>
      </c>
      <c r="IK887">
        <v>0</v>
      </c>
    </row>
    <row r="888" spans="1:255" x14ac:dyDescent="0.2">
      <c r="A888" s="2">
        <v>17</v>
      </c>
      <c r="B888" s="2">
        <v>1</v>
      </c>
      <c r="C888" s="2">
        <f>ROW(SmtRes!A1807)</f>
        <v>1807</v>
      </c>
      <c r="D888" s="2">
        <f>ROW(EtalonRes!A1807)</f>
        <v>1807</v>
      </c>
      <c r="E888" s="2" t="s">
        <v>782</v>
      </c>
      <c r="F888" s="2" t="s">
        <v>747</v>
      </c>
      <c r="G888" s="2" t="s">
        <v>783</v>
      </c>
      <c r="H888" s="2" t="s">
        <v>48</v>
      </c>
      <c r="I888" s="2">
        <f>ROUND(ROUND(11/100,4),9)</f>
        <v>0.11</v>
      </c>
      <c r="J888" s="2">
        <v>0</v>
      </c>
      <c r="K888" s="2">
        <f>ROUND(ROUND(11/100,4),9)</f>
        <v>0.11</v>
      </c>
      <c r="L888" s="2"/>
      <c r="M888" s="2"/>
      <c r="N888" s="2"/>
      <c r="O888" s="2">
        <f t="shared" si="1085"/>
        <v>29.89</v>
      </c>
      <c r="P888" s="2">
        <f t="shared" si="1086"/>
        <v>0</v>
      </c>
      <c r="Q888" s="2">
        <f>(ROUND((ROUND(((((ET888*1.25)*1.1))*AV888*I888),2)*BB888),2)+ROUND((ROUND(((AE888-(((EU888*1.25)*1.1)))*AV888*I888),2)*BS888),2))</f>
        <v>2.0099999999999998</v>
      </c>
      <c r="R888" s="2">
        <f t="shared" si="1087"/>
        <v>0.31</v>
      </c>
      <c r="S888" s="2">
        <f t="shared" si="1088"/>
        <v>27.88</v>
      </c>
      <c r="T888" s="2">
        <f t="shared" si="1089"/>
        <v>0</v>
      </c>
      <c r="U888" s="2">
        <f t="shared" si="1090"/>
        <v>2.2270957499999997</v>
      </c>
      <c r="V888" s="2">
        <f t="shared" si="1091"/>
        <v>0</v>
      </c>
      <c r="W888" s="2">
        <f t="shared" si="1092"/>
        <v>0</v>
      </c>
      <c r="X888" s="2">
        <f t="shared" si="1093"/>
        <v>30.73</v>
      </c>
      <c r="Y888" s="2">
        <f t="shared" si="1094"/>
        <v>17.2</v>
      </c>
      <c r="Z888" s="2"/>
      <c r="AA888" s="2">
        <v>59204062</v>
      </c>
      <c r="AB888" s="2">
        <f t="shared" si="1095"/>
        <v>254.65</v>
      </c>
      <c r="AC888" s="2">
        <f t="shared" si="1096"/>
        <v>0</v>
      </c>
      <c r="AD888" s="2">
        <f>ROUND((((((ET888*1.25)*1.1))-(((EU888*1.25)*1.1)))+AE888),6)</f>
        <v>17.146249999999998</v>
      </c>
      <c r="AE888" s="2">
        <f>ROUND((((EU888*1.25)*1.1)),6)</f>
        <v>2.5987499999999999</v>
      </c>
      <c r="AF888" s="2">
        <f>ROUND((((EV888*1.15)*1.1)),6)</f>
        <v>237.50375</v>
      </c>
      <c r="AG888" s="2">
        <f t="shared" si="1097"/>
        <v>0</v>
      </c>
      <c r="AH888" s="2">
        <f>(((EW888*1.15)*1.1))</f>
        <v>18.975000000000001</v>
      </c>
      <c r="AI888" s="2">
        <f>(((EX888*1.25)*1.1))</f>
        <v>0</v>
      </c>
      <c r="AJ888" s="2">
        <f t="shared" si="1098"/>
        <v>0</v>
      </c>
      <c r="AK888" s="2">
        <v>200.22</v>
      </c>
      <c r="AL888" s="2">
        <v>0</v>
      </c>
      <c r="AM888" s="2">
        <v>12.47</v>
      </c>
      <c r="AN888" s="2">
        <v>1.89</v>
      </c>
      <c r="AO888" s="2">
        <v>187.75</v>
      </c>
      <c r="AP888" s="2">
        <v>0</v>
      </c>
      <c r="AQ888" s="2">
        <v>15</v>
      </c>
      <c r="AR888" s="2">
        <v>0</v>
      </c>
      <c r="AS888" s="2">
        <v>0</v>
      </c>
      <c r="AT888" s="2">
        <v>109</v>
      </c>
      <c r="AU888" s="2">
        <v>61</v>
      </c>
      <c r="AV888" s="2">
        <v>1.0669999999999999</v>
      </c>
      <c r="AW888" s="2">
        <v>1</v>
      </c>
      <c r="AX888" s="2"/>
      <c r="AY888" s="2"/>
      <c r="AZ888" s="2">
        <v>1</v>
      </c>
      <c r="BA888" s="2">
        <v>1</v>
      </c>
      <c r="BB888" s="2">
        <v>1</v>
      </c>
      <c r="BC888" s="2">
        <v>1</v>
      </c>
      <c r="BD888" s="2" t="s">
        <v>3</v>
      </c>
      <c r="BE888" s="2" t="s">
        <v>3</v>
      </c>
      <c r="BF888" s="2" t="s">
        <v>3</v>
      </c>
      <c r="BG888" s="2" t="s">
        <v>3</v>
      </c>
      <c r="BH888" s="2">
        <v>0</v>
      </c>
      <c r="BI888" s="2">
        <v>1</v>
      </c>
      <c r="BJ888" s="2" t="s">
        <v>749</v>
      </c>
      <c r="BK888" s="2"/>
      <c r="BL888" s="2"/>
      <c r="BM888" s="2">
        <v>22</v>
      </c>
      <c r="BN888" s="2">
        <v>0</v>
      </c>
      <c r="BO888" s="2" t="s">
        <v>747</v>
      </c>
      <c r="BP888" s="2">
        <v>1</v>
      </c>
      <c r="BQ888" s="2">
        <v>30</v>
      </c>
      <c r="BR888" s="2">
        <v>0</v>
      </c>
      <c r="BS888" s="2">
        <v>1</v>
      </c>
      <c r="BT888" s="2">
        <v>1</v>
      </c>
      <c r="BU888" s="2">
        <v>1</v>
      </c>
      <c r="BV888" s="2">
        <v>1</v>
      </c>
      <c r="BW888" s="2">
        <v>1</v>
      </c>
      <c r="BX888" s="2">
        <v>1</v>
      </c>
      <c r="BY888" s="2" t="s">
        <v>3</v>
      </c>
      <c r="BZ888" s="2">
        <v>109</v>
      </c>
      <c r="CA888" s="2">
        <v>61</v>
      </c>
      <c r="CB888" s="2" t="s">
        <v>3</v>
      </c>
      <c r="CC888" s="2"/>
      <c r="CD888" s="2"/>
      <c r="CE888" s="2">
        <v>30</v>
      </c>
      <c r="CF888" s="2">
        <v>0</v>
      </c>
      <c r="CG888" s="2">
        <v>0</v>
      </c>
      <c r="CH888" s="2"/>
      <c r="CI888" s="2"/>
      <c r="CJ888" s="2"/>
      <c r="CK888" s="2"/>
      <c r="CL888" s="2"/>
      <c r="CM888" s="2">
        <v>0</v>
      </c>
      <c r="CN888" s="2" t="s">
        <v>1044</v>
      </c>
      <c r="CO888" s="2">
        <v>0</v>
      </c>
      <c r="CP888" s="2">
        <f t="shared" si="1099"/>
        <v>29.89</v>
      </c>
      <c r="CQ888" s="2">
        <f t="shared" si="1100"/>
        <v>0</v>
      </c>
      <c r="CR888" s="2">
        <f>(ROUND((ROUND(((((ET888*1.25)*1.1))*AV888*1),2)*BB888),2)+ROUND((ROUND(((AE888-(((EU888*1.25)*1.1)))*AV888*1),2)*BS888),2))</f>
        <v>18.3</v>
      </c>
      <c r="CS888" s="2">
        <f t="shared" si="1101"/>
        <v>2.77</v>
      </c>
      <c r="CT888" s="2">
        <f t="shared" si="1102"/>
        <v>253.42</v>
      </c>
      <c r="CU888" s="2">
        <f t="shared" si="1103"/>
        <v>0</v>
      </c>
      <c r="CV888" s="2">
        <f t="shared" si="1104"/>
        <v>20.246324999999999</v>
      </c>
      <c r="CW888" s="2">
        <f t="shared" si="1105"/>
        <v>0</v>
      </c>
      <c r="CX888" s="2">
        <f t="shared" si="1106"/>
        <v>0</v>
      </c>
      <c r="CY888" s="2">
        <f t="shared" si="1107"/>
        <v>30.727099999999997</v>
      </c>
      <c r="CZ888" s="2">
        <f t="shared" si="1108"/>
        <v>17.195899999999998</v>
      </c>
      <c r="DA888" s="2"/>
      <c r="DB888" s="2">
        <v>349</v>
      </c>
      <c r="DC888" s="2" t="s">
        <v>3</v>
      </c>
      <c r="DD888" s="2" t="s">
        <v>3</v>
      </c>
      <c r="DE888" s="2" t="s">
        <v>25</v>
      </c>
      <c r="DF888" s="2" t="s">
        <v>25</v>
      </c>
      <c r="DG888" s="2" t="s">
        <v>26</v>
      </c>
      <c r="DH888" s="2" t="s">
        <v>3</v>
      </c>
      <c r="DI888" s="2" t="s">
        <v>26</v>
      </c>
      <c r="DJ888" s="2" t="s">
        <v>25</v>
      </c>
      <c r="DK888" s="2" t="s">
        <v>3</v>
      </c>
      <c r="DL888" s="2" t="s">
        <v>3</v>
      </c>
      <c r="DM888" s="2" t="s">
        <v>3</v>
      </c>
      <c r="DN888" s="2">
        <v>0</v>
      </c>
      <c r="DO888" s="2">
        <v>0</v>
      </c>
      <c r="DP888" s="2">
        <v>1</v>
      </c>
      <c r="DQ888" s="2">
        <v>1</v>
      </c>
      <c r="DR888" s="2"/>
      <c r="DS888" s="2"/>
      <c r="DT888" s="2"/>
      <c r="DU888" s="2">
        <v>1010</v>
      </c>
      <c r="DV888" s="2" t="s">
        <v>48</v>
      </c>
      <c r="DW888" s="2" t="s">
        <v>48</v>
      </c>
      <c r="DX888" s="2">
        <v>100</v>
      </c>
      <c r="DY888" s="2"/>
      <c r="DZ888" s="2" t="s">
        <v>3</v>
      </c>
      <c r="EA888" s="2" t="s">
        <v>3</v>
      </c>
      <c r="EB888" s="2" t="s">
        <v>3</v>
      </c>
      <c r="EC888" s="2" t="s">
        <v>3</v>
      </c>
      <c r="ED888" s="2"/>
      <c r="EE888" s="2">
        <v>58807898</v>
      </c>
      <c r="EF888" s="2">
        <v>30</v>
      </c>
      <c r="EG888" s="2" t="s">
        <v>27</v>
      </c>
      <c r="EH888" s="2">
        <v>0</v>
      </c>
      <c r="EI888" s="2" t="s">
        <v>3</v>
      </c>
      <c r="EJ888" s="2">
        <v>1</v>
      </c>
      <c r="EK888" s="2">
        <v>22</v>
      </c>
      <c r="EL888" s="2" t="s">
        <v>724</v>
      </c>
      <c r="EM888" s="2" t="s">
        <v>725</v>
      </c>
      <c r="EN888" s="2"/>
      <c r="EO888" s="2" t="s">
        <v>30</v>
      </c>
      <c r="EP888" s="2"/>
      <c r="EQ888" s="2">
        <v>0</v>
      </c>
      <c r="ER888" s="2">
        <v>200.22</v>
      </c>
      <c r="ES888" s="2">
        <v>0</v>
      </c>
      <c r="ET888" s="2">
        <v>12.47</v>
      </c>
      <c r="EU888" s="2">
        <v>1.89</v>
      </c>
      <c r="EV888" s="2">
        <v>187.75</v>
      </c>
      <c r="EW888" s="2">
        <v>15</v>
      </c>
      <c r="EX888" s="2">
        <v>0</v>
      </c>
      <c r="EY888" s="2">
        <v>0</v>
      </c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>
        <v>0</v>
      </c>
      <c r="FR888" s="2">
        <v>0</v>
      </c>
      <c r="FS888" s="2">
        <v>0</v>
      </c>
      <c r="FT888" s="2"/>
      <c r="FU888" s="2"/>
      <c r="FV888" s="2"/>
      <c r="FW888" s="2"/>
      <c r="FX888" s="2">
        <v>109</v>
      </c>
      <c r="FY888" s="2">
        <v>61</v>
      </c>
      <c r="FZ888" s="2"/>
      <c r="GA888" s="2" t="s">
        <v>3</v>
      </c>
      <c r="GB888" s="2"/>
      <c r="GC888" s="2"/>
      <c r="GD888" s="2">
        <v>1</v>
      </c>
      <c r="GE888" s="2"/>
      <c r="GF888" s="2">
        <v>670798532</v>
      </c>
      <c r="GG888" s="2">
        <v>2</v>
      </c>
      <c r="GH888" s="2">
        <v>1</v>
      </c>
      <c r="GI888" s="2">
        <v>2</v>
      </c>
      <c r="GJ888" s="2">
        <v>0</v>
      </c>
      <c r="GK888" s="2">
        <v>0</v>
      </c>
      <c r="GL888" s="2">
        <f t="shared" si="1109"/>
        <v>0</v>
      </c>
      <c r="GM888" s="2">
        <f t="shared" si="1110"/>
        <v>77.819999999999993</v>
      </c>
      <c r="GN888" s="2">
        <f t="shared" si="1111"/>
        <v>77.819999999999993</v>
      </c>
      <c r="GO888" s="2">
        <f t="shared" si="1112"/>
        <v>0</v>
      </c>
      <c r="GP888" s="2">
        <f t="shared" si="1113"/>
        <v>0</v>
      </c>
      <c r="GQ888" s="2"/>
      <c r="GR888" s="2">
        <v>0</v>
      </c>
      <c r="GS888" s="2">
        <v>3</v>
      </c>
      <c r="GT888" s="2">
        <v>0</v>
      </c>
      <c r="GU888" s="2" t="s">
        <v>3</v>
      </c>
      <c r="GV888" s="2">
        <f t="shared" si="1114"/>
        <v>0</v>
      </c>
      <c r="GW888" s="2">
        <v>1</v>
      </c>
      <c r="GX888" s="2">
        <f t="shared" si="1115"/>
        <v>0</v>
      </c>
      <c r="GY888" s="2"/>
      <c r="GZ888" s="2"/>
      <c r="HA888" s="2">
        <v>0</v>
      </c>
      <c r="HB888" s="2">
        <v>0</v>
      </c>
      <c r="HC888" s="2">
        <f t="shared" si="1116"/>
        <v>0</v>
      </c>
      <c r="HD888" s="2"/>
      <c r="HE888" s="2" t="s">
        <v>3</v>
      </c>
      <c r="HF888" s="2" t="s">
        <v>3</v>
      </c>
      <c r="HG888" s="2"/>
      <c r="HH888" s="2"/>
      <c r="HI888" s="2"/>
      <c r="HJ888" s="2"/>
      <c r="HK888" s="2"/>
      <c r="HL888" s="2"/>
      <c r="HM888" s="2" t="s">
        <v>3</v>
      </c>
      <c r="HN888" s="2" t="s">
        <v>3</v>
      </c>
      <c r="HO888" s="2" t="s">
        <v>3</v>
      </c>
      <c r="HP888" s="2" t="s">
        <v>3</v>
      </c>
      <c r="HQ888" s="2" t="s">
        <v>3</v>
      </c>
      <c r="HR888" s="2"/>
      <c r="HS888" s="2">
        <v>0</v>
      </c>
      <c r="HT888" s="2"/>
      <c r="HU888" s="2"/>
      <c r="HV888" s="2"/>
      <c r="HW888" s="2"/>
      <c r="HX888" s="2"/>
      <c r="HY888" s="2"/>
      <c r="HZ888" s="2"/>
      <c r="IA888" s="2"/>
      <c r="IB888" s="2"/>
      <c r="IC888" s="2"/>
      <c r="ID888" s="2"/>
      <c r="IE888" s="2"/>
      <c r="IF888" s="2"/>
      <c r="IG888" s="2"/>
      <c r="IH888" s="2"/>
      <c r="II888" s="2"/>
      <c r="IJ888" s="2"/>
      <c r="IK888" s="2">
        <v>0</v>
      </c>
      <c r="IL888" s="2"/>
      <c r="IM888" s="2"/>
      <c r="IN888" s="2"/>
      <c r="IO888" s="2"/>
      <c r="IP888" s="2"/>
      <c r="IQ888" s="2"/>
      <c r="IR888" s="2"/>
      <c r="IS888" s="2"/>
      <c r="IT888" s="2"/>
      <c r="IU888" s="2"/>
    </row>
    <row r="889" spans="1:255" x14ac:dyDescent="0.2">
      <c r="A889">
        <v>17</v>
      </c>
      <c r="B889">
        <v>1</v>
      </c>
      <c r="C889">
        <f>ROW(SmtRes!A1810)</f>
        <v>1810</v>
      </c>
      <c r="D889">
        <f>ROW(EtalonRes!A1810)</f>
        <v>1810</v>
      </c>
      <c r="E889" t="s">
        <v>782</v>
      </c>
      <c r="F889" t="s">
        <v>747</v>
      </c>
      <c r="G889" t="s">
        <v>783</v>
      </c>
      <c r="H889" t="s">
        <v>48</v>
      </c>
      <c r="I889">
        <f>ROUND(ROUND(11/100,4),9)</f>
        <v>0.11</v>
      </c>
      <c r="J889">
        <v>0</v>
      </c>
      <c r="K889">
        <f>ROUND(ROUND(11/100,4),9)</f>
        <v>0.11</v>
      </c>
      <c r="O889">
        <f t="shared" si="1085"/>
        <v>1565.86</v>
      </c>
      <c r="P889">
        <f t="shared" si="1086"/>
        <v>0</v>
      </c>
      <c r="Q889">
        <f>(ROUND((ROUND(((((ET889*1.25)*1.1))*AV889*I889),2)*BB889),2)+ROUND((ROUND(((AE889-(((EU889*1.25)*1.1)))*AV889*I889),2)*BS889),2))</f>
        <v>32.74</v>
      </c>
      <c r="R889">
        <f t="shared" si="1087"/>
        <v>17.05</v>
      </c>
      <c r="S889">
        <f t="shared" si="1088"/>
        <v>1533.12</v>
      </c>
      <c r="T889">
        <f t="shared" si="1089"/>
        <v>0</v>
      </c>
      <c r="U889">
        <f t="shared" si="1090"/>
        <v>2.2270957499999997</v>
      </c>
      <c r="V889">
        <f t="shared" si="1091"/>
        <v>0</v>
      </c>
      <c r="W889">
        <f t="shared" si="1092"/>
        <v>0</v>
      </c>
      <c r="X889">
        <f t="shared" si="1093"/>
        <v>1689.69</v>
      </c>
      <c r="Y889">
        <f t="shared" si="1094"/>
        <v>945.6</v>
      </c>
      <c r="AA889">
        <v>59204059</v>
      </c>
      <c r="AB889">
        <f t="shared" si="1095"/>
        <v>254.65</v>
      </c>
      <c r="AC889">
        <f t="shared" si="1096"/>
        <v>0</v>
      </c>
      <c r="AD889">
        <f>ROUND((((((ET889*1.25)*1.1))-(((EU889*1.25)*1.1)))+AE889),6)</f>
        <v>17.146249999999998</v>
      </c>
      <c r="AE889">
        <f>ROUND((((EU889*1.25)*1.1)),6)</f>
        <v>2.5987499999999999</v>
      </c>
      <c r="AF889">
        <f>ROUND((((EV889*1.15)*1.1)),6)</f>
        <v>237.50375</v>
      </c>
      <c r="AG889">
        <f t="shared" si="1097"/>
        <v>0</v>
      </c>
      <c r="AH889">
        <f>(((EW889*1.15)*1.1))</f>
        <v>18.975000000000001</v>
      </c>
      <c r="AI889">
        <f>(((EX889*1.25)*1.1))</f>
        <v>0</v>
      </c>
      <c r="AJ889">
        <f t="shared" si="1098"/>
        <v>0</v>
      </c>
      <c r="AK889">
        <v>200.22</v>
      </c>
      <c r="AL889">
        <v>0</v>
      </c>
      <c r="AM889">
        <v>12.47</v>
      </c>
      <c r="AN889">
        <v>1.89</v>
      </c>
      <c r="AO889">
        <v>187.75</v>
      </c>
      <c r="AP889">
        <v>0</v>
      </c>
      <c r="AQ889">
        <v>15</v>
      </c>
      <c r="AR889">
        <v>0</v>
      </c>
      <c r="AS889">
        <v>0</v>
      </c>
      <c r="AT889">
        <v>109</v>
      </c>
      <c r="AU889">
        <v>61</v>
      </c>
      <c r="AV889">
        <v>1.0669999999999999</v>
      </c>
      <c r="AW889">
        <v>1</v>
      </c>
      <c r="AZ889">
        <v>1</v>
      </c>
      <c r="BA889">
        <v>54.99</v>
      </c>
      <c r="BB889">
        <v>16.29</v>
      </c>
      <c r="BC889">
        <v>1</v>
      </c>
      <c r="BD889" t="s">
        <v>3</v>
      </c>
      <c r="BE889" t="s">
        <v>3</v>
      </c>
      <c r="BF889" t="s">
        <v>3</v>
      </c>
      <c r="BG889" t="s">
        <v>3</v>
      </c>
      <c r="BH889">
        <v>0</v>
      </c>
      <c r="BI889">
        <v>1</v>
      </c>
      <c r="BJ889" t="s">
        <v>749</v>
      </c>
      <c r="BM889">
        <v>22</v>
      </c>
      <c r="BN889">
        <v>0</v>
      </c>
      <c r="BO889" t="s">
        <v>747</v>
      </c>
      <c r="BP889">
        <v>1</v>
      </c>
      <c r="BQ889">
        <v>30</v>
      </c>
      <c r="BR889">
        <v>0</v>
      </c>
      <c r="BS889">
        <v>54.99</v>
      </c>
      <c r="BT889">
        <v>1</v>
      </c>
      <c r="BU889">
        <v>1</v>
      </c>
      <c r="BV889">
        <v>1</v>
      </c>
      <c r="BW889">
        <v>1</v>
      </c>
      <c r="BX889">
        <v>1</v>
      </c>
      <c r="BY889" t="s">
        <v>3</v>
      </c>
      <c r="BZ889">
        <v>109</v>
      </c>
      <c r="CA889">
        <v>61</v>
      </c>
      <c r="CB889" t="s">
        <v>3</v>
      </c>
      <c r="CE889">
        <v>30</v>
      </c>
      <c r="CF889">
        <v>0</v>
      </c>
      <c r="CG889">
        <v>0</v>
      </c>
      <c r="CM889">
        <v>0</v>
      </c>
      <c r="CN889" t="s">
        <v>1044</v>
      </c>
      <c r="CO889">
        <v>0</v>
      </c>
      <c r="CP889">
        <f t="shared" si="1099"/>
        <v>1565.86</v>
      </c>
      <c r="CQ889">
        <f t="shared" si="1100"/>
        <v>0</v>
      </c>
      <c r="CR889">
        <f>(ROUND((ROUND(((((ET889*1.25)*1.1))*AV889*1),2)*BB889),2)+ROUND((ROUND(((AE889-(((EU889*1.25)*1.1)))*AV889*1),2)*BS889),2))</f>
        <v>298.11</v>
      </c>
      <c r="CS889">
        <f t="shared" si="1101"/>
        <v>152.32</v>
      </c>
      <c r="CT889">
        <f t="shared" si="1102"/>
        <v>13935.57</v>
      </c>
      <c r="CU889">
        <f t="shared" si="1103"/>
        <v>0</v>
      </c>
      <c r="CV889">
        <f t="shared" si="1104"/>
        <v>20.246324999999999</v>
      </c>
      <c r="CW889">
        <f t="shared" si="1105"/>
        <v>0</v>
      </c>
      <c r="CX889">
        <f t="shared" si="1106"/>
        <v>0</v>
      </c>
      <c r="CY889">
        <f t="shared" si="1107"/>
        <v>1689.6852999999996</v>
      </c>
      <c r="CZ889">
        <f t="shared" si="1108"/>
        <v>945.6037</v>
      </c>
      <c r="DB889">
        <v>351</v>
      </c>
      <c r="DC889" t="s">
        <v>3</v>
      </c>
      <c r="DD889" t="s">
        <v>3</v>
      </c>
      <c r="DE889" t="s">
        <v>25</v>
      </c>
      <c r="DF889" t="s">
        <v>25</v>
      </c>
      <c r="DG889" t="s">
        <v>26</v>
      </c>
      <c r="DH889" t="s">
        <v>3</v>
      </c>
      <c r="DI889" t="s">
        <v>26</v>
      </c>
      <c r="DJ889" t="s">
        <v>25</v>
      </c>
      <c r="DK889" t="s">
        <v>3</v>
      </c>
      <c r="DL889" t="s">
        <v>3</v>
      </c>
      <c r="DM889" t="s">
        <v>3</v>
      </c>
      <c r="DN889">
        <v>0</v>
      </c>
      <c r="DO889">
        <v>0</v>
      </c>
      <c r="DP889">
        <v>1</v>
      </c>
      <c r="DQ889">
        <v>1</v>
      </c>
      <c r="DU889">
        <v>1010</v>
      </c>
      <c r="DV889" t="s">
        <v>48</v>
      </c>
      <c r="DW889" t="s">
        <v>48</v>
      </c>
      <c r="DX889">
        <v>100</v>
      </c>
      <c r="DZ889" t="s">
        <v>3</v>
      </c>
      <c r="EA889" t="s">
        <v>3</v>
      </c>
      <c r="EB889" t="s">
        <v>3</v>
      </c>
      <c r="EC889" t="s">
        <v>3</v>
      </c>
      <c r="EE889">
        <v>58807898</v>
      </c>
      <c r="EF889">
        <v>30</v>
      </c>
      <c r="EG889" t="s">
        <v>27</v>
      </c>
      <c r="EH889">
        <v>0</v>
      </c>
      <c r="EI889" t="s">
        <v>3</v>
      </c>
      <c r="EJ889">
        <v>1</v>
      </c>
      <c r="EK889">
        <v>22</v>
      </c>
      <c r="EL889" t="s">
        <v>724</v>
      </c>
      <c r="EM889" t="s">
        <v>725</v>
      </c>
      <c r="EO889" t="s">
        <v>30</v>
      </c>
      <c r="EQ889">
        <v>0</v>
      </c>
      <c r="ER889">
        <v>200.22</v>
      </c>
      <c r="ES889">
        <v>0</v>
      </c>
      <c r="ET889">
        <v>12.47</v>
      </c>
      <c r="EU889">
        <v>1.89</v>
      </c>
      <c r="EV889">
        <v>187.75</v>
      </c>
      <c r="EW889">
        <v>15</v>
      </c>
      <c r="EX889">
        <v>0</v>
      </c>
      <c r="EY889">
        <v>0</v>
      </c>
      <c r="FQ889">
        <v>0</v>
      </c>
      <c r="FR889">
        <v>0</v>
      </c>
      <c r="FS889">
        <v>0</v>
      </c>
      <c r="FX889">
        <v>109</v>
      </c>
      <c r="FY889">
        <v>61</v>
      </c>
      <c r="GA889" t="s">
        <v>3</v>
      </c>
      <c r="GD889">
        <v>1</v>
      </c>
      <c r="GF889">
        <v>670798532</v>
      </c>
      <c r="GG889">
        <v>2</v>
      </c>
      <c r="GH889">
        <v>1</v>
      </c>
      <c r="GI889">
        <v>2</v>
      </c>
      <c r="GJ889">
        <v>0</v>
      </c>
      <c r="GK889">
        <v>0</v>
      </c>
      <c r="GL889">
        <f t="shared" si="1109"/>
        <v>0</v>
      </c>
      <c r="GM889">
        <f t="shared" si="1110"/>
        <v>4201.1499999999996</v>
      </c>
      <c r="GN889">
        <f t="shared" si="1111"/>
        <v>4201.1499999999996</v>
      </c>
      <c r="GO889">
        <f t="shared" si="1112"/>
        <v>0</v>
      </c>
      <c r="GP889">
        <f t="shared" si="1113"/>
        <v>0</v>
      </c>
      <c r="GR889">
        <v>0</v>
      </c>
      <c r="GS889">
        <v>3</v>
      </c>
      <c r="GT889">
        <v>0</v>
      </c>
      <c r="GU889" t="s">
        <v>3</v>
      </c>
      <c r="GV889">
        <f t="shared" si="1114"/>
        <v>0</v>
      </c>
      <c r="GW889">
        <v>1</v>
      </c>
      <c r="GX889">
        <f t="shared" si="1115"/>
        <v>0</v>
      </c>
      <c r="HA889">
        <v>0</v>
      </c>
      <c r="HB889">
        <v>0</v>
      </c>
      <c r="HC889">
        <f t="shared" si="1116"/>
        <v>0</v>
      </c>
      <c r="HE889" t="s">
        <v>3</v>
      </c>
      <c r="HF889" t="s">
        <v>3</v>
      </c>
      <c r="HM889" t="s">
        <v>3</v>
      </c>
      <c r="HN889" t="s">
        <v>3</v>
      </c>
      <c r="HO889" t="s">
        <v>3</v>
      </c>
      <c r="HP889" t="s">
        <v>3</v>
      </c>
      <c r="HQ889" t="s">
        <v>3</v>
      </c>
      <c r="HS889">
        <v>0</v>
      </c>
      <c r="IK889">
        <v>0</v>
      </c>
    </row>
    <row r="890" spans="1:255" x14ac:dyDescent="0.2">
      <c r="A890" s="2">
        <v>18</v>
      </c>
      <c r="B890" s="2">
        <v>1</v>
      </c>
      <c r="C890" s="2">
        <v>1807</v>
      </c>
      <c r="D890" s="2"/>
      <c r="E890" s="2" t="s">
        <v>784</v>
      </c>
      <c r="F890" s="2" t="s">
        <v>785</v>
      </c>
      <c r="G890" s="2" t="s">
        <v>786</v>
      </c>
      <c r="H890" s="2" t="s">
        <v>753</v>
      </c>
      <c r="I890" s="2">
        <f>I888*J890</f>
        <v>11</v>
      </c>
      <c r="J890" s="2">
        <v>100</v>
      </c>
      <c r="K890" s="2">
        <v>100</v>
      </c>
      <c r="L890" s="2"/>
      <c r="M890" s="2"/>
      <c r="N890" s="2"/>
      <c r="O890" s="2">
        <f t="shared" si="1085"/>
        <v>3785.65</v>
      </c>
      <c r="P890" s="2">
        <f t="shared" si="1086"/>
        <v>3785.65</v>
      </c>
      <c r="Q890" s="2">
        <f>(ROUND((ROUND(((ET890)*AV890*I890),2)*BB890),2)+ROUND((ROUND(((AE890-(EU890))*AV890*I890),2)*BS890),2))</f>
        <v>0</v>
      </c>
      <c r="R890" s="2">
        <f t="shared" si="1087"/>
        <v>0</v>
      </c>
      <c r="S890" s="2">
        <f t="shared" si="1088"/>
        <v>0</v>
      </c>
      <c r="T890" s="2">
        <f t="shared" si="1089"/>
        <v>0</v>
      </c>
      <c r="U890" s="2">
        <f t="shared" si="1090"/>
        <v>0</v>
      </c>
      <c r="V890" s="2">
        <f t="shared" si="1091"/>
        <v>0</v>
      </c>
      <c r="W890" s="2">
        <f t="shared" si="1092"/>
        <v>0</v>
      </c>
      <c r="X890" s="2">
        <f t="shared" si="1093"/>
        <v>0</v>
      </c>
      <c r="Y890" s="2">
        <f t="shared" si="1094"/>
        <v>0</v>
      </c>
      <c r="Z890" s="2"/>
      <c r="AA890" s="2">
        <v>59204062</v>
      </c>
      <c r="AB890" s="2">
        <f t="shared" si="1095"/>
        <v>344.15</v>
      </c>
      <c r="AC890" s="2">
        <f t="shared" si="1096"/>
        <v>344.15</v>
      </c>
      <c r="AD890" s="2">
        <f>ROUND((((ET890)-(EU890))+AE890),6)</f>
        <v>0</v>
      </c>
      <c r="AE890" s="2">
        <f>ROUND((EU890),6)</f>
        <v>0</v>
      </c>
      <c r="AF890" s="2">
        <f>ROUND((EV890),6)</f>
        <v>0</v>
      </c>
      <c r="AG890" s="2">
        <f t="shared" si="1097"/>
        <v>0</v>
      </c>
      <c r="AH890" s="2">
        <f>(EW890)</f>
        <v>0</v>
      </c>
      <c r="AI890" s="2">
        <f>(EX890)</f>
        <v>0</v>
      </c>
      <c r="AJ890" s="2">
        <f t="shared" si="1098"/>
        <v>0</v>
      </c>
      <c r="AK890" s="2">
        <v>344.15</v>
      </c>
      <c r="AL890" s="2">
        <v>344.15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109</v>
      </c>
      <c r="AU890" s="2">
        <v>61</v>
      </c>
      <c r="AV890" s="2">
        <v>1</v>
      </c>
      <c r="AW890" s="2">
        <v>1</v>
      </c>
      <c r="AX890" s="2"/>
      <c r="AY890" s="2"/>
      <c r="AZ890" s="2">
        <v>1</v>
      </c>
      <c r="BA890" s="2">
        <v>1</v>
      </c>
      <c r="BB890" s="2">
        <v>1</v>
      </c>
      <c r="BC890" s="2">
        <v>1</v>
      </c>
      <c r="BD890" s="2" t="s">
        <v>3</v>
      </c>
      <c r="BE890" s="2" t="s">
        <v>3</v>
      </c>
      <c r="BF890" s="2" t="s">
        <v>3</v>
      </c>
      <c r="BG890" s="2" t="s">
        <v>3</v>
      </c>
      <c r="BH890" s="2">
        <v>3</v>
      </c>
      <c r="BI890" s="2">
        <v>1</v>
      </c>
      <c r="BJ890" s="2" t="s">
        <v>787</v>
      </c>
      <c r="BK890" s="2"/>
      <c r="BL890" s="2"/>
      <c r="BM890" s="2">
        <v>22</v>
      </c>
      <c r="BN890" s="2">
        <v>0</v>
      </c>
      <c r="BO890" s="2" t="s">
        <v>3</v>
      </c>
      <c r="BP890" s="2">
        <v>0</v>
      </c>
      <c r="BQ890" s="2">
        <v>30</v>
      </c>
      <c r="BR890" s="2">
        <v>0</v>
      </c>
      <c r="BS890" s="2">
        <v>1</v>
      </c>
      <c r="BT890" s="2">
        <v>1</v>
      </c>
      <c r="BU890" s="2">
        <v>1</v>
      </c>
      <c r="BV890" s="2">
        <v>1</v>
      </c>
      <c r="BW890" s="2">
        <v>1</v>
      </c>
      <c r="BX890" s="2">
        <v>1</v>
      </c>
      <c r="BY890" s="2" t="s">
        <v>3</v>
      </c>
      <c r="BZ890" s="2">
        <v>109</v>
      </c>
      <c r="CA890" s="2">
        <v>61</v>
      </c>
      <c r="CB890" s="2" t="s">
        <v>3</v>
      </c>
      <c r="CC890" s="2"/>
      <c r="CD890" s="2"/>
      <c r="CE890" s="2">
        <v>30</v>
      </c>
      <c r="CF890" s="2">
        <v>0</v>
      </c>
      <c r="CG890" s="2">
        <v>0</v>
      </c>
      <c r="CH890" s="2"/>
      <c r="CI890" s="2"/>
      <c r="CJ890" s="2"/>
      <c r="CK890" s="2"/>
      <c r="CL890" s="2"/>
      <c r="CM890" s="2">
        <v>0</v>
      </c>
      <c r="CN890" s="2" t="s">
        <v>3</v>
      </c>
      <c r="CO890" s="2">
        <v>0</v>
      </c>
      <c r="CP890" s="2">
        <f t="shared" si="1099"/>
        <v>3785.65</v>
      </c>
      <c r="CQ890" s="2">
        <f t="shared" si="1100"/>
        <v>344.15</v>
      </c>
      <c r="CR890" s="2">
        <f>(ROUND((ROUND(((ET890)*AV890*1),2)*BB890),2)+ROUND((ROUND(((AE890-(EU890))*AV890*1),2)*BS890),2))</f>
        <v>0</v>
      </c>
      <c r="CS890" s="2">
        <f t="shared" si="1101"/>
        <v>0</v>
      </c>
      <c r="CT890" s="2">
        <f t="shared" si="1102"/>
        <v>0</v>
      </c>
      <c r="CU890" s="2">
        <f t="shared" si="1103"/>
        <v>0</v>
      </c>
      <c r="CV890" s="2">
        <f t="shared" si="1104"/>
        <v>0</v>
      </c>
      <c r="CW890" s="2">
        <f t="shared" si="1105"/>
        <v>0</v>
      </c>
      <c r="CX890" s="2">
        <f t="shared" si="1106"/>
        <v>0</v>
      </c>
      <c r="CY890" s="2">
        <f t="shared" si="1107"/>
        <v>0</v>
      </c>
      <c r="CZ890" s="2">
        <f t="shared" si="1108"/>
        <v>0</v>
      </c>
      <c r="DA890" s="2"/>
      <c r="DB890" s="2"/>
      <c r="DC890" s="2" t="s">
        <v>3</v>
      </c>
      <c r="DD890" s="2" t="s">
        <v>3</v>
      </c>
      <c r="DE890" s="2" t="s">
        <v>3</v>
      </c>
      <c r="DF890" s="2" t="s">
        <v>3</v>
      </c>
      <c r="DG890" s="2" t="s">
        <v>3</v>
      </c>
      <c r="DH890" s="2" t="s">
        <v>3</v>
      </c>
      <c r="DI890" s="2" t="s">
        <v>3</v>
      </c>
      <c r="DJ890" s="2" t="s">
        <v>3</v>
      </c>
      <c r="DK890" s="2" t="s">
        <v>3</v>
      </c>
      <c r="DL890" s="2" t="s">
        <v>3</v>
      </c>
      <c r="DM890" s="2" t="s">
        <v>3</v>
      </c>
      <c r="DN890" s="2">
        <v>0</v>
      </c>
      <c r="DO890" s="2">
        <v>0</v>
      </c>
      <c r="DP890" s="2">
        <v>1</v>
      </c>
      <c r="DQ890" s="2">
        <v>1</v>
      </c>
      <c r="DR890" s="2"/>
      <c r="DS890" s="2"/>
      <c r="DT890" s="2"/>
      <c r="DU890" s="2">
        <v>1013</v>
      </c>
      <c r="DV890" s="2" t="s">
        <v>753</v>
      </c>
      <c r="DW890" s="2" t="s">
        <v>753</v>
      </c>
      <c r="DX890" s="2">
        <v>1</v>
      </c>
      <c r="DY890" s="2"/>
      <c r="DZ890" s="2" t="s">
        <v>3</v>
      </c>
      <c r="EA890" s="2" t="s">
        <v>3</v>
      </c>
      <c r="EB890" s="2" t="s">
        <v>3</v>
      </c>
      <c r="EC890" s="2" t="s">
        <v>3</v>
      </c>
      <c r="ED890" s="2"/>
      <c r="EE890" s="2">
        <v>58807898</v>
      </c>
      <c r="EF890" s="2">
        <v>30</v>
      </c>
      <c r="EG890" s="2" t="s">
        <v>27</v>
      </c>
      <c r="EH890" s="2">
        <v>0</v>
      </c>
      <c r="EI890" s="2" t="s">
        <v>3</v>
      </c>
      <c r="EJ890" s="2">
        <v>1</v>
      </c>
      <c r="EK890" s="2">
        <v>22</v>
      </c>
      <c r="EL890" s="2" t="s">
        <v>724</v>
      </c>
      <c r="EM890" s="2" t="s">
        <v>725</v>
      </c>
      <c r="EN890" s="2"/>
      <c r="EO890" s="2" t="s">
        <v>3</v>
      </c>
      <c r="EP890" s="2"/>
      <c r="EQ890" s="2">
        <v>0</v>
      </c>
      <c r="ER890" s="2">
        <v>344.15</v>
      </c>
      <c r="ES890" s="2">
        <v>344.15</v>
      </c>
      <c r="ET890" s="2">
        <v>0</v>
      </c>
      <c r="EU890" s="2">
        <v>0</v>
      </c>
      <c r="EV890" s="2">
        <v>0</v>
      </c>
      <c r="EW890" s="2">
        <v>0</v>
      </c>
      <c r="EX890" s="2">
        <v>0</v>
      </c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>
        <v>0</v>
      </c>
      <c r="FR890" s="2">
        <v>0</v>
      </c>
      <c r="FS890" s="2">
        <v>0</v>
      </c>
      <c r="FT890" s="2"/>
      <c r="FU890" s="2"/>
      <c r="FV890" s="2"/>
      <c r="FW890" s="2"/>
      <c r="FX890" s="2">
        <v>109</v>
      </c>
      <c r="FY890" s="2">
        <v>61</v>
      </c>
      <c r="FZ890" s="2"/>
      <c r="GA890" s="2" t="s">
        <v>3</v>
      </c>
      <c r="GB890" s="2"/>
      <c r="GC890" s="2"/>
      <c r="GD890" s="2">
        <v>1</v>
      </c>
      <c r="GE890" s="2"/>
      <c r="GF890" s="2">
        <v>82730845</v>
      </c>
      <c r="GG890" s="2">
        <v>2</v>
      </c>
      <c r="GH890" s="2">
        <v>1</v>
      </c>
      <c r="GI890" s="2">
        <v>-2</v>
      </c>
      <c r="GJ890" s="2">
        <v>0</v>
      </c>
      <c r="GK890" s="2">
        <v>0</v>
      </c>
      <c r="GL890" s="2">
        <f t="shared" si="1109"/>
        <v>0</v>
      </c>
      <c r="GM890" s="2">
        <f t="shared" si="1110"/>
        <v>3785.65</v>
      </c>
      <c r="GN890" s="2">
        <f t="shared" si="1111"/>
        <v>3785.65</v>
      </c>
      <c r="GO890" s="2">
        <f t="shared" si="1112"/>
        <v>0</v>
      </c>
      <c r="GP890" s="2">
        <f t="shared" si="1113"/>
        <v>0</v>
      </c>
      <c r="GQ890" s="2"/>
      <c r="GR890" s="2">
        <v>0</v>
      </c>
      <c r="GS890" s="2">
        <v>3</v>
      </c>
      <c r="GT890" s="2">
        <v>0</v>
      </c>
      <c r="GU890" s="2" t="s">
        <v>3</v>
      </c>
      <c r="GV890" s="2">
        <f t="shared" si="1114"/>
        <v>0</v>
      </c>
      <c r="GW890" s="2">
        <v>1</v>
      </c>
      <c r="GX890" s="2">
        <f t="shared" si="1115"/>
        <v>0</v>
      </c>
      <c r="GY890" s="2"/>
      <c r="GZ890" s="2"/>
      <c r="HA890" s="2">
        <v>0</v>
      </c>
      <c r="HB890" s="2">
        <v>0</v>
      </c>
      <c r="HC890" s="2">
        <f t="shared" si="1116"/>
        <v>0</v>
      </c>
      <c r="HD890" s="2"/>
      <c r="HE890" s="2" t="s">
        <v>3</v>
      </c>
      <c r="HF890" s="2" t="s">
        <v>3</v>
      </c>
      <c r="HG890" s="2"/>
      <c r="HH890" s="2"/>
      <c r="HI890" s="2"/>
      <c r="HJ890" s="2"/>
      <c r="HK890" s="2"/>
      <c r="HL890" s="2"/>
      <c r="HM890" s="2" t="s">
        <v>3</v>
      </c>
      <c r="HN890" s="2" t="s">
        <v>3</v>
      </c>
      <c r="HO890" s="2" t="s">
        <v>3</v>
      </c>
      <c r="HP890" s="2" t="s">
        <v>3</v>
      </c>
      <c r="HQ890" s="2" t="s">
        <v>3</v>
      </c>
      <c r="HR890" s="2"/>
      <c r="HS890" s="2">
        <v>0</v>
      </c>
      <c r="HT890" s="2"/>
      <c r="HU890" s="2"/>
      <c r="HV890" s="2"/>
      <c r="HW890" s="2"/>
      <c r="HX890" s="2"/>
      <c r="HY890" s="2"/>
      <c r="HZ890" s="2"/>
      <c r="IA890" s="2"/>
      <c r="IB890" s="2"/>
      <c r="IC890" s="2"/>
      <c r="ID890" s="2"/>
      <c r="IE890" s="2"/>
      <c r="IF890" s="2"/>
      <c r="IG890" s="2"/>
      <c r="IH890" s="2"/>
      <c r="II890" s="2"/>
      <c r="IJ890" s="2"/>
      <c r="IK890" s="2">
        <v>0</v>
      </c>
      <c r="IL890" s="2"/>
      <c r="IM890" s="2"/>
      <c r="IN890" s="2"/>
      <c r="IO890" s="2"/>
      <c r="IP890" s="2"/>
      <c r="IQ890" s="2"/>
      <c r="IR890" s="2"/>
      <c r="IS890" s="2"/>
      <c r="IT890" s="2"/>
      <c r="IU890" s="2"/>
    </row>
    <row r="891" spans="1:255" x14ac:dyDescent="0.2">
      <c r="A891">
        <v>18</v>
      </c>
      <c r="B891">
        <v>1</v>
      </c>
      <c r="C891">
        <v>1810</v>
      </c>
      <c r="E891" t="s">
        <v>784</v>
      </c>
      <c r="F891" t="s">
        <v>785</v>
      </c>
      <c r="G891" t="s">
        <v>786</v>
      </c>
      <c r="H891" t="s">
        <v>753</v>
      </c>
      <c r="I891">
        <f>I889*J891</f>
        <v>11</v>
      </c>
      <c r="J891">
        <v>100</v>
      </c>
      <c r="K891">
        <v>100</v>
      </c>
      <c r="O891">
        <f t="shared" si="1085"/>
        <v>26385.98</v>
      </c>
      <c r="P891">
        <f t="shared" si="1086"/>
        <v>26385.98</v>
      </c>
      <c r="Q891">
        <f>(ROUND((ROUND(((ET891)*AV891*I891),2)*BB891),2)+ROUND((ROUND(((AE891-(EU891))*AV891*I891),2)*BS891),2))</f>
        <v>0</v>
      </c>
      <c r="R891">
        <f t="shared" si="1087"/>
        <v>0</v>
      </c>
      <c r="S891">
        <f t="shared" si="1088"/>
        <v>0</v>
      </c>
      <c r="T891">
        <f t="shared" si="1089"/>
        <v>0</v>
      </c>
      <c r="U891">
        <f t="shared" si="1090"/>
        <v>0</v>
      </c>
      <c r="V891">
        <f t="shared" si="1091"/>
        <v>0</v>
      </c>
      <c r="W891">
        <f t="shared" si="1092"/>
        <v>0</v>
      </c>
      <c r="X891">
        <f t="shared" si="1093"/>
        <v>0</v>
      </c>
      <c r="Y891">
        <f t="shared" si="1094"/>
        <v>0</v>
      </c>
      <c r="AA891">
        <v>59204059</v>
      </c>
      <c r="AB891">
        <f t="shared" si="1095"/>
        <v>344.15</v>
      </c>
      <c r="AC891">
        <f t="shared" si="1096"/>
        <v>344.15</v>
      </c>
      <c r="AD891">
        <f>ROUND((((ET891)-(EU891))+AE891),6)</f>
        <v>0</v>
      </c>
      <c r="AE891">
        <f>ROUND((EU891),6)</f>
        <v>0</v>
      </c>
      <c r="AF891">
        <f>ROUND((EV891),6)</f>
        <v>0</v>
      </c>
      <c r="AG891">
        <f t="shared" si="1097"/>
        <v>0</v>
      </c>
      <c r="AH891">
        <f>(EW891)</f>
        <v>0</v>
      </c>
      <c r="AI891">
        <f>(EX891)</f>
        <v>0</v>
      </c>
      <c r="AJ891">
        <f t="shared" si="1098"/>
        <v>0</v>
      </c>
      <c r="AK891">
        <v>344.15</v>
      </c>
      <c r="AL891">
        <v>344.15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109</v>
      </c>
      <c r="AU891">
        <v>61</v>
      </c>
      <c r="AV891">
        <v>1</v>
      </c>
      <c r="AW891">
        <v>1</v>
      </c>
      <c r="AZ891">
        <v>1</v>
      </c>
      <c r="BA891">
        <v>1</v>
      </c>
      <c r="BB891">
        <v>1</v>
      </c>
      <c r="BC891">
        <v>6.97</v>
      </c>
      <c r="BD891" t="s">
        <v>3</v>
      </c>
      <c r="BE891" t="s">
        <v>3</v>
      </c>
      <c r="BF891" t="s">
        <v>3</v>
      </c>
      <c r="BG891" t="s">
        <v>3</v>
      </c>
      <c r="BH891">
        <v>3</v>
      </c>
      <c r="BI891">
        <v>1</v>
      </c>
      <c r="BJ891" t="s">
        <v>787</v>
      </c>
      <c r="BM891">
        <v>22</v>
      </c>
      <c r="BN891">
        <v>0</v>
      </c>
      <c r="BO891" t="s">
        <v>785</v>
      </c>
      <c r="BP891">
        <v>1</v>
      </c>
      <c r="BQ891">
        <v>30</v>
      </c>
      <c r="BR891">
        <v>0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 t="s">
        <v>3</v>
      </c>
      <c r="BZ891">
        <v>109</v>
      </c>
      <c r="CA891">
        <v>61</v>
      </c>
      <c r="CB891" t="s">
        <v>3</v>
      </c>
      <c r="CE891">
        <v>30</v>
      </c>
      <c r="CF891">
        <v>0</v>
      </c>
      <c r="CG891">
        <v>0</v>
      </c>
      <c r="CM891">
        <v>0</v>
      </c>
      <c r="CN891" t="s">
        <v>3</v>
      </c>
      <c r="CO891">
        <v>0</v>
      </c>
      <c r="CP891">
        <f t="shared" si="1099"/>
        <v>26385.98</v>
      </c>
      <c r="CQ891">
        <f t="shared" si="1100"/>
        <v>2398.73</v>
      </c>
      <c r="CR891">
        <f>(ROUND((ROUND(((ET891)*AV891*1),2)*BB891),2)+ROUND((ROUND(((AE891-(EU891))*AV891*1),2)*BS891),2))</f>
        <v>0</v>
      </c>
      <c r="CS891">
        <f t="shared" si="1101"/>
        <v>0</v>
      </c>
      <c r="CT891">
        <f t="shared" si="1102"/>
        <v>0</v>
      </c>
      <c r="CU891">
        <f t="shared" si="1103"/>
        <v>0</v>
      </c>
      <c r="CV891">
        <f t="shared" si="1104"/>
        <v>0</v>
      </c>
      <c r="CW891">
        <f t="shared" si="1105"/>
        <v>0</v>
      </c>
      <c r="CX891">
        <f t="shared" si="1106"/>
        <v>0</v>
      </c>
      <c r="CY891">
        <f t="shared" si="1107"/>
        <v>0</v>
      </c>
      <c r="CZ891">
        <f t="shared" si="1108"/>
        <v>0</v>
      </c>
      <c r="DC891" t="s">
        <v>3</v>
      </c>
      <c r="DD891" t="s">
        <v>3</v>
      </c>
      <c r="DE891" t="s">
        <v>3</v>
      </c>
      <c r="DF891" t="s">
        <v>3</v>
      </c>
      <c r="DG891" t="s">
        <v>3</v>
      </c>
      <c r="DH891" t="s">
        <v>3</v>
      </c>
      <c r="DI891" t="s">
        <v>3</v>
      </c>
      <c r="DJ891" t="s">
        <v>3</v>
      </c>
      <c r="DK891" t="s">
        <v>3</v>
      </c>
      <c r="DL891" t="s">
        <v>3</v>
      </c>
      <c r="DM891" t="s">
        <v>3</v>
      </c>
      <c r="DN891">
        <v>0</v>
      </c>
      <c r="DO891">
        <v>0</v>
      </c>
      <c r="DP891">
        <v>1</v>
      </c>
      <c r="DQ891">
        <v>1</v>
      </c>
      <c r="DU891">
        <v>1013</v>
      </c>
      <c r="DV891" t="s">
        <v>753</v>
      </c>
      <c r="DW891" t="s">
        <v>753</v>
      </c>
      <c r="DX891">
        <v>1</v>
      </c>
      <c r="DZ891" t="s">
        <v>3</v>
      </c>
      <c r="EA891" t="s">
        <v>3</v>
      </c>
      <c r="EB891" t="s">
        <v>3</v>
      </c>
      <c r="EC891" t="s">
        <v>3</v>
      </c>
      <c r="EE891">
        <v>58807898</v>
      </c>
      <c r="EF891">
        <v>30</v>
      </c>
      <c r="EG891" t="s">
        <v>27</v>
      </c>
      <c r="EH891">
        <v>0</v>
      </c>
      <c r="EI891" t="s">
        <v>3</v>
      </c>
      <c r="EJ891">
        <v>1</v>
      </c>
      <c r="EK891">
        <v>22</v>
      </c>
      <c r="EL891" t="s">
        <v>724</v>
      </c>
      <c r="EM891" t="s">
        <v>725</v>
      </c>
      <c r="EO891" t="s">
        <v>3</v>
      </c>
      <c r="EQ891">
        <v>0</v>
      </c>
      <c r="ER891">
        <v>344.15</v>
      </c>
      <c r="ES891">
        <v>344.15</v>
      </c>
      <c r="ET891">
        <v>0</v>
      </c>
      <c r="EU891">
        <v>0</v>
      </c>
      <c r="EV891">
        <v>0</v>
      </c>
      <c r="EW891">
        <v>0</v>
      </c>
      <c r="EX891">
        <v>0</v>
      </c>
      <c r="FQ891">
        <v>0</v>
      </c>
      <c r="FR891">
        <v>0</v>
      </c>
      <c r="FS891">
        <v>0</v>
      </c>
      <c r="FX891">
        <v>109</v>
      </c>
      <c r="FY891">
        <v>61</v>
      </c>
      <c r="GA891" t="s">
        <v>3</v>
      </c>
      <c r="GD891">
        <v>1</v>
      </c>
      <c r="GF891">
        <v>82730845</v>
      </c>
      <c r="GG891">
        <v>2</v>
      </c>
      <c r="GH891">
        <v>1</v>
      </c>
      <c r="GI891">
        <v>2</v>
      </c>
      <c r="GJ891">
        <v>0</v>
      </c>
      <c r="GK891">
        <v>0</v>
      </c>
      <c r="GL891">
        <f t="shared" si="1109"/>
        <v>0</v>
      </c>
      <c r="GM891">
        <f t="shared" si="1110"/>
        <v>26385.98</v>
      </c>
      <c r="GN891">
        <f t="shared" si="1111"/>
        <v>26385.98</v>
      </c>
      <c r="GO891">
        <f t="shared" si="1112"/>
        <v>0</v>
      </c>
      <c r="GP891">
        <f t="shared" si="1113"/>
        <v>0</v>
      </c>
      <c r="GR891">
        <v>0</v>
      </c>
      <c r="GS891">
        <v>3</v>
      </c>
      <c r="GT891">
        <v>0</v>
      </c>
      <c r="GU891" t="s">
        <v>3</v>
      </c>
      <c r="GV891">
        <f t="shared" si="1114"/>
        <v>0</v>
      </c>
      <c r="GW891">
        <v>1</v>
      </c>
      <c r="GX891">
        <f t="shared" si="1115"/>
        <v>0</v>
      </c>
      <c r="HA891">
        <v>0</v>
      </c>
      <c r="HB891">
        <v>0</v>
      </c>
      <c r="HC891">
        <f t="shared" si="1116"/>
        <v>0</v>
      </c>
      <c r="HE891" t="s">
        <v>3</v>
      </c>
      <c r="HF891" t="s">
        <v>3</v>
      </c>
      <c r="HM891" t="s">
        <v>3</v>
      </c>
      <c r="HN891" t="s">
        <v>3</v>
      </c>
      <c r="HO891" t="s">
        <v>3</v>
      </c>
      <c r="HP891" t="s">
        <v>3</v>
      </c>
      <c r="HQ891" t="s">
        <v>3</v>
      </c>
      <c r="HS891">
        <v>0</v>
      </c>
      <c r="IK891">
        <v>0</v>
      </c>
    </row>
    <row r="892" spans="1:255" x14ac:dyDescent="0.2">
      <c r="A892" s="2">
        <v>17</v>
      </c>
      <c r="B892" s="2">
        <v>1</v>
      </c>
      <c r="C892" s="2">
        <f>ROW(SmtRes!A1815)</f>
        <v>1815</v>
      </c>
      <c r="D892" s="2">
        <f>ROW(EtalonRes!A1815)</f>
        <v>1815</v>
      </c>
      <c r="E892" s="2" t="s">
        <v>788</v>
      </c>
      <c r="F892" s="2" t="s">
        <v>739</v>
      </c>
      <c r="G892" s="2" t="s">
        <v>789</v>
      </c>
      <c r="H892" s="2" t="s">
        <v>48</v>
      </c>
      <c r="I892" s="2">
        <f>ROUND(ROUND(3/100,4),9)</f>
        <v>0.03</v>
      </c>
      <c r="J892" s="2">
        <v>0</v>
      </c>
      <c r="K892" s="2">
        <f>ROUND(ROUND(3/100,4),9)</f>
        <v>0.03</v>
      </c>
      <c r="L892" s="2"/>
      <c r="M892" s="2"/>
      <c r="N892" s="2"/>
      <c r="O892" s="2">
        <f t="shared" si="1085"/>
        <v>11.79</v>
      </c>
      <c r="P892" s="2">
        <f t="shared" si="1086"/>
        <v>3.55</v>
      </c>
      <c r="Q892" s="2">
        <f>(ROUND((ROUND(((((ET892*1.25)*1.1))*AV892*I892),2)*BB892),2)+ROUND((ROUND(((AE892-(((EU892*1.25)*1.1)))*AV892*I892),2)*BS892),2))</f>
        <v>0.59</v>
      </c>
      <c r="R892" s="2">
        <f t="shared" si="1087"/>
        <v>0.09</v>
      </c>
      <c r="S892" s="2">
        <f t="shared" si="1088"/>
        <v>7.65</v>
      </c>
      <c r="T892" s="2">
        <f t="shared" si="1089"/>
        <v>0</v>
      </c>
      <c r="U892" s="2">
        <f t="shared" si="1090"/>
        <v>0.61184394149999999</v>
      </c>
      <c r="V892" s="2">
        <f t="shared" si="1091"/>
        <v>0</v>
      </c>
      <c r="W892" s="2">
        <f t="shared" si="1092"/>
        <v>0</v>
      </c>
      <c r="X892" s="2">
        <f t="shared" si="1093"/>
        <v>8.44</v>
      </c>
      <c r="Y892" s="2">
        <f t="shared" si="1094"/>
        <v>4.72</v>
      </c>
      <c r="Z892" s="2"/>
      <c r="AA892" s="2">
        <v>59204062</v>
      </c>
      <c r="AB892" s="2">
        <f t="shared" si="1095"/>
        <v>375.66045000000003</v>
      </c>
      <c r="AC892" s="2">
        <f t="shared" si="1096"/>
        <v>118.25</v>
      </c>
      <c r="AD892" s="2">
        <f>ROUND((((((ET892*1.25)*1.1))-(((EU892*1.25)*1.1)))+AE892),6)</f>
        <v>18.287500000000001</v>
      </c>
      <c r="AE892" s="2">
        <f>ROUND((((EU892*1.25)*1.1)),6)</f>
        <v>2.7774999999999999</v>
      </c>
      <c r="AF892" s="2">
        <f>ROUND((((EV892*1.15)*1.1)),6)</f>
        <v>239.12295</v>
      </c>
      <c r="AG892" s="2">
        <f t="shared" si="1097"/>
        <v>0</v>
      </c>
      <c r="AH892" s="2">
        <f>(((EW892*1.15)*1.1))</f>
        <v>19.114149999999999</v>
      </c>
      <c r="AI892" s="2">
        <f>(((EX892*1.25)*1.1))</f>
        <v>0</v>
      </c>
      <c r="AJ892" s="2">
        <f t="shared" si="1098"/>
        <v>0</v>
      </c>
      <c r="AK892" s="2">
        <v>320.58</v>
      </c>
      <c r="AL892" s="2">
        <v>118.25</v>
      </c>
      <c r="AM892" s="2">
        <v>13.3</v>
      </c>
      <c r="AN892" s="2">
        <v>2.02</v>
      </c>
      <c r="AO892" s="2">
        <v>189.03</v>
      </c>
      <c r="AP892" s="2">
        <v>0</v>
      </c>
      <c r="AQ892" s="2">
        <v>15.11</v>
      </c>
      <c r="AR892" s="2">
        <v>0</v>
      </c>
      <c r="AS892" s="2">
        <v>0</v>
      </c>
      <c r="AT892" s="2">
        <v>109</v>
      </c>
      <c r="AU892" s="2">
        <v>61</v>
      </c>
      <c r="AV892" s="2">
        <v>1.0669999999999999</v>
      </c>
      <c r="AW892" s="2">
        <v>1</v>
      </c>
      <c r="AX892" s="2"/>
      <c r="AY892" s="2"/>
      <c r="AZ892" s="2">
        <v>1</v>
      </c>
      <c r="BA892" s="2">
        <v>1</v>
      </c>
      <c r="BB892" s="2">
        <v>1</v>
      </c>
      <c r="BC892" s="2">
        <v>1</v>
      </c>
      <c r="BD892" s="2" t="s">
        <v>3</v>
      </c>
      <c r="BE892" s="2" t="s">
        <v>3</v>
      </c>
      <c r="BF892" s="2" t="s">
        <v>3</v>
      </c>
      <c r="BG892" s="2" t="s">
        <v>3</v>
      </c>
      <c r="BH892" s="2">
        <v>0</v>
      </c>
      <c r="BI892" s="2">
        <v>1</v>
      </c>
      <c r="BJ892" s="2" t="s">
        <v>741</v>
      </c>
      <c r="BK892" s="2"/>
      <c r="BL892" s="2"/>
      <c r="BM892" s="2">
        <v>22</v>
      </c>
      <c r="BN892" s="2">
        <v>0</v>
      </c>
      <c r="BO892" s="2" t="s">
        <v>739</v>
      </c>
      <c r="BP892" s="2">
        <v>1</v>
      </c>
      <c r="BQ892" s="2">
        <v>30</v>
      </c>
      <c r="BR892" s="2">
        <v>0</v>
      </c>
      <c r="BS892" s="2">
        <v>1</v>
      </c>
      <c r="BT892" s="2">
        <v>1</v>
      </c>
      <c r="BU892" s="2">
        <v>1</v>
      </c>
      <c r="BV892" s="2">
        <v>1</v>
      </c>
      <c r="BW892" s="2">
        <v>1</v>
      </c>
      <c r="BX892" s="2">
        <v>1</v>
      </c>
      <c r="BY892" s="2" t="s">
        <v>3</v>
      </c>
      <c r="BZ892" s="2">
        <v>109</v>
      </c>
      <c r="CA892" s="2">
        <v>61</v>
      </c>
      <c r="CB892" s="2" t="s">
        <v>3</v>
      </c>
      <c r="CC892" s="2"/>
      <c r="CD892" s="2"/>
      <c r="CE892" s="2">
        <v>30</v>
      </c>
      <c r="CF892" s="2">
        <v>0</v>
      </c>
      <c r="CG892" s="2">
        <v>0</v>
      </c>
      <c r="CH892" s="2"/>
      <c r="CI892" s="2"/>
      <c r="CJ892" s="2"/>
      <c r="CK892" s="2"/>
      <c r="CL892" s="2"/>
      <c r="CM892" s="2">
        <v>0</v>
      </c>
      <c r="CN892" s="2" t="s">
        <v>1044</v>
      </c>
      <c r="CO892" s="2">
        <v>0</v>
      </c>
      <c r="CP892" s="2">
        <f t="shared" si="1099"/>
        <v>11.79</v>
      </c>
      <c r="CQ892" s="2">
        <f t="shared" si="1100"/>
        <v>118.25</v>
      </c>
      <c r="CR892" s="2">
        <f>(ROUND((ROUND(((((ET892*1.25)*1.1))*AV892*1),2)*BB892),2)+ROUND((ROUND(((AE892-(((EU892*1.25)*1.1)))*AV892*1),2)*BS892),2))</f>
        <v>19.510000000000002</v>
      </c>
      <c r="CS892" s="2">
        <f t="shared" si="1101"/>
        <v>2.96</v>
      </c>
      <c r="CT892" s="2">
        <f t="shared" si="1102"/>
        <v>255.14</v>
      </c>
      <c r="CU892" s="2">
        <f t="shared" si="1103"/>
        <v>0</v>
      </c>
      <c r="CV892" s="2">
        <f t="shared" si="1104"/>
        <v>20.394798049999999</v>
      </c>
      <c r="CW892" s="2">
        <f t="shared" si="1105"/>
        <v>0</v>
      </c>
      <c r="CX892" s="2">
        <f t="shared" si="1106"/>
        <v>0</v>
      </c>
      <c r="CY892" s="2">
        <f t="shared" si="1107"/>
        <v>8.4366000000000003</v>
      </c>
      <c r="CZ892" s="2">
        <f t="shared" si="1108"/>
        <v>4.7214</v>
      </c>
      <c r="DA892" s="2"/>
      <c r="DB892" s="2">
        <v>353</v>
      </c>
      <c r="DC892" s="2" t="s">
        <v>3</v>
      </c>
      <c r="DD892" s="2" t="s">
        <v>3</v>
      </c>
      <c r="DE892" s="2" t="s">
        <v>25</v>
      </c>
      <c r="DF892" s="2" t="s">
        <v>25</v>
      </c>
      <c r="DG892" s="2" t="s">
        <v>26</v>
      </c>
      <c r="DH892" s="2" t="s">
        <v>3</v>
      </c>
      <c r="DI892" s="2" t="s">
        <v>26</v>
      </c>
      <c r="DJ892" s="2" t="s">
        <v>25</v>
      </c>
      <c r="DK892" s="2" t="s">
        <v>3</v>
      </c>
      <c r="DL892" s="2" t="s">
        <v>3</v>
      </c>
      <c r="DM892" s="2" t="s">
        <v>3</v>
      </c>
      <c r="DN892" s="2">
        <v>0</v>
      </c>
      <c r="DO892" s="2">
        <v>0</v>
      </c>
      <c r="DP892" s="2">
        <v>1</v>
      </c>
      <c r="DQ892" s="2">
        <v>1</v>
      </c>
      <c r="DR892" s="2"/>
      <c r="DS892" s="2"/>
      <c r="DT892" s="2"/>
      <c r="DU892" s="2">
        <v>1010</v>
      </c>
      <c r="DV892" s="2" t="s">
        <v>48</v>
      </c>
      <c r="DW892" s="2" t="s">
        <v>48</v>
      </c>
      <c r="DX892" s="2">
        <v>100</v>
      </c>
      <c r="DY892" s="2"/>
      <c r="DZ892" s="2" t="s">
        <v>3</v>
      </c>
      <c r="EA892" s="2" t="s">
        <v>3</v>
      </c>
      <c r="EB892" s="2" t="s">
        <v>3</v>
      </c>
      <c r="EC892" s="2" t="s">
        <v>3</v>
      </c>
      <c r="ED892" s="2"/>
      <c r="EE892" s="2">
        <v>58807898</v>
      </c>
      <c r="EF892" s="2">
        <v>30</v>
      </c>
      <c r="EG892" s="2" t="s">
        <v>27</v>
      </c>
      <c r="EH892" s="2">
        <v>0</v>
      </c>
      <c r="EI892" s="2" t="s">
        <v>3</v>
      </c>
      <c r="EJ892" s="2">
        <v>1</v>
      </c>
      <c r="EK892" s="2">
        <v>22</v>
      </c>
      <c r="EL892" s="2" t="s">
        <v>724</v>
      </c>
      <c r="EM892" s="2" t="s">
        <v>725</v>
      </c>
      <c r="EN892" s="2"/>
      <c r="EO892" s="2" t="s">
        <v>30</v>
      </c>
      <c r="EP892" s="2"/>
      <c r="EQ892" s="2">
        <v>0</v>
      </c>
      <c r="ER892" s="2">
        <v>320.58</v>
      </c>
      <c r="ES892" s="2">
        <v>118.25</v>
      </c>
      <c r="ET892" s="2">
        <v>13.3</v>
      </c>
      <c r="EU892" s="2">
        <v>2.02</v>
      </c>
      <c r="EV892" s="2">
        <v>189.03</v>
      </c>
      <c r="EW892" s="2">
        <v>15.11</v>
      </c>
      <c r="EX892" s="2">
        <v>0</v>
      </c>
      <c r="EY892" s="2">
        <v>0</v>
      </c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>
        <v>0</v>
      </c>
      <c r="FR892" s="2">
        <v>0</v>
      </c>
      <c r="FS892" s="2">
        <v>0</v>
      </c>
      <c r="FT892" s="2"/>
      <c r="FU892" s="2"/>
      <c r="FV892" s="2"/>
      <c r="FW892" s="2"/>
      <c r="FX892" s="2">
        <v>109</v>
      </c>
      <c r="FY892" s="2">
        <v>61</v>
      </c>
      <c r="FZ892" s="2"/>
      <c r="GA892" s="2" t="s">
        <v>3</v>
      </c>
      <c r="GB892" s="2"/>
      <c r="GC892" s="2"/>
      <c r="GD892" s="2">
        <v>1</v>
      </c>
      <c r="GE892" s="2"/>
      <c r="GF892" s="2">
        <v>-2009247258</v>
      </c>
      <c r="GG892" s="2">
        <v>2</v>
      </c>
      <c r="GH892" s="2">
        <v>1</v>
      </c>
      <c r="GI892" s="2">
        <v>2</v>
      </c>
      <c r="GJ892" s="2">
        <v>0</v>
      </c>
      <c r="GK892" s="2">
        <v>0</v>
      </c>
      <c r="GL892" s="2">
        <f t="shared" si="1109"/>
        <v>0</v>
      </c>
      <c r="GM892" s="2">
        <f t="shared" si="1110"/>
        <v>24.95</v>
      </c>
      <c r="GN892" s="2">
        <f t="shared" si="1111"/>
        <v>24.95</v>
      </c>
      <c r="GO892" s="2">
        <f t="shared" si="1112"/>
        <v>0</v>
      </c>
      <c r="GP892" s="2">
        <f t="shared" si="1113"/>
        <v>0</v>
      </c>
      <c r="GQ892" s="2"/>
      <c r="GR892" s="2">
        <v>0</v>
      </c>
      <c r="GS892" s="2">
        <v>3</v>
      </c>
      <c r="GT892" s="2">
        <v>0</v>
      </c>
      <c r="GU892" s="2" t="s">
        <v>3</v>
      </c>
      <c r="GV892" s="2">
        <f t="shared" si="1114"/>
        <v>0</v>
      </c>
      <c r="GW892" s="2">
        <v>1</v>
      </c>
      <c r="GX892" s="2">
        <f t="shared" si="1115"/>
        <v>0</v>
      </c>
      <c r="GY892" s="2"/>
      <c r="GZ892" s="2"/>
      <c r="HA892" s="2">
        <v>0</v>
      </c>
      <c r="HB892" s="2">
        <v>0</v>
      </c>
      <c r="HC892" s="2">
        <f t="shared" si="1116"/>
        <v>0</v>
      </c>
      <c r="HD892" s="2"/>
      <c r="HE892" s="2" t="s">
        <v>3</v>
      </c>
      <c r="HF892" s="2" t="s">
        <v>3</v>
      </c>
      <c r="HG892" s="2"/>
      <c r="HH892" s="2"/>
      <c r="HI892" s="2"/>
      <c r="HJ892" s="2"/>
      <c r="HK892" s="2"/>
      <c r="HL892" s="2"/>
      <c r="HM892" s="2" t="s">
        <v>3</v>
      </c>
      <c r="HN892" s="2" t="s">
        <v>3</v>
      </c>
      <c r="HO892" s="2" t="s">
        <v>3</v>
      </c>
      <c r="HP892" s="2" t="s">
        <v>3</v>
      </c>
      <c r="HQ892" s="2" t="s">
        <v>3</v>
      </c>
      <c r="HR892" s="2"/>
      <c r="HS892" s="2">
        <v>0</v>
      </c>
      <c r="HT892" s="2"/>
      <c r="HU892" s="2"/>
      <c r="HV892" s="2"/>
      <c r="HW892" s="2"/>
      <c r="HX892" s="2"/>
      <c r="HY892" s="2"/>
      <c r="HZ892" s="2"/>
      <c r="IA892" s="2"/>
      <c r="IB892" s="2"/>
      <c r="IC892" s="2"/>
      <c r="ID892" s="2"/>
      <c r="IE892" s="2"/>
      <c r="IF892" s="2"/>
      <c r="IG892" s="2"/>
      <c r="IH892" s="2"/>
      <c r="II892" s="2"/>
      <c r="IJ892" s="2"/>
      <c r="IK892" s="2">
        <v>0</v>
      </c>
      <c r="IL892" s="2"/>
      <c r="IM892" s="2"/>
      <c r="IN892" s="2"/>
      <c r="IO892" s="2"/>
      <c r="IP892" s="2"/>
      <c r="IQ892" s="2"/>
      <c r="IR892" s="2"/>
      <c r="IS892" s="2"/>
      <c r="IT892" s="2"/>
      <c r="IU892" s="2"/>
    </row>
    <row r="893" spans="1:255" x14ac:dyDescent="0.2">
      <c r="A893">
        <v>17</v>
      </c>
      <c r="B893">
        <v>1</v>
      </c>
      <c r="C893">
        <f>ROW(SmtRes!A1820)</f>
        <v>1820</v>
      </c>
      <c r="D893">
        <f>ROW(EtalonRes!A1820)</f>
        <v>1820</v>
      </c>
      <c r="E893" t="s">
        <v>788</v>
      </c>
      <c r="F893" t="s">
        <v>739</v>
      </c>
      <c r="G893" t="s">
        <v>789</v>
      </c>
      <c r="H893" t="s">
        <v>48</v>
      </c>
      <c r="I893">
        <f>ROUND(ROUND(3/100,4),9)</f>
        <v>0.03</v>
      </c>
      <c r="J893">
        <v>0</v>
      </c>
      <c r="K893">
        <f>ROUND(ROUND(3/100,4),9)</f>
        <v>0.03</v>
      </c>
      <c r="O893">
        <f t="shared" si="1085"/>
        <v>459.85</v>
      </c>
      <c r="P893">
        <f t="shared" si="1086"/>
        <v>29.57</v>
      </c>
      <c r="Q893">
        <f>(ROUND((ROUND(((((ET893*1.25)*1.1))*AV893*I893),2)*BB893),2)+ROUND((ROUND(((AE893-(((EU893*1.25)*1.1)))*AV893*I893),2)*BS893),2))</f>
        <v>9.61</v>
      </c>
      <c r="R893">
        <f t="shared" si="1087"/>
        <v>4.95</v>
      </c>
      <c r="S893">
        <f t="shared" si="1088"/>
        <v>420.67</v>
      </c>
      <c r="T893">
        <f t="shared" si="1089"/>
        <v>0</v>
      </c>
      <c r="U893">
        <f t="shared" si="1090"/>
        <v>0.61184394149999999</v>
      </c>
      <c r="V893">
        <f t="shared" si="1091"/>
        <v>0</v>
      </c>
      <c r="W893">
        <f t="shared" si="1092"/>
        <v>0</v>
      </c>
      <c r="X893">
        <f t="shared" si="1093"/>
        <v>463.93</v>
      </c>
      <c r="Y893">
        <f t="shared" si="1094"/>
        <v>259.63</v>
      </c>
      <c r="AA893">
        <v>59204059</v>
      </c>
      <c r="AB893">
        <f t="shared" si="1095"/>
        <v>375.66045000000003</v>
      </c>
      <c r="AC893">
        <f t="shared" si="1096"/>
        <v>118.25</v>
      </c>
      <c r="AD893">
        <f>ROUND((((((ET893*1.25)*1.1))-(((EU893*1.25)*1.1)))+AE893),6)</f>
        <v>18.287500000000001</v>
      </c>
      <c r="AE893">
        <f>ROUND((((EU893*1.25)*1.1)),6)</f>
        <v>2.7774999999999999</v>
      </c>
      <c r="AF893">
        <f>ROUND((((EV893*1.15)*1.1)),6)</f>
        <v>239.12295</v>
      </c>
      <c r="AG893">
        <f t="shared" si="1097"/>
        <v>0</v>
      </c>
      <c r="AH893">
        <f>(((EW893*1.15)*1.1))</f>
        <v>19.114149999999999</v>
      </c>
      <c r="AI893">
        <f>(((EX893*1.25)*1.1))</f>
        <v>0</v>
      </c>
      <c r="AJ893">
        <f t="shared" si="1098"/>
        <v>0</v>
      </c>
      <c r="AK893">
        <v>320.58</v>
      </c>
      <c r="AL893">
        <v>118.25</v>
      </c>
      <c r="AM893">
        <v>13.3</v>
      </c>
      <c r="AN893">
        <v>2.02</v>
      </c>
      <c r="AO893">
        <v>189.03</v>
      </c>
      <c r="AP893">
        <v>0</v>
      </c>
      <c r="AQ893">
        <v>15.11</v>
      </c>
      <c r="AR893">
        <v>0</v>
      </c>
      <c r="AS893">
        <v>0</v>
      </c>
      <c r="AT893">
        <v>109</v>
      </c>
      <c r="AU893">
        <v>61</v>
      </c>
      <c r="AV893">
        <v>1.0669999999999999</v>
      </c>
      <c r="AW893">
        <v>1</v>
      </c>
      <c r="AZ893">
        <v>1</v>
      </c>
      <c r="BA893">
        <v>54.99</v>
      </c>
      <c r="BB893">
        <v>16.29</v>
      </c>
      <c r="BC893">
        <v>8.33</v>
      </c>
      <c r="BD893" t="s">
        <v>3</v>
      </c>
      <c r="BE893" t="s">
        <v>3</v>
      </c>
      <c r="BF893" t="s">
        <v>3</v>
      </c>
      <c r="BG893" t="s">
        <v>3</v>
      </c>
      <c r="BH893">
        <v>0</v>
      </c>
      <c r="BI893">
        <v>1</v>
      </c>
      <c r="BJ893" t="s">
        <v>741</v>
      </c>
      <c r="BM893">
        <v>22</v>
      </c>
      <c r="BN893">
        <v>0</v>
      </c>
      <c r="BO893" t="s">
        <v>739</v>
      </c>
      <c r="BP893">
        <v>1</v>
      </c>
      <c r="BQ893">
        <v>30</v>
      </c>
      <c r="BR893">
        <v>0</v>
      </c>
      <c r="BS893">
        <v>54.99</v>
      </c>
      <c r="BT893">
        <v>1</v>
      </c>
      <c r="BU893">
        <v>1</v>
      </c>
      <c r="BV893">
        <v>1</v>
      </c>
      <c r="BW893">
        <v>1</v>
      </c>
      <c r="BX893">
        <v>1</v>
      </c>
      <c r="BY893" t="s">
        <v>3</v>
      </c>
      <c r="BZ893">
        <v>109</v>
      </c>
      <c r="CA893">
        <v>61</v>
      </c>
      <c r="CB893" t="s">
        <v>3</v>
      </c>
      <c r="CE893">
        <v>30</v>
      </c>
      <c r="CF893">
        <v>0</v>
      </c>
      <c r="CG893">
        <v>0</v>
      </c>
      <c r="CM893">
        <v>0</v>
      </c>
      <c r="CN893" t="s">
        <v>1044</v>
      </c>
      <c r="CO893">
        <v>0</v>
      </c>
      <c r="CP893">
        <f t="shared" si="1099"/>
        <v>459.85</v>
      </c>
      <c r="CQ893">
        <f t="shared" si="1100"/>
        <v>985.02</v>
      </c>
      <c r="CR893">
        <f>(ROUND((ROUND(((((ET893*1.25)*1.1))*AV893*1),2)*BB893),2)+ROUND((ROUND(((AE893-(((EU893*1.25)*1.1)))*AV893*1),2)*BS893),2))</f>
        <v>317.82</v>
      </c>
      <c r="CS893">
        <f t="shared" si="1101"/>
        <v>162.77000000000001</v>
      </c>
      <c r="CT893">
        <f t="shared" si="1102"/>
        <v>14030.15</v>
      </c>
      <c r="CU893">
        <f t="shared" si="1103"/>
        <v>0</v>
      </c>
      <c r="CV893">
        <f t="shared" si="1104"/>
        <v>20.394798049999999</v>
      </c>
      <c r="CW893">
        <f t="shared" si="1105"/>
        <v>0</v>
      </c>
      <c r="CX893">
        <f t="shared" si="1106"/>
        <v>0</v>
      </c>
      <c r="CY893">
        <f t="shared" si="1107"/>
        <v>463.92580000000004</v>
      </c>
      <c r="CZ893">
        <f t="shared" si="1108"/>
        <v>259.62819999999999</v>
      </c>
      <c r="DB893">
        <v>355</v>
      </c>
      <c r="DC893" t="s">
        <v>3</v>
      </c>
      <c r="DD893" t="s">
        <v>3</v>
      </c>
      <c r="DE893" t="s">
        <v>25</v>
      </c>
      <c r="DF893" t="s">
        <v>25</v>
      </c>
      <c r="DG893" t="s">
        <v>26</v>
      </c>
      <c r="DH893" t="s">
        <v>3</v>
      </c>
      <c r="DI893" t="s">
        <v>26</v>
      </c>
      <c r="DJ893" t="s">
        <v>25</v>
      </c>
      <c r="DK893" t="s">
        <v>3</v>
      </c>
      <c r="DL893" t="s">
        <v>3</v>
      </c>
      <c r="DM893" t="s">
        <v>3</v>
      </c>
      <c r="DN893">
        <v>0</v>
      </c>
      <c r="DO893">
        <v>0</v>
      </c>
      <c r="DP893">
        <v>1</v>
      </c>
      <c r="DQ893">
        <v>1</v>
      </c>
      <c r="DU893">
        <v>1010</v>
      </c>
      <c r="DV893" t="s">
        <v>48</v>
      </c>
      <c r="DW893" t="s">
        <v>48</v>
      </c>
      <c r="DX893">
        <v>100</v>
      </c>
      <c r="DZ893" t="s">
        <v>3</v>
      </c>
      <c r="EA893" t="s">
        <v>3</v>
      </c>
      <c r="EB893" t="s">
        <v>3</v>
      </c>
      <c r="EC893" t="s">
        <v>3</v>
      </c>
      <c r="EE893">
        <v>58807898</v>
      </c>
      <c r="EF893">
        <v>30</v>
      </c>
      <c r="EG893" t="s">
        <v>27</v>
      </c>
      <c r="EH893">
        <v>0</v>
      </c>
      <c r="EI893" t="s">
        <v>3</v>
      </c>
      <c r="EJ893">
        <v>1</v>
      </c>
      <c r="EK893">
        <v>22</v>
      </c>
      <c r="EL893" t="s">
        <v>724</v>
      </c>
      <c r="EM893" t="s">
        <v>725</v>
      </c>
      <c r="EO893" t="s">
        <v>30</v>
      </c>
      <c r="EQ893">
        <v>0</v>
      </c>
      <c r="ER893">
        <v>320.58</v>
      </c>
      <c r="ES893">
        <v>118.25</v>
      </c>
      <c r="ET893">
        <v>13.3</v>
      </c>
      <c r="EU893">
        <v>2.02</v>
      </c>
      <c r="EV893">
        <v>189.03</v>
      </c>
      <c r="EW893">
        <v>15.11</v>
      </c>
      <c r="EX893">
        <v>0</v>
      </c>
      <c r="EY893">
        <v>0</v>
      </c>
      <c r="FQ893">
        <v>0</v>
      </c>
      <c r="FR893">
        <v>0</v>
      </c>
      <c r="FS893">
        <v>0</v>
      </c>
      <c r="FX893">
        <v>109</v>
      </c>
      <c r="FY893">
        <v>61</v>
      </c>
      <c r="GA893" t="s">
        <v>3</v>
      </c>
      <c r="GD893">
        <v>1</v>
      </c>
      <c r="GF893">
        <v>-2009247258</v>
      </c>
      <c r="GG893">
        <v>2</v>
      </c>
      <c r="GH893">
        <v>1</v>
      </c>
      <c r="GI893">
        <v>2</v>
      </c>
      <c r="GJ893">
        <v>0</v>
      </c>
      <c r="GK893">
        <v>0</v>
      </c>
      <c r="GL893">
        <f t="shared" si="1109"/>
        <v>0</v>
      </c>
      <c r="GM893">
        <f t="shared" si="1110"/>
        <v>1183.4100000000001</v>
      </c>
      <c r="GN893">
        <f t="shared" si="1111"/>
        <v>1183.4100000000001</v>
      </c>
      <c r="GO893">
        <f t="shared" si="1112"/>
        <v>0</v>
      </c>
      <c r="GP893">
        <f t="shared" si="1113"/>
        <v>0</v>
      </c>
      <c r="GR893">
        <v>0</v>
      </c>
      <c r="GS893">
        <v>3</v>
      </c>
      <c r="GT893">
        <v>0</v>
      </c>
      <c r="GU893" t="s">
        <v>3</v>
      </c>
      <c r="GV893">
        <f t="shared" si="1114"/>
        <v>0</v>
      </c>
      <c r="GW893">
        <v>1</v>
      </c>
      <c r="GX893">
        <f t="shared" si="1115"/>
        <v>0</v>
      </c>
      <c r="HA893">
        <v>0</v>
      </c>
      <c r="HB893">
        <v>0</v>
      </c>
      <c r="HC893">
        <f t="shared" si="1116"/>
        <v>0</v>
      </c>
      <c r="HE893" t="s">
        <v>3</v>
      </c>
      <c r="HF893" t="s">
        <v>3</v>
      </c>
      <c r="HM893" t="s">
        <v>3</v>
      </c>
      <c r="HN893" t="s">
        <v>3</v>
      </c>
      <c r="HO893" t="s">
        <v>3</v>
      </c>
      <c r="HP893" t="s">
        <v>3</v>
      </c>
      <c r="HQ893" t="s">
        <v>3</v>
      </c>
      <c r="HS893">
        <v>0</v>
      </c>
      <c r="IK893">
        <v>0</v>
      </c>
    </row>
    <row r="894" spans="1:255" x14ac:dyDescent="0.2">
      <c r="A894" s="2">
        <v>18</v>
      </c>
      <c r="B894" s="2">
        <v>1</v>
      </c>
      <c r="C894" s="2">
        <v>1815</v>
      </c>
      <c r="D894" s="2"/>
      <c r="E894" s="2" t="s">
        <v>790</v>
      </c>
      <c r="F894" s="2" t="s">
        <v>791</v>
      </c>
      <c r="G894" s="2" t="s">
        <v>792</v>
      </c>
      <c r="H894" s="2" t="s">
        <v>39</v>
      </c>
      <c r="I894" s="2">
        <f>I892*J894</f>
        <v>3</v>
      </c>
      <c r="J894" s="2">
        <v>100</v>
      </c>
      <c r="K894" s="2">
        <v>100</v>
      </c>
      <c r="L894" s="2"/>
      <c r="M894" s="2"/>
      <c r="N894" s="2"/>
      <c r="O894" s="2">
        <f t="shared" si="1085"/>
        <v>2945.64</v>
      </c>
      <c r="P894" s="2">
        <f t="shared" si="1086"/>
        <v>2945.64</v>
      </c>
      <c r="Q894" s="2">
        <f>(ROUND((ROUND(((ET894)*AV894*I894),2)*BB894),2)+ROUND((ROUND(((AE894-(EU894))*AV894*I894),2)*BS894),2))</f>
        <v>0</v>
      </c>
      <c r="R894" s="2">
        <f t="shared" si="1087"/>
        <v>0</v>
      </c>
      <c r="S894" s="2">
        <f t="shared" si="1088"/>
        <v>0</v>
      </c>
      <c r="T894" s="2">
        <f t="shared" si="1089"/>
        <v>0</v>
      </c>
      <c r="U894" s="2">
        <f t="shared" si="1090"/>
        <v>0</v>
      </c>
      <c r="V894" s="2">
        <f t="shared" si="1091"/>
        <v>0</v>
      </c>
      <c r="W894" s="2">
        <f t="shared" si="1092"/>
        <v>0</v>
      </c>
      <c r="X894" s="2">
        <f t="shared" si="1093"/>
        <v>0</v>
      </c>
      <c r="Y894" s="2">
        <f t="shared" si="1094"/>
        <v>0</v>
      </c>
      <c r="Z894" s="2"/>
      <c r="AA894" s="2">
        <v>59204062</v>
      </c>
      <c r="AB894" s="2">
        <f t="shared" si="1095"/>
        <v>981.88</v>
      </c>
      <c r="AC894" s="2">
        <f t="shared" si="1096"/>
        <v>981.88</v>
      </c>
      <c r="AD894" s="2">
        <f>ROUND((((ET894)-(EU894))+AE894),6)</f>
        <v>0</v>
      </c>
      <c r="AE894" s="2">
        <f>ROUND((EU894),6)</f>
        <v>0</v>
      </c>
      <c r="AF894" s="2">
        <f>ROUND((EV894),6)</f>
        <v>0</v>
      </c>
      <c r="AG894" s="2">
        <f t="shared" si="1097"/>
        <v>0</v>
      </c>
      <c r="AH894" s="2">
        <f>(EW894)</f>
        <v>0</v>
      </c>
      <c r="AI894" s="2">
        <f>(EX894)</f>
        <v>0</v>
      </c>
      <c r="AJ894" s="2">
        <f t="shared" si="1098"/>
        <v>0</v>
      </c>
      <c r="AK894" s="2">
        <v>981.88</v>
      </c>
      <c r="AL894" s="2">
        <v>981.88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109</v>
      </c>
      <c r="AU894" s="2">
        <v>61</v>
      </c>
      <c r="AV894" s="2">
        <v>1</v>
      </c>
      <c r="AW894" s="2">
        <v>1</v>
      </c>
      <c r="AX894" s="2"/>
      <c r="AY894" s="2"/>
      <c r="AZ894" s="2">
        <v>1</v>
      </c>
      <c r="BA894" s="2">
        <v>1</v>
      </c>
      <c r="BB894" s="2">
        <v>1</v>
      </c>
      <c r="BC894" s="2">
        <v>1</v>
      </c>
      <c r="BD894" s="2" t="s">
        <v>3</v>
      </c>
      <c r="BE894" s="2" t="s">
        <v>3</v>
      </c>
      <c r="BF894" s="2" t="s">
        <v>3</v>
      </c>
      <c r="BG894" s="2" t="s">
        <v>3</v>
      </c>
      <c r="BH894" s="2">
        <v>3</v>
      </c>
      <c r="BI894" s="2">
        <v>1</v>
      </c>
      <c r="BJ894" s="2" t="s">
        <v>3</v>
      </c>
      <c r="BK894" s="2"/>
      <c r="BL894" s="2"/>
      <c r="BM894" s="2">
        <v>22</v>
      </c>
      <c r="BN894" s="2">
        <v>0</v>
      </c>
      <c r="BO894" s="2" t="s">
        <v>3</v>
      </c>
      <c r="BP894" s="2">
        <v>0</v>
      </c>
      <c r="BQ894" s="2">
        <v>30</v>
      </c>
      <c r="BR894" s="2">
        <v>0</v>
      </c>
      <c r="BS894" s="2">
        <v>1</v>
      </c>
      <c r="BT894" s="2">
        <v>1</v>
      </c>
      <c r="BU894" s="2">
        <v>1</v>
      </c>
      <c r="BV894" s="2">
        <v>1</v>
      </c>
      <c r="BW894" s="2">
        <v>1</v>
      </c>
      <c r="BX894" s="2">
        <v>1</v>
      </c>
      <c r="BY894" s="2" t="s">
        <v>3</v>
      </c>
      <c r="BZ894" s="2">
        <v>109</v>
      </c>
      <c r="CA894" s="2">
        <v>61</v>
      </c>
      <c r="CB894" s="2" t="s">
        <v>3</v>
      </c>
      <c r="CC894" s="2"/>
      <c r="CD894" s="2"/>
      <c r="CE894" s="2">
        <v>30</v>
      </c>
      <c r="CF894" s="2">
        <v>0</v>
      </c>
      <c r="CG894" s="2">
        <v>0</v>
      </c>
      <c r="CH894" s="2"/>
      <c r="CI894" s="2"/>
      <c r="CJ894" s="2"/>
      <c r="CK894" s="2"/>
      <c r="CL894" s="2"/>
      <c r="CM894" s="2">
        <v>0</v>
      </c>
      <c r="CN894" s="2" t="s">
        <v>3</v>
      </c>
      <c r="CO894" s="2">
        <v>0</v>
      </c>
      <c r="CP894" s="2">
        <f t="shared" si="1099"/>
        <v>2945.64</v>
      </c>
      <c r="CQ894" s="2">
        <f t="shared" si="1100"/>
        <v>981.88</v>
      </c>
      <c r="CR894" s="2">
        <f>(ROUND((ROUND(((ET894)*AV894*1),2)*BB894),2)+ROUND((ROUND(((AE894-(EU894))*AV894*1),2)*BS894),2))</f>
        <v>0</v>
      </c>
      <c r="CS894" s="2">
        <f t="shared" si="1101"/>
        <v>0</v>
      </c>
      <c r="CT894" s="2">
        <f t="shared" si="1102"/>
        <v>0</v>
      </c>
      <c r="CU894" s="2">
        <f t="shared" si="1103"/>
        <v>0</v>
      </c>
      <c r="CV894" s="2">
        <f t="shared" si="1104"/>
        <v>0</v>
      </c>
      <c r="CW894" s="2">
        <f t="shared" si="1105"/>
        <v>0</v>
      </c>
      <c r="CX894" s="2">
        <f t="shared" si="1106"/>
        <v>0</v>
      </c>
      <c r="CY894" s="2">
        <f t="shared" si="1107"/>
        <v>0</v>
      </c>
      <c r="CZ894" s="2">
        <f t="shared" si="1108"/>
        <v>0</v>
      </c>
      <c r="DA894" s="2"/>
      <c r="DB894" s="2"/>
      <c r="DC894" s="2" t="s">
        <v>3</v>
      </c>
      <c r="DD894" s="2" t="s">
        <v>3</v>
      </c>
      <c r="DE894" s="2" t="s">
        <v>3</v>
      </c>
      <c r="DF894" s="2" t="s">
        <v>3</v>
      </c>
      <c r="DG894" s="2" t="s">
        <v>3</v>
      </c>
      <c r="DH894" s="2" t="s">
        <v>3</v>
      </c>
      <c r="DI894" s="2" t="s">
        <v>3</v>
      </c>
      <c r="DJ894" s="2" t="s">
        <v>3</v>
      </c>
      <c r="DK894" s="2" t="s">
        <v>3</v>
      </c>
      <c r="DL894" s="2" t="s">
        <v>3</v>
      </c>
      <c r="DM894" s="2" t="s">
        <v>3</v>
      </c>
      <c r="DN894" s="2">
        <v>0</v>
      </c>
      <c r="DO894" s="2">
        <v>0</v>
      </c>
      <c r="DP894" s="2">
        <v>1</v>
      </c>
      <c r="DQ894" s="2">
        <v>1</v>
      </c>
      <c r="DR894" s="2"/>
      <c r="DS894" s="2"/>
      <c r="DT894" s="2"/>
      <c r="DU894" s="2">
        <v>1010</v>
      </c>
      <c r="DV894" s="2" t="s">
        <v>39</v>
      </c>
      <c r="DW894" s="2" t="s">
        <v>39</v>
      </c>
      <c r="DX894" s="2">
        <v>1</v>
      </c>
      <c r="DY894" s="2"/>
      <c r="DZ894" s="2" t="s">
        <v>3</v>
      </c>
      <c r="EA894" s="2" t="s">
        <v>3</v>
      </c>
      <c r="EB894" s="2" t="s">
        <v>3</v>
      </c>
      <c r="EC894" s="2" t="s">
        <v>3</v>
      </c>
      <c r="ED894" s="2"/>
      <c r="EE894" s="2">
        <v>58807898</v>
      </c>
      <c r="EF894" s="2">
        <v>30</v>
      </c>
      <c r="EG894" s="2" t="s">
        <v>27</v>
      </c>
      <c r="EH894" s="2">
        <v>0</v>
      </c>
      <c r="EI894" s="2" t="s">
        <v>3</v>
      </c>
      <c r="EJ894" s="2">
        <v>1</v>
      </c>
      <c r="EK894" s="2">
        <v>22</v>
      </c>
      <c r="EL894" s="2" t="s">
        <v>724</v>
      </c>
      <c r="EM894" s="2" t="s">
        <v>725</v>
      </c>
      <c r="EN894" s="2"/>
      <c r="EO894" s="2" t="s">
        <v>3</v>
      </c>
      <c r="EP894" s="2"/>
      <c r="EQ894" s="2">
        <v>0</v>
      </c>
      <c r="ER894" s="2">
        <v>0</v>
      </c>
      <c r="ES894" s="2">
        <v>981.88</v>
      </c>
      <c r="ET894" s="2">
        <v>0</v>
      </c>
      <c r="EU894" s="2">
        <v>0</v>
      </c>
      <c r="EV894" s="2">
        <v>0</v>
      </c>
      <c r="EW894" s="2">
        <v>0</v>
      </c>
      <c r="EX894" s="2">
        <v>0</v>
      </c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>
        <v>0</v>
      </c>
      <c r="FR894" s="2">
        <v>0</v>
      </c>
      <c r="FS894" s="2">
        <v>0</v>
      </c>
      <c r="FT894" s="2"/>
      <c r="FU894" s="2"/>
      <c r="FV894" s="2"/>
      <c r="FW894" s="2"/>
      <c r="FX894" s="2">
        <v>109</v>
      </c>
      <c r="FY894" s="2">
        <v>61</v>
      </c>
      <c r="FZ894" s="2"/>
      <c r="GA894" s="2" t="s">
        <v>793</v>
      </c>
      <c r="GB894" s="2"/>
      <c r="GC894" s="2"/>
      <c r="GD894" s="2">
        <v>1</v>
      </c>
      <c r="GE894" s="2"/>
      <c r="GF894" s="2">
        <v>-892413505</v>
      </c>
      <c r="GG894" s="2">
        <v>2</v>
      </c>
      <c r="GH894" s="2">
        <v>4</v>
      </c>
      <c r="GI894" s="2">
        <v>-2</v>
      </c>
      <c r="GJ894" s="2">
        <v>0</v>
      </c>
      <c r="GK894" s="2">
        <v>0</v>
      </c>
      <c r="GL894" s="2">
        <f t="shared" si="1109"/>
        <v>0</v>
      </c>
      <c r="GM894" s="2">
        <f t="shared" si="1110"/>
        <v>2945.64</v>
      </c>
      <c r="GN894" s="2">
        <f t="shared" si="1111"/>
        <v>2945.64</v>
      </c>
      <c r="GO894" s="2">
        <f t="shared" si="1112"/>
        <v>0</v>
      </c>
      <c r="GP894" s="2">
        <f t="shared" si="1113"/>
        <v>0</v>
      </c>
      <c r="GQ894" s="2"/>
      <c r="GR894" s="2">
        <v>0</v>
      </c>
      <c r="GS894" s="2">
        <v>2</v>
      </c>
      <c r="GT894" s="2">
        <v>0</v>
      </c>
      <c r="GU894" s="2" t="s">
        <v>3</v>
      </c>
      <c r="GV894" s="2">
        <f t="shared" si="1114"/>
        <v>0</v>
      </c>
      <c r="GW894" s="2">
        <v>1</v>
      </c>
      <c r="GX894" s="2">
        <f t="shared" si="1115"/>
        <v>0</v>
      </c>
      <c r="GY894" s="2"/>
      <c r="GZ894" s="2"/>
      <c r="HA894" s="2">
        <v>0</v>
      </c>
      <c r="HB894" s="2">
        <v>0</v>
      </c>
      <c r="HC894" s="2">
        <f t="shared" si="1116"/>
        <v>0</v>
      </c>
      <c r="HD894" s="2"/>
      <c r="HE894" s="2" t="s">
        <v>274</v>
      </c>
      <c r="HF894" s="2" t="s">
        <v>54</v>
      </c>
      <c r="HG894" s="2"/>
      <c r="HH894" s="2"/>
      <c r="HI894" s="2"/>
      <c r="HJ894" s="2"/>
      <c r="HK894" s="2"/>
      <c r="HL894" s="2"/>
      <c r="HM894" s="2" t="s">
        <v>3</v>
      </c>
      <c r="HN894" s="2" t="s">
        <v>3</v>
      </c>
      <c r="HO894" s="2" t="s">
        <v>3</v>
      </c>
      <c r="HP894" s="2" t="s">
        <v>3</v>
      </c>
      <c r="HQ894" s="2" t="s">
        <v>3</v>
      </c>
      <c r="HR894" s="2"/>
      <c r="HS894" s="2">
        <v>0</v>
      </c>
      <c r="HT894" s="2"/>
      <c r="HU894" s="2"/>
      <c r="HV894" s="2"/>
      <c r="HW894" s="2"/>
      <c r="HX894" s="2"/>
      <c r="HY894" s="2"/>
      <c r="HZ894" s="2"/>
      <c r="IA894" s="2"/>
      <c r="IB894" s="2"/>
      <c r="IC894" s="2"/>
      <c r="ID894" s="2"/>
      <c r="IE894" s="2"/>
      <c r="IF894" s="2"/>
      <c r="IG894" s="2"/>
      <c r="IH894" s="2"/>
      <c r="II894" s="2"/>
      <c r="IJ894" s="2"/>
      <c r="IK894" s="2">
        <v>0</v>
      </c>
      <c r="IL894" s="2"/>
      <c r="IM894" s="2"/>
      <c r="IN894" s="2"/>
      <c r="IO894" s="2"/>
      <c r="IP894" s="2"/>
      <c r="IQ894" s="2"/>
      <c r="IR894" s="2"/>
      <c r="IS894" s="2"/>
      <c r="IT894" s="2"/>
      <c r="IU894" s="2"/>
    </row>
    <row r="895" spans="1:255" x14ac:dyDescent="0.2">
      <c r="A895">
        <v>18</v>
      </c>
      <c r="B895">
        <v>1</v>
      </c>
      <c r="C895">
        <v>1820</v>
      </c>
      <c r="E895" t="s">
        <v>790</v>
      </c>
      <c r="F895" t="s">
        <v>791</v>
      </c>
      <c r="G895" t="s">
        <v>792</v>
      </c>
      <c r="H895" t="s">
        <v>39</v>
      </c>
      <c r="I895">
        <f>I893*J895</f>
        <v>3</v>
      </c>
      <c r="J895">
        <v>100</v>
      </c>
      <c r="K895">
        <v>100</v>
      </c>
      <c r="O895">
        <f t="shared" si="1085"/>
        <v>29102.92</v>
      </c>
      <c r="P895">
        <f t="shared" si="1086"/>
        <v>29102.92</v>
      </c>
      <c r="Q895">
        <f>(ROUND((ROUND(((ET895)*AV895*I895),2)*BB895),2)+ROUND((ROUND(((AE895-(EU895))*AV895*I895),2)*BS895),2))</f>
        <v>0</v>
      </c>
      <c r="R895">
        <f t="shared" si="1087"/>
        <v>0</v>
      </c>
      <c r="S895">
        <f t="shared" si="1088"/>
        <v>0</v>
      </c>
      <c r="T895">
        <f t="shared" si="1089"/>
        <v>0</v>
      </c>
      <c r="U895">
        <f t="shared" si="1090"/>
        <v>0</v>
      </c>
      <c r="V895">
        <f t="shared" si="1091"/>
        <v>0</v>
      </c>
      <c r="W895">
        <f t="shared" si="1092"/>
        <v>0</v>
      </c>
      <c r="X895">
        <f t="shared" si="1093"/>
        <v>0</v>
      </c>
      <c r="Y895">
        <f t="shared" si="1094"/>
        <v>0</v>
      </c>
      <c r="AA895">
        <v>59204059</v>
      </c>
      <c r="AB895">
        <f t="shared" si="1095"/>
        <v>981.88</v>
      </c>
      <c r="AC895">
        <f t="shared" si="1096"/>
        <v>981.88</v>
      </c>
      <c r="AD895">
        <f>ROUND((((ET895)-(EU895))+AE895),6)</f>
        <v>0</v>
      </c>
      <c r="AE895">
        <f>ROUND((EU895),6)</f>
        <v>0</v>
      </c>
      <c r="AF895">
        <f>ROUND((EV895),6)</f>
        <v>0</v>
      </c>
      <c r="AG895">
        <f t="shared" si="1097"/>
        <v>0</v>
      </c>
      <c r="AH895">
        <f>(EW895)</f>
        <v>0</v>
      </c>
      <c r="AI895">
        <f>(EX895)</f>
        <v>0</v>
      </c>
      <c r="AJ895">
        <f t="shared" si="1098"/>
        <v>0</v>
      </c>
      <c r="AK895">
        <v>981.88</v>
      </c>
      <c r="AL895">
        <v>981.88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109</v>
      </c>
      <c r="AU895">
        <v>61</v>
      </c>
      <c r="AV895">
        <v>1</v>
      </c>
      <c r="AW895">
        <v>1</v>
      </c>
      <c r="AZ895">
        <v>1</v>
      </c>
      <c r="BA895">
        <v>1</v>
      </c>
      <c r="BB895">
        <v>1</v>
      </c>
      <c r="BC895">
        <v>9.8800000000000008</v>
      </c>
      <c r="BD895" t="s">
        <v>3</v>
      </c>
      <c r="BE895" t="s">
        <v>3</v>
      </c>
      <c r="BF895" t="s">
        <v>3</v>
      </c>
      <c r="BG895" t="s">
        <v>3</v>
      </c>
      <c r="BH895">
        <v>3</v>
      </c>
      <c r="BI895">
        <v>1</v>
      </c>
      <c r="BJ895" t="s">
        <v>3</v>
      </c>
      <c r="BM895">
        <v>22</v>
      </c>
      <c r="BN895">
        <v>0</v>
      </c>
      <c r="BO895" t="s">
        <v>3</v>
      </c>
      <c r="BP895">
        <v>0</v>
      </c>
      <c r="BQ895">
        <v>30</v>
      </c>
      <c r="BR895">
        <v>0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 t="s">
        <v>3</v>
      </c>
      <c r="BZ895">
        <v>109</v>
      </c>
      <c r="CA895">
        <v>61</v>
      </c>
      <c r="CB895" t="s">
        <v>3</v>
      </c>
      <c r="CE895">
        <v>30</v>
      </c>
      <c r="CF895">
        <v>0</v>
      </c>
      <c r="CG895">
        <v>0</v>
      </c>
      <c r="CM895">
        <v>0</v>
      </c>
      <c r="CN895" t="s">
        <v>3</v>
      </c>
      <c r="CO895">
        <v>0</v>
      </c>
      <c r="CP895">
        <f t="shared" si="1099"/>
        <v>29102.92</v>
      </c>
      <c r="CQ895">
        <f t="shared" si="1100"/>
        <v>9700.9699999999993</v>
      </c>
      <c r="CR895">
        <f>(ROUND((ROUND(((ET895)*AV895*1),2)*BB895),2)+ROUND((ROUND(((AE895-(EU895))*AV895*1),2)*BS895),2))</f>
        <v>0</v>
      </c>
      <c r="CS895">
        <f t="shared" si="1101"/>
        <v>0</v>
      </c>
      <c r="CT895">
        <f t="shared" si="1102"/>
        <v>0</v>
      </c>
      <c r="CU895">
        <f t="shared" si="1103"/>
        <v>0</v>
      </c>
      <c r="CV895">
        <f t="shared" si="1104"/>
        <v>0</v>
      </c>
      <c r="CW895">
        <f t="shared" si="1105"/>
        <v>0</v>
      </c>
      <c r="CX895">
        <f t="shared" si="1106"/>
        <v>0</v>
      </c>
      <c r="CY895">
        <f t="shared" si="1107"/>
        <v>0</v>
      </c>
      <c r="CZ895">
        <f t="shared" si="1108"/>
        <v>0</v>
      </c>
      <c r="DC895" t="s">
        <v>3</v>
      </c>
      <c r="DD895" t="s">
        <v>3</v>
      </c>
      <c r="DE895" t="s">
        <v>3</v>
      </c>
      <c r="DF895" t="s">
        <v>3</v>
      </c>
      <c r="DG895" t="s">
        <v>3</v>
      </c>
      <c r="DH895" t="s">
        <v>3</v>
      </c>
      <c r="DI895" t="s">
        <v>3</v>
      </c>
      <c r="DJ895" t="s">
        <v>3</v>
      </c>
      <c r="DK895" t="s">
        <v>3</v>
      </c>
      <c r="DL895" t="s">
        <v>3</v>
      </c>
      <c r="DM895" t="s">
        <v>3</v>
      </c>
      <c r="DN895">
        <v>0</v>
      </c>
      <c r="DO895">
        <v>0</v>
      </c>
      <c r="DP895">
        <v>1</v>
      </c>
      <c r="DQ895">
        <v>1</v>
      </c>
      <c r="DU895">
        <v>1010</v>
      </c>
      <c r="DV895" t="s">
        <v>39</v>
      </c>
      <c r="DW895" t="s">
        <v>39</v>
      </c>
      <c r="DX895">
        <v>1</v>
      </c>
      <c r="DZ895" t="s">
        <v>3</v>
      </c>
      <c r="EA895" t="s">
        <v>3</v>
      </c>
      <c r="EB895" t="s">
        <v>3</v>
      </c>
      <c r="EC895" t="s">
        <v>3</v>
      </c>
      <c r="EE895">
        <v>58807898</v>
      </c>
      <c r="EF895">
        <v>30</v>
      </c>
      <c r="EG895" t="s">
        <v>27</v>
      </c>
      <c r="EH895">
        <v>0</v>
      </c>
      <c r="EI895" t="s">
        <v>3</v>
      </c>
      <c r="EJ895">
        <v>1</v>
      </c>
      <c r="EK895">
        <v>22</v>
      </c>
      <c r="EL895" t="s">
        <v>724</v>
      </c>
      <c r="EM895" t="s">
        <v>725</v>
      </c>
      <c r="EO895" t="s">
        <v>3</v>
      </c>
      <c r="EQ895">
        <v>0</v>
      </c>
      <c r="ER895">
        <v>981.88</v>
      </c>
      <c r="ES895">
        <v>981.88</v>
      </c>
      <c r="ET895">
        <v>0</v>
      </c>
      <c r="EU895">
        <v>0</v>
      </c>
      <c r="EV895">
        <v>0</v>
      </c>
      <c r="EW895">
        <v>0</v>
      </c>
      <c r="EX895">
        <v>0</v>
      </c>
      <c r="EZ895">
        <v>5</v>
      </c>
      <c r="FC895">
        <v>1</v>
      </c>
      <c r="FD895">
        <v>18</v>
      </c>
      <c r="FF895">
        <v>11413</v>
      </c>
      <c r="FQ895">
        <v>0</v>
      </c>
      <c r="FR895">
        <v>0</v>
      </c>
      <c r="FS895">
        <v>0</v>
      </c>
      <c r="FX895">
        <v>109</v>
      </c>
      <c r="FY895">
        <v>61</v>
      </c>
      <c r="GA895" t="s">
        <v>793</v>
      </c>
      <c r="GD895">
        <v>1</v>
      </c>
      <c r="GF895">
        <v>-892413505</v>
      </c>
      <c r="GG895">
        <v>2</v>
      </c>
      <c r="GH895">
        <v>3</v>
      </c>
      <c r="GI895">
        <v>5</v>
      </c>
      <c r="GJ895">
        <v>0</v>
      </c>
      <c r="GK895">
        <v>0</v>
      </c>
      <c r="GL895">
        <f t="shared" si="1109"/>
        <v>0</v>
      </c>
      <c r="GM895">
        <f t="shared" si="1110"/>
        <v>29102.92</v>
      </c>
      <c r="GN895">
        <f t="shared" si="1111"/>
        <v>29102.92</v>
      </c>
      <c r="GO895">
        <f t="shared" si="1112"/>
        <v>0</v>
      </c>
      <c r="GP895">
        <f t="shared" si="1113"/>
        <v>0</v>
      </c>
      <c r="GR895">
        <v>1</v>
      </c>
      <c r="GS895">
        <v>1</v>
      </c>
      <c r="GT895">
        <v>0</v>
      </c>
      <c r="GU895" t="s">
        <v>3</v>
      </c>
      <c r="GV895">
        <f t="shared" si="1114"/>
        <v>0</v>
      </c>
      <c r="GW895">
        <v>1</v>
      </c>
      <c r="GX895">
        <f t="shared" si="1115"/>
        <v>0</v>
      </c>
      <c r="HA895">
        <v>0</v>
      </c>
      <c r="HB895">
        <v>0</v>
      </c>
      <c r="HC895">
        <f t="shared" si="1116"/>
        <v>0</v>
      </c>
      <c r="HE895" t="s">
        <v>274</v>
      </c>
      <c r="HF895" t="s">
        <v>54</v>
      </c>
      <c r="HM895" t="s">
        <v>3</v>
      </c>
      <c r="HN895" t="s">
        <v>3</v>
      </c>
      <c r="HO895" t="s">
        <v>3</v>
      </c>
      <c r="HP895" t="s">
        <v>3</v>
      </c>
      <c r="HQ895" t="s">
        <v>3</v>
      </c>
      <c r="HS895">
        <v>0</v>
      </c>
      <c r="IK895">
        <v>0</v>
      </c>
    </row>
    <row r="896" spans="1:255" x14ac:dyDescent="0.2">
      <c r="A896" s="2">
        <v>17</v>
      </c>
      <c r="B896" s="2">
        <v>1</v>
      </c>
      <c r="C896" s="2">
        <f>ROW(SmtRes!A1825)</f>
        <v>1825</v>
      </c>
      <c r="D896" s="2">
        <f>ROW(EtalonRes!A1825)</f>
        <v>1825</v>
      </c>
      <c r="E896" s="2" t="s">
        <v>794</v>
      </c>
      <c r="F896" s="2" t="s">
        <v>792</v>
      </c>
      <c r="G896" s="2" t="s">
        <v>740</v>
      </c>
      <c r="H896" s="2" t="s">
        <v>48</v>
      </c>
      <c r="I896" s="2">
        <f>ROUND(ROUND(12/100,4),9)</f>
        <v>0.12</v>
      </c>
      <c r="J896" s="2">
        <v>0</v>
      </c>
      <c r="K896" s="2">
        <f>ROUND(ROUND(12/100,4),9)</f>
        <v>0.12</v>
      </c>
      <c r="L896" s="2"/>
      <c r="M896" s="2"/>
      <c r="N896" s="2"/>
      <c r="O896" s="2">
        <f t="shared" si="1085"/>
        <v>47.15</v>
      </c>
      <c r="P896" s="2">
        <f t="shared" si="1086"/>
        <v>14.19</v>
      </c>
      <c r="Q896" s="2">
        <f>(ROUND((ROUND(((((ET896*1.25)*1.1))*AV896*I896),2)*BB896),2)+ROUND((ROUND(((AE896-(((EU896*1.25)*1.1)))*AV896*I896),2)*BS896),2))</f>
        <v>2.34</v>
      </c>
      <c r="R896" s="2">
        <f t="shared" si="1087"/>
        <v>0.36</v>
      </c>
      <c r="S896" s="2">
        <f t="shared" si="1088"/>
        <v>30.62</v>
      </c>
      <c r="T896" s="2">
        <f t="shared" si="1089"/>
        <v>0</v>
      </c>
      <c r="U896" s="2">
        <f t="shared" si="1090"/>
        <v>2.447375766</v>
      </c>
      <c r="V896" s="2">
        <f t="shared" si="1091"/>
        <v>0</v>
      </c>
      <c r="W896" s="2">
        <f t="shared" si="1092"/>
        <v>0</v>
      </c>
      <c r="X896" s="2">
        <f t="shared" si="1093"/>
        <v>33.770000000000003</v>
      </c>
      <c r="Y896" s="2">
        <f t="shared" si="1094"/>
        <v>18.899999999999999</v>
      </c>
      <c r="Z896" s="2"/>
      <c r="AA896" s="2">
        <v>59204062</v>
      </c>
      <c r="AB896" s="2">
        <f t="shared" si="1095"/>
        <v>375.66045000000003</v>
      </c>
      <c r="AC896" s="2">
        <f t="shared" si="1096"/>
        <v>118.25</v>
      </c>
      <c r="AD896" s="2">
        <f>ROUND((((((ET896*1.25)*1.1))-(((EU896*1.25)*1.1)))+AE896),6)</f>
        <v>18.287500000000001</v>
      </c>
      <c r="AE896" s="2">
        <f>ROUND((((EU896*1.25)*1.1)),6)</f>
        <v>2.7774999999999999</v>
      </c>
      <c r="AF896" s="2">
        <f>ROUND((((EV896*1.15)*1.1)),6)</f>
        <v>239.12295</v>
      </c>
      <c r="AG896" s="2">
        <f t="shared" si="1097"/>
        <v>0</v>
      </c>
      <c r="AH896" s="2">
        <f>(((EW896*1.15)*1.1))</f>
        <v>19.114149999999999</v>
      </c>
      <c r="AI896" s="2">
        <f>(((EX896*1.25)*1.1))</f>
        <v>0</v>
      </c>
      <c r="AJ896" s="2">
        <f t="shared" si="1098"/>
        <v>0</v>
      </c>
      <c r="AK896" s="2">
        <v>320.58</v>
      </c>
      <c r="AL896" s="2">
        <v>118.25</v>
      </c>
      <c r="AM896" s="2">
        <v>13.3</v>
      </c>
      <c r="AN896" s="2">
        <v>2.02</v>
      </c>
      <c r="AO896" s="2">
        <v>189.03</v>
      </c>
      <c r="AP896" s="2">
        <v>0</v>
      </c>
      <c r="AQ896" s="2">
        <v>15.11</v>
      </c>
      <c r="AR896" s="2">
        <v>0</v>
      </c>
      <c r="AS896" s="2">
        <v>0</v>
      </c>
      <c r="AT896" s="2">
        <v>109</v>
      </c>
      <c r="AU896" s="2">
        <v>61</v>
      </c>
      <c r="AV896" s="2">
        <v>1.0669999999999999</v>
      </c>
      <c r="AW896" s="2">
        <v>1</v>
      </c>
      <c r="AX896" s="2"/>
      <c r="AY896" s="2"/>
      <c r="AZ896" s="2">
        <v>1</v>
      </c>
      <c r="BA896" s="2">
        <v>1</v>
      </c>
      <c r="BB896" s="2">
        <v>1</v>
      </c>
      <c r="BC896" s="2">
        <v>1</v>
      </c>
      <c r="BD896" s="2" t="s">
        <v>3</v>
      </c>
      <c r="BE896" s="2" t="s">
        <v>3</v>
      </c>
      <c r="BF896" s="2" t="s">
        <v>3</v>
      </c>
      <c r="BG896" s="2" t="s">
        <v>3</v>
      </c>
      <c r="BH896" s="2">
        <v>0</v>
      </c>
      <c r="BI896" s="2">
        <v>1</v>
      </c>
      <c r="BJ896" s="2" t="s">
        <v>741</v>
      </c>
      <c r="BK896" s="2"/>
      <c r="BL896" s="2"/>
      <c r="BM896" s="2">
        <v>22</v>
      </c>
      <c r="BN896" s="2">
        <v>0</v>
      </c>
      <c r="BO896" s="2" t="s">
        <v>739</v>
      </c>
      <c r="BP896" s="2">
        <v>1</v>
      </c>
      <c r="BQ896" s="2">
        <v>30</v>
      </c>
      <c r="BR896" s="2">
        <v>0</v>
      </c>
      <c r="BS896" s="2">
        <v>1</v>
      </c>
      <c r="BT896" s="2">
        <v>1</v>
      </c>
      <c r="BU896" s="2">
        <v>1</v>
      </c>
      <c r="BV896" s="2">
        <v>1</v>
      </c>
      <c r="BW896" s="2">
        <v>1</v>
      </c>
      <c r="BX896" s="2">
        <v>1</v>
      </c>
      <c r="BY896" s="2" t="s">
        <v>3</v>
      </c>
      <c r="BZ896" s="2">
        <v>109</v>
      </c>
      <c r="CA896" s="2">
        <v>61</v>
      </c>
      <c r="CB896" s="2" t="s">
        <v>3</v>
      </c>
      <c r="CC896" s="2"/>
      <c r="CD896" s="2"/>
      <c r="CE896" s="2">
        <v>30</v>
      </c>
      <c r="CF896" s="2">
        <v>0</v>
      </c>
      <c r="CG896" s="2">
        <v>0</v>
      </c>
      <c r="CH896" s="2"/>
      <c r="CI896" s="2"/>
      <c r="CJ896" s="2"/>
      <c r="CK896" s="2"/>
      <c r="CL896" s="2"/>
      <c r="CM896" s="2">
        <v>0</v>
      </c>
      <c r="CN896" s="2" t="s">
        <v>1044</v>
      </c>
      <c r="CO896" s="2">
        <v>0</v>
      </c>
      <c r="CP896" s="2">
        <f t="shared" si="1099"/>
        <v>47.150000000000006</v>
      </c>
      <c r="CQ896" s="2">
        <f t="shared" si="1100"/>
        <v>118.25</v>
      </c>
      <c r="CR896" s="2">
        <f>(ROUND((ROUND(((((ET896*1.25)*1.1))*AV896*1),2)*BB896),2)+ROUND((ROUND(((AE896-(((EU896*1.25)*1.1)))*AV896*1),2)*BS896),2))</f>
        <v>19.510000000000002</v>
      </c>
      <c r="CS896" s="2">
        <f t="shared" si="1101"/>
        <v>2.96</v>
      </c>
      <c r="CT896" s="2">
        <f t="shared" si="1102"/>
        <v>255.14</v>
      </c>
      <c r="CU896" s="2">
        <f t="shared" si="1103"/>
        <v>0</v>
      </c>
      <c r="CV896" s="2">
        <f t="shared" si="1104"/>
        <v>20.394798049999999</v>
      </c>
      <c r="CW896" s="2">
        <f t="shared" si="1105"/>
        <v>0</v>
      </c>
      <c r="CX896" s="2">
        <f t="shared" si="1106"/>
        <v>0</v>
      </c>
      <c r="CY896" s="2">
        <f t="shared" si="1107"/>
        <v>33.7682</v>
      </c>
      <c r="CZ896" s="2">
        <f t="shared" si="1108"/>
        <v>18.8978</v>
      </c>
      <c r="DA896" s="2"/>
      <c r="DB896" s="2">
        <v>357</v>
      </c>
      <c r="DC896" s="2" t="s">
        <v>3</v>
      </c>
      <c r="DD896" s="2" t="s">
        <v>3</v>
      </c>
      <c r="DE896" s="2" t="s">
        <v>25</v>
      </c>
      <c r="DF896" s="2" t="s">
        <v>25</v>
      </c>
      <c r="DG896" s="2" t="s">
        <v>26</v>
      </c>
      <c r="DH896" s="2" t="s">
        <v>3</v>
      </c>
      <c r="DI896" s="2" t="s">
        <v>26</v>
      </c>
      <c r="DJ896" s="2" t="s">
        <v>25</v>
      </c>
      <c r="DK896" s="2" t="s">
        <v>3</v>
      </c>
      <c r="DL896" s="2" t="s">
        <v>3</v>
      </c>
      <c r="DM896" s="2" t="s">
        <v>3</v>
      </c>
      <c r="DN896" s="2">
        <v>0</v>
      </c>
      <c r="DO896" s="2">
        <v>0</v>
      </c>
      <c r="DP896" s="2">
        <v>1</v>
      </c>
      <c r="DQ896" s="2">
        <v>1</v>
      </c>
      <c r="DR896" s="2"/>
      <c r="DS896" s="2"/>
      <c r="DT896" s="2"/>
      <c r="DU896" s="2">
        <v>1010</v>
      </c>
      <c r="DV896" s="2" t="s">
        <v>48</v>
      </c>
      <c r="DW896" s="2" t="s">
        <v>48</v>
      </c>
      <c r="DX896" s="2">
        <v>100</v>
      </c>
      <c r="DY896" s="2"/>
      <c r="DZ896" s="2" t="s">
        <v>3</v>
      </c>
      <c r="EA896" s="2" t="s">
        <v>3</v>
      </c>
      <c r="EB896" s="2" t="s">
        <v>3</v>
      </c>
      <c r="EC896" s="2" t="s">
        <v>3</v>
      </c>
      <c r="ED896" s="2"/>
      <c r="EE896" s="2">
        <v>58807898</v>
      </c>
      <c r="EF896" s="2">
        <v>30</v>
      </c>
      <c r="EG896" s="2" t="s">
        <v>27</v>
      </c>
      <c r="EH896" s="2">
        <v>0</v>
      </c>
      <c r="EI896" s="2" t="s">
        <v>3</v>
      </c>
      <c r="EJ896" s="2">
        <v>1</v>
      </c>
      <c r="EK896" s="2">
        <v>22</v>
      </c>
      <c r="EL896" s="2" t="s">
        <v>724</v>
      </c>
      <c r="EM896" s="2" t="s">
        <v>725</v>
      </c>
      <c r="EN896" s="2"/>
      <c r="EO896" s="2" t="s">
        <v>30</v>
      </c>
      <c r="EP896" s="2"/>
      <c r="EQ896" s="2">
        <v>0</v>
      </c>
      <c r="ER896" s="2">
        <v>320.58</v>
      </c>
      <c r="ES896" s="2">
        <v>118.25</v>
      </c>
      <c r="ET896" s="2">
        <v>13.3</v>
      </c>
      <c r="EU896" s="2">
        <v>2.02</v>
      </c>
      <c r="EV896" s="2">
        <v>189.03</v>
      </c>
      <c r="EW896" s="2">
        <v>15.11</v>
      </c>
      <c r="EX896" s="2">
        <v>0</v>
      </c>
      <c r="EY896" s="2">
        <v>0</v>
      </c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>
        <v>0</v>
      </c>
      <c r="FR896" s="2">
        <v>0</v>
      </c>
      <c r="FS896" s="2">
        <v>0</v>
      </c>
      <c r="FT896" s="2"/>
      <c r="FU896" s="2"/>
      <c r="FV896" s="2"/>
      <c r="FW896" s="2"/>
      <c r="FX896" s="2">
        <v>109</v>
      </c>
      <c r="FY896" s="2">
        <v>61</v>
      </c>
      <c r="FZ896" s="2"/>
      <c r="GA896" s="2" t="s">
        <v>3</v>
      </c>
      <c r="GB896" s="2"/>
      <c r="GC896" s="2"/>
      <c r="GD896" s="2">
        <v>1</v>
      </c>
      <c r="GE896" s="2"/>
      <c r="GF896" s="2">
        <v>1141159373</v>
      </c>
      <c r="GG896" s="2">
        <v>2</v>
      </c>
      <c r="GH896" s="2">
        <v>1</v>
      </c>
      <c r="GI896" s="2">
        <v>2</v>
      </c>
      <c r="GJ896" s="2">
        <v>0</v>
      </c>
      <c r="GK896" s="2">
        <v>0</v>
      </c>
      <c r="GL896" s="2">
        <f t="shared" si="1109"/>
        <v>0</v>
      </c>
      <c r="GM896" s="2">
        <f t="shared" si="1110"/>
        <v>99.82</v>
      </c>
      <c r="GN896" s="2">
        <f t="shared" si="1111"/>
        <v>99.82</v>
      </c>
      <c r="GO896" s="2">
        <f t="shared" si="1112"/>
        <v>0</v>
      </c>
      <c r="GP896" s="2">
        <f t="shared" si="1113"/>
        <v>0</v>
      </c>
      <c r="GQ896" s="2"/>
      <c r="GR896" s="2">
        <v>0</v>
      </c>
      <c r="GS896" s="2">
        <v>3</v>
      </c>
      <c r="GT896" s="2">
        <v>0</v>
      </c>
      <c r="GU896" s="2" t="s">
        <v>3</v>
      </c>
      <c r="GV896" s="2">
        <f t="shared" si="1114"/>
        <v>0</v>
      </c>
      <c r="GW896" s="2">
        <v>1</v>
      </c>
      <c r="GX896" s="2">
        <f t="shared" si="1115"/>
        <v>0</v>
      </c>
      <c r="GY896" s="2"/>
      <c r="GZ896" s="2"/>
      <c r="HA896" s="2">
        <v>0</v>
      </c>
      <c r="HB896" s="2">
        <v>0</v>
      </c>
      <c r="HC896" s="2">
        <f t="shared" si="1116"/>
        <v>0</v>
      </c>
      <c r="HD896" s="2"/>
      <c r="HE896" s="2" t="s">
        <v>3</v>
      </c>
      <c r="HF896" s="2" t="s">
        <v>3</v>
      </c>
      <c r="HG896" s="2"/>
      <c r="HH896" s="2"/>
      <c r="HI896" s="2"/>
      <c r="HJ896" s="2"/>
      <c r="HK896" s="2"/>
      <c r="HL896" s="2"/>
      <c r="HM896" s="2" t="s">
        <v>3</v>
      </c>
      <c r="HN896" s="2" t="s">
        <v>3</v>
      </c>
      <c r="HO896" s="2" t="s">
        <v>3</v>
      </c>
      <c r="HP896" s="2" t="s">
        <v>3</v>
      </c>
      <c r="HQ896" s="2" t="s">
        <v>3</v>
      </c>
      <c r="HR896" s="2"/>
      <c r="HS896" s="2">
        <v>0</v>
      </c>
      <c r="HT896" s="2"/>
      <c r="HU896" s="2"/>
      <c r="HV896" s="2"/>
      <c r="HW896" s="2"/>
      <c r="HX896" s="2"/>
      <c r="HY896" s="2"/>
      <c r="HZ896" s="2"/>
      <c r="IA896" s="2"/>
      <c r="IB896" s="2"/>
      <c r="IC896" s="2"/>
      <c r="ID896" s="2"/>
      <c r="IE896" s="2"/>
      <c r="IF896" s="2"/>
      <c r="IG896" s="2"/>
      <c r="IH896" s="2"/>
      <c r="II896" s="2"/>
      <c r="IJ896" s="2"/>
      <c r="IK896" s="2">
        <v>0</v>
      </c>
      <c r="IL896" s="2"/>
      <c r="IM896" s="2"/>
      <c r="IN896" s="2"/>
      <c r="IO896" s="2"/>
      <c r="IP896" s="2"/>
      <c r="IQ896" s="2"/>
      <c r="IR896" s="2"/>
      <c r="IS896" s="2"/>
      <c r="IT896" s="2"/>
      <c r="IU896" s="2"/>
    </row>
    <row r="897" spans="1:255" x14ac:dyDescent="0.2">
      <c r="A897">
        <v>17</v>
      </c>
      <c r="B897">
        <v>1</v>
      </c>
      <c r="C897">
        <f>ROW(SmtRes!A1830)</f>
        <v>1830</v>
      </c>
      <c r="D897">
        <f>ROW(EtalonRes!A1830)</f>
        <v>1830</v>
      </c>
      <c r="E897" t="s">
        <v>794</v>
      </c>
      <c r="F897" t="s">
        <v>792</v>
      </c>
      <c r="G897" t="s">
        <v>740</v>
      </c>
      <c r="H897" t="s">
        <v>48</v>
      </c>
      <c r="I897">
        <f>ROUND(ROUND(12/100,4),9)</f>
        <v>0.12</v>
      </c>
      <c r="J897">
        <v>0</v>
      </c>
      <c r="K897">
        <f>ROUND(ROUND(12/100,4),9)</f>
        <v>0.12</v>
      </c>
      <c r="O897">
        <f t="shared" si="1085"/>
        <v>1840.11</v>
      </c>
      <c r="P897">
        <f t="shared" si="1086"/>
        <v>118.2</v>
      </c>
      <c r="Q897">
        <f>(ROUND((ROUND(((((ET897*1.25)*1.1))*AV897*I897),2)*BB897),2)+ROUND((ROUND(((AE897-(((EU897*1.25)*1.1)))*AV897*I897),2)*BS897),2))</f>
        <v>38.119999999999997</v>
      </c>
      <c r="R897">
        <f t="shared" si="1087"/>
        <v>19.8</v>
      </c>
      <c r="S897">
        <f t="shared" si="1088"/>
        <v>1683.79</v>
      </c>
      <c r="T897">
        <f t="shared" si="1089"/>
        <v>0</v>
      </c>
      <c r="U897">
        <f t="shared" si="1090"/>
        <v>2.447375766</v>
      </c>
      <c r="V897">
        <f t="shared" si="1091"/>
        <v>0</v>
      </c>
      <c r="W897">
        <f t="shared" si="1092"/>
        <v>0</v>
      </c>
      <c r="X897">
        <f t="shared" si="1093"/>
        <v>1856.91</v>
      </c>
      <c r="Y897">
        <f t="shared" si="1094"/>
        <v>1039.19</v>
      </c>
      <c r="AA897">
        <v>59204059</v>
      </c>
      <c r="AB897">
        <f t="shared" si="1095"/>
        <v>375.66045000000003</v>
      </c>
      <c r="AC897">
        <f t="shared" si="1096"/>
        <v>118.25</v>
      </c>
      <c r="AD897">
        <f>ROUND((((((ET897*1.25)*1.1))-(((EU897*1.25)*1.1)))+AE897),6)</f>
        <v>18.287500000000001</v>
      </c>
      <c r="AE897">
        <f>ROUND((((EU897*1.25)*1.1)),6)</f>
        <v>2.7774999999999999</v>
      </c>
      <c r="AF897">
        <f>ROUND((((EV897*1.15)*1.1)),6)</f>
        <v>239.12295</v>
      </c>
      <c r="AG897">
        <f t="shared" si="1097"/>
        <v>0</v>
      </c>
      <c r="AH897">
        <f>(((EW897*1.15)*1.1))</f>
        <v>19.114149999999999</v>
      </c>
      <c r="AI897">
        <f>(((EX897*1.25)*1.1))</f>
        <v>0</v>
      </c>
      <c r="AJ897">
        <f t="shared" si="1098"/>
        <v>0</v>
      </c>
      <c r="AK897">
        <v>320.58</v>
      </c>
      <c r="AL897">
        <v>118.25</v>
      </c>
      <c r="AM897">
        <v>13.3</v>
      </c>
      <c r="AN897">
        <v>2.02</v>
      </c>
      <c r="AO897">
        <v>189.03</v>
      </c>
      <c r="AP897">
        <v>0</v>
      </c>
      <c r="AQ897">
        <v>15.11</v>
      </c>
      <c r="AR897">
        <v>0</v>
      </c>
      <c r="AS897">
        <v>0</v>
      </c>
      <c r="AT897">
        <v>109</v>
      </c>
      <c r="AU897">
        <v>61</v>
      </c>
      <c r="AV897">
        <v>1.0669999999999999</v>
      </c>
      <c r="AW897">
        <v>1</v>
      </c>
      <c r="AZ897">
        <v>1</v>
      </c>
      <c r="BA897">
        <v>54.99</v>
      </c>
      <c r="BB897">
        <v>16.29</v>
      </c>
      <c r="BC897">
        <v>8.33</v>
      </c>
      <c r="BD897" t="s">
        <v>3</v>
      </c>
      <c r="BE897" t="s">
        <v>3</v>
      </c>
      <c r="BF897" t="s">
        <v>3</v>
      </c>
      <c r="BG897" t="s">
        <v>3</v>
      </c>
      <c r="BH897">
        <v>0</v>
      </c>
      <c r="BI897">
        <v>1</v>
      </c>
      <c r="BJ897" t="s">
        <v>741</v>
      </c>
      <c r="BM897">
        <v>22</v>
      </c>
      <c r="BN897">
        <v>0</v>
      </c>
      <c r="BO897" t="s">
        <v>739</v>
      </c>
      <c r="BP897">
        <v>1</v>
      </c>
      <c r="BQ897">
        <v>30</v>
      </c>
      <c r="BR897">
        <v>0</v>
      </c>
      <c r="BS897">
        <v>54.99</v>
      </c>
      <c r="BT897">
        <v>1</v>
      </c>
      <c r="BU897">
        <v>1</v>
      </c>
      <c r="BV897">
        <v>1</v>
      </c>
      <c r="BW897">
        <v>1</v>
      </c>
      <c r="BX897">
        <v>1</v>
      </c>
      <c r="BY897" t="s">
        <v>3</v>
      </c>
      <c r="BZ897">
        <v>109</v>
      </c>
      <c r="CA897">
        <v>61</v>
      </c>
      <c r="CB897" t="s">
        <v>3</v>
      </c>
      <c r="CE897">
        <v>30</v>
      </c>
      <c r="CF897">
        <v>0</v>
      </c>
      <c r="CG897">
        <v>0</v>
      </c>
      <c r="CM897">
        <v>0</v>
      </c>
      <c r="CN897" t="s">
        <v>1044</v>
      </c>
      <c r="CO897">
        <v>0</v>
      </c>
      <c r="CP897">
        <f t="shared" si="1099"/>
        <v>1840.11</v>
      </c>
      <c r="CQ897">
        <f t="shared" si="1100"/>
        <v>985.02</v>
      </c>
      <c r="CR897">
        <f>(ROUND((ROUND(((((ET897*1.25)*1.1))*AV897*1),2)*BB897),2)+ROUND((ROUND(((AE897-(((EU897*1.25)*1.1)))*AV897*1),2)*BS897),2))</f>
        <v>317.82</v>
      </c>
      <c r="CS897">
        <f t="shared" si="1101"/>
        <v>162.77000000000001</v>
      </c>
      <c r="CT897">
        <f t="shared" si="1102"/>
        <v>14030.15</v>
      </c>
      <c r="CU897">
        <f t="shared" si="1103"/>
        <v>0</v>
      </c>
      <c r="CV897">
        <f t="shared" si="1104"/>
        <v>20.394798049999999</v>
      </c>
      <c r="CW897">
        <f t="shared" si="1105"/>
        <v>0</v>
      </c>
      <c r="CX897">
        <f t="shared" si="1106"/>
        <v>0</v>
      </c>
      <c r="CY897">
        <f t="shared" si="1107"/>
        <v>1856.9131</v>
      </c>
      <c r="CZ897">
        <f t="shared" si="1108"/>
        <v>1039.1898999999999</v>
      </c>
      <c r="DB897">
        <v>359</v>
      </c>
      <c r="DC897" t="s">
        <v>3</v>
      </c>
      <c r="DD897" t="s">
        <v>3</v>
      </c>
      <c r="DE897" t="s">
        <v>25</v>
      </c>
      <c r="DF897" t="s">
        <v>25</v>
      </c>
      <c r="DG897" t="s">
        <v>26</v>
      </c>
      <c r="DH897" t="s">
        <v>3</v>
      </c>
      <c r="DI897" t="s">
        <v>26</v>
      </c>
      <c r="DJ897" t="s">
        <v>25</v>
      </c>
      <c r="DK897" t="s">
        <v>3</v>
      </c>
      <c r="DL897" t="s">
        <v>3</v>
      </c>
      <c r="DM897" t="s">
        <v>3</v>
      </c>
      <c r="DN897">
        <v>0</v>
      </c>
      <c r="DO897">
        <v>0</v>
      </c>
      <c r="DP897">
        <v>1</v>
      </c>
      <c r="DQ897">
        <v>1</v>
      </c>
      <c r="DU897">
        <v>1010</v>
      </c>
      <c r="DV897" t="s">
        <v>48</v>
      </c>
      <c r="DW897" t="s">
        <v>48</v>
      </c>
      <c r="DX897">
        <v>100</v>
      </c>
      <c r="DZ897" t="s">
        <v>3</v>
      </c>
      <c r="EA897" t="s">
        <v>3</v>
      </c>
      <c r="EB897" t="s">
        <v>3</v>
      </c>
      <c r="EC897" t="s">
        <v>3</v>
      </c>
      <c r="EE897">
        <v>58807898</v>
      </c>
      <c r="EF897">
        <v>30</v>
      </c>
      <c r="EG897" t="s">
        <v>27</v>
      </c>
      <c r="EH897">
        <v>0</v>
      </c>
      <c r="EI897" t="s">
        <v>3</v>
      </c>
      <c r="EJ897">
        <v>1</v>
      </c>
      <c r="EK897">
        <v>22</v>
      </c>
      <c r="EL897" t="s">
        <v>724</v>
      </c>
      <c r="EM897" t="s">
        <v>725</v>
      </c>
      <c r="EO897" t="s">
        <v>30</v>
      </c>
      <c r="EQ897">
        <v>0</v>
      </c>
      <c r="ER897">
        <v>320.58</v>
      </c>
      <c r="ES897">
        <v>118.25</v>
      </c>
      <c r="ET897">
        <v>13.3</v>
      </c>
      <c r="EU897">
        <v>2.02</v>
      </c>
      <c r="EV897">
        <v>189.03</v>
      </c>
      <c r="EW897">
        <v>15.11</v>
      </c>
      <c r="EX897">
        <v>0</v>
      </c>
      <c r="EY897">
        <v>0</v>
      </c>
      <c r="FQ897">
        <v>0</v>
      </c>
      <c r="FR897">
        <v>0</v>
      </c>
      <c r="FS897">
        <v>0</v>
      </c>
      <c r="FX897">
        <v>109</v>
      </c>
      <c r="FY897">
        <v>61</v>
      </c>
      <c r="GA897" t="s">
        <v>3</v>
      </c>
      <c r="GD897">
        <v>1</v>
      </c>
      <c r="GF897">
        <v>1141159373</v>
      </c>
      <c r="GG897">
        <v>2</v>
      </c>
      <c r="GH897">
        <v>1</v>
      </c>
      <c r="GI897">
        <v>2</v>
      </c>
      <c r="GJ897">
        <v>0</v>
      </c>
      <c r="GK897">
        <v>0</v>
      </c>
      <c r="GL897">
        <f t="shared" si="1109"/>
        <v>0</v>
      </c>
      <c r="GM897">
        <f t="shared" si="1110"/>
        <v>4736.21</v>
      </c>
      <c r="GN897">
        <f t="shared" si="1111"/>
        <v>4736.21</v>
      </c>
      <c r="GO897">
        <f t="shared" si="1112"/>
        <v>0</v>
      </c>
      <c r="GP897">
        <f t="shared" si="1113"/>
        <v>0</v>
      </c>
      <c r="GR897">
        <v>0</v>
      </c>
      <c r="GS897">
        <v>3</v>
      </c>
      <c r="GT897">
        <v>0</v>
      </c>
      <c r="GU897" t="s">
        <v>3</v>
      </c>
      <c r="GV897">
        <f t="shared" si="1114"/>
        <v>0</v>
      </c>
      <c r="GW897">
        <v>1</v>
      </c>
      <c r="GX897">
        <f t="shared" si="1115"/>
        <v>0</v>
      </c>
      <c r="HA897">
        <v>0</v>
      </c>
      <c r="HB897">
        <v>0</v>
      </c>
      <c r="HC897">
        <f t="shared" si="1116"/>
        <v>0</v>
      </c>
      <c r="HE897" t="s">
        <v>3</v>
      </c>
      <c r="HF897" t="s">
        <v>3</v>
      </c>
      <c r="HM897" t="s">
        <v>3</v>
      </c>
      <c r="HN897" t="s">
        <v>3</v>
      </c>
      <c r="HO897" t="s">
        <v>3</v>
      </c>
      <c r="HP897" t="s">
        <v>3</v>
      </c>
      <c r="HQ897" t="s">
        <v>3</v>
      </c>
      <c r="HS897">
        <v>0</v>
      </c>
      <c r="IK897">
        <v>0</v>
      </c>
    </row>
    <row r="898" spans="1:255" x14ac:dyDescent="0.2">
      <c r="A898" s="2">
        <v>18</v>
      </c>
      <c r="B898" s="2">
        <v>1</v>
      </c>
      <c r="C898" s="2">
        <v>1825</v>
      </c>
      <c r="D898" s="2"/>
      <c r="E898" s="2" t="s">
        <v>795</v>
      </c>
      <c r="F898" s="2" t="s">
        <v>796</v>
      </c>
      <c r="G898" s="2" t="s">
        <v>797</v>
      </c>
      <c r="H898" s="2" t="s">
        <v>39</v>
      </c>
      <c r="I898" s="2">
        <f>I896*J898</f>
        <v>12</v>
      </c>
      <c r="J898" s="2">
        <v>100</v>
      </c>
      <c r="K898" s="2">
        <v>100</v>
      </c>
      <c r="L898" s="2"/>
      <c r="M898" s="2"/>
      <c r="N898" s="2"/>
      <c r="O898" s="2">
        <f t="shared" si="1085"/>
        <v>4468.2</v>
      </c>
      <c r="P898" s="2">
        <f t="shared" si="1086"/>
        <v>4468.2</v>
      </c>
      <c r="Q898" s="2">
        <f>(ROUND((ROUND(((ET898)*AV898*I898),2)*BB898),2)+ROUND((ROUND(((AE898-(EU898))*AV898*I898),2)*BS898),2))</f>
        <v>0</v>
      </c>
      <c r="R898" s="2">
        <f t="shared" si="1087"/>
        <v>0</v>
      </c>
      <c r="S898" s="2">
        <f t="shared" si="1088"/>
        <v>0</v>
      </c>
      <c r="T898" s="2">
        <f t="shared" si="1089"/>
        <v>0</v>
      </c>
      <c r="U898" s="2">
        <f t="shared" si="1090"/>
        <v>0</v>
      </c>
      <c r="V898" s="2">
        <f t="shared" si="1091"/>
        <v>0</v>
      </c>
      <c r="W898" s="2">
        <f t="shared" si="1092"/>
        <v>0</v>
      </c>
      <c r="X898" s="2">
        <f t="shared" si="1093"/>
        <v>0</v>
      </c>
      <c r="Y898" s="2">
        <f t="shared" si="1094"/>
        <v>0</v>
      </c>
      <c r="Z898" s="2"/>
      <c r="AA898" s="2">
        <v>59204062</v>
      </c>
      <c r="AB898" s="2">
        <f t="shared" si="1095"/>
        <v>372.35</v>
      </c>
      <c r="AC898" s="2">
        <f t="shared" si="1096"/>
        <v>372.35</v>
      </c>
      <c r="AD898" s="2">
        <f>ROUND((((ET898)-(EU898))+AE898),6)</f>
        <v>0</v>
      </c>
      <c r="AE898" s="2">
        <f>ROUND((EU898),6)</f>
        <v>0</v>
      </c>
      <c r="AF898" s="2">
        <f>ROUND((EV898),6)</f>
        <v>0</v>
      </c>
      <c r="AG898" s="2">
        <f t="shared" si="1097"/>
        <v>0</v>
      </c>
      <c r="AH898" s="2">
        <f>(EW898)</f>
        <v>0</v>
      </c>
      <c r="AI898" s="2">
        <f>(EX898)</f>
        <v>0</v>
      </c>
      <c r="AJ898" s="2">
        <f t="shared" si="1098"/>
        <v>0</v>
      </c>
      <c r="AK898" s="2">
        <v>372.35</v>
      </c>
      <c r="AL898" s="2">
        <v>372.35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109</v>
      </c>
      <c r="AU898" s="2">
        <v>61</v>
      </c>
      <c r="AV898" s="2">
        <v>1</v>
      </c>
      <c r="AW898" s="2">
        <v>1</v>
      </c>
      <c r="AX898" s="2"/>
      <c r="AY898" s="2"/>
      <c r="AZ898" s="2">
        <v>1</v>
      </c>
      <c r="BA898" s="2">
        <v>1</v>
      </c>
      <c r="BB898" s="2">
        <v>1</v>
      </c>
      <c r="BC898" s="2">
        <v>1</v>
      </c>
      <c r="BD898" s="2" t="s">
        <v>3</v>
      </c>
      <c r="BE898" s="2" t="s">
        <v>3</v>
      </c>
      <c r="BF898" s="2" t="s">
        <v>3</v>
      </c>
      <c r="BG898" s="2" t="s">
        <v>3</v>
      </c>
      <c r="BH898" s="2">
        <v>3</v>
      </c>
      <c r="BI898" s="2">
        <v>1</v>
      </c>
      <c r="BJ898" s="2" t="s">
        <v>3</v>
      </c>
      <c r="BK898" s="2"/>
      <c r="BL898" s="2"/>
      <c r="BM898" s="2">
        <v>22</v>
      </c>
      <c r="BN898" s="2">
        <v>0</v>
      </c>
      <c r="BO898" s="2" t="s">
        <v>3</v>
      </c>
      <c r="BP898" s="2">
        <v>0</v>
      </c>
      <c r="BQ898" s="2">
        <v>30</v>
      </c>
      <c r="BR898" s="2">
        <v>0</v>
      </c>
      <c r="BS898" s="2">
        <v>1</v>
      </c>
      <c r="BT898" s="2">
        <v>1</v>
      </c>
      <c r="BU898" s="2">
        <v>1</v>
      </c>
      <c r="BV898" s="2">
        <v>1</v>
      </c>
      <c r="BW898" s="2">
        <v>1</v>
      </c>
      <c r="BX898" s="2">
        <v>1</v>
      </c>
      <c r="BY898" s="2" t="s">
        <v>3</v>
      </c>
      <c r="BZ898" s="2">
        <v>109</v>
      </c>
      <c r="CA898" s="2">
        <v>61</v>
      </c>
      <c r="CB898" s="2" t="s">
        <v>3</v>
      </c>
      <c r="CC898" s="2"/>
      <c r="CD898" s="2"/>
      <c r="CE898" s="2">
        <v>30</v>
      </c>
      <c r="CF898" s="2">
        <v>0</v>
      </c>
      <c r="CG898" s="2">
        <v>0</v>
      </c>
      <c r="CH898" s="2"/>
      <c r="CI898" s="2"/>
      <c r="CJ898" s="2"/>
      <c r="CK898" s="2"/>
      <c r="CL898" s="2"/>
      <c r="CM898" s="2">
        <v>0</v>
      </c>
      <c r="CN898" s="2" t="s">
        <v>3</v>
      </c>
      <c r="CO898" s="2">
        <v>0</v>
      </c>
      <c r="CP898" s="2">
        <f t="shared" si="1099"/>
        <v>4468.2</v>
      </c>
      <c r="CQ898" s="2">
        <f t="shared" si="1100"/>
        <v>372.35</v>
      </c>
      <c r="CR898" s="2">
        <f>(ROUND((ROUND(((ET898)*AV898*1),2)*BB898),2)+ROUND((ROUND(((AE898-(EU898))*AV898*1),2)*BS898),2))</f>
        <v>0</v>
      </c>
      <c r="CS898" s="2">
        <f t="shared" si="1101"/>
        <v>0</v>
      </c>
      <c r="CT898" s="2">
        <f t="shared" si="1102"/>
        <v>0</v>
      </c>
      <c r="CU898" s="2">
        <f t="shared" si="1103"/>
        <v>0</v>
      </c>
      <c r="CV898" s="2">
        <f t="shared" si="1104"/>
        <v>0</v>
      </c>
      <c r="CW898" s="2">
        <f t="shared" si="1105"/>
        <v>0</v>
      </c>
      <c r="CX898" s="2">
        <f t="shared" si="1106"/>
        <v>0</v>
      </c>
      <c r="CY898" s="2">
        <f t="shared" si="1107"/>
        <v>0</v>
      </c>
      <c r="CZ898" s="2">
        <f t="shared" si="1108"/>
        <v>0</v>
      </c>
      <c r="DA898" s="2"/>
      <c r="DB898" s="2"/>
      <c r="DC898" s="2" t="s">
        <v>3</v>
      </c>
      <c r="DD898" s="2" t="s">
        <v>3</v>
      </c>
      <c r="DE898" s="2" t="s">
        <v>3</v>
      </c>
      <c r="DF898" s="2" t="s">
        <v>3</v>
      </c>
      <c r="DG898" s="2" t="s">
        <v>3</v>
      </c>
      <c r="DH898" s="2" t="s">
        <v>3</v>
      </c>
      <c r="DI898" s="2" t="s">
        <v>3</v>
      </c>
      <c r="DJ898" s="2" t="s">
        <v>3</v>
      </c>
      <c r="DK898" s="2" t="s">
        <v>3</v>
      </c>
      <c r="DL898" s="2" t="s">
        <v>3</v>
      </c>
      <c r="DM898" s="2" t="s">
        <v>3</v>
      </c>
      <c r="DN898" s="2">
        <v>0</v>
      </c>
      <c r="DO898" s="2">
        <v>0</v>
      </c>
      <c r="DP898" s="2">
        <v>1</v>
      </c>
      <c r="DQ898" s="2">
        <v>1</v>
      </c>
      <c r="DR898" s="2"/>
      <c r="DS898" s="2"/>
      <c r="DT898" s="2"/>
      <c r="DU898" s="2">
        <v>1010</v>
      </c>
      <c r="DV898" s="2" t="s">
        <v>39</v>
      </c>
      <c r="DW898" s="2" t="s">
        <v>39</v>
      </c>
      <c r="DX898" s="2">
        <v>1</v>
      </c>
      <c r="DY898" s="2"/>
      <c r="DZ898" s="2" t="s">
        <v>3</v>
      </c>
      <c r="EA898" s="2" t="s">
        <v>3</v>
      </c>
      <c r="EB898" s="2" t="s">
        <v>3</v>
      </c>
      <c r="EC898" s="2" t="s">
        <v>3</v>
      </c>
      <c r="ED898" s="2"/>
      <c r="EE898" s="2">
        <v>58807898</v>
      </c>
      <c r="EF898" s="2">
        <v>30</v>
      </c>
      <c r="EG898" s="2" t="s">
        <v>27</v>
      </c>
      <c r="EH898" s="2">
        <v>0</v>
      </c>
      <c r="EI898" s="2" t="s">
        <v>3</v>
      </c>
      <c r="EJ898" s="2">
        <v>1</v>
      </c>
      <c r="EK898" s="2">
        <v>22</v>
      </c>
      <c r="EL898" s="2" t="s">
        <v>724</v>
      </c>
      <c r="EM898" s="2" t="s">
        <v>725</v>
      </c>
      <c r="EN898" s="2"/>
      <c r="EO898" s="2" t="s">
        <v>3</v>
      </c>
      <c r="EP898" s="2"/>
      <c r="EQ898" s="2">
        <v>0</v>
      </c>
      <c r="ER898" s="2">
        <v>0</v>
      </c>
      <c r="ES898" s="2">
        <v>372.35</v>
      </c>
      <c r="ET898" s="2">
        <v>0</v>
      </c>
      <c r="EU898" s="2">
        <v>0</v>
      </c>
      <c r="EV898" s="2">
        <v>0</v>
      </c>
      <c r="EW898" s="2">
        <v>0</v>
      </c>
      <c r="EX898" s="2">
        <v>0</v>
      </c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>
        <v>0</v>
      </c>
      <c r="FR898" s="2">
        <v>0</v>
      </c>
      <c r="FS898" s="2">
        <v>0</v>
      </c>
      <c r="FT898" s="2"/>
      <c r="FU898" s="2"/>
      <c r="FV898" s="2"/>
      <c r="FW898" s="2"/>
      <c r="FX898" s="2">
        <v>109</v>
      </c>
      <c r="FY898" s="2">
        <v>61</v>
      </c>
      <c r="FZ898" s="2"/>
      <c r="GA898" s="2" t="s">
        <v>798</v>
      </c>
      <c r="GB898" s="2"/>
      <c r="GC898" s="2"/>
      <c r="GD898" s="2">
        <v>1</v>
      </c>
      <c r="GE898" s="2"/>
      <c r="GF898" s="2">
        <v>-1955972679</v>
      </c>
      <c r="GG898" s="2">
        <v>2</v>
      </c>
      <c r="GH898" s="2">
        <v>4</v>
      </c>
      <c r="GI898" s="2">
        <v>-2</v>
      </c>
      <c r="GJ898" s="2">
        <v>0</v>
      </c>
      <c r="GK898" s="2">
        <v>0</v>
      </c>
      <c r="GL898" s="2">
        <f t="shared" si="1109"/>
        <v>0</v>
      </c>
      <c r="GM898" s="2">
        <f t="shared" si="1110"/>
        <v>4468.2</v>
      </c>
      <c r="GN898" s="2">
        <f t="shared" si="1111"/>
        <v>4468.2</v>
      </c>
      <c r="GO898" s="2">
        <f t="shared" si="1112"/>
        <v>0</v>
      </c>
      <c r="GP898" s="2">
        <f t="shared" si="1113"/>
        <v>0</v>
      </c>
      <c r="GQ898" s="2"/>
      <c r="GR898" s="2">
        <v>0</v>
      </c>
      <c r="GS898" s="2">
        <v>2</v>
      </c>
      <c r="GT898" s="2">
        <v>0</v>
      </c>
      <c r="GU898" s="2" t="s">
        <v>3</v>
      </c>
      <c r="GV898" s="2">
        <f t="shared" si="1114"/>
        <v>0</v>
      </c>
      <c r="GW898" s="2">
        <v>1</v>
      </c>
      <c r="GX898" s="2">
        <f t="shared" si="1115"/>
        <v>0</v>
      </c>
      <c r="GY898" s="2"/>
      <c r="GZ898" s="2"/>
      <c r="HA898" s="2">
        <v>0</v>
      </c>
      <c r="HB898" s="2">
        <v>0</v>
      </c>
      <c r="HC898" s="2">
        <f t="shared" si="1116"/>
        <v>0</v>
      </c>
      <c r="HD898" s="2"/>
      <c r="HE898" s="2" t="s">
        <v>274</v>
      </c>
      <c r="HF898" s="2" t="s">
        <v>54</v>
      </c>
      <c r="HG898" s="2"/>
      <c r="HH898" s="2"/>
      <c r="HI898" s="2"/>
      <c r="HJ898" s="2"/>
      <c r="HK898" s="2"/>
      <c r="HL898" s="2"/>
      <c r="HM898" s="2" t="s">
        <v>3</v>
      </c>
      <c r="HN898" s="2" t="s">
        <v>3</v>
      </c>
      <c r="HO898" s="2" t="s">
        <v>3</v>
      </c>
      <c r="HP898" s="2" t="s">
        <v>3</v>
      </c>
      <c r="HQ898" s="2" t="s">
        <v>3</v>
      </c>
      <c r="HR898" s="2"/>
      <c r="HS898" s="2">
        <v>0</v>
      </c>
      <c r="HT898" s="2"/>
      <c r="HU898" s="2"/>
      <c r="HV898" s="2"/>
      <c r="HW898" s="2"/>
      <c r="HX898" s="2"/>
      <c r="HY898" s="2"/>
      <c r="HZ898" s="2"/>
      <c r="IA898" s="2"/>
      <c r="IB898" s="2"/>
      <c r="IC898" s="2"/>
      <c r="ID898" s="2"/>
      <c r="IE898" s="2"/>
      <c r="IF898" s="2"/>
      <c r="IG898" s="2"/>
      <c r="IH898" s="2"/>
      <c r="II898" s="2"/>
      <c r="IJ898" s="2"/>
      <c r="IK898" s="2">
        <v>0</v>
      </c>
      <c r="IL898" s="2"/>
      <c r="IM898" s="2"/>
      <c r="IN898" s="2"/>
      <c r="IO898" s="2"/>
      <c r="IP898" s="2"/>
      <c r="IQ898" s="2"/>
      <c r="IR898" s="2"/>
      <c r="IS898" s="2"/>
      <c r="IT898" s="2"/>
      <c r="IU898" s="2"/>
    </row>
    <row r="899" spans="1:255" x14ac:dyDescent="0.2">
      <c r="A899">
        <v>18</v>
      </c>
      <c r="B899">
        <v>1</v>
      </c>
      <c r="C899">
        <v>1830</v>
      </c>
      <c r="E899" t="s">
        <v>795</v>
      </c>
      <c r="F899" t="s">
        <v>796</v>
      </c>
      <c r="G899" t="s">
        <v>797</v>
      </c>
      <c r="H899" t="s">
        <v>39</v>
      </c>
      <c r="I899">
        <f>I897*J899</f>
        <v>12</v>
      </c>
      <c r="J899">
        <v>100</v>
      </c>
      <c r="K899">
        <v>100</v>
      </c>
      <c r="O899">
        <f t="shared" si="1085"/>
        <v>44145.82</v>
      </c>
      <c r="P899">
        <f t="shared" si="1086"/>
        <v>44145.82</v>
      </c>
      <c r="Q899">
        <f>(ROUND((ROUND(((ET899)*AV899*I899),2)*BB899),2)+ROUND((ROUND(((AE899-(EU899))*AV899*I899),2)*BS899),2))</f>
        <v>0</v>
      </c>
      <c r="R899">
        <f t="shared" si="1087"/>
        <v>0</v>
      </c>
      <c r="S899">
        <f t="shared" si="1088"/>
        <v>0</v>
      </c>
      <c r="T899">
        <f t="shared" si="1089"/>
        <v>0</v>
      </c>
      <c r="U899">
        <f t="shared" si="1090"/>
        <v>0</v>
      </c>
      <c r="V899">
        <f t="shared" si="1091"/>
        <v>0</v>
      </c>
      <c r="W899">
        <f t="shared" si="1092"/>
        <v>0</v>
      </c>
      <c r="X899">
        <f t="shared" si="1093"/>
        <v>0</v>
      </c>
      <c r="Y899">
        <f t="shared" si="1094"/>
        <v>0</v>
      </c>
      <c r="AA899">
        <v>59204059</v>
      </c>
      <c r="AB899">
        <f t="shared" si="1095"/>
        <v>372.35</v>
      </c>
      <c r="AC899">
        <f t="shared" si="1096"/>
        <v>372.35</v>
      </c>
      <c r="AD899">
        <f>ROUND((((ET899)-(EU899))+AE899),6)</f>
        <v>0</v>
      </c>
      <c r="AE899">
        <f>ROUND((EU899),6)</f>
        <v>0</v>
      </c>
      <c r="AF899">
        <f>ROUND((EV899),6)</f>
        <v>0</v>
      </c>
      <c r="AG899">
        <f t="shared" si="1097"/>
        <v>0</v>
      </c>
      <c r="AH899">
        <f>(EW899)</f>
        <v>0</v>
      </c>
      <c r="AI899">
        <f>(EX899)</f>
        <v>0</v>
      </c>
      <c r="AJ899">
        <f t="shared" si="1098"/>
        <v>0</v>
      </c>
      <c r="AK899">
        <v>372.35</v>
      </c>
      <c r="AL899">
        <v>372.35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109</v>
      </c>
      <c r="AU899">
        <v>61</v>
      </c>
      <c r="AV899">
        <v>1</v>
      </c>
      <c r="AW899">
        <v>1</v>
      </c>
      <c r="AZ899">
        <v>1</v>
      </c>
      <c r="BA899">
        <v>1</v>
      </c>
      <c r="BB899">
        <v>1</v>
      </c>
      <c r="BC899">
        <v>9.8800000000000008</v>
      </c>
      <c r="BD899" t="s">
        <v>3</v>
      </c>
      <c r="BE899" t="s">
        <v>3</v>
      </c>
      <c r="BF899" t="s">
        <v>3</v>
      </c>
      <c r="BG899" t="s">
        <v>3</v>
      </c>
      <c r="BH899">
        <v>3</v>
      </c>
      <c r="BI899">
        <v>1</v>
      </c>
      <c r="BJ899" t="s">
        <v>3</v>
      </c>
      <c r="BM899">
        <v>22</v>
      </c>
      <c r="BN899">
        <v>0</v>
      </c>
      <c r="BO899" t="s">
        <v>3</v>
      </c>
      <c r="BP899">
        <v>0</v>
      </c>
      <c r="BQ899">
        <v>30</v>
      </c>
      <c r="BR899">
        <v>0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 t="s">
        <v>3</v>
      </c>
      <c r="BZ899">
        <v>109</v>
      </c>
      <c r="CA899">
        <v>61</v>
      </c>
      <c r="CB899" t="s">
        <v>3</v>
      </c>
      <c r="CE899">
        <v>30</v>
      </c>
      <c r="CF899">
        <v>0</v>
      </c>
      <c r="CG899">
        <v>0</v>
      </c>
      <c r="CM899">
        <v>0</v>
      </c>
      <c r="CN899" t="s">
        <v>3</v>
      </c>
      <c r="CO899">
        <v>0</v>
      </c>
      <c r="CP899">
        <f t="shared" si="1099"/>
        <v>44145.82</v>
      </c>
      <c r="CQ899">
        <f t="shared" si="1100"/>
        <v>3678.82</v>
      </c>
      <c r="CR899">
        <f>(ROUND((ROUND(((ET899)*AV899*1),2)*BB899),2)+ROUND((ROUND(((AE899-(EU899))*AV899*1),2)*BS899),2))</f>
        <v>0</v>
      </c>
      <c r="CS899">
        <f t="shared" si="1101"/>
        <v>0</v>
      </c>
      <c r="CT899">
        <f t="shared" si="1102"/>
        <v>0</v>
      </c>
      <c r="CU899">
        <f t="shared" si="1103"/>
        <v>0</v>
      </c>
      <c r="CV899">
        <f t="shared" si="1104"/>
        <v>0</v>
      </c>
      <c r="CW899">
        <f t="shared" si="1105"/>
        <v>0</v>
      </c>
      <c r="CX899">
        <f t="shared" si="1106"/>
        <v>0</v>
      </c>
      <c r="CY899">
        <f t="shared" si="1107"/>
        <v>0</v>
      </c>
      <c r="CZ899">
        <f t="shared" si="1108"/>
        <v>0</v>
      </c>
      <c r="DC899" t="s">
        <v>3</v>
      </c>
      <c r="DD899" t="s">
        <v>3</v>
      </c>
      <c r="DE899" t="s">
        <v>3</v>
      </c>
      <c r="DF899" t="s">
        <v>3</v>
      </c>
      <c r="DG899" t="s">
        <v>3</v>
      </c>
      <c r="DH899" t="s">
        <v>3</v>
      </c>
      <c r="DI899" t="s">
        <v>3</v>
      </c>
      <c r="DJ899" t="s">
        <v>3</v>
      </c>
      <c r="DK899" t="s">
        <v>3</v>
      </c>
      <c r="DL899" t="s">
        <v>3</v>
      </c>
      <c r="DM899" t="s">
        <v>3</v>
      </c>
      <c r="DN899">
        <v>0</v>
      </c>
      <c r="DO899">
        <v>0</v>
      </c>
      <c r="DP899">
        <v>1</v>
      </c>
      <c r="DQ899">
        <v>1</v>
      </c>
      <c r="DU899">
        <v>1010</v>
      </c>
      <c r="DV899" t="s">
        <v>39</v>
      </c>
      <c r="DW899" t="s">
        <v>39</v>
      </c>
      <c r="DX899">
        <v>1</v>
      </c>
      <c r="DZ899" t="s">
        <v>3</v>
      </c>
      <c r="EA899" t="s">
        <v>3</v>
      </c>
      <c r="EB899" t="s">
        <v>3</v>
      </c>
      <c r="EC899" t="s">
        <v>3</v>
      </c>
      <c r="EE899">
        <v>58807898</v>
      </c>
      <c r="EF899">
        <v>30</v>
      </c>
      <c r="EG899" t="s">
        <v>27</v>
      </c>
      <c r="EH899">
        <v>0</v>
      </c>
      <c r="EI899" t="s">
        <v>3</v>
      </c>
      <c r="EJ899">
        <v>1</v>
      </c>
      <c r="EK899">
        <v>22</v>
      </c>
      <c r="EL899" t="s">
        <v>724</v>
      </c>
      <c r="EM899" t="s">
        <v>725</v>
      </c>
      <c r="EO899" t="s">
        <v>3</v>
      </c>
      <c r="EQ899">
        <v>0</v>
      </c>
      <c r="ER899">
        <v>372.35</v>
      </c>
      <c r="ES899">
        <v>372.35</v>
      </c>
      <c r="ET899">
        <v>0</v>
      </c>
      <c r="EU899">
        <v>0</v>
      </c>
      <c r="EV899">
        <v>0</v>
      </c>
      <c r="EW899">
        <v>0</v>
      </c>
      <c r="EX899">
        <v>0</v>
      </c>
      <c r="EZ899">
        <v>5</v>
      </c>
      <c r="FC899">
        <v>1</v>
      </c>
      <c r="FD899">
        <v>18</v>
      </c>
      <c r="FF899">
        <v>4328</v>
      </c>
      <c r="FQ899">
        <v>0</v>
      </c>
      <c r="FR899">
        <v>0</v>
      </c>
      <c r="FS899">
        <v>0</v>
      </c>
      <c r="FX899">
        <v>109</v>
      </c>
      <c r="FY899">
        <v>61</v>
      </c>
      <c r="GA899" t="s">
        <v>798</v>
      </c>
      <c r="GD899">
        <v>1</v>
      </c>
      <c r="GF899">
        <v>-1955972679</v>
      </c>
      <c r="GG899">
        <v>2</v>
      </c>
      <c r="GH899">
        <v>3</v>
      </c>
      <c r="GI899">
        <v>5</v>
      </c>
      <c r="GJ899">
        <v>0</v>
      </c>
      <c r="GK899">
        <v>0</v>
      </c>
      <c r="GL899">
        <f t="shared" si="1109"/>
        <v>0</v>
      </c>
      <c r="GM899">
        <f t="shared" si="1110"/>
        <v>44145.82</v>
      </c>
      <c r="GN899">
        <f t="shared" si="1111"/>
        <v>44145.82</v>
      </c>
      <c r="GO899">
        <f t="shared" si="1112"/>
        <v>0</v>
      </c>
      <c r="GP899">
        <f t="shared" si="1113"/>
        <v>0</v>
      </c>
      <c r="GR899">
        <v>1</v>
      </c>
      <c r="GS899">
        <v>1</v>
      </c>
      <c r="GT899">
        <v>0</v>
      </c>
      <c r="GU899" t="s">
        <v>3</v>
      </c>
      <c r="GV899">
        <f t="shared" si="1114"/>
        <v>0</v>
      </c>
      <c r="GW899">
        <v>1</v>
      </c>
      <c r="GX899">
        <f t="shared" si="1115"/>
        <v>0</v>
      </c>
      <c r="HA899">
        <v>0</v>
      </c>
      <c r="HB899">
        <v>0</v>
      </c>
      <c r="HC899">
        <f t="shared" si="1116"/>
        <v>0</v>
      </c>
      <c r="HE899" t="s">
        <v>274</v>
      </c>
      <c r="HF899" t="s">
        <v>54</v>
      </c>
      <c r="HM899" t="s">
        <v>3</v>
      </c>
      <c r="HN899" t="s">
        <v>3</v>
      </c>
      <c r="HO899" t="s">
        <v>3</v>
      </c>
      <c r="HP899" t="s">
        <v>3</v>
      </c>
      <c r="HQ899" t="s">
        <v>3</v>
      </c>
      <c r="HS899">
        <v>0</v>
      </c>
      <c r="IK899">
        <v>0</v>
      </c>
    </row>
    <row r="900" spans="1:255" x14ac:dyDescent="0.2">
      <c r="A900" s="2">
        <v>17</v>
      </c>
      <c r="B900" s="2">
        <v>1</v>
      </c>
      <c r="C900" s="2">
        <f>ROW(SmtRes!A1842)</f>
        <v>1842</v>
      </c>
      <c r="D900" s="2">
        <f>ROW(EtalonRes!A1842)</f>
        <v>1842</v>
      </c>
      <c r="E900" s="2" t="s">
        <v>799</v>
      </c>
      <c r="F900" s="2" t="s">
        <v>800</v>
      </c>
      <c r="G900" s="2" t="s">
        <v>801</v>
      </c>
      <c r="H900" s="2" t="s">
        <v>802</v>
      </c>
      <c r="I900" s="2">
        <f>ROUND(ROUND(8,4),9)</f>
        <v>8</v>
      </c>
      <c r="J900" s="2">
        <v>0</v>
      </c>
      <c r="K900" s="2">
        <f>ROUND(ROUND(8,4),9)</f>
        <v>8</v>
      </c>
      <c r="L900" s="2"/>
      <c r="M900" s="2"/>
      <c r="N900" s="2"/>
      <c r="O900" s="2">
        <f t="shared" si="1085"/>
        <v>551.84</v>
      </c>
      <c r="P900" s="2">
        <f t="shared" si="1086"/>
        <v>248.08</v>
      </c>
      <c r="Q900" s="2">
        <f>(ROUND((ROUND(((((ET900*1.25)*1.1))*AV900*I900),2)*BB900),2)+ROUND((ROUND(((AE900-(((EU900*1.25)*1.1)))*AV900*I900),2)*BS900),2))</f>
        <v>29.81</v>
      </c>
      <c r="R900" s="2">
        <f t="shared" si="1087"/>
        <v>3.4</v>
      </c>
      <c r="S900" s="2">
        <f t="shared" si="1088"/>
        <v>273.95</v>
      </c>
      <c r="T900" s="2">
        <f t="shared" si="1089"/>
        <v>0</v>
      </c>
      <c r="U900" s="2">
        <f t="shared" si="1090"/>
        <v>21.704060399999996</v>
      </c>
      <c r="V900" s="2">
        <f t="shared" si="1091"/>
        <v>0</v>
      </c>
      <c r="W900" s="2">
        <f t="shared" si="1092"/>
        <v>0</v>
      </c>
      <c r="X900" s="2">
        <f t="shared" si="1093"/>
        <v>302.31</v>
      </c>
      <c r="Y900" s="2">
        <f t="shared" si="1094"/>
        <v>169.18</v>
      </c>
      <c r="Z900" s="2"/>
      <c r="AA900" s="2">
        <v>59204062</v>
      </c>
      <c r="AB900" s="2">
        <f t="shared" si="1095"/>
        <v>66.595550000000003</v>
      </c>
      <c r="AC900" s="2">
        <f t="shared" si="1096"/>
        <v>31.01</v>
      </c>
      <c r="AD900" s="2">
        <f>ROUND((((((ET900*1.25)*1.1))-(((EU900*1.25)*1.1)))+AE900),6)</f>
        <v>3.4925000000000002</v>
      </c>
      <c r="AE900" s="2">
        <f>ROUND((((EU900*1.25)*1.1)),6)</f>
        <v>0.39874999999999999</v>
      </c>
      <c r="AF900" s="2">
        <f>ROUND((((EV900*1.15)*1.1)),6)</f>
        <v>32.093049999999998</v>
      </c>
      <c r="AG900" s="2">
        <f t="shared" si="1097"/>
        <v>0</v>
      </c>
      <c r="AH900" s="2">
        <f>(((EW900*1.15)*1.1))</f>
        <v>2.5426499999999996</v>
      </c>
      <c r="AI900" s="2">
        <f>(((EX900*1.25)*1.1))</f>
        <v>0</v>
      </c>
      <c r="AJ900" s="2">
        <f t="shared" si="1098"/>
        <v>0</v>
      </c>
      <c r="AK900" s="2">
        <v>58.92</v>
      </c>
      <c r="AL900" s="2">
        <v>31.01</v>
      </c>
      <c r="AM900" s="2">
        <v>2.54</v>
      </c>
      <c r="AN900" s="2">
        <v>0.28999999999999998</v>
      </c>
      <c r="AO900" s="2">
        <v>25.37</v>
      </c>
      <c r="AP900" s="2">
        <v>0</v>
      </c>
      <c r="AQ900" s="2">
        <v>2.0099999999999998</v>
      </c>
      <c r="AR900" s="2">
        <v>0</v>
      </c>
      <c r="AS900" s="2">
        <v>0</v>
      </c>
      <c r="AT900" s="2">
        <v>109</v>
      </c>
      <c r="AU900" s="2">
        <v>61</v>
      </c>
      <c r="AV900" s="2">
        <v>1.0669999999999999</v>
      </c>
      <c r="AW900" s="2">
        <v>1</v>
      </c>
      <c r="AX900" s="2"/>
      <c r="AY900" s="2"/>
      <c r="AZ900" s="2">
        <v>1</v>
      </c>
      <c r="BA900" s="2">
        <v>1</v>
      </c>
      <c r="BB900" s="2">
        <v>1</v>
      </c>
      <c r="BC900" s="2">
        <v>1</v>
      </c>
      <c r="BD900" s="2" t="s">
        <v>3</v>
      </c>
      <c r="BE900" s="2" t="s">
        <v>3</v>
      </c>
      <c r="BF900" s="2" t="s">
        <v>3</v>
      </c>
      <c r="BG900" s="2" t="s">
        <v>3</v>
      </c>
      <c r="BH900" s="2">
        <v>0</v>
      </c>
      <c r="BI900" s="2">
        <v>1</v>
      </c>
      <c r="BJ900" s="2" t="s">
        <v>803</v>
      </c>
      <c r="BK900" s="2"/>
      <c r="BL900" s="2"/>
      <c r="BM900" s="2">
        <v>22</v>
      </c>
      <c r="BN900" s="2">
        <v>58807811</v>
      </c>
      <c r="BO900" s="2" t="s">
        <v>800</v>
      </c>
      <c r="BP900" s="2">
        <v>1</v>
      </c>
      <c r="BQ900" s="2">
        <v>30</v>
      </c>
      <c r="BR900" s="2">
        <v>0</v>
      </c>
      <c r="BS900" s="2">
        <v>1</v>
      </c>
      <c r="BT900" s="2">
        <v>1</v>
      </c>
      <c r="BU900" s="2">
        <v>1</v>
      </c>
      <c r="BV900" s="2">
        <v>1</v>
      </c>
      <c r="BW900" s="2">
        <v>1</v>
      </c>
      <c r="BX900" s="2">
        <v>1</v>
      </c>
      <c r="BY900" s="2" t="s">
        <v>3</v>
      </c>
      <c r="BZ900" s="2">
        <v>109</v>
      </c>
      <c r="CA900" s="2">
        <v>61</v>
      </c>
      <c r="CB900" s="2" t="s">
        <v>3</v>
      </c>
      <c r="CC900" s="2"/>
      <c r="CD900" s="2"/>
      <c r="CE900" s="2">
        <v>30</v>
      </c>
      <c r="CF900" s="2">
        <v>0</v>
      </c>
      <c r="CG900" s="2">
        <v>0</v>
      </c>
      <c r="CH900" s="2"/>
      <c r="CI900" s="2"/>
      <c r="CJ900" s="2"/>
      <c r="CK900" s="2"/>
      <c r="CL900" s="2"/>
      <c r="CM900" s="2">
        <v>0</v>
      </c>
      <c r="CN900" s="2" t="s">
        <v>1044</v>
      </c>
      <c r="CO900" s="2">
        <v>0</v>
      </c>
      <c r="CP900" s="2">
        <f t="shared" si="1099"/>
        <v>551.83999999999992</v>
      </c>
      <c r="CQ900" s="2">
        <f t="shared" si="1100"/>
        <v>31.01</v>
      </c>
      <c r="CR900" s="2">
        <f>(ROUND((ROUND(((((ET900*1.25)*1.1))*AV900*1),2)*BB900),2)+ROUND((ROUND(((AE900-(((EU900*1.25)*1.1)))*AV900*1),2)*BS900),2))</f>
        <v>3.73</v>
      </c>
      <c r="CS900" s="2">
        <f t="shared" si="1101"/>
        <v>0.43</v>
      </c>
      <c r="CT900" s="2">
        <f t="shared" si="1102"/>
        <v>34.24</v>
      </c>
      <c r="CU900" s="2">
        <f t="shared" si="1103"/>
        <v>0</v>
      </c>
      <c r="CV900" s="2">
        <f t="shared" si="1104"/>
        <v>2.7130075499999995</v>
      </c>
      <c r="CW900" s="2">
        <f t="shared" si="1105"/>
        <v>0</v>
      </c>
      <c r="CX900" s="2">
        <f t="shared" si="1106"/>
        <v>0</v>
      </c>
      <c r="CY900" s="2">
        <f t="shared" si="1107"/>
        <v>302.31149999999997</v>
      </c>
      <c r="CZ900" s="2">
        <f t="shared" si="1108"/>
        <v>169.18349999999998</v>
      </c>
      <c r="DA900" s="2"/>
      <c r="DB900" s="2">
        <v>361</v>
      </c>
      <c r="DC900" s="2" t="s">
        <v>3</v>
      </c>
      <c r="DD900" s="2" t="s">
        <v>3</v>
      </c>
      <c r="DE900" s="2" t="s">
        <v>25</v>
      </c>
      <c r="DF900" s="2" t="s">
        <v>25</v>
      </c>
      <c r="DG900" s="2" t="s">
        <v>26</v>
      </c>
      <c r="DH900" s="2" t="s">
        <v>3</v>
      </c>
      <c r="DI900" s="2" t="s">
        <v>26</v>
      </c>
      <c r="DJ900" s="2" t="s">
        <v>25</v>
      </c>
      <c r="DK900" s="2" t="s">
        <v>3</v>
      </c>
      <c r="DL900" s="2" t="s">
        <v>3</v>
      </c>
      <c r="DM900" s="2" t="s">
        <v>3</v>
      </c>
      <c r="DN900" s="2">
        <v>0</v>
      </c>
      <c r="DO900" s="2">
        <v>0</v>
      </c>
      <c r="DP900" s="2">
        <v>1</v>
      </c>
      <c r="DQ900" s="2">
        <v>1</v>
      </c>
      <c r="DR900" s="2"/>
      <c r="DS900" s="2"/>
      <c r="DT900" s="2"/>
      <c r="DU900" s="2">
        <v>1013</v>
      </c>
      <c r="DV900" s="2" t="s">
        <v>802</v>
      </c>
      <c r="DW900" s="2" t="s">
        <v>802</v>
      </c>
      <c r="DX900" s="2">
        <v>1</v>
      </c>
      <c r="DY900" s="2"/>
      <c r="DZ900" s="2" t="s">
        <v>3</v>
      </c>
      <c r="EA900" s="2" t="s">
        <v>3</v>
      </c>
      <c r="EB900" s="2" t="s">
        <v>3</v>
      </c>
      <c r="EC900" s="2" t="s">
        <v>3</v>
      </c>
      <c r="ED900" s="2"/>
      <c r="EE900" s="2">
        <v>58807898</v>
      </c>
      <c r="EF900" s="2">
        <v>30</v>
      </c>
      <c r="EG900" s="2" t="s">
        <v>27</v>
      </c>
      <c r="EH900" s="2">
        <v>0</v>
      </c>
      <c r="EI900" s="2" t="s">
        <v>3</v>
      </c>
      <c r="EJ900" s="2">
        <v>1</v>
      </c>
      <c r="EK900" s="2">
        <v>22</v>
      </c>
      <c r="EL900" s="2" t="s">
        <v>724</v>
      </c>
      <c r="EM900" s="2" t="s">
        <v>725</v>
      </c>
      <c r="EN900" s="2"/>
      <c r="EO900" s="2" t="s">
        <v>30</v>
      </c>
      <c r="EP900" s="2"/>
      <c r="EQ900" s="2">
        <v>0</v>
      </c>
      <c r="ER900" s="2">
        <v>58.92</v>
      </c>
      <c r="ES900" s="2">
        <v>31.01</v>
      </c>
      <c r="ET900" s="2">
        <v>2.54</v>
      </c>
      <c r="EU900" s="2">
        <v>0.28999999999999998</v>
      </c>
      <c r="EV900" s="2">
        <v>25.37</v>
      </c>
      <c r="EW900" s="2">
        <v>2.0099999999999998</v>
      </c>
      <c r="EX900" s="2">
        <v>0</v>
      </c>
      <c r="EY900" s="2">
        <v>0</v>
      </c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>
        <v>0</v>
      </c>
      <c r="FR900" s="2">
        <v>0</v>
      </c>
      <c r="FS900" s="2">
        <v>0</v>
      </c>
      <c r="FT900" s="2"/>
      <c r="FU900" s="2"/>
      <c r="FV900" s="2"/>
      <c r="FW900" s="2"/>
      <c r="FX900" s="2">
        <v>109</v>
      </c>
      <c r="FY900" s="2">
        <v>61</v>
      </c>
      <c r="FZ900" s="2"/>
      <c r="GA900" s="2" t="s">
        <v>3</v>
      </c>
      <c r="GB900" s="2"/>
      <c r="GC900" s="2"/>
      <c r="GD900" s="2">
        <v>1</v>
      </c>
      <c r="GE900" s="2"/>
      <c r="GF900" s="2">
        <v>805873346</v>
      </c>
      <c r="GG900" s="2">
        <v>2</v>
      </c>
      <c r="GH900" s="2">
        <v>1</v>
      </c>
      <c r="GI900" s="2">
        <v>2</v>
      </c>
      <c r="GJ900" s="2">
        <v>0</v>
      </c>
      <c r="GK900" s="2">
        <v>0</v>
      </c>
      <c r="GL900" s="2">
        <f t="shared" si="1109"/>
        <v>0</v>
      </c>
      <c r="GM900" s="2">
        <f t="shared" si="1110"/>
        <v>1023.33</v>
      </c>
      <c r="GN900" s="2">
        <f t="shared" si="1111"/>
        <v>1023.33</v>
      </c>
      <c r="GO900" s="2">
        <f t="shared" si="1112"/>
        <v>0</v>
      </c>
      <c r="GP900" s="2">
        <f t="shared" si="1113"/>
        <v>0</v>
      </c>
      <c r="GQ900" s="2"/>
      <c r="GR900" s="2">
        <v>0</v>
      </c>
      <c r="GS900" s="2">
        <v>3</v>
      </c>
      <c r="GT900" s="2">
        <v>0</v>
      </c>
      <c r="GU900" s="2" t="s">
        <v>3</v>
      </c>
      <c r="GV900" s="2">
        <f t="shared" si="1114"/>
        <v>0</v>
      </c>
      <c r="GW900" s="2">
        <v>1</v>
      </c>
      <c r="GX900" s="2">
        <f t="shared" si="1115"/>
        <v>0</v>
      </c>
      <c r="GY900" s="2"/>
      <c r="GZ900" s="2"/>
      <c r="HA900" s="2">
        <v>0</v>
      </c>
      <c r="HB900" s="2">
        <v>0</v>
      </c>
      <c r="HC900" s="2">
        <f t="shared" si="1116"/>
        <v>0</v>
      </c>
      <c r="HD900" s="2"/>
      <c r="HE900" s="2" t="s">
        <v>3</v>
      </c>
      <c r="HF900" s="2" t="s">
        <v>3</v>
      </c>
      <c r="HG900" s="2"/>
      <c r="HH900" s="2"/>
      <c r="HI900" s="2"/>
      <c r="HJ900" s="2"/>
      <c r="HK900" s="2"/>
      <c r="HL900" s="2"/>
      <c r="HM900" s="2" t="s">
        <v>3</v>
      </c>
      <c r="HN900" s="2" t="s">
        <v>3</v>
      </c>
      <c r="HO900" s="2" t="s">
        <v>3</v>
      </c>
      <c r="HP900" s="2" t="s">
        <v>3</v>
      </c>
      <c r="HQ900" s="2" t="s">
        <v>3</v>
      </c>
      <c r="HR900" s="2"/>
      <c r="HS900" s="2">
        <v>0</v>
      </c>
      <c r="HT900" s="2"/>
      <c r="HU900" s="2"/>
      <c r="HV900" s="2"/>
      <c r="HW900" s="2"/>
      <c r="HX900" s="2"/>
      <c r="HY900" s="2"/>
      <c r="HZ900" s="2"/>
      <c r="IA900" s="2"/>
      <c r="IB900" s="2"/>
      <c r="IC900" s="2"/>
      <c r="ID900" s="2"/>
      <c r="IE900" s="2"/>
      <c r="IF900" s="2"/>
      <c r="IG900" s="2"/>
      <c r="IH900" s="2"/>
      <c r="II900" s="2"/>
      <c r="IJ900" s="2"/>
      <c r="IK900" s="2">
        <v>0</v>
      </c>
      <c r="IL900" s="2"/>
      <c r="IM900" s="2"/>
      <c r="IN900" s="2"/>
      <c r="IO900" s="2"/>
      <c r="IP900" s="2"/>
      <c r="IQ900" s="2"/>
      <c r="IR900" s="2"/>
      <c r="IS900" s="2"/>
      <c r="IT900" s="2"/>
      <c r="IU900" s="2"/>
    </row>
    <row r="901" spans="1:255" x14ac:dyDescent="0.2">
      <c r="A901">
        <v>17</v>
      </c>
      <c r="B901">
        <v>1</v>
      </c>
      <c r="C901">
        <f>ROW(SmtRes!A1854)</f>
        <v>1854</v>
      </c>
      <c r="D901">
        <f>ROW(EtalonRes!A1854)</f>
        <v>1854</v>
      </c>
      <c r="E901" t="s">
        <v>799</v>
      </c>
      <c r="F901" t="s">
        <v>800</v>
      </c>
      <c r="G901" t="s">
        <v>801</v>
      </c>
      <c r="H901" t="s">
        <v>802</v>
      </c>
      <c r="I901">
        <f>ROUND(ROUND(8,4),9)</f>
        <v>8</v>
      </c>
      <c r="J901">
        <v>0</v>
      </c>
      <c r="K901">
        <f>ROUND(ROUND(8,4),9)</f>
        <v>8</v>
      </c>
      <c r="O901">
        <f t="shared" si="1085"/>
        <v>17709.14</v>
      </c>
      <c r="P901">
        <f t="shared" si="1086"/>
        <v>2207.91</v>
      </c>
      <c r="Q901">
        <f>(ROUND((ROUND(((((ET901*1.25)*1.1))*AV901*I901),2)*BB901),2)+ROUND((ROUND(((AE901-(((EU901*1.25)*1.1)))*AV901*I901),2)*BS901),2))</f>
        <v>436.72</v>
      </c>
      <c r="R901">
        <f t="shared" si="1087"/>
        <v>186.97</v>
      </c>
      <c r="S901">
        <f t="shared" si="1088"/>
        <v>15064.51</v>
      </c>
      <c r="T901">
        <f t="shared" si="1089"/>
        <v>0</v>
      </c>
      <c r="U901">
        <f t="shared" si="1090"/>
        <v>21.704060399999996</v>
      </c>
      <c r="V901">
        <f t="shared" si="1091"/>
        <v>0</v>
      </c>
      <c r="W901">
        <f t="shared" si="1092"/>
        <v>0</v>
      </c>
      <c r="X901">
        <f t="shared" si="1093"/>
        <v>16624.11</v>
      </c>
      <c r="Y901">
        <f t="shared" si="1094"/>
        <v>9303.4</v>
      </c>
      <c r="AA901">
        <v>59204059</v>
      </c>
      <c r="AB901">
        <f t="shared" si="1095"/>
        <v>66.595550000000003</v>
      </c>
      <c r="AC901">
        <f t="shared" si="1096"/>
        <v>31.01</v>
      </c>
      <c r="AD901">
        <f>ROUND((((((ET901*1.25)*1.1))-(((EU901*1.25)*1.1)))+AE901),6)</f>
        <v>3.4925000000000002</v>
      </c>
      <c r="AE901">
        <f>ROUND((((EU901*1.25)*1.1)),6)</f>
        <v>0.39874999999999999</v>
      </c>
      <c r="AF901">
        <f>ROUND((((EV901*1.15)*1.1)),6)</f>
        <v>32.093049999999998</v>
      </c>
      <c r="AG901">
        <f t="shared" si="1097"/>
        <v>0</v>
      </c>
      <c r="AH901">
        <f>(((EW901*1.15)*1.1))</f>
        <v>2.5426499999999996</v>
      </c>
      <c r="AI901">
        <f>(((EX901*1.25)*1.1))</f>
        <v>0</v>
      </c>
      <c r="AJ901">
        <f t="shared" si="1098"/>
        <v>0</v>
      </c>
      <c r="AK901">
        <v>58.92</v>
      </c>
      <c r="AL901">
        <v>31.01</v>
      </c>
      <c r="AM901">
        <v>2.54</v>
      </c>
      <c r="AN901">
        <v>0.28999999999999998</v>
      </c>
      <c r="AO901">
        <v>25.37</v>
      </c>
      <c r="AP901">
        <v>0</v>
      </c>
      <c r="AQ901">
        <v>2.0099999999999998</v>
      </c>
      <c r="AR901">
        <v>0</v>
      </c>
      <c r="AS901">
        <v>0</v>
      </c>
      <c r="AT901">
        <v>109</v>
      </c>
      <c r="AU901">
        <v>61</v>
      </c>
      <c r="AV901">
        <v>1.0669999999999999</v>
      </c>
      <c r="AW901">
        <v>1</v>
      </c>
      <c r="AZ901">
        <v>1</v>
      </c>
      <c r="BA901">
        <v>54.99</v>
      </c>
      <c r="BB901">
        <v>14.65</v>
      </c>
      <c r="BC901">
        <v>8.9</v>
      </c>
      <c r="BD901" t="s">
        <v>3</v>
      </c>
      <c r="BE901" t="s">
        <v>3</v>
      </c>
      <c r="BF901" t="s">
        <v>3</v>
      </c>
      <c r="BG901" t="s">
        <v>3</v>
      </c>
      <c r="BH901">
        <v>0</v>
      </c>
      <c r="BI901">
        <v>1</v>
      </c>
      <c r="BJ901" t="s">
        <v>803</v>
      </c>
      <c r="BM901">
        <v>22</v>
      </c>
      <c r="BN901">
        <v>58807811</v>
      </c>
      <c r="BO901" t="s">
        <v>800</v>
      </c>
      <c r="BP901">
        <v>1</v>
      </c>
      <c r="BQ901">
        <v>30</v>
      </c>
      <c r="BR901">
        <v>0</v>
      </c>
      <c r="BS901">
        <v>54.99</v>
      </c>
      <c r="BT901">
        <v>1</v>
      </c>
      <c r="BU901">
        <v>1</v>
      </c>
      <c r="BV901">
        <v>1</v>
      </c>
      <c r="BW901">
        <v>1</v>
      </c>
      <c r="BX901">
        <v>1</v>
      </c>
      <c r="BY901" t="s">
        <v>3</v>
      </c>
      <c r="BZ901">
        <v>109</v>
      </c>
      <c r="CA901">
        <v>61</v>
      </c>
      <c r="CB901" t="s">
        <v>3</v>
      </c>
      <c r="CE901">
        <v>30</v>
      </c>
      <c r="CF901">
        <v>0</v>
      </c>
      <c r="CG901">
        <v>0</v>
      </c>
      <c r="CM901">
        <v>0</v>
      </c>
      <c r="CN901" t="s">
        <v>1044</v>
      </c>
      <c r="CO901">
        <v>0</v>
      </c>
      <c r="CP901">
        <f t="shared" si="1099"/>
        <v>17709.14</v>
      </c>
      <c r="CQ901">
        <f t="shared" si="1100"/>
        <v>275.99</v>
      </c>
      <c r="CR901">
        <f>(ROUND((ROUND(((((ET901*1.25)*1.1))*AV901*1),2)*BB901),2)+ROUND((ROUND(((AE901-(((EU901*1.25)*1.1)))*AV901*1),2)*BS901),2))</f>
        <v>54.64</v>
      </c>
      <c r="CS901">
        <f t="shared" si="1101"/>
        <v>23.65</v>
      </c>
      <c r="CT901">
        <f t="shared" si="1102"/>
        <v>1882.86</v>
      </c>
      <c r="CU901">
        <f t="shared" si="1103"/>
        <v>0</v>
      </c>
      <c r="CV901">
        <f t="shared" si="1104"/>
        <v>2.7130075499999995</v>
      </c>
      <c r="CW901">
        <f t="shared" si="1105"/>
        <v>0</v>
      </c>
      <c r="CX901">
        <f t="shared" si="1106"/>
        <v>0</v>
      </c>
      <c r="CY901">
        <f t="shared" si="1107"/>
        <v>16624.1132</v>
      </c>
      <c r="CZ901">
        <f t="shared" si="1108"/>
        <v>9303.4027999999998</v>
      </c>
      <c r="DB901">
        <v>363</v>
      </c>
      <c r="DC901" t="s">
        <v>3</v>
      </c>
      <c r="DD901" t="s">
        <v>3</v>
      </c>
      <c r="DE901" t="s">
        <v>25</v>
      </c>
      <c r="DF901" t="s">
        <v>25</v>
      </c>
      <c r="DG901" t="s">
        <v>26</v>
      </c>
      <c r="DH901" t="s">
        <v>3</v>
      </c>
      <c r="DI901" t="s">
        <v>26</v>
      </c>
      <c r="DJ901" t="s">
        <v>25</v>
      </c>
      <c r="DK901" t="s">
        <v>3</v>
      </c>
      <c r="DL901" t="s">
        <v>3</v>
      </c>
      <c r="DM901" t="s">
        <v>3</v>
      </c>
      <c r="DN901">
        <v>0</v>
      </c>
      <c r="DO901">
        <v>0</v>
      </c>
      <c r="DP901">
        <v>1</v>
      </c>
      <c r="DQ901">
        <v>1</v>
      </c>
      <c r="DU901">
        <v>1013</v>
      </c>
      <c r="DV901" t="s">
        <v>802</v>
      </c>
      <c r="DW901" t="s">
        <v>802</v>
      </c>
      <c r="DX901">
        <v>1</v>
      </c>
      <c r="DZ901" t="s">
        <v>3</v>
      </c>
      <c r="EA901" t="s">
        <v>3</v>
      </c>
      <c r="EB901" t="s">
        <v>3</v>
      </c>
      <c r="EC901" t="s">
        <v>3</v>
      </c>
      <c r="EE901">
        <v>58807898</v>
      </c>
      <c r="EF901">
        <v>30</v>
      </c>
      <c r="EG901" t="s">
        <v>27</v>
      </c>
      <c r="EH901">
        <v>0</v>
      </c>
      <c r="EI901" t="s">
        <v>3</v>
      </c>
      <c r="EJ901">
        <v>1</v>
      </c>
      <c r="EK901">
        <v>22</v>
      </c>
      <c r="EL901" t="s">
        <v>724</v>
      </c>
      <c r="EM901" t="s">
        <v>725</v>
      </c>
      <c r="EO901" t="s">
        <v>30</v>
      </c>
      <c r="EQ901">
        <v>0</v>
      </c>
      <c r="ER901">
        <v>58.92</v>
      </c>
      <c r="ES901">
        <v>31.01</v>
      </c>
      <c r="ET901">
        <v>2.54</v>
      </c>
      <c r="EU901">
        <v>0.28999999999999998</v>
      </c>
      <c r="EV901">
        <v>25.37</v>
      </c>
      <c r="EW901">
        <v>2.0099999999999998</v>
      </c>
      <c r="EX901">
        <v>0</v>
      </c>
      <c r="EY901">
        <v>0</v>
      </c>
      <c r="FQ901">
        <v>0</v>
      </c>
      <c r="FR901">
        <v>0</v>
      </c>
      <c r="FS901">
        <v>0</v>
      </c>
      <c r="FX901">
        <v>109</v>
      </c>
      <c r="FY901">
        <v>61</v>
      </c>
      <c r="GA901" t="s">
        <v>3</v>
      </c>
      <c r="GD901">
        <v>1</v>
      </c>
      <c r="GF901">
        <v>805873346</v>
      </c>
      <c r="GG901">
        <v>2</v>
      </c>
      <c r="GH901">
        <v>1</v>
      </c>
      <c r="GI901">
        <v>2</v>
      </c>
      <c r="GJ901">
        <v>0</v>
      </c>
      <c r="GK901">
        <v>0</v>
      </c>
      <c r="GL901">
        <f t="shared" si="1109"/>
        <v>0</v>
      </c>
      <c r="GM901">
        <f t="shared" si="1110"/>
        <v>43636.65</v>
      </c>
      <c r="GN901">
        <f t="shared" si="1111"/>
        <v>43636.65</v>
      </c>
      <c r="GO901">
        <f t="shared" si="1112"/>
        <v>0</v>
      </c>
      <c r="GP901">
        <f t="shared" si="1113"/>
        <v>0</v>
      </c>
      <c r="GR901">
        <v>0</v>
      </c>
      <c r="GS901">
        <v>3</v>
      </c>
      <c r="GT901">
        <v>0</v>
      </c>
      <c r="GU901" t="s">
        <v>3</v>
      </c>
      <c r="GV901">
        <f t="shared" si="1114"/>
        <v>0</v>
      </c>
      <c r="GW901">
        <v>1</v>
      </c>
      <c r="GX901">
        <f t="shared" si="1115"/>
        <v>0</v>
      </c>
      <c r="HA901">
        <v>0</v>
      </c>
      <c r="HB901">
        <v>0</v>
      </c>
      <c r="HC901">
        <f t="shared" si="1116"/>
        <v>0</v>
      </c>
      <c r="HE901" t="s">
        <v>3</v>
      </c>
      <c r="HF901" t="s">
        <v>3</v>
      </c>
      <c r="HM901" t="s">
        <v>3</v>
      </c>
      <c r="HN901" t="s">
        <v>3</v>
      </c>
      <c r="HO901" t="s">
        <v>3</v>
      </c>
      <c r="HP901" t="s">
        <v>3</v>
      </c>
      <c r="HQ901" t="s">
        <v>3</v>
      </c>
      <c r="HS901">
        <v>0</v>
      </c>
      <c r="IK901">
        <v>0</v>
      </c>
    </row>
    <row r="902" spans="1:255" x14ac:dyDescent="0.2">
      <c r="A902" s="2">
        <v>18</v>
      </c>
      <c r="B902" s="2">
        <v>1</v>
      </c>
      <c r="C902" s="2">
        <v>1842</v>
      </c>
      <c r="D902" s="2"/>
      <c r="E902" s="2" t="s">
        <v>804</v>
      </c>
      <c r="F902" s="2" t="s">
        <v>805</v>
      </c>
      <c r="G902" s="2" t="s">
        <v>806</v>
      </c>
      <c r="H902" s="2" t="s">
        <v>753</v>
      </c>
      <c r="I902" s="2">
        <f>I900*J902</f>
        <v>8</v>
      </c>
      <c r="J902" s="2">
        <v>1</v>
      </c>
      <c r="K902" s="2">
        <v>1</v>
      </c>
      <c r="L902" s="2"/>
      <c r="M902" s="2"/>
      <c r="N902" s="2"/>
      <c r="O902" s="2">
        <f t="shared" si="1085"/>
        <v>19278.16</v>
      </c>
      <c r="P902" s="2">
        <f t="shared" si="1086"/>
        <v>19278.16</v>
      </c>
      <c r="Q902" s="2">
        <f>(ROUND((ROUND(((ET902)*AV902*I902),2)*BB902),2)+ROUND((ROUND(((AE902-(EU902))*AV902*I902),2)*BS902),2))</f>
        <v>0</v>
      </c>
      <c r="R902" s="2">
        <f t="shared" si="1087"/>
        <v>0</v>
      </c>
      <c r="S902" s="2">
        <f t="shared" si="1088"/>
        <v>0</v>
      </c>
      <c r="T902" s="2">
        <f t="shared" si="1089"/>
        <v>0</v>
      </c>
      <c r="U902" s="2">
        <f t="shared" si="1090"/>
        <v>0</v>
      </c>
      <c r="V902" s="2">
        <f t="shared" si="1091"/>
        <v>0</v>
      </c>
      <c r="W902" s="2">
        <f t="shared" si="1092"/>
        <v>0</v>
      </c>
      <c r="X902" s="2">
        <f t="shared" si="1093"/>
        <v>0</v>
      </c>
      <c r="Y902" s="2">
        <f t="shared" si="1094"/>
        <v>0</v>
      </c>
      <c r="Z902" s="2"/>
      <c r="AA902" s="2">
        <v>59204062</v>
      </c>
      <c r="AB902" s="2">
        <f t="shared" si="1095"/>
        <v>2409.77</v>
      </c>
      <c r="AC902" s="2">
        <f t="shared" si="1096"/>
        <v>2409.77</v>
      </c>
      <c r="AD902" s="2">
        <f>ROUND((((ET902)-(EU902))+AE902),6)</f>
        <v>0</v>
      </c>
      <c r="AE902" s="2">
        <f>ROUND((EU902),6)</f>
        <v>0</v>
      </c>
      <c r="AF902" s="2">
        <f>ROUND((EV902),6)</f>
        <v>0</v>
      </c>
      <c r="AG902" s="2">
        <f t="shared" si="1097"/>
        <v>0</v>
      </c>
      <c r="AH902" s="2">
        <f>(EW902)</f>
        <v>0</v>
      </c>
      <c r="AI902" s="2">
        <f>(EX902)</f>
        <v>0</v>
      </c>
      <c r="AJ902" s="2">
        <f t="shared" si="1098"/>
        <v>0</v>
      </c>
      <c r="AK902" s="2">
        <v>2409.77</v>
      </c>
      <c r="AL902" s="2">
        <v>2409.77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109</v>
      </c>
      <c r="AU902" s="2">
        <v>61</v>
      </c>
      <c r="AV902" s="2">
        <v>1</v>
      </c>
      <c r="AW902" s="2">
        <v>1</v>
      </c>
      <c r="AX902" s="2"/>
      <c r="AY902" s="2"/>
      <c r="AZ902" s="2">
        <v>1</v>
      </c>
      <c r="BA902" s="2">
        <v>1</v>
      </c>
      <c r="BB902" s="2">
        <v>1</v>
      </c>
      <c r="BC902" s="2">
        <v>1</v>
      </c>
      <c r="BD902" s="2" t="s">
        <v>3</v>
      </c>
      <c r="BE902" s="2" t="s">
        <v>3</v>
      </c>
      <c r="BF902" s="2" t="s">
        <v>3</v>
      </c>
      <c r="BG902" s="2" t="s">
        <v>3</v>
      </c>
      <c r="BH902" s="2">
        <v>3</v>
      </c>
      <c r="BI902" s="2">
        <v>1</v>
      </c>
      <c r="BJ902" s="2" t="s">
        <v>807</v>
      </c>
      <c r="BK902" s="2"/>
      <c r="BL902" s="2"/>
      <c r="BM902" s="2">
        <v>22</v>
      </c>
      <c r="BN902" s="2">
        <v>58807811</v>
      </c>
      <c r="BO902" s="2" t="s">
        <v>3</v>
      </c>
      <c r="BP902" s="2">
        <v>0</v>
      </c>
      <c r="BQ902" s="2">
        <v>30</v>
      </c>
      <c r="BR902" s="2">
        <v>0</v>
      </c>
      <c r="BS902" s="2">
        <v>1</v>
      </c>
      <c r="BT902" s="2">
        <v>1</v>
      </c>
      <c r="BU902" s="2">
        <v>1</v>
      </c>
      <c r="BV902" s="2">
        <v>1</v>
      </c>
      <c r="BW902" s="2">
        <v>1</v>
      </c>
      <c r="BX902" s="2">
        <v>1</v>
      </c>
      <c r="BY902" s="2" t="s">
        <v>3</v>
      </c>
      <c r="BZ902" s="2">
        <v>109</v>
      </c>
      <c r="CA902" s="2">
        <v>61</v>
      </c>
      <c r="CB902" s="2" t="s">
        <v>3</v>
      </c>
      <c r="CC902" s="2"/>
      <c r="CD902" s="2"/>
      <c r="CE902" s="2">
        <v>30</v>
      </c>
      <c r="CF902" s="2">
        <v>0</v>
      </c>
      <c r="CG902" s="2">
        <v>0</v>
      </c>
      <c r="CH902" s="2"/>
      <c r="CI902" s="2"/>
      <c r="CJ902" s="2"/>
      <c r="CK902" s="2"/>
      <c r="CL902" s="2"/>
      <c r="CM902" s="2">
        <v>0</v>
      </c>
      <c r="CN902" s="2" t="s">
        <v>3</v>
      </c>
      <c r="CO902" s="2">
        <v>0</v>
      </c>
      <c r="CP902" s="2">
        <f t="shared" si="1099"/>
        <v>19278.16</v>
      </c>
      <c r="CQ902" s="2">
        <f t="shared" si="1100"/>
        <v>2409.77</v>
      </c>
      <c r="CR902" s="2">
        <f>(ROUND((ROUND(((ET902)*AV902*1),2)*BB902),2)+ROUND((ROUND(((AE902-(EU902))*AV902*1),2)*BS902),2))</f>
        <v>0</v>
      </c>
      <c r="CS902" s="2">
        <f t="shared" si="1101"/>
        <v>0</v>
      </c>
      <c r="CT902" s="2">
        <f t="shared" si="1102"/>
        <v>0</v>
      </c>
      <c r="CU902" s="2">
        <f t="shared" si="1103"/>
        <v>0</v>
      </c>
      <c r="CV902" s="2">
        <f t="shared" si="1104"/>
        <v>0</v>
      </c>
      <c r="CW902" s="2">
        <f t="shared" si="1105"/>
        <v>0</v>
      </c>
      <c r="CX902" s="2">
        <f t="shared" si="1106"/>
        <v>0</v>
      </c>
      <c r="CY902" s="2">
        <f t="shared" si="1107"/>
        <v>0</v>
      </c>
      <c r="CZ902" s="2">
        <f t="shared" si="1108"/>
        <v>0</v>
      </c>
      <c r="DA902" s="2"/>
      <c r="DB902" s="2"/>
      <c r="DC902" s="2" t="s">
        <v>3</v>
      </c>
      <c r="DD902" s="2" t="s">
        <v>3</v>
      </c>
      <c r="DE902" s="2" t="s">
        <v>3</v>
      </c>
      <c r="DF902" s="2" t="s">
        <v>3</v>
      </c>
      <c r="DG902" s="2" t="s">
        <v>3</v>
      </c>
      <c r="DH902" s="2" t="s">
        <v>3</v>
      </c>
      <c r="DI902" s="2" t="s">
        <v>3</v>
      </c>
      <c r="DJ902" s="2" t="s">
        <v>3</v>
      </c>
      <c r="DK902" s="2" t="s">
        <v>3</v>
      </c>
      <c r="DL902" s="2" t="s">
        <v>3</v>
      </c>
      <c r="DM902" s="2" t="s">
        <v>3</v>
      </c>
      <c r="DN902" s="2">
        <v>0</v>
      </c>
      <c r="DO902" s="2">
        <v>0</v>
      </c>
      <c r="DP902" s="2">
        <v>1</v>
      </c>
      <c r="DQ902" s="2">
        <v>1</v>
      </c>
      <c r="DR902" s="2"/>
      <c r="DS902" s="2"/>
      <c r="DT902" s="2"/>
      <c r="DU902" s="2">
        <v>1013</v>
      </c>
      <c r="DV902" s="2" t="s">
        <v>753</v>
      </c>
      <c r="DW902" s="2" t="s">
        <v>753</v>
      </c>
      <c r="DX902" s="2">
        <v>1</v>
      </c>
      <c r="DY902" s="2"/>
      <c r="DZ902" s="2" t="s">
        <v>3</v>
      </c>
      <c r="EA902" s="2" t="s">
        <v>3</v>
      </c>
      <c r="EB902" s="2" t="s">
        <v>3</v>
      </c>
      <c r="EC902" s="2" t="s">
        <v>3</v>
      </c>
      <c r="ED902" s="2"/>
      <c r="EE902" s="2">
        <v>58807898</v>
      </c>
      <c r="EF902" s="2">
        <v>30</v>
      </c>
      <c r="EG902" s="2" t="s">
        <v>27</v>
      </c>
      <c r="EH902" s="2">
        <v>0</v>
      </c>
      <c r="EI902" s="2" t="s">
        <v>3</v>
      </c>
      <c r="EJ902" s="2">
        <v>1</v>
      </c>
      <c r="EK902" s="2">
        <v>22</v>
      </c>
      <c r="EL902" s="2" t="s">
        <v>724</v>
      </c>
      <c r="EM902" s="2" t="s">
        <v>725</v>
      </c>
      <c r="EN902" s="2"/>
      <c r="EO902" s="2" t="s">
        <v>3</v>
      </c>
      <c r="EP902" s="2"/>
      <c r="EQ902" s="2">
        <v>0</v>
      </c>
      <c r="ER902" s="2">
        <v>2409.77</v>
      </c>
      <c r="ES902" s="2">
        <v>2409.77</v>
      </c>
      <c r="ET902" s="2">
        <v>0</v>
      </c>
      <c r="EU902" s="2">
        <v>0</v>
      </c>
      <c r="EV902" s="2">
        <v>0</v>
      </c>
      <c r="EW902" s="2">
        <v>0</v>
      </c>
      <c r="EX902" s="2">
        <v>0</v>
      </c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>
        <v>0</v>
      </c>
      <c r="FR902" s="2">
        <v>0</v>
      </c>
      <c r="FS902" s="2">
        <v>0</v>
      </c>
      <c r="FT902" s="2"/>
      <c r="FU902" s="2"/>
      <c r="FV902" s="2"/>
      <c r="FW902" s="2"/>
      <c r="FX902" s="2">
        <v>109</v>
      </c>
      <c r="FY902" s="2">
        <v>61</v>
      </c>
      <c r="FZ902" s="2"/>
      <c r="GA902" s="2" t="s">
        <v>3</v>
      </c>
      <c r="GB902" s="2"/>
      <c r="GC902" s="2"/>
      <c r="GD902" s="2">
        <v>1</v>
      </c>
      <c r="GE902" s="2"/>
      <c r="GF902" s="2">
        <v>-815160306</v>
      </c>
      <c r="GG902" s="2">
        <v>2</v>
      </c>
      <c r="GH902" s="2">
        <v>1</v>
      </c>
      <c r="GI902" s="2">
        <v>-2</v>
      </c>
      <c r="GJ902" s="2">
        <v>0</v>
      </c>
      <c r="GK902" s="2">
        <v>0</v>
      </c>
      <c r="GL902" s="2">
        <f t="shared" si="1109"/>
        <v>0</v>
      </c>
      <c r="GM902" s="2">
        <f t="shared" si="1110"/>
        <v>19278.16</v>
      </c>
      <c r="GN902" s="2">
        <f t="shared" si="1111"/>
        <v>19278.16</v>
      </c>
      <c r="GO902" s="2">
        <f t="shared" si="1112"/>
        <v>0</v>
      </c>
      <c r="GP902" s="2">
        <f t="shared" si="1113"/>
        <v>0</v>
      </c>
      <c r="GQ902" s="2"/>
      <c r="GR902" s="2">
        <v>0</v>
      </c>
      <c r="GS902" s="2">
        <v>3</v>
      </c>
      <c r="GT902" s="2">
        <v>0</v>
      </c>
      <c r="GU902" s="2" t="s">
        <v>3</v>
      </c>
      <c r="GV902" s="2">
        <f t="shared" si="1114"/>
        <v>0</v>
      </c>
      <c r="GW902" s="2">
        <v>1</v>
      </c>
      <c r="GX902" s="2">
        <f t="shared" si="1115"/>
        <v>0</v>
      </c>
      <c r="GY902" s="2"/>
      <c r="GZ902" s="2"/>
      <c r="HA902" s="2">
        <v>0</v>
      </c>
      <c r="HB902" s="2">
        <v>0</v>
      </c>
      <c r="HC902" s="2">
        <f t="shared" si="1116"/>
        <v>0</v>
      </c>
      <c r="HD902" s="2"/>
      <c r="HE902" s="2" t="s">
        <v>3</v>
      </c>
      <c r="HF902" s="2" t="s">
        <v>3</v>
      </c>
      <c r="HG902" s="2"/>
      <c r="HH902" s="2"/>
      <c r="HI902" s="2"/>
      <c r="HJ902" s="2"/>
      <c r="HK902" s="2"/>
      <c r="HL902" s="2"/>
      <c r="HM902" s="2" t="s">
        <v>3</v>
      </c>
      <c r="HN902" s="2" t="s">
        <v>3</v>
      </c>
      <c r="HO902" s="2" t="s">
        <v>3</v>
      </c>
      <c r="HP902" s="2" t="s">
        <v>3</v>
      </c>
      <c r="HQ902" s="2" t="s">
        <v>3</v>
      </c>
      <c r="HR902" s="2"/>
      <c r="HS902" s="2">
        <v>0</v>
      </c>
      <c r="HT902" s="2"/>
      <c r="HU902" s="2"/>
      <c r="HV902" s="2"/>
      <c r="HW902" s="2"/>
      <c r="HX902" s="2"/>
      <c r="HY902" s="2"/>
      <c r="HZ902" s="2"/>
      <c r="IA902" s="2"/>
      <c r="IB902" s="2"/>
      <c r="IC902" s="2"/>
      <c r="ID902" s="2"/>
      <c r="IE902" s="2"/>
      <c r="IF902" s="2"/>
      <c r="IG902" s="2"/>
      <c r="IH902" s="2"/>
      <c r="II902" s="2"/>
      <c r="IJ902" s="2"/>
      <c r="IK902" s="2">
        <v>0</v>
      </c>
      <c r="IL902" s="2"/>
      <c r="IM902" s="2"/>
      <c r="IN902" s="2"/>
      <c r="IO902" s="2"/>
      <c r="IP902" s="2"/>
      <c r="IQ902" s="2"/>
      <c r="IR902" s="2"/>
      <c r="IS902" s="2"/>
      <c r="IT902" s="2"/>
      <c r="IU902" s="2"/>
    </row>
    <row r="903" spans="1:255" x14ac:dyDescent="0.2">
      <c r="A903">
        <v>18</v>
      </c>
      <c r="B903">
        <v>1</v>
      </c>
      <c r="C903">
        <v>1854</v>
      </c>
      <c r="E903" t="s">
        <v>804</v>
      </c>
      <c r="F903" t="s">
        <v>805</v>
      </c>
      <c r="G903" t="s">
        <v>806</v>
      </c>
      <c r="H903" t="s">
        <v>753</v>
      </c>
      <c r="I903">
        <f>I901*J903</f>
        <v>8</v>
      </c>
      <c r="J903">
        <v>1</v>
      </c>
      <c r="K903">
        <v>1</v>
      </c>
      <c r="O903">
        <f t="shared" si="1085"/>
        <v>93884.64</v>
      </c>
      <c r="P903">
        <f t="shared" si="1086"/>
        <v>93884.64</v>
      </c>
      <c r="Q903">
        <f>(ROUND((ROUND(((ET903)*AV903*I903),2)*BB903),2)+ROUND((ROUND(((AE903-(EU903))*AV903*I903),2)*BS903),2))</f>
        <v>0</v>
      </c>
      <c r="R903">
        <f t="shared" si="1087"/>
        <v>0</v>
      </c>
      <c r="S903">
        <f t="shared" si="1088"/>
        <v>0</v>
      </c>
      <c r="T903">
        <f t="shared" si="1089"/>
        <v>0</v>
      </c>
      <c r="U903">
        <f t="shared" si="1090"/>
        <v>0</v>
      </c>
      <c r="V903">
        <f t="shared" si="1091"/>
        <v>0</v>
      </c>
      <c r="W903">
        <f t="shared" si="1092"/>
        <v>0</v>
      </c>
      <c r="X903">
        <f t="shared" si="1093"/>
        <v>0</v>
      </c>
      <c r="Y903">
        <f t="shared" si="1094"/>
        <v>0</v>
      </c>
      <c r="AA903">
        <v>59204059</v>
      </c>
      <c r="AB903">
        <f t="shared" si="1095"/>
        <v>2409.77</v>
      </c>
      <c r="AC903">
        <f t="shared" si="1096"/>
        <v>2409.77</v>
      </c>
      <c r="AD903">
        <f>ROUND((((ET903)-(EU903))+AE903),6)</f>
        <v>0</v>
      </c>
      <c r="AE903">
        <f>ROUND((EU903),6)</f>
        <v>0</v>
      </c>
      <c r="AF903">
        <f>ROUND((EV903),6)</f>
        <v>0</v>
      </c>
      <c r="AG903">
        <f t="shared" si="1097"/>
        <v>0</v>
      </c>
      <c r="AH903">
        <f>(EW903)</f>
        <v>0</v>
      </c>
      <c r="AI903">
        <f>(EX903)</f>
        <v>0</v>
      </c>
      <c r="AJ903">
        <f t="shared" si="1098"/>
        <v>0</v>
      </c>
      <c r="AK903">
        <v>2409.77</v>
      </c>
      <c r="AL903">
        <v>2409.77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109</v>
      </c>
      <c r="AU903">
        <v>61</v>
      </c>
      <c r="AV903">
        <v>1</v>
      </c>
      <c r="AW903">
        <v>1</v>
      </c>
      <c r="AZ903">
        <v>1</v>
      </c>
      <c r="BA903">
        <v>1</v>
      </c>
      <c r="BB903">
        <v>1</v>
      </c>
      <c r="BC903">
        <v>4.87</v>
      </c>
      <c r="BD903" t="s">
        <v>3</v>
      </c>
      <c r="BE903" t="s">
        <v>3</v>
      </c>
      <c r="BF903" t="s">
        <v>3</v>
      </c>
      <c r="BG903" t="s">
        <v>3</v>
      </c>
      <c r="BH903">
        <v>3</v>
      </c>
      <c r="BI903">
        <v>1</v>
      </c>
      <c r="BJ903" t="s">
        <v>807</v>
      </c>
      <c r="BM903">
        <v>22</v>
      </c>
      <c r="BN903">
        <v>58807811</v>
      </c>
      <c r="BO903" t="s">
        <v>805</v>
      </c>
      <c r="BP903">
        <v>1</v>
      </c>
      <c r="BQ903">
        <v>30</v>
      </c>
      <c r="BR903">
        <v>0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 t="s">
        <v>3</v>
      </c>
      <c r="BZ903">
        <v>109</v>
      </c>
      <c r="CA903">
        <v>61</v>
      </c>
      <c r="CB903" t="s">
        <v>3</v>
      </c>
      <c r="CE903">
        <v>30</v>
      </c>
      <c r="CF903">
        <v>0</v>
      </c>
      <c r="CG903">
        <v>0</v>
      </c>
      <c r="CM903">
        <v>0</v>
      </c>
      <c r="CN903" t="s">
        <v>3</v>
      </c>
      <c r="CO903">
        <v>0</v>
      </c>
      <c r="CP903">
        <f t="shared" si="1099"/>
        <v>93884.64</v>
      </c>
      <c r="CQ903">
        <f t="shared" si="1100"/>
        <v>11735.58</v>
      </c>
      <c r="CR903">
        <f>(ROUND((ROUND(((ET903)*AV903*1),2)*BB903),2)+ROUND((ROUND(((AE903-(EU903))*AV903*1),2)*BS903),2))</f>
        <v>0</v>
      </c>
      <c r="CS903">
        <f t="shared" si="1101"/>
        <v>0</v>
      </c>
      <c r="CT903">
        <f t="shared" si="1102"/>
        <v>0</v>
      </c>
      <c r="CU903">
        <f t="shared" si="1103"/>
        <v>0</v>
      </c>
      <c r="CV903">
        <f t="shared" si="1104"/>
        <v>0</v>
      </c>
      <c r="CW903">
        <f t="shared" si="1105"/>
        <v>0</v>
      </c>
      <c r="CX903">
        <f t="shared" si="1106"/>
        <v>0</v>
      </c>
      <c r="CY903">
        <f t="shared" si="1107"/>
        <v>0</v>
      </c>
      <c r="CZ903">
        <f t="shared" si="1108"/>
        <v>0</v>
      </c>
      <c r="DC903" t="s">
        <v>3</v>
      </c>
      <c r="DD903" t="s">
        <v>3</v>
      </c>
      <c r="DE903" t="s">
        <v>3</v>
      </c>
      <c r="DF903" t="s">
        <v>3</v>
      </c>
      <c r="DG903" t="s">
        <v>3</v>
      </c>
      <c r="DH903" t="s">
        <v>3</v>
      </c>
      <c r="DI903" t="s">
        <v>3</v>
      </c>
      <c r="DJ903" t="s">
        <v>3</v>
      </c>
      <c r="DK903" t="s">
        <v>3</v>
      </c>
      <c r="DL903" t="s">
        <v>3</v>
      </c>
      <c r="DM903" t="s">
        <v>3</v>
      </c>
      <c r="DN903">
        <v>0</v>
      </c>
      <c r="DO903">
        <v>0</v>
      </c>
      <c r="DP903">
        <v>1</v>
      </c>
      <c r="DQ903">
        <v>1</v>
      </c>
      <c r="DU903">
        <v>1013</v>
      </c>
      <c r="DV903" t="s">
        <v>753</v>
      </c>
      <c r="DW903" t="s">
        <v>753</v>
      </c>
      <c r="DX903">
        <v>1</v>
      </c>
      <c r="DZ903" t="s">
        <v>3</v>
      </c>
      <c r="EA903" t="s">
        <v>3</v>
      </c>
      <c r="EB903" t="s">
        <v>3</v>
      </c>
      <c r="EC903" t="s">
        <v>3</v>
      </c>
      <c r="EE903">
        <v>58807898</v>
      </c>
      <c r="EF903">
        <v>30</v>
      </c>
      <c r="EG903" t="s">
        <v>27</v>
      </c>
      <c r="EH903">
        <v>0</v>
      </c>
      <c r="EI903" t="s">
        <v>3</v>
      </c>
      <c r="EJ903">
        <v>1</v>
      </c>
      <c r="EK903">
        <v>22</v>
      </c>
      <c r="EL903" t="s">
        <v>724</v>
      </c>
      <c r="EM903" t="s">
        <v>725</v>
      </c>
      <c r="EO903" t="s">
        <v>3</v>
      </c>
      <c r="EQ903">
        <v>0</v>
      </c>
      <c r="ER903">
        <v>2409.77</v>
      </c>
      <c r="ES903">
        <v>2409.77</v>
      </c>
      <c r="ET903">
        <v>0</v>
      </c>
      <c r="EU903">
        <v>0</v>
      </c>
      <c r="EV903">
        <v>0</v>
      </c>
      <c r="EW903">
        <v>0</v>
      </c>
      <c r="EX903">
        <v>0</v>
      </c>
      <c r="FQ903">
        <v>0</v>
      </c>
      <c r="FR903">
        <v>0</v>
      </c>
      <c r="FS903">
        <v>0</v>
      </c>
      <c r="FX903">
        <v>109</v>
      </c>
      <c r="FY903">
        <v>61</v>
      </c>
      <c r="GA903" t="s">
        <v>3</v>
      </c>
      <c r="GD903">
        <v>1</v>
      </c>
      <c r="GF903">
        <v>-815160306</v>
      </c>
      <c r="GG903">
        <v>2</v>
      </c>
      <c r="GH903">
        <v>1</v>
      </c>
      <c r="GI903">
        <v>2</v>
      </c>
      <c r="GJ903">
        <v>0</v>
      </c>
      <c r="GK903">
        <v>0</v>
      </c>
      <c r="GL903">
        <f t="shared" si="1109"/>
        <v>0</v>
      </c>
      <c r="GM903">
        <f t="shared" si="1110"/>
        <v>93884.64</v>
      </c>
      <c r="GN903">
        <f t="shared" si="1111"/>
        <v>93884.64</v>
      </c>
      <c r="GO903">
        <f t="shared" si="1112"/>
        <v>0</v>
      </c>
      <c r="GP903">
        <f t="shared" si="1113"/>
        <v>0</v>
      </c>
      <c r="GR903">
        <v>0</v>
      </c>
      <c r="GS903">
        <v>3</v>
      </c>
      <c r="GT903">
        <v>0</v>
      </c>
      <c r="GU903" t="s">
        <v>3</v>
      </c>
      <c r="GV903">
        <f t="shared" si="1114"/>
        <v>0</v>
      </c>
      <c r="GW903">
        <v>1</v>
      </c>
      <c r="GX903">
        <f t="shared" si="1115"/>
        <v>0</v>
      </c>
      <c r="HA903">
        <v>0</v>
      </c>
      <c r="HB903">
        <v>0</v>
      </c>
      <c r="HC903">
        <f t="shared" si="1116"/>
        <v>0</v>
      </c>
      <c r="HE903" t="s">
        <v>3</v>
      </c>
      <c r="HF903" t="s">
        <v>3</v>
      </c>
      <c r="HM903" t="s">
        <v>3</v>
      </c>
      <c r="HN903" t="s">
        <v>3</v>
      </c>
      <c r="HO903" t="s">
        <v>3</v>
      </c>
      <c r="HP903" t="s">
        <v>3</v>
      </c>
      <c r="HQ903" t="s">
        <v>3</v>
      </c>
      <c r="HS903">
        <v>0</v>
      </c>
      <c r="IK903">
        <v>0</v>
      </c>
    </row>
    <row r="904" spans="1:255" x14ac:dyDescent="0.2">
      <c r="A904" s="2">
        <v>17</v>
      </c>
      <c r="B904" s="2">
        <v>1</v>
      </c>
      <c r="C904" s="2">
        <f>ROW(SmtRes!A1858)</f>
        <v>1858</v>
      </c>
      <c r="D904" s="2">
        <f>ROW(EtalonRes!A1857)</f>
        <v>1857</v>
      </c>
      <c r="E904" s="2" t="s">
        <v>808</v>
      </c>
      <c r="F904" s="2" t="s">
        <v>747</v>
      </c>
      <c r="G904" s="2" t="s">
        <v>748</v>
      </c>
      <c r="H904" s="2" t="s">
        <v>48</v>
      </c>
      <c r="I904" s="2">
        <f>ROUND(ROUND(14/100,4),9)</f>
        <v>0.14000000000000001</v>
      </c>
      <c r="J904" s="2">
        <v>0</v>
      </c>
      <c r="K904" s="2">
        <f>ROUND(ROUND(14/100,4),9)</f>
        <v>0.14000000000000001</v>
      </c>
      <c r="L904" s="2"/>
      <c r="M904" s="2"/>
      <c r="N904" s="2"/>
      <c r="O904" s="2">
        <f t="shared" si="1085"/>
        <v>38.04</v>
      </c>
      <c r="P904" s="2">
        <f t="shared" si="1086"/>
        <v>0</v>
      </c>
      <c r="Q904" s="2">
        <f>(ROUND((ROUND(((((ET904*1.25)*1.1))*AV904*I904),2)*BB904),2)+ROUND((ROUND(((AE904-(((EU904*1.25)*1.1)))*AV904*I904),2)*BS904),2))</f>
        <v>2.56</v>
      </c>
      <c r="R904" s="2">
        <f t="shared" si="1087"/>
        <v>0.39</v>
      </c>
      <c r="S904" s="2">
        <f t="shared" si="1088"/>
        <v>35.479999999999997</v>
      </c>
      <c r="T904" s="2">
        <f t="shared" si="1089"/>
        <v>0</v>
      </c>
      <c r="U904" s="2">
        <f t="shared" si="1090"/>
        <v>2.8344855</v>
      </c>
      <c r="V904" s="2">
        <f t="shared" si="1091"/>
        <v>0</v>
      </c>
      <c r="W904" s="2">
        <f t="shared" si="1092"/>
        <v>0</v>
      </c>
      <c r="X904" s="2">
        <f t="shared" si="1093"/>
        <v>39.1</v>
      </c>
      <c r="Y904" s="2">
        <f t="shared" si="1094"/>
        <v>21.88</v>
      </c>
      <c r="Z904" s="2"/>
      <c r="AA904" s="2">
        <v>59204062</v>
      </c>
      <c r="AB904" s="2">
        <f t="shared" si="1095"/>
        <v>254.65</v>
      </c>
      <c r="AC904" s="2">
        <f t="shared" si="1096"/>
        <v>0</v>
      </c>
      <c r="AD904" s="2">
        <f>ROUND((((((ET904*1.25)*1.1))-(((EU904*1.25)*1.1)))+AE904),6)</f>
        <v>17.146249999999998</v>
      </c>
      <c r="AE904" s="2">
        <f>ROUND((((EU904*1.25)*1.1)),6)</f>
        <v>2.5987499999999999</v>
      </c>
      <c r="AF904" s="2">
        <f>ROUND((((EV904*1.15)*1.1)),6)</f>
        <v>237.50375</v>
      </c>
      <c r="AG904" s="2">
        <f t="shared" si="1097"/>
        <v>0</v>
      </c>
      <c r="AH904" s="2">
        <f>(((EW904*1.15)*1.1))</f>
        <v>18.975000000000001</v>
      </c>
      <c r="AI904" s="2">
        <f>(((EX904*1.25)*1.1))</f>
        <v>0</v>
      </c>
      <c r="AJ904" s="2">
        <f t="shared" si="1098"/>
        <v>0</v>
      </c>
      <c r="AK904" s="2">
        <v>200.22</v>
      </c>
      <c r="AL904" s="2">
        <v>0</v>
      </c>
      <c r="AM904" s="2">
        <v>12.47</v>
      </c>
      <c r="AN904" s="2">
        <v>1.89</v>
      </c>
      <c r="AO904" s="2">
        <v>187.75</v>
      </c>
      <c r="AP904" s="2">
        <v>0</v>
      </c>
      <c r="AQ904" s="2">
        <v>15</v>
      </c>
      <c r="AR904" s="2">
        <v>0</v>
      </c>
      <c r="AS904" s="2">
        <v>0</v>
      </c>
      <c r="AT904" s="2">
        <v>109</v>
      </c>
      <c r="AU904" s="2">
        <v>61</v>
      </c>
      <c r="AV904" s="2">
        <v>1.0669999999999999</v>
      </c>
      <c r="AW904" s="2">
        <v>1</v>
      </c>
      <c r="AX904" s="2"/>
      <c r="AY904" s="2"/>
      <c r="AZ904" s="2">
        <v>1</v>
      </c>
      <c r="BA904" s="2">
        <v>1</v>
      </c>
      <c r="BB904" s="2">
        <v>1</v>
      </c>
      <c r="BC904" s="2">
        <v>1</v>
      </c>
      <c r="BD904" s="2" t="s">
        <v>3</v>
      </c>
      <c r="BE904" s="2" t="s">
        <v>3</v>
      </c>
      <c r="BF904" s="2" t="s">
        <v>3</v>
      </c>
      <c r="BG904" s="2" t="s">
        <v>3</v>
      </c>
      <c r="BH904" s="2">
        <v>0</v>
      </c>
      <c r="BI904" s="2">
        <v>1</v>
      </c>
      <c r="BJ904" s="2" t="s">
        <v>749</v>
      </c>
      <c r="BK904" s="2"/>
      <c r="BL904" s="2"/>
      <c r="BM904" s="2">
        <v>22</v>
      </c>
      <c r="BN904" s="2">
        <v>0</v>
      </c>
      <c r="BO904" s="2" t="s">
        <v>747</v>
      </c>
      <c r="BP904" s="2">
        <v>1</v>
      </c>
      <c r="BQ904" s="2">
        <v>30</v>
      </c>
      <c r="BR904" s="2">
        <v>0</v>
      </c>
      <c r="BS904" s="2">
        <v>1</v>
      </c>
      <c r="BT904" s="2">
        <v>1</v>
      </c>
      <c r="BU904" s="2">
        <v>1</v>
      </c>
      <c r="BV904" s="2">
        <v>1</v>
      </c>
      <c r="BW904" s="2">
        <v>1</v>
      </c>
      <c r="BX904" s="2">
        <v>1</v>
      </c>
      <c r="BY904" s="2" t="s">
        <v>3</v>
      </c>
      <c r="BZ904" s="2">
        <v>109</v>
      </c>
      <c r="CA904" s="2">
        <v>61</v>
      </c>
      <c r="CB904" s="2" t="s">
        <v>3</v>
      </c>
      <c r="CC904" s="2"/>
      <c r="CD904" s="2"/>
      <c r="CE904" s="2">
        <v>30</v>
      </c>
      <c r="CF904" s="2">
        <v>0</v>
      </c>
      <c r="CG904" s="2">
        <v>0</v>
      </c>
      <c r="CH904" s="2"/>
      <c r="CI904" s="2"/>
      <c r="CJ904" s="2"/>
      <c r="CK904" s="2"/>
      <c r="CL904" s="2"/>
      <c r="CM904" s="2">
        <v>0</v>
      </c>
      <c r="CN904" s="2" t="s">
        <v>1044</v>
      </c>
      <c r="CO904" s="2">
        <v>0</v>
      </c>
      <c r="CP904" s="2">
        <f t="shared" si="1099"/>
        <v>38.04</v>
      </c>
      <c r="CQ904" s="2">
        <f t="shared" si="1100"/>
        <v>0</v>
      </c>
      <c r="CR904" s="2">
        <f>(ROUND((ROUND(((((ET904*1.25)*1.1))*AV904*1),2)*BB904),2)+ROUND((ROUND(((AE904-(((EU904*1.25)*1.1)))*AV904*1),2)*BS904),2))</f>
        <v>18.3</v>
      </c>
      <c r="CS904" s="2">
        <f t="shared" si="1101"/>
        <v>2.77</v>
      </c>
      <c r="CT904" s="2">
        <f t="shared" si="1102"/>
        <v>253.42</v>
      </c>
      <c r="CU904" s="2">
        <f t="shared" si="1103"/>
        <v>0</v>
      </c>
      <c r="CV904" s="2">
        <f t="shared" si="1104"/>
        <v>20.246324999999999</v>
      </c>
      <c r="CW904" s="2">
        <f t="shared" si="1105"/>
        <v>0</v>
      </c>
      <c r="CX904" s="2">
        <f t="shared" si="1106"/>
        <v>0</v>
      </c>
      <c r="CY904" s="2">
        <f t="shared" si="1107"/>
        <v>39.098300000000002</v>
      </c>
      <c r="CZ904" s="2">
        <f t="shared" si="1108"/>
        <v>21.880699999999997</v>
      </c>
      <c r="DA904" s="2"/>
      <c r="DB904" s="2">
        <v>365</v>
      </c>
      <c r="DC904" s="2" t="s">
        <v>3</v>
      </c>
      <c r="DD904" s="2" t="s">
        <v>3</v>
      </c>
      <c r="DE904" s="2" t="s">
        <v>25</v>
      </c>
      <c r="DF904" s="2" t="s">
        <v>25</v>
      </c>
      <c r="DG904" s="2" t="s">
        <v>26</v>
      </c>
      <c r="DH904" s="2" t="s">
        <v>3</v>
      </c>
      <c r="DI904" s="2" t="s">
        <v>26</v>
      </c>
      <c r="DJ904" s="2" t="s">
        <v>25</v>
      </c>
      <c r="DK904" s="2" t="s">
        <v>3</v>
      </c>
      <c r="DL904" s="2" t="s">
        <v>3</v>
      </c>
      <c r="DM904" s="2" t="s">
        <v>3</v>
      </c>
      <c r="DN904" s="2">
        <v>0</v>
      </c>
      <c r="DO904" s="2">
        <v>0</v>
      </c>
      <c r="DP904" s="2">
        <v>1</v>
      </c>
      <c r="DQ904" s="2">
        <v>1</v>
      </c>
      <c r="DR904" s="2"/>
      <c r="DS904" s="2"/>
      <c r="DT904" s="2"/>
      <c r="DU904" s="2">
        <v>1010</v>
      </c>
      <c r="DV904" s="2" t="s">
        <v>48</v>
      </c>
      <c r="DW904" s="2" t="s">
        <v>48</v>
      </c>
      <c r="DX904" s="2">
        <v>100</v>
      </c>
      <c r="DY904" s="2"/>
      <c r="DZ904" s="2" t="s">
        <v>3</v>
      </c>
      <c r="EA904" s="2" t="s">
        <v>3</v>
      </c>
      <c r="EB904" s="2" t="s">
        <v>3</v>
      </c>
      <c r="EC904" s="2" t="s">
        <v>3</v>
      </c>
      <c r="ED904" s="2"/>
      <c r="EE904" s="2">
        <v>58807898</v>
      </c>
      <c r="EF904" s="2">
        <v>30</v>
      </c>
      <c r="EG904" s="2" t="s">
        <v>27</v>
      </c>
      <c r="EH904" s="2">
        <v>0</v>
      </c>
      <c r="EI904" s="2" t="s">
        <v>3</v>
      </c>
      <c r="EJ904" s="2">
        <v>1</v>
      </c>
      <c r="EK904" s="2">
        <v>22</v>
      </c>
      <c r="EL904" s="2" t="s">
        <v>724</v>
      </c>
      <c r="EM904" s="2" t="s">
        <v>725</v>
      </c>
      <c r="EN904" s="2"/>
      <c r="EO904" s="2" t="s">
        <v>30</v>
      </c>
      <c r="EP904" s="2"/>
      <c r="EQ904" s="2">
        <v>0</v>
      </c>
      <c r="ER904" s="2">
        <v>200.22</v>
      </c>
      <c r="ES904" s="2">
        <v>0</v>
      </c>
      <c r="ET904" s="2">
        <v>12.47</v>
      </c>
      <c r="EU904" s="2">
        <v>1.89</v>
      </c>
      <c r="EV904" s="2">
        <v>187.75</v>
      </c>
      <c r="EW904" s="2">
        <v>15</v>
      </c>
      <c r="EX904" s="2">
        <v>0</v>
      </c>
      <c r="EY904" s="2">
        <v>0</v>
      </c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>
        <v>0</v>
      </c>
      <c r="FR904" s="2">
        <v>0</v>
      </c>
      <c r="FS904" s="2">
        <v>0</v>
      </c>
      <c r="FT904" s="2"/>
      <c r="FU904" s="2"/>
      <c r="FV904" s="2"/>
      <c r="FW904" s="2"/>
      <c r="FX904" s="2">
        <v>109</v>
      </c>
      <c r="FY904" s="2">
        <v>61</v>
      </c>
      <c r="FZ904" s="2"/>
      <c r="GA904" s="2" t="s">
        <v>3</v>
      </c>
      <c r="GB904" s="2"/>
      <c r="GC904" s="2"/>
      <c r="GD904" s="2">
        <v>1</v>
      </c>
      <c r="GE904" s="2"/>
      <c r="GF904" s="2">
        <v>-1098930568</v>
      </c>
      <c r="GG904" s="2">
        <v>2</v>
      </c>
      <c r="GH904" s="2">
        <v>1</v>
      </c>
      <c r="GI904" s="2">
        <v>2</v>
      </c>
      <c r="GJ904" s="2">
        <v>0</v>
      </c>
      <c r="GK904" s="2">
        <v>0</v>
      </c>
      <c r="GL904" s="2">
        <f t="shared" si="1109"/>
        <v>0</v>
      </c>
      <c r="GM904" s="2">
        <f t="shared" si="1110"/>
        <v>99.02</v>
      </c>
      <c r="GN904" s="2">
        <f t="shared" si="1111"/>
        <v>99.02</v>
      </c>
      <c r="GO904" s="2">
        <f t="shared" si="1112"/>
        <v>0</v>
      </c>
      <c r="GP904" s="2">
        <f t="shared" si="1113"/>
        <v>0</v>
      </c>
      <c r="GQ904" s="2"/>
      <c r="GR904" s="2">
        <v>0</v>
      </c>
      <c r="GS904" s="2">
        <v>3</v>
      </c>
      <c r="GT904" s="2">
        <v>0</v>
      </c>
      <c r="GU904" s="2" t="s">
        <v>3</v>
      </c>
      <c r="GV904" s="2">
        <f t="shared" si="1114"/>
        <v>0</v>
      </c>
      <c r="GW904" s="2">
        <v>1</v>
      </c>
      <c r="GX904" s="2">
        <f t="shared" si="1115"/>
        <v>0</v>
      </c>
      <c r="GY904" s="2"/>
      <c r="GZ904" s="2"/>
      <c r="HA904" s="2">
        <v>0</v>
      </c>
      <c r="HB904" s="2">
        <v>0</v>
      </c>
      <c r="HC904" s="2">
        <f t="shared" si="1116"/>
        <v>0</v>
      </c>
      <c r="HD904" s="2"/>
      <c r="HE904" s="2" t="s">
        <v>3</v>
      </c>
      <c r="HF904" s="2" t="s">
        <v>3</v>
      </c>
      <c r="HG904" s="2"/>
      <c r="HH904" s="2"/>
      <c r="HI904" s="2"/>
      <c r="HJ904" s="2"/>
      <c r="HK904" s="2"/>
      <c r="HL904" s="2"/>
      <c r="HM904" s="2" t="s">
        <v>3</v>
      </c>
      <c r="HN904" s="2" t="s">
        <v>3</v>
      </c>
      <c r="HO904" s="2" t="s">
        <v>3</v>
      </c>
      <c r="HP904" s="2" t="s">
        <v>3</v>
      </c>
      <c r="HQ904" s="2" t="s">
        <v>3</v>
      </c>
      <c r="HR904" s="2"/>
      <c r="HS904" s="2">
        <v>0</v>
      </c>
      <c r="HT904" s="2"/>
      <c r="HU904" s="2"/>
      <c r="HV904" s="2"/>
      <c r="HW904" s="2"/>
      <c r="HX904" s="2"/>
      <c r="HY904" s="2"/>
      <c r="HZ904" s="2"/>
      <c r="IA904" s="2"/>
      <c r="IB904" s="2"/>
      <c r="IC904" s="2"/>
      <c r="ID904" s="2"/>
      <c r="IE904" s="2"/>
      <c r="IF904" s="2"/>
      <c r="IG904" s="2"/>
      <c r="IH904" s="2"/>
      <c r="II904" s="2"/>
      <c r="IJ904" s="2"/>
      <c r="IK904" s="2">
        <v>0</v>
      </c>
      <c r="IL904" s="2"/>
      <c r="IM904" s="2"/>
      <c r="IN904" s="2"/>
      <c r="IO904" s="2"/>
      <c r="IP904" s="2"/>
      <c r="IQ904" s="2"/>
      <c r="IR904" s="2"/>
      <c r="IS904" s="2"/>
      <c r="IT904" s="2"/>
      <c r="IU904" s="2"/>
    </row>
    <row r="905" spans="1:255" x14ac:dyDescent="0.2">
      <c r="A905">
        <v>17</v>
      </c>
      <c r="B905">
        <v>1</v>
      </c>
      <c r="C905">
        <f>ROW(SmtRes!A1862)</f>
        <v>1862</v>
      </c>
      <c r="D905">
        <f>ROW(EtalonRes!A1860)</f>
        <v>1860</v>
      </c>
      <c r="E905" t="s">
        <v>808</v>
      </c>
      <c r="F905" t="s">
        <v>747</v>
      </c>
      <c r="G905" t="s">
        <v>748</v>
      </c>
      <c r="H905" t="s">
        <v>48</v>
      </c>
      <c r="I905">
        <f>ROUND(ROUND(14/100,4),9)</f>
        <v>0.14000000000000001</v>
      </c>
      <c r="J905">
        <v>0</v>
      </c>
      <c r="K905">
        <f>ROUND(ROUND(14/100,4),9)</f>
        <v>0.14000000000000001</v>
      </c>
      <c r="O905">
        <f t="shared" si="1085"/>
        <v>1992.75</v>
      </c>
      <c r="P905">
        <f t="shared" si="1086"/>
        <v>0</v>
      </c>
      <c r="Q905">
        <f>(ROUND((ROUND(((((ET905*1.25)*1.1))*AV905*I905),2)*BB905),2)+ROUND((ROUND(((AE905-(((EU905*1.25)*1.1)))*AV905*I905),2)*BS905),2))</f>
        <v>41.7</v>
      </c>
      <c r="R905">
        <f t="shared" si="1087"/>
        <v>21.45</v>
      </c>
      <c r="S905">
        <f t="shared" si="1088"/>
        <v>1951.05</v>
      </c>
      <c r="T905">
        <f t="shared" si="1089"/>
        <v>0</v>
      </c>
      <c r="U905">
        <f t="shared" si="1090"/>
        <v>2.8344855</v>
      </c>
      <c r="V905">
        <f t="shared" si="1091"/>
        <v>0</v>
      </c>
      <c r="W905">
        <f t="shared" si="1092"/>
        <v>0</v>
      </c>
      <c r="X905">
        <f t="shared" si="1093"/>
        <v>2150.0300000000002</v>
      </c>
      <c r="Y905">
        <f t="shared" si="1094"/>
        <v>1203.23</v>
      </c>
      <c r="AA905">
        <v>59204059</v>
      </c>
      <c r="AB905">
        <f t="shared" si="1095"/>
        <v>254.65</v>
      </c>
      <c r="AC905">
        <f t="shared" si="1096"/>
        <v>0</v>
      </c>
      <c r="AD905">
        <f>ROUND((((((ET905*1.25)*1.1))-(((EU905*1.25)*1.1)))+AE905),6)</f>
        <v>17.146249999999998</v>
      </c>
      <c r="AE905">
        <f>ROUND((((EU905*1.25)*1.1)),6)</f>
        <v>2.5987499999999999</v>
      </c>
      <c r="AF905">
        <f>ROUND((((EV905*1.15)*1.1)),6)</f>
        <v>237.50375</v>
      </c>
      <c r="AG905">
        <f t="shared" si="1097"/>
        <v>0</v>
      </c>
      <c r="AH905">
        <f>(((EW905*1.15)*1.1))</f>
        <v>18.975000000000001</v>
      </c>
      <c r="AI905">
        <f>(((EX905*1.25)*1.1))</f>
        <v>0</v>
      </c>
      <c r="AJ905">
        <f t="shared" si="1098"/>
        <v>0</v>
      </c>
      <c r="AK905">
        <v>200.22</v>
      </c>
      <c r="AL905">
        <v>0</v>
      </c>
      <c r="AM905">
        <v>12.47</v>
      </c>
      <c r="AN905">
        <v>1.89</v>
      </c>
      <c r="AO905">
        <v>187.75</v>
      </c>
      <c r="AP905">
        <v>0</v>
      </c>
      <c r="AQ905">
        <v>15</v>
      </c>
      <c r="AR905">
        <v>0</v>
      </c>
      <c r="AS905">
        <v>0</v>
      </c>
      <c r="AT905">
        <v>109</v>
      </c>
      <c r="AU905">
        <v>61</v>
      </c>
      <c r="AV905">
        <v>1.0669999999999999</v>
      </c>
      <c r="AW905">
        <v>1</v>
      </c>
      <c r="AZ905">
        <v>1</v>
      </c>
      <c r="BA905">
        <v>54.99</v>
      </c>
      <c r="BB905">
        <v>16.29</v>
      </c>
      <c r="BC905">
        <v>1</v>
      </c>
      <c r="BD905" t="s">
        <v>3</v>
      </c>
      <c r="BE905" t="s">
        <v>3</v>
      </c>
      <c r="BF905" t="s">
        <v>3</v>
      </c>
      <c r="BG905" t="s">
        <v>3</v>
      </c>
      <c r="BH905">
        <v>0</v>
      </c>
      <c r="BI905">
        <v>1</v>
      </c>
      <c r="BJ905" t="s">
        <v>749</v>
      </c>
      <c r="BM905">
        <v>22</v>
      </c>
      <c r="BN905">
        <v>0</v>
      </c>
      <c r="BO905" t="s">
        <v>747</v>
      </c>
      <c r="BP905">
        <v>1</v>
      </c>
      <c r="BQ905">
        <v>30</v>
      </c>
      <c r="BR905">
        <v>0</v>
      </c>
      <c r="BS905">
        <v>54.99</v>
      </c>
      <c r="BT905">
        <v>1</v>
      </c>
      <c r="BU905">
        <v>1</v>
      </c>
      <c r="BV905">
        <v>1</v>
      </c>
      <c r="BW905">
        <v>1</v>
      </c>
      <c r="BX905">
        <v>1</v>
      </c>
      <c r="BY905" t="s">
        <v>3</v>
      </c>
      <c r="BZ905">
        <v>109</v>
      </c>
      <c r="CA905">
        <v>61</v>
      </c>
      <c r="CB905" t="s">
        <v>3</v>
      </c>
      <c r="CE905">
        <v>30</v>
      </c>
      <c r="CF905">
        <v>0</v>
      </c>
      <c r="CG905">
        <v>0</v>
      </c>
      <c r="CM905">
        <v>0</v>
      </c>
      <c r="CN905" t="s">
        <v>1044</v>
      </c>
      <c r="CO905">
        <v>0</v>
      </c>
      <c r="CP905">
        <f t="shared" si="1099"/>
        <v>1992.75</v>
      </c>
      <c r="CQ905">
        <f t="shared" si="1100"/>
        <v>0</v>
      </c>
      <c r="CR905">
        <f>(ROUND((ROUND(((((ET905*1.25)*1.1))*AV905*1),2)*BB905),2)+ROUND((ROUND(((AE905-(((EU905*1.25)*1.1)))*AV905*1),2)*BS905),2))</f>
        <v>298.11</v>
      </c>
      <c r="CS905">
        <f t="shared" si="1101"/>
        <v>152.32</v>
      </c>
      <c r="CT905">
        <f t="shared" si="1102"/>
        <v>13935.57</v>
      </c>
      <c r="CU905">
        <f t="shared" si="1103"/>
        <v>0</v>
      </c>
      <c r="CV905">
        <f t="shared" si="1104"/>
        <v>20.246324999999999</v>
      </c>
      <c r="CW905">
        <f t="shared" si="1105"/>
        <v>0</v>
      </c>
      <c r="CX905">
        <f t="shared" si="1106"/>
        <v>0</v>
      </c>
      <c r="CY905">
        <f t="shared" si="1107"/>
        <v>2150.0250000000001</v>
      </c>
      <c r="CZ905">
        <f t="shared" si="1108"/>
        <v>1203.2249999999999</v>
      </c>
      <c r="DB905">
        <v>367</v>
      </c>
      <c r="DC905" t="s">
        <v>3</v>
      </c>
      <c r="DD905" t="s">
        <v>3</v>
      </c>
      <c r="DE905" t="s">
        <v>25</v>
      </c>
      <c r="DF905" t="s">
        <v>25</v>
      </c>
      <c r="DG905" t="s">
        <v>26</v>
      </c>
      <c r="DH905" t="s">
        <v>3</v>
      </c>
      <c r="DI905" t="s">
        <v>26</v>
      </c>
      <c r="DJ905" t="s">
        <v>25</v>
      </c>
      <c r="DK905" t="s">
        <v>3</v>
      </c>
      <c r="DL905" t="s">
        <v>3</v>
      </c>
      <c r="DM905" t="s">
        <v>3</v>
      </c>
      <c r="DN905">
        <v>0</v>
      </c>
      <c r="DO905">
        <v>0</v>
      </c>
      <c r="DP905">
        <v>1</v>
      </c>
      <c r="DQ905">
        <v>1</v>
      </c>
      <c r="DU905">
        <v>1010</v>
      </c>
      <c r="DV905" t="s">
        <v>48</v>
      </c>
      <c r="DW905" t="s">
        <v>48</v>
      </c>
      <c r="DX905">
        <v>100</v>
      </c>
      <c r="DZ905" t="s">
        <v>3</v>
      </c>
      <c r="EA905" t="s">
        <v>3</v>
      </c>
      <c r="EB905" t="s">
        <v>3</v>
      </c>
      <c r="EC905" t="s">
        <v>3</v>
      </c>
      <c r="EE905">
        <v>58807898</v>
      </c>
      <c r="EF905">
        <v>30</v>
      </c>
      <c r="EG905" t="s">
        <v>27</v>
      </c>
      <c r="EH905">
        <v>0</v>
      </c>
      <c r="EI905" t="s">
        <v>3</v>
      </c>
      <c r="EJ905">
        <v>1</v>
      </c>
      <c r="EK905">
        <v>22</v>
      </c>
      <c r="EL905" t="s">
        <v>724</v>
      </c>
      <c r="EM905" t="s">
        <v>725</v>
      </c>
      <c r="EO905" t="s">
        <v>30</v>
      </c>
      <c r="EQ905">
        <v>0</v>
      </c>
      <c r="ER905">
        <v>200.22</v>
      </c>
      <c r="ES905">
        <v>0</v>
      </c>
      <c r="ET905">
        <v>12.47</v>
      </c>
      <c r="EU905">
        <v>1.89</v>
      </c>
      <c r="EV905">
        <v>187.75</v>
      </c>
      <c r="EW905">
        <v>15</v>
      </c>
      <c r="EX905">
        <v>0</v>
      </c>
      <c r="EY905">
        <v>0</v>
      </c>
      <c r="FQ905">
        <v>0</v>
      </c>
      <c r="FR905">
        <v>0</v>
      </c>
      <c r="FS905">
        <v>0</v>
      </c>
      <c r="FX905">
        <v>109</v>
      </c>
      <c r="FY905">
        <v>61</v>
      </c>
      <c r="GA905" t="s">
        <v>3</v>
      </c>
      <c r="GD905">
        <v>1</v>
      </c>
      <c r="GF905">
        <v>-1098930568</v>
      </c>
      <c r="GG905">
        <v>2</v>
      </c>
      <c r="GH905">
        <v>1</v>
      </c>
      <c r="GI905">
        <v>2</v>
      </c>
      <c r="GJ905">
        <v>0</v>
      </c>
      <c r="GK905">
        <v>0</v>
      </c>
      <c r="GL905">
        <f t="shared" si="1109"/>
        <v>0</v>
      </c>
      <c r="GM905">
        <f t="shared" si="1110"/>
        <v>5346.01</v>
      </c>
      <c r="GN905">
        <f t="shared" si="1111"/>
        <v>5346.01</v>
      </c>
      <c r="GO905">
        <f t="shared" si="1112"/>
        <v>0</v>
      </c>
      <c r="GP905">
        <f t="shared" si="1113"/>
        <v>0</v>
      </c>
      <c r="GR905">
        <v>0</v>
      </c>
      <c r="GS905">
        <v>3</v>
      </c>
      <c r="GT905">
        <v>0</v>
      </c>
      <c r="GU905" t="s">
        <v>3</v>
      </c>
      <c r="GV905">
        <f t="shared" si="1114"/>
        <v>0</v>
      </c>
      <c r="GW905">
        <v>1</v>
      </c>
      <c r="GX905">
        <f t="shared" si="1115"/>
        <v>0</v>
      </c>
      <c r="HA905">
        <v>0</v>
      </c>
      <c r="HB905">
        <v>0</v>
      </c>
      <c r="HC905">
        <f t="shared" si="1116"/>
        <v>0</v>
      </c>
      <c r="HE905" t="s">
        <v>3</v>
      </c>
      <c r="HF905" t="s">
        <v>3</v>
      </c>
      <c r="HM905" t="s">
        <v>3</v>
      </c>
      <c r="HN905" t="s">
        <v>3</v>
      </c>
      <c r="HO905" t="s">
        <v>3</v>
      </c>
      <c r="HP905" t="s">
        <v>3</v>
      </c>
      <c r="HQ905" t="s">
        <v>3</v>
      </c>
      <c r="HS905">
        <v>0</v>
      </c>
      <c r="IK905">
        <v>0</v>
      </c>
    </row>
    <row r="906" spans="1:255" x14ac:dyDescent="0.2">
      <c r="A906" s="2">
        <v>18</v>
      </c>
      <c r="B906" s="2">
        <v>1</v>
      </c>
      <c r="C906" s="2">
        <v>1857</v>
      </c>
      <c r="D906" s="2"/>
      <c r="E906" s="2" t="s">
        <v>809</v>
      </c>
      <c r="F906" s="2" t="s">
        <v>810</v>
      </c>
      <c r="G906" s="2" t="s">
        <v>811</v>
      </c>
      <c r="H906" s="2" t="s">
        <v>753</v>
      </c>
      <c r="I906" s="2">
        <f>I904*J906</f>
        <v>14</v>
      </c>
      <c r="J906" s="2">
        <v>99.999999999999986</v>
      </c>
      <c r="K906" s="2">
        <v>100</v>
      </c>
      <c r="L906" s="2"/>
      <c r="M906" s="2"/>
      <c r="N906" s="2"/>
      <c r="O906" s="2">
        <f t="shared" si="1085"/>
        <v>1310.4000000000001</v>
      </c>
      <c r="P906" s="2">
        <f t="shared" si="1086"/>
        <v>1310.4000000000001</v>
      </c>
      <c r="Q906" s="2">
        <f>(ROUND((ROUND(((ET906)*AV906*I906),2)*BB906),2)+ROUND((ROUND(((AE906-(EU906))*AV906*I906),2)*BS906),2))</f>
        <v>0</v>
      </c>
      <c r="R906" s="2">
        <f t="shared" si="1087"/>
        <v>0</v>
      </c>
      <c r="S906" s="2">
        <f t="shared" si="1088"/>
        <v>0</v>
      </c>
      <c r="T906" s="2">
        <f t="shared" si="1089"/>
        <v>0</v>
      </c>
      <c r="U906" s="2">
        <f t="shared" si="1090"/>
        <v>0</v>
      </c>
      <c r="V906" s="2">
        <f t="shared" si="1091"/>
        <v>0</v>
      </c>
      <c r="W906" s="2">
        <f t="shared" si="1092"/>
        <v>0</v>
      </c>
      <c r="X906" s="2">
        <f t="shared" si="1093"/>
        <v>0</v>
      </c>
      <c r="Y906" s="2">
        <f t="shared" si="1094"/>
        <v>0</v>
      </c>
      <c r="Z906" s="2"/>
      <c r="AA906" s="2">
        <v>59204062</v>
      </c>
      <c r="AB906" s="2">
        <f t="shared" si="1095"/>
        <v>93.6</v>
      </c>
      <c r="AC906" s="2">
        <f t="shared" si="1096"/>
        <v>93.6</v>
      </c>
      <c r="AD906" s="2">
        <f>ROUND((((ET906)-(EU906))+AE906),6)</f>
        <v>0</v>
      </c>
      <c r="AE906" s="2">
        <f t="shared" ref="AE906:AF909" si="1117">ROUND((EU906),6)</f>
        <v>0</v>
      </c>
      <c r="AF906" s="2">
        <f t="shared" si="1117"/>
        <v>0</v>
      </c>
      <c r="AG906" s="2">
        <f t="shared" si="1097"/>
        <v>0</v>
      </c>
      <c r="AH906" s="2">
        <f t="shared" ref="AH906:AI909" si="1118">(EW906)</f>
        <v>0</v>
      </c>
      <c r="AI906" s="2">
        <f t="shared" si="1118"/>
        <v>0</v>
      </c>
      <c r="AJ906" s="2">
        <f t="shared" si="1098"/>
        <v>0</v>
      </c>
      <c r="AK906" s="2">
        <v>93.6</v>
      </c>
      <c r="AL906" s="2">
        <v>93.6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109</v>
      </c>
      <c r="AU906" s="2">
        <v>61</v>
      </c>
      <c r="AV906" s="2">
        <v>1</v>
      </c>
      <c r="AW906" s="2">
        <v>1</v>
      </c>
      <c r="AX906" s="2"/>
      <c r="AY906" s="2"/>
      <c r="AZ906" s="2">
        <v>1</v>
      </c>
      <c r="BA906" s="2">
        <v>1</v>
      </c>
      <c r="BB906" s="2">
        <v>1</v>
      </c>
      <c r="BC906" s="2">
        <v>1</v>
      </c>
      <c r="BD906" s="2" t="s">
        <v>3</v>
      </c>
      <c r="BE906" s="2" t="s">
        <v>3</v>
      </c>
      <c r="BF906" s="2" t="s">
        <v>3</v>
      </c>
      <c r="BG906" s="2" t="s">
        <v>3</v>
      </c>
      <c r="BH906" s="2">
        <v>3</v>
      </c>
      <c r="BI906" s="2">
        <v>1</v>
      </c>
      <c r="BJ906" s="2" t="s">
        <v>812</v>
      </c>
      <c r="BK906" s="2"/>
      <c r="BL906" s="2"/>
      <c r="BM906" s="2">
        <v>22</v>
      </c>
      <c r="BN906" s="2">
        <v>0</v>
      </c>
      <c r="BO906" s="2" t="s">
        <v>3</v>
      </c>
      <c r="BP906" s="2">
        <v>0</v>
      </c>
      <c r="BQ906" s="2">
        <v>30</v>
      </c>
      <c r="BR906" s="2">
        <v>0</v>
      </c>
      <c r="BS906" s="2">
        <v>1</v>
      </c>
      <c r="BT906" s="2">
        <v>1</v>
      </c>
      <c r="BU906" s="2">
        <v>1</v>
      </c>
      <c r="BV906" s="2">
        <v>1</v>
      </c>
      <c r="BW906" s="2">
        <v>1</v>
      </c>
      <c r="BX906" s="2">
        <v>1</v>
      </c>
      <c r="BY906" s="2" t="s">
        <v>3</v>
      </c>
      <c r="BZ906" s="2">
        <v>109</v>
      </c>
      <c r="CA906" s="2">
        <v>61</v>
      </c>
      <c r="CB906" s="2" t="s">
        <v>3</v>
      </c>
      <c r="CC906" s="2"/>
      <c r="CD906" s="2"/>
      <c r="CE906" s="2">
        <v>30</v>
      </c>
      <c r="CF906" s="2">
        <v>0</v>
      </c>
      <c r="CG906" s="2">
        <v>0</v>
      </c>
      <c r="CH906" s="2"/>
      <c r="CI906" s="2"/>
      <c r="CJ906" s="2"/>
      <c r="CK906" s="2"/>
      <c r="CL906" s="2"/>
      <c r="CM906" s="2">
        <v>0</v>
      </c>
      <c r="CN906" s="2" t="s">
        <v>3</v>
      </c>
      <c r="CO906" s="2">
        <v>0</v>
      </c>
      <c r="CP906" s="2">
        <f t="shared" si="1099"/>
        <v>1310.4000000000001</v>
      </c>
      <c r="CQ906" s="2">
        <f t="shared" si="1100"/>
        <v>93.6</v>
      </c>
      <c r="CR906" s="2">
        <f>(ROUND((ROUND(((ET906)*AV906*1),2)*BB906),2)+ROUND((ROUND(((AE906-(EU906))*AV906*1),2)*BS906),2))</f>
        <v>0</v>
      </c>
      <c r="CS906" s="2">
        <f t="shared" si="1101"/>
        <v>0</v>
      </c>
      <c r="CT906" s="2">
        <f t="shared" si="1102"/>
        <v>0</v>
      </c>
      <c r="CU906" s="2">
        <f t="shared" si="1103"/>
        <v>0</v>
      </c>
      <c r="CV906" s="2">
        <f t="shared" si="1104"/>
        <v>0</v>
      </c>
      <c r="CW906" s="2">
        <f t="shared" si="1105"/>
        <v>0</v>
      </c>
      <c r="CX906" s="2">
        <f t="shared" si="1106"/>
        <v>0</v>
      </c>
      <c r="CY906" s="2">
        <f t="shared" si="1107"/>
        <v>0</v>
      </c>
      <c r="CZ906" s="2">
        <f t="shared" si="1108"/>
        <v>0</v>
      </c>
      <c r="DA906" s="2"/>
      <c r="DB906" s="2"/>
      <c r="DC906" s="2" t="s">
        <v>3</v>
      </c>
      <c r="DD906" s="2" t="s">
        <v>3</v>
      </c>
      <c r="DE906" s="2" t="s">
        <v>3</v>
      </c>
      <c r="DF906" s="2" t="s">
        <v>3</v>
      </c>
      <c r="DG906" s="2" t="s">
        <v>3</v>
      </c>
      <c r="DH906" s="2" t="s">
        <v>3</v>
      </c>
      <c r="DI906" s="2" t="s">
        <v>3</v>
      </c>
      <c r="DJ906" s="2" t="s">
        <v>3</v>
      </c>
      <c r="DK906" s="2" t="s">
        <v>3</v>
      </c>
      <c r="DL906" s="2" t="s">
        <v>3</v>
      </c>
      <c r="DM906" s="2" t="s">
        <v>3</v>
      </c>
      <c r="DN906" s="2">
        <v>0</v>
      </c>
      <c r="DO906" s="2">
        <v>0</v>
      </c>
      <c r="DP906" s="2">
        <v>1</v>
      </c>
      <c r="DQ906" s="2">
        <v>1</v>
      </c>
      <c r="DR906" s="2"/>
      <c r="DS906" s="2"/>
      <c r="DT906" s="2"/>
      <c r="DU906" s="2">
        <v>1013</v>
      </c>
      <c r="DV906" s="2" t="s">
        <v>753</v>
      </c>
      <c r="DW906" s="2" t="s">
        <v>753</v>
      </c>
      <c r="DX906" s="2">
        <v>1</v>
      </c>
      <c r="DY906" s="2"/>
      <c r="DZ906" s="2" t="s">
        <v>3</v>
      </c>
      <c r="EA906" s="2" t="s">
        <v>3</v>
      </c>
      <c r="EB906" s="2" t="s">
        <v>3</v>
      </c>
      <c r="EC906" s="2" t="s">
        <v>3</v>
      </c>
      <c r="ED906" s="2"/>
      <c r="EE906" s="2">
        <v>58807898</v>
      </c>
      <c r="EF906" s="2">
        <v>30</v>
      </c>
      <c r="EG906" s="2" t="s">
        <v>27</v>
      </c>
      <c r="EH906" s="2">
        <v>0</v>
      </c>
      <c r="EI906" s="2" t="s">
        <v>3</v>
      </c>
      <c r="EJ906" s="2">
        <v>1</v>
      </c>
      <c r="EK906" s="2">
        <v>22</v>
      </c>
      <c r="EL906" s="2" t="s">
        <v>724</v>
      </c>
      <c r="EM906" s="2" t="s">
        <v>725</v>
      </c>
      <c r="EN906" s="2"/>
      <c r="EO906" s="2" t="s">
        <v>3</v>
      </c>
      <c r="EP906" s="2"/>
      <c r="EQ906" s="2">
        <v>0</v>
      </c>
      <c r="ER906" s="2">
        <v>93.6</v>
      </c>
      <c r="ES906" s="2">
        <v>93.6</v>
      </c>
      <c r="ET906" s="2">
        <v>0</v>
      </c>
      <c r="EU906" s="2">
        <v>0</v>
      </c>
      <c r="EV906" s="2">
        <v>0</v>
      </c>
      <c r="EW906" s="2">
        <v>0</v>
      </c>
      <c r="EX906" s="2">
        <v>0</v>
      </c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>
        <v>0</v>
      </c>
      <c r="FR906" s="2">
        <v>0</v>
      </c>
      <c r="FS906" s="2">
        <v>0</v>
      </c>
      <c r="FT906" s="2"/>
      <c r="FU906" s="2"/>
      <c r="FV906" s="2"/>
      <c r="FW906" s="2"/>
      <c r="FX906" s="2">
        <v>109</v>
      </c>
      <c r="FY906" s="2">
        <v>61</v>
      </c>
      <c r="FZ906" s="2"/>
      <c r="GA906" s="2" t="s">
        <v>3</v>
      </c>
      <c r="GB906" s="2"/>
      <c r="GC906" s="2"/>
      <c r="GD906" s="2">
        <v>1</v>
      </c>
      <c r="GE906" s="2"/>
      <c r="GF906" s="2">
        <v>-1124824185</v>
      </c>
      <c r="GG906" s="2">
        <v>2</v>
      </c>
      <c r="GH906" s="2">
        <v>1</v>
      </c>
      <c r="GI906" s="2">
        <v>-2</v>
      </c>
      <c r="GJ906" s="2">
        <v>0</v>
      </c>
      <c r="GK906" s="2">
        <v>0</v>
      </c>
      <c r="GL906" s="2">
        <f t="shared" si="1109"/>
        <v>0</v>
      </c>
      <c r="GM906" s="2">
        <f t="shared" si="1110"/>
        <v>1310.4000000000001</v>
      </c>
      <c r="GN906" s="2">
        <f t="shared" si="1111"/>
        <v>1310.4000000000001</v>
      </c>
      <c r="GO906" s="2">
        <f t="shared" si="1112"/>
        <v>0</v>
      </c>
      <c r="GP906" s="2">
        <f t="shared" si="1113"/>
        <v>0</v>
      </c>
      <c r="GQ906" s="2"/>
      <c r="GR906" s="2">
        <v>0</v>
      </c>
      <c r="GS906" s="2">
        <v>3</v>
      </c>
      <c r="GT906" s="2">
        <v>0</v>
      </c>
      <c r="GU906" s="2" t="s">
        <v>3</v>
      </c>
      <c r="GV906" s="2">
        <f t="shared" si="1114"/>
        <v>0</v>
      </c>
      <c r="GW906" s="2">
        <v>1</v>
      </c>
      <c r="GX906" s="2">
        <f t="shared" si="1115"/>
        <v>0</v>
      </c>
      <c r="GY906" s="2"/>
      <c r="GZ906" s="2"/>
      <c r="HA906" s="2">
        <v>0</v>
      </c>
      <c r="HB906" s="2">
        <v>0</v>
      </c>
      <c r="HC906" s="2">
        <f t="shared" si="1116"/>
        <v>0</v>
      </c>
      <c r="HD906" s="2"/>
      <c r="HE906" s="2" t="s">
        <v>3</v>
      </c>
      <c r="HF906" s="2" t="s">
        <v>3</v>
      </c>
      <c r="HG906" s="2"/>
      <c r="HH906" s="2"/>
      <c r="HI906" s="2"/>
      <c r="HJ906" s="2"/>
      <c r="HK906" s="2"/>
      <c r="HL906" s="2"/>
      <c r="HM906" s="2" t="s">
        <v>3</v>
      </c>
      <c r="HN906" s="2" t="s">
        <v>3</v>
      </c>
      <c r="HO906" s="2" t="s">
        <v>3</v>
      </c>
      <c r="HP906" s="2" t="s">
        <v>3</v>
      </c>
      <c r="HQ906" s="2" t="s">
        <v>3</v>
      </c>
      <c r="HR906" s="2"/>
      <c r="HS906" s="2">
        <v>0</v>
      </c>
      <c r="HT906" s="2"/>
      <c r="HU906" s="2"/>
      <c r="HV906" s="2"/>
      <c r="HW906" s="2"/>
      <c r="HX906" s="2"/>
      <c r="HY906" s="2"/>
      <c r="HZ906" s="2"/>
      <c r="IA906" s="2"/>
      <c r="IB906" s="2"/>
      <c r="IC906" s="2"/>
      <c r="ID906" s="2"/>
      <c r="IE906" s="2"/>
      <c r="IF906" s="2"/>
      <c r="IG906" s="2"/>
      <c r="IH906" s="2"/>
      <c r="II906" s="2"/>
      <c r="IJ906" s="2"/>
      <c r="IK906" s="2">
        <v>0</v>
      </c>
      <c r="IL906" s="2"/>
      <c r="IM906" s="2"/>
      <c r="IN906" s="2"/>
      <c r="IO906" s="2"/>
      <c r="IP906" s="2"/>
      <c r="IQ906" s="2"/>
      <c r="IR906" s="2"/>
      <c r="IS906" s="2"/>
      <c r="IT906" s="2"/>
      <c r="IU906" s="2"/>
    </row>
    <row r="907" spans="1:255" x14ac:dyDescent="0.2">
      <c r="A907">
        <v>18</v>
      </c>
      <c r="B907">
        <v>1</v>
      </c>
      <c r="C907">
        <v>1861</v>
      </c>
      <c r="E907" t="s">
        <v>809</v>
      </c>
      <c r="F907" t="s">
        <v>810</v>
      </c>
      <c r="G907" t="s">
        <v>811</v>
      </c>
      <c r="H907" t="s">
        <v>753</v>
      </c>
      <c r="I907">
        <f>I905*J907</f>
        <v>14</v>
      </c>
      <c r="J907">
        <v>99.999999999999986</v>
      </c>
      <c r="K907">
        <v>100</v>
      </c>
      <c r="O907">
        <f t="shared" si="1085"/>
        <v>6486.48</v>
      </c>
      <c r="P907">
        <f t="shared" si="1086"/>
        <v>6486.48</v>
      </c>
      <c r="Q907">
        <f>(ROUND((ROUND(((ET907)*AV907*I907),2)*BB907),2)+ROUND((ROUND(((AE907-(EU907))*AV907*I907),2)*BS907),2))</f>
        <v>0</v>
      </c>
      <c r="R907">
        <f t="shared" si="1087"/>
        <v>0</v>
      </c>
      <c r="S907">
        <f t="shared" si="1088"/>
        <v>0</v>
      </c>
      <c r="T907">
        <f t="shared" si="1089"/>
        <v>0</v>
      </c>
      <c r="U907">
        <f t="shared" si="1090"/>
        <v>0</v>
      </c>
      <c r="V907">
        <f t="shared" si="1091"/>
        <v>0</v>
      </c>
      <c r="W907">
        <f t="shared" si="1092"/>
        <v>0</v>
      </c>
      <c r="X907">
        <f t="shared" si="1093"/>
        <v>0</v>
      </c>
      <c r="Y907">
        <f t="shared" si="1094"/>
        <v>0</v>
      </c>
      <c r="AA907">
        <v>59204059</v>
      </c>
      <c r="AB907">
        <f t="shared" si="1095"/>
        <v>93.6</v>
      </c>
      <c r="AC907">
        <f t="shared" si="1096"/>
        <v>93.6</v>
      </c>
      <c r="AD907">
        <f>ROUND((((ET907)-(EU907))+AE907),6)</f>
        <v>0</v>
      </c>
      <c r="AE907">
        <f t="shared" si="1117"/>
        <v>0</v>
      </c>
      <c r="AF907">
        <f t="shared" si="1117"/>
        <v>0</v>
      </c>
      <c r="AG907">
        <f t="shared" si="1097"/>
        <v>0</v>
      </c>
      <c r="AH907">
        <f t="shared" si="1118"/>
        <v>0</v>
      </c>
      <c r="AI907">
        <f t="shared" si="1118"/>
        <v>0</v>
      </c>
      <c r="AJ907">
        <f t="shared" si="1098"/>
        <v>0</v>
      </c>
      <c r="AK907">
        <v>93.6</v>
      </c>
      <c r="AL907">
        <v>93.6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109</v>
      </c>
      <c r="AU907">
        <v>61</v>
      </c>
      <c r="AV907">
        <v>1</v>
      </c>
      <c r="AW907">
        <v>1</v>
      </c>
      <c r="AZ907">
        <v>1</v>
      </c>
      <c r="BA907">
        <v>1</v>
      </c>
      <c r="BB907">
        <v>1</v>
      </c>
      <c r="BC907">
        <v>4.95</v>
      </c>
      <c r="BD907" t="s">
        <v>3</v>
      </c>
      <c r="BE907" t="s">
        <v>3</v>
      </c>
      <c r="BF907" t="s">
        <v>3</v>
      </c>
      <c r="BG907" t="s">
        <v>3</v>
      </c>
      <c r="BH907">
        <v>3</v>
      </c>
      <c r="BI907">
        <v>1</v>
      </c>
      <c r="BJ907" t="s">
        <v>812</v>
      </c>
      <c r="BM907">
        <v>22</v>
      </c>
      <c r="BN907">
        <v>0</v>
      </c>
      <c r="BO907" t="s">
        <v>810</v>
      </c>
      <c r="BP907">
        <v>1</v>
      </c>
      <c r="BQ907">
        <v>30</v>
      </c>
      <c r="BR907">
        <v>0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 t="s">
        <v>3</v>
      </c>
      <c r="BZ907">
        <v>109</v>
      </c>
      <c r="CA907">
        <v>61</v>
      </c>
      <c r="CB907" t="s">
        <v>3</v>
      </c>
      <c r="CE907">
        <v>30</v>
      </c>
      <c r="CF907">
        <v>0</v>
      </c>
      <c r="CG907">
        <v>0</v>
      </c>
      <c r="CM907">
        <v>0</v>
      </c>
      <c r="CN907" t="s">
        <v>3</v>
      </c>
      <c r="CO907">
        <v>0</v>
      </c>
      <c r="CP907">
        <f t="shared" si="1099"/>
        <v>6486.48</v>
      </c>
      <c r="CQ907">
        <f t="shared" si="1100"/>
        <v>463.32</v>
      </c>
      <c r="CR907">
        <f>(ROUND((ROUND(((ET907)*AV907*1),2)*BB907),2)+ROUND((ROUND(((AE907-(EU907))*AV907*1),2)*BS907),2))</f>
        <v>0</v>
      </c>
      <c r="CS907">
        <f t="shared" si="1101"/>
        <v>0</v>
      </c>
      <c r="CT907">
        <f t="shared" si="1102"/>
        <v>0</v>
      </c>
      <c r="CU907">
        <f t="shared" si="1103"/>
        <v>0</v>
      </c>
      <c r="CV907">
        <f t="shared" si="1104"/>
        <v>0</v>
      </c>
      <c r="CW907">
        <f t="shared" si="1105"/>
        <v>0</v>
      </c>
      <c r="CX907">
        <f t="shared" si="1106"/>
        <v>0</v>
      </c>
      <c r="CY907">
        <f t="shared" si="1107"/>
        <v>0</v>
      </c>
      <c r="CZ907">
        <f t="shared" si="1108"/>
        <v>0</v>
      </c>
      <c r="DC907" t="s">
        <v>3</v>
      </c>
      <c r="DD907" t="s">
        <v>3</v>
      </c>
      <c r="DE907" t="s">
        <v>3</v>
      </c>
      <c r="DF907" t="s">
        <v>3</v>
      </c>
      <c r="DG907" t="s">
        <v>3</v>
      </c>
      <c r="DH907" t="s">
        <v>3</v>
      </c>
      <c r="DI907" t="s">
        <v>3</v>
      </c>
      <c r="DJ907" t="s">
        <v>3</v>
      </c>
      <c r="DK907" t="s">
        <v>3</v>
      </c>
      <c r="DL907" t="s">
        <v>3</v>
      </c>
      <c r="DM907" t="s">
        <v>3</v>
      </c>
      <c r="DN907">
        <v>0</v>
      </c>
      <c r="DO907">
        <v>0</v>
      </c>
      <c r="DP907">
        <v>1</v>
      </c>
      <c r="DQ907">
        <v>1</v>
      </c>
      <c r="DU907">
        <v>1013</v>
      </c>
      <c r="DV907" t="s">
        <v>753</v>
      </c>
      <c r="DW907" t="s">
        <v>753</v>
      </c>
      <c r="DX907">
        <v>1</v>
      </c>
      <c r="DZ907" t="s">
        <v>3</v>
      </c>
      <c r="EA907" t="s">
        <v>3</v>
      </c>
      <c r="EB907" t="s">
        <v>3</v>
      </c>
      <c r="EC907" t="s">
        <v>3</v>
      </c>
      <c r="EE907">
        <v>58807898</v>
      </c>
      <c r="EF907">
        <v>30</v>
      </c>
      <c r="EG907" t="s">
        <v>27</v>
      </c>
      <c r="EH907">
        <v>0</v>
      </c>
      <c r="EI907" t="s">
        <v>3</v>
      </c>
      <c r="EJ907">
        <v>1</v>
      </c>
      <c r="EK907">
        <v>22</v>
      </c>
      <c r="EL907" t="s">
        <v>724</v>
      </c>
      <c r="EM907" t="s">
        <v>725</v>
      </c>
      <c r="EO907" t="s">
        <v>3</v>
      </c>
      <c r="EQ907">
        <v>0</v>
      </c>
      <c r="ER907">
        <v>93.6</v>
      </c>
      <c r="ES907">
        <v>93.6</v>
      </c>
      <c r="ET907">
        <v>0</v>
      </c>
      <c r="EU907">
        <v>0</v>
      </c>
      <c r="EV907">
        <v>0</v>
      </c>
      <c r="EW907">
        <v>0</v>
      </c>
      <c r="EX907">
        <v>0</v>
      </c>
      <c r="FQ907">
        <v>0</v>
      </c>
      <c r="FR907">
        <v>0</v>
      </c>
      <c r="FS907">
        <v>0</v>
      </c>
      <c r="FX907">
        <v>109</v>
      </c>
      <c r="FY907">
        <v>61</v>
      </c>
      <c r="GA907" t="s">
        <v>3</v>
      </c>
      <c r="GD907">
        <v>1</v>
      </c>
      <c r="GF907">
        <v>-1124824185</v>
      </c>
      <c r="GG907">
        <v>2</v>
      </c>
      <c r="GH907">
        <v>1</v>
      </c>
      <c r="GI907">
        <v>2</v>
      </c>
      <c r="GJ907">
        <v>0</v>
      </c>
      <c r="GK907">
        <v>0</v>
      </c>
      <c r="GL907">
        <f t="shared" si="1109"/>
        <v>0</v>
      </c>
      <c r="GM907">
        <f t="shared" si="1110"/>
        <v>6486.48</v>
      </c>
      <c r="GN907">
        <f t="shared" si="1111"/>
        <v>6486.48</v>
      </c>
      <c r="GO907">
        <f t="shared" si="1112"/>
        <v>0</v>
      </c>
      <c r="GP907">
        <f t="shared" si="1113"/>
        <v>0</v>
      </c>
      <c r="GR907">
        <v>0</v>
      </c>
      <c r="GS907">
        <v>3</v>
      </c>
      <c r="GT907">
        <v>0</v>
      </c>
      <c r="GU907" t="s">
        <v>3</v>
      </c>
      <c r="GV907">
        <f t="shared" si="1114"/>
        <v>0</v>
      </c>
      <c r="GW907">
        <v>1</v>
      </c>
      <c r="GX907">
        <f t="shared" si="1115"/>
        <v>0</v>
      </c>
      <c r="HA907">
        <v>0</v>
      </c>
      <c r="HB907">
        <v>0</v>
      </c>
      <c r="HC907">
        <f t="shared" si="1116"/>
        <v>0</v>
      </c>
      <c r="HE907" t="s">
        <v>3</v>
      </c>
      <c r="HF907" t="s">
        <v>3</v>
      </c>
      <c r="HM907" t="s">
        <v>3</v>
      </c>
      <c r="HN907" t="s">
        <v>3</v>
      </c>
      <c r="HO907" t="s">
        <v>3</v>
      </c>
      <c r="HP907" t="s">
        <v>3</v>
      </c>
      <c r="HQ907" t="s">
        <v>3</v>
      </c>
      <c r="HS907">
        <v>0</v>
      </c>
      <c r="IK907">
        <v>0</v>
      </c>
    </row>
    <row r="908" spans="1:255" x14ac:dyDescent="0.2">
      <c r="A908" s="2">
        <v>18</v>
      </c>
      <c r="B908" s="2">
        <v>1</v>
      </c>
      <c r="C908" s="2">
        <v>1858</v>
      </c>
      <c r="D908" s="2"/>
      <c r="E908" s="2" t="s">
        <v>813</v>
      </c>
      <c r="F908" s="2" t="s">
        <v>289</v>
      </c>
      <c r="G908" s="2" t="s">
        <v>290</v>
      </c>
      <c r="H908" s="2" t="s">
        <v>34</v>
      </c>
      <c r="I908" s="2">
        <f>I904*J908</f>
        <v>70</v>
      </c>
      <c r="J908" s="2">
        <v>499.99999999999994</v>
      </c>
      <c r="K908" s="2">
        <v>500</v>
      </c>
      <c r="L908" s="2"/>
      <c r="M908" s="2"/>
      <c r="N908" s="2"/>
      <c r="O908" s="2">
        <f t="shared" si="1085"/>
        <v>1225</v>
      </c>
      <c r="P908" s="2">
        <f t="shared" si="1086"/>
        <v>1225</v>
      </c>
      <c r="Q908" s="2">
        <f>(ROUND((ROUND(((ET908)*AV908*I908),2)*BB908),2)+ROUND((ROUND(((AE908-(EU908))*AV908*I908),2)*BS908),2))</f>
        <v>0</v>
      </c>
      <c r="R908" s="2">
        <f t="shared" si="1087"/>
        <v>0</v>
      </c>
      <c r="S908" s="2">
        <f t="shared" si="1088"/>
        <v>0</v>
      </c>
      <c r="T908" s="2">
        <f t="shared" si="1089"/>
        <v>0</v>
      </c>
      <c r="U908" s="2">
        <f t="shared" si="1090"/>
        <v>0</v>
      </c>
      <c r="V908" s="2">
        <f t="shared" si="1091"/>
        <v>0</v>
      </c>
      <c r="W908" s="2">
        <f t="shared" si="1092"/>
        <v>0</v>
      </c>
      <c r="X908" s="2">
        <f t="shared" si="1093"/>
        <v>0</v>
      </c>
      <c r="Y908" s="2">
        <f t="shared" si="1094"/>
        <v>0</v>
      </c>
      <c r="Z908" s="2"/>
      <c r="AA908" s="2">
        <v>59204062</v>
      </c>
      <c r="AB908" s="2">
        <f t="shared" si="1095"/>
        <v>17.5</v>
      </c>
      <c r="AC908" s="2">
        <f t="shared" si="1096"/>
        <v>17.5</v>
      </c>
      <c r="AD908" s="2">
        <f>ROUND((((ET908)-(EU908))+AE908),6)</f>
        <v>0</v>
      </c>
      <c r="AE908" s="2">
        <f t="shared" si="1117"/>
        <v>0</v>
      </c>
      <c r="AF908" s="2">
        <f t="shared" si="1117"/>
        <v>0</v>
      </c>
      <c r="AG908" s="2">
        <f t="shared" si="1097"/>
        <v>0</v>
      </c>
      <c r="AH908" s="2">
        <f t="shared" si="1118"/>
        <v>0</v>
      </c>
      <c r="AI908" s="2">
        <f t="shared" si="1118"/>
        <v>0</v>
      </c>
      <c r="AJ908" s="2">
        <f t="shared" si="1098"/>
        <v>0</v>
      </c>
      <c r="AK908" s="2">
        <v>17.5</v>
      </c>
      <c r="AL908" s="2">
        <v>17.5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109</v>
      </c>
      <c r="AU908" s="2">
        <v>61</v>
      </c>
      <c r="AV908" s="2">
        <v>1</v>
      </c>
      <c r="AW908" s="2">
        <v>1</v>
      </c>
      <c r="AX908" s="2"/>
      <c r="AY908" s="2"/>
      <c r="AZ908" s="2">
        <v>1</v>
      </c>
      <c r="BA908" s="2">
        <v>1</v>
      </c>
      <c r="BB908" s="2">
        <v>1</v>
      </c>
      <c r="BC908" s="2">
        <v>1</v>
      </c>
      <c r="BD908" s="2" t="s">
        <v>3</v>
      </c>
      <c r="BE908" s="2" t="s">
        <v>3</v>
      </c>
      <c r="BF908" s="2" t="s">
        <v>3</v>
      </c>
      <c r="BG908" s="2" t="s">
        <v>3</v>
      </c>
      <c r="BH908" s="2">
        <v>3</v>
      </c>
      <c r="BI908" s="2">
        <v>1</v>
      </c>
      <c r="BJ908" s="2" t="s">
        <v>291</v>
      </c>
      <c r="BK908" s="2"/>
      <c r="BL908" s="2"/>
      <c r="BM908" s="2">
        <v>22</v>
      </c>
      <c r="BN908" s="2">
        <v>0</v>
      </c>
      <c r="BO908" s="2" t="s">
        <v>3</v>
      </c>
      <c r="BP908" s="2">
        <v>0</v>
      </c>
      <c r="BQ908" s="2">
        <v>30</v>
      </c>
      <c r="BR908" s="2">
        <v>0</v>
      </c>
      <c r="BS908" s="2">
        <v>1</v>
      </c>
      <c r="BT908" s="2">
        <v>1</v>
      </c>
      <c r="BU908" s="2">
        <v>1</v>
      </c>
      <c r="BV908" s="2">
        <v>1</v>
      </c>
      <c r="BW908" s="2">
        <v>1</v>
      </c>
      <c r="BX908" s="2">
        <v>1</v>
      </c>
      <c r="BY908" s="2" t="s">
        <v>3</v>
      </c>
      <c r="BZ908" s="2">
        <v>109</v>
      </c>
      <c r="CA908" s="2">
        <v>61</v>
      </c>
      <c r="CB908" s="2" t="s">
        <v>3</v>
      </c>
      <c r="CC908" s="2"/>
      <c r="CD908" s="2"/>
      <c r="CE908" s="2">
        <v>30</v>
      </c>
      <c r="CF908" s="2">
        <v>0</v>
      </c>
      <c r="CG908" s="2">
        <v>0</v>
      </c>
      <c r="CH908" s="2"/>
      <c r="CI908" s="2"/>
      <c r="CJ908" s="2"/>
      <c r="CK908" s="2"/>
      <c r="CL908" s="2"/>
      <c r="CM908" s="2">
        <v>0</v>
      </c>
      <c r="CN908" s="2" t="s">
        <v>3</v>
      </c>
      <c r="CO908" s="2">
        <v>0</v>
      </c>
      <c r="CP908" s="2">
        <f t="shared" si="1099"/>
        <v>1225</v>
      </c>
      <c r="CQ908" s="2">
        <f t="shared" si="1100"/>
        <v>17.5</v>
      </c>
      <c r="CR908" s="2">
        <f>(ROUND((ROUND(((ET908)*AV908*1),2)*BB908),2)+ROUND((ROUND(((AE908-(EU908))*AV908*1),2)*BS908),2))</f>
        <v>0</v>
      </c>
      <c r="CS908" s="2">
        <f t="shared" si="1101"/>
        <v>0</v>
      </c>
      <c r="CT908" s="2">
        <f t="shared" si="1102"/>
        <v>0</v>
      </c>
      <c r="CU908" s="2">
        <f t="shared" si="1103"/>
        <v>0</v>
      </c>
      <c r="CV908" s="2">
        <f t="shared" si="1104"/>
        <v>0</v>
      </c>
      <c r="CW908" s="2">
        <f t="shared" si="1105"/>
        <v>0</v>
      </c>
      <c r="CX908" s="2">
        <f t="shared" si="1106"/>
        <v>0</v>
      </c>
      <c r="CY908" s="2">
        <f t="shared" si="1107"/>
        <v>0</v>
      </c>
      <c r="CZ908" s="2">
        <f t="shared" si="1108"/>
        <v>0</v>
      </c>
      <c r="DA908" s="2"/>
      <c r="DB908" s="2"/>
      <c r="DC908" s="2" t="s">
        <v>3</v>
      </c>
      <c r="DD908" s="2" t="s">
        <v>3</v>
      </c>
      <c r="DE908" s="2" t="s">
        <v>3</v>
      </c>
      <c r="DF908" s="2" t="s">
        <v>3</v>
      </c>
      <c r="DG908" s="2" t="s">
        <v>3</v>
      </c>
      <c r="DH908" s="2" t="s">
        <v>3</v>
      </c>
      <c r="DI908" s="2" t="s">
        <v>3</v>
      </c>
      <c r="DJ908" s="2" t="s">
        <v>3</v>
      </c>
      <c r="DK908" s="2" t="s">
        <v>3</v>
      </c>
      <c r="DL908" s="2" t="s">
        <v>3</v>
      </c>
      <c r="DM908" s="2" t="s">
        <v>3</v>
      </c>
      <c r="DN908" s="2">
        <v>0</v>
      </c>
      <c r="DO908" s="2">
        <v>0</v>
      </c>
      <c r="DP908" s="2">
        <v>1</v>
      </c>
      <c r="DQ908" s="2">
        <v>1</v>
      </c>
      <c r="DR908" s="2"/>
      <c r="DS908" s="2"/>
      <c r="DT908" s="2"/>
      <c r="DU908" s="2">
        <v>1003</v>
      </c>
      <c r="DV908" s="2" t="s">
        <v>34</v>
      </c>
      <c r="DW908" s="2" t="s">
        <v>34</v>
      </c>
      <c r="DX908" s="2">
        <v>1</v>
      </c>
      <c r="DY908" s="2"/>
      <c r="DZ908" s="2" t="s">
        <v>3</v>
      </c>
      <c r="EA908" s="2" t="s">
        <v>3</v>
      </c>
      <c r="EB908" s="2" t="s">
        <v>3</v>
      </c>
      <c r="EC908" s="2" t="s">
        <v>3</v>
      </c>
      <c r="ED908" s="2"/>
      <c r="EE908" s="2">
        <v>58807898</v>
      </c>
      <c r="EF908" s="2">
        <v>30</v>
      </c>
      <c r="EG908" s="2" t="s">
        <v>27</v>
      </c>
      <c r="EH908" s="2">
        <v>0</v>
      </c>
      <c r="EI908" s="2" t="s">
        <v>3</v>
      </c>
      <c r="EJ908" s="2">
        <v>1</v>
      </c>
      <c r="EK908" s="2">
        <v>22</v>
      </c>
      <c r="EL908" s="2" t="s">
        <v>724</v>
      </c>
      <c r="EM908" s="2" t="s">
        <v>725</v>
      </c>
      <c r="EN908" s="2"/>
      <c r="EO908" s="2" t="s">
        <v>3</v>
      </c>
      <c r="EP908" s="2"/>
      <c r="EQ908" s="2">
        <v>0</v>
      </c>
      <c r="ER908" s="2">
        <v>17.5</v>
      </c>
      <c r="ES908" s="2">
        <v>17.5</v>
      </c>
      <c r="ET908" s="2">
        <v>0</v>
      </c>
      <c r="EU908" s="2">
        <v>0</v>
      </c>
      <c r="EV908" s="2">
        <v>0</v>
      </c>
      <c r="EW908" s="2">
        <v>0</v>
      </c>
      <c r="EX908" s="2">
        <v>0</v>
      </c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>
        <v>0</v>
      </c>
      <c r="FR908" s="2">
        <v>0</v>
      </c>
      <c r="FS908" s="2">
        <v>0</v>
      </c>
      <c r="FT908" s="2"/>
      <c r="FU908" s="2"/>
      <c r="FV908" s="2"/>
      <c r="FW908" s="2"/>
      <c r="FX908" s="2">
        <v>109</v>
      </c>
      <c r="FY908" s="2">
        <v>61</v>
      </c>
      <c r="FZ908" s="2"/>
      <c r="GA908" s="2" t="s">
        <v>3</v>
      </c>
      <c r="GB908" s="2"/>
      <c r="GC908" s="2"/>
      <c r="GD908" s="2">
        <v>1</v>
      </c>
      <c r="GE908" s="2"/>
      <c r="GF908" s="2">
        <v>-1526811387</v>
      </c>
      <c r="GG908" s="2">
        <v>2</v>
      </c>
      <c r="GH908" s="2">
        <v>1</v>
      </c>
      <c r="GI908" s="2">
        <v>-2</v>
      </c>
      <c r="GJ908" s="2">
        <v>0</v>
      </c>
      <c r="GK908" s="2">
        <v>0</v>
      </c>
      <c r="GL908" s="2">
        <f t="shared" si="1109"/>
        <v>0</v>
      </c>
      <c r="GM908" s="2">
        <f t="shared" si="1110"/>
        <v>1225</v>
      </c>
      <c r="GN908" s="2">
        <f t="shared" si="1111"/>
        <v>1225</v>
      </c>
      <c r="GO908" s="2">
        <f t="shared" si="1112"/>
        <v>0</v>
      </c>
      <c r="GP908" s="2">
        <f t="shared" si="1113"/>
        <v>0</v>
      </c>
      <c r="GQ908" s="2"/>
      <c r="GR908" s="2">
        <v>0</v>
      </c>
      <c r="GS908" s="2">
        <v>3</v>
      </c>
      <c r="GT908" s="2">
        <v>0</v>
      </c>
      <c r="GU908" s="2" t="s">
        <v>3</v>
      </c>
      <c r="GV908" s="2">
        <f t="shared" si="1114"/>
        <v>0</v>
      </c>
      <c r="GW908" s="2">
        <v>1</v>
      </c>
      <c r="GX908" s="2">
        <f t="shared" si="1115"/>
        <v>0</v>
      </c>
      <c r="GY908" s="2"/>
      <c r="GZ908" s="2"/>
      <c r="HA908" s="2">
        <v>0</v>
      </c>
      <c r="HB908" s="2">
        <v>0</v>
      </c>
      <c r="HC908" s="2">
        <f t="shared" si="1116"/>
        <v>0</v>
      </c>
      <c r="HD908" s="2"/>
      <c r="HE908" s="2" t="s">
        <v>3</v>
      </c>
      <c r="HF908" s="2" t="s">
        <v>3</v>
      </c>
      <c r="HG908" s="2"/>
      <c r="HH908" s="2"/>
      <c r="HI908" s="2"/>
      <c r="HJ908" s="2"/>
      <c r="HK908" s="2"/>
      <c r="HL908" s="2"/>
      <c r="HM908" s="2" t="s">
        <v>3</v>
      </c>
      <c r="HN908" s="2" t="s">
        <v>3</v>
      </c>
      <c r="HO908" s="2" t="s">
        <v>3</v>
      </c>
      <c r="HP908" s="2" t="s">
        <v>3</v>
      </c>
      <c r="HQ908" s="2" t="s">
        <v>3</v>
      </c>
      <c r="HR908" s="2"/>
      <c r="HS908" s="2">
        <v>0</v>
      </c>
      <c r="HT908" s="2"/>
      <c r="HU908" s="2"/>
      <c r="HV908" s="2"/>
      <c r="HW908" s="2"/>
      <c r="HX908" s="2"/>
      <c r="HY908" s="2"/>
      <c r="HZ908" s="2"/>
      <c r="IA908" s="2"/>
      <c r="IB908" s="2"/>
      <c r="IC908" s="2"/>
      <c r="ID908" s="2"/>
      <c r="IE908" s="2"/>
      <c r="IF908" s="2"/>
      <c r="IG908" s="2"/>
      <c r="IH908" s="2"/>
      <c r="II908" s="2"/>
      <c r="IJ908" s="2"/>
      <c r="IK908" s="2">
        <v>0</v>
      </c>
      <c r="IL908" s="2"/>
      <c r="IM908" s="2"/>
      <c r="IN908" s="2"/>
      <c r="IO908" s="2"/>
      <c r="IP908" s="2"/>
      <c r="IQ908" s="2"/>
      <c r="IR908" s="2"/>
      <c r="IS908" s="2"/>
      <c r="IT908" s="2"/>
      <c r="IU908" s="2"/>
    </row>
    <row r="909" spans="1:255" x14ac:dyDescent="0.2">
      <c r="A909">
        <v>18</v>
      </c>
      <c r="B909">
        <v>1</v>
      </c>
      <c r="C909">
        <v>1862</v>
      </c>
      <c r="E909" t="s">
        <v>813</v>
      </c>
      <c r="F909" t="s">
        <v>289</v>
      </c>
      <c r="G909" t="s">
        <v>290</v>
      </c>
      <c r="H909" t="s">
        <v>34</v>
      </c>
      <c r="I909">
        <f>I905*J909</f>
        <v>70</v>
      </c>
      <c r="J909">
        <v>499.99999999999994</v>
      </c>
      <c r="K909">
        <v>500</v>
      </c>
      <c r="O909">
        <f t="shared" si="1085"/>
        <v>20261.5</v>
      </c>
      <c r="P909">
        <f t="shared" si="1086"/>
        <v>20261.5</v>
      </c>
      <c r="Q909">
        <f>(ROUND((ROUND(((ET909)*AV909*I909),2)*BB909),2)+ROUND((ROUND(((AE909-(EU909))*AV909*I909),2)*BS909),2))</f>
        <v>0</v>
      </c>
      <c r="R909">
        <f t="shared" si="1087"/>
        <v>0</v>
      </c>
      <c r="S909">
        <f t="shared" si="1088"/>
        <v>0</v>
      </c>
      <c r="T909">
        <f t="shared" si="1089"/>
        <v>0</v>
      </c>
      <c r="U909">
        <f t="shared" si="1090"/>
        <v>0</v>
      </c>
      <c r="V909">
        <f t="shared" si="1091"/>
        <v>0</v>
      </c>
      <c r="W909">
        <f t="shared" si="1092"/>
        <v>0</v>
      </c>
      <c r="X909">
        <f t="shared" si="1093"/>
        <v>0</v>
      </c>
      <c r="Y909">
        <f t="shared" si="1094"/>
        <v>0</v>
      </c>
      <c r="AA909">
        <v>59204059</v>
      </c>
      <c r="AB909">
        <f t="shared" si="1095"/>
        <v>17.5</v>
      </c>
      <c r="AC909">
        <f t="shared" si="1096"/>
        <v>17.5</v>
      </c>
      <c r="AD909">
        <f>ROUND((((ET909)-(EU909))+AE909),6)</f>
        <v>0</v>
      </c>
      <c r="AE909">
        <f t="shared" si="1117"/>
        <v>0</v>
      </c>
      <c r="AF909">
        <f t="shared" si="1117"/>
        <v>0</v>
      </c>
      <c r="AG909">
        <f t="shared" si="1097"/>
        <v>0</v>
      </c>
      <c r="AH909">
        <f t="shared" si="1118"/>
        <v>0</v>
      </c>
      <c r="AI909">
        <f t="shared" si="1118"/>
        <v>0</v>
      </c>
      <c r="AJ909">
        <f t="shared" si="1098"/>
        <v>0</v>
      </c>
      <c r="AK909">
        <v>17.5</v>
      </c>
      <c r="AL909">
        <v>17.5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109</v>
      </c>
      <c r="AU909">
        <v>61</v>
      </c>
      <c r="AV909">
        <v>1</v>
      </c>
      <c r="AW909">
        <v>1</v>
      </c>
      <c r="AZ909">
        <v>1</v>
      </c>
      <c r="BA909">
        <v>1</v>
      </c>
      <c r="BB909">
        <v>1</v>
      </c>
      <c r="BC909">
        <v>16.54</v>
      </c>
      <c r="BD909" t="s">
        <v>3</v>
      </c>
      <c r="BE909" t="s">
        <v>3</v>
      </c>
      <c r="BF909" t="s">
        <v>3</v>
      </c>
      <c r="BG909" t="s">
        <v>3</v>
      </c>
      <c r="BH909">
        <v>3</v>
      </c>
      <c r="BI909">
        <v>1</v>
      </c>
      <c r="BJ909" t="s">
        <v>291</v>
      </c>
      <c r="BM909">
        <v>22</v>
      </c>
      <c r="BN909">
        <v>0</v>
      </c>
      <c r="BO909" t="s">
        <v>289</v>
      </c>
      <c r="BP909">
        <v>1</v>
      </c>
      <c r="BQ909">
        <v>30</v>
      </c>
      <c r="BR909">
        <v>0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 t="s">
        <v>3</v>
      </c>
      <c r="BZ909">
        <v>109</v>
      </c>
      <c r="CA909">
        <v>61</v>
      </c>
      <c r="CB909" t="s">
        <v>3</v>
      </c>
      <c r="CE909">
        <v>30</v>
      </c>
      <c r="CF909">
        <v>0</v>
      </c>
      <c r="CG909">
        <v>0</v>
      </c>
      <c r="CM909">
        <v>0</v>
      </c>
      <c r="CN909" t="s">
        <v>3</v>
      </c>
      <c r="CO909">
        <v>0</v>
      </c>
      <c r="CP909">
        <f t="shared" si="1099"/>
        <v>20261.5</v>
      </c>
      <c r="CQ909">
        <f t="shared" si="1100"/>
        <v>289.45</v>
      </c>
      <c r="CR909">
        <f>(ROUND((ROUND(((ET909)*AV909*1),2)*BB909),2)+ROUND((ROUND(((AE909-(EU909))*AV909*1),2)*BS909),2))</f>
        <v>0</v>
      </c>
      <c r="CS909">
        <f t="shared" si="1101"/>
        <v>0</v>
      </c>
      <c r="CT909">
        <f t="shared" si="1102"/>
        <v>0</v>
      </c>
      <c r="CU909">
        <f t="shared" si="1103"/>
        <v>0</v>
      </c>
      <c r="CV909">
        <f t="shared" si="1104"/>
        <v>0</v>
      </c>
      <c r="CW909">
        <f t="shared" si="1105"/>
        <v>0</v>
      </c>
      <c r="CX909">
        <f t="shared" si="1106"/>
        <v>0</v>
      </c>
      <c r="CY909">
        <f t="shared" si="1107"/>
        <v>0</v>
      </c>
      <c r="CZ909">
        <f t="shared" si="1108"/>
        <v>0</v>
      </c>
      <c r="DC909" t="s">
        <v>3</v>
      </c>
      <c r="DD909" t="s">
        <v>3</v>
      </c>
      <c r="DE909" t="s">
        <v>3</v>
      </c>
      <c r="DF909" t="s">
        <v>3</v>
      </c>
      <c r="DG909" t="s">
        <v>3</v>
      </c>
      <c r="DH909" t="s">
        <v>3</v>
      </c>
      <c r="DI909" t="s">
        <v>3</v>
      </c>
      <c r="DJ909" t="s">
        <v>3</v>
      </c>
      <c r="DK909" t="s">
        <v>3</v>
      </c>
      <c r="DL909" t="s">
        <v>3</v>
      </c>
      <c r="DM909" t="s">
        <v>3</v>
      </c>
      <c r="DN909">
        <v>0</v>
      </c>
      <c r="DO909">
        <v>0</v>
      </c>
      <c r="DP909">
        <v>1</v>
      </c>
      <c r="DQ909">
        <v>1</v>
      </c>
      <c r="DU909">
        <v>1003</v>
      </c>
      <c r="DV909" t="s">
        <v>34</v>
      </c>
      <c r="DW909" t="s">
        <v>34</v>
      </c>
      <c r="DX909">
        <v>1</v>
      </c>
      <c r="DZ909" t="s">
        <v>3</v>
      </c>
      <c r="EA909" t="s">
        <v>3</v>
      </c>
      <c r="EB909" t="s">
        <v>3</v>
      </c>
      <c r="EC909" t="s">
        <v>3</v>
      </c>
      <c r="EE909">
        <v>58807898</v>
      </c>
      <c r="EF909">
        <v>30</v>
      </c>
      <c r="EG909" t="s">
        <v>27</v>
      </c>
      <c r="EH909">
        <v>0</v>
      </c>
      <c r="EI909" t="s">
        <v>3</v>
      </c>
      <c r="EJ909">
        <v>1</v>
      </c>
      <c r="EK909">
        <v>22</v>
      </c>
      <c r="EL909" t="s">
        <v>724</v>
      </c>
      <c r="EM909" t="s">
        <v>725</v>
      </c>
      <c r="EO909" t="s">
        <v>3</v>
      </c>
      <c r="EQ909">
        <v>0</v>
      </c>
      <c r="ER909">
        <v>17.5</v>
      </c>
      <c r="ES909">
        <v>17.5</v>
      </c>
      <c r="ET909">
        <v>0</v>
      </c>
      <c r="EU909">
        <v>0</v>
      </c>
      <c r="EV909">
        <v>0</v>
      </c>
      <c r="EW909">
        <v>0</v>
      </c>
      <c r="EX909">
        <v>0</v>
      </c>
      <c r="FQ909">
        <v>0</v>
      </c>
      <c r="FR909">
        <v>0</v>
      </c>
      <c r="FS909">
        <v>0</v>
      </c>
      <c r="FX909">
        <v>109</v>
      </c>
      <c r="FY909">
        <v>61</v>
      </c>
      <c r="GA909" t="s">
        <v>3</v>
      </c>
      <c r="GD909">
        <v>1</v>
      </c>
      <c r="GF909">
        <v>-1526811387</v>
      </c>
      <c r="GG909">
        <v>2</v>
      </c>
      <c r="GH909">
        <v>1</v>
      </c>
      <c r="GI909">
        <v>2</v>
      </c>
      <c r="GJ909">
        <v>0</v>
      </c>
      <c r="GK909">
        <v>0</v>
      </c>
      <c r="GL909">
        <f t="shared" si="1109"/>
        <v>0</v>
      </c>
      <c r="GM909">
        <f t="shared" si="1110"/>
        <v>20261.5</v>
      </c>
      <c r="GN909">
        <f t="shared" si="1111"/>
        <v>20261.5</v>
      </c>
      <c r="GO909">
        <f t="shared" si="1112"/>
        <v>0</v>
      </c>
      <c r="GP909">
        <f t="shared" si="1113"/>
        <v>0</v>
      </c>
      <c r="GR909">
        <v>0</v>
      </c>
      <c r="GS909">
        <v>3</v>
      </c>
      <c r="GT909">
        <v>0</v>
      </c>
      <c r="GU909" t="s">
        <v>3</v>
      </c>
      <c r="GV909">
        <f t="shared" si="1114"/>
        <v>0</v>
      </c>
      <c r="GW909">
        <v>1</v>
      </c>
      <c r="GX909">
        <f t="shared" si="1115"/>
        <v>0</v>
      </c>
      <c r="HA909">
        <v>0</v>
      </c>
      <c r="HB909">
        <v>0</v>
      </c>
      <c r="HC909">
        <f t="shared" si="1116"/>
        <v>0</v>
      </c>
      <c r="HE909" t="s">
        <v>3</v>
      </c>
      <c r="HF909" t="s">
        <v>3</v>
      </c>
      <c r="HM909" t="s">
        <v>3</v>
      </c>
      <c r="HN909" t="s">
        <v>3</v>
      </c>
      <c r="HO909" t="s">
        <v>3</v>
      </c>
      <c r="HP909" t="s">
        <v>3</v>
      </c>
      <c r="HQ909" t="s">
        <v>3</v>
      </c>
      <c r="HS909">
        <v>0</v>
      </c>
      <c r="IK909">
        <v>0</v>
      </c>
    </row>
    <row r="910" spans="1:255" x14ac:dyDescent="0.2">
      <c r="A910" s="2">
        <v>17</v>
      </c>
      <c r="B910" s="2">
        <v>1</v>
      </c>
      <c r="C910" s="2">
        <f>ROW(SmtRes!A1867)</f>
        <v>1867</v>
      </c>
      <c r="D910" s="2">
        <f>ROW(EtalonRes!A1865)</f>
        <v>1865</v>
      </c>
      <c r="E910" s="2" t="s">
        <v>814</v>
      </c>
      <c r="F910" s="2" t="s">
        <v>739</v>
      </c>
      <c r="G910" s="2" t="s">
        <v>740</v>
      </c>
      <c r="H910" s="2" t="s">
        <v>48</v>
      </c>
      <c r="I910" s="2">
        <f>ROUND(ROUND(15/100,4),9)</f>
        <v>0.15</v>
      </c>
      <c r="J910" s="2">
        <v>0</v>
      </c>
      <c r="K910" s="2">
        <f>ROUND(ROUND(15/100,4),9)</f>
        <v>0.15</v>
      </c>
      <c r="L910" s="2"/>
      <c r="M910" s="2"/>
      <c r="N910" s="2"/>
      <c r="O910" s="2">
        <f t="shared" si="1085"/>
        <v>58.94</v>
      </c>
      <c r="P910" s="2">
        <f t="shared" si="1086"/>
        <v>17.739999999999998</v>
      </c>
      <c r="Q910" s="2">
        <f>(ROUND((ROUND(((((ET910*1.25)*1.1))*AV910*I910),2)*BB910),2)+ROUND((ROUND(((AE910-(((EU910*1.25)*1.1)))*AV910*I910),2)*BS910),2))</f>
        <v>2.93</v>
      </c>
      <c r="R910" s="2">
        <f t="shared" si="1087"/>
        <v>0.44</v>
      </c>
      <c r="S910" s="2">
        <f t="shared" si="1088"/>
        <v>38.270000000000003</v>
      </c>
      <c r="T910" s="2">
        <f t="shared" si="1089"/>
        <v>0</v>
      </c>
      <c r="U910" s="2">
        <f t="shared" si="1090"/>
        <v>3.0592197074999996</v>
      </c>
      <c r="V910" s="2">
        <f t="shared" si="1091"/>
        <v>0</v>
      </c>
      <c r="W910" s="2">
        <f t="shared" si="1092"/>
        <v>0</v>
      </c>
      <c r="X910" s="2">
        <f t="shared" si="1093"/>
        <v>42.19</v>
      </c>
      <c r="Y910" s="2">
        <f t="shared" si="1094"/>
        <v>23.61</v>
      </c>
      <c r="Z910" s="2"/>
      <c r="AA910" s="2">
        <v>59204062</v>
      </c>
      <c r="AB910" s="2">
        <f t="shared" si="1095"/>
        <v>375.66045000000003</v>
      </c>
      <c r="AC910" s="2">
        <f t="shared" si="1096"/>
        <v>118.25</v>
      </c>
      <c r="AD910" s="2">
        <f>ROUND((((((ET910*1.25)*1.1))-(((EU910*1.25)*1.1)))+AE910),6)</f>
        <v>18.287500000000001</v>
      </c>
      <c r="AE910" s="2">
        <f>ROUND((((EU910*1.25)*1.1)),6)</f>
        <v>2.7774999999999999</v>
      </c>
      <c r="AF910" s="2">
        <f>ROUND((((EV910*1.15)*1.1)),6)</f>
        <v>239.12295</v>
      </c>
      <c r="AG910" s="2">
        <f t="shared" si="1097"/>
        <v>0</v>
      </c>
      <c r="AH910" s="2">
        <f>(((EW910*1.15)*1.1))</f>
        <v>19.114149999999999</v>
      </c>
      <c r="AI910" s="2">
        <f>(((EX910*1.25)*1.1))</f>
        <v>0</v>
      </c>
      <c r="AJ910" s="2">
        <f t="shared" si="1098"/>
        <v>0</v>
      </c>
      <c r="AK910" s="2">
        <v>320.58</v>
      </c>
      <c r="AL910" s="2">
        <v>118.25</v>
      </c>
      <c r="AM910" s="2">
        <v>13.3</v>
      </c>
      <c r="AN910" s="2">
        <v>2.02</v>
      </c>
      <c r="AO910" s="2">
        <v>189.03</v>
      </c>
      <c r="AP910" s="2">
        <v>0</v>
      </c>
      <c r="AQ910" s="2">
        <v>15.11</v>
      </c>
      <c r="AR910" s="2">
        <v>0</v>
      </c>
      <c r="AS910" s="2">
        <v>0</v>
      </c>
      <c r="AT910" s="2">
        <v>109</v>
      </c>
      <c r="AU910" s="2">
        <v>61</v>
      </c>
      <c r="AV910" s="2">
        <v>1.0669999999999999</v>
      </c>
      <c r="AW910" s="2">
        <v>1</v>
      </c>
      <c r="AX910" s="2"/>
      <c r="AY910" s="2"/>
      <c r="AZ910" s="2">
        <v>1</v>
      </c>
      <c r="BA910" s="2">
        <v>1</v>
      </c>
      <c r="BB910" s="2">
        <v>1</v>
      </c>
      <c r="BC910" s="2">
        <v>1</v>
      </c>
      <c r="BD910" s="2" t="s">
        <v>3</v>
      </c>
      <c r="BE910" s="2" t="s">
        <v>3</v>
      </c>
      <c r="BF910" s="2" t="s">
        <v>3</v>
      </c>
      <c r="BG910" s="2" t="s">
        <v>3</v>
      </c>
      <c r="BH910" s="2">
        <v>0</v>
      </c>
      <c r="BI910" s="2">
        <v>1</v>
      </c>
      <c r="BJ910" s="2" t="s">
        <v>741</v>
      </c>
      <c r="BK910" s="2"/>
      <c r="BL910" s="2"/>
      <c r="BM910" s="2">
        <v>22</v>
      </c>
      <c r="BN910" s="2">
        <v>0</v>
      </c>
      <c r="BO910" s="2" t="s">
        <v>739</v>
      </c>
      <c r="BP910" s="2">
        <v>1</v>
      </c>
      <c r="BQ910" s="2">
        <v>30</v>
      </c>
      <c r="BR910" s="2">
        <v>0</v>
      </c>
      <c r="BS910" s="2">
        <v>1</v>
      </c>
      <c r="BT910" s="2">
        <v>1</v>
      </c>
      <c r="BU910" s="2">
        <v>1</v>
      </c>
      <c r="BV910" s="2">
        <v>1</v>
      </c>
      <c r="BW910" s="2">
        <v>1</v>
      </c>
      <c r="BX910" s="2">
        <v>1</v>
      </c>
      <c r="BY910" s="2" t="s">
        <v>3</v>
      </c>
      <c r="BZ910" s="2">
        <v>109</v>
      </c>
      <c r="CA910" s="2">
        <v>61</v>
      </c>
      <c r="CB910" s="2" t="s">
        <v>3</v>
      </c>
      <c r="CC910" s="2"/>
      <c r="CD910" s="2"/>
      <c r="CE910" s="2">
        <v>30</v>
      </c>
      <c r="CF910" s="2">
        <v>0</v>
      </c>
      <c r="CG910" s="2">
        <v>0</v>
      </c>
      <c r="CH910" s="2"/>
      <c r="CI910" s="2"/>
      <c r="CJ910" s="2"/>
      <c r="CK910" s="2"/>
      <c r="CL910" s="2"/>
      <c r="CM910" s="2">
        <v>0</v>
      </c>
      <c r="CN910" s="2" t="s">
        <v>1044</v>
      </c>
      <c r="CO910" s="2">
        <v>0</v>
      </c>
      <c r="CP910" s="2">
        <f t="shared" si="1099"/>
        <v>58.94</v>
      </c>
      <c r="CQ910" s="2">
        <f t="shared" si="1100"/>
        <v>118.25</v>
      </c>
      <c r="CR910" s="2">
        <f>(ROUND((ROUND(((((ET910*1.25)*1.1))*AV910*1),2)*BB910),2)+ROUND((ROUND(((AE910-(((EU910*1.25)*1.1)))*AV910*1),2)*BS910),2))</f>
        <v>19.510000000000002</v>
      </c>
      <c r="CS910" s="2">
        <f t="shared" si="1101"/>
        <v>2.96</v>
      </c>
      <c r="CT910" s="2">
        <f t="shared" si="1102"/>
        <v>255.14</v>
      </c>
      <c r="CU910" s="2">
        <f t="shared" si="1103"/>
        <v>0</v>
      </c>
      <c r="CV910" s="2">
        <f t="shared" si="1104"/>
        <v>20.394798049999999</v>
      </c>
      <c r="CW910" s="2">
        <f t="shared" si="1105"/>
        <v>0</v>
      </c>
      <c r="CX910" s="2">
        <f t="shared" si="1106"/>
        <v>0</v>
      </c>
      <c r="CY910" s="2">
        <f t="shared" si="1107"/>
        <v>42.193900000000006</v>
      </c>
      <c r="CZ910" s="2">
        <f t="shared" si="1108"/>
        <v>23.613099999999999</v>
      </c>
      <c r="DA910" s="2"/>
      <c r="DB910" s="2">
        <v>369</v>
      </c>
      <c r="DC910" s="2" t="s">
        <v>3</v>
      </c>
      <c r="DD910" s="2" t="s">
        <v>3</v>
      </c>
      <c r="DE910" s="2" t="s">
        <v>25</v>
      </c>
      <c r="DF910" s="2" t="s">
        <v>25</v>
      </c>
      <c r="DG910" s="2" t="s">
        <v>26</v>
      </c>
      <c r="DH910" s="2" t="s">
        <v>3</v>
      </c>
      <c r="DI910" s="2" t="s">
        <v>26</v>
      </c>
      <c r="DJ910" s="2" t="s">
        <v>25</v>
      </c>
      <c r="DK910" s="2" t="s">
        <v>3</v>
      </c>
      <c r="DL910" s="2" t="s">
        <v>3</v>
      </c>
      <c r="DM910" s="2" t="s">
        <v>3</v>
      </c>
      <c r="DN910" s="2">
        <v>0</v>
      </c>
      <c r="DO910" s="2">
        <v>0</v>
      </c>
      <c r="DP910" s="2">
        <v>1</v>
      </c>
      <c r="DQ910" s="2">
        <v>1</v>
      </c>
      <c r="DR910" s="2"/>
      <c r="DS910" s="2"/>
      <c r="DT910" s="2"/>
      <c r="DU910" s="2">
        <v>1010</v>
      </c>
      <c r="DV910" s="2" t="s">
        <v>48</v>
      </c>
      <c r="DW910" s="2" t="s">
        <v>48</v>
      </c>
      <c r="DX910" s="2">
        <v>100</v>
      </c>
      <c r="DY910" s="2"/>
      <c r="DZ910" s="2" t="s">
        <v>3</v>
      </c>
      <c r="EA910" s="2" t="s">
        <v>3</v>
      </c>
      <c r="EB910" s="2" t="s">
        <v>3</v>
      </c>
      <c r="EC910" s="2" t="s">
        <v>3</v>
      </c>
      <c r="ED910" s="2"/>
      <c r="EE910" s="2">
        <v>58807898</v>
      </c>
      <c r="EF910" s="2">
        <v>30</v>
      </c>
      <c r="EG910" s="2" t="s">
        <v>27</v>
      </c>
      <c r="EH910" s="2">
        <v>0</v>
      </c>
      <c r="EI910" s="2" t="s">
        <v>3</v>
      </c>
      <c r="EJ910" s="2">
        <v>1</v>
      </c>
      <c r="EK910" s="2">
        <v>22</v>
      </c>
      <c r="EL910" s="2" t="s">
        <v>724</v>
      </c>
      <c r="EM910" s="2" t="s">
        <v>725</v>
      </c>
      <c r="EN910" s="2"/>
      <c r="EO910" s="2" t="s">
        <v>30</v>
      </c>
      <c r="EP910" s="2"/>
      <c r="EQ910" s="2">
        <v>0</v>
      </c>
      <c r="ER910" s="2">
        <v>320.58</v>
      </c>
      <c r="ES910" s="2">
        <v>118.25</v>
      </c>
      <c r="ET910" s="2">
        <v>13.3</v>
      </c>
      <c r="EU910" s="2">
        <v>2.02</v>
      </c>
      <c r="EV910" s="2">
        <v>189.03</v>
      </c>
      <c r="EW910" s="2">
        <v>15.11</v>
      </c>
      <c r="EX910" s="2">
        <v>0</v>
      </c>
      <c r="EY910" s="2">
        <v>0</v>
      </c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>
        <v>0</v>
      </c>
      <c r="FR910" s="2">
        <v>0</v>
      </c>
      <c r="FS910" s="2">
        <v>0</v>
      </c>
      <c r="FT910" s="2"/>
      <c r="FU910" s="2"/>
      <c r="FV910" s="2"/>
      <c r="FW910" s="2"/>
      <c r="FX910" s="2">
        <v>109</v>
      </c>
      <c r="FY910" s="2">
        <v>61</v>
      </c>
      <c r="FZ910" s="2"/>
      <c r="GA910" s="2" t="s">
        <v>3</v>
      </c>
      <c r="GB910" s="2"/>
      <c r="GC910" s="2"/>
      <c r="GD910" s="2">
        <v>1</v>
      </c>
      <c r="GE910" s="2"/>
      <c r="GF910" s="2">
        <v>-1429029335</v>
      </c>
      <c r="GG910" s="2">
        <v>2</v>
      </c>
      <c r="GH910" s="2">
        <v>1</v>
      </c>
      <c r="GI910" s="2">
        <v>2</v>
      </c>
      <c r="GJ910" s="2">
        <v>0</v>
      </c>
      <c r="GK910" s="2">
        <v>0</v>
      </c>
      <c r="GL910" s="2">
        <f t="shared" si="1109"/>
        <v>0</v>
      </c>
      <c r="GM910" s="2">
        <f t="shared" si="1110"/>
        <v>124.74</v>
      </c>
      <c r="GN910" s="2">
        <f t="shared" si="1111"/>
        <v>124.74</v>
      </c>
      <c r="GO910" s="2">
        <f t="shared" si="1112"/>
        <v>0</v>
      </c>
      <c r="GP910" s="2">
        <f t="shared" si="1113"/>
        <v>0</v>
      </c>
      <c r="GQ910" s="2"/>
      <c r="GR910" s="2">
        <v>0</v>
      </c>
      <c r="GS910" s="2">
        <v>3</v>
      </c>
      <c r="GT910" s="2">
        <v>0</v>
      </c>
      <c r="GU910" s="2" t="s">
        <v>3</v>
      </c>
      <c r="GV910" s="2">
        <f t="shared" si="1114"/>
        <v>0</v>
      </c>
      <c r="GW910" s="2">
        <v>1</v>
      </c>
      <c r="GX910" s="2">
        <f t="shared" si="1115"/>
        <v>0</v>
      </c>
      <c r="GY910" s="2"/>
      <c r="GZ910" s="2"/>
      <c r="HA910" s="2">
        <v>0</v>
      </c>
      <c r="HB910" s="2">
        <v>0</v>
      </c>
      <c r="HC910" s="2">
        <f t="shared" si="1116"/>
        <v>0</v>
      </c>
      <c r="HD910" s="2"/>
      <c r="HE910" s="2" t="s">
        <v>3</v>
      </c>
      <c r="HF910" s="2" t="s">
        <v>3</v>
      </c>
      <c r="HG910" s="2"/>
      <c r="HH910" s="2"/>
      <c r="HI910" s="2"/>
      <c r="HJ910" s="2"/>
      <c r="HK910" s="2"/>
      <c r="HL910" s="2"/>
      <c r="HM910" s="2" t="s">
        <v>3</v>
      </c>
      <c r="HN910" s="2" t="s">
        <v>3</v>
      </c>
      <c r="HO910" s="2" t="s">
        <v>3</v>
      </c>
      <c r="HP910" s="2" t="s">
        <v>3</v>
      </c>
      <c r="HQ910" s="2" t="s">
        <v>3</v>
      </c>
      <c r="HR910" s="2"/>
      <c r="HS910" s="2">
        <v>0</v>
      </c>
      <c r="HT910" s="2"/>
      <c r="HU910" s="2"/>
      <c r="HV910" s="2"/>
      <c r="HW910" s="2"/>
      <c r="HX910" s="2"/>
      <c r="HY910" s="2"/>
      <c r="HZ910" s="2"/>
      <c r="IA910" s="2"/>
      <c r="IB910" s="2"/>
      <c r="IC910" s="2"/>
      <c r="ID910" s="2"/>
      <c r="IE910" s="2"/>
      <c r="IF910" s="2"/>
      <c r="IG910" s="2"/>
      <c r="IH910" s="2"/>
      <c r="II910" s="2"/>
      <c r="IJ910" s="2"/>
      <c r="IK910" s="2">
        <v>0</v>
      </c>
      <c r="IL910" s="2"/>
      <c r="IM910" s="2"/>
      <c r="IN910" s="2"/>
      <c r="IO910" s="2"/>
      <c r="IP910" s="2"/>
      <c r="IQ910" s="2"/>
      <c r="IR910" s="2"/>
      <c r="IS910" s="2"/>
      <c r="IT910" s="2"/>
      <c r="IU910" s="2"/>
    </row>
    <row r="911" spans="1:255" x14ac:dyDescent="0.2">
      <c r="A911">
        <v>17</v>
      </c>
      <c r="B911">
        <v>1</v>
      </c>
      <c r="C911">
        <f>ROW(SmtRes!A1872)</f>
        <v>1872</v>
      </c>
      <c r="D911">
        <f>ROW(EtalonRes!A1870)</f>
        <v>1870</v>
      </c>
      <c r="E911" t="s">
        <v>814</v>
      </c>
      <c r="F911" t="s">
        <v>739</v>
      </c>
      <c r="G911" t="s">
        <v>740</v>
      </c>
      <c r="H911" t="s">
        <v>48</v>
      </c>
      <c r="I911">
        <f>ROUND(ROUND(15/100,4),9)</f>
        <v>0.15</v>
      </c>
      <c r="J911">
        <v>0</v>
      </c>
      <c r="K911">
        <f>ROUND(ROUND(15/100,4),9)</f>
        <v>0.15</v>
      </c>
      <c r="O911">
        <f t="shared" si="1085"/>
        <v>2299.9699999999998</v>
      </c>
      <c r="P911">
        <f t="shared" si="1086"/>
        <v>147.77000000000001</v>
      </c>
      <c r="Q911">
        <f>(ROUND((ROUND(((((ET911*1.25)*1.1))*AV911*I911),2)*BB911),2)+ROUND((ROUND(((AE911-(((EU911*1.25)*1.1)))*AV911*I911),2)*BS911),2))</f>
        <v>47.73</v>
      </c>
      <c r="R911">
        <f t="shared" si="1087"/>
        <v>24.2</v>
      </c>
      <c r="S911">
        <f t="shared" si="1088"/>
        <v>2104.4699999999998</v>
      </c>
      <c r="T911">
        <f t="shared" si="1089"/>
        <v>0</v>
      </c>
      <c r="U911">
        <f t="shared" si="1090"/>
        <v>3.0592197074999996</v>
      </c>
      <c r="V911">
        <f t="shared" si="1091"/>
        <v>0</v>
      </c>
      <c r="W911">
        <f t="shared" si="1092"/>
        <v>0</v>
      </c>
      <c r="X911">
        <f t="shared" si="1093"/>
        <v>2320.25</v>
      </c>
      <c r="Y911">
        <f t="shared" si="1094"/>
        <v>1298.49</v>
      </c>
      <c r="AA911">
        <v>59204059</v>
      </c>
      <c r="AB911">
        <f t="shared" si="1095"/>
        <v>375.66045000000003</v>
      </c>
      <c r="AC911">
        <f t="shared" si="1096"/>
        <v>118.25</v>
      </c>
      <c r="AD911">
        <f>ROUND((((((ET911*1.25)*1.1))-(((EU911*1.25)*1.1)))+AE911),6)</f>
        <v>18.287500000000001</v>
      </c>
      <c r="AE911">
        <f>ROUND((((EU911*1.25)*1.1)),6)</f>
        <v>2.7774999999999999</v>
      </c>
      <c r="AF911">
        <f>ROUND((((EV911*1.15)*1.1)),6)</f>
        <v>239.12295</v>
      </c>
      <c r="AG911">
        <f t="shared" si="1097"/>
        <v>0</v>
      </c>
      <c r="AH911">
        <f>(((EW911*1.15)*1.1))</f>
        <v>19.114149999999999</v>
      </c>
      <c r="AI911">
        <f>(((EX911*1.25)*1.1))</f>
        <v>0</v>
      </c>
      <c r="AJ911">
        <f t="shared" si="1098"/>
        <v>0</v>
      </c>
      <c r="AK911">
        <v>320.58</v>
      </c>
      <c r="AL911">
        <v>118.25</v>
      </c>
      <c r="AM911">
        <v>13.3</v>
      </c>
      <c r="AN911">
        <v>2.02</v>
      </c>
      <c r="AO911">
        <v>189.03</v>
      </c>
      <c r="AP911">
        <v>0</v>
      </c>
      <c r="AQ911">
        <v>15.11</v>
      </c>
      <c r="AR911">
        <v>0</v>
      </c>
      <c r="AS911">
        <v>0</v>
      </c>
      <c r="AT911">
        <v>109</v>
      </c>
      <c r="AU911">
        <v>61</v>
      </c>
      <c r="AV911">
        <v>1.0669999999999999</v>
      </c>
      <c r="AW911">
        <v>1</v>
      </c>
      <c r="AZ911">
        <v>1</v>
      </c>
      <c r="BA911">
        <v>54.99</v>
      </c>
      <c r="BB911">
        <v>16.29</v>
      </c>
      <c r="BC911">
        <v>8.33</v>
      </c>
      <c r="BD911" t="s">
        <v>3</v>
      </c>
      <c r="BE911" t="s">
        <v>3</v>
      </c>
      <c r="BF911" t="s">
        <v>3</v>
      </c>
      <c r="BG911" t="s">
        <v>3</v>
      </c>
      <c r="BH911">
        <v>0</v>
      </c>
      <c r="BI911">
        <v>1</v>
      </c>
      <c r="BJ911" t="s">
        <v>741</v>
      </c>
      <c r="BM911">
        <v>22</v>
      </c>
      <c r="BN911">
        <v>0</v>
      </c>
      <c r="BO911" t="s">
        <v>739</v>
      </c>
      <c r="BP911">
        <v>1</v>
      </c>
      <c r="BQ911">
        <v>30</v>
      </c>
      <c r="BR911">
        <v>0</v>
      </c>
      <c r="BS911">
        <v>54.99</v>
      </c>
      <c r="BT911">
        <v>1</v>
      </c>
      <c r="BU911">
        <v>1</v>
      </c>
      <c r="BV911">
        <v>1</v>
      </c>
      <c r="BW911">
        <v>1</v>
      </c>
      <c r="BX911">
        <v>1</v>
      </c>
      <c r="BY911" t="s">
        <v>3</v>
      </c>
      <c r="BZ911">
        <v>109</v>
      </c>
      <c r="CA911">
        <v>61</v>
      </c>
      <c r="CB911" t="s">
        <v>3</v>
      </c>
      <c r="CE911">
        <v>30</v>
      </c>
      <c r="CF911">
        <v>0</v>
      </c>
      <c r="CG911">
        <v>0</v>
      </c>
      <c r="CM911">
        <v>0</v>
      </c>
      <c r="CN911" t="s">
        <v>1044</v>
      </c>
      <c r="CO911">
        <v>0</v>
      </c>
      <c r="CP911">
        <f t="shared" si="1099"/>
        <v>2299.9699999999998</v>
      </c>
      <c r="CQ911">
        <f t="shared" si="1100"/>
        <v>985.02</v>
      </c>
      <c r="CR911">
        <f>(ROUND((ROUND(((((ET911*1.25)*1.1))*AV911*1),2)*BB911),2)+ROUND((ROUND(((AE911-(((EU911*1.25)*1.1)))*AV911*1),2)*BS911),2))</f>
        <v>317.82</v>
      </c>
      <c r="CS911">
        <f t="shared" si="1101"/>
        <v>162.77000000000001</v>
      </c>
      <c r="CT911">
        <f t="shared" si="1102"/>
        <v>14030.15</v>
      </c>
      <c r="CU911">
        <f t="shared" si="1103"/>
        <v>0</v>
      </c>
      <c r="CV911">
        <f t="shared" si="1104"/>
        <v>20.394798049999999</v>
      </c>
      <c r="CW911">
        <f t="shared" si="1105"/>
        <v>0</v>
      </c>
      <c r="CX911">
        <f t="shared" si="1106"/>
        <v>0</v>
      </c>
      <c r="CY911">
        <f t="shared" si="1107"/>
        <v>2320.2502999999997</v>
      </c>
      <c r="CZ911">
        <f t="shared" si="1108"/>
        <v>1298.4886999999999</v>
      </c>
      <c r="DB911">
        <v>371</v>
      </c>
      <c r="DC911" t="s">
        <v>3</v>
      </c>
      <c r="DD911" t="s">
        <v>3</v>
      </c>
      <c r="DE911" t="s">
        <v>25</v>
      </c>
      <c r="DF911" t="s">
        <v>25</v>
      </c>
      <c r="DG911" t="s">
        <v>26</v>
      </c>
      <c r="DH911" t="s">
        <v>3</v>
      </c>
      <c r="DI911" t="s">
        <v>26</v>
      </c>
      <c r="DJ911" t="s">
        <v>25</v>
      </c>
      <c r="DK911" t="s">
        <v>3</v>
      </c>
      <c r="DL911" t="s">
        <v>3</v>
      </c>
      <c r="DM911" t="s">
        <v>3</v>
      </c>
      <c r="DN911">
        <v>0</v>
      </c>
      <c r="DO911">
        <v>0</v>
      </c>
      <c r="DP911">
        <v>1</v>
      </c>
      <c r="DQ911">
        <v>1</v>
      </c>
      <c r="DU911">
        <v>1010</v>
      </c>
      <c r="DV911" t="s">
        <v>48</v>
      </c>
      <c r="DW911" t="s">
        <v>48</v>
      </c>
      <c r="DX911">
        <v>100</v>
      </c>
      <c r="DZ911" t="s">
        <v>3</v>
      </c>
      <c r="EA911" t="s">
        <v>3</v>
      </c>
      <c r="EB911" t="s">
        <v>3</v>
      </c>
      <c r="EC911" t="s">
        <v>3</v>
      </c>
      <c r="EE911">
        <v>58807898</v>
      </c>
      <c r="EF911">
        <v>30</v>
      </c>
      <c r="EG911" t="s">
        <v>27</v>
      </c>
      <c r="EH911">
        <v>0</v>
      </c>
      <c r="EI911" t="s">
        <v>3</v>
      </c>
      <c r="EJ911">
        <v>1</v>
      </c>
      <c r="EK911">
        <v>22</v>
      </c>
      <c r="EL911" t="s">
        <v>724</v>
      </c>
      <c r="EM911" t="s">
        <v>725</v>
      </c>
      <c r="EO911" t="s">
        <v>30</v>
      </c>
      <c r="EQ911">
        <v>0</v>
      </c>
      <c r="ER911">
        <v>320.58</v>
      </c>
      <c r="ES911">
        <v>118.25</v>
      </c>
      <c r="ET911">
        <v>13.3</v>
      </c>
      <c r="EU911">
        <v>2.02</v>
      </c>
      <c r="EV911">
        <v>189.03</v>
      </c>
      <c r="EW911">
        <v>15.11</v>
      </c>
      <c r="EX911">
        <v>0</v>
      </c>
      <c r="EY911">
        <v>0</v>
      </c>
      <c r="FQ911">
        <v>0</v>
      </c>
      <c r="FR911">
        <v>0</v>
      </c>
      <c r="FS911">
        <v>0</v>
      </c>
      <c r="FX911">
        <v>109</v>
      </c>
      <c r="FY911">
        <v>61</v>
      </c>
      <c r="GA911" t="s">
        <v>3</v>
      </c>
      <c r="GD911">
        <v>1</v>
      </c>
      <c r="GF911">
        <v>-1429029335</v>
      </c>
      <c r="GG911">
        <v>2</v>
      </c>
      <c r="GH911">
        <v>1</v>
      </c>
      <c r="GI911">
        <v>2</v>
      </c>
      <c r="GJ911">
        <v>0</v>
      </c>
      <c r="GK911">
        <v>0</v>
      </c>
      <c r="GL911">
        <f t="shared" si="1109"/>
        <v>0</v>
      </c>
      <c r="GM911">
        <f t="shared" si="1110"/>
        <v>5918.71</v>
      </c>
      <c r="GN911">
        <f t="shared" si="1111"/>
        <v>5918.71</v>
      </c>
      <c r="GO911">
        <f t="shared" si="1112"/>
        <v>0</v>
      </c>
      <c r="GP911">
        <f t="shared" si="1113"/>
        <v>0</v>
      </c>
      <c r="GR911">
        <v>0</v>
      </c>
      <c r="GS911">
        <v>3</v>
      </c>
      <c r="GT911">
        <v>0</v>
      </c>
      <c r="GU911" t="s">
        <v>3</v>
      </c>
      <c r="GV911">
        <f t="shared" si="1114"/>
        <v>0</v>
      </c>
      <c r="GW911">
        <v>1</v>
      </c>
      <c r="GX911">
        <f t="shared" si="1115"/>
        <v>0</v>
      </c>
      <c r="HA911">
        <v>0</v>
      </c>
      <c r="HB911">
        <v>0</v>
      </c>
      <c r="HC911">
        <f t="shared" si="1116"/>
        <v>0</v>
      </c>
      <c r="HE911" t="s">
        <v>3</v>
      </c>
      <c r="HF911" t="s">
        <v>3</v>
      </c>
      <c r="HM911" t="s">
        <v>3</v>
      </c>
      <c r="HN911" t="s">
        <v>3</v>
      </c>
      <c r="HO911" t="s">
        <v>3</v>
      </c>
      <c r="HP911" t="s">
        <v>3</v>
      </c>
      <c r="HQ911" t="s">
        <v>3</v>
      </c>
      <c r="HS911">
        <v>0</v>
      </c>
      <c r="IK911">
        <v>0</v>
      </c>
    </row>
    <row r="912" spans="1:255" x14ac:dyDescent="0.2">
      <c r="A912" s="2">
        <v>18</v>
      </c>
      <c r="B912" s="2">
        <v>1</v>
      </c>
      <c r="C912" s="2">
        <v>1867</v>
      </c>
      <c r="D912" s="2"/>
      <c r="E912" s="2" t="s">
        <v>815</v>
      </c>
      <c r="F912" s="2" t="s">
        <v>816</v>
      </c>
      <c r="G912" s="2" t="s">
        <v>817</v>
      </c>
      <c r="H912" s="2" t="s">
        <v>39</v>
      </c>
      <c r="I912" s="2">
        <f>I910*J912</f>
        <v>15</v>
      </c>
      <c r="J912" s="2">
        <v>100</v>
      </c>
      <c r="K912" s="2">
        <v>100</v>
      </c>
      <c r="L912" s="2"/>
      <c r="M912" s="2"/>
      <c r="N912" s="2"/>
      <c r="O912" s="2">
        <f t="shared" si="1085"/>
        <v>36226.65</v>
      </c>
      <c r="P912" s="2">
        <f t="shared" si="1086"/>
        <v>36226.65</v>
      </c>
      <c r="Q912" s="2">
        <f>(ROUND((ROUND(((ET912)*AV912*I912),2)*BB912),2)+ROUND((ROUND(((AE912-(EU912))*AV912*I912),2)*BS912),2))</f>
        <v>0</v>
      </c>
      <c r="R912" s="2">
        <f t="shared" si="1087"/>
        <v>0</v>
      </c>
      <c r="S912" s="2">
        <f t="shared" si="1088"/>
        <v>0</v>
      </c>
      <c r="T912" s="2">
        <f t="shared" si="1089"/>
        <v>0</v>
      </c>
      <c r="U912" s="2">
        <f t="shared" si="1090"/>
        <v>0</v>
      </c>
      <c r="V912" s="2">
        <f t="shared" si="1091"/>
        <v>0</v>
      </c>
      <c r="W912" s="2">
        <f t="shared" si="1092"/>
        <v>0</v>
      </c>
      <c r="X912" s="2">
        <f t="shared" si="1093"/>
        <v>0</v>
      </c>
      <c r="Y912" s="2">
        <f t="shared" si="1094"/>
        <v>0</v>
      </c>
      <c r="Z912" s="2"/>
      <c r="AA912" s="2">
        <v>59204062</v>
      </c>
      <c r="AB912" s="2">
        <f t="shared" si="1095"/>
        <v>2415.11</v>
      </c>
      <c r="AC912" s="2">
        <f t="shared" si="1096"/>
        <v>2415.11</v>
      </c>
      <c r="AD912" s="2">
        <f>ROUND((((ET912)-(EU912))+AE912),6)</f>
        <v>0</v>
      </c>
      <c r="AE912" s="2">
        <f>ROUND((EU912),6)</f>
        <v>0</v>
      </c>
      <c r="AF912" s="2">
        <f>ROUND((EV912),6)</f>
        <v>0</v>
      </c>
      <c r="AG912" s="2">
        <f t="shared" si="1097"/>
        <v>0</v>
      </c>
      <c r="AH912" s="2">
        <f>(EW912)</f>
        <v>0</v>
      </c>
      <c r="AI912" s="2">
        <f>(EX912)</f>
        <v>0</v>
      </c>
      <c r="AJ912" s="2">
        <f t="shared" si="1098"/>
        <v>0</v>
      </c>
      <c r="AK912" s="2">
        <v>2415.11</v>
      </c>
      <c r="AL912" s="2">
        <v>2415.11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109</v>
      </c>
      <c r="AU912" s="2">
        <v>61</v>
      </c>
      <c r="AV912" s="2">
        <v>1</v>
      </c>
      <c r="AW912" s="2">
        <v>1</v>
      </c>
      <c r="AX912" s="2"/>
      <c r="AY912" s="2"/>
      <c r="AZ912" s="2">
        <v>1</v>
      </c>
      <c r="BA912" s="2">
        <v>1</v>
      </c>
      <c r="BB912" s="2">
        <v>1</v>
      </c>
      <c r="BC912" s="2">
        <v>1</v>
      </c>
      <c r="BD912" s="2" t="s">
        <v>3</v>
      </c>
      <c r="BE912" s="2" t="s">
        <v>3</v>
      </c>
      <c r="BF912" s="2" t="s">
        <v>3</v>
      </c>
      <c r="BG912" s="2" t="s">
        <v>3</v>
      </c>
      <c r="BH912" s="2">
        <v>3</v>
      </c>
      <c r="BI912" s="2">
        <v>1</v>
      </c>
      <c r="BJ912" s="2" t="s">
        <v>3</v>
      </c>
      <c r="BK912" s="2"/>
      <c r="BL912" s="2"/>
      <c r="BM912" s="2">
        <v>22</v>
      </c>
      <c r="BN912" s="2">
        <v>0</v>
      </c>
      <c r="BO912" s="2" t="s">
        <v>3</v>
      </c>
      <c r="BP912" s="2">
        <v>0</v>
      </c>
      <c r="BQ912" s="2">
        <v>30</v>
      </c>
      <c r="BR912" s="2">
        <v>0</v>
      </c>
      <c r="BS912" s="2">
        <v>1</v>
      </c>
      <c r="BT912" s="2">
        <v>1</v>
      </c>
      <c r="BU912" s="2">
        <v>1</v>
      </c>
      <c r="BV912" s="2">
        <v>1</v>
      </c>
      <c r="BW912" s="2">
        <v>1</v>
      </c>
      <c r="BX912" s="2">
        <v>1</v>
      </c>
      <c r="BY912" s="2" t="s">
        <v>3</v>
      </c>
      <c r="BZ912" s="2">
        <v>109</v>
      </c>
      <c r="CA912" s="2">
        <v>61</v>
      </c>
      <c r="CB912" s="2" t="s">
        <v>3</v>
      </c>
      <c r="CC912" s="2"/>
      <c r="CD912" s="2"/>
      <c r="CE912" s="2">
        <v>30</v>
      </c>
      <c r="CF912" s="2">
        <v>0</v>
      </c>
      <c r="CG912" s="2">
        <v>0</v>
      </c>
      <c r="CH912" s="2"/>
      <c r="CI912" s="2"/>
      <c r="CJ912" s="2"/>
      <c r="CK912" s="2"/>
      <c r="CL912" s="2"/>
      <c r="CM912" s="2">
        <v>0</v>
      </c>
      <c r="CN912" s="2" t="s">
        <v>3</v>
      </c>
      <c r="CO912" s="2">
        <v>0</v>
      </c>
      <c r="CP912" s="2">
        <f t="shared" si="1099"/>
        <v>36226.65</v>
      </c>
      <c r="CQ912" s="2">
        <f t="shared" si="1100"/>
        <v>2415.11</v>
      </c>
      <c r="CR912" s="2">
        <f>(ROUND((ROUND(((ET912)*AV912*1),2)*BB912),2)+ROUND((ROUND(((AE912-(EU912))*AV912*1),2)*BS912),2))</f>
        <v>0</v>
      </c>
      <c r="CS912" s="2">
        <f t="shared" si="1101"/>
        <v>0</v>
      </c>
      <c r="CT912" s="2">
        <f t="shared" si="1102"/>
        <v>0</v>
      </c>
      <c r="CU912" s="2">
        <f t="shared" si="1103"/>
        <v>0</v>
      </c>
      <c r="CV912" s="2">
        <f t="shared" si="1104"/>
        <v>0</v>
      </c>
      <c r="CW912" s="2">
        <f t="shared" si="1105"/>
        <v>0</v>
      </c>
      <c r="CX912" s="2">
        <f t="shared" si="1106"/>
        <v>0</v>
      </c>
      <c r="CY912" s="2">
        <f t="shared" si="1107"/>
        <v>0</v>
      </c>
      <c r="CZ912" s="2">
        <f t="shared" si="1108"/>
        <v>0</v>
      </c>
      <c r="DA912" s="2"/>
      <c r="DB912" s="2"/>
      <c r="DC912" s="2" t="s">
        <v>3</v>
      </c>
      <c r="DD912" s="2" t="s">
        <v>3</v>
      </c>
      <c r="DE912" s="2" t="s">
        <v>3</v>
      </c>
      <c r="DF912" s="2" t="s">
        <v>3</v>
      </c>
      <c r="DG912" s="2" t="s">
        <v>3</v>
      </c>
      <c r="DH912" s="2" t="s">
        <v>3</v>
      </c>
      <c r="DI912" s="2" t="s">
        <v>3</v>
      </c>
      <c r="DJ912" s="2" t="s">
        <v>3</v>
      </c>
      <c r="DK912" s="2" t="s">
        <v>3</v>
      </c>
      <c r="DL912" s="2" t="s">
        <v>3</v>
      </c>
      <c r="DM912" s="2" t="s">
        <v>3</v>
      </c>
      <c r="DN912" s="2">
        <v>0</v>
      </c>
      <c r="DO912" s="2">
        <v>0</v>
      </c>
      <c r="DP912" s="2">
        <v>1</v>
      </c>
      <c r="DQ912" s="2">
        <v>1</v>
      </c>
      <c r="DR912" s="2"/>
      <c r="DS912" s="2"/>
      <c r="DT912" s="2"/>
      <c r="DU912" s="2">
        <v>1010</v>
      </c>
      <c r="DV912" s="2" t="s">
        <v>39</v>
      </c>
      <c r="DW912" s="2" t="s">
        <v>39</v>
      </c>
      <c r="DX912" s="2">
        <v>1</v>
      </c>
      <c r="DY912" s="2"/>
      <c r="DZ912" s="2" t="s">
        <v>3</v>
      </c>
      <c r="EA912" s="2" t="s">
        <v>3</v>
      </c>
      <c r="EB912" s="2" t="s">
        <v>3</v>
      </c>
      <c r="EC912" s="2" t="s">
        <v>3</v>
      </c>
      <c r="ED912" s="2"/>
      <c r="EE912" s="2">
        <v>58807898</v>
      </c>
      <c r="EF912" s="2">
        <v>30</v>
      </c>
      <c r="EG912" s="2" t="s">
        <v>27</v>
      </c>
      <c r="EH912" s="2">
        <v>0</v>
      </c>
      <c r="EI912" s="2" t="s">
        <v>3</v>
      </c>
      <c r="EJ912" s="2">
        <v>1</v>
      </c>
      <c r="EK912" s="2">
        <v>22</v>
      </c>
      <c r="EL912" s="2" t="s">
        <v>724</v>
      </c>
      <c r="EM912" s="2" t="s">
        <v>725</v>
      </c>
      <c r="EN912" s="2"/>
      <c r="EO912" s="2" t="s">
        <v>3</v>
      </c>
      <c r="EP912" s="2"/>
      <c r="EQ912" s="2">
        <v>0</v>
      </c>
      <c r="ER912" s="2">
        <v>0</v>
      </c>
      <c r="ES912" s="2">
        <v>2415.11</v>
      </c>
      <c r="ET912" s="2">
        <v>0</v>
      </c>
      <c r="EU912" s="2">
        <v>0</v>
      </c>
      <c r="EV912" s="2">
        <v>0</v>
      </c>
      <c r="EW912" s="2">
        <v>0</v>
      </c>
      <c r="EX912" s="2">
        <v>0</v>
      </c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>
        <v>0</v>
      </c>
      <c r="FR912" s="2">
        <v>0</v>
      </c>
      <c r="FS912" s="2">
        <v>0</v>
      </c>
      <c r="FT912" s="2"/>
      <c r="FU912" s="2"/>
      <c r="FV912" s="2"/>
      <c r="FW912" s="2"/>
      <c r="FX912" s="2">
        <v>109</v>
      </c>
      <c r="FY912" s="2">
        <v>61</v>
      </c>
      <c r="FZ912" s="2"/>
      <c r="GA912" s="2" t="s">
        <v>818</v>
      </c>
      <c r="GB912" s="2"/>
      <c r="GC912" s="2"/>
      <c r="GD912" s="2">
        <v>1</v>
      </c>
      <c r="GE912" s="2"/>
      <c r="GF912" s="2">
        <v>-1837143272</v>
      </c>
      <c r="GG912" s="2">
        <v>2</v>
      </c>
      <c r="GH912" s="2">
        <v>4</v>
      </c>
      <c r="GI912" s="2">
        <v>-2</v>
      </c>
      <c r="GJ912" s="2">
        <v>0</v>
      </c>
      <c r="GK912" s="2">
        <v>0</v>
      </c>
      <c r="GL912" s="2">
        <f t="shared" si="1109"/>
        <v>0</v>
      </c>
      <c r="GM912" s="2">
        <f t="shared" si="1110"/>
        <v>36226.65</v>
      </c>
      <c r="GN912" s="2">
        <f t="shared" si="1111"/>
        <v>36226.65</v>
      </c>
      <c r="GO912" s="2">
        <f t="shared" si="1112"/>
        <v>0</v>
      </c>
      <c r="GP912" s="2">
        <f t="shared" si="1113"/>
        <v>0</v>
      </c>
      <c r="GQ912" s="2"/>
      <c r="GR912" s="2">
        <v>0</v>
      </c>
      <c r="GS912" s="2">
        <v>2</v>
      </c>
      <c r="GT912" s="2">
        <v>0</v>
      </c>
      <c r="GU912" s="2" t="s">
        <v>3</v>
      </c>
      <c r="GV912" s="2">
        <f t="shared" si="1114"/>
        <v>0</v>
      </c>
      <c r="GW912" s="2">
        <v>1</v>
      </c>
      <c r="GX912" s="2">
        <f t="shared" si="1115"/>
        <v>0</v>
      </c>
      <c r="GY912" s="2"/>
      <c r="GZ912" s="2"/>
      <c r="HA912" s="2">
        <v>0</v>
      </c>
      <c r="HB912" s="2">
        <v>0</v>
      </c>
      <c r="HC912" s="2">
        <f t="shared" si="1116"/>
        <v>0</v>
      </c>
      <c r="HD912" s="2"/>
      <c r="HE912" s="2" t="s">
        <v>274</v>
      </c>
      <c r="HF912" s="2" t="s">
        <v>54</v>
      </c>
      <c r="HG912" s="2"/>
      <c r="HH912" s="2"/>
      <c r="HI912" s="2"/>
      <c r="HJ912" s="2"/>
      <c r="HK912" s="2"/>
      <c r="HL912" s="2"/>
      <c r="HM912" s="2" t="s">
        <v>3</v>
      </c>
      <c r="HN912" s="2" t="s">
        <v>3</v>
      </c>
      <c r="HO912" s="2" t="s">
        <v>3</v>
      </c>
      <c r="HP912" s="2" t="s">
        <v>3</v>
      </c>
      <c r="HQ912" s="2" t="s">
        <v>3</v>
      </c>
      <c r="HR912" s="2"/>
      <c r="HS912" s="2">
        <v>0</v>
      </c>
      <c r="HT912" s="2"/>
      <c r="HU912" s="2"/>
      <c r="HV912" s="2"/>
      <c r="HW912" s="2"/>
      <c r="HX912" s="2"/>
      <c r="HY912" s="2"/>
      <c r="HZ912" s="2"/>
      <c r="IA912" s="2"/>
      <c r="IB912" s="2"/>
      <c r="IC912" s="2"/>
      <c r="ID912" s="2"/>
      <c r="IE912" s="2"/>
      <c r="IF912" s="2"/>
      <c r="IG912" s="2"/>
      <c r="IH912" s="2"/>
      <c r="II912" s="2"/>
      <c r="IJ912" s="2"/>
      <c r="IK912" s="2">
        <v>0</v>
      </c>
      <c r="IL912" s="2"/>
      <c r="IM912" s="2"/>
      <c r="IN912" s="2"/>
      <c r="IO912" s="2"/>
      <c r="IP912" s="2"/>
      <c r="IQ912" s="2"/>
      <c r="IR912" s="2"/>
      <c r="IS912" s="2"/>
      <c r="IT912" s="2"/>
      <c r="IU912" s="2"/>
    </row>
    <row r="913" spans="1:255" x14ac:dyDescent="0.2">
      <c r="A913">
        <v>18</v>
      </c>
      <c r="B913">
        <v>1</v>
      </c>
      <c r="C913">
        <v>1872</v>
      </c>
      <c r="E913" t="s">
        <v>815</v>
      </c>
      <c r="F913" t="s">
        <v>816</v>
      </c>
      <c r="G913" t="s">
        <v>817</v>
      </c>
      <c r="H913" t="s">
        <v>39</v>
      </c>
      <c r="I913">
        <f>I911*J913</f>
        <v>15</v>
      </c>
      <c r="J913">
        <v>100</v>
      </c>
      <c r="K913">
        <v>100</v>
      </c>
      <c r="O913">
        <f t="shared" si="1085"/>
        <v>357919.3</v>
      </c>
      <c r="P913">
        <f t="shared" si="1086"/>
        <v>357919.3</v>
      </c>
      <c r="Q913">
        <f>(ROUND((ROUND(((ET913)*AV913*I913),2)*BB913),2)+ROUND((ROUND(((AE913-(EU913))*AV913*I913),2)*BS913),2))</f>
        <v>0</v>
      </c>
      <c r="R913">
        <f t="shared" si="1087"/>
        <v>0</v>
      </c>
      <c r="S913">
        <f t="shared" si="1088"/>
        <v>0</v>
      </c>
      <c r="T913">
        <f t="shared" si="1089"/>
        <v>0</v>
      </c>
      <c r="U913">
        <f t="shared" si="1090"/>
        <v>0</v>
      </c>
      <c r="V913">
        <f t="shared" si="1091"/>
        <v>0</v>
      </c>
      <c r="W913">
        <f t="shared" si="1092"/>
        <v>0</v>
      </c>
      <c r="X913">
        <f t="shared" si="1093"/>
        <v>0</v>
      </c>
      <c r="Y913">
        <f t="shared" si="1094"/>
        <v>0</v>
      </c>
      <c r="AA913">
        <v>59204059</v>
      </c>
      <c r="AB913">
        <f t="shared" si="1095"/>
        <v>2415.11</v>
      </c>
      <c r="AC913">
        <f t="shared" si="1096"/>
        <v>2415.11</v>
      </c>
      <c r="AD913">
        <f>ROUND((((ET913)-(EU913))+AE913),6)</f>
        <v>0</v>
      </c>
      <c r="AE913">
        <f>ROUND((EU913),6)</f>
        <v>0</v>
      </c>
      <c r="AF913">
        <f>ROUND((EV913),6)</f>
        <v>0</v>
      </c>
      <c r="AG913">
        <f t="shared" si="1097"/>
        <v>0</v>
      </c>
      <c r="AH913">
        <f>(EW913)</f>
        <v>0</v>
      </c>
      <c r="AI913">
        <f>(EX913)</f>
        <v>0</v>
      </c>
      <c r="AJ913">
        <f t="shared" si="1098"/>
        <v>0</v>
      </c>
      <c r="AK913">
        <v>2415.11</v>
      </c>
      <c r="AL913">
        <v>2415.11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109</v>
      </c>
      <c r="AU913">
        <v>61</v>
      </c>
      <c r="AV913">
        <v>1</v>
      </c>
      <c r="AW913">
        <v>1</v>
      </c>
      <c r="AZ913">
        <v>1</v>
      </c>
      <c r="BA913">
        <v>1</v>
      </c>
      <c r="BB913">
        <v>1</v>
      </c>
      <c r="BC913">
        <v>9.8800000000000008</v>
      </c>
      <c r="BD913" t="s">
        <v>3</v>
      </c>
      <c r="BE913" t="s">
        <v>3</v>
      </c>
      <c r="BF913" t="s">
        <v>3</v>
      </c>
      <c r="BG913" t="s">
        <v>3</v>
      </c>
      <c r="BH913">
        <v>3</v>
      </c>
      <c r="BI913">
        <v>1</v>
      </c>
      <c r="BJ913" t="s">
        <v>3</v>
      </c>
      <c r="BM913">
        <v>22</v>
      </c>
      <c r="BN913">
        <v>0</v>
      </c>
      <c r="BO913" t="s">
        <v>3</v>
      </c>
      <c r="BP913">
        <v>0</v>
      </c>
      <c r="BQ913">
        <v>30</v>
      </c>
      <c r="BR913">
        <v>0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 t="s">
        <v>3</v>
      </c>
      <c r="BZ913">
        <v>109</v>
      </c>
      <c r="CA913">
        <v>61</v>
      </c>
      <c r="CB913" t="s">
        <v>3</v>
      </c>
      <c r="CE913">
        <v>30</v>
      </c>
      <c r="CF913">
        <v>0</v>
      </c>
      <c r="CG913">
        <v>0</v>
      </c>
      <c r="CM913">
        <v>0</v>
      </c>
      <c r="CN913" t="s">
        <v>3</v>
      </c>
      <c r="CO913">
        <v>0</v>
      </c>
      <c r="CP913">
        <f t="shared" si="1099"/>
        <v>357919.3</v>
      </c>
      <c r="CQ913">
        <f t="shared" si="1100"/>
        <v>23861.29</v>
      </c>
      <c r="CR913">
        <f>(ROUND((ROUND(((ET913)*AV913*1),2)*BB913),2)+ROUND((ROUND(((AE913-(EU913))*AV913*1),2)*BS913),2))</f>
        <v>0</v>
      </c>
      <c r="CS913">
        <f t="shared" si="1101"/>
        <v>0</v>
      </c>
      <c r="CT913">
        <f t="shared" si="1102"/>
        <v>0</v>
      </c>
      <c r="CU913">
        <f t="shared" si="1103"/>
        <v>0</v>
      </c>
      <c r="CV913">
        <f t="shared" si="1104"/>
        <v>0</v>
      </c>
      <c r="CW913">
        <f t="shared" si="1105"/>
        <v>0</v>
      </c>
      <c r="CX913">
        <f t="shared" si="1106"/>
        <v>0</v>
      </c>
      <c r="CY913">
        <f t="shared" si="1107"/>
        <v>0</v>
      </c>
      <c r="CZ913">
        <f t="shared" si="1108"/>
        <v>0</v>
      </c>
      <c r="DC913" t="s">
        <v>3</v>
      </c>
      <c r="DD913" t="s">
        <v>3</v>
      </c>
      <c r="DE913" t="s">
        <v>3</v>
      </c>
      <c r="DF913" t="s">
        <v>3</v>
      </c>
      <c r="DG913" t="s">
        <v>3</v>
      </c>
      <c r="DH913" t="s">
        <v>3</v>
      </c>
      <c r="DI913" t="s">
        <v>3</v>
      </c>
      <c r="DJ913" t="s">
        <v>3</v>
      </c>
      <c r="DK913" t="s">
        <v>3</v>
      </c>
      <c r="DL913" t="s">
        <v>3</v>
      </c>
      <c r="DM913" t="s">
        <v>3</v>
      </c>
      <c r="DN913">
        <v>0</v>
      </c>
      <c r="DO913">
        <v>0</v>
      </c>
      <c r="DP913">
        <v>1</v>
      </c>
      <c r="DQ913">
        <v>1</v>
      </c>
      <c r="DU913">
        <v>1010</v>
      </c>
      <c r="DV913" t="s">
        <v>39</v>
      </c>
      <c r="DW913" t="s">
        <v>39</v>
      </c>
      <c r="DX913">
        <v>1</v>
      </c>
      <c r="DZ913" t="s">
        <v>3</v>
      </c>
      <c r="EA913" t="s">
        <v>3</v>
      </c>
      <c r="EB913" t="s">
        <v>3</v>
      </c>
      <c r="EC913" t="s">
        <v>3</v>
      </c>
      <c r="EE913">
        <v>58807898</v>
      </c>
      <c r="EF913">
        <v>30</v>
      </c>
      <c r="EG913" t="s">
        <v>27</v>
      </c>
      <c r="EH913">
        <v>0</v>
      </c>
      <c r="EI913" t="s">
        <v>3</v>
      </c>
      <c r="EJ913">
        <v>1</v>
      </c>
      <c r="EK913">
        <v>22</v>
      </c>
      <c r="EL913" t="s">
        <v>724</v>
      </c>
      <c r="EM913" t="s">
        <v>725</v>
      </c>
      <c r="EO913" t="s">
        <v>3</v>
      </c>
      <c r="EQ913">
        <v>0</v>
      </c>
      <c r="ER913">
        <v>2415.11</v>
      </c>
      <c r="ES913">
        <v>2415.11</v>
      </c>
      <c r="ET913">
        <v>0</v>
      </c>
      <c r="EU913">
        <v>0</v>
      </c>
      <c r="EV913">
        <v>0</v>
      </c>
      <c r="EW913">
        <v>0</v>
      </c>
      <c r="EX913">
        <v>0</v>
      </c>
      <c r="EZ913">
        <v>5</v>
      </c>
      <c r="FC913">
        <v>1</v>
      </c>
      <c r="FD913">
        <v>18</v>
      </c>
      <c r="FF913">
        <v>28072</v>
      </c>
      <c r="FQ913">
        <v>0</v>
      </c>
      <c r="FR913">
        <v>0</v>
      </c>
      <c r="FS913">
        <v>0</v>
      </c>
      <c r="FX913">
        <v>109</v>
      </c>
      <c r="FY913">
        <v>61</v>
      </c>
      <c r="GA913" t="s">
        <v>818</v>
      </c>
      <c r="GD913">
        <v>1</v>
      </c>
      <c r="GF913">
        <v>-1837143272</v>
      </c>
      <c r="GG913">
        <v>2</v>
      </c>
      <c r="GH913">
        <v>3</v>
      </c>
      <c r="GI913">
        <v>5</v>
      </c>
      <c r="GJ913">
        <v>0</v>
      </c>
      <c r="GK913">
        <v>0</v>
      </c>
      <c r="GL913">
        <f t="shared" si="1109"/>
        <v>0</v>
      </c>
      <c r="GM913">
        <f t="shared" si="1110"/>
        <v>357919.3</v>
      </c>
      <c r="GN913">
        <f t="shared" si="1111"/>
        <v>357919.3</v>
      </c>
      <c r="GO913">
        <f t="shared" si="1112"/>
        <v>0</v>
      </c>
      <c r="GP913">
        <f t="shared" si="1113"/>
        <v>0</v>
      </c>
      <c r="GR913">
        <v>1</v>
      </c>
      <c r="GS913">
        <v>1</v>
      </c>
      <c r="GT913">
        <v>0</v>
      </c>
      <c r="GU913" t="s">
        <v>3</v>
      </c>
      <c r="GV913">
        <f t="shared" si="1114"/>
        <v>0</v>
      </c>
      <c r="GW913">
        <v>1</v>
      </c>
      <c r="GX913">
        <f t="shared" si="1115"/>
        <v>0</v>
      </c>
      <c r="HA913">
        <v>0</v>
      </c>
      <c r="HB913">
        <v>0</v>
      </c>
      <c r="HC913">
        <f t="shared" si="1116"/>
        <v>0</v>
      </c>
      <c r="HE913" t="s">
        <v>274</v>
      </c>
      <c r="HF913" t="s">
        <v>54</v>
      </c>
      <c r="HM913" t="s">
        <v>3</v>
      </c>
      <c r="HN913" t="s">
        <v>3</v>
      </c>
      <c r="HO913" t="s">
        <v>3</v>
      </c>
      <c r="HP913" t="s">
        <v>3</v>
      </c>
      <c r="HQ913" t="s">
        <v>3</v>
      </c>
      <c r="HS913">
        <v>0</v>
      </c>
      <c r="IK913">
        <v>0</v>
      </c>
    </row>
    <row r="914" spans="1:255" x14ac:dyDescent="0.2">
      <c r="A914" s="2">
        <v>17</v>
      </c>
      <c r="B914" s="2">
        <v>1</v>
      </c>
      <c r="C914" s="2">
        <f>ROW(SmtRes!A1880)</f>
        <v>1880</v>
      </c>
      <c r="D914" s="2">
        <f>ROW(EtalonRes!A1878)</f>
        <v>1878</v>
      </c>
      <c r="E914" s="2" t="s">
        <v>819</v>
      </c>
      <c r="F914" s="2" t="s">
        <v>820</v>
      </c>
      <c r="G914" s="2" t="s">
        <v>821</v>
      </c>
      <c r="H914" s="2" t="s">
        <v>802</v>
      </c>
      <c r="I914" s="2">
        <f>ROUND(ROUND(2,4),9)</f>
        <v>2</v>
      </c>
      <c r="J914" s="2">
        <v>0</v>
      </c>
      <c r="K914" s="2">
        <f>ROUND(ROUND(2,4),9)</f>
        <v>2</v>
      </c>
      <c r="L914" s="2"/>
      <c r="M914" s="2"/>
      <c r="N914" s="2"/>
      <c r="O914" s="2">
        <f t="shared" si="1085"/>
        <v>297.08</v>
      </c>
      <c r="P914" s="2">
        <f t="shared" si="1086"/>
        <v>3.78</v>
      </c>
      <c r="Q914" s="2">
        <f>(ROUND((ROUND(((((ET914*1.25)*1.1))*AV914*I914),2)*BB914),2)+ROUND((ROUND(((AE914-(((EU914*1.25)*1.1)))*AV914*I914),2)*BS914),2))</f>
        <v>31.34</v>
      </c>
      <c r="R914" s="2">
        <f t="shared" si="1087"/>
        <v>3.7</v>
      </c>
      <c r="S914" s="2">
        <f t="shared" si="1088"/>
        <v>261.95999999999998</v>
      </c>
      <c r="T914" s="2">
        <f t="shared" si="1089"/>
        <v>0</v>
      </c>
      <c r="U914" s="2">
        <f t="shared" si="1090"/>
        <v>21.2451437</v>
      </c>
      <c r="V914" s="2">
        <f t="shared" si="1091"/>
        <v>0</v>
      </c>
      <c r="W914" s="2">
        <f t="shared" si="1092"/>
        <v>0</v>
      </c>
      <c r="X914" s="2">
        <f t="shared" si="1093"/>
        <v>289.57</v>
      </c>
      <c r="Y914" s="2">
        <f t="shared" si="1094"/>
        <v>162.05000000000001</v>
      </c>
      <c r="Z914" s="2"/>
      <c r="AA914" s="2">
        <v>59204062</v>
      </c>
      <c r="AB914" s="2">
        <f t="shared" si="1095"/>
        <v>139.3306</v>
      </c>
      <c r="AC914" s="2">
        <f t="shared" si="1096"/>
        <v>1.89</v>
      </c>
      <c r="AD914" s="2">
        <f>ROUND((((((ET914*1.25)*1.1))-(((EU914*1.25)*1.1)))+AE914),6)</f>
        <v>14.685</v>
      </c>
      <c r="AE914" s="2">
        <f>ROUND((((EU914*1.25)*1.1)),6)</f>
        <v>1.7324999999999999</v>
      </c>
      <c r="AF914" s="2">
        <f>ROUND((((EV914*1.15)*1.1)),6)</f>
        <v>122.7556</v>
      </c>
      <c r="AG914" s="2">
        <f t="shared" si="1097"/>
        <v>0</v>
      </c>
      <c r="AH914" s="2">
        <f>(((EW914*1.15)*1.1))</f>
        <v>9.9555500000000006</v>
      </c>
      <c r="AI914" s="2">
        <f>(((EX914*1.25)*1.1))</f>
        <v>0</v>
      </c>
      <c r="AJ914" s="2">
        <f t="shared" si="1098"/>
        <v>0</v>
      </c>
      <c r="AK914" s="2">
        <v>109.61</v>
      </c>
      <c r="AL914" s="2">
        <v>1.89</v>
      </c>
      <c r="AM914" s="2">
        <v>10.68</v>
      </c>
      <c r="AN914" s="2">
        <v>1.26</v>
      </c>
      <c r="AO914" s="2">
        <v>97.04</v>
      </c>
      <c r="AP914" s="2">
        <v>0</v>
      </c>
      <c r="AQ914" s="2">
        <v>7.87</v>
      </c>
      <c r="AR914" s="2">
        <v>0</v>
      </c>
      <c r="AS914" s="2">
        <v>0</v>
      </c>
      <c r="AT914" s="2">
        <v>109</v>
      </c>
      <c r="AU914" s="2">
        <v>61</v>
      </c>
      <c r="AV914" s="2">
        <v>1.0669999999999999</v>
      </c>
      <c r="AW914" s="2">
        <v>1</v>
      </c>
      <c r="AX914" s="2"/>
      <c r="AY914" s="2"/>
      <c r="AZ914" s="2">
        <v>1</v>
      </c>
      <c r="BA914" s="2">
        <v>1</v>
      </c>
      <c r="BB914" s="2">
        <v>1</v>
      </c>
      <c r="BC914" s="2">
        <v>1</v>
      </c>
      <c r="BD914" s="2" t="s">
        <v>3</v>
      </c>
      <c r="BE914" s="2" t="s">
        <v>3</v>
      </c>
      <c r="BF914" s="2" t="s">
        <v>3</v>
      </c>
      <c r="BG914" s="2" t="s">
        <v>3</v>
      </c>
      <c r="BH914" s="2">
        <v>0</v>
      </c>
      <c r="BI914" s="2">
        <v>1</v>
      </c>
      <c r="BJ914" s="2" t="s">
        <v>822</v>
      </c>
      <c r="BK914" s="2"/>
      <c r="BL914" s="2"/>
      <c r="BM914" s="2">
        <v>22</v>
      </c>
      <c r="BN914" s="2">
        <v>0</v>
      </c>
      <c r="BO914" s="2" t="s">
        <v>820</v>
      </c>
      <c r="BP914" s="2">
        <v>1</v>
      </c>
      <c r="BQ914" s="2">
        <v>30</v>
      </c>
      <c r="BR914" s="2">
        <v>0</v>
      </c>
      <c r="BS914" s="2">
        <v>1</v>
      </c>
      <c r="BT914" s="2">
        <v>1</v>
      </c>
      <c r="BU914" s="2">
        <v>1</v>
      </c>
      <c r="BV914" s="2">
        <v>1</v>
      </c>
      <c r="BW914" s="2">
        <v>1</v>
      </c>
      <c r="BX914" s="2">
        <v>1</v>
      </c>
      <c r="BY914" s="2" t="s">
        <v>3</v>
      </c>
      <c r="BZ914" s="2">
        <v>109</v>
      </c>
      <c r="CA914" s="2">
        <v>61</v>
      </c>
      <c r="CB914" s="2" t="s">
        <v>3</v>
      </c>
      <c r="CC914" s="2"/>
      <c r="CD914" s="2"/>
      <c r="CE914" s="2">
        <v>30</v>
      </c>
      <c r="CF914" s="2">
        <v>0</v>
      </c>
      <c r="CG914" s="2">
        <v>0</v>
      </c>
      <c r="CH914" s="2"/>
      <c r="CI914" s="2"/>
      <c r="CJ914" s="2"/>
      <c r="CK914" s="2"/>
      <c r="CL914" s="2"/>
      <c r="CM914" s="2">
        <v>0</v>
      </c>
      <c r="CN914" s="2" t="s">
        <v>1057</v>
      </c>
      <c r="CO914" s="2">
        <v>0</v>
      </c>
      <c r="CP914" s="2">
        <f t="shared" si="1099"/>
        <v>297.08</v>
      </c>
      <c r="CQ914" s="2">
        <f t="shared" si="1100"/>
        <v>1.89</v>
      </c>
      <c r="CR914" s="2">
        <f>(ROUND((ROUND(((((ET914*1.25)*1.1))*AV914*1),2)*BB914),2)+ROUND((ROUND(((AE914-(((EU914*1.25)*1.1)))*AV914*1),2)*BS914),2))</f>
        <v>15.67</v>
      </c>
      <c r="CS914" s="2">
        <f t="shared" si="1101"/>
        <v>1.85</v>
      </c>
      <c r="CT914" s="2">
        <f t="shared" si="1102"/>
        <v>130.97999999999999</v>
      </c>
      <c r="CU914" s="2">
        <f t="shared" si="1103"/>
        <v>0</v>
      </c>
      <c r="CV914" s="2">
        <f t="shared" si="1104"/>
        <v>10.62257185</v>
      </c>
      <c r="CW914" s="2">
        <f t="shared" si="1105"/>
        <v>0</v>
      </c>
      <c r="CX914" s="2">
        <f t="shared" si="1106"/>
        <v>0</v>
      </c>
      <c r="CY914" s="2">
        <f t="shared" si="1107"/>
        <v>289.56939999999997</v>
      </c>
      <c r="CZ914" s="2">
        <f t="shared" si="1108"/>
        <v>162.05259999999998</v>
      </c>
      <c r="DA914" s="2"/>
      <c r="DB914" s="2"/>
      <c r="DC914" s="2" t="s">
        <v>3</v>
      </c>
      <c r="DD914" s="2" t="s">
        <v>3</v>
      </c>
      <c r="DE914" s="2" t="s">
        <v>25</v>
      </c>
      <c r="DF914" s="2" t="s">
        <v>25</v>
      </c>
      <c r="DG914" s="2" t="s">
        <v>26</v>
      </c>
      <c r="DH914" s="2" t="s">
        <v>3</v>
      </c>
      <c r="DI914" s="2" t="s">
        <v>26</v>
      </c>
      <c r="DJ914" s="2" t="s">
        <v>25</v>
      </c>
      <c r="DK914" s="2" t="s">
        <v>3</v>
      </c>
      <c r="DL914" s="2" t="s">
        <v>3</v>
      </c>
      <c r="DM914" s="2" t="s">
        <v>3</v>
      </c>
      <c r="DN914" s="2">
        <v>0</v>
      </c>
      <c r="DO914" s="2">
        <v>0</v>
      </c>
      <c r="DP914" s="2">
        <v>1</v>
      </c>
      <c r="DQ914" s="2">
        <v>1</v>
      </c>
      <c r="DR914" s="2"/>
      <c r="DS914" s="2"/>
      <c r="DT914" s="2"/>
      <c r="DU914" s="2">
        <v>1013</v>
      </c>
      <c r="DV914" s="2" t="s">
        <v>802</v>
      </c>
      <c r="DW914" s="2" t="s">
        <v>802</v>
      </c>
      <c r="DX914" s="2">
        <v>1</v>
      </c>
      <c r="DY914" s="2"/>
      <c r="DZ914" s="2" t="s">
        <v>3</v>
      </c>
      <c r="EA914" s="2" t="s">
        <v>3</v>
      </c>
      <c r="EB914" s="2" t="s">
        <v>3</v>
      </c>
      <c r="EC914" s="2" t="s">
        <v>3</v>
      </c>
      <c r="ED914" s="2"/>
      <c r="EE914" s="2">
        <v>58807898</v>
      </c>
      <c r="EF914" s="2">
        <v>30</v>
      </c>
      <c r="EG914" s="2" t="s">
        <v>27</v>
      </c>
      <c r="EH914" s="2">
        <v>0</v>
      </c>
      <c r="EI914" s="2" t="s">
        <v>3</v>
      </c>
      <c r="EJ914" s="2">
        <v>1</v>
      </c>
      <c r="EK914" s="2">
        <v>22</v>
      </c>
      <c r="EL914" s="2" t="s">
        <v>724</v>
      </c>
      <c r="EM914" s="2" t="s">
        <v>725</v>
      </c>
      <c r="EN914" s="2"/>
      <c r="EO914" s="2" t="s">
        <v>387</v>
      </c>
      <c r="EP914" s="2"/>
      <c r="EQ914" s="2">
        <v>0</v>
      </c>
      <c r="ER914" s="2">
        <v>109.61</v>
      </c>
      <c r="ES914" s="2">
        <v>1.89</v>
      </c>
      <c r="ET914" s="2">
        <v>10.68</v>
      </c>
      <c r="EU914" s="2">
        <v>1.26</v>
      </c>
      <c r="EV914" s="2">
        <v>97.04</v>
      </c>
      <c r="EW914" s="2">
        <v>7.87</v>
      </c>
      <c r="EX914" s="2">
        <v>0</v>
      </c>
      <c r="EY914" s="2">
        <v>0</v>
      </c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>
        <v>0</v>
      </c>
      <c r="FR914" s="2">
        <v>0</v>
      </c>
      <c r="FS914" s="2">
        <v>0</v>
      </c>
      <c r="FT914" s="2"/>
      <c r="FU914" s="2"/>
      <c r="FV914" s="2"/>
      <c r="FW914" s="2"/>
      <c r="FX914" s="2">
        <v>109</v>
      </c>
      <c r="FY914" s="2">
        <v>61</v>
      </c>
      <c r="FZ914" s="2"/>
      <c r="GA914" s="2" t="s">
        <v>3</v>
      </c>
      <c r="GB914" s="2"/>
      <c r="GC914" s="2"/>
      <c r="GD914" s="2">
        <v>1</v>
      </c>
      <c r="GE914" s="2"/>
      <c r="GF914" s="2">
        <v>-1479677864</v>
      </c>
      <c r="GG914" s="2">
        <v>2</v>
      </c>
      <c r="GH914" s="2">
        <v>1</v>
      </c>
      <c r="GI914" s="2">
        <v>2</v>
      </c>
      <c r="GJ914" s="2">
        <v>0</v>
      </c>
      <c r="GK914" s="2">
        <v>0</v>
      </c>
      <c r="GL914" s="2">
        <f t="shared" si="1109"/>
        <v>0</v>
      </c>
      <c r="GM914" s="2">
        <f t="shared" si="1110"/>
        <v>748.7</v>
      </c>
      <c r="GN914" s="2">
        <f t="shared" si="1111"/>
        <v>748.7</v>
      </c>
      <c r="GO914" s="2">
        <f t="shared" si="1112"/>
        <v>0</v>
      </c>
      <c r="GP914" s="2">
        <f t="shared" si="1113"/>
        <v>0</v>
      </c>
      <c r="GQ914" s="2"/>
      <c r="GR914" s="2">
        <v>0</v>
      </c>
      <c r="GS914" s="2">
        <v>3</v>
      </c>
      <c r="GT914" s="2">
        <v>0</v>
      </c>
      <c r="GU914" s="2" t="s">
        <v>3</v>
      </c>
      <c r="GV914" s="2">
        <f t="shared" si="1114"/>
        <v>0</v>
      </c>
      <c r="GW914" s="2">
        <v>1</v>
      </c>
      <c r="GX914" s="2">
        <f t="shared" si="1115"/>
        <v>0</v>
      </c>
      <c r="GY914" s="2"/>
      <c r="GZ914" s="2"/>
      <c r="HA914" s="2">
        <v>0</v>
      </c>
      <c r="HB914" s="2">
        <v>0</v>
      </c>
      <c r="HC914" s="2">
        <f t="shared" si="1116"/>
        <v>0</v>
      </c>
      <c r="HD914" s="2"/>
      <c r="HE914" s="2" t="s">
        <v>3</v>
      </c>
      <c r="HF914" s="2" t="s">
        <v>3</v>
      </c>
      <c r="HG914" s="2"/>
      <c r="HH914" s="2"/>
      <c r="HI914" s="2"/>
      <c r="HJ914" s="2"/>
      <c r="HK914" s="2"/>
      <c r="HL914" s="2"/>
      <c r="HM914" s="2" t="s">
        <v>3</v>
      </c>
      <c r="HN914" s="2" t="s">
        <v>3</v>
      </c>
      <c r="HO914" s="2" t="s">
        <v>3</v>
      </c>
      <c r="HP914" s="2" t="s">
        <v>3</v>
      </c>
      <c r="HQ914" s="2" t="s">
        <v>3</v>
      </c>
      <c r="HR914" s="2"/>
      <c r="HS914" s="2">
        <v>0</v>
      </c>
      <c r="HT914" s="2"/>
      <c r="HU914" s="2"/>
      <c r="HV914" s="2"/>
      <c r="HW914" s="2"/>
      <c r="HX914" s="2"/>
      <c r="HY914" s="2"/>
      <c r="HZ914" s="2"/>
      <c r="IA914" s="2"/>
      <c r="IB914" s="2"/>
      <c r="IC914" s="2"/>
      <c r="ID914" s="2"/>
      <c r="IE914" s="2"/>
      <c r="IF914" s="2"/>
      <c r="IG914" s="2"/>
      <c r="IH914" s="2"/>
      <c r="II914" s="2"/>
      <c r="IJ914" s="2"/>
      <c r="IK914" s="2">
        <v>0</v>
      </c>
      <c r="IL914" s="2"/>
      <c r="IM914" s="2"/>
      <c r="IN914" s="2"/>
      <c r="IO914" s="2"/>
      <c r="IP914" s="2"/>
      <c r="IQ914" s="2"/>
      <c r="IR914" s="2"/>
      <c r="IS914" s="2"/>
      <c r="IT914" s="2"/>
      <c r="IU914" s="2"/>
    </row>
    <row r="915" spans="1:255" x14ac:dyDescent="0.2">
      <c r="A915">
        <v>17</v>
      </c>
      <c r="B915">
        <v>1</v>
      </c>
      <c r="C915">
        <f>ROW(SmtRes!A1888)</f>
        <v>1888</v>
      </c>
      <c r="D915">
        <f>ROW(EtalonRes!A1886)</f>
        <v>1886</v>
      </c>
      <c r="E915" t="s">
        <v>819</v>
      </c>
      <c r="F915" t="s">
        <v>820</v>
      </c>
      <c r="G915" t="s">
        <v>821</v>
      </c>
      <c r="H915" t="s">
        <v>802</v>
      </c>
      <c r="I915">
        <f>ROUND(ROUND(2,4),9)</f>
        <v>2</v>
      </c>
      <c r="J915">
        <v>0</v>
      </c>
      <c r="K915">
        <f>ROUND(ROUND(2,4),9)</f>
        <v>2</v>
      </c>
      <c r="O915">
        <f t="shared" si="1085"/>
        <v>14899.48</v>
      </c>
      <c r="P915">
        <f t="shared" si="1086"/>
        <v>30.47</v>
      </c>
      <c r="Q915">
        <f>(ROUND((ROUND(((((ET915*1.25)*1.1))*AV915*I915),2)*BB915),2)+ROUND((ROUND(((AE915-(((EU915*1.25)*1.1)))*AV915*I915),2)*BS915),2))</f>
        <v>463.83</v>
      </c>
      <c r="R915">
        <f t="shared" si="1087"/>
        <v>203.46</v>
      </c>
      <c r="S915">
        <f t="shared" si="1088"/>
        <v>14405.18</v>
      </c>
      <c r="T915">
        <f t="shared" si="1089"/>
        <v>0</v>
      </c>
      <c r="U915">
        <f t="shared" si="1090"/>
        <v>21.2451437</v>
      </c>
      <c r="V915">
        <f t="shared" si="1091"/>
        <v>0</v>
      </c>
      <c r="W915">
        <f t="shared" si="1092"/>
        <v>0</v>
      </c>
      <c r="X915">
        <f t="shared" si="1093"/>
        <v>15923.42</v>
      </c>
      <c r="Y915">
        <f t="shared" si="1094"/>
        <v>8911.27</v>
      </c>
      <c r="AA915">
        <v>59204059</v>
      </c>
      <c r="AB915">
        <f t="shared" si="1095"/>
        <v>139.3306</v>
      </c>
      <c r="AC915">
        <f t="shared" si="1096"/>
        <v>1.89</v>
      </c>
      <c r="AD915">
        <f>ROUND((((((ET915*1.25)*1.1))-(((EU915*1.25)*1.1)))+AE915),6)</f>
        <v>14.685</v>
      </c>
      <c r="AE915">
        <f>ROUND((((EU915*1.25)*1.1)),6)</f>
        <v>1.7324999999999999</v>
      </c>
      <c r="AF915">
        <f>ROUND((((EV915*1.15)*1.1)),6)</f>
        <v>122.7556</v>
      </c>
      <c r="AG915">
        <f t="shared" si="1097"/>
        <v>0</v>
      </c>
      <c r="AH915">
        <f>(((EW915*1.15)*1.1))</f>
        <v>9.9555500000000006</v>
      </c>
      <c r="AI915">
        <f>(((EX915*1.25)*1.1))</f>
        <v>0</v>
      </c>
      <c r="AJ915">
        <f t="shared" si="1098"/>
        <v>0</v>
      </c>
      <c r="AK915">
        <v>109.61</v>
      </c>
      <c r="AL915">
        <v>1.89</v>
      </c>
      <c r="AM915">
        <v>10.68</v>
      </c>
      <c r="AN915">
        <v>1.26</v>
      </c>
      <c r="AO915">
        <v>97.04</v>
      </c>
      <c r="AP915">
        <v>0</v>
      </c>
      <c r="AQ915">
        <v>7.87</v>
      </c>
      <c r="AR915">
        <v>0</v>
      </c>
      <c r="AS915">
        <v>0</v>
      </c>
      <c r="AT915">
        <v>109</v>
      </c>
      <c r="AU915">
        <v>61</v>
      </c>
      <c r="AV915">
        <v>1.0669999999999999</v>
      </c>
      <c r="AW915">
        <v>1</v>
      </c>
      <c r="AZ915">
        <v>1</v>
      </c>
      <c r="BA915">
        <v>54.99</v>
      </c>
      <c r="BB915">
        <v>14.8</v>
      </c>
      <c r="BC915">
        <v>8.06</v>
      </c>
      <c r="BD915" t="s">
        <v>3</v>
      </c>
      <c r="BE915" t="s">
        <v>3</v>
      </c>
      <c r="BF915" t="s">
        <v>3</v>
      </c>
      <c r="BG915" t="s">
        <v>3</v>
      </c>
      <c r="BH915">
        <v>0</v>
      </c>
      <c r="BI915">
        <v>1</v>
      </c>
      <c r="BJ915" t="s">
        <v>822</v>
      </c>
      <c r="BM915">
        <v>22</v>
      </c>
      <c r="BN915">
        <v>0</v>
      </c>
      <c r="BO915" t="s">
        <v>820</v>
      </c>
      <c r="BP915">
        <v>1</v>
      </c>
      <c r="BQ915">
        <v>30</v>
      </c>
      <c r="BR915">
        <v>0</v>
      </c>
      <c r="BS915">
        <v>54.99</v>
      </c>
      <c r="BT915">
        <v>1</v>
      </c>
      <c r="BU915">
        <v>1</v>
      </c>
      <c r="BV915">
        <v>1</v>
      </c>
      <c r="BW915">
        <v>1</v>
      </c>
      <c r="BX915">
        <v>1</v>
      </c>
      <c r="BY915" t="s">
        <v>3</v>
      </c>
      <c r="BZ915">
        <v>109</v>
      </c>
      <c r="CA915">
        <v>61</v>
      </c>
      <c r="CB915" t="s">
        <v>3</v>
      </c>
      <c r="CE915">
        <v>30</v>
      </c>
      <c r="CF915">
        <v>0</v>
      </c>
      <c r="CG915">
        <v>0</v>
      </c>
      <c r="CM915">
        <v>0</v>
      </c>
      <c r="CN915" t="s">
        <v>1057</v>
      </c>
      <c r="CO915">
        <v>0</v>
      </c>
      <c r="CP915">
        <f t="shared" si="1099"/>
        <v>14899.48</v>
      </c>
      <c r="CQ915">
        <f t="shared" si="1100"/>
        <v>15.23</v>
      </c>
      <c r="CR915">
        <f>(ROUND((ROUND(((((ET915*1.25)*1.1))*AV915*1),2)*BB915),2)+ROUND((ROUND(((AE915-(((EU915*1.25)*1.1)))*AV915*1),2)*BS915),2))</f>
        <v>231.92</v>
      </c>
      <c r="CS915">
        <f t="shared" si="1101"/>
        <v>101.73</v>
      </c>
      <c r="CT915">
        <f t="shared" si="1102"/>
        <v>7202.59</v>
      </c>
      <c r="CU915">
        <f t="shared" si="1103"/>
        <v>0</v>
      </c>
      <c r="CV915">
        <f t="shared" si="1104"/>
        <v>10.62257185</v>
      </c>
      <c r="CW915">
        <f t="shared" si="1105"/>
        <v>0</v>
      </c>
      <c r="CX915">
        <f t="shared" si="1106"/>
        <v>0</v>
      </c>
      <c r="CY915">
        <f t="shared" si="1107"/>
        <v>15923.417600000001</v>
      </c>
      <c r="CZ915">
        <f t="shared" si="1108"/>
        <v>8911.2703999999994</v>
      </c>
      <c r="DC915" t="s">
        <v>3</v>
      </c>
      <c r="DD915" t="s">
        <v>3</v>
      </c>
      <c r="DE915" t="s">
        <v>25</v>
      </c>
      <c r="DF915" t="s">
        <v>25</v>
      </c>
      <c r="DG915" t="s">
        <v>26</v>
      </c>
      <c r="DH915" t="s">
        <v>3</v>
      </c>
      <c r="DI915" t="s">
        <v>26</v>
      </c>
      <c r="DJ915" t="s">
        <v>25</v>
      </c>
      <c r="DK915" t="s">
        <v>3</v>
      </c>
      <c r="DL915" t="s">
        <v>3</v>
      </c>
      <c r="DM915" t="s">
        <v>3</v>
      </c>
      <c r="DN915">
        <v>0</v>
      </c>
      <c r="DO915">
        <v>0</v>
      </c>
      <c r="DP915">
        <v>1</v>
      </c>
      <c r="DQ915">
        <v>1</v>
      </c>
      <c r="DU915">
        <v>1013</v>
      </c>
      <c r="DV915" t="s">
        <v>802</v>
      </c>
      <c r="DW915" t="s">
        <v>802</v>
      </c>
      <c r="DX915">
        <v>1</v>
      </c>
      <c r="DZ915" t="s">
        <v>3</v>
      </c>
      <c r="EA915" t="s">
        <v>3</v>
      </c>
      <c r="EB915" t="s">
        <v>3</v>
      </c>
      <c r="EC915" t="s">
        <v>3</v>
      </c>
      <c r="EE915">
        <v>58807898</v>
      </c>
      <c r="EF915">
        <v>30</v>
      </c>
      <c r="EG915" t="s">
        <v>27</v>
      </c>
      <c r="EH915">
        <v>0</v>
      </c>
      <c r="EI915" t="s">
        <v>3</v>
      </c>
      <c r="EJ915">
        <v>1</v>
      </c>
      <c r="EK915">
        <v>22</v>
      </c>
      <c r="EL915" t="s">
        <v>724</v>
      </c>
      <c r="EM915" t="s">
        <v>725</v>
      </c>
      <c r="EO915" t="s">
        <v>387</v>
      </c>
      <c r="EQ915">
        <v>0</v>
      </c>
      <c r="ER915">
        <v>109.61</v>
      </c>
      <c r="ES915">
        <v>1.89</v>
      </c>
      <c r="ET915">
        <v>10.68</v>
      </c>
      <c r="EU915">
        <v>1.26</v>
      </c>
      <c r="EV915">
        <v>97.04</v>
      </c>
      <c r="EW915">
        <v>7.87</v>
      </c>
      <c r="EX915">
        <v>0</v>
      </c>
      <c r="EY915">
        <v>0</v>
      </c>
      <c r="FQ915">
        <v>0</v>
      </c>
      <c r="FR915">
        <v>0</v>
      </c>
      <c r="FS915">
        <v>0</v>
      </c>
      <c r="FX915">
        <v>109</v>
      </c>
      <c r="FY915">
        <v>61</v>
      </c>
      <c r="GA915" t="s">
        <v>3</v>
      </c>
      <c r="GD915">
        <v>1</v>
      </c>
      <c r="GF915">
        <v>-1479677864</v>
      </c>
      <c r="GG915">
        <v>2</v>
      </c>
      <c r="GH915">
        <v>1</v>
      </c>
      <c r="GI915">
        <v>2</v>
      </c>
      <c r="GJ915">
        <v>0</v>
      </c>
      <c r="GK915">
        <v>0</v>
      </c>
      <c r="GL915">
        <f t="shared" si="1109"/>
        <v>0</v>
      </c>
      <c r="GM915">
        <f t="shared" si="1110"/>
        <v>39734.17</v>
      </c>
      <c r="GN915">
        <f t="shared" si="1111"/>
        <v>39734.17</v>
      </c>
      <c r="GO915">
        <f t="shared" si="1112"/>
        <v>0</v>
      </c>
      <c r="GP915">
        <f t="shared" si="1113"/>
        <v>0</v>
      </c>
      <c r="GR915">
        <v>0</v>
      </c>
      <c r="GS915">
        <v>3</v>
      </c>
      <c r="GT915">
        <v>0</v>
      </c>
      <c r="GU915" t="s">
        <v>3</v>
      </c>
      <c r="GV915">
        <f t="shared" si="1114"/>
        <v>0</v>
      </c>
      <c r="GW915">
        <v>1</v>
      </c>
      <c r="GX915">
        <f t="shared" si="1115"/>
        <v>0</v>
      </c>
      <c r="HA915">
        <v>0</v>
      </c>
      <c r="HB915">
        <v>0</v>
      </c>
      <c r="HC915">
        <f t="shared" si="1116"/>
        <v>0</v>
      </c>
      <c r="HE915" t="s">
        <v>3</v>
      </c>
      <c r="HF915" t="s">
        <v>3</v>
      </c>
      <c r="HM915" t="s">
        <v>3</v>
      </c>
      <c r="HN915" t="s">
        <v>3</v>
      </c>
      <c r="HO915" t="s">
        <v>3</v>
      </c>
      <c r="HP915" t="s">
        <v>3</v>
      </c>
      <c r="HQ915" t="s">
        <v>3</v>
      </c>
      <c r="HS915">
        <v>0</v>
      </c>
      <c r="IK915">
        <v>0</v>
      </c>
    </row>
    <row r="916" spans="1:255" x14ac:dyDescent="0.2">
      <c r="A916" s="2">
        <v>18</v>
      </c>
      <c r="B916" s="2">
        <v>1</v>
      </c>
      <c r="C916" s="2">
        <v>1880</v>
      </c>
      <c r="D916" s="2"/>
      <c r="E916" s="2" t="s">
        <v>823</v>
      </c>
      <c r="F916" s="2" t="s">
        <v>824</v>
      </c>
      <c r="G916" s="2" t="s">
        <v>1067</v>
      </c>
      <c r="H916" s="2" t="s">
        <v>39</v>
      </c>
      <c r="I916" s="2">
        <f>I914*J916</f>
        <v>2</v>
      </c>
      <c r="J916" s="2">
        <v>1</v>
      </c>
      <c r="K916" s="2">
        <v>1</v>
      </c>
      <c r="L916" s="2"/>
      <c r="M916" s="2"/>
      <c r="N916" s="2"/>
      <c r="O916" s="2">
        <f t="shared" ref="O916:O925" si="1119">ROUND(CP916,2)</f>
        <v>1549.26</v>
      </c>
      <c r="P916" s="2">
        <f>ROUND((ROUND((AC916*I916),2)*BC916),2)</f>
        <v>1549.26</v>
      </c>
      <c r="Q916" s="2">
        <f>(ROUND((ROUND(((ET916)*AV916*I916),2)*BB916),2)+ROUND((ROUND(((AE916-(EU916))*AV916*I916),2)*BS916),2))</f>
        <v>0</v>
      </c>
      <c r="R916" s="2">
        <f t="shared" ref="R916:R925" si="1120">ROUND((ROUND((AE916*AV916*I916),2)*BS916),2)</f>
        <v>0</v>
      </c>
      <c r="S916" s="2">
        <f t="shared" ref="S916:S925" si="1121">ROUND((ROUND((AF916*AV916*I916),2)*BA916),2)</f>
        <v>0</v>
      </c>
      <c r="T916" s="2">
        <f t="shared" ref="T916:T925" si="1122">ROUND(CU916*I916,2)</f>
        <v>0</v>
      </c>
      <c r="U916" s="2">
        <f t="shared" ref="U916:U925" si="1123">CV916*I916</f>
        <v>0</v>
      </c>
      <c r="V916" s="2">
        <f t="shared" ref="V916:V925" si="1124">CW916*I916</f>
        <v>0</v>
      </c>
      <c r="W916" s="2">
        <f t="shared" ref="W916:W925" si="1125">ROUND(CX916*I916,2)</f>
        <v>0</v>
      </c>
      <c r="X916" s="2">
        <f t="shared" ref="X916:X925" si="1126">ROUND(CY916,2)</f>
        <v>0</v>
      </c>
      <c r="Y916" s="2">
        <f t="shared" ref="Y916:Y925" si="1127">ROUND(CZ916,2)</f>
        <v>0</v>
      </c>
      <c r="Z916" s="2"/>
      <c r="AA916" s="2">
        <v>59204062</v>
      </c>
      <c r="AB916" s="2">
        <f t="shared" ref="AB916:AB925" si="1128">ROUND((AC916+AD916+AF916),6)</f>
        <v>774.63</v>
      </c>
      <c r="AC916" s="2">
        <f t="shared" ref="AC916:AC925" si="1129">ROUND((ES916),6)</f>
        <v>774.63</v>
      </c>
      <c r="AD916" s="2">
        <f>ROUND((((ET916)-(EU916))+AE916),6)</f>
        <v>0</v>
      </c>
      <c r="AE916" s="2">
        <f>ROUND((EU916),6)</f>
        <v>0</v>
      </c>
      <c r="AF916" s="2">
        <f>ROUND((EV916),6)</f>
        <v>0</v>
      </c>
      <c r="AG916" s="2">
        <f t="shared" ref="AG916:AG925" si="1130">ROUND((AP916),6)</f>
        <v>0</v>
      </c>
      <c r="AH916" s="2">
        <f>(EW916)</f>
        <v>0</v>
      </c>
      <c r="AI916" s="2">
        <f>(EX916)</f>
        <v>0</v>
      </c>
      <c r="AJ916" s="2">
        <f t="shared" ref="AJ916:AJ925" si="1131">(AS916)</f>
        <v>0</v>
      </c>
      <c r="AK916" s="2">
        <v>774.63</v>
      </c>
      <c r="AL916" s="2">
        <v>774.63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1</v>
      </c>
      <c r="AW916" s="2">
        <v>1</v>
      </c>
      <c r="AX916" s="2"/>
      <c r="AY916" s="2"/>
      <c r="AZ916" s="2">
        <v>1</v>
      </c>
      <c r="BA916" s="2">
        <v>1</v>
      </c>
      <c r="BB916" s="2">
        <v>1</v>
      </c>
      <c r="BC916" s="2">
        <v>1</v>
      </c>
      <c r="BD916" s="2" t="s">
        <v>3</v>
      </c>
      <c r="BE916" s="2" t="s">
        <v>3</v>
      </c>
      <c r="BF916" s="2" t="s">
        <v>3</v>
      </c>
      <c r="BG916" s="2" t="s">
        <v>3</v>
      </c>
      <c r="BH916" s="2">
        <v>3</v>
      </c>
      <c r="BI916" s="2">
        <v>3</v>
      </c>
      <c r="BJ916" s="2" t="s">
        <v>3</v>
      </c>
      <c r="BK916" s="2"/>
      <c r="BL916" s="2"/>
      <c r="BM916" s="2">
        <v>746</v>
      </c>
      <c r="BN916" s="2">
        <v>0</v>
      </c>
      <c r="BO916" s="2" t="s">
        <v>3</v>
      </c>
      <c r="BP916" s="2">
        <v>0</v>
      </c>
      <c r="BQ916" s="2">
        <v>130</v>
      </c>
      <c r="BR916" s="2">
        <v>0</v>
      </c>
      <c r="BS916" s="2">
        <v>1</v>
      </c>
      <c r="BT916" s="2">
        <v>1</v>
      </c>
      <c r="BU916" s="2">
        <v>1</v>
      </c>
      <c r="BV916" s="2">
        <v>1</v>
      </c>
      <c r="BW916" s="2">
        <v>1</v>
      </c>
      <c r="BX916" s="2">
        <v>1</v>
      </c>
      <c r="BY916" s="2" t="s">
        <v>3</v>
      </c>
      <c r="BZ916" s="2">
        <v>109</v>
      </c>
      <c r="CA916" s="2">
        <v>61</v>
      </c>
      <c r="CB916" s="2" t="s">
        <v>3</v>
      </c>
      <c r="CC916" s="2"/>
      <c r="CD916" s="2"/>
      <c r="CE916" s="2">
        <v>30</v>
      </c>
      <c r="CF916" s="2">
        <v>0</v>
      </c>
      <c r="CG916" s="2">
        <v>0</v>
      </c>
      <c r="CH916" s="2"/>
      <c r="CI916" s="2"/>
      <c r="CJ916" s="2"/>
      <c r="CK916" s="2"/>
      <c r="CL916" s="2"/>
      <c r="CM916" s="2">
        <v>0</v>
      </c>
      <c r="CN916" s="2" t="s">
        <v>1057</v>
      </c>
      <c r="CO916" s="2">
        <v>0</v>
      </c>
      <c r="CP916" s="2">
        <f t="shared" ref="CP916:CP925" si="1132">(P916+Q916+S916)</f>
        <v>1549.26</v>
      </c>
      <c r="CQ916" s="2">
        <f>ROUND((ROUND((AC916*1),2)*BC916),2)</f>
        <v>774.63</v>
      </c>
      <c r="CR916" s="2">
        <f>(ROUND((ROUND(((ET916)*AV916*1),2)*BB916),2)+ROUND((ROUND(((AE916-(EU916))*AV916*1),2)*BS916),2))</f>
        <v>0</v>
      </c>
      <c r="CS916" s="2">
        <f t="shared" ref="CS916:CS925" si="1133">ROUND((ROUND((AE916*AV916*1),2)*BS916),2)</f>
        <v>0</v>
      </c>
      <c r="CT916" s="2">
        <f t="shared" ref="CT916:CT925" si="1134">ROUND((ROUND((AF916*AV916*1),2)*BA916),2)</f>
        <v>0</v>
      </c>
      <c r="CU916" s="2">
        <f t="shared" ref="CU916:CU925" si="1135">AG916</f>
        <v>0</v>
      </c>
      <c r="CV916" s="2">
        <f t="shared" ref="CV916:CV925" si="1136">(AH916*AV916)</f>
        <v>0</v>
      </c>
      <c r="CW916" s="2">
        <f t="shared" ref="CW916:CW925" si="1137">AI916</f>
        <v>0</v>
      </c>
      <c r="CX916" s="2">
        <f t="shared" ref="CX916:CX925" si="1138">AJ916</f>
        <v>0</v>
      </c>
      <c r="CY916" s="2">
        <f t="shared" ref="CY916:CY925" si="1139">(((S916+R916)*AT916)/100)</f>
        <v>0</v>
      </c>
      <c r="CZ916" s="2">
        <f t="shared" ref="CZ916:CZ925" si="1140">(((S916+R916)*AU916)/100)</f>
        <v>0</v>
      </c>
      <c r="DA916" s="2"/>
      <c r="DB916" s="2"/>
      <c r="DC916" s="2" t="s">
        <v>3</v>
      </c>
      <c r="DD916" s="2" t="s">
        <v>3</v>
      </c>
      <c r="DE916" s="2" t="s">
        <v>3</v>
      </c>
      <c r="DF916" s="2" t="s">
        <v>3</v>
      </c>
      <c r="DG916" s="2" t="s">
        <v>3</v>
      </c>
      <c r="DH916" s="2" t="s">
        <v>3</v>
      </c>
      <c r="DI916" s="2" t="s">
        <v>3</v>
      </c>
      <c r="DJ916" s="2" t="s">
        <v>3</v>
      </c>
      <c r="DK916" s="2" t="s">
        <v>3</v>
      </c>
      <c r="DL916" s="2" t="s">
        <v>3</v>
      </c>
      <c r="DM916" s="2" t="s">
        <v>3</v>
      </c>
      <c r="DN916" s="2">
        <v>0</v>
      </c>
      <c r="DO916" s="2">
        <v>0</v>
      </c>
      <c r="DP916" s="2">
        <v>1</v>
      </c>
      <c r="DQ916" s="2">
        <v>1</v>
      </c>
      <c r="DR916" s="2"/>
      <c r="DS916" s="2"/>
      <c r="DT916" s="2"/>
      <c r="DU916" s="2">
        <v>1010</v>
      </c>
      <c r="DV916" s="2" t="s">
        <v>39</v>
      </c>
      <c r="DW916" s="2" t="s">
        <v>39</v>
      </c>
      <c r="DX916" s="2">
        <v>1</v>
      </c>
      <c r="DY916" s="2"/>
      <c r="DZ916" s="2" t="s">
        <v>3</v>
      </c>
      <c r="EA916" s="2" t="s">
        <v>3</v>
      </c>
      <c r="EB916" s="2" t="s">
        <v>3</v>
      </c>
      <c r="EC916" s="2" t="s">
        <v>3</v>
      </c>
      <c r="ED916" s="2"/>
      <c r="EE916" s="2">
        <v>58807850</v>
      </c>
      <c r="EF916" s="2">
        <v>130</v>
      </c>
      <c r="EG916" s="2" t="s">
        <v>703</v>
      </c>
      <c r="EH916" s="2">
        <v>0</v>
      </c>
      <c r="EI916" s="2" t="s">
        <v>3</v>
      </c>
      <c r="EJ916" s="2">
        <v>3</v>
      </c>
      <c r="EK916" s="2">
        <v>746</v>
      </c>
      <c r="EL916" s="2" t="s">
        <v>704</v>
      </c>
      <c r="EM916" s="2" t="s">
        <v>705</v>
      </c>
      <c r="EN916" s="2"/>
      <c r="EO916" s="2" t="s">
        <v>387</v>
      </c>
      <c r="EP916" s="2"/>
      <c r="EQ916" s="2">
        <v>0</v>
      </c>
      <c r="ER916" s="2">
        <v>0</v>
      </c>
      <c r="ES916" s="2">
        <v>774.63</v>
      </c>
      <c r="ET916" s="2">
        <v>0</v>
      </c>
      <c r="EU916" s="2">
        <v>0</v>
      </c>
      <c r="EV916" s="2">
        <v>0</v>
      </c>
      <c r="EW916" s="2">
        <v>0</v>
      </c>
      <c r="EX916" s="2">
        <v>0</v>
      </c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>
        <v>0</v>
      </c>
      <c r="FR916" s="2">
        <f>P916</f>
        <v>1549.26</v>
      </c>
      <c r="FS916" s="2">
        <v>0</v>
      </c>
      <c r="FT916" s="2"/>
      <c r="FU916" s="2"/>
      <c r="FV916" s="2"/>
      <c r="FW916" s="2"/>
      <c r="FX916" s="2">
        <v>109</v>
      </c>
      <c r="FY916" s="2">
        <v>61</v>
      </c>
      <c r="FZ916" s="2"/>
      <c r="GA916" s="2" t="s">
        <v>825</v>
      </c>
      <c r="GB916" s="2"/>
      <c r="GC916" s="2"/>
      <c r="GD916" s="2">
        <v>1</v>
      </c>
      <c r="GE916" s="2"/>
      <c r="GF916" s="2">
        <v>-1883538026</v>
      </c>
      <c r="GG916" s="2">
        <v>2</v>
      </c>
      <c r="GH916" s="2">
        <v>4</v>
      </c>
      <c r="GI916" s="2">
        <v>-2</v>
      </c>
      <c r="GJ916" s="2">
        <v>0</v>
      </c>
      <c r="GK916" s="2">
        <v>0</v>
      </c>
      <c r="GL916" s="2">
        <f t="shared" ref="GL916:GL925" si="1141">ROUND(IF(AND(BH916=3,BI916=3,FS916&lt;&gt;0),P916,0),2)</f>
        <v>0</v>
      </c>
      <c r="GM916" s="2">
        <f t="shared" ref="GM916:GM925" si="1142">ROUND(O916+X916+Y916,2)+GX916</f>
        <v>1549.26</v>
      </c>
      <c r="GN916" s="2">
        <f t="shared" ref="GN916:GN925" si="1143">IF(OR(BI916=0,BI916=1),GM916-GX916,0)</f>
        <v>0</v>
      </c>
      <c r="GO916" s="2">
        <f t="shared" ref="GO916:GO925" si="1144">IF(BI916=2,GM916-GX916,0)</f>
        <v>0</v>
      </c>
      <c r="GP916" s="2">
        <f t="shared" ref="GP916:GP925" si="1145">IF(BI916=4,GM916-GX916,0)</f>
        <v>0</v>
      </c>
      <c r="GQ916" s="2"/>
      <c r="GR916" s="2">
        <v>0</v>
      </c>
      <c r="GS916" s="2">
        <v>2</v>
      </c>
      <c r="GT916" s="2">
        <v>0</v>
      </c>
      <c r="GU916" s="2" t="s">
        <v>3</v>
      </c>
      <c r="GV916" s="2">
        <f t="shared" ref="GV916:GV925" si="1146">ROUND((GT916),6)</f>
        <v>0</v>
      </c>
      <c r="GW916" s="2">
        <v>1</v>
      </c>
      <c r="GX916" s="2">
        <f t="shared" ref="GX916:GX925" si="1147">ROUND(HC916*I916,2)</f>
        <v>0</v>
      </c>
      <c r="GY916" s="2"/>
      <c r="GZ916" s="2"/>
      <c r="HA916" s="2">
        <v>0</v>
      </c>
      <c r="HB916" s="2">
        <v>0</v>
      </c>
      <c r="HC916" s="2">
        <f t="shared" ref="HC916:HC925" si="1148">GV916*GW916</f>
        <v>0</v>
      </c>
      <c r="HD916" s="2"/>
      <c r="HE916" s="2" t="s">
        <v>70</v>
      </c>
      <c r="HF916" s="2" t="s">
        <v>36</v>
      </c>
      <c r="HG916" s="2"/>
      <c r="HH916" s="2"/>
      <c r="HI916" s="2"/>
      <c r="HJ916" s="2"/>
      <c r="HK916" s="2"/>
      <c r="HL916" s="2"/>
      <c r="HM916" s="2" t="s">
        <v>3</v>
      </c>
      <c r="HN916" s="2" t="s">
        <v>3</v>
      </c>
      <c r="HO916" s="2" t="s">
        <v>3</v>
      </c>
      <c r="HP916" s="2" t="s">
        <v>3</v>
      </c>
      <c r="HQ916" s="2" t="s">
        <v>3</v>
      </c>
      <c r="HR916" s="2"/>
      <c r="HS916" s="2">
        <v>0</v>
      </c>
      <c r="HT916" s="2"/>
      <c r="HU916" s="2"/>
      <c r="HV916" s="2"/>
      <c r="HW916" s="2"/>
      <c r="HX916" s="2"/>
      <c r="HY916" s="2"/>
      <c r="HZ916" s="2"/>
      <c r="IA916" s="2"/>
      <c r="IB916" s="2"/>
      <c r="IC916" s="2"/>
      <c r="ID916" s="2"/>
      <c r="IE916" s="2"/>
      <c r="IF916" s="2"/>
      <c r="IG916" s="2"/>
      <c r="IH916" s="2"/>
      <c r="II916" s="2"/>
      <c r="IJ916" s="2"/>
      <c r="IK916" s="2">
        <v>0</v>
      </c>
      <c r="IL916" s="2"/>
      <c r="IM916" s="2"/>
      <c r="IN916" s="2"/>
      <c r="IO916" s="2"/>
      <c r="IP916" s="2"/>
      <c r="IQ916" s="2"/>
      <c r="IR916" s="2"/>
      <c r="IS916" s="2"/>
      <c r="IT916" s="2"/>
      <c r="IU916" s="2"/>
    </row>
    <row r="917" spans="1:255" x14ac:dyDescent="0.2">
      <c r="A917">
        <v>18</v>
      </c>
      <c r="B917">
        <v>1</v>
      </c>
      <c r="C917">
        <v>1888</v>
      </c>
      <c r="E917" t="s">
        <v>823</v>
      </c>
      <c r="F917" t="s">
        <v>824</v>
      </c>
      <c r="G917" t="s">
        <v>1067</v>
      </c>
      <c r="H917" t="s">
        <v>39</v>
      </c>
      <c r="I917">
        <f>I915*J917</f>
        <v>2</v>
      </c>
      <c r="J917">
        <v>1</v>
      </c>
      <c r="K917">
        <v>1</v>
      </c>
      <c r="O917">
        <f t="shared" si="1119"/>
        <v>11867.33</v>
      </c>
      <c r="P917">
        <f>ROUND((ROUND((AC917*I917),2)*BC917),2)</f>
        <v>11867.33</v>
      </c>
      <c r="Q917">
        <f>(ROUND((ROUND(((ET917)*AV917*I917),2)*BB917),2)+ROUND((ROUND(((AE917-(EU917))*AV917*I917),2)*BS917),2))</f>
        <v>0</v>
      </c>
      <c r="R917">
        <f t="shared" si="1120"/>
        <v>0</v>
      </c>
      <c r="S917">
        <f t="shared" si="1121"/>
        <v>0</v>
      </c>
      <c r="T917">
        <f t="shared" si="1122"/>
        <v>0</v>
      </c>
      <c r="U917">
        <f t="shared" si="1123"/>
        <v>0</v>
      </c>
      <c r="V917">
        <f t="shared" si="1124"/>
        <v>0</v>
      </c>
      <c r="W917">
        <f t="shared" si="1125"/>
        <v>0</v>
      </c>
      <c r="X917">
        <f t="shared" si="1126"/>
        <v>0</v>
      </c>
      <c r="Y917">
        <f t="shared" si="1127"/>
        <v>0</v>
      </c>
      <c r="AA917">
        <v>59204059</v>
      </c>
      <c r="AB917">
        <f t="shared" si="1128"/>
        <v>774.63</v>
      </c>
      <c r="AC917">
        <f t="shared" si="1129"/>
        <v>774.63</v>
      </c>
      <c r="AD917">
        <f>ROUND((((ET917)-(EU917))+AE917),6)</f>
        <v>0</v>
      </c>
      <c r="AE917">
        <f>ROUND((EU917),6)</f>
        <v>0</v>
      </c>
      <c r="AF917">
        <f>ROUND((EV917),6)</f>
        <v>0</v>
      </c>
      <c r="AG917">
        <f t="shared" si="1130"/>
        <v>0</v>
      </c>
      <c r="AH917">
        <f>(EW917)</f>
        <v>0</v>
      </c>
      <c r="AI917">
        <f>(EX917)</f>
        <v>0</v>
      </c>
      <c r="AJ917">
        <f t="shared" si="1131"/>
        <v>0</v>
      </c>
      <c r="AK917">
        <v>774.63</v>
      </c>
      <c r="AL917">
        <v>774.63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1</v>
      </c>
      <c r="AW917">
        <v>1</v>
      </c>
      <c r="AZ917">
        <v>1</v>
      </c>
      <c r="BA917">
        <v>1</v>
      </c>
      <c r="BB917">
        <v>1</v>
      </c>
      <c r="BC917">
        <v>7.66</v>
      </c>
      <c r="BD917" t="s">
        <v>3</v>
      </c>
      <c r="BE917" t="s">
        <v>3</v>
      </c>
      <c r="BF917" t="s">
        <v>3</v>
      </c>
      <c r="BG917" t="s">
        <v>3</v>
      </c>
      <c r="BH917">
        <v>3</v>
      </c>
      <c r="BI917">
        <v>3</v>
      </c>
      <c r="BJ917" t="s">
        <v>3</v>
      </c>
      <c r="BM917">
        <v>746</v>
      </c>
      <c r="BN917">
        <v>0</v>
      </c>
      <c r="BO917" t="s">
        <v>3</v>
      </c>
      <c r="BP917">
        <v>0</v>
      </c>
      <c r="BQ917">
        <v>130</v>
      </c>
      <c r="BR917">
        <v>0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 t="s">
        <v>3</v>
      </c>
      <c r="BZ917">
        <v>109</v>
      </c>
      <c r="CA917">
        <v>61</v>
      </c>
      <c r="CB917" t="s">
        <v>3</v>
      </c>
      <c r="CE917">
        <v>30</v>
      </c>
      <c r="CF917">
        <v>0</v>
      </c>
      <c r="CG917">
        <v>0</v>
      </c>
      <c r="CM917">
        <v>0</v>
      </c>
      <c r="CN917" t="s">
        <v>1057</v>
      </c>
      <c r="CO917">
        <v>0</v>
      </c>
      <c r="CP917">
        <f t="shared" si="1132"/>
        <v>11867.33</v>
      </c>
      <c r="CQ917">
        <f>ROUND((ROUND((AC917*1),2)*BC917),2)</f>
        <v>5933.67</v>
      </c>
      <c r="CR917">
        <f>(ROUND((ROUND(((ET917)*AV917*1),2)*BB917),2)+ROUND((ROUND(((AE917-(EU917))*AV917*1),2)*BS917),2))</f>
        <v>0</v>
      </c>
      <c r="CS917">
        <f t="shared" si="1133"/>
        <v>0</v>
      </c>
      <c r="CT917">
        <f t="shared" si="1134"/>
        <v>0</v>
      </c>
      <c r="CU917">
        <f t="shared" si="1135"/>
        <v>0</v>
      </c>
      <c r="CV917">
        <f t="shared" si="1136"/>
        <v>0</v>
      </c>
      <c r="CW917">
        <f t="shared" si="1137"/>
        <v>0</v>
      </c>
      <c r="CX917">
        <f t="shared" si="1138"/>
        <v>0</v>
      </c>
      <c r="CY917">
        <f t="shared" si="1139"/>
        <v>0</v>
      </c>
      <c r="CZ917">
        <f t="shared" si="1140"/>
        <v>0</v>
      </c>
      <c r="DC917" t="s">
        <v>3</v>
      </c>
      <c r="DD917" t="s">
        <v>3</v>
      </c>
      <c r="DE917" t="s">
        <v>3</v>
      </c>
      <c r="DF917" t="s">
        <v>3</v>
      </c>
      <c r="DG917" t="s">
        <v>3</v>
      </c>
      <c r="DH917" t="s">
        <v>3</v>
      </c>
      <c r="DI917" t="s">
        <v>3</v>
      </c>
      <c r="DJ917" t="s">
        <v>3</v>
      </c>
      <c r="DK917" t="s">
        <v>3</v>
      </c>
      <c r="DL917" t="s">
        <v>3</v>
      </c>
      <c r="DM917" t="s">
        <v>3</v>
      </c>
      <c r="DN917">
        <v>0</v>
      </c>
      <c r="DO917">
        <v>0</v>
      </c>
      <c r="DP917">
        <v>1</v>
      </c>
      <c r="DQ917">
        <v>1</v>
      </c>
      <c r="DU917">
        <v>1010</v>
      </c>
      <c r="DV917" t="s">
        <v>39</v>
      </c>
      <c r="DW917" t="s">
        <v>39</v>
      </c>
      <c r="DX917">
        <v>1</v>
      </c>
      <c r="DZ917" t="s">
        <v>3</v>
      </c>
      <c r="EA917" t="s">
        <v>3</v>
      </c>
      <c r="EB917" t="s">
        <v>3</v>
      </c>
      <c r="EC917" t="s">
        <v>3</v>
      </c>
      <c r="EE917">
        <v>58807850</v>
      </c>
      <c r="EF917">
        <v>130</v>
      </c>
      <c r="EG917" t="s">
        <v>703</v>
      </c>
      <c r="EH917">
        <v>0</v>
      </c>
      <c r="EI917" t="s">
        <v>3</v>
      </c>
      <c r="EJ917">
        <v>3</v>
      </c>
      <c r="EK917">
        <v>746</v>
      </c>
      <c r="EL917" t="s">
        <v>704</v>
      </c>
      <c r="EM917" t="s">
        <v>705</v>
      </c>
      <c r="EO917" t="s">
        <v>387</v>
      </c>
      <c r="EQ917">
        <v>0</v>
      </c>
      <c r="ER917">
        <v>587.67999999999995</v>
      </c>
      <c r="ES917">
        <v>774.63</v>
      </c>
      <c r="ET917">
        <v>0</v>
      </c>
      <c r="EU917">
        <v>0</v>
      </c>
      <c r="EV917">
        <v>0</v>
      </c>
      <c r="EW917">
        <v>0</v>
      </c>
      <c r="EX917">
        <v>0</v>
      </c>
      <c r="EZ917">
        <v>5</v>
      </c>
      <c r="FC917">
        <v>1</v>
      </c>
      <c r="FD917">
        <v>18</v>
      </c>
      <c r="FF917">
        <v>6831</v>
      </c>
      <c r="FQ917">
        <v>0</v>
      </c>
      <c r="FR917">
        <f>P917</f>
        <v>11867.33</v>
      </c>
      <c r="FS917">
        <v>0</v>
      </c>
      <c r="FX917">
        <v>109</v>
      </c>
      <c r="FY917">
        <v>61</v>
      </c>
      <c r="GA917" t="s">
        <v>825</v>
      </c>
      <c r="GD917">
        <v>1</v>
      </c>
      <c r="GF917">
        <v>-1883538026</v>
      </c>
      <c r="GG917">
        <v>2</v>
      </c>
      <c r="GH917">
        <v>3</v>
      </c>
      <c r="GI917">
        <v>5</v>
      </c>
      <c r="GJ917">
        <v>0</v>
      </c>
      <c r="GK917">
        <v>0</v>
      </c>
      <c r="GL917">
        <f t="shared" si="1141"/>
        <v>0</v>
      </c>
      <c r="GM917">
        <f t="shared" si="1142"/>
        <v>11867.33</v>
      </c>
      <c r="GN917">
        <f t="shared" si="1143"/>
        <v>0</v>
      </c>
      <c r="GO917">
        <f t="shared" si="1144"/>
        <v>0</v>
      </c>
      <c r="GP917">
        <f t="shared" si="1145"/>
        <v>0</v>
      </c>
      <c r="GR917">
        <v>1</v>
      </c>
      <c r="GS917">
        <v>1</v>
      </c>
      <c r="GT917">
        <v>0</v>
      </c>
      <c r="GU917" t="s">
        <v>3</v>
      </c>
      <c r="GV917">
        <f t="shared" si="1146"/>
        <v>0</v>
      </c>
      <c r="GW917">
        <v>1</v>
      </c>
      <c r="GX917">
        <f t="shared" si="1147"/>
        <v>0</v>
      </c>
      <c r="HA917">
        <v>0</v>
      </c>
      <c r="HB917">
        <v>0</v>
      </c>
      <c r="HC917">
        <f t="shared" si="1148"/>
        <v>0</v>
      </c>
      <c r="HE917" t="s">
        <v>70</v>
      </c>
      <c r="HF917" t="s">
        <v>36</v>
      </c>
      <c r="HM917" t="s">
        <v>3</v>
      </c>
      <c r="HN917" t="s">
        <v>3</v>
      </c>
      <c r="HO917" t="s">
        <v>3</v>
      </c>
      <c r="HP917" t="s">
        <v>3</v>
      </c>
      <c r="HQ917" t="s">
        <v>3</v>
      </c>
      <c r="HS917">
        <v>0</v>
      </c>
      <c r="IK917">
        <v>0</v>
      </c>
    </row>
    <row r="918" spans="1:255" x14ac:dyDescent="0.2">
      <c r="A918" s="2">
        <v>17</v>
      </c>
      <c r="B918" s="2">
        <v>1</v>
      </c>
      <c r="C918" s="2">
        <f>ROW(SmtRes!A1892)</f>
        <v>1892</v>
      </c>
      <c r="D918" s="2">
        <f>ROW(EtalonRes!A1891)</f>
        <v>1891</v>
      </c>
      <c r="E918" s="2" t="s">
        <v>826</v>
      </c>
      <c r="F918" s="2" t="s">
        <v>827</v>
      </c>
      <c r="G918" s="2" t="s">
        <v>828</v>
      </c>
      <c r="H918" s="2" t="s">
        <v>228</v>
      </c>
      <c r="I918" s="2">
        <f>ROUND(ROUND(2,4),9)</f>
        <v>2</v>
      </c>
      <c r="J918" s="2">
        <v>0</v>
      </c>
      <c r="K918" s="2">
        <f>ROUND(ROUND(2,4),9)</f>
        <v>2</v>
      </c>
      <c r="L918" s="2"/>
      <c r="M918" s="2"/>
      <c r="N918" s="2"/>
      <c r="O918" s="2">
        <f t="shared" si="1119"/>
        <v>78.31</v>
      </c>
      <c r="P918" s="2">
        <f>ROUND((ROUND((AC918*AW918*I918),2)*BC918),2)</f>
        <v>0</v>
      </c>
      <c r="Q918" s="2">
        <f>(ROUND((ROUND((((ET918*1.1))*AV918*I918),2)*BB918),2)+ROUND((ROUND(((AE918-((EU918*1.1)))*AV918*I918),2)*BS918),2))</f>
        <v>64.930000000000007</v>
      </c>
      <c r="R918" s="2">
        <f t="shared" si="1120"/>
        <v>7.28</v>
      </c>
      <c r="S918" s="2">
        <f t="shared" si="1121"/>
        <v>13.38</v>
      </c>
      <c r="T918" s="2">
        <f t="shared" si="1122"/>
        <v>0</v>
      </c>
      <c r="U918" s="2">
        <f t="shared" si="1123"/>
        <v>1.1977679999999999</v>
      </c>
      <c r="V918" s="2">
        <f t="shared" si="1124"/>
        <v>0</v>
      </c>
      <c r="W918" s="2">
        <f t="shared" si="1125"/>
        <v>0</v>
      </c>
      <c r="X918" s="2">
        <f t="shared" si="1126"/>
        <v>18.59</v>
      </c>
      <c r="Y918" s="2">
        <f t="shared" si="1127"/>
        <v>9.5</v>
      </c>
      <c r="Z918" s="2"/>
      <c r="AA918" s="2">
        <v>59204062</v>
      </c>
      <c r="AB918" s="2">
        <f t="shared" si="1128"/>
        <v>37.4</v>
      </c>
      <c r="AC918" s="2">
        <f t="shared" si="1129"/>
        <v>0</v>
      </c>
      <c r="AD918" s="2">
        <f>ROUND(((((ET918*1.1))-((EU918*1.1)))+AE918),6)</f>
        <v>31.009</v>
      </c>
      <c r="AE918" s="2">
        <f>ROUND(((EU918*1.1)),6)</f>
        <v>3.476</v>
      </c>
      <c r="AF918" s="2">
        <f>ROUND(((EV918*1.1)),6)</f>
        <v>6.391</v>
      </c>
      <c r="AG918" s="2">
        <f t="shared" si="1130"/>
        <v>0</v>
      </c>
      <c r="AH918" s="2">
        <f>((EW918*1.1))</f>
        <v>0.57200000000000006</v>
      </c>
      <c r="AI918" s="2">
        <f>((EX918*1.1))</f>
        <v>0</v>
      </c>
      <c r="AJ918" s="2">
        <f t="shared" si="1131"/>
        <v>0</v>
      </c>
      <c r="AK918" s="2">
        <v>34</v>
      </c>
      <c r="AL918" s="2">
        <v>0</v>
      </c>
      <c r="AM918" s="2">
        <v>28.19</v>
      </c>
      <c r="AN918" s="2">
        <v>3.16</v>
      </c>
      <c r="AO918" s="2">
        <v>5.81</v>
      </c>
      <c r="AP918" s="2">
        <v>0</v>
      </c>
      <c r="AQ918" s="2">
        <v>0.52</v>
      </c>
      <c r="AR918" s="2">
        <v>0</v>
      </c>
      <c r="AS918" s="2">
        <v>0</v>
      </c>
      <c r="AT918" s="2">
        <v>90</v>
      </c>
      <c r="AU918" s="2">
        <v>46</v>
      </c>
      <c r="AV918" s="2">
        <v>1.0469999999999999</v>
      </c>
      <c r="AW918" s="2">
        <v>1</v>
      </c>
      <c r="AX918" s="2"/>
      <c r="AY918" s="2"/>
      <c r="AZ918" s="2">
        <v>1</v>
      </c>
      <c r="BA918" s="2">
        <v>1</v>
      </c>
      <c r="BB918" s="2">
        <v>1</v>
      </c>
      <c r="BC918" s="2">
        <v>1</v>
      </c>
      <c r="BD918" s="2" t="s">
        <v>3</v>
      </c>
      <c r="BE918" s="2" t="s">
        <v>3</v>
      </c>
      <c r="BF918" s="2" t="s">
        <v>3</v>
      </c>
      <c r="BG918" s="2" t="s">
        <v>3</v>
      </c>
      <c r="BH918" s="2">
        <v>0</v>
      </c>
      <c r="BI918" s="2">
        <v>2</v>
      </c>
      <c r="BJ918" s="2" t="s">
        <v>829</v>
      </c>
      <c r="BK918" s="2"/>
      <c r="BL918" s="2"/>
      <c r="BM918" s="2">
        <v>72</v>
      </c>
      <c r="BN918" s="2">
        <v>0</v>
      </c>
      <c r="BO918" s="2" t="s">
        <v>827</v>
      </c>
      <c r="BP918" s="2">
        <v>1</v>
      </c>
      <c r="BQ918" s="2">
        <v>40</v>
      </c>
      <c r="BR918" s="2">
        <v>0</v>
      </c>
      <c r="BS918" s="2">
        <v>1</v>
      </c>
      <c r="BT918" s="2">
        <v>1</v>
      </c>
      <c r="BU918" s="2">
        <v>1</v>
      </c>
      <c r="BV918" s="2">
        <v>1</v>
      </c>
      <c r="BW918" s="2">
        <v>1</v>
      </c>
      <c r="BX918" s="2">
        <v>1</v>
      </c>
      <c r="BY918" s="2" t="s">
        <v>3</v>
      </c>
      <c r="BZ918" s="2">
        <v>90</v>
      </c>
      <c r="CA918" s="2">
        <v>46</v>
      </c>
      <c r="CB918" s="2" t="s">
        <v>3</v>
      </c>
      <c r="CC918" s="2"/>
      <c r="CD918" s="2"/>
      <c r="CE918" s="2">
        <v>30</v>
      </c>
      <c r="CF918" s="2">
        <v>0</v>
      </c>
      <c r="CG918" s="2">
        <v>0</v>
      </c>
      <c r="CH918" s="2"/>
      <c r="CI918" s="2"/>
      <c r="CJ918" s="2"/>
      <c r="CK918" s="2"/>
      <c r="CL918" s="2"/>
      <c r="CM918" s="2">
        <v>0</v>
      </c>
      <c r="CN918" s="2" t="s">
        <v>1047</v>
      </c>
      <c r="CO918" s="2">
        <v>0</v>
      </c>
      <c r="CP918" s="2">
        <f t="shared" si="1132"/>
        <v>78.31</v>
      </c>
      <c r="CQ918" s="2">
        <f>ROUND((ROUND((AC918*AW918*1),2)*BC918),2)</f>
        <v>0</v>
      </c>
      <c r="CR918" s="2">
        <f>(ROUND((ROUND((((ET918*1.1))*AV918*1),2)*BB918),2)+ROUND((ROUND(((AE918-((EU918*1.1)))*AV918*1),2)*BS918),2))</f>
        <v>32.47</v>
      </c>
      <c r="CS918" s="2">
        <f t="shared" si="1133"/>
        <v>3.64</v>
      </c>
      <c r="CT918" s="2">
        <f t="shared" si="1134"/>
        <v>6.69</v>
      </c>
      <c r="CU918" s="2">
        <f t="shared" si="1135"/>
        <v>0</v>
      </c>
      <c r="CV918" s="2">
        <f t="shared" si="1136"/>
        <v>0.59888399999999997</v>
      </c>
      <c r="CW918" s="2">
        <f t="shared" si="1137"/>
        <v>0</v>
      </c>
      <c r="CX918" s="2">
        <f t="shared" si="1138"/>
        <v>0</v>
      </c>
      <c r="CY918" s="2">
        <f t="shared" si="1139"/>
        <v>18.594000000000001</v>
      </c>
      <c r="CZ918" s="2">
        <f t="shared" si="1140"/>
        <v>9.5036000000000005</v>
      </c>
      <c r="DA918" s="2"/>
      <c r="DB918" s="2"/>
      <c r="DC918" s="2" t="s">
        <v>3</v>
      </c>
      <c r="DD918" s="2" t="s">
        <v>3</v>
      </c>
      <c r="DE918" s="2" t="s">
        <v>266</v>
      </c>
      <c r="DF918" s="2" t="s">
        <v>266</v>
      </c>
      <c r="DG918" s="2" t="s">
        <v>266</v>
      </c>
      <c r="DH918" s="2" t="s">
        <v>3</v>
      </c>
      <c r="DI918" s="2" t="s">
        <v>266</v>
      </c>
      <c r="DJ918" s="2" t="s">
        <v>266</v>
      </c>
      <c r="DK918" s="2" t="s">
        <v>3</v>
      </c>
      <c r="DL918" s="2" t="s">
        <v>3</v>
      </c>
      <c r="DM918" s="2" t="s">
        <v>3</v>
      </c>
      <c r="DN918" s="2">
        <v>0</v>
      </c>
      <c r="DO918" s="2">
        <v>0</v>
      </c>
      <c r="DP918" s="2">
        <v>1</v>
      </c>
      <c r="DQ918" s="2">
        <v>1</v>
      </c>
      <c r="DR918" s="2"/>
      <c r="DS918" s="2"/>
      <c r="DT918" s="2"/>
      <c r="DU918" s="2">
        <v>1013</v>
      </c>
      <c r="DV918" s="2" t="s">
        <v>228</v>
      </c>
      <c r="DW918" s="2" t="s">
        <v>228</v>
      </c>
      <c r="DX918" s="2">
        <v>1</v>
      </c>
      <c r="DY918" s="2"/>
      <c r="DZ918" s="2" t="s">
        <v>3</v>
      </c>
      <c r="EA918" s="2" t="s">
        <v>3</v>
      </c>
      <c r="EB918" s="2" t="s">
        <v>3</v>
      </c>
      <c r="EC918" s="2" t="s">
        <v>3</v>
      </c>
      <c r="ED918" s="2"/>
      <c r="EE918" s="2">
        <v>58807949</v>
      </c>
      <c r="EF918" s="2">
        <v>40</v>
      </c>
      <c r="EG918" s="2" t="s">
        <v>267</v>
      </c>
      <c r="EH918" s="2">
        <v>0</v>
      </c>
      <c r="EI918" s="2" t="s">
        <v>3</v>
      </c>
      <c r="EJ918" s="2">
        <v>2</v>
      </c>
      <c r="EK918" s="2">
        <v>72</v>
      </c>
      <c r="EL918" s="2" t="s">
        <v>268</v>
      </c>
      <c r="EM918" s="2" t="s">
        <v>269</v>
      </c>
      <c r="EN918" s="2"/>
      <c r="EO918" s="2" t="s">
        <v>146</v>
      </c>
      <c r="EP918" s="2"/>
      <c r="EQ918" s="2">
        <v>0</v>
      </c>
      <c r="ER918" s="2">
        <v>34</v>
      </c>
      <c r="ES918" s="2">
        <v>0</v>
      </c>
      <c r="ET918" s="2">
        <v>28.19</v>
      </c>
      <c r="EU918" s="2">
        <v>3.16</v>
      </c>
      <c r="EV918" s="2">
        <v>5.81</v>
      </c>
      <c r="EW918" s="2">
        <v>0.52</v>
      </c>
      <c r="EX918" s="2">
        <v>0</v>
      </c>
      <c r="EY918" s="2">
        <v>0</v>
      </c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>
        <v>0</v>
      </c>
      <c r="FR918" s="2">
        <v>0</v>
      </c>
      <c r="FS918" s="2">
        <v>0</v>
      </c>
      <c r="FT918" s="2"/>
      <c r="FU918" s="2"/>
      <c r="FV918" s="2"/>
      <c r="FW918" s="2"/>
      <c r="FX918" s="2">
        <v>90</v>
      </c>
      <c r="FY918" s="2">
        <v>46</v>
      </c>
      <c r="FZ918" s="2"/>
      <c r="GA918" s="2" t="s">
        <v>3</v>
      </c>
      <c r="GB918" s="2"/>
      <c r="GC918" s="2"/>
      <c r="GD918" s="2">
        <v>1</v>
      </c>
      <c r="GE918" s="2"/>
      <c r="GF918" s="2">
        <v>-792869215</v>
      </c>
      <c r="GG918" s="2">
        <v>2</v>
      </c>
      <c r="GH918" s="2">
        <v>1</v>
      </c>
      <c r="GI918" s="2">
        <v>2</v>
      </c>
      <c r="GJ918" s="2">
        <v>0</v>
      </c>
      <c r="GK918" s="2">
        <v>0</v>
      </c>
      <c r="GL918" s="2">
        <f t="shared" si="1141"/>
        <v>0</v>
      </c>
      <c r="GM918" s="2">
        <f t="shared" si="1142"/>
        <v>106.4</v>
      </c>
      <c r="GN918" s="2">
        <f t="shared" si="1143"/>
        <v>0</v>
      </c>
      <c r="GO918" s="2">
        <f t="shared" si="1144"/>
        <v>106.4</v>
      </c>
      <c r="GP918" s="2">
        <f t="shared" si="1145"/>
        <v>0</v>
      </c>
      <c r="GQ918" s="2"/>
      <c r="GR918" s="2">
        <v>0</v>
      </c>
      <c r="GS918" s="2">
        <v>3</v>
      </c>
      <c r="GT918" s="2">
        <v>0</v>
      </c>
      <c r="GU918" s="2" t="s">
        <v>3</v>
      </c>
      <c r="GV918" s="2">
        <f t="shared" si="1146"/>
        <v>0</v>
      </c>
      <c r="GW918" s="2">
        <v>1</v>
      </c>
      <c r="GX918" s="2">
        <f t="shared" si="1147"/>
        <v>0</v>
      </c>
      <c r="GY918" s="2"/>
      <c r="GZ918" s="2"/>
      <c r="HA918" s="2">
        <v>0</v>
      </c>
      <c r="HB918" s="2">
        <v>0</v>
      </c>
      <c r="HC918" s="2">
        <f t="shared" si="1148"/>
        <v>0</v>
      </c>
      <c r="HD918" s="2"/>
      <c r="HE918" s="2" t="s">
        <v>3</v>
      </c>
      <c r="HF918" s="2" t="s">
        <v>3</v>
      </c>
      <c r="HG918" s="2"/>
      <c r="HH918" s="2"/>
      <c r="HI918" s="2"/>
      <c r="HJ918" s="2"/>
      <c r="HK918" s="2"/>
      <c r="HL918" s="2"/>
      <c r="HM918" s="2" t="s">
        <v>3</v>
      </c>
      <c r="HN918" s="2" t="s">
        <v>3</v>
      </c>
      <c r="HO918" s="2" t="s">
        <v>3</v>
      </c>
      <c r="HP918" s="2" t="s">
        <v>3</v>
      </c>
      <c r="HQ918" s="2" t="s">
        <v>3</v>
      </c>
      <c r="HR918" s="2"/>
      <c r="HS918" s="2">
        <v>0</v>
      </c>
      <c r="HT918" s="2"/>
      <c r="HU918" s="2"/>
      <c r="HV918" s="2"/>
      <c r="HW918" s="2"/>
      <c r="HX918" s="2"/>
      <c r="HY918" s="2"/>
      <c r="HZ918" s="2"/>
      <c r="IA918" s="2"/>
      <c r="IB918" s="2"/>
      <c r="IC918" s="2"/>
      <c r="ID918" s="2"/>
      <c r="IE918" s="2"/>
      <c r="IF918" s="2"/>
      <c r="IG918" s="2"/>
      <c r="IH918" s="2"/>
      <c r="II918" s="2"/>
      <c r="IJ918" s="2"/>
      <c r="IK918" s="2">
        <v>0</v>
      </c>
      <c r="IL918" s="2"/>
      <c r="IM918" s="2"/>
      <c r="IN918" s="2"/>
      <c r="IO918" s="2"/>
      <c r="IP918" s="2"/>
      <c r="IQ918" s="2"/>
      <c r="IR918" s="2"/>
      <c r="IS918" s="2"/>
      <c r="IT918" s="2"/>
      <c r="IU918" s="2"/>
    </row>
    <row r="919" spans="1:255" x14ac:dyDescent="0.2">
      <c r="A919">
        <v>17</v>
      </c>
      <c r="B919">
        <v>1</v>
      </c>
      <c r="C919">
        <f>ROW(SmtRes!A1896)</f>
        <v>1896</v>
      </c>
      <c r="D919">
        <f>ROW(EtalonRes!A1896)</f>
        <v>1896</v>
      </c>
      <c r="E919" t="s">
        <v>826</v>
      </c>
      <c r="F919" t="s">
        <v>827</v>
      </c>
      <c r="G919" t="s">
        <v>828</v>
      </c>
      <c r="H919" t="s">
        <v>228</v>
      </c>
      <c r="I919">
        <f>ROUND(ROUND(2,4),9)</f>
        <v>2</v>
      </c>
      <c r="J919">
        <v>0</v>
      </c>
      <c r="K919">
        <f>ROUND(ROUND(2,4),9)</f>
        <v>2</v>
      </c>
      <c r="O919">
        <f t="shared" si="1119"/>
        <v>1695.44</v>
      </c>
      <c r="P919">
        <f>ROUND((ROUND((AC919*AW919*I919),2)*BC919),2)</f>
        <v>0</v>
      </c>
      <c r="Q919">
        <f>(ROUND((ROUND((((ET919*1.1))*AV919*I919),2)*BB919),2)+ROUND((ROUND(((AE919-((EU919*1.1)))*AV919*I919),2)*BS919),2))</f>
        <v>959.67</v>
      </c>
      <c r="R919">
        <f t="shared" si="1120"/>
        <v>400.33</v>
      </c>
      <c r="S919">
        <f t="shared" si="1121"/>
        <v>735.77</v>
      </c>
      <c r="T919">
        <f t="shared" si="1122"/>
        <v>0</v>
      </c>
      <c r="U919">
        <f t="shared" si="1123"/>
        <v>1.1977679999999999</v>
      </c>
      <c r="V919">
        <f t="shared" si="1124"/>
        <v>0</v>
      </c>
      <c r="W919">
        <f t="shared" si="1125"/>
        <v>0</v>
      </c>
      <c r="X919">
        <f t="shared" si="1126"/>
        <v>1022.49</v>
      </c>
      <c r="Y919">
        <f t="shared" si="1127"/>
        <v>522.61</v>
      </c>
      <c r="AA919">
        <v>59204059</v>
      </c>
      <c r="AB919">
        <f t="shared" si="1128"/>
        <v>37.4</v>
      </c>
      <c r="AC919">
        <f t="shared" si="1129"/>
        <v>0</v>
      </c>
      <c r="AD919">
        <f>ROUND(((((ET919*1.1))-((EU919*1.1)))+AE919),6)</f>
        <v>31.009</v>
      </c>
      <c r="AE919">
        <f>ROUND(((EU919*1.1)),6)</f>
        <v>3.476</v>
      </c>
      <c r="AF919">
        <f>ROUND(((EV919*1.1)),6)</f>
        <v>6.391</v>
      </c>
      <c r="AG919">
        <f t="shared" si="1130"/>
        <v>0</v>
      </c>
      <c r="AH919">
        <f>((EW919*1.1))</f>
        <v>0.57200000000000006</v>
      </c>
      <c r="AI919">
        <f>((EX919*1.1))</f>
        <v>0</v>
      </c>
      <c r="AJ919">
        <f t="shared" si="1131"/>
        <v>0</v>
      </c>
      <c r="AK919">
        <v>34</v>
      </c>
      <c r="AL919">
        <v>0</v>
      </c>
      <c r="AM919">
        <v>28.19</v>
      </c>
      <c r="AN919">
        <v>3.16</v>
      </c>
      <c r="AO919">
        <v>5.81</v>
      </c>
      <c r="AP919">
        <v>0</v>
      </c>
      <c r="AQ919">
        <v>0.52</v>
      </c>
      <c r="AR919">
        <v>0</v>
      </c>
      <c r="AS919">
        <v>0</v>
      </c>
      <c r="AT919">
        <v>90</v>
      </c>
      <c r="AU919">
        <v>46</v>
      </c>
      <c r="AV919">
        <v>1.0469999999999999</v>
      </c>
      <c r="AW919">
        <v>1</v>
      </c>
      <c r="AZ919">
        <v>1</v>
      </c>
      <c r="BA919">
        <v>54.99</v>
      </c>
      <c r="BB919">
        <v>14.78</v>
      </c>
      <c r="BC919">
        <v>1</v>
      </c>
      <c r="BD919" t="s">
        <v>3</v>
      </c>
      <c r="BE919" t="s">
        <v>3</v>
      </c>
      <c r="BF919" t="s">
        <v>3</v>
      </c>
      <c r="BG919" t="s">
        <v>3</v>
      </c>
      <c r="BH919">
        <v>0</v>
      </c>
      <c r="BI919">
        <v>2</v>
      </c>
      <c r="BJ919" t="s">
        <v>829</v>
      </c>
      <c r="BM919">
        <v>72</v>
      </c>
      <c r="BN919">
        <v>0</v>
      </c>
      <c r="BO919" t="s">
        <v>827</v>
      </c>
      <c r="BP919">
        <v>1</v>
      </c>
      <c r="BQ919">
        <v>40</v>
      </c>
      <c r="BR919">
        <v>0</v>
      </c>
      <c r="BS919">
        <v>54.99</v>
      </c>
      <c r="BT919">
        <v>1</v>
      </c>
      <c r="BU919">
        <v>1</v>
      </c>
      <c r="BV919">
        <v>1</v>
      </c>
      <c r="BW919">
        <v>1</v>
      </c>
      <c r="BX919">
        <v>1</v>
      </c>
      <c r="BY919" t="s">
        <v>3</v>
      </c>
      <c r="BZ919">
        <v>90</v>
      </c>
      <c r="CA919">
        <v>46</v>
      </c>
      <c r="CB919" t="s">
        <v>3</v>
      </c>
      <c r="CE919">
        <v>30</v>
      </c>
      <c r="CF919">
        <v>0</v>
      </c>
      <c r="CG919">
        <v>0</v>
      </c>
      <c r="CM919">
        <v>0</v>
      </c>
      <c r="CN919" t="s">
        <v>1047</v>
      </c>
      <c r="CO919">
        <v>0</v>
      </c>
      <c r="CP919">
        <f t="shared" si="1132"/>
        <v>1695.44</v>
      </c>
      <c r="CQ919">
        <f>ROUND((ROUND((AC919*AW919*1),2)*BC919),2)</f>
        <v>0</v>
      </c>
      <c r="CR919">
        <f>(ROUND((ROUND((((ET919*1.1))*AV919*1),2)*BB919),2)+ROUND((ROUND(((AE919-((EU919*1.1)))*AV919*1),2)*BS919),2))</f>
        <v>479.91</v>
      </c>
      <c r="CS919">
        <f t="shared" si="1133"/>
        <v>200.16</v>
      </c>
      <c r="CT919">
        <f t="shared" si="1134"/>
        <v>367.88</v>
      </c>
      <c r="CU919">
        <f t="shared" si="1135"/>
        <v>0</v>
      </c>
      <c r="CV919">
        <f t="shared" si="1136"/>
        <v>0.59888399999999997</v>
      </c>
      <c r="CW919">
        <f t="shared" si="1137"/>
        <v>0</v>
      </c>
      <c r="CX919">
        <f t="shared" si="1138"/>
        <v>0</v>
      </c>
      <c r="CY919">
        <f t="shared" si="1139"/>
        <v>1022.4899999999999</v>
      </c>
      <c r="CZ919">
        <f t="shared" si="1140"/>
        <v>522.60599999999999</v>
      </c>
      <c r="DC919" t="s">
        <v>3</v>
      </c>
      <c r="DD919" t="s">
        <v>3</v>
      </c>
      <c r="DE919" t="s">
        <v>266</v>
      </c>
      <c r="DF919" t="s">
        <v>266</v>
      </c>
      <c r="DG919" t="s">
        <v>266</v>
      </c>
      <c r="DH919" t="s">
        <v>3</v>
      </c>
      <c r="DI919" t="s">
        <v>266</v>
      </c>
      <c r="DJ919" t="s">
        <v>266</v>
      </c>
      <c r="DK919" t="s">
        <v>3</v>
      </c>
      <c r="DL919" t="s">
        <v>3</v>
      </c>
      <c r="DM919" t="s">
        <v>3</v>
      </c>
      <c r="DN919">
        <v>0</v>
      </c>
      <c r="DO919">
        <v>0</v>
      </c>
      <c r="DP919">
        <v>1</v>
      </c>
      <c r="DQ919">
        <v>1</v>
      </c>
      <c r="DU919">
        <v>1013</v>
      </c>
      <c r="DV919" t="s">
        <v>228</v>
      </c>
      <c r="DW919" t="s">
        <v>228</v>
      </c>
      <c r="DX919">
        <v>1</v>
      </c>
      <c r="DZ919" t="s">
        <v>3</v>
      </c>
      <c r="EA919" t="s">
        <v>3</v>
      </c>
      <c r="EB919" t="s">
        <v>3</v>
      </c>
      <c r="EC919" t="s">
        <v>3</v>
      </c>
      <c r="EE919">
        <v>58807949</v>
      </c>
      <c r="EF919">
        <v>40</v>
      </c>
      <c r="EG919" t="s">
        <v>267</v>
      </c>
      <c r="EH919">
        <v>0</v>
      </c>
      <c r="EI919" t="s">
        <v>3</v>
      </c>
      <c r="EJ919">
        <v>2</v>
      </c>
      <c r="EK919">
        <v>72</v>
      </c>
      <c r="EL919" t="s">
        <v>268</v>
      </c>
      <c r="EM919" t="s">
        <v>269</v>
      </c>
      <c r="EO919" t="s">
        <v>146</v>
      </c>
      <c r="EQ919">
        <v>0</v>
      </c>
      <c r="ER919">
        <v>34</v>
      </c>
      <c r="ES919">
        <v>0</v>
      </c>
      <c r="ET919">
        <v>28.19</v>
      </c>
      <c r="EU919">
        <v>3.16</v>
      </c>
      <c r="EV919">
        <v>5.81</v>
      </c>
      <c r="EW919">
        <v>0.52</v>
      </c>
      <c r="EX919">
        <v>0</v>
      </c>
      <c r="EY919">
        <v>0</v>
      </c>
      <c r="FQ919">
        <v>0</v>
      </c>
      <c r="FR919">
        <v>0</v>
      </c>
      <c r="FS919">
        <v>0</v>
      </c>
      <c r="FX919">
        <v>90</v>
      </c>
      <c r="FY919">
        <v>46</v>
      </c>
      <c r="GA919" t="s">
        <v>3</v>
      </c>
      <c r="GD919">
        <v>1</v>
      </c>
      <c r="GF919">
        <v>-792869215</v>
      </c>
      <c r="GG919">
        <v>2</v>
      </c>
      <c r="GH919">
        <v>1</v>
      </c>
      <c r="GI919">
        <v>2</v>
      </c>
      <c r="GJ919">
        <v>0</v>
      </c>
      <c r="GK919">
        <v>0</v>
      </c>
      <c r="GL919">
        <f t="shared" si="1141"/>
        <v>0</v>
      </c>
      <c r="GM919">
        <f t="shared" si="1142"/>
        <v>3240.54</v>
      </c>
      <c r="GN919">
        <f t="shared" si="1143"/>
        <v>0</v>
      </c>
      <c r="GO919">
        <f t="shared" si="1144"/>
        <v>3240.54</v>
      </c>
      <c r="GP919">
        <f t="shared" si="1145"/>
        <v>0</v>
      </c>
      <c r="GR919">
        <v>0</v>
      </c>
      <c r="GS919">
        <v>3</v>
      </c>
      <c r="GT919">
        <v>0</v>
      </c>
      <c r="GU919" t="s">
        <v>3</v>
      </c>
      <c r="GV919">
        <f t="shared" si="1146"/>
        <v>0</v>
      </c>
      <c r="GW919">
        <v>1</v>
      </c>
      <c r="GX919">
        <f t="shared" si="1147"/>
        <v>0</v>
      </c>
      <c r="HA919">
        <v>0</v>
      </c>
      <c r="HB919">
        <v>0</v>
      </c>
      <c r="HC919">
        <f t="shared" si="1148"/>
        <v>0</v>
      </c>
      <c r="HE919" t="s">
        <v>3</v>
      </c>
      <c r="HF919" t="s">
        <v>3</v>
      </c>
      <c r="HM919" t="s">
        <v>3</v>
      </c>
      <c r="HN919" t="s">
        <v>3</v>
      </c>
      <c r="HO919" t="s">
        <v>3</v>
      </c>
      <c r="HP919" t="s">
        <v>3</v>
      </c>
      <c r="HQ919" t="s">
        <v>3</v>
      </c>
      <c r="HS919">
        <v>0</v>
      </c>
      <c r="IK919">
        <v>0</v>
      </c>
    </row>
    <row r="920" spans="1:255" x14ac:dyDescent="0.2">
      <c r="A920" s="2">
        <v>18</v>
      </c>
      <c r="B920" s="2">
        <v>1</v>
      </c>
      <c r="C920" s="2">
        <v>1892</v>
      </c>
      <c r="D920" s="2"/>
      <c r="E920" s="2" t="s">
        <v>830</v>
      </c>
      <c r="F920" s="2" t="s">
        <v>831</v>
      </c>
      <c r="G920" s="2" t="s">
        <v>1068</v>
      </c>
      <c r="H920" s="2" t="s">
        <v>39</v>
      </c>
      <c r="I920" s="2">
        <f>I918*J920</f>
        <v>2</v>
      </c>
      <c r="J920" s="2">
        <v>1</v>
      </c>
      <c r="K920" s="2">
        <v>1</v>
      </c>
      <c r="L920" s="2"/>
      <c r="M920" s="2"/>
      <c r="N920" s="2"/>
      <c r="O920" s="2">
        <f t="shared" si="1119"/>
        <v>2494.7600000000002</v>
      </c>
      <c r="P920" s="2">
        <f>ROUND((ROUND((AC920*I920),2)*BC920),2)</f>
        <v>2494.7600000000002</v>
      </c>
      <c r="Q920" s="2">
        <f>(ROUND((ROUND(((ET920)*AV920*I920),2)*BB920),2)+ROUND((ROUND(((AE920-(EU920))*AV920*I920),2)*BS920),2))</f>
        <v>0</v>
      </c>
      <c r="R920" s="2">
        <f t="shared" si="1120"/>
        <v>0</v>
      </c>
      <c r="S920" s="2">
        <f t="shared" si="1121"/>
        <v>0</v>
      </c>
      <c r="T920" s="2">
        <f t="shared" si="1122"/>
        <v>0</v>
      </c>
      <c r="U920" s="2">
        <f t="shared" si="1123"/>
        <v>0</v>
      </c>
      <c r="V920" s="2">
        <f t="shared" si="1124"/>
        <v>0</v>
      </c>
      <c r="W920" s="2">
        <f t="shared" si="1125"/>
        <v>0</v>
      </c>
      <c r="X920" s="2">
        <f t="shared" si="1126"/>
        <v>0</v>
      </c>
      <c r="Y920" s="2">
        <f t="shared" si="1127"/>
        <v>0</v>
      </c>
      <c r="Z920" s="2"/>
      <c r="AA920" s="2">
        <v>59204062</v>
      </c>
      <c r="AB920" s="2">
        <f t="shared" si="1128"/>
        <v>1247.3800000000001</v>
      </c>
      <c r="AC920" s="2">
        <f t="shared" si="1129"/>
        <v>1247.3800000000001</v>
      </c>
      <c r="AD920" s="2">
        <f>ROUND((((ET920)-(EU920))+AE920),6)</f>
        <v>0</v>
      </c>
      <c r="AE920" s="2">
        <f>ROUND((EU920),6)</f>
        <v>0</v>
      </c>
      <c r="AF920" s="2">
        <f>ROUND((EV920),6)</f>
        <v>0</v>
      </c>
      <c r="AG920" s="2">
        <f t="shared" si="1130"/>
        <v>0</v>
      </c>
      <c r="AH920" s="2">
        <f>(EW920)</f>
        <v>0</v>
      </c>
      <c r="AI920" s="2">
        <f>(EX920)</f>
        <v>0</v>
      </c>
      <c r="AJ920" s="2">
        <f t="shared" si="1131"/>
        <v>0</v>
      </c>
      <c r="AK920" s="2">
        <v>1247.3800000000001</v>
      </c>
      <c r="AL920" s="2">
        <v>1247.3800000000001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1</v>
      </c>
      <c r="AW920" s="2">
        <v>1</v>
      </c>
      <c r="AX920" s="2"/>
      <c r="AY920" s="2"/>
      <c r="AZ920" s="2">
        <v>1</v>
      </c>
      <c r="BA920" s="2">
        <v>1</v>
      </c>
      <c r="BB920" s="2">
        <v>1</v>
      </c>
      <c r="BC920" s="2">
        <v>1</v>
      </c>
      <c r="BD920" s="2" t="s">
        <v>3</v>
      </c>
      <c r="BE920" s="2" t="s">
        <v>3</v>
      </c>
      <c r="BF920" s="2" t="s">
        <v>3</v>
      </c>
      <c r="BG920" s="2" t="s">
        <v>3</v>
      </c>
      <c r="BH920" s="2">
        <v>3</v>
      </c>
      <c r="BI920" s="2">
        <v>3</v>
      </c>
      <c r="BJ920" s="2" t="s">
        <v>3</v>
      </c>
      <c r="BK920" s="2"/>
      <c r="BL920" s="2"/>
      <c r="BM920" s="2">
        <v>746</v>
      </c>
      <c r="BN920" s="2">
        <v>0</v>
      </c>
      <c r="BO920" s="2" t="s">
        <v>3</v>
      </c>
      <c r="BP920" s="2">
        <v>0</v>
      </c>
      <c r="BQ920" s="2">
        <v>130</v>
      </c>
      <c r="BR920" s="2">
        <v>0</v>
      </c>
      <c r="BS920" s="2">
        <v>1</v>
      </c>
      <c r="BT920" s="2">
        <v>1</v>
      </c>
      <c r="BU920" s="2">
        <v>1</v>
      </c>
      <c r="BV920" s="2">
        <v>1</v>
      </c>
      <c r="BW920" s="2">
        <v>1</v>
      </c>
      <c r="BX920" s="2">
        <v>1</v>
      </c>
      <c r="BY920" s="2" t="s">
        <v>3</v>
      </c>
      <c r="BZ920" s="2">
        <v>109</v>
      </c>
      <c r="CA920" s="2">
        <v>61</v>
      </c>
      <c r="CB920" s="2" t="s">
        <v>3</v>
      </c>
      <c r="CC920" s="2"/>
      <c r="CD920" s="2"/>
      <c r="CE920" s="2">
        <v>30</v>
      </c>
      <c r="CF920" s="2">
        <v>0</v>
      </c>
      <c r="CG920" s="2">
        <v>0</v>
      </c>
      <c r="CH920" s="2"/>
      <c r="CI920" s="2"/>
      <c r="CJ920" s="2"/>
      <c r="CK920" s="2"/>
      <c r="CL920" s="2"/>
      <c r="CM920" s="2">
        <v>0</v>
      </c>
      <c r="CN920" s="2" t="s">
        <v>3</v>
      </c>
      <c r="CO920" s="2">
        <v>0</v>
      </c>
      <c r="CP920" s="2">
        <f t="shared" si="1132"/>
        <v>2494.7600000000002</v>
      </c>
      <c r="CQ920" s="2">
        <f>ROUND((ROUND((AC920*1),2)*BC920),2)</f>
        <v>1247.3800000000001</v>
      </c>
      <c r="CR920" s="2">
        <f>(ROUND((ROUND(((ET920)*AV920*1),2)*BB920),2)+ROUND((ROUND(((AE920-(EU920))*AV920*1),2)*BS920),2))</f>
        <v>0</v>
      </c>
      <c r="CS920" s="2">
        <f t="shared" si="1133"/>
        <v>0</v>
      </c>
      <c r="CT920" s="2">
        <f t="shared" si="1134"/>
        <v>0</v>
      </c>
      <c r="CU920" s="2">
        <f t="shared" si="1135"/>
        <v>0</v>
      </c>
      <c r="CV920" s="2">
        <f t="shared" si="1136"/>
        <v>0</v>
      </c>
      <c r="CW920" s="2">
        <f t="shared" si="1137"/>
        <v>0</v>
      </c>
      <c r="CX920" s="2">
        <f t="shared" si="1138"/>
        <v>0</v>
      </c>
      <c r="CY920" s="2">
        <f t="shared" si="1139"/>
        <v>0</v>
      </c>
      <c r="CZ920" s="2">
        <f t="shared" si="1140"/>
        <v>0</v>
      </c>
      <c r="DA920" s="2"/>
      <c r="DB920" s="2"/>
      <c r="DC920" s="2" t="s">
        <v>3</v>
      </c>
      <c r="DD920" s="2" t="s">
        <v>3</v>
      </c>
      <c r="DE920" s="2" t="s">
        <v>3</v>
      </c>
      <c r="DF920" s="2" t="s">
        <v>3</v>
      </c>
      <c r="DG920" s="2" t="s">
        <v>3</v>
      </c>
      <c r="DH920" s="2" t="s">
        <v>3</v>
      </c>
      <c r="DI920" s="2" t="s">
        <v>3</v>
      </c>
      <c r="DJ920" s="2" t="s">
        <v>3</v>
      </c>
      <c r="DK920" s="2" t="s">
        <v>3</v>
      </c>
      <c r="DL920" s="2" t="s">
        <v>3</v>
      </c>
      <c r="DM920" s="2" t="s">
        <v>3</v>
      </c>
      <c r="DN920" s="2">
        <v>0</v>
      </c>
      <c r="DO920" s="2">
        <v>0</v>
      </c>
      <c r="DP920" s="2">
        <v>1</v>
      </c>
      <c r="DQ920" s="2">
        <v>1</v>
      </c>
      <c r="DR920" s="2"/>
      <c r="DS920" s="2"/>
      <c r="DT920" s="2"/>
      <c r="DU920" s="2">
        <v>1010</v>
      </c>
      <c r="DV920" s="2" t="s">
        <v>39</v>
      </c>
      <c r="DW920" s="2" t="s">
        <v>39</v>
      </c>
      <c r="DX920" s="2">
        <v>1</v>
      </c>
      <c r="DY920" s="2"/>
      <c r="DZ920" s="2" t="s">
        <v>3</v>
      </c>
      <c r="EA920" s="2" t="s">
        <v>3</v>
      </c>
      <c r="EB920" s="2" t="s">
        <v>3</v>
      </c>
      <c r="EC920" s="2" t="s">
        <v>3</v>
      </c>
      <c r="ED920" s="2"/>
      <c r="EE920" s="2">
        <v>58807850</v>
      </c>
      <c r="EF920" s="2">
        <v>130</v>
      </c>
      <c r="EG920" s="2" t="s">
        <v>703</v>
      </c>
      <c r="EH920" s="2">
        <v>0</v>
      </c>
      <c r="EI920" s="2" t="s">
        <v>3</v>
      </c>
      <c r="EJ920" s="2">
        <v>3</v>
      </c>
      <c r="EK920" s="2">
        <v>746</v>
      </c>
      <c r="EL920" s="2" t="s">
        <v>704</v>
      </c>
      <c r="EM920" s="2" t="s">
        <v>705</v>
      </c>
      <c r="EN920" s="2"/>
      <c r="EO920" s="2" t="s">
        <v>3</v>
      </c>
      <c r="EP920" s="2"/>
      <c r="EQ920" s="2">
        <v>0</v>
      </c>
      <c r="ER920" s="2">
        <v>0</v>
      </c>
      <c r="ES920" s="2">
        <v>1247.3800000000001</v>
      </c>
      <c r="ET920" s="2">
        <v>0</v>
      </c>
      <c r="EU920" s="2">
        <v>0</v>
      </c>
      <c r="EV920" s="2">
        <v>0</v>
      </c>
      <c r="EW920" s="2">
        <v>0</v>
      </c>
      <c r="EX920" s="2">
        <v>0</v>
      </c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>
        <v>0</v>
      </c>
      <c r="FR920" s="2">
        <f>P920</f>
        <v>2494.7600000000002</v>
      </c>
      <c r="FS920" s="2">
        <v>0</v>
      </c>
      <c r="FT920" s="2"/>
      <c r="FU920" s="2"/>
      <c r="FV920" s="2"/>
      <c r="FW920" s="2"/>
      <c r="FX920" s="2">
        <v>109</v>
      </c>
      <c r="FY920" s="2">
        <v>61</v>
      </c>
      <c r="FZ920" s="2"/>
      <c r="GA920" s="2" t="s">
        <v>832</v>
      </c>
      <c r="GB920" s="2"/>
      <c r="GC920" s="2"/>
      <c r="GD920" s="2">
        <v>1</v>
      </c>
      <c r="GE920" s="2"/>
      <c r="GF920" s="2">
        <v>-1667959859</v>
      </c>
      <c r="GG920" s="2">
        <v>2</v>
      </c>
      <c r="GH920" s="2">
        <v>4</v>
      </c>
      <c r="GI920" s="2">
        <v>-2</v>
      </c>
      <c r="GJ920" s="2">
        <v>0</v>
      </c>
      <c r="GK920" s="2">
        <v>0</v>
      </c>
      <c r="GL920" s="2">
        <f t="shared" si="1141"/>
        <v>0</v>
      </c>
      <c r="GM920" s="2">
        <f t="shared" si="1142"/>
        <v>2494.7600000000002</v>
      </c>
      <c r="GN920" s="2">
        <f t="shared" si="1143"/>
        <v>0</v>
      </c>
      <c r="GO920" s="2">
        <f t="shared" si="1144"/>
        <v>0</v>
      </c>
      <c r="GP920" s="2">
        <f t="shared" si="1145"/>
        <v>0</v>
      </c>
      <c r="GQ920" s="2"/>
      <c r="GR920" s="2">
        <v>0</v>
      </c>
      <c r="GS920" s="2">
        <v>2</v>
      </c>
      <c r="GT920" s="2">
        <v>0</v>
      </c>
      <c r="GU920" s="2" t="s">
        <v>3</v>
      </c>
      <c r="GV920" s="2">
        <f t="shared" si="1146"/>
        <v>0</v>
      </c>
      <c r="GW920" s="2">
        <v>1</v>
      </c>
      <c r="GX920" s="2">
        <f t="shared" si="1147"/>
        <v>0</v>
      </c>
      <c r="GY920" s="2"/>
      <c r="GZ920" s="2"/>
      <c r="HA920" s="2">
        <v>0</v>
      </c>
      <c r="HB920" s="2">
        <v>0</v>
      </c>
      <c r="HC920" s="2">
        <f t="shared" si="1148"/>
        <v>0</v>
      </c>
      <c r="HD920" s="2"/>
      <c r="HE920" s="2" t="s">
        <v>70</v>
      </c>
      <c r="HF920" s="2" t="s">
        <v>36</v>
      </c>
      <c r="HG920" s="2"/>
      <c r="HH920" s="2"/>
      <c r="HI920" s="2"/>
      <c r="HJ920" s="2"/>
      <c r="HK920" s="2"/>
      <c r="HL920" s="2"/>
      <c r="HM920" s="2" t="s">
        <v>3</v>
      </c>
      <c r="HN920" s="2" t="s">
        <v>3</v>
      </c>
      <c r="HO920" s="2" t="s">
        <v>3</v>
      </c>
      <c r="HP920" s="2" t="s">
        <v>3</v>
      </c>
      <c r="HQ920" s="2" t="s">
        <v>3</v>
      </c>
      <c r="HR920" s="2"/>
      <c r="HS920" s="2">
        <v>0</v>
      </c>
      <c r="HT920" s="2"/>
      <c r="HU920" s="2"/>
      <c r="HV920" s="2"/>
      <c r="HW920" s="2"/>
      <c r="HX920" s="2"/>
      <c r="HY920" s="2"/>
      <c r="HZ920" s="2"/>
      <c r="IA920" s="2"/>
      <c r="IB920" s="2"/>
      <c r="IC920" s="2"/>
      <c r="ID920" s="2"/>
      <c r="IE920" s="2"/>
      <c r="IF920" s="2"/>
      <c r="IG920" s="2"/>
      <c r="IH920" s="2"/>
      <c r="II920" s="2"/>
      <c r="IJ920" s="2"/>
      <c r="IK920" s="2">
        <v>0</v>
      </c>
      <c r="IL920" s="2"/>
      <c r="IM920" s="2"/>
      <c r="IN920" s="2"/>
      <c r="IO920" s="2"/>
      <c r="IP920" s="2"/>
      <c r="IQ920" s="2"/>
      <c r="IR920" s="2"/>
      <c r="IS920" s="2"/>
      <c r="IT920" s="2"/>
      <c r="IU920" s="2"/>
    </row>
    <row r="921" spans="1:255" x14ac:dyDescent="0.2">
      <c r="A921">
        <v>18</v>
      </c>
      <c r="B921">
        <v>1</v>
      </c>
      <c r="C921">
        <v>1896</v>
      </c>
      <c r="E921" t="s">
        <v>830</v>
      </c>
      <c r="F921" t="s">
        <v>831</v>
      </c>
      <c r="G921" t="s">
        <v>1068</v>
      </c>
      <c r="H921" t="s">
        <v>39</v>
      </c>
      <c r="I921">
        <f>I919*J921</f>
        <v>2</v>
      </c>
      <c r="J921">
        <v>1</v>
      </c>
      <c r="K921">
        <v>1</v>
      </c>
      <c r="O921">
        <f t="shared" si="1119"/>
        <v>19109.86</v>
      </c>
      <c r="P921">
        <f>ROUND((ROUND((AC921*I921),2)*BC921),2)</f>
        <v>19109.86</v>
      </c>
      <c r="Q921">
        <f>(ROUND((ROUND(((ET921)*AV921*I921),2)*BB921),2)+ROUND((ROUND(((AE921-(EU921))*AV921*I921),2)*BS921),2))</f>
        <v>0</v>
      </c>
      <c r="R921">
        <f t="shared" si="1120"/>
        <v>0</v>
      </c>
      <c r="S921">
        <f t="shared" si="1121"/>
        <v>0</v>
      </c>
      <c r="T921">
        <f t="shared" si="1122"/>
        <v>0</v>
      </c>
      <c r="U921">
        <f t="shared" si="1123"/>
        <v>0</v>
      </c>
      <c r="V921">
        <f t="shared" si="1124"/>
        <v>0</v>
      </c>
      <c r="W921">
        <f t="shared" si="1125"/>
        <v>0</v>
      </c>
      <c r="X921">
        <f t="shared" si="1126"/>
        <v>0</v>
      </c>
      <c r="Y921">
        <f t="shared" si="1127"/>
        <v>0</v>
      </c>
      <c r="AA921">
        <v>59204059</v>
      </c>
      <c r="AB921">
        <f t="shared" si="1128"/>
        <v>1247.3800000000001</v>
      </c>
      <c r="AC921">
        <f t="shared" si="1129"/>
        <v>1247.3800000000001</v>
      </c>
      <c r="AD921">
        <f>ROUND((((ET921)-(EU921))+AE921),6)</f>
        <v>0</v>
      </c>
      <c r="AE921">
        <f>ROUND((EU921),6)</f>
        <v>0</v>
      </c>
      <c r="AF921">
        <f>ROUND((EV921),6)</f>
        <v>0</v>
      </c>
      <c r="AG921">
        <f t="shared" si="1130"/>
        <v>0</v>
      </c>
      <c r="AH921">
        <f>(EW921)</f>
        <v>0</v>
      </c>
      <c r="AI921">
        <f>(EX921)</f>
        <v>0</v>
      </c>
      <c r="AJ921">
        <f t="shared" si="1131"/>
        <v>0</v>
      </c>
      <c r="AK921">
        <v>1247.3800000000001</v>
      </c>
      <c r="AL921">
        <v>1247.3800000000001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1</v>
      </c>
      <c r="AW921">
        <v>1</v>
      </c>
      <c r="AZ921">
        <v>1</v>
      </c>
      <c r="BA921">
        <v>1</v>
      </c>
      <c r="BB921">
        <v>1</v>
      </c>
      <c r="BC921">
        <v>7.66</v>
      </c>
      <c r="BD921" t="s">
        <v>3</v>
      </c>
      <c r="BE921" t="s">
        <v>3</v>
      </c>
      <c r="BF921" t="s">
        <v>3</v>
      </c>
      <c r="BG921" t="s">
        <v>3</v>
      </c>
      <c r="BH921">
        <v>3</v>
      </c>
      <c r="BI921">
        <v>3</v>
      </c>
      <c r="BJ921" t="s">
        <v>3</v>
      </c>
      <c r="BM921">
        <v>746</v>
      </c>
      <c r="BN921">
        <v>0</v>
      </c>
      <c r="BO921" t="s">
        <v>3</v>
      </c>
      <c r="BP921">
        <v>0</v>
      </c>
      <c r="BQ921">
        <v>130</v>
      </c>
      <c r="BR921">
        <v>0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 t="s">
        <v>3</v>
      </c>
      <c r="BZ921">
        <v>109</v>
      </c>
      <c r="CA921">
        <v>61</v>
      </c>
      <c r="CB921" t="s">
        <v>3</v>
      </c>
      <c r="CE921">
        <v>30</v>
      </c>
      <c r="CF921">
        <v>0</v>
      </c>
      <c r="CG921">
        <v>0</v>
      </c>
      <c r="CM921">
        <v>0</v>
      </c>
      <c r="CN921" t="s">
        <v>3</v>
      </c>
      <c r="CO921">
        <v>0</v>
      </c>
      <c r="CP921">
        <f t="shared" si="1132"/>
        <v>19109.86</v>
      </c>
      <c r="CQ921">
        <f>ROUND((ROUND((AC921*1),2)*BC921),2)</f>
        <v>9554.93</v>
      </c>
      <c r="CR921">
        <f>(ROUND((ROUND(((ET921)*AV921*1),2)*BB921),2)+ROUND((ROUND(((AE921-(EU921))*AV921*1),2)*BS921),2))</f>
        <v>0</v>
      </c>
      <c r="CS921">
        <f t="shared" si="1133"/>
        <v>0</v>
      </c>
      <c r="CT921">
        <f t="shared" si="1134"/>
        <v>0</v>
      </c>
      <c r="CU921">
        <f t="shared" si="1135"/>
        <v>0</v>
      </c>
      <c r="CV921">
        <f t="shared" si="1136"/>
        <v>0</v>
      </c>
      <c r="CW921">
        <f t="shared" si="1137"/>
        <v>0</v>
      </c>
      <c r="CX921">
        <f t="shared" si="1138"/>
        <v>0</v>
      </c>
      <c r="CY921">
        <f t="shared" si="1139"/>
        <v>0</v>
      </c>
      <c r="CZ921">
        <f t="shared" si="1140"/>
        <v>0</v>
      </c>
      <c r="DC921" t="s">
        <v>3</v>
      </c>
      <c r="DD921" t="s">
        <v>3</v>
      </c>
      <c r="DE921" t="s">
        <v>3</v>
      </c>
      <c r="DF921" t="s">
        <v>3</v>
      </c>
      <c r="DG921" t="s">
        <v>3</v>
      </c>
      <c r="DH921" t="s">
        <v>3</v>
      </c>
      <c r="DI921" t="s">
        <v>3</v>
      </c>
      <c r="DJ921" t="s">
        <v>3</v>
      </c>
      <c r="DK921" t="s">
        <v>3</v>
      </c>
      <c r="DL921" t="s">
        <v>3</v>
      </c>
      <c r="DM921" t="s">
        <v>3</v>
      </c>
      <c r="DN921">
        <v>0</v>
      </c>
      <c r="DO921">
        <v>0</v>
      </c>
      <c r="DP921">
        <v>1</v>
      </c>
      <c r="DQ921">
        <v>1</v>
      </c>
      <c r="DU921">
        <v>1010</v>
      </c>
      <c r="DV921" t="s">
        <v>39</v>
      </c>
      <c r="DW921" t="s">
        <v>39</v>
      </c>
      <c r="DX921">
        <v>1</v>
      </c>
      <c r="DZ921" t="s">
        <v>3</v>
      </c>
      <c r="EA921" t="s">
        <v>3</v>
      </c>
      <c r="EB921" t="s">
        <v>3</v>
      </c>
      <c r="EC921" t="s">
        <v>3</v>
      </c>
      <c r="EE921">
        <v>58807850</v>
      </c>
      <c r="EF921">
        <v>130</v>
      </c>
      <c r="EG921" t="s">
        <v>703</v>
      </c>
      <c r="EH921">
        <v>0</v>
      </c>
      <c r="EI921" t="s">
        <v>3</v>
      </c>
      <c r="EJ921">
        <v>3</v>
      </c>
      <c r="EK921">
        <v>746</v>
      </c>
      <c r="EL921" t="s">
        <v>704</v>
      </c>
      <c r="EM921" t="s">
        <v>705</v>
      </c>
      <c r="EO921" t="s">
        <v>3</v>
      </c>
      <c r="EQ921">
        <v>0</v>
      </c>
      <c r="ER921">
        <v>946.3599999999999</v>
      </c>
      <c r="ES921">
        <v>1247.3800000000001</v>
      </c>
      <c r="ET921">
        <v>0</v>
      </c>
      <c r="EU921">
        <v>0</v>
      </c>
      <c r="EV921">
        <v>0</v>
      </c>
      <c r="EW921">
        <v>0</v>
      </c>
      <c r="EX921">
        <v>0</v>
      </c>
      <c r="EZ921">
        <v>5</v>
      </c>
      <c r="FC921">
        <v>1</v>
      </c>
      <c r="FD921">
        <v>18</v>
      </c>
      <c r="FF921">
        <v>11000</v>
      </c>
      <c r="FQ921">
        <v>0</v>
      </c>
      <c r="FR921">
        <f>P921</f>
        <v>19109.86</v>
      </c>
      <c r="FS921">
        <v>0</v>
      </c>
      <c r="FX921">
        <v>109</v>
      </c>
      <c r="FY921">
        <v>61</v>
      </c>
      <c r="GA921" t="s">
        <v>832</v>
      </c>
      <c r="GD921">
        <v>1</v>
      </c>
      <c r="GF921">
        <v>-1667959859</v>
      </c>
      <c r="GG921">
        <v>2</v>
      </c>
      <c r="GH921">
        <v>3</v>
      </c>
      <c r="GI921">
        <v>5</v>
      </c>
      <c r="GJ921">
        <v>0</v>
      </c>
      <c r="GK921">
        <v>0</v>
      </c>
      <c r="GL921">
        <f t="shared" si="1141"/>
        <v>0</v>
      </c>
      <c r="GM921">
        <f t="shared" si="1142"/>
        <v>19109.86</v>
      </c>
      <c r="GN921">
        <f t="shared" si="1143"/>
        <v>0</v>
      </c>
      <c r="GO921">
        <f t="shared" si="1144"/>
        <v>0</v>
      </c>
      <c r="GP921">
        <f t="shared" si="1145"/>
        <v>0</v>
      </c>
      <c r="GR921">
        <v>1</v>
      </c>
      <c r="GS921">
        <v>1</v>
      </c>
      <c r="GT921">
        <v>0</v>
      </c>
      <c r="GU921" t="s">
        <v>3</v>
      </c>
      <c r="GV921">
        <f t="shared" si="1146"/>
        <v>0</v>
      </c>
      <c r="GW921">
        <v>1</v>
      </c>
      <c r="GX921">
        <f t="shared" si="1147"/>
        <v>0</v>
      </c>
      <c r="HA921">
        <v>0</v>
      </c>
      <c r="HB921">
        <v>0</v>
      </c>
      <c r="HC921">
        <f t="shared" si="1148"/>
        <v>0</v>
      </c>
      <c r="HE921" t="s">
        <v>70</v>
      </c>
      <c r="HF921" t="s">
        <v>36</v>
      </c>
      <c r="HM921" t="s">
        <v>3</v>
      </c>
      <c r="HN921" t="s">
        <v>3</v>
      </c>
      <c r="HO921" t="s">
        <v>3</v>
      </c>
      <c r="HP921" t="s">
        <v>3</v>
      </c>
      <c r="HQ921" t="s">
        <v>3</v>
      </c>
      <c r="HS921">
        <v>0</v>
      </c>
      <c r="IK921">
        <v>0</v>
      </c>
    </row>
    <row r="922" spans="1:255" x14ac:dyDescent="0.2">
      <c r="A922" s="2">
        <v>17</v>
      </c>
      <c r="B922" s="2">
        <v>1</v>
      </c>
      <c r="C922" s="2">
        <f>ROW(SmtRes!A1904)</f>
        <v>1904</v>
      </c>
      <c r="D922" s="2">
        <f>ROW(EtalonRes!A1904)</f>
        <v>1904</v>
      </c>
      <c r="E922" s="2" t="s">
        <v>833</v>
      </c>
      <c r="F922" s="2" t="s">
        <v>820</v>
      </c>
      <c r="G922" s="2" t="s">
        <v>821</v>
      </c>
      <c r="H922" s="2" t="s">
        <v>802</v>
      </c>
      <c r="I922" s="2">
        <f>ROUND(ROUND(7,4),9)</f>
        <v>7</v>
      </c>
      <c r="J922" s="2">
        <v>0</v>
      </c>
      <c r="K922" s="2">
        <f>ROUND(ROUND(7,4),9)</f>
        <v>7</v>
      </c>
      <c r="L922" s="2"/>
      <c r="M922" s="2"/>
      <c r="N922" s="2"/>
      <c r="O922" s="2">
        <f t="shared" si="1119"/>
        <v>1039.77</v>
      </c>
      <c r="P922" s="2">
        <f>ROUND((ROUND((AC922*AW922*I922),2)*BC922),2)</f>
        <v>13.23</v>
      </c>
      <c r="Q922" s="2">
        <f>(ROUND((ROUND(((((ET922*1.25)*1.1))*AV922*I922),2)*BB922),2)+ROUND((ROUND(((AE922-(((EU922*1.25)*1.1)))*AV922*I922),2)*BS922),2))</f>
        <v>109.68</v>
      </c>
      <c r="R922" s="2">
        <f t="shared" si="1120"/>
        <v>12.94</v>
      </c>
      <c r="S922" s="2">
        <f t="shared" si="1121"/>
        <v>916.86</v>
      </c>
      <c r="T922" s="2">
        <f t="shared" si="1122"/>
        <v>0</v>
      </c>
      <c r="U922" s="2">
        <f t="shared" si="1123"/>
        <v>74.358002949999999</v>
      </c>
      <c r="V922" s="2">
        <f t="shared" si="1124"/>
        <v>0</v>
      </c>
      <c r="W922" s="2">
        <f t="shared" si="1125"/>
        <v>0</v>
      </c>
      <c r="X922" s="2">
        <f t="shared" si="1126"/>
        <v>1013.48</v>
      </c>
      <c r="Y922" s="2">
        <f t="shared" si="1127"/>
        <v>567.17999999999995</v>
      </c>
      <c r="Z922" s="2"/>
      <c r="AA922" s="2">
        <v>59204062</v>
      </c>
      <c r="AB922" s="2">
        <f t="shared" si="1128"/>
        <v>139.3306</v>
      </c>
      <c r="AC922" s="2">
        <f t="shared" si="1129"/>
        <v>1.89</v>
      </c>
      <c r="AD922" s="2">
        <f>ROUND((((((ET922*1.25)*1.1))-(((EU922*1.25)*1.1)))+AE922),6)</f>
        <v>14.685</v>
      </c>
      <c r="AE922" s="2">
        <f>ROUND((((EU922*1.25)*1.1)),6)</f>
        <v>1.7324999999999999</v>
      </c>
      <c r="AF922" s="2">
        <f>ROUND((((EV922*1.15)*1.1)),6)</f>
        <v>122.7556</v>
      </c>
      <c r="AG922" s="2">
        <f t="shared" si="1130"/>
        <v>0</v>
      </c>
      <c r="AH922" s="2">
        <f>(((EW922*1.15)*1.1))</f>
        <v>9.9555500000000006</v>
      </c>
      <c r="AI922" s="2">
        <f>(((EX922*1.25)*1.1))</f>
        <v>0</v>
      </c>
      <c r="AJ922" s="2">
        <f t="shared" si="1131"/>
        <v>0</v>
      </c>
      <c r="AK922" s="2">
        <v>109.61</v>
      </c>
      <c r="AL922" s="2">
        <v>1.89</v>
      </c>
      <c r="AM922" s="2">
        <v>10.68</v>
      </c>
      <c r="AN922" s="2">
        <v>1.26</v>
      </c>
      <c r="AO922" s="2">
        <v>97.04</v>
      </c>
      <c r="AP922" s="2">
        <v>0</v>
      </c>
      <c r="AQ922" s="2">
        <v>7.87</v>
      </c>
      <c r="AR922" s="2">
        <v>0</v>
      </c>
      <c r="AS922" s="2">
        <v>0</v>
      </c>
      <c r="AT922" s="2">
        <v>109</v>
      </c>
      <c r="AU922" s="2">
        <v>61</v>
      </c>
      <c r="AV922" s="2">
        <v>1.0669999999999999</v>
      </c>
      <c r="AW922" s="2">
        <v>1</v>
      </c>
      <c r="AX922" s="2"/>
      <c r="AY922" s="2"/>
      <c r="AZ922" s="2">
        <v>1</v>
      </c>
      <c r="BA922" s="2">
        <v>1</v>
      </c>
      <c r="BB922" s="2">
        <v>1</v>
      </c>
      <c r="BC922" s="2">
        <v>1</v>
      </c>
      <c r="BD922" s="2" t="s">
        <v>3</v>
      </c>
      <c r="BE922" s="2" t="s">
        <v>3</v>
      </c>
      <c r="BF922" s="2" t="s">
        <v>3</v>
      </c>
      <c r="BG922" s="2" t="s">
        <v>3</v>
      </c>
      <c r="BH922" s="2">
        <v>0</v>
      </c>
      <c r="BI922" s="2">
        <v>1</v>
      </c>
      <c r="BJ922" s="2" t="s">
        <v>822</v>
      </c>
      <c r="BK922" s="2"/>
      <c r="BL922" s="2"/>
      <c r="BM922" s="2">
        <v>22</v>
      </c>
      <c r="BN922" s="2">
        <v>0</v>
      </c>
      <c r="BO922" s="2" t="s">
        <v>820</v>
      </c>
      <c r="BP922" s="2">
        <v>1</v>
      </c>
      <c r="BQ922" s="2">
        <v>30</v>
      </c>
      <c r="BR922" s="2">
        <v>0</v>
      </c>
      <c r="BS922" s="2">
        <v>1</v>
      </c>
      <c r="BT922" s="2">
        <v>1</v>
      </c>
      <c r="BU922" s="2">
        <v>1</v>
      </c>
      <c r="BV922" s="2">
        <v>1</v>
      </c>
      <c r="BW922" s="2">
        <v>1</v>
      </c>
      <c r="BX922" s="2">
        <v>1</v>
      </c>
      <c r="BY922" s="2" t="s">
        <v>3</v>
      </c>
      <c r="BZ922" s="2">
        <v>109</v>
      </c>
      <c r="CA922" s="2">
        <v>61</v>
      </c>
      <c r="CB922" s="2" t="s">
        <v>3</v>
      </c>
      <c r="CC922" s="2"/>
      <c r="CD922" s="2"/>
      <c r="CE922" s="2">
        <v>30</v>
      </c>
      <c r="CF922" s="2">
        <v>0</v>
      </c>
      <c r="CG922" s="2">
        <v>0</v>
      </c>
      <c r="CH922" s="2"/>
      <c r="CI922" s="2"/>
      <c r="CJ922" s="2"/>
      <c r="CK922" s="2"/>
      <c r="CL922" s="2"/>
      <c r="CM922" s="2">
        <v>0</v>
      </c>
      <c r="CN922" s="2" t="s">
        <v>1057</v>
      </c>
      <c r="CO922" s="2">
        <v>0</v>
      </c>
      <c r="CP922" s="2">
        <f t="shared" si="1132"/>
        <v>1039.77</v>
      </c>
      <c r="CQ922" s="2">
        <f>ROUND((ROUND((AC922*AW922*1),2)*BC922),2)</f>
        <v>1.89</v>
      </c>
      <c r="CR922" s="2">
        <f>(ROUND((ROUND(((((ET922*1.25)*1.1))*AV922*1),2)*BB922),2)+ROUND((ROUND(((AE922-(((EU922*1.25)*1.1)))*AV922*1),2)*BS922),2))</f>
        <v>15.67</v>
      </c>
      <c r="CS922" s="2">
        <f t="shared" si="1133"/>
        <v>1.85</v>
      </c>
      <c r="CT922" s="2">
        <f t="shared" si="1134"/>
        <v>130.97999999999999</v>
      </c>
      <c r="CU922" s="2">
        <f t="shared" si="1135"/>
        <v>0</v>
      </c>
      <c r="CV922" s="2">
        <f t="shared" si="1136"/>
        <v>10.62257185</v>
      </c>
      <c r="CW922" s="2">
        <f t="shared" si="1137"/>
        <v>0</v>
      </c>
      <c r="CX922" s="2">
        <f t="shared" si="1138"/>
        <v>0</v>
      </c>
      <c r="CY922" s="2">
        <f t="shared" si="1139"/>
        <v>1013.4820000000001</v>
      </c>
      <c r="CZ922" s="2">
        <f t="shared" si="1140"/>
        <v>567.178</v>
      </c>
      <c r="DA922" s="2"/>
      <c r="DB922" s="2"/>
      <c r="DC922" s="2" t="s">
        <v>3</v>
      </c>
      <c r="DD922" s="2" t="s">
        <v>3</v>
      </c>
      <c r="DE922" s="2" t="s">
        <v>25</v>
      </c>
      <c r="DF922" s="2" t="s">
        <v>25</v>
      </c>
      <c r="DG922" s="2" t="s">
        <v>26</v>
      </c>
      <c r="DH922" s="2" t="s">
        <v>3</v>
      </c>
      <c r="DI922" s="2" t="s">
        <v>26</v>
      </c>
      <c r="DJ922" s="2" t="s">
        <v>25</v>
      </c>
      <c r="DK922" s="2" t="s">
        <v>3</v>
      </c>
      <c r="DL922" s="2" t="s">
        <v>3</v>
      </c>
      <c r="DM922" s="2" t="s">
        <v>3</v>
      </c>
      <c r="DN922" s="2">
        <v>0</v>
      </c>
      <c r="DO922" s="2">
        <v>0</v>
      </c>
      <c r="DP922" s="2">
        <v>1</v>
      </c>
      <c r="DQ922" s="2">
        <v>1</v>
      </c>
      <c r="DR922" s="2"/>
      <c r="DS922" s="2"/>
      <c r="DT922" s="2"/>
      <c r="DU922" s="2">
        <v>1013</v>
      </c>
      <c r="DV922" s="2" t="s">
        <v>802</v>
      </c>
      <c r="DW922" s="2" t="s">
        <v>802</v>
      </c>
      <c r="DX922" s="2">
        <v>1</v>
      </c>
      <c r="DY922" s="2"/>
      <c r="DZ922" s="2" t="s">
        <v>3</v>
      </c>
      <c r="EA922" s="2" t="s">
        <v>3</v>
      </c>
      <c r="EB922" s="2" t="s">
        <v>3</v>
      </c>
      <c r="EC922" s="2" t="s">
        <v>3</v>
      </c>
      <c r="ED922" s="2"/>
      <c r="EE922" s="2">
        <v>58807898</v>
      </c>
      <c r="EF922" s="2">
        <v>30</v>
      </c>
      <c r="EG922" s="2" t="s">
        <v>27</v>
      </c>
      <c r="EH922" s="2">
        <v>0</v>
      </c>
      <c r="EI922" s="2" t="s">
        <v>3</v>
      </c>
      <c r="EJ922" s="2">
        <v>1</v>
      </c>
      <c r="EK922" s="2">
        <v>22</v>
      </c>
      <c r="EL922" s="2" t="s">
        <v>724</v>
      </c>
      <c r="EM922" s="2" t="s">
        <v>725</v>
      </c>
      <c r="EN922" s="2"/>
      <c r="EO922" s="2" t="s">
        <v>387</v>
      </c>
      <c r="EP922" s="2"/>
      <c r="EQ922" s="2">
        <v>0</v>
      </c>
      <c r="ER922" s="2">
        <v>109.61</v>
      </c>
      <c r="ES922" s="2">
        <v>1.89</v>
      </c>
      <c r="ET922" s="2">
        <v>10.68</v>
      </c>
      <c r="EU922" s="2">
        <v>1.26</v>
      </c>
      <c r="EV922" s="2">
        <v>97.04</v>
      </c>
      <c r="EW922" s="2">
        <v>7.87</v>
      </c>
      <c r="EX922" s="2">
        <v>0</v>
      </c>
      <c r="EY922" s="2">
        <v>0</v>
      </c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>
        <v>0</v>
      </c>
      <c r="FR922" s="2">
        <v>0</v>
      </c>
      <c r="FS922" s="2">
        <v>0</v>
      </c>
      <c r="FT922" s="2"/>
      <c r="FU922" s="2"/>
      <c r="FV922" s="2"/>
      <c r="FW922" s="2"/>
      <c r="FX922" s="2">
        <v>109</v>
      </c>
      <c r="FY922" s="2">
        <v>61</v>
      </c>
      <c r="FZ922" s="2"/>
      <c r="GA922" s="2" t="s">
        <v>3</v>
      </c>
      <c r="GB922" s="2"/>
      <c r="GC922" s="2"/>
      <c r="GD922" s="2">
        <v>1</v>
      </c>
      <c r="GE922" s="2"/>
      <c r="GF922" s="2">
        <v>-1479677864</v>
      </c>
      <c r="GG922" s="2">
        <v>2</v>
      </c>
      <c r="GH922" s="2">
        <v>1</v>
      </c>
      <c r="GI922" s="2">
        <v>2</v>
      </c>
      <c r="GJ922" s="2">
        <v>0</v>
      </c>
      <c r="GK922" s="2">
        <v>0</v>
      </c>
      <c r="GL922" s="2">
        <f t="shared" si="1141"/>
        <v>0</v>
      </c>
      <c r="GM922" s="2">
        <f t="shared" si="1142"/>
        <v>2620.4299999999998</v>
      </c>
      <c r="GN922" s="2">
        <f t="shared" si="1143"/>
        <v>2620.4299999999998</v>
      </c>
      <c r="GO922" s="2">
        <f t="shared" si="1144"/>
        <v>0</v>
      </c>
      <c r="GP922" s="2">
        <f t="shared" si="1145"/>
        <v>0</v>
      </c>
      <c r="GQ922" s="2"/>
      <c r="GR922" s="2">
        <v>0</v>
      </c>
      <c r="GS922" s="2">
        <v>3</v>
      </c>
      <c r="GT922" s="2">
        <v>0</v>
      </c>
      <c r="GU922" s="2" t="s">
        <v>3</v>
      </c>
      <c r="GV922" s="2">
        <f t="shared" si="1146"/>
        <v>0</v>
      </c>
      <c r="GW922" s="2">
        <v>1</v>
      </c>
      <c r="GX922" s="2">
        <f t="shared" si="1147"/>
        <v>0</v>
      </c>
      <c r="GY922" s="2"/>
      <c r="GZ922" s="2"/>
      <c r="HA922" s="2">
        <v>0</v>
      </c>
      <c r="HB922" s="2">
        <v>0</v>
      </c>
      <c r="HC922" s="2">
        <f t="shared" si="1148"/>
        <v>0</v>
      </c>
      <c r="HD922" s="2"/>
      <c r="HE922" s="2" t="s">
        <v>3</v>
      </c>
      <c r="HF922" s="2" t="s">
        <v>3</v>
      </c>
      <c r="HG922" s="2"/>
      <c r="HH922" s="2"/>
      <c r="HI922" s="2"/>
      <c r="HJ922" s="2"/>
      <c r="HK922" s="2"/>
      <c r="HL922" s="2"/>
      <c r="HM922" s="2" t="s">
        <v>3</v>
      </c>
      <c r="HN922" s="2" t="s">
        <v>3</v>
      </c>
      <c r="HO922" s="2" t="s">
        <v>3</v>
      </c>
      <c r="HP922" s="2" t="s">
        <v>3</v>
      </c>
      <c r="HQ922" s="2" t="s">
        <v>3</v>
      </c>
      <c r="HR922" s="2"/>
      <c r="HS922" s="2">
        <v>0</v>
      </c>
      <c r="HT922" s="2"/>
      <c r="HU922" s="2"/>
      <c r="HV922" s="2"/>
      <c r="HW922" s="2"/>
      <c r="HX922" s="2"/>
      <c r="HY922" s="2"/>
      <c r="HZ922" s="2"/>
      <c r="IA922" s="2"/>
      <c r="IB922" s="2"/>
      <c r="IC922" s="2"/>
      <c r="ID922" s="2"/>
      <c r="IE922" s="2"/>
      <c r="IF922" s="2"/>
      <c r="IG922" s="2"/>
      <c r="IH922" s="2"/>
      <c r="II922" s="2"/>
      <c r="IJ922" s="2"/>
      <c r="IK922" s="2">
        <v>0</v>
      </c>
      <c r="IL922" s="2"/>
      <c r="IM922" s="2"/>
      <c r="IN922" s="2"/>
      <c r="IO922" s="2"/>
      <c r="IP922" s="2"/>
      <c r="IQ922" s="2"/>
      <c r="IR922" s="2"/>
      <c r="IS922" s="2"/>
      <c r="IT922" s="2"/>
      <c r="IU922" s="2"/>
    </row>
    <row r="923" spans="1:255" x14ac:dyDescent="0.2">
      <c r="A923">
        <v>17</v>
      </c>
      <c r="B923">
        <v>1</v>
      </c>
      <c r="C923">
        <f>ROW(SmtRes!A1912)</f>
        <v>1912</v>
      </c>
      <c r="D923">
        <f>ROW(EtalonRes!A1912)</f>
        <v>1912</v>
      </c>
      <c r="E923" t="s">
        <v>833</v>
      </c>
      <c r="F923" t="s">
        <v>820</v>
      </c>
      <c r="G923" t="s">
        <v>821</v>
      </c>
      <c r="H923" t="s">
        <v>802</v>
      </c>
      <c r="I923">
        <f>ROUND(ROUND(7,4),9)</f>
        <v>7</v>
      </c>
      <c r="J923">
        <v>0</v>
      </c>
      <c r="K923">
        <f>ROUND(ROUND(7,4),9)</f>
        <v>7</v>
      </c>
      <c r="O923">
        <f t="shared" si="1119"/>
        <v>52148.02</v>
      </c>
      <c r="P923">
        <f>ROUND((ROUND((AC923*AW923*I923),2)*BC923),2)</f>
        <v>106.63</v>
      </c>
      <c r="Q923">
        <f>(ROUND((ROUND(((((ET923*1.25)*1.1))*AV923*I923),2)*BB923),2)+ROUND((ROUND(((AE923-(((EU923*1.25)*1.1)))*AV923*I923),2)*BS923),2))</f>
        <v>1623.26</v>
      </c>
      <c r="R923">
        <f t="shared" si="1120"/>
        <v>711.57</v>
      </c>
      <c r="S923">
        <f t="shared" si="1121"/>
        <v>50418.13</v>
      </c>
      <c r="T923">
        <f t="shared" si="1122"/>
        <v>0</v>
      </c>
      <c r="U923">
        <f t="shared" si="1123"/>
        <v>74.358002949999999</v>
      </c>
      <c r="V923">
        <f t="shared" si="1124"/>
        <v>0</v>
      </c>
      <c r="W923">
        <f t="shared" si="1125"/>
        <v>0</v>
      </c>
      <c r="X923">
        <f t="shared" si="1126"/>
        <v>55731.37</v>
      </c>
      <c r="Y923">
        <f t="shared" si="1127"/>
        <v>31189.119999999999</v>
      </c>
      <c r="AA923">
        <v>59204059</v>
      </c>
      <c r="AB923">
        <f t="shared" si="1128"/>
        <v>139.3306</v>
      </c>
      <c r="AC923">
        <f t="shared" si="1129"/>
        <v>1.89</v>
      </c>
      <c r="AD923">
        <f>ROUND((((((ET923*1.25)*1.1))-(((EU923*1.25)*1.1)))+AE923),6)</f>
        <v>14.685</v>
      </c>
      <c r="AE923">
        <f>ROUND((((EU923*1.25)*1.1)),6)</f>
        <v>1.7324999999999999</v>
      </c>
      <c r="AF923">
        <f>ROUND((((EV923*1.15)*1.1)),6)</f>
        <v>122.7556</v>
      </c>
      <c r="AG923">
        <f t="shared" si="1130"/>
        <v>0</v>
      </c>
      <c r="AH923">
        <f>(((EW923*1.15)*1.1))</f>
        <v>9.9555500000000006</v>
      </c>
      <c r="AI923">
        <f>(((EX923*1.25)*1.1))</f>
        <v>0</v>
      </c>
      <c r="AJ923">
        <f t="shared" si="1131"/>
        <v>0</v>
      </c>
      <c r="AK923">
        <v>109.61</v>
      </c>
      <c r="AL923">
        <v>1.89</v>
      </c>
      <c r="AM923">
        <v>10.68</v>
      </c>
      <c r="AN923">
        <v>1.26</v>
      </c>
      <c r="AO923">
        <v>97.04</v>
      </c>
      <c r="AP923">
        <v>0</v>
      </c>
      <c r="AQ923">
        <v>7.87</v>
      </c>
      <c r="AR923">
        <v>0</v>
      </c>
      <c r="AS923">
        <v>0</v>
      </c>
      <c r="AT923">
        <v>109</v>
      </c>
      <c r="AU923">
        <v>61</v>
      </c>
      <c r="AV923">
        <v>1.0669999999999999</v>
      </c>
      <c r="AW923">
        <v>1</v>
      </c>
      <c r="AZ923">
        <v>1</v>
      </c>
      <c r="BA923">
        <v>54.99</v>
      </c>
      <c r="BB923">
        <v>14.8</v>
      </c>
      <c r="BC923">
        <v>8.06</v>
      </c>
      <c r="BD923" t="s">
        <v>3</v>
      </c>
      <c r="BE923" t="s">
        <v>3</v>
      </c>
      <c r="BF923" t="s">
        <v>3</v>
      </c>
      <c r="BG923" t="s">
        <v>3</v>
      </c>
      <c r="BH923">
        <v>0</v>
      </c>
      <c r="BI923">
        <v>1</v>
      </c>
      <c r="BJ923" t="s">
        <v>822</v>
      </c>
      <c r="BM923">
        <v>22</v>
      </c>
      <c r="BN923">
        <v>0</v>
      </c>
      <c r="BO923" t="s">
        <v>820</v>
      </c>
      <c r="BP923">
        <v>1</v>
      </c>
      <c r="BQ923">
        <v>30</v>
      </c>
      <c r="BR923">
        <v>0</v>
      </c>
      <c r="BS923">
        <v>54.99</v>
      </c>
      <c r="BT923">
        <v>1</v>
      </c>
      <c r="BU923">
        <v>1</v>
      </c>
      <c r="BV923">
        <v>1</v>
      </c>
      <c r="BW923">
        <v>1</v>
      </c>
      <c r="BX923">
        <v>1</v>
      </c>
      <c r="BY923" t="s">
        <v>3</v>
      </c>
      <c r="BZ923">
        <v>109</v>
      </c>
      <c r="CA923">
        <v>61</v>
      </c>
      <c r="CB923" t="s">
        <v>3</v>
      </c>
      <c r="CE923">
        <v>30</v>
      </c>
      <c r="CF923">
        <v>0</v>
      </c>
      <c r="CG923">
        <v>0</v>
      </c>
      <c r="CM923">
        <v>0</v>
      </c>
      <c r="CN923" t="s">
        <v>1057</v>
      </c>
      <c r="CO923">
        <v>0</v>
      </c>
      <c r="CP923">
        <f t="shared" si="1132"/>
        <v>52148.02</v>
      </c>
      <c r="CQ923">
        <f>ROUND((ROUND((AC923*AW923*1),2)*BC923),2)</f>
        <v>15.23</v>
      </c>
      <c r="CR923">
        <f>(ROUND((ROUND(((((ET923*1.25)*1.1))*AV923*1),2)*BB923),2)+ROUND((ROUND(((AE923-(((EU923*1.25)*1.1)))*AV923*1),2)*BS923),2))</f>
        <v>231.92</v>
      </c>
      <c r="CS923">
        <f t="shared" si="1133"/>
        <v>101.73</v>
      </c>
      <c r="CT923">
        <f t="shared" si="1134"/>
        <v>7202.59</v>
      </c>
      <c r="CU923">
        <f t="shared" si="1135"/>
        <v>0</v>
      </c>
      <c r="CV923">
        <f t="shared" si="1136"/>
        <v>10.62257185</v>
      </c>
      <c r="CW923">
        <f t="shared" si="1137"/>
        <v>0</v>
      </c>
      <c r="CX923">
        <f t="shared" si="1138"/>
        <v>0</v>
      </c>
      <c r="CY923">
        <f t="shared" si="1139"/>
        <v>55731.373</v>
      </c>
      <c r="CZ923">
        <f t="shared" si="1140"/>
        <v>31189.116999999998</v>
      </c>
      <c r="DC923" t="s">
        <v>3</v>
      </c>
      <c r="DD923" t="s">
        <v>3</v>
      </c>
      <c r="DE923" t="s">
        <v>25</v>
      </c>
      <c r="DF923" t="s">
        <v>25</v>
      </c>
      <c r="DG923" t="s">
        <v>26</v>
      </c>
      <c r="DH923" t="s">
        <v>3</v>
      </c>
      <c r="DI923" t="s">
        <v>26</v>
      </c>
      <c r="DJ923" t="s">
        <v>25</v>
      </c>
      <c r="DK923" t="s">
        <v>3</v>
      </c>
      <c r="DL923" t="s">
        <v>3</v>
      </c>
      <c r="DM923" t="s">
        <v>3</v>
      </c>
      <c r="DN923">
        <v>0</v>
      </c>
      <c r="DO923">
        <v>0</v>
      </c>
      <c r="DP923">
        <v>1</v>
      </c>
      <c r="DQ923">
        <v>1</v>
      </c>
      <c r="DU923">
        <v>1013</v>
      </c>
      <c r="DV923" t="s">
        <v>802</v>
      </c>
      <c r="DW923" t="s">
        <v>802</v>
      </c>
      <c r="DX923">
        <v>1</v>
      </c>
      <c r="DZ923" t="s">
        <v>3</v>
      </c>
      <c r="EA923" t="s">
        <v>3</v>
      </c>
      <c r="EB923" t="s">
        <v>3</v>
      </c>
      <c r="EC923" t="s">
        <v>3</v>
      </c>
      <c r="EE923">
        <v>58807898</v>
      </c>
      <c r="EF923">
        <v>30</v>
      </c>
      <c r="EG923" t="s">
        <v>27</v>
      </c>
      <c r="EH923">
        <v>0</v>
      </c>
      <c r="EI923" t="s">
        <v>3</v>
      </c>
      <c r="EJ923">
        <v>1</v>
      </c>
      <c r="EK923">
        <v>22</v>
      </c>
      <c r="EL923" t="s">
        <v>724</v>
      </c>
      <c r="EM923" t="s">
        <v>725</v>
      </c>
      <c r="EO923" t="s">
        <v>387</v>
      </c>
      <c r="EQ923">
        <v>0</v>
      </c>
      <c r="ER923">
        <v>109.61</v>
      </c>
      <c r="ES923">
        <v>1.89</v>
      </c>
      <c r="ET923">
        <v>10.68</v>
      </c>
      <c r="EU923">
        <v>1.26</v>
      </c>
      <c r="EV923">
        <v>97.04</v>
      </c>
      <c r="EW923">
        <v>7.87</v>
      </c>
      <c r="EX923">
        <v>0</v>
      </c>
      <c r="EY923">
        <v>0</v>
      </c>
      <c r="FQ923">
        <v>0</v>
      </c>
      <c r="FR923">
        <v>0</v>
      </c>
      <c r="FS923">
        <v>0</v>
      </c>
      <c r="FX923">
        <v>109</v>
      </c>
      <c r="FY923">
        <v>61</v>
      </c>
      <c r="GA923" t="s">
        <v>3</v>
      </c>
      <c r="GD923">
        <v>1</v>
      </c>
      <c r="GF923">
        <v>-1479677864</v>
      </c>
      <c r="GG923">
        <v>2</v>
      </c>
      <c r="GH923">
        <v>1</v>
      </c>
      <c r="GI923">
        <v>2</v>
      </c>
      <c r="GJ923">
        <v>0</v>
      </c>
      <c r="GK923">
        <v>0</v>
      </c>
      <c r="GL923">
        <f t="shared" si="1141"/>
        <v>0</v>
      </c>
      <c r="GM923">
        <f t="shared" si="1142"/>
        <v>139068.51</v>
      </c>
      <c r="GN923">
        <f t="shared" si="1143"/>
        <v>139068.51</v>
      </c>
      <c r="GO923">
        <f t="shared" si="1144"/>
        <v>0</v>
      </c>
      <c r="GP923">
        <f t="shared" si="1145"/>
        <v>0</v>
      </c>
      <c r="GR923">
        <v>0</v>
      </c>
      <c r="GS923">
        <v>3</v>
      </c>
      <c r="GT923">
        <v>0</v>
      </c>
      <c r="GU923" t="s">
        <v>3</v>
      </c>
      <c r="GV923">
        <f t="shared" si="1146"/>
        <v>0</v>
      </c>
      <c r="GW923">
        <v>1</v>
      </c>
      <c r="GX923">
        <f t="shared" si="1147"/>
        <v>0</v>
      </c>
      <c r="HA923">
        <v>0</v>
      </c>
      <c r="HB923">
        <v>0</v>
      </c>
      <c r="HC923">
        <f t="shared" si="1148"/>
        <v>0</v>
      </c>
      <c r="HE923" t="s">
        <v>3</v>
      </c>
      <c r="HF923" t="s">
        <v>3</v>
      </c>
      <c r="HM923" t="s">
        <v>3</v>
      </c>
      <c r="HN923" t="s">
        <v>3</v>
      </c>
      <c r="HO923" t="s">
        <v>3</v>
      </c>
      <c r="HP923" t="s">
        <v>3</v>
      </c>
      <c r="HQ923" t="s">
        <v>3</v>
      </c>
      <c r="HS923">
        <v>0</v>
      </c>
      <c r="IK923">
        <v>0</v>
      </c>
    </row>
    <row r="924" spans="1:255" x14ac:dyDescent="0.2">
      <c r="A924" s="2">
        <v>18</v>
      </c>
      <c r="B924" s="2">
        <v>1</v>
      </c>
      <c r="C924" s="2">
        <v>1904</v>
      </c>
      <c r="D924" s="2"/>
      <c r="E924" s="2" t="s">
        <v>834</v>
      </c>
      <c r="F924" s="2" t="s">
        <v>835</v>
      </c>
      <c r="G924" s="2" t="s">
        <v>1069</v>
      </c>
      <c r="H924" s="2" t="s">
        <v>39</v>
      </c>
      <c r="I924" s="2">
        <f>I922*J924</f>
        <v>7</v>
      </c>
      <c r="J924" s="2">
        <v>1</v>
      </c>
      <c r="K924" s="2">
        <v>1</v>
      </c>
      <c r="L924" s="2"/>
      <c r="M924" s="2"/>
      <c r="N924" s="2"/>
      <c r="O924" s="2">
        <f t="shared" si="1119"/>
        <v>8975.33</v>
      </c>
      <c r="P924" s="2">
        <f>ROUND((ROUND((AC924*I924),2)*BC924),2)</f>
        <v>8975.33</v>
      </c>
      <c r="Q924" s="2">
        <f>(ROUND((ROUND(((ET924)*AV924*I924),2)*BB924),2)+ROUND((ROUND(((AE924-(EU924))*AV924*I924),2)*BS924),2))</f>
        <v>0</v>
      </c>
      <c r="R924" s="2">
        <f t="shared" si="1120"/>
        <v>0</v>
      </c>
      <c r="S924" s="2">
        <f t="shared" si="1121"/>
        <v>0</v>
      </c>
      <c r="T924" s="2">
        <f t="shared" si="1122"/>
        <v>0</v>
      </c>
      <c r="U924" s="2">
        <f t="shared" si="1123"/>
        <v>0</v>
      </c>
      <c r="V924" s="2">
        <f t="shared" si="1124"/>
        <v>0</v>
      </c>
      <c r="W924" s="2">
        <f t="shared" si="1125"/>
        <v>0</v>
      </c>
      <c r="X924" s="2">
        <f t="shared" si="1126"/>
        <v>0</v>
      </c>
      <c r="Y924" s="2">
        <f t="shared" si="1127"/>
        <v>0</v>
      </c>
      <c r="Z924" s="2"/>
      <c r="AA924" s="2">
        <v>59204062</v>
      </c>
      <c r="AB924" s="2">
        <f t="shared" si="1128"/>
        <v>1282.19</v>
      </c>
      <c r="AC924" s="2">
        <f t="shared" si="1129"/>
        <v>1282.19</v>
      </c>
      <c r="AD924" s="2">
        <f>ROUND((((ET924)-(EU924))+AE924),6)</f>
        <v>0</v>
      </c>
      <c r="AE924" s="2">
        <f>ROUND((EU924),6)</f>
        <v>0</v>
      </c>
      <c r="AF924" s="2">
        <f>ROUND((EV924),6)</f>
        <v>0</v>
      </c>
      <c r="AG924" s="2">
        <f t="shared" si="1130"/>
        <v>0</v>
      </c>
      <c r="AH924" s="2">
        <f>(EW924)</f>
        <v>0</v>
      </c>
      <c r="AI924" s="2">
        <f>(EX924)</f>
        <v>0</v>
      </c>
      <c r="AJ924" s="2">
        <f t="shared" si="1131"/>
        <v>0</v>
      </c>
      <c r="AK924" s="2">
        <v>1282.19</v>
      </c>
      <c r="AL924" s="2">
        <v>1282.19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1</v>
      </c>
      <c r="AW924" s="2">
        <v>1</v>
      </c>
      <c r="AX924" s="2"/>
      <c r="AY924" s="2"/>
      <c r="AZ924" s="2">
        <v>1</v>
      </c>
      <c r="BA924" s="2">
        <v>1</v>
      </c>
      <c r="BB924" s="2">
        <v>1</v>
      </c>
      <c r="BC924" s="2">
        <v>1</v>
      </c>
      <c r="BD924" s="2" t="s">
        <v>3</v>
      </c>
      <c r="BE924" s="2" t="s">
        <v>3</v>
      </c>
      <c r="BF924" s="2" t="s">
        <v>3</v>
      </c>
      <c r="BG924" s="2" t="s">
        <v>3</v>
      </c>
      <c r="BH924" s="2">
        <v>3</v>
      </c>
      <c r="BI924" s="2">
        <v>3</v>
      </c>
      <c r="BJ924" s="2" t="s">
        <v>3</v>
      </c>
      <c r="BK924" s="2"/>
      <c r="BL924" s="2"/>
      <c r="BM924" s="2">
        <v>746</v>
      </c>
      <c r="BN924" s="2">
        <v>0</v>
      </c>
      <c r="BO924" s="2" t="s">
        <v>3</v>
      </c>
      <c r="BP924" s="2">
        <v>0</v>
      </c>
      <c r="BQ924" s="2">
        <v>130</v>
      </c>
      <c r="BR924" s="2">
        <v>0</v>
      </c>
      <c r="BS924" s="2">
        <v>1</v>
      </c>
      <c r="BT924" s="2">
        <v>1</v>
      </c>
      <c r="BU924" s="2">
        <v>1</v>
      </c>
      <c r="BV924" s="2">
        <v>1</v>
      </c>
      <c r="BW924" s="2">
        <v>1</v>
      </c>
      <c r="BX924" s="2">
        <v>1</v>
      </c>
      <c r="BY924" s="2" t="s">
        <v>3</v>
      </c>
      <c r="BZ924" s="2">
        <v>109</v>
      </c>
      <c r="CA924" s="2">
        <v>61</v>
      </c>
      <c r="CB924" s="2" t="s">
        <v>3</v>
      </c>
      <c r="CC924" s="2"/>
      <c r="CD924" s="2"/>
      <c r="CE924" s="2">
        <v>30</v>
      </c>
      <c r="CF924" s="2">
        <v>0</v>
      </c>
      <c r="CG924" s="2">
        <v>0</v>
      </c>
      <c r="CH924" s="2"/>
      <c r="CI924" s="2"/>
      <c r="CJ924" s="2"/>
      <c r="CK924" s="2"/>
      <c r="CL924" s="2"/>
      <c r="CM924" s="2">
        <v>0</v>
      </c>
      <c r="CN924" s="2" t="s">
        <v>3</v>
      </c>
      <c r="CO924" s="2">
        <v>0</v>
      </c>
      <c r="CP924" s="2">
        <f t="shared" si="1132"/>
        <v>8975.33</v>
      </c>
      <c r="CQ924" s="2">
        <f>ROUND((ROUND((AC924*1),2)*BC924),2)</f>
        <v>1282.19</v>
      </c>
      <c r="CR924" s="2">
        <f>(ROUND((ROUND(((ET924)*AV924*1),2)*BB924),2)+ROUND((ROUND(((AE924-(EU924))*AV924*1),2)*BS924),2))</f>
        <v>0</v>
      </c>
      <c r="CS924" s="2">
        <f t="shared" si="1133"/>
        <v>0</v>
      </c>
      <c r="CT924" s="2">
        <f t="shared" si="1134"/>
        <v>0</v>
      </c>
      <c r="CU924" s="2">
        <f t="shared" si="1135"/>
        <v>0</v>
      </c>
      <c r="CV924" s="2">
        <f t="shared" si="1136"/>
        <v>0</v>
      </c>
      <c r="CW924" s="2">
        <f t="shared" si="1137"/>
        <v>0</v>
      </c>
      <c r="CX924" s="2">
        <f t="shared" si="1138"/>
        <v>0</v>
      </c>
      <c r="CY924" s="2">
        <f t="shared" si="1139"/>
        <v>0</v>
      </c>
      <c r="CZ924" s="2">
        <f t="shared" si="1140"/>
        <v>0</v>
      </c>
      <c r="DA924" s="2"/>
      <c r="DB924" s="2"/>
      <c r="DC924" s="2" t="s">
        <v>3</v>
      </c>
      <c r="DD924" s="2" t="s">
        <v>3</v>
      </c>
      <c r="DE924" s="2" t="s">
        <v>3</v>
      </c>
      <c r="DF924" s="2" t="s">
        <v>3</v>
      </c>
      <c r="DG924" s="2" t="s">
        <v>3</v>
      </c>
      <c r="DH924" s="2" t="s">
        <v>3</v>
      </c>
      <c r="DI924" s="2" t="s">
        <v>3</v>
      </c>
      <c r="DJ924" s="2" t="s">
        <v>3</v>
      </c>
      <c r="DK924" s="2" t="s">
        <v>3</v>
      </c>
      <c r="DL924" s="2" t="s">
        <v>3</v>
      </c>
      <c r="DM924" s="2" t="s">
        <v>3</v>
      </c>
      <c r="DN924" s="2">
        <v>0</v>
      </c>
      <c r="DO924" s="2">
        <v>0</v>
      </c>
      <c r="DP924" s="2">
        <v>1</v>
      </c>
      <c r="DQ924" s="2">
        <v>1</v>
      </c>
      <c r="DR924" s="2"/>
      <c r="DS924" s="2"/>
      <c r="DT924" s="2"/>
      <c r="DU924" s="2">
        <v>1010</v>
      </c>
      <c r="DV924" s="2" t="s">
        <v>39</v>
      </c>
      <c r="DW924" s="2" t="s">
        <v>39</v>
      </c>
      <c r="DX924" s="2">
        <v>1</v>
      </c>
      <c r="DY924" s="2"/>
      <c r="DZ924" s="2" t="s">
        <v>3</v>
      </c>
      <c r="EA924" s="2" t="s">
        <v>3</v>
      </c>
      <c r="EB924" s="2" t="s">
        <v>3</v>
      </c>
      <c r="EC924" s="2" t="s">
        <v>3</v>
      </c>
      <c r="ED924" s="2"/>
      <c r="EE924" s="2">
        <v>58807850</v>
      </c>
      <c r="EF924" s="2">
        <v>130</v>
      </c>
      <c r="EG924" s="2" t="s">
        <v>703</v>
      </c>
      <c r="EH924" s="2">
        <v>0</v>
      </c>
      <c r="EI924" s="2" t="s">
        <v>3</v>
      </c>
      <c r="EJ924" s="2">
        <v>3</v>
      </c>
      <c r="EK924" s="2">
        <v>746</v>
      </c>
      <c r="EL924" s="2" t="s">
        <v>704</v>
      </c>
      <c r="EM924" s="2" t="s">
        <v>705</v>
      </c>
      <c r="EN924" s="2"/>
      <c r="EO924" s="2" t="s">
        <v>3</v>
      </c>
      <c r="EP924" s="2"/>
      <c r="EQ924" s="2">
        <v>0</v>
      </c>
      <c r="ER924" s="2">
        <v>0</v>
      </c>
      <c r="ES924" s="2">
        <v>1282.19</v>
      </c>
      <c r="ET924" s="2">
        <v>0</v>
      </c>
      <c r="EU924" s="2">
        <v>0</v>
      </c>
      <c r="EV924" s="2">
        <v>0</v>
      </c>
      <c r="EW924" s="2">
        <v>0</v>
      </c>
      <c r="EX924" s="2">
        <v>0</v>
      </c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>
        <v>0</v>
      </c>
      <c r="FR924" s="2">
        <f>P924</f>
        <v>8975.33</v>
      </c>
      <c r="FS924" s="2">
        <v>0</v>
      </c>
      <c r="FT924" s="2"/>
      <c r="FU924" s="2"/>
      <c r="FV924" s="2"/>
      <c r="FW924" s="2"/>
      <c r="FX924" s="2">
        <v>109</v>
      </c>
      <c r="FY924" s="2">
        <v>61</v>
      </c>
      <c r="FZ924" s="2"/>
      <c r="GA924" s="2" t="s">
        <v>836</v>
      </c>
      <c r="GB924" s="2"/>
      <c r="GC924" s="2"/>
      <c r="GD924" s="2">
        <v>1</v>
      </c>
      <c r="GE924" s="2"/>
      <c r="GF924" s="2">
        <v>-5213480</v>
      </c>
      <c r="GG924" s="2">
        <v>2</v>
      </c>
      <c r="GH924" s="2">
        <v>4</v>
      </c>
      <c r="GI924" s="2">
        <v>-2</v>
      </c>
      <c r="GJ924" s="2">
        <v>0</v>
      </c>
      <c r="GK924" s="2">
        <v>0</v>
      </c>
      <c r="GL924" s="2">
        <f t="shared" si="1141"/>
        <v>0</v>
      </c>
      <c r="GM924" s="2">
        <f t="shared" si="1142"/>
        <v>8975.33</v>
      </c>
      <c r="GN924" s="2">
        <f t="shared" si="1143"/>
        <v>0</v>
      </c>
      <c r="GO924" s="2">
        <f t="shared" si="1144"/>
        <v>0</v>
      </c>
      <c r="GP924" s="2">
        <f t="shared" si="1145"/>
        <v>0</v>
      </c>
      <c r="GQ924" s="2"/>
      <c r="GR924" s="2">
        <v>0</v>
      </c>
      <c r="GS924" s="2">
        <v>2</v>
      </c>
      <c r="GT924" s="2">
        <v>0</v>
      </c>
      <c r="GU924" s="2" t="s">
        <v>3</v>
      </c>
      <c r="GV924" s="2">
        <f t="shared" si="1146"/>
        <v>0</v>
      </c>
      <c r="GW924" s="2">
        <v>1</v>
      </c>
      <c r="GX924" s="2">
        <f t="shared" si="1147"/>
        <v>0</v>
      </c>
      <c r="GY924" s="2"/>
      <c r="GZ924" s="2"/>
      <c r="HA924" s="2">
        <v>0</v>
      </c>
      <c r="HB924" s="2">
        <v>0</v>
      </c>
      <c r="HC924" s="2">
        <f t="shared" si="1148"/>
        <v>0</v>
      </c>
      <c r="HD924" s="2"/>
      <c r="HE924" s="2" t="s">
        <v>70</v>
      </c>
      <c r="HF924" s="2" t="s">
        <v>36</v>
      </c>
      <c r="HG924" s="2"/>
      <c r="HH924" s="2"/>
      <c r="HI924" s="2"/>
      <c r="HJ924" s="2"/>
      <c r="HK924" s="2"/>
      <c r="HL924" s="2"/>
      <c r="HM924" s="2" t="s">
        <v>3</v>
      </c>
      <c r="HN924" s="2" t="s">
        <v>3</v>
      </c>
      <c r="HO924" s="2" t="s">
        <v>3</v>
      </c>
      <c r="HP924" s="2" t="s">
        <v>3</v>
      </c>
      <c r="HQ924" s="2" t="s">
        <v>3</v>
      </c>
      <c r="HR924" s="2"/>
      <c r="HS924" s="2">
        <v>0</v>
      </c>
      <c r="HT924" s="2"/>
      <c r="HU924" s="2"/>
      <c r="HV924" s="2"/>
      <c r="HW924" s="2"/>
      <c r="HX924" s="2"/>
      <c r="HY924" s="2"/>
      <c r="HZ924" s="2"/>
      <c r="IA924" s="2"/>
      <c r="IB924" s="2"/>
      <c r="IC924" s="2"/>
      <c r="ID924" s="2"/>
      <c r="IE924" s="2"/>
      <c r="IF924" s="2"/>
      <c r="IG924" s="2"/>
      <c r="IH924" s="2"/>
      <c r="II924" s="2"/>
      <c r="IJ924" s="2"/>
      <c r="IK924" s="2">
        <v>0</v>
      </c>
      <c r="IL924" s="2"/>
      <c r="IM924" s="2"/>
      <c r="IN924" s="2"/>
      <c r="IO924" s="2"/>
      <c r="IP924" s="2"/>
      <c r="IQ924" s="2"/>
      <c r="IR924" s="2"/>
      <c r="IS924" s="2"/>
      <c r="IT924" s="2"/>
      <c r="IU924" s="2"/>
    </row>
    <row r="925" spans="1:255" x14ac:dyDescent="0.2">
      <c r="A925">
        <v>18</v>
      </c>
      <c r="B925">
        <v>1</v>
      </c>
      <c r="C925">
        <v>1912</v>
      </c>
      <c r="E925" t="s">
        <v>834</v>
      </c>
      <c r="F925" t="s">
        <v>835</v>
      </c>
      <c r="G925" t="s">
        <v>1069</v>
      </c>
      <c r="H925" t="s">
        <v>39</v>
      </c>
      <c r="I925">
        <f>I923*J925</f>
        <v>7</v>
      </c>
      <c r="J925">
        <v>1</v>
      </c>
      <c r="K925">
        <v>1</v>
      </c>
      <c r="O925">
        <f t="shared" si="1119"/>
        <v>68751.03</v>
      </c>
      <c r="P925">
        <f>ROUND((ROUND((AC925*I925),2)*BC925),2)</f>
        <v>68751.03</v>
      </c>
      <c r="Q925">
        <f>(ROUND((ROUND(((ET925)*AV925*I925),2)*BB925),2)+ROUND((ROUND(((AE925-(EU925))*AV925*I925),2)*BS925),2))</f>
        <v>0</v>
      </c>
      <c r="R925">
        <f t="shared" si="1120"/>
        <v>0</v>
      </c>
      <c r="S925">
        <f t="shared" si="1121"/>
        <v>0</v>
      </c>
      <c r="T925">
        <f t="shared" si="1122"/>
        <v>0</v>
      </c>
      <c r="U925">
        <f t="shared" si="1123"/>
        <v>0</v>
      </c>
      <c r="V925">
        <f t="shared" si="1124"/>
        <v>0</v>
      </c>
      <c r="W925">
        <f t="shared" si="1125"/>
        <v>0</v>
      </c>
      <c r="X925">
        <f t="shared" si="1126"/>
        <v>0</v>
      </c>
      <c r="Y925">
        <f t="shared" si="1127"/>
        <v>0</v>
      </c>
      <c r="AA925">
        <v>59204059</v>
      </c>
      <c r="AB925">
        <f t="shared" si="1128"/>
        <v>1282.19</v>
      </c>
      <c r="AC925">
        <f t="shared" si="1129"/>
        <v>1282.19</v>
      </c>
      <c r="AD925">
        <f>ROUND((((ET925)-(EU925))+AE925),6)</f>
        <v>0</v>
      </c>
      <c r="AE925">
        <f>ROUND((EU925),6)</f>
        <v>0</v>
      </c>
      <c r="AF925">
        <f>ROUND((EV925),6)</f>
        <v>0</v>
      </c>
      <c r="AG925">
        <f t="shared" si="1130"/>
        <v>0</v>
      </c>
      <c r="AH925">
        <f>(EW925)</f>
        <v>0</v>
      </c>
      <c r="AI925">
        <f>(EX925)</f>
        <v>0</v>
      </c>
      <c r="AJ925">
        <f t="shared" si="1131"/>
        <v>0</v>
      </c>
      <c r="AK925">
        <v>1282.19</v>
      </c>
      <c r="AL925">
        <v>1282.19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1</v>
      </c>
      <c r="AW925">
        <v>1</v>
      </c>
      <c r="AZ925">
        <v>1</v>
      </c>
      <c r="BA925">
        <v>1</v>
      </c>
      <c r="BB925">
        <v>1</v>
      </c>
      <c r="BC925">
        <v>7.66</v>
      </c>
      <c r="BD925" t="s">
        <v>3</v>
      </c>
      <c r="BE925" t="s">
        <v>3</v>
      </c>
      <c r="BF925" t="s">
        <v>3</v>
      </c>
      <c r="BG925" t="s">
        <v>3</v>
      </c>
      <c r="BH925">
        <v>3</v>
      </c>
      <c r="BI925">
        <v>3</v>
      </c>
      <c r="BJ925" t="s">
        <v>3</v>
      </c>
      <c r="BM925">
        <v>746</v>
      </c>
      <c r="BN925">
        <v>0</v>
      </c>
      <c r="BO925" t="s">
        <v>3</v>
      </c>
      <c r="BP925">
        <v>0</v>
      </c>
      <c r="BQ925">
        <v>130</v>
      </c>
      <c r="BR925">
        <v>0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 t="s">
        <v>3</v>
      </c>
      <c r="BZ925">
        <v>109</v>
      </c>
      <c r="CA925">
        <v>61</v>
      </c>
      <c r="CB925" t="s">
        <v>3</v>
      </c>
      <c r="CE925">
        <v>30</v>
      </c>
      <c r="CF925">
        <v>0</v>
      </c>
      <c r="CG925">
        <v>0</v>
      </c>
      <c r="CM925">
        <v>0</v>
      </c>
      <c r="CN925" t="s">
        <v>3</v>
      </c>
      <c r="CO925">
        <v>0</v>
      </c>
      <c r="CP925">
        <f t="shared" si="1132"/>
        <v>68751.03</v>
      </c>
      <c r="CQ925">
        <f>ROUND((ROUND((AC925*1),2)*BC925),2)</f>
        <v>9821.58</v>
      </c>
      <c r="CR925">
        <f>(ROUND((ROUND(((ET925)*AV925*1),2)*BB925),2)+ROUND((ROUND(((AE925-(EU925))*AV925*1),2)*BS925),2))</f>
        <v>0</v>
      </c>
      <c r="CS925">
        <f t="shared" si="1133"/>
        <v>0</v>
      </c>
      <c r="CT925">
        <f t="shared" si="1134"/>
        <v>0</v>
      </c>
      <c r="CU925">
        <f t="shared" si="1135"/>
        <v>0</v>
      </c>
      <c r="CV925">
        <f t="shared" si="1136"/>
        <v>0</v>
      </c>
      <c r="CW925">
        <f t="shared" si="1137"/>
        <v>0</v>
      </c>
      <c r="CX925">
        <f t="shared" si="1138"/>
        <v>0</v>
      </c>
      <c r="CY925">
        <f t="shared" si="1139"/>
        <v>0</v>
      </c>
      <c r="CZ925">
        <f t="shared" si="1140"/>
        <v>0</v>
      </c>
      <c r="DC925" t="s">
        <v>3</v>
      </c>
      <c r="DD925" t="s">
        <v>3</v>
      </c>
      <c r="DE925" t="s">
        <v>3</v>
      </c>
      <c r="DF925" t="s">
        <v>3</v>
      </c>
      <c r="DG925" t="s">
        <v>3</v>
      </c>
      <c r="DH925" t="s">
        <v>3</v>
      </c>
      <c r="DI925" t="s">
        <v>3</v>
      </c>
      <c r="DJ925" t="s">
        <v>3</v>
      </c>
      <c r="DK925" t="s">
        <v>3</v>
      </c>
      <c r="DL925" t="s">
        <v>3</v>
      </c>
      <c r="DM925" t="s">
        <v>3</v>
      </c>
      <c r="DN925">
        <v>0</v>
      </c>
      <c r="DO925">
        <v>0</v>
      </c>
      <c r="DP925">
        <v>1</v>
      </c>
      <c r="DQ925">
        <v>1</v>
      </c>
      <c r="DU925">
        <v>1010</v>
      </c>
      <c r="DV925" t="s">
        <v>39</v>
      </c>
      <c r="DW925" t="s">
        <v>39</v>
      </c>
      <c r="DX925">
        <v>1</v>
      </c>
      <c r="DZ925" t="s">
        <v>3</v>
      </c>
      <c r="EA925" t="s">
        <v>3</v>
      </c>
      <c r="EB925" t="s">
        <v>3</v>
      </c>
      <c r="EC925" t="s">
        <v>3</v>
      </c>
      <c r="EE925">
        <v>58807850</v>
      </c>
      <c r="EF925">
        <v>130</v>
      </c>
      <c r="EG925" t="s">
        <v>703</v>
      </c>
      <c r="EH925">
        <v>0</v>
      </c>
      <c r="EI925" t="s">
        <v>3</v>
      </c>
      <c r="EJ925">
        <v>3</v>
      </c>
      <c r="EK925">
        <v>746</v>
      </c>
      <c r="EL925" t="s">
        <v>704</v>
      </c>
      <c r="EM925" t="s">
        <v>705</v>
      </c>
      <c r="EO925" t="s">
        <v>3</v>
      </c>
      <c r="EQ925">
        <v>0</v>
      </c>
      <c r="ER925">
        <v>972.7600000000001</v>
      </c>
      <c r="ES925">
        <v>1282.19</v>
      </c>
      <c r="ET925">
        <v>0</v>
      </c>
      <c r="EU925">
        <v>0</v>
      </c>
      <c r="EV925">
        <v>0</v>
      </c>
      <c r="EW925">
        <v>0</v>
      </c>
      <c r="EX925">
        <v>0</v>
      </c>
      <c r="EZ925">
        <v>5</v>
      </c>
      <c r="FC925">
        <v>1</v>
      </c>
      <c r="FD925">
        <v>18</v>
      </c>
      <c r="FF925">
        <v>11307</v>
      </c>
      <c r="FQ925">
        <v>0</v>
      </c>
      <c r="FR925">
        <f>P925</f>
        <v>68751.03</v>
      </c>
      <c r="FS925">
        <v>0</v>
      </c>
      <c r="FX925">
        <v>109</v>
      </c>
      <c r="FY925">
        <v>61</v>
      </c>
      <c r="GA925" t="s">
        <v>836</v>
      </c>
      <c r="GD925">
        <v>1</v>
      </c>
      <c r="GF925">
        <v>-5213480</v>
      </c>
      <c r="GG925">
        <v>2</v>
      </c>
      <c r="GH925">
        <v>3</v>
      </c>
      <c r="GI925">
        <v>5</v>
      </c>
      <c r="GJ925">
        <v>0</v>
      </c>
      <c r="GK925">
        <v>0</v>
      </c>
      <c r="GL925">
        <f t="shared" si="1141"/>
        <v>0</v>
      </c>
      <c r="GM925">
        <f t="shared" si="1142"/>
        <v>68751.03</v>
      </c>
      <c r="GN925">
        <f t="shared" si="1143"/>
        <v>0</v>
      </c>
      <c r="GO925">
        <f t="shared" si="1144"/>
        <v>0</v>
      </c>
      <c r="GP925">
        <f t="shared" si="1145"/>
        <v>0</v>
      </c>
      <c r="GR925">
        <v>1</v>
      </c>
      <c r="GS925">
        <v>1</v>
      </c>
      <c r="GT925">
        <v>0</v>
      </c>
      <c r="GU925" t="s">
        <v>3</v>
      </c>
      <c r="GV925">
        <f t="shared" si="1146"/>
        <v>0</v>
      </c>
      <c r="GW925">
        <v>1</v>
      </c>
      <c r="GX925">
        <f t="shared" si="1147"/>
        <v>0</v>
      </c>
      <c r="HA925">
        <v>0</v>
      </c>
      <c r="HB925">
        <v>0</v>
      </c>
      <c r="HC925">
        <f t="shared" si="1148"/>
        <v>0</v>
      </c>
      <c r="HE925" t="s">
        <v>70</v>
      </c>
      <c r="HF925" t="s">
        <v>36</v>
      </c>
      <c r="HM925" t="s">
        <v>3</v>
      </c>
      <c r="HN925" t="s">
        <v>3</v>
      </c>
      <c r="HO925" t="s">
        <v>3</v>
      </c>
      <c r="HP925" t="s">
        <v>3</v>
      </c>
      <c r="HQ925" t="s">
        <v>3</v>
      </c>
      <c r="HS925">
        <v>0</v>
      </c>
      <c r="IK925">
        <v>0</v>
      </c>
    </row>
    <row r="927" spans="1:255" x14ac:dyDescent="0.2">
      <c r="A927" s="3">
        <v>51</v>
      </c>
      <c r="B927" s="3">
        <f>B848</f>
        <v>1</v>
      </c>
      <c r="C927" s="3">
        <f>A848</f>
        <v>4</v>
      </c>
      <c r="D927" s="3">
        <f>ROW(A848)</f>
        <v>848</v>
      </c>
      <c r="E927" s="3"/>
      <c r="F927" s="3" t="str">
        <f>IF(F848&lt;&gt;"",F848,"")</f>
        <v>Новый раздел</v>
      </c>
      <c r="G927" s="3" t="str">
        <f>IF(G848&lt;&gt;"",G848,"")</f>
        <v>Смесители</v>
      </c>
      <c r="H927" s="3">
        <v>0</v>
      </c>
      <c r="I927" s="3"/>
      <c r="J927" s="3"/>
      <c r="K927" s="3"/>
      <c r="L927" s="3"/>
      <c r="M927" s="3"/>
      <c r="N927" s="3"/>
      <c r="O927" s="3">
        <f t="shared" ref="O927:T927" si="1149">ROUND(AB927,2)</f>
        <v>169788.08</v>
      </c>
      <c r="P927" s="3">
        <f t="shared" si="1149"/>
        <v>167329.68</v>
      </c>
      <c r="Q927" s="3">
        <f t="shared" si="1149"/>
        <v>275.11</v>
      </c>
      <c r="R927" s="3">
        <f t="shared" si="1149"/>
        <v>33.299999999999997</v>
      </c>
      <c r="S927" s="3">
        <f t="shared" si="1149"/>
        <v>2183.29</v>
      </c>
      <c r="T927" s="3">
        <f t="shared" si="1149"/>
        <v>0</v>
      </c>
      <c r="U927" s="3">
        <f>AH927</f>
        <v>175.68437616399999</v>
      </c>
      <c r="V927" s="3">
        <f>AI927</f>
        <v>0</v>
      </c>
      <c r="W927" s="3">
        <f>ROUND(AJ927,2)</f>
        <v>0</v>
      </c>
      <c r="X927" s="3">
        <f>ROUND(AK927,2)</f>
        <v>2412.15</v>
      </c>
      <c r="Y927" s="3">
        <f>ROUND(AL927,2)</f>
        <v>1349.02</v>
      </c>
      <c r="Z927" s="3"/>
      <c r="AA927" s="3"/>
      <c r="AB927" s="3">
        <f>ROUND(SUMIF(AA852:AA925,"=59204062",O852:O925),2)</f>
        <v>169788.08</v>
      </c>
      <c r="AC927" s="3">
        <f>ROUND(SUMIF(AA852:AA925,"=59204062",P852:P925),2)</f>
        <v>167329.68</v>
      </c>
      <c r="AD927" s="3">
        <f>ROUND(SUMIF(AA852:AA925,"=59204062",Q852:Q925),2)</f>
        <v>275.11</v>
      </c>
      <c r="AE927" s="3">
        <f>ROUND(SUMIF(AA852:AA925,"=59204062",R852:R925),2)</f>
        <v>33.299999999999997</v>
      </c>
      <c r="AF927" s="3">
        <f>ROUND(SUMIF(AA852:AA925,"=59204062",S852:S925),2)</f>
        <v>2183.29</v>
      </c>
      <c r="AG927" s="3">
        <f>ROUND(SUMIF(AA852:AA925,"=59204062",T852:T925),2)</f>
        <v>0</v>
      </c>
      <c r="AH927" s="3">
        <f>SUMIF(AA852:AA925,"=59204062",U852:U925)</f>
        <v>175.68437616399999</v>
      </c>
      <c r="AI927" s="3">
        <f>SUMIF(AA852:AA925,"=59204062",V852:V925)</f>
        <v>0</v>
      </c>
      <c r="AJ927" s="3">
        <f>ROUND(SUMIF(AA852:AA925,"=59204062",W852:W925),2)</f>
        <v>0</v>
      </c>
      <c r="AK927" s="3">
        <f>ROUND(SUMIF(AA852:AA925,"=59204062",X852:X925),2)</f>
        <v>2412.15</v>
      </c>
      <c r="AL927" s="3">
        <f>ROUND(SUMIF(AA852:AA925,"=59204062",Y852:Y925),2)</f>
        <v>1349.02</v>
      </c>
      <c r="AM927" s="3"/>
      <c r="AN927" s="3"/>
      <c r="AO927" s="3">
        <f t="shared" ref="AO927:BD927" si="1150">ROUND(BX927,2)</f>
        <v>0</v>
      </c>
      <c r="AP927" s="3">
        <f t="shared" si="1150"/>
        <v>13019.35</v>
      </c>
      <c r="AQ927" s="3">
        <f t="shared" si="1150"/>
        <v>0</v>
      </c>
      <c r="AR927" s="3">
        <f t="shared" si="1150"/>
        <v>173549.25</v>
      </c>
      <c r="AS927" s="3">
        <f t="shared" si="1150"/>
        <v>160423.5</v>
      </c>
      <c r="AT927" s="3">
        <f t="shared" si="1150"/>
        <v>106.4</v>
      </c>
      <c r="AU927" s="3">
        <f t="shared" si="1150"/>
        <v>0</v>
      </c>
      <c r="AV927" s="3">
        <f t="shared" si="1150"/>
        <v>167329.68</v>
      </c>
      <c r="AW927" s="3">
        <f t="shared" si="1150"/>
        <v>154310.32999999999</v>
      </c>
      <c r="AX927" s="3">
        <f t="shared" si="1150"/>
        <v>0</v>
      </c>
      <c r="AY927" s="3">
        <f t="shared" si="1150"/>
        <v>154310.32999999999</v>
      </c>
      <c r="AZ927" s="3">
        <f t="shared" si="1150"/>
        <v>13019.35</v>
      </c>
      <c r="BA927" s="3">
        <f t="shared" si="1150"/>
        <v>0</v>
      </c>
      <c r="BB927" s="3">
        <f t="shared" si="1150"/>
        <v>0</v>
      </c>
      <c r="BC927" s="3">
        <f t="shared" si="1150"/>
        <v>0</v>
      </c>
      <c r="BD927" s="3">
        <f t="shared" si="1150"/>
        <v>0</v>
      </c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>
        <f>ROUND(SUMIF(AA852:AA925,"=59204062",FQ852:FQ925),2)</f>
        <v>0</v>
      </c>
      <c r="BY927" s="3">
        <f>ROUND(SUMIF(AA852:AA925,"=59204062",FR852:FR925),2)</f>
        <v>13019.35</v>
      </c>
      <c r="BZ927" s="3">
        <f>ROUND(SUMIF(AA852:AA925,"=59204062",GL852:GL925),2)</f>
        <v>0</v>
      </c>
      <c r="CA927" s="3">
        <f>ROUND(SUMIF(AA852:AA925,"=59204062",GM852:GM925),2)</f>
        <v>173549.25</v>
      </c>
      <c r="CB927" s="3">
        <f>ROUND(SUMIF(AA852:AA925,"=59204062",GN852:GN925),2)</f>
        <v>160423.5</v>
      </c>
      <c r="CC927" s="3">
        <f>ROUND(SUMIF(AA852:AA925,"=59204062",GO852:GO925),2)</f>
        <v>106.4</v>
      </c>
      <c r="CD927" s="3">
        <f>ROUND(SUMIF(AA852:AA925,"=59204062",GP852:GP925),2)</f>
        <v>0</v>
      </c>
      <c r="CE927" s="3">
        <f>AC927-BX927</f>
        <v>167329.68</v>
      </c>
      <c r="CF927" s="3">
        <f>AC927-BY927</f>
        <v>154310.32999999999</v>
      </c>
      <c r="CG927" s="3">
        <f>BX927-BZ927</f>
        <v>0</v>
      </c>
      <c r="CH927" s="3">
        <f>AC927-BX927-BY927+BZ927</f>
        <v>154310.32999999999</v>
      </c>
      <c r="CI927" s="3">
        <f>BY927-BZ927</f>
        <v>13019.35</v>
      </c>
      <c r="CJ927" s="3">
        <f>ROUND(SUMIF(AA852:AA925,"=59204062",GX852:GX925),2)</f>
        <v>0</v>
      </c>
      <c r="CK927" s="3">
        <f>ROUND(SUMIF(AA852:AA925,"=59204062",GY852:GY925),2)</f>
        <v>0</v>
      </c>
      <c r="CL927" s="3">
        <f>ROUND(SUMIF(AA852:AA925,"=59204062",GZ852:GZ925),2)</f>
        <v>0</v>
      </c>
      <c r="CM927" s="3">
        <f>ROUND(SUMIF(AA852:AA925,"=59204062",HD852:HD925),2)</f>
        <v>0</v>
      </c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4">
        <f t="shared" ref="DG927:DL927" si="1151">ROUND(DT927,2)</f>
        <v>1633768.71</v>
      </c>
      <c r="DH927" s="4">
        <f t="shared" si="1151"/>
        <v>1509584.99</v>
      </c>
      <c r="DI927" s="4">
        <f t="shared" si="1151"/>
        <v>4124.59</v>
      </c>
      <c r="DJ927" s="4">
        <f t="shared" si="1151"/>
        <v>1831.19</v>
      </c>
      <c r="DK927" s="4">
        <f t="shared" si="1151"/>
        <v>120059.13</v>
      </c>
      <c r="DL927" s="4">
        <f t="shared" si="1151"/>
        <v>0</v>
      </c>
      <c r="DM927" s="4">
        <f>DZ927</f>
        <v>175.68437616399999</v>
      </c>
      <c r="DN927" s="4">
        <f>EA927</f>
        <v>0</v>
      </c>
      <c r="DO927" s="4">
        <f>ROUND(EB927,2)</f>
        <v>0</v>
      </c>
      <c r="DP927" s="4">
        <f>ROUND(EC927,2)</f>
        <v>132644.6</v>
      </c>
      <c r="DQ927" s="4">
        <f>ROUND(ED927,2)</f>
        <v>74182.69</v>
      </c>
      <c r="DR927" s="4"/>
      <c r="DS927" s="4"/>
      <c r="DT927" s="4">
        <f>ROUND(SUMIF(AA852:AA925,"=59204059",O852:O925),2)</f>
        <v>1633768.71</v>
      </c>
      <c r="DU927" s="4">
        <f>ROUND(SUMIF(AA852:AA925,"=59204059",P852:P925),2)</f>
        <v>1509584.99</v>
      </c>
      <c r="DV927" s="4">
        <f>ROUND(SUMIF(AA852:AA925,"=59204059",Q852:Q925),2)</f>
        <v>4124.59</v>
      </c>
      <c r="DW927" s="4">
        <f>ROUND(SUMIF(AA852:AA925,"=59204059",R852:R925),2)</f>
        <v>1831.19</v>
      </c>
      <c r="DX927" s="4">
        <f>ROUND(SUMIF(AA852:AA925,"=59204059",S852:S925),2)</f>
        <v>120059.13</v>
      </c>
      <c r="DY927" s="4">
        <f>ROUND(SUMIF(AA852:AA925,"=59204059",T852:T925),2)</f>
        <v>0</v>
      </c>
      <c r="DZ927" s="4">
        <f>SUMIF(AA852:AA925,"=59204059",U852:U925)</f>
        <v>175.68437616399999</v>
      </c>
      <c r="EA927" s="4">
        <f>SUMIF(AA852:AA925,"=59204059",V852:V925)</f>
        <v>0</v>
      </c>
      <c r="EB927" s="4">
        <f>ROUND(SUMIF(AA852:AA925,"=59204059",W852:W925),2)</f>
        <v>0</v>
      </c>
      <c r="EC927" s="4">
        <f>ROUND(SUMIF(AA852:AA925,"=59204059",X852:X925),2)</f>
        <v>132644.6</v>
      </c>
      <c r="ED927" s="4">
        <f>ROUND(SUMIF(AA852:AA925,"=59204059",Y852:Y925),2)</f>
        <v>74182.69</v>
      </c>
      <c r="EE927" s="4"/>
      <c r="EF927" s="4"/>
      <c r="EG927" s="4">
        <f t="shared" ref="EG927:EV927" si="1152">ROUND(FP927,2)</f>
        <v>0</v>
      </c>
      <c r="EH927" s="4">
        <f t="shared" si="1152"/>
        <v>99728.22</v>
      </c>
      <c r="EI927" s="4">
        <f t="shared" si="1152"/>
        <v>0</v>
      </c>
      <c r="EJ927" s="4">
        <f t="shared" si="1152"/>
        <v>1840596</v>
      </c>
      <c r="EK927" s="4">
        <f t="shared" si="1152"/>
        <v>1737627.24</v>
      </c>
      <c r="EL927" s="4">
        <f t="shared" si="1152"/>
        <v>3240.54</v>
      </c>
      <c r="EM927" s="4">
        <f t="shared" si="1152"/>
        <v>0</v>
      </c>
      <c r="EN927" s="4">
        <f t="shared" si="1152"/>
        <v>1509584.99</v>
      </c>
      <c r="EO927" s="4">
        <f t="shared" si="1152"/>
        <v>1409856.77</v>
      </c>
      <c r="EP927" s="4">
        <f t="shared" si="1152"/>
        <v>0</v>
      </c>
      <c r="EQ927" s="4">
        <f t="shared" si="1152"/>
        <v>1409856.77</v>
      </c>
      <c r="ER927" s="4">
        <f t="shared" si="1152"/>
        <v>99728.22</v>
      </c>
      <c r="ES927" s="4">
        <f t="shared" si="1152"/>
        <v>0</v>
      </c>
      <c r="ET927" s="4">
        <f t="shared" si="1152"/>
        <v>0</v>
      </c>
      <c r="EU927" s="4">
        <f t="shared" si="1152"/>
        <v>0</v>
      </c>
      <c r="EV927" s="4">
        <f t="shared" si="1152"/>
        <v>0</v>
      </c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>
        <f>ROUND(SUMIF(AA852:AA925,"=59204059",FQ852:FQ925),2)</f>
        <v>0</v>
      </c>
      <c r="FQ927" s="4">
        <f>ROUND(SUMIF(AA852:AA925,"=59204059",FR852:FR925),2)</f>
        <v>99728.22</v>
      </c>
      <c r="FR927" s="4">
        <f>ROUND(SUMIF(AA852:AA925,"=59204059",GL852:GL925),2)</f>
        <v>0</v>
      </c>
      <c r="FS927" s="4">
        <f>ROUND(SUMIF(AA852:AA925,"=59204059",GM852:GM925),2)</f>
        <v>1840596</v>
      </c>
      <c r="FT927" s="4">
        <f>ROUND(SUMIF(AA852:AA925,"=59204059",GN852:GN925),2)</f>
        <v>1737627.24</v>
      </c>
      <c r="FU927" s="4">
        <f>ROUND(SUMIF(AA852:AA925,"=59204059",GO852:GO925),2)</f>
        <v>3240.54</v>
      </c>
      <c r="FV927" s="4">
        <f>ROUND(SUMIF(AA852:AA925,"=59204059",GP852:GP925),2)</f>
        <v>0</v>
      </c>
      <c r="FW927" s="4">
        <f>DU927-FP927</f>
        <v>1509584.99</v>
      </c>
      <c r="FX927" s="4">
        <f>DU927-FQ927</f>
        <v>1409856.77</v>
      </c>
      <c r="FY927" s="4">
        <f>FP927-FR927</f>
        <v>0</v>
      </c>
      <c r="FZ927" s="4">
        <f>DU927-FP927-FQ927+FR927</f>
        <v>1409856.77</v>
      </c>
      <c r="GA927" s="4">
        <f>FQ927-FR927</f>
        <v>99728.22</v>
      </c>
      <c r="GB927" s="4">
        <f>ROUND(SUMIF(AA852:AA925,"=59204059",GX852:GX925),2)</f>
        <v>0</v>
      </c>
      <c r="GC927" s="4">
        <f>ROUND(SUMIF(AA852:AA925,"=59204059",GY852:GY925),2)</f>
        <v>0</v>
      </c>
      <c r="GD927" s="4">
        <f>ROUND(SUMIF(AA852:AA925,"=59204059",GZ852:GZ925),2)</f>
        <v>0</v>
      </c>
      <c r="GE927" s="4">
        <f>ROUND(SUMIF(AA852:AA925,"=59204059",HD852:HD925),2)</f>
        <v>0</v>
      </c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>
        <v>0</v>
      </c>
    </row>
    <row r="929" spans="1:28" x14ac:dyDescent="0.2">
      <c r="A929" s="5">
        <v>50</v>
      </c>
      <c r="B929" s="5">
        <v>0</v>
      </c>
      <c r="C929" s="5">
        <v>0</v>
      </c>
      <c r="D929" s="5">
        <v>1</v>
      </c>
      <c r="E929" s="5">
        <v>201</v>
      </c>
      <c r="F929" s="5">
        <f>ROUND(Source!O927,O929)</f>
        <v>169788.08</v>
      </c>
      <c r="G929" s="5" t="s">
        <v>331</v>
      </c>
      <c r="H929" s="5" t="s">
        <v>332</v>
      </c>
      <c r="I929" s="5"/>
      <c r="J929" s="5"/>
      <c r="K929" s="5">
        <v>201</v>
      </c>
      <c r="L929" s="5">
        <v>1</v>
      </c>
      <c r="M929" s="5">
        <v>3</v>
      </c>
      <c r="N929" s="5" t="s">
        <v>3</v>
      </c>
      <c r="O929" s="5">
        <v>2</v>
      </c>
      <c r="P929" s="5">
        <f>ROUND(Source!DG927,O929)</f>
        <v>1633768.71</v>
      </c>
      <c r="Q929" s="5"/>
      <c r="R929" s="5"/>
      <c r="S929" s="5"/>
      <c r="T929" s="5"/>
      <c r="U929" s="5"/>
      <c r="V929" s="5"/>
      <c r="W929" s="5">
        <v>169788.08</v>
      </c>
      <c r="X929" s="5">
        <v>1</v>
      </c>
      <c r="Y929" s="5">
        <v>169788.08</v>
      </c>
      <c r="Z929" s="5">
        <v>1633768.71</v>
      </c>
      <c r="AA929" s="5">
        <v>1</v>
      </c>
      <c r="AB929" s="5">
        <v>1633768.71</v>
      </c>
    </row>
    <row r="930" spans="1:28" x14ac:dyDescent="0.2">
      <c r="A930" s="5">
        <v>50</v>
      </c>
      <c r="B930" s="5">
        <v>0</v>
      </c>
      <c r="C930" s="5">
        <v>0</v>
      </c>
      <c r="D930" s="5">
        <v>1</v>
      </c>
      <c r="E930" s="5">
        <v>202</v>
      </c>
      <c r="F930" s="5">
        <f>ROUND(Source!P927,O930)</f>
        <v>167329.68</v>
      </c>
      <c r="G930" s="5" t="s">
        <v>333</v>
      </c>
      <c r="H930" s="5" t="s">
        <v>334</v>
      </c>
      <c r="I930" s="5"/>
      <c r="J930" s="5"/>
      <c r="K930" s="5">
        <v>202</v>
      </c>
      <c r="L930" s="5">
        <v>2</v>
      </c>
      <c r="M930" s="5">
        <v>3</v>
      </c>
      <c r="N930" s="5" t="s">
        <v>3</v>
      </c>
      <c r="O930" s="5">
        <v>2</v>
      </c>
      <c r="P930" s="5">
        <f>ROUND(Source!DH927,O930)</f>
        <v>1509584.99</v>
      </c>
      <c r="Q930" s="5"/>
      <c r="R930" s="5"/>
      <c r="S930" s="5"/>
      <c r="T930" s="5"/>
      <c r="U930" s="5"/>
      <c r="V930" s="5"/>
      <c r="W930" s="5">
        <v>167329.68</v>
      </c>
      <c r="X930" s="5">
        <v>1</v>
      </c>
      <c r="Y930" s="5">
        <v>167329.68</v>
      </c>
      <c r="Z930" s="5">
        <v>1509584.99</v>
      </c>
      <c r="AA930" s="5">
        <v>1</v>
      </c>
      <c r="AB930" s="5">
        <v>1509584.99</v>
      </c>
    </row>
    <row r="931" spans="1:28" x14ac:dyDescent="0.2">
      <c r="A931" s="5">
        <v>50</v>
      </c>
      <c r="B931" s="5">
        <v>0</v>
      </c>
      <c r="C931" s="5">
        <v>0</v>
      </c>
      <c r="D931" s="5">
        <v>1</v>
      </c>
      <c r="E931" s="5">
        <v>222</v>
      </c>
      <c r="F931" s="5">
        <f>ROUND(Source!AO927,O931)</f>
        <v>0</v>
      </c>
      <c r="G931" s="5" t="s">
        <v>335</v>
      </c>
      <c r="H931" s="5" t="s">
        <v>336</v>
      </c>
      <c r="I931" s="5"/>
      <c r="J931" s="5"/>
      <c r="K931" s="5">
        <v>222</v>
      </c>
      <c r="L931" s="5">
        <v>3</v>
      </c>
      <c r="M931" s="5">
        <v>3</v>
      </c>
      <c r="N931" s="5" t="s">
        <v>3</v>
      </c>
      <c r="O931" s="5">
        <v>2</v>
      </c>
      <c r="P931" s="5">
        <f>ROUND(Source!EG927,O931)</f>
        <v>0</v>
      </c>
      <c r="Q931" s="5"/>
      <c r="R931" s="5"/>
      <c r="S931" s="5"/>
      <c r="T931" s="5"/>
      <c r="U931" s="5"/>
      <c r="V931" s="5"/>
      <c r="W931" s="5">
        <v>0</v>
      </c>
      <c r="X931" s="5">
        <v>1</v>
      </c>
      <c r="Y931" s="5">
        <v>0</v>
      </c>
      <c r="Z931" s="5">
        <v>0</v>
      </c>
      <c r="AA931" s="5">
        <v>1</v>
      </c>
      <c r="AB931" s="5">
        <v>0</v>
      </c>
    </row>
    <row r="932" spans="1:28" x14ac:dyDescent="0.2">
      <c r="A932" s="5">
        <v>50</v>
      </c>
      <c r="B932" s="5">
        <v>0</v>
      </c>
      <c r="C932" s="5">
        <v>0</v>
      </c>
      <c r="D932" s="5">
        <v>1</v>
      </c>
      <c r="E932" s="5">
        <v>225</v>
      </c>
      <c r="F932" s="5">
        <f>ROUND(Source!AV927,O932)</f>
        <v>167329.68</v>
      </c>
      <c r="G932" s="5" t="s">
        <v>337</v>
      </c>
      <c r="H932" s="5" t="s">
        <v>338</v>
      </c>
      <c r="I932" s="5"/>
      <c r="J932" s="5"/>
      <c r="K932" s="5">
        <v>225</v>
      </c>
      <c r="L932" s="5">
        <v>4</v>
      </c>
      <c r="M932" s="5">
        <v>3</v>
      </c>
      <c r="N932" s="5" t="s">
        <v>3</v>
      </c>
      <c r="O932" s="5">
        <v>2</v>
      </c>
      <c r="P932" s="5">
        <f>ROUND(Source!EN927,O932)</f>
        <v>1509584.99</v>
      </c>
      <c r="Q932" s="5"/>
      <c r="R932" s="5"/>
      <c r="S932" s="5"/>
      <c r="T932" s="5"/>
      <c r="U932" s="5"/>
      <c r="V932" s="5"/>
      <c r="W932" s="5">
        <v>167329.68</v>
      </c>
      <c r="X932" s="5">
        <v>1</v>
      </c>
      <c r="Y932" s="5">
        <v>167329.68</v>
      </c>
      <c r="Z932" s="5">
        <v>1509584.99</v>
      </c>
      <c r="AA932" s="5">
        <v>1</v>
      </c>
      <c r="AB932" s="5">
        <v>1509584.99</v>
      </c>
    </row>
    <row r="933" spans="1:28" x14ac:dyDescent="0.2">
      <c r="A933" s="5">
        <v>50</v>
      </c>
      <c r="B933" s="5">
        <v>0</v>
      </c>
      <c r="C933" s="5">
        <v>0</v>
      </c>
      <c r="D933" s="5">
        <v>1</v>
      </c>
      <c r="E933" s="5">
        <v>226</v>
      </c>
      <c r="F933" s="5">
        <f>ROUND(Source!AW927,O933)</f>
        <v>154310.32999999999</v>
      </c>
      <c r="G933" s="5" t="s">
        <v>339</v>
      </c>
      <c r="H933" s="5" t="s">
        <v>340</v>
      </c>
      <c r="I933" s="5"/>
      <c r="J933" s="5"/>
      <c r="K933" s="5">
        <v>226</v>
      </c>
      <c r="L933" s="5">
        <v>5</v>
      </c>
      <c r="M933" s="5">
        <v>3</v>
      </c>
      <c r="N933" s="5" t="s">
        <v>3</v>
      </c>
      <c r="O933" s="5">
        <v>2</v>
      </c>
      <c r="P933" s="5">
        <f>ROUND(Source!EO927,O933)</f>
        <v>1409856.77</v>
      </c>
      <c r="Q933" s="5"/>
      <c r="R933" s="5"/>
      <c r="S933" s="5"/>
      <c r="T933" s="5"/>
      <c r="U933" s="5"/>
      <c r="V933" s="5"/>
      <c r="W933" s="5">
        <v>154310.32999999999</v>
      </c>
      <c r="X933" s="5">
        <v>1</v>
      </c>
      <c r="Y933" s="5">
        <v>154310.32999999999</v>
      </c>
      <c r="Z933" s="5">
        <v>1409856.77</v>
      </c>
      <c r="AA933" s="5">
        <v>1</v>
      </c>
      <c r="AB933" s="5">
        <v>1409856.77</v>
      </c>
    </row>
    <row r="934" spans="1:28" x14ac:dyDescent="0.2">
      <c r="A934" s="5">
        <v>50</v>
      </c>
      <c r="B934" s="5">
        <v>0</v>
      </c>
      <c r="C934" s="5">
        <v>0</v>
      </c>
      <c r="D934" s="5">
        <v>1</v>
      </c>
      <c r="E934" s="5">
        <v>227</v>
      </c>
      <c r="F934" s="5">
        <f>ROUND(Source!AX927,O934)</f>
        <v>0</v>
      </c>
      <c r="G934" s="5" t="s">
        <v>341</v>
      </c>
      <c r="H934" s="5" t="s">
        <v>342</v>
      </c>
      <c r="I934" s="5"/>
      <c r="J934" s="5"/>
      <c r="K934" s="5">
        <v>227</v>
      </c>
      <c r="L934" s="5">
        <v>6</v>
      </c>
      <c r="M934" s="5">
        <v>3</v>
      </c>
      <c r="N934" s="5" t="s">
        <v>3</v>
      </c>
      <c r="O934" s="5">
        <v>2</v>
      </c>
      <c r="P934" s="5">
        <f>ROUND(Source!EP927,O934)</f>
        <v>0</v>
      </c>
      <c r="Q934" s="5"/>
      <c r="R934" s="5"/>
      <c r="S934" s="5"/>
      <c r="T934" s="5"/>
      <c r="U934" s="5"/>
      <c r="V934" s="5"/>
      <c r="W934" s="5">
        <v>0</v>
      </c>
      <c r="X934" s="5">
        <v>1</v>
      </c>
      <c r="Y934" s="5">
        <v>0</v>
      </c>
      <c r="Z934" s="5">
        <v>0</v>
      </c>
      <c r="AA934" s="5">
        <v>1</v>
      </c>
      <c r="AB934" s="5">
        <v>0</v>
      </c>
    </row>
    <row r="935" spans="1:28" x14ac:dyDescent="0.2">
      <c r="A935" s="5">
        <v>50</v>
      </c>
      <c r="B935" s="5">
        <v>0</v>
      </c>
      <c r="C935" s="5">
        <v>0</v>
      </c>
      <c r="D935" s="5">
        <v>1</v>
      </c>
      <c r="E935" s="5">
        <v>228</v>
      </c>
      <c r="F935" s="5">
        <f>ROUND(Source!AY927,O935)</f>
        <v>154310.32999999999</v>
      </c>
      <c r="G935" s="5" t="s">
        <v>343</v>
      </c>
      <c r="H935" s="5" t="s">
        <v>344</v>
      </c>
      <c r="I935" s="5"/>
      <c r="J935" s="5"/>
      <c r="K935" s="5">
        <v>228</v>
      </c>
      <c r="L935" s="5">
        <v>7</v>
      </c>
      <c r="M935" s="5">
        <v>3</v>
      </c>
      <c r="N935" s="5" t="s">
        <v>3</v>
      </c>
      <c r="O935" s="5">
        <v>2</v>
      </c>
      <c r="P935" s="5">
        <f>ROUND(Source!EQ927,O935)</f>
        <v>1409856.77</v>
      </c>
      <c r="Q935" s="5"/>
      <c r="R935" s="5"/>
      <c r="S935" s="5"/>
      <c r="T935" s="5"/>
      <c r="U935" s="5"/>
      <c r="V935" s="5"/>
      <c r="W935" s="5">
        <v>154310.32999999999</v>
      </c>
      <c r="X935" s="5">
        <v>1</v>
      </c>
      <c r="Y935" s="5">
        <v>154310.32999999999</v>
      </c>
      <c r="Z935" s="5">
        <v>1409856.77</v>
      </c>
      <c r="AA935" s="5">
        <v>1</v>
      </c>
      <c r="AB935" s="5">
        <v>1409856.77</v>
      </c>
    </row>
    <row r="936" spans="1:28" x14ac:dyDescent="0.2">
      <c r="A936" s="5">
        <v>50</v>
      </c>
      <c r="B936" s="5">
        <v>0</v>
      </c>
      <c r="C936" s="5">
        <v>0</v>
      </c>
      <c r="D936" s="5">
        <v>1</v>
      </c>
      <c r="E936" s="5">
        <v>216</v>
      </c>
      <c r="F936" s="5">
        <f>ROUND(Source!AP927,O936)</f>
        <v>13019.35</v>
      </c>
      <c r="G936" s="5" t="s">
        <v>345</v>
      </c>
      <c r="H936" s="5" t="s">
        <v>346</v>
      </c>
      <c r="I936" s="5"/>
      <c r="J936" s="5"/>
      <c r="K936" s="5">
        <v>216</v>
      </c>
      <c r="L936" s="5">
        <v>8</v>
      </c>
      <c r="M936" s="5">
        <v>3</v>
      </c>
      <c r="N936" s="5" t="s">
        <v>3</v>
      </c>
      <c r="O936" s="5">
        <v>2</v>
      </c>
      <c r="P936" s="5">
        <f>ROUND(Source!EH927,O936)</f>
        <v>99728.22</v>
      </c>
      <c r="Q936" s="5"/>
      <c r="R936" s="5"/>
      <c r="S936" s="5"/>
      <c r="T936" s="5"/>
      <c r="U936" s="5"/>
      <c r="V936" s="5"/>
      <c r="W936" s="5">
        <v>13019.35</v>
      </c>
      <c r="X936" s="5">
        <v>1</v>
      </c>
      <c r="Y936" s="5">
        <v>13019.35</v>
      </c>
      <c r="Z936" s="5">
        <v>99728.22</v>
      </c>
      <c r="AA936" s="5">
        <v>1</v>
      </c>
      <c r="AB936" s="5">
        <v>99728.22</v>
      </c>
    </row>
    <row r="937" spans="1:28" x14ac:dyDescent="0.2">
      <c r="A937" s="5">
        <v>50</v>
      </c>
      <c r="B937" s="5">
        <v>0</v>
      </c>
      <c r="C937" s="5">
        <v>0</v>
      </c>
      <c r="D937" s="5">
        <v>1</v>
      </c>
      <c r="E937" s="5">
        <v>223</v>
      </c>
      <c r="F937" s="5">
        <f>ROUND(Source!AQ927,O937)</f>
        <v>0</v>
      </c>
      <c r="G937" s="5" t="s">
        <v>347</v>
      </c>
      <c r="H937" s="5" t="s">
        <v>348</v>
      </c>
      <c r="I937" s="5"/>
      <c r="J937" s="5"/>
      <c r="K937" s="5">
        <v>223</v>
      </c>
      <c r="L937" s="5">
        <v>9</v>
      </c>
      <c r="M937" s="5">
        <v>3</v>
      </c>
      <c r="N937" s="5" t="s">
        <v>3</v>
      </c>
      <c r="O937" s="5">
        <v>2</v>
      </c>
      <c r="P937" s="5">
        <f>ROUND(Source!EI927,O937)</f>
        <v>0</v>
      </c>
      <c r="Q937" s="5"/>
      <c r="R937" s="5"/>
      <c r="S937" s="5"/>
      <c r="T937" s="5"/>
      <c r="U937" s="5"/>
      <c r="V937" s="5"/>
      <c r="W937" s="5">
        <v>0</v>
      </c>
      <c r="X937" s="5">
        <v>1</v>
      </c>
      <c r="Y937" s="5">
        <v>0</v>
      </c>
      <c r="Z937" s="5">
        <v>0</v>
      </c>
      <c r="AA937" s="5">
        <v>1</v>
      </c>
      <c r="AB937" s="5">
        <v>0</v>
      </c>
    </row>
    <row r="938" spans="1:28" x14ac:dyDescent="0.2">
      <c r="A938" s="5">
        <v>50</v>
      </c>
      <c r="B938" s="5">
        <v>0</v>
      </c>
      <c r="C938" s="5">
        <v>0</v>
      </c>
      <c r="D938" s="5">
        <v>1</v>
      </c>
      <c r="E938" s="5">
        <v>229</v>
      </c>
      <c r="F938" s="5">
        <f>ROUND(Source!AZ927,O938)</f>
        <v>13019.35</v>
      </c>
      <c r="G938" s="5" t="s">
        <v>349</v>
      </c>
      <c r="H938" s="5" t="s">
        <v>350</v>
      </c>
      <c r="I938" s="5"/>
      <c r="J938" s="5"/>
      <c r="K938" s="5">
        <v>229</v>
      </c>
      <c r="L938" s="5">
        <v>10</v>
      </c>
      <c r="M938" s="5">
        <v>3</v>
      </c>
      <c r="N938" s="5" t="s">
        <v>3</v>
      </c>
      <c r="O938" s="5">
        <v>2</v>
      </c>
      <c r="P938" s="5">
        <f>ROUND(Source!ER927,O938)</f>
        <v>99728.22</v>
      </c>
      <c r="Q938" s="5"/>
      <c r="R938" s="5"/>
      <c r="S938" s="5"/>
      <c r="T938" s="5"/>
      <c r="U938" s="5"/>
      <c r="V938" s="5"/>
      <c r="W938" s="5">
        <v>13019.35</v>
      </c>
      <c r="X938" s="5">
        <v>1</v>
      </c>
      <c r="Y938" s="5">
        <v>13019.35</v>
      </c>
      <c r="Z938" s="5">
        <v>99728.22</v>
      </c>
      <c r="AA938" s="5">
        <v>1</v>
      </c>
      <c r="AB938" s="5">
        <v>99728.22</v>
      </c>
    </row>
    <row r="939" spans="1:28" x14ac:dyDescent="0.2">
      <c r="A939" s="5">
        <v>50</v>
      </c>
      <c r="B939" s="5">
        <v>0</v>
      </c>
      <c r="C939" s="5">
        <v>0</v>
      </c>
      <c r="D939" s="5">
        <v>1</v>
      </c>
      <c r="E939" s="5">
        <v>203</v>
      </c>
      <c r="F939" s="5">
        <f>ROUND(Source!Q927,O939)</f>
        <v>275.11</v>
      </c>
      <c r="G939" s="5" t="s">
        <v>351</v>
      </c>
      <c r="H939" s="5" t="s">
        <v>352</v>
      </c>
      <c r="I939" s="5"/>
      <c r="J939" s="5"/>
      <c r="K939" s="5">
        <v>203</v>
      </c>
      <c r="L939" s="5">
        <v>11</v>
      </c>
      <c r="M939" s="5">
        <v>3</v>
      </c>
      <c r="N939" s="5" t="s">
        <v>3</v>
      </c>
      <c r="O939" s="5">
        <v>2</v>
      </c>
      <c r="P939" s="5">
        <f>ROUND(Source!DI927,O939)</f>
        <v>4124.59</v>
      </c>
      <c r="Q939" s="5"/>
      <c r="R939" s="5"/>
      <c r="S939" s="5"/>
      <c r="T939" s="5"/>
      <c r="U939" s="5"/>
      <c r="V939" s="5"/>
      <c r="W939" s="5">
        <v>275.11</v>
      </c>
      <c r="X939" s="5">
        <v>1</v>
      </c>
      <c r="Y939" s="5">
        <v>275.11</v>
      </c>
      <c r="Z939" s="5">
        <v>4124.59</v>
      </c>
      <c r="AA939" s="5">
        <v>1</v>
      </c>
      <c r="AB939" s="5">
        <v>4124.59</v>
      </c>
    </row>
    <row r="940" spans="1:28" x14ac:dyDescent="0.2">
      <c r="A940" s="5">
        <v>50</v>
      </c>
      <c r="B940" s="5">
        <v>0</v>
      </c>
      <c r="C940" s="5">
        <v>0</v>
      </c>
      <c r="D940" s="5">
        <v>1</v>
      </c>
      <c r="E940" s="5">
        <v>231</v>
      </c>
      <c r="F940" s="5">
        <f>ROUND(Source!BB927,O940)</f>
        <v>0</v>
      </c>
      <c r="G940" s="5" t="s">
        <v>353</v>
      </c>
      <c r="H940" s="5" t="s">
        <v>354</v>
      </c>
      <c r="I940" s="5"/>
      <c r="J940" s="5"/>
      <c r="K940" s="5">
        <v>231</v>
      </c>
      <c r="L940" s="5">
        <v>12</v>
      </c>
      <c r="M940" s="5">
        <v>3</v>
      </c>
      <c r="N940" s="5" t="s">
        <v>3</v>
      </c>
      <c r="O940" s="5">
        <v>2</v>
      </c>
      <c r="P940" s="5">
        <f>ROUND(Source!ET927,O940)</f>
        <v>0</v>
      </c>
      <c r="Q940" s="5"/>
      <c r="R940" s="5"/>
      <c r="S940" s="5"/>
      <c r="T940" s="5"/>
      <c r="U940" s="5"/>
      <c r="V940" s="5"/>
      <c r="W940" s="5">
        <v>0</v>
      </c>
      <c r="X940" s="5">
        <v>1</v>
      </c>
      <c r="Y940" s="5">
        <v>0</v>
      </c>
      <c r="Z940" s="5">
        <v>0</v>
      </c>
      <c r="AA940" s="5">
        <v>1</v>
      </c>
      <c r="AB940" s="5">
        <v>0</v>
      </c>
    </row>
    <row r="941" spans="1:28" x14ac:dyDescent="0.2">
      <c r="A941" s="5">
        <v>50</v>
      </c>
      <c r="B941" s="5">
        <v>0</v>
      </c>
      <c r="C941" s="5">
        <v>0</v>
      </c>
      <c r="D941" s="5">
        <v>1</v>
      </c>
      <c r="E941" s="5">
        <v>204</v>
      </c>
      <c r="F941" s="5">
        <f>ROUND(Source!R927,O941)</f>
        <v>33.299999999999997</v>
      </c>
      <c r="G941" s="5" t="s">
        <v>355</v>
      </c>
      <c r="H941" s="5" t="s">
        <v>356</v>
      </c>
      <c r="I941" s="5"/>
      <c r="J941" s="5"/>
      <c r="K941" s="5">
        <v>204</v>
      </c>
      <c r="L941" s="5">
        <v>13</v>
      </c>
      <c r="M941" s="5">
        <v>3</v>
      </c>
      <c r="N941" s="5" t="s">
        <v>3</v>
      </c>
      <c r="O941" s="5">
        <v>2</v>
      </c>
      <c r="P941" s="5">
        <f>ROUND(Source!DJ927,O941)</f>
        <v>1831.19</v>
      </c>
      <c r="Q941" s="5"/>
      <c r="R941" s="5"/>
      <c r="S941" s="5"/>
      <c r="T941" s="5"/>
      <c r="U941" s="5"/>
      <c r="V941" s="5"/>
      <c r="W941" s="5">
        <v>33.299999999999997</v>
      </c>
      <c r="X941" s="5">
        <v>1</v>
      </c>
      <c r="Y941" s="5">
        <v>33.299999999999997</v>
      </c>
      <c r="Z941" s="5">
        <v>1831.19</v>
      </c>
      <c r="AA941" s="5">
        <v>1</v>
      </c>
      <c r="AB941" s="5">
        <v>1831.19</v>
      </c>
    </row>
    <row r="942" spans="1:28" x14ac:dyDescent="0.2">
      <c r="A942" s="5">
        <v>50</v>
      </c>
      <c r="B942" s="5">
        <v>0</v>
      </c>
      <c r="C942" s="5">
        <v>0</v>
      </c>
      <c r="D942" s="5">
        <v>1</v>
      </c>
      <c r="E942" s="5">
        <v>205</v>
      </c>
      <c r="F942" s="5">
        <f>ROUND(Source!S927,O942)</f>
        <v>2183.29</v>
      </c>
      <c r="G942" s="5" t="s">
        <v>357</v>
      </c>
      <c r="H942" s="5" t="s">
        <v>358</v>
      </c>
      <c r="I942" s="5"/>
      <c r="J942" s="5"/>
      <c r="K942" s="5">
        <v>205</v>
      </c>
      <c r="L942" s="5">
        <v>14</v>
      </c>
      <c r="M942" s="5">
        <v>3</v>
      </c>
      <c r="N942" s="5" t="s">
        <v>3</v>
      </c>
      <c r="O942" s="5">
        <v>2</v>
      </c>
      <c r="P942" s="5">
        <f>ROUND(Source!DK927,O942)</f>
        <v>120059.13</v>
      </c>
      <c r="Q942" s="5"/>
      <c r="R942" s="5"/>
      <c r="S942" s="5"/>
      <c r="T942" s="5"/>
      <c r="U942" s="5"/>
      <c r="V942" s="5"/>
      <c r="W942" s="5">
        <v>2183.29</v>
      </c>
      <c r="X942" s="5">
        <v>1</v>
      </c>
      <c r="Y942" s="5">
        <v>2183.29</v>
      </c>
      <c r="Z942" s="5">
        <v>120059.13</v>
      </c>
      <c r="AA942" s="5">
        <v>1</v>
      </c>
      <c r="AB942" s="5">
        <v>120059.13</v>
      </c>
    </row>
    <row r="943" spans="1:28" x14ac:dyDescent="0.2">
      <c r="A943" s="5">
        <v>50</v>
      </c>
      <c r="B943" s="5">
        <v>0</v>
      </c>
      <c r="C943" s="5">
        <v>0</v>
      </c>
      <c r="D943" s="5">
        <v>1</v>
      </c>
      <c r="E943" s="5">
        <v>232</v>
      </c>
      <c r="F943" s="5">
        <f>ROUND(Source!BC927,O943)</f>
        <v>0</v>
      </c>
      <c r="G943" s="5" t="s">
        <v>359</v>
      </c>
      <c r="H943" s="5" t="s">
        <v>360</v>
      </c>
      <c r="I943" s="5"/>
      <c r="J943" s="5"/>
      <c r="K943" s="5">
        <v>232</v>
      </c>
      <c r="L943" s="5">
        <v>15</v>
      </c>
      <c r="M943" s="5">
        <v>3</v>
      </c>
      <c r="N943" s="5" t="s">
        <v>3</v>
      </c>
      <c r="O943" s="5">
        <v>2</v>
      </c>
      <c r="P943" s="5">
        <f>ROUND(Source!EU927,O943)</f>
        <v>0</v>
      </c>
      <c r="Q943" s="5"/>
      <c r="R943" s="5"/>
      <c r="S943" s="5"/>
      <c r="T943" s="5"/>
      <c r="U943" s="5"/>
      <c r="V943" s="5"/>
      <c r="W943" s="5">
        <v>0</v>
      </c>
      <c r="X943" s="5">
        <v>1</v>
      </c>
      <c r="Y943" s="5">
        <v>0</v>
      </c>
      <c r="Z943" s="5">
        <v>0</v>
      </c>
      <c r="AA943" s="5">
        <v>1</v>
      </c>
      <c r="AB943" s="5">
        <v>0</v>
      </c>
    </row>
    <row r="944" spans="1:28" x14ac:dyDescent="0.2">
      <c r="A944" s="5">
        <v>50</v>
      </c>
      <c r="B944" s="5">
        <v>0</v>
      </c>
      <c r="C944" s="5">
        <v>0</v>
      </c>
      <c r="D944" s="5">
        <v>1</v>
      </c>
      <c r="E944" s="5">
        <v>214</v>
      </c>
      <c r="F944" s="5">
        <f>ROUND(Source!AS927,O944)</f>
        <v>160423.5</v>
      </c>
      <c r="G944" s="5" t="s">
        <v>361</v>
      </c>
      <c r="H944" s="5" t="s">
        <v>362</v>
      </c>
      <c r="I944" s="5"/>
      <c r="J944" s="5"/>
      <c r="K944" s="5">
        <v>214</v>
      </c>
      <c r="L944" s="5">
        <v>16</v>
      </c>
      <c r="M944" s="5">
        <v>3</v>
      </c>
      <c r="N944" s="5" t="s">
        <v>3</v>
      </c>
      <c r="O944" s="5">
        <v>2</v>
      </c>
      <c r="P944" s="5">
        <f>ROUND(Source!EK927,O944)</f>
        <v>1737627.24</v>
      </c>
      <c r="Q944" s="5"/>
      <c r="R944" s="5"/>
      <c r="S944" s="5"/>
      <c r="T944" s="5"/>
      <c r="U944" s="5"/>
      <c r="V944" s="5"/>
      <c r="W944" s="5">
        <v>160423.5</v>
      </c>
      <c r="X944" s="5">
        <v>1</v>
      </c>
      <c r="Y944" s="5">
        <v>160423.5</v>
      </c>
      <c r="Z944" s="5">
        <v>1737627.24</v>
      </c>
      <c r="AA944" s="5">
        <v>1</v>
      </c>
      <c r="AB944" s="5">
        <v>1737627.24</v>
      </c>
    </row>
    <row r="945" spans="1:206" x14ac:dyDescent="0.2">
      <c r="A945" s="5">
        <v>50</v>
      </c>
      <c r="B945" s="5">
        <v>0</v>
      </c>
      <c r="C945" s="5">
        <v>0</v>
      </c>
      <c r="D945" s="5">
        <v>1</v>
      </c>
      <c r="E945" s="5">
        <v>215</v>
      </c>
      <c r="F945" s="5">
        <f>ROUND(Source!AT927,O945)</f>
        <v>106.4</v>
      </c>
      <c r="G945" s="5" t="s">
        <v>363</v>
      </c>
      <c r="H945" s="5" t="s">
        <v>364</v>
      </c>
      <c r="I945" s="5"/>
      <c r="J945" s="5"/>
      <c r="K945" s="5">
        <v>215</v>
      </c>
      <c r="L945" s="5">
        <v>17</v>
      </c>
      <c r="M945" s="5">
        <v>3</v>
      </c>
      <c r="N945" s="5" t="s">
        <v>3</v>
      </c>
      <c r="O945" s="5">
        <v>2</v>
      </c>
      <c r="P945" s="5">
        <f>ROUND(Source!EL927,O945)</f>
        <v>3240.54</v>
      </c>
      <c r="Q945" s="5"/>
      <c r="R945" s="5"/>
      <c r="S945" s="5"/>
      <c r="T945" s="5"/>
      <c r="U945" s="5"/>
      <c r="V945" s="5"/>
      <c r="W945" s="5">
        <v>106.4</v>
      </c>
      <c r="X945" s="5">
        <v>1</v>
      </c>
      <c r="Y945" s="5">
        <v>106.4</v>
      </c>
      <c r="Z945" s="5">
        <v>3240.54</v>
      </c>
      <c r="AA945" s="5">
        <v>1</v>
      </c>
      <c r="AB945" s="5">
        <v>3240.54</v>
      </c>
    </row>
    <row r="946" spans="1:206" x14ac:dyDescent="0.2">
      <c r="A946" s="5">
        <v>50</v>
      </c>
      <c r="B946" s="5">
        <v>0</v>
      </c>
      <c r="C946" s="5">
        <v>0</v>
      </c>
      <c r="D946" s="5">
        <v>1</v>
      </c>
      <c r="E946" s="5">
        <v>217</v>
      </c>
      <c r="F946" s="5">
        <f>ROUND(Source!AU927,O946)</f>
        <v>0</v>
      </c>
      <c r="G946" s="5" t="s">
        <v>365</v>
      </c>
      <c r="H946" s="5" t="s">
        <v>366</v>
      </c>
      <c r="I946" s="5"/>
      <c r="J946" s="5"/>
      <c r="K946" s="5">
        <v>217</v>
      </c>
      <c r="L946" s="5">
        <v>18</v>
      </c>
      <c r="M946" s="5">
        <v>3</v>
      </c>
      <c r="N946" s="5" t="s">
        <v>3</v>
      </c>
      <c r="O946" s="5">
        <v>2</v>
      </c>
      <c r="P946" s="5">
        <f>ROUND(Source!EM927,O946)</f>
        <v>0</v>
      </c>
      <c r="Q946" s="5"/>
      <c r="R946" s="5"/>
      <c r="S946" s="5"/>
      <c r="T946" s="5"/>
      <c r="U946" s="5"/>
      <c r="V946" s="5"/>
      <c r="W946" s="5">
        <v>0</v>
      </c>
      <c r="X946" s="5">
        <v>1</v>
      </c>
      <c r="Y946" s="5">
        <v>0</v>
      </c>
      <c r="Z946" s="5">
        <v>0</v>
      </c>
      <c r="AA946" s="5">
        <v>1</v>
      </c>
      <c r="AB946" s="5">
        <v>0</v>
      </c>
    </row>
    <row r="947" spans="1:206" x14ac:dyDescent="0.2">
      <c r="A947" s="5">
        <v>50</v>
      </c>
      <c r="B947" s="5">
        <v>0</v>
      </c>
      <c r="C947" s="5">
        <v>0</v>
      </c>
      <c r="D947" s="5">
        <v>1</v>
      </c>
      <c r="E947" s="5">
        <v>230</v>
      </c>
      <c r="F947" s="5">
        <f>ROUND(Source!BA927,O947)</f>
        <v>0</v>
      </c>
      <c r="G947" s="5" t="s">
        <v>367</v>
      </c>
      <c r="H947" s="5" t="s">
        <v>368</v>
      </c>
      <c r="I947" s="5"/>
      <c r="J947" s="5"/>
      <c r="K947" s="5">
        <v>230</v>
      </c>
      <c r="L947" s="5">
        <v>19</v>
      </c>
      <c r="M947" s="5">
        <v>3</v>
      </c>
      <c r="N947" s="5" t="s">
        <v>3</v>
      </c>
      <c r="O947" s="5">
        <v>2</v>
      </c>
      <c r="P947" s="5">
        <f>ROUND(Source!ES927,O947)</f>
        <v>0</v>
      </c>
      <c r="Q947" s="5"/>
      <c r="R947" s="5"/>
      <c r="S947" s="5"/>
      <c r="T947" s="5"/>
      <c r="U947" s="5"/>
      <c r="V947" s="5"/>
      <c r="W947" s="5">
        <v>0</v>
      </c>
      <c r="X947" s="5">
        <v>1</v>
      </c>
      <c r="Y947" s="5">
        <v>0</v>
      </c>
      <c r="Z947" s="5">
        <v>0</v>
      </c>
      <c r="AA947" s="5">
        <v>1</v>
      </c>
      <c r="AB947" s="5">
        <v>0</v>
      </c>
    </row>
    <row r="948" spans="1:206" x14ac:dyDescent="0.2">
      <c r="A948" s="5">
        <v>50</v>
      </c>
      <c r="B948" s="5">
        <v>0</v>
      </c>
      <c r="C948" s="5">
        <v>0</v>
      </c>
      <c r="D948" s="5">
        <v>1</v>
      </c>
      <c r="E948" s="5">
        <v>206</v>
      </c>
      <c r="F948" s="5">
        <f>ROUND(Source!T927,O948)</f>
        <v>0</v>
      </c>
      <c r="G948" s="5" t="s">
        <v>369</v>
      </c>
      <c r="H948" s="5" t="s">
        <v>370</v>
      </c>
      <c r="I948" s="5"/>
      <c r="J948" s="5"/>
      <c r="K948" s="5">
        <v>206</v>
      </c>
      <c r="L948" s="5">
        <v>20</v>
      </c>
      <c r="M948" s="5">
        <v>3</v>
      </c>
      <c r="N948" s="5" t="s">
        <v>3</v>
      </c>
      <c r="O948" s="5">
        <v>2</v>
      </c>
      <c r="P948" s="5">
        <f>ROUND(Source!DL927,O948)</f>
        <v>0</v>
      </c>
      <c r="Q948" s="5"/>
      <c r="R948" s="5"/>
      <c r="S948" s="5"/>
      <c r="T948" s="5"/>
      <c r="U948" s="5"/>
      <c r="V948" s="5"/>
      <c r="W948" s="5">
        <v>0</v>
      </c>
      <c r="X948" s="5">
        <v>1</v>
      </c>
      <c r="Y948" s="5">
        <v>0</v>
      </c>
      <c r="Z948" s="5">
        <v>0</v>
      </c>
      <c r="AA948" s="5">
        <v>1</v>
      </c>
      <c r="AB948" s="5">
        <v>0</v>
      </c>
    </row>
    <row r="949" spans="1:206" x14ac:dyDescent="0.2">
      <c r="A949" s="5">
        <v>50</v>
      </c>
      <c r="B949" s="5">
        <v>0</v>
      </c>
      <c r="C949" s="5">
        <v>0</v>
      </c>
      <c r="D949" s="5">
        <v>1</v>
      </c>
      <c r="E949" s="5">
        <v>207</v>
      </c>
      <c r="F949" s="5">
        <f>Source!U927</f>
        <v>175.68437616399999</v>
      </c>
      <c r="G949" s="5" t="s">
        <v>371</v>
      </c>
      <c r="H949" s="5" t="s">
        <v>372</v>
      </c>
      <c r="I949" s="5"/>
      <c r="J949" s="5"/>
      <c r="K949" s="5">
        <v>207</v>
      </c>
      <c r="L949" s="5">
        <v>21</v>
      </c>
      <c r="M949" s="5">
        <v>3</v>
      </c>
      <c r="N949" s="5" t="s">
        <v>3</v>
      </c>
      <c r="O949" s="5">
        <v>-1</v>
      </c>
      <c r="P949" s="5">
        <f>Source!DM927</f>
        <v>175.68437616399999</v>
      </c>
      <c r="Q949" s="5"/>
      <c r="R949" s="5"/>
      <c r="S949" s="5"/>
      <c r="T949" s="5"/>
      <c r="U949" s="5"/>
      <c r="V949" s="5"/>
      <c r="W949" s="5">
        <v>175.68437616400001</v>
      </c>
      <c r="X949" s="5">
        <v>1</v>
      </c>
      <c r="Y949" s="5">
        <v>175.68437616400001</v>
      </c>
      <c r="Z949" s="5">
        <v>175.68437616400001</v>
      </c>
      <c r="AA949" s="5">
        <v>1</v>
      </c>
      <c r="AB949" s="5">
        <v>175.68437616400001</v>
      </c>
    </row>
    <row r="950" spans="1:206" x14ac:dyDescent="0.2">
      <c r="A950" s="5">
        <v>50</v>
      </c>
      <c r="B950" s="5">
        <v>0</v>
      </c>
      <c r="C950" s="5">
        <v>0</v>
      </c>
      <c r="D950" s="5">
        <v>1</v>
      </c>
      <c r="E950" s="5">
        <v>208</v>
      </c>
      <c r="F950" s="5">
        <f>Source!V927</f>
        <v>0</v>
      </c>
      <c r="G950" s="5" t="s">
        <v>373</v>
      </c>
      <c r="H950" s="5" t="s">
        <v>374</v>
      </c>
      <c r="I950" s="5"/>
      <c r="J950" s="5"/>
      <c r="K950" s="5">
        <v>208</v>
      </c>
      <c r="L950" s="5">
        <v>22</v>
      </c>
      <c r="M950" s="5">
        <v>3</v>
      </c>
      <c r="N950" s="5" t="s">
        <v>3</v>
      </c>
      <c r="O950" s="5">
        <v>-1</v>
      </c>
      <c r="P950" s="5">
        <f>Source!DN927</f>
        <v>0</v>
      </c>
      <c r="Q950" s="5"/>
      <c r="R950" s="5"/>
      <c r="S950" s="5"/>
      <c r="T950" s="5"/>
      <c r="U950" s="5"/>
      <c r="V950" s="5"/>
      <c r="W950" s="5">
        <v>0</v>
      </c>
      <c r="X950" s="5">
        <v>1</v>
      </c>
      <c r="Y950" s="5">
        <v>0</v>
      </c>
      <c r="Z950" s="5">
        <v>0</v>
      </c>
      <c r="AA950" s="5">
        <v>1</v>
      </c>
      <c r="AB950" s="5">
        <v>0</v>
      </c>
    </row>
    <row r="951" spans="1:206" x14ac:dyDescent="0.2">
      <c r="A951" s="5">
        <v>50</v>
      </c>
      <c r="B951" s="5">
        <v>0</v>
      </c>
      <c r="C951" s="5">
        <v>0</v>
      </c>
      <c r="D951" s="5">
        <v>1</v>
      </c>
      <c r="E951" s="5">
        <v>209</v>
      </c>
      <c r="F951" s="5">
        <f>ROUND(Source!W927,O951)</f>
        <v>0</v>
      </c>
      <c r="G951" s="5" t="s">
        <v>375</v>
      </c>
      <c r="H951" s="5" t="s">
        <v>376</v>
      </c>
      <c r="I951" s="5"/>
      <c r="J951" s="5"/>
      <c r="K951" s="5">
        <v>209</v>
      </c>
      <c r="L951" s="5">
        <v>23</v>
      </c>
      <c r="M951" s="5">
        <v>3</v>
      </c>
      <c r="N951" s="5" t="s">
        <v>3</v>
      </c>
      <c r="O951" s="5">
        <v>2</v>
      </c>
      <c r="P951" s="5">
        <f>ROUND(Source!DO927,O951)</f>
        <v>0</v>
      </c>
      <c r="Q951" s="5"/>
      <c r="R951" s="5"/>
      <c r="S951" s="5"/>
      <c r="T951" s="5"/>
      <c r="U951" s="5"/>
      <c r="V951" s="5"/>
      <c r="W951" s="5">
        <v>0</v>
      </c>
      <c r="X951" s="5">
        <v>1</v>
      </c>
      <c r="Y951" s="5">
        <v>0</v>
      </c>
      <c r="Z951" s="5">
        <v>0</v>
      </c>
      <c r="AA951" s="5">
        <v>1</v>
      </c>
      <c r="AB951" s="5">
        <v>0</v>
      </c>
    </row>
    <row r="952" spans="1:206" x14ac:dyDescent="0.2">
      <c r="A952" s="5">
        <v>50</v>
      </c>
      <c r="B952" s="5">
        <v>0</v>
      </c>
      <c r="C952" s="5">
        <v>0</v>
      </c>
      <c r="D952" s="5">
        <v>1</v>
      </c>
      <c r="E952" s="5">
        <v>233</v>
      </c>
      <c r="F952" s="5">
        <f>ROUND(Source!BD927,O952)</f>
        <v>0</v>
      </c>
      <c r="G952" s="5" t="s">
        <v>377</v>
      </c>
      <c r="H952" s="5" t="s">
        <v>378</v>
      </c>
      <c r="I952" s="5"/>
      <c r="J952" s="5"/>
      <c r="K952" s="5">
        <v>233</v>
      </c>
      <c r="L952" s="5">
        <v>24</v>
      </c>
      <c r="M952" s="5">
        <v>3</v>
      </c>
      <c r="N952" s="5" t="s">
        <v>3</v>
      </c>
      <c r="O952" s="5">
        <v>2</v>
      </c>
      <c r="P952" s="5">
        <f>ROUND(Source!EV927,O952)</f>
        <v>0</v>
      </c>
      <c r="Q952" s="5"/>
      <c r="R952" s="5"/>
      <c r="S952" s="5"/>
      <c r="T952" s="5"/>
      <c r="U952" s="5"/>
      <c r="V952" s="5"/>
      <c r="W952" s="5">
        <v>0</v>
      </c>
      <c r="X952" s="5">
        <v>1</v>
      </c>
      <c r="Y952" s="5">
        <v>0</v>
      </c>
      <c r="Z952" s="5">
        <v>0</v>
      </c>
      <c r="AA952" s="5">
        <v>1</v>
      </c>
      <c r="AB952" s="5">
        <v>0</v>
      </c>
    </row>
    <row r="953" spans="1:206" x14ac:dyDescent="0.2">
      <c r="A953" s="5">
        <v>50</v>
      </c>
      <c r="B953" s="5">
        <v>0</v>
      </c>
      <c r="C953" s="5">
        <v>0</v>
      </c>
      <c r="D953" s="5">
        <v>1</v>
      </c>
      <c r="E953" s="5">
        <v>210</v>
      </c>
      <c r="F953" s="5">
        <f>ROUND(Source!X927,O953)</f>
        <v>2412.15</v>
      </c>
      <c r="G953" s="5" t="s">
        <v>379</v>
      </c>
      <c r="H953" s="5" t="s">
        <v>380</v>
      </c>
      <c r="I953" s="5"/>
      <c r="J953" s="5"/>
      <c r="K953" s="5">
        <v>210</v>
      </c>
      <c r="L953" s="5">
        <v>25</v>
      </c>
      <c r="M953" s="5">
        <v>3</v>
      </c>
      <c r="N953" s="5" t="s">
        <v>3</v>
      </c>
      <c r="O953" s="5">
        <v>2</v>
      </c>
      <c r="P953" s="5">
        <f>ROUND(Source!DP927,O953)</f>
        <v>132644.6</v>
      </c>
      <c r="Q953" s="5"/>
      <c r="R953" s="5"/>
      <c r="S953" s="5"/>
      <c r="T953" s="5"/>
      <c r="U953" s="5"/>
      <c r="V953" s="5"/>
      <c r="W953" s="5">
        <v>2412.15</v>
      </c>
      <c r="X953" s="5">
        <v>1</v>
      </c>
      <c r="Y953" s="5">
        <v>2412.15</v>
      </c>
      <c r="Z953" s="5">
        <v>132644.6</v>
      </c>
      <c r="AA953" s="5">
        <v>1</v>
      </c>
      <c r="AB953" s="5">
        <v>132644.6</v>
      </c>
    </row>
    <row r="954" spans="1:206" x14ac:dyDescent="0.2">
      <c r="A954" s="5">
        <v>50</v>
      </c>
      <c r="B954" s="5">
        <v>0</v>
      </c>
      <c r="C954" s="5">
        <v>0</v>
      </c>
      <c r="D954" s="5">
        <v>1</v>
      </c>
      <c r="E954" s="5">
        <v>211</v>
      </c>
      <c r="F954" s="5">
        <f>ROUND(Source!Y927,O954)</f>
        <v>1349.02</v>
      </c>
      <c r="G954" s="5" t="s">
        <v>381</v>
      </c>
      <c r="H954" s="5" t="s">
        <v>382</v>
      </c>
      <c r="I954" s="5"/>
      <c r="J954" s="5"/>
      <c r="K954" s="5">
        <v>211</v>
      </c>
      <c r="L954" s="5">
        <v>26</v>
      </c>
      <c r="M954" s="5">
        <v>3</v>
      </c>
      <c r="N954" s="5" t="s">
        <v>3</v>
      </c>
      <c r="O954" s="5">
        <v>2</v>
      </c>
      <c r="P954" s="5">
        <f>ROUND(Source!DQ927,O954)</f>
        <v>74182.69</v>
      </c>
      <c r="Q954" s="5"/>
      <c r="R954" s="5"/>
      <c r="S954" s="5"/>
      <c r="T954" s="5"/>
      <c r="U954" s="5"/>
      <c r="V954" s="5"/>
      <c r="W954" s="5">
        <v>1349.02</v>
      </c>
      <c r="X954" s="5">
        <v>1</v>
      </c>
      <c r="Y954" s="5">
        <v>1349.02</v>
      </c>
      <c r="Z954" s="5">
        <v>74182.69</v>
      </c>
      <c r="AA954" s="5">
        <v>1</v>
      </c>
      <c r="AB954" s="5">
        <v>74182.69</v>
      </c>
    </row>
    <row r="955" spans="1:206" x14ac:dyDescent="0.2">
      <c r="A955" s="5">
        <v>50</v>
      </c>
      <c r="B955" s="5">
        <v>0</v>
      </c>
      <c r="C955" s="5">
        <v>0</v>
      </c>
      <c r="D955" s="5">
        <v>1</v>
      </c>
      <c r="E955" s="5">
        <v>224</v>
      </c>
      <c r="F955" s="5">
        <f>ROUND(Source!AR927,O955)</f>
        <v>173549.25</v>
      </c>
      <c r="G955" s="5" t="s">
        <v>383</v>
      </c>
      <c r="H955" s="5" t="s">
        <v>384</v>
      </c>
      <c r="I955" s="5"/>
      <c r="J955" s="5"/>
      <c r="K955" s="5">
        <v>224</v>
      </c>
      <c r="L955" s="5">
        <v>27</v>
      </c>
      <c r="M955" s="5">
        <v>3</v>
      </c>
      <c r="N955" s="5" t="s">
        <v>3</v>
      </c>
      <c r="O955" s="5">
        <v>2</v>
      </c>
      <c r="P955" s="5">
        <f>ROUND(Source!EJ927,O955)</f>
        <v>1840596</v>
      </c>
      <c r="Q955" s="5"/>
      <c r="R955" s="5"/>
      <c r="S955" s="5"/>
      <c r="T955" s="5"/>
      <c r="U955" s="5"/>
      <c r="V955" s="5"/>
      <c r="W955" s="5">
        <v>173549.25</v>
      </c>
      <c r="X955" s="5">
        <v>1</v>
      </c>
      <c r="Y955" s="5">
        <v>173549.25</v>
      </c>
      <c r="Z955" s="5">
        <v>1840596</v>
      </c>
      <c r="AA955" s="5">
        <v>1</v>
      </c>
      <c r="AB955" s="5">
        <v>1840596</v>
      </c>
    </row>
    <row r="957" spans="1:206" x14ac:dyDescent="0.2">
      <c r="A957" s="3">
        <v>51</v>
      </c>
      <c r="B957" s="3">
        <f>B20</f>
        <v>1</v>
      </c>
      <c r="C957" s="3">
        <f>A20</f>
        <v>3</v>
      </c>
      <c r="D957" s="3">
        <f>ROW(A20)</f>
        <v>20</v>
      </c>
      <c r="E957" s="3"/>
      <c r="F957" s="3" t="str">
        <f>IF(F20&lt;&gt;"",F20,"")</f>
        <v>02-01-04</v>
      </c>
      <c r="G957" s="3" t="str">
        <f>IF(G20&lt;&gt;"",G20,"")</f>
        <v>Система водоснабжения</v>
      </c>
      <c r="H957" s="3">
        <v>0</v>
      </c>
      <c r="I957" s="3"/>
      <c r="J957" s="3"/>
      <c r="K957" s="3"/>
      <c r="L957" s="3"/>
      <c r="M957" s="3"/>
      <c r="N957" s="3"/>
      <c r="O957" s="3">
        <f t="shared" ref="O957:T957" si="1153">ROUND(O242+O448+O628+O818+O927+AB957,2)</f>
        <v>548525.22</v>
      </c>
      <c r="P957" s="3">
        <f t="shared" si="1153"/>
        <v>522059.51</v>
      </c>
      <c r="Q957" s="3">
        <f t="shared" si="1153"/>
        <v>1991.9</v>
      </c>
      <c r="R957" s="3">
        <f t="shared" si="1153"/>
        <v>176.35</v>
      </c>
      <c r="S957" s="3">
        <f t="shared" si="1153"/>
        <v>24473.81</v>
      </c>
      <c r="T957" s="3">
        <f t="shared" si="1153"/>
        <v>0</v>
      </c>
      <c r="U957" s="3">
        <f>U242+U448+U628+U818+U927+AH957</f>
        <v>1905.8810222635</v>
      </c>
      <c r="V957" s="3">
        <f>V242+V448+V628+V818+V927+AI957</f>
        <v>0</v>
      </c>
      <c r="W957" s="3">
        <f>ROUND(W242+W448+W628+W818+W927+AJ957,2)</f>
        <v>0</v>
      </c>
      <c r="X957" s="3">
        <f>ROUND(X242+X448+X628+X818+X927+AK957,2)</f>
        <v>25081.57</v>
      </c>
      <c r="Y957" s="3">
        <f>ROUND(Y242+Y448+Y628+Y818+Y927+AL957,2)</f>
        <v>13865.9</v>
      </c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>
        <f t="shared" ref="AO957:BD957" si="1154">ROUND(AO242+AO448+AO628+AO818+AO927+BX957,2)</f>
        <v>0</v>
      </c>
      <c r="AP957" s="3">
        <f t="shared" si="1154"/>
        <v>26400.39</v>
      </c>
      <c r="AQ957" s="3">
        <f t="shared" si="1154"/>
        <v>0</v>
      </c>
      <c r="AR957" s="3">
        <f t="shared" si="1154"/>
        <v>587472.68999999994</v>
      </c>
      <c r="AS957" s="3">
        <f t="shared" si="1154"/>
        <v>521120.94</v>
      </c>
      <c r="AT957" s="3">
        <f t="shared" si="1154"/>
        <v>39951.360000000001</v>
      </c>
      <c r="AU957" s="3">
        <f t="shared" si="1154"/>
        <v>0</v>
      </c>
      <c r="AV957" s="3">
        <f t="shared" si="1154"/>
        <v>522059.51</v>
      </c>
      <c r="AW957" s="3">
        <f t="shared" si="1154"/>
        <v>495659.12</v>
      </c>
      <c r="AX957" s="3">
        <f t="shared" si="1154"/>
        <v>0</v>
      </c>
      <c r="AY957" s="3">
        <f t="shared" si="1154"/>
        <v>495659.12</v>
      </c>
      <c r="AZ957" s="3">
        <f t="shared" si="1154"/>
        <v>26400.39</v>
      </c>
      <c r="BA957" s="3">
        <f t="shared" si="1154"/>
        <v>0</v>
      </c>
      <c r="BB957" s="3">
        <f t="shared" si="1154"/>
        <v>0</v>
      </c>
      <c r="BC957" s="3">
        <f t="shared" si="1154"/>
        <v>0</v>
      </c>
      <c r="BD957" s="3">
        <f t="shared" si="1154"/>
        <v>0</v>
      </c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4">
        <f t="shared" ref="DG957:DL957" si="1155">ROUND(DG242+DG448+DG628+DG818+DG927+DT957,2)</f>
        <v>5797422.2400000002</v>
      </c>
      <c r="DH957" s="4">
        <f t="shared" si="1155"/>
        <v>4423770.76</v>
      </c>
      <c r="DI957" s="4">
        <f t="shared" si="1155"/>
        <v>27836.65</v>
      </c>
      <c r="DJ957" s="4">
        <f t="shared" si="1155"/>
        <v>9697.58</v>
      </c>
      <c r="DK957" s="4">
        <f t="shared" si="1155"/>
        <v>1345814.83</v>
      </c>
      <c r="DL957" s="4">
        <f t="shared" si="1155"/>
        <v>0</v>
      </c>
      <c r="DM957" s="4">
        <f>DM242+DM448+DM628+DM818+DM927+DZ957</f>
        <v>1905.8810222635</v>
      </c>
      <c r="DN957" s="4">
        <f>DN242+DN448+DN628+DN818+DN927+EA957</f>
        <v>0</v>
      </c>
      <c r="DO957" s="4">
        <f>ROUND(DO242+DO448+DO628+DO818+DO927+EB957,2)</f>
        <v>0</v>
      </c>
      <c r="DP957" s="4">
        <f>ROUND(DP242+DP448+DP628+DP818+DP927+EC957,2)</f>
        <v>1379234.15</v>
      </c>
      <c r="DQ957" s="4">
        <f>ROUND(DQ242+DQ448+DQ628+DQ818+DQ927+ED957,2)</f>
        <v>762487.41</v>
      </c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>
        <f t="shared" ref="EG957:EV957" si="1156">ROUND(EG242+EG448+EG628+EG818+EG927+FP957,2)</f>
        <v>0</v>
      </c>
      <c r="EH957" s="4">
        <f t="shared" si="1156"/>
        <v>202226.99</v>
      </c>
      <c r="EI957" s="4">
        <f t="shared" si="1156"/>
        <v>0</v>
      </c>
      <c r="EJ957" s="4">
        <f t="shared" si="1156"/>
        <v>7939143.7999999998</v>
      </c>
      <c r="EK957" s="4">
        <f t="shared" si="1156"/>
        <v>7246552.5199999996</v>
      </c>
      <c r="EL957" s="4">
        <f t="shared" si="1156"/>
        <v>490364.29</v>
      </c>
      <c r="EM957" s="4">
        <f t="shared" si="1156"/>
        <v>0</v>
      </c>
      <c r="EN957" s="4">
        <f t="shared" si="1156"/>
        <v>4423770.76</v>
      </c>
      <c r="EO957" s="4">
        <f t="shared" si="1156"/>
        <v>4221543.7699999996</v>
      </c>
      <c r="EP957" s="4">
        <f t="shared" si="1156"/>
        <v>0</v>
      </c>
      <c r="EQ957" s="4">
        <f t="shared" si="1156"/>
        <v>4221543.7699999996</v>
      </c>
      <c r="ER957" s="4">
        <f t="shared" si="1156"/>
        <v>202226.99</v>
      </c>
      <c r="ES957" s="4">
        <f t="shared" si="1156"/>
        <v>0</v>
      </c>
      <c r="ET957" s="4">
        <f t="shared" si="1156"/>
        <v>0</v>
      </c>
      <c r="EU957" s="4">
        <f t="shared" si="1156"/>
        <v>0</v>
      </c>
      <c r="EV957" s="4">
        <f t="shared" si="1156"/>
        <v>0</v>
      </c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>
        <v>0</v>
      </c>
    </row>
    <row r="959" spans="1:206" x14ac:dyDescent="0.2">
      <c r="A959" s="5">
        <v>50</v>
      </c>
      <c r="B959" s="5">
        <v>0</v>
      </c>
      <c r="C959" s="5">
        <v>0</v>
      </c>
      <c r="D959" s="5">
        <v>1</v>
      </c>
      <c r="E959" s="5">
        <v>201</v>
      </c>
      <c r="F959" s="5">
        <f>ROUND(Source!O957,O959)</f>
        <v>548525.22</v>
      </c>
      <c r="G959" s="5" t="s">
        <v>331</v>
      </c>
      <c r="H959" s="5" t="s">
        <v>332</v>
      </c>
      <c r="I959" s="5"/>
      <c r="J959" s="5"/>
      <c r="K959" s="5">
        <v>201</v>
      </c>
      <c r="L959" s="5">
        <v>1</v>
      </c>
      <c r="M959" s="5">
        <v>3</v>
      </c>
      <c r="N959" s="5" t="s">
        <v>3</v>
      </c>
      <c r="O959" s="5">
        <v>2</v>
      </c>
      <c r="P959" s="5">
        <f>ROUND(Source!DG957,O959)</f>
        <v>5797422.2400000002</v>
      </c>
      <c r="Q959" s="5"/>
      <c r="R959" s="5"/>
      <c r="S959" s="5"/>
      <c r="T959" s="5"/>
      <c r="U959" s="5"/>
      <c r="V959" s="5"/>
      <c r="W959" s="5">
        <v>548525.22</v>
      </c>
      <c r="X959" s="5">
        <v>1</v>
      </c>
      <c r="Y959" s="5">
        <v>548525.22</v>
      </c>
      <c r="Z959" s="5">
        <v>5797422.2400000002</v>
      </c>
      <c r="AA959" s="5">
        <v>1</v>
      </c>
      <c r="AB959" s="5">
        <v>5797422.2400000002</v>
      </c>
    </row>
    <row r="960" spans="1:206" x14ac:dyDescent="0.2">
      <c r="A960" s="5">
        <v>50</v>
      </c>
      <c r="B960" s="5">
        <v>0</v>
      </c>
      <c r="C960" s="5">
        <v>0</v>
      </c>
      <c r="D960" s="5">
        <v>1</v>
      </c>
      <c r="E960" s="5">
        <v>202</v>
      </c>
      <c r="F960" s="5">
        <f>ROUND(Source!P957,O960)</f>
        <v>522059.51</v>
      </c>
      <c r="G960" s="5" t="s">
        <v>333</v>
      </c>
      <c r="H960" s="5" t="s">
        <v>334</v>
      </c>
      <c r="I960" s="5"/>
      <c r="J960" s="5"/>
      <c r="K960" s="5">
        <v>202</v>
      </c>
      <c r="L960" s="5">
        <v>2</v>
      </c>
      <c r="M960" s="5">
        <v>3</v>
      </c>
      <c r="N960" s="5" t="s">
        <v>3</v>
      </c>
      <c r="O960" s="5">
        <v>2</v>
      </c>
      <c r="P960" s="5">
        <f>ROUND(Source!DH957,O960)</f>
        <v>4423770.76</v>
      </c>
      <c r="Q960" s="5"/>
      <c r="R960" s="5"/>
      <c r="S960" s="5"/>
      <c r="T960" s="5"/>
      <c r="U960" s="5"/>
      <c r="V960" s="5"/>
      <c r="W960" s="5">
        <v>522059.51</v>
      </c>
      <c r="X960" s="5">
        <v>1</v>
      </c>
      <c r="Y960" s="5">
        <v>522059.51</v>
      </c>
      <c r="Z960" s="5">
        <v>4423770.76</v>
      </c>
      <c r="AA960" s="5">
        <v>1</v>
      </c>
      <c r="AB960" s="5">
        <v>4423770.76</v>
      </c>
    </row>
    <row r="961" spans="1:28" x14ac:dyDescent="0.2">
      <c r="A961" s="5">
        <v>50</v>
      </c>
      <c r="B961" s="5">
        <v>0</v>
      </c>
      <c r="C961" s="5">
        <v>0</v>
      </c>
      <c r="D961" s="5">
        <v>1</v>
      </c>
      <c r="E961" s="5">
        <v>222</v>
      </c>
      <c r="F961" s="5">
        <f>ROUND(Source!AO957,O961)</f>
        <v>0</v>
      </c>
      <c r="G961" s="5" t="s">
        <v>335</v>
      </c>
      <c r="H961" s="5" t="s">
        <v>336</v>
      </c>
      <c r="I961" s="5"/>
      <c r="J961" s="5"/>
      <c r="K961" s="5">
        <v>222</v>
      </c>
      <c r="L961" s="5">
        <v>3</v>
      </c>
      <c r="M961" s="5">
        <v>3</v>
      </c>
      <c r="N961" s="5" t="s">
        <v>3</v>
      </c>
      <c r="O961" s="5">
        <v>2</v>
      </c>
      <c r="P961" s="5">
        <f>ROUND(Source!EG957,O961)</f>
        <v>0</v>
      </c>
      <c r="Q961" s="5"/>
      <c r="R961" s="5"/>
      <c r="S961" s="5"/>
      <c r="T961" s="5"/>
      <c r="U961" s="5"/>
      <c r="V961" s="5"/>
      <c r="W961" s="5">
        <v>0</v>
      </c>
      <c r="X961" s="5">
        <v>1</v>
      </c>
      <c r="Y961" s="5">
        <v>0</v>
      </c>
      <c r="Z961" s="5">
        <v>0</v>
      </c>
      <c r="AA961" s="5">
        <v>1</v>
      </c>
      <c r="AB961" s="5">
        <v>0</v>
      </c>
    </row>
    <row r="962" spans="1:28" x14ac:dyDescent="0.2">
      <c r="A962" s="5">
        <v>50</v>
      </c>
      <c r="B962" s="5">
        <v>0</v>
      </c>
      <c r="C962" s="5">
        <v>0</v>
      </c>
      <c r="D962" s="5">
        <v>1</v>
      </c>
      <c r="E962" s="5">
        <v>225</v>
      </c>
      <c r="F962" s="5">
        <f>ROUND(Source!AV957,O962)</f>
        <v>522059.51</v>
      </c>
      <c r="G962" s="5" t="s">
        <v>337</v>
      </c>
      <c r="H962" s="5" t="s">
        <v>338</v>
      </c>
      <c r="I962" s="5"/>
      <c r="J962" s="5"/>
      <c r="K962" s="5">
        <v>225</v>
      </c>
      <c r="L962" s="5">
        <v>4</v>
      </c>
      <c r="M962" s="5">
        <v>3</v>
      </c>
      <c r="N962" s="5" t="s">
        <v>3</v>
      </c>
      <c r="O962" s="5">
        <v>2</v>
      </c>
      <c r="P962" s="5">
        <f>ROUND(Source!EN957,O962)</f>
        <v>4423770.76</v>
      </c>
      <c r="Q962" s="5"/>
      <c r="R962" s="5"/>
      <c r="S962" s="5"/>
      <c r="T962" s="5"/>
      <c r="U962" s="5"/>
      <c r="V962" s="5"/>
      <c r="W962" s="5">
        <v>522059.51</v>
      </c>
      <c r="X962" s="5">
        <v>1</v>
      </c>
      <c r="Y962" s="5">
        <v>522059.51</v>
      </c>
      <c r="Z962" s="5">
        <v>4423770.76</v>
      </c>
      <c r="AA962" s="5">
        <v>1</v>
      </c>
      <c r="AB962" s="5">
        <v>4423770.76</v>
      </c>
    </row>
    <row r="963" spans="1:28" x14ac:dyDescent="0.2">
      <c r="A963" s="5">
        <v>50</v>
      </c>
      <c r="B963" s="5">
        <v>0</v>
      </c>
      <c r="C963" s="5">
        <v>0</v>
      </c>
      <c r="D963" s="5">
        <v>1</v>
      </c>
      <c r="E963" s="5">
        <v>226</v>
      </c>
      <c r="F963" s="5">
        <f>ROUND(Source!AW957,O963)</f>
        <v>495659.12</v>
      </c>
      <c r="G963" s="5" t="s">
        <v>339</v>
      </c>
      <c r="H963" s="5" t="s">
        <v>340</v>
      </c>
      <c r="I963" s="5"/>
      <c r="J963" s="5"/>
      <c r="K963" s="5">
        <v>226</v>
      </c>
      <c r="L963" s="5">
        <v>5</v>
      </c>
      <c r="M963" s="5">
        <v>3</v>
      </c>
      <c r="N963" s="5" t="s">
        <v>3</v>
      </c>
      <c r="O963" s="5">
        <v>2</v>
      </c>
      <c r="P963" s="5">
        <f>ROUND(Source!EO957,O963)</f>
        <v>4221543.7699999996</v>
      </c>
      <c r="Q963" s="5"/>
      <c r="R963" s="5"/>
      <c r="S963" s="5"/>
      <c r="T963" s="5"/>
      <c r="U963" s="5"/>
      <c r="V963" s="5"/>
      <c r="W963" s="5">
        <v>495659.12</v>
      </c>
      <c r="X963" s="5">
        <v>1</v>
      </c>
      <c r="Y963" s="5">
        <v>495659.12</v>
      </c>
      <c r="Z963" s="5">
        <v>4221543.7699999996</v>
      </c>
      <c r="AA963" s="5">
        <v>1</v>
      </c>
      <c r="AB963" s="5">
        <v>4221543.7699999996</v>
      </c>
    </row>
    <row r="964" spans="1:28" x14ac:dyDescent="0.2">
      <c r="A964" s="5">
        <v>50</v>
      </c>
      <c r="B964" s="5">
        <v>0</v>
      </c>
      <c r="C964" s="5">
        <v>0</v>
      </c>
      <c r="D964" s="5">
        <v>1</v>
      </c>
      <c r="E964" s="5">
        <v>227</v>
      </c>
      <c r="F964" s="5">
        <f>ROUND(Source!AX957,O964)</f>
        <v>0</v>
      </c>
      <c r="G964" s="5" t="s">
        <v>341</v>
      </c>
      <c r="H964" s="5" t="s">
        <v>342</v>
      </c>
      <c r="I964" s="5"/>
      <c r="J964" s="5"/>
      <c r="K964" s="5">
        <v>227</v>
      </c>
      <c r="L964" s="5">
        <v>6</v>
      </c>
      <c r="M964" s="5">
        <v>3</v>
      </c>
      <c r="N964" s="5" t="s">
        <v>3</v>
      </c>
      <c r="O964" s="5">
        <v>2</v>
      </c>
      <c r="P964" s="5">
        <f>ROUND(Source!EP957,O964)</f>
        <v>0</v>
      </c>
      <c r="Q964" s="5"/>
      <c r="R964" s="5"/>
      <c r="S964" s="5"/>
      <c r="T964" s="5"/>
      <c r="U964" s="5"/>
      <c r="V964" s="5"/>
      <c r="W964" s="5">
        <v>0</v>
      </c>
      <c r="X964" s="5">
        <v>1</v>
      </c>
      <c r="Y964" s="5">
        <v>0</v>
      </c>
      <c r="Z964" s="5">
        <v>0</v>
      </c>
      <c r="AA964" s="5">
        <v>1</v>
      </c>
      <c r="AB964" s="5">
        <v>0</v>
      </c>
    </row>
    <row r="965" spans="1:28" x14ac:dyDescent="0.2">
      <c r="A965" s="5">
        <v>50</v>
      </c>
      <c r="B965" s="5">
        <v>0</v>
      </c>
      <c r="C965" s="5">
        <v>0</v>
      </c>
      <c r="D965" s="5">
        <v>1</v>
      </c>
      <c r="E965" s="5">
        <v>228</v>
      </c>
      <c r="F965" s="5">
        <f>ROUND(Source!AY957,O965)</f>
        <v>495659.12</v>
      </c>
      <c r="G965" s="5" t="s">
        <v>343</v>
      </c>
      <c r="H965" s="5" t="s">
        <v>344</v>
      </c>
      <c r="I965" s="5"/>
      <c r="J965" s="5"/>
      <c r="K965" s="5">
        <v>228</v>
      </c>
      <c r="L965" s="5">
        <v>7</v>
      </c>
      <c r="M965" s="5">
        <v>3</v>
      </c>
      <c r="N965" s="5" t="s">
        <v>3</v>
      </c>
      <c r="O965" s="5">
        <v>2</v>
      </c>
      <c r="P965" s="5">
        <f>ROUND(Source!EQ957,O965)</f>
        <v>4221543.7699999996</v>
      </c>
      <c r="Q965" s="5"/>
      <c r="R965" s="5"/>
      <c r="S965" s="5"/>
      <c r="T965" s="5"/>
      <c r="U965" s="5"/>
      <c r="V965" s="5"/>
      <c r="W965" s="5">
        <v>495659.12</v>
      </c>
      <c r="X965" s="5">
        <v>1</v>
      </c>
      <c r="Y965" s="5">
        <v>495659.12</v>
      </c>
      <c r="Z965" s="5">
        <v>4221543.7699999996</v>
      </c>
      <c r="AA965" s="5">
        <v>1</v>
      </c>
      <c r="AB965" s="5">
        <v>4221543.7699999996</v>
      </c>
    </row>
    <row r="966" spans="1:28" x14ac:dyDescent="0.2">
      <c r="A966" s="5">
        <v>50</v>
      </c>
      <c r="B966" s="5">
        <v>0</v>
      </c>
      <c r="C966" s="5">
        <v>0</v>
      </c>
      <c r="D966" s="5">
        <v>1</v>
      </c>
      <c r="E966" s="5">
        <v>216</v>
      </c>
      <c r="F966" s="5">
        <f>ROUND(Source!AP957,O966)</f>
        <v>26400.39</v>
      </c>
      <c r="G966" s="5" t="s">
        <v>345</v>
      </c>
      <c r="H966" s="5" t="s">
        <v>346</v>
      </c>
      <c r="I966" s="5"/>
      <c r="J966" s="5"/>
      <c r="K966" s="5">
        <v>216</v>
      </c>
      <c r="L966" s="5">
        <v>8</v>
      </c>
      <c r="M966" s="5">
        <v>3</v>
      </c>
      <c r="N966" s="5" t="s">
        <v>3</v>
      </c>
      <c r="O966" s="5">
        <v>2</v>
      </c>
      <c r="P966" s="5">
        <f>ROUND(Source!EH957,O966)</f>
        <v>202226.99</v>
      </c>
      <c r="Q966" s="5"/>
      <c r="R966" s="5"/>
      <c r="S966" s="5"/>
      <c r="T966" s="5"/>
      <c r="U966" s="5"/>
      <c r="V966" s="5"/>
      <c r="W966" s="5">
        <v>26400.39</v>
      </c>
      <c r="X966" s="5">
        <v>1</v>
      </c>
      <c r="Y966" s="5">
        <v>26400.39</v>
      </c>
      <c r="Z966" s="5">
        <v>202226.99</v>
      </c>
      <c r="AA966" s="5">
        <v>1</v>
      </c>
      <c r="AB966" s="5">
        <v>202226.99</v>
      </c>
    </row>
    <row r="967" spans="1:28" x14ac:dyDescent="0.2">
      <c r="A967" s="5">
        <v>50</v>
      </c>
      <c r="B967" s="5">
        <v>0</v>
      </c>
      <c r="C967" s="5">
        <v>0</v>
      </c>
      <c r="D967" s="5">
        <v>1</v>
      </c>
      <c r="E967" s="5">
        <v>223</v>
      </c>
      <c r="F967" s="5">
        <f>ROUND(Source!AQ957,O967)</f>
        <v>0</v>
      </c>
      <c r="G967" s="5" t="s">
        <v>347</v>
      </c>
      <c r="H967" s="5" t="s">
        <v>348</v>
      </c>
      <c r="I967" s="5"/>
      <c r="J967" s="5"/>
      <c r="K967" s="5">
        <v>223</v>
      </c>
      <c r="L967" s="5">
        <v>9</v>
      </c>
      <c r="M967" s="5">
        <v>3</v>
      </c>
      <c r="N967" s="5" t="s">
        <v>3</v>
      </c>
      <c r="O967" s="5">
        <v>2</v>
      </c>
      <c r="P967" s="5">
        <f>ROUND(Source!EI957,O967)</f>
        <v>0</v>
      </c>
      <c r="Q967" s="5"/>
      <c r="R967" s="5"/>
      <c r="S967" s="5"/>
      <c r="T967" s="5"/>
      <c r="U967" s="5"/>
      <c r="V967" s="5"/>
      <c r="W967" s="5">
        <v>0</v>
      </c>
      <c r="X967" s="5">
        <v>1</v>
      </c>
      <c r="Y967" s="5">
        <v>0</v>
      </c>
      <c r="Z967" s="5">
        <v>0</v>
      </c>
      <c r="AA967" s="5">
        <v>1</v>
      </c>
      <c r="AB967" s="5">
        <v>0</v>
      </c>
    </row>
    <row r="968" spans="1:28" x14ac:dyDescent="0.2">
      <c r="A968" s="5">
        <v>50</v>
      </c>
      <c r="B968" s="5">
        <v>0</v>
      </c>
      <c r="C968" s="5">
        <v>0</v>
      </c>
      <c r="D968" s="5">
        <v>1</v>
      </c>
      <c r="E968" s="5">
        <v>229</v>
      </c>
      <c r="F968" s="5">
        <f>ROUND(Source!AZ957,O968)</f>
        <v>26400.39</v>
      </c>
      <c r="G968" s="5" t="s">
        <v>349</v>
      </c>
      <c r="H968" s="5" t="s">
        <v>350</v>
      </c>
      <c r="I968" s="5"/>
      <c r="J968" s="5"/>
      <c r="K968" s="5">
        <v>229</v>
      </c>
      <c r="L968" s="5">
        <v>10</v>
      </c>
      <c r="M968" s="5">
        <v>3</v>
      </c>
      <c r="N968" s="5" t="s">
        <v>3</v>
      </c>
      <c r="O968" s="5">
        <v>2</v>
      </c>
      <c r="P968" s="5">
        <f>ROUND(Source!ER957,O968)</f>
        <v>202226.99</v>
      </c>
      <c r="Q968" s="5"/>
      <c r="R968" s="5"/>
      <c r="S968" s="5"/>
      <c r="T968" s="5"/>
      <c r="U968" s="5"/>
      <c r="V968" s="5"/>
      <c r="W968" s="5">
        <v>26400.39</v>
      </c>
      <c r="X968" s="5">
        <v>1</v>
      </c>
      <c r="Y968" s="5">
        <v>26400.39</v>
      </c>
      <c r="Z968" s="5">
        <v>202226.99</v>
      </c>
      <c r="AA968" s="5">
        <v>1</v>
      </c>
      <c r="AB968" s="5">
        <v>202226.99</v>
      </c>
    </row>
    <row r="969" spans="1:28" x14ac:dyDescent="0.2">
      <c r="A969" s="5">
        <v>50</v>
      </c>
      <c r="B969" s="5">
        <v>0</v>
      </c>
      <c r="C969" s="5">
        <v>0</v>
      </c>
      <c r="D969" s="5">
        <v>1</v>
      </c>
      <c r="E969" s="5">
        <v>203</v>
      </c>
      <c r="F969" s="5">
        <f>ROUND(Source!Q957,O969)</f>
        <v>1991.9</v>
      </c>
      <c r="G969" s="5" t="s">
        <v>351</v>
      </c>
      <c r="H969" s="5" t="s">
        <v>352</v>
      </c>
      <c r="I969" s="5"/>
      <c r="J969" s="5"/>
      <c r="K969" s="5">
        <v>203</v>
      </c>
      <c r="L969" s="5">
        <v>11</v>
      </c>
      <c r="M969" s="5">
        <v>3</v>
      </c>
      <c r="N969" s="5" t="s">
        <v>3</v>
      </c>
      <c r="O969" s="5">
        <v>2</v>
      </c>
      <c r="P969" s="5">
        <f>ROUND(Source!DI957,O969)</f>
        <v>27836.65</v>
      </c>
      <c r="Q969" s="5"/>
      <c r="R969" s="5"/>
      <c r="S969" s="5"/>
      <c r="T969" s="5"/>
      <c r="U969" s="5"/>
      <c r="V969" s="5"/>
      <c r="W969" s="5">
        <v>1991.9</v>
      </c>
      <c r="X969" s="5">
        <v>1</v>
      </c>
      <c r="Y969" s="5">
        <v>1991.9</v>
      </c>
      <c r="Z969" s="5">
        <v>27836.65</v>
      </c>
      <c r="AA969" s="5">
        <v>1</v>
      </c>
      <c r="AB969" s="5">
        <v>27836.65</v>
      </c>
    </row>
    <row r="970" spans="1:28" x14ac:dyDescent="0.2">
      <c r="A970" s="5">
        <v>50</v>
      </c>
      <c r="B970" s="5">
        <v>0</v>
      </c>
      <c r="C970" s="5">
        <v>0</v>
      </c>
      <c r="D970" s="5">
        <v>1</v>
      </c>
      <c r="E970" s="5">
        <v>231</v>
      </c>
      <c r="F970" s="5">
        <f>ROUND(Source!BB957,O970)</f>
        <v>0</v>
      </c>
      <c r="G970" s="5" t="s">
        <v>353</v>
      </c>
      <c r="H970" s="5" t="s">
        <v>354</v>
      </c>
      <c r="I970" s="5"/>
      <c r="J970" s="5"/>
      <c r="K970" s="5">
        <v>231</v>
      </c>
      <c r="L970" s="5">
        <v>12</v>
      </c>
      <c r="M970" s="5">
        <v>3</v>
      </c>
      <c r="N970" s="5" t="s">
        <v>3</v>
      </c>
      <c r="O970" s="5">
        <v>2</v>
      </c>
      <c r="P970" s="5">
        <f>ROUND(Source!ET957,O970)</f>
        <v>0</v>
      </c>
      <c r="Q970" s="5"/>
      <c r="R970" s="5"/>
      <c r="S970" s="5"/>
      <c r="T970" s="5"/>
      <c r="U970" s="5"/>
      <c r="V970" s="5"/>
      <c r="W970" s="5">
        <v>0</v>
      </c>
      <c r="X970" s="5">
        <v>1</v>
      </c>
      <c r="Y970" s="5">
        <v>0</v>
      </c>
      <c r="Z970" s="5">
        <v>0</v>
      </c>
      <c r="AA970" s="5">
        <v>1</v>
      </c>
      <c r="AB970" s="5">
        <v>0</v>
      </c>
    </row>
    <row r="971" spans="1:28" x14ac:dyDescent="0.2">
      <c r="A971" s="5">
        <v>50</v>
      </c>
      <c r="B971" s="5">
        <v>0</v>
      </c>
      <c r="C971" s="5">
        <v>0</v>
      </c>
      <c r="D971" s="5">
        <v>1</v>
      </c>
      <c r="E971" s="5">
        <v>204</v>
      </c>
      <c r="F971" s="5">
        <f>ROUND(Source!R957,O971)</f>
        <v>176.35</v>
      </c>
      <c r="G971" s="5" t="s">
        <v>355</v>
      </c>
      <c r="H971" s="5" t="s">
        <v>356</v>
      </c>
      <c r="I971" s="5"/>
      <c r="J971" s="5"/>
      <c r="K971" s="5">
        <v>204</v>
      </c>
      <c r="L971" s="5">
        <v>13</v>
      </c>
      <c r="M971" s="5">
        <v>3</v>
      </c>
      <c r="N971" s="5" t="s">
        <v>3</v>
      </c>
      <c r="O971" s="5">
        <v>2</v>
      </c>
      <c r="P971" s="5">
        <f>ROUND(Source!DJ957,O971)</f>
        <v>9697.58</v>
      </c>
      <c r="Q971" s="5"/>
      <c r="R971" s="5"/>
      <c r="S971" s="5"/>
      <c r="T971" s="5"/>
      <c r="U971" s="5"/>
      <c r="V971" s="5"/>
      <c r="W971" s="5">
        <v>176.35</v>
      </c>
      <c r="X971" s="5">
        <v>1</v>
      </c>
      <c r="Y971" s="5">
        <v>176.35</v>
      </c>
      <c r="Z971" s="5">
        <v>9697.58</v>
      </c>
      <c r="AA971" s="5">
        <v>1</v>
      </c>
      <c r="AB971" s="5">
        <v>9697.58</v>
      </c>
    </row>
    <row r="972" spans="1:28" x14ac:dyDescent="0.2">
      <c r="A972" s="5">
        <v>50</v>
      </c>
      <c r="B972" s="5">
        <v>0</v>
      </c>
      <c r="C972" s="5">
        <v>0</v>
      </c>
      <c r="D972" s="5">
        <v>1</v>
      </c>
      <c r="E972" s="5">
        <v>205</v>
      </c>
      <c r="F972" s="5">
        <f>ROUND(Source!S957,O972)</f>
        <v>24473.81</v>
      </c>
      <c r="G972" s="5" t="s">
        <v>357</v>
      </c>
      <c r="H972" s="5" t="s">
        <v>358</v>
      </c>
      <c r="I972" s="5"/>
      <c r="J972" s="5"/>
      <c r="K972" s="5">
        <v>205</v>
      </c>
      <c r="L972" s="5">
        <v>14</v>
      </c>
      <c r="M972" s="5">
        <v>3</v>
      </c>
      <c r="N972" s="5" t="s">
        <v>3</v>
      </c>
      <c r="O972" s="5">
        <v>2</v>
      </c>
      <c r="P972" s="5">
        <f>ROUND(Source!DK957,O972)</f>
        <v>1345814.83</v>
      </c>
      <c r="Q972" s="5"/>
      <c r="R972" s="5"/>
      <c r="S972" s="5"/>
      <c r="T972" s="5"/>
      <c r="U972" s="5"/>
      <c r="V972" s="5"/>
      <c r="W972" s="5">
        <v>24473.81</v>
      </c>
      <c r="X972" s="5">
        <v>1</v>
      </c>
      <c r="Y972" s="5">
        <v>24473.81</v>
      </c>
      <c r="Z972" s="5">
        <v>1345814.83</v>
      </c>
      <c r="AA972" s="5">
        <v>1</v>
      </c>
      <c r="AB972" s="5">
        <v>1345814.83</v>
      </c>
    </row>
    <row r="973" spans="1:28" x14ac:dyDescent="0.2">
      <c r="A973" s="5">
        <v>50</v>
      </c>
      <c r="B973" s="5">
        <v>0</v>
      </c>
      <c r="C973" s="5">
        <v>0</v>
      </c>
      <c r="D973" s="5">
        <v>1</v>
      </c>
      <c r="E973" s="5">
        <v>232</v>
      </c>
      <c r="F973" s="5">
        <f>ROUND(Source!BC957,O973)</f>
        <v>0</v>
      </c>
      <c r="G973" s="5" t="s">
        <v>359</v>
      </c>
      <c r="H973" s="5" t="s">
        <v>360</v>
      </c>
      <c r="I973" s="5"/>
      <c r="J973" s="5"/>
      <c r="K973" s="5">
        <v>232</v>
      </c>
      <c r="L973" s="5">
        <v>15</v>
      </c>
      <c r="M973" s="5">
        <v>3</v>
      </c>
      <c r="N973" s="5" t="s">
        <v>3</v>
      </c>
      <c r="O973" s="5">
        <v>2</v>
      </c>
      <c r="P973" s="5">
        <f>ROUND(Source!EU957,O973)</f>
        <v>0</v>
      </c>
      <c r="Q973" s="5"/>
      <c r="R973" s="5"/>
      <c r="S973" s="5"/>
      <c r="T973" s="5"/>
      <c r="U973" s="5"/>
      <c r="V973" s="5"/>
      <c r="W973" s="5">
        <v>0</v>
      </c>
      <c r="X973" s="5">
        <v>1</v>
      </c>
      <c r="Y973" s="5">
        <v>0</v>
      </c>
      <c r="Z973" s="5">
        <v>0</v>
      </c>
      <c r="AA973" s="5">
        <v>1</v>
      </c>
      <c r="AB973" s="5">
        <v>0</v>
      </c>
    </row>
    <row r="974" spans="1:28" x14ac:dyDescent="0.2">
      <c r="A974" s="5">
        <v>50</v>
      </c>
      <c r="B974" s="5">
        <v>0</v>
      </c>
      <c r="C974" s="5">
        <v>0</v>
      </c>
      <c r="D974" s="5">
        <v>1</v>
      </c>
      <c r="E974" s="5">
        <v>214</v>
      </c>
      <c r="F974" s="5">
        <f>ROUND(Source!AS957,O974)</f>
        <v>521120.94</v>
      </c>
      <c r="G974" s="5" t="s">
        <v>361</v>
      </c>
      <c r="H974" s="5" t="s">
        <v>362</v>
      </c>
      <c r="I974" s="5"/>
      <c r="J974" s="5"/>
      <c r="K974" s="5">
        <v>214</v>
      </c>
      <c r="L974" s="5">
        <v>16</v>
      </c>
      <c r="M974" s="5">
        <v>3</v>
      </c>
      <c r="N974" s="5" t="s">
        <v>3</v>
      </c>
      <c r="O974" s="5">
        <v>2</v>
      </c>
      <c r="P974" s="5">
        <f>ROUND(Source!EK957,O974)</f>
        <v>7246552.5199999996</v>
      </c>
      <c r="Q974" s="5"/>
      <c r="R974" s="5"/>
      <c r="S974" s="5"/>
      <c r="T974" s="5"/>
      <c r="U974" s="5"/>
      <c r="V974" s="5"/>
      <c r="W974" s="5">
        <v>521120.94</v>
      </c>
      <c r="X974" s="5">
        <v>1</v>
      </c>
      <c r="Y974" s="5">
        <v>521120.94</v>
      </c>
      <c r="Z974" s="5">
        <v>7246552.5199999996</v>
      </c>
      <c r="AA974" s="5">
        <v>1</v>
      </c>
      <c r="AB974" s="5">
        <v>7246552.5199999996</v>
      </c>
    </row>
    <row r="975" spans="1:28" x14ac:dyDescent="0.2">
      <c r="A975" s="5">
        <v>50</v>
      </c>
      <c r="B975" s="5">
        <v>0</v>
      </c>
      <c r="C975" s="5">
        <v>0</v>
      </c>
      <c r="D975" s="5">
        <v>1</v>
      </c>
      <c r="E975" s="5">
        <v>215</v>
      </c>
      <c r="F975" s="5">
        <f>ROUND(Source!AT957,O975)</f>
        <v>39951.360000000001</v>
      </c>
      <c r="G975" s="5" t="s">
        <v>363</v>
      </c>
      <c r="H975" s="5" t="s">
        <v>364</v>
      </c>
      <c r="I975" s="5"/>
      <c r="J975" s="5"/>
      <c r="K975" s="5">
        <v>215</v>
      </c>
      <c r="L975" s="5">
        <v>17</v>
      </c>
      <c r="M975" s="5">
        <v>3</v>
      </c>
      <c r="N975" s="5" t="s">
        <v>3</v>
      </c>
      <c r="O975" s="5">
        <v>2</v>
      </c>
      <c r="P975" s="5">
        <f>ROUND(Source!EL957,O975)</f>
        <v>490364.29</v>
      </c>
      <c r="Q975" s="5"/>
      <c r="R975" s="5"/>
      <c r="S975" s="5"/>
      <c r="T975" s="5"/>
      <c r="U975" s="5"/>
      <c r="V975" s="5"/>
      <c r="W975" s="5">
        <v>39951.360000000001</v>
      </c>
      <c r="X975" s="5">
        <v>1</v>
      </c>
      <c r="Y975" s="5">
        <v>39951.360000000001</v>
      </c>
      <c r="Z975" s="5">
        <v>490364.29</v>
      </c>
      <c r="AA975" s="5">
        <v>1</v>
      </c>
      <c r="AB975" s="5">
        <v>490364.29</v>
      </c>
    </row>
    <row r="976" spans="1:28" x14ac:dyDescent="0.2">
      <c r="A976" s="5">
        <v>50</v>
      </c>
      <c r="B976" s="5">
        <v>0</v>
      </c>
      <c r="C976" s="5">
        <v>0</v>
      </c>
      <c r="D976" s="5">
        <v>1</v>
      </c>
      <c r="E976" s="5">
        <v>217</v>
      </c>
      <c r="F976" s="5">
        <f>ROUND(Source!AU957,O976)</f>
        <v>0</v>
      </c>
      <c r="G976" s="5" t="s">
        <v>365</v>
      </c>
      <c r="H976" s="5" t="s">
        <v>366</v>
      </c>
      <c r="I976" s="5"/>
      <c r="J976" s="5"/>
      <c r="K976" s="5">
        <v>217</v>
      </c>
      <c r="L976" s="5">
        <v>18</v>
      </c>
      <c r="M976" s="5">
        <v>3</v>
      </c>
      <c r="N976" s="5" t="s">
        <v>3</v>
      </c>
      <c r="O976" s="5">
        <v>2</v>
      </c>
      <c r="P976" s="5">
        <f>ROUND(Source!EM957,O976)</f>
        <v>0</v>
      </c>
      <c r="Q976" s="5"/>
      <c r="R976" s="5"/>
      <c r="S976" s="5"/>
      <c r="T976" s="5"/>
      <c r="U976" s="5"/>
      <c r="V976" s="5"/>
      <c r="W976" s="5">
        <v>0</v>
      </c>
      <c r="X976" s="5">
        <v>1</v>
      </c>
      <c r="Y976" s="5">
        <v>0</v>
      </c>
      <c r="Z976" s="5">
        <v>0</v>
      </c>
      <c r="AA976" s="5">
        <v>1</v>
      </c>
      <c r="AB976" s="5">
        <v>0</v>
      </c>
    </row>
    <row r="977" spans="1:206" x14ac:dyDescent="0.2">
      <c r="A977" s="5">
        <v>50</v>
      </c>
      <c r="B977" s="5">
        <v>0</v>
      </c>
      <c r="C977" s="5">
        <v>0</v>
      </c>
      <c r="D977" s="5">
        <v>1</v>
      </c>
      <c r="E977" s="5">
        <v>230</v>
      </c>
      <c r="F977" s="5">
        <f>ROUND(Source!BA957,O977)</f>
        <v>0</v>
      </c>
      <c r="G977" s="5" t="s">
        <v>367</v>
      </c>
      <c r="H977" s="5" t="s">
        <v>368</v>
      </c>
      <c r="I977" s="5"/>
      <c r="J977" s="5"/>
      <c r="K977" s="5">
        <v>230</v>
      </c>
      <c r="L977" s="5">
        <v>19</v>
      </c>
      <c r="M977" s="5">
        <v>3</v>
      </c>
      <c r="N977" s="5" t="s">
        <v>3</v>
      </c>
      <c r="O977" s="5">
        <v>2</v>
      </c>
      <c r="P977" s="5">
        <f>ROUND(Source!ES957,O977)</f>
        <v>0</v>
      </c>
      <c r="Q977" s="5"/>
      <c r="R977" s="5"/>
      <c r="S977" s="5"/>
      <c r="T977" s="5"/>
      <c r="U977" s="5"/>
      <c r="V977" s="5"/>
      <c r="W977" s="5">
        <v>0</v>
      </c>
      <c r="X977" s="5">
        <v>1</v>
      </c>
      <c r="Y977" s="5">
        <v>0</v>
      </c>
      <c r="Z977" s="5">
        <v>0</v>
      </c>
      <c r="AA977" s="5">
        <v>1</v>
      </c>
      <c r="AB977" s="5">
        <v>0</v>
      </c>
    </row>
    <row r="978" spans="1:206" x14ac:dyDescent="0.2">
      <c r="A978" s="5">
        <v>50</v>
      </c>
      <c r="B978" s="5">
        <v>0</v>
      </c>
      <c r="C978" s="5">
        <v>0</v>
      </c>
      <c r="D978" s="5">
        <v>1</v>
      </c>
      <c r="E978" s="5">
        <v>206</v>
      </c>
      <c r="F978" s="5">
        <f>ROUND(Source!T957,O978)</f>
        <v>0</v>
      </c>
      <c r="G978" s="5" t="s">
        <v>369</v>
      </c>
      <c r="H978" s="5" t="s">
        <v>370</v>
      </c>
      <c r="I978" s="5"/>
      <c r="J978" s="5"/>
      <c r="K978" s="5">
        <v>206</v>
      </c>
      <c r="L978" s="5">
        <v>20</v>
      </c>
      <c r="M978" s="5">
        <v>3</v>
      </c>
      <c r="N978" s="5" t="s">
        <v>3</v>
      </c>
      <c r="O978" s="5">
        <v>2</v>
      </c>
      <c r="P978" s="5">
        <f>ROUND(Source!DL957,O978)</f>
        <v>0</v>
      </c>
      <c r="Q978" s="5"/>
      <c r="R978" s="5"/>
      <c r="S978" s="5"/>
      <c r="T978" s="5"/>
      <c r="U978" s="5"/>
      <c r="V978" s="5"/>
      <c r="W978" s="5">
        <v>0</v>
      </c>
      <c r="X978" s="5">
        <v>1</v>
      </c>
      <c r="Y978" s="5">
        <v>0</v>
      </c>
      <c r="Z978" s="5">
        <v>0</v>
      </c>
      <c r="AA978" s="5">
        <v>1</v>
      </c>
      <c r="AB978" s="5">
        <v>0</v>
      </c>
    </row>
    <row r="979" spans="1:206" x14ac:dyDescent="0.2">
      <c r="A979" s="5">
        <v>50</v>
      </c>
      <c r="B979" s="5">
        <v>0</v>
      </c>
      <c r="C979" s="5">
        <v>0</v>
      </c>
      <c r="D979" s="5">
        <v>1</v>
      </c>
      <c r="E979" s="5">
        <v>207</v>
      </c>
      <c r="F979" s="5">
        <f>Source!U957</f>
        <v>1905.8810222635</v>
      </c>
      <c r="G979" s="5" t="s">
        <v>371</v>
      </c>
      <c r="H979" s="5" t="s">
        <v>372</v>
      </c>
      <c r="I979" s="5"/>
      <c r="J979" s="5"/>
      <c r="K979" s="5">
        <v>207</v>
      </c>
      <c r="L979" s="5">
        <v>21</v>
      </c>
      <c r="M979" s="5">
        <v>3</v>
      </c>
      <c r="N979" s="5" t="s">
        <v>3</v>
      </c>
      <c r="O979" s="5">
        <v>-1</v>
      </c>
      <c r="P979" s="5">
        <f>Source!DM957</f>
        <v>1905.8810222635</v>
      </c>
      <c r="Q979" s="5"/>
      <c r="R979" s="5"/>
      <c r="S979" s="5"/>
      <c r="T979" s="5"/>
      <c r="U979" s="5"/>
      <c r="V979" s="5"/>
      <c r="W979" s="5">
        <v>1905.8810222635</v>
      </c>
      <c r="X979" s="5">
        <v>1</v>
      </c>
      <c r="Y979" s="5">
        <v>1905.8810222635</v>
      </c>
      <c r="Z979" s="5">
        <v>1905.8810222635</v>
      </c>
      <c r="AA979" s="5">
        <v>1</v>
      </c>
      <c r="AB979" s="5">
        <v>1905.8810222635</v>
      </c>
    </row>
    <row r="980" spans="1:206" x14ac:dyDescent="0.2">
      <c r="A980" s="5">
        <v>50</v>
      </c>
      <c r="B980" s="5">
        <v>0</v>
      </c>
      <c r="C980" s="5">
        <v>0</v>
      </c>
      <c r="D980" s="5">
        <v>1</v>
      </c>
      <c r="E980" s="5">
        <v>208</v>
      </c>
      <c r="F980" s="5">
        <f>Source!V957</f>
        <v>0</v>
      </c>
      <c r="G980" s="5" t="s">
        <v>373</v>
      </c>
      <c r="H980" s="5" t="s">
        <v>374</v>
      </c>
      <c r="I980" s="5"/>
      <c r="J980" s="5"/>
      <c r="K980" s="5">
        <v>208</v>
      </c>
      <c r="L980" s="5">
        <v>22</v>
      </c>
      <c r="M980" s="5">
        <v>3</v>
      </c>
      <c r="N980" s="5" t="s">
        <v>3</v>
      </c>
      <c r="O980" s="5">
        <v>-1</v>
      </c>
      <c r="P980" s="5">
        <f>Source!DN957</f>
        <v>0</v>
      </c>
      <c r="Q980" s="5"/>
      <c r="R980" s="5"/>
      <c r="S980" s="5"/>
      <c r="T980" s="5"/>
      <c r="U980" s="5"/>
      <c r="V980" s="5"/>
      <c r="W980" s="5">
        <v>0</v>
      </c>
      <c r="X980" s="5">
        <v>1</v>
      </c>
      <c r="Y980" s="5">
        <v>0</v>
      </c>
      <c r="Z980" s="5">
        <v>0</v>
      </c>
      <c r="AA980" s="5">
        <v>1</v>
      </c>
      <c r="AB980" s="5">
        <v>0</v>
      </c>
    </row>
    <row r="981" spans="1:206" x14ac:dyDescent="0.2">
      <c r="A981" s="5">
        <v>50</v>
      </c>
      <c r="B981" s="5">
        <v>0</v>
      </c>
      <c r="C981" s="5">
        <v>0</v>
      </c>
      <c r="D981" s="5">
        <v>1</v>
      </c>
      <c r="E981" s="5">
        <v>209</v>
      </c>
      <c r="F981" s="5">
        <f>ROUND(Source!W957,O981)</f>
        <v>0</v>
      </c>
      <c r="G981" s="5" t="s">
        <v>375</v>
      </c>
      <c r="H981" s="5" t="s">
        <v>376</v>
      </c>
      <c r="I981" s="5"/>
      <c r="J981" s="5"/>
      <c r="K981" s="5">
        <v>209</v>
      </c>
      <c r="L981" s="5">
        <v>23</v>
      </c>
      <c r="M981" s="5">
        <v>3</v>
      </c>
      <c r="N981" s="5" t="s">
        <v>3</v>
      </c>
      <c r="O981" s="5">
        <v>2</v>
      </c>
      <c r="P981" s="5">
        <f>ROUND(Source!DO957,O981)</f>
        <v>0</v>
      </c>
      <c r="Q981" s="5"/>
      <c r="R981" s="5"/>
      <c r="S981" s="5"/>
      <c r="T981" s="5"/>
      <c r="U981" s="5"/>
      <c r="V981" s="5"/>
      <c r="W981" s="5">
        <v>0</v>
      </c>
      <c r="X981" s="5">
        <v>1</v>
      </c>
      <c r="Y981" s="5">
        <v>0</v>
      </c>
      <c r="Z981" s="5">
        <v>0</v>
      </c>
      <c r="AA981" s="5">
        <v>1</v>
      </c>
      <c r="AB981" s="5">
        <v>0</v>
      </c>
    </row>
    <row r="982" spans="1:206" x14ac:dyDescent="0.2">
      <c r="A982" s="5">
        <v>50</v>
      </c>
      <c r="B982" s="5">
        <v>0</v>
      </c>
      <c r="C982" s="5">
        <v>0</v>
      </c>
      <c r="D982" s="5">
        <v>1</v>
      </c>
      <c r="E982" s="5">
        <v>233</v>
      </c>
      <c r="F982" s="5">
        <f>ROUND(Source!BD957,O982)</f>
        <v>0</v>
      </c>
      <c r="G982" s="5" t="s">
        <v>377</v>
      </c>
      <c r="H982" s="5" t="s">
        <v>378</v>
      </c>
      <c r="I982" s="5"/>
      <c r="J982" s="5"/>
      <c r="K982" s="5">
        <v>233</v>
      </c>
      <c r="L982" s="5">
        <v>24</v>
      </c>
      <c r="M982" s="5">
        <v>3</v>
      </c>
      <c r="N982" s="5" t="s">
        <v>3</v>
      </c>
      <c r="O982" s="5">
        <v>2</v>
      </c>
      <c r="P982" s="5">
        <f>ROUND(Source!EV957,O982)</f>
        <v>0</v>
      </c>
      <c r="Q982" s="5"/>
      <c r="R982" s="5"/>
      <c r="S982" s="5"/>
      <c r="T982" s="5"/>
      <c r="U982" s="5"/>
      <c r="V982" s="5"/>
      <c r="W982" s="5">
        <v>0</v>
      </c>
      <c r="X982" s="5">
        <v>1</v>
      </c>
      <c r="Y982" s="5">
        <v>0</v>
      </c>
      <c r="Z982" s="5">
        <v>0</v>
      </c>
      <c r="AA982" s="5">
        <v>1</v>
      </c>
      <c r="AB982" s="5">
        <v>0</v>
      </c>
    </row>
    <row r="983" spans="1:206" x14ac:dyDescent="0.2">
      <c r="A983" s="5">
        <v>50</v>
      </c>
      <c r="B983" s="5">
        <v>0</v>
      </c>
      <c r="C983" s="5">
        <v>0</v>
      </c>
      <c r="D983" s="5">
        <v>1</v>
      </c>
      <c r="E983" s="5">
        <v>210</v>
      </c>
      <c r="F983" s="5">
        <f>ROUND(Source!X957,O983)</f>
        <v>25081.57</v>
      </c>
      <c r="G983" s="5" t="s">
        <v>379</v>
      </c>
      <c r="H983" s="5" t="s">
        <v>380</v>
      </c>
      <c r="I983" s="5"/>
      <c r="J983" s="5"/>
      <c r="K983" s="5">
        <v>210</v>
      </c>
      <c r="L983" s="5">
        <v>25</v>
      </c>
      <c r="M983" s="5">
        <v>3</v>
      </c>
      <c r="N983" s="5" t="s">
        <v>3</v>
      </c>
      <c r="O983" s="5">
        <v>2</v>
      </c>
      <c r="P983" s="5">
        <f>ROUND(Source!DP957,O983)</f>
        <v>1379234.15</v>
      </c>
      <c r="Q983" s="5"/>
      <c r="R983" s="5"/>
      <c r="S983" s="5"/>
      <c r="T983" s="5"/>
      <c r="U983" s="5"/>
      <c r="V983" s="5"/>
      <c r="W983" s="5">
        <v>25081.57</v>
      </c>
      <c r="X983" s="5">
        <v>1</v>
      </c>
      <c r="Y983" s="5">
        <v>25081.57</v>
      </c>
      <c r="Z983" s="5">
        <v>1379234.15</v>
      </c>
      <c r="AA983" s="5">
        <v>1</v>
      </c>
      <c r="AB983" s="5">
        <v>1379234.15</v>
      </c>
    </row>
    <row r="984" spans="1:206" x14ac:dyDescent="0.2">
      <c r="A984" s="5">
        <v>50</v>
      </c>
      <c r="B984" s="5">
        <v>0</v>
      </c>
      <c r="C984" s="5">
        <v>0</v>
      </c>
      <c r="D984" s="5">
        <v>1</v>
      </c>
      <c r="E984" s="5">
        <v>211</v>
      </c>
      <c r="F984" s="5">
        <f>ROUND(Source!Y957,O984)</f>
        <v>13865.9</v>
      </c>
      <c r="G984" s="5" t="s">
        <v>381</v>
      </c>
      <c r="H984" s="5" t="s">
        <v>382</v>
      </c>
      <c r="I984" s="5"/>
      <c r="J984" s="5"/>
      <c r="K984" s="5">
        <v>211</v>
      </c>
      <c r="L984" s="5">
        <v>26</v>
      </c>
      <c r="M984" s="5">
        <v>3</v>
      </c>
      <c r="N984" s="5" t="s">
        <v>3</v>
      </c>
      <c r="O984" s="5">
        <v>2</v>
      </c>
      <c r="P984" s="5">
        <f>ROUND(Source!DQ957,O984)</f>
        <v>762487.41</v>
      </c>
      <c r="Q984" s="5"/>
      <c r="R984" s="5"/>
      <c r="S984" s="5"/>
      <c r="T984" s="5"/>
      <c r="U984" s="5"/>
      <c r="V984" s="5"/>
      <c r="W984" s="5">
        <v>13865.9</v>
      </c>
      <c r="X984" s="5">
        <v>1</v>
      </c>
      <c r="Y984" s="5">
        <v>13865.9</v>
      </c>
      <c r="Z984" s="5">
        <v>762487.41</v>
      </c>
      <c r="AA984" s="5">
        <v>1</v>
      </c>
      <c r="AB984" s="5">
        <v>762487.41</v>
      </c>
    </row>
    <row r="985" spans="1:206" x14ac:dyDescent="0.2">
      <c r="A985" s="5">
        <v>50</v>
      </c>
      <c r="B985" s="5">
        <v>0</v>
      </c>
      <c r="C985" s="5">
        <v>0</v>
      </c>
      <c r="D985" s="5">
        <v>1</v>
      </c>
      <c r="E985" s="5">
        <v>224</v>
      </c>
      <c r="F985" s="5">
        <f>ROUND(Source!AR957,O985)</f>
        <v>587472.68999999994</v>
      </c>
      <c r="G985" s="5" t="s">
        <v>383</v>
      </c>
      <c r="H985" s="5" t="s">
        <v>384</v>
      </c>
      <c r="I985" s="5"/>
      <c r="J985" s="5"/>
      <c r="K985" s="5">
        <v>224</v>
      </c>
      <c r="L985" s="5">
        <v>27</v>
      </c>
      <c r="M985" s="5">
        <v>3</v>
      </c>
      <c r="N985" s="5" t="s">
        <v>3</v>
      </c>
      <c r="O985" s="5">
        <v>2</v>
      </c>
      <c r="P985" s="5">
        <f>ROUND(Source!EJ957,O985)</f>
        <v>7939143.7999999998</v>
      </c>
      <c r="Q985" s="5"/>
      <c r="R985" s="5"/>
      <c r="S985" s="5"/>
      <c r="T985" s="5"/>
      <c r="U985" s="5"/>
      <c r="V985" s="5"/>
      <c r="W985" s="5">
        <v>587472.68999999994</v>
      </c>
      <c r="X985" s="5">
        <v>1</v>
      </c>
      <c r="Y985" s="5">
        <v>587472.68999999994</v>
      </c>
      <c r="Z985" s="5">
        <v>7939143.7999999998</v>
      </c>
      <c r="AA985" s="5">
        <v>1</v>
      </c>
      <c r="AB985" s="5">
        <v>7939143.7999999998</v>
      </c>
    </row>
    <row r="987" spans="1:206" x14ac:dyDescent="0.2">
      <c r="A987" s="3">
        <v>51</v>
      </c>
      <c r="B987" s="3">
        <f>B12</f>
        <v>1028</v>
      </c>
      <c r="C987" s="3">
        <f>A12</f>
        <v>1</v>
      </c>
      <c r="D987" s="3">
        <f>ROW(A12)</f>
        <v>12</v>
      </c>
      <c r="E987" s="3"/>
      <c r="F987" s="3" t="str">
        <f>IF(F12&lt;&gt;"",F12,"")</f>
        <v>Новый объект (ТСН-2001 (Мосгосэкспертиза))</v>
      </c>
      <c r="G987" s="3" t="str">
        <f>IF(G12&lt;&gt;"",G12,"")</f>
        <v>02-01-04 Система водоснабжения</v>
      </c>
      <c r="H987" s="3">
        <v>0</v>
      </c>
      <c r="I987" s="3"/>
      <c r="J987" s="3"/>
      <c r="K987" s="3"/>
      <c r="L987" s="3"/>
      <c r="M987" s="3"/>
      <c r="N987" s="3"/>
      <c r="O987" s="3">
        <f t="shared" ref="O987:T987" si="1157">ROUND(O957,2)</f>
        <v>548525.22</v>
      </c>
      <c r="P987" s="3">
        <f t="shared" si="1157"/>
        <v>522059.51</v>
      </c>
      <c r="Q987" s="3">
        <f t="shared" si="1157"/>
        <v>1991.9</v>
      </c>
      <c r="R987" s="3">
        <f t="shared" si="1157"/>
        <v>176.35</v>
      </c>
      <c r="S987" s="3">
        <f t="shared" si="1157"/>
        <v>24473.81</v>
      </c>
      <c r="T987" s="3">
        <f t="shared" si="1157"/>
        <v>0</v>
      </c>
      <c r="U987" s="3">
        <f>U957</f>
        <v>1905.8810222635</v>
      </c>
      <c r="V987" s="3">
        <f>V957</f>
        <v>0</v>
      </c>
      <c r="W987" s="3">
        <f>ROUND(W957,2)</f>
        <v>0</v>
      </c>
      <c r="X987" s="3">
        <f>ROUND(X957,2)</f>
        <v>25081.57</v>
      </c>
      <c r="Y987" s="3">
        <f>ROUND(Y957,2)</f>
        <v>13865.9</v>
      </c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>
        <f t="shared" ref="AO987:BD987" si="1158">ROUND(AO957,2)</f>
        <v>0</v>
      </c>
      <c r="AP987" s="3">
        <f t="shared" si="1158"/>
        <v>26400.39</v>
      </c>
      <c r="AQ987" s="3">
        <f t="shared" si="1158"/>
        <v>0</v>
      </c>
      <c r="AR987" s="3">
        <f t="shared" si="1158"/>
        <v>587472.68999999994</v>
      </c>
      <c r="AS987" s="3">
        <f t="shared" si="1158"/>
        <v>521120.94</v>
      </c>
      <c r="AT987" s="3">
        <f t="shared" si="1158"/>
        <v>39951.360000000001</v>
      </c>
      <c r="AU987" s="3">
        <f t="shared" si="1158"/>
        <v>0</v>
      </c>
      <c r="AV987" s="3">
        <f t="shared" si="1158"/>
        <v>522059.51</v>
      </c>
      <c r="AW987" s="3">
        <f t="shared" si="1158"/>
        <v>495659.12</v>
      </c>
      <c r="AX987" s="3">
        <f t="shared" si="1158"/>
        <v>0</v>
      </c>
      <c r="AY987" s="3">
        <f t="shared" si="1158"/>
        <v>495659.12</v>
      </c>
      <c r="AZ987" s="3">
        <f t="shared" si="1158"/>
        <v>26400.39</v>
      </c>
      <c r="BA987" s="3">
        <f t="shared" si="1158"/>
        <v>0</v>
      </c>
      <c r="BB987" s="3">
        <f t="shared" si="1158"/>
        <v>0</v>
      </c>
      <c r="BC987" s="3">
        <f t="shared" si="1158"/>
        <v>0</v>
      </c>
      <c r="BD987" s="3">
        <f t="shared" si="1158"/>
        <v>0</v>
      </c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4">
        <f t="shared" ref="DG987:DL987" si="1159">ROUND(DG957,2)</f>
        <v>5797422.2400000002</v>
      </c>
      <c r="DH987" s="4">
        <f t="shared" si="1159"/>
        <v>4423770.76</v>
      </c>
      <c r="DI987" s="4">
        <f t="shared" si="1159"/>
        <v>27836.65</v>
      </c>
      <c r="DJ987" s="4">
        <f t="shared" si="1159"/>
        <v>9697.58</v>
      </c>
      <c r="DK987" s="4">
        <f t="shared" si="1159"/>
        <v>1345814.83</v>
      </c>
      <c r="DL987" s="4">
        <f t="shared" si="1159"/>
        <v>0</v>
      </c>
      <c r="DM987" s="4">
        <f>DM957</f>
        <v>1905.8810222635</v>
      </c>
      <c r="DN987" s="4">
        <f>DN957</f>
        <v>0</v>
      </c>
      <c r="DO987" s="4">
        <f>ROUND(DO957,2)</f>
        <v>0</v>
      </c>
      <c r="DP987" s="4">
        <f>ROUND(DP957,2)</f>
        <v>1379234.15</v>
      </c>
      <c r="DQ987" s="4">
        <f>ROUND(DQ957,2)</f>
        <v>762487.41</v>
      </c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>
        <f t="shared" ref="EG987:EV987" si="1160">ROUND(EG957,2)</f>
        <v>0</v>
      </c>
      <c r="EH987" s="4">
        <f t="shared" si="1160"/>
        <v>202226.99</v>
      </c>
      <c r="EI987" s="4">
        <f t="shared" si="1160"/>
        <v>0</v>
      </c>
      <c r="EJ987" s="4">
        <f t="shared" si="1160"/>
        <v>7939143.7999999998</v>
      </c>
      <c r="EK987" s="4">
        <f t="shared" si="1160"/>
        <v>7246552.5199999996</v>
      </c>
      <c r="EL987" s="4">
        <f t="shared" si="1160"/>
        <v>490364.29</v>
      </c>
      <c r="EM987" s="4">
        <f t="shared" si="1160"/>
        <v>0</v>
      </c>
      <c r="EN987" s="4">
        <f t="shared" si="1160"/>
        <v>4423770.76</v>
      </c>
      <c r="EO987" s="4">
        <f t="shared" si="1160"/>
        <v>4221543.7699999996</v>
      </c>
      <c r="EP987" s="4">
        <f t="shared" si="1160"/>
        <v>0</v>
      </c>
      <c r="EQ987" s="4">
        <f t="shared" si="1160"/>
        <v>4221543.7699999996</v>
      </c>
      <c r="ER987" s="4">
        <f t="shared" si="1160"/>
        <v>202226.99</v>
      </c>
      <c r="ES987" s="4">
        <f t="shared" si="1160"/>
        <v>0</v>
      </c>
      <c r="ET987" s="4">
        <f t="shared" si="1160"/>
        <v>0</v>
      </c>
      <c r="EU987" s="4">
        <f t="shared" si="1160"/>
        <v>0</v>
      </c>
      <c r="EV987" s="4">
        <f t="shared" si="1160"/>
        <v>0</v>
      </c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>
        <v>0</v>
      </c>
    </row>
    <row r="989" spans="1:206" x14ac:dyDescent="0.2">
      <c r="A989" s="5">
        <v>50</v>
      </c>
      <c r="B989" s="5">
        <v>0</v>
      </c>
      <c r="C989" s="5">
        <v>0</v>
      </c>
      <c r="D989" s="5">
        <v>1</v>
      </c>
      <c r="E989" s="5">
        <v>201</v>
      </c>
      <c r="F989" s="5">
        <f>ROUND(Source!O987,O989)</f>
        <v>548525.22</v>
      </c>
      <c r="G989" s="5" t="s">
        <v>331</v>
      </c>
      <c r="H989" s="5" t="s">
        <v>332</v>
      </c>
      <c r="I989" s="5"/>
      <c r="J989" s="5"/>
      <c r="K989" s="5">
        <v>201</v>
      </c>
      <c r="L989" s="5">
        <v>1</v>
      </c>
      <c r="M989" s="5">
        <v>3</v>
      </c>
      <c r="N989" s="5" t="s">
        <v>3</v>
      </c>
      <c r="O989" s="5">
        <v>2</v>
      </c>
      <c r="P989" s="5">
        <f>ROUND(Source!DG987,O989)</f>
        <v>5797422.2400000002</v>
      </c>
      <c r="Q989" s="5"/>
      <c r="R989" s="5"/>
      <c r="S989" s="5"/>
      <c r="T989" s="5"/>
      <c r="U989" s="5"/>
      <c r="V989" s="5"/>
      <c r="W989" s="5">
        <v>548525.22</v>
      </c>
      <c r="X989" s="5">
        <v>1</v>
      </c>
      <c r="Y989" s="5">
        <v>548525.22</v>
      </c>
      <c r="Z989" s="5">
        <v>5797422.2400000002</v>
      </c>
      <c r="AA989" s="5">
        <v>1</v>
      </c>
      <c r="AB989" s="5">
        <v>5797422.2400000002</v>
      </c>
    </row>
    <row r="990" spans="1:206" x14ac:dyDescent="0.2">
      <c r="A990" s="5">
        <v>50</v>
      </c>
      <c r="B990" s="5">
        <v>0</v>
      </c>
      <c r="C990" s="5">
        <v>0</v>
      </c>
      <c r="D990" s="5">
        <v>1</v>
      </c>
      <c r="E990" s="5">
        <v>202</v>
      </c>
      <c r="F990" s="5">
        <f>ROUND(Source!P987,O990)</f>
        <v>522059.51</v>
      </c>
      <c r="G990" s="5" t="s">
        <v>333</v>
      </c>
      <c r="H990" s="5" t="s">
        <v>334</v>
      </c>
      <c r="I990" s="5"/>
      <c r="J990" s="5"/>
      <c r="K990" s="5">
        <v>202</v>
      </c>
      <c r="L990" s="5">
        <v>2</v>
      </c>
      <c r="M990" s="5">
        <v>3</v>
      </c>
      <c r="N990" s="5" t="s">
        <v>3</v>
      </c>
      <c r="O990" s="5">
        <v>2</v>
      </c>
      <c r="P990" s="5">
        <f>ROUND(Source!DH987,O990)</f>
        <v>4423770.76</v>
      </c>
      <c r="Q990" s="5"/>
      <c r="R990" s="5"/>
      <c r="S990" s="5"/>
      <c r="T990" s="5"/>
      <c r="U990" s="5"/>
      <c r="V990" s="5"/>
      <c r="W990" s="5">
        <v>522059.51</v>
      </c>
      <c r="X990" s="5">
        <v>1</v>
      </c>
      <c r="Y990" s="5">
        <v>522059.51</v>
      </c>
      <c r="Z990" s="5">
        <v>4423770.76</v>
      </c>
      <c r="AA990" s="5">
        <v>1</v>
      </c>
      <c r="AB990" s="5">
        <v>4423770.76</v>
      </c>
    </row>
    <row r="991" spans="1:206" x14ac:dyDescent="0.2">
      <c r="A991" s="5">
        <v>50</v>
      </c>
      <c r="B991" s="5">
        <v>0</v>
      </c>
      <c r="C991" s="5">
        <v>0</v>
      </c>
      <c r="D991" s="5">
        <v>1</v>
      </c>
      <c r="E991" s="5">
        <v>222</v>
      </c>
      <c r="F991" s="5">
        <f>ROUND(Source!AO987,O991)</f>
        <v>0</v>
      </c>
      <c r="G991" s="5" t="s">
        <v>335</v>
      </c>
      <c r="H991" s="5" t="s">
        <v>336</v>
      </c>
      <c r="I991" s="5"/>
      <c r="J991" s="5"/>
      <c r="K991" s="5">
        <v>222</v>
      </c>
      <c r="L991" s="5">
        <v>3</v>
      </c>
      <c r="M991" s="5">
        <v>3</v>
      </c>
      <c r="N991" s="5" t="s">
        <v>3</v>
      </c>
      <c r="O991" s="5">
        <v>2</v>
      </c>
      <c r="P991" s="5">
        <f>ROUND(Source!EG987,O991)</f>
        <v>0</v>
      </c>
      <c r="Q991" s="5"/>
      <c r="R991" s="5"/>
      <c r="S991" s="5"/>
      <c r="T991" s="5"/>
      <c r="U991" s="5"/>
      <c r="V991" s="5"/>
      <c r="W991" s="5">
        <v>0</v>
      </c>
      <c r="X991" s="5">
        <v>1</v>
      </c>
      <c r="Y991" s="5">
        <v>0</v>
      </c>
      <c r="Z991" s="5">
        <v>0</v>
      </c>
      <c r="AA991" s="5">
        <v>1</v>
      </c>
      <c r="AB991" s="5">
        <v>0</v>
      </c>
    </row>
    <row r="992" spans="1:206" x14ac:dyDescent="0.2">
      <c r="A992" s="5">
        <v>50</v>
      </c>
      <c r="B992" s="5">
        <v>0</v>
      </c>
      <c r="C992" s="5">
        <v>0</v>
      </c>
      <c r="D992" s="5">
        <v>1</v>
      </c>
      <c r="E992" s="5">
        <v>225</v>
      </c>
      <c r="F992" s="5">
        <f>ROUND(Source!AV987,O992)</f>
        <v>522059.51</v>
      </c>
      <c r="G992" s="5" t="s">
        <v>337</v>
      </c>
      <c r="H992" s="5" t="s">
        <v>338</v>
      </c>
      <c r="I992" s="5"/>
      <c r="J992" s="5"/>
      <c r="K992" s="5">
        <v>225</v>
      </c>
      <c r="L992" s="5">
        <v>4</v>
      </c>
      <c r="M992" s="5">
        <v>3</v>
      </c>
      <c r="N992" s="5" t="s">
        <v>3</v>
      </c>
      <c r="O992" s="5">
        <v>2</v>
      </c>
      <c r="P992" s="5">
        <f>ROUND(Source!EN987,O992)</f>
        <v>4423770.76</v>
      </c>
      <c r="Q992" s="5"/>
      <c r="R992" s="5"/>
      <c r="S992" s="5"/>
      <c r="T992" s="5"/>
      <c r="U992" s="5"/>
      <c r="V992" s="5"/>
      <c r="W992" s="5">
        <v>522059.51</v>
      </c>
      <c r="X992" s="5">
        <v>1</v>
      </c>
      <c r="Y992" s="5">
        <v>522059.51</v>
      </c>
      <c r="Z992" s="5">
        <v>4423770.76</v>
      </c>
      <c r="AA992" s="5">
        <v>1</v>
      </c>
      <c r="AB992" s="5">
        <v>4423770.76</v>
      </c>
    </row>
    <row r="993" spans="1:28" x14ac:dyDescent="0.2">
      <c r="A993" s="5">
        <v>50</v>
      </c>
      <c r="B993" s="5">
        <v>0</v>
      </c>
      <c r="C993" s="5">
        <v>0</v>
      </c>
      <c r="D993" s="5">
        <v>1</v>
      </c>
      <c r="E993" s="5">
        <v>226</v>
      </c>
      <c r="F993" s="5">
        <f>ROUND(Source!AW987,O993)</f>
        <v>495659.12</v>
      </c>
      <c r="G993" s="5" t="s">
        <v>339</v>
      </c>
      <c r="H993" s="5" t="s">
        <v>340</v>
      </c>
      <c r="I993" s="5"/>
      <c r="J993" s="5"/>
      <c r="K993" s="5">
        <v>226</v>
      </c>
      <c r="L993" s="5">
        <v>5</v>
      </c>
      <c r="M993" s="5">
        <v>3</v>
      </c>
      <c r="N993" s="5" t="s">
        <v>3</v>
      </c>
      <c r="O993" s="5">
        <v>2</v>
      </c>
      <c r="P993" s="5">
        <f>ROUND(Source!EO987,O993)</f>
        <v>4221543.7699999996</v>
      </c>
      <c r="Q993" s="5"/>
      <c r="R993" s="5"/>
      <c r="S993" s="5"/>
      <c r="T993" s="5"/>
      <c r="U993" s="5"/>
      <c r="V993" s="5"/>
      <c r="W993" s="5">
        <v>495659.12</v>
      </c>
      <c r="X993" s="5">
        <v>1</v>
      </c>
      <c r="Y993" s="5">
        <v>495659.12</v>
      </c>
      <c r="Z993" s="5">
        <v>4221543.7699999996</v>
      </c>
      <c r="AA993" s="5">
        <v>1</v>
      </c>
      <c r="AB993" s="5">
        <v>4221543.7699999996</v>
      </c>
    </row>
    <row r="994" spans="1:28" x14ac:dyDescent="0.2">
      <c r="A994" s="5">
        <v>50</v>
      </c>
      <c r="B994" s="5">
        <v>0</v>
      </c>
      <c r="C994" s="5">
        <v>0</v>
      </c>
      <c r="D994" s="5">
        <v>1</v>
      </c>
      <c r="E994" s="5">
        <v>227</v>
      </c>
      <c r="F994" s="5">
        <f>ROUND(Source!AX987,O994)</f>
        <v>0</v>
      </c>
      <c r="G994" s="5" t="s">
        <v>341</v>
      </c>
      <c r="H994" s="5" t="s">
        <v>342</v>
      </c>
      <c r="I994" s="5"/>
      <c r="J994" s="5"/>
      <c r="K994" s="5">
        <v>227</v>
      </c>
      <c r="L994" s="5">
        <v>6</v>
      </c>
      <c r="M994" s="5">
        <v>3</v>
      </c>
      <c r="N994" s="5" t="s">
        <v>3</v>
      </c>
      <c r="O994" s="5">
        <v>2</v>
      </c>
      <c r="P994" s="5">
        <f>ROUND(Source!EP987,O994)</f>
        <v>0</v>
      </c>
      <c r="Q994" s="5"/>
      <c r="R994" s="5"/>
      <c r="S994" s="5"/>
      <c r="T994" s="5"/>
      <c r="U994" s="5"/>
      <c r="V994" s="5"/>
      <c r="W994" s="5">
        <v>0</v>
      </c>
      <c r="X994" s="5">
        <v>1</v>
      </c>
      <c r="Y994" s="5">
        <v>0</v>
      </c>
      <c r="Z994" s="5">
        <v>0</v>
      </c>
      <c r="AA994" s="5">
        <v>1</v>
      </c>
      <c r="AB994" s="5">
        <v>0</v>
      </c>
    </row>
    <row r="995" spans="1:28" x14ac:dyDescent="0.2">
      <c r="A995" s="5">
        <v>50</v>
      </c>
      <c r="B995" s="5">
        <v>0</v>
      </c>
      <c r="C995" s="5">
        <v>0</v>
      </c>
      <c r="D995" s="5">
        <v>1</v>
      </c>
      <c r="E995" s="5">
        <v>228</v>
      </c>
      <c r="F995" s="5">
        <f>ROUND(Source!AY987,O995)</f>
        <v>495659.12</v>
      </c>
      <c r="G995" s="5" t="s">
        <v>343</v>
      </c>
      <c r="H995" s="5" t="s">
        <v>344</v>
      </c>
      <c r="I995" s="5"/>
      <c r="J995" s="5"/>
      <c r="K995" s="5">
        <v>228</v>
      </c>
      <c r="L995" s="5">
        <v>7</v>
      </c>
      <c r="M995" s="5">
        <v>3</v>
      </c>
      <c r="N995" s="5" t="s">
        <v>3</v>
      </c>
      <c r="O995" s="5">
        <v>2</v>
      </c>
      <c r="P995" s="5">
        <f>ROUND(Source!EQ987,O995)</f>
        <v>4221543.7699999996</v>
      </c>
      <c r="Q995" s="5"/>
      <c r="R995" s="5"/>
      <c r="S995" s="5"/>
      <c r="T995" s="5"/>
      <c r="U995" s="5"/>
      <c r="V995" s="5"/>
      <c r="W995" s="5">
        <v>495659.12</v>
      </c>
      <c r="X995" s="5">
        <v>1</v>
      </c>
      <c r="Y995" s="5">
        <v>495659.12</v>
      </c>
      <c r="Z995" s="5">
        <v>4221543.7699999996</v>
      </c>
      <c r="AA995" s="5">
        <v>1</v>
      </c>
      <c r="AB995" s="5">
        <v>4221543.7699999996</v>
      </c>
    </row>
    <row r="996" spans="1:28" x14ac:dyDescent="0.2">
      <c r="A996" s="5">
        <v>50</v>
      </c>
      <c r="B996" s="5">
        <v>0</v>
      </c>
      <c r="C996" s="5">
        <v>0</v>
      </c>
      <c r="D996" s="5">
        <v>1</v>
      </c>
      <c r="E996" s="5">
        <v>216</v>
      </c>
      <c r="F996" s="5">
        <f>ROUND(Source!AP987,O996)</f>
        <v>26400.39</v>
      </c>
      <c r="G996" s="5" t="s">
        <v>345</v>
      </c>
      <c r="H996" s="5" t="s">
        <v>346</v>
      </c>
      <c r="I996" s="5"/>
      <c r="J996" s="5"/>
      <c r="K996" s="5">
        <v>216</v>
      </c>
      <c r="L996" s="5">
        <v>8</v>
      </c>
      <c r="M996" s="5">
        <v>3</v>
      </c>
      <c r="N996" s="5" t="s">
        <v>3</v>
      </c>
      <c r="O996" s="5">
        <v>2</v>
      </c>
      <c r="P996" s="5">
        <f>ROUND(Source!EH987,O996)</f>
        <v>202226.99</v>
      </c>
      <c r="Q996" s="5"/>
      <c r="R996" s="5"/>
      <c r="S996" s="5"/>
      <c r="T996" s="5"/>
      <c r="U996" s="5"/>
      <c r="V996" s="5"/>
      <c r="W996" s="5">
        <v>26400.39</v>
      </c>
      <c r="X996" s="5">
        <v>1</v>
      </c>
      <c r="Y996" s="5">
        <v>26400.39</v>
      </c>
      <c r="Z996" s="5">
        <v>202226.99</v>
      </c>
      <c r="AA996" s="5">
        <v>1</v>
      </c>
      <c r="AB996" s="5">
        <v>202226.99</v>
      </c>
    </row>
    <row r="997" spans="1:28" x14ac:dyDescent="0.2">
      <c r="A997" s="5">
        <v>50</v>
      </c>
      <c r="B997" s="5">
        <v>0</v>
      </c>
      <c r="C997" s="5">
        <v>0</v>
      </c>
      <c r="D997" s="5">
        <v>1</v>
      </c>
      <c r="E997" s="5">
        <v>223</v>
      </c>
      <c r="F997" s="5">
        <f>ROUND(Source!AQ987,O997)</f>
        <v>0</v>
      </c>
      <c r="G997" s="5" t="s">
        <v>347</v>
      </c>
      <c r="H997" s="5" t="s">
        <v>348</v>
      </c>
      <c r="I997" s="5"/>
      <c r="J997" s="5"/>
      <c r="K997" s="5">
        <v>223</v>
      </c>
      <c r="L997" s="5">
        <v>9</v>
      </c>
      <c r="M997" s="5">
        <v>3</v>
      </c>
      <c r="N997" s="5" t="s">
        <v>3</v>
      </c>
      <c r="O997" s="5">
        <v>2</v>
      </c>
      <c r="P997" s="5">
        <f>ROUND(Source!EI987,O997)</f>
        <v>0</v>
      </c>
      <c r="Q997" s="5"/>
      <c r="R997" s="5"/>
      <c r="S997" s="5"/>
      <c r="T997" s="5"/>
      <c r="U997" s="5"/>
      <c r="V997" s="5"/>
      <c r="W997" s="5">
        <v>0</v>
      </c>
      <c r="X997" s="5">
        <v>1</v>
      </c>
      <c r="Y997" s="5">
        <v>0</v>
      </c>
      <c r="Z997" s="5">
        <v>0</v>
      </c>
      <c r="AA997" s="5">
        <v>1</v>
      </c>
      <c r="AB997" s="5">
        <v>0</v>
      </c>
    </row>
    <row r="998" spans="1:28" x14ac:dyDescent="0.2">
      <c r="A998" s="5">
        <v>50</v>
      </c>
      <c r="B998" s="5">
        <v>0</v>
      </c>
      <c r="C998" s="5">
        <v>0</v>
      </c>
      <c r="D998" s="5">
        <v>1</v>
      </c>
      <c r="E998" s="5">
        <v>229</v>
      </c>
      <c r="F998" s="5">
        <f>ROUND(Source!AZ987,O998)</f>
        <v>26400.39</v>
      </c>
      <c r="G998" s="5" t="s">
        <v>349</v>
      </c>
      <c r="H998" s="5" t="s">
        <v>350</v>
      </c>
      <c r="I998" s="5"/>
      <c r="J998" s="5"/>
      <c r="K998" s="5">
        <v>229</v>
      </c>
      <c r="L998" s="5">
        <v>10</v>
      </c>
      <c r="M998" s="5">
        <v>3</v>
      </c>
      <c r="N998" s="5" t="s">
        <v>3</v>
      </c>
      <c r="O998" s="5">
        <v>2</v>
      </c>
      <c r="P998" s="5">
        <f>ROUND(Source!ER987,O998)</f>
        <v>202226.99</v>
      </c>
      <c r="Q998" s="5"/>
      <c r="R998" s="5"/>
      <c r="S998" s="5"/>
      <c r="T998" s="5"/>
      <c r="U998" s="5"/>
      <c r="V998" s="5"/>
      <c r="W998" s="5">
        <v>26400.39</v>
      </c>
      <c r="X998" s="5">
        <v>1</v>
      </c>
      <c r="Y998" s="5">
        <v>26400.39</v>
      </c>
      <c r="Z998" s="5">
        <v>202226.99</v>
      </c>
      <c r="AA998" s="5">
        <v>1</v>
      </c>
      <c r="AB998" s="5">
        <v>202226.99</v>
      </c>
    </row>
    <row r="999" spans="1:28" x14ac:dyDescent="0.2">
      <c r="A999" s="5">
        <v>50</v>
      </c>
      <c r="B999" s="5">
        <v>0</v>
      </c>
      <c r="C999" s="5">
        <v>0</v>
      </c>
      <c r="D999" s="5">
        <v>1</v>
      </c>
      <c r="E999" s="5">
        <v>203</v>
      </c>
      <c r="F999" s="5">
        <f>ROUND(Source!Q987,O999)</f>
        <v>1991.9</v>
      </c>
      <c r="G999" s="5" t="s">
        <v>351</v>
      </c>
      <c r="H999" s="5" t="s">
        <v>352</v>
      </c>
      <c r="I999" s="5"/>
      <c r="J999" s="5"/>
      <c r="K999" s="5">
        <v>203</v>
      </c>
      <c r="L999" s="5">
        <v>11</v>
      </c>
      <c r="M999" s="5">
        <v>3</v>
      </c>
      <c r="N999" s="5" t="s">
        <v>3</v>
      </c>
      <c r="O999" s="5">
        <v>2</v>
      </c>
      <c r="P999" s="5">
        <f>ROUND(Source!DI987,O999)</f>
        <v>27836.65</v>
      </c>
      <c r="Q999" s="5"/>
      <c r="R999" s="5"/>
      <c r="S999" s="5"/>
      <c r="T999" s="5"/>
      <c r="U999" s="5"/>
      <c r="V999" s="5"/>
      <c r="W999" s="5">
        <v>1991.9</v>
      </c>
      <c r="X999" s="5">
        <v>1</v>
      </c>
      <c r="Y999" s="5">
        <v>1991.9</v>
      </c>
      <c r="Z999" s="5">
        <v>27836.65</v>
      </c>
      <c r="AA999" s="5">
        <v>1</v>
      </c>
      <c r="AB999" s="5">
        <v>27836.65</v>
      </c>
    </row>
    <row r="1000" spans="1:28" x14ac:dyDescent="0.2">
      <c r="A1000" s="5">
        <v>50</v>
      </c>
      <c r="B1000" s="5">
        <v>0</v>
      </c>
      <c r="C1000" s="5">
        <v>0</v>
      </c>
      <c r="D1000" s="5">
        <v>1</v>
      </c>
      <c r="E1000" s="5">
        <v>231</v>
      </c>
      <c r="F1000" s="5">
        <f>ROUND(Source!BB987,O1000)</f>
        <v>0</v>
      </c>
      <c r="G1000" s="5" t="s">
        <v>353</v>
      </c>
      <c r="H1000" s="5" t="s">
        <v>354</v>
      </c>
      <c r="I1000" s="5"/>
      <c r="J1000" s="5"/>
      <c r="K1000" s="5">
        <v>231</v>
      </c>
      <c r="L1000" s="5">
        <v>12</v>
      </c>
      <c r="M1000" s="5">
        <v>3</v>
      </c>
      <c r="N1000" s="5" t="s">
        <v>3</v>
      </c>
      <c r="O1000" s="5">
        <v>2</v>
      </c>
      <c r="P1000" s="5">
        <f>ROUND(Source!ET987,O1000)</f>
        <v>0</v>
      </c>
      <c r="Q1000" s="5"/>
      <c r="R1000" s="5"/>
      <c r="S1000" s="5"/>
      <c r="T1000" s="5"/>
      <c r="U1000" s="5"/>
      <c r="V1000" s="5"/>
      <c r="W1000" s="5">
        <v>0</v>
      </c>
      <c r="X1000" s="5">
        <v>1</v>
      </c>
      <c r="Y1000" s="5">
        <v>0</v>
      </c>
      <c r="Z1000" s="5">
        <v>0</v>
      </c>
      <c r="AA1000" s="5">
        <v>1</v>
      </c>
      <c r="AB1000" s="5">
        <v>0</v>
      </c>
    </row>
    <row r="1001" spans="1:28" x14ac:dyDescent="0.2">
      <c r="A1001" s="5">
        <v>50</v>
      </c>
      <c r="B1001" s="5">
        <v>0</v>
      </c>
      <c r="C1001" s="5">
        <v>0</v>
      </c>
      <c r="D1001" s="5">
        <v>1</v>
      </c>
      <c r="E1001" s="5">
        <v>204</v>
      </c>
      <c r="F1001" s="5">
        <f>ROUND(Source!R987,O1001)</f>
        <v>176.35</v>
      </c>
      <c r="G1001" s="5" t="s">
        <v>355</v>
      </c>
      <c r="H1001" s="5" t="s">
        <v>356</v>
      </c>
      <c r="I1001" s="5"/>
      <c r="J1001" s="5"/>
      <c r="K1001" s="5">
        <v>204</v>
      </c>
      <c r="L1001" s="5">
        <v>13</v>
      </c>
      <c r="M1001" s="5">
        <v>3</v>
      </c>
      <c r="N1001" s="5" t="s">
        <v>3</v>
      </c>
      <c r="O1001" s="5">
        <v>2</v>
      </c>
      <c r="P1001" s="5">
        <f>ROUND(Source!DJ987,O1001)</f>
        <v>9697.58</v>
      </c>
      <c r="Q1001" s="5"/>
      <c r="R1001" s="5"/>
      <c r="S1001" s="5"/>
      <c r="T1001" s="5"/>
      <c r="U1001" s="5"/>
      <c r="V1001" s="5"/>
      <c r="W1001" s="5">
        <v>176.35</v>
      </c>
      <c r="X1001" s="5">
        <v>1</v>
      </c>
      <c r="Y1001" s="5">
        <v>176.35</v>
      </c>
      <c r="Z1001" s="5">
        <v>9697.58</v>
      </c>
      <c r="AA1001" s="5">
        <v>1</v>
      </c>
      <c r="AB1001" s="5">
        <v>9697.58</v>
      </c>
    </row>
    <row r="1002" spans="1:28" x14ac:dyDescent="0.2">
      <c r="A1002" s="5">
        <v>50</v>
      </c>
      <c r="B1002" s="5">
        <v>0</v>
      </c>
      <c r="C1002" s="5">
        <v>0</v>
      </c>
      <c r="D1002" s="5">
        <v>1</v>
      </c>
      <c r="E1002" s="5">
        <v>205</v>
      </c>
      <c r="F1002" s="5">
        <f>ROUND(Source!S987,O1002)</f>
        <v>24473.81</v>
      </c>
      <c r="G1002" s="5" t="s">
        <v>357</v>
      </c>
      <c r="H1002" s="5" t="s">
        <v>358</v>
      </c>
      <c r="I1002" s="5"/>
      <c r="J1002" s="5"/>
      <c r="K1002" s="5">
        <v>205</v>
      </c>
      <c r="L1002" s="5">
        <v>14</v>
      </c>
      <c r="M1002" s="5">
        <v>3</v>
      </c>
      <c r="N1002" s="5" t="s">
        <v>3</v>
      </c>
      <c r="O1002" s="5">
        <v>2</v>
      </c>
      <c r="P1002" s="5">
        <f>ROUND(Source!DK987,O1002)</f>
        <v>1345814.83</v>
      </c>
      <c r="Q1002" s="5"/>
      <c r="R1002" s="5"/>
      <c r="S1002" s="5"/>
      <c r="T1002" s="5"/>
      <c r="U1002" s="5"/>
      <c r="V1002" s="5"/>
      <c r="W1002" s="5">
        <v>24473.81</v>
      </c>
      <c r="X1002" s="5">
        <v>1</v>
      </c>
      <c r="Y1002" s="5">
        <v>24473.81</v>
      </c>
      <c r="Z1002" s="5">
        <v>1345814.83</v>
      </c>
      <c r="AA1002" s="5">
        <v>1</v>
      </c>
      <c r="AB1002" s="5">
        <v>1345814.83</v>
      </c>
    </row>
    <row r="1003" spans="1:28" x14ac:dyDescent="0.2">
      <c r="A1003" s="5">
        <v>50</v>
      </c>
      <c r="B1003" s="5">
        <v>0</v>
      </c>
      <c r="C1003" s="5">
        <v>0</v>
      </c>
      <c r="D1003" s="5">
        <v>1</v>
      </c>
      <c r="E1003" s="5">
        <v>232</v>
      </c>
      <c r="F1003" s="5">
        <f>ROUND(Source!BC987,O1003)</f>
        <v>0</v>
      </c>
      <c r="G1003" s="5" t="s">
        <v>359</v>
      </c>
      <c r="H1003" s="5" t="s">
        <v>360</v>
      </c>
      <c r="I1003" s="5"/>
      <c r="J1003" s="5"/>
      <c r="K1003" s="5">
        <v>232</v>
      </c>
      <c r="L1003" s="5">
        <v>15</v>
      </c>
      <c r="M1003" s="5">
        <v>3</v>
      </c>
      <c r="N1003" s="5" t="s">
        <v>3</v>
      </c>
      <c r="O1003" s="5">
        <v>2</v>
      </c>
      <c r="P1003" s="5">
        <f>ROUND(Source!EU987,O1003)</f>
        <v>0</v>
      </c>
      <c r="Q1003" s="5"/>
      <c r="R1003" s="5"/>
      <c r="S1003" s="5"/>
      <c r="T1003" s="5"/>
      <c r="U1003" s="5"/>
      <c r="V1003" s="5"/>
      <c r="W1003" s="5">
        <v>0</v>
      </c>
      <c r="X1003" s="5">
        <v>1</v>
      </c>
      <c r="Y1003" s="5">
        <v>0</v>
      </c>
      <c r="Z1003" s="5">
        <v>0</v>
      </c>
      <c r="AA1003" s="5">
        <v>1</v>
      </c>
      <c r="AB1003" s="5">
        <v>0</v>
      </c>
    </row>
    <row r="1004" spans="1:28" x14ac:dyDescent="0.2">
      <c r="A1004" s="5">
        <v>50</v>
      </c>
      <c r="B1004" s="5">
        <v>0</v>
      </c>
      <c r="C1004" s="5">
        <v>0</v>
      </c>
      <c r="D1004" s="5">
        <v>1</v>
      </c>
      <c r="E1004" s="5">
        <v>214</v>
      </c>
      <c r="F1004" s="5">
        <f>ROUND(Source!AS987,O1004)</f>
        <v>521120.94</v>
      </c>
      <c r="G1004" s="5" t="s">
        <v>361</v>
      </c>
      <c r="H1004" s="5" t="s">
        <v>362</v>
      </c>
      <c r="I1004" s="5"/>
      <c r="J1004" s="5"/>
      <c r="K1004" s="5">
        <v>214</v>
      </c>
      <c r="L1004" s="5">
        <v>16</v>
      </c>
      <c r="M1004" s="5">
        <v>3</v>
      </c>
      <c r="N1004" s="5" t="s">
        <v>3</v>
      </c>
      <c r="O1004" s="5">
        <v>2</v>
      </c>
      <c r="P1004" s="5">
        <f>ROUND(Source!EK987,O1004)</f>
        <v>7246552.5199999996</v>
      </c>
      <c r="Q1004" s="5"/>
      <c r="R1004" s="5"/>
      <c r="S1004" s="5"/>
      <c r="T1004" s="5"/>
      <c r="U1004" s="5"/>
      <c r="V1004" s="5"/>
      <c r="W1004" s="5">
        <v>521120.94</v>
      </c>
      <c r="X1004" s="5">
        <v>1</v>
      </c>
      <c r="Y1004" s="5">
        <v>521120.94</v>
      </c>
      <c r="Z1004" s="5">
        <v>7246552.5199999996</v>
      </c>
      <c r="AA1004" s="5">
        <v>1</v>
      </c>
      <c r="AB1004" s="5">
        <v>7246552.5199999996</v>
      </c>
    </row>
    <row r="1005" spans="1:28" x14ac:dyDescent="0.2">
      <c r="A1005" s="5">
        <v>50</v>
      </c>
      <c r="B1005" s="5">
        <v>0</v>
      </c>
      <c r="C1005" s="5">
        <v>0</v>
      </c>
      <c r="D1005" s="5">
        <v>1</v>
      </c>
      <c r="E1005" s="5">
        <v>215</v>
      </c>
      <c r="F1005" s="5">
        <f>ROUND(Source!AT987,O1005)</f>
        <v>39951.360000000001</v>
      </c>
      <c r="G1005" s="5" t="s">
        <v>363</v>
      </c>
      <c r="H1005" s="5" t="s">
        <v>364</v>
      </c>
      <c r="I1005" s="5"/>
      <c r="J1005" s="5"/>
      <c r="K1005" s="5">
        <v>215</v>
      </c>
      <c r="L1005" s="5">
        <v>17</v>
      </c>
      <c r="M1005" s="5">
        <v>3</v>
      </c>
      <c r="N1005" s="5" t="s">
        <v>3</v>
      </c>
      <c r="O1005" s="5">
        <v>2</v>
      </c>
      <c r="P1005" s="5">
        <f>ROUND(Source!EL987,O1005)</f>
        <v>490364.29</v>
      </c>
      <c r="Q1005" s="5"/>
      <c r="R1005" s="5"/>
      <c r="S1005" s="5"/>
      <c r="T1005" s="5"/>
      <c r="U1005" s="5"/>
      <c r="V1005" s="5"/>
      <c r="W1005" s="5">
        <v>39951.360000000001</v>
      </c>
      <c r="X1005" s="5">
        <v>1</v>
      </c>
      <c r="Y1005" s="5">
        <v>39951.360000000001</v>
      </c>
      <c r="Z1005" s="5">
        <v>490364.29</v>
      </c>
      <c r="AA1005" s="5">
        <v>1</v>
      </c>
      <c r="AB1005" s="5">
        <v>490364.29</v>
      </c>
    </row>
    <row r="1006" spans="1:28" x14ac:dyDescent="0.2">
      <c r="A1006" s="5">
        <v>50</v>
      </c>
      <c r="B1006" s="5">
        <v>0</v>
      </c>
      <c r="C1006" s="5">
        <v>0</v>
      </c>
      <c r="D1006" s="5">
        <v>1</v>
      </c>
      <c r="E1006" s="5">
        <v>217</v>
      </c>
      <c r="F1006" s="5">
        <f>ROUND(Source!AU987,O1006)</f>
        <v>0</v>
      </c>
      <c r="G1006" s="5" t="s">
        <v>365</v>
      </c>
      <c r="H1006" s="5" t="s">
        <v>366</v>
      </c>
      <c r="I1006" s="5"/>
      <c r="J1006" s="5"/>
      <c r="K1006" s="5">
        <v>217</v>
      </c>
      <c r="L1006" s="5">
        <v>18</v>
      </c>
      <c r="M1006" s="5">
        <v>3</v>
      </c>
      <c r="N1006" s="5" t="s">
        <v>3</v>
      </c>
      <c r="O1006" s="5">
        <v>2</v>
      </c>
      <c r="P1006" s="5">
        <f>ROUND(Source!EM987,O1006)</f>
        <v>0</v>
      </c>
      <c r="Q1006" s="5"/>
      <c r="R1006" s="5"/>
      <c r="S1006" s="5"/>
      <c r="T1006" s="5"/>
      <c r="U1006" s="5"/>
      <c r="V1006" s="5"/>
      <c r="W1006" s="5">
        <v>0</v>
      </c>
      <c r="X1006" s="5">
        <v>1</v>
      </c>
      <c r="Y1006" s="5">
        <v>0</v>
      </c>
      <c r="Z1006" s="5">
        <v>0</v>
      </c>
      <c r="AA1006" s="5">
        <v>1</v>
      </c>
      <c r="AB1006" s="5">
        <v>0</v>
      </c>
    </row>
    <row r="1007" spans="1:28" x14ac:dyDescent="0.2">
      <c r="A1007" s="5">
        <v>50</v>
      </c>
      <c r="B1007" s="5">
        <v>0</v>
      </c>
      <c r="C1007" s="5">
        <v>0</v>
      </c>
      <c r="D1007" s="5">
        <v>1</v>
      </c>
      <c r="E1007" s="5">
        <v>230</v>
      </c>
      <c r="F1007" s="5">
        <f>ROUND(Source!BA987,O1007)</f>
        <v>0</v>
      </c>
      <c r="G1007" s="5" t="s">
        <v>367</v>
      </c>
      <c r="H1007" s="5" t="s">
        <v>368</v>
      </c>
      <c r="I1007" s="5"/>
      <c r="J1007" s="5"/>
      <c r="K1007" s="5">
        <v>230</v>
      </c>
      <c r="L1007" s="5">
        <v>19</v>
      </c>
      <c r="M1007" s="5">
        <v>3</v>
      </c>
      <c r="N1007" s="5" t="s">
        <v>3</v>
      </c>
      <c r="O1007" s="5">
        <v>2</v>
      </c>
      <c r="P1007" s="5">
        <f>ROUND(Source!ES987,O1007)</f>
        <v>0</v>
      </c>
      <c r="Q1007" s="5"/>
      <c r="R1007" s="5"/>
      <c r="S1007" s="5"/>
      <c r="T1007" s="5"/>
      <c r="U1007" s="5"/>
      <c r="V1007" s="5"/>
      <c r="W1007" s="5">
        <v>0</v>
      </c>
      <c r="X1007" s="5">
        <v>1</v>
      </c>
      <c r="Y1007" s="5">
        <v>0</v>
      </c>
      <c r="Z1007" s="5">
        <v>0</v>
      </c>
      <c r="AA1007" s="5">
        <v>1</v>
      </c>
      <c r="AB1007" s="5">
        <v>0</v>
      </c>
    </row>
    <row r="1008" spans="1:28" x14ac:dyDescent="0.2">
      <c r="A1008" s="5">
        <v>50</v>
      </c>
      <c r="B1008" s="5">
        <v>0</v>
      </c>
      <c r="C1008" s="5">
        <v>0</v>
      </c>
      <c r="D1008" s="5">
        <v>1</v>
      </c>
      <c r="E1008" s="5">
        <v>206</v>
      </c>
      <c r="F1008" s="5">
        <f>ROUND(Source!T987,O1008)</f>
        <v>0</v>
      </c>
      <c r="G1008" s="5" t="s">
        <v>369</v>
      </c>
      <c r="H1008" s="5" t="s">
        <v>370</v>
      </c>
      <c r="I1008" s="5"/>
      <c r="J1008" s="5"/>
      <c r="K1008" s="5">
        <v>206</v>
      </c>
      <c r="L1008" s="5">
        <v>20</v>
      </c>
      <c r="M1008" s="5">
        <v>3</v>
      </c>
      <c r="N1008" s="5" t="s">
        <v>3</v>
      </c>
      <c r="O1008" s="5">
        <v>2</v>
      </c>
      <c r="P1008" s="5">
        <f>ROUND(Source!DL987,O1008)</f>
        <v>0</v>
      </c>
      <c r="Q1008" s="5"/>
      <c r="R1008" s="5"/>
      <c r="S1008" s="5"/>
      <c r="T1008" s="5"/>
      <c r="U1008" s="5"/>
      <c r="V1008" s="5"/>
      <c r="W1008" s="5">
        <v>0</v>
      </c>
      <c r="X1008" s="5">
        <v>1</v>
      </c>
      <c r="Y1008" s="5">
        <v>0</v>
      </c>
      <c r="Z1008" s="5">
        <v>0</v>
      </c>
      <c r="AA1008" s="5">
        <v>1</v>
      </c>
      <c r="AB1008" s="5">
        <v>0</v>
      </c>
    </row>
    <row r="1009" spans="1:28" x14ac:dyDescent="0.2">
      <c r="A1009" s="5">
        <v>50</v>
      </c>
      <c r="B1009" s="5">
        <v>0</v>
      </c>
      <c r="C1009" s="5">
        <v>0</v>
      </c>
      <c r="D1009" s="5">
        <v>1</v>
      </c>
      <c r="E1009" s="5">
        <v>207</v>
      </c>
      <c r="F1009" s="5">
        <f>Source!U987</f>
        <v>1905.8810222635</v>
      </c>
      <c r="G1009" s="5" t="s">
        <v>371</v>
      </c>
      <c r="H1009" s="5" t="s">
        <v>372</v>
      </c>
      <c r="I1009" s="5"/>
      <c r="J1009" s="5"/>
      <c r="K1009" s="5">
        <v>207</v>
      </c>
      <c r="L1009" s="5">
        <v>21</v>
      </c>
      <c r="M1009" s="5">
        <v>3</v>
      </c>
      <c r="N1009" s="5" t="s">
        <v>3</v>
      </c>
      <c r="O1009" s="5">
        <v>-1</v>
      </c>
      <c r="P1009" s="5">
        <f>Source!DM987</f>
        <v>1905.8810222635</v>
      </c>
      <c r="Q1009" s="5"/>
      <c r="R1009" s="5"/>
      <c r="S1009" s="5"/>
      <c r="T1009" s="5"/>
      <c r="U1009" s="5"/>
      <c r="V1009" s="5"/>
      <c r="W1009" s="5">
        <v>1905.8810222635</v>
      </c>
      <c r="X1009" s="5">
        <v>1</v>
      </c>
      <c r="Y1009" s="5">
        <v>1905.8810222635</v>
      </c>
      <c r="Z1009" s="5">
        <v>1905.8810222635</v>
      </c>
      <c r="AA1009" s="5">
        <v>1</v>
      </c>
      <c r="AB1009" s="5">
        <v>1905.8810222635</v>
      </c>
    </row>
    <row r="1010" spans="1:28" x14ac:dyDescent="0.2">
      <c r="A1010" s="5">
        <v>50</v>
      </c>
      <c r="B1010" s="5">
        <v>0</v>
      </c>
      <c r="C1010" s="5">
        <v>0</v>
      </c>
      <c r="D1010" s="5">
        <v>1</v>
      </c>
      <c r="E1010" s="5">
        <v>208</v>
      </c>
      <c r="F1010" s="5">
        <f>Source!V987</f>
        <v>0</v>
      </c>
      <c r="G1010" s="5" t="s">
        <v>373</v>
      </c>
      <c r="H1010" s="5" t="s">
        <v>374</v>
      </c>
      <c r="I1010" s="5"/>
      <c r="J1010" s="5"/>
      <c r="K1010" s="5">
        <v>208</v>
      </c>
      <c r="L1010" s="5">
        <v>22</v>
      </c>
      <c r="M1010" s="5">
        <v>3</v>
      </c>
      <c r="N1010" s="5" t="s">
        <v>3</v>
      </c>
      <c r="O1010" s="5">
        <v>-1</v>
      </c>
      <c r="P1010" s="5">
        <f>Source!DN987</f>
        <v>0</v>
      </c>
      <c r="Q1010" s="5"/>
      <c r="R1010" s="5"/>
      <c r="S1010" s="5"/>
      <c r="T1010" s="5"/>
      <c r="U1010" s="5"/>
      <c r="V1010" s="5"/>
      <c r="W1010" s="5">
        <v>0</v>
      </c>
      <c r="X1010" s="5">
        <v>1</v>
      </c>
      <c r="Y1010" s="5">
        <v>0</v>
      </c>
      <c r="Z1010" s="5">
        <v>0</v>
      </c>
      <c r="AA1010" s="5">
        <v>1</v>
      </c>
      <c r="AB1010" s="5">
        <v>0</v>
      </c>
    </row>
    <row r="1011" spans="1:28" x14ac:dyDescent="0.2">
      <c r="A1011" s="5">
        <v>50</v>
      </c>
      <c r="B1011" s="5">
        <v>0</v>
      </c>
      <c r="C1011" s="5">
        <v>0</v>
      </c>
      <c r="D1011" s="5">
        <v>1</v>
      </c>
      <c r="E1011" s="5">
        <v>209</v>
      </c>
      <c r="F1011" s="5">
        <f>ROUND(Source!W987,O1011)</f>
        <v>0</v>
      </c>
      <c r="G1011" s="5" t="s">
        <v>375</v>
      </c>
      <c r="H1011" s="5" t="s">
        <v>376</v>
      </c>
      <c r="I1011" s="5"/>
      <c r="J1011" s="5"/>
      <c r="K1011" s="5">
        <v>209</v>
      </c>
      <c r="L1011" s="5">
        <v>23</v>
      </c>
      <c r="M1011" s="5">
        <v>3</v>
      </c>
      <c r="N1011" s="5" t="s">
        <v>3</v>
      </c>
      <c r="O1011" s="5">
        <v>2</v>
      </c>
      <c r="P1011" s="5">
        <f>ROUND(Source!DO987,O1011)</f>
        <v>0</v>
      </c>
      <c r="Q1011" s="5"/>
      <c r="R1011" s="5"/>
      <c r="S1011" s="5"/>
      <c r="T1011" s="5"/>
      <c r="U1011" s="5"/>
      <c r="V1011" s="5"/>
      <c r="W1011" s="5">
        <v>0</v>
      </c>
      <c r="X1011" s="5">
        <v>1</v>
      </c>
      <c r="Y1011" s="5">
        <v>0</v>
      </c>
      <c r="Z1011" s="5">
        <v>0</v>
      </c>
      <c r="AA1011" s="5">
        <v>1</v>
      </c>
      <c r="AB1011" s="5">
        <v>0</v>
      </c>
    </row>
    <row r="1012" spans="1:28" x14ac:dyDescent="0.2">
      <c r="A1012" s="5">
        <v>50</v>
      </c>
      <c r="B1012" s="5">
        <v>0</v>
      </c>
      <c r="C1012" s="5">
        <v>0</v>
      </c>
      <c r="D1012" s="5">
        <v>1</v>
      </c>
      <c r="E1012" s="5">
        <v>233</v>
      </c>
      <c r="F1012" s="5">
        <f>ROUND(Source!BD987,O1012)</f>
        <v>0</v>
      </c>
      <c r="G1012" s="5" t="s">
        <v>377</v>
      </c>
      <c r="H1012" s="5" t="s">
        <v>378</v>
      </c>
      <c r="I1012" s="5"/>
      <c r="J1012" s="5"/>
      <c r="K1012" s="5">
        <v>233</v>
      </c>
      <c r="L1012" s="5">
        <v>24</v>
      </c>
      <c r="M1012" s="5">
        <v>3</v>
      </c>
      <c r="N1012" s="5" t="s">
        <v>3</v>
      </c>
      <c r="O1012" s="5">
        <v>2</v>
      </c>
      <c r="P1012" s="5">
        <f>ROUND(Source!EV987,O1012)</f>
        <v>0</v>
      </c>
      <c r="Q1012" s="5"/>
      <c r="R1012" s="5"/>
      <c r="S1012" s="5"/>
      <c r="T1012" s="5"/>
      <c r="U1012" s="5"/>
      <c r="V1012" s="5"/>
      <c r="W1012" s="5">
        <v>0</v>
      </c>
      <c r="X1012" s="5">
        <v>1</v>
      </c>
      <c r="Y1012" s="5">
        <v>0</v>
      </c>
      <c r="Z1012" s="5">
        <v>0</v>
      </c>
      <c r="AA1012" s="5">
        <v>1</v>
      </c>
      <c r="AB1012" s="5">
        <v>0</v>
      </c>
    </row>
    <row r="1013" spans="1:28" x14ac:dyDescent="0.2">
      <c r="A1013" s="5">
        <v>50</v>
      </c>
      <c r="B1013" s="5">
        <v>0</v>
      </c>
      <c r="C1013" s="5">
        <v>0</v>
      </c>
      <c r="D1013" s="5">
        <v>1</v>
      </c>
      <c r="E1013" s="5">
        <v>210</v>
      </c>
      <c r="F1013" s="5">
        <f>ROUND(Source!X987,O1013)</f>
        <v>25081.57</v>
      </c>
      <c r="G1013" s="5" t="s">
        <v>379</v>
      </c>
      <c r="H1013" s="5" t="s">
        <v>380</v>
      </c>
      <c r="I1013" s="5"/>
      <c r="J1013" s="5"/>
      <c r="K1013" s="5">
        <v>210</v>
      </c>
      <c r="L1013" s="5">
        <v>25</v>
      </c>
      <c r="M1013" s="5">
        <v>3</v>
      </c>
      <c r="N1013" s="5" t="s">
        <v>3</v>
      </c>
      <c r="O1013" s="5">
        <v>2</v>
      </c>
      <c r="P1013" s="5">
        <f>ROUND(Source!DP987,O1013)</f>
        <v>1379234.15</v>
      </c>
      <c r="Q1013" s="5"/>
      <c r="R1013" s="5"/>
      <c r="S1013" s="5"/>
      <c r="T1013" s="5"/>
      <c r="U1013" s="5"/>
      <c r="V1013" s="5"/>
      <c r="W1013" s="5">
        <v>25081.57</v>
      </c>
      <c r="X1013" s="5">
        <v>1</v>
      </c>
      <c r="Y1013" s="5">
        <v>25081.57</v>
      </c>
      <c r="Z1013" s="5">
        <v>1379234.15</v>
      </c>
      <c r="AA1013" s="5">
        <v>1</v>
      </c>
      <c r="AB1013" s="5">
        <v>1379234.15</v>
      </c>
    </row>
    <row r="1014" spans="1:28" x14ac:dyDescent="0.2">
      <c r="A1014" s="5">
        <v>50</v>
      </c>
      <c r="B1014" s="5">
        <v>0</v>
      </c>
      <c r="C1014" s="5">
        <v>0</v>
      </c>
      <c r="D1014" s="5">
        <v>1</v>
      </c>
      <c r="E1014" s="5">
        <v>211</v>
      </c>
      <c r="F1014" s="5">
        <f>ROUND(Source!Y987,O1014)</f>
        <v>13865.9</v>
      </c>
      <c r="G1014" s="5" t="s">
        <v>381</v>
      </c>
      <c r="H1014" s="5" t="s">
        <v>382</v>
      </c>
      <c r="I1014" s="5"/>
      <c r="J1014" s="5"/>
      <c r="K1014" s="5">
        <v>211</v>
      </c>
      <c r="L1014" s="5">
        <v>26</v>
      </c>
      <c r="M1014" s="5">
        <v>3</v>
      </c>
      <c r="N1014" s="5" t="s">
        <v>3</v>
      </c>
      <c r="O1014" s="5">
        <v>2</v>
      </c>
      <c r="P1014" s="5">
        <f>ROUND(Source!DQ987,O1014)</f>
        <v>762487.41</v>
      </c>
      <c r="Q1014" s="5"/>
      <c r="R1014" s="5"/>
      <c r="S1014" s="5"/>
      <c r="T1014" s="5"/>
      <c r="U1014" s="5"/>
      <c r="V1014" s="5"/>
      <c r="W1014" s="5">
        <v>13865.9</v>
      </c>
      <c r="X1014" s="5">
        <v>1</v>
      </c>
      <c r="Y1014" s="5">
        <v>13865.9</v>
      </c>
      <c r="Z1014" s="5">
        <v>762487.41</v>
      </c>
      <c r="AA1014" s="5">
        <v>1</v>
      </c>
      <c r="AB1014" s="5">
        <v>762487.41</v>
      </c>
    </row>
    <row r="1015" spans="1:28" x14ac:dyDescent="0.2">
      <c r="A1015" s="5">
        <v>50</v>
      </c>
      <c r="B1015" s="5">
        <v>0</v>
      </c>
      <c r="C1015" s="5">
        <v>0</v>
      </c>
      <c r="D1015" s="5">
        <v>1</v>
      </c>
      <c r="E1015" s="5">
        <v>224</v>
      </c>
      <c r="F1015" s="5">
        <f>ROUND(Source!AR987,O1015)</f>
        <v>587472.68999999994</v>
      </c>
      <c r="G1015" s="5" t="s">
        <v>383</v>
      </c>
      <c r="H1015" s="5" t="s">
        <v>384</v>
      </c>
      <c r="I1015" s="5"/>
      <c r="J1015" s="5"/>
      <c r="K1015" s="5">
        <v>224</v>
      </c>
      <c r="L1015" s="5">
        <v>27</v>
      </c>
      <c r="M1015" s="5">
        <v>3</v>
      </c>
      <c r="N1015" s="5" t="s">
        <v>3</v>
      </c>
      <c r="O1015" s="5">
        <v>2</v>
      </c>
      <c r="P1015" s="5">
        <f>ROUND(Source!EJ987,O1015)</f>
        <v>7939143.7999999998</v>
      </c>
      <c r="Q1015" s="5"/>
      <c r="R1015" s="5"/>
      <c r="S1015" s="5"/>
      <c r="T1015" s="5"/>
      <c r="U1015" s="5"/>
      <c r="V1015" s="5"/>
      <c r="W1015" s="5">
        <v>587472.68999999994</v>
      </c>
      <c r="X1015" s="5">
        <v>1</v>
      </c>
      <c r="Y1015" s="5">
        <v>587472.68999999994</v>
      </c>
      <c r="Z1015" s="5">
        <v>7939143.7999999998</v>
      </c>
      <c r="AA1015" s="5">
        <v>1</v>
      </c>
      <c r="AB1015" s="5">
        <v>7939143.7999999998</v>
      </c>
    </row>
    <row r="1018" spans="1:28" x14ac:dyDescent="0.2">
      <c r="A1018">
        <v>70</v>
      </c>
      <c r="B1018">
        <v>1</v>
      </c>
      <c r="D1018">
        <v>1</v>
      </c>
      <c r="E1018" t="s">
        <v>837</v>
      </c>
      <c r="F1018" t="s">
        <v>838</v>
      </c>
      <c r="G1018">
        <v>0</v>
      </c>
      <c r="H1018">
        <v>0</v>
      </c>
      <c r="I1018" t="s">
        <v>3</v>
      </c>
      <c r="J1018">
        <v>1</v>
      </c>
      <c r="K1018">
        <v>0</v>
      </c>
      <c r="L1018" t="s">
        <v>3</v>
      </c>
      <c r="M1018" t="s">
        <v>3</v>
      </c>
      <c r="N1018">
        <v>0</v>
      </c>
      <c r="O1018">
        <v>0</v>
      </c>
      <c r="P1018" t="s">
        <v>3</v>
      </c>
    </row>
    <row r="1019" spans="1:28" x14ac:dyDescent="0.2">
      <c r="A1019">
        <v>70</v>
      </c>
      <c r="B1019">
        <v>1</v>
      </c>
      <c r="D1019">
        <v>2</v>
      </c>
      <c r="E1019" t="s">
        <v>839</v>
      </c>
      <c r="F1019" t="s">
        <v>840</v>
      </c>
      <c r="G1019">
        <v>1</v>
      </c>
      <c r="H1019">
        <v>0</v>
      </c>
      <c r="I1019" t="s">
        <v>3</v>
      </c>
      <c r="J1019">
        <v>1</v>
      </c>
      <c r="K1019">
        <v>0</v>
      </c>
      <c r="L1019" t="s">
        <v>3</v>
      </c>
      <c r="M1019" t="s">
        <v>3</v>
      </c>
      <c r="N1019">
        <v>0</v>
      </c>
      <c r="O1019">
        <v>1</v>
      </c>
      <c r="P1019" t="s">
        <v>3</v>
      </c>
    </row>
    <row r="1020" spans="1:28" x14ac:dyDescent="0.2">
      <c r="A1020">
        <v>70</v>
      </c>
      <c r="B1020">
        <v>1</v>
      </c>
      <c r="D1020">
        <v>3</v>
      </c>
      <c r="E1020" t="s">
        <v>841</v>
      </c>
      <c r="F1020" t="s">
        <v>842</v>
      </c>
      <c r="G1020">
        <v>0</v>
      </c>
      <c r="H1020">
        <v>0</v>
      </c>
      <c r="I1020" t="s">
        <v>3</v>
      </c>
      <c r="J1020">
        <v>0</v>
      </c>
      <c r="K1020">
        <v>0</v>
      </c>
      <c r="L1020" t="s">
        <v>3</v>
      </c>
      <c r="M1020" t="s">
        <v>3</v>
      </c>
      <c r="N1020">
        <v>0</v>
      </c>
      <c r="O1020">
        <v>0</v>
      </c>
      <c r="P1020" t="s">
        <v>3</v>
      </c>
    </row>
    <row r="1021" spans="1:28" x14ac:dyDescent="0.2">
      <c r="A1021">
        <v>70</v>
      </c>
      <c r="B1021">
        <v>1</v>
      </c>
      <c r="D1021">
        <v>4</v>
      </c>
      <c r="E1021" t="s">
        <v>843</v>
      </c>
      <c r="F1021" t="s">
        <v>844</v>
      </c>
      <c r="G1021">
        <v>1</v>
      </c>
      <c r="H1021">
        <v>0</v>
      </c>
      <c r="I1021" t="s">
        <v>3</v>
      </c>
      <c r="J1021">
        <v>0</v>
      </c>
      <c r="K1021">
        <v>0</v>
      </c>
      <c r="L1021" t="s">
        <v>3</v>
      </c>
      <c r="M1021" t="s">
        <v>3</v>
      </c>
      <c r="N1021">
        <v>0</v>
      </c>
      <c r="O1021">
        <v>1</v>
      </c>
      <c r="P1021" t="s">
        <v>3</v>
      </c>
    </row>
    <row r="1022" spans="1:28" x14ac:dyDescent="0.2">
      <c r="A1022">
        <v>70</v>
      </c>
      <c r="B1022">
        <v>1</v>
      </c>
      <c r="D1022">
        <v>5</v>
      </c>
      <c r="E1022" t="s">
        <v>845</v>
      </c>
      <c r="F1022" t="s">
        <v>846</v>
      </c>
      <c r="G1022">
        <v>1</v>
      </c>
      <c r="H1022">
        <v>0</v>
      </c>
      <c r="I1022" t="s">
        <v>3</v>
      </c>
      <c r="J1022">
        <v>0</v>
      </c>
      <c r="K1022">
        <v>0</v>
      </c>
      <c r="L1022" t="s">
        <v>3</v>
      </c>
      <c r="M1022" t="s">
        <v>3</v>
      </c>
      <c r="N1022">
        <v>0</v>
      </c>
      <c r="O1022">
        <v>1</v>
      </c>
      <c r="P1022" t="s">
        <v>3</v>
      </c>
    </row>
    <row r="1023" spans="1:28" x14ac:dyDescent="0.2">
      <c r="A1023">
        <v>70</v>
      </c>
      <c r="B1023">
        <v>1</v>
      </c>
      <c r="D1023">
        <v>6</v>
      </c>
      <c r="E1023" t="s">
        <v>847</v>
      </c>
      <c r="F1023" t="s">
        <v>848</v>
      </c>
      <c r="G1023">
        <v>0</v>
      </c>
      <c r="H1023">
        <v>0</v>
      </c>
      <c r="I1023" t="s">
        <v>3</v>
      </c>
      <c r="J1023">
        <v>0</v>
      </c>
      <c r="K1023">
        <v>0</v>
      </c>
      <c r="L1023" t="s">
        <v>3</v>
      </c>
      <c r="M1023" t="s">
        <v>3</v>
      </c>
      <c r="N1023">
        <v>0</v>
      </c>
      <c r="O1023">
        <v>0</v>
      </c>
      <c r="P1023" t="s">
        <v>3</v>
      </c>
    </row>
    <row r="1024" spans="1:28" x14ac:dyDescent="0.2">
      <c r="A1024">
        <v>70</v>
      </c>
      <c r="B1024">
        <v>1</v>
      </c>
      <c r="D1024">
        <v>7</v>
      </c>
      <c r="E1024" t="s">
        <v>849</v>
      </c>
      <c r="F1024" t="s">
        <v>850</v>
      </c>
      <c r="G1024">
        <v>0</v>
      </c>
      <c r="H1024">
        <v>0</v>
      </c>
      <c r="I1024" t="s">
        <v>3</v>
      </c>
      <c r="J1024">
        <v>0</v>
      </c>
      <c r="K1024">
        <v>0</v>
      </c>
      <c r="L1024" t="s">
        <v>3</v>
      </c>
      <c r="M1024" t="s">
        <v>3</v>
      </c>
      <c r="N1024">
        <v>0</v>
      </c>
      <c r="O1024">
        <v>0</v>
      </c>
      <c r="P1024" t="s">
        <v>3</v>
      </c>
    </row>
    <row r="1026" spans="1:50" x14ac:dyDescent="0.2">
      <c r="A1026">
        <v>-1</v>
      </c>
    </row>
    <row r="1028" spans="1:50" x14ac:dyDescent="0.2">
      <c r="A1028" s="4">
        <v>75</v>
      </c>
      <c r="B1028" s="4" t="s">
        <v>851</v>
      </c>
      <c r="C1028" s="4">
        <v>2025</v>
      </c>
      <c r="D1028" s="4">
        <v>3</v>
      </c>
      <c r="E1028" s="4">
        <v>0</v>
      </c>
      <c r="F1028" s="4"/>
      <c r="G1028" s="4">
        <v>0</v>
      </c>
      <c r="H1028" s="4">
        <v>1</v>
      </c>
      <c r="I1028" s="4">
        <v>1</v>
      </c>
      <c r="J1028" s="4">
        <v>1</v>
      </c>
      <c r="K1028" s="4">
        <v>0</v>
      </c>
      <c r="L1028" s="4">
        <v>0</v>
      </c>
      <c r="M1028" s="4">
        <v>1</v>
      </c>
      <c r="N1028" s="4">
        <v>59204059</v>
      </c>
      <c r="O1028" s="4">
        <v>1</v>
      </c>
    </row>
    <row r="1029" spans="1:50" x14ac:dyDescent="0.2">
      <c r="A1029" s="6">
        <v>1</v>
      </c>
      <c r="B1029" s="6" t="s">
        <v>852</v>
      </c>
      <c r="C1029" s="6" t="s">
        <v>853</v>
      </c>
      <c r="D1029" s="6">
        <v>2025</v>
      </c>
      <c r="E1029" s="6">
        <v>9</v>
      </c>
      <c r="F1029" s="6">
        <v>1</v>
      </c>
      <c r="G1029" s="6">
        <v>1</v>
      </c>
      <c r="H1029" s="6">
        <v>0</v>
      </c>
      <c r="I1029" s="6">
        <v>2</v>
      </c>
      <c r="J1029" s="6">
        <v>1</v>
      </c>
      <c r="K1029" s="6">
        <v>9.8800000000000008</v>
      </c>
      <c r="L1029" s="6">
        <v>7.66</v>
      </c>
      <c r="M1029" s="6">
        <v>1</v>
      </c>
      <c r="N1029" s="6">
        <v>1</v>
      </c>
      <c r="O1029" s="6">
        <v>9.8800000000000008</v>
      </c>
      <c r="P1029" s="6">
        <v>7.66</v>
      </c>
      <c r="Q1029" s="6">
        <v>1</v>
      </c>
      <c r="R1029" s="6" t="s">
        <v>3</v>
      </c>
      <c r="S1029" s="6" t="s">
        <v>3</v>
      </c>
      <c r="T1029" s="6" t="s">
        <v>3</v>
      </c>
      <c r="U1029" s="6" t="s">
        <v>3</v>
      </c>
      <c r="V1029" s="6" t="s">
        <v>3</v>
      </c>
      <c r="W1029" s="6" t="s">
        <v>3</v>
      </c>
      <c r="X1029" s="6" t="s">
        <v>3</v>
      </c>
      <c r="Y1029" s="6" t="s">
        <v>3</v>
      </c>
      <c r="Z1029" s="6" t="s">
        <v>3</v>
      </c>
      <c r="AA1029" s="6" t="s">
        <v>854</v>
      </c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>
        <v>59204060</v>
      </c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</row>
    <row r="1030" spans="1:50" x14ac:dyDescent="0.2">
      <c r="A1030" s="6">
        <v>1</v>
      </c>
      <c r="B1030" s="6" t="s">
        <v>852</v>
      </c>
      <c r="C1030" s="6" t="s">
        <v>855</v>
      </c>
      <c r="D1030" s="6">
        <v>2025</v>
      </c>
      <c r="E1030" s="6">
        <v>7</v>
      </c>
      <c r="F1030" s="6">
        <v>1</v>
      </c>
      <c r="G1030" s="6">
        <v>1</v>
      </c>
      <c r="H1030" s="6">
        <v>0</v>
      </c>
      <c r="I1030" s="6">
        <v>2</v>
      </c>
      <c r="J1030" s="6">
        <v>1</v>
      </c>
      <c r="K1030" s="6">
        <v>1</v>
      </c>
      <c r="L1030" s="6">
        <v>1</v>
      </c>
      <c r="M1030" s="6">
        <v>1</v>
      </c>
      <c r="N1030" s="6">
        <v>1</v>
      </c>
      <c r="O1030" s="6">
        <v>1</v>
      </c>
      <c r="P1030" s="6">
        <v>1</v>
      </c>
      <c r="Q1030" s="6">
        <v>1</v>
      </c>
      <c r="R1030" s="6" t="s">
        <v>3</v>
      </c>
      <c r="S1030" s="6" t="s">
        <v>3</v>
      </c>
      <c r="T1030" s="6" t="s">
        <v>3</v>
      </c>
      <c r="U1030" s="6" t="s">
        <v>3</v>
      </c>
      <c r="V1030" s="6" t="s">
        <v>3</v>
      </c>
      <c r="W1030" s="6" t="s">
        <v>3</v>
      </c>
      <c r="X1030" s="6" t="s">
        <v>3</v>
      </c>
      <c r="Y1030" s="6" t="s">
        <v>3</v>
      </c>
      <c r="Z1030" s="6" t="s">
        <v>3</v>
      </c>
      <c r="AA1030" s="6" t="s">
        <v>856</v>
      </c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>
        <v>59204061</v>
      </c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</row>
    <row r="1031" spans="1:50" x14ac:dyDescent="0.2">
      <c r="A1031" s="4">
        <v>75</v>
      </c>
      <c r="B1031" s="4" t="s">
        <v>857</v>
      </c>
      <c r="C1031" s="4">
        <v>2000</v>
      </c>
      <c r="D1031" s="4">
        <v>0</v>
      </c>
      <c r="E1031" s="4">
        <v>1</v>
      </c>
      <c r="F1031" s="4">
        <v>0</v>
      </c>
      <c r="G1031" s="4">
        <v>0</v>
      </c>
      <c r="H1031" s="4">
        <v>1</v>
      </c>
      <c r="I1031" s="4">
        <v>1</v>
      </c>
      <c r="J1031" s="4">
        <v>3</v>
      </c>
      <c r="K1031" s="4">
        <v>0</v>
      </c>
      <c r="L1031" s="4">
        <v>0</v>
      </c>
      <c r="M1031" s="4">
        <v>0</v>
      </c>
      <c r="N1031" s="4">
        <v>59204062</v>
      </c>
      <c r="O1031" s="4">
        <v>2</v>
      </c>
    </row>
    <row r="1032" spans="1:50" x14ac:dyDescent="0.2">
      <c r="A1032" s="6">
        <v>1</v>
      </c>
      <c r="B1032" s="6" t="s">
        <v>852</v>
      </c>
      <c r="C1032" s="6" t="s">
        <v>853</v>
      </c>
      <c r="D1032" s="6">
        <v>2000</v>
      </c>
      <c r="E1032" s="6">
        <v>1</v>
      </c>
      <c r="F1032" s="6">
        <v>1</v>
      </c>
      <c r="G1032" s="6">
        <v>1</v>
      </c>
      <c r="H1032" s="6">
        <v>0</v>
      </c>
      <c r="I1032" s="6">
        <v>2</v>
      </c>
      <c r="J1032" s="6">
        <v>1</v>
      </c>
      <c r="K1032" s="6">
        <v>1</v>
      </c>
      <c r="L1032" s="6">
        <v>1</v>
      </c>
      <c r="M1032" s="6">
        <v>1</v>
      </c>
      <c r="N1032" s="6">
        <v>1</v>
      </c>
      <c r="O1032" s="6">
        <v>1</v>
      </c>
      <c r="P1032" s="6">
        <v>1</v>
      </c>
      <c r="Q1032" s="6">
        <v>1</v>
      </c>
      <c r="R1032" s="6" t="s">
        <v>3</v>
      </c>
      <c r="S1032" s="6" t="s">
        <v>3</v>
      </c>
      <c r="T1032" s="6" t="s">
        <v>3</v>
      </c>
      <c r="U1032" s="6" t="s">
        <v>3</v>
      </c>
      <c r="V1032" s="6" t="s">
        <v>3</v>
      </c>
      <c r="W1032" s="6" t="s">
        <v>3</v>
      </c>
      <c r="X1032" s="6" t="s">
        <v>3</v>
      </c>
      <c r="Y1032" s="6" t="s">
        <v>3</v>
      </c>
      <c r="Z1032" s="6" t="s">
        <v>3</v>
      </c>
      <c r="AA1032" s="6" t="s">
        <v>274</v>
      </c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>
        <v>59204063</v>
      </c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</row>
    <row r="1036" spans="1:50" x14ac:dyDescent="0.2">
      <c r="A1036">
        <v>65</v>
      </c>
      <c r="C1036">
        <v>1</v>
      </c>
      <c r="D1036">
        <v>0</v>
      </c>
      <c r="E1036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858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74402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1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327688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59204059</v>
      </c>
      <c r="E14" s="1">
        <v>59204062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15</v>
      </c>
      <c r="D16" s="7" t="s">
        <v>16</v>
      </c>
      <c r="E16" s="8">
        <f>ROUND((Source!P974)/1000,2)</f>
        <v>7246.55</v>
      </c>
      <c r="F16" s="8">
        <f>ROUND((Source!P975)/1000,2)</f>
        <v>490.36</v>
      </c>
      <c r="G16" s="8">
        <f>ROUND((Source!P966)/1000,2)</f>
        <v>202.23</v>
      </c>
      <c r="H16" s="8">
        <f>ROUND((Source!P976)/1000+(Source!P977)/1000,2)</f>
        <v>0</v>
      </c>
      <c r="I16" s="8">
        <f>E16+F16+G16+H16</f>
        <v>7939.1399999999994</v>
      </c>
      <c r="J16" s="8">
        <f>ROUND((Source!P972+Source!P971)/1000,2)</f>
        <v>1355.51</v>
      </c>
      <c r="K16" s="8">
        <v>10221.19</v>
      </c>
      <c r="L16" s="8">
        <v>0</v>
      </c>
      <c r="M16" s="8">
        <v>0</v>
      </c>
      <c r="N16" s="8">
        <f>I16+L16+M16</f>
        <v>7939.1399999999994</v>
      </c>
      <c r="T16" s="9">
        <f>ROUND((Source!F974)/1000,2)</f>
        <v>521.12</v>
      </c>
      <c r="U16" s="9">
        <f>ROUND((Source!F975)/1000,2)</f>
        <v>39.950000000000003</v>
      </c>
      <c r="V16" s="9">
        <f>ROUND((Source!F966)/1000,2)</f>
        <v>26.4</v>
      </c>
      <c r="W16" s="9">
        <f>ROUND((Source!F976)/1000+(Source!F977)/1000,2)</f>
        <v>0</v>
      </c>
      <c r="X16" s="9">
        <f>T16+U16+V16+W16</f>
        <v>587.47</v>
      </c>
      <c r="Y16" s="9">
        <f>ROUND((Source!F972+Source!F971)/1000,2)</f>
        <v>24.65</v>
      </c>
      <c r="Z16" s="9">
        <v>1070.58</v>
      </c>
      <c r="AA16" s="9">
        <v>0</v>
      </c>
      <c r="AB16" s="9">
        <v>0</v>
      </c>
      <c r="AC16" s="9">
        <f>X16+AA16+AB16</f>
        <v>587.47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5797422.2400000002</v>
      </c>
      <c r="AU16" s="8">
        <v>4423770.76</v>
      </c>
      <c r="AV16" s="8">
        <v>0</v>
      </c>
      <c r="AW16" s="8">
        <v>202226.99</v>
      </c>
      <c r="AX16" s="8">
        <v>0</v>
      </c>
      <c r="AY16" s="8">
        <v>27836.65</v>
      </c>
      <c r="AZ16" s="8">
        <v>9697.58</v>
      </c>
      <c r="BA16" s="8">
        <v>1345814.83</v>
      </c>
      <c r="BB16" s="8">
        <v>7246552.5199999996</v>
      </c>
      <c r="BC16" s="8">
        <v>490364.29</v>
      </c>
      <c r="BD16" s="8">
        <v>0</v>
      </c>
      <c r="BE16" s="8">
        <v>0</v>
      </c>
      <c r="BF16" s="8">
        <v>1905.8810222635</v>
      </c>
      <c r="BG16" s="8">
        <v>0</v>
      </c>
      <c r="BH16" s="8">
        <v>0</v>
      </c>
      <c r="BI16" s="8">
        <v>1379234.15</v>
      </c>
      <c r="BJ16" s="8">
        <v>762487.41</v>
      </c>
      <c r="BK16" s="8">
        <v>7939143.7999999998</v>
      </c>
      <c r="BR16" s="9">
        <v>548525.22</v>
      </c>
      <c r="BS16" s="9">
        <v>522059.51</v>
      </c>
      <c r="BT16" s="9">
        <v>0</v>
      </c>
      <c r="BU16" s="9">
        <v>26400.39</v>
      </c>
      <c r="BV16" s="9">
        <v>0</v>
      </c>
      <c r="BW16" s="9">
        <v>1991.9</v>
      </c>
      <c r="BX16" s="9">
        <v>176.35</v>
      </c>
      <c r="BY16" s="9">
        <v>24473.81</v>
      </c>
      <c r="BZ16" s="9">
        <v>521120.94</v>
      </c>
      <c r="CA16" s="9">
        <v>39951.360000000001</v>
      </c>
      <c r="CB16" s="9">
        <v>0</v>
      </c>
      <c r="CC16" s="9">
        <v>0</v>
      </c>
      <c r="CD16" s="9">
        <v>1905.8810222635</v>
      </c>
      <c r="CE16" s="9">
        <v>0</v>
      </c>
      <c r="CF16" s="9">
        <v>0</v>
      </c>
      <c r="CG16" s="9">
        <v>25081.57</v>
      </c>
      <c r="CH16" s="9">
        <v>13865.9</v>
      </c>
      <c r="CI16" s="9">
        <v>587472.68999999994</v>
      </c>
    </row>
    <row r="18" spans="1:29" x14ac:dyDescent="0.2">
      <c r="A18">
        <v>51</v>
      </c>
      <c r="E18">
        <v>7246.55</v>
      </c>
      <c r="F18">
        <v>490.36</v>
      </c>
      <c r="G18">
        <v>202.23</v>
      </c>
      <c r="H18">
        <v>0</v>
      </c>
      <c r="I18">
        <v>7939.14</v>
      </c>
      <c r="J18">
        <v>1355.51</v>
      </c>
      <c r="K18">
        <v>10221.19</v>
      </c>
      <c r="L18">
        <v>0</v>
      </c>
      <c r="M18">
        <v>0</v>
      </c>
      <c r="N18">
        <v>7939.14</v>
      </c>
      <c r="T18">
        <v>521.12</v>
      </c>
      <c r="U18">
        <v>39.950000000000003</v>
      </c>
      <c r="V18">
        <v>26.4</v>
      </c>
      <c r="W18">
        <v>0</v>
      </c>
      <c r="X18">
        <v>587.47</v>
      </c>
      <c r="Y18">
        <v>24.65</v>
      </c>
      <c r="Z18">
        <v>1070.58</v>
      </c>
      <c r="AA18">
        <v>0</v>
      </c>
      <c r="AB18">
        <v>0</v>
      </c>
      <c r="AC18">
        <v>587.47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5797422.2400000002</v>
      </c>
      <c r="G20" s="5" t="s">
        <v>331</v>
      </c>
      <c r="H20" s="5" t="s">
        <v>332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548525.22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4423770.76</v>
      </c>
      <c r="G21" s="5" t="s">
        <v>333</v>
      </c>
      <c r="H21" s="5" t="s">
        <v>334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522059.51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335</v>
      </c>
      <c r="H22" s="5" t="s">
        <v>336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4423770.76</v>
      </c>
      <c r="G23" s="5" t="s">
        <v>337</v>
      </c>
      <c r="H23" s="5" t="s">
        <v>338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522059.51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4221543.7699999996</v>
      </c>
      <c r="G24" s="5" t="s">
        <v>339</v>
      </c>
      <c r="H24" s="5" t="s">
        <v>340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495659.12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341</v>
      </c>
      <c r="H25" s="5" t="s">
        <v>342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4221543.7699999996</v>
      </c>
      <c r="G26" s="5" t="s">
        <v>343</v>
      </c>
      <c r="H26" s="5" t="s">
        <v>344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495659.12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202226.99</v>
      </c>
      <c r="G27" s="5" t="s">
        <v>345</v>
      </c>
      <c r="H27" s="5" t="s">
        <v>346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26400.39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347</v>
      </c>
      <c r="H28" s="5" t="s">
        <v>348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202226.99</v>
      </c>
      <c r="G29" s="5" t="s">
        <v>349</v>
      </c>
      <c r="H29" s="5" t="s">
        <v>350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26400.39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27836.65</v>
      </c>
      <c r="G30" s="5" t="s">
        <v>351</v>
      </c>
      <c r="H30" s="5" t="s">
        <v>352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1991.9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353</v>
      </c>
      <c r="H31" s="5" t="s">
        <v>354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9697.58</v>
      </c>
      <c r="G32" s="5" t="s">
        <v>355</v>
      </c>
      <c r="H32" s="5" t="s">
        <v>356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176.35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1345814.83</v>
      </c>
      <c r="G33" s="5" t="s">
        <v>357</v>
      </c>
      <c r="H33" s="5" t="s">
        <v>358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24473.81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359</v>
      </c>
      <c r="H34" s="5" t="s">
        <v>360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7246552.5199999996</v>
      </c>
      <c r="G35" s="5" t="s">
        <v>361</v>
      </c>
      <c r="H35" s="5" t="s">
        <v>362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521120.94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490364.29</v>
      </c>
      <c r="G36" s="5" t="s">
        <v>363</v>
      </c>
      <c r="H36" s="5" t="s">
        <v>364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39951.360000000001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365</v>
      </c>
      <c r="H37" s="5" t="s">
        <v>366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367</v>
      </c>
      <c r="H38" s="5" t="s">
        <v>368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369</v>
      </c>
      <c r="H39" s="5" t="s">
        <v>370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1905.8810222635</v>
      </c>
      <c r="G40" s="5" t="s">
        <v>371</v>
      </c>
      <c r="H40" s="5" t="s">
        <v>372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1905.8810222635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373</v>
      </c>
      <c r="H41" s="5" t="s">
        <v>374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375</v>
      </c>
      <c r="H42" s="5" t="s">
        <v>376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377</v>
      </c>
      <c r="H43" s="5" t="s">
        <v>378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1379234.15</v>
      </c>
      <c r="G44" s="5" t="s">
        <v>379</v>
      </c>
      <c r="H44" s="5" t="s">
        <v>380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25081.57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762487.41</v>
      </c>
      <c r="G45" s="5" t="s">
        <v>381</v>
      </c>
      <c r="H45" s="5" t="s">
        <v>382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13865.9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7939143.7999999998</v>
      </c>
      <c r="G46" s="5" t="s">
        <v>383</v>
      </c>
      <c r="H46" s="5" t="s">
        <v>384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587472.68999999994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851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59204059</v>
      </c>
      <c r="O51" s="4">
        <v>1</v>
      </c>
    </row>
    <row r="52" spans="1:50" x14ac:dyDescent="0.2">
      <c r="A52" s="6">
        <v>1</v>
      </c>
      <c r="B52" s="6" t="s">
        <v>852</v>
      </c>
      <c r="C52" s="6" t="s">
        <v>853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854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59204060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852</v>
      </c>
      <c r="C53" s="6" t="s">
        <v>855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856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59204061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857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59204062</v>
      </c>
      <c r="O54" s="4">
        <v>2</v>
      </c>
    </row>
    <row r="55" spans="1:50" x14ac:dyDescent="0.2">
      <c r="A55" s="6">
        <v>1</v>
      </c>
      <c r="B55" s="6" t="s">
        <v>852</v>
      </c>
      <c r="C55" s="6" t="s">
        <v>853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274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59204063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19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59204062</v>
      </c>
      <c r="C1">
        <v>60526267</v>
      </c>
      <c r="D1">
        <v>58266404</v>
      </c>
      <c r="E1">
        <v>1080</v>
      </c>
      <c r="F1">
        <v>1</v>
      </c>
      <c r="G1">
        <v>1080</v>
      </c>
      <c r="H1">
        <v>1</v>
      </c>
      <c r="I1" t="s">
        <v>859</v>
      </c>
      <c r="J1" t="s">
        <v>3</v>
      </c>
      <c r="K1" t="s">
        <v>860</v>
      </c>
      <c r="L1">
        <v>1191</v>
      </c>
      <c r="N1">
        <v>1013</v>
      </c>
      <c r="O1" t="s">
        <v>861</v>
      </c>
      <c r="P1" t="s">
        <v>861</v>
      </c>
      <c r="Q1">
        <v>1</v>
      </c>
      <c r="W1">
        <v>0</v>
      </c>
      <c r="X1">
        <v>476480486</v>
      </c>
      <c r="Y1">
        <f>((AT1*1.15)*1.1)</f>
        <v>24.186800000000002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19.12</v>
      </c>
      <c r="AU1" t="s">
        <v>26</v>
      </c>
      <c r="AV1">
        <v>1</v>
      </c>
      <c r="AW1">
        <v>2</v>
      </c>
      <c r="AX1">
        <v>60526280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4.3536239999999999</v>
      </c>
      <c r="CW1">
        <v>0</v>
      </c>
      <c r="CX1">
        <f>ROUND(Y1*Source!I28,9)</f>
        <v>4.3536239999999999</v>
      </c>
      <c r="CY1">
        <f>AD1</f>
        <v>0</v>
      </c>
      <c r="CZ1">
        <f>AH1</f>
        <v>0</v>
      </c>
      <c r="DA1">
        <f>AL1</f>
        <v>1</v>
      </c>
      <c r="DB1">
        <f>ROUND(((ROUND(AT1*CZ1,2)*1.15)*1.1),6)</f>
        <v>0</v>
      </c>
      <c r="DC1">
        <f>ROUND(((ROUND(AT1*AG1,2)*1.15)*1.1),6)</f>
        <v>0</v>
      </c>
      <c r="DD1" t="s">
        <v>3</v>
      </c>
      <c r="DE1" t="s">
        <v>3</v>
      </c>
      <c r="DF1">
        <f t="shared" ref="DF1:DF17" si="0">ROUND(ROUND(AE1,2)*CX1,2)</f>
        <v>0</v>
      </c>
      <c r="DG1">
        <f t="shared" ref="DG1:DG13" si="1">ROUND(ROUND(AF1,2)*CX1,2)</f>
        <v>0</v>
      </c>
      <c r="DH1">
        <f t="shared" ref="DH1:DH13" si="2">ROUND(ROUND(AG1,2)*CX1,2)</f>
        <v>0</v>
      </c>
      <c r="DI1">
        <f t="shared" ref="DI1:DI64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59204062</v>
      </c>
      <c r="C2">
        <v>60526267</v>
      </c>
      <c r="D2">
        <v>58340578</v>
      </c>
      <c r="E2">
        <v>1</v>
      </c>
      <c r="F2">
        <v>1</v>
      </c>
      <c r="G2">
        <v>1080</v>
      </c>
      <c r="H2">
        <v>2</v>
      </c>
      <c r="I2" t="s">
        <v>862</v>
      </c>
      <c r="J2" t="s">
        <v>863</v>
      </c>
      <c r="K2" t="s">
        <v>864</v>
      </c>
      <c r="L2">
        <v>1368</v>
      </c>
      <c r="N2">
        <v>1011</v>
      </c>
      <c r="O2" t="s">
        <v>865</v>
      </c>
      <c r="P2" t="s">
        <v>865</v>
      </c>
      <c r="Q2">
        <v>1</v>
      </c>
      <c r="W2">
        <v>0</v>
      </c>
      <c r="X2">
        <v>-1985943078</v>
      </c>
      <c r="Y2">
        <f>((AT2*1.25)*1.1)</f>
        <v>1.3750000000000002E-2</v>
      </c>
      <c r="AA2">
        <v>0</v>
      </c>
      <c r="AB2">
        <v>88.67</v>
      </c>
      <c r="AC2">
        <v>13.47</v>
      </c>
      <c r="AD2">
        <v>0</v>
      </c>
      <c r="AE2">
        <v>0</v>
      </c>
      <c r="AF2">
        <v>83.1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0.01</v>
      </c>
      <c r="AU2" t="s">
        <v>866</v>
      </c>
      <c r="AV2">
        <v>0</v>
      </c>
      <c r="AW2">
        <v>2</v>
      </c>
      <c r="AX2">
        <v>60526281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3.1234499999999998E-2</v>
      </c>
      <c r="CX2">
        <f>ROUND(Y2*Source!I28,9)</f>
        <v>2.4750000000000002E-3</v>
      </c>
      <c r="CY2">
        <f>AB2</f>
        <v>88.67</v>
      </c>
      <c r="CZ2">
        <f>AF2</f>
        <v>83.1</v>
      </c>
      <c r="DA2">
        <f>AJ2</f>
        <v>1</v>
      </c>
      <c r="DB2">
        <f>ROUND(((ROUND(AT2*CZ2,2)*1.25)*1.1),6)</f>
        <v>1.1412500000000001</v>
      </c>
      <c r="DC2">
        <f>ROUND(((ROUND(AT2*AG2,2)*1.25)*1.1),6)</f>
        <v>0.17874999999999999</v>
      </c>
      <c r="DD2" t="s">
        <v>3</v>
      </c>
      <c r="DE2" t="s">
        <v>3</v>
      </c>
      <c r="DF2">
        <f t="shared" si="0"/>
        <v>0</v>
      </c>
      <c r="DG2">
        <f t="shared" si="1"/>
        <v>0.21</v>
      </c>
      <c r="DH2">
        <f t="shared" si="2"/>
        <v>0.03</v>
      </c>
      <c r="DI2">
        <f t="shared" si="3"/>
        <v>0</v>
      </c>
      <c r="DJ2">
        <f>DG2</f>
        <v>0.21</v>
      </c>
      <c r="DK2">
        <v>0</v>
      </c>
      <c r="DL2" t="s">
        <v>867</v>
      </c>
      <c r="DM2">
        <v>0</v>
      </c>
      <c r="DN2" t="s">
        <v>861</v>
      </c>
      <c r="DO2">
        <v>12.62</v>
      </c>
    </row>
    <row r="3" spans="1:119" x14ac:dyDescent="0.2">
      <c r="A3">
        <f>ROW(Source!A28)</f>
        <v>28</v>
      </c>
      <c r="B3">
        <v>59204062</v>
      </c>
      <c r="C3">
        <v>60526267</v>
      </c>
      <c r="D3">
        <v>58340697</v>
      </c>
      <c r="E3">
        <v>1</v>
      </c>
      <c r="F3">
        <v>1</v>
      </c>
      <c r="G3">
        <v>1080</v>
      </c>
      <c r="H3">
        <v>2</v>
      </c>
      <c r="I3" t="s">
        <v>868</v>
      </c>
      <c r="J3" t="s">
        <v>869</v>
      </c>
      <c r="K3" t="s">
        <v>870</v>
      </c>
      <c r="L3">
        <v>1368</v>
      </c>
      <c r="N3">
        <v>1011</v>
      </c>
      <c r="O3" t="s">
        <v>865</v>
      </c>
      <c r="P3" t="s">
        <v>865</v>
      </c>
      <c r="Q3">
        <v>1</v>
      </c>
      <c r="W3">
        <v>0</v>
      </c>
      <c r="X3">
        <v>2147454900</v>
      </c>
      <c r="Y3">
        <f>((AT3*1.25)*1.1)</f>
        <v>1.7187500000000002</v>
      </c>
      <c r="AA3">
        <v>0</v>
      </c>
      <c r="AB3">
        <v>0.85</v>
      </c>
      <c r="AC3">
        <v>0</v>
      </c>
      <c r="AD3">
        <v>0</v>
      </c>
      <c r="AE3">
        <v>0</v>
      </c>
      <c r="AF3">
        <v>0.8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1.25</v>
      </c>
      <c r="AU3" t="s">
        <v>866</v>
      </c>
      <c r="AV3">
        <v>0</v>
      </c>
      <c r="AW3">
        <v>2</v>
      </c>
      <c r="AX3">
        <v>60526283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ROUND(Y3*Source!I28*DO3,9)</f>
        <v>0</v>
      </c>
      <c r="CX3">
        <f>ROUND(Y3*Source!I28,9)</f>
        <v>0.30937500000000001</v>
      </c>
      <c r="CY3">
        <f>AB3</f>
        <v>0.85</v>
      </c>
      <c r="CZ3">
        <f>AF3</f>
        <v>0.8</v>
      </c>
      <c r="DA3">
        <f>AJ3</f>
        <v>1</v>
      </c>
      <c r="DB3">
        <f>ROUND(((ROUND(AT3*CZ3,2)*1.25)*1.1),6)</f>
        <v>1.375</v>
      </c>
      <c r="DC3">
        <f>ROUND(((ROUND(AT3*AG3,2)*1.25)*1.1),6)</f>
        <v>0</v>
      </c>
      <c r="DD3" t="s">
        <v>3</v>
      </c>
      <c r="DE3" t="s">
        <v>3</v>
      </c>
      <c r="DF3">
        <f t="shared" si="0"/>
        <v>0</v>
      </c>
      <c r="DG3">
        <f t="shared" si="1"/>
        <v>0.25</v>
      </c>
      <c r="DH3">
        <f t="shared" si="2"/>
        <v>0</v>
      </c>
      <c r="DI3">
        <f t="shared" si="3"/>
        <v>0</v>
      </c>
      <c r="DJ3">
        <f>DG3</f>
        <v>0.25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59204062</v>
      </c>
      <c r="C4">
        <v>60526267</v>
      </c>
      <c r="D4">
        <v>58340699</v>
      </c>
      <c r="E4">
        <v>1</v>
      </c>
      <c r="F4">
        <v>1</v>
      </c>
      <c r="G4">
        <v>1080</v>
      </c>
      <c r="H4">
        <v>2</v>
      </c>
      <c r="I4" t="s">
        <v>871</v>
      </c>
      <c r="J4" t="s">
        <v>872</v>
      </c>
      <c r="K4" t="s">
        <v>873</v>
      </c>
      <c r="L4">
        <v>1368</v>
      </c>
      <c r="N4">
        <v>1011</v>
      </c>
      <c r="O4" t="s">
        <v>865</v>
      </c>
      <c r="P4" t="s">
        <v>865</v>
      </c>
      <c r="Q4">
        <v>1</v>
      </c>
      <c r="W4">
        <v>0</v>
      </c>
      <c r="X4">
        <v>539707801</v>
      </c>
      <c r="Y4">
        <f>((AT4*1.25)*1.1)</f>
        <v>0.41250000000000003</v>
      </c>
      <c r="AA4">
        <v>0</v>
      </c>
      <c r="AB4">
        <v>1.59</v>
      </c>
      <c r="AC4">
        <v>0</v>
      </c>
      <c r="AD4">
        <v>0</v>
      </c>
      <c r="AE4">
        <v>0</v>
      </c>
      <c r="AF4">
        <v>1.49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0.3</v>
      </c>
      <c r="AU4" t="s">
        <v>866</v>
      </c>
      <c r="AV4">
        <v>0</v>
      </c>
      <c r="AW4">
        <v>2</v>
      </c>
      <c r="AX4">
        <v>60526284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ROUND(Y4*Source!I28*DO4,9)</f>
        <v>0</v>
      </c>
      <c r="CX4">
        <f>ROUND(Y4*Source!I28,9)</f>
        <v>7.4249999999999997E-2</v>
      </c>
      <c r="CY4">
        <f>AB4</f>
        <v>1.59</v>
      </c>
      <c r="CZ4">
        <f>AF4</f>
        <v>1.49</v>
      </c>
      <c r="DA4">
        <f>AJ4</f>
        <v>1</v>
      </c>
      <c r="DB4">
        <f>ROUND(((ROUND(AT4*CZ4,2)*1.25)*1.1),6)</f>
        <v>0.61875000000000002</v>
      </c>
      <c r="DC4">
        <f>ROUND(((ROUND(AT4*AG4,2)*1.25)*1.1),6)</f>
        <v>0</v>
      </c>
      <c r="DD4" t="s">
        <v>3</v>
      </c>
      <c r="DE4" t="s">
        <v>3</v>
      </c>
      <c r="DF4">
        <f t="shared" si="0"/>
        <v>0</v>
      </c>
      <c r="DG4">
        <f t="shared" si="1"/>
        <v>0.11</v>
      </c>
      <c r="DH4">
        <f t="shared" si="2"/>
        <v>0</v>
      </c>
      <c r="DI4">
        <f t="shared" si="3"/>
        <v>0</v>
      </c>
      <c r="DJ4">
        <f>DG4</f>
        <v>0.11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ROW(Source!A28)</f>
        <v>28</v>
      </c>
      <c r="B5">
        <v>59204062</v>
      </c>
      <c r="C5">
        <v>60526267</v>
      </c>
      <c r="D5">
        <v>58339814</v>
      </c>
      <c r="E5">
        <v>1</v>
      </c>
      <c r="F5">
        <v>1</v>
      </c>
      <c r="G5">
        <v>1080</v>
      </c>
      <c r="H5">
        <v>2</v>
      </c>
      <c r="I5" t="s">
        <v>874</v>
      </c>
      <c r="J5" t="s">
        <v>875</v>
      </c>
      <c r="K5" t="s">
        <v>876</v>
      </c>
      <c r="L5">
        <v>1368</v>
      </c>
      <c r="N5">
        <v>1011</v>
      </c>
      <c r="O5" t="s">
        <v>865</v>
      </c>
      <c r="P5" t="s">
        <v>865</v>
      </c>
      <c r="Q5">
        <v>1</v>
      </c>
      <c r="W5">
        <v>0</v>
      </c>
      <c r="X5">
        <v>1087580389</v>
      </c>
      <c r="Y5">
        <f>((AT5*1.25)*1.1)</f>
        <v>1.3750000000000002E-2</v>
      </c>
      <c r="AA5">
        <v>0</v>
      </c>
      <c r="AB5">
        <v>191.17</v>
      </c>
      <c r="AC5">
        <v>18.059999999999999</v>
      </c>
      <c r="AD5">
        <v>0</v>
      </c>
      <c r="AE5">
        <v>0</v>
      </c>
      <c r="AF5">
        <v>179.17</v>
      </c>
      <c r="AG5">
        <v>16.93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0.01</v>
      </c>
      <c r="AU5" t="s">
        <v>866</v>
      </c>
      <c r="AV5">
        <v>0</v>
      </c>
      <c r="AW5">
        <v>2</v>
      </c>
      <c r="AX5">
        <v>60526282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f>ROUND(Y5*Source!I28*DO5,9)</f>
        <v>4.1901750000000001E-2</v>
      </c>
      <c r="CX5">
        <f>ROUND(Y5*Source!I28,9)</f>
        <v>2.4750000000000002E-3</v>
      </c>
      <c r="CY5">
        <f>AB5</f>
        <v>191.17</v>
      </c>
      <c r="CZ5">
        <f>AF5</f>
        <v>179.17</v>
      </c>
      <c r="DA5">
        <f>AJ5</f>
        <v>1</v>
      </c>
      <c r="DB5">
        <f>ROUND(((ROUND(AT5*CZ5,2)*1.25)*1.1),6)</f>
        <v>2.4612500000000002</v>
      </c>
      <c r="DC5">
        <f>ROUND(((ROUND(AT5*AG5,2)*1.25)*1.1),6)</f>
        <v>0.23375000000000001</v>
      </c>
      <c r="DD5" t="s">
        <v>3</v>
      </c>
      <c r="DE5" t="s">
        <v>3</v>
      </c>
      <c r="DF5">
        <f t="shared" si="0"/>
        <v>0</v>
      </c>
      <c r="DG5">
        <f t="shared" si="1"/>
        <v>0.44</v>
      </c>
      <c r="DH5">
        <f t="shared" si="2"/>
        <v>0.04</v>
      </c>
      <c r="DI5">
        <f t="shared" si="3"/>
        <v>0</v>
      </c>
      <c r="DJ5">
        <f>DG5</f>
        <v>0.44</v>
      </c>
      <c r="DK5">
        <v>0</v>
      </c>
      <c r="DL5" t="s">
        <v>867</v>
      </c>
      <c r="DM5">
        <v>0</v>
      </c>
      <c r="DN5" t="s">
        <v>861</v>
      </c>
      <c r="DO5">
        <v>16.93</v>
      </c>
    </row>
    <row r="6" spans="1:119" x14ac:dyDescent="0.2">
      <c r="A6">
        <f>ROW(Source!A28)</f>
        <v>28</v>
      </c>
      <c r="B6">
        <v>59204062</v>
      </c>
      <c r="C6">
        <v>60526267</v>
      </c>
      <c r="D6">
        <v>58308811</v>
      </c>
      <c r="E6">
        <v>1</v>
      </c>
      <c r="F6">
        <v>1</v>
      </c>
      <c r="G6">
        <v>1080</v>
      </c>
      <c r="H6">
        <v>3</v>
      </c>
      <c r="I6" t="s">
        <v>877</v>
      </c>
      <c r="J6" t="s">
        <v>878</v>
      </c>
      <c r="K6" t="s">
        <v>879</v>
      </c>
      <c r="L6">
        <v>1346</v>
      </c>
      <c r="N6">
        <v>1009</v>
      </c>
      <c r="O6" t="s">
        <v>880</v>
      </c>
      <c r="P6" t="s">
        <v>880</v>
      </c>
      <c r="Q6">
        <v>1</v>
      </c>
      <c r="W6">
        <v>0</v>
      </c>
      <c r="X6">
        <v>-709773495</v>
      </c>
      <c r="Y6">
        <f t="shared" ref="Y6:Y12" si="4">AT6</f>
        <v>0.5</v>
      </c>
      <c r="AA6">
        <v>1.61</v>
      </c>
      <c r="AB6">
        <v>0</v>
      </c>
      <c r="AC6">
        <v>0</v>
      </c>
      <c r="AD6">
        <v>0</v>
      </c>
      <c r="AE6">
        <v>1.61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0.5</v>
      </c>
      <c r="AU6" t="s">
        <v>3</v>
      </c>
      <c r="AV6">
        <v>0</v>
      </c>
      <c r="AW6">
        <v>2</v>
      </c>
      <c r="AX6">
        <v>60526285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ROUND(Y6*Source!I28,9)</f>
        <v>0.09</v>
      </c>
      <c r="CY6">
        <f t="shared" ref="CY6:CY12" si="5">AA6</f>
        <v>1.61</v>
      </c>
      <c r="CZ6">
        <f t="shared" ref="CZ6:CZ12" si="6">AE6</f>
        <v>1.61</v>
      </c>
      <c r="DA6">
        <f t="shared" ref="DA6:DA12" si="7">AI6</f>
        <v>1</v>
      </c>
      <c r="DB6">
        <f t="shared" ref="DB6:DB12" si="8">ROUND(ROUND(AT6*CZ6,2),6)</f>
        <v>0.81</v>
      </c>
      <c r="DC6">
        <f t="shared" ref="DC6:DC12" si="9">ROUND(ROUND(AT6*AG6,2),6)</f>
        <v>0</v>
      </c>
      <c r="DD6" t="s">
        <v>3</v>
      </c>
      <c r="DE6" t="s">
        <v>3</v>
      </c>
      <c r="DF6">
        <f t="shared" si="0"/>
        <v>0.14000000000000001</v>
      </c>
      <c r="DG6">
        <f t="shared" si="1"/>
        <v>0</v>
      </c>
      <c r="DH6">
        <f t="shared" si="2"/>
        <v>0</v>
      </c>
      <c r="DI6">
        <f t="shared" si="3"/>
        <v>0</v>
      </c>
      <c r="DJ6">
        <f t="shared" ref="DJ6:DJ12" si="10">DF6</f>
        <v>0.14000000000000001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ROW(Source!A28)</f>
        <v>28</v>
      </c>
      <c r="B7">
        <v>59204062</v>
      </c>
      <c r="C7">
        <v>60526267</v>
      </c>
      <c r="D7">
        <v>58308843</v>
      </c>
      <c r="E7">
        <v>1</v>
      </c>
      <c r="F7">
        <v>1</v>
      </c>
      <c r="G7">
        <v>1080</v>
      </c>
      <c r="H7">
        <v>3</v>
      </c>
      <c r="I7" t="s">
        <v>881</v>
      </c>
      <c r="J7" t="s">
        <v>882</v>
      </c>
      <c r="K7" t="s">
        <v>883</v>
      </c>
      <c r="L7">
        <v>1346</v>
      </c>
      <c r="N7">
        <v>1009</v>
      </c>
      <c r="O7" t="s">
        <v>880</v>
      </c>
      <c r="P7" t="s">
        <v>880</v>
      </c>
      <c r="Q7">
        <v>1</v>
      </c>
      <c r="W7">
        <v>0</v>
      </c>
      <c r="X7">
        <v>-872094078</v>
      </c>
      <c r="Y7">
        <f t="shared" si="4"/>
        <v>9.2999999999999999E-2</v>
      </c>
      <c r="AA7">
        <v>36.78</v>
      </c>
      <c r="AB7">
        <v>0</v>
      </c>
      <c r="AC7">
        <v>0</v>
      </c>
      <c r="AD7">
        <v>0</v>
      </c>
      <c r="AE7">
        <v>36.78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9.2999999999999999E-2</v>
      </c>
      <c r="AU7" t="s">
        <v>3</v>
      </c>
      <c r="AV7">
        <v>0</v>
      </c>
      <c r="AW7">
        <v>2</v>
      </c>
      <c r="AX7">
        <v>60526286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ROUND(Y7*Source!I28,9)</f>
        <v>1.6740000000000001E-2</v>
      </c>
      <c r="CY7">
        <f t="shared" si="5"/>
        <v>36.78</v>
      </c>
      <c r="CZ7">
        <f t="shared" si="6"/>
        <v>36.78</v>
      </c>
      <c r="DA7">
        <f t="shared" si="7"/>
        <v>1</v>
      </c>
      <c r="DB7">
        <f t="shared" si="8"/>
        <v>3.42</v>
      </c>
      <c r="DC7">
        <f t="shared" si="9"/>
        <v>0</v>
      </c>
      <c r="DD7" t="s">
        <v>3</v>
      </c>
      <c r="DE7" t="s">
        <v>3</v>
      </c>
      <c r="DF7">
        <f t="shared" si="0"/>
        <v>0.62</v>
      </c>
      <c r="DG7">
        <f t="shared" si="1"/>
        <v>0</v>
      </c>
      <c r="DH7">
        <f t="shared" si="2"/>
        <v>0</v>
      </c>
      <c r="DI7">
        <f t="shared" si="3"/>
        <v>0</v>
      </c>
      <c r="DJ7">
        <f t="shared" si="10"/>
        <v>0.62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ROW(Source!A28)</f>
        <v>28</v>
      </c>
      <c r="B8">
        <v>59204062</v>
      </c>
      <c r="C8">
        <v>60526267</v>
      </c>
      <c r="D8">
        <v>58308917</v>
      </c>
      <c r="E8">
        <v>1</v>
      </c>
      <c r="F8">
        <v>1</v>
      </c>
      <c r="G8">
        <v>1080</v>
      </c>
      <c r="H8">
        <v>3</v>
      </c>
      <c r="I8" t="s">
        <v>884</v>
      </c>
      <c r="J8" t="s">
        <v>885</v>
      </c>
      <c r="K8" t="s">
        <v>886</v>
      </c>
      <c r="L8">
        <v>1354</v>
      </c>
      <c r="N8">
        <v>1010</v>
      </c>
      <c r="O8" t="s">
        <v>39</v>
      </c>
      <c r="P8" t="s">
        <v>39</v>
      </c>
      <c r="Q8">
        <v>1</v>
      </c>
      <c r="W8">
        <v>0</v>
      </c>
      <c r="X8">
        <v>-40224714</v>
      </c>
      <c r="Y8">
        <f t="shared" si="4"/>
        <v>29</v>
      </c>
      <c r="AA8">
        <v>0.89</v>
      </c>
      <c r="AB8">
        <v>0</v>
      </c>
      <c r="AC8">
        <v>0</v>
      </c>
      <c r="AD8">
        <v>0</v>
      </c>
      <c r="AE8">
        <v>0.89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29</v>
      </c>
      <c r="AU8" t="s">
        <v>3</v>
      </c>
      <c r="AV8">
        <v>0</v>
      </c>
      <c r="AW8">
        <v>2</v>
      </c>
      <c r="AX8">
        <v>60526287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ROUND(Y8*Source!I28,9)</f>
        <v>5.22</v>
      </c>
      <c r="CY8">
        <f t="shared" si="5"/>
        <v>0.89</v>
      </c>
      <c r="CZ8">
        <f t="shared" si="6"/>
        <v>0.89</v>
      </c>
      <c r="DA8">
        <f t="shared" si="7"/>
        <v>1</v>
      </c>
      <c r="DB8">
        <f t="shared" si="8"/>
        <v>25.81</v>
      </c>
      <c r="DC8">
        <f t="shared" si="9"/>
        <v>0</v>
      </c>
      <c r="DD8" t="s">
        <v>3</v>
      </c>
      <c r="DE8" t="s">
        <v>3</v>
      </c>
      <c r="DF8">
        <f t="shared" si="0"/>
        <v>4.6500000000000004</v>
      </c>
      <c r="DG8">
        <f t="shared" si="1"/>
        <v>0</v>
      </c>
      <c r="DH8">
        <f t="shared" si="2"/>
        <v>0</v>
      </c>
      <c r="DI8">
        <f t="shared" si="3"/>
        <v>0</v>
      </c>
      <c r="DJ8">
        <f t="shared" si="10"/>
        <v>4.6500000000000004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ROW(Source!A28)</f>
        <v>28</v>
      </c>
      <c r="B9">
        <v>59204062</v>
      </c>
      <c r="C9">
        <v>60526267</v>
      </c>
      <c r="D9">
        <v>58326216</v>
      </c>
      <c r="E9">
        <v>1</v>
      </c>
      <c r="F9">
        <v>1</v>
      </c>
      <c r="G9">
        <v>1080</v>
      </c>
      <c r="H9">
        <v>3</v>
      </c>
      <c r="I9" t="s">
        <v>46</v>
      </c>
      <c r="J9" t="s">
        <v>49</v>
      </c>
      <c r="K9" t="s">
        <v>47</v>
      </c>
      <c r="L9">
        <v>1355</v>
      </c>
      <c r="N9">
        <v>1010</v>
      </c>
      <c r="O9" t="s">
        <v>48</v>
      </c>
      <c r="P9" t="s">
        <v>48</v>
      </c>
      <c r="Q9">
        <v>100</v>
      </c>
      <c r="W9">
        <v>0</v>
      </c>
      <c r="X9">
        <v>1873919888</v>
      </c>
      <c r="Y9">
        <f t="shared" si="4"/>
        <v>0.66666700000000001</v>
      </c>
      <c r="AA9">
        <v>526.22</v>
      </c>
      <c r="AB9">
        <v>0</v>
      </c>
      <c r="AC9">
        <v>0</v>
      </c>
      <c r="AD9">
        <v>0</v>
      </c>
      <c r="AE9">
        <v>526.22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 t="s">
        <v>3</v>
      </c>
      <c r="AT9">
        <v>0.66666700000000001</v>
      </c>
      <c r="AU9" t="s">
        <v>3</v>
      </c>
      <c r="AV9">
        <v>0</v>
      </c>
      <c r="AW9">
        <v>1</v>
      </c>
      <c r="AX9">
        <v>-1</v>
      </c>
      <c r="AY9">
        <v>0</v>
      </c>
      <c r="AZ9">
        <v>0</v>
      </c>
      <c r="BA9" t="s">
        <v>3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ROUND(Y9*Source!I28,9)</f>
        <v>0.12000006000000001</v>
      </c>
      <c r="CY9">
        <f t="shared" si="5"/>
        <v>526.22</v>
      </c>
      <c r="CZ9">
        <f t="shared" si="6"/>
        <v>526.22</v>
      </c>
      <c r="DA9">
        <f t="shared" si="7"/>
        <v>1</v>
      </c>
      <c r="DB9">
        <f t="shared" si="8"/>
        <v>350.81</v>
      </c>
      <c r="DC9">
        <f t="shared" si="9"/>
        <v>0</v>
      </c>
      <c r="DD9" t="s">
        <v>3</v>
      </c>
      <c r="DE9" t="s">
        <v>3</v>
      </c>
      <c r="DF9">
        <f t="shared" si="0"/>
        <v>63.15</v>
      </c>
      <c r="DG9">
        <f t="shared" si="1"/>
        <v>0</v>
      </c>
      <c r="DH9">
        <f t="shared" si="2"/>
        <v>0</v>
      </c>
      <c r="DI9">
        <f t="shared" si="3"/>
        <v>0</v>
      </c>
      <c r="DJ9">
        <f t="shared" si="10"/>
        <v>63.15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ROW(Source!A28)</f>
        <v>28</v>
      </c>
      <c r="B10">
        <v>59204062</v>
      </c>
      <c r="C10">
        <v>60526267</v>
      </c>
      <c r="D10">
        <v>58321777</v>
      </c>
      <c r="E10">
        <v>1</v>
      </c>
      <c r="F10">
        <v>1</v>
      </c>
      <c r="G10">
        <v>1080</v>
      </c>
      <c r="H10">
        <v>3</v>
      </c>
      <c r="I10" t="s">
        <v>32</v>
      </c>
      <c r="J10" t="s">
        <v>35</v>
      </c>
      <c r="K10" t="s">
        <v>33</v>
      </c>
      <c r="L10">
        <v>1301</v>
      </c>
      <c r="N10">
        <v>1003</v>
      </c>
      <c r="O10" t="s">
        <v>34</v>
      </c>
      <c r="P10" t="s">
        <v>34</v>
      </c>
      <c r="Q10">
        <v>1</v>
      </c>
      <c r="W10">
        <v>0</v>
      </c>
      <c r="X10">
        <v>949658601</v>
      </c>
      <c r="Y10">
        <f t="shared" si="4"/>
        <v>100</v>
      </c>
      <c r="AA10">
        <v>28.1</v>
      </c>
      <c r="AB10">
        <v>0</v>
      </c>
      <c r="AC10">
        <v>0</v>
      </c>
      <c r="AD10">
        <v>0</v>
      </c>
      <c r="AE10">
        <v>28.1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 t="s">
        <v>3</v>
      </c>
      <c r="AT10">
        <v>100</v>
      </c>
      <c r="AU10" t="s">
        <v>3</v>
      </c>
      <c r="AV10">
        <v>0</v>
      </c>
      <c r="AW10">
        <v>1</v>
      </c>
      <c r="AX10">
        <v>-1</v>
      </c>
      <c r="AY10">
        <v>0</v>
      </c>
      <c r="AZ10">
        <v>0</v>
      </c>
      <c r="BA10" t="s">
        <v>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ROUND(Y10*Source!I28,9)</f>
        <v>18</v>
      </c>
      <c r="CY10">
        <f t="shared" si="5"/>
        <v>28.1</v>
      </c>
      <c r="CZ10">
        <f t="shared" si="6"/>
        <v>28.1</v>
      </c>
      <c r="DA10">
        <f t="shared" si="7"/>
        <v>1</v>
      </c>
      <c r="DB10">
        <f t="shared" si="8"/>
        <v>2810</v>
      </c>
      <c r="DC10">
        <f t="shared" si="9"/>
        <v>0</v>
      </c>
      <c r="DD10" t="s">
        <v>3</v>
      </c>
      <c r="DE10" t="s">
        <v>3</v>
      </c>
      <c r="DF10">
        <f t="shared" si="0"/>
        <v>505.8</v>
      </c>
      <c r="DG10">
        <f t="shared" si="1"/>
        <v>0</v>
      </c>
      <c r="DH10">
        <f t="shared" si="2"/>
        <v>0</v>
      </c>
      <c r="DI10">
        <f t="shared" si="3"/>
        <v>0</v>
      </c>
      <c r="DJ10">
        <f t="shared" si="10"/>
        <v>505.8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ROW(Source!A28)</f>
        <v>28</v>
      </c>
      <c r="B11">
        <v>59204062</v>
      </c>
      <c r="C11">
        <v>60526267</v>
      </c>
      <c r="D11">
        <v>58327581</v>
      </c>
      <c r="E11">
        <v>1</v>
      </c>
      <c r="F11">
        <v>1</v>
      </c>
      <c r="G11">
        <v>1080</v>
      </c>
      <c r="H11">
        <v>3</v>
      </c>
      <c r="I11" t="s">
        <v>42</v>
      </c>
      <c r="J11" t="s">
        <v>44</v>
      </c>
      <c r="K11" t="s">
        <v>43</v>
      </c>
      <c r="L11">
        <v>1354</v>
      </c>
      <c r="N11">
        <v>1010</v>
      </c>
      <c r="O11" t="s">
        <v>39</v>
      </c>
      <c r="P11" t="s">
        <v>39</v>
      </c>
      <c r="Q11">
        <v>1</v>
      </c>
      <c r="W11">
        <v>0</v>
      </c>
      <c r="X11">
        <v>-877742701</v>
      </c>
      <c r="Y11">
        <f t="shared" si="4"/>
        <v>244.444444</v>
      </c>
      <c r="AA11">
        <v>24.61</v>
      </c>
      <c r="AB11">
        <v>0</v>
      </c>
      <c r="AC11">
        <v>0</v>
      </c>
      <c r="AD11">
        <v>0</v>
      </c>
      <c r="AE11">
        <v>24.61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 t="s">
        <v>3</v>
      </c>
      <c r="AT11">
        <v>244.444444</v>
      </c>
      <c r="AU11" t="s">
        <v>3</v>
      </c>
      <c r="AV11">
        <v>0</v>
      </c>
      <c r="AW11">
        <v>1</v>
      </c>
      <c r="AX11">
        <v>-1</v>
      </c>
      <c r="AY11">
        <v>0</v>
      </c>
      <c r="AZ11">
        <v>0</v>
      </c>
      <c r="BA11" t="s">
        <v>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ROUND(Y11*Source!I28,9)</f>
        <v>43.99999992</v>
      </c>
      <c r="CY11">
        <f t="shared" si="5"/>
        <v>24.61</v>
      </c>
      <c r="CZ11">
        <f t="shared" si="6"/>
        <v>24.61</v>
      </c>
      <c r="DA11">
        <f t="shared" si="7"/>
        <v>1</v>
      </c>
      <c r="DB11">
        <f t="shared" si="8"/>
        <v>6015.78</v>
      </c>
      <c r="DC11">
        <f t="shared" si="9"/>
        <v>0</v>
      </c>
      <c r="DD11" t="s">
        <v>3</v>
      </c>
      <c r="DE11" t="s">
        <v>3</v>
      </c>
      <c r="DF11">
        <f t="shared" si="0"/>
        <v>1082.8399999999999</v>
      </c>
      <c r="DG11">
        <f t="shared" si="1"/>
        <v>0</v>
      </c>
      <c r="DH11">
        <f t="shared" si="2"/>
        <v>0</v>
      </c>
      <c r="DI11">
        <f t="shared" si="3"/>
        <v>0</v>
      </c>
      <c r="DJ11">
        <f t="shared" si="10"/>
        <v>1082.8399999999999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ROW(Source!A28)</f>
        <v>28</v>
      </c>
      <c r="B12">
        <v>59204062</v>
      </c>
      <c r="C12">
        <v>60526267</v>
      </c>
      <c r="D12">
        <v>58327516</v>
      </c>
      <c r="E12">
        <v>1</v>
      </c>
      <c r="F12">
        <v>1</v>
      </c>
      <c r="G12">
        <v>1080</v>
      </c>
      <c r="H12">
        <v>3</v>
      </c>
      <c r="I12" t="s">
        <v>37</v>
      </c>
      <c r="J12" t="s">
        <v>40</v>
      </c>
      <c r="K12" t="s">
        <v>38</v>
      </c>
      <c r="L12">
        <v>1354</v>
      </c>
      <c r="N12">
        <v>1010</v>
      </c>
      <c r="O12" t="s">
        <v>39</v>
      </c>
      <c r="P12" t="s">
        <v>39</v>
      </c>
      <c r="Q12">
        <v>1</v>
      </c>
      <c r="W12">
        <v>0</v>
      </c>
      <c r="X12">
        <v>-1914030801</v>
      </c>
      <c r="Y12">
        <f t="shared" si="4"/>
        <v>33.333333000000003</v>
      </c>
      <c r="AA12">
        <v>34.97</v>
      </c>
      <c r="AB12">
        <v>0</v>
      </c>
      <c r="AC12">
        <v>0</v>
      </c>
      <c r="AD12">
        <v>0</v>
      </c>
      <c r="AE12">
        <v>34.97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 t="s">
        <v>3</v>
      </c>
      <c r="AT12">
        <v>33.333333000000003</v>
      </c>
      <c r="AU12" t="s">
        <v>3</v>
      </c>
      <c r="AV12">
        <v>0</v>
      </c>
      <c r="AW12">
        <v>1</v>
      </c>
      <c r="AX12">
        <v>-1</v>
      </c>
      <c r="AY12">
        <v>0</v>
      </c>
      <c r="AZ12">
        <v>0</v>
      </c>
      <c r="BA12" t="s">
        <v>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ROUND(Y12*Source!I28,9)</f>
        <v>5.9999999400000004</v>
      </c>
      <c r="CY12">
        <f t="shared" si="5"/>
        <v>34.97</v>
      </c>
      <c r="CZ12">
        <f t="shared" si="6"/>
        <v>34.97</v>
      </c>
      <c r="DA12">
        <f t="shared" si="7"/>
        <v>1</v>
      </c>
      <c r="DB12">
        <f t="shared" si="8"/>
        <v>1165.67</v>
      </c>
      <c r="DC12">
        <f t="shared" si="9"/>
        <v>0</v>
      </c>
      <c r="DD12" t="s">
        <v>3</v>
      </c>
      <c r="DE12" t="s">
        <v>3</v>
      </c>
      <c r="DF12">
        <f t="shared" si="0"/>
        <v>209.82</v>
      </c>
      <c r="DG12">
        <f t="shared" si="1"/>
        <v>0</v>
      </c>
      <c r="DH12">
        <f t="shared" si="2"/>
        <v>0</v>
      </c>
      <c r="DI12">
        <f t="shared" si="3"/>
        <v>0</v>
      </c>
      <c r="DJ12">
        <f t="shared" si="10"/>
        <v>209.82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ROW(Source!A29)</f>
        <v>29</v>
      </c>
      <c r="B13">
        <v>59204059</v>
      </c>
      <c r="C13">
        <v>60526267</v>
      </c>
      <c r="D13">
        <v>58266404</v>
      </c>
      <c r="E13">
        <v>1080</v>
      </c>
      <c r="F13">
        <v>1</v>
      </c>
      <c r="G13">
        <v>1080</v>
      </c>
      <c r="H13">
        <v>1</v>
      </c>
      <c r="I13" t="s">
        <v>859</v>
      </c>
      <c r="J13" t="s">
        <v>3</v>
      </c>
      <c r="K13" t="s">
        <v>860</v>
      </c>
      <c r="L13">
        <v>1191</v>
      </c>
      <c r="N13">
        <v>1013</v>
      </c>
      <c r="O13" t="s">
        <v>861</v>
      </c>
      <c r="P13" t="s">
        <v>861</v>
      </c>
      <c r="Q13">
        <v>1</v>
      </c>
      <c r="W13">
        <v>0</v>
      </c>
      <c r="X13">
        <v>476480486</v>
      </c>
      <c r="Y13">
        <f>((AT13*1.15)*1.1)</f>
        <v>24.186800000000002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5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19.12</v>
      </c>
      <c r="AU13" t="s">
        <v>26</v>
      </c>
      <c r="AV13">
        <v>1</v>
      </c>
      <c r="AW13">
        <v>2</v>
      </c>
      <c r="AX13">
        <v>60526280</v>
      </c>
      <c r="AY13">
        <v>1</v>
      </c>
      <c r="AZ13">
        <v>0</v>
      </c>
      <c r="BA13">
        <v>12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U13">
        <f>ROUND(AT13*Source!I29*AH13*AL13,2)</f>
        <v>0</v>
      </c>
      <c r="CV13">
        <f>ROUND(Y13*Source!I29,9)</f>
        <v>4.3536239999999999</v>
      </c>
      <c r="CW13">
        <v>0</v>
      </c>
      <c r="CX13">
        <f>ROUND(Y13*Source!I29,9)</f>
        <v>4.3536239999999999</v>
      </c>
      <c r="CY13">
        <f>AD13</f>
        <v>0</v>
      </c>
      <c r="CZ13">
        <f>AH13</f>
        <v>0</v>
      </c>
      <c r="DA13">
        <f>AL13</f>
        <v>1</v>
      </c>
      <c r="DB13">
        <f>ROUND(((ROUND(AT13*CZ13,2)*1.15)*1.1),6)</f>
        <v>0</v>
      </c>
      <c r="DC13">
        <f>ROUND(((ROUND(AT13*AG13,2)*1.15)*1.1),6)</f>
        <v>0</v>
      </c>
      <c r="DD13" t="s">
        <v>3</v>
      </c>
      <c r="DE13" t="s">
        <v>3</v>
      </c>
      <c r="DF13">
        <f t="shared" si="0"/>
        <v>0</v>
      </c>
      <c r="DG13">
        <f t="shared" si="1"/>
        <v>0</v>
      </c>
      <c r="DH13">
        <f t="shared" si="2"/>
        <v>0</v>
      </c>
      <c r="DI13">
        <f t="shared" si="3"/>
        <v>0</v>
      </c>
      <c r="DJ13">
        <f>DI13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ROW(Source!A29)</f>
        <v>29</v>
      </c>
      <c r="B14">
        <v>59204059</v>
      </c>
      <c r="C14">
        <v>60526267</v>
      </c>
      <c r="D14">
        <v>58340578</v>
      </c>
      <c r="E14">
        <v>1</v>
      </c>
      <c r="F14">
        <v>1</v>
      </c>
      <c r="G14">
        <v>1080</v>
      </c>
      <c r="H14">
        <v>2</v>
      </c>
      <c r="I14" t="s">
        <v>862</v>
      </c>
      <c r="J14" t="s">
        <v>863</v>
      </c>
      <c r="K14" t="s">
        <v>864</v>
      </c>
      <c r="L14">
        <v>1368</v>
      </c>
      <c r="N14">
        <v>1011</v>
      </c>
      <c r="O14" t="s">
        <v>865</v>
      </c>
      <c r="P14" t="s">
        <v>865</v>
      </c>
      <c r="Q14">
        <v>1</v>
      </c>
      <c r="W14">
        <v>0</v>
      </c>
      <c r="X14">
        <v>-1985943078</v>
      </c>
      <c r="Y14">
        <f>((AT14*1.25)*1.1)</f>
        <v>1.3750000000000002E-2</v>
      </c>
      <c r="AA14">
        <v>0</v>
      </c>
      <c r="AB14">
        <v>1445.28</v>
      </c>
      <c r="AC14">
        <v>740.47</v>
      </c>
      <c r="AD14">
        <v>0</v>
      </c>
      <c r="AE14">
        <v>0</v>
      </c>
      <c r="AF14">
        <v>83.1</v>
      </c>
      <c r="AG14">
        <v>12.62</v>
      </c>
      <c r="AH14">
        <v>0</v>
      </c>
      <c r="AI14">
        <v>1</v>
      </c>
      <c r="AJ14">
        <v>16.3</v>
      </c>
      <c r="AK14">
        <v>54.99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0.01</v>
      </c>
      <c r="AU14" t="s">
        <v>866</v>
      </c>
      <c r="AV14">
        <v>0</v>
      </c>
      <c r="AW14">
        <v>2</v>
      </c>
      <c r="AX14">
        <v>60526281</v>
      </c>
      <c r="AY14">
        <v>1</v>
      </c>
      <c r="AZ14">
        <v>0</v>
      </c>
      <c r="BA14">
        <v>13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f>ROUND(Y14*Source!I29*DO14,9)</f>
        <v>3.1234499999999998E-2</v>
      </c>
      <c r="CX14">
        <f>ROUND(Y14*Source!I29,9)</f>
        <v>2.4750000000000002E-3</v>
      </c>
      <c r="CY14">
        <f>AB14</f>
        <v>1445.28</v>
      </c>
      <c r="CZ14">
        <f>AF14</f>
        <v>83.1</v>
      </c>
      <c r="DA14">
        <f>AJ14</f>
        <v>16.3</v>
      </c>
      <c r="DB14">
        <f>ROUND(((ROUND(AT14*CZ14,2)*1.25)*1.1),6)</f>
        <v>1.1412500000000001</v>
      </c>
      <c r="DC14">
        <f>ROUND(((ROUND(AT14*AG14,2)*1.25)*1.1),6)</f>
        <v>0.17874999999999999</v>
      </c>
      <c r="DD14" t="s">
        <v>3</v>
      </c>
      <c r="DE14" t="s">
        <v>3</v>
      </c>
      <c r="DF14">
        <f t="shared" si="0"/>
        <v>0</v>
      </c>
      <c r="DG14">
        <f>ROUND(ROUND(AF14*AJ14,2)*CX14,2)</f>
        <v>3.35</v>
      </c>
      <c r="DH14">
        <f>ROUND(ROUND(AG14*AK14,2)*CX14,2)</f>
        <v>1.72</v>
      </c>
      <c r="DI14">
        <f t="shared" si="3"/>
        <v>0</v>
      </c>
      <c r="DJ14">
        <f>DG14</f>
        <v>3.35</v>
      </c>
      <c r="DK14">
        <v>0</v>
      </c>
      <c r="DL14" t="s">
        <v>867</v>
      </c>
      <c r="DM14">
        <v>0</v>
      </c>
      <c r="DN14" t="s">
        <v>861</v>
      </c>
      <c r="DO14">
        <v>12.62</v>
      </c>
    </row>
    <row r="15" spans="1:119" x14ac:dyDescent="0.2">
      <c r="A15">
        <f>ROW(Source!A29)</f>
        <v>29</v>
      </c>
      <c r="B15">
        <v>59204059</v>
      </c>
      <c r="C15">
        <v>60526267</v>
      </c>
      <c r="D15">
        <v>58340697</v>
      </c>
      <c r="E15">
        <v>1</v>
      </c>
      <c r="F15">
        <v>1</v>
      </c>
      <c r="G15">
        <v>1080</v>
      </c>
      <c r="H15">
        <v>2</v>
      </c>
      <c r="I15" t="s">
        <v>868</v>
      </c>
      <c r="J15" t="s">
        <v>869</v>
      </c>
      <c r="K15" t="s">
        <v>870</v>
      </c>
      <c r="L15">
        <v>1368</v>
      </c>
      <c r="N15">
        <v>1011</v>
      </c>
      <c r="O15" t="s">
        <v>865</v>
      </c>
      <c r="P15" t="s">
        <v>865</v>
      </c>
      <c r="Q15">
        <v>1</v>
      </c>
      <c r="W15">
        <v>0</v>
      </c>
      <c r="X15">
        <v>2147454900</v>
      </c>
      <c r="Y15">
        <f>((AT15*1.25)*1.1)</f>
        <v>1.7187500000000002</v>
      </c>
      <c r="AA15">
        <v>0</v>
      </c>
      <c r="AB15">
        <v>7.33</v>
      </c>
      <c r="AC15">
        <v>0</v>
      </c>
      <c r="AD15">
        <v>0</v>
      </c>
      <c r="AE15">
        <v>0</v>
      </c>
      <c r="AF15">
        <v>0.8</v>
      </c>
      <c r="AG15">
        <v>0</v>
      </c>
      <c r="AH15">
        <v>0</v>
      </c>
      <c r="AI15">
        <v>1</v>
      </c>
      <c r="AJ15">
        <v>8.59</v>
      </c>
      <c r="AK15">
        <v>54.99</v>
      </c>
      <c r="AL15">
        <v>1</v>
      </c>
      <c r="AM15">
        <v>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1.25</v>
      </c>
      <c r="AU15" t="s">
        <v>866</v>
      </c>
      <c r="AV15">
        <v>0</v>
      </c>
      <c r="AW15">
        <v>2</v>
      </c>
      <c r="AX15">
        <v>60526283</v>
      </c>
      <c r="AY15">
        <v>1</v>
      </c>
      <c r="AZ15">
        <v>0</v>
      </c>
      <c r="BA15">
        <v>14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f>ROUND(Y15*Source!I29*DO15,9)</f>
        <v>0</v>
      </c>
      <c r="CX15">
        <f>ROUND(Y15*Source!I29,9)</f>
        <v>0.30937500000000001</v>
      </c>
      <c r="CY15">
        <f>AB15</f>
        <v>7.33</v>
      </c>
      <c r="CZ15">
        <f>AF15</f>
        <v>0.8</v>
      </c>
      <c r="DA15">
        <f>AJ15</f>
        <v>8.59</v>
      </c>
      <c r="DB15">
        <f>ROUND(((ROUND(AT15*CZ15,2)*1.25)*1.1),6)</f>
        <v>1.375</v>
      </c>
      <c r="DC15">
        <f>ROUND(((ROUND(AT15*AG15,2)*1.25)*1.1),6)</f>
        <v>0</v>
      </c>
      <c r="DD15" t="s">
        <v>3</v>
      </c>
      <c r="DE15" t="s">
        <v>3</v>
      </c>
      <c r="DF15">
        <f t="shared" si="0"/>
        <v>0</v>
      </c>
      <c r="DG15">
        <f>ROUND(ROUND(AF15*AJ15,2)*CX15,2)</f>
        <v>2.13</v>
      </c>
      <c r="DH15">
        <f>ROUND(ROUND(AG15*AK15,2)*CX15,2)</f>
        <v>0</v>
      </c>
      <c r="DI15">
        <f t="shared" si="3"/>
        <v>0</v>
      </c>
      <c r="DJ15">
        <f>DG15</f>
        <v>2.13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ROW(Source!A29)</f>
        <v>29</v>
      </c>
      <c r="B16">
        <v>59204059</v>
      </c>
      <c r="C16">
        <v>60526267</v>
      </c>
      <c r="D16">
        <v>58340699</v>
      </c>
      <c r="E16">
        <v>1</v>
      </c>
      <c r="F16">
        <v>1</v>
      </c>
      <c r="G16">
        <v>1080</v>
      </c>
      <c r="H16">
        <v>2</v>
      </c>
      <c r="I16" t="s">
        <v>871</v>
      </c>
      <c r="J16" t="s">
        <v>872</v>
      </c>
      <c r="K16" t="s">
        <v>873</v>
      </c>
      <c r="L16">
        <v>1368</v>
      </c>
      <c r="N16">
        <v>1011</v>
      </c>
      <c r="O16" t="s">
        <v>865</v>
      </c>
      <c r="P16" t="s">
        <v>865</v>
      </c>
      <c r="Q16">
        <v>1</v>
      </c>
      <c r="W16">
        <v>0</v>
      </c>
      <c r="X16">
        <v>539707801</v>
      </c>
      <c r="Y16">
        <f>((AT16*1.25)*1.1)</f>
        <v>0.41250000000000003</v>
      </c>
      <c r="AA16">
        <v>0</v>
      </c>
      <c r="AB16">
        <v>13.77</v>
      </c>
      <c r="AC16">
        <v>0</v>
      </c>
      <c r="AD16">
        <v>0</v>
      </c>
      <c r="AE16">
        <v>0</v>
      </c>
      <c r="AF16">
        <v>1.49</v>
      </c>
      <c r="AG16">
        <v>0</v>
      </c>
      <c r="AH16">
        <v>0</v>
      </c>
      <c r="AI16">
        <v>1</v>
      </c>
      <c r="AJ16">
        <v>8.66</v>
      </c>
      <c r="AK16">
        <v>54.99</v>
      </c>
      <c r="AL16">
        <v>1</v>
      </c>
      <c r="AM16">
        <v>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0.3</v>
      </c>
      <c r="AU16" t="s">
        <v>866</v>
      </c>
      <c r="AV16">
        <v>0</v>
      </c>
      <c r="AW16">
        <v>2</v>
      </c>
      <c r="AX16">
        <v>60526284</v>
      </c>
      <c r="AY16">
        <v>1</v>
      </c>
      <c r="AZ16">
        <v>0</v>
      </c>
      <c r="BA16">
        <v>15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f>ROUND(Y16*Source!I29*DO16,9)</f>
        <v>0</v>
      </c>
      <c r="CX16">
        <f>ROUND(Y16*Source!I29,9)</f>
        <v>7.4249999999999997E-2</v>
      </c>
      <c r="CY16">
        <f>AB16</f>
        <v>13.77</v>
      </c>
      <c r="CZ16">
        <f>AF16</f>
        <v>1.49</v>
      </c>
      <c r="DA16">
        <f>AJ16</f>
        <v>8.66</v>
      </c>
      <c r="DB16">
        <f>ROUND(((ROUND(AT16*CZ16,2)*1.25)*1.1),6)</f>
        <v>0.61875000000000002</v>
      </c>
      <c r="DC16">
        <f>ROUND(((ROUND(AT16*AG16,2)*1.25)*1.1),6)</f>
        <v>0</v>
      </c>
      <c r="DD16" t="s">
        <v>3</v>
      </c>
      <c r="DE16" t="s">
        <v>3</v>
      </c>
      <c r="DF16">
        <f t="shared" si="0"/>
        <v>0</v>
      </c>
      <c r="DG16">
        <f>ROUND(ROUND(AF16*AJ16,2)*CX16,2)</f>
        <v>0.96</v>
      </c>
      <c r="DH16">
        <f>ROUND(ROUND(AG16*AK16,2)*CX16,2)</f>
        <v>0</v>
      </c>
      <c r="DI16">
        <f t="shared" si="3"/>
        <v>0</v>
      </c>
      <c r="DJ16">
        <f>DG16</f>
        <v>0.96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ROW(Source!A29)</f>
        <v>29</v>
      </c>
      <c r="B17">
        <v>59204059</v>
      </c>
      <c r="C17">
        <v>60526267</v>
      </c>
      <c r="D17">
        <v>58339814</v>
      </c>
      <c r="E17">
        <v>1</v>
      </c>
      <c r="F17">
        <v>1</v>
      </c>
      <c r="G17">
        <v>1080</v>
      </c>
      <c r="H17">
        <v>2</v>
      </c>
      <c r="I17" t="s">
        <v>874</v>
      </c>
      <c r="J17" t="s">
        <v>875</v>
      </c>
      <c r="K17" t="s">
        <v>876</v>
      </c>
      <c r="L17">
        <v>1368</v>
      </c>
      <c r="N17">
        <v>1011</v>
      </c>
      <c r="O17" t="s">
        <v>865</v>
      </c>
      <c r="P17" t="s">
        <v>865</v>
      </c>
      <c r="Q17">
        <v>1</v>
      </c>
      <c r="W17">
        <v>0</v>
      </c>
      <c r="X17">
        <v>1087580389</v>
      </c>
      <c r="Y17">
        <f>((AT17*1.25)*1.1)</f>
        <v>1.3750000000000002E-2</v>
      </c>
      <c r="AA17">
        <v>0</v>
      </c>
      <c r="AB17">
        <v>2628.65</v>
      </c>
      <c r="AC17">
        <v>993.36</v>
      </c>
      <c r="AD17">
        <v>0</v>
      </c>
      <c r="AE17">
        <v>0</v>
      </c>
      <c r="AF17">
        <v>179.17</v>
      </c>
      <c r="AG17">
        <v>16.93</v>
      </c>
      <c r="AH17">
        <v>0</v>
      </c>
      <c r="AI17">
        <v>1</v>
      </c>
      <c r="AJ17">
        <v>13.75</v>
      </c>
      <c r="AK17">
        <v>54.99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0.01</v>
      </c>
      <c r="AU17" t="s">
        <v>866</v>
      </c>
      <c r="AV17">
        <v>0</v>
      </c>
      <c r="AW17">
        <v>2</v>
      </c>
      <c r="AX17">
        <v>60526282</v>
      </c>
      <c r="AY17">
        <v>1</v>
      </c>
      <c r="AZ17">
        <v>0</v>
      </c>
      <c r="BA17">
        <v>16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ROUND(Y17*Source!I29*DO17,9)</f>
        <v>4.1901750000000001E-2</v>
      </c>
      <c r="CX17">
        <f>ROUND(Y17*Source!I29,9)</f>
        <v>2.4750000000000002E-3</v>
      </c>
      <c r="CY17">
        <f>AB17</f>
        <v>2628.65</v>
      </c>
      <c r="CZ17">
        <f>AF17</f>
        <v>179.17</v>
      </c>
      <c r="DA17">
        <f>AJ17</f>
        <v>13.75</v>
      </c>
      <c r="DB17">
        <f>ROUND(((ROUND(AT17*CZ17,2)*1.25)*1.1),6)</f>
        <v>2.4612500000000002</v>
      </c>
      <c r="DC17">
        <f>ROUND(((ROUND(AT17*AG17,2)*1.25)*1.1),6)</f>
        <v>0.23375000000000001</v>
      </c>
      <c r="DD17" t="s">
        <v>3</v>
      </c>
      <c r="DE17" t="s">
        <v>3</v>
      </c>
      <c r="DF17">
        <f t="shared" si="0"/>
        <v>0</v>
      </c>
      <c r="DG17">
        <f>ROUND(ROUND(AF17*AJ17,2)*CX17,2)</f>
        <v>6.1</v>
      </c>
      <c r="DH17">
        <f>ROUND(ROUND(AG17*AK17,2)*CX17,2)</f>
        <v>2.2999999999999998</v>
      </c>
      <c r="DI17">
        <f t="shared" si="3"/>
        <v>0</v>
      </c>
      <c r="DJ17">
        <f>DG17</f>
        <v>6.1</v>
      </c>
      <c r="DK17">
        <v>0</v>
      </c>
      <c r="DL17" t="s">
        <v>867</v>
      </c>
      <c r="DM17">
        <v>0</v>
      </c>
      <c r="DN17" t="s">
        <v>861</v>
      </c>
      <c r="DO17">
        <v>16.93</v>
      </c>
    </row>
    <row r="18" spans="1:119" x14ac:dyDescent="0.2">
      <c r="A18">
        <f>ROW(Source!A29)</f>
        <v>29</v>
      </c>
      <c r="B18">
        <v>59204059</v>
      </c>
      <c r="C18">
        <v>60526267</v>
      </c>
      <c r="D18">
        <v>58308811</v>
      </c>
      <c r="E18">
        <v>1</v>
      </c>
      <c r="F18">
        <v>1</v>
      </c>
      <c r="G18">
        <v>1080</v>
      </c>
      <c r="H18">
        <v>3</v>
      </c>
      <c r="I18" t="s">
        <v>877</v>
      </c>
      <c r="J18" t="s">
        <v>878</v>
      </c>
      <c r="K18" t="s">
        <v>879</v>
      </c>
      <c r="L18">
        <v>1346</v>
      </c>
      <c r="N18">
        <v>1009</v>
      </c>
      <c r="O18" t="s">
        <v>880</v>
      </c>
      <c r="P18" t="s">
        <v>880</v>
      </c>
      <c r="Q18">
        <v>1</v>
      </c>
      <c r="W18">
        <v>0</v>
      </c>
      <c r="X18">
        <v>-709773495</v>
      </c>
      <c r="Y18">
        <f t="shared" ref="Y18:Y24" si="11">AT18</f>
        <v>0.5</v>
      </c>
      <c r="AA18">
        <v>23.97</v>
      </c>
      <c r="AB18">
        <v>0</v>
      </c>
      <c r="AC18">
        <v>0</v>
      </c>
      <c r="AD18">
        <v>0</v>
      </c>
      <c r="AE18">
        <v>1.61</v>
      </c>
      <c r="AF18">
        <v>0</v>
      </c>
      <c r="AG18">
        <v>0</v>
      </c>
      <c r="AH18">
        <v>0</v>
      </c>
      <c r="AI18">
        <v>14.89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0.5</v>
      </c>
      <c r="AU18" t="s">
        <v>3</v>
      </c>
      <c r="AV18">
        <v>0</v>
      </c>
      <c r="AW18">
        <v>2</v>
      </c>
      <c r="AX18">
        <v>60526285</v>
      </c>
      <c r="AY18">
        <v>1</v>
      </c>
      <c r="AZ18">
        <v>0</v>
      </c>
      <c r="BA18">
        <v>17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ROUND(Y18*Source!I29,9)</f>
        <v>0.09</v>
      </c>
      <c r="CY18">
        <f t="shared" ref="CY18:CY24" si="12">AA18</f>
        <v>23.97</v>
      </c>
      <c r="CZ18">
        <f t="shared" ref="CZ18:CZ24" si="13">AE18</f>
        <v>1.61</v>
      </c>
      <c r="DA18">
        <f t="shared" ref="DA18:DA24" si="14">AI18</f>
        <v>14.89</v>
      </c>
      <c r="DB18">
        <f t="shared" ref="DB18:DB24" si="15">ROUND(ROUND(AT18*CZ18,2),6)</f>
        <v>0.81</v>
      </c>
      <c r="DC18">
        <f t="shared" ref="DC18:DC24" si="16">ROUND(ROUND(AT18*AG18,2),6)</f>
        <v>0</v>
      </c>
      <c r="DD18" t="s">
        <v>3</v>
      </c>
      <c r="DE18" t="s">
        <v>3</v>
      </c>
      <c r="DF18">
        <f t="shared" ref="DF18:DF24" si="17">ROUND(ROUND(AE18*AI18,2)*CX18,2)</f>
        <v>2.16</v>
      </c>
      <c r="DG18">
        <f t="shared" ref="DG18:DG41" si="18">ROUND(ROUND(AF18,2)*CX18,2)</f>
        <v>0</v>
      </c>
      <c r="DH18">
        <f t="shared" ref="DH18:DH41" si="19">ROUND(ROUND(AG18,2)*CX18,2)</f>
        <v>0</v>
      </c>
      <c r="DI18">
        <f t="shared" si="3"/>
        <v>0</v>
      </c>
      <c r="DJ18">
        <f t="shared" ref="DJ18:DJ24" si="20">DF18</f>
        <v>2.16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ROW(Source!A29)</f>
        <v>29</v>
      </c>
      <c r="B19">
        <v>59204059</v>
      </c>
      <c r="C19">
        <v>60526267</v>
      </c>
      <c r="D19">
        <v>58308843</v>
      </c>
      <c r="E19">
        <v>1</v>
      </c>
      <c r="F19">
        <v>1</v>
      </c>
      <c r="G19">
        <v>1080</v>
      </c>
      <c r="H19">
        <v>3</v>
      </c>
      <c r="I19" t="s">
        <v>881</v>
      </c>
      <c r="J19" t="s">
        <v>882</v>
      </c>
      <c r="K19" t="s">
        <v>883</v>
      </c>
      <c r="L19">
        <v>1346</v>
      </c>
      <c r="N19">
        <v>1009</v>
      </c>
      <c r="O19" t="s">
        <v>880</v>
      </c>
      <c r="P19" t="s">
        <v>880</v>
      </c>
      <c r="Q19">
        <v>1</v>
      </c>
      <c r="W19">
        <v>0</v>
      </c>
      <c r="X19">
        <v>-872094078</v>
      </c>
      <c r="Y19">
        <f t="shared" si="11"/>
        <v>9.2999999999999999E-2</v>
      </c>
      <c r="AA19">
        <v>198.61</v>
      </c>
      <c r="AB19">
        <v>0</v>
      </c>
      <c r="AC19">
        <v>0</v>
      </c>
      <c r="AD19">
        <v>0</v>
      </c>
      <c r="AE19">
        <v>36.78</v>
      </c>
      <c r="AF19">
        <v>0</v>
      </c>
      <c r="AG19">
        <v>0</v>
      </c>
      <c r="AH19">
        <v>0</v>
      </c>
      <c r="AI19">
        <v>5.4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9.2999999999999999E-2</v>
      </c>
      <c r="AU19" t="s">
        <v>3</v>
      </c>
      <c r="AV19">
        <v>0</v>
      </c>
      <c r="AW19">
        <v>2</v>
      </c>
      <c r="AX19">
        <v>60526286</v>
      </c>
      <c r="AY19">
        <v>1</v>
      </c>
      <c r="AZ19">
        <v>0</v>
      </c>
      <c r="BA19">
        <v>18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ROUND(Y19*Source!I29,9)</f>
        <v>1.6740000000000001E-2</v>
      </c>
      <c r="CY19">
        <f t="shared" si="12"/>
        <v>198.61</v>
      </c>
      <c r="CZ19">
        <f t="shared" si="13"/>
        <v>36.78</v>
      </c>
      <c r="DA19">
        <f t="shared" si="14"/>
        <v>5.4</v>
      </c>
      <c r="DB19">
        <f t="shared" si="15"/>
        <v>3.42</v>
      </c>
      <c r="DC19">
        <f t="shared" si="16"/>
        <v>0</v>
      </c>
      <c r="DD19" t="s">
        <v>3</v>
      </c>
      <c r="DE19" t="s">
        <v>3</v>
      </c>
      <c r="DF19">
        <f t="shared" si="17"/>
        <v>3.32</v>
      </c>
      <c r="DG19">
        <f t="shared" si="18"/>
        <v>0</v>
      </c>
      <c r="DH19">
        <f t="shared" si="19"/>
        <v>0</v>
      </c>
      <c r="DI19">
        <f t="shared" si="3"/>
        <v>0</v>
      </c>
      <c r="DJ19">
        <f t="shared" si="20"/>
        <v>3.32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ROW(Source!A29)</f>
        <v>29</v>
      </c>
      <c r="B20">
        <v>59204059</v>
      </c>
      <c r="C20">
        <v>60526267</v>
      </c>
      <c r="D20">
        <v>58308917</v>
      </c>
      <c r="E20">
        <v>1</v>
      </c>
      <c r="F20">
        <v>1</v>
      </c>
      <c r="G20">
        <v>1080</v>
      </c>
      <c r="H20">
        <v>3</v>
      </c>
      <c r="I20" t="s">
        <v>884</v>
      </c>
      <c r="J20" t="s">
        <v>885</v>
      </c>
      <c r="K20" t="s">
        <v>886</v>
      </c>
      <c r="L20">
        <v>1354</v>
      </c>
      <c r="N20">
        <v>1010</v>
      </c>
      <c r="O20" t="s">
        <v>39</v>
      </c>
      <c r="P20" t="s">
        <v>39</v>
      </c>
      <c r="Q20">
        <v>1</v>
      </c>
      <c r="W20">
        <v>0</v>
      </c>
      <c r="X20">
        <v>-40224714</v>
      </c>
      <c r="Y20">
        <f t="shared" si="11"/>
        <v>29</v>
      </c>
      <c r="AA20">
        <v>0.8</v>
      </c>
      <c r="AB20">
        <v>0</v>
      </c>
      <c r="AC20">
        <v>0</v>
      </c>
      <c r="AD20">
        <v>0</v>
      </c>
      <c r="AE20">
        <v>0.89</v>
      </c>
      <c r="AF20">
        <v>0</v>
      </c>
      <c r="AG20">
        <v>0</v>
      </c>
      <c r="AH20">
        <v>0</v>
      </c>
      <c r="AI20">
        <v>0.9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29</v>
      </c>
      <c r="AU20" t="s">
        <v>3</v>
      </c>
      <c r="AV20">
        <v>0</v>
      </c>
      <c r="AW20">
        <v>2</v>
      </c>
      <c r="AX20">
        <v>60526287</v>
      </c>
      <c r="AY20">
        <v>1</v>
      </c>
      <c r="AZ20">
        <v>0</v>
      </c>
      <c r="BA20">
        <v>19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ROUND(Y20*Source!I29,9)</f>
        <v>5.22</v>
      </c>
      <c r="CY20">
        <f t="shared" si="12"/>
        <v>0.8</v>
      </c>
      <c r="CZ20">
        <f t="shared" si="13"/>
        <v>0.89</v>
      </c>
      <c r="DA20">
        <f t="shared" si="14"/>
        <v>0.9</v>
      </c>
      <c r="DB20">
        <f t="shared" si="15"/>
        <v>25.81</v>
      </c>
      <c r="DC20">
        <f t="shared" si="16"/>
        <v>0</v>
      </c>
      <c r="DD20" t="s">
        <v>3</v>
      </c>
      <c r="DE20" t="s">
        <v>3</v>
      </c>
      <c r="DF20">
        <f t="shared" si="17"/>
        <v>4.18</v>
      </c>
      <c r="DG20">
        <f t="shared" si="18"/>
        <v>0</v>
      </c>
      <c r="DH20">
        <f t="shared" si="19"/>
        <v>0</v>
      </c>
      <c r="DI20">
        <f t="shared" si="3"/>
        <v>0</v>
      </c>
      <c r="DJ20">
        <f t="shared" si="20"/>
        <v>4.18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ROW(Source!A29)</f>
        <v>29</v>
      </c>
      <c r="B21">
        <v>59204059</v>
      </c>
      <c r="C21">
        <v>60526267</v>
      </c>
      <c r="D21">
        <v>58326216</v>
      </c>
      <c r="E21">
        <v>1</v>
      </c>
      <c r="F21">
        <v>1</v>
      </c>
      <c r="G21">
        <v>1080</v>
      </c>
      <c r="H21">
        <v>3</v>
      </c>
      <c r="I21" t="s">
        <v>46</v>
      </c>
      <c r="J21" t="s">
        <v>49</v>
      </c>
      <c r="K21" t="s">
        <v>47</v>
      </c>
      <c r="L21">
        <v>1355</v>
      </c>
      <c r="N21">
        <v>1010</v>
      </c>
      <c r="O21" t="s">
        <v>48</v>
      </c>
      <c r="P21" t="s">
        <v>48</v>
      </c>
      <c r="Q21">
        <v>100</v>
      </c>
      <c r="W21">
        <v>0</v>
      </c>
      <c r="X21">
        <v>1873919888</v>
      </c>
      <c r="Y21">
        <f t="shared" si="11"/>
        <v>0.66666700000000001</v>
      </c>
      <c r="AA21">
        <v>1468.15</v>
      </c>
      <c r="AB21">
        <v>0</v>
      </c>
      <c r="AC21">
        <v>0</v>
      </c>
      <c r="AD21">
        <v>0</v>
      </c>
      <c r="AE21">
        <v>526.22</v>
      </c>
      <c r="AF21">
        <v>0</v>
      </c>
      <c r="AG21">
        <v>0</v>
      </c>
      <c r="AH21">
        <v>0</v>
      </c>
      <c r="AI21">
        <v>2.79</v>
      </c>
      <c r="AJ21">
        <v>1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 t="s">
        <v>3</v>
      </c>
      <c r="AT21">
        <v>0.66666700000000001</v>
      </c>
      <c r="AU21" t="s">
        <v>3</v>
      </c>
      <c r="AV21">
        <v>0</v>
      </c>
      <c r="AW21">
        <v>1</v>
      </c>
      <c r="AX21">
        <v>-1</v>
      </c>
      <c r="AY21">
        <v>0</v>
      </c>
      <c r="AZ21">
        <v>0</v>
      </c>
      <c r="BA21" t="s">
        <v>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ROUND(Y21*Source!I29,9)</f>
        <v>0.12000006000000001</v>
      </c>
      <c r="CY21">
        <f t="shared" si="12"/>
        <v>1468.15</v>
      </c>
      <c r="CZ21">
        <f t="shared" si="13"/>
        <v>526.22</v>
      </c>
      <c r="DA21">
        <f t="shared" si="14"/>
        <v>2.79</v>
      </c>
      <c r="DB21">
        <f t="shared" si="15"/>
        <v>350.81</v>
      </c>
      <c r="DC21">
        <f t="shared" si="16"/>
        <v>0</v>
      </c>
      <c r="DD21" t="s">
        <v>3</v>
      </c>
      <c r="DE21" t="s">
        <v>3</v>
      </c>
      <c r="DF21">
        <f t="shared" si="17"/>
        <v>176.18</v>
      </c>
      <c r="DG21">
        <f t="shared" si="18"/>
        <v>0</v>
      </c>
      <c r="DH21">
        <f t="shared" si="19"/>
        <v>0</v>
      </c>
      <c r="DI21">
        <f t="shared" si="3"/>
        <v>0</v>
      </c>
      <c r="DJ21">
        <f t="shared" si="20"/>
        <v>176.18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ROW(Source!A29)</f>
        <v>29</v>
      </c>
      <c r="B22">
        <v>59204059</v>
      </c>
      <c r="C22">
        <v>60526267</v>
      </c>
      <c r="D22">
        <v>58321777</v>
      </c>
      <c r="E22">
        <v>1</v>
      </c>
      <c r="F22">
        <v>1</v>
      </c>
      <c r="G22">
        <v>1080</v>
      </c>
      <c r="H22">
        <v>3</v>
      </c>
      <c r="I22" t="s">
        <v>32</v>
      </c>
      <c r="J22" t="s">
        <v>35</v>
      </c>
      <c r="K22" t="s">
        <v>33</v>
      </c>
      <c r="L22">
        <v>1301</v>
      </c>
      <c r="N22">
        <v>1003</v>
      </c>
      <c r="O22" t="s">
        <v>34</v>
      </c>
      <c r="P22" t="s">
        <v>34</v>
      </c>
      <c r="Q22">
        <v>1</v>
      </c>
      <c r="W22">
        <v>0</v>
      </c>
      <c r="X22">
        <v>949658601</v>
      </c>
      <c r="Y22">
        <f t="shared" si="11"/>
        <v>100</v>
      </c>
      <c r="AA22">
        <v>523.5</v>
      </c>
      <c r="AB22">
        <v>0</v>
      </c>
      <c r="AC22">
        <v>0</v>
      </c>
      <c r="AD22">
        <v>0</v>
      </c>
      <c r="AE22">
        <v>28.1</v>
      </c>
      <c r="AF22">
        <v>0</v>
      </c>
      <c r="AG22">
        <v>0</v>
      </c>
      <c r="AH22">
        <v>0</v>
      </c>
      <c r="AI22">
        <v>18.63</v>
      </c>
      <c r="AJ22">
        <v>1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 t="s">
        <v>3</v>
      </c>
      <c r="AT22">
        <v>100</v>
      </c>
      <c r="AU22" t="s">
        <v>3</v>
      </c>
      <c r="AV22">
        <v>0</v>
      </c>
      <c r="AW22">
        <v>1</v>
      </c>
      <c r="AX22">
        <v>-1</v>
      </c>
      <c r="AY22">
        <v>0</v>
      </c>
      <c r="AZ22">
        <v>0</v>
      </c>
      <c r="BA22" t="s">
        <v>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ROUND(Y22*Source!I29,9)</f>
        <v>18</v>
      </c>
      <c r="CY22">
        <f t="shared" si="12"/>
        <v>523.5</v>
      </c>
      <c r="CZ22">
        <f t="shared" si="13"/>
        <v>28.1</v>
      </c>
      <c r="DA22">
        <f t="shared" si="14"/>
        <v>18.63</v>
      </c>
      <c r="DB22">
        <f t="shared" si="15"/>
        <v>2810</v>
      </c>
      <c r="DC22">
        <f t="shared" si="16"/>
        <v>0</v>
      </c>
      <c r="DD22" t="s">
        <v>3</v>
      </c>
      <c r="DE22" t="s">
        <v>3</v>
      </c>
      <c r="DF22">
        <f t="shared" si="17"/>
        <v>9423</v>
      </c>
      <c r="DG22">
        <f t="shared" si="18"/>
        <v>0</v>
      </c>
      <c r="DH22">
        <f t="shared" si="19"/>
        <v>0</v>
      </c>
      <c r="DI22">
        <f t="shared" si="3"/>
        <v>0</v>
      </c>
      <c r="DJ22">
        <f t="shared" si="20"/>
        <v>9423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ROW(Source!A29)</f>
        <v>29</v>
      </c>
      <c r="B23">
        <v>59204059</v>
      </c>
      <c r="C23">
        <v>60526267</v>
      </c>
      <c r="D23">
        <v>58327581</v>
      </c>
      <c r="E23">
        <v>1</v>
      </c>
      <c r="F23">
        <v>1</v>
      </c>
      <c r="G23">
        <v>1080</v>
      </c>
      <c r="H23">
        <v>3</v>
      </c>
      <c r="I23" t="s">
        <v>42</v>
      </c>
      <c r="J23" t="s">
        <v>44</v>
      </c>
      <c r="K23" t="s">
        <v>43</v>
      </c>
      <c r="L23">
        <v>1354</v>
      </c>
      <c r="N23">
        <v>1010</v>
      </c>
      <c r="O23" t="s">
        <v>39</v>
      </c>
      <c r="P23" t="s">
        <v>39</v>
      </c>
      <c r="Q23">
        <v>1</v>
      </c>
      <c r="W23">
        <v>0</v>
      </c>
      <c r="X23">
        <v>-877742701</v>
      </c>
      <c r="Y23">
        <f t="shared" si="11"/>
        <v>244.444444</v>
      </c>
      <c r="AA23">
        <v>875.62</v>
      </c>
      <c r="AB23">
        <v>0</v>
      </c>
      <c r="AC23">
        <v>0</v>
      </c>
      <c r="AD23">
        <v>0</v>
      </c>
      <c r="AE23">
        <v>24.61</v>
      </c>
      <c r="AF23">
        <v>0</v>
      </c>
      <c r="AG23">
        <v>0</v>
      </c>
      <c r="AH23">
        <v>0</v>
      </c>
      <c r="AI23">
        <v>35.58</v>
      </c>
      <c r="AJ23">
        <v>1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 t="s">
        <v>3</v>
      </c>
      <c r="AT23">
        <v>244.444444</v>
      </c>
      <c r="AU23" t="s">
        <v>3</v>
      </c>
      <c r="AV23">
        <v>0</v>
      </c>
      <c r="AW23">
        <v>1</v>
      </c>
      <c r="AX23">
        <v>-1</v>
      </c>
      <c r="AY23">
        <v>0</v>
      </c>
      <c r="AZ23">
        <v>0</v>
      </c>
      <c r="BA23" t="s">
        <v>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ROUND(Y23*Source!I29,9)</f>
        <v>43.99999992</v>
      </c>
      <c r="CY23">
        <f t="shared" si="12"/>
        <v>875.62</v>
      </c>
      <c r="CZ23">
        <f t="shared" si="13"/>
        <v>24.61</v>
      </c>
      <c r="DA23">
        <f t="shared" si="14"/>
        <v>35.58</v>
      </c>
      <c r="DB23">
        <f t="shared" si="15"/>
        <v>6015.78</v>
      </c>
      <c r="DC23">
        <f t="shared" si="16"/>
        <v>0</v>
      </c>
      <c r="DD23" t="s">
        <v>3</v>
      </c>
      <c r="DE23" t="s">
        <v>3</v>
      </c>
      <c r="DF23">
        <f t="shared" si="17"/>
        <v>38527.279999999999</v>
      </c>
      <c r="DG23">
        <f t="shared" si="18"/>
        <v>0</v>
      </c>
      <c r="DH23">
        <f t="shared" si="19"/>
        <v>0</v>
      </c>
      <c r="DI23">
        <f t="shared" si="3"/>
        <v>0</v>
      </c>
      <c r="DJ23">
        <f t="shared" si="20"/>
        <v>38527.279999999999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ROW(Source!A29)</f>
        <v>29</v>
      </c>
      <c r="B24">
        <v>59204059</v>
      </c>
      <c r="C24">
        <v>60526267</v>
      </c>
      <c r="D24">
        <v>58327516</v>
      </c>
      <c r="E24">
        <v>1</v>
      </c>
      <c r="F24">
        <v>1</v>
      </c>
      <c r="G24">
        <v>1080</v>
      </c>
      <c r="H24">
        <v>3</v>
      </c>
      <c r="I24" t="s">
        <v>37</v>
      </c>
      <c r="J24" t="s">
        <v>40</v>
      </c>
      <c r="K24" t="s">
        <v>38</v>
      </c>
      <c r="L24">
        <v>1354</v>
      </c>
      <c r="N24">
        <v>1010</v>
      </c>
      <c r="O24" t="s">
        <v>39</v>
      </c>
      <c r="P24" t="s">
        <v>39</v>
      </c>
      <c r="Q24">
        <v>1</v>
      </c>
      <c r="W24">
        <v>0</v>
      </c>
      <c r="X24">
        <v>-1914030801</v>
      </c>
      <c r="Y24">
        <f t="shared" si="11"/>
        <v>33.333333000000003</v>
      </c>
      <c r="AA24">
        <v>654.64</v>
      </c>
      <c r="AB24">
        <v>0</v>
      </c>
      <c r="AC24">
        <v>0</v>
      </c>
      <c r="AD24">
        <v>0</v>
      </c>
      <c r="AE24">
        <v>34.97</v>
      </c>
      <c r="AF24">
        <v>0</v>
      </c>
      <c r="AG24">
        <v>0</v>
      </c>
      <c r="AH24">
        <v>0</v>
      </c>
      <c r="AI24">
        <v>18.72</v>
      </c>
      <c r="AJ24">
        <v>1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 t="s">
        <v>3</v>
      </c>
      <c r="AT24">
        <v>33.333333000000003</v>
      </c>
      <c r="AU24" t="s">
        <v>3</v>
      </c>
      <c r="AV24">
        <v>0</v>
      </c>
      <c r="AW24">
        <v>1</v>
      </c>
      <c r="AX24">
        <v>-1</v>
      </c>
      <c r="AY24">
        <v>0</v>
      </c>
      <c r="AZ24">
        <v>0</v>
      </c>
      <c r="BA24" t="s">
        <v>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ROUND(Y24*Source!I29,9)</f>
        <v>5.9999999400000004</v>
      </c>
      <c r="CY24">
        <f t="shared" si="12"/>
        <v>654.64</v>
      </c>
      <c r="CZ24">
        <f t="shared" si="13"/>
        <v>34.97</v>
      </c>
      <c r="DA24">
        <f t="shared" si="14"/>
        <v>18.72</v>
      </c>
      <c r="DB24">
        <f t="shared" si="15"/>
        <v>1165.67</v>
      </c>
      <c r="DC24">
        <f t="shared" si="16"/>
        <v>0</v>
      </c>
      <c r="DD24" t="s">
        <v>3</v>
      </c>
      <c r="DE24" t="s">
        <v>3</v>
      </c>
      <c r="DF24">
        <f t="shared" si="17"/>
        <v>3927.84</v>
      </c>
      <c r="DG24">
        <f t="shared" si="18"/>
        <v>0</v>
      </c>
      <c r="DH24">
        <f t="shared" si="19"/>
        <v>0</v>
      </c>
      <c r="DI24">
        <f t="shared" si="3"/>
        <v>0</v>
      </c>
      <c r="DJ24">
        <f t="shared" si="20"/>
        <v>3927.84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ROW(Source!A38)</f>
        <v>38</v>
      </c>
      <c r="B25">
        <v>59204062</v>
      </c>
      <c r="C25">
        <v>60526295</v>
      </c>
      <c r="D25">
        <v>58266404</v>
      </c>
      <c r="E25">
        <v>1080</v>
      </c>
      <c r="F25">
        <v>1</v>
      </c>
      <c r="G25">
        <v>1080</v>
      </c>
      <c r="H25">
        <v>1</v>
      </c>
      <c r="I25" t="s">
        <v>859</v>
      </c>
      <c r="J25" t="s">
        <v>3</v>
      </c>
      <c r="K25" t="s">
        <v>860</v>
      </c>
      <c r="L25">
        <v>1191</v>
      </c>
      <c r="N25">
        <v>1013</v>
      </c>
      <c r="O25" t="s">
        <v>861</v>
      </c>
      <c r="P25" t="s">
        <v>861</v>
      </c>
      <c r="Q25">
        <v>1</v>
      </c>
      <c r="W25">
        <v>0</v>
      </c>
      <c r="X25">
        <v>476480486</v>
      </c>
      <c r="Y25">
        <f>((AT25*1.15)*1.1)</f>
        <v>42.630500000000005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33.700000000000003</v>
      </c>
      <c r="AU25" t="s">
        <v>26</v>
      </c>
      <c r="AV25">
        <v>1</v>
      </c>
      <c r="AW25">
        <v>2</v>
      </c>
      <c r="AX25">
        <v>60526312</v>
      </c>
      <c r="AY25">
        <v>1</v>
      </c>
      <c r="AZ25">
        <v>0</v>
      </c>
      <c r="BA25">
        <v>23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ROUND(AT25*Source!I38*AH25*AL25,2)</f>
        <v>0</v>
      </c>
      <c r="CV25">
        <f>ROUND(Y25*Source!I38,9)</f>
        <v>0</v>
      </c>
      <c r="CW25">
        <v>0</v>
      </c>
      <c r="CX25">
        <f>ROUND(Y25*Source!I38,9)</f>
        <v>0</v>
      </c>
      <c r="CY25">
        <f>AD25</f>
        <v>0</v>
      </c>
      <c r="CZ25">
        <f>AH25</f>
        <v>0</v>
      </c>
      <c r="DA25">
        <f>AL25</f>
        <v>1</v>
      </c>
      <c r="DB25">
        <f>ROUND(((ROUND(AT25*CZ25,2)*1.15)*1.1),6)</f>
        <v>0</v>
      </c>
      <c r="DC25">
        <f>ROUND(((ROUND(AT25*AG25,2)*1.15)*1.1),6)</f>
        <v>0</v>
      </c>
      <c r="DD25" t="s">
        <v>3</v>
      </c>
      <c r="DE25" t="s">
        <v>3</v>
      </c>
      <c r="DF25">
        <f t="shared" ref="DF25:DF44" si="21">ROUND(ROUND(AE25,2)*CX25,2)</f>
        <v>0</v>
      </c>
      <c r="DG25">
        <f t="shared" si="18"/>
        <v>0</v>
      </c>
      <c r="DH25">
        <f t="shared" si="19"/>
        <v>0</v>
      </c>
      <c r="DI25">
        <f t="shared" si="3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ROW(Source!A38)</f>
        <v>38</v>
      </c>
      <c r="B26">
        <v>59204062</v>
      </c>
      <c r="C26">
        <v>60526295</v>
      </c>
      <c r="D26">
        <v>58340276</v>
      </c>
      <c r="E26">
        <v>1</v>
      </c>
      <c r="F26">
        <v>1</v>
      </c>
      <c r="G26">
        <v>1080</v>
      </c>
      <c r="H26">
        <v>2</v>
      </c>
      <c r="I26" t="s">
        <v>887</v>
      </c>
      <c r="J26" t="s">
        <v>888</v>
      </c>
      <c r="K26" t="s">
        <v>889</v>
      </c>
      <c r="L26">
        <v>1368</v>
      </c>
      <c r="N26">
        <v>1011</v>
      </c>
      <c r="O26" t="s">
        <v>865</v>
      </c>
      <c r="P26" t="s">
        <v>865</v>
      </c>
      <c r="Q26">
        <v>1</v>
      </c>
      <c r="W26">
        <v>0</v>
      </c>
      <c r="X26">
        <v>-886582249</v>
      </c>
      <c r="Y26">
        <f>((AT26*1.25)*1.1)</f>
        <v>1.63625</v>
      </c>
      <c r="AA26">
        <v>0</v>
      </c>
      <c r="AB26">
        <v>3.39</v>
      </c>
      <c r="AC26">
        <v>0</v>
      </c>
      <c r="AD26">
        <v>0</v>
      </c>
      <c r="AE26">
        <v>0</v>
      </c>
      <c r="AF26">
        <v>3.18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1.19</v>
      </c>
      <c r="AU26" t="s">
        <v>866</v>
      </c>
      <c r="AV26">
        <v>0</v>
      </c>
      <c r="AW26">
        <v>2</v>
      </c>
      <c r="AX26">
        <v>60526313</v>
      </c>
      <c r="AY26">
        <v>1</v>
      </c>
      <c r="AZ26">
        <v>0</v>
      </c>
      <c r="BA26">
        <v>24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f>ROUND(Y26*Source!I38*DO26,9)</f>
        <v>0</v>
      </c>
      <c r="CX26">
        <f>ROUND(Y26*Source!I38,9)</f>
        <v>0</v>
      </c>
      <c r="CY26">
        <f>AB26</f>
        <v>3.39</v>
      </c>
      <c r="CZ26">
        <f>AF26</f>
        <v>3.18</v>
      </c>
      <c r="DA26">
        <f>AJ26</f>
        <v>1</v>
      </c>
      <c r="DB26">
        <f>ROUND(((ROUND(AT26*CZ26,2)*1.25)*1.1),6)</f>
        <v>5.1974999999999998</v>
      </c>
      <c r="DC26">
        <f>ROUND(((ROUND(AT26*AG26,2)*1.25)*1.1),6)</f>
        <v>0</v>
      </c>
      <c r="DD26" t="s">
        <v>3</v>
      </c>
      <c r="DE26" t="s">
        <v>3</v>
      </c>
      <c r="DF26">
        <f t="shared" si="21"/>
        <v>0</v>
      </c>
      <c r="DG26">
        <f t="shared" si="18"/>
        <v>0</v>
      </c>
      <c r="DH26">
        <f t="shared" si="19"/>
        <v>0</v>
      </c>
      <c r="DI26">
        <f t="shared" si="3"/>
        <v>0</v>
      </c>
      <c r="DJ26">
        <f>DG26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ROW(Source!A38)</f>
        <v>38</v>
      </c>
      <c r="B27">
        <v>59204062</v>
      </c>
      <c r="C27">
        <v>60526295</v>
      </c>
      <c r="D27">
        <v>58340578</v>
      </c>
      <c r="E27">
        <v>1</v>
      </c>
      <c r="F27">
        <v>1</v>
      </c>
      <c r="G27">
        <v>1080</v>
      </c>
      <c r="H27">
        <v>2</v>
      </c>
      <c r="I27" t="s">
        <v>862</v>
      </c>
      <c r="J27" t="s">
        <v>863</v>
      </c>
      <c r="K27" t="s">
        <v>864</v>
      </c>
      <c r="L27">
        <v>1368</v>
      </c>
      <c r="N27">
        <v>1011</v>
      </c>
      <c r="O27" t="s">
        <v>865</v>
      </c>
      <c r="P27" t="s">
        <v>865</v>
      </c>
      <c r="Q27">
        <v>1</v>
      </c>
      <c r="W27">
        <v>0</v>
      </c>
      <c r="X27">
        <v>-1985943078</v>
      </c>
      <c r="Y27">
        <f>((AT27*1.25)*1.1)</f>
        <v>0.55000000000000004</v>
      </c>
      <c r="AA27">
        <v>0</v>
      </c>
      <c r="AB27">
        <v>88.67</v>
      </c>
      <c r="AC27">
        <v>13.47</v>
      </c>
      <c r="AD27">
        <v>0</v>
      </c>
      <c r="AE27">
        <v>0</v>
      </c>
      <c r="AF27">
        <v>83.1</v>
      </c>
      <c r="AG27">
        <v>12.62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0.4</v>
      </c>
      <c r="AU27" t="s">
        <v>866</v>
      </c>
      <c r="AV27">
        <v>0</v>
      </c>
      <c r="AW27">
        <v>2</v>
      </c>
      <c r="AX27">
        <v>60526314</v>
      </c>
      <c r="AY27">
        <v>1</v>
      </c>
      <c r="AZ27">
        <v>0</v>
      </c>
      <c r="BA27">
        <v>25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f>ROUND(Y27*Source!I38*DO27,9)</f>
        <v>0</v>
      </c>
      <c r="CX27">
        <f>ROUND(Y27*Source!I38,9)</f>
        <v>0</v>
      </c>
      <c r="CY27">
        <f>AB27</f>
        <v>88.67</v>
      </c>
      <c r="CZ27">
        <f>AF27</f>
        <v>83.1</v>
      </c>
      <c r="DA27">
        <f>AJ27</f>
        <v>1</v>
      </c>
      <c r="DB27">
        <f>ROUND(((ROUND(AT27*CZ27,2)*1.25)*1.1),6)</f>
        <v>45.704999999999998</v>
      </c>
      <c r="DC27">
        <f>ROUND(((ROUND(AT27*AG27,2)*1.25)*1.1),6)</f>
        <v>6.9437499999999996</v>
      </c>
      <c r="DD27" t="s">
        <v>3</v>
      </c>
      <c r="DE27" t="s">
        <v>3</v>
      </c>
      <c r="DF27">
        <f t="shared" si="21"/>
        <v>0</v>
      </c>
      <c r="DG27">
        <f t="shared" si="18"/>
        <v>0</v>
      </c>
      <c r="DH27">
        <f t="shared" si="19"/>
        <v>0</v>
      </c>
      <c r="DI27">
        <f t="shared" si="3"/>
        <v>0</v>
      </c>
      <c r="DJ27">
        <f>DG27</f>
        <v>0</v>
      </c>
      <c r="DK27">
        <v>0</v>
      </c>
      <c r="DL27" t="s">
        <v>867</v>
      </c>
      <c r="DM27">
        <v>0</v>
      </c>
      <c r="DN27" t="s">
        <v>861</v>
      </c>
      <c r="DO27">
        <v>12.62</v>
      </c>
    </row>
    <row r="28" spans="1:119" x14ac:dyDescent="0.2">
      <c r="A28">
        <f>ROW(Source!A38)</f>
        <v>38</v>
      </c>
      <c r="B28">
        <v>59204062</v>
      </c>
      <c r="C28">
        <v>60526295</v>
      </c>
      <c r="D28">
        <v>58339814</v>
      </c>
      <c r="E28">
        <v>1</v>
      </c>
      <c r="F28">
        <v>1</v>
      </c>
      <c r="G28">
        <v>1080</v>
      </c>
      <c r="H28">
        <v>2</v>
      </c>
      <c r="I28" t="s">
        <v>874</v>
      </c>
      <c r="J28" t="s">
        <v>875</v>
      </c>
      <c r="K28" t="s">
        <v>876</v>
      </c>
      <c r="L28">
        <v>1368</v>
      </c>
      <c r="N28">
        <v>1011</v>
      </c>
      <c r="O28" t="s">
        <v>865</v>
      </c>
      <c r="P28" t="s">
        <v>865</v>
      </c>
      <c r="Q28">
        <v>1</v>
      </c>
      <c r="W28">
        <v>0</v>
      </c>
      <c r="X28">
        <v>1087580389</v>
      </c>
      <c r="Y28">
        <f>((AT28*1.25)*1.1)</f>
        <v>8.2500000000000004E-2</v>
      </c>
      <c r="AA28">
        <v>0</v>
      </c>
      <c r="AB28">
        <v>191.17</v>
      </c>
      <c r="AC28">
        <v>18.059999999999999</v>
      </c>
      <c r="AD28">
        <v>0</v>
      </c>
      <c r="AE28">
        <v>0</v>
      </c>
      <c r="AF28">
        <v>179.17</v>
      </c>
      <c r="AG28">
        <v>16.93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0.06</v>
      </c>
      <c r="AU28" t="s">
        <v>866</v>
      </c>
      <c r="AV28">
        <v>0</v>
      </c>
      <c r="AW28">
        <v>2</v>
      </c>
      <c r="AX28">
        <v>60526315</v>
      </c>
      <c r="AY28">
        <v>1</v>
      </c>
      <c r="AZ28">
        <v>0</v>
      </c>
      <c r="BA28">
        <v>26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f>ROUND(Y28*Source!I38*DO28,9)</f>
        <v>0</v>
      </c>
      <c r="CX28">
        <f>ROUND(Y28*Source!I38,9)</f>
        <v>0</v>
      </c>
      <c r="CY28">
        <f>AB28</f>
        <v>191.17</v>
      </c>
      <c r="CZ28">
        <f>AF28</f>
        <v>179.17</v>
      </c>
      <c r="DA28">
        <f>AJ28</f>
        <v>1</v>
      </c>
      <c r="DB28">
        <f>ROUND(((ROUND(AT28*CZ28,2)*1.25)*1.1),6)</f>
        <v>14.78125</v>
      </c>
      <c r="DC28">
        <f>ROUND(((ROUND(AT28*AG28,2)*1.25)*1.1),6)</f>
        <v>1.4025000000000001</v>
      </c>
      <c r="DD28" t="s">
        <v>3</v>
      </c>
      <c r="DE28" t="s">
        <v>3</v>
      </c>
      <c r="DF28">
        <f t="shared" si="21"/>
        <v>0</v>
      </c>
      <c r="DG28">
        <f t="shared" si="18"/>
        <v>0</v>
      </c>
      <c r="DH28">
        <f t="shared" si="19"/>
        <v>0</v>
      </c>
      <c r="DI28">
        <f t="shared" si="3"/>
        <v>0</v>
      </c>
      <c r="DJ28">
        <f>DG28</f>
        <v>0</v>
      </c>
      <c r="DK28">
        <v>0</v>
      </c>
      <c r="DL28" t="s">
        <v>867</v>
      </c>
      <c r="DM28">
        <v>0</v>
      </c>
      <c r="DN28" t="s">
        <v>861</v>
      </c>
      <c r="DO28">
        <v>16.93</v>
      </c>
    </row>
    <row r="29" spans="1:119" x14ac:dyDescent="0.2">
      <c r="A29">
        <f>ROW(Source!A38)</f>
        <v>38</v>
      </c>
      <c r="B29">
        <v>59204062</v>
      </c>
      <c r="C29">
        <v>60526295</v>
      </c>
      <c r="D29">
        <v>58308814</v>
      </c>
      <c r="E29">
        <v>1</v>
      </c>
      <c r="F29">
        <v>1</v>
      </c>
      <c r="G29">
        <v>1080</v>
      </c>
      <c r="H29">
        <v>3</v>
      </c>
      <c r="I29" t="s">
        <v>890</v>
      </c>
      <c r="J29" t="s">
        <v>891</v>
      </c>
      <c r="K29" t="s">
        <v>892</v>
      </c>
      <c r="L29">
        <v>1339</v>
      </c>
      <c r="N29">
        <v>1007</v>
      </c>
      <c r="O29" t="s">
        <v>893</v>
      </c>
      <c r="P29" t="s">
        <v>893</v>
      </c>
      <c r="Q29">
        <v>1</v>
      </c>
      <c r="W29">
        <v>0</v>
      </c>
      <c r="X29">
        <v>-744103292</v>
      </c>
      <c r="Y29">
        <f t="shared" ref="Y29:Y40" si="22">AT29</f>
        <v>3.3000000000000002E-2</v>
      </c>
      <c r="AA29">
        <v>7.07</v>
      </c>
      <c r="AB29">
        <v>0</v>
      </c>
      <c r="AC29">
        <v>0</v>
      </c>
      <c r="AD29">
        <v>0</v>
      </c>
      <c r="AE29">
        <v>7.07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3.3000000000000002E-2</v>
      </c>
      <c r="AU29" t="s">
        <v>3</v>
      </c>
      <c r="AV29">
        <v>0</v>
      </c>
      <c r="AW29">
        <v>2</v>
      </c>
      <c r="AX29">
        <v>60526316</v>
      </c>
      <c r="AY29">
        <v>1</v>
      </c>
      <c r="AZ29">
        <v>0</v>
      </c>
      <c r="BA29">
        <v>27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ROUND(Y29*Source!I38,9)</f>
        <v>0</v>
      </c>
      <c r="CY29">
        <f t="shared" ref="CY29:CY40" si="23">AA29</f>
        <v>7.07</v>
      </c>
      <c r="CZ29">
        <f t="shared" ref="CZ29:CZ40" si="24">AE29</f>
        <v>7.07</v>
      </c>
      <c r="DA29">
        <f t="shared" ref="DA29:DA40" si="25">AI29</f>
        <v>1</v>
      </c>
      <c r="DB29">
        <f t="shared" ref="DB29:DB40" si="26">ROUND(ROUND(AT29*CZ29,2),6)</f>
        <v>0.23</v>
      </c>
      <c r="DC29">
        <f t="shared" ref="DC29:DC40" si="27">ROUND(ROUND(AT29*AG29,2),6)</f>
        <v>0</v>
      </c>
      <c r="DD29" t="s">
        <v>3</v>
      </c>
      <c r="DE29" t="s">
        <v>3</v>
      </c>
      <c r="DF29">
        <f t="shared" si="21"/>
        <v>0</v>
      </c>
      <c r="DG29">
        <f t="shared" si="18"/>
        <v>0</v>
      </c>
      <c r="DH29">
        <f t="shared" si="19"/>
        <v>0</v>
      </c>
      <c r="DI29">
        <f t="shared" si="3"/>
        <v>0</v>
      </c>
      <c r="DJ29">
        <f t="shared" ref="DJ29:DJ40" si="28">DF29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ROW(Source!A38)</f>
        <v>38</v>
      </c>
      <c r="B30">
        <v>59204062</v>
      </c>
      <c r="C30">
        <v>60526295</v>
      </c>
      <c r="D30">
        <v>58310526</v>
      </c>
      <c r="E30">
        <v>1</v>
      </c>
      <c r="F30">
        <v>1</v>
      </c>
      <c r="G30">
        <v>1080</v>
      </c>
      <c r="H30">
        <v>3</v>
      </c>
      <c r="I30" t="s">
        <v>894</v>
      </c>
      <c r="J30" t="s">
        <v>895</v>
      </c>
      <c r="K30" t="s">
        <v>896</v>
      </c>
      <c r="L30">
        <v>1346</v>
      </c>
      <c r="N30">
        <v>1009</v>
      </c>
      <c r="O30" t="s">
        <v>880</v>
      </c>
      <c r="P30" t="s">
        <v>880</v>
      </c>
      <c r="Q30">
        <v>1</v>
      </c>
      <c r="W30">
        <v>0</v>
      </c>
      <c r="X30">
        <v>-1011812427</v>
      </c>
      <c r="Y30">
        <f t="shared" si="22"/>
        <v>0.05</v>
      </c>
      <c r="AA30">
        <v>37.979999999999997</v>
      </c>
      <c r="AB30">
        <v>0</v>
      </c>
      <c r="AC30">
        <v>0</v>
      </c>
      <c r="AD30">
        <v>0</v>
      </c>
      <c r="AE30">
        <v>37.979999999999997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0.05</v>
      </c>
      <c r="AU30" t="s">
        <v>3</v>
      </c>
      <c r="AV30">
        <v>0</v>
      </c>
      <c r="AW30">
        <v>2</v>
      </c>
      <c r="AX30">
        <v>60526317</v>
      </c>
      <c r="AY30">
        <v>1</v>
      </c>
      <c r="AZ30">
        <v>0</v>
      </c>
      <c r="BA30">
        <v>28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ROUND(Y30*Source!I38,9)</f>
        <v>0</v>
      </c>
      <c r="CY30">
        <f t="shared" si="23"/>
        <v>37.979999999999997</v>
      </c>
      <c r="CZ30">
        <f t="shared" si="24"/>
        <v>37.979999999999997</v>
      </c>
      <c r="DA30">
        <f t="shared" si="25"/>
        <v>1</v>
      </c>
      <c r="DB30">
        <f t="shared" si="26"/>
        <v>1.9</v>
      </c>
      <c r="DC30">
        <f t="shared" si="27"/>
        <v>0</v>
      </c>
      <c r="DD30" t="s">
        <v>3</v>
      </c>
      <c r="DE30" t="s">
        <v>3</v>
      </c>
      <c r="DF30">
        <f t="shared" si="21"/>
        <v>0</v>
      </c>
      <c r="DG30">
        <f t="shared" si="18"/>
        <v>0</v>
      </c>
      <c r="DH30">
        <f t="shared" si="19"/>
        <v>0</v>
      </c>
      <c r="DI30">
        <f t="shared" si="3"/>
        <v>0</v>
      </c>
      <c r="DJ30">
        <f t="shared" si="28"/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ROW(Source!A38)</f>
        <v>38</v>
      </c>
      <c r="B31">
        <v>59204062</v>
      </c>
      <c r="C31">
        <v>60526295</v>
      </c>
      <c r="D31">
        <v>58308933</v>
      </c>
      <c r="E31">
        <v>1</v>
      </c>
      <c r="F31">
        <v>1</v>
      </c>
      <c r="G31">
        <v>1080</v>
      </c>
      <c r="H31">
        <v>3</v>
      </c>
      <c r="I31" t="s">
        <v>897</v>
      </c>
      <c r="J31" t="s">
        <v>898</v>
      </c>
      <c r="K31" t="s">
        <v>899</v>
      </c>
      <c r="L31">
        <v>1348</v>
      </c>
      <c r="N31">
        <v>1009</v>
      </c>
      <c r="O31" t="s">
        <v>900</v>
      </c>
      <c r="P31" t="s">
        <v>900</v>
      </c>
      <c r="Q31">
        <v>1000</v>
      </c>
      <c r="W31">
        <v>0</v>
      </c>
      <c r="X31">
        <v>1469978170</v>
      </c>
      <c r="Y31">
        <f t="shared" si="22"/>
        <v>8.9999999999999996E-7</v>
      </c>
      <c r="AA31">
        <v>3234.81</v>
      </c>
      <c r="AB31">
        <v>0</v>
      </c>
      <c r="AC31">
        <v>0</v>
      </c>
      <c r="AD31">
        <v>0</v>
      </c>
      <c r="AE31">
        <v>3234.81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8.9999999999999996E-7</v>
      </c>
      <c r="AU31" t="s">
        <v>3</v>
      </c>
      <c r="AV31">
        <v>0</v>
      </c>
      <c r="AW31">
        <v>2</v>
      </c>
      <c r="AX31">
        <v>60526318</v>
      </c>
      <c r="AY31">
        <v>1</v>
      </c>
      <c r="AZ31">
        <v>0</v>
      </c>
      <c r="BA31">
        <v>29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ROUND(Y31*Source!I38,9)</f>
        <v>0</v>
      </c>
      <c r="CY31">
        <f t="shared" si="23"/>
        <v>3234.81</v>
      </c>
      <c r="CZ31">
        <f t="shared" si="24"/>
        <v>3234.81</v>
      </c>
      <c r="DA31">
        <f t="shared" si="25"/>
        <v>1</v>
      </c>
      <c r="DB31">
        <f t="shared" si="26"/>
        <v>0</v>
      </c>
      <c r="DC31">
        <f t="shared" si="27"/>
        <v>0</v>
      </c>
      <c r="DD31" t="s">
        <v>3</v>
      </c>
      <c r="DE31" t="s">
        <v>3</v>
      </c>
      <c r="DF31">
        <f t="shared" si="21"/>
        <v>0</v>
      </c>
      <c r="DG31">
        <f t="shared" si="18"/>
        <v>0</v>
      </c>
      <c r="DH31">
        <f t="shared" si="19"/>
        <v>0</v>
      </c>
      <c r="DI31">
        <f t="shared" si="3"/>
        <v>0</v>
      </c>
      <c r="DJ31">
        <f t="shared" si="28"/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ROW(Source!A38)</f>
        <v>38</v>
      </c>
      <c r="B32">
        <v>59204062</v>
      </c>
      <c r="C32">
        <v>60526295</v>
      </c>
      <c r="D32">
        <v>58308746</v>
      </c>
      <c r="E32">
        <v>1</v>
      </c>
      <c r="F32">
        <v>1</v>
      </c>
      <c r="G32">
        <v>1080</v>
      </c>
      <c r="H32">
        <v>3</v>
      </c>
      <c r="I32" t="s">
        <v>901</v>
      </c>
      <c r="J32" t="s">
        <v>902</v>
      </c>
      <c r="K32" t="s">
        <v>903</v>
      </c>
      <c r="L32">
        <v>1339</v>
      </c>
      <c r="N32">
        <v>1007</v>
      </c>
      <c r="O32" t="s">
        <v>893</v>
      </c>
      <c r="P32" t="s">
        <v>893</v>
      </c>
      <c r="Q32">
        <v>1</v>
      </c>
      <c r="W32">
        <v>0</v>
      </c>
      <c r="X32">
        <v>1565098517</v>
      </c>
      <c r="Y32">
        <f t="shared" si="22"/>
        <v>0.19</v>
      </c>
      <c r="AA32">
        <v>53.42</v>
      </c>
      <c r="AB32">
        <v>0</v>
      </c>
      <c r="AC32">
        <v>0</v>
      </c>
      <c r="AD32">
        <v>0</v>
      </c>
      <c r="AE32">
        <v>53.42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0.19</v>
      </c>
      <c r="AU32" t="s">
        <v>3</v>
      </c>
      <c r="AV32">
        <v>0</v>
      </c>
      <c r="AW32">
        <v>2</v>
      </c>
      <c r="AX32">
        <v>60526319</v>
      </c>
      <c r="AY32">
        <v>1</v>
      </c>
      <c r="AZ32">
        <v>0</v>
      </c>
      <c r="BA32">
        <v>30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ROUND(Y32*Source!I38,9)</f>
        <v>0</v>
      </c>
      <c r="CY32">
        <f t="shared" si="23"/>
        <v>53.42</v>
      </c>
      <c r="CZ32">
        <f t="shared" si="24"/>
        <v>53.42</v>
      </c>
      <c r="DA32">
        <f t="shared" si="25"/>
        <v>1</v>
      </c>
      <c r="DB32">
        <f t="shared" si="26"/>
        <v>10.15</v>
      </c>
      <c r="DC32">
        <f t="shared" si="27"/>
        <v>0</v>
      </c>
      <c r="DD32" t="s">
        <v>3</v>
      </c>
      <c r="DE32" t="s">
        <v>3</v>
      </c>
      <c r="DF32">
        <f t="shared" si="21"/>
        <v>0</v>
      </c>
      <c r="DG32">
        <f t="shared" si="18"/>
        <v>0</v>
      </c>
      <c r="DH32">
        <f t="shared" si="19"/>
        <v>0</v>
      </c>
      <c r="DI32">
        <f t="shared" si="3"/>
        <v>0</v>
      </c>
      <c r="DJ32">
        <f t="shared" si="28"/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ROW(Source!A38)</f>
        <v>38</v>
      </c>
      <c r="B33">
        <v>59204062</v>
      </c>
      <c r="C33">
        <v>60526295</v>
      </c>
      <c r="D33">
        <v>58309012</v>
      </c>
      <c r="E33">
        <v>1</v>
      </c>
      <c r="F33">
        <v>1</v>
      </c>
      <c r="G33">
        <v>1080</v>
      </c>
      <c r="H33">
        <v>3</v>
      </c>
      <c r="I33" t="s">
        <v>904</v>
      </c>
      <c r="J33" t="s">
        <v>905</v>
      </c>
      <c r="K33" t="s">
        <v>906</v>
      </c>
      <c r="L33">
        <v>1339</v>
      </c>
      <c r="N33">
        <v>1007</v>
      </c>
      <c r="O33" t="s">
        <v>893</v>
      </c>
      <c r="P33" t="s">
        <v>893</v>
      </c>
      <c r="Q33">
        <v>1</v>
      </c>
      <c r="W33">
        <v>0</v>
      </c>
      <c r="X33">
        <v>-388798825</v>
      </c>
      <c r="Y33">
        <f t="shared" si="22"/>
        <v>0.34200000000000003</v>
      </c>
      <c r="AA33">
        <v>5.82</v>
      </c>
      <c r="AB33">
        <v>0</v>
      </c>
      <c r="AC33">
        <v>0</v>
      </c>
      <c r="AD33">
        <v>0</v>
      </c>
      <c r="AE33">
        <v>5.82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0.34200000000000003</v>
      </c>
      <c r="AU33" t="s">
        <v>3</v>
      </c>
      <c r="AV33">
        <v>0</v>
      </c>
      <c r="AW33">
        <v>2</v>
      </c>
      <c r="AX33">
        <v>60526320</v>
      </c>
      <c r="AY33">
        <v>1</v>
      </c>
      <c r="AZ33">
        <v>0</v>
      </c>
      <c r="BA33">
        <v>31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ROUND(Y33*Source!I38,9)</f>
        <v>0</v>
      </c>
      <c r="CY33">
        <f t="shared" si="23"/>
        <v>5.82</v>
      </c>
      <c r="CZ33">
        <f t="shared" si="24"/>
        <v>5.82</v>
      </c>
      <c r="DA33">
        <f t="shared" si="25"/>
        <v>1</v>
      </c>
      <c r="DB33">
        <f t="shared" si="26"/>
        <v>1.99</v>
      </c>
      <c r="DC33">
        <f t="shared" si="27"/>
        <v>0</v>
      </c>
      <c r="DD33" t="s">
        <v>3</v>
      </c>
      <c r="DE33" t="s">
        <v>3</v>
      </c>
      <c r="DF33">
        <f t="shared" si="21"/>
        <v>0</v>
      </c>
      <c r="DG33">
        <f t="shared" si="18"/>
        <v>0</v>
      </c>
      <c r="DH33">
        <f t="shared" si="19"/>
        <v>0</v>
      </c>
      <c r="DI33">
        <f t="shared" si="3"/>
        <v>0</v>
      </c>
      <c r="DJ33">
        <f t="shared" si="28"/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ROW(Source!A38)</f>
        <v>38</v>
      </c>
      <c r="B34">
        <v>59204062</v>
      </c>
      <c r="C34">
        <v>60526295</v>
      </c>
      <c r="D34">
        <v>58309084</v>
      </c>
      <c r="E34">
        <v>1</v>
      </c>
      <c r="F34">
        <v>1</v>
      </c>
      <c r="G34">
        <v>1080</v>
      </c>
      <c r="H34">
        <v>3</v>
      </c>
      <c r="I34" t="s">
        <v>907</v>
      </c>
      <c r="J34" t="s">
        <v>908</v>
      </c>
      <c r="K34" t="s">
        <v>909</v>
      </c>
      <c r="L34">
        <v>1348</v>
      </c>
      <c r="N34">
        <v>1009</v>
      </c>
      <c r="O34" t="s">
        <v>900</v>
      </c>
      <c r="P34" t="s">
        <v>900</v>
      </c>
      <c r="Q34">
        <v>1000</v>
      </c>
      <c r="W34">
        <v>0</v>
      </c>
      <c r="X34">
        <v>356473523</v>
      </c>
      <c r="Y34">
        <f t="shared" si="22"/>
        <v>8.7000000000000001E-4</v>
      </c>
      <c r="AA34">
        <v>16214.84</v>
      </c>
      <c r="AB34">
        <v>0</v>
      </c>
      <c r="AC34">
        <v>0</v>
      </c>
      <c r="AD34">
        <v>0</v>
      </c>
      <c r="AE34">
        <v>16214.84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8.7000000000000001E-4</v>
      </c>
      <c r="AU34" t="s">
        <v>3</v>
      </c>
      <c r="AV34">
        <v>0</v>
      </c>
      <c r="AW34">
        <v>2</v>
      </c>
      <c r="AX34">
        <v>60526321</v>
      </c>
      <c r="AY34">
        <v>1</v>
      </c>
      <c r="AZ34">
        <v>0</v>
      </c>
      <c r="BA34">
        <v>32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ROUND(Y34*Source!I38,9)</f>
        <v>0</v>
      </c>
      <c r="CY34">
        <f t="shared" si="23"/>
        <v>16214.84</v>
      </c>
      <c r="CZ34">
        <f t="shared" si="24"/>
        <v>16214.84</v>
      </c>
      <c r="DA34">
        <f t="shared" si="25"/>
        <v>1</v>
      </c>
      <c r="DB34">
        <f t="shared" si="26"/>
        <v>14.11</v>
      </c>
      <c r="DC34">
        <f t="shared" si="27"/>
        <v>0</v>
      </c>
      <c r="DD34" t="s">
        <v>3</v>
      </c>
      <c r="DE34" t="s">
        <v>3</v>
      </c>
      <c r="DF34">
        <f t="shared" si="21"/>
        <v>0</v>
      </c>
      <c r="DG34">
        <f t="shared" si="18"/>
        <v>0</v>
      </c>
      <c r="DH34">
        <f t="shared" si="19"/>
        <v>0</v>
      </c>
      <c r="DI34">
        <f t="shared" si="3"/>
        <v>0</v>
      </c>
      <c r="DJ34">
        <f t="shared" si="28"/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ROW(Source!A38)</f>
        <v>38</v>
      </c>
      <c r="B35">
        <v>59204062</v>
      </c>
      <c r="C35">
        <v>60526295</v>
      </c>
      <c r="D35">
        <v>58309253</v>
      </c>
      <c r="E35">
        <v>1</v>
      </c>
      <c r="F35">
        <v>1</v>
      </c>
      <c r="G35">
        <v>1080</v>
      </c>
      <c r="H35">
        <v>3</v>
      </c>
      <c r="I35" t="s">
        <v>910</v>
      </c>
      <c r="J35" t="s">
        <v>911</v>
      </c>
      <c r="K35" t="s">
        <v>912</v>
      </c>
      <c r="L35">
        <v>1346</v>
      </c>
      <c r="N35">
        <v>1009</v>
      </c>
      <c r="O35" t="s">
        <v>880</v>
      </c>
      <c r="P35" t="s">
        <v>880</v>
      </c>
      <c r="Q35">
        <v>1</v>
      </c>
      <c r="W35">
        <v>0</v>
      </c>
      <c r="X35">
        <v>1135396300</v>
      </c>
      <c r="Y35">
        <f t="shared" si="22"/>
        <v>0.1</v>
      </c>
      <c r="AA35">
        <v>20.190000000000001</v>
      </c>
      <c r="AB35">
        <v>0</v>
      </c>
      <c r="AC35">
        <v>0</v>
      </c>
      <c r="AD35">
        <v>0</v>
      </c>
      <c r="AE35">
        <v>20.190000000000001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0.1</v>
      </c>
      <c r="AU35" t="s">
        <v>3</v>
      </c>
      <c r="AV35">
        <v>0</v>
      </c>
      <c r="AW35">
        <v>2</v>
      </c>
      <c r="AX35">
        <v>60526322</v>
      </c>
      <c r="AY35">
        <v>1</v>
      </c>
      <c r="AZ35">
        <v>0</v>
      </c>
      <c r="BA35">
        <v>33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ROUND(Y35*Source!I38,9)</f>
        <v>0</v>
      </c>
      <c r="CY35">
        <f t="shared" si="23"/>
        <v>20.190000000000001</v>
      </c>
      <c r="CZ35">
        <f t="shared" si="24"/>
        <v>20.190000000000001</v>
      </c>
      <c r="DA35">
        <f t="shared" si="25"/>
        <v>1</v>
      </c>
      <c r="DB35">
        <f t="shared" si="26"/>
        <v>2.02</v>
      </c>
      <c r="DC35">
        <f t="shared" si="27"/>
        <v>0</v>
      </c>
      <c r="DD35" t="s">
        <v>3</v>
      </c>
      <c r="DE35" t="s">
        <v>3</v>
      </c>
      <c r="DF35">
        <f t="shared" si="21"/>
        <v>0</v>
      </c>
      <c r="DG35">
        <f t="shared" si="18"/>
        <v>0</v>
      </c>
      <c r="DH35">
        <f t="shared" si="19"/>
        <v>0</v>
      </c>
      <c r="DI35">
        <f t="shared" si="3"/>
        <v>0</v>
      </c>
      <c r="DJ35">
        <f t="shared" si="28"/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ROW(Source!A38)</f>
        <v>38</v>
      </c>
      <c r="B36">
        <v>59204062</v>
      </c>
      <c r="C36">
        <v>60526295</v>
      </c>
      <c r="D36">
        <v>58309395</v>
      </c>
      <c r="E36">
        <v>1</v>
      </c>
      <c r="F36">
        <v>1</v>
      </c>
      <c r="G36">
        <v>1080</v>
      </c>
      <c r="H36">
        <v>3</v>
      </c>
      <c r="I36" t="s">
        <v>913</v>
      </c>
      <c r="J36" t="s">
        <v>914</v>
      </c>
      <c r="K36" t="s">
        <v>915</v>
      </c>
      <c r="L36">
        <v>1348</v>
      </c>
      <c r="N36">
        <v>1009</v>
      </c>
      <c r="O36" t="s">
        <v>900</v>
      </c>
      <c r="P36" t="s">
        <v>900</v>
      </c>
      <c r="Q36">
        <v>1000</v>
      </c>
      <c r="W36">
        <v>0</v>
      </c>
      <c r="X36">
        <v>1017087992</v>
      </c>
      <c r="Y36">
        <f t="shared" si="22"/>
        <v>4.0000000000000002E-4</v>
      </c>
      <c r="AA36">
        <v>35445.93</v>
      </c>
      <c r="AB36">
        <v>0</v>
      </c>
      <c r="AC36">
        <v>0</v>
      </c>
      <c r="AD36">
        <v>0</v>
      </c>
      <c r="AE36">
        <v>35445.93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4.0000000000000002E-4</v>
      </c>
      <c r="AU36" t="s">
        <v>3</v>
      </c>
      <c r="AV36">
        <v>0</v>
      </c>
      <c r="AW36">
        <v>2</v>
      </c>
      <c r="AX36">
        <v>60526323</v>
      </c>
      <c r="AY36">
        <v>1</v>
      </c>
      <c r="AZ36">
        <v>0</v>
      </c>
      <c r="BA36">
        <v>34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ROUND(Y36*Source!I38,9)</f>
        <v>0</v>
      </c>
      <c r="CY36">
        <f t="shared" si="23"/>
        <v>35445.93</v>
      </c>
      <c r="CZ36">
        <f t="shared" si="24"/>
        <v>35445.93</v>
      </c>
      <c r="DA36">
        <f t="shared" si="25"/>
        <v>1</v>
      </c>
      <c r="DB36">
        <f t="shared" si="26"/>
        <v>14.18</v>
      </c>
      <c r="DC36">
        <f t="shared" si="27"/>
        <v>0</v>
      </c>
      <c r="DD36" t="s">
        <v>3</v>
      </c>
      <c r="DE36" t="s">
        <v>3</v>
      </c>
      <c r="DF36">
        <f t="shared" si="21"/>
        <v>0</v>
      </c>
      <c r="DG36">
        <f t="shared" si="18"/>
        <v>0</v>
      </c>
      <c r="DH36">
        <f t="shared" si="19"/>
        <v>0</v>
      </c>
      <c r="DI36">
        <f t="shared" si="3"/>
        <v>0</v>
      </c>
      <c r="DJ36">
        <f t="shared" si="28"/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ROW(Source!A38)</f>
        <v>38</v>
      </c>
      <c r="B37">
        <v>59204062</v>
      </c>
      <c r="C37">
        <v>60526295</v>
      </c>
      <c r="D37">
        <v>58326216</v>
      </c>
      <c r="E37">
        <v>1</v>
      </c>
      <c r="F37">
        <v>1</v>
      </c>
      <c r="G37">
        <v>1080</v>
      </c>
      <c r="H37">
        <v>3</v>
      </c>
      <c r="I37" t="s">
        <v>46</v>
      </c>
      <c r="J37" t="s">
        <v>49</v>
      </c>
      <c r="K37" t="s">
        <v>47</v>
      </c>
      <c r="L37">
        <v>1355</v>
      </c>
      <c r="N37">
        <v>1010</v>
      </c>
      <c r="O37" t="s">
        <v>48</v>
      </c>
      <c r="P37" t="s">
        <v>48</v>
      </c>
      <c r="Q37">
        <v>100</v>
      </c>
      <c r="W37">
        <v>0</v>
      </c>
      <c r="X37">
        <v>1873919888</v>
      </c>
      <c r="Y37">
        <f t="shared" si="22"/>
        <v>0.66666700000000001</v>
      </c>
      <c r="AA37">
        <v>526.22</v>
      </c>
      <c r="AB37">
        <v>0</v>
      </c>
      <c r="AC37">
        <v>0</v>
      </c>
      <c r="AD37">
        <v>0</v>
      </c>
      <c r="AE37">
        <v>526.22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 t="s">
        <v>3</v>
      </c>
      <c r="AT37">
        <v>0.66666700000000001</v>
      </c>
      <c r="AU37" t="s">
        <v>3</v>
      </c>
      <c r="AV37">
        <v>0</v>
      </c>
      <c r="AW37">
        <v>1</v>
      </c>
      <c r="AX37">
        <v>-1</v>
      </c>
      <c r="AY37">
        <v>0</v>
      </c>
      <c r="AZ37">
        <v>0</v>
      </c>
      <c r="BA37" t="s">
        <v>3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ROUND(Y37*Source!I38,9)</f>
        <v>0</v>
      </c>
      <c r="CY37">
        <f t="shared" si="23"/>
        <v>526.22</v>
      </c>
      <c r="CZ37">
        <f t="shared" si="24"/>
        <v>526.22</v>
      </c>
      <c r="DA37">
        <f t="shared" si="25"/>
        <v>1</v>
      </c>
      <c r="DB37">
        <f t="shared" si="26"/>
        <v>350.81</v>
      </c>
      <c r="DC37">
        <f t="shared" si="27"/>
        <v>0</v>
      </c>
      <c r="DD37" t="s">
        <v>3</v>
      </c>
      <c r="DE37" t="s">
        <v>3</v>
      </c>
      <c r="DF37">
        <f t="shared" si="21"/>
        <v>0</v>
      </c>
      <c r="DG37">
        <f t="shared" si="18"/>
        <v>0</v>
      </c>
      <c r="DH37">
        <f t="shared" si="19"/>
        <v>0</v>
      </c>
      <c r="DI37">
        <f t="shared" si="3"/>
        <v>0</v>
      </c>
      <c r="DJ37">
        <f t="shared" si="28"/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ROW(Source!A38)</f>
        <v>38</v>
      </c>
      <c r="B38">
        <v>59204062</v>
      </c>
      <c r="C38">
        <v>60526295</v>
      </c>
      <c r="D38">
        <v>58321777</v>
      </c>
      <c r="E38">
        <v>1</v>
      </c>
      <c r="F38">
        <v>1</v>
      </c>
      <c r="G38">
        <v>1080</v>
      </c>
      <c r="H38">
        <v>3</v>
      </c>
      <c r="I38" t="s">
        <v>32</v>
      </c>
      <c r="J38" t="s">
        <v>35</v>
      </c>
      <c r="K38" t="s">
        <v>33</v>
      </c>
      <c r="L38">
        <v>1301</v>
      </c>
      <c r="N38">
        <v>1003</v>
      </c>
      <c r="O38" t="s">
        <v>34</v>
      </c>
      <c r="P38" t="s">
        <v>34</v>
      </c>
      <c r="Q38">
        <v>1</v>
      </c>
      <c r="W38">
        <v>0</v>
      </c>
      <c r="X38">
        <v>949658601</v>
      </c>
      <c r="Y38">
        <f t="shared" si="22"/>
        <v>100</v>
      </c>
      <c r="AA38">
        <v>28.1</v>
      </c>
      <c r="AB38">
        <v>0</v>
      </c>
      <c r="AC38">
        <v>0</v>
      </c>
      <c r="AD38">
        <v>0</v>
      </c>
      <c r="AE38">
        <v>28.1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 t="s">
        <v>3</v>
      </c>
      <c r="AT38">
        <v>100</v>
      </c>
      <c r="AU38" t="s">
        <v>3</v>
      </c>
      <c r="AV38">
        <v>0</v>
      </c>
      <c r="AW38">
        <v>1</v>
      </c>
      <c r="AX38">
        <v>-1</v>
      </c>
      <c r="AY38">
        <v>0</v>
      </c>
      <c r="AZ38">
        <v>0</v>
      </c>
      <c r="BA38" t="s">
        <v>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ROUND(Y38*Source!I38,9)</f>
        <v>0</v>
      </c>
      <c r="CY38">
        <f t="shared" si="23"/>
        <v>28.1</v>
      </c>
      <c r="CZ38">
        <f t="shared" si="24"/>
        <v>28.1</v>
      </c>
      <c r="DA38">
        <f t="shared" si="25"/>
        <v>1</v>
      </c>
      <c r="DB38">
        <f t="shared" si="26"/>
        <v>2810</v>
      </c>
      <c r="DC38">
        <f t="shared" si="27"/>
        <v>0</v>
      </c>
      <c r="DD38" t="s">
        <v>3</v>
      </c>
      <c r="DE38" t="s">
        <v>3</v>
      </c>
      <c r="DF38">
        <f t="shared" si="21"/>
        <v>0</v>
      </c>
      <c r="DG38">
        <f t="shared" si="18"/>
        <v>0</v>
      </c>
      <c r="DH38">
        <f t="shared" si="19"/>
        <v>0</v>
      </c>
      <c r="DI38">
        <f t="shared" si="3"/>
        <v>0</v>
      </c>
      <c r="DJ38">
        <f t="shared" si="28"/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ROW(Source!A38)</f>
        <v>38</v>
      </c>
      <c r="B39">
        <v>59204062</v>
      </c>
      <c r="C39">
        <v>60526295</v>
      </c>
      <c r="D39">
        <v>58327581</v>
      </c>
      <c r="E39">
        <v>1</v>
      </c>
      <c r="F39">
        <v>1</v>
      </c>
      <c r="G39">
        <v>1080</v>
      </c>
      <c r="H39">
        <v>3</v>
      </c>
      <c r="I39" t="s">
        <v>42</v>
      </c>
      <c r="J39" t="s">
        <v>44</v>
      </c>
      <c r="K39" t="s">
        <v>43</v>
      </c>
      <c r="L39">
        <v>1354</v>
      </c>
      <c r="N39">
        <v>1010</v>
      </c>
      <c r="O39" t="s">
        <v>39</v>
      </c>
      <c r="P39" t="s">
        <v>39</v>
      </c>
      <c r="Q39">
        <v>1</v>
      </c>
      <c r="W39">
        <v>0</v>
      </c>
      <c r="X39">
        <v>-877742701</v>
      </c>
      <c r="Y39">
        <f t="shared" si="22"/>
        <v>244.444444</v>
      </c>
      <c r="AA39">
        <v>24.61</v>
      </c>
      <c r="AB39">
        <v>0</v>
      </c>
      <c r="AC39">
        <v>0</v>
      </c>
      <c r="AD39">
        <v>0</v>
      </c>
      <c r="AE39">
        <v>24.61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 t="s">
        <v>3</v>
      </c>
      <c r="AT39">
        <v>244.444444</v>
      </c>
      <c r="AU39" t="s">
        <v>3</v>
      </c>
      <c r="AV39">
        <v>0</v>
      </c>
      <c r="AW39">
        <v>1</v>
      </c>
      <c r="AX39">
        <v>-1</v>
      </c>
      <c r="AY39">
        <v>0</v>
      </c>
      <c r="AZ39">
        <v>0</v>
      </c>
      <c r="BA39" t="s">
        <v>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ROUND(Y39*Source!I38,9)</f>
        <v>0</v>
      </c>
      <c r="CY39">
        <f t="shared" si="23"/>
        <v>24.61</v>
      </c>
      <c r="CZ39">
        <f t="shared" si="24"/>
        <v>24.61</v>
      </c>
      <c r="DA39">
        <f t="shared" si="25"/>
        <v>1</v>
      </c>
      <c r="DB39">
        <f t="shared" si="26"/>
        <v>6015.78</v>
      </c>
      <c r="DC39">
        <f t="shared" si="27"/>
        <v>0</v>
      </c>
      <c r="DD39" t="s">
        <v>3</v>
      </c>
      <c r="DE39" t="s">
        <v>3</v>
      </c>
      <c r="DF39">
        <f t="shared" si="21"/>
        <v>0</v>
      </c>
      <c r="DG39">
        <f t="shared" si="18"/>
        <v>0</v>
      </c>
      <c r="DH39">
        <f t="shared" si="19"/>
        <v>0</v>
      </c>
      <c r="DI39">
        <f t="shared" si="3"/>
        <v>0</v>
      </c>
      <c r="DJ39">
        <f t="shared" si="28"/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ROW(Source!A38)</f>
        <v>38</v>
      </c>
      <c r="B40">
        <v>59204062</v>
      </c>
      <c r="C40">
        <v>60526295</v>
      </c>
      <c r="D40">
        <v>58327516</v>
      </c>
      <c r="E40">
        <v>1</v>
      </c>
      <c r="F40">
        <v>1</v>
      </c>
      <c r="G40">
        <v>1080</v>
      </c>
      <c r="H40">
        <v>3</v>
      </c>
      <c r="I40" t="s">
        <v>37</v>
      </c>
      <c r="J40" t="s">
        <v>40</v>
      </c>
      <c r="K40" t="s">
        <v>38</v>
      </c>
      <c r="L40">
        <v>1354</v>
      </c>
      <c r="N40">
        <v>1010</v>
      </c>
      <c r="O40" t="s">
        <v>39</v>
      </c>
      <c r="P40" t="s">
        <v>39</v>
      </c>
      <c r="Q40">
        <v>1</v>
      </c>
      <c r="W40">
        <v>0</v>
      </c>
      <c r="X40">
        <v>-1914030801</v>
      </c>
      <c r="Y40">
        <f t="shared" si="22"/>
        <v>33.333333000000003</v>
      </c>
      <c r="AA40">
        <v>34.97</v>
      </c>
      <c r="AB40">
        <v>0</v>
      </c>
      <c r="AC40">
        <v>0</v>
      </c>
      <c r="AD40">
        <v>0</v>
      </c>
      <c r="AE40">
        <v>34.97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 t="s">
        <v>3</v>
      </c>
      <c r="AT40">
        <v>33.333333000000003</v>
      </c>
      <c r="AU40" t="s">
        <v>3</v>
      </c>
      <c r="AV40">
        <v>0</v>
      </c>
      <c r="AW40">
        <v>1</v>
      </c>
      <c r="AX40">
        <v>-1</v>
      </c>
      <c r="AY40">
        <v>0</v>
      </c>
      <c r="AZ40">
        <v>0</v>
      </c>
      <c r="BA40" t="s">
        <v>3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ROUND(Y40*Source!I38,9)</f>
        <v>0</v>
      </c>
      <c r="CY40">
        <f t="shared" si="23"/>
        <v>34.97</v>
      </c>
      <c r="CZ40">
        <f t="shared" si="24"/>
        <v>34.97</v>
      </c>
      <c r="DA40">
        <f t="shared" si="25"/>
        <v>1</v>
      </c>
      <c r="DB40">
        <f t="shared" si="26"/>
        <v>1165.67</v>
      </c>
      <c r="DC40">
        <f t="shared" si="27"/>
        <v>0</v>
      </c>
      <c r="DD40" t="s">
        <v>3</v>
      </c>
      <c r="DE40" t="s">
        <v>3</v>
      </c>
      <c r="DF40">
        <f t="shared" si="21"/>
        <v>0</v>
      </c>
      <c r="DG40">
        <f t="shared" si="18"/>
        <v>0</v>
      </c>
      <c r="DH40">
        <f t="shared" si="19"/>
        <v>0</v>
      </c>
      <c r="DI40">
        <f t="shared" si="3"/>
        <v>0</v>
      </c>
      <c r="DJ40">
        <f t="shared" si="28"/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ROW(Source!A39)</f>
        <v>39</v>
      </c>
      <c r="B41">
        <v>59204059</v>
      </c>
      <c r="C41">
        <v>60526295</v>
      </c>
      <c r="D41">
        <v>58266404</v>
      </c>
      <c r="E41">
        <v>1080</v>
      </c>
      <c r="F41">
        <v>1</v>
      </c>
      <c r="G41">
        <v>1080</v>
      </c>
      <c r="H41">
        <v>1</v>
      </c>
      <c r="I41" t="s">
        <v>859</v>
      </c>
      <c r="J41" t="s">
        <v>3</v>
      </c>
      <c r="K41" t="s">
        <v>860</v>
      </c>
      <c r="L41">
        <v>1191</v>
      </c>
      <c r="N41">
        <v>1013</v>
      </c>
      <c r="O41" t="s">
        <v>861</v>
      </c>
      <c r="P41" t="s">
        <v>861</v>
      </c>
      <c r="Q41">
        <v>1</v>
      </c>
      <c r="W41">
        <v>0</v>
      </c>
      <c r="X41">
        <v>476480486</v>
      </c>
      <c r="Y41">
        <f>((AT41*1.15)*1.1)</f>
        <v>42.630500000000005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5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33.700000000000003</v>
      </c>
      <c r="AU41" t="s">
        <v>26</v>
      </c>
      <c r="AV41">
        <v>1</v>
      </c>
      <c r="AW41">
        <v>2</v>
      </c>
      <c r="AX41">
        <v>60526312</v>
      </c>
      <c r="AY41">
        <v>1</v>
      </c>
      <c r="AZ41">
        <v>0</v>
      </c>
      <c r="BA41">
        <v>38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ROUND(AT41*Source!I39*AH41*AL41,2)</f>
        <v>0</v>
      </c>
      <c r="CV41">
        <f>ROUND(Y41*Source!I39,9)</f>
        <v>0</v>
      </c>
      <c r="CW41">
        <v>0</v>
      </c>
      <c r="CX41">
        <f>ROUND(Y41*Source!I39,9)</f>
        <v>0</v>
      </c>
      <c r="CY41">
        <f>AD41</f>
        <v>0</v>
      </c>
      <c r="CZ41">
        <f>AH41</f>
        <v>0</v>
      </c>
      <c r="DA41">
        <f>AL41</f>
        <v>1</v>
      </c>
      <c r="DB41">
        <f>ROUND(((ROUND(AT41*CZ41,2)*1.15)*1.1),6)</f>
        <v>0</v>
      </c>
      <c r="DC41">
        <f>ROUND(((ROUND(AT41*AG41,2)*1.15)*1.1),6)</f>
        <v>0</v>
      </c>
      <c r="DD41" t="s">
        <v>3</v>
      </c>
      <c r="DE41" t="s">
        <v>3</v>
      </c>
      <c r="DF41">
        <f t="shared" si="21"/>
        <v>0</v>
      </c>
      <c r="DG41">
        <f t="shared" si="18"/>
        <v>0</v>
      </c>
      <c r="DH41">
        <f t="shared" si="19"/>
        <v>0</v>
      </c>
      <c r="DI41">
        <f t="shared" si="3"/>
        <v>0</v>
      </c>
      <c r="DJ41">
        <f>DI41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ROW(Source!A39)</f>
        <v>39</v>
      </c>
      <c r="B42">
        <v>59204059</v>
      </c>
      <c r="C42">
        <v>60526295</v>
      </c>
      <c r="D42">
        <v>58340276</v>
      </c>
      <c r="E42">
        <v>1</v>
      </c>
      <c r="F42">
        <v>1</v>
      </c>
      <c r="G42">
        <v>1080</v>
      </c>
      <c r="H42">
        <v>2</v>
      </c>
      <c r="I42" t="s">
        <v>887</v>
      </c>
      <c r="J42" t="s">
        <v>888</v>
      </c>
      <c r="K42" t="s">
        <v>889</v>
      </c>
      <c r="L42">
        <v>1368</v>
      </c>
      <c r="N42">
        <v>1011</v>
      </c>
      <c r="O42" t="s">
        <v>865</v>
      </c>
      <c r="P42" t="s">
        <v>865</v>
      </c>
      <c r="Q42">
        <v>1</v>
      </c>
      <c r="W42">
        <v>0</v>
      </c>
      <c r="X42">
        <v>-886582249</v>
      </c>
      <c r="Y42">
        <f>((AT42*1.25)*1.1)</f>
        <v>1.63625</v>
      </c>
      <c r="AA42">
        <v>0</v>
      </c>
      <c r="AB42">
        <v>39.799999999999997</v>
      </c>
      <c r="AC42">
        <v>0</v>
      </c>
      <c r="AD42">
        <v>0</v>
      </c>
      <c r="AE42">
        <v>0</v>
      </c>
      <c r="AF42">
        <v>3.18</v>
      </c>
      <c r="AG42">
        <v>0</v>
      </c>
      <c r="AH42">
        <v>0</v>
      </c>
      <c r="AI42">
        <v>1</v>
      </c>
      <c r="AJ42">
        <v>11.73</v>
      </c>
      <c r="AK42">
        <v>54.99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1.19</v>
      </c>
      <c r="AU42" t="s">
        <v>866</v>
      </c>
      <c r="AV42">
        <v>0</v>
      </c>
      <c r="AW42">
        <v>2</v>
      </c>
      <c r="AX42">
        <v>60526313</v>
      </c>
      <c r="AY42">
        <v>1</v>
      </c>
      <c r="AZ42">
        <v>0</v>
      </c>
      <c r="BA42">
        <v>39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ROUND(Y42*Source!I39*DO42,9)</f>
        <v>0</v>
      </c>
      <c r="CX42">
        <f>ROUND(Y42*Source!I39,9)</f>
        <v>0</v>
      </c>
      <c r="CY42">
        <f>AB42</f>
        <v>39.799999999999997</v>
      </c>
      <c r="CZ42">
        <f>AF42</f>
        <v>3.18</v>
      </c>
      <c r="DA42">
        <f>AJ42</f>
        <v>11.73</v>
      </c>
      <c r="DB42">
        <f>ROUND(((ROUND(AT42*CZ42,2)*1.25)*1.1),6)</f>
        <v>5.1974999999999998</v>
      </c>
      <c r="DC42">
        <f>ROUND(((ROUND(AT42*AG42,2)*1.25)*1.1),6)</f>
        <v>0</v>
      </c>
      <c r="DD42" t="s">
        <v>3</v>
      </c>
      <c r="DE42" t="s">
        <v>3</v>
      </c>
      <c r="DF42">
        <f t="shared" si="21"/>
        <v>0</v>
      </c>
      <c r="DG42">
        <f>ROUND(ROUND(AF42*AJ42,2)*CX42,2)</f>
        <v>0</v>
      </c>
      <c r="DH42">
        <f>ROUND(ROUND(AG42*AK42,2)*CX42,2)</f>
        <v>0</v>
      </c>
      <c r="DI42">
        <f t="shared" si="3"/>
        <v>0</v>
      </c>
      <c r="DJ42">
        <f>DG42</f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ROW(Source!A39)</f>
        <v>39</v>
      </c>
      <c r="B43">
        <v>59204059</v>
      </c>
      <c r="C43">
        <v>60526295</v>
      </c>
      <c r="D43">
        <v>58340578</v>
      </c>
      <c r="E43">
        <v>1</v>
      </c>
      <c r="F43">
        <v>1</v>
      </c>
      <c r="G43">
        <v>1080</v>
      </c>
      <c r="H43">
        <v>2</v>
      </c>
      <c r="I43" t="s">
        <v>862</v>
      </c>
      <c r="J43" t="s">
        <v>863</v>
      </c>
      <c r="K43" t="s">
        <v>864</v>
      </c>
      <c r="L43">
        <v>1368</v>
      </c>
      <c r="N43">
        <v>1011</v>
      </c>
      <c r="O43" t="s">
        <v>865</v>
      </c>
      <c r="P43" t="s">
        <v>865</v>
      </c>
      <c r="Q43">
        <v>1</v>
      </c>
      <c r="W43">
        <v>0</v>
      </c>
      <c r="X43">
        <v>-1985943078</v>
      </c>
      <c r="Y43">
        <f>((AT43*1.25)*1.1)</f>
        <v>0.55000000000000004</v>
      </c>
      <c r="AA43">
        <v>0</v>
      </c>
      <c r="AB43">
        <v>1445.28</v>
      </c>
      <c r="AC43">
        <v>740.47</v>
      </c>
      <c r="AD43">
        <v>0</v>
      </c>
      <c r="AE43">
        <v>0</v>
      </c>
      <c r="AF43">
        <v>83.1</v>
      </c>
      <c r="AG43">
        <v>12.62</v>
      </c>
      <c r="AH43">
        <v>0</v>
      </c>
      <c r="AI43">
        <v>1</v>
      </c>
      <c r="AJ43">
        <v>16.3</v>
      </c>
      <c r="AK43">
        <v>54.99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0.4</v>
      </c>
      <c r="AU43" t="s">
        <v>866</v>
      </c>
      <c r="AV43">
        <v>0</v>
      </c>
      <c r="AW43">
        <v>2</v>
      </c>
      <c r="AX43">
        <v>60526314</v>
      </c>
      <c r="AY43">
        <v>1</v>
      </c>
      <c r="AZ43">
        <v>0</v>
      </c>
      <c r="BA43">
        <v>40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f>ROUND(Y43*Source!I39*DO43,9)</f>
        <v>0</v>
      </c>
      <c r="CX43">
        <f>ROUND(Y43*Source!I39,9)</f>
        <v>0</v>
      </c>
      <c r="CY43">
        <f>AB43</f>
        <v>1445.28</v>
      </c>
      <c r="CZ43">
        <f>AF43</f>
        <v>83.1</v>
      </c>
      <c r="DA43">
        <f>AJ43</f>
        <v>16.3</v>
      </c>
      <c r="DB43">
        <f>ROUND(((ROUND(AT43*CZ43,2)*1.25)*1.1),6)</f>
        <v>45.704999999999998</v>
      </c>
      <c r="DC43">
        <f>ROUND(((ROUND(AT43*AG43,2)*1.25)*1.1),6)</f>
        <v>6.9437499999999996</v>
      </c>
      <c r="DD43" t="s">
        <v>3</v>
      </c>
      <c r="DE43" t="s">
        <v>3</v>
      </c>
      <c r="DF43">
        <f t="shared" si="21"/>
        <v>0</v>
      </c>
      <c r="DG43">
        <f>ROUND(ROUND(AF43*AJ43,2)*CX43,2)</f>
        <v>0</v>
      </c>
      <c r="DH43">
        <f>ROUND(ROUND(AG43*AK43,2)*CX43,2)</f>
        <v>0</v>
      </c>
      <c r="DI43">
        <f t="shared" si="3"/>
        <v>0</v>
      </c>
      <c r="DJ43">
        <f>DG43</f>
        <v>0</v>
      </c>
      <c r="DK43">
        <v>0</v>
      </c>
      <c r="DL43" t="s">
        <v>867</v>
      </c>
      <c r="DM43">
        <v>0</v>
      </c>
      <c r="DN43" t="s">
        <v>861</v>
      </c>
      <c r="DO43">
        <v>12.62</v>
      </c>
    </row>
    <row r="44" spans="1:119" x14ac:dyDescent="0.2">
      <c r="A44">
        <f>ROW(Source!A39)</f>
        <v>39</v>
      </c>
      <c r="B44">
        <v>59204059</v>
      </c>
      <c r="C44">
        <v>60526295</v>
      </c>
      <c r="D44">
        <v>58339814</v>
      </c>
      <c r="E44">
        <v>1</v>
      </c>
      <c r="F44">
        <v>1</v>
      </c>
      <c r="G44">
        <v>1080</v>
      </c>
      <c r="H44">
        <v>2</v>
      </c>
      <c r="I44" t="s">
        <v>874</v>
      </c>
      <c r="J44" t="s">
        <v>875</v>
      </c>
      <c r="K44" t="s">
        <v>876</v>
      </c>
      <c r="L44">
        <v>1368</v>
      </c>
      <c r="N44">
        <v>1011</v>
      </c>
      <c r="O44" t="s">
        <v>865</v>
      </c>
      <c r="P44" t="s">
        <v>865</v>
      </c>
      <c r="Q44">
        <v>1</v>
      </c>
      <c r="W44">
        <v>0</v>
      </c>
      <c r="X44">
        <v>1087580389</v>
      </c>
      <c r="Y44">
        <f>((AT44*1.25)*1.1)</f>
        <v>8.2500000000000004E-2</v>
      </c>
      <c r="AA44">
        <v>0</v>
      </c>
      <c r="AB44">
        <v>2628.65</v>
      </c>
      <c r="AC44">
        <v>993.36</v>
      </c>
      <c r="AD44">
        <v>0</v>
      </c>
      <c r="AE44">
        <v>0</v>
      </c>
      <c r="AF44">
        <v>179.17</v>
      </c>
      <c r="AG44">
        <v>16.93</v>
      </c>
      <c r="AH44">
        <v>0</v>
      </c>
      <c r="AI44">
        <v>1</v>
      </c>
      <c r="AJ44">
        <v>13.75</v>
      </c>
      <c r="AK44">
        <v>54.99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0.06</v>
      </c>
      <c r="AU44" t="s">
        <v>866</v>
      </c>
      <c r="AV44">
        <v>0</v>
      </c>
      <c r="AW44">
        <v>2</v>
      </c>
      <c r="AX44">
        <v>60526315</v>
      </c>
      <c r="AY44">
        <v>1</v>
      </c>
      <c r="AZ44">
        <v>0</v>
      </c>
      <c r="BA44">
        <v>41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f>ROUND(Y44*Source!I39*DO44,9)</f>
        <v>0</v>
      </c>
      <c r="CX44">
        <f>ROUND(Y44*Source!I39,9)</f>
        <v>0</v>
      </c>
      <c r="CY44">
        <f>AB44</f>
        <v>2628.65</v>
      </c>
      <c r="CZ44">
        <f>AF44</f>
        <v>179.17</v>
      </c>
      <c r="DA44">
        <f>AJ44</f>
        <v>13.75</v>
      </c>
      <c r="DB44">
        <f>ROUND(((ROUND(AT44*CZ44,2)*1.25)*1.1),6)</f>
        <v>14.78125</v>
      </c>
      <c r="DC44">
        <f>ROUND(((ROUND(AT44*AG44,2)*1.25)*1.1),6)</f>
        <v>1.4025000000000001</v>
      </c>
      <c r="DD44" t="s">
        <v>3</v>
      </c>
      <c r="DE44" t="s">
        <v>3</v>
      </c>
      <c r="DF44">
        <f t="shared" si="21"/>
        <v>0</v>
      </c>
      <c r="DG44">
        <f>ROUND(ROUND(AF44*AJ44,2)*CX44,2)</f>
        <v>0</v>
      </c>
      <c r="DH44">
        <f>ROUND(ROUND(AG44*AK44,2)*CX44,2)</f>
        <v>0</v>
      </c>
      <c r="DI44">
        <f t="shared" si="3"/>
        <v>0</v>
      </c>
      <c r="DJ44">
        <f>DG44</f>
        <v>0</v>
      </c>
      <c r="DK44">
        <v>0</v>
      </c>
      <c r="DL44" t="s">
        <v>867</v>
      </c>
      <c r="DM44">
        <v>0</v>
      </c>
      <c r="DN44" t="s">
        <v>861</v>
      </c>
      <c r="DO44">
        <v>16.93</v>
      </c>
    </row>
    <row r="45" spans="1:119" x14ac:dyDescent="0.2">
      <c r="A45">
        <f>ROW(Source!A39)</f>
        <v>39</v>
      </c>
      <c r="B45">
        <v>59204059</v>
      </c>
      <c r="C45">
        <v>60526295</v>
      </c>
      <c r="D45">
        <v>58308814</v>
      </c>
      <c r="E45">
        <v>1</v>
      </c>
      <c r="F45">
        <v>1</v>
      </c>
      <c r="G45">
        <v>1080</v>
      </c>
      <c r="H45">
        <v>3</v>
      </c>
      <c r="I45" t="s">
        <v>890</v>
      </c>
      <c r="J45" t="s">
        <v>891</v>
      </c>
      <c r="K45" t="s">
        <v>892</v>
      </c>
      <c r="L45">
        <v>1339</v>
      </c>
      <c r="N45">
        <v>1007</v>
      </c>
      <c r="O45" t="s">
        <v>893</v>
      </c>
      <c r="P45" t="s">
        <v>893</v>
      </c>
      <c r="Q45">
        <v>1</v>
      </c>
      <c r="W45">
        <v>0</v>
      </c>
      <c r="X45">
        <v>-744103292</v>
      </c>
      <c r="Y45">
        <f t="shared" ref="Y45:Y56" si="29">AT45</f>
        <v>3.3000000000000002E-2</v>
      </c>
      <c r="AA45">
        <v>54.79</v>
      </c>
      <c r="AB45">
        <v>0</v>
      </c>
      <c r="AC45">
        <v>0</v>
      </c>
      <c r="AD45">
        <v>0</v>
      </c>
      <c r="AE45">
        <v>7.07</v>
      </c>
      <c r="AF45">
        <v>0</v>
      </c>
      <c r="AG45">
        <v>0</v>
      </c>
      <c r="AH45">
        <v>0</v>
      </c>
      <c r="AI45">
        <v>7.75</v>
      </c>
      <c r="AJ45">
        <v>1</v>
      </c>
      <c r="AK45">
        <v>1</v>
      </c>
      <c r="AL45">
        <v>1</v>
      </c>
      <c r="AM45">
        <v>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3.3000000000000002E-2</v>
      </c>
      <c r="AU45" t="s">
        <v>3</v>
      </c>
      <c r="AV45">
        <v>0</v>
      </c>
      <c r="AW45">
        <v>2</v>
      </c>
      <c r="AX45">
        <v>60526316</v>
      </c>
      <c r="AY45">
        <v>1</v>
      </c>
      <c r="AZ45">
        <v>0</v>
      </c>
      <c r="BA45">
        <v>42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ROUND(Y45*Source!I39,9)</f>
        <v>0</v>
      </c>
      <c r="CY45">
        <f t="shared" ref="CY45:CY56" si="30">AA45</f>
        <v>54.79</v>
      </c>
      <c r="CZ45">
        <f t="shared" ref="CZ45:CZ56" si="31">AE45</f>
        <v>7.07</v>
      </c>
      <c r="DA45">
        <f t="shared" ref="DA45:DA56" si="32">AI45</f>
        <v>7.75</v>
      </c>
      <c r="DB45">
        <f t="shared" ref="DB45:DB56" si="33">ROUND(ROUND(AT45*CZ45,2),6)</f>
        <v>0.23</v>
      </c>
      <c r="DC45">
        <f t="shared" ref="DC45:DC56" si="34">ROUND(ROUND(AT45*AG45,2),6)</f>
        <v>0</v>
      </c>
      <c r="DD45" t="s">
        <v>3</v>
      </c>
      <c r="DE45" t="s">
        <v>3</v>
      </c>
      <c r="DF45">
        <f t="shared" ref="DF45:DF56" si="35">ROUND(ROUND(AE45*AI45,2)*CX45,2)</f>
        <v>0</v>
      </c>
      <c r="DG45">
        <f t="shared" ref="DG45:DG68" si="36">ROUND(ROUND(AF45,2)*CX45,2)</f>
        <v>0</v>
      </c>
      <c r="DH45">
        <f t="shared" ref="DH45:DH68" si="37">ROUND(ROUND(AG45,2)*CX45,2)</f>
        <v>0</v>
      </c>
      <c r="DI45">
        <f t="shared" si="3"/>
        <v>0</v>
      </c>
      <c r="DJ45">
        <f t="shared" ref="DJ45:DJ56" si="38">DF45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ROW(Source!A39)</f>
        <v>39</v>
      </c>
      <c r="B46">
        <v>59204059</v>
      </c>
      <c r="C46">
        <v>60526295</v>
      </c>
      <c r="D46">
        <v>58310526</v>
      </c>
      <c r="E46">
        <v>1</v>
      </c>
      <c r="F46">
        <v>1</v>
      </c>
      <c r="G46">
        <v>1080</v>
      </c>
      <c r="H46">
        <v>3</v>
      </c>
      <c r="I46" t="s">
        <v>894</v>
      </c>
      <c r="J46" t="s">
        <v>895</v>
      </c>
      <c r="K46" t="s">
        <v>896</v>
      </c>
      <c r="L46">
        <v>1346</v>
      </c>
      <c r="N46">
        <v>1009</v>
      </c>
      <c r="O46" t="s">
        <v>880</v>
      </c>
      <c r="P46" t="s">
        <v>880</v>
      </c>
      <c r="Q46">
        <v>1</v>
      </c>
      <c r="W46">
        <v>0</v>
      </c>
      <c r="X46">
        <v>-1011812427</v>
      </c>
      <c r="Y46">
        <f t="shared" si="29"/>
        <v>0.05</v>
      </c>
      <c r="AA46">
        <v>272.7</v>
      </c>
      <c r="AB46">
        <v>0</v>
      </c>
      <c r="AC46">
        <v>0</v>
      </c>
      <c r="AD46">
        <v>0</v>
      </c>
      <c r="AE46">
        <v>37.979999999999997</v>
      </c>
      <c r="AF46">
        <v>0</v>
      </c>
      <c r="AG46">
        <v>0</v>
      </c>
      <c r="AH46">
        <v>0</v>
      </c>
      <c r="AI46">
        <v>7.18</v>
      </c>
      <c r="AJ46">
        <v>1</v>
      </c>
      <c r="AK46">
        <v>1</v>
      </c>
      <c r="AL46">
        <v>1</v>
      </c>
      <c r="AM46">
        <v>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0.05</v>
      </c>
      <c r="AU46" t="s">
        <v>3</v>
      </c>
      <c r="AV46">
        <v>0</v>
      </c>
      <c r="AW46">
        <v>2</v>
      </c>
      <c r="AX46">
        <v>60526317</v>
      </c>
      <c r="AY46">
        <v>1</v>
      </c>
      <c r="AZ46">
        <v>0</v>
      </c>
      <c r="BA46">
        <v>43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ROUND(Y46*Source!I39,9)</f>
        <v>0</v>
      </c>
      <c r="CY46">
        <f t="shared" si="30"/>
        <v>272.7</v>
      </c>
      <c r="CZ46">
        <f t="shared" si="31"/>
        <v>37.979999999999997</v>
      </c>
      <c r="DA46">
        <f t="shared" si="32"/>
        <v>7.18</v>
      </c>
      <c r="DB46">
        <f t="shared" si="33"/>
        <v>1.9</v>
      </c>
      <c r="DC46">
        <f t="shared" si="34"/>
        <v>0</v>
      </c>
      <c r="DD46" t="s">
        <v>3</v>
      </c>
      <c r="DE46" t="s">
        <v>3</v>
      </c>
      <c r="DF46">
        <f t="shared" si="35"/>
        <v>0</v>
      </c>
      <c r="DG46">
        <f t="shared" si="36"/>
        <v>0</v>
      </c>
      <c r="DH46">
        <f t="shared" si="37"/>
        <v>0</v>
      </c>
      <c r="DI46">
        <f t="shared" si="3"/>
        <v>0</v>
      </c>
      <c r="DJ46">
        <f t="shared" si="38"/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ROW(Source!A39)</f>
        <v>39</v>
      </c>
      <c r="B47">
        <v>59204059</v>
      </c>
      <c r="C47">
        <v>60526295</v>
      </c>
      <c r="D47">
        <v>58308933</v>
      </c>
      <c r="E47">
        <v>1</v>
      </c>
      <c r="F47">
        <v>1</v>
      </c>
      <c r="G47">
        <v>1080</v>
      </c>
      <c r="H47">
        <v>3</v>
      </c>
      <c r="I47" t="s">
        <v>897</v>
      </c>
      <c r="J47" t="s">
        <v>898</v>
      </c>
      <c r="K47" t="s">
        <v>899</v>
      </c>
      <c r="L47">
        <v>1348</v>
      </c>
      <c r="N47">
        <v>1009</v>
      </c>
      <c r="O47" t="s">
        <v>900</v>
      </c>
      <c r="P47" t="s">
        <v>900</v>
      </c>
      <c r="Q47">
        <v>1000</v>
      </c>
      <c r="W47">
        <v>0</v>
      </c>
      <c r="X47">
        <v>1469978170</v>
      </c>
      <c r="Y47">
        <f t="shared" si="29"/>
        <v>8.9999999999999996E-7</v>
      </c>
      <c r="AA47">
        <v>73915.41</v>
      </c>
      <c r="AB47">
        <v>0</v>
      </c>
      <c r="AC47">
        <v>0</v>
      </c>
      <c r="AD47">
        <v>0</v>
      </c>
      <c r="AE47">
        <v>3234.81</v>
      </c>
      <c r="AF47">
        <v>0</v>
      </c>
      <c r="AG47">
        <v>0</v>
      </c>
      <c r="AH47">
        <v>0</v>
      </c>
      <c r="AI47">
        <v>22.85</v>
      </c>
      <c r="AJ47">
        <v>1</v>
      </c>
      <c r="AK47">
        <v>1</v>
      </c>
      <c r="AL47">
        <v>1</v>
      </c>
      <c r="AM47">
        <v>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8.9999999999999996E-7</v>
      </c>
      <c r="AU47" t="s">
        <v>3</v>
      </c>
      <c r="AV47">
        <v>0</v>
      </c>
      <c r="AW47">
        <v>2</v>
      </c>
      <c r="AX47">
        <v>60526318</v>
      </c>
      <c r="AY47">
        <v>1</v>
      </c>
      <c r="AZ47">
        <v>0</v>
      </c>
      <c r="BA47">
        <v>44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ROUND(Y47*Source!I39,9)</f>
        <v>0</v>
      </c>
      <c r="CY47">
        <f t="shared" si="30"/>
        <v>73915.41</v>
      </c>
      <c r="CZ47">
        <f t="shared" si="31"/>
        <v>3234.81</v>
      </c>
      <c r="DA47">
        <f t="shared" si="32"/>
        <v>22.85</v>
      </c>
      <c r="DB47">
        <f t="shared" si="33"/>
        <v>0</v>
      </c>
      <c r="DC47">
        <f t="shared" si="34"/>
        <v>0</v>
      </c>
      <c r="DD47" t="s">
        <v>3</v>
      </c>
      <c r="DE47" t="s">
        <v>3</v>
      </c>
      <c r="DF47">
        <f t="shared" si="35"/>
        <v>0</v>
      </c>
      <c r="DG47">
        <f t="shared" si="36"/>
        <v>0</v>
      </c>
      <c r="DH47">
        <f t="shared" si="37"/>
        <v>0</v>
      </c>
      <c r="DI47">
        <f t="shared" si="3"/>
        <v>0</v>
      </c>
      <c r="DJ47">
        <f t="shared" si="38"/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ROW(Source!A39)</f>
        <v>39</v>
      </c>
      <c r="B48">
        <v>59204059</v>
      </c>
      <c r="C48">
        <v>60526295</v>
      </c>
      <c r="D48">
        <v>58308746</v>
      </c>
      <c r="E48">
        <v>1</v>
      </c>
      <c r="F48">
        <v>1</v>
      </c>
      <c r="G48">
        <v>1080</v>
      </c>
      <c r="H48">
        <v>3</v>
      </c>
      <c r="I48" t="s">
        <v>901</v>
      </c>
      <c r="J48" t="s">
        <v>902</v>
      </c>
      <c r="K48" t="s">
        <v>903</v>
      </c>
      <c r="L48">
        <v>1339</v>
      </c>
      <c r="N48">
        <v>1007</v>
      </c>
      <c r="O48" t="s">
        <v>893</v>
      </c>
      <c r="P48" t="s">
        <v>893</v>
      </c>
      <c r="Q48">
        <v>1</v>
      </c>
      <c r="W48">
        <v>0</v>
      </c>
      <c r="X48">
        <v>1565098517</v>
      </c>
      <c r="Y48">
        <f t="shared" si="29"/>
        <v>0.19</v>
      </c>
      <c r="AA48">
        <v>759.63</v>
      </c>
      <c r="AB48">
        <v>0</v>
      </c>
      <c r="AC48">
        <v>0</v>
      </c>
      <c r="AD48">
        <v>0</v>
      </c>
      <c r="AE48">
        <v>53.42</v>
      </c>
      <c r="AF48">
        <v>0</v>
      </c>
      <c r="AG48">
        <v>0</v>
      </c>
      <c r="AH48">
        <v>0</v>
      </c>
      <c r="AI48">
        <v>14.22</v>
      </c>
      <c r="AJ48">
        <v>1</v>
      </c>
      <c r="AK48">
        <v>1</v>
      </c>
      <c r="AL48">
        <v>1</v>
      </c>
      <c r="AM48">
        <v>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0.19</v>
      </c>
      <c r="AU48" t="s">
        <v>3</v>
      </c>
      <c r="AV48">
        <v>0</v>
      </c>
      <c r="AW48">
        <v>2</v>
      </c>
      <c r="AX48">
        <v>60526319</v>
      </c>
      <c r="AY48">
        <v>1</v>
      </c>
      <c r="AZ48">
        <v>0</v>
      </c>
      <c r="BA48">
        <v>45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ROUND(Y48*Source!I39,9)</f>
        <v>0</v>
      </c>
      <c r="CY48">
        <f t="shared" si="30"/>
        <v>759.63</v>
      </c>
      <c r="CZ48">
        <f t="shared" si="31"/>
        <v>53.42</v>
      </c>
      <c r="DA48">
        <f t="shared" si="32"/>
        <v>14.22</v>
      </c>
      <c r="DB48">
        <f t="shared" si="33"/>
        <v>10.15</v>
      </c>
      <c r="DC48">
        <f t="shared" si="34"/>
        <v>0</v>
      </c>
      <c r="DD48" t="s">
        <v>3</v>
      </c>
      <c r="DE48" t="s">
        <v>3</v>
      </c>
      <c r="DF48">
        <f t="shared" si="35"/>
        <v>0</v>
      </c>
      <c r="DG48">
        <f t="shared" si="36"/>
        <v>0</v>
      </c>
      <c r="DH48">
        <f t="shared" si="37"/>
        <v>0</v>
      </c>
      <c r="DI48">
        <f t="shared" si="3"/>
        <v>0</v>
      </c>
      <c r="DJ48">
        <f t="shared" si="38"/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ROW(Source!A39)</f>
        <v>39</v>
      </c>
      <c r="B49">
        <v>59204059</v>
      </c>
      <c r="C49">
        <v>60526295</v>
      </c>
      <c r="D49">
        <v>58309012</v>
      </c>
      <c r="E49">
        <v>1</v>
      </c>
      <c r="F49">
        <v>1</v>
      </c>
      <c r="G49">
        <v>1080</v>
      </c>
      <c r="H49">
        <v>3</v>
      </c>
      <c r="I49" t="s">
        <v>904</v>
      </c>
      <c r="J49" t="s">
        <v>905</v>
      </c>
      <c r="K49" t="s">
        <v>906</v>
      </c>
      <c r="L49">
        <v>1339</v>
      </c>
      <c r="N49">
        <v>1007</v>
      </c>
      <c r="O49" t="s">
        <v>893</v>
      </c>
      <c r="P49" t="s">
        <v>893</v>
      </c>
      <c r="Q49">
        <v>1</v>
      </c>
      <c r="W49">
        <v>0</v>
      </c>
      <c r="X49">
        <v>-388798825</v>
      </c>
      <c r="Y49">
        <f t="shared" si="29"/>
        <v>0.34200000000000003</v>
      </c>
      <c r="AA49">
        <v>94.23</v>
      </c>
      <c r="AB49">
        <v>0</v>
      </c>
      <c r="AC49">
        <v>0</v>
      </c>
      <c r="AD49">
        <v>0</v>
      </c>
      <c r="AE49">
        <v>5.82</v>
      </c>
      <c r="AF49">
        <v>0</v>
      </c>
      <c r="AG49">
        <v>0</v>
      </c>
      <c r="AH49">
        <v>0</v>
      </c>
      <c r="AI49">
        <v>16.190000000000001</v>
      </c>
      <c r="AJ49">
        <v>1</v>
      </c>
      <c r="AK49">
        <v>1</v>
      </c>
      <c r="AL49">
        <v>1</v>
      </c>
      <c r="AM49">
        <v>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0.34200000000000003</v>
      </c>
      <c r="AU49" t="s">
        <v>3</v>
      </c>
      <c r="AV49">
        <v>0</v>
      </c>
      <c r="AW49">
        <v>2</v>
      </c>
      <c r="AX49">
        <v>60526320</v>
      </c>
      <c r="AY49">
        <v>1</v>
      </c>
      <c r="AZ49">
        <v>0</v>
      </c>
      <c r="BA49">
        <v>46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ROUND(Y49*Source!I39,9)</f>
        <v>0</v>
      </c>
      <c r="CY49">
        <f t="shared" si="30"/>
        <v>94.23</v>
      </c>
      <c r="CZ49">
        <f t="shared" si="31"/>
        <v>5.82</v>
      </c>
      <c r="DA49">
        <f t="shared" si="32"/>
        <v>16.190000000000001</v>
      </c>
      <c r="DB49">
        <f t="shared" si="33"/>
        <v>1.99</v>
      </c>
      <c r="DC49">
        <f t="shared" si="34"/>
        <v>0</v>
      </c>
      <c r="DD49" t="s">
        <v>3</v>
      </c>
      <c r="DE49" t="s">
        <v>3</v>
      </c>
      <c r="DF49">
        <f t="shared" si="35"/>
        <v>0</v>
      </c>
      <c r="DG49">
        <f t="shared" si="36"/>
        <v>0</v>
      </c>
      <c r="DH49">
        <f t="shared" si="37"/>
        <v>0</v>
      </c>
      <c r="DI49">
        <f t="shared" si="3"/>
        <v>0</v>
      </c>
      <c r="DJ49">
        <f t="shared" si="38"/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ROW(Source!A39)</f>
        <v>39</v>
      </c>
      <c r="B50">
        <v>59204059</v>
      </c>
      <c r="C50">
        <v>60526295</v>
      </c>
      <c r="D50">
        <v>58309084</v>
      </c>
      <c r="E50">
        <v>1</v>
      </c>
      <c r="F50">
        <v>1</v>
      </c>
      <c r="G50">
        <v>1080</v>
      </c>
      <c r="H50">
        <v>3</v>
      </c>
      <c r="I50" t="s">
        <v>907</v>
      </c>
      <c r="J50" t="s">
        <v>908</v>
      </c>
      <c r="K50" t="s">
        <v>909</v>
      </c>
      <c r="L50">
        <v>1348</v>
      </c>
      <c r="N50">
        <v>1009</v>
      </c>
      <c r="O50" t="s">
        <v>900</v>
      </c>
      <c r="P50" t="s">
        <v>900</v>
      </c>
      <c r="Q50">
        <v>1000</v>
      </c>
      <c r="W50">
        <v>0</v>
      </c>
      <c r="X50">
        <v>356473523</v>
      </c>
      <c r="Y50">
        <f t="shared" si="29"/>
        <v>8.7000000000000001E-4</v>
      </c>
      <c r="AA50">
        <v>55779.05</v>
      </c>
      <c r="AB50">
        <v>0</v>
      </c>
      <c r="AC50">
        <v>0</v>
      </c>
      <c r="AD50">
        <v>0</v>
      </c>
      <c r="AE50">
        <v>16214.84</v>
      </c>
      <c r="AF50">
        <v>0</v>
      </c>
      <c r="AG50">
        <v>0</v>
      </c>
      <c r="AH50">
        <v>0</v>
      </c>
      <c r="AI50">
        <v>3.44</v>
      </c>
      <c r="AJ50">
        <v>1</v>
      </c>
      <c r="AK50">
        <v>1</v>
      </c>
      <c r="AL50">
        <v>1</v>
      </c>
      <c r="AM50">
        <v>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8.7000000000000001E-4</v>
      </c>
      <c r="AU50" t="s">
        <v>3</v>
      </c>
      <c r="AV50">
        <v>0</v>
      </c>
      <c r="AW50">
        <v>2</v>
      </c>
      <c r="AX50">
        <v>60526321</v>
      </c>
      <c r="AY50">
        <v>1</v>
      </c>
      <c r="AZ50">
        <v>0</v>
      </c>
      <c r="BA50">
        <v>47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ROUND(Y50*Source!I39,9)</f>
        <v>0</v>
      </c>
      <c r="CY50">
        <f t="shared" si="30"/>
        <v>55779.05</v>
      </c>
      <c r="CZ50">
        <f t="shared" si="31"/>
        <v>16214.84</v>
      </c>
      <c r="DA50">
        <f t="shared" si="32"/>
        <v>3.44</v>
      </c>
      <c r="DB50">
        <f t="shared" si="33"/>
        <v>14.11</v>
      </c>
      <c r="DC50">
        <f t="shared" si="34"/>
        <v>0</v>
      </c>
      <c r="DD50" t="s">
        <v>3</v>
      </c>
      <c r="DE50" t="s">
        <v>3</v>
      </c>
      <c r="DF50">
        <f t="shared" si="35"/>
        <v>0</v>
      </c>
      <c r="DG50">
        <f t="shared" si="36"/>
        <v>0</v>
      </c>
      <c r="DH50">
        <f t="shared" si="37"/>
        <v>0</v>
      </c>
      <c r="DI50">
        <f t="shared" si="3"/>
        <v>0</v>
      </c>
      <c r="DJ50">
        <f t="shared" si="38"/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ROW(Source!A39)</f>
        <v>39</v>
      </c>
      <c r="B51">
        <v>59204059</v>
      </c>
      <c r="C51">
        <v>60526295</v>
      </c>
      <c r="D51">
        <v>58309253</v>
      </c>
      <c r="E51">
        <v>1</v>
      </c>
      <c r="F51">
        <v>1</v>
      </c>
      <c r="G51">
        <v>1080</v>
      </c>
      <c r="H51">
        <v>3</v>
      </c>
      <c r="I51" t="s">
        <v>910</v>
      </c>
      <c r="J51" t="s">
        <v>911</v>
      </c>
      <c r="K51" t="s">
        <v>912</v>
      </c>
      <c r="L51">
        <v>1346</v>
      </c>
      <c r="N51">
        <v>1009</v>
      </c>
      <c r="O51" t="s">
        <v>880</v>
      </c>
      <c r="P51" t="s">
        <v>880</v>
      </c>
      <c r="Q51">
        <v>1</v>
      </c>
      <c r="W51">
        <v>0</v>
      </c>
      <c r="X51">
        <v>1135396300</v>
      </c>
      <c r="Y51">
        <f t="shared" si="29"/>
        <v>0.1</v>
      </c>
      <c r="AA51">
        <v>85.4</v>
      </c>
      <c r="AB51">
        <v>0</v>
      </c>
      <c r="AC51">
        <v>0</v>
      </c>
      <c r="AD51">
        <v>0</v>
      </c>
      <c r="AE51">
        <v>20.190000000000001</v>
      </c>
      <c r="AF51">
        <v>0</v>
      </c>
      <c r="AG51">
        <v>0</v>
      </c>
      <c r="AH51">
        <v>0</v>
      </c>
      <c r="AI51">
        <v>4.2300000000000004</v>
      </c>
      <c r="AJ51">
        <v>1</v>
      </c>
      <c r="AK51">
        <v>1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0.1</v>
      </c>
      <c r="AU51" t="s">
        <v>3</v>
      </c>
      <c r="AV51">
        <v>0</v>
      </c>
      <c r="AW51">
        <v>2</v>
      </c>
      <c r="AX51">
        <v>60526322</v>
      </c>
      <c r="AY51">
        <v>1</v>
      </c>
      <c r="AZ51">
        <v>0</v>
      </c>
      <c r="BA51">
        <v>48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ROUND(Y51*Source!I39,9)</f>
        <v>0</v>
      </c>
      <c r="CY51">
        <f t="shared" si="30"/>
        <v>85.4</v>
      </c>
      <c r="CZ51">
        <f t="shared" si="31"/>
        <v>20.190000000000001</v>
      </c>
      <c r="DA51">
        <f t="shared" si="32"/>
        <v>4.2300000000000004</v>
      </c>
      <c r="DB51">
        <f t="shared" si="33"/>
        <v>2.02</v>
      </c>
      <c r="DC51">
        <f t="shared" si="34"/>
        <v>0</v>
      </c>
      <c r="DD51" t="s">
        <v>3</v>
      </c>
      <c r="DE51" t="s">
        <v>3</v>
      </c>
      <c r="DF51">
        <f t="shared" si="35"/>
        <v>0</v>
      </c>
      <c r="DG51">
        <f t="shared" si="36"/>
        <v>0</v>
      </c>
      <c r="DH51">
        <f t="shared" si="37"/>
        <v>0</v>
      </c>
      <c r="DI51">
        <f t="shared" si="3"/>
        <v>0</v>
      </c>
      <c r="DJ51">
        <f t="shared" si="38"/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ROW(Source!A39)</f>
        <v>39</v>
      </c>
      <c r="B52">
        <v>59204059</v>
      </c>
      <c r="C52">
        <v>60526295</v>
      </c>
      <c r="D52">
        <v>58309395</v>
      </c>
      <c r="E52">
        <v>1</v>
      </c>
      <c r="F52">
        <v>1</v>
      </c>
      <c r="G52">
        <v>1080</v>
      </c>
      <c r="H52">
        <v>3</v>
      </c>
      <c r="I52" t="s">
        <v>913</v>
      </c>
      <c r="J52" t="s">
        <v>914</v>
      </c>
      <c r="K52" t="s">
        <v>915</v>
      </c>
      <c r="L52">
        <v>1348</v>
      </c>
      <c r="N52">
        <v>1009</v>
      </c>
      <c r="O52" t="s">
        <v>900</v>
      </c>
      <c r="P52" t="s">
        <v>900</v>
      </c>
      <c r="Q52">
        <v>1000</v>
      </c>
      <c r="W52">
        <v>0</v>
      </c>
      <c r="X52">
        <v>1017087992</v>
      </c>
      <c r="Y52">
        <f t="shared" si="29"/>
        <v>4.0000000000000002E-4</v>
      </c>
      <c r="AA52">
        <v>62739.3</v>
      </c>
      <c r="AB52">
        <v>0</v>
      </c>
      <c r="AC52">
        <v>0</v>
      </c>
      <c r="AD52">
        <v>0</v>
      </c>
      <c r="AE52">
        <v>35445.93</v>
      </c>
      <c r="AF52">
        <v>0</v>
      </c>
      <c r="AG52">
        <v>0</v>
      </c>
      <c r="AH52">
        <v>0</v>
      </c>
      <c r="AI52">
        <v>1.77</v>
      </c>
      <c r="AJ52">
        <v>1</v>
      </c>
      <c r="AK52">
        <v>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4.0000000000000002E-4</v>
      </c>
      <c r="AU52" t="s">
        <v>3</v>
      </c>
      <c r="AV52">
        <v>0</v>
      </c>
      <c r="AW52">
        <v>2</v>
      </c>
      <c r="AX52">
        <v>60526323</v>
      </c>
      <c r="AY52">
        <v>1</v>
      </c>
      <c r="AZ52">
        <v>0</v>
      </c>
      <c r="BA52">
        <v>49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ROUND(Y52*Source!I39,9)</f>
        <v>0</v>
      </c>
      <c r="CY52">
        <f t="shared" si="30"/>
        <v>62739.3</v>
      </c>
      <c r="CZ52">
        <f t="shared" si="31"/>
        <v>35445.93</v>
      </c>
      <c r="DA52">
        <f t="shared" si="32"/>
        <v>1.77</v>
      </c>
      <c r="DB52">
        <f t="shared" si="33"/>
        <v>14.18</v>
      </c>
      <c r="DC52">
        <f t="shared" si="34"/>
        <v>0</v>
      </c>
      <c r="DD52" t="s">
        <v>3</v>
      </c>
      <c r="DE52" t="s">
        <v>3</v>
      </c>
      <c r="DF52">
        <f t="shared" si="35"/>
        <v>0</v>
      </c>
      <c r="DG52">
        <f t="shared" si="36"/>
        <v>0</v>
      </c>
      <c r="DH52">
        <f t="shared" si="37"/>
        <v>0</v>
      </c>
      <c r="DI52">
        <f t="shared" si="3"/>
        <v>0</v>
      </c>
      <c r="DJ52">
        <f t="shared" si="38"/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ROW(Source!A39)</f>
        <v>39</v>
      </c>
      <c r="B53">
        <v>59204059</v>
      </c>
      <c r="C53">
        <v>60526295</v>
      </c>
      <c r="D53">
        <v>58326216</v>
      </c>
      <c r="E53">
        <v>1</v>
      </c>
      <c r="F53">
        <v>1</v>
      </c>
      <c r="G53">
        <v>1080</v>
      </c>
      <c r="H53">
        <v>3</v>
      </c>
      <c r="I53" t="s">
        <v>46</v>
      </c>
      <c r="J53" t="s">
        <v>49</v>
      </c>
      <c r="K53" t="s">
        <v>47</v>
      </c>
      <c r="L53">
        <v>1355</v>
      </c>
      <c r="N53">
        <v>1010</v>
      </c>
      <c r="O53" t="s">
        <v>48</v>
      </c>
      <c r="P53" t="s">
        <v>48</v>
      </c>
      <c r="Q53">
        <v>100</v>
      </c>
      <c r="W53">
        <v>0</v>
      </c>
      <c r="X53">
        <v>1873919888</v>
      </c>
      <c r="Y53">
        <f t="shared" si="29"/>
        <v>0.66666700000000001</v>
      </c>
      <c r="AA53">
        <v>1468.15</v>
      </c>
      <c r="AB53">
        <v>0</v>
      </c>
      <c r="AC53">
        <v>0</v>
      </c>
      <c r="AD53">
        <v>0</v>
      </c>
      <c r="AE53">
        <v>526.22</v>
      </c>
      <c r="AF53">
        <v>0</v>
      </c>
      <c r="AG53">
        <v>0</v>
      </c>
      <c r="AH53">
        <v>0</v>
      </c>
      <c r="AI53">
        <v>2.79</v>
      </c>
      <c r="AJ53">
        <v>1</v>
      </c>
      <c r="AK53">
        <v>1</v>
      </c>
      <c r="AL53">
        <v>1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 t="s">
        <v>3</v>
      </c>
      <c r="AT53">
        <v>0.66666700000000001</v>
      </c>
      <c r="AU53" t="s">
        <v>3</v>
      </c>
      <c r="AV53">
        <v>0</v>
      </c>
      <c r="AW53">
        <v>1</v>
      </c>
      <c r="AX53">
        <v>-1</v>
      </c>
      <c r="AY53">
        <v>0</v>
      </c>
      <c r="AZ53">
        <v>0</v>
      </c>
      <c r="BA53" t="s">
        <v>3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ROUND(Y53*Source!I39,9)</f>
        <v>0</v>
      </c>
      <c r="CY53">
        <f t="shared" si="30"/>
        <v>1468.15</v>
      </c>
      <c r="CZ53">
        <f t="shared" si="31"/>
        <v>526.22</v>
      </c>
      <c r="DA53">
        <f t="shared" si="32"/>
        <v>2.79</v>
      </c>
      <c r="DB53">
        <f t="shared" si="33"/>
        <v>350.81</v>
      </c>
      <c r="DC53">
        <f t="shared" si="34"/>
        <v>0</v>
      </c>
      <c r="DD53" t="s">
        <v>3</v>
      </c>
      <c r="DE53" t="s">
        <v>3</v>
      </c>
      <c r="DF53">
        <f t="shared" si="35"/>
        <v>0</v>
      </c>
      <c r="DG53">
        <f t="shared" si="36"/>
        <v>0</v>
      </c>
      <c r="DH53">
        <f t="shared" si="37"/>
        <v>0</v>
      </c>
      <c r="DI53">
        <f t="shared" si="3"/>
        <v>0</v>
      </c>
      <c r="DJ53">
        <f t="shared" si="38"/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ROW(Source!A39)</f>
        <v>39</v>
      </c>
      <c r="B54">
        <v>59204059</v>
      </c>
      <c r="C54">
        <v>60526295</v>
      </c>
      <c r="D54">
        <v>58321777</v>
      </c>
      <c r="E54">
        <v>1</v>
      </c>
      <c r="F54">
        <v>1</v>
      </c>
      <c r="G54">
        <v>1080</v>
      </c>
      <c r="H54">
        <v>3</v>
      </c>
      <c r="I54" t="s">
        <v>32</v>
      </c>
      <c r="J54" t="s">
        <v>35</v>
      </c>
      <c r="K54" t="s">
        <v>33</v>
      </c>
      <c r="L54">
        <v>1301</v>
      </c>
      <c r="N54">
        <v>1003</v>
      </c>
      <c r="O54" t="s">
        <v>34</v>
      </c>
      <c r="P54" t="s">
        <v>34</v>
      </c>
      <c r="Q54">
        <v>1</v>
      </c>
      <c r="W54">
        <v>0</v>
      </c>
      <c r="X54">
        <v>949658601</v>
      </c>
      <c r="Y54">
        <f t="shared" si="29"/>
        <v>100</v>
      </c>
      <c r="AA54">
        <v>523.5</v>
      </c>
      <c r="AB54">
        <v>0</v>
      </c>
      <c r="AC54">
        <v>0</v>
      </c>
      <c r="AD54">
        <v>0</v>
      </c>
      <c r="AE54">
        <v>28.1</v>
      </c>
      <c r="AF54">
        <v>0</v>
      </c>
      <c r="AG54">
        <v>0</v>
      </c>
      <c r="AH54">
        <v>0</v>
      </c>
      <c r="AI54">
        <v>18.63</v>
      </c>
      <c r="AJ54">
        <v>1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 t="s">
        <v>3</v>
      </c>
      <c r="AT54">
        <v>100</v>
      </c>
      <c r="AU54" t="s">
        <v>3</v>
      </c>
      <c r="AV54">
        <v>0</v>
      </c>
      <c r="AW54">
        <v>1</v>
      </c>
      <c r="AX54">
        <v>-1</v>
      </c>
      <c r="AY54">
        <v>0</v>
      </c>
      <c r="AZ54">
        <v>0</v>
      </c>
      <c r="BA54" t="s">
        <v>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ROUND(Y54*Source!I39,9)</f>
        <v>0</v>
      </c>
      <c r="CY54">
        <f t="shared" si="30"/>
        <v>523.5</v>
      </c>
      <c r="CZ54">
        <f t="shared" si="31"/>
        <v>28.1</v>
      </c>
      <c r="DA54">
        <f t="shared" si="32"/>
        <v>18.63</v>
      </c>
      <c r="DB54">
        <f t="shared" si="33"/>
        <v>2810</v>
      </c>
      <c r="DC54">
        <f t="shared" si="34"/>
        <v>0</v>
      </c>
      <c r="DD54" t="s">
        <v>3</v>
      </c>
      <c r="DE54" t="s">
        <v>3</v>
      </c>
      <c r="DF54">
        <f t="shared" si="35"/>
        <v>0</v>
      </c>
      <c r="DG54">
        <f t="shared" si="36"/>
        <v>0</v>
      </c>
      <c r="DH54">
        <f t="shared" si="37"/>
        <v>0</v>
      </c>
      <c r="DI54">
        <f t="shared" si="3"/>
        <v>0</v>
      </c>
      <c r="DJ54">
        <f t="shared" si="38"/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ROW(Source!A39)</f>
        <v>39</v>
      </c>
      <c r="B55">
        <v>59204059</v>
      </c>
      <c r="C55">
        <v>60526295</v>
      </c>
      <c r="D55">
        <v>58327581</v>
      </c>
      <c r="E55">
        <v>1</v>
      </c>
      <c r="F55">
        <v>1</v>
      </c>
      <c r="G55">
        <v>1080</v>
      </c>
      <c r="H55">
        <v>3</v>
      </c>
      <c r="I55" t="s">
        <v>42</v>
      </c>
      <c r="J55" t="s">
        <v>44</v>
      </c>
      <c r="K55" t="s">
        <v>43</v>
      </c>
      <c r="L55">
        <v>1354</v>
      </c>
      <c r="N55">
        <v>1010</v>
      </c>
      <c r="O55" t="s">
        <v>39</v>
      </c>
      <c r="P55" t="s">
        <v>39</v>
      </c>
      <c r="Q55">
        <v>1</v>
      </c>
      <c r="W55">
        <v>0</v>
      </c>
      <c r="X55">
        <v>-877742701</v>
      </c>
      <c r="Y55">
        <f t="shared" si="29"/>
        <v>244.444444</v>
      </c>
      <c r="AA55">
        <v>875.62</v>
      </c>
      <c r="AB55">
        <v>0</v>
      </c>
      <c r="AC55">
        <v>0</v>
      </c>
      <c r="AD55">
        <v>0</v>
      </c>
      <c r="AE55">
        <v>24.61</v>
      </c>
      <c r="AF55">
        <v>0</v>
      </c>
      <c r="AG55">
        <v>0</v>
      </c>
      <c r="AH55">
        <v>0</v>
      </c>
      <c r="AI55">
        <v>35.58</v>
      </c>
      <c r="AJ55">
        <v>1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 t="s">
        <v>3</v>
      </c>
      <c r="AT55">
        <v>244.444444</v>
      </c>
      <c r="AU55" t="s">
        <v>3</v>
      </c>
      <c r="AV55">
        <v>0</v>
      </c>
      <c r="AW55">
        <v>1</v>
      </c>
      <c r="AX55">
        <v>-1</v>
      </c>
      <c r="AY55">
        <v>0</v>
      </c>
      <c r="AZ55">
        <v>0</v>
      </c>
      <c r="BA55" t="s">
        <v>3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ROUND(Y55*Source!I39,9)</f>
        <v>0</v>
      </c>
      <c r="CY55">
        <f t="shared" si="30"/>
        <v>875.62</v>
      </c>
      <c r="CZ55">
        <f t="shared" si="31"/>
        <v>24.61</v>
      </c>
      <c r="DA55">
        <f t="shared" si="32"/>
        <v>35.58</v>
      </c>
      <c r="DB55">
        <f t="shared" si="33"/>
        <v>6015.78</v>
      </c>
      <c r="DC55">
        <f t="shared" si="34"/>
        <v>0</v>
      </c>
      <c r="DD55" t="s">
        <v>3</v>
      </c>
      <c r="DE55" t="s">
        <v>3</v>
      </c>
      <c r="DF55">
        <f t="shared" si="35"/>
        <v>0</v>
      </c>
      <c r="DG55">
        <f t="shared" si="36"/>
        <v>0</v>
      </c>
      <c r="DH55">
        <f t="shared" si="37"/>
        <v>0</v>
      </c>
      <c r="DI55">
        <f t="shared" si="3"/>
        <v>0</v>
      </c>
      <c r="DJ55">
        <f t="shared" si="38"/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ROW(Source!A39)</f>
        <v>39</v>
      </c>
      <c r="B56">
        <v>59204059</v>
      </c>
      <c r="C56">
        <v>60526295</v>
      </c>
      <c r="D56">
        <v>58327516</v>
      </c>
      <c r="E56">
        <v>1</v>
      </c>
      <c r="F56">
        <v>1</v>
      </c>
      <c r="G56">
        <v>1080</v>
      </c>
      <c r="H56">
        <v>3</v>
      </c>
      <c r="I56" t="s">
        <v>37</v>
      </c>
      <c r="J56" t="s">
        <v>40</v>
      </c>
      <c r="K56" t="s">
        <v>38</v>
      </c>
      <c r="L56">
        <v>1354</v>
      </c>
      <c r="N56">
        <v>1010</v>
      </c>
      <c r="O56" t="s">
        <v>39</v>
      </c>
      <c r="P56" t="s">
        <v>39</v>
      </c>
      <c r="Q56">
        <v>1</v>
      </c>
      <c r="W56">
        <v>0</v>
      </c>
      <c r="X56">
        <v>-1914030801</v>
      </c>
      <c r="Y56">
        <f t="shared" si="29"/>
        <v>33.333333000000003</v>
      </c>
      <c r="AA56">
        <v>654.64</v>
      </c>
      <c r="AB56">
        <v>0</v>
      </c>
      <c r="AC56">
        <v>0</v>
      </c>
      <c r="AD56">
        <v>0</v>
      </c>
      <c r="AE56">
        <v>34.97</v>
      </c>
      <c r="AF56">
        <v>0</v>
      </c>
      <c r="AG56">
        <v>0</v>
      </c>
      <c r="AH56">
        <v>0</v>
      </c>
      <c r="AI56">
        <v>18.72</v>
      </c>
      <c r="AJ56">
        <v>1</v>
      </c>
      <c r="AK56">
        <v>1</v>
      </c>
      <c r="AL56">
        <v>1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 t="s">
        <v>3</v>
      </c>
      <c r="AT56">
        <v>33.333333000000003</v>
      </c>
      <c r="AU56" t="s">
        <v>3</v>
      </c>
      <c r="AV56">
        <v>0</v>
      </c>
      <c r="AW56">
        <v>1</v>
      </c>
      <c r="AX56">
        <v>-1</v>
      </c>
      <c r="AY56">
        <v>0</v>
      </c>
      <c r="AZ56">
        <v>0</v>
      </c>
      <c r="BA56" t="s">
        <v>3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ROUND(Y56*Source!I39,9)</f>
        <v>0</v>
      </c>
      <c r="CY56">
        <f t="shared" si="30"/>
        <v>654.64</v>
      </c>
      <c r="CZ56">
        <f t="shared" si="31"/>
        <v>34.97</v>
      </c>
      <c r="DA56">
        <f t="shared" si="32"/>
        <v>18.72</v>
      </c>
      <c r="DB56">
        <f t="shared" si="33"/>
        <v>1165.67</v>
      </c>
      <c r="DC56">
        <f t="shared" si="34"/>
        <v>0</v>
      </c>
      <c r="DD56" t="s">
        <v>3</v>
      </c>
      <c r="DE56" t="s">
        <v>3</v>
      </c>
      <c r="DF56">
        <f t="shared" si="35"/>
        <v>0</v>
      </c>
      <c r="DG56">
        <f t="shared" si="36"/>
        <v>0</v>
      </c>
      <c r="DH56">
        <f t="shared" si="37"/>
        <v>0</v>
      </c>
      <c r="DI56">
        <f t="shared" si="3"/>
        <v>0</v>
      </c>
      <c r="DJ56">
        <f t="shared" si="38"/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ROW(Source!A48)</f>
        <v>48</v>
      </c>
      <c r="B57">
        <v>59204062</v>
      </c>
      <c r="C57">
        <v>60526331</v>
      </c>
      <c r="D57">
        <v>58266404</v>
      </c>
      <c r="E57">
        <v>1080</v>
      </c>
      <c r="F57">
        <v>1</v>
      </c>
      <c r="G57">
        <v>1080</v>
      </c>
      <c r="H57">
        <v>1</v>
      </c>
      <c r="I57" t="s">
        <v>859</v>
      </c>
      <c r="J57" t="s">
        <v>3</v>
      </c>
      <c r="K57" t="s">
        <v>860</v>
      </c>
      <c r="L57">
        <v>1191</v>
      </c>
      <c r="N57">
        <v>1013</v>
      </c>
      <c r="O57" t="s">
        <v>861</v>
      </c>
      <c r="P57" t="s">
        <v>861</v>
      </c>
      <c r="Q57">
        <v>1</v>
      </c>
      <c r="W57">
        <v>0</v>
      </c>
      <c r="X57">
        <v>476480486</v>
      </c>
      <c r="Y57">
        <f>((AT57*1.15)*1.1)</f>
        <v>24.186800000000002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19.12</v>
      </c>
      <c r="AU57" t="s">
        <v>26</v>
      </c>
      <c r="AV57">
        <v>1</v>
      </c>
      <c r="AW57">
        <v>2</v>
      </c>
      <c r="AX57">
        <v>60526343</v>
      </c>
      <c r="AY57">
        <v>1</v>
      </c>
      <c r="AZ57">
        <v>0</v>
      </c>
      <c r="BA57">
        <v>53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ROUND(AT57*Source!I48*AH57*AL57,2)</f>
        <v>0</v>
      </c>
      <c r="CV57">
        <f>ROUND(Y57*Source!I48,9)</f>
        <v>26.60548</v>
      </c>
      <c r="CW57">
        <v>0</v>
      </c>
      <c r="CX57">
        <f>ROUND(Y57*Source!I48,9)</f>
        <v>26.60548</v>
      </c>
      <c r="CY57">
        <f>AD57</f>
        <v>0</v>
      </c>
      <c r="CZ57">
        <f>AH57</f>
        <v>0</v>
      </c>
      <c r="DA57">
        <f>AL57</f>
        <v>1</v>
      </c>
      <c r="DB57">
        <f>ROUND(((ROUND(AT57*CZ57,2)*1.15)*1.1),6)</f>
        <v>0</v>
      </c>
      <c r="DC57">
        <f>ROUND(((ROUND(AT57*AG57,2)*1.15)*1.1),6)</f>
        <v>0</v>
      </c>
      <c r="DD57" t="s">
        <v>3</v>
      </c>
      <c r="DE57" t="s">
        <v>3</v>
      </c>
      <c r="DF57">
        <f t="shared" ref="DF57:DF72" si="39">ROUND(ROUND(AE57,2)*CX57,2)</f>
        <v>0</v>
      </c>
      <c r="DG57">
        <f t="shared" si="36"/>
        <v>0</v>
      </c>
      <c r="DH57">
        <f t="shared" si="37"/>
        <v>0</v>
      </c>
      <c r="DI57">
        <f t="shared" si="3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ROW(Source!A48)</f>
        <v>48</v>
      </c>
      <c r="B58">
        <v>59204062</v>
      </c>
      <c r="C58">
        <v>60526331</v>
      </c>
      <c r="D58">
        <v>58340578</v>
      </c>
      <c r="E58">
        <v>1</v>
      </c>
      <c r="F58">
        <v>1</v>
      </c>
      <c r="G58">
        <v>1080</v>
      </c>
      <c r="H58">
        <v>2</v>
      </c>
      <c r="I58" t="s">
        <v>862</v>
      </c>
      <c r="J58" t="s">
        <v>863</v>
      </c>
      <c r="K58" t="s">
        <v>864</v>
      </c>
      <c r="L58">
        <v>1368</v>
      </c>
      <c r="N58">
        <v>1011</v>
      </c>
      <c r="O58" t="s">
        <v>865</v>
      </c>
      <c r="P58" t="s">
        <v>865</v>
      </c>
      <c r="Q58">
        <v>1</v>
      </c>
      <c r="W58">
        <v>0</v>
      </c>
      <c r="X58">
        <v>-1985943078</v>
      </c>
      <c r="Y58">
        <f>((AT58*1.25)*1.1)</f>
        <v>1.3750000000000002E-2</v>
      </c>
      <c r="AA58">
        <v>0</v>
      </c>
      <c r="AB58">
        <v>88.67</v>
      </c>
      <c r="AC58">
        <v>13.47</v>
      </c>
      <c r="AD58">
        <v>0</v>
      </c>
      <c r="AE58">
        <v>0</v>
      </c>
      <c r="AF58">
        <v>83.1</v>
      </c>
      <c r="AG58">
        <v>12.62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0.01</v>
      </c>
      <c r="AU58" t="s">
        <v>866</v>
      </c>
      <c r="AV58">
        <v>0</v>
      </c>
      <c r="AW58">
        <v>2</v>
      </c>
      <c r="AX58">
        <v>60526344</v>
      </c>
      <c r="AY58">
        <v>1</v>
      </c>
      <c r="AZ58">
        <v>0</v>
      </c>
      <c r="BA58">
        <v>54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ROUND(Y58*Source!I48*DO58,9)</f>
        <v>0.19087750000000001</v>
      </c>
      <c r="CX58">
        <f>ROUND(Y58*Source!I48,9)</f>
        <v>1.5125E-2</v>
      </c>
      <c r="CY58">
        <f>AB58</f>
        <v>88.67</v>
      </c>
      <c r="CZ58">
        <f>AF58</f>
        <v>83.1</v>
      </c>
      <c r="DA58">
        <f>AJ58</f>
        <v>1</v>
      </c>
      <c r="DB58">
        <f>ROUND(((ROUND(AT58*CZ58,2)*1.25)*1.1),6)</f>
        <v>1.1412500000000001</v>
      </c>
      <c r="DC58">
        <f>ROUND(((ROUND(AT58*AG58,2)*1.25)*1.1),6)</f>
        <v>0.17874999999999999</v>
      </c>
      <c r="DD58" t="s">
        <v>3</v>
      </c>
      <c r="DE58" t="s">
        <v>3</v>
      </c>
      <c r="DF58">
        <f t="shared" si="39"/>
        <v>0</v>
      </c>
      <c r="DG58">
        <f t="shared" si="36"/>
        <v>1.26</v>
      </c>
      <c r="DH58">
        <f t="shared" si="37"/>
        <v>0.19</v>
      </c>
      <c r="DI58">
        <f t="shared" si="3"/>
        <v>0</v>
      </c>
      <c r="DJ58">
        <f>DG58</f>
        <v>1.26</v>
      </c>
      <c r="DK58">
        <v>0</v>
      </c>
      <c r="DL58" t="s">
        <v>867</v>
      </c>
      <c r="DM58">
        <v>0</v>
      </c>
      <c r="DN58" t="s">
        <v>861</v>
      </c>
      <c r="DO58">
        <v>12.62</v>
      </c>
    </row>
    <row r="59" spans="1:119" x14ac:dyDescent="0.2">
      <c r="A59">
        <f>ROW(Source!A48)</f>
        <v>48</v>
      </c>
      <c r="B59">
        <v>59204062</v>
      </c>
      <c r="C59">
        <v>60526331</v>
      </c>
      <c r="D59">
        <v>58340697</v>
      </c>
      <c r="E59">
        <v>1</v>
      </c>
      <c r="F59">
        <v>1</v>
      </c>
      <c r="G59">
        <v>1080</v>
      </c>
      <c r="H59">
        <v>2</v>
      </c>
      <c r="I59" t="s">
        <v>868</v>
      </c>
      <c r="J59" t="s">
        <v>869</v>
      </c>
      <c r="K59" t="s">
        <v>870</v>
      </c>
      <c r="L59">
        <v>1368</v>
      </c>
      <c r="N59">
        <v>1011</v>
      </c>
      <c r="O59" t="s">
        <v>865</v>
      </c>
      <c r="P59" t="s">
        <v>865</v>
      </c>
      <c r="Q59">
        <v>1</v>
      </c>
      <c r="W59">
        <v>0</v>
      </c>
      <c r="X59">
        <v>2147454900</v>
      </c>
      <c r="Y59">
        <f>((AT59*1.25)*1.1)</f>
        <v>1.7187500000000002</v>
      </c>
      <c r="AA59">
        <v>0</v>
      </c>
      <c r="AB59">
        <v>0.85</v>
      </c>
      <c r="AC59">
        <v>0</v>
      </c>
      <c r="AD59">
        <v>0</v>
      </c>
      <c r="AE59">
        <v>0</v>
      </c>
      <c r="AF59">
        <v>0.8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1.25</v>
      </c>
      <c r="AU59" t="s">
        <v>866</v>
      </c>
      <c r="AV59">
        <v>0</v>
      </c>
      <c r="AW59">
        <v>2</v>
      </c>
      <c r="AX59">
        <v>60526346</v>
      </c>
      <c r="AY59">
        <v>1</v>
      </c>
      <c r="AZ59">
        <v>0</v>
      </c>
      <c r="BA59">
        <v>55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f>ROUND(Y59*Source!I48*DO59,9)</f>
        <v>0</v>
      </c>
      <c r="CX59">
        <f>ROUND(Y59*Source!I48,9)</f>
        <v>1.890625</v>
      </c>
      <c r="CY59">
        <f>AB59</f>
        <v>0.85</v>
      </c>
      <c r="CZ59">
        <f>AF59</f>
        <v>0.8</v>
      </c>
      <c r="DA59">
        <f>AJ59</f>
        <v>1</v>
      </c>
      <c r="DB59">
        <f>ROUND(((ROUND(AT59*CZ59,2)*1.25)*1.1),6)</f>
        <v>1.375</v>
      </c>
      <c r="DC59">
        <f>ROUND(((ROUND(AT59*AG59,2)*1.25)*1.1),6)</f>
        <v>0</v>
      </c>
      <c r="DD59" t="s">
        <v>3</v>
      </c>
      <c r="DE59" t="s">
        <v>3</v>
      </c>
      <c r="DF59">
        <f t="shared" si="39"/>
        <v>0</v>
      </c>
      <c r="DG59">
        <f t="shared" si="36"/>
        <v>1.51</v>
      </c>
      <c r="DH59">
        <f t="shared" si="37"/>
        <v>0</v>
      </c>
      <c r="DI59">
        <f t="shared" si="3"/>
        <v>0</v>
      </c>
      <c r="DJ59">
        <f>DG59</f>
        <v>1.51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ROW(Source!A48)</f>
        <v>48</v>
      </c>
      <c r="B60">
        <v>59204062</v>
      </c>
      <c r="C60">
        <v>60526331</v>
      </c>
      <c r="D60">
        <v>58340699</v>
      </c>
      <c r="E60">
        <v>1</v>
      </c>
      <c r="F60">
        <v>1</v>
      </c>
      <c r="G60">
        <v>1080</v>
      </c>
      <c r="H60">
        <v>2</v>
      </c>
      <c r="I60" t="s">
        <v>871</v>
      </c>
      <c r="J60" t="s">
        <v>872</v>
      </c>
      <c r="K60" t="s">
        <v>873</v>
      </c>
      <c r="L60">
        <v>1368</v>
      </c>
      <c r="N60">
        <v>1011</v>
      </c>
      <c r="O60" t="s">
        <v>865</v>
      </c>
      <c r="P60" t="s">
        <v>865</v>
      </c>
      <c r="Q60">
        <v>1</v>
      </c>
      <c r="W60">
        <v>0</v>
      </c>
      <c r="X60">
        <v>539707801</v>
      </c>
      <c r="Y60">
        <f>((AT60*1.25)*1.1)</f>
        <v>0.41250000000000003</v>
      </c>
      <c r="AA60">
        <v>0</v>
      </c>
      <c r="AB60">
        <v>1.59</v>
      </c>
      <c r="AC60">
        <v>0</v>
      </c>
      <c r="AD60">
        <v>0</v>
      </c>
      <c r="AE60">
        <v>0</v>
      </c>
      <c r="AF60">
        <v>1.49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-2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0.3</v>
      </c>
      <c r="AU60" t="s">
        <v>866</v>
      </c>
      <c r="AV60">
        <v>0</v>
      </c>
      <c r="AW60">
        <v>2</v>
      </c>
      <c r="AX60">
        <v>60526347</v>
      </c>
      <c r="AY60">
        <v>1</v>
      </c>
      <c r="AZ60">
        <v>0</v>
      </c>
      <c r="BA60">
        <v>56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ROUND(Y60*Source!I48*DO60,9)</f>
        <v>0</v>
      </c>
      <c r="CX60">
        <f>ROUND(Y60*Source!I48,9)</f>
        <v>0.45374999999999999</v>
      </c>
      <c r="CY60">
        <f>AB60</f>
        <v>1.59</v>
      </c>
      <c r="CZ60">
        <f>AF60</f>
        <v>1.49</v>
      </c>
      <c r="DA60">
        <f>AJ60</f>
        <v>1</v>
      </c>
      <c r="DB60">
        <f>ROUND(((ROUND(AT60*CZ60,2)*1.25)*1.1),6)</f>
        <v>0.61875000000000002</v>
      </c>
      <c r="DC60">
        <f>ROUND(((ROUND(AT60*AG60,2)*1.25)*1.1),6)</f>
        <v>0</v>
      </c>
      <c r="DD60" t="s">
        <v>3</v>
      </c>
      <c r="DE60" t="s">
        <v>3</v>
      </c>
      <c r="DF60">
        <f t="shared" si="39"/>
        <v>0</v>
      </c>
      <c r="DG60">
        <f t="shared" si="36"/>
        <v>0.68</v>
      </c>
      <c r="DH60">
        <f t="shared" si="37"/>
        <v>0</v>
      </c>
      <c r="DI60">
        <f t="shared" si="3"/>
        <v>0</v>
      </c>
      <c r="DJ60">
        <f>DG60</f>
        <v>0.68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ROW(Source!A48)</f>
        <v>48</v>
      </c>
      <c r="B61">
        <v>59204062</v>
      </c>
      <c r="C61">
        <v>60526331</v>
      </c>
      <c r="D61">
        <v>58339814</v>
      </c>
      <c r="E61">
        <v>1</v>
      </c>
      <c r="F61">
        <v>1</v>
      </c>
      <c r="G61">
        <v>1080</v>
      </c>
      <c r="H61">
        <v>2</v>
      </c>
      <c r="I61" t="s">
        <v>874</v>
      </c>
      <c r="J61" t="s">
        <v>875</v>
      </c>
      <c r="K61" t="s">
        <v>876</v>
      </c>
      <c r="L61">
        <v>1368</v>
      </c>
      <c r="N61">
        <v>1011</v>
      </c>
      <c r="O61" t="s">
        <v>865</v>
      </c>
      <c r="P61" t="s">
        <v>865</v>
      </c>
      <c r="Q61">
        <v>1</v>
      </c>
      <c r="W61">
        <v>0</v>
      </c>
      <c r="X61">
        <v>1087580389</v>
      </c>
      <c r="Y61">
        <f>((AT61*1.25)*1.1)</f>
        <v>1.3750000000000002E-2</v>
      </c>
      <c r="AA61">
        <v>0</v>
      </c>
      <c r="AB61">
        <v>191.17</v>
      </c>
      <c r="AC61">
        <v>18.059999999999999</v>
      </c>
      <c r="AD61">
        <v>0</v>
      </c>
      <c r="AE61">
        <v>0</v>
      </c>
      <c r="AF61">
        <v>179.17</v>
      </c>
      <c r="AG61">
        <v>16.93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0.01</v>
      </c>
      <c r="AU61" t="s">
        <v>866</v>
      </c>
      <c r="AV61">
        <v>0</v>
      </c>
      <c r="AW61">
        <v>2</v>
      </c>
      <c r="AX61">
        <v>60526345</v>
      </c>
      <c r="AY61">
        <v>1</v>
      </c>
      <c r="AZ61">
        <v>0</v>
      </c>
      <c r="BA61">
        <v>57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f>ROUND(Y61*Source!I48*DO61,9)</f>
        <v>0.25606625</v>
      </c>
      <c r="CX61">
        <f>ROUND(Y61*Source!I48,9)</f>
        <v>1.5125E-2</v>
      </c>
      <c r="CY61">
        <f>AB61</f>
        <v>191.17</v>
      </c>
      <c r="CZ61">
        <f>AF61</f>
        <v>179.17</v>
      </c>
      <c r="DA61">
        <f>AJ61</f>
        <v>1</v>
      </c>
      <c r="DB61">
        <f>ROUND(((ROUND(AT61*CZ61,2)*1.25)*1.1),6)</f>
        <v>2.4612500000000002</v>
      </c>
      <c r="DC61">
        <f>ROUND(((ROUND(AT61*AG61,2)*1.25)*1.1),6)</f>
        <v>0.23375000000000001</v>
      </c>
      <c r="DD61" t="s">
        <v>3</v>
      </c>
      <c r="DE61" t="s">
        <v>3</v>
      </c>
      <c r="DF61">
        <f t="shared" si="39"/>
        <v>0</v>
      </c>
      <c r="DG61">
        <f t="shared" si="36"/>
        <v>2.71</v>
      </c>
      <c r="DH61">
        <f t="shared" si="37"/>
        <v>0.26</v>
      </c>
      <c r="DI61">
        <f t="shared" si="3"/>
        <v>0</v>
      </c>
      <c r="DJ61">
        <f>DG61</f>
        <v>2.71</v>
      </c>
      <c r="DK61">
        <v>0</v>
      </c>
      <c r="DL61" t="s">
        <v>867</v>
      </c>
      <c r="DM61">
        <v>0</v>
      </c>
      <c r="DN61" t="s">
        <v>861</v>
      </c>
      <c r="DO61">
        <v>16.93</v>
      </c>
    </row>
    <row r="62" spans="1:119" x14ac:dyDescent="0.2">
      <c r="A62">
        <f>ROW(Source!A48)</f>
        <v>48</v>
      </c>
      <c r="B62">
        <v>59204062</v>
      </c>
      <c r="C62">
        <v>60526331</v>
      </c>
      <c r="D62">
        <v>58308811</v>
      </c>
      <c r="E62">
        <v>1</v>
      </c>
      <c r="F62">
        <v>1</v>
      </c>
      <c r="G62">
        <v>1080</v>
      </c>
      <c r="H62">
        <v>3</v>
      </c>
      <c r="I62" t="s">
        <v>877</v>
      </c>
      <c r="J62" t="s">
        <v>878</v>
      </c>
      <c r="K62" t="s">
        <v>879</v>
      </c>
      <c r="L62">
        <v>1346</v>
      </c>
      <c r="N62">
        <v>1009</v>
      </c>
      <c r="O62" t="s">
        <v>880</v>
      </c>
      <c r="P62" t="s">
        <v>880</v>
      </c>
      <c r="Q62">
        <v>1</v>
      </c>
      <c r="W62">
        <v>0</v>
      </c>
      <c r="X62">
        <v>-709773495</v>
      </c>
      <c r="Y62">
        <f t="shared" ref="Y62:Y67" si="40">AT62</f>
        <v>0.5</v>
      </c>
      <c r="AA62">
        <v>1.61</v>
      </c>
      <c r="AB62">
        <v>0</v>
      </c>
      <c r="AC62">
        <v>0</v>
      </c>
      <c r="AD62">
        <v>0</v>
      </c>
      <c r="AE62">
        <v>1.61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0</v>
      </c>
      <c r="AQ62">
        <v>0</v>
      </c>
      <c r="AR62">
        <v>0</v>
      </c>
      <c r="AS62" t="s">
        <v>3</v>
      </c>
      <c r="AT62">
        <v>0.5</v>
      </c>
      <c r="AU62" t="s">
        <v>3</v>
      </c>
      <c r="AV62">
        <v>0</v>
      </c>
      <c r="AW62">
        <v>2</v>
      </c>
      <c r="AX62">
        <v>60526348</v>
      </c>
      <c r="AY62">
        <v>1</v>
      </c>
      <c r="AZ62">
        <v>0</v>
      </c>
      <c r="BA62">
        <v>58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ROUND(Y62*Source!I48,9)</f>
        <v>0.55000000000000004</v>
      </c>
      <c r="CY62">
        <f t="shared" ref="CY62:CY67" si="41">AA62</f>
        <v>1.61</v>
      </c>
      <c r="CZ62">
        <f t="shared" ref="CZ62:CZ67" si="42">AE62</f>
        <v>1.61</v>
      </c>
      <c r="DA62">
        <f t="shared" ref="DA62:DA67" si="43">AI62</f>
        <v>1</v>
      </c>
      <c r="DB62">
        <f t="shared" ref="DB62:DB67" si="44">ROUND(ROUND(AT62*CZ62,2),6)</f>
        <v>0.81</v>
      </c>
      <c r="DC62">
        <f t="shared" ref="DC62:DC67" si="45">ROUND(ROUND(AT62*AG62,2),6)</f>
        <v>0</v>
      </c>
      <c r="DD62" t="s">
        <v>3</v>
      </c>
      <c r="DE62" t="s">
        <v>3</v>
      </c>
      <c r="DF62">
        <f t="shared" si="39"/>
        <v>0.89</v>
      </c>
      <c r="DG62">
        <f t="shared" si="36"/>
        <v>0</v>
      </c>
      <c r="DH62">
        <f t="shared" si="37"/>
        <v>0</v>
      </c>
      <c r="DI62">
        <f t="shared" si="3"/>
        <v>0</v>
      </c>
      <c r="DJ62">
        <f t="shared" ref="DJ62:DJ67" si="46">DF62</f>
        <v>0.89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ROW(Source!A48)</f>
        <v>48</v>
      </c>
      <c r="B63">
        <v>59204062</v>
      </c>
      <c r="C63">
        <v>60526331</v>
      </c>
      <c r="D63">
        <v>58308843</v>
      </c>
      <c r="E63">
        <v>1</v>
      </c>
      <c r="F63">
        <v>1</v>
      </c>
      <c r="G63">
        <v>1080</v>
      </c>
      <c r="H63">
        <v>3</v>
      </c>
      <c r="I63" t="s">
        <v>881</v>
      </c>
      <c r="J63" t="s">
        <v>882</v>
      </c>
      <c r="K63" t="s">
        <v>883</v>
      </c>
      <c r="L63">
        <v>1346</v>
      </c>
      <c r="N63">
        <v>1009</v>
      </c>
      <c r="O63" t="s">
        <v>880</v>
      </c>
      <c r="P63" t="s">
        <v>880</v>
      </c>
      <c r="Q63">
        <v>1</v>
      </c>
      <c r="W63">
        <v>0</v>
      </c>
      <c r="X63">
        <v>-872094078</v>
      </c>
      <c r="Y63">
        <f t="shared" si="40"/>
        <v>9.2999999999999999E-2</v>
      </c>
      <c r="AA63">
        <v>36.78</v>
      </c>
      <c r="AB63">
        <v>0</v>
      </c>
      <c r="AC63">
        <v>0</v>
      </c>
      <c r="AD63">
        <v>0</v>
      </c>
      <c r="AE63">
        <v>36.78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0</v>
      </c>
      <c r="AQ63">
        <v>0</v>
      </c>
      <c r="AR63">
        <v>0</v>
      </c>
      <c r="AS63" t="s">
        <v>3</v>
      </c>
      <c r="AT63">
        <v>9.2999999999999999E-2</v>
      </c>
      <c r="AU63" t="s">
        <v>3</v>
      </c>
      <c r="AV63">
        <v>0</v>
      </c>
      <c r="AW63">
        <v>2</v>
      </c>
      <c r="AX63">
        <v>60526349</v>
      </c>
      <c r="AY63">
        <v>1</v>
      </c>
      <c r="AZ63">
        <v>0</v>
      </c>
      <c r="BA63">
        <v>59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ROUND(Y63*Source!I48,9)</f>
        <v>0.1023</v>
      </c>
      <c r="CY63">
        <f t="shared" si="41"/>
        <v>36.78</v>
      </c>
      <c r="CZ63">
        <f t="shared" si="42"/>
        <v>36.78</v>
      </c>
      <c r="DA63">
        <f t="shared" si="43"/>
        <v>1</v>
      </c>
      <c r="DB63">
        <f t="shared" si="44"/>
        <v>3.42</v>
      </c>
      <c r="DC63">
        <f t="shared" si="45"/>
        <v>0</v>
      </c>
      <c r="DD63" t="s">
        <v>3</v>
      </c>
      <c r="DE63" t="s">
        <v>3</v>
      </c>
      <c r="DF63">
        <f t="shared" si="39"/>
        <v>3.76</v>
      </c>
      <c r="DG63">
        <f t="shared" si="36"/>
        <v>0</v>
      </c>
      <c r="DH63">
        <f t="shared" si="37"/>
        <v>0</v>
      </c>
      <c r="DI63">
        <f t="shared" si="3"/>
        <v>0</v>
      </c>
      <c r="DJ63">
        <f t="shared" si="46"/>
        <v>3.76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ROW(Source!A48)</f>
        <v>48</v>
      </c>
      <c r="B64">
        <v>59204062</v>
      </c>
      <c r="C64">
        <v>60526331</v>
      </c>
      <c r="D64">
        <v>58308917</v>
      </c>
      <c r="E64">
        <v>1</v>
      </c>
      <c r="F64">
        <v>1</v>
      </c>
      <c r="G64">
        <v>1080</v>
      </c>
      <c r="H64">
        <v>3</v>
      </c>
      <c r="I64" t="s">
        <v>884</v>
      </c>
      <c r="J64" t="s">
        <v>885</v>
      </c>
      <c r="K64" t="s">
        <v>886</v>
      </c>
      <c r="L64">
        <v>1354</v>
      </c>
      <c r="N64">
        <v>1010</v>
      </c>
      <c r="O64" t="s">
        <v>39</v>
      </c>
      <c r="P64" t="s">
        <v>39</v>
      </c>
      <c r="Q64">
        <v>1</v>
      </c>
      <c r="W64">
        <v>0</v>
      </c>
      <c r="X64">
        <v>-40224714</v>
      </c>
      <c r="Y64">
        <f t="shared" si="40"/>
        <v>29</v>
      </c>
      <c r="AA64">
        <v>0.89</v>
      </c>
      <c r="AB64">
        <v>0</v>
      </c>
      <c r="AC64">
        <v>0</v>
      </c>
      <c r="AD64">
        <v>0</v>
      </c>
      <c r="AE64">
        <v>0.89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0</v>
      </c>
      <c r="AQ64">
        <v>0</v>
      </c>
      <c r="AR64">
        <v>0</v>
      </c>
      <c r="AS64" t="s">
        <v>3</v>
      </c>
      <c r="AT64">
        <v>29</v>
      </c>
      <c r="AU64" t="s">
        <v>3</v>
      </c>
      <c r="AV64">
        <v>0</v>
      </c>
      <c r="AW64">
        <v>2</v>
      </c>
      <c r="AX64">
        <v>60526350</v>
      </c>
      <c r="AY64">
        <v>1</v>
      </c>
      <c r="AZ64">
        <v>0</v>
      </c>
      <c r="BA64">
        <v>60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ROUND(Y64*Source!I48,9)</f>
        <v>31.9</v>
      </c>
      <c r="CY64">
        <f t="shared" si="41"/>
        <v>0.89</v>
      </c>
      <c r="CZ64">
        <f t="shared" si="42"/>
        <v>0.89</v>
      </c>
      <c r="DA64">
        <f t="shared" si="43"/>
        <v>1</v>
      </c>
      <c r="DB64">
        <f t="shared" si="44"/>
        <v>25.81</v>
      </c>
      <c r="DC64">
        <f t="shared" si="45"/>
        <v>0</v>
      </c>
      <c r="DD64" t="s">
        <v>3</v>
      </c>
      <c r="DE64" t="s">
        <v>3</v>
      </c>
      <c r="DF64">
        <f t="shared" si="39"/>
        <v>28.39</v>
      </c>
      <c r="DG64">
        <f t="shared" si="36"/>
        <v>0</v>
      </c>
      <c r="DH64">
        <f t="shared" si="37"/>
        <v>0</v>
      </c>
      <c r="DI64">
        <f t="shared" si="3"/>
        <v>0</v>
      </c>
      <c r="DJ64">
        <f t="shared" si="46"/>
        <v>28.39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ROW(Source!A48)</f>
        <v>48</v>
      </c>
      <c r="B65">
        <v>59204062</v>
      </c>
      <c r="C65">
        <v>60526331</v>
      </c>
      <c r="D65">
        <v>58326216</v>
      </c>
      <c r="E65">
        <v>1</v>
      </c>
      <c r="F65">
        <v>1</v>
      </c>
      <c r="G65">
        <v>1080</v>
      </c>
      <c r="H65">
        <v>3</v>
      </c>
      <c r="I65" t="s">
        <v>46</v>
      </c>
      <c r="J65" t="s">
        <v>49</v>
      </c>
      <c r="K65" t="s">
        <v>47</v>
      </c>
      <c r="L65">
        <v>1355</v>
      </c>
      <c r="N65">
        <v>1010</v>
      </c>
      <c r="O65" t="s">
        <v>48</v>
      </c>
      <c r="P65" t="s">
        <v>48</v>
      </c>
      <c r="Q65">
        <v>100</v>
      </c>
      <c r="W65">
        <v>0</v>
      </c>
      <c r="X65">
        <v>1873919888</v>
      </c>
      <c r="Y65">
        <f t="shared" si="40"/>
        <v>0.5</v>
      </c>
      <c r="AA65">
        <v>526.22</v>
      </c>
      <c r="AB65">
        <v>0</v>
      </c>
      <c r="AC65">
        <v>0</v>
      </c>
      <c r="AD65">
        <v>0</v>
      </c>
      <c r="AE65">
        <v>526.22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 t="s">
        <v>3</v>
      </c>
      <c r="AT65">
        <v>0.5</v>
      </c>
      <c r="AU65" t="s">
        <v>3</v>
      </c>
      <c r="AV65">
        <v>0</v>
      </c>
      <c r="AW65">
        <v>1</v>
      </c>
      <c r="AX65">
        <v>-1</v>
      </c>
      <c r="AY65">
        <v>0</v>
      </c>
      <c r="AZ65">
        <v>0</v>
      </c>
      <c r="BA65" t="s">
        <v>3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ROUND(Y65*Source!I48,9)</f>
        <v>0.55000000000000004</v>
      </c>
      <c r="CY65">
        <f t="shared" si="41"/>
        <v>526.22</v>
      </c>
      <c r="CZ65">
        <f t="shared" si="42"/>
        <v>526.22</v>
      </c>
      <c r="DA65">
        <f t="shared" si="43"/>
        <v>1</v>
      </c>
      <c r="DB65">
        <f t="shared" si="44"/>
        <v>263.11</v>
      </c>
      <c r="DC65">
        <f t="shared" si="45"/>
        <v>0</v>
      </c>
      <c r="DD65" t="s">
        <v>3</v>
      </c>
      <c r="DE65" t="s">
        <v>3</v>
      </c>
      <c r="DF65">
        <f t="shared" si="39"/>
        <v>289.42</v>
      </c>
      <c r="DG65">
        <f t="shared" si="36"/>
        <v>0</v>
      </c>
      <c r="DH65">
        <f t="shared" si="37"/>
        <v>0</v>
      </c>
      <c r="DI65">
        <f t="shared" ref="DI65:DI128" si="47">ROUND(ROUND(AH65,2)*CX65,2)</f>
        <v>0</v>
      </c>
      <c r="DJ65">
        <f t="shared" si="46"/>
        <v>289.42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ROW(Source!A48)</f>
        <v>48</v>
      </c>
      <c r="B66">
        <v>59204062</v>
      </c>
      <c r="C66">
        <v>60526331</v>
      </c>
      <c r="D66">
        <v>58321778</v>
      </c>
      <c r="E66">
        <v>1</v>
      </c>
      <c r="F66">
        <v>1</v>
      </c>
      <c r="G66">
        <v>1080</v>
      </c>
      <c r="H66">
        <v>3</v>
      </c>
      <c r="I66" t="s">
        <v>56</v>
      </c>
      <c r="J66" t="s">
        <v>58</v>
      </c>
      <c r="K66" t="s">
        <v>57</v>
      </c>
      <c r="L66">
        <v>1301</v>
      </c>
      <c r="N66">
        <v>1003</v>
      </c>
      <c r="O66" t="s">
        <v>34</v>
      </c>
      <c r="P66" t="s">
        <v>34</v>
      </c>
      <c r="Q66">
        <v>1</v>
      </c>
      <c r="W66">
        <v>0</v>
      </c>
      <c r="X66">
        <v>-1171880344</v>
      </c>
      <c r="Y66">
        <f t="shared" si="40"/>
        <v>100</v>
      </c>
      <c r="AA66">
        <v>31.41</v>
      </c>
      <c r="AB66">
        <v>0</v>
      </c>
      <c r="AC66">
        <v>0</v>
      </c>
      <c r="AD66">
        <v>0</v>
      </c>
      <c r="AE66">
        <v>31.41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 t="s">
        <v>3</v>
      </c>
      <c r="AT66">
        <v>100</v>
      </c>
      <c r="AU66" t="s">
        <v>3</v>
      </c>
      <c r="AV66">
        <v>0</v>
      </c>
      <c r="AW66">
        <v>1</v>
      </c>
      <c r="AX66">
        <v>-1</v>
      </c>
      <c r="AY66">
        <v>0</v>
      </c>
      <c r="AZ66">
        <v>0</v>
      </c>
      <c r="BA66" t="s">
        <v>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ROUND(Y66*Source!I48,9)</f>
        <v>110</v>
      </c>
      <c r="CY66">
        <f t="shared" si="41"/>
        <v>31.41</v>
      </c>
      <c r="CZ66">
        <f t="shared" si="42"/>
        <v>31.41</v>
      </c>
      <c r="DA66">
        <f t="shared" si="43"/>
        <v>1</v>
      </c>
      <c r="DB66">
        <f t="shared" si="44"/>
        <v>3141</v>
      </c>
      <c r="DC66">
        <f t="shared" si="45"/>
        <v>0</v>
      </c>
      <c r="DD66" t="s">
        <v>3</v>
      </c>
      <c r="DE66" t="s">
        <v>3</v>
      </c>
      <c r="DF66">
        <f t="shared" si="39"/>
        <v>3455.1</v>
      </c>
      <c r="DG66">
        <f t="shared" si="36"/>
        <v>0</v>
      </c>
      <c r="DH66">
        <f t="shared" si="37"/>
        <v>0</v>
      </c>
      <c r="DI66">
        <f t="shared" si="47"/>
        <v>0</v>
      </c>
      <c r="DJ66">
        <f t="shared" si="46"/>
        <v>3455.1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ROW(Source!A48)</f>
        <v>48</v>
      </c>
      <c r="B67">
        <v>59204062</v>
      </c>
      <c r="C67">
        <v>60526331</v>
      </c>
      <c r="D67">
        <v>58327517</v>
      </c>
      <c r="E67">
        <v>1</v>
      </c>
      <c r="F67">
        <v>1</v>
      </c>
      <c r="G67">
        <v>1080</v>
      </c>
      <c r="H67">
        <v>3</v>
      </c>
      <c r="I67" t="s">
        <v>60</v>
      </c>
      <c r="J67" t="s">
        <v>62</v>
      </c>
      <c r="K67" t="s">
        <v>61</v>
      </c>
      <c r="L67">
        <v>1354</v>
      </c>
      <c r="N67">
        <v>1010</v>
      </c>
      <c r="O67" t="s">
        <v>39</v>
      </c>
      <c r="P67" t="s">
        <v>39</v>
      </c>
      <c r="Q67">
        <v>1</v>
      </c>
      <c r="W67">
        <v>0</v>
      </c>
      <c r="X67">
        <v>-146904554</v>
      </c>
      <c r="Y67">
        <f t="shared" si="40"/>
        <v>21.818182</v>
      </c>
      <c r="AA67">
        <v>47.24</v>
      </c>
      <c r="AB67">
        <v>0</v>
      </c>
      <c r="AC67">
        <v>0</v>
      </c>
      <c r="AD67">
        <v>0</v>
      </c>
      <c r="AE67">
        <v>47.24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 t="s">
        <v>3</v>
      </c>
      <c r="AT67">
        <v>21.818182</v>
      </c>
      <c r="AU67" t="s">
        <v>3</v>
      </c>
      <c r="AV67">
        <v>0</v>
      </c>
      <c r="AW67">
        <v>1</v>
      </c>
      <c r="AX67">
        <v>-1</v>
      </c>
      <c r="AY67">
        <v>0</v>
      </c>
      <c r="AZ67">
        <v>0</v>
      </c>
      <c r="BA67" t="s">
        <v>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ROUND(Y67*Source!I48,9)</f>
        <v>24.000000199999999</v>
      </c>
      <c r="CY67">
        <f t="shared" si="41"/>
        <v>47.24</v>
      </c>
      <c r="CZ67">
        <f t="shared" si="42"/>
        <v>47.24</v>
      </c>
      <c r="DA67">
        <f t="shared" si="43"/>
        <v>1</v>
      </c>
      <c r="DB67">
        <f t="shared" si="44"/>
        <v>1030.69</v>
      </c>
      <c r="DC67">
        <f t="shared" si="45"/>
        <v>0</v>
      </c>
      <c r="DD67" t="s">
        <v>3</v>
      </c>
      <c r="DE67" t="s">
        <v>3</v>
      </c>
      <c r="DF67">
        <f t="shared" si="39"/>
        <v>1133.76</v>
      </c>
      <c r="DG67">
        <f t="shared" si="36"/>
        <v>0</v>
      </c>
      <c r="DH67">
        <f t="shared" si="37"/>
        <v>0</v>
      </c>
      <c r="DI67">
        <f t="shared" si="47"/>
        <v>0</v>
      </c>
      <c r="DJ67">
        <f t="shared" si="46"/>
        <v>1133.76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ROW(Source!A49)</f>
        <v>49</v>
      </c>
      <c r="B68">
        <v>59204059</v>
      </c>
      <c r="C68">
        <v>60526331</v>
      </c>
      <c r="D68">
        <v>58266404</v>
      </c>
      <c r="E68">
        <v>1080</v>
      </c>
      <c r="F68">
        <v>1</v>
      </c>
      <c r="G68">
        <v>1080</v>
      </c>
      <c r="H68">
        <v>1</v>
      </c>
      <c r="I68" t="s">
        <v>859</v>
      </c>
      <c r="J68" t="s">
        <v>3</v>
      </c>
      <c r="K68" t="s">
        <v>860</v>
      </c>
      <c r="L68">
        <v>1191</v>
      </c>
      <c r="N68">
        <v>1013</v>
      </c>
      <c r="O68" t="s">
        <v>861</v>
      </c>
      <c r="P68" t="s">
        <v>861</v>
      </c>
      <c r="Q68">
        <v>1</v>
      </c>
      <c r="W68">
        <v>0</v>
      </c>
      <c r="X68">
        <v>476480486</v>
      </c>
      <c r="Y68">
        <f>((AT68*1.15)*1.1)</f>
        <v>24.186800000000002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5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19.12</v>
      </c>
      <c r="AU68" t="s">
        <v>26</v>
      </c>
      <c r="AV68">
        <v>1</v>
      </c>
      <c r="AW68">
        <v>2</v>
      </c>
      <c r="AX68">
        <v>60526343</v>
      </c>
      <c r="AY68">
        <v>1</v>
      </c>
      <c r="AZ68">
        <v>0</v>
      </c>
      <c r="BA68">
        <v>64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U68">
        <f>ROUND(AT68*Source!I49*AH68*AL68,2)</f>
        <v>0</v>
      </c>
      <c r="CV68">
        <f>ROUND(Y68*Source!I49,9)</f>
        <v>26.60548</v>
      </c>
      <c r="CW68">
        <v>0</v>
      </c>
      <c r="CX68">
        <f>ROUND(Y68*Source!I49,9)</f>
        <v>26.60548</v>
      </c>
      <c r="CY68">
        <f>AD68</f>
        <v>0</v>
      </c>
      <c r="CZ68">
        <f>AH68</f>
        <v>0</v>
      </c>
      <c r="DA68">
        <f>AL68</f>
        <v>1</v>
      </c>
      <c r="DB68">
        <f>ROUND(((ROUND(AT68*CZ68,2)*1.15)*1.1),6)</f>
        <v>0</v>
      </c>
      <c r="DC68">
        <f>ROUND(((ROUND(AT68*AG68,2)*1.15)*1.1),6)</f>
        <v>0</v>
      </c>
      <c r="DD68" t="s">
        <v>3</v>
      </c>
      <c r="DE68" t="s">
        <v>3</v>
      </c>
      <c r="DF68">
        <f t="shared" si="39"/>
        <v>0</v>
      </c>
      <c r="DG68">
        <f t="shared" si="36"/>
        <v>0</v>
      </c>
      <c r="DH68">
        <f t="shared" si="37"/>
        <v>0</v>
      </c>
      <c r="DI68">
        <f t="shared" si="47"/>
        <v>0</v>
      </c>
      <c r="DJ68">
        <f>DI68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ROW(Source!A49)</f>
        <v>49</v>
      </c>
      <c r="B69">
        <v>59204059</v>
      </c>
      <c r="C69">
        <v>60526331</v>
      </c>
      <c r="D69">
        <v>58340578</v>
      </c>
      <c r="E69">
        <v>1</v>
      </c>
      <c r="F69">
        <v>1</v>
      </c>
      <c r="G69">
        <v>1080</v>
      </c>
      <c r="H69">
        <v>2</v>
      </c>
      <c r="I69" t="s">
        <v>862</v>
      </c>
      <c r="J69" t="s">
        <v>863</v>
      </c>
      <c r="K69" t="s">
        <v>864</v>
      </c>
      <c r="L69">
        <v>1368</v>
      </c>
      <c r="N69">
        <v>1011</v>
      </c>
      <c r="O69" t="s">
        <v>865</v>
      </c>
      <c r="P69" t="s">
        <v>865</v>
      </c>
      <c r="Q69">
        <v>1</v>
      </c>
      <c r="W69">
        <v>0</v>
      </c>
      <c r="X69">
        <v>-1985943078</v>
      </c>
      <c r="Y69">
        <f>((AT69*1.25)*1.1)</f>
        <v>1.3750000000000002E-2</v>
      </c>
      <c r="AA69">
        <v>0</v>
      </c>
      <c r="AB69">
        <v>1445.28</v>
      </c>
      <c r="AC69">
        <v>740.47</v>
      </c>
      <c r="AD69">
        <v>0</v>
      </c>
      <c r="AE69">
        <v>0</v>
      </c>
      <c r="AF69">
        <v>83.1</v>
      </c>
      <c r="AG69">
        <v>12.62</v>
      </c>
      <c r="AH69">
        <v>0</v>
      </c>
      <c r="AI69">
        <v>1</v>
      </c>
      <c r="AJ69">
        <v>16.3</v>
      </c>
      <c r="AK69">
        <v>54.99</v>
      </c>
      <c r="AL69">
        <v>1</v>
      </c>
      <c r="AM69">
        <v>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0.01</v>
      </c>
      <c r="AU69" t="s">
        <v>866</v>
      </c>
      <c r="AV69">
        <v>0</v>
      </c>
      <c r="AW69">
        <v>2</v>
      </c>
      <c r="AX69">
        <v>60526344</v>
      </c>
      <c r="AY69">
        <v>1</v>
      </c>
      <c r="AZ69">
        <v>0</v>
      </c>
      <c r="BA69">
        <v>65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ROUND(Y69*Source!I49*DO69,9)</f>
        <v>0.19087750000000001</v>
      </c>
      <c r="CX69">
        <f>ROUND(Y69*Source!I49,9)</f>
        <v>1.5125E-2</v>
      </c>
      <c r="CY69">
        <f>AB69</f>
        <v>1445.28</v>
      </c>
      <c r="CZ69">
        <f>AF69</f>
        <v>83.1</v>
      </c>
      <c r="DA69">
        <f>AJ69</f>
        <v>16.3</v>
      </c>
      <c r="DB69">
        <f>ROUND(((ROUND(AT69*CZ69,2)*1.25)*1.1),6)</f>
        <v>1.1412500000000001</v>
      </c>
      <c r="DC69">
        <f>ROUND(((ROUND(AT69*AG69,2)*1.25)*1.1),6)</f>
        <v>0.17874999999999999</v>
      </c>
      <c r="DD69" t="s">
        <v>3</v>
      </c>
      <c r="DE69" t="s">
        <v>3</v>
      </c>
      <c r="DF69">
        <f t="shared" si="39"/>
        <v>0</v>
      </c>
      <c r="DG69">
        <f>ROUND(ROUND(AF69*AJ69,2)*CX69,2)</f>
        <v>20.49</v>
      </c>
      <c r="DH69">
        <f>ROUND(ROUND(AG69*AK69,2)*CX69,2)</f>
        <v>10.5</v>
      </c>
      <c r="DI69">
        <f t="shared" si="47"/>
        <v>0</v>
      </c>
      <c r="DJ69">
        <f>DG69</f>
        <v>20.49</v>
      </c>
      <c r="DK69">
        <v>0</v>
      </c>
      <c r="DL69" t="s">
        <v>867</v>
      </c>
      <c r="DM69">
        <v>0</v>
      </c>
      <c r="DN69" t="s">
        <v>861</v>
      </c>
      <c r="DO69">
        <v>12.62</v>
      </c>
    </row>
    <row r="70" spans="1:119" x14ac:dyDescent="0.2">
      <c r="A70">
        <f>ROW(Source!A49)</f>
        <v>49</v>
      </c>
      <c r="B70">
        <v>59204059</v>
      </c>
      <c r="C70">
        <v>60526331</v>
      </c>
      <c r="D70">
        <v>58340697</v>
      </c>
      <c r="E70">
        <v>1</v>
      </c>
      <c r="F70">
        <v>1</v>
      </c>
      <c r="G70">
        <v>1080</v>
      </c>
      <c r="H70">
        <v>2</v>
      </c>
      <c r="I70" t="s">
        <v>868</v>
      </c>
      <c r="J70" t="s">
        <v>869</v>
      </c>
      <c r="K70" t="s">
        <v>870</v>
      </c>
      <c r="L70">
        <v>1368</v>
      </c>
      <c r="N70">
        <v>1011</v>
      </c>
      <c r="O70" t="s">
        <v>865</v>
      </c>
      <c r="P70" t="s">
        <v>865</v>
      </c>
      <c r="Q70">
        <v>1</v>
      </c>
      <c r="W70">
        <v>0</v>
      </c>
      <c r="X70">
        <v>2147454900</v>
      </c>
      <c r="Y70">
        <f>((AT70*1.25)*1.1)</f>
        <v>1.7187500000000002</v>
      </c>
      <c r="AA70">
        <v>0</v>
      </c>
      <c r="AB70">
        <v>7.33</v>
      </c>
      <c r="AC70">
        <v>0</v>
      </c>
      <c r="AD70">
        <v>0</v>
      </c>
      <c r="AE70">
        <v>0</v>
      </c>
      <c r="AF70">
        <v>0.8</v>
      </c>
      <c r="AG70">
        <v>0</v>
      </c>
      <c r="AH70">
        <v>0</v>
      </c>
      <c r="AI70">
        <v>1</v>
      </c>
      <c r="AJ70">
        <v>8.59</v>
      </c>
      <c r="AK70">
        <v>54.99</v>
      </c>
      <c r="AL70">
        <v>1</v>
      </c>
      <c r="AM70">
        <v>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1.25</v>
      </c>
      <c r="AU70" t="s">
        <v>866</v>
      </c>
      <c r="AV70">
        <v>0</v>
      </c>
      <c r="AW70">
        <v>2</v>
      </c>
      <c r="AX70">
        <v>60526346</v>
      </c>
      <c r="AY70">
        <v>1</v>
      </c>
      <c r="AZ70">
        <v>0</v>
      </c>
      <c r="BA70">
        <v>66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ROUND(Y70*Source!I49*DO70,9)</f>
        <v>0</v>
      </c>
      <c r="CX70">
        <f>ROUND(Y70*Source!I49,9)</f>
        <v>1.890625</v>
      </c>
      <c r="CY70">
        <f>AB70</f>
        <v>7.33</v>
      </c>
      <c r="CZ70">
        <f>AF70</f>
        <v>0.8</v>
      </c>
      <c r="DA70">
        <f>AJ70</f>
        <v>8.59</v>
      </c>
      <c r="DB70">
        <f>ROUND(((ROUND(AT70*CZ70,2)*1.25)*1.1),6)</f>
        <v>1.375</v>
      </c>
      <c r="DC70">
        <f>ROUND(((ROUND(AT70*AG70,2)*1.25)*1.1),6)</f>
        <v>0</v>
      </c>
      <c r="DD70" t="s">
        <v>3</v>
      </c>
      <c r="DE70" t="s">
        <v>3</v>
      </c>
      <c r="DF70">
        <f t="shared" si="39"/>
        <v>0</v>
      </c>
      <c r="DG70">
        <f>ROUND(ROUND(AF70*AJ70,2)*CX70,2)</f>
        <v>12.99</v>
      </c>
      <c r="DH70">
        <f>ROUND(ROUND(AG70*AK70,2)*CX70,2)</f>
        <v>0</v>
      </c>
      <c r="DI70">
        <f t="shared" si="47"/>
        <v>0</v>
      </c>
      <c r="DJ70">
        <f>DG70</f>
        <v>12.99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ROW(Source!A49)</f>
        <v>49</v>
      </c>
      <c r="B71">
        <v>59204059</v>
      </c>
      <c r="C71">
        <v>60526331</v>
      </c>
      <c r="D71">
        <v>58340699</v>
      </c>
      <c r="E71">
        <v>1</v>
      </c>
      <c r="F71">
        <v>1</v>
      </c>
      <c r="G71">
        <v>1080</v>
      </c>
      <c r="H71">
        <v>2</v>
      </c>
      <c r="I71" t="s">
        <v>871</v>
      </c>
      <c r="J71" t="s">
        <v>872</v>
      </c>
      <c r="K71" t="s">
        <v>873</v>
      </c>
      <c r="L71">
        <v>1368</v>
      </c>
      <c r="N71">
        <v>1011</v>
      </c>
      <c r="O71" t="s">
        <v>865</v>
      </c>
      <c r="P71" t="s">
        <v>865</v>
      </c>
      <c r="Q71">
        <v>1</v>
      </c>
      <c r="W71">
        <v>0</v>
      </c>
      <c r="X71">
        <v>539707801</v>
      </c>
      <c r="Y71">
        <f>((AT71*1.25)*1.1)</f>
        <v>0.41250000000000003</v>
      </c>
      <c r="AA71">
        <v>0</v>
      </c>
      <c r="AB71">
        <v>13.77</v>
      </c>
      <c r="AC71">
        <v>0</v>
      </c>
      <c r="AD71">
        <v>0</v>
      </c>
      <c r="AE71">
        <v>0</v>
      </c>
      <c r="AF71">
        <v>1.49</v>
      </c>
      <c r="AG71">
        <v>0</v>
      </c>
      <c r="AH71">
        <v>0</v>
      </c>
      <c r="AI71">
        <v>1</v>
      </c>
      <c r="AJ71">
        <v>8.66</v>
      </c>
      <c r="AK71">
        <v>54.99</v>
      </c>
      <c r="AL71">
        <v>1</v>
      </c>
      <c r="AM71">
        <v>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0.3</v>
      </c>
      <c r="AU71" t="s">
        <v>866</v>
      </c>
      <c r="AV71">
        <v>0</v>
      </c>
      <c r="AW71">
        <v>2</v>
      </c>
      <c r="AX71">
        <v>60526347</v>
      </c>
      <c r="AY71">
        <v>1</v>
      </c>
      <c r="AZ71">
        <v>0</v>
      </c>
      <c r="BA71">
        <v>67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f>ROUND(Y71*Source!I49*DO71,9)</f>
        <v>0</v>
      </c>
      <c r="CX71">
        <f>ROUND(Y71*Source!I49,9)</f>
        <v>0.45374999999999999</v>
      </c>
      <c r="CY71">
        <f>AB71</f>
        <v>13.77</v>
      </c>
      <c r="CZ71">
        <f>AF71</f>
        <v>1.49</v>
      </c>
      <c r="DA71">
        <f>AJ71</f>
        <v>8.66</v>
      </c>
      <c r="DB71">
        <f>ROUND(((ROUND(AT71*CZ71,2)*1.25)*1.1),6)</f>
        <v>0.61875000000000002</v>
      </c>
      <c r="DC71">
        <f>ROUND(((ROUND(AT71*AG71,2)*1.25)*1.1),6)</f>
        <v>0</v>
      </c>
      <c r="DD71" t="s">
        <v>3</v>
      </c>
      <c r="DE71" t="s">
        <v>3</v>
      </c>
      <c r="DF71">
        <f t="shared" si="39"/>
        <v>0</v>
      </c>
      <c r="DG71">
        <f>ROUND(ROUND(AF71*AJ71,2)*CX71,2)</f>
        <v>5.85</v>
      </c>
      <c r="DH71">
        <f>ROUND(ROUND(AG71*AK71,2)*CX71,2)</f>
        <v>0</v>
      </c>
      <c r="DI71">
        <f t="shared" si="47"/>
        <v>0</v>
      </c>
      <c r="DJ71">
        <f>DG71</f>
        <v>5.85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ROW(Source!A49)</f>
        <v>49</v>
      </c>
      <c r="B72">
        <v>59204059</v>
      </c>
      <c r="C72">
        <v>60526331</v>
      </c>
      <c r="D72">
        <v>58339814</v>
      </c>
      <c r="E72">
        <v>1</v>
      </c>
      <c r="F72">
        <v>1</v>
      </c>
      <c r="G72">
        <v>1080</v>
      </c>
      <c r="H72">
        <v>2</v>
      </c>
      <c r="I72" t="s">
        <v>874</v>
      </c>
      <c r="J72" t="s">
        <v>875</v>
      </c>
      <c r="K72" t="s">
        <v>876</v>
      </c>
      <c r="L72">
        <v>1368</v>
      </c>
      <c r="N72">
        <v>1011</v>
      </c>
      <c r="O72" t="s">
        <v>865</v>
      </c>
      <c r="P72" t="s">
        <v>865</v>
      </c>
      <c r="Q72">
        <v>1</v>
      </c>
      <c r="W72">
        <v>0</v>
      </c>
      <c r="X72">
        <v>1087580389</v>
      </c>
      <c r="Y72">
        <f>((AT72*1.25)*1.1)</f>
        <v>1.3750000000000002E-2</v>
      </c>
      <c r="AA72">
        <v>0</v>
      </c>
      <c r="AB72">
        <v>2628.65</v>
      </c>
      <c r="AC72">
        <v>993.36</v>
      </c>
      <c r="AD72">
        <v>0</v>
      </c>
      <c r="AE72">
        <v>0</v>
      </c>
      <c r="AF72">
        <v>179.17</v>
      </c>
      <c r="AG72">
        <v>16.93</v>
      </c>
      <c r="AH72">
        <v>0</v>
      </c>
      <c r="AI72">
        <v>1</v>
      </c>
      <c r="AJ72">
        <v>13.75</v>
      </c>
      <c r="AK72">
        <v>54.99</v>
      </c>
      <c r="AL72">
        <v>1</v>
      </c>
      <c r="AM72">
        <v>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0.01</v>
      </c>
      <c r="AU72" t="s">
        <v>866</v>
      </c>
      <c r="AV72">
        <v>0</v>
      </c>
      <c r="AW72">
        <v>2</v>
      </c>
      <c r="AX72">
        <v>60526345</v>
      </c>
      <c r="AY72">
        <v>1</v>
      </c>
      <c r="AZ72">
        <v>0</v>
      </c>
      <c r="BA72">
        <v>68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f>ROUND(Y72*Source!I49*DO72,9)</f>
        <v>0.25606625</v>
      </c>
      <c r="CX72">
        <f>ROUND(Y72*Source!I49,9)</f>
        <v>1.5125E-2</v>
      </c>
      <c r="CY72">
        <f>AB72</f>
        <v>2628.65</v>
      </c>
      <c r="CZ72">
        <f>AF72</f>
        <v>179.17</v>
      </c>
      <c r="DA72">
        <f>AJ72</f>
        <v>13.75</v>
      </c>
      <c r="DB72">
        <f>ROUND(((ROUND(AT72*CZ72,2)*1.25)*1.1),6)</f>
        <v>2.4612500000000002</v>
      </c>
      <c r="DC72">
        <f>ROUND(((ROUND(AT72*AG72,2)*1.25)*1.1),6)</f>
        <v>0.23375000000000001</v>
      </c>
      <c r="DD72" t="s">
        <v>3</v>
      </c>
      <c r="DE72" t="s">
        <v>3</v>
      </c>
      <c r="DF72">
        <f t="shared" si="39"/>
        <v>0</v>
      </c>
      <c r="DG72">
        <f>ROUND(ROUND(AF72*AJ72,2)*CX72,2)</f>
        <v>37.26</v>
      </c>
      <c r="DH72">
        <f>ROUND(ROUND(AG72*AK72,2)*CX72,2)</f>
        <v>14.08</v>
      </c>
      <c r="DI72">
        <f t="shared" si="47"/>
        <v>0</v>
      </c>
      <c r="DJ72">
        <f>DG72</f>
        <v>37.26</v>
      </c>
      <c r="DK72">
        <v>0</v>
      </c>
      <c r="DL72" t="s">
        <v>867</v>
      </c>
      <c r="DM72">
        <v>0</v>
      </c>
      <c r="DN72" t="s">
        <v>861</v>
      </c>
      <c r="DO72">
        <v>16.93</v>
      </c>
    </row>
    <row r="73" spans="1:119" x14ac:dyDescent="0.2">
      <c r="A73">
        <f>ROW(Source!A49)</f>
        <v>49</v>
      </c>
      <c r="B73">
        <v>59204059</v>
      </c>
      <c r="C73">
        <v>60526331</v>
      </c>
      <c r="D73">
        <v>58308811</v>
      </c>
      <c r="E73">
        <v>1</v>
      </c>
      <c r="F73">
        <v>1</v>
      </c>
      <c r="G73">
        <v>1080</v>
      </c>
      <c r="H73">
        <v>3</v>
      </c>
      <c r="I73" t="s">
        <v>877</v>
      </c>
      <c r="J73" t="s">
        <v>878</v>
      </c>
      <c r="K73" t="s">
        <v>879</v>
      </c>
      <c r="L73">
        <v>1346</v>
      </c>
      <c r="N73">
        <v>1009</v>
      </c>
      <c r="O73" t="s">
        <v>880</v>
      </c>
      <c r="P73" t="s">
        <v>880</v>
      </c>
      <c r="Q73">
        <v>1</v>
      </c>
      <c r="W73">
        <v>0</v>
      </c>
      <c r="X73">
        <v>-709773495</v>
      </c>
      <c r="Y73">
        <f t="shared" ref="Y73:Y78" si="48">AT73</f>
        <v>0.5</v>
      </c>
      <c r="AA73">
        <v>23.97</v>
      </c>
      <c r="AB73">
        <v>0</v>
      </c>
      <c r="AC73">
        <v>0</v>
      </c>
      <c r="AD73">
        <v>0</v>
      </c>
      <c r="AE73">
        <v>1.61</v>
      </c>
      <c r="AF73">
        <v>0</v>
      </c>
      <c r="AG73">
        <v>0</v>
      </c>
      <c r="AH73">
        <v>0</v>
      </c>
      <c r="AI73">
        <v>14.89</v>
      </c>
      <c r="AJ73">
        <v>1</v>
      </c>
      <c r="AK73">
        <v>1</v>
      </c>
      <c r="AL73">
        <v>1</v>
      </c>
      <c r="AM73">
        <v>2</v>
      </c>
      <c r="AN73">
        <v>0</v>
      </c>
      <c r="AO73">
        <v>1</v>
      </c>
      <c r="AP73">
        <v>0</v>
      </c>
      <c r="AQ73">
        <v>0</v>
      </c>
      <c r="AR73">
        <v>0</v>
      </c>
      <c r="AS73" t="s">
        <v>3</v>
      </c>
      <c r="AT73">
        <v>0.5</v>
      </c>
      <c r="AU73" t="s">
        <v>3</v>
      </c>
      <c r="AV73">
        <v>0</v>
      </c>
      <c r="AW73">
        <v>2</v>
      </c>
      <c r="AX73">
        <v>60526348</v>
      </c>
      <c r="AY73">
        <v>1</v>
      </c>
      <c r="AZ73">
        <v>0</v>
      </c>
      <c r="BA73">
        <v>69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ROUND(Y73*Source!I49,9)</f>
        <v>0.55000000000000004</v>
      </c>
      <c r="CY73">
        <f t="shared" ref="CY73:CY78" si="49">AA73</f>
        <v>23.97</v>
      </c>
      <c r="CZ73">
        <f t="shared" ref="CZ73:CZ78" si="50">AE73</f>
        <v>1.61</v>
      </c>
      <c r="DA73">
        <f t="shared" ref="DA73:DA78" si="51">AI73</f>
        <v>14.89</v>
      </c>
      <c r="DB73">
        <f t="shared" ref="DB73:DB78" si="52">ROUND(ROUND(AT73*CZ73,2),6)</f>
        <v>0.81</v>
      </c>
      <c r="DC73">
        <f t="shared" ref="DC73:DC78" si="53">ROUND(ROUND(AT73*AG73,2),6)</f>
        <v>0</v>
      </c>
      <c r="DD73" t="s">
        <v>3</v>
      </c>
      <c r="DE73" t="s">
        <v>3</v>
      </c>
      <c r="DF73">
        <f t="shared" ref="DF73:DF78" si="54">ROUND(ROUND(AE73*AI73,2)*CX73,2)</f>
        <v>13.18</v>
      </c>
      <c r="DG73">
        <f t="shared" ref="DG73:DG94" si="55">ROUND(ROUND(AF73,2)*CX73,2)</f>
        <v>0</v>
      </c>
      <c r="DH73">
        <f t="shared" ref="DH73:DH94" si="56">ROUND(ROUND(AG73,2)*CX73,2)</f>
        <v>0</v>
      </c>
      <c r="DI73">
        <f t="shared" si="47"/>
        <v>0</v>
      </c>
      <c r="DJ73">
        <f t="shared" ref="DJ73:DJ78" si="57">DF73</f>
        <v>13.18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ROW(Source!A49)</f>
        <v>49</v>
      </c>
      <c r="B74">
        <v>59204059</v>
      </c>
      <c r="C74">
        <v>60526331</v>
      </c>
      <c r="D74">
        <v>58308843</v>
      </c>
      <c r="E74">
        <v>1</v>
      </c>
      <c r="F74">
        <v>1</v>
      </c>
      <c r="G74">
        <v>1080</v>
      </c>
      <c r="H74">
        <v>3</v>
      </c>
      <c r="I74" t="s">
        <v>881</v>
      </c>
      <c r="J74" t="s">
        <v>882</v>
      </c>
      <c r="K74" t="s">
        <v>883</v>
      </c>
      <c r="L74">
        <v>1346</v>
      </c>
      <c r="N74">
        <v>1009</v>
      </c>
      <c r="O74" t="s">
        <v>880</v>
      </c>
      <c r="P74" t="s">
        <v>880</v>
      </c>
      <c r="Q74">
        <v>1</v>
      </c>
      <c r="W74">
        <v>0</v>
      </c>
      <c r="X74">
        <v>-872094078</v>
      </c>
      <c r="Y74">
        <f t="shared" si="48"/>
        <v>9.2999999999999999E-2</v>
      </c>
      <c r="AA74">
        <v>198.61</v>
      </c>
      <c r="AB74">
        <v>0</v>
      </c>
      <c r="AC74">
        <v>0</v>
      </c>
      <c r="AD74">
        <v>0</v>
      </c>
      <c r="AE74">
        <v>36.78</v>
      </c>
      <c r="AF74">
        <v>0</v>
      </c>
      <c r="AG74">
        <v>0</v>
      </c>
      <c r="AH74">
        <v>0</v>
      </c>
      <c r="AI74">
        <v>5.4</v>
      </c>
      <c r="AJ74">
        <v>1</v>
      </c>
      <c r="AK74">
        <v>1</v>
      </c>
      <c r="AL74">
        <v>1</v>
      </c>
      <c r="AM74">
        <v>2</v>
      </c>
      <c r="AN74">
        <v>0</v>
      </c>
      <c r="AO74">
        <v>1</v>
      </c>
      <c r="AP74">
        <v>0</v>
      </c>
      <c r="AQ74">
        <v>0</v>
      </c>
      <c r="AR74">
        <v>0</v>
      </c>
      <c r="AS74" t="s">
        <v>3</v>
      </c>
      <c r="AT74">
        <v>9.2999999999999999E-2</v>
      </c>
      <c r="AU74" t="s">
        <v>3</v>
      </c>
      <c r="AV74">
        <v>0</v>
      </c>
      <c r="AW74">
        <v>2</v>
      </c>
      <c r="AX74">
        <v>60526349</v>
      </c>
      <c r="AY74">
        <v>1</v>
      </c>
      <c r="AZ74">
        <v>0</v>
      </c>
      <c r="BA74">
        <v>70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ROUND(Y74*Source!I49,9)</f>
        <v>0.1023</v>
      </c>
      <c r="CY74">
        <f t="shared" si="49"/>
        <v>198.61</v>
      </c>
      <c r="CZ74">
        <f t="shared" si="50"/>
        <v>36.78</v>
      </c>
      <c r="DA74">
        <f t="shared" si="51"/>
        <v>5.4</v>
      </c>
      <c r="DB74">
        <f t="shared" si="52"/>
        <v>3.42</v>
      </c>
      <c r="DC74">
        <f t="shared" si="53"/>
        <v>0</v>
      </c>
      <c r="DD74" t="s">
        <v>3</v>
      </c>
      <c r="DE74" t="s">
        <v>3</v>
      </c>
      <c r="DF74">
        <f t="shared" si="54"/>
        <v>20.32</v>
      </c>
      <c r="DG74">
        <f t="shared" si="55"/>
        <v>0</v>
      </c>
      <c r="DH74">
        <f t="shared" si="56"/>
        <v>0</v>
      </c>
      <c r="DI74">
        <f t="shared" si="47"/>
        <v>0</v>
      </c>
      <c r="DJ74">
        <f t="shared" si="57"/>
        <v>20.32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ROW(Source!A49)</f>
        <v>49</v>
      </c>
      <c r="B75">
        <v>59204059</v>
      </c>
      <c r="C75">
        <v>60526331</v>
      </c>
      <c r="D75">
        <v>58308917</v>
      </c>
      <c r="E75">
        <v>1</v>
      </c>
      <c r="F75">
        <v>1</v>
      </c>
      <c r="G75">
        <v>1080</v>
      </c>
      <c r="H75">
        <v>3</v>
      </c>
      <c r="I75" t="s">
        <v>884</v>
      </c>
      <c r="J75" t="s">
        <v>885</v>
      </c>
      <c r="K75" t="s">
        <v>886</v>
      </c>
      <c r="L75">
        <v>1354</v>
      </c>
      <c r="N75">
        <v>1010</v>
      </c>
      <c r="O75" t="s">
        <v>39</v>
      </c>
      <c r="P75" t="s">
        <v>39</v>
      </c>
      <c r="Q75">
        <v>1</v>
      </c>
      <c r="W75">
        <v>0</v>
      </c>
      <c r="X75">
        <v>-40224714</v>
      </c>
      <c r="Y75">
        <f t="shared" si="48"/>
        <v>29</v>
      </c>
      <c r="AA75">
        <v>0.8</v>
      </c>
      <c r="AB75">
        <v>0</v>
      </c>
      <c r="AC75">
        <v>0</v>
      </c>
      <c r="AD75">
        <v>0</v>
      </c>
      <c r="AE75">
        <v>0.89</v>
      </c>
      <c r="AF75">
        <v>0</v>
      </c>
      <c r="AG75">
        <v>0</v>
      </c>
      <c r="AH75">
        <v>0</v>
      </c>
      <c r="AI75">
        <v>0.9</v>
      </c>
      <c r="AJ75">
        <v>1</v>
      </c>
      <c r="AK75">
        <v>1</v>
      </c>
      <c r="AL75">
        <v>1</v>
      </c>
      <c r="AM75">
        <v>2</v>
      </c>
      <c r="AN75">
        <v>0</v>
      </c>
      <c r="AO75">
        <v>1</v>
      </c>
      <c r="AP75">
        <v>0</v>
      </c>
      <c r="AQ75">
        <v>0</v>
      </c>
      <c r="AR75">
        <v>0</v>
      </c>
      <c r="AS75" t="s">
        <v>3</v>
      </c>
      <c r="AT75">
        <v>29</v>
      </c>
      <c r="AU75" t="s">
        <v>3</v>
      </c>
      <c r="AV75">
        <v>0</v>
      </c>
      <c r="AW75">
        <v>2</v>
      </c>
      <c r="AX75">
        <v>60526350</v>
      </c>
      <c r="AY75">
        <v>1</v>
      </c>
      <c r="AZ75">
        <v>0</v>
      </c>
      <c r="BA75">
        <v>71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ROUND(Y75*Source!I49,9)</f>
        <v>31.9</v>
      </c>
      <c r="CY75">
        <f t="shared" si="49"/>
        <v>0.8</v>
      </c>
      <c r="CZ75">
        <f t="shared" si="50"/>
        <v>0.89</v>
      </c>
      <c r="DA75">
        <f t="shared" si="51"/>
        <v>0.9</v>
      </c>
      <c r="DB75">
        <f t="shared" si="52"/>
        <v>25.81</v>
      </c>
      <c r="DC75">
        <f t="shared" si="53"/>
        <v>0</v>
      </c>
      <c r="DD75" t="s">
        <v>3</v>
      </c>
      <c r="DE75" t="s">
        <v>3</v>
      </c>
      <c r="DF75">
        <f t="shared" si="54"/>
        <v>25.52</v>
      </c>
      <c r="DG75">
        <f t="shared" si="55"/>
        <v>0</v>
      </c>
      <c r="DH75">
        <f t="shared" si="56"/>
        <v>0</v>
      </c>
      <c r="DI75">
        <f t="shared" si="47"/>
        <v>0</v>
      </c>
      <c r="DJ75">
        <f t="shared" si="57"/>
        <v>25.52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ROW(Source!A49)</f>
        <v>49</v>
      </c>
      <c r="B76">
        <v>59204059</v>
      </c>
      <c r="C76">
        <v>60526331</v>
      </c>
      <c r="D76">
        <v>58326216</v>
      </c>
      <c r="E76">
        <v>1</v>
      </c>
      <c r="F76">
        <v>1</v>
      </c>
      <c r="G76">
        <v>1080</v>
      </c>
      <c r="H76">
        <v>3</v>
      </c>
      <c r="I76" t="s">
        <v>46</v>
      </c>
      <c r="J76" t="s">
        <v>49</v>
      </c>
      <c r="K76" t="s">
        <v>47</v>
      </c>
      <c r="L76">
        <v>1355</v>
      </c>
      <c r="N76">
        <v>1010</v>
      </c>
      <c r="O76" t="s">
        <v>48</v>
      </c>
      <c r="P76" t="s">
        <v>48</v>
      </c>
      <c r="Q76">
        <v>100</v>
      </c>
      <c r="W76">
        <v>0</v>
      </c>
      <c r="X76">
        <v>1873919888</v>
      </c>
      <c r="Y76">
        <f t="shared" si="48"/>
        <v>0.5</v>
      </c>
      <c r="AA76">
        <v>1468.15</v>
      </c>
      <c r="AB76">
        <v>0</v>
      </c>
      <c r="AC76">
        <v>0</v>
      </c>
      <c r="AD76">
        <v>0</v>
      </c>
      <c r="AE76">
        <v>526.22</v>
      </c>
      <c r="AF76">
        <v>0</v>
      </c>
      <c r="AG76">
        <v>0</v>
      </c>
      <c r="AH76">
        <v>0</v>
      </c>
      <c r="AI76">
        <v>2.79</v>
      </c>
      <c r="AJ76">
        <v>1</v>
      </c>
      <c r="AK76">
        <v>1</v>
      </c>
      <c r="AL76">
        <v>1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 t="s">
        <v>3</v>
      </c>
      <c r="AT76">
        <v>0.5</v>
      </c>
      <c r="AU76" t="s">
        <v>3</v>
      </c>
      <c r="AV76">
        <v>0</v>
      </c>
      <c r="AW76">
        <v>1</v>
      </c>
      <c r="AX76">
        <v>-1</v>
      </c>
      <c r="AY76">
        <v>0</v>
      </c>
      <c r="AZ76">
        <v>0</v>
      </c>
      <c r="BA76" t="s">
        <v>3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ROUND(Y76*Source!I49,9)</f>
        <v>0.55000000000000004</v>
      </c>
      <c r="CY76">
        <f t="shared" si="49"/>
        <v>1468.15</v>
      </c>
      <c r="CZ76">
        <f t="shared" si="50"/>
        <v>526.22</v>
      </c>
      <c r="DA76">
        <f t="shared" si="51"/>
        <v>2.79</v>
      </c>
      <c r="DB76">
        <f t="shared" si="52"/>
        <v>263.11</v>
      </c>
      <c r="DC76">
        <f t="shared" si="53"/>
        <v>0</v>
      </c>
      <c r="DD76" t="s">
        <v>3</v>
      </c>
      <c r="DE76" t="s">
        <v>3</v>
      </c>
      <c r="DF76">
        <f t="shared" si="54"/>
        <v>807.48</v>
      </c>
      <c r="DG76">
        <f t="shared" si="55"/>
        <v>0</v>
      </c>
      <c r="DH76">
        <f t="shared" si="56"/>
        <v>0</v>
      </c>
      <c r="DI76">
        <f t="shared" si="47"/>
        <v>0</v>
      </c>
      <c r="DJ76">
        <f t="shared" si="57"/>
        <v>807.48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ROW(Source!A49)</f>
        <v>49</v>
      </c>
      <c r="B77">
        <v>59204059</v>
      </c>
      <c r="C77">
        <v>60526331</v>
      </c>
      <c r="D77">
        <v>58321778</v>
      </c>
      <c r="E77">
        <v>1</v>
      </c>
      <c r="F77">
        <v>1</v>
      </c>
      <c r="G77">
        <v>1080</v>
      </c>
      <c r="H77">
        <v>3</v>
      </c>
      <c r="I77" t="s">
        <v>56</v>
      </c>
      <c r="J77" t="s">
        <v>58</v>
      </c>
      <c r="K77" t="s">
        <v>57</v>
      </c>
      <c r="L77">
        <v>1301</v>
      </c>
      <c r="N77">
        <v>1003</v>
      </c>
      <c r="O77" t="s">
        <v>34</v>
      </c>
      <c r="P77" t="s">
        <v>34</v>
      </c>
      <c r="Q77">
        <v>1</v>
      </c>
      <c r="W77">
        <v>0</v>
      </c>
      <c r="X77">
        <v>-1171880344</v>
      </c>
      <c r="Y77">
        <f t="shared" si="48"/>
        <v>100</v>
      </c>
      <c r="AA77">
        <v>581.4</v>
      </c>
      <c r="AB77">
        <v>0</v>
      </c>
      <c r="AC77">
        <v>0</v>
      </c>
      <c r="AD77">
        <v>0</v>
      </c>
      <c r="AE77">
        <v>31.41</v>
      </c>
      <c r="AF77">
        <v>0</v>
      </c>
      <c r="AG77">
        <v>0</v>
      </c>
      <c r="AH77">
        <v>0</v>
      </c>
      <c r="AI77">
        <v>18.510000000000002</v>
      </c>
      <c r="AJ77">
        <v>1</v>
      </c>
      <c r="AK77">
        <v>1</v>
      </c>
      <c r="AL77">
        <v>1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 t="s">
        <v>3</v>
      </c>
      <c r="AT77">
        <v>100</v>
      </c>
      <c r="AU77" t="s">
        <v>3</v>
      </c>
      <c r="AV77">
        <v>0</v>
      </c>
      <c r="AW77">
        <v>1</v>
      </c>
      <c r="AX77">
        <v>-1</v>
      </c>
      <c r="AY77">
        <v>0</v>
      </c>
      <c r="AZ77">
        <v>0</v>
      </c>
      <c r="BA77" t="s">
        <v>3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ROUND(Y77*Source!I49,9)</f>
        <v>110</v>
      </c>
      <c r="CY77">
        <f t="shared" si="49"/>
        <v>581.4</v>
      </c>
      <c r="CZ77">
        <f t="shared" si="50"/>
        <v>31.41</v>
      </c>
      <c r="DA77">
        <f t="shared" si="51"/>
        <v>18.510000000000002</v>
      </c>
      <c r="DB77">
        <f t="shared" si="52"/>
        <v>3141</v>
      </c>
      <c r="DC77">
        <f t="shared" si="53"/>
        <v>0</v>
      </c>
      <c r="DD77" t="s">
        <v>3</v>
      </c>
      <c r="DE77" t="s">
        <v>3</v>
      </c>
      <c r="DF77">
        <f t="shared" si="54"/>
        <v>63954</v>
      </c>
      <c r="DG77">
        <f t="shared" si="55"/>
        <v>0</v>
      </c>
      <c r="DH77">
        <f t="shared" si="56"/>
        <v>0</v>
      </c>
      <c r="DI77">
        <f t="shared" si="47"/>
        <v>0</v>
      </c>
      <c r="DJ77">
        <f t="shared" si="57"/>
        <v>63954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ROW(Source!A49)</f>
        <v>49</v>
      </c>
      <c r="B78">
        <v>59204059</v>
      </c>
      <c r="C78">
        <v>60526331</v>
      </c>
      <c r="D78">
        <v>58327517</v>
      </c>
      <c r="E78">
        <v>1</v>
      </c>
      <c r="F78">
        <v>1</v>
      </c>
      <c r="G78">
        <v>1080</v>
      </c>
      <c r="H78">
        <v>3</v>
      </c>
      <c r="I78" t="s">
        <v>60</v>
      </c>
      <c r="J78" t="s">
        <v>62</v>
      </c>
      <c r="K78" t="s">
        <v>61</v>
      </c>
      <c r="L78">
        <v>1354</v>
      </c>
      <c r="N78">
        <v>1010</v>
      </c>
      <c r="O78" t="s">
        <v>39</v>
      </c>
      <c r="P78" t="s">
        <v>39</v>
      </c>
      <c r="Q78">
        <v>1</v>
      </c>
      <c r="W78">
        <v>0</v>
      </c>
      <c r="X78">
        <v>-146904554</v>
      </c>
      <c r="Y78">
        <f t="shared" si="48"/>
        <v>21.818182</v>
      </c>
      <c r="AA78">
        <v>977.87</v>
      </c>
      <c r="AB78">
        <v>0</v>
      </c>
      <c r="AC78">
        <v>0</v>
      </c>
      <c r="AD78">
        <v>0</v>
      </c>
      <c r="AE78">
        <v>47.24</v>
      </c>
      <c r="AF78">
        <v>0</v>
      </c>
      <c r="AG78">
        <v>0</v>
      </c>
      <c r="AH78">
        <v>0</v>
      </c>
      <c r="AI78">
        <v>20.7</v>
      </c>
      <c r="AJ78">
        <v>1</v>
      </c>
      <c r="AK78">
        <v>1</v>
      </c>
      <c r="AL78">
        <v>1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 t="s">
        <v>3</v>
      </c>
      <c r="AT78">
        <v>21.818182</v>
      </c>
      <c r="AU78" t="s">
        <v>3</v>
      </c>
      <c r="AV78">
        <v>0</v>
      </c>
      <c r="AW78">
        <v>1</v>
      </c>
      <c r="AX78">
        <v>-1</v>
      </c>
      <c r="AY78">
        <v>0</v>
      </c>
      <c r="AZ78">
        <v>0</v>
      </c>
      <c r="BA78" t="s">
        <v>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ROUND(Y78*Source!I49,9)</f>
        <v>24.000000199999999</v>
      </c>
      <c r="CY78">
        <f t="shared" si="49"/>
        <v>977.87</v>
      </c>
      <c r="CZ78">
        <f t="shared" si="50"/>
        <v>47.24</v>
      </c>
      <c r="DA78">
        <f t="shared" si="51"/>
        <v>20.7</v>
      </c>
      <c r="DB78">
        <f t="shared" si="52"/>
        <v>1030.69</v>
      </c>
      <c r="DC78">
        <f t="shared" si="53"/>
        <v>0</v>
      </c>
      <c r="DD78" t="s">
        <v>3</v>
      </c>
      <c r="DE78" t="s">
        <v>3</v>
      </c>
      <c r="DF78">
        <f t="shared" si="54"/>
        <v>23468.880000000001</v>
      </c>
      <c r="DG78">
        <f t="shared" si="55"/>
        <v>0</v>
      </c>
      <c r="DH78">
        <f t="shared" si="56"/>
        <v>0</v>
      </c>
      <c r="DI78">
        <f t="shared" si="47"/>
        <v>0</v>
      </c>
      <c r="DJ78">
        <f t="shared" si="57"/>
        <v>23468.880000000001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ROW(Source!A56)</f>
        <v>56</v>
      </c>
      <c r="B79">
        <v>59204062</v>
      </c>
      <c r="C79">
        <v>60526357</v>
      </c>
      <c r="D79">
        <v>58266404</v>
      </c>
      <c r="E79">
        <v>1080</v>
      </c>
      <c r="F79">
        <v>1</v>
      </c>
      <c r="G79">
        <v>1080</v>
      </c>
      <c r="H79">
        <v>1</v>
      </c>
      <c r="I79" t="s">
        <v>859</v>
      </c>
      <c r="J79" t="s">
        <v>3</v>
      </c>
      <c r="K79" t="s">
        <v>860</v>
      </c>
      <c r="L79">
        <v>1191</v>
      </c>
      <c r="N79">
        <v>1013</v>
      </c>
      <c r="O79" t="s">
        <v>861</v>
      </c>
      <c r="P79" t="s">
        <v>861</v>
      </c>
      <c r="Q79">
        <v>1</v>
      </c>
      <c r="W79">
        <v>0</v>
      </c>
      <c r="X79">
        <v>476480486</v>
      </c>
      <c r="Y79">
        <f>((AT79*1.15)*1.1)</f>
        <v>42.630500000000005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33.700000000000003</v>
      </c>
      <c r="AU79" t="s">
        <v>26</v>
      </c>
      <c r="AV79">
        <v>1</v>
      </c>
      <c r="AW79">
        <v>2</v>
      </c>
      <c r="AX79">
        <v>60526373</v>
      </c>
      <c r="AY79">
        <v>1</v>
      </c>
      <c r="AZ79">
        <v>0</v>
      </c>
      <c r="BA79">
        <v>75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ROUND(AT79*Source!I56*AH79*AL79,2)</f>
        <v>0</v>
      </c>
      <c r="CV79">
        <f>ROUND(Y79*Source!I56,9)</f>
        <v>0</v>
      </c>
      <c r="CW79">
        <v>0</v>
      </c>
      <c r="CX79">
        <f>ROUND(Y79*Source!I56,9)</f>
        <v>0</v>
      </c>
      <c r="CY79">
        <f>AD79</f>
        <v>0</v>
      </c>
      <c r="CZ79">
        <f>AH79</f>
        <v>0</v>
      </c>
      <c r="DA79">
        <f>AL79</f>
        <v>1</v>
      </c>
      <c r="DB79">
        <f>ROUND(((ROUND(AT79*CZ79,2)*1.15)*1.1),6)</f>
        <v>0</v>
      </c>
      <c r="DC79">
        <f>ROUND(((ROUND(AT79*AG79,2)*1.15)*1.1),6)</f>
        <v>0</v>
      </c>
      <c r="DD79" t="s">
        <v>3</v>
      </c>
      <c r="DE79" t="s">
        <v>3</v>
      </c>
      <c r="DF79">
        <f t="shared" ref="DF79:DF97" si="58">ROUND(ROUND(AE79,2)*CX79,2)</f>
        <v>0</v>
      </c>
      <c r="DG79">
        <f t="shared" si="55"/>
        <v>0</v>
      </c>
      <c r="DH79">
        <f t="shared" si="56"/>
        <v>0</v>
      </c>
      <c r="DI79">
        <f t="shared" si="47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ROW(Source!A56)</f>
        <v>56</v>
      </c>
      <c r="B80">
        <v>59204062</v>
      </c>
      <c r="C80">
        <v>60526357</v>
      </c>
      <c r="D80">
        <v>58340276</v>
      </c>
      <c r="E80">
        <v>1</v>
      </c>
      <c r="F80">
        <v>1</v>
      </c>
      <c r="G80">
        <v>1080</v>
      </c>
      <c r="H80">
        <v>2</v>
      </c>
      <c r="I80" t="s">
        <v>887</v>
      </c>
      <c r="J80" t="s">
        <v>888</v>
      </c>
      <c r="K80" t="s">
        <v>889</v>
      </c>
      <c r="L80">
        <v>1368</v>
      </c>
      <c r="N80">
        <v>1011</v>
      </c>
      <c r="O80" t="s">
        <v>865</v>
      </c>
      <c r="P80" t="s">
        <v>865</v>
      </c>
      <c r="Q80">
        <v>1</v>
      </c>
      <c r="W80">
        <v>0</v>
      </c>
      <c r="X80">
        <v>-886582249</v>
      </c>
      <c r="Y80">
        <f>((AT80*1.25)*1.1)</f>
        <v>1.63625</v>
      </c>
      <c r="AA80">
        <v>0</v>
      </c>
      <c r="AB80">
        <v>3.39</v>
      </c>
      <c r="AC80">
        <v>0</v>
      </c>
      <c r="AD80">
        <v>0</v>
      </c>
      <c r="AE80">
        <v>0</v>
      </c>
      <c r="AF80">
        <v>3.18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1.19</v>
      </c>
      <c r="AU80" t="s">
        <v>866</v>
      </c>
      <c r="AV80">
        <v>0</v>
      </c>
      <c r="AW80">
        <v>2</v>
      </c>
      <c r="AX80">
        <v>60526374</v>
      </c>
      <c r="AY80">
        <v>1</v>
      </c>
      <c r="AZ80">
        <v>0</v>
      </c>
      <c r="BA80">
        <v>76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f>ROUND(Y80*Source!I56*DO80,9)</f>
        <v>0</v>
      </c>
      <c r="CX80">
        <f>ROUND(Y80*Source!I56,9)</f>
        <v>0</v>
      </c>
      <c r="CY80">
        <f>AB80</f>
        <v>3.39</v>
      </c>
      <c r="CZ80">
        <f>AF80</f>
        <v>3.18</v>
      </c>
      <c r="DA80">
        <f>AJ80</f>
        <v>1</v>
      </c>
      <c r="DB80">
        <f>ROUND(((ROUND(AT80*CZ80,2)*1.25)*1.1),6)</f>
        <v>5.1974999999999998</v>
      </c>
      <c r="DC80">
        <f>ROUND(((ROUND(AT80*AG80,2)*1.25)*1.1),6)</f>
        <v>0</v>
      </c>
      <c r="DD80" t="s">
        <v>3</v>
      </c>
      <c r="DE80" t="s">
        <v>3</v>
      </c>
      <c r="DF80">
        <f t="shared" si="58"/>
        <v>0</v>
      </c>
      <c r="DG80">
        <f t="shared" si="55"/>
        <v>0</v>
      </c>
      <c r="DH80">
        <f t="shared" si="56"/>
        <v>0</v>
      </c>
      <c r="DI80">
        <f t="shared" si="47"/>
        <v>0</v>
      </c>
      <c r="DJ80">
        <f>DG80</f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ROW(Source!A56)</f>
        <v>56</v>
      </c>
      <c r="B81">
        <v>59204062</v>
      </c>
      <c r="C81">
        <v>60526357</v>
      </c>
      <c r="D81">
        <v>58340578</v>
      </c>
      <c r="E81">
        <v>1</v>
      </c>
      <c r="F81">
        <v>1</v>
      </c>
      <c r="G81">
        <v>1080</v>
      </c>
      <c r="H81">
        <v>2</v>
      </c>
      <c r="I81" t="s">
        <v>862</v>
      </c>
      <c r="J81" t="s">
        <v>863</v>
      </c>
      <c r="K81" t="s">
        <v>864</v>
      </c>
      <c r="L81">
        <v>1368</v>
      </c>
      <c r="N81">
        <v>1011</v>
      </c>
      <c r="O81" t="s">
        <v>865</v>
      </c>
      <c r="P81" t="s">
        <v>865</v>
      </c>
      <c r="Q81">
        <v>1</v>
      </c>
      <c r="W81">
        <v>0</v>
      </c>
      <c r="X81">
        <v>-1985943078</v>
      </c>
      <c r="Y81">
        <f>((AT81*1.25)*1.1)</f>
        <v>0.55000000000000004</v>
      </c>
      <c r="AA81">
        <v>0</v>
      </c>
      <c r="AB81">
        <v>88.67</v>
      </c>
      <c r="AC81">
        <v>13.47</v>
      </c>
      <c r="AD81">
        <v>0</v>
      </c>
      <c r="AE81">
        <v>0</v>
      </c>
      <c r="AF81">
        <v>83.1</v>
      </c>
      <c r="AG81">
        <v>12.62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0.4</v>
      </c>
      <c r="AU81" t="s">
        <v>866</v>
      </c>
      <c r="AV81">
        <v>0</v>
      </c>
      <c r="AW81">
        <v>2</v>
      </c>
      <c r="AX81">
        <v>60526375</v>
      </c>
      <c r="AY81">
        <v>1</v>
      </c>
      <c r="AZ81">
        <v>0</v>
      </c>
      <c r="BA81">
        <v>77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f>ROUND(Y81*Source!I56*DO81,9)</f>
        <v>0</v>
      </c>
      <c r="CX81">
        <f>ROUND(Y81*Source!I56,9)</f>
        <v>0</v>
      </c>
      <c r="CY81">
        <f>AB81</f>
        <v>88.67</v>
      </c>
      <c r="CZ81">
        <f>AF81</f>
        <v>83.1</v>
      </c>
      <c r="DA81">
        <f>AJ81</f>
        <v>1</v>
      </c>
      <c r="DB81">
        <f>ROUND(((ROUND(AT81*CZ81,2)*1.25)*1.1),6)</f>
        <v>45.704999999999998</v>
      </c>
      <c r="DC81">
        <f>ROUND(((ROUND(AT81*AG81,2)*1.25)*1.1),6)</f>
        <v>6.9437499999999996</v>
      </c>
      <c r="DD81" t="s">
        <v>3</v>
      </c>
      <c r="DE81" t="s">
        <v>3</v>
      </c>
      <c r="DF81">
        <f t="shared" si="58"/>
        <v>0</v>
      </c>
      <c r="DG81">
        <f t="shared" si="55"/>
        <v>0</v>
      </c>
      <c r="DH81">
        <f t="shared" si="56"/>
        <v>0</v>
      </c>
      <c r="DI81">
        <f t="shared" si="47"/>
        <v>0</v>
      </c>
      <c r="DJ81">
        <f>DG81</f>
        <v>0</v>
      </c>
      <c r="DK81">
        <v>0</v>
      </c>
      <c r="DL81" t="s">
        <v>867</v>
      </c>
      <c r="DM81">
        <v>0</v>
      </c>
      <c r="DN81" t="s">
        <v>861</v>
      </c>
      <c r="DO81">
        <v>12.62</v>
      </c>
    </row>
    <row r="82" spans="1:119" x14ac:dyDescent="0.2">
      <c r="A82">
        <f>ROW(Source!A56)</f>
        <v>56</v>
      </c>
      <c r="B82">
        <v>59204062</v>
      </c>
      <c r="C82">
        <v>60526357</v>
      </c>
      <c r="D82">
        <v>58339814</v>
      </c>
      <c r="E82">
        <v>1</v>
      </c>
      <c r="F82">
        <v>1</v>
      </c>
      <c r="G82">
        <v>1080</v>
      </c>
      <c r="H82">
        <v>2</v>
      </c>
      <c r="I82" t="s">
        <v>874</v>
      </c>
      <c r="J82" t="s">
        <v>875</v>
      </c>
      <c r="K82" t="s">
        <v>876</v>
      </c>
      <c r="L82">
        <v>1368</v>
      </c>
      <c r="N82">
        <v>1011</v>
      </c>
      <c r="O82" t="s">
        <v>865</v>
      </c>
      <c r="P82" t="s">
        <v>865</v>
      </c>
      <c r="Q82">
        <v>1</v>
      </c>
      <c r="W82">
        <v>0</v>
      </c>
      <c r="X82">
        <v>1087580389</v>
      </c>
      <c r="Y82">
        <f>((AT82*1.25)*1.1)</f>
        <v>8.2500000000000004E-2</v>
      </c>
      <c r="AA82">
        <v>0</v>
      </c>
      <c r="AB82">
        <v>191.17</v>
      </c>
      <c r="AC82">
        <v>18.059999999999999</v>
      </c>
      <c r="AD82">
        <v>0</v>
      </c>
      <c r="AE82">
        <v>0</v>
      </c>
      <c r="AF82">
        <v>179.17</v>
      </c>
      <c r="AG82">
        <v>16.93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0.06</v>
      </c>
      <c r="AU82" t="s">
        <v>866</v>
      </c>
      <c r="AV82">
        <v>0</v>
      </c>
      <c r="AW82">
        <v>2</v>
      </c>
      <c r="AX82">
        <v>60526376</v>
      </c>
      <c r="AY82">
        <v>1</v>
      </c>
      <c r="AZ82">
        <v>0</v>
      </c>
      <c r="BA82">
        <v>78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f>ROUND(Y82*Source!I56*DO82,9)</f>
        <v>0</v>
      </c>
      <c r="CX82">
        <f>ROUND(Y82*Source!I56,9)</f>
        <v>0</v>
      </c>
      <c r="CY82">
        <f>AB82</f>
        <v>191.17</v>
      </c>
      <c r="CZ82">
        <f>AF82</f>
        <v>179.17</v>
      </c>
      <c r="DA82">
        <f>AJ82</f>
        <v>1</v>
      </c>
      <c r="DB82">
        <f>ROUND(((ROUND(AT82*CZ82,2)*1.25)*1.1),6)</f>
        <v>14.78125</v>
      </c>
      <c r="DC82">
        <f>ROUND(((ROUND(AT82*AG82,2)*1.25)*1.1),6)</f>
        <v>1.4025000000000001</v>
      </c>
      <c r="DD82" t="s">
        <v>3</v>
      </c>
      <c r="DE82" t="s">
        <v>3</v>
      </c>
      <c r="DF82">
        <f t="shared" si="58"/>
        <v>0</v>
      </c>
      <c r="DG82">
        <f t="shared" si="55"/>
        <v>0</v>
      </c>
      <c r="DH82">
        <f t="shared" si="56"/>
        <v>0</v>
      </c>
      <c r="DI82">
        <f t="shared" si="47"/>
        <v>0</v>
      </c>
      <c r="DJ82">
        <f>DG82</f>
        <v>0</v>
      </c>
      <c r="DK82">
        <v>0</v>
      </c>
      <c r="DL82" t="s">
        <v>867</v>
      </c>
      <c r="DM82">
        <v>0</v>
      </c>
      <c r="DN82" t="s">
        <v>861</v>
      </c>
      <c r="DO82">
        <v>16.93</v>
      </c>
    </row>
    <row r="83" spans="1:119" x14ac:dyDescent="0.2">
      <c r="A83">
        <f>ROW(Source!A56)</f>
        <v>56</v>
      </c>
      <c r="B83">
        <v>59204062</v>
      </c>
      <c r="C83">
        <v>60526357</v>
      </c>
      <c r="D83">
        <v>58308814</v>
      </c>
      <c r="E83">
        <v>1</v>
      </c>
      <c r="F83">
        <v>1</v>
      </c>
      <c r="G83">
        <v>1080</v>
      </c>
      <c r="H83">
        <v>3</v>
      </c>
      <c r="I83" t="s">
        <v>890</v>
      </c>
      <c r="J83" t="s">
        <v>891</v>
      </c>
      <c r="K83" t="s">
        <v>892</v>
      </c>
      <c r="L83">
        <v>1339</v>
      </c>
      <c r="N83">
        <v>1007</v>
      </c>
      <c r="O83" t="s">
        <v>893</v>
      </c>
      <c r="P83" t="s">
        <v>893</v>
      </c>
      <c r="Q83">
        <v>1</v>
      </c>
      <c r="W83">
        <v>0</v>
      </c>
      <c r="X83">
        <v>-744103292</v>
      </c>
      <c r="Y83">
        <f t="shared" ref="Y83:Y93" si="59">AT83</f>
        <v>5.8659999999999997E-2</v>
      </c>
      <c r="AA83">
        <v>7.07</v>
      </c>
      <c r="AB83">
        <v>0</v>
      </c>
      <c r="AC83">
        <v>0</v>
      </c>
      <c r="AD83">
        <v>0</v>
      </c>
      <c r="AE83">
        <v>7.07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5.8659999999999997E-2</v>
      </c>
      <c r="AU83" t="s">
        <v>3</v>
      </c>
      <c r="AV83">
        <v>0</v>
      </c>
      <c r="AW83">
        <v>2</v>
      </c>
      <c r="AX83">
        <v>60526377</v>
      </c>
      <c r="AY83">
        <v>1</v>
      </c>
      <c r="AZ83">
        <v>0</v>
      </c>
      <c r="BA83">
        <v>79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ROUND(Y83*Source!I56,9)</f>
        <v>0</v>
      </c>
      <c r="CY83">
        <f t="shared" ref="CY83:CY93" si="60">AA83</f>
        <v>7.07</v>
      </c>
      <c r="CZ83">
        <f t="shared" ref="CZ83:CZ93" si="61">AE83</f>
        <v>7.07</v>
      </c>
      <c r="DA83">
        <f t="shared" ref="DA83:DA93" si="62">AI83</f>
        <v>1</v>
      </c>
      <c r="DB83">
        <f t="shared" ref="DB83:DB93" si="63">ROUND(ROUND(AT83*CZ83,2),6)</f>
        <v>0.41</v>
      </c>
      <c r="DC83">
        <f t="shared" ref="DC83:DC93" si="64">ROUND(ROUND(AT83*AG83,2),6)</f>
        <v>0</v>
      </c>
      <c r="DD83" t="s">
        <v>3</v>
      </c>
      <c r="DE83" t="s">
        <v>3</v>
      </c>
      <c r="DF83">
        <f t="shared" si="58"/>
        <v>0</v>
      </c>
      <c r="DG83">
        <f t="shared" si="55"/>
        <v>0</v>
      </c>
      <c r="DH83">
        <f t="shared" si="56"/>
        <v>0</v>
      </c>
      <c r="DI83">
        <f t="shared" si="47"/>
        <v>0</v>
      </c>
      <c r="DJ83">
        <f t="shared" ref="DJ83:DJ93" si="65">DF83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ROW(Source!A56)</f>
        <v>56</v>
      </c>
      <c r="B84">
        <v>59204062</v>
      </c>
      <c r="C84">
        <v>60526357</v>
      </c>
      <c r="D84">
        <v>58310526</v>
      </c>
      <c r="E84">
        <v>1</v>
      </c>
      <c r="F84">
        <v>1</v>
      </c>
      <c r="G84">
        <v>1080</v>
      </c>
      <c r="H84">
        <v>3</v>
      </c>
      <c r="I84" t="s">
        <v>894</v>
      </c>
      <c r="J84" t="s">
        <v>895</v>
      </c>
      <c r="K84" t="s">
        <v>896</v>
      </c>
      <c r="L84">
        <v>1346</v>
      </c>
      <c r="N84">
        <v>1009</v>
      </c>
      <c r="O84" t="s">
        <v>880</v>
      </c>
      <c r="P84" t="s">
        <v>880</v>
      </c>
      <c r="Q84">
        <v>1</v>
      </c>
      <c r="W84">
        <v>0</v>
      </c>
      <c r="X84">
        <v>-1011812427</v>
      </c>
      <c r="Y84">
        <f t="shared" si="59"/>
        <v>0.05</v>
      </c>
      <c r="AA84">
        <v>37.979999999999997</v>
      </c>
      <c r="AB84">
        <v>0</v>
      </c>
      <c r="AC84">
        <v>0</v>
      </c>
      <c r="AD84">
        <v>0</v>
      </c>
      <c r="AE84">
        <v>37.979999999999997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0.05</v>
      </c>
      <c r="AU84" t="s">
        <v>3</v>
      </c>
      <c r="AV84">
        <v>0</v>
      </c>
      <c r="AW84">
        <v>2</v>
      </c>
      <c r="AX84">
        <v>60526378</v>
      </c>
      <c r="AY84">
        <v>1</v>
      </c>
      <c r="AZ84">
        <v>0</v>
      </c>
      <c r="BA84">
        <v>80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ROUND(Y84*Source!I56,9)</f>
        <v>0</v>
      </c>
      <c r="CY84">
        <f t="shared" si="60"/>
        <v>37.979999999999997</v>
      </c>
      <c r="CZ84">
        <f t="shared" si="61"/>
        <v>37.979999999999997</v>
      </c>
      <c r="DA84">
        <f t="shared" si="62"/>
        <v>1</v>
      </c>
      <c r="DB84">
        <f t="shared" si="63"/>
        <v>1.9</v>
      </c>
      <c r="DC84">
        <f t="shared" si="64"/>
        <v>0</v>
      </c>
      <c r="DD84" t="s">
        <v>3</v>
      </c>
      <c r="DE84" t="s">
        <v>3</v>
      </c>
      <c r="DF84">
        <f t="shared" si="58"/>
        <v>0</v>
      </c>
      <c r="DG84">
        <f t="shared" si="55"/>
        <v>0</v>
      </c>
      <c r="DH84">
        <f t="shared" si="56"/>
        <v>0</v>
      </c>
      <c r="DI84">
        <f t="shared" si="47"/>
        <v>0</v>
      </c>
      <c r="DJ84">
        <f t="shared" si="65"/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ROW(Source!A56)</f>
        <v>56</v>
      </c>
      <c r="B85">
        <v>59204062</v>
      </c>
      <c r="C85">
        <v>60526357</v>
      </c>
      <c r="D85">
        <v>58308933</v>
      </c>
      <c r="E85">
        <v>1</v>
      </c>
      <c r="F85">
        <v>1</v>
      </c>
      <c r="G85">
        <v>1080</v>
      </c>
      <c r="H85">
        <v>3</v>
      </c>
      <c r="I85" t="s">
        <v>897</v>
      </c>
      <c r="J85" t="s">
        <v>898</v>
      </c>
      <c r="K85" t="s">
        <v>899</v>
      </c>
      <c r="L85">
        <v>1348</v>
      </c>
      <c r="N85">
        <v>1009</v>
      </c>
      <c r="O85" t="s">
        <v>900</v>
      </c>
      <c r="P85" t="s">
        <v>900</v>
      </c>
      <c r="Q85">
        <v>1000</v>
      </c>
      <c r="W85">
        <v>0</v>
      </c>
      <c r="X85">
        <v>1469978170</v>
      </c>
      <c r="Y85">
        <f t="shared" si="59"/>
        <v>1.5999999999999999E-6</v>
      </c>
      <c r="AA85">
        <v>3234.81</v>
      </c>
      <c r="AB85">
        <v>0</v>
      </c>
      <c r="AC85">
        <v>0</v>
      </c>
      <c r="AD85">
        <v>0</v>
      </c>
      <c r="AE85">
        <v>3234.81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1.5999999999999999E-6</v>
      </c>
      <c r="AU85" t="s">
        <v>3</v>
      </c>
      <c r="AV85">
        <v>0</v>
      </c>
      <c r="AW85">
        <v>2</v>
      </c>
      <c r="AX85">
        <v>60526379</v>
      </c>
      <c r="AY85">
        <v>1</v>
      </c>
      <c r="AZ85">
        <v>0</v>
      </c>
      <c r="BA85">
        <v>81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ROUND(Y85*Source!I56,9)</f>
        <v>0</v>
      </c>
      <c r="CY85">
        <f t="shared" si="60"/>
        <v>3234.81</v>
      </c>
      <c r="CZ85">
        <f t="shared" si="61"/>
        <v>3234.81</v>
      </c>
      <c r="DA85">
        <f t="shared" si="62"/>
        <v>1</v>
      </c>
      <c r="DB85">
        <f t="shared" si="63"/>
        <v>0.01</v>
      </c>
      <c r="DC85">
        <f t="shared" si="64"/>
        <v>0</v>
      </c>
      <c r="DD85" t="s">
        <v>3</v>
      </c>
      <c r="DE85" t="s">
        <v>3</v>
      </c>
      <c r="DF85">
        <f t="shared" si="58"/>
        <v>0</v>
      </c>
      <c r="DG85">
        <f t="shared" si="55"/>
        <v>0</v>
      </c>
      <c r="DH85">
        <f t="shared" si="56"/>
        <v>0</v>
      </c>
      <c r="DI85">
        <f t="shared" si="47"/>
        <v>0</v>
      </c>
      <c r="DJ85">
        <f t="shared" si="65"/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ROW(Source!A56)</f>
        <v>56</v>
      </c>
      <c r="B86">
        <v>59204062</v>
      </c>
      <c r="C86">
        <v>60526357</v>
      </c>
      <c r="D86">
        <v>58308746</v>
      </c>
      <c r="E86">
        <v>1</v>
      </c>
      <c r="F86">
        <v>1</v>
      </c>
      <c r="G86">
        <v>1080</v>
      </c>
      <c r="H86">
        <v>3</v>
      </c>
      <c r="I86" t="s">
        <v>901</v>
      </c>
      <c r="J86" t="s">
        <v>902</v>
      </c>
      <c r="K86" t="s">
        <v>903</v>
      </c>
      <c r="L86">
        <v>1339</v>
      </c>
      <c r="N86">
        <v>1007</v>
      </c>
      <c r="O86" t="s">
        <v>893</v>
      </c>
      <c r="P86" t="s">
        <v>893</v>
      </c>
      <c r="Q86">
        <v>1</v>
      </c>
      <c r="W86">
        <v>0</v>
      </c>
      <c r="X86">
        <v>1565098517</v>
      </c>
      <c r="Y86">
        <f t="shared" si="59"/>
        <v>0.19</v>
      </c>
      <c r="AA86">
        <v>53.42</v>
      </c>
      <c r="AB86">
        <v>0</v>
      </c>
      <c r="AC86">
        <v>0</v>
      </c>
      <c r="AD86">
        <v>0</v>
      </c>
      <c r="AE86">
        <v>53.42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-2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0.19</v>
      </c>
      <c r="AU86" t="s">
        <v>3</v>
      </c>
      <c r="AV86">
        <v>0</v>
      </c>
      <c r="AW86">
        <v>2</v>
      </c>
      <c r="AX86">
        <v>60526380</v>
      </c>
      <c r="AY86">
        <v>1</v>
      </c>
      <c r="AZ86">
        <v>0</v>
      </c>
      <c r="BA86">
        <v>82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ROUND(Y86*Source!I56,9)</f>
        <v>0</v>
      </c>
      <c r="CY86">
        <f t="shared" si="60"/>
        <v>53.42</v>
      </c>
      <c r="CZ86">
        <f t="shared" si="61"/>
        <v>53.42</v>
      </c>
      <c r="DA86">
        <f t="shared" si="62"/>
        <v>1</v>
      </c>
      <c r="DB86">
        <f t="shared" si="63"/>
        <v>10.15</v>
      </c>
      <c r="DC86">
        <f t="shared" si="64"/>
        <v>0</v>
      </c>
      <c r="DD86" t="s">
        <v>3</v>
      </c>
      <c r="DE86" t="s">
        <v>3</v>
      </c>
      <c r="DF86">
        <f t="shared" si="58"/>
        <v>0</v>
      </c>
      <c r="DG86">
        <f t="shared" si="55"/>
        <v>0</v>
      </c>
      <c r="DH86">
        <f t="shared" si="56"/>
        <v>0</v>
      </c>
      <c r="DI86">
        <f t="shared" si="47"/>
        <v>0</v>
      </c>
      <c r="DJ86">
        <f t="shared" si="65"/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ROW(Source!A56)</f>
        <v>56</v>
      </c>
      <c r="B87">
        <v>59204062</v>
      </c>
      <c r="C87">
        <v>60526357</v>
      </c>
      <c r="D87">
        <v>58309012</v>
      </c>
      <c r="E87">
        <v>1</v>
      </c>
      <c r="F87">
        <v>1</v>
      </c>
      <c r="G87">
        <v>1080</v>
      </c>
      <c r="H87">
        <v>3</v>
      </c>
      <c r="I87" t="s">
        <v>904</v>
      </c>
      <c r="J87" t="s">
        <v>905</v>
      </c>
      <c r="K87" t="s">
        <v>906</v>
      </c>
      <c r="L87">
        <v>1339</v>
      </c>
      <c r="N87">
        <v>1007</v>
      </c>
      <c r="O87" t="s">
        <v>893</v>
      </c>
      <c r="P87" t="s">
        <v>893</v>
      </c>
      <c r="Q87">
        <v>1</v>
      </c>
      <c r="W87">
        <v>0</v>
      </c>
      <c r="X87">
        <v>-388798825</v>
      </c>
      <c r="Y87">
        <f t="shared" si="59"/>
        <v>0.34200000000000003</v>
      </c>
      <c r="AA87">
        <v>5.82</v>
      </c>
      <c r="AB87">
        <v>0</v>
      </c>
      <c r="AC87">
        <v>0</v>
      </c>
      <c r="AD87">
        <v>0</v>
      </c>
      <c r="AE87">
        <v>5.82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0.34200000000000003</v>
      </c>
      <c r="AU87" t="s">
        <v>3</v>
      </c>
      <c r="AV87">
        <v>0</v>
      </c>
      <c r="AW87">
        <v>2</v>
      </c>
      <c r="AX87">
        <v>60526381</v>
      </c>
      <c r="AY87">
        <v>1</v>
      </c>
      <c r="AZ87">
        <v>0</v>
      </c>
      <c r="BA87">
        <v>83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ROUND(Y87*Source!I56,9)</f>
        <v>0</v>
      </c>
      <c r="CY87">
        <f t="shared" si="60"/>
        <v>5.82</v>
      </c>
      <c r="CZ87">
        <f t="shared" si="61"/>
        <v>5.82</v>
      </c>
      <c r="DA87">
        <f t="shared" si="62"/>
        <v>1</v>
      </c>
      <c r="DB87">
        <f t="shared" si="63"/>
        <v>1.99</v>
      </c>
      <c r="DC87">
        <f t="shared" si="64"/>
        <v>0</v>
      </c>
      <c r="DD87" t="s">
        <v>3</v>
      </c>
      <c r="DE87" t="s">
        <v>3</v>
      </c>
      <c r="DF87">
        <f t="shared" si="58"/>
        <v>0</v>
      </c>
      <c r="DG87">
        <f t="shared" si="55"/>
        <v>0</v>
      </c>
      <c r="DH87">
        <f t="shared" si="56"/>
        <v>0</v>
      </c>
      <c r="DI87">
        <f t="shared" si="47"/>
        <v>0</v>
      </c>
      <c r="DJ87">
        <f t="shared" si="65"/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ROW(Source!A56)</f>
        <v>56</v>
      </c>
      <c r="B88">
        <v>59204062</v>
      </c>
      <c r="C88">
        <v>60526357</v>
      </c>
      <c r="D88">
        <v>58309084</v>
      </c>
      <c r="E88">
        <v>1</v>
      </c>
      <c r="F88">
        <v>1</v>
      </c>
      <c r="G88">
        <v>1080</v>
      </c>
      <c r="H88">
        <v>3</v>
      </c>
      <c r="I88" t="s">
        <v>907</v>
      </c>
      <c r="J88" t="s">
        <v>908</v>
      </c>
      <c r="K88" t="s">
        <v>909</v>
      </c>
      <c r="L88">
        <v>1348</v>
      </c>
      <c r="N88">
        <v>1009</v>
      </c>
      <c r="O88" t="s">
        <v>900</v>
      </c>
      <c r="P88" t="s">
        <v>900</v>
      </c>
      <c r="Q88">
        <v>1000</v>
      </c>
      <c r="W88">
        <v>0</v>
      </c>
      <c r="X88">
        <v>356473523</v>
      </c>
      <c r="Y88">
        <f t="shared" si="59"/>
        <v>8.7000000000000001E-4</v>
      </c>
      <c r="AA88">
        <v>16214.84</v>
      </c>
      <c r="AB88">
        <v>0</v>
      </c>
      <c r="AC88">
        <v>0</v>
      </c>
      <c r="AD88">
        <v>0</v>
      </c>
      <c r="AE88">
        <v>16214.84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8.7000000000000001E-4</v>
      </c>
      <c r="AU88" t="s">
        <v>3</v>
      </c>
      <c r="AV88">
        <v>0</v>
      </c>
      <c r="AW88">
        <v>2</v>
      </c>
      <c r="AX88">
        <v>60526382</v>
      </c>
      <c r="AY88">
        <v>1</v>
      </c>
      <c r="AZ88">
        <v>0</v>
      </c>
      <c r="BA88">
        <v>84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ROUND(Y88*Source!I56,9)</f>
        <v>0</v>
      </c>
      <c r="CY88">
        <f t="shared" si="60"/>
        <v>16214.84</v>
      </c>
      <c r="CZ88">
        <f t="shared" si="61"/>
        <v>16214.84</v>
      </c>
      <c r="DA88">
        <f t="shared" si="62"/>
        <v>1</v>
      </c>
      <c r="DB88">
        <f t="shared" si="63"/>
        <v>14.11</v>
      </c>
      <c r="DC88">
        <f t="shared" si="64"/>
        <v>0</v>
      </c>
      <c r="DD88" t="s">
        <v>3</v>
      </c>
      <c r="DE88" t="s">
        <v>3</v>
      </c>
      <c r="DF88">
        <f t="shared" si="58"/>
        <v>0</v>
      </c>
      <c r="DG88">
        <f t="shared" si="55"/>
        <v>0</v>
      </c>
      <c r="DH88">
        <f t="shared" si="56"/>
        <v>0</v>
      </c>
      <c r="DI88">
        <f t="shared" si="47"/>
        <v>0</v>
      </c>
      <c r="DJ88">
        <f t="shared" si="65"/>
        <v>0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ROW(Source!A56)</f>
        <v>56</v>
      </c>
      <c r="B89">
        <v>59204062</v>
      </c>
      <c r="C89">
        <v>60526357</v>
      </c>
      <c r="D89">
        <v>58309253</v>
      </c>
      <c r="E89">
        <v>1</v>
      </c>
      <c r="F89">
        <v>1</v>
      </c>
      <c r="G89">
        <v>1080</v>
      </c>
      <c r="H89">
        <v>3</v>
      </c>
      <c r="I89" t="s">
        <v>910</v>
      </c>
      <c r="J89" t="s">
        <v>911</v>
      </c>
      <c r="K89" t="s">
        <v>912</v>
      </c>
      <c r="L89">
        <v>1346</v>
      </c>
      <c r="N89">
        <v>1009</v>
      </c>
      <c r="O89" t="s">
        <v>880</v>
      </c>
      <c r="P89" t="s">
        <v>880</v>
      </c>
      <c r="Q89">
        <v>1</v>
      </c>
      <c r="W89">
        <v>0</v>
      </c>
      <c r="X89">
        <v>1135396300</v>
      </c>
      <c r="Y89">
        <f t="shared" si="59"/>
        <v>0.1</v>
      </c>
      <c r="AA89">
        <v>20.190000000000001</v>
      </c>
      <c r="AB89">
        <v>0</v>
      </c>
      <c r="AC89">
        <v>0</v>
      </c>
      <c r="AD89">
        <v>0</v>
      </c>
      <c r="AE89">
        <v>20.190000000000001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0.1</v>
      </c>
      <c r="AU89" t="s">
        <v>3</v>
      </c>
      <c r="AV89">
        <v>0</v>
      </c>
      <c r="AW89">
        <v>2</v>
      </c>
      <c r="AX89">
        <v>60526383</v>
      </c>
      <c r="AY89">
        <v>1</v>
      </c>
      <c r="AZ89">
        <v>0</v>
      </c>
      <c r="BA89">
        <v>85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ROUND(Y89*Source!I56,9)</f>
        <v>0</v>
      </c>
      <c r="CY89">
        <f t="shared" si="60"/>
        <v>20.190000000000001</v>
      </c>
      <c r="CZ89">
        <f t="shared" si="61"/>
        <v>20.190000000000001</v>
      </c>
      <c r="DA89">
        <f t="shared" si="62"/>
        <v>1</v>
      </c>
      <c r="DB89">
        <f t="shared" si="63"/>
        <v>2.02</v>
      </c>
      <c r="DC89">
        <f t="shared" si="64"/>
        <v>0</v>
      </c>
      <c r="DD89" t="s">
        <v>3</v>
      </c>
      <c r="DE89" t="s">
        <v>3</v>
      </c>
      <c r="DF89">
        <f t="shared" si="58"/>
        <v>0</v>
      </c>
      <c r="DG89">
        <f t="shared" si="55"/>
        <v>0</v>
      </c>
      <c r="DH89">
        <f t="shared" si="56"/>
        <v>0</v>
      </c>
      <c r="DI89">
        <f t="shared" si="47"/>
        <v>0</v>
      </c>
      <c r="DJ89">
        <f t="shared" si="65"/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ROW(Source!A56)</f>
        <v>56</v>
      </c>
      <c r="B90">
        <v>59204062</v>
      </c>
      <c r="C90">
        <v>60526357</v>
      </c>
      <c r="D90">
        <v>58309395</v>
      </c>
      <c r="E90">
        <v>1</v>
      </c>
      <c r="F90">
        <v>1</v>
      </c>
      <c r="G90">
        <v>1080</v>
      </c>
      <c r="H90">
        <v>3</v>
      </c>
      <c r="I90" t="s">
        <v>913</v>
      </c>
      <c r="J90" t="s">
        <v>914</v>
      </c>
      <c r="K90" t="s">
        <v>915</v>
      </c>
      <c r="L90">
        <v>1348</v>
      </c>
      <c r="N90">
        <v>1009</v>
      </c>
      <c r="O90" t="s">
        <v>900</v>
      </c>
      <c r="P90" t="s">
        <v>900</v>
      </c>
      <c r="Q90">
        <v>1000</v>
      </c>
      <c r="W90">
        <v>0</v>
      </c>
      <c r="X90">
        <v>1017087992</v>
      </c>
      <c r="Y90">
        <f t="shared" si="59"/>
        <v>4.0000000000000002E-4</v>
      </c>
      <c r="AA90">
        <v>35445.93</v>
      </c>
      <c r="AB90">
        <v>0</v>
      </c>
      <c r="AC90">
        <v>0</v>
      </c>
      <c r="AD90">
        <v>0</v>
      </c>
      <c r="AE90">
        <v>35445.93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4.0000000000000002E-4</v>
      </c>
      <c r="AU90" t="s">
        <v>3</v>
      </c>
      <c r="AV90">
        <v>0</v>
      </c>
      <c r="AW90">
        <v>2</v>
      </c>
      <c r="AX90">
        <v>60526384</v>
      </c>
      <c r="AY90">
        <v>1</v>
      </c>
      <c r="AZ90">
        <v>0</v>
      </c>
      <c r="BA90">
        <v>86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ROUND(Y90*Source!I56,9)</f>
        <v>0</v>
      </c>
      <c r="CY90">
        <f t="shared" si="60"/>
        <v>35445.93</v>
      </c>
      <c r="CZ90">
        <f t="shared" si="61"/>
        <v>35445.93</v>
      </c>
      <c r="DA90">
        <f t="shared" si="62"/>
        <v>1</v>
      </c>
      <c r="DB90">
        <f t="shared" si="63"/>
        <v>14.18</v>
      </c>
      <c r="DC90">
        <f t="shared" si="64"/>
        <v>0</v>
      </c>
      <c r="DD90" t="s">
        <v>3</v>
      </c>
      <c r="DE90" t="s">
        <v>3</v>
      </c>
      <c r="DF90">
        <f t="shared" si="58"/>
        <v>0</v>
      </c>
      <c r="DG90">
        <f t="shared" si="55"/>
        <v>0</v>
      </c>
      <c r="DH90">
        <f t="shared" si="56"/>
        <v>0</v>
      </c>
      <c r="DI90">
        <f t="shared" si="47"/>
        <v>0</v>
      </c>
      <c r="DJ90">
        <f t="shared" si="65"/>
        <v>0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ROW(Source!A56)</f>
        <v>56</v>
      </c>
      <c r="B91">
        <v>59204062</v>
      </c>
      <c r="C91">
        <v>60526357</v>
      </c>
      <c r="D91">
        <v>58326216</v>
      </c>
      <c r="E91">
        <v>1</v>
      </c>
      <c r="F91">
        <v>1</v>
      </c>
      <c r="G91">
        <v>1080</v>
      </c>
      <c r="H91">
        <v>3</v>
      </c>
      <c r="I91" t="s">
        <v>46</v>
      </c>
      <c r="J91" t="s">
        <v>49</v>
      </c>
      <c r="K91" t="s">
        <v>47</v>
      </c>
      <c r="L91">
        <v>1355</v>
      </c>
      <c r="N91">
        <v>1010</v>
      </c>
      <c r="O91" t="s">
        <v>48</v>
      </c>
      <c r="P91" t="s">
        <v>48</v>
      </c>
      <c r="Q91">
        <v>100</v>
      </c>
      <c r="W91">
        <v>0</v>
      </c>
      <c r="X91">
        <v>1873919888</v>
      </c>
      <c r="Y91">
        <f t="shared" si="59"/>
        <v>0.5</v>
      </c>
      <c r="AA91">
        <v>526.22</v>
      </c>
      <c r="AB91">
        <v>0</v>
      </c>
      <c r="AC91">
        <v>0</v>
      </c>
      <c r="AD91">
        <v>0</v>
      </c>
      <c r="AE91">
        <v>526.22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 t="s">
        <v>3</v>
      </c>
      <c r="AT91">
        <v>0.5</v>
      </c>
      <c r="AU91" t="s">
        <v>3</v>
      </c>
      <c r="AV91">
        <v>0</v>
      </c>
      <c r="AW91">
        <v>1</v>
      </c>
      <c r="AX91">
        <v>-1</v>
      </c>
      <c r="AY91">
        <v>0</v>
      </c>
      <c r="AZ91">
        <v>0</v>
      </c>
      <c r="BA91" t="s">
        <v>3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ROUND(Y91*Source!I56,9)</f>
        <v>0</v>
      </c>
      <c r="CY91">
        <f t="shared" si="60"/>
        <v>526.22</v>
      </c>
      <c r="CZ91">
        <f t="shared" si="61"/>
        <v>526.22</v>
      </c>
      <c r="DA91">
        <f t="shared" si="62"/>
        <v>1</v>
      </c>
      <c r="DB91">
        <f t="shared" si="63"/>
        <v>263.11</v>
      </c>
      <c r="DC91">
        <f t="shared" si="64"/>
        <v>0</v>
      </c>
      <c r="DD91" t="s">
        <v>3</v>
      </c>
      <c r="DE91" t="s">
        <v>3</v>
      </c>
      <c r="DF91">
        <f t="shared" si="58"/>
        <v>0</v>
      </c>
      <c r="DG91">
        <f t="shared" si="55"/>
        <v>0</v>
      </c>
      <c r="DH91">
        <f t="shared" si="56"/>
        <v>0</v>
      </c>
      <c r="DI91">
        <f t="shared" si="47"/>
        <v>0</v>
      </c>
      <c r="DJ91">
        <f t="shared" si="65"/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ROW(Source!A56)</f>
        <v>56</v>
      </c>
      <c r="B92">
        <v>59204062</v>
      </c>
      <c r="C92">
        <v>60526357</v>
      </c>
      <c r="D92">
        <v>58324338</v>
      </c>
      <c r="E92">
        <v>1</v>
      </c>
      <c r="F92">
        <v>1</v>
      </c>
      <c r="G92">
        <v>1080</v>
      </c>
      <c r="H92">
        <v>3</v>
      </c>
      <c r="I92" t="s">
        <v>67</v>
      </c>
      <c r="J92" t="s">
        <v>69</v>
      </c>
      <c r="K92" t="s">
        <v>68</v>
      </c>
      <c r="L92">
        <v>1301</v>
      </c>
      <c r="N92">
        <v>1003</v>
      </c>
      <c r="O92" t="s">
        <v>34</v>
      </c>
      <c r="P92" t="s">
        <v>34</v>
      </c>
      <c r="Q92">
        <v>1</v>
      </c>
      <c r="W92">
        <v>0</v>
      </c>
      <c r="X92">
        <v>2049272964</v>
      </c>
      <c r="Y92">
        <f t="shared" si="59"/>
        <v>100</v>
      </c>
      <c r="AA92">
        <v>14.97</v>
      </c>
      <c r="AB92">
        <v>0</v>
      </c>
      <c r="AC92">
        <v>0</v>
      </c>
      <c r="AD92">
        <v>0</v>
      </c>
      <c r="AE92">
        <v>14.97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 t="s">
        <v>3</v>
      </c>
      <c r="AT92">
        <v>100</v>
      </c>
      <c r="AU92" t="s">
        <v>3</v>
      </c>
      <c r="AV92">
        <v>0</v>
      </c>
      <c r="AW92">
        <v>1</v>
      </c>
      <c r="AX92">
        <v>-1</v>
      </c>
      <c r="AY92">
        <v>0</v>
      </c>
      <c r="AZ92">
        <v>0</v>
      </c>
      <c r="BA92" t="s">
        <v>3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ROUND(Y92*Source!I56,9)</f>
        <v>0</v>
      </c>
      <c r="CY92">
        <f t="shared" si="60"/>
        <v>14.97</v>
      </c>
      <c r="CZ92">
        <f t="shared" si="61"/>
        <v>14.97</v>
      </c>
      <c r="DA92">
        <f t="shared" si="62"/>
        <v>1</v>
      </c>
      <c r="DB92">
        <f t="shared" si="63"/>
        <v>1497</v>
      </c>
      <c r="DC92">
        <f t="shared" si="64"/>
        <v>0</v>
      </c>
      <c r="DD92" t="s">
        <v>3</v>
      </c>
      <c r="DE92" t="s">
        <v>3</v>
      </c>
      <c r="DF92">
        <f t="shared" si="58"/>
        <v>0</v>
      </c>
      <c r="DG92">
        <f t="shared" si="55"/>
        <v>0</v>
      </c>
      <c r="DH92">
        <f t="shared" si="56"/>
        <v>0</v>
      </c>
      <c r="DI92">
        <f t="shared" si="47"/>
        <v>0</v>
      </c>
      <c r="DJ92">
        <f t="shared" si="65"/>
        <v>0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ROW(Source!A56)</f>
        <v>56</v>
      </c>
      <c r="B93">
        <v>59204062</v>
      </c>
      <c r="C93">
        <v>60526357</v>
      </c>
      <c r="D93">
        <v>58327517</v>
      </c>
      <c r="E93">
        <v>1</v>
      </c>
      <c r="F93">
        <v>1</v>
      </c>
      <c r="G93">
        <v>1080</v>
      </c>
      <c r="H93">
        <v>3</v>
      </c>
      <c r="I93" t="s">
        <v>60</v>
      </c>
      <c r="J93" t="s">
        <v>62</v>
      </c>
      <c r="K93" t="s">
        <v>61</v>
      </c>
      <c r="L93">
        <v>1354</v>
      </c>
      <c r="N93">
        <v>1010</v>
      </c>
      <c r="O93" t="s">
        <v>39</v>
      </c>
      <c r="P93" t="s">
        <v>39</v>
      </c>
      <c r="Q93">
        <v>1</v>
      </c>
      <c r="W93">
        <v>0</v>
      </c>
      <c r="X93">
        <v>-146904554</v>
      </c>
      <c r="Y93">
        <f t="shared" si="59"/>
        <v>21.818182</v>
      </c>
      <c r="AA93">
        <v>47.24</v>
      </c>
      <c r="AB93">
        <v>0</v>
      </c>
      <c r="AC93">
        <v>0</v>
      </c>
      <c r="AD93">
        <v>0</v>
      </c>
      <c r="AE93">
        <v>47.24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 t="s">
        <v>3</v>
      </c>
      <c r="AT93">
        <v>21.818182</v>
      </c>
      <c r="AU93" t="s">
        <v>3</v>
      </c>
      <c r="AV93">
        <v>0</v>
      </c>
      <c r="AW93">
        <v>1</v>
      </c>
      <c r="AX93">
        <v>-1</v>
      </c>
      <c r="AY93">
        <v>0</v>
      </c>
      <c r="AZ93">
        <v>0</v>
      </c>
      <c r="BA93" t="s">
        <v>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ROUND(Y93*Source!I56,9)</f>
        <v>0</v>
      </c>
      <c r="CY93">
        <f t="shared" si="60"/>
        <v>47.24</v>
      </c>
      <c r="CZ93">
        <f t="shared" si="61"/>
        <v>47.24</v>
      </c>
      <c r="DA93">
        <f t="shared" si="62"/>
        <v>1</v>
      </c>
      <c r="DB93">
        <f t="shared" si="63"/>
        <v>1030.69</v>
      </c>
      <c r="DC93">
        <f t="shared" si="64"/>
        <v>0</v>
      </c>
      <c r="DD93" t="s">
        <v>3</v>
      </c>
      <c r="DE93" t="s">
        <v>3</v>
      </c>
      <c r="DF93">
        <f t="shared" si="58"/>
        <v>0</v>
      </c>
      <c r="DG93">
        <f t="shared" si="55"/>
        <v>0</v>
      </c>
      <c r="DH93">
        <f t="shared" si="56"/>
        <v>0</v>
      </c>
      <c r="DI93">
        <f t="shared" si="47"/>
        <v>0</v>
      </c>
      <c r="DJ93">
        <f t="shared" si="65"/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ROW(Source!A57)</f>
        <v>57</v>
      </c>
      <c r="B94">
        <v>59204059</v>
      </c>
      <c r="C94">
        <v>60526357</v>
      </c>
      <c r="D94">
        <v>58266404</v>
      </c>
      <c r="E94">
        <v>1080</v>
      </c>
      <c r="F94">
        <v>1</v>
      </c>
      <c r="G94">
        <v>1080</v>
      </c>
      <c r="H94">
        <v>1</v>
      </c>
      <c r="I94" t="s">
        <v>859</v>
      </c>
      <c r="J94" t="s">
        <v>3</v>
      </c>
      <c r="K94" t="s">
        <v>860</v>
      </c>
      <c r="L94">
        <v>1191</v>
      </c>
      <c r="N94">
        <v>1013</v>
      </c>
      <c r="O94" t="s">
        <v>861</v>
      </c>
      <c r="P94" t="s">
        <v>861</v>
      </c>
      <c r="Q94">
        <v>1</v>
      </c>
      <c r="W94">
        <v>0</v>
      </c>
      <c r="X94">
        <v>476480486</v>
      </c>
      <c r="Y94">
        <f>((AT94*1.15)*1.1)</f>
        <v>42.630500000000005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5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33.700000000000003</v>
      </c>
      <c r="AU94" t="s">
        <v>26</v>
      </c>
      <c r="AV94">
        <v>1</v>
      </c>
      <c r="AW94">
        <v>2</v>
      </c>
      <c r="AX94">
        <v>60526373</v>
      </c>
      <c r="AY94">
        <v>1</v>
      </c>
      <c r="AZ94">
        <v>0</v>
      </c>
      <c r="BA94">
        <v>90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U94">
        <f>ROUND(AT94*Source!I57*AH94*AL94,2)</f>
        <v>0</v>
      </c>
      <c r="CV94">
        <f>ROUND(Y94*Source!I57,9)</f>
        <v>0</v>
      </c>
      <c r="CW94">
        <v>0</v>
      </c>
      <c r="CX94">
        <f>ROUND(Y94*Source!I57,9)</f>
        <v>0</v>
      </c>
      <c r="CY94">
        <f>AD94</f>
        <v>0</v>
      </c>
      <c r="CZ94">
        <f>AH94</f>
        <v>0</v>
      </c>
      <c r="DA94">
        <f>AL94</f>
        <v>1</v>
      </c>
      <c r="DB94">
        <f>ROUND(((ROUND(AT94*CZ94,2)*1.15)*1.1),6)</f>
        <v>0</v>
      </c>
      <c r="DC94">
        <f>ROUND(((ROUND(AT94*AG94,2)*1.15)*1.1),6)</f>
        <v>0</v>
      </c>
      <c r="DD94" t="s">
        <v>3</v>
      </c>
      <c r="DE94" t="s">
        <v>3</v>
      </c>
      <c r="DF94">
        <f t="shared" si="58"/>
        <v>0</v>
      </c>
      <c r="DG94">
        <f t="shared" si="55"/>
        <v>0</v>
      </c>
      <c r="DH94">
        <f t="shared" si="56"/>
        <v>0</v>
      </c>
      <c r="DI94">
        <f t="shared" si="47"/>
        <v>0</v>
      </c>
      <c r="DJ94">
        <f>DI94</f>
        <v>0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ROW(Source!A57)</f>
        <v>57</v>
      </c>
      <c r="B95">
        <v>59204059</v>
      </c>
      <c r="C95">
        <v>60526357</v>
      </c>
      <c r="D95">
        <v>58340276</v>
      </c>
      <c r="E95">
        <v>1</v>
      </c>
      <c r="F95">
        <v>1</v>
      </c>
      <c r="G95">
        <v>1080</v>
      </c>
      <c r="H95">
        <v>2</v>
      </c>
      <c r="I95" t="s">
        <v>887</v>
      </c>
      <c r="J95" t="s">
        <v>888</v>
      </c>
      <c r="K95" t="s">
        <v>889</v>
      </c>
      <c r="L95">
        <v>1368</v>
      </c>
      <c r="N95">
        <v>1011</v>
      </c>
      <c r="O95" t="s">
        <v>865</v>
      </c>
      <c r="P95" t="s">
        <v>865</v>
      </c>
      <c r="Q95">
        <v>1</v>
      </c>
      <c r="W95">
        <v>0</v>
      </c>
      <c r="X95">
        <v>-886582249</v>
      </c>
      <c r="Y95">
        <f>((AT95*1.25)*1.1)</f>
        <v>1.63625</v>
      </c>
      <c r="AA95">
        <v>0</v>
      </c>
      <c r="AB95">
        <v>39.799999999999997</v>
      </c>
      <c r="AC95">
        <v>0</v>
      </c>
      <c r="AD95">
        <v>0</v>
      </c>
      <c r="AE95">
        <v>0</v>
      </c>
      <c r="AF95">
        <v>3.18</v>
      </c>
      <c r="AG95">
        <v>0</v>
      </c>
      <c r="AH95">
        <v>0</v>
      </c>
      <c r="AI95">
        <v>1</v>
      </c>
      <c r="AJ95">
        <v>11.73</v>
      </c>
      <c r="AK95">
        <v>54.99</v>
      </c>
      <c r="AL95">
        <v>1</v>
      </c>
      <c r="AM95">
        <v>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1.19</v>
      </c>
      <c r="AU95" t="s">
        <v>866</v>
      </c>
      <c r="AV95">
        <v>0</v>
      </c>
      <c r="AW95">
        <v>2</v>
      </c>
      <c r="AX95">
        <v>60526374</v>
      </c>
      <c r="AY95">
        <v>1</v>
      </c>
      <c r="AZ95">
        <v>0</v>
      </c>
      <c r="BA95">
        <v>91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f>ROUND(Y95*Source!I57*DO95,9)</f>
        <v>0</v>
      </c>
      <c r="CX95">
        <f>ROUND(Y95*Source!I57,9)</f>
        <v>0</v>
      </c>
      <c r="CY95">
        <f>AB95</f>
        <v>39.799999999999997</v>
      </c>
      <c r="CZ95">
        <f>AF95</f>
        <v>3.18</v>
      </c>
      <c r="DA95">
        <f>AJ95</f>
        <v>11.73</v>
      </c>
      <c r="DB95">
        <f>ROUND(((ROUND(AT95*CZ95,2)*1.25)*1.1),6)</f>
        <v>5.1974999999999998</v>
      </c>
      <c r="DC95">
        <f>ROUND(((ROUND(AT95*AG95,2)*1.25)*1.1),6)</f>
        <v>0</v>
      </c>
      <c r="DD95" t="s">
        <v>3</v>
      </c>
      <c r="DE95" t="s">
        <v>3</v>
      </c>
      <c r="DF95">
        <f t="shared" si="58"/>
        <v>0</v>
      </c>
      <c r="DG95">
        <f>ROUND(ROUND(AF95*AJ95,2)*CX95,2)</f>
        <v>0</v>
      </c>
      <c r="DH95">
        <f>ROUND(ROUND(AG95*AK95,2)*CX95,2)</f>
        <v>0</v>
      </c>
      <c r="DI95">
        <f t="shared" si="47"/>
        <v>0</v>
      </c>
      <c r="DJ95">
        <f>DG95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ROW(Source!A57)</f>
        <v>57</v>
      </c>
      <c r="B96">
        <v>59204059</v>
      </c>
      <c r="C96">
        <v>60526357</v>
      </c>
      <c r="D96">
        <v>58340578</v>
      </c>
      <c r="E96">
        <v>1</v>
      </c>
      <c r="F96">
        <v>1</v>
      </c>
      <c r="G96">
        <v>1080</v>
      </c>
      <c r="H96">
        <v>2</v>
      </c>
      <c r="I96" t="s">
        <v>862</v>
      </c>
      <c r="J96" t="s">
        <v>863</v>
      </c>
      <c r="K96" t="s">
        <v>864</v>
      </c>
      <c r="L96">
        <v>1368</v>
      </c>
      <c r="N96">
        <v>1011</v>
      </c>
      <c r="O96" t="s">
        <v>865</v>
      </c>
      <c r="P96" t="s">
        <v>865</v>
      </c>
      <c r="Q96">
        <v>1</v>
      </c>
      <c r="W96">
        <v>0</v>
      </c>
      <c r="X96">
        <v>-1985943078</v>
      </c>
      <c r="Y96">
        <f>((AT96*1.25)*1.1)</f>
        <v>0.55000000000000004</v>
      </c>
      <c r="AA96">
        <v>0</v>
      </c>
      <c r="AB96">
        <v>1445.28</v>
      </c>
      <c r="AC96">
        <v>740.47</v>
      </c>
      <c r="AD96">
        <v>0</v>
      </c>
      <c r="AE96">
        <v>0</v>
      </c>
      <c r="AF96">
        <v>83.1</v>
      </c>
      <c r="AG96">
        <v>12.62</v>
      </c>
      <c r="AH96">
        <v>0</v>
      </c>
      <c r="AI96">
        <v>1</v>
      </c>
      <c r="AJ96">
        <v>16.3</v>
      </c>
      <c r="AK96">
        <v>54.99</v>
      </c>
      <c r="AL96">
        <v>1</v>
      </c>
      <c r="AM96">
        <v>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0.4</v>
      </c>
      <c r="AU96" t="s">
        <v>866</v>
      </c>
      <c r="AV96">
        <v>0</v>
      </c>
      <c r="AW96">
        <v>2</v>
      </c>
      <c r="AX96">
        <v>60526375</v>
      </c>
      <c r="AY96">
        <v>1</v>
      </c>
      <c r="AZ96">
        <v>0</v>
      </c>
      <c r="BA96">
        <v>92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f>ROUND(Y96*Source!I57*DO96,9)</f>
        <v>0</v>
      </c>
      <c r="CX96">
        <f>ROUND(Y96*Source!I57,9)</f>
        <v>0</v>
      </c>
      <c r="CY96">
        <f>AB96</f>
        <v>1445.28</v>
      </c>
      <c r="CZ96">
        <f>AF96</f>
        <v>83.1</v>
      </c>
      <c r="DA96">
        <f>AJ96</f>
        <v>16.3</v>
      </c>
      <c r="DB96">
        <f>ROUND(((ROUND(AT96*CZ96,2)*1.25)*1.1),6)</f>
        <v>45.704999999999998</v>
      </c>
      <c r="DC96">
        <f>ROUND(((ROUND(AT96*AG96,2)*1.25)*1.1),6)</f>
        <v>6.9437499999999996</v>
      </c>
      <c r="DD96" t="s">
        <v>3</v>
      </c>
      <c r="DE96" t="s">
        <v>3</v>
      </c>
      <c r="DF96">
        <f t="shared" si="58"/>
        <v>0</v>
      </c>
      <c r="DG96">
        <f>ROUND(ROUND(AF96*AJ96,2)*CX96,2)</f>
        <v>0</v>
      </c>
      <c r="DH96">
        <f>ROUND(ROUND(AG96*AK96,2)*CX96,2)</f>
        <v>0</v>
      </c>
      <c r="DI96">
        <f t="shared" si="47"/>
        <v>0</v>
      </c>
      <c r="DJ96">
        <f>DG96</f>
        <v>0</v>
      </c>
      <c r="DK96">
        <v>0</v>
      </c>
      <c r="DL96" t="s">
        <v>867</v>
      </c>
      <c r="DM96">
        <v>0</v>
      </c>
      <c r="DN96" t="s">
        <v>861</v>
      </c>
      <c r="DO96">
        <v>12.62</v>
      </c>
    </row>
    <row r="97" spans="1:119" x14ac:dyDescent="0.2">
      <c r="A97">
        <f>ROW(Source!A57)</f>
        <v>57</v>
      </c>
      <c r="B97">
        <v>59204059</v>
      </c>
      <c r="C97">
        <v>60526357</v>
      </c>
      <c r="D97">
        <v>58339814</v>
      </c>
      <c r="E97">
        <v>1</v>
      </c>
      <c r="F97">
        <v>1</v>
      </c>
      <c r="G97">
        <v>1080</v>
      </c>
      <c r="H97">
        <v>2</v>
      </c>
      <c r="I97" t="s">
        <v>874</v>
      </c>
      <c r="J97" t="s">
        <v>875</v>
      </c>
      <c r="K97" t="s">
        <v>876</v>
      </c>
      <c r="L97">
        <v>1368</v>
      </c>
      <c r="N97">
        <v>1011</v>
      </c>
      <c r="O97" t="s">
        <v>865</v>
      </c>
      <c r="P97" t="s">
        <v>865</v>
      </c>
      <c r="Q97">
        <v>1</v>
      </c>
      <c r="W97">
        <v>0</v>
      </c>
      <c r="X97">
        <v>1087580389</v>
      </c>
      <c r="Y97">
        <f>((AT97*1.25)*1.1)</f>
        <v>8.2500000000000004E-2</v>
      </c>
      <c r="AA97">
        <v>0</v>
      </c>
      <c r="AB97">
        <v>2628.65</v>
      </c>
      <c r="AC97">
        <v>993.36</v>
      </c>
      <c r="AD97">
        <v>0</v>
      </c>
      <c r="AE97">
        <v>0</v>
      </c>
      <c r="AF97">
        <v>179.17</v>
      </c>
      <c r="AG97">
        <v>16.93</v>
      </c>
      <c r="AH97">
        <v>0</v>
      </c>
      <c r="AI97">
        <v>1</v>
      </c>
      <c r="AJ97">
        <v>13.75</v>
      </c>
      <c r="AK97">
        <v>54.99</v>
      </c>
      <c r="AL97">
        <v>1</v>
      </c>
      <c r="AM97">
        <v>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0.06</v>
      </c>
      <c r="AU97" t="s">
        <v>866</v>
      </c>
      <c r="AV97">
        <v>0</v>
      </c>
      <c r="AW97">
        <v>2</v>
      </c>
      <c r="AX97">
        <v>60526376</v>
      </c>
      <c r="AY97">
        <v>1</v>
      </c>
      <c r="AZ97">
        <v>0</v>
      </c>
      <c r="BA97">
        <v>93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f>ROUND(Y97*Source!I57*DO97,9)</f>
        <v>0</v>
      </c>
      <c r="CX97">
        <f>ROUND(Y97*Source!I57,9)</f>
        <v>0</v>
      </c>
      <c r="CY97">
        <f>AB97</f>
        <v>2628.65</v>
      </c>
      <c r="CZ97">
        <f>AF97</f>
        <v>179.17</v>
      </c>
      <c r="DA97">
        <f>AJ97</f>
        <v>13.75</v>
      </c>
      <c r="DB97">
        <f>ROUND(((ROUND(AT97*CZ97,2)*1.25)*1.1),6)</f>
        <v>14.78125</v>
      </c>
      <c r="DC97">
        <f>ROUND(((ROUND(AT97*AG97,2)*1.25)*1.1),6)</f>
        <v>1.4025000000000001</v>
      </c>
      <c r="DD97" t="s">
        <v>3</v>
      </c>
      <c r="DE97" t="s">
        <v>3</v>
      </c>
      <c r="DF97">
        <f t="shared" si="58"/>
        <v>0</v>
      </c>
      <c r="DG97">
        <f>ROUND(ROUND(AF97*AJ97,2)*CX97,2)</f>
        <v>0</v>
      </c>
      <c r="DH97">
        <f>ROUND(ROUND(AG97*AK97,2)*CX97,2)</f>
        <v>0</v>
      </c>
      <c r="DI97">
        <f t="shared" si="47"/>
        <v>0</v>
      </c>
      <c r="DJ97">
        <f>DG97</f>
        <v>0</v>
      </c>
      <c r="DK97">
        <v>0</v>
      </c>
      <c r="DL97" t="s">
        <v>867</v>
      </c>
      <c r="DM97">
        <v>0</v>
      </c>
      <c r="DN97" t="s">
        <v>861</v>
      </c>
      <c r="DO97">
        <v>16.93</v>
      </c>
    </row>
    <row r="98" spans="1:119" x14ac:dyDescent="0.2">
      <c r="A98">
        <f>ROW(Source!A57)</f>
        <v>57</v>
      </c>
      <c r="B98">
        <v>59204059</v>
      </c>
      <c r="C98">
        <v>60526357</v>
      </c>
      <c r="D98">
        <v>58308814</v>
      </c>
      <c r="E98">
        <v>1</v>
      </c>
      <c r="F98">
        <v>1</v>
      </c>
      <c r="G98">
        <v>1080</v>
      </c>
      <c r="H98">
        <v>3</v>
      </c>
      <c r="I98" t="s">
        <v>890</v>
      </c>
      <c r="J98" t="s">
        <v>891</v>
      </c>
      <c r="K98" t="s">
        <v>892</v>
      </c>
      <c r="L98">
        <v>1339</v>
      </c>
      <c r="N98">
        <v>1007</v>
      </c>
      <c r="O98" t="s">
        <v>893</v>
      </c>
      <c r="P98" t="s">
        <v>893</v>
      </c>
      <c r="Q98">
        <v>1</v>
      </c>
      <c r="W98">
        <v>0</v>
      </c>
      <c r="X98">
        <v>-744103292</v>
      </c>
      <c r="Y98">
        <f t="shared" ref="Y98:Y108" si="66">AT98</f>
        <v>5.8659999999999997E-2</v>
      </c>
      <c r="AA98">
        <v>54.79</v>
      </c>
      <c r="AB98">
        <v>0</v>
      </c>
      <c r="AC98">
        <v>0</v>
      </c>
      <c r="AD98">
        <v>0</v>
      </c>
      <c r="AE98">
        <v>7.07</v>
      </c>
      <c r="AF98">
        <v>0</v>
      </c>
      <c r="AG98">
        <v>0</v>
      </c>
      <c r="AH98">
        <v>0</v>
      </c>
      <c r="AI98">
        <v>7.75</v>
      </c>
      <c r="AJ98">
        <v>1</v>
      </c>
      <c r="AK98">
        <v>1</v>
      </c>
      <c r="AL98">
        <v>1</v>
      </c>
      <c r="AM98">
        <v>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5.8659999999999997E-2</v>
      </c>
      <c r="AU98" t="s">
        <v>3</v>
      </c>
      <c r="AV98">
        <v>0</v>
      </c>
      <c r="AW98">
        <v>2</v>
      </c>
      <c r="AX98">
        <v>60526377</v>
      </c>
      <c r="AY98">
        <v>1</v>
      </c>
      <c r="AZ98">
        <v>0</v>
      </c>
      <c r="BA98">
        <v>94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ROUND(Y98*Source!I57,9)</f>
        <v>0</v>
      </c>
      <c r="CY98">
        <f t="shared" ref="CY98:CY108" si="67">AA98</f>
        <v>54.79</v>
      </c>
      <c r="CZ98">
        <f t="shared" ref="CZ98:CZ108" si="68">AE98</f>
        <v>7.07</v>
      </c>
      <c r="DA98">
        <f t="shared" ref="DA98:DA108" si="69">AI98</f>
        <v>7.75</v>
      </c>
      <c r="DB98">
        <f t="shared" ref="DB98:DB108" si="70">ROUND(ROUND(AT98*CZ98,2),6)</f>
        <v>0.41</v>
      </c>
      <c r="DC98">
        <f t="shared" ref="DC98:DC108" si="71">ROUND(ROUND(AT98*AG98,2),6)</f>
        <v>0</v>
      </c>
      <c r="DD98" t="s">
        <v>3</v>
      </c>
      <c r="DE98" t="s">
        <v>3</v>
      </c>
      <c r="DF98">
        <f t="shared" ref="DF98:DF108" si="72">ROUND(ROUND(AE98*AI98,2)*CX98,2)</f>
        <v>0</v>
      </c>
      <c r="DG98">
        <f t="shared" ref="DG98:DG120" si="73">ROUND(ROUND(AF98,2)*CX98,2)</f>
        <v>0</v>
      </c>
      <c r="DH98">
        <f t="shared" ref="DH98:DH120" si="74">ROUND(ROUND(AG98,2)*CX98,2)</f>
        <v>0</v>
      </c>
      <c r="DI98">
        <f t="shared" si="47"/>
        <v>0</v>
      </c>
      <c r="DJ98">
        <f t="shared" ref="DJ98:DJ108" si="75">DF98</f>
        <v>0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ROW(Source!A57)</f>
        <v>57</v>
      </c>
      <c r="B99">
        <v>59204059</v>
      </c>
      <c r="C99">
        <v>60526357</v>
      </c>
      <c r="D99">
        <v>58310526</v>
      </c>
      <c r="E99">
        <v>1</v>
      </c>
      <c r="F99">
        <v>1</v>
      </c>
      <c r="G99">
        <v>1080</v>
      </c>
      <c r="H99">
        <v>3</v>
      </c>
      <c r="I99" t="s">
        <v>894</v>
      </c>
      <c r="J99" t="s">
        <v>895</v>
      </c>
      <c r="K99" t="s">
        <v>896</v>
      </c>
      <c r="L99">
        <v>1346</v>
      </c>
      <c r="N99">
        <v>1009</v>
      </c>
      <c r="O99" t="s">
        <v>880</v>
      </c>
      <c r="P99" t="s">
        <v>880</v>
      </c>
      <c r="Q99">
        <v>1</v>
      </c>
      <c r="W99">
        <v>0</v>
      </c>
      <c r="X99">
        <v>-1011812427</v>
      </c>
      <c r="Y99">
        <f t="shared" si="66"/>
        <v>0.05</v>
      </c>
      <c r="AA99">
        <v>272.7</v>
      </c>
      <c r="AB99">
        <v>0</v>
      </c>
      <c r="AC99">
        <v>0</v>
      </c>
      <c r="AD99">
        <v>0</v>
      </c>
      <c r="AE99">
        <v>37.979999999999997</v>
      </c>
      <c r="AF99">
        <v>0</v>
      </c>
      <c r="AG99">
        <v>0</v>
      </c>
      <c r="AH99">
        <v>0</v>
      </c>
      <c r="AI99">
        <v>7.18</v>
      </c>
      <c r="AJ99">
        <v>1</v>
      </c>
      <c r="AK99">
        <v>1</v>
      </c>
      <c r="AL99">
        <v>1</v>
      </c>
      <c r="AM99">
        <v>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0.05</v>
      </c>
      <c r="AU99" t="s">
        <v>3</v>
      </c>
      <c r="AV99">
        <v>0</v>
      </c>
      <c r="AW99">
        <v>2</v>
      </c>
      <c r="AX99">
        <v>60526378</v>
      </c>
      <c r="AY99">
        <v>1</v>
      </c>
      <c r="AZ99">
        <v>0</v>
      </c>
      <c r="BA99">
        <v>95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ROUND(Y99*Source!I57,9)</f>
        <v>0</v>
      </c>
      <c r="CY99">
        <f t="shared" si="67"/>
        <v>272.7</v>
      </c>
      <c r="CZ99">
        <f t="shared" si="68"/>
        <v>37.979999999999997</v>
      </c>
      <c r="DA99">
        <f t="shared" si="69"/>
        <v>7.18</v>
      </c>
      <c r="DB99">
        <f t="shared" si="70"/>
        <v>1.9</v>
      </c>
      <c r="DC99">
        <f t="shared" si="71"/>
        <v>0</v>
      </c>
      <c r="DD99" t="s">
        <v>3</v>
      </c>
      <c r="DE99" t="s">
        <v>3</v>
      </c>
      <c r="DF99">
        <f t="shared" si="72"/>
        <v>0</v>
      </c>
      <c r="DG99">
        <f t="shared" si="73"/>
        <v>0</v>
      </c>
      <c r="DH99">
        <f t="shared" si="74"/>
        <v>0</v>
      </c>
      <c r="DI99">
        <f t="shared" si="47"/>
        <v>0</v>
      </c>
      <c r="DJ99">
        <f t="shared" si="75"/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ROW(Source!A57)</f>
        <v>57</v>
      </c>
      <c r="B100">
        <v>59204059</v>
      </c>
      <c r="C100">
        <v>60526357</v>
      </c>
      <c r="D100">
        <v>58308933</v>
      </c>
      <c r="E100">
        <v>1</v>
      </c>
      <c r="F100">
        <v>1</v>
      </c>
      <c r="G100">
        <v>1080</v>
      </c>
      <c r="H100">
        <v>3</v>
      </c>
      <c r="I100" t="s">
        <v>897</v>
      </c>
      <c r="J100" t="s">
        <v>898</v>
      </c>
      <c r="K100" t="s">
        <v>899</v>
      </c>
      <c r="L100">
        <v>1348</v>
      </c>
      <c r="N100">
        <v>1009</v>
      </c>
      <c r="O100" t="s">
        <v>900</v>
      </c>
      <c r="P100" t="s">
        <v>900</v>
      </c>
      <c r="Q100">
        <v>1000</v>
      </c>
      <c r="W100">
        <v>0</v>
      </c>
      <c r="X100">
        <v>1469978170</v>
      </c>
      <c r="Y100">
        <f t="shared" si="66"/>
        <v>1.5999999999999999E-6</v>
      </c>
      <c r="AA100">
        <v>73915.41</v>
      </c>
      <c r="AB100">
        <v>0</v>
      </c>
      <c r="AC100">
        <v>0</v>
      </c>
      <c r="AD100">
        <v>0</v>
      </c>
      <c r="AE100">
        <v>3234.81</v>
      </c>
      <c r="AF100">
        <v>0</v>
      </c>
      <c r="AG100">
        <v>0</v>
      </c>
      <c r="AH100">
        <v>0</v>
      </c>
      <c r="AI100">
        <v>22.85</v>
      </c>
      <c r="AJ100">
        <v>1</v>
      </c>
      <c r="AK100">
        <v>1</v>
      </c>
      <c r="AL100">
        <v>1</v>
      </c>
      <c r="AM100">
        <v>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1.5999999999999999E-6</v>
      </c>
      <c r="AU100" t="s">
        <v>3</v>
      </c>
      <c r="AV100">
        <v>0</v>
      </c>
      <c r="AW100">
        <v>2</v>
      </c>
      <c r="AX100">
        <v>60526379</v>
      </c>
      <c r="AY100">
        <v>1</v>
      </c>
      <c r="AZ100">
        <v>0</v>
      </c>
      <c r="BA100">
        <v>96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ROUND(Y100*Source!I57,9)</f>
        <v>0</v>
      </c>
      <c r="CY100">
        <f t="shared" si="67"/>
        <v>73915.41</v>
      </c>
      <c r="CZ100">
        <f t="shared" si="68"/>
        <v>3234.81</v>
      </c>
      <c r="DA100">
        <f t="shared" si="69"/>
        <v>22.85</v>
      </c>
      <c r="DB100">
        <f t="shared" si="70"/>
        <v>0.01</v>
      </c>
      <c r="DC100">
        <f t="shared" si="71"/>
        <v>0</v>
      </c>
      <c r="DD100" t="s">
        <v>3</v>
      </c>
      <c r="DE100" t="s">
        <v>3</v>
      </c>
      <c r="DF100">
        <f t="shared" si="72"/>
        <v>0</v>
      </c>
      <c r="DG100">
        <f t="shared" si="73"/>
        <v>0</v>
      </c>
      <c r="DH100">
        <f t="shared" si="74"/>
        <v>0</v>
      </c>
      <c r="DI100">
        <f t="shared" si="47"/>
        <v>0</v>
      </c>
      <c r="DJ100">
        <f t="shared" si="75"/>
        <v>0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ROW(Source!A57)</f>
        <v>57</v>
      </c>
      <c r="B101">
        <v>59204059</v>
      </c>
      <c r="C101">
        <v>60526357</v>
      </c>
      <c r="D101">
        <v>58308746</v>
      </c>
      <c r="E101">
        <v>1</v>
      </c>
      <c r="F101">
        <v>1</v>
      </c>
      <c r="G101">
        <v>1080</v>
      </c>
      <c r="H101">
        <v>3</v>
      </c>
      <c r="I101" t="s">
        <v>901</v>
      </c>
      <c r="J101" t="s">
        <v>902</v>
      </c>
      <c r="K101" t="s">
        <v>903</v>
      </c>
      <c r="L101">
        <v>1339</v>
      </c>
      <c r="N101">
        <v>1007</v>
      </c>
      <c r="O101" t="s">
        <v>893</v>
      </c>
      <c r="P101" t="s">
        <v>893</v>
      </c>
      <c r="Q101">
        <v>1</v>
      </c>
      <c r="W101">
        <v>0</v>
      </c>
      <c r="X101">
        <v>1565098517</v>
      </c>
      <c r="Y101">
        <f t="shared" si="66"/>
        <v>0.19</v>
      </c>
      <c r="AA101">
        <v>759.63</v>
      </c>
      <c r="AB101">
        <v>0</v>
      </c>
      <c r="AC101">
        <v>0</v>
      </c>
      <c r="AD101">
        <v>0</v>
      </c>
      <c r="AE101">
        <v>53.42</v>
      </c>
      <c r="AF101">
        <v>0</v>
      </c>
      <c r="AG101">
        <v>0</v>
      </c>
      <c r="AH101">
        <v>0</v>
      </c>
      <c r="AI101">
        <v>14.22</v>
      </c>
      <c r="AJ101">
        <v>1</v>
      </c>
      <c r="AK101">
        <v>1</v>
      </c>
      <c r="AL101">
        <v>1</v>
      </c>
      <c r="AM101">
        <v>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0.19</v>
      </c>
      <c r="AU101" t="s">
        <v>3</v>
      </c>
      <c r="AV101">
        <v>0</v>
      </c>
      <c r="AW101">
        <v>2</v>
      </c>
      <c r="AX101">
        <v>60526380</v>
      </c>
      <c r="AY101">
        <v>1</v>
      </c>
      <c r="AZ101">
        <v>0</v>
      </c>
      <c r="BA101">
        <v>97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ROUND(Y101*Source!I57,9)</f>
        <v>0</v>
      </c>
      <c r="CY101">
        <f t="shared" si="67"/>
        <v>759.63</v>
      </c>
      <c r="CZ101">
        <f t="shared" si="68"/>
        <v>53.42</v>
      </c>
      <c r="DA101">
        <f t="shared" si="69"/>
        <v>14.22</v>
      </c>
      <c r="DB101">
        <f t="shared" si="70"/>
        <v>10.15</v>
      </c>
      <c r="DC101">
        <f t="shared" si="71"/>
        <v>0</v>
      </c>
      <c r="DD101" t="s">
        <v>3</v>
      </c>
      <c r="DE101" t="s">
        <v>3</v>
      </c>
      <c r="DF101">
        <f t="shared" si="72"/>
        <v>0</v>
      </c>
      <c r="DG101">
        <f t="shared" si="73"/>
        <v>0</v>
      </c>
      <c r="DH101">
        <f t="shared" si="74"/>
        <v>0</v>
      </c>
      <c r="DI101">
        <f t="shared" si="47"/>
        <v>0</v>
      </c>
      <c r="DJ101">
        <f t="shared" si="75"/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ROW(Source!A57)</f>
        <v>57</v>
      </c>
      <c r="B102">
        <v>59204059</v>
      </c>
      <c r="C102">
        <v>60526357</v>
      </c>
      <c r="D102">
        <v>58309012</v>
      </c>
      <c r="E102">
        <v>1</v>
      </c>
      <c r="F102">
        <v>1</v>
      </c>
      <c r="G102">
        <v>1080</v>
      </c>
      <c r="H102">
        <v>3</v>
      </c>
      <c r="I102" t="s">
        <v>904</v>
      </c>
      <c r="J102" t="s">
        <v>905</v>
      </c>
      <c r="K102" t="s">
        <v>906</v>
      </c>
      <c r="L102">
        <v>1339</v>
      </c>
      <c r="N102">
        <v>1007</v>
      </c>
      <c r="O102" t="s">
        <v>893</v>
      </c>
      <c r="P102" t="s">
        <v>893</v>
      </c>
      <c r="Q102">
        <v>1</v>
      </c>
      <c r="W102">
        <v>0</v>
      </c>
      <c r="X102">
        <v>-388798825</v>
      </c>
      <c r="Y102">
        <f t="shared" si="66"/>
        <v>0.34200000000000003</v>
      </c>
      <c r="AA102">
        <v>94.23</v>
      </c>
      <c r="AB102">
        <v>0</v>
      </c>
      <c r="AC102">
        <v>0</v>
      </c>
      <c r="AD102">
        <v>0</v>
      </c>
      <c r="AE102">
        <v>5.82</v>
      </c>
      <c r="AF102">
        <v>0</v>
      </c>
      <c r="AG102">
        <v>0</v>
      </c>
      <c r="AH102">
        <v>0</v>
      </c>
      <c r="AI102">
        <v>16.190000000000001</v>
      </c>
      <c r="AJ102">
        <v>1</v>
      </c>
      <c r="AK102">
        <v>1</v>
      </c>
      <c r="AL102">
        <v>1</v>
      </c>
      <c r="AM102">
        <v>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0.34200000000000003</v>
      </c>
      <c r="AU102" t="s">
        <v>3</v>
      </c>
      <c r="AV102">
        <v>0</v>
      </c>
      <c r="AW102">
        <v>2</v>
      </c>
      <c r="AX102">
        <v>60526381</v>
      </c>
      <c r="AY102">
        <v>1</v>
      </c>
      <c r="AZ102">
        <v>0</v>
      </c>
      <c r="BA102">
        <v>98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ROUND(Y102*Source!I57,9)</f>
        <v>0</v>
      </c>
      <c r="CY102">
        <f t="shared" si="67"/>
        <v>94.23</v>
      </c>
      <c r="CZ102">
        <f t="shared" si="68"/>
        <v>5.82</v>
      </c>
      <c r="DA102">
        <f t="shared" si="69"/>
        <v>16.190000000000001</v>
      </c>
      <c r="DB102">
        <f t="shared" si="70"/>
        <v>1.99</v>
      </c>
      <c r="DC102">
        <f t="shared" si="71"/>
        <v>0</v>
      </c>
      <c r="DD102" t="s">
        <v>3</v>
      </c>
      <c r="DE102" t="s">
        <v>3</v>
      </c>
      <c r="DF102">
        <f t="shared" si="72"/>
        <v>0</v>
      </c>
      <c r="DG102">
        <f t="shared" si="73"/>
        <v>0</v>
      </c>
      <c r="DH102">
        <f t="shared" si="74"/>
        <v>0</v>
      </c>
      <c r="DI102">
        <f t="shared" si="47"/>
        <v>0</v>
      </c>
      <c r="DJ102">
        <f t="shared" si="75"/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ROW(Source!A57)</f>
        <v>57</v>
      </c>
      <c r="B103">
        <v>59204059</v>
      </c>
      <c r="C103">
        <v>60526357</v>
      </c>
      <c r="D103">
        <v>58309084</v>
      </c>
      <c r="E103">
        <v>1</v>
      </c>
      <c r="F103">
        <v>1</v>
      </c>
      <c r="G103">
        <v>1080</v>
      </c>
      <c r="H103">
        <v>3</v>
      </c>
      <c r="I103" t="s">
        <v>907</v>
      </c>
      <c r="J103" t="s">
        <v>908</v>
      </c>
      <c r="K103" t="s">
        <v>909</v>
      </c>
      <c r="L103">
        <v>1348</v>
      </c>
      <c r="N103">
        <v>1009</v>
      </c>
      <c r="O103" t="s">
        <v>900</v>
      </c>
      <c r="P103" t="s">
        <v>900</v>
      </c>
      <c r="Q103">
        <v>1000</v>
      </c>
      <c r="W103">
        <v>0</v>
      </c>
      <c r="X103">
        <v>356473523</v>
      </c>
      <c r="Y103">
        <f t="shared" si="66"/>
        <v>8.7000000000000001E-4</v>
      </c>
      <c r="AA103">
        <v>55779.05</v>
      </c>
      <c r="AB103">
        <v>0</v>
      </c>
      <c r="AC103">
        <v>0</v>
      </c>
      <c r="AD103">
        <v>0</v>
      </c>
      <c r="AE103">
        <v>16214.84</v>
      </c>
      <c r="AF103">
        <v>0</v>
      </c>
      <c r="AG103">
        <v>0</v>
      </c>
      <c r="AH103">
        <v>0</v>
      </c>
      <c r="AI103">
        <v>3.44</v>
      </c>
      <c r="AJ103">
        <v>1</v>
      </c>
      <c r="AK103">
        <v>1</v>
      </c>
      <c r="AL103">
        <v>1</v>
      </c>
      <c r="AM103">
        <v>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8.7000000000000001E-4</v>
      </c>
      <c r="AU103" t="s">
        <v>3</v>
      </c>
      <c r="AV103">
        <v>0</v>
      </c>
      <c r="AW103">
        <v>2</v>
      </c>
      <c r="AX103">
        <v>60526382</v>
      </c>
      <c r="AY103">
        <v>1</v>
      </c>
      <c r="AZ103">
        <v>0</v>
      </c>
      <c r="BA103">
        <v>99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v>0</v>
      </c>
      <c r="CX103">
        <f>ROUND(Y103*Source!I57,9)</f>
        <v>0</v>
      </c>
      <c r="CY103">
        <f t="shared" si="67"/>
        <v>55779.05</v>
      </c>
      <c r="CZ103">
        <f t="shared" si="68"/>
        <v>16214.84</v>
      </c>
      <c r="DA103">
        <f t="shared" si="69"/>
        <v>3.44</v>
      </c>
      <c r="DB103">
        <f t="shared" si="70"/>
        <v>14.11</v>
      </c>
      <c r="DC103">
        <f t="shared" si="71"/>
        <v>0</v>
      </c>
      <c r="DD103" t="s">
        <v>3</v>
      </c>
      <c r="DE103" t="s">
        <v>3</v>
      </c>
      <c r="DF103">
        <f t="shared" si="72"/>
        <v>0</v>
      </c>
      <c r="DG103">
        <f t="shared" si="73"/>
        <v>0</v>
      </c>
      <c r="DH103">
        <f t="shared" si="74"/>
        <v>0</v>
      </c>
      <c r="DI103">
        <f t="shared" si="47"/>
        <v>0</v>
      </c>
      <c r="DJ103">
        <f t="shared" si="75"/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ROW(Source!A57)</f>
        <v>57</v>
      </c>
      <c r="B104">
        <v>59204059</v>
      </c>
      <c r="C104">
        <v>60526357</v>
      </c>
      <c r="D104">
        <v>58309253</v>
      </c>
      <c r="E104">
        <v>1</v>
      </c>
      <c r="F104">
        <v>1</v>
      </c>
      <c r="G104">
        <v>1080</v>
      </c>
      <c r="H104">
        <v>3</v>
      </c>
      <c r="I104" t="s">
        <v>910</v>
      </c>
      <c r="J104" t="s">
        <v>911</v>
      </c>
      <c r="K104" t="s">
        <v>912</v>
      </c>
      <c r="L104">
        <v>1346</v>
      </c>
      <c r="N104">
        <v>1009</v>
      </c>
      <c r="O104" t="s">
        <v>880</v>
      </c>
      <c r="P104" t="s">
        <v>880</v>
      </c>
      <c r="Q104">
        <v>1</v>
      </c>
      <c r="W104">
        <v>0</v>
      </c>
      <c r="X104">
        <v>1135396300</v>
      </c>
      <c r="Y104">
        <f t="shared" si="66"/>
        <v>0.1</v>
      </c>
      <c r="AA104">
        <v>85.4</v>
      </c>
      <c r="AB104">
        <v>0</v>
      </c>
      <c r="AC104">
        <v>0</v>
      </c>
      <c r="AD104">
        <v>0</v>
      </c>
      <c r="AE104">
        <v>20.190000000000001</v>
      </c>
      <c r="AF104">
        <v>0</v>
      </c>
      <c r="AG104">
        <v>0</v>
      </c>
      <c r="AH104">
        <v>0</v>
      </c>
      <c r="AI104">
        <v>4.2300000000000004</v>
      </c>
      <c r="AJ104">
        <v>1</v>
      </c>
      <c r="AK104">
        <v>1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0.1</v>
      </c>
      <c r="AU104" t="s">
        <v>3</v>
      </c>
      <c r="AV104">
        <v>0</v>
      </c>
      <c r="AW104">
        <v>2</v>
      </c>
      <c r="AX104">
        <v>60526383</v>
      </c>
      <c r="AY104">
        <v>1</v>
      </c>
      <c r="AZ104">
        <v>0</v>
      </c>
      <c r="BA104">
        <v>100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ROUND(Y104*Source!I57,9)</f>
        <v>0</v>
      </c>
      <c r="CY104">
        <f t="shared" si="67"/>
        <v>85.4</v>
      </c>
      <c r="CZ104">
        <f t="shared" si="68"/>
        <v>20.190000000000001</v>
      </c>
      <c r="DA104">
        <f t="shared" si="69"/>
        <v>4.2300000000000004</v>
      </c>
      <c r="DB104">
        <f t="shared" si="70"/>
        <v>2.02</v>
      </c>
      <c r="DC104">
        <f t="shared" si="71"/>
        <v>0</v>
      </c>
      <c r="DD104" t="s">
        <v>3</v>
      </c>
      <c r="DE104" t="s">
        <v>3</v>
      </c>
      <c r="DF104">
        <f t="shared" si="72"/>
        <v>0</v>
      </c>
      <c r="DG104">
        <f t="shared" si="73"/>
        <v>0</v>
      </c>
      <c r="DH104">
        <f t="shared" si="74"/>
        <v>0</v>
      </c>
      <c r="DI104">
        <f t="shared" si="47"/>
        <v>0</v>
      </c>
      <c r="DJ104">
        <f t="shared" si="75"/>
        <v>0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ROW(Source!A57)</f>
        <v>57</v>
      </c>
      <c r="B105">
        <v>59204059</v>
      </c>
      <c r="C105">
        <v>60526357</v>
      </c>
      <c r="D105">
        <v>58309395</v>
      </c>
      <c r="E105">
        <v>1</v>
      </c>
      <c r="F105">
        <v>1</v>
      </c>
      <c r="G105">
        <v>1080</v>
      </c>
      <c r="H105">
        <v>3</v>
      </c>
      <c r="I105" t="s">
        <v>913</v>
      </c>
      <c r="J105" t="s">
        <v>914</v>
      </c>
      <c r="K105" t="s">
        <v>915</v>
      </c>
      <c r="L105">
        <v>1348</v>
      </c>
      <c r="N105">
        <v>1009</v>
      </c>
      <c r="O105" t="s">
        <v>900</v>
      </c>
      <c r="P105" t="s">
        <v>900</v>
      </c>
      <c r="Q105">
        <v>1000</v>
      </c>
      <c r="W105">
        <v>0</v>
      </c>
      <c r="X105">
        <v>1017087992</v>
      </c>
      <c r="Y105">
        <f t="shared" si="66"/>
        <v>4.0000000000000002E-4</v>
      </c>
      <c r="AA105">
        <v>62739.3</v>
      </c>
      <c r="AB105">
        <v>0</v>
      </c>
      <c r="AC105">
        <v>0</v>
      </c>
      <c r="AD105">
        <v>0</v>
      </c>
      <c r="AE105">
        <v>35445.93</v>
      </c>
      <c r="AF105">
        <v>0</v>
      </c>
      <c r="AG105">
        <v>0</v>
      </c>
      <c r="AH105">
        <v>0</v>
      </c>
      <c r="AI105">
        <v>1.77</v>
      </c>
      <c r="AJ105">
        <v>1</v>
      </c>
      <c r="AK105">
        <v>1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4.0000000000000002E-4</v>
      </c>
      <c r="AU105" t="s">
        <v>3</v>
      </c>
      <c r="AV105">
        <v>0</v>
      </c>
      <c r="AW105">
        <v>2</v>
      </c>
      <c r="AX105">
        <v>60526384</v>
      </c>
      <c r="AY105">
        <v>1</v>
      </c>
      <c r="AZ105">
        <v>0</v>
      </c>
      <c r="BA105">
        <v>101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ROUND(Y105*Source!I57,9)</f>
        <v>0</v>
      </c>
      <c r="CY105">
        <f t="shared" si="67"/>
        <v>62739.3</v>
      </c>
      <c r="CZ105">
        <f t="shared" si="68"/>
        <v>35445.93</v>
      </c>
      <c r="DA105">
        <f t="shared" si="69"/>
        <v>1.77</v>
      </c>
      <c r="DB105">
        <f t="shared" si="70"/>
        <v>14.18</v>
      </c>
      <c r="DC105">
        <f t="shared" si="71"/>
        <v>0</v>
      </c>
      <c r="DD105" t="s">
        <v>3</v>
      </c>
      <c r="DE105" t="s">
        <v>3</v>
      </c>
      <c r="DF105">
        <f t="shared" si="72"/>
        <v>0</v>
      </c>
      <c r="DG105">
        <f t="shared" si="73"/>
        <v>0</v>
      </c>
      <c r="DH105">
        <f t="shared" si="74"/>
        <v>0</v>
      </c>
      <c r="DI105">
        <f t="shared" si="47"/>
        <v>0</v>
      </c>
      <c r="DJ105">
        <f t="shared" si="75"/>
        <v>0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ROW(Source!A57)</f>
        <v>57</v>
      </c>
      <c r="B106">
        <v>59204059</v>
      </c>
      <c r="C106">
        <v>60526357</v>
      </c>
      <c r="D106">
        <v>58326216</v>
      </c>
      <c r="E106">
        <v>1</v>
      </c>
      <c r="F106">
        <v>1</v>
      </c>
      <c r="G106">
        <v>1080</v>
      </c>
      <c r="H106">
        <v>3</v>
      </c>
      <c r="I106" t="s">
        <v>46</v>
      </c>
      <c r="J106" t="s">
        <v>49</v>
      </c>
      <c r="K106" t="s">
        <v>47</v>
      </c>
      <c r="L106">
        <v>1355</v>
      </c>
      <c r="N106">
        <v>1010</v>
      </c>
      <c r="O106" t="s">
        <v>48</v>
      </c>
      <c r="P106" t="s">
        <v>48</v>
      </c>
      <c r="Q106">
        <v>100</v>
      </c>
      <c r="W106">
        <v>0</v>
      </c>
      <c r="X106">
        <v>1873919888</v>
      </c>
      <c r="Y106">
        <f t="shared" si="66"/>
        <v>0.5</v>
      </c>
      <c r="AA106">
        <v>1468.15</v>
      </c>
      <c r="AB106">
        <v>0</v>
      </c>
      <c r="AC106">
        <v>0</v>
      </c>
      <c r="AD106">
        <v>0</v>
      </c>
      <c r="AE106">
        <v>526.22</v>
      </c>
      <c r="AF106">
        <v>0</v>
      </c>
      <c r="AG106">
        <v>0</v>
      </c>
      <c r="AH106">
        <v>0</v>
      </c>
      <c r="AI106">
        <v>2.79</v>
      </c>
      <c r="AJ106">
        <v>1</v>
      </c>
      <c r="AK106">
        <v>1</v>
      </c>
      <c r="AL106">
        <v>1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 t="s">
        <v>3</v>
      </c>
      <c r="AT106">
        <v>0.5</v>
      </c>
      <c r="AU106" t="s">
        <v>3</v>
      </c>
      <c r="AV106">
        <v>0</v>
      </c>
      <c r="AW106">
        <v>1</v>
      </c>
      <c r="AX106">
        <v>-1</v>
      </c>
      <c r="AY106">
        <v>0</v>
      </c>
      <c r="AZ106">
        <v>0</v>
      </c>
      <c r="BA106" t="s">
        <v>3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ROUND(Y106*Source!I57,9)</f>
        <v>0</v>
      </c>
      <c r="CY106">
        <f t="shared" si="67"/>
        <v>1468.15</v>
      </c>
      <c r="CZ106">
        <f t="shared" si="68"/>
        <v>526.22</v>
      </c>
      <c r="DA106">
        <f t="shared" si="69"/>
        <v>2.79</v>
      </c>
      <c r="DB106">
        <f t="shared" si="70"/>
        <v>263.11</v>
      </c>
      <c r="DC106">
        <f t="shared" si="71"/>
        <v>0</v>
      </c>
      <c r="DD106" t="s">
        <v>3</v>
      </c>
      <c r="DE106" t="s">
        <v>3</v>
      </c>
      <c r="DF106">
        <f t="shared" si="72"/>
        <v>0</v>
      </c>
      <c r="DG106">
        <f t="shared" si="73"/>
        <v>0</v>
      </c>
      <c r="DH106">
        <f t="shared" si="74"/>
        <v>0</v>
      </c>
      <c r="DI106">
        <f t="shared" si="47"/>
        <v>0</v>
      </c>
      <c r="DJ106">
        <f t="shared" si="75"/>
        <v>0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ROW(Source!A57)</f>
        <v>57</v>
      </c>
      <c r="B107">
        <v>59204059</v>
      </c>
      <c r="C107">
        <v>60526357</v>
      </c>
      <c r="D107">
        <v>58324338</v>
      </c>
      <c r="E107">
        <v>1</v>
      </c>
      <c r="F107">
        <v>1</v>
      </c>
      <c r="G107">
        <v>1080</v>
      </c>
      <c r="H107">
        <v>3</v>
      </c>
      <c r="I107" t="s">
        <v>67</v>
      </c>
      <c r="J107" t="s">
        <v>69</v>
      </c>
      <c r="K107" t="s">
        <v>68</v>
      </c>
      <c r="L107">
        <v>1301</v>
      </c>
      <c r="N107">
        <v>1003</v>
      </c>
      <c r="O107" t="s">
        <v>34</v>
      </c>
      <c r="P107" t="s">
        <v>34</v>
      </c>
      <c r="Q107">
        <v>1</v>
      </c>
      <c r="W107">
        <v>0</v>
      </c>
      <c r="X107">
        <v>2049272964</v>
      </c>
      <c r="Y107">
        <f t="shared" si="66"/>
        <v>100</v>
      </c>
      <c r="AA107">
        <v>62.42</v>
      </c>
      <c r="AB107">
        <v>0</v>
      </c>
      <c r="AC107">
        <v>0</v>
      </c>
      <c r="AD107">
        <v>0</v>
      </c>
      <c r="AE107">
        <v>14.97</v>
      </c>
      <c r="AF107">
        <v>0</v>
      </c>
      <c r="AG107">
        <v>0</v>
      </c>
      <c r="AH107">
        <v>0</v>
      </c>
      <c r="AI107">
        <v>4.17</v>
      </c>
      <c r="AJ107">
        <v>1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 t="s">
        <v>3</v>
      </c>
      <c r="AT107">
        <v>100</v>
      </c>
      <c r="AU107" t="s">
        <v>3</v>
      </c>
      <c r="AV107">
        <v>0</v>
      </c>
      <c r="AW107">
        <v>1</v>
      </c>
      <c r="AX107">
        <v>-1</v>
      </c>
      <c r="AY107">
        <v>0</v>
      </c>
      <c r="AZ107">
        <v>0</v>
      </c>
      <c r="BA107" t="s">
        <v>3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ROUND(Y107*Source!I57,9)</f>
        <v>0</v>
      </c>
      <c r="CY107">
        <f t="shared" si="67"/>
        <v>62.42</v>
      </c>
      <c r="CZ107">
        <f t="shared" si="68"/>
        <v>14.97</v>
      </c>
      <c r="DA107">
        <f t="shared" si="69"/>
        <v>4.17</v>
      </c>
      <c r="DB107">
        <f t="shared" si="70"/>
        <v>1497</v>
      </c>
      <c r="DC107">
        <f t="shared" si="71"/>
        <v>0</v>
      </c>
      <c r="DD107" t="s">
        <v>3</v>
      </c>
      <c r="DE107" t="s">
        <v>3</v>
      </c>
      <c r="DF107">
        <f t="shared" si="72"/>
        <v>0</v>
      </c>
      <c r="DG107">
        <f t="shared" si="73"/>
        <v>0</v>
      </c>
      <c r="DH107">
        <f t="shared" si="74"/>
        <v>0</v>
      </c>
      <c r="DI107">
        <f t="shared" si="47"/>
        <v>0</v>
      </c>
      <c r="DJ107">
        <f t="shared" si="75"/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ROW(Source!A57)</f>
        <v>57</v>
      </c>
      <c r="B108">
        <v>59204059</v>
      </c>
      <c r="C108">
        <v>60526357</v>
      </c>
      <c r="D108">
        <v>58327517</v>
      </c>
      <c r="E108">
        <v>1</v>
      </c>
      <c r="F108">
        <v>1</v>
      </c>
      <c r="G108">
        <v>1080</v>
      </c>
      <c r="H108">
        <v>3</v>
      </c>
      <c r="I108" t="s">
        <v>60</v>
      </c>
      <c r="J108" t="s">
        <v>62</v>
      </c>
      <c r="K108" t="s">
        <v>61</v>
      </c>
      <c r="L108">
        <v>1354</v>
      </c>
      <c r="N108">
        <v>1010</v>
      </c>
      <c r="O108" t="s">
        <v>39</v>
      </c>
      <c r="P108" t="s">
        <v>39</v>
      </c>
      <c r="Q108">
        <v>1</v>
      </c>
      <c r="W108">
        <v>0</v>
      </c>
      <c r="X108">
        <v>-146904554</v>
      </c>
      <c r="Y108">
        <f t="shared" si="66"/>
        <v>21.818182</v>
      </c>
      <c r="AA108">
        <v>977.87</v>
      </c>
      <c r="AB108">
        <v>0</v>
      </c>
      <c r="AC108">
        <v>0</v>
      </c>
      <c r="AD108">
        <v>0</v>
      </c>
      <c r="AE108">
        <v>47.24</v>
      </c>
      <c r="AF108">
        <v>0</v>
      </c>
      <c r="AG108">
        <v>0</v>
      </c>
      <c r="AH108">
        <v>0</v>
      </c>
      <c r="AI108">
        <v>20.7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 t="s">
        <v>3</v>
      </c>
      <c r="AT108">
        <v>21.818182</v>
      </c>
      <c r="AU108" t="s">
        <v>3</v>
      </c>
      <c r="AV108">
        <v>0</v>
      </c>
      <c r="AW108">
        <v>1</v>
      </c>
      <c r="AX108">
        <v>-1</v>
      </c>
      <c r="AY108">
        <v>0</v>
      </c>
      <c r="AZ108">
        <v>0</v>
      </c>
      <c r="BA108" t="s">
        <v>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ROUND(Y108*Source!I57,9)</f>
        <v>0</v>
      </c>
      <c r="CY108">
        <f t="shared" si="67"/>
        <v>977.87</v>
      </c>
      <c r="CZ108">
        <f t="shared" si="68"/>
        <v>47.24</v>
      </c>
      <c r="DA108">
        <f t="shared" si="69"/>
        <v>20.7</v>
      </c>
      <c r="DB108">
        <f t="shared" si="70"/>
        <v>1030.69</v>
      </c>
      <c r="DC108">
        <f t="shared" si="71"/>
        <v>0</v>
      </c>
      <c r="DD108" t="s">
        <v>3</v>
      </c>
      <c r="DE108" t="s">
        <v>3</v>
      </c>
      <c r="DF108">
        <f t="shared" si="72"/>
        <v>0</v>
      </c>
      <c r="DG108">
        <f t="shared" si="73"/>
        <v>0</v>
      </c>
      <c r="DH108">
        <f t="shared" si="74"/>
        <v>0</v>
      </c>
      <c r="DI108">
        <f t="shared" si="47"/>
        <v>0</v>
      </c>
      <c r="DJ108">
        <f t="shared" si="75"/>
        <v>0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ROW(Source!A64)</f>
        <v>64</v>
      </c>
      <c r="B109">
        <v>59204062</v>
      </c>
      <c r="C109">
        <v>60526391</v>
      </c>
      <c r="D109">
        <v>58266404</v>
      </c>
      <c r="E109">
        <v>1080</v>
      </c>
      <c r="F109">
        <v>1</v>
      </c>
      <c r="G109">
        <v>1080</v>
      </c>
      <c r="H109">
        <v>1</v>
      </c>
      <c r="I109" t="s">
        <v>859</v>
      </c>
      <c r="J109" t="s">
        <v>3</v>
      </c>
      <c r="K109" t="s">
        <v>860</v>
      </c>
      <c r="L109">
        <v>1191</v>
      </c>
      <c r="N109">
        <v>1013</v>
      </c>
      <c r="O109" t="s">
        <v>861</v>
      </c>
      <c r="P109" t="s">
        <v>861</v>
      </c>
      <c r="Q109">
        <v>1</v>
      </c>
      <c r="W109">
        <v>0</v>
      </c>
      <c r="X109">
        <v>476480486</v>
      </c>
      <c r="Y109">
        <f>(AT109*1.15)</f>
        <v>21.988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19.12</v>
      </c>
      <c r="AU109" t="s">
        <v>73</v>
      </c>
      <c r="AV109">
        <v>1</v>
      </c>
      <c r="AW109">
        <v>2</v>
      </c>
      <c r="AX109">
        <v>60526403</v>
      </c>
      <c r="AY109">
        <v>1</v>
      </c>
      <c r="AZ109">
        <v>0</v>
      </c>
      <c r="BA109">
        <v>105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ROUND(AT109*Source!I64*AH109*AL109,2)</f>
        <v>0</v>
      </c>
      <c r="CV109">
        <f>ROUND(Y109*Source!I64,9)</f>
        <v>38.478999999999999</v>
      </c>
      <c r="CW109">
        <v>0</v>
      </c>
      <c r="CX109">
        <f>ROUND(Y109*Source!I64,9)</f>
        <v>38.478999999999999</v>
      </c>
      <c r="CY109">
        <f>AD109</f>
        <v>0</v>
      </c>
      <c r="CZ109">
        <f>AH109</f>
        <v>0</v>
      </c>
      <c r="DA109">
        <f>AL109</f>
        <v>1</v>
      </c>
      <c r="DB109">
        <f>ROUND((ROUND(AT109*CZ109,2)*1.15),6)</f>
        <v>0</v>
      </c>
      <c r="DC109">
        <f>ROUND((ROUND(AT109*AG109,2)*1.15),6)</f>
        <v>0</v>
      </c>
      <c r="DD109" t="s">
        <v>3</v>
      </c>
      <c r="DE109" t="s">
        <v>3</v>
      </c>
      <c r="DF109">
        <f t="shared" ref="DF109:DF124" si="76">ROUND(ROUND(AE109,2)*CX109,2)</f>
        <v>0</v>
      </c>
      <c r="DG109">
        <f t="shared" si="73"/>
        <v>0</v>
      </c>
      <c r="DH109">
        <f t="shared" si="74"/>
        <v>0</v>
      </c>
      <c r="DI109">
        <f t="shared" si="47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ROW(Source!A64)</f>
        <v>64</v>
      </c>
      <c r="B110">
        <v>59204062</v>
      </c>
      <c r="C110">
        <v>60526391</v>
      </c>
      <c r="D110">
        <v>58340578</v>
      </c>
      <c r="E110">
        <v>1</v>
      </c>
      <c r="F110">
        <v>1</v>
      </c>
      <c r="G110">
        <v>1080</v>
      </c>
      <c r="H110">
        <v>2</v>
      </c>
      <c r="I110" t="s">
        <v>862</v>
      </c>
      <c r="J110" t="s">
        <v>863</v>
      </c>
      <c r="K110" t="s">
        <v>864</v>
      </c>
      <c r="L110">
        <v>1368</v>
      </c>
      <c r="N110">
        <v>1011</v>
      </c>
      <c r="O110" t="s">
        <v>865</v>
      </c>
      <c r="P110" t="s">
        <v>865</v>
      </c>
      <c r="Q110">
        <v>1</v>
      </c>
      <c r="W110">
        <v>0</v>
      </c>
      <c r="X110">
        <v>-1985943078</v>
      </c>
      <c r="Y110">
        <f>(AT110*1.25)</f>
        <v>1.2500000000000001E-2</v>
      </c>
      <c r="AA110">
        <v>0</v>
      </c>
      <c r="AB110">
        <v>88.67</v>
      </c>
      <c r="AC110">
        <v>13.47</v>
      </c>
      <c r="AD110">
        <v>0</v>
      </c>
      <c r="AE110">
        <v>0</v>
      </c>
      <c r="AF110">
        <v>83.1</v>
      </c>
      <c r="AG110">
        <v>12.62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0.01</v>
      </c>
      <c r="AU110" t="s">
        <v>916</v>
      </c>
      <c r="AV110">
        <v>0</v>
      </c>
      <c r="AW110">
        <v>2</v>
      </c>
      <c r="AX110">
        <v>60526404</v>
      </c>
      <c r="AY110">
        <v>1</v>
      </c>
      <c r="AZ110">
        <v>0</v>
      </c>
      <c r="BA110">
        <v>106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ROUND(Y110*Source!I64*DO110,9)</f>
        <v>0.27606249999999999</v>
      </c>
      <c r="CX110">
        <f>ROUND(Y110*Source!I64,9)</f>
        <v>2.1874999999999999E-2</v>
      </c>
      <c r="CY110">
        <f>AB110</f>
        <v>88.67</v>
      </c>
      <c r="CZ110">
        <f>AF110</f>
        <v>83.1</v>
      </c>
      <c r="DA110">
        <f>AJ110</f>
        <v>1</v>
      </c>
      <c r="DB110">
        <f>ROUND((ROUND(AT110*CZ110,2)*1.25),6)</f>
        <v>1.0375000000000001</v>
      </c>
      <c r="DC110">
        <f>ROUND((ROUND(AT110*AG110,2)*1.25),6)</f>
        <v>0.16250000000000001</v>
      </c>
      <c r="DD110" t="s">
        <v>3</v>
      </c>
      <c r="DE110" t="s">
        <v>3</v>
      </c>
      <c r="DF110">
        <f t="shared" si="76"/>
        <v>0</v>
      </c>
      <c r="DG110">
        <f t="shared" si="73"/>
        <v>1.82</v>
      </c>
      <c r="DH110">
        <f t="shared" si="74"/>
        <v>0.28000000000000003</v>
      </c>
      <c r="DI110">
        <f t="shared" si="47"/>
        <v>0</v>
      </c>
      <c r="DJ110">
        <f>DG110</f>
        <v>1.82</v>
      </c>
      <c r="DK110">
        <v>0</v>
      </c>
      <c r="DL110" t="s">
        <v>867</v>
      </c>
      <c r="DM110">
        <v>0</v>
      </c>
      <c r="DN110" t="s">
        <v>861</v>
      </c>
      <c r="DO110">
        <v>12.62</v>
      </c>
    </row>
    <row r="111" spans="1:119" x14ac:dyDescent="0.2">
      <c r="A111">
        <f>ROW(Source!A64)</f>
        <v>64</v>
      </c>
      <c r="B111">
        <v>59204062</v>
      </c>
      <c r="C111">
        <v>60526391</v>
      </c>
      <c r="D111">
        <v>58340697</v>
      </c>
      <c r="E111">
        <v>1</v>
      </c>
      <c r="F111">
        <v>1</v>
      </c>
      <c r="G111">
        <v>1080</v>
      </c>
      <c r="H111">
        <v>2</v>
      </c>
      <c r="I111" t="s">
        <v>868</v>
      </c>
      <c r="J111" t="s">
        <v>869</v>
      </c>
      <c r="K111" t="s">
        <v>870</v>
      </c>
      <c r="L111">
        <v>1368</v>
      </c>
      <c r="N111">
        <v>1011</v>
      </c>
      <c r="O111" t="s">
        <v>865</v>
      </c>
      <c r="P111" t="s">
        <v>865</v>
      </c>
      <c r="Q111">
        <v>1</v>
      </c>
      <c r="W111">
        <v>0</v>
      </c>
      <c r="X111">
        <v>2147454900</v>
      </c>
      <c r="Y111">
        <f>(AT111*1.25)</f>
        <v>1.5625</v>
      </c>
      <c r="AA111">
        <v>0</v>
      </c>
      <c r="AB111">
        <v>0.85</v>
      </c>
      <c r="AC111">
        <v>0</v>
      </c>
      <c r="AD111">
        <v>0</v>
      </c>
      <c r="AE111">
        <v>0</v>
      </c>
      <c r="AF111">
        <v>0.8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1.25</v>
      </c>
      <c r="AU111" t="s">
        <v>916</v>
      </c>
      <c r="AV111">
        <v>0</v>
      </c>
      <c r="AW111">
        <v>2</v>
      </c>
      <c r="AX111">
        <v>60526406</v>
      </c>
      <c r="AY111">
        <v>1</v>
      </c>
      <c r="AZ111">
        <v>0</v>
      </c>
      <c r="BA111">
        <v>107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f>ROUND(Y111*Source!I64*DO111,9)</f>
        <v>0</v>
      </c>
      <c r="CX111">
        <f>ROUND(Y111*Source!I64,9)</f>
        <v>2.734375</v>
      </c>
      <c r="CY111">
        <f>AB111</f>
        <v>0.85</v>
      </c>
      <c r="CZ111">
        <f>AF111</f>
        <v>0.8</v>
      </c>
      <c r="DA111">
        <f>AJ111</f>
        <v>1</v>
      </c>
      <c r="DB111">
        <f>ROUND((ROUND(AT111*CZ111,2)*1.25),6)</f>
        <v>1.25</v>
      </c>
      <c r="DC111">
        <f>ROUND((ROUND(AT111*AG111,2)*1.25),6)</f>
        <v>0</v>
      </c>
      <c r="DD111" t="s">
        <v>3</v>
      </c>
      <c r="DE111" t="s">
        <v>3</v>
      </c>
      <c r="DF111">
        <f t="shared" si="76"/>
        <v>0</v>
      </c>
      <c r="DG111">
        <f t="shared" si="73"/>
        <v>2.19</v>
      </c>
      <c r="DH111">
        <f t="shared" si="74"/>
        <v>0</v>
      </c>
      <c r="DI111">
        <f t="shared" si="47"/>
        <v>0</v>
      </c>
      <c r="DJ111">
        <f>DG111</f>
        <v>2.19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ROW(Source!A64)</f>
        <v>64</v>
      </c>
      <c r="B112">
        <v>59204062</v>
      </c>
      <c r="C112">
        <v>60526391</v>
      </c>
      <c r="D112">
        <v>58340699</v>
      </c>
      <c r="E112">
        <v>1</v>
      </c>
      <c r="F112">
        <v>1</v>
      </c>
      <c r="G112">
        <v>1080</v>
      </c>
      <c r="H112">
        <v>2</v>
      </c>
      <c r="I112" t="s">
        <v>871</v>
      </c>
      <c r="J112" t="s">
        <v>872</v>
      </c>
      <c r="K112" t="s">
        <v>873</v>
      </c>
      <c r="L112">
        <v>1368</v>
      </c>
      <c r="N112">
        <v>1011</v>
      </c>
      <c r="O112" t="s">
        <v>865</v>
      </c>
      <c r="P112" t="s">
        <v>865</v>
      </c>
      <c r="Q112">
        <v>1</v>
      </c>
      <c r="W112">
        <v>0</v>
      </c>
      <c r="X112">
        <v>539707801</v>
      </c>
      <c r="Y112">
        <f>(AT112*1.25)</f>
        <v>0.375</v>
      </c>
      <c r="AA112">
        <v>0</v>
      </c>
      <c r="AB112">
        <v>1.59</v>
      </c>
      <c r="AC112">
        <v>0</v>
      </c>
      <c r="AD112">
        <v>0</v>
      </c>
      <c r="AE112">
        <v>0</v>
      </c>
      <c r="AF112">
        <v>1.49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0.3</v>
      </c>
      <c r="AU112" t="s">
        <v>916</v>
      </c>
      <c r="AV112">
        <v>0</v>
      </c>
      <c r="AW112">
        <v>2</v>
      </c>
      <c r="AX112">
        <v>60526407</v>
      </c>
      <c r="AY112">
        <v>1</v>
      </c>
      <c r="AZ112">
        <v>0</v>
      </c>
      <c r="BA112">
        <v>108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f>ROUND(Y112*Source!I64*DO112,9)</f>
        <v>0</v>
      </c>
      <c r="CX112">
        <f>ROUND(Y112*Source!I64,9)</f>
        <v>0.65625</v>
      </c>
      <c r="CY112">
        <f>AB112</f>
        <v>1.59</v>
      </c>
      <c r="CZ112">
        <f>AF112</f>
        <v>1.49</v>
      </c>
      <c r="DA112">
        <f>AJ112</f>
        <v>1</v>
      </c>
      <c r="DB112">
        <f>ROUND((ROUND(AT112*CZ112,2)*1.25),6)</f>
        <v>0.5625</v>
      </c>
      <c r="DC112">
        <f>ROUND((ROUND(AT112*AG112,2)*1.25),6)</f>
        <v>0</v>
      </c>
      <c r="DD112" t="s">
        <v>3</v>
      </c>
      <c r="DE112" t="s">
        <v>3</v>
      </c>
      <c r="DF112">
        <f t="shared" si="76"/>
        <v>0</v>
      </c>
      <c r="DG112">
        <f t="shared" si="73"/>
        <v>0.98</v>
      </c>
      <c r="DH112">
        <f t="shared" si="74"/>
        <v>0</v>
      </c>
      <c r="DI112">
        <f t="shared" si="47"/>
        <v>0</v>
      </c>
      <c r="DJ112">
        <f>DG112</f>
        <v>0.98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ROW(Source!A64)</f>
        <v>64</v>
      </c>
      <c r="B113">
        <v>59204062</v>
      </c>
      <c r="C113">
        <v>60526391</v>
      </c>
      <c r="D113">
        <v>58339814</v>
      </c>
      <c r="E113">
        <v>1</v>
      </c>
      <c r="F113">
        <v>1</v>
      </c>
      <c r="G113">
        <v>1080</v>
      </c>
      <c r="H113">
        <v>2</v>
      </c>
      <c r="I113" t="s">
        <v>874</v>
      </c>
      <c r="J113" t="s">
        <v>875</v>
      </c>
      <c r="K113" t="s">
        <v>876</v>
      </c>
      <c r="L113">
        <v>1368</v>
      </c>
      <c r="N113">
        <v>1011</v>
      </c>
      <c r="O113" t="s">
        <v>865</v>
      </c>
      <c r="P113" t="s">
        <v>865</v>
      </c>
      <c r="Q113">
        <v>1</v>
      </c>
      <c r="W113">
        <v>0</v>
      </c>
      <c r="X113">
        <v>1087580389</v>
      </c>
      <c r="Y113">
        <f>(AT113*1.25)</f>
        <v>1.2500000000000001E-2</v>
      </c>
      <c r="AA113">
        <v>0</v>
      </c>
      <c r="AB113">
        <v>191.17</v>
      </c>
      <c r="AC113">
        <v>18.059999999999999</v>
      </c>
      <c r="AD113">
        <v>0</v>
      </c>
      <c r="AE113">
        <v>0</v>
      </c>
      <c r="AF113">
        <v>179.17</v>
      </c>
      <c r="AG113">
        <v>16.93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0.01</v>
      </c>
      <c r="AU113" t="s">
        <v>916</v>
      </c>
      <c r="AV113">
        <v>0</v>
      </c>
      <c r="AW113">
        <v>2</v>
      </c>
      <c r="AX113">
        <v>60526405</v>
      </c>
      <c r="AY113">
        <v>1</v>
      </c>
      <c r="AZ113">
        <v>0</v>
      </c>
      <c r="BA113">
        <v>109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f>ROUND(Y113*Source!I64*DO113,9)</f>
        <v>0.37034375000000003</v>
      </c>
      <c r="CX113">
        <f>ROUND(Y113*Source!I64,9)</f>
        <v>2.1874999999999999E-2</v>
      </c>
      <c r="CY113">
        <f>AB113</f>
        <v>191.17</v>
      </c>
      <c r="CZ113">
        <f>AF113</f>
        <v>179.17</v>
      </c>
      <c r="DA113">
        <f>AJ113</f>
        <v>1</v>
      </c>
      <c r="DB113">
        <f>ROUND((ROUND(AT113*CZ113,2)*1.25),6)</f>
        <v>2.2374999999999998</v>
      </c>
      <c r="DC113">
        <f>ROUND((ROUND(AT113*AG113,2)*1.25),6)</f>
        <v>0.21249999999999999</v>
      </c>
      <c r="DD113" t="s">
        <v>3</v>
      </c>
      <c r="DE113" t="s">
        <v>3</v>
      </c>
      <c r="DF113">
        <f t="shared" si="76"/>
        <v>0</v>
      </c>
      <c r="DG113">
        <f t="shared" si="73"/>
        <v>3.92</v>
      </c>
      <c r="DH113">
        <f t="shared" si="74"/>
        <v>0.37</v>
      </c>
      <c r="DI113">
        <f t="shared" si="47"/>
        <v>0</v>
      </c>
      <c r="DJ113">
        <f>DG113</f>
        <v>3.92</v>
      </c>
      <c r="DK113">
        <v>0</v>
      </c>
      <c r="DL113" t="s">
        <v>867</v>
      </c>
      <c r="DM113">
        <v>0</v>
      </c>
      <c r="DN113" t="s">
        <v>861</v>
      </c>
      <c r="DO113">
        <v>16.93</v>
      </c>
    </row>
    <row r="114" spans="1:119" x14ac:dyDescent="0.2">
      <c r="A114">
        <f>ROW(Source!A64)</f>
        <v>64</v>
      </c>
      <c r="B114">
        <v>59204062</v>
      </c>
      <c r="C114">
        <v>60526391</v>
      </c>
      <c r="D114">
        <v>58308811</v>
      </c>
      <c r="E114">
        <v>1</v>
      </c>
      <c r="F114">
        <v>1</v>
      </c>
      <c r="G114">
        <v>1080</v>
      </c>
      <c r="H114">
        <v>3</v>
      </c>
      <c r="I114" t="s">
        <v>877</v>
      </c>
      <c r="J114" t="s">
        <v>878</v>
      </c>
      <c r="K114" t="s">
        <v>879</v>
      </c>
      <c r="L114">
        <v>1346</v>
      </c>
      <c r="N114">
        <v>1009</v>
      </c>
      <c r="O114" t="s">
        <v>880</v>
      </c>
      <c r="P114" t="s">
        <v>880</v>
      </c>
      <c r="Q114">
        <v>1</v>
      </c>
      <c r="W114">
        <v>0</v>
      </c>
      <c r="X114">
        <v>-709773495</v>
      </c>
      <c r="Y114">
        <f t="shared" ref="Y114:Y119" si="77">AT114</f>
        <v>0.5</v>
      </c>
      <c r="AA114">
        <v>1.61</v>
      </c>
      <c r="AB114">
        <v>0</v>
      </c>
      <c r="AC114">
        <v>0</v>
      </c>
      <c r="AD114">
        <v>0</v>
      </c>
      <c r="AE114">
        <v>1.61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0</v>
      </c>
      <c r="AQ114">
        <v>0</v>
      </c>
      <c r="AR114">
        <v>0</v>
      </c>
      <c r="AS114" t="s">
        <v>3</v>
      </c>
      <c r="AT114">
        <v>0.5</v>
      </c>
      <c r="AU114" t="s">
        <v>3</v>
      </c>
      <c r="AV114">
        <v>0</v>
      </c>
      <c r="AW114">
        <v>2</v>
      </c>
      <c r="AX114">
        <v>60526408</v>
      </c>
      <c r="AY114">
        <v>1</v>
      </c>
      <c r="AZ114">
        <v>0</v>
      </c>
      <c r="BA114">
        <v>110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ROUND(Y114*Source!I64,9)</f>
        <v>0.875</v>
      </c>
      <c r="CY114">
        <f t="shared" ref="CY114:CY119" si="78">AA114</f>
        <v>1.61</v>
      </c>
      <c r="CZ114">
        <f t="shared" ref="CZ114:CZ119" si="79">AE114</f>
        <v>1.61</v>
      </c>
      <c r="DA114">
        <f t="shared" ref="DA114:DA119" si="80">AI114</f>
        <v>1</v>
      </c>
      <c r="DB114">
        <f t="shared" ref="DB114:DB119" si="81">ROUND(ROUND(AT114*CZ114,2),6)</f>
        <v>0.81</v>
      </c>
      <c r="DC114">
        <f t="shared" ref="DC114:DC119" si="82">ROUND(ROUND(AT114*AG114,2),6)</f>
        <v>0</v>
      </c>
      <c r="DD114" t="s">
        <v>3</v>
      </c>
      <c r="DE114" t="s">
        <v>3</v>
      </c>
      <c r="DF114">
        <f t="shared" si="76"/>
        <v>1.41</v>
      </c>
      <c r="DG114">
        <f t="shared" si="73"/>
        <v>0</v>
      </c>
      <c r="DH114">
        <f t="shared" si="74"/>
        <v>0</v>
      </c>
      <c r="DI114">
        <f t="shared" si="47"/>
        <v>0</v>
      </c>
      <c r="DJ114">
        <f t="shared" ref="DJ114:DJ119" si="83">DF114</f>
        <v>1.41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ROW(Source!A64)</f>
        <v>64</v>
      </c>
      <c r="B115">
        <v>59204062</v>
      </c>
      <c r="C115">
        <v>60526391</v>
      </c>
      <c r="D115">
        <v>58308843</v>
      </c>
      <c r="E115">
        <v>1</v>
      </c>
      <c r="F115">
        <v>1</v>
      </c>
      <c r="G115">
        <v>1080</v>
      </c>
      <c r="H115">
        <v>3</v>
      </c>
      <c r="I115" t="s">
        <v>881</v>
      </c>
      <c r="J115" t="s">
        <v>882</v>
      </c>
      <c r="K115" t="s">
        <v>883</v>
      </c>
      <c r="L115">
        <v>1346</v>
      </c>
      <c r="N115">
        <v>1009</v>
      </c>
      <c r="O115" t="s">
        <v>880</v>
      </c>
      <c r="P115" t="s">
        <v>880</v>
      </c>
      <c r="Q115">
        <v>1</v>
      </c>
      <c r="W115">
        <v>0</v>
      </c>
      <c r="X115">
        <v>-872094078</v>
      </c>
      <c r="Y115">
        <f t="shared" si="77"/>
        <v>9.2999999999999999E-2</v>
      </c>
      <c r="AA115">
        <v>36.78</v>
      </c>
      <c r="AB115">
        <v>0</v>
      </c>
      <c r="AC115">
        <v>0</v>
      </c>
      <c r="AD115">
        <v>0</v>
      </c>
      <c r="AE115">
        <v>36.78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0</v>
      </c>
      <c r="AQ115">
        <v>0</v>
      </c>
      <c r="AR115">
        <v>0</v>
      </c>
      <c r="AS115" t="s">
        <v>3</v>
      </c>
      <c r="AT115">
        <v>9.2999999999999999E-2</v>
      </c>
      <c r="AU115" t="s">
        <v>3</v>
      </c>
      <c r="AV115">
        <v>0</v>
      </c>
      <c r="AW115">
        <v>2</v>
      </c>
      <c r="AX115">
        <v>60526409</v>
      </c>
      <c r="AY115">
        <v>1</v>
      </c>
      <c r="AZ115">
        <v>0</v>
      </c>
      <c r="BA115">
        <v>111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ROUND(Y115*Source!I64,9)</f>
        <v>0.16275000000000001</v>
      </c>
      <c r="CY115">
        <f t="shared" si="78"/>
        <v>36.78</v>
      </c>
      <c r="CZ115">
        <f t="shared" si="79"/>
        <v>36.78</v>
      </c>
      <c r="DA115">
        <f t="shared" si="80"/>
        <v>1</v>
      </c>
      <c r="DB115">
        <f t="shared" si="81"/>
        <v>3.42</v>
      </c>
      <c r="DC115">
        <f t="shared" si="82"/>
        <v>0</v>
      </c>
      <c r="DD115" t="s">
        <v>3</v>
      </c>
      <c r="DE115" t="s">
        <v>3</v>
      </c>
      <c r="DF115">
        <f t="shared" si="76"/>
        <v>5.99</v>
      </c>
      <c r="DG115">
        <f t="shared" si="73"/>
        <v>0</v>
      </c>
      <c r="DH115">
        <f t="shared" si="74"/>
        <v>0</v>
      </c>
      <c r="DI115">
        <f t="shared" si="47"/>
        <v>0</v>
      </c>
      <c r="DJ115">
        <f t="shared" si="83"/>
        <v>5.99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ROW(Source!A64)</f>
        <v>64</v>
      </c>
      <c r="B116">
        <v>59204062</v>
      </c>
      <c r="C116">
        <v>60526391</v>
      </c>
      <c r="D116">
        <v>58308917</v>
      </c>
      <c r="E116">
        <v>1</v>
      </c>
      <c r="F116">
        <v>1</v>
      </c>
      <c r="G116">
        <v>1080</v>
      </c>
      <c r="H116">
        <v>3</v>
      </c>
      <c r="I116" t="s">
        <v>884</v>
      </c>
      <c r="J116" t="s">
        <v>885</v>
      </c>
      <c r="K116" t="s">
        <v>886</v>
      </c>
      <c r="L116">
        <v>1354</v>
      </c>
      <c r="N116">
        <v>1010</v>
      </c>
      <c r="O116" t="s">
        <v>39</v>
      </c>
      <c r="P116" t="s">
        <v>39</v>
      </c>
      <c r="Q116">
        <v>1</v>
      </c>
      <c r="W116">
        <v>0</v>
      </c>
      <c r="X116">
        <v>-40224714</v>
      </c>
      <c r="Y116">
        <f t="shared" si="77"/>
        <v>29</v>
      </c>
      <c r="AA116">
        <v>0.89</v>
      </c>
      <c r="AB116">
        <v>0</v>
      </c>
      <c r="AC116">
        <v>0</v>
      </c>
      <c r="AD116">
        <v>0</v>
      </c>
      <c r="AE116">
        <v>0.89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0</v>
      </c>
      <c r="AQ116">
        <v>0</v>
      </c>
      <c r="AR116">
        <v>0</v>
      </c>
      <c r="AS116" t="s">
        <v>3</v>
      </c>
      <c r="AT116">
        <v>29</v>
      </c>
      <c r="AU116" t="s">
        <v>3</v>
      </c>
      <c r="AV116">
        <v>0</v>
      </c>
      <c r="AW116">
        <v>2</v>
      </c>
      <c r="AX116">
        <v>60526410</v>
      </c>
      <c r="AY116">
        <v>1</v>
      </c>
      <c r="AZ116">
        <v>0</v>
      </c>
      <c r="BA116">
        <v>112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ROUND(Y116*Source!I64,9)</f>
        <v>50.75</v>
      </c>
      <c r="CY116">
        <f t="shared" si="78"/>
        <v>0.89</v>
      </c>
      <c r="CZ116">
        <f t="shared" si="79"/>
        <v>0.89</v>
      </c>
      <c r="DA116">
        <f t="shared" si="80"/>
        <v>1</v>
      </c>
      <c r="DB116">
        <f t="shared" si="81"/>
        <v>25.81</v>
      </c>
      <c r="DC116">
        <f t="shared" si="82"/>
        <v>0</v>
      </c>
      <c r="DD116" t="s">
        <v>3</v>
      </c>
      <c r="DE116" t="s">
        <v>3</v>
      </c>
      <c r="DF116">
        <f t="shared" si="76"/>
        <v>45.17</v>
      </c>
      <c r="DG116">
        <f t="shared" si="73"/>
        <v>0</v>
      </c>
      <c r="DH116">
        <f t="shared" si="74"/>
        <v>0</v>
      </c>
      <c r="DI116">
        <f t="shared" si="47"/>
        <v>0</v>
      </c>
      <c r="DJ116">
        <f t="shared" si="83"/>
        <v>45.17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ROW(Source!A64)</f>
        <v>64</v>
      </c>
      <c r="B117">
        <v>59204062</v>
      </c>
      <c r="C117">
        <v>60526391</v>
      </c>
      <c r="D117">
        <v>58326216</v>
      </c>
      <c r="E117">
        <v>1</v>
      </c>
      <c r="F117">
        <v>1</v>
      </c>
      <c r="G117">
        <v>1080</v>
      </c>
      <c r="H117">
        <v>3</v>
      </c>
      <c r="I117" t="s">
        <v>46</v>
      </c>
      <c r="J117" t="s">
        <v>49</v>
      </c>
      <c r="K117" t="s">
        <v>47</v>
      </c>
      <c r="L117">
        <v>1355</v>
      </c>
      <c r="N117">
        <v>1010</v>
      </c>
      <c r="O117" t="s">
        <v>48</v>
      </c>
      <c r="P117" t="s">
        <v>48</v>
      </c>
      <c r="Q117">
        <v>100</v>
      </c>
      <c r="W117">
        <v>0</v>
      </c>
      <c r="X117">
        <v>1873919888</v>
      </c>
      <c r="Y117">
        <f t="shared" si="77"/>
        <v>0.497143</v>
      </c>
      <c r="AA117">
        <v>526.22</v>
      </c>
      <c r="AB117">
        <v>0</v>
      </c>
      <c r="AC117">
        <v>0</v>
      </c>
      <c r="AD117">
        <v>0</v>
      </c>
      <c r="AE117">
        <v>526.22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 t="s">
        <v>3</v>
      </c>
      <c r="AT117">
        <v>0.497143</v>
      </c>
      <c r="AU117" t="s">
        <v>3</v>
      </c>
      <c r="AV117">
        <v>0</v>
      </c>
      <c r="AW117">
        <v>1</v>
      </c>
      <c r="AX117">
        <v>-1</v>
      </c>
      <c r="AY117">
        <v>0</v>
      </c>
      <c r="AZ117">
        <v>0</v>
      </c>
      <c r="BA117" t="s">
        <v>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ROUND(Y117*Source!I64,9)</f>
        <v>0.87000025000000003</v>
      </c>
      <c r="CY117">
        <f t="shared" si="78"/>
        <v>526.22</v>
      </c>
      <c r="CZ117">
        <f t="shared" si="79"/>
        <v>526.22</v>
      </c>
      <c r="DA117">
        <f t="shared" si="80"/>
        <v>1</v>
      </c>
      <c r="DB117">
        <f t="shared" si="81"/>
        <v>261.61</v>
      </c>
      <c r="DC117">
        <f t="shared" si="82"/>
        <v>0</v>
      </c>
      <c r="DD117" t="s">
        <v>3</v>
      </c>
      <c r="DE117" t="s">
        <v>3</v>
      </c>
      <c r="DF117">
        <f t="shared" si="76"/>
        <v>457.81</v>
      </c>
      <c r="DG117">
        <f t="shared" si="73"/>
        <v>0</v>
      </c>
      <c r="DH117">
        <f t="shared" si="74"/>
        <v>0</v>
      </c>
      <c r="DI117">
        <f t="shared" si="47"/>
        <v>0</v>
      </c>
      <c r="DJ117">
        <f t="shared" si="83"/>
        <v>457.81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ROW(Source!A64)</f>
        <v>64</v>
      </c>
      <c r="B118">
        <v>59204062</v>
      </c>
      <c r="C118">
        <v>60526391</v>
      </c>
      <c r="D118">
        <v>58321779</v>
      </c>
      <c r="E118">
        <v>1</v>
      </c>
      <c r="F118">
        <v>1</v>
      </c>
      <c r="G118">
        <v>1080</v>
      </c>
      <c r="H118">
        <v>3</v>
      </c>
      <c r="I118" t="s">
        <v>76</v>
      </c>
      <c r="J118" t="s">
        <v>78</v>
      </c>
      <c r="K118" t="s">
        <v>77</v>
      </c>
      <c r="L118">
        <v>1301</v>
      </c>
      <c r="N118">
        <v>1003</v>
      </c>
      <c r="O118" t="s">
        <v>34</v>
      </c>
      <c r="P118" t="s">
        <v>34</v>
      </c>
      <c r="Q118">
        <v>1</v>
      </c>
      <c r="W118">
        <v>0</v>
      </c>
      <c r="X118">
        <v>1800542993</v>
      </c>
      <c r="Y118">
        <f t="shared" si="77"/>
        <v>100</v>
      </c>
      <c r="AA118">
        <v>41.57</v>
      </c>
      <c r="AB118">
        <v>0</v>
      </c>
      <c r="AC118">
        <v>0</v>
      </c>
      <c r="AD118">
        <v>0</v>
      </c>
      <c r="AE118">
        <v>41.57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 t="s">
        <v>3</v>
      </c>
      <c r="AT118">
        <v>100</v>
      </c>
      <c r="AU118" t="s">
        <v>3</v>
      </c>
      <c r="AV118">
        <v>0</v>
      </c>
      <c r="AW118">
        <v>1</v>
      </c>
      <c r="AX118">
        <v>-1</v>
      </c>
      <c r="AY118">
        <v>0</v>
      </c>
      <c r="AZ118">
        <v>0</v>
      </c>
      <c r="BA118" t="s">
        <v>3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ROUND(Y118*Source!I64,9)</f>
        <v>175</v>
      </c>
      <c r="CY118">
        <f t="shared" si="78"/>
        <v>41.57</v>
      </c>
      <c r="CZ118">
        <f t="shared" si="79"/>
        <v>41.57</v>
      </c>
      <c r="DA118">
        <f t="shared" si="80"/>
        <v>1</v>
      </c>
      <c r="DB118">
        <f t="shared" si="81"/>
        <v>4157</v>
      </c>
      <c r="DC118">
        <f t="shared" si="82"/>
        <v>0</v>
      </c>
      <c r="DD118" t="s">
        <v>3</v>
      </c>
      <c r="DE118" t="s">
        <v>3</v>
      </c>
      <c r="DF118">
        <f t="shared" si="76"/>
        <v>7274.75</v>
      </c>
      <c r="DG118">
        <f t="shared" si="73"/>
        <v>0</v>
      </c>
      <c r="DH118">
        <f t="shared" si="74"/>
        <v>0</v>
      </c>
      <c r="DI118">
        <f t="shared" si="47"/>
        <v>0</v>
      </c>
      <c r="DJ118">
        <f t="shared" si="83"/>
        <v>7274.75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ROW(Source!A64)</f>
        <v>64</v>
      </c>
      <c r="B119">
        <v>59204062</v>
      </c>
      <c r="C119">
        <v>60526391</v>
      </c>
      <c r="D119">
        <v>58327518</v>
      </c>
      <c r="E119">
        <v>1</v>
      </c>
      <c r="F119">
        <v>1</v>
      </c>
      <c r="G119">
        <v>1080</v>
      </c>
      <c r="H119">
        <v>3</v>
      </c>
      <c r="I119" t="s">
        <v>81</v>
      </c>
      <c r="J119" t="s">
        <v>83</v>
      </c>
      <c r="K119" t="s">
        <v>82</v>
      </c>
      <c r="L119">
        <v>1354</v>
      </c>
      <c r="N119">
        <v>1010</v>
      </c>
      <c r="O119" t="s">
        <v>39</v>
      </c>
      <c r="P119" t="s">
        <v>39</v>
      </c>
      <c r="Q119">
        <v>1</v>
      </c>
      <c r="W119">
        <v>0</v>
      </c>
      <c r="X119">
        <v>-754980731</v>
      </c>
      <c r="Y119">
        <f t="shared" si="77"/>
        <v>8</v>
      </c>
      <c r="AA119">
        <v>74.36</v>
      </c>
      <c r="AB119">
        <v>0</v>
      </c>
      <c r="AC119">
        <v>0</v>
      </c>
      <c r="AD119">
        <v>0</v>
      </c>
      <c r="AE119">
        <v>74.36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 t="s">
        <v>3</v>
      </c>
      <c r="AT119">
        <v>8</v>
      </c>
      <c r="AU119" t="s">
        <v>3</v>
      </c>
      <c r="AV119">
        <v>0</v>
      </c>
      <c r="AW119">
        <v>1</v>
      </c>
      <c r="AX119">
        <v>-1</v>
      </c>
      <c r="AY119">
        <v>0</v>
      </c>
      <c r="AZ119">
        <v>0</v>
      </c>
      <c r="BA119" t="s">
        <v>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ROUND(Y119*Source!I64,9)</f>
        <v>14</v>
      </c>
      <c r="CY119">
        <f t="shared" si="78"/>
        <v>74.36</v>
      </c>
      <c r="CZ119">
        <f t="shared" si="79"/>
        <v>74.36</v>
      </c>
      <c r="DA119">
        <f t="shared" si="80"/>
        <v>1</v>
      </c>
      <c r="DB119">
        <f t="shared" si="81"/>
        <v>594.88</v>
      </c>
      <c r="DC119">
        <f t="shared" si="82"/>
        <v>0</v>
      </c>
      <c r="DD119" t="s">
        <v>3</v>
      </c>
      <c r="DE119" t="s">
        <v>3</v>
      </c>
      <c r="DF119">
        <f t="shared" si="76"/>
        <v>1041.04</v>
      </c>
      <c r="DG119">
        <f t="shared" si="73"/>
        <v>0</v>
      </c>
      <c r="DH119">
        <f t="shared" si="74"/>
        <v>0</v>
      </c>
      <c r="DI119">
        <f t="shared" si="47"/>
        <v>0</v>
      </c>
      <c r="DJ119">
        <f t="shared" si="83"/>
        <v>1041.04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ROW(Source!A65)</f>
        <v>65</v>
      </c>
      <c r="B120">
        <v>59204059</v>
      </c>
      <c r="C120">
        <v>60526391</v>
      </c>
      <c r="D120">
        <v>58266404</v>
      </c>
      <c r="E120">
        <v>1080</v>
      </c>
      <c r="F120">
        <v>1</v>
      </c>
      <c r="G120">
        <v>1080</v>
      </c>
      <c r="H120">
        <v>1</v>
      </c>
      <c r="I120" t="s">
        <v>859</v>
      </c>
      <c r="J120" t="s">
        <v>3</v>
      </c>
      <c r="K120" t="s">
        <v>860</v>
      </c>
      <c r="L120">
        <v>1191</v>
      </c>
      <c r="N120">
        <v>1013</v>
      </c>
      <c r="O120" t="s">
        <v>861</v>
      </c>
      <c r="P120" t="s">
        <v>861</v>
      </c>
      <c r="Q120">
        <v>1</v>
      </c>
      <c r="W120">
        <v>0</v>
      </c>
      <c r="X120">
        <v>476480486</v>
      </c>
      <c r="Y120">
        <f>(AT120*1.15)</f>
        <v>21.988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5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19.12</v>
      </c>
      <c r="AU120" t="s">
        <v>73</v>
      </c>
      <c r="AV120">
        <v>1</v>
      </c>
      <c r="AW120">
        <v>2</v>
      </c>
      <c r="AX120">
        <v>60526403</v>
      </c>
      <c r="AY120">
        <v>1</v>
      </c>
      <c r="AZ120">
        <v>0</v>
      </c>
      <c r="BA120">
        <v>116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U120">
        <f>ROUND(AT120*Source!I65*AH120*AL120,2)</f>
        <v>0</v>
      </c>
      <c r="CV120">
        <f>ROUND(Y120*Source!I65,9)</f>
        <v>38.478999999999999</v>
      </c>
      <c r="CW120">
        <v>0</v>
      </c>
      <c r="CX120">
        <f>ROUND(Y120*Source!I65,9)</f>
        <v>38.478999999999999</v>
      </c>
      <c r="CY120">
        <f>AD120</f>
        <v>0</v>
      </c>
      <c r="CZ120">
        <f>AH120</f>
        <v>0</v>
      </c>
      <c r="DA120">
        <f>AL120</f>
        <v>1</v>
      </c>
      <c r="DB120">
        <f>ROUND((ROUND(AT120*CZ120,2)*1.15),6)</f>
        <v>0</v>
      </c>
      <c r="DC120">
        <f>ROUND((ROUND(AT120*AG120,2)*1.15),6)</f>
        <v>0</v>
      </c>
      <c r="DD120" t="s">
        <v>3</v>
      </c>
      <c r="DE120" t="s">
        <v>3</v>
      </c>
      <c r="DF120">
        <f t="shared" si="76"/>
        <v>0</v>
      </c>
      <c r="DG120">
        <f t="shared" si="73"/>
        <v>0</v>
      </c>
      <c r="DH120">
        <f t="shared" si="74"/>
        <v>0</v>
      </c>
      <c r="DI120">
        <f t="shared" si="47"/>
        <v>0</v>
      </c>
      <c r="DJ120">
        <f>DI120</f>
        <v>0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ROW(Source!A65)</f>
        <v>65</v>
      </c>
      <c r="B121">
        <v>59204059</v>
      </c>
      <c r="C121">
        <v>60526391</v>
      </c>
      <c r="D121">
        <v>58340578</v>
      </c>
      <c r="E121">
        <v>1</v>
      </c>
      <c r="F121">
        <v>1</v>
      </c>
      <c r="G121">
        <v>1080</v>
      </c>
      <c r="H121">
        <v>2</v>
      </c>
      <c r="I121" t="s">
        <v>862</v>
      </c>
      <c r="J121" t="s">
        <v>863</v>
      </c>
      <c r="K121" t="s">
        <v>864</v>
      </c>
      <c r="L121">
        <v>1368</v>
      </c>
      <c r="N121">
        <v>1011</v>
      </c>
      <c r="O121" t="s">
        <v>865</v>
      </c>
      <c r="P121" t="s">
        <v>865</v>
      </c>
      <c r="Q121">
        <v>1</v>
      </c>
      <c r="W121">
        <v>0</v>
      </c>
      <c r="X121">
        <v>-1985943078</v>
      </c>
      <c r="Y121">
        <f>(AT121*1.25)</f>
        <v>1.2500000000000001E-2</v>
      </c>
      <c r="AA121">
        <v>0</v>
      </c>
      <c r="AB121">
        <v>1445.28</v>
      </c>
      <c r="AC121">
        <v>740.47</v>
      </c>
      <c r="AD121">
        <v>0</v>
      </c>
      <c r="AE121">
        <v>0</v>
      </c>
      <c r="AF121">
        <v>83.1</v>
      </c>
      <c r="AG121">
        <v>12.62</v>
      </c>
      <c r="AH121">
        <v>0</v>
      </c>
      <c r="AI121">
        <v>1</v>
      </c>
      <c r="AJ121">
        <v>16.3</v>
      </c>
      <c r="AK121">
        <v>54.99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0.01</v>
      </c>
      <c r="AU121" t="s">
        <v>916</v>
      </c>
      <c r="AV121">
        <v>0</v>
      </c>
      <c r="AW121">
        <v>2</v>
      </c>
      <c r="AX121">
        <v>60526404</v>
      </c>
      <c r="AY121">
        <v>1</v>
      </c>
      <c r="AZ121">
        <v>0</v>
      </c>
      <c r="BA121">
        <v>117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f>ROUND(Y121*Source!I65*DO121,9)</f>
        <v>0.27606249999999999</v>
      </c>
      <c r="CX121">
        <f>ROUND(Y121*Source!I65,9)</f>
        <v>2.1874999999999999E-2</v>
      </c>
      <c r="CY121">
        <f>AB121</f>
        <v>1445.28</v>
      </c>
      <c r="CZ121">
        <f>AF121</f>
        <v>83.1</v>
      </c>
      <c r="DA121">
        <f>AJ121</f>
        <v>16.3</v>
      </c>
      <c r="DB121">
        <f>ROUND((ROUND(AT121*CZ121,2)*1.25),6)</f>
        <v>1.0375000000000001</v>
      </c>
      <c r="DC121">
        <f>ROUND((ROUND(AT121*AG121,2)*1.25),6)</f>
        <v>0.16250000000000001</v>
      </c>
      <c r="DD121" t="s">
        <v>3</v>
      </c>
      <c r="DE121" t="s">
        <v>3</v>
      </c>
      <c r="DF121">
        <f t="shared" si="76"/>
        <v>0</v>
      </c>
      <c r="DG121">
        <f>ROUND(ROUND(AF121*AJ121,2)*CX121,2)</f>
        <v>29.63</v>
      </c>
      <c r="DH121">
        <f>ROUND(ROUND(AG121*AK121,2)*CX121,2)</f>
        <v>15.18</v>
      </c>
      <c r="DI121">
        <f t="shared" si="47"/>
        <v>0</v>
      </c>
      <c r="DJ121">
        <f>DG121</f>
        <v>29.63</v>
      </c>
      <c r="DK121">
        <v>0</v>
      </c>
      <c r="DL121" t="s">
        <v>867</v>
      </c>
      <c r="DM121">
        <v>0</v>
      </c>
      <c r="DN121" t="s">
        <v>861</v>
      </c>
      <c r="DO121">
        <v>12.62</v>
      </c>
    </row>
    <row r="122" spans="1:119" x14ac:dyDescent="0.2">
      <c r="A122">
        <f>ROW(Source!A65)</f>
        <v>65</v>
      </c>
      <c r="B122">
        <v>59204059</v>
      </c>
      <c r="C122">
        <v>60526391</v>
      </c>
      <c r="D122">
        <v>58340697</v>
      </c>
      <c r="E122">
        <v>1</v>
      </c>
      <c r="F122">
        <v>1</v>
      </c>
      <c r="G122">
        <v>1080</v>
      </c>
      <c r="H122">
        <v>2</v>
      </c>
      <c r="I122" t="s">
        <v>868</v>
      </c>
      <c r="J122" t="s">
        <v>869</v>
      </c>
      <c r="K122" t="s">
        <v>870</v>
      </c>
      <c r="L122">
        <v>1368</v>
      </c>
      <c r="N122">
        <v>1011</v>
      </c>
      <c r="O122" t="s">
        <v>865</v>
      </c>
      <c r="P122" t="s">
        <v>865</v>
      </c>
      <c r="Q122">
        <v>1</v>
      </c>
      <c r="W122">
        <v>0</v>
      </c>
      <c r="X122">
        <v>2147454900</v>
      </c>
      <c r="Y122">
        <f>(AT122*1.25)</f>
        <v>1.5625</v>
      </c>
      <c r="AA122">
        <v>0</v>
      </c>
      <c r="AB122">
        <v>7.33</v>
      </c>
      <c r="AC122">
        <v>0</v>
      </c>
      <c r="AD122">
        <v>0</v>
      </c>
      <c r="AE122">
        <v>0</v>
      </c>
      <c r="AF122">
        <v>0.8</v>
      </c>
      <c r="AG122">
        <v>0</v>
      </c>
      <c r="AH122">
        <v>0</v>
      </c>
      <c r="AI122">
        <v>1</v>
      </c>
      <c r="AJ122">
        <v>8.59</v>
      </c>
      <c r="AK122">
        <v>54.99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1.25</v>
      </c>
      <c r="AU122" t="s">
        <v>916</v>
      </c>
      <c r="AV122">
        <v>0</v>
      </c>
      <c r="AW122">
        <v>2</v>
      </c>
      <c r="AX122">
        <v>60526406</v>
      </c>
      <c r="AY122">
        <v>1</v>
      </c>
      <c r="AZ122">
        <v>0</v>
      </c>
      <c r="BA122">
        <v>118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f>ROUND(Y122*Source!I65*DO122,9)</f>
        <v>0</v>
      </c>
      <c r="CX122">
        <f>ROUND(Y122*Source!I65,9)</f>
        <v>2.734375</v>
      </c>
      <c r="CY122">
        <f>AB122</f>
        <v>7.33</v>
      </c>
      <c r="CZ122">
        <f>AF122</f>
        <v>0.8</v>
      </c>
      <c r="DA122">
        <f>AJ122</f>
        <v>8.59</v>
      </c>
      <c r="DB122">
        <f>ROUND((ROUND(AT122*CZ122,2)*1.25),6)</f>
        <v>1.25</v>
      </c>
      <c r="DC122">
        <f>ROUND((ROUND(AT122*AG122,2)*1.25),6)</f>
        <v>0</v>
      </c>
      <c r="DD122" t="s">
        <v>3</v>
      </c>
      <c r="DE122" t="s">
        <v>3</v>
      </c>
      <c r="DF122">
        <f t="shared" si="76"/>
        <v>0</v>
      </c>
      <c r="DG122">
        <f>ROUND(ROUND(AF122*AJ122,2)*CX122,2)</f>
        <v>18.79</v>
      </c>
      <c r="DH122">
        <f>ROUND(ROUND(AG122*AK122,2)*CX122,2)</f>
        <v>0</v>
      </c>
      <c r="DI122">
        <f t="shared" si="47"/>
        <v>0</v>
      </c>
      <c r="DJ122">
        <f>DG122</f>
        <v>18.79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ROW(Source!A65)</f>
        <v>65</v>
      </c>
      <c r="B123">
        <v>59204059</v>
      </c>
      <c r="C123">
        <v>60526391</v>
      </c>
      <c r="D123">
        <v>58340699</v>
      </c>
      <c r="E123">
        <v>1</v>
      </c>
      <c r="F123">
        <v>1</v>
      </c>
      <c r="G123">
        <v>1080</v>
      </c>
      <c r="H123">
        <v>2</v>
      </c>
      <c r="I123" t="s">
        <v>871</v>
      </c>
      <c r="J123" t="s">
        <v>872</v>
      </c>
      <c r="K123" t="s">
        <v>873</v>
      </c>
      <c r="L123">
        <v>1368</v>
      </c>
      <c r="N123">
        <v>1011</v>
      </c>
      <c r="O123" t="s">
        <v>865</v>
      </c>
      <c r="P123" t="s">
        <v>865</v>
      </c>
      <c r="Q123">
        <v>1</v>
      </c>
      <c r="W123">
        <v>0</v>
      </c>
      <c r="X123">
        <v>539707801</v>
      </c>
      <c r="Y123">
        <f>(AT123*1.25)</f>
        <v>0.375</v>
      </c>
      <c r="AA123">
        <v>0</v>
      </c>
      <c r="AB123">
        <v>13.77</v>
      </c>
      <c r="AC123">
        <v>0</v>
      </c>
      <c r="AD123">
        <v>0</v>
      </c>
      <c r="AE123">
        <v>0</v>
      </c>
      <c r="AF123">
        <v>1.49</v>
      </c>
      <c r="AG123">
        <v>0</v>
      </c>
      <c r="AH123">
        <v>0</v>
      </c>
      <c r="AI123">
        <v>1</v>
      </c>
      <c r="AJ123">
        <v>8.66</v>
      </c>
      <c r="AK123">
        <v>54.99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0.3</v>
      </c>
      <c r="AU123" t="s">
        <v>916</v>
      </c>
      <c r="AV123">
        <v>0</v>
      </c>
      <c r="AW123">
        <v>2</v>
      </c>
      <c r="AX123">
        <v>60526407</v>
      </c>
      <c r="AY123">
        <v>1</v>
      </c>
      <c r="AZ123">
        <v>0</v>
      </c>
      <c r="BA123">
        <v>119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f>ROUND(Y123*Source!I65*DO123,9)</f>
        <v>0</v>
      </c>
      <c r="CX123">
        <f>ROUND(Y123*Source!I65,9)</f>
        <v>0.65625</v>
      </c>
      <c r="CY123">
        <f>AB123</f>
        <v>13.77</v>
      </c>
      <c r="CZ123">
        <f>AF123</f>
        <v>1.49</v>
      </c>
      <c r="DA123">
        <f>AJ123</f>
        <v>8.66</v>
      </c>
      <c r="DB123">
        <f>ROUND((ROUND(AT123*CZ123,2)*1.25),6)</f>
        <v>0.5625</v>
      </c>
      <c r="DC123">
        <f>ROUND((ROUND(AT123*AG123,2)*1.25),6)</f>
        <v>0</v>
      </c>
      <c r="DD123" t="s">
        <v>3</v>
      </c>
      <c r="DE123" t="s">
        <v>3</v>
      </c>
      <c r="DF123">
        <f t="shared" si="76"/>
        <v>0</v>
      </c>
      <c r="DG123">
        <f>ROUND(ROUND(AF123*AJ123,2)*CX123,2)</f>
        <v>8.4700000000000006</v>
      </c>
      <c r="DH123">
        <f>ROUND(ROUND(AG123*AK123,2)*CX123,2)</f>
        <v>0</v>
      </c>
      <c r="DI123">
        <f t="shared" si="47"/>
        <v>0</v>
      </c>
      <c r="DJ123">
        <f>DG123</f>
        <v>8.4700000000000006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ROW(Source!A65)</f>
        <v>65</v>
      </c>
      <c r="B124">
        <v>59204059</v>
      </c>
      <c r="C124">
        <v>60526391</v>
      </c>
      <c r="D124">
        <v>58339814</v>
      </c>
      <c r="E124">
        <v>1</v>
      </c>
      <c r="F124">
        <v>1</v>
      </c>
      <c r="G124">
        <v>1080</v>
      </c>
      <c r="H124">
        <v>2</v>
      </c>
      <c r="I124" t="s">
        <v>874</v>
      </c>
      <c r="J124" t="s">
        <v>875</v>
      </c>
      <c r="K124" t="s">
        <v>876</v>
      </c>
      <c r="L124">
        <v>1368</v>
      </c>
      <c r="N124">
        <v>1011</v>
      </c>
      <c r="O124" t="s">
        <v>865</v>
      </c>
      <c r="P124" t="s">
        <v>865</v>
      </c>
      <c r="Q124">
        <v>1</v>
      </c>
      <c r="W124">
        <v>0</v>
      </c>
      <c r="X124">
        <v>1087580389</v>
      </c>
      <c r="Y124">
        <f>(AT124*1.25)</f>
        <v>1.2500000000000001E-2</v>
      </c>
      <c r="AA124">
        <v>0</v>
      </c>
      <c r="AB124">
        <v>2628.65</v>
      </c>
      <c r="AC124">
        <v>993.36</v>
      </c>
      <c r="AD124">
        <v>0</v>
      </c>
      <c r="AE124">
        <v>0</v>
      </c>
      <c r="AF124">
        <v>179.17</v>
      </c>
      <c r="AG124">
        <v>16.93</v>
      </c>
      <c r="AH124">
        <v>0</v>
      </c>
      <c r="AI124">
        <v>1</v>
      </c>
      <c r="AJ124">
        <v>13.75</v>
      </c>
      <c r="AK124">
        <v>54.99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0.01</v>
      </c>
      <c r="AU124" t="s">
        <v>916</v>
      </c>
      <c r="AV124">
        <v>0</v>
      </c>
      <c r="AW124">
        <v>2</v>
      </c>
      <c r="AX124">
        <v>60526405</v>
      </c>
      <c r="AY124">
        <v>1</v>
      </c>
      <c r="AZ124">
        <v>0</v>
      </c>
      <c r="BA124">
        <v>120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ROUND(Y124*Source!I65*DO124,9)</f>
        <v>0.37034375000000003</v>
      </c>
      <c r="CX124">
        <f>ROUND(Y124*Source!I65,9)</f>
        <v>2.1874999999999999E-2</v>
      </c>
      <c r="CY124">
        <f>AB124</f>
        <v>2628.65</v>
      </c>
      <c r="CZ124">
        <f>AF124</f>
        <v>179.17</v>
      </c>
      <c r="DA124">
        <f>AJ124</f>
        <v>13.75</v>
      </c>
      <c r="DB124">
        <f>ROUND((ROUND(AT124*CZ124,2)*1.25),6)</f>
        <v>2.2374999999999998</v>
      </c>
      <c r="DC124">
        <f>ROUND((ROUND(AT124*AG124,2)*1.25),6)</f>
        <v>0.21249999999999999</v>
      </c>
      <c r="DD124" t="s">
        <v>3</v>
      </c>
      <c r="DE124" t="s">
        <v>3</v>
      </c>
      <c r="DF124">
        <f t="shared" si="76"/>
        <v>0</v>
      </c>
      <c r="DG124">
        <f>ROUND(ROUND(AF124*AJ124,2)*CX124,2)</f>
        <v>53.89</v>
      </c>
      <c r="DH124">
        <f>ROUND(ROUND(AG124*AK124,2)*CX124,2)</f>
        <v>20.37</v>
      </c>
      <c r="DI124">
        <f t="shared" si="47"/>
        <v>0</v>
      </c>
      <c r="DJ124">
        <f>DG124</f>
        <v>53.89</v>
      </c>
      <c r="DK124">
        <v>0</v>
      </c>
      <c r="DL124" t="s">
        <v>867</v>
      </c>
      <c r="DM124">
        <v>0</v>
      </c>
      <c r="DN124" t="s">
        <v>861</v>
      </c>
      <c r="DO124">
        <v>16.93</v>
      </c>
    </row>
    <row r="125" spans="1:119" x14ac:dyDescent="0.2">
      <c r="A125">
        <f>ROW(Source!A65)</f>
        <v>65</v>
      </c>
      <c r="B125">
        <v>59204059</v>
      </c>
      <c r="C125">
        <v>60526391</v>
      </c>
      <c r="D125">
        <v>58308811</v>
      </c>
      <c r="E125">
        <v>1</v>
      </c>
      <c r="F125">
        <v>1</v>
      </c>
      <c r="G125">
        <v>1080</v>
      </c>
      <c r="H125">
        <v>3</v>
      </c>
      <c r="I125" t="s">
        <v>877</v>
      </c>
      <c r="J125" t="s">
        <v>878</v>
      </c>
      <c r="K125" t="s">
        <v>879</v>
      </c>
      <c r="L125">
        <v>1346</v>
      </c>
      <c r="N125">
        <v>1009</v>
      </c>
      <c r="O125" t="s">
        <v>880</v>
      </c>
      <c r="P125" t="s">
        <v>880</v>
      </c>
      <c r="Q125">
        <v>1</v>
      </c>
      <c r="W125">
        <v>0</v>
      </c>
      <c r="X125">
        <v>-709773495</v>
      </c>
      <c r="Y125">
        <f t="shared" ref="Y125:Y130" si="84">AT125</f>
        <v>0.5</v>
      </c>
      <c r="AA125">
        <v>23.97</v>
      </c>
      <c r="AB125">
        <v>0</v>
      </c>
      <c r="AC125">
        <v>0</v>
      </c>
      <c r="AD125">
        <v>0</v>
      </c>
      <c r="AE125">
        <v>1.61</v>
      </c>
      <c r="AF125">
        <v>0</v>
      </c>
      <c r="AG125">
        <v>0</v>
      </c>
      <c r="AH125">
        <v>0</v>
      </c>
      <c r="AI125">
        <v>14.89</v>
      </c>
      <c r="AJ125">
        <v>1</v>
      </c>
      <c r="AK125">
        <v>1</v>
      </c>
      <c r="AL125">
        <v>1</v>
      </c>
      <c r="AM125">
        <v>2</v>
      </c>
      <c r="AN125">
        <v>0</v>
      </c>
      <c r="AO125">
        <v>1</v>
      </c>
      <c r="AP125">
        <v>0</v>
      </c>
      <c r="AQ125">
        <v>0</v>
      </c>
      <c r="AR125">
        <v>0</v>
      </c>
      <c r="AS125" t="s">
        <v>3</v>
      </c>
      <c r="AT125">
        <v>0.5</v>
      </c>
      <c r="AU125" t="s">
        <v>3</v>
      </c>
      <c r="AV125">
        <v>0</v>
      </c>
      <c r="AW125">
        <v>2</v>
      </c>
      <c r="AX125">
        <v>60526408</v>
      </c>
      <c r="AY125">
        <v>1</v>
      </c>
      <c r="AZ125">
        <v>0</v>
      </c>
      <c r="BA125">
        <v>121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ROUND(Y125*Source!I65,9)</f>
        <v>0.875</v>
      </c>
      <c r="CY125">
        <f t="shared" ref="CY125:CY130" si="85">AA125</f>
        <v>23.97</v>
      </c>
      <c r="CZ125">
        <f t="shared" ref="CZ125:CZ130" si="86">AE125</f>
        <v>1.61</v>
      </c>
      <c r="DA125">
        <f t="shared" ref="DA125:DA130" si="87">AI125</f>
        <v>14.89</v>
      </c>
      <c r="DB125">
        <f t="shared" ref="DB125:DB130" si="88">ROUND(ROUND(AT125*CZ125,2),6)</f>
        <v>0.81</v>
      </c>
      <c r="DC125">
        <f t="shared" ref="DC125:DC130" si="89">ROUND(ROUND(AT125*AG125,2),6)</f>
        <v>0</v>
      </c>
      <c r="DD125" t="s">
        <v>3</v>
      </c>
      <c r="DE125" t="s">
        <v>3</v>
      </c>
      <c r="DF125">
        <f t="shared" ref="DF125:DF130" si="90">ROUND(ROUND(AE125*AI125,2)*CX125,2)</f>
        <v>20.97</v>
      </c>
      <c r="DG125">
        <f t="shared" ref="DG125:DG146" si="91">ROUND(ROUND(AF125,2)*CX125,2)</f>
        <v>0</v>
      </c>
      <c r="DH125">
        <f t="shared" ref="DH125:DH146" si="92">ROUND(ROUND(AG125,2)*CX125,2)</f>
        <v>0</v>
      </c>
      <c r="DI125">
        <f t="shared" si="47"/>
        <v>0</v>
      </c>
      <c r="DJ125">
        <f t="shared" ref="DJ125:DJ130" si="93">DF125</f>
        <v>20.97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ROW(Source!A65)</f>
        <v>65</v>
      </c>
      <c r="B126">
        <v>59204059</v>
      </c>
      <c r="C126">
        <v>60526391</v>
      </c>
      <c r="D126">
        <v>58308843</v>
      </c>
      <c r="E126">
        <v>1</v>
      </c>
      <c r="F126">
        <v>1</v>
      </c>
      <c r="G126">
        <v>1080</v>
      </c>
      <c r="H126">
        <v>3</v>
      </c>
      <c r="I126" t="s">
        <v>881</v>
      </c>
      <c r="J126" t="s">
        <v>882</v>
      </c>
      <c r="K126" t="s">
        <v>883</v>
      </c>
      <c r="L126">
        <v>1346</v>
      </c>
      <c r="N126">
        <v>1009</v>
      </c>
      <c r="O126" t="s">
        <v>880</v>
      </c>
      <c r="P126" t="s">
        <v>880</v>
      </c>
      <c r="Q126">
        <v>1</v>
      </c>
      <c r="W126">
        <v>0</v>
      </c>
      <c r="X126">
        <v>-872094078</v>
      </c>
      <c r="Y126">
        <f t="shared" si="84"/>
        <v>9.2999999999999999E-2</v>
      </c>
      <c r="AA126">
        <v>198.61</v>
      </c>
      <c r="AB126">
        <v>0</v>
      </c>
      <c r="AC126">
        <v>0</v>
      </c>
      <c r="AD126">
        <v>0</v>
      </c>
      <c r="AE126">
        <v>36.78</v>
      </c>
      <c r="AF126">
        <v>0</v>
      </c>
      <c r="AG126">
        <v>0</v>
      </c>
      <c r="AH126">
        <v>0</v>
      </c>
      <c r="AI126">
        <v>5.4</v>
      </c>
      <c r="AJ126">
        <v>1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0</v>
      </c>
      <c r="AQ126">
        <v>0</v>
      </c>
      <c r="AR126">
        <v>0</v>
      </c>
      <c r="AS126" t="s">
        <v>3</v>
      </c>
      <c r="AT126">
        <v>9.2999999999999999E-2</v>
      </c>
      <c r="AU126" t="s">
        <v>3</v>
      </c>
      <c r="AV126">
        <v>0</v>
      </c>
      <c r="AW126">
        <v>2</v>
      </c>
      <c r="AX126">
        <v>60526409</v>
      </c>
      <c r="AY126">
        <v>1</v>
      </c>
      <c r="AZ126">
        <v>0</v>
      </c>
      <c r="BA126">
        <v>122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ROUND(Y126*Source!I65,9)</f>
        <v>0.16275000000000001</v>
      </c>
      <c r="CY126">
        <f t="shared" si="85"/>
        <v>198.61</v>
      </c>
      <c r="CZ126">
        <f t="shared" si="86"/>
        <v>36.78</v>
      </c>
      <c r="DA126">
        <f t="shared" si="87"/>
        <v>5.4</v>
      </c>
      <c r="DB126">
        <f t="shared" si="88"/>
        <v>3.42</v>
      </c>
      <c r="DC126">
        <f t="shared" si="89"/>
        <v>0</v>
      </c>
      <c r="DD126" t="s">
        <v>3</v>
      </c>
      <c r="DE126" t="s">
        <v>3</v>
      </c>
      <c r="DF126">
        <f t="shared" si="90"/>
        <v>32.32</v>
      </c>
      <c r="DG126">
        <f t="shared" si="91"/>
        <v>0</v>
      </c>
      <c r="DH126">
        <f t="shared" si="92"/>
        <v>0</v>
      </c>
      <c r="DI126">
        <f t="shared" si="47"/>
        <v>0</v>
      </c>
      <c r="DJ126">
        <f t="shared" si="93"/>
        <v>32.32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ROW(Source!A65)</f>
        <v>65</v>
      </c>
      <c r="B127">
        <v>59204059</v>
      </c>
      <c r="C127">
        <v>60526391</v>
      </c>
      <c r="D127">
        <v>58308917</v>
      </c>
      <c r="E127">
        <v>1</v>
      </c>
      <c r="F127">
        <v>1</v>
      </c>
      <c r="G127">
        <v>1080</v>
      </c>
      <c r="H127">
        <v>3</v>
      </c>
      <c r="I127" t="s">
        <v>884</v>
      </c>
      <c r="J127" t="s">
        <v>885</v>
      </c>
      <c r="K127" t="s">
        <v>886</v>
      </c>
      <c r="L127">
        <v>1354</v>
      </c>
      <c r="N127">
        <v>1010</v>
      </c>
      <c r="O127" t="s">
        <v>39</v>
      </c>
      <c r="P127" t="s">
        <v>39</v>
      </c>
      <c r="Q127">
        <v>1</v>
      </c>
      <c r="W127">
        <v>0</v>
      </c>
      <c r="X127">
        <v>-40224714</v>
      </c>
      <c r="Y127">
        <f t="shared" si="84"/>
        <v>29</v>
      </c>
      <c r="AA127">
        <v>0.8</v>
      </c>
      <c r="AB127">
        <v>0</v>
      </c>
      <c r="AC127">
        <v>0</v>
      </c>
      <c r="AD127">
        <v>0</v>
      </c>
      <c r="AE127">
        <v>0.89</v>
      </c>
      <c r="AF127">
        <v>0</v>
      </c>
      <c r="AG127">
        <v>0</v>
      </c>
      <c r="AH127">
        <v>0</v>
      </c>
      <c r="AI127">
        <v>0.9</v>
      </c>
      <c r="AJ127">
        <v>1</v>
      </c>
      <c r="AK127">
        <v>1</v>
      </c>
      <c r="AL127">
        <v>1</v>
      </c>
      <c r="AM127">
        <v>2</v>
      </c>
      <c r="AN127">
        <v>0</v>
      </c>
      <c r="AO127">
        <v>1</v>
      </c>
      <c r="AP127">
        <v>0</v>
      </c>
      <c r="AQ127">
        <v>0</v>
      </c>
      <c r="AR127">
        <v>0</v>
      </c>
      <c r="AS127" t="s">
        <v>3</v>
      </c>
      <c r="AT127">
        <v>29</v>
      </c>
      <c r="AU127" t="s">
        <v>3</v>
      </c>
      <c r="AV127">
        <v>0</v>
      </c>
      <c r="AW127">
        <v>2</v>
      </c>
      <c r="AX127">
        <v>60526410</v>
      </c>
      <c r="AY127">
        <v>1</v>
      </c>
      <c r="AZ127">
        <v>0</v>
      </c>
      <c r="BA127">
        <v>123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ROUND(Y127*Source!I65,9)</f>
        <v>50.75</v>
      </c>
      <c r="CY127">
        <f t="shared" si="85"/>
        <v>0.8</v>
      </c>
      <c r="CZ127">
        <f t="shared" si="86"/>
        <v>0.89</v>
      </c>
      <c r="DA127">
        <f t="shared" si="87"/>
        <v>0.9</v>
      </c>
      <c r="DB127">
        <f t="shared" si="88"/>
        <v>25.81</v>
      </c>
      <c r="DC127">
        <f t="shared" si="89"/>
        <v>0</v>
      </c>
      <c r="DD127" t="s">
        <v>3</v>
      </c>
      <c r="DE127" t="s">
        <v>3</v>
      </c>
      <c r="DF127">
        <f t="shared" si="90"/>
        <v>40.6</v>
      </c>
      <c r="DG127">
        <f t="shared" si="91"/>
        <v>0</v>
      </c>
      <c r="DH127">
        <f t="shared" si="92"/>
        <v>0</v>
      </c>
      <c r="DI127">
        <f t="shared" si="47"/>
        <v>0</v>
      </c>
      <c r="DJ127">
        <f t="shared" si="93"/>
        <v>40.6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ROW(Source!A65)</f>
        <v>65</v>
      </c>
      <c r="B128">
        <v>59204059</v>
      </c>
      <c r="C128">
        <v>60526391</v>
      </c>
      <c r="D128">
        <v>58326216</v>
      </c>
      <c r="E128">
        <v>1</v>
      </c>
      <c r="F128">
        <v>1</v>
      </c>
      <c r="G128">
        <v>1080</v>
      </c>
      <c r="H128">
        <v>3</v>
      </c>
      <c r="I128" t="s">
        <v>46</v>
      </c>
      <c r="J128" t="s">
        <v>49</v>
      </c>
      <c r="K128" t="s">
        <v>47</v>
      </c>
      <c r="L128">
        <v>1355</v>
      </c>
      <c r="N128">
        <v>1010</v>
      </c>
      <c r="O128" t="s">
        <v>48</v>
      </c>
      <c r="P128" t="s">
        <v>48</v>
      </c>
      <c r="Q128">
        <v>100</v>
      </c>
      <c r="W128">
        <v>0</v>
      </c>
      <c r="X128">
        <v>1873919888</v>
      </c>
      <c r="Y128">
        <f t="shared" si="84"/>
        <v>0.497143</v>
      </c>
      <c r="AA128">
        <v>1468.15</v>
      </c>
      <c r="AB128">
        <v>0</v>
      </c>
      <c r="AC128">
        <v>0</v>
      </c>
      <c r="AD128">
        <v>0</v>
      </c>
      <c r="AE128">
        <v>526.22</v>
      </c>
      <c r="AF128">
        <v>0</v>
      </c>
      <c r="AG128">
        <v>0</v>
      </c>
      <c r="AH128">
        <v>0</v>
      </c>
      <c r="AI128">
        <v>2.79</v>
      </c>
      <c r="AJ128">
        <v>1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 t="s">
        <v>3</v>
      </c>
      <c r="AT128">
        <v>0.497143</v>
      </c>
      <c r="AU128" t="s">
        <v>3</v>
      </c>
      <c r="AV128">
        <v>0</v>
      </c>
      <c r="AW128">
        <v>1</v>
      </c>
      <c r="AX128">
        <v>-1</v>
      </c>
      <c r="AY128">
        <v>0</v>
      </c>
      <c r="AZ128">
        <v>0</v>
      </c>
      <c r="BA128" t="s">
        <v>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ROUND(Y128*Source!I65,9)</f>
        <v>0.87000025000000003</v>
      </c>
      <c r="CY128">
        <f t="shared" si="85"/>
        <v>1468.15</v>
      </c>
      <c r="CZ128">
        <f t="shared" si="86"/>
        <v>526.22</v>
      </c>
      <c r="DA128">
        <f t="shared" si="87"/>
        <v>2.79</v>
      </c>
      <c r="DB128">
        <f t="shared" si="88"/>
        <v>261.61</v>
      </c>
      <c r="DC128">
        <f t="shared" si="89"/>
        <v>0</v>
      </c>
      <c r="DD128" t="s">
        <v>3</v>
      </c>
      <c r="DE128" t="s">
        <v>3</v>
      </c>
      <c r="DF128">
        <f t="shared" si="90"/>
        <v>1277.29</v>
      </c>
      <c r="DG128">
        <f t="shared" si="91"/>
        <v>0</v>
      </c>
      <c r="DH128">
        <f t="shared" si="92"/>
        <v>0</v>
      </c>
      <c r="DI128">
        <f t="shared" si="47"/>
        <v>0</v>
      </c>
      <c r="DJ128">
        <f t="shared" si="93"/>
        <v>1277.29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ROW(Source!A65)</f>
        <v>65</v>
      </c>
      <c r="B129">
        <v>59204059</v>
      </c>
      <c r="C129">
        <v>60526391</v>
      </c>
      <c r="D129">
        <v>58321779</v>
      </c>
      <c r="E129">
        <v>1</v>
      </c>
      <c r="F129">
        <v>1</v>
      </c>
      <c r="G129">
        <v>1080</v>
      </c>
      <c r="H129">
        <v>3</v>
      </c>
      <c r="I129" t="s">
        <v>76</v>
      </c>
      <c r="J129" t="s">
        <v>78</v>
      </c>
      <c r="K129" t="s">
        <v>77</v>
      </c>
      <c r="L129">
        <v>1301</v>
      </c>
      <c r="N129">
        <v>1003</v>
      </c>
      <c r="O129" t="s">
        <v>34</v>
      </c>
      <c r="P129" t="s">
        <v>34</v>
      </c>
      <c r="Q129">
        <v>1</v>
      </c>
      <c r="W129">
        <v>0</v>
      </c>
      <c r="X129">
        <v>1800542993</v>
      </c>
      <c r="Y129">
        <f t="shared" si="84"/>
        <v>100</v>
      </c>
      <c r="AA129">
        <v>687.98</v>
      </c>
      <c r="AB129">
        <v>0</v>
      </c>
      <c r="AC129">
        <v>0</v>
      </c>
      <c r="AD129">
        <v>0</v>
      </c>
      <c r="AE129">
        <v>41.57</v>
      </c>
      <c r="AF129">
        <v>0</v>
      </c>
      <c r="AG129">
        <v>0</v>
      </c>
      <c r="AH129">
        <v>0</v>
      </c>
      <c r="AI129">
        <v>16.55</v>
      </c>
      <c r="AJ129">
        <v>1</v>
      </c>
      <c r="AK129">
        <v>1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 t="s">
        <v>3</v>
      </c>
      <c r="AT129">
        <v>100</v>
      </c>
      <c r="AU129" t="s">
        <v>3</v>
      </c>
      <c r="AV129">
        <v>0</v>
      </c>
      <c r="AW129">
        <v>1</v>
      </c>
      <c r="AX129">
        <v>-1</v>
      </c>
      <c r="AY129">
        <v>0</v>
      </c>
      <c r="AZ129">
        <v>0</v>
      </c>
      <c r="BA129" t="s">
        <v>3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ROUND(Y129*Source!I65,9)</f>
        <v>175</v>
      </c>
      <c r="CY129">
        <f t="shared" si="85"/>
        <v>687.98</v>
      </c>
      <c r="CZ129">
        <f t="shared" si="86"/>
        <v>41.57</v>
      </c>
      <c r="DA129">
        <f t="shared" si="87"/>
        <v>16.55</v>
      </c>
      <c r="DB129">
        <f t="shared" si="88"/>
        <v>4157</v>
      </c>
      <c r="DC129">
        <f t="shared" si="89"/>
        <v>0</v>
      </c>
      <c r="DD129" t="s">
        <v>3</v>
      </c>
      <c r="DE129" t="s">
        <v>3</v>
      </c>
      <c r="DF129">
        <f t="shared" si="90"/>
        <v>120396.5</v>
      </c>
      <c r="DG129">
        <f t="shared" si="91"/>
        <v>0</v>
      </c>
      <c r="DH129">
        <f t="shared" si="92"/>
        <v>0</v>
      </c>
      <c r="DI129">
        <f t="shared" ref="DI129:DI192" si="94">ROUND(ROUND(AH129,2)*CX129,2)</f>
        <v>0</v>
      </c>
      <c r="DJ129">
        <f t="shared" si="93"/>
        <v>120396.5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ROW(Source!A65)</f>
        <v>65</v>
      </c>
      <c r="B130">
        <v>59204059</v>
      </c>
      <c r="C130">
        <v>60526391</v>
      </c>
      <c r="D130">
        <v>58327518</v>
      </c>
      <c r="E130">
        <v>1</v>
      </c>
      <c r="F130">
        <v>1</v>
      </c>
      <c r="G130">
        <v>1080</v>
      </c>
      <c r="H130">
        <v>3</v>
      </c>
      <c r="I130" t="s">
        <v>81</v>
      </c>
      <c r="J130" t="s">
        <v>83</v>
      </c>
      <c r="K130" t="s">
        <v>82</v>
      </c>
      <c r="L130">
        <v>1354</v>
      </c>
      <c r="N130">
        <v>1010</v>
      </c>
      <c r="O130" t="s">
        <v>39</v>
      </c>
      <c r="P130" t="s">
        <v>39</v>
      </c>
      <c r="Q130">
        <v>1</v>
      </c>
      <c r="W130">
        <v>0</v>
      </c>
      <c r="X130">
        <v>-754980731</v>
      </c>
      <c r="Y130">
        <f t="shared" si="84"/>
        <v>8</v>
      </c>
      <c r="AA130">
        <v>1403.17</v>
      </c>
      <c r="AB130">
        <v>0</v>
      </c>
      <c r="AC130">
        <v>0</v>
      </c>
      <c r="AD130">
        <v>0</v>
      </c>
      <c r="AE130">
        <v>74.36</v>
      </c>
      <c r="AF130">
        <v>0</v>
      </c>
      <c r="AG130">
        <v>0</v>
      </c>
      <c r="AH130">
        <v>0</v>
      </c>
      <c r="AI130">
        <v>18.87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 t="s">
        <v>3</v>
      </c>
      <c r="AT130">
        <v>8</v>
      </c>
      <c r="AU130" t="s">
        <v>3</v>
      </c>
      <c r="AV130">
        <v>0</v>
      </c>
      <c r="AW130">
        <v>1</v>
      </c>
      <c r="AX130">
        <v>-1</v>
      </c>
      <c r="AY130">
        <v>0</v>
      </c>
      <c r="AZ130">
        <v>0</v>
      </c>
      <c r="BA130" t="s">
        <v>3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ROUND(Y130*Source!I65,9)</f>
        <v>14</v>
      </c>
      <c r="CY130">
        <f t="shared" si="85"/>
        <v>1403.17</v>
      </c>
      <c r="CZ130">
        <f t="shared" si="86"/>
        <v>74.36</v>
      </c>
      <c r="DA130">
        <f t="shared" si="87"/>
        <v>18.87</v>
      </c>
      <c r="DB130">
        <f t="shared" si="88"/>
        <v>594.88</v>
      </c>
      <c r="DC130">
        <f t="shared" si="89"/>
        <v>0</v>
      </c>
      <c r="DD130" t="s">
        <v>3</v>
      </c>
      <c r="DE130" t="s">
        <v>3</v>
      </c>
      <c r="DF130">
        <f t="shared" si="90"/>
        <v>19644.38</v>
      </c>
      <c r="DG130">
        <f t="shared" si="91"/>
        <v>0</v>
      </c>
      <c r="DH130">
        <f t="shared" si="92"/>
        <v>0</v>
      </c>
      <c r="DI130">
        <f t="shared" si="94"/>
        <v>0</v>
      </c>
      <c r="DJ130">
        <f t="shared" si="93"/>
        <v>19644.38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ROW(Source!A72)</f>
        <v>72</v>
      </c>
      <c r="B131">
        <v>59204062</v>
      </c>
      <c r="C131">
        <v>60526417</v>
      </c>
      <c r="D131">
        <v>58266404</v>
      </c>
      <c r="E131">
        <v>1080</v>
      </c>
      <c r="F131">
        <v>1</v>
      </c>
      <c r="G131">
        <v>1080</v>
      </c>
      <c r="H131">
        <v>1</v>
      </c>
      <c r="I131" t="s">
        <v>859</v>
      </c>
      <c r="J131" t="s">
        <v>3</v>
      </c>
      <c r="K131" t="s">
        <v>860</v>
      </c>
      <c r="L131">
        <v>1191</v>
      </c>
      <c r="N131">
        <v>1013</v>
      </c>
      <c r="O131" t="s">
        <v>861</v>
      </c>
      <c r="P131" t="s">
        <v>861</v>
      </c>
      <c r="Q131">
        <v>1</v>
      </c>
      <c r="W131">
        <v>0</v>
      </c>
      <c r="X131">
        <v>476480486</v>
      </c>
      <c r="Y131">
        <f>((AT131*1.15)*1.1)</f>
        <v>42.630500000000005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33.700000000000003</v>
      </c>
      <c r="AU131" t="s">
        <v>26</v>
      </c>
      <c r="AV131">
        <v>1</v>
      </c>
      <c r="AW131">
        <v>2</v>
      </c>
      <c r="AX131">
        <v>60526433</v>
      </c>
      <c r="AY131">
        <v>1</v>
      </c>
      <c r="AZ131">
        <v>0</v>
      </c>
      <c r="BA131">
        <v>127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U131">
        <f>ROUND(AT131*Source!I72*AH131*AL131,2)</f>
        <v>0</v>
      </c>
      <c r="CV131">
        <f>ROUND(Y131*Source!I72,9)</f>
        <v>0</v>
      </c>
      <c r="CW131">
        <v>0</v>
      </c>
      <c r="CX131">
        <f>ROUND(Y131*Source!I72,9)</f>
        <v>0</v>
      </c>
      <c r="CY131">
        <f>AD131</f>
        <v>0</v>
      </c>
      <c r="CZ131">
        <f>AH131</f>
        <v>0</v>
      </c>
      <c r="DA131">
        <f>AL131</f>
        <v>1</v>
      </c>
      <c r="DB131">
        <f>ROUND(((ROUND(AT131*CZ131,2)*1.15)*1.1),6)</f>
        <v>0</v>
      </c>
      <c r="DC131">
        <f>ROUND(((ROUND(AT131*AG131,2)*1.15)*1.1),6)</f>
        <v>0</v>
      </c>
      <c r="DD131" t="s">
        <v>3</v>
      </c>
      <c r="DE131" t="s">
        <v>3</v>
      </c>
      <c r="DF131">
        <f t="shared" ref="DF131:DF149" si="95">ROUND(ROUND(AE131,2)*CX131,2)</f>
        <v>0</v>
      </c>
      <c r="DG131">
        <f t="shared" si="91"/>
        <v>0</v>
      </c>
      <c r="DH131">
        <f t="shared" si="92"/>
        <v>0</v>
      </c>
      <c r="DI131">
        <f t="shared" si="94"/>
        <v>0</v>
      </c>
      <c r="DJ131">
        <f>DI131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ROW(Source!A72)</f>
        <v>72</v>
      </c>
      <c r="B132">
        <v>59204062</v>
      </c>
      <c r="C132">
        <v>60526417</v>
      </c>
      <c r="D132">
        <v>58340276</v>
      </c>
      <c r="E132">
        <v>1</v>
      </c>
      <c r="F132">
        <v>1</v>
      </c>
      <c r="G132">
        <v>1080</v>
      </c>
      <c r="H132">
        <v>2</v>
      </c>
      <c r="I132" t="s">
        <v>887</v>
      </c>
      <c r="J132" t="s">
        <v>888</v>
      </c>
      <c r="K132" t="s">
        <v>889</v>
      </c>
      <c r="L132">
        <v>1368</v>
      </c>
      <c r="N132">
        <v>1011</v>
      </c>
      <c r="O132" t="s">
        <v>865</v>
      </c>
      <c r="P132" t="s">
        <v>865</v>
      </c>
      <c r="Q132">
        <v>1</v>
      </c>
      <c r="W132">
        <v>0</v>
      </c>
      <c r="X132">
        <v>-886582249</v>
      </c>
      <c r="Y132">
        <f>((AT132*1.25)*1.1)</f>
        <v>1.63625</v>
      </c>
      <c r="AA132">
        <v>0</v>
      </c>
      <c r="AB132">
        <v>3.39</v>
      </c>
      <c r="AC132">
        <v>0</v>
      </c>
      <c r="AD132">
        <v>0</v>
      </c>
      <c r="AE132">
        <v>0</v>
      </c>
      <c r="AF132">
        <v>3.18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1.19</v>
      </c>
      <c r="AU132" t="s">
        <v>866</v>
      </c>
      <c r="AV132">
        <v>0</v>
      </c>
      <c r="AW132">
        <v>2</v>
      </c>
      <c r="AX132">
        <v>60526434</v>
      </c>
      <c r="AY132">
        <v>1</v>
      </c>
      <c r="AZ132">
        <v>0</v>
      </c>
      <c r="BA132">
        <v>128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ROUND(Y132*Source!I72*DO132,9)</f>
        <v>0</v>
      </c>
      <c r="CX132">
        <f>ROUND(Y132*Source!I72,9)</f>
        <v>0</v>
      </c>
      <c r="CY132">
        <f>AB132</f>
        <v>3.39</v>
      </c>
      <c r="CZ132">
        <f>AF132</f>
        <v>3.18</v>
      </c>
      <c r="DA132">
        <f>AJ132</f>
        <v>1</v>
      </c>
      <c r="DB132">
        <f>ROUND(((ROUND(AT132*CZ132,2)*1.25)*1.1),6)</f>
        <v>5.1974999999999998</v>
      </c>
      <c r="DC132">
        <f>ROUND(((ROUND(AT132*AG132,2)*1.25)*1.1),6)</f>
        <v>0</v>
      </c>
      <c r="DD132" t="s">
        <v>3</v>
      </c>
      <c r="DE132" t="s">
        <v>3</v>
      </c>
      <c r="DF132">
        <f t="shared" si="95"/>
        <v>0</v>
      </c>
      <c r="DG132">
        <f t="shared" si="91"/>
        <v>0</v>
      </c>
      <c r="DH132">
        <f t="shared" si="92"/>
        <v>0</v>
      </c>
      <c r="DI132">
        <f t="shared" si="94"/>
        <v>0</v>
      </c>
      <c r="DJ132">
        <f>DG132</f>
        <v>0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ROW(Source!A72)</f>
        <v>72</v>
      </c>
      <c r="B133">
        <v>59204062</v>
      </c>
      <c r="C133">
        <v>60526417</v>
      </c>
      <c r="D133">
        <v>58340578</v>
      </c>
      <c r="E133">
        <v>1</v>
      </c>
      <c r="F133">
        <v>1</v>
      </c>
      <c r="G133">
        <v>1080</v>
      </c>
      <c r="H133">
        <v>2</v>
      </c>
      <c r="I133" t="s">
        <v>862</v>
      </c>
      <c r="J133" t="s">
        <v>863</v>
      </c>
      <c r="K133" t="s">
        <v>864</v>
      </c>
      <c r="L133">
        <v>1368</v>
      </c>
      <c r="N133">
        <v>1011</v>
      </c>
      <c r="O133" t="s">
        <v>865</v>
      </c>
      <c r="P133" t="s">
        <v>865</v>
      </c>
      <c r="Q133">
        <v>1</v>
      </c>
      <c r="W133">
        <v>0</v>
      </c>
      <c r="X133">
        <v>-1985943078</v>
      </c>
      <c r="Y133">
        <f>((AT133*1.25)*1.1)</f>
        <v>0.55000000000000004</v>
      </c>
      <c r="AA133">
        <v>0</v>
      </c>
      <c r="AB133">
        <v>88.67</v>
      </c>
      <c r="AC133">
        <v>13.47</v>
      </c>
      <c r="AD133">
        <v>0</v>
      </c>
      <c r="AE133">
        <v>0</v>
      </c>
      <c r="AF133">
        <v>83.1</v>
      </c>
      <c r="AG133">
        <v>12.62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0.4</v>
      </c>
      <c r="AU133" t="s">
        <v>866</v>
      </c>
      <c r="AV133">
        <v>0</v>
      </c>
      <c r="AW133">
        <v>2</v>
      </c>
      <c r="AX133">
        <v>60526435</v>
      </c>
      <c r="AY133">
        <v>1</v>
      </c>
      <c r="AZ133">
        <v>0</v>
      </c>
      <c r="BA133">
        <v>129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f>ROUND(Y133*Source!I72*DO133,9)</f>
        <v>0</v>
      </c>
      <c r="CX133">
        <f>ROUND(Y133*Source!I72,9)</f>
        <v>0</v>
      </c>
      <c r="CY133">
        <f>AB133</f>
        <v>88.67</v>
      </c>
      <c r="CZ133">
        <f>AF133</f>
        <v>83.1</v>
      </c>
      <c r="DA133">
        <f>AJ133</f>
        <v>1</v>
      </c>
      <c r="DB133">
        <f>ROUND(((ROUND(AT133*CZ133,2)*1.25)*1.1),6)</f>
        <v>45.704999999999998</v>
      </c>
      <c r="DC133">
        <f>ROUND(((ROUND(AT133*AG133,2)*1.25)*1.1),6)</f>
        <v>6.9437499999999996</v>
      </c>
      <c r="DD133" t="s">
        <v>3</v>
      </c>
      <c r="DE133" t="s">
        <v>3</v>
      </c>
      <c r="DF133">
        <f t="shared" si="95"/>
        <v>0</v>
      </c>
      <c r="DG133">
        <f t="shared" si="91"/>
        <v>0</v>
      </c>
      <c r="DH133">
        <f t="shared" si="92"/>
        <v>0</v>
      </c>
      <c r="DI133">
        <f t="shared" si="94"/>
        <v>0</v>
      </c>
      <c r="DJ133">
        <f>DG133</f>
        <v>0</v>
      </c>
      <c r="DK133">
        <v>0</v>
      </c>
      <c r="DL133" t="s">
        <v>867</v>
      </c>
      <c r="DM133">
        <v>0</v>
      </c>
      <c r="DN133" t="s">
        <v>861</v>
      </c>
      <c r="DO133">
        <v>12.62</v>
      </c>
    </row>
    <row r="134" spans="1:119" x14ac:dyDescent="0.2">
      <c r="A134">
        <f>ROW(Source!A72)</f>
        <v>72</v>
      </c>
      <c r="B134">
        <v>59204062</v>
      </c>
      <c r="C134">
        <v>60526417</v>
      </c>
      <c r="D134">
        <v>58339814</v>
      </c>
      <c r="E134">
        <v>1</v>
      </c>
      <c r="F134">
        <v>1</v>
      </c>
      <c r="G134">
        <v>1080</v>
      </c>
      <c r="H134">
        <v>2</v>
      </c>
      <c r="I134" t="s">
        <v>874</v>
      </c>
      <c r="J134" t="s">
        <v>875</v>
      </c>
      <c r="K134" t="s">
        <v>876</v>
      </c>
      <c r="L134">
        <v>1368</v>
      </c>
      <c r="N134">
        <v>1011</v>
      </c>
      <c r="O134" t="s">
        <v>865</v>
      </c>
      <c r="P134" t="s">
        <v>865</v>
      </c>
      <c r="Q134">
        <v>1</v>
      </c>
      <c r="W134">
        <v>0</v>
      </c>
      <c r="X134">
        <v>1087580389</v>
      </c>
      <c r="Y134">
        <f>((AT134*1.25)*1.1)</f>
        <v>8.2500000000000004E-2</v>
      </c>
      <c r="AA134">
        <v>0</v>
      </c>
      <c r="AB134">
        <v>191.17</v>
      </c>
      <c r="AC134">
        <v>18.059999999999999</v>
      </c>
      <c r="AD134">
        <v>0</v>
      </c>
      <c r="AE134">
        <v>0</v>
      </c>
      <c r="AF134">
        <v>179.17</v>
      </c>
      <c r="AG134">
        <v>16.93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0.06</v>
      </c>
      <c r="AU134" t="s">
        <v>866</v>
      </c>
      <c r="AV134">
        <v>0</v>
      </c>
      <c r="AW134">
        <v>2</v>
      </c>
      <c r="AX134">
        <v>60526436</v>
      </c>
      <c r="AY134">
        <v>1</v>
      </c>
      <c r="AZ134">
        <v>0</v>
      </c>
      <c r="BA134">
        <v>130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f>ROUND(Y134*Source!I72*DO134,9)</f>
        <v>0</v>
      </c>
      <c r="CX134">
        <f>ROUND(Y134*Source!I72,9)</f>
        <v>0</v>
      </c>
      <c r="CY134">
        <f>AB134</f>
        <v>191.17</v>
      </c>
      <c r="CZ134">
        <f>AF134</f>
        <v>179.17</v>
      </c>
      <c r="DA134">
        <f>AJ134</f>
        <v>1</v>
      </c>
      <c r="DB134">
        <f>ROUND(((ROUND(AT134*CZ134,2)*1.25)*1.1),6)</f>
        <v>14.78125</v>
      </c>
      <c r="DC134">
        <f>ROUND(((ROUND(AT134*AG134,2)*1.25)*1.1),6)</f>
        <v>1.4025000000000001</v>
      </c>
      <c r="DD134" t="s">
        <v>3</v>
      </c>
      <c r="DE134" t="s">
        <v>3</v>
      </c>
      <c r="DF134">
        <f t="shared" si="95"/>
        <v>0</v>
      </c>
      <c r="DG134">
        <f t="shared" si="91"/>
        <v>0</v>
      </c>
      <c r="DH134">
        <f t="shared" si="92"/>
        <v>0</v>
      </c>
      <c r="DI134">
        <f t="shared" si="94"/>
        <v>0</v>
      </c>
      <c r="DJ134">
        <f>DG134</f>
        <v>0</v>
      </c>
      <c r="DK134">
        <v>0</v>
      </c>
      <c r="DL134" t="s">
        <v>867</v>
      </c>
      <c r="DM134">
        <v>0</v>
      </c>
      <c r="DN134" t="s">
        <v>861</v>
      </c>
      <c r="DO134">
        <v>16.93</v>
      </c>
    </row>
    <row r="135" spans="1:119" x14ac:dyDescent="0.2">
      <c r="A135">
        <f>ROW(Source!A72)</f>
        <v>72</v>
      </c>
      <c r="B135">
        <v>59204062</v>
      </c>
      <c r="C135">
        <v>60526417</v>
      </c>
      <c r="D135">
        <v>58308814</v>
      </c>
      <c r="E135">
        <v>1</v>
      </c>
      <c r="F135">
        <v>1</v>
      </c>
      <c r="G135">
        <v>1080</v>
      </c>
      <c r="H135">
        <v>3</v>
      </c>
      <c r="I135" t="s">
        <v>890</v>
      </c>
      <c r="J135" t="s">
        <v>891</v>
      </c>
      <c r="K135" t="s">
        <v>892</v>
      </c>
      <c r="L135">
        <v>1339</v>
      </c>
      <c r="N135">
        <v>1007</v>
      </c>
      <c r="O135" t="s">
        <v>893</v>
      </c>
      <c r="P135" t="s">
        <v>893</v>
      </c>
      <c r="Q135">
        <v>1</v>
      </c>
      <c r="W135">
        <v>0</v>
      </c>
      <c r="X135">
        <v>-744103292</v>
      </c>
      <c r="Y135">
        <f t="shared" ref="Y135:Y145" si="96">AT135</f>
        <v>9.1999999999999998E-2</v>
      </c>
      <c r="AA135">
        <v>7.07</v>
      </c>
      <c r="AB135">
        <v>0</v>
      </c>
      <c r="AC135">
        <v>0</v>
      </c>
      <c r="AD135">
        <v>0</v>
      </c>
      <c r="AE135">
        <v>7.07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9.1999999999999998E-2</v>
      </c>
      <c r="AU135" t="s">
        <v>3</v>
      </c>
      <c r="AV135">
        <v>0</v>
      </c>
      <c r="AW135">
        <v>2</v>
      </c>
      <c r="AX135">
        <v>60526437</v>
      </c>
      <c r="AY135">
        <v>1</v>
      </c>
      <c r="AZ135">
        <v>0</v>
      </c>
      <c r="BA135">
        <v>131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ROUND(Y135*Source!I72,9)</f>
        <v>0</v>
      </c>
      <c r="CY135">
        <f t="shared" ref="CY135:CY145" si="97">AA135</f>
        <v>7.07</v>
      </c>
      <c r="CZ135">
        <f t="shared" ref="CZ135:CZ145" si="98">AE135</f>
        <v>7.07</v>
      </c>
      <c r="DA135">
        <f t="shared" ref="DA135:DA145" si="99">AI135</f>
        <v>1</v>
      </c>
      <c r="DB135">
        <f t="shared" ref="DB135:DB145" si="100">ROUND(ROUND(AT135*CZ135,2),6)</f>
        <v>0.65</v>
      </c>
      <c r="DC135">
        <f t="shared" ref="DC135:DC145" si="101">ROUND(ROUND(AT135*AG135,2),6)</f>
        <v>0</v>
      </c>
      <c r="DD135" t="s">
        <v>3</v>
      </c>
      <c r="DE135" t="s">
        <v>3</v>
      </c>
      <c r="DF135">
        <f t="shared" si="95"/>
        <v>0</v>
      </c>
      <c r="DG135">
        <f t="shared" si="91"/>
        <v>0</v>
      </c>
      <c r="DH135">
        <f t="shared" si="92"/>
        <v>0</v>
      </c>
      <c r="DI135">
        <f t="shared" si="94"/>
        <v>0</v>
      </c>
      <c r="DJ135">
        <f t="shared" ref="DJ135:DJ145" si="102">DF135</f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ROW(Source!A72)</f>
        <v>72</v>
      </c>
      <c r="B136">
        <v>59204062</v>
      </c>
      <c r="C136">
        <v>60526417</v>
      </c>
      <c r="D136">
        <v>58310526</v>
      </c>
      <c r="E136">
        <v>1</v>
      </c>
      <c r="F136">
        <v>1</v>
      </c>
      <c r="G136">
        <v>1080</v>
      </c>
      <c r="H136">
        <v>3</v>
      </c>
      <c r="I136" t="s">
        <v>894</v>
      </c>
      <c r="J136" t="s">
        <v>895</v>
      </c>
      <c r="K136" t="s">
        <v>896</v>
      </c>
      <c r="L136">
        <v>1346</v>
      </c>
      <c r="N136">
        <v>1009</v>
      </c>
      <c r="O136" t="s">
        <v>880</v>
      </c>
      <c r="P136" t="s">
        <v>880</v>
      </c>
      <c r="Q136">
        <v>1</v>
      </c>
      <c r="W136">
        <v>0</v>
      </c>
      <c r="X136">
        <v>-1011812427</v>
      </c>
      <c r="Y136">
        <f t="shared" si="96"/>
        <v>0.05</v>
      </c>
      <c r="AA136">
        <v>37.979999999999997</v>
      </c>
      <c r="AB136">
        <v>0</v>
      </c>
      <c r="AC136">
        <v>0</v>
      </c>
      <c r="AD136">
        <v>0</v>
      </c>
      <c r="AE136">
        <v>37.979999999999997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0.05</v>
      </c>
      <c r="AU136" t="s">
        <v>3</v>
      </c>
      <c r="AV136">
        <v>0</v>
      </c>
      <c r="AW136">
        <v>2</v>
      </c>
      <c r="AX136">
        <v>60526438</v>
      </c>
      <c r="AY136">
        <v>1</v>
      </c>
      <c r="AZ136">
        <v>0</v>
      </c>
      <c r="BA136">
        <v>132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ROUND(Y136*Source!I72,9)</f>
        <v>0</v>
      </c>
      <c r="CY136">
        <f t="shared" si="97"/>
        <v>37.979999999999997</v>
      </c>
      <c r="CZ136">
        <f t="shared" si="98"/>
        <v>37.979999999999997</v>
      </c>
      <c r="DA136">
        <f t="shared" si="99"/>
        <v>1</v>
      </c>
      <c r="DB136">
        <f t="shared" si="100"/>
        <v>1.9</v>
      </c>
      <c r="DC136">
        <f t="shared" si="101"/>
        <v>0</v>
      </c>
      <c r="DD136" t="s">
        <v>3</v>
      </c>
      <c r="DE136" t="s">
        <v>3</v>
      </c>
      <c r="DF136">
        <f t="shared" si="95"/>
        <v>0</v>
      </c>
      <c r="DG136">
        <f t="shared" si="91"/>
        <v>0</v>
      </c>
      <c r="DH136">
        <f t="shared" si="92"/>
        <v>0</v>
      </c>
      <c r="DI136">
        <f t="shared" si="94"/>
        <v>0</v>
      </c>
      <c r="DJ136">
        <f t="shared" si="102"/>
        <v>0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ROW(Source!A72)</f>
        <v>72</v>
      </c>
      <c r="B137">
        <v>59204062</v>
      </c>
      <c r="C137">
        <v>60526417</v>
      </c>
      <c r="D137">
        <v>58308933</v>
      </c>
      <c r="E137">
        <v>1</v>
      </c>
      <c r="F137">
        <v>1</v>
      </c>
      <c r="G137">
        <v>1080</v>
      </c>
      <c r="H137">
        <v>3</v>
      </c>
      <c r="I137" t="s">
        <v>897</v>
      </c>
      <c r="J137" t="s">
        <v>898</v>
      </c>
      <c r="K137" t="s">
        <v>899</v>
      </c>
      <c r="L137">
        <v>1348</v>
      </c>
      <c r="N137">
        <v>1009</v>
      </c>
      <c r="O137" t="s">
        <v>900</v>
      </c>
      <c r="P137" t="s">
        <v>900</v>
      </c>
      <c r="Q137">
        <v>1000</v>
      </c>
      <c r="W137">
        <v>0</v>
      </c>
      <c r="X137">
        <v>1469978170</v>
      </c>
      <c r="Y137">
        <f t="shared" si="96"/>
        <v>2.5000000000000002E-6</v>
      </c>
      <c r="AA137">
        <v>3234.81</v>
      </c>
      <c r="AB137">
        <v>0</v>
      </c>
      <c r="AC137">
        <v>0</v>
      </c>
      <c r="AD137">
        <v>0</v>
      </c>
      <c r="AE137">
        <v>3234.81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2.5000000000000002E-6</v>
      </c>
      <c r="AU137" t="s">
        <v>3</v>
      </c>
      <c r="AV137">
        <v>0</v>
      </c>
      <c r="AW137">
        <v>2</v>
      </c>
      <c r="AX137">
        <v>60526439</v>
      </c>
      <c r="AY137">
        <v>1</v>
      </c>
      <c r="AZ137">
        <v>0</v>
      </c>
      <c r="BA137">
        <v>133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ROUND(Y137*Source!I72,9)</f>
        <v>0</v>
      </c>
      <c r="CY137">
        <f t="shared" si="97"/>
        <v>3234.81</v>
      </c>
      <c r="CZ137">
        <f t="shared" si="98"/>
        <v>3234.81</v>
      </c>
      <c r="DA137">
        <f t="shared" si="99"/>
        <v>1</v>
      </c>
      <c r="DB137">
        <f t="shared" si="100"/>
        <v>0.01</v>
      </c>
      <c r="DC137">
        <f t="shared" si="101"/>
        <v>0</v>
      </c>
      <c r="DD137" t="s">
        <v>3</v>
      </c>
      <c r="DE137" t="s">
        <v>3</v>
      </c>
      <c r="DF137">
        <f t="shared" si="95"/>
        <v>0</v>
      </c>
      <c r="DG137">
        <f t="shared" si="91"/>
        <v>0</v>
      </c>
      <c r="DH137">
        <f t="shared" si="92"/>
        <v>0</v>
      </c>
      <c r="DI137">
        <f t="shared" si="94"/>
        <v>0</v>
      </c>
      <c r="DJ137">
        <f t="shared" si="102"/>
        <v>0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ROW(Source!A72)</f>
        <v>72</v>
      </c>
      <c r="B138">
        <v>59204062</v>
      </c>
      <c r="C138">
        <v>60526417</v>
      </c>
      <c r="D138">
        <v>58308746</v>
      </c>
      <c r="E138">
        <v>1</v>
      </c>
      <c r="F138">
        <v>1</v>
      </c>
      <c r="G138">
        <v>1080</v>
      </c>
      <c r="H138">
        <v>3</v>
      </c>
      <c r="I138" t="s">
        <v>901</v>
      </c>
      <c r="J138" t="s">
        <v>902</v>
      </c>
      <c r="K138" t="s">
        <v>903</v>
      </c>
      <c r="L138">
        <v>1339</v>
      </c>
      <c r="N138">
        <v>1007</v>
      </c>
      <c r="O138" t="s">
        <v>893</v>
      </c>
      <c r="P138" t="s">
        <v>893</v>
      </c>
      <c r="Q138">
        <v>1</v>
      </c>
      <c r="W138">
        <v>0</v>
      </c>
      <c r="X138">
        <v>1565098517</v>
      </c>
      <c r="Y138">
        <f t="shared" si="96"/>
        <v>0.19</v>
      </c>
      <c r="AA138">
        <v>53.42</v>
      </c>
      <c r="AB138">
        <v>0</v>
      </c>
      <c r="AC138">
        <v>0</v>
      </c>
      <c r="AD138">
        <v>0</v>
      </c>
      <c r="AE138">
        <v>53.42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-2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0.19</v>
      </c>
      <c r="AU138" t="s">
        <v>3</v>
      </c>
      <c r="AV138">
        <v>0</v>
      </c>
      <c r="AW138">
        <v>2</v>
      </c>
      <c r="AX138">
        <v>60526440</v>
      </c>
      <c r="AY138">
        <v>1</v>
      </c>
      <c r="AZ138">
        <v>0</v>
      </c>
      <c r="BA138">
        <v>134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ROUND(Y138*Source!I72,9)</f>
        <v>0</v>
      </c>
      <c r="CY138">
        <f t="shared" si="97"/>
        <v>53.42</v>
      </c>
      <c r="CZ138">
        <f t="shared" si="98"/>
        <v>53.42</v>
      </c>
      <c r="DA138">
        <f t="shared" si="99"/>
        <v>1</v>
      </c>
      <c r="DB138">
        <f t="shared" si="100"/>
        <v>10.15</v>
      </c>
      <c r="DC138">
        <f t="shared" si="101"/>
        <v>0</v>
      </c>
      <c r="DD138" t="s">
        <v>3</v>
      </c>
      <c r="DE138" t="s">
        <v>3</v>
      </c>
      <c r="DF138">
        <f t="shared" si="95"/>
        <v>0</v>
      </c>
      <c r="DG138">
        <f t="shared" si="91"/>
        <v>0</v>
      </c>
      <c r="DH138">
        <f t="shared" si="92"/>
        <v>0</v>
      </c>
      <c r="DI138">
        <f t="shared" si="94"/>
        <v>0</v>
      </c>
      <c r="DJ138">
        <f t="shared" si="102"/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ROW(Source!A72)</f>
        <v>72</v>
      </c>
      <c r="B139">
        <v>59204062</v>
      </c>
      <c r="C139">
        <v>60526417</v>
      </c>
      <c r="D139">
        <v>58309012</v>
      </c>
      <c r="E139">
        <v>1</v>
      </c>
      <c r="F139">
        <v>1</v>
      </c>
      <c r="G139">
        <v>1080</v>
      </c>
      <c r="H139">
        <v>3</v>
      </c>
      <c r="I139" t="s">
        <v>904</v>
      </c>
      <c r="J139" t="s">
        <v>905</v>
      </c>
      <c r="K139" t="s">
        <v>906</v>
      </c>
      <c r="L139">
        <v>1339</v>
      </c>
      <c r="N139">
        <v>1007</v>
      </c>
      <c r="O139" t="s">
        <v>893</v>
      </c>
      <c r="P139" t="s">
        <v>893</v>
      </c>
      <c r="Q139">
        <v>1</v>
      </c>
      <c r="W139">
        <v>0</v>
      </c>
      <c r="X139">
        <v>-388798825</v>
      </c>
      <c r="Y139">
        <f t="shared" si="96"/>
        <v>0.34200000000000003</v>
      </c>
      <c r="AA139">
        <v>5.82</v>
      </c>
      <c r="AB139">
        <v>0</v>
      </c>
      <c r="AC139">
        <v>0</v>
      </c>
      <c r="AD139">
        <v>0</v>
      </c>
      <c r="AE139">
        <v>5.82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0.34200000000000003</v>
      </c>
      <c r="AU139" t="s">
        <v>3</v>
      </c>
      <c r="AV139">
        <v>0</v>
      </c>
      <c r="AW139">
        <v>2</v>
      </c>
      <c r="AX139">
        <v>60526441</v>
      </c>
      <c r="AY139">
        <v>1</v>
      </c>
      <c r="AZ139">
        <v>0</v>
      </c>
      <c r="BA139">
        <v>135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ROUND(Y139*Source!I72,9)</f>
        <v>0</v>
      </c>
      <c r="CY139">
        <f t="shared" si="97"/>
        <v>5.82</v>
      </c>
      <c r="CZ139">
        <f t="shared" si="98"/>
        <v>5.82</v>
      </c>
      <c r="DA139">
        <f t="shared" si="99"/>
        <v>1</v>
      </c>
      <c r="DB139">
        <f t="shared" si="100"/>
        <v>1.99</v>
      </c>
      <c r="DC139">
        <f t="shared" si="101"/>
        <v>0</v>
      </c>
      <c r="DD139" t="s">
        <v>3</v>
      </c>
      <c r="DE139" t="s">
        <v>3</v>
      </c>
      <c r="DF139">
        <f t="shared" si="95"/>
        <v>0</v>
      </c>
      <c r="DG139">
        <f t="shared" si="91"/>
        <v>0</v>
      </c>
      <c r="DH139">
        <f t="shared" si="92"/>
        <v>0</v>
      </c>
      <c r="DI139">
        <f t="shared" si="94"/>
        <v>0</v>
      </c>
      <c r="DJ139">
        <f t="shared" si="102"/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ROW(Source!A72)</f>
        <v>72</v>
      </c>
      <c r="B140">
        <v>59204062</v>
      </c>
      <c r="C140">
        <v>60526417</v>
      </c>
      <c r="D140">
        <v>58309084</v>
      </c>
      <c r="E140">
        <v>1</v>
      </c>
      <c r="F140">
        <v>1</v>
      </c>
      <c r="G140">
        <v>1080</v>
      </c>
      <c r="H140">
        <v>3</v>
      </c>
      <c r="I140" t="s">
        <v>907</v>
      </c>
      <c r="J140" t="s">
        <v>908</v>
      </c>
      <c r="K140" t="s">
        <v>909</v>
      </c>
      <c r="L140">
        <v>1348</v>
      </c>
      <c r="N140">
        <v>1009</v>
      </c>
      <c r="O140" t="s">
        <v>900</v>
      </c>
      <c r="P140" t="s">
        <v>900</v>
      </c>
      <c r="Q140">
        <v>1000</v>
      </c>
      <c r="W140">
        <v>0</v>
      </c>
      <c r="X140">
        <v>356473523</v>
      </c>
      <c r="Y140">
        <f t="shared" si="96"/>
        <v>8.7000000000000001E-4</v>
      </c>
      <c r="AA140">
        <v>16214.84</v>
      </c>
      <c r="AB140">
        <v>0</v>
      </c>
      <c r="AC140">
        <v>0</v>
      </c>
      <c r="AD140">
        <v>0</v>
      </c>
      <c r="AE140">
        <v>16214.84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-2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8.7000000000000001E-4</v>
      </c>
      <c r="AU140" t="s">
        <v>3</v>
      </c>
      <c r="AV140">
        <v>0</v>
      </c>
      <c r="AW140">
        <v>2</v>
      </c>
      <c r="AX140">
        <v>60526442</v>
      </c>
      <c r="AY140">
        <v>1</v>
      </c>
      <c r="AZ140">
        <v>0</v>
      </c>
      <c r="BA140">
        <v>136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ROUND(Y140*Source!I72,9)</f>
        <v>0</v>
      </c>
      <c r="CY140">
        <f t="shared" si="97"/>
        <v>16214.84</v>
      </c>
      <c r="CZ140">
        <f t="shared" si="98"/>
        <v>16214.84</v>
      </c>
      <c r="DA140">
        <f t="shared" si="99"/>
        <v>1</v>
      </c>
      <c r="DB140">
        <f t="shared" si="100"/>
        <v>14.11</v>
      </c>
      <c r="DC140">
        <f t="shared" si="101"/>
        <v>0</v>
      </c>
      <c r="DD140" t="s">
        <v>3</v>
      </c>
      <c r="DE140" t="s">
        <v>3</v>
      </c>
      <c r="DF140">
        <f t="shared" si="95"/>
        <v>0</v>
      </c>
      <c r="DG140">
        <f t="shared" si="91"/>
        <v>0</v>
      </c>
      <c r="DH140">
        <f t="shared" si="92"/>
        <v>0</v>
      </c>
      <c r="DI140">
        <f t="shared" si="94"/>
        <v>0</v>
      </c>
      <c r="DJ140">
        <f t="shared" si="102"/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ROW(Source!A72)</f>
        <v>72</v>
      </c>
      <c r="B141">
        <v>59204062</v>
      </c>
      <c r="C141">
        <v>60526417</v>
      </c>
      <c r="D141">
        <v>58309253</v>
      </c>
      <c r="E141">
        <v>1</v>
      </c>
      <c r="F141">
        <v>1</v>
      </c>
      <c r="G141">
        <v>1080</v>
      </c>
      <c r="H141">
        <v>3</v>
      </c>
      <c r="I141" t="s">
        <v>910</v>
      </c>
      <c r="J141" t="s">
        <v>911</v>
      </c>
      <c r="K141" t="s">
        <v>912</v>
      </c>
      <c r="L141">
        <v>1346</v>
      </c>
      <c r="N141">
        <v>1009</v>
      </c>
      <c r="O141" t="s">
        <v>880</v>
      </c>
      <c r="P141" t="s">
        <v>880</v>
      </c>
      <c r="Q141">
        <v>1</v>
      </c>
      <c r="W141">
        <v>0</v>
      </c>
      <c r="X141">
        <v>1135396300</v>
      </c>
      <c r="Y141">
        <f t="shared" si="96"/>
        <v>0.1</v>
      </c>
      <c r="AA141">
        <v>20.190000000000001</v>
      </c>
      <c r="AB141">
        <v>0</v>
      </c>
      <c r="AC141">
        <v>0</v>
      </c>
      <c r="AD141">
        <v>0</v>
      </c>
      <c r="AE141">
        <v>20.190000000000001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-2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0.1</v>
      </c>
      <c r="AU141" t="s">
        <v>3</v>
      </c>
      <c r="AV141">
        <v>0</v>
      </c>
      <c r="AW141">
        <v>2</v>
      </c>
      <c r="AX141">
        <v>60526443</v>
      </c>
      <c r="AY141">
        <v>1</v>
      </c>
      <c r="AZ141">
        <v>0</v>
      </c>
      <c r="BA141">
        <v>137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ROUND(Y141*Source!I72,9)</f>
        <v>0</v>
      </c>
      <c r="CY141">
        <f t="shared" si="97"/>
        <v>20.190000000000001</v>
      </c>
      <c r="CZ141">
        <f t="shared" si="98"/>
        <v>20.190000000000001</v>
      </c>
      <c r="DA141">
        <f t="shared" si="99"/>
        <v>1</v>
      </c>
      <c r="DB141">
        <f t="shared" si="100"/>
        <v>2.02</v>
      </c>
      <c r="DC141">
        <f t="shared" si="101"/>
        <v>0</v>
      </c>
      <c r="DD141" t="s">
        <v>3</v>
      </c>
      <c r="DE141" t="s">
        <v>3</v>
      </c>
      <c r="DF141">
        <f t="shared" si="95"/>
        <v>0</v>
      </c>
      <c r="DG141">
        <f t="shared" si="91"/>
        <v>0</v>
      </c>
      <c r="DH141">
        <f t="shared" si="92"/>
        <v>0</v>
      </c>
      <c r="DI141">
        <f t="shared" si="94"/>
        <v>0</v>
      </c>
      <c r="DJ141">
        <f t="shared" si="102"/>
        <v>0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ROW(Source!A72)</f>
        <v>72</v>
      </c>
      <c r="B142">
        <v>59204062</v>
      </c>
      <c r="C142">
        <v>60526417</v>
      </c>
      <c r="D142">
        <v>58309395</v>
      </c>
      <c r="E142">
        <v>1</v>
      </c>
      <c r="F142">
        <v>1</v>
      </c>
      <c r="G142">
        <v>1080</v>
      </c>
      <c r="H142">
        <v>3</v>
      </c>
      <c r="I142" t="s">
        <v>913</v>
      </c>
      <c r="J142" t="s">
        <v>914</v>
      </c>
      <c r="K142" t="s">
        <v>915</v>
      </c>
      <c r="L142">
        <v>1348</v>
      </c>
      <c r="N142">
        <v>1009</v>
      </c>
      <c r="O142" t="s">
        <v>900</v>
      </c>
      <c r="P142" t="s">
        <v>900</v>
      </c>
      <c r="Q142">
        <v>1000</v>
      </c>
      <c r="W142">
        <v>0</v>
      </c>
      <c r="X142">
        <v>1017087992</v>
      </c>
      <c r="Y142">
        <f t="shared" si="96"/>
        <v>4.0000000000000002E-4</v>
      </c>
      <c r="AA142">
        <v>35445.93</v>
      </c>
      <c r="AB142">
        <v>0</v>
      </c>
      <c r="AC142">
        <v>0</v>
      </c>
      <c r="AD142">
        <v>0</v>
      </c>
      <c r="AE142">
        <v>35445.93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-2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4.0000000000000002E-4</v>
      </c>
      <c r="AU142" t="s">
        <v>3</v>
      </c>
      <c r="AV142">
        <v>0</v>
      </c>
      <c r="AW142">
        <v>2</v>
      </c>
      <c r="AX142">
        <v>60526444</v>
      </c>
      <c r="AY142">
        <v>1</v>
      </c>
      <c r="AZ142">
        <v>0</v>
      </c>
      <c r="BA142">
        <v>138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ROUND(Y142*Source!I72,9)</f>
        <v>0</v>
      </c>
      <c r="CY142">
        <f t="shared" si="97"/>
        <v>35445.93</v>
      </c>
      <c r="CZ142">
        <f t="shared" si="98"/>
        <v>35445.93</v>
      </c>
      <c r="DA142">
        <f t="shared" si="99"/>
        <v>1</v>
      </c>
      <c r="DB142">
        <f t="shared" si="100"/>
        <v>14.18</v>
      </c>
      <c r="DC142">
        <f t="shared" si="101"/>
        <v>0</v>
      </c>
      <c r="DD142" t="s">
        <v>3</v>
      </c>
      <c r="DE142" t="s">
        <v>3</v>
      </c>
      <c r="DF142">
        <f t="shared" si="95"/>
        <v>0</v>
      </c>
      <c r="DG142">
        <f t="shared" si="91"/>
        <v>0</v>
      </c>
      <c r="DH142">
        <f t="shared" si="92"/>
        <v>0</v>
      </c>
      <c r="DI142">
        <f t="shared" si="94"/>
        <v>0</v>
      </c>
      <c r="DJ142">
        <f t="shared" si="102"/>
        <v>0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ROW(Source!A72)</f>
        <v>72</v>
      </c>
      <c r="B143">
        <v>59204062</v>
      </c>
      <c r="C143">
        <v>60526417</v>
      </c>
      <c r="D143">
        <v>58326209</v>
      </c>
      <c r="E143">
        <v>1</v>
      </c>
      <c r="F143">
        <v>1</v>
      </c>
      <c r="G143">
        <v>1080</v>
      </c>
      <c r="H143">
        <v>3</v>
      </c>
      <c r="I143" t="s">
        <v>87</v>
      </c>
      <c r="J143" t="s">
        <v>89</v>
      </c>
      <c r="K143" t="s">
        <v>88</v>
      </c>
      <c r="L143">
        <v>1354</v>
      </c>
      <c r="N143">
        <v>1010</v>
      </c>
      <c r="O143" t="s">
        <v>39</v>
      </c>
      <c r="P143" t="s">
        <v>39</v>
      </c>
      <c r="Q143">
        <v>1</v>
      </c>
      <c r="W143">
        <v>0</v>
      </c>
      <c r="X143">
        <v>306534351</v>
      </c>
      <c r="Y143">
        <f t="shared" si="96"/>
        <v>49.714285699999998</v>
      </c>
      <c r="AA143">
        <v>22.71</v>
      </c>
      <c r="AB143">
        <v>0</v>
      </c>
      <c r="AC143">
        <v>0</v>
      </c>
      <c r="AD143">
        <v>0</v>
      </c>
      <c r="AE143">
        <v>22.71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 t="s">
        <v>3</v>
      </c>
      <c r="AT143">
        <v>49.714285699999998</v>
      </c>
      <c r="AU143" t="s">
        <v>3</v>
      </c>
      <c r="AV143">
        <v>0</v>
      </c>
      <c r="AW143">
        <v>1</v>
      </c>
      <c r="AX143">
        <v>-1</v>
      </c>
      <c r="AY143">
        <v>0</v>
      </c>
      <c r="AZ143">
        <v>0</v>
      </c>
      <c r="BA143" t="s">
        <v>3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ROUND(Y143*Source!I72,9)</f>
        <v>0</v>
      </c>
      <c r="CY143">
        <f t="shared" si="97"/>
        <v>22.71</v>
      </c>
      <c r="CZ143">
        <f t="shared" si="98"/>
        <v>22.71</v>
      </c>
      <c r="DA143">
        <f t="shared" si="99"/>
        <v>1</v>
      </c>
      <c r="DB143">
        <f t="shared" si="100"/>
        <v>1129.01</v>
      </c>
      <c r="DC143">
        <f t="shared" si="101"/>
        <v>0</v>
      </c>
      <c r="DD143" t="s">
        <v>3</v>
      </c>
      <c r="DE143" t="s">
        <v>3</v>
      </c>
      <c r="DF143">
        <f t="shared" si="95"/>
        <v>0</v>
      </c>
      <c r="DG143">
        <f t="shared" si="91"/>
        <v>0</v>
      </c>
      <c r="DH143">
        <f t="shared" si="92"/>
        <v>0</v>
      </c>
      <c r="DI143">
        <f t="shared" si="94"/>
        <v>0</v>
      </c>
      <c r="DJ143">
        <f t="shared" si="102"/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ROW(Source!A72)</f>
        <v>72</v>
      </c>
      <c r="B144">
        <v>59204062</v>
      </c>
      <c r="C144">
        <v>60526417</v>
      </c>
      <c r="D144">
        <v>58321779</v>
      </c>
      <c r="E144">
        <v>1</v>
      </c>
      <c r="F144">
        <v>1</v>
      </c>
      <c r="G144">
        <v>1080</v>
      </c>
      <c r="H144">
        <v>3</v>
      </c>
      <c r="I144" t="s">
        <v>76</v>
      </c>
      <c r="J144" t="s">
        <v>78</v>
      </c>
      <c r="K144" t="s">
        <v>77</v>
      </c>
      <c r="L144">
        <v>1301</v>
      </c>
      <c r="N144">
        <v>1003</v>
      </c>
      <c r="O144" t="s">
        <v>34</v>
      </c>
      <c r="P144" t="s">
        <v>34</v>
      </c>
      <c r="Q144">
        <v>1</v>
      </c>
      <c r="W144">
        <v>0</v>
      </c>
      <c r="X144">
        <v>1800542993</v>
      </c>
      <c r="Y144">
        <f t="shared" si="96"/>
        <v>100</v>
      </c>
      <c r="AA144">
        <v>41.57</v>
      </c>
      <c r="AB144">
        <v>0</v>
      </c>
      <c r="AC144">
        <v>0</v>
      </c>
      <c r="AD144">
        <v>0</v>
      </c>
      <c r="AE144">
        <v>41.57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 t="s">
        <v>3</v>
      </c>
      <c r="AT144">
        <v>100</v>
      </c>
      <c r="AU144" t="s">
        <v>3</v>
      </c>
      <c r="AV144">
        <v>0</v>
      </c>
      <c r="AW144">
        <v>1</v>
      </c>
      <c r="AX144">
        <v>-1</v>
      </c>
      <c r="AY144">
        <v>0</v>
      </c>
      <c r="AZ144">
        <v>0</v>
      </c>
      <c r="BA144" t="s">
        <v>3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ROUND(Y144*Source!I72,9)</f>
        <v>0</v>
      </c>
      <c r="CY144">
        <f t="shared" si="97"/>
        <v>41.57</v>
      </c>
      <c r="CZ144">
        <f t="shared" si="98"/>
        <v>41.57</v>
      </c>
      <c r="DA144">
        <f t="shared" si="99"/>
        <v>1</v>
      </c>
      <c r="DB144">
        <f t="shared" si="100"/>
        <v>4157</v>
      </c>
      <c r="DC144">
        <f t="shared" si="101"/>
        <v>0</v>
      </c>
      <c r="DD144" t="s">
        <v>3</v>
      </c>
      <c r="DE144" t="s">
        <v>3</v>
      </c>
      <c r="DF144">
        <f t="shared" si="95"/>
        <v>0</v>
      </c>
      <c r="DG144">
        <f t="shared" si="91"/>
        <v>0</v>
      </c>
      <c r="DH144">
        <f t="shared" si="92"/>
        <v>0</v>
      </c>
      <c r="DI144">
        <f t="shared" si="94"/>
        <v>0</v>
      </c>
      <c r="DJ144">
        <f t="shared" si="102"/>
        <v>0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ROW(Source!A72)</f>
        <v>72</v>
      </c>
      <c r="B145">
        <v>59204062</v>
      </c>
      <c r="C145">
        <v>60526417</v>
      </c>
      <c r="D145">
        <v>58327518</v>
      </c>
      <c r="E145">
        <v>1</v>
      </c>
      <c r="F145">
        <v>1</v>
      </c>
      <c r="G145">
        <v>1080</v>
      </c>
      <c r="H145">
        <v>3</v>
      </c>
      <c r="I145" t="s">
        <v>81</v>
      </c>
      <c r="J145" t="s">
        <v>83</v>
      </c>
      <c r="K145" t="s">
        <v>82</v>
      </c>
      <c r="L145">
        <v>1354</v>
      </c>
      <c r="N145">
        <v>1010</v>
      </c>
      <c r="O145" t="s">
        <v>39</v>
      </c>
      <c r="P145" t="s">
        <v>39</v>
      </c>
      <c r="Q145">
        <v>1</v>
      </c>
      <c r="W145">
        <v>0</v>
      </c>
      <c r="X145">
        <v>-754980731</v>
      </c>
      <c r="Y145">
        <f t="shared" si="96"/>
        <v>8</v>
      </c>
      <c r="AA145">
        <v>74.36</v>
      </c>
      <c r="AB145">
        <v>0</v>
      </c>
      <c r="AC145">
        <v>0</v>
      </c>
      <c r="AD145">
        <v>0</v>
      </c>
      <c r="AE145">
        <v>74.36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 t="s">
        <v>3</v>
      </c>
      <c r="AT145">
        <v>8</v>
      </c>
      <c r="AU145" t="s">
        <v>3</v>
      </c>
      <c r="AV145">
        <v>0</v>
      </c>
      <c r="AW145">
        <v>1</v>
      </c>
      <c r="AX145">
        <v>-1</v>
      </c>
      <c r="AY145">
        <v>0</v>
      </c>
      <c r="AZ145">
        <v>0</v>
      </c>
      <c r="BA145" t="s">
        <v>3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ROUND(Y145*Source!I72,9)</f>
        <v>0</v>
      </c>
      <c r="CY145">
        <f t="shared" si="97"/>
        <v>74.36</v>
      </c>
      <c r="CZ145">
        <f t="shared" si="98"/>
        <v>74.36</v>
      </c>
      <c r="DA145">
        <f t="shared" si="99"/>
        <v>1</v>
      </c>
      <c r="DB145">
        <f t="shared" si="100"/>
        <v>594.88</v>
      </c>
      <c r="DC145">
        <f t="shared" si="101"/>
        <v>0</v>
      </c>
      <c r="DD145" t="s">
        <v>3</v>
      </c>
      <c r="DE145" t="s">
        <v>3</v>
      </c>
      <c r="DF145">
        <f t="shared" si="95"/>
        <v>0</v>
      </c>
      <c r="DG145">
        <f t="shared" si="91"/>
        <v>0</v>
      </c>
      <c r="DH145">
        <f t="shared" si="92"/>
        <v>0</v>
      </c>
      <c r="DI145">
        <f t="shared" si="94"/>
        <v>0</v>
      </c>
      <c r="DJ145">
        <f t="shared" si="102"/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ROW(Source!A73)</f>
        <v>73</v>
      </c>
      <c r="B146">
        <v>59204059</v>
      </c>
      <c r="C146">
        <v>60526417</v>
      </c>
      <c r="D146">
        <v>58266404</v>
      </c>
      <c r="E146">
        <v>1080</v>
      </c>
      <c r="F146">
        <v>1</v>
      </c>
      <c r="G146">
        <v>1080</v>
      </c>
      <c r="H146">
        <v>1</v>
      </c>
      <c r="I146" t="s">
        <v>859</v>
      </c>
      <c r="J146" t="s">
        <v>3</v>
      </c>
      <c r="K146" t="s">
        <v>860</v>
      </c>
      <c r="L146">
        <v>1191</v>
      </c>
      <c r="N146">
        <v>1013</v>
      </c>
      <c r="O146" t="s">
        <v>861</v>
      </c>
      <c r="P146" t="s">
        <v>861</v>
      </c>
      <c r="Q146">
        <v>1</v>
      </c>
      <c r="W146">
        <v>0</v>
      </c>
      <c r="X146">
        <v>476480486</v>
      </c>
      <c r="Y146">
        <f>((AT146*1.15)*1.1)</f>
        <v>42.630500000000005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5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33.700000000000003</v>
      </c>
      <c r="AU146" t="s">
        <v>26</v>
      </c>
      <c r="AV146">
        <v>1</v>
      </c>
      <c r="AW146">
        <v>2</v>
      </c>
      <c r="AX146">
        <v>60526433</v>
      </c>
      <c r="AY146">
        <v>1</v>
      </c>
      <c r="AZ146">
        <v>0</v>
      </c>
      <c r="BA146">
        <v>142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U146">
        <f>ROUND(AT146*Source!I73*AH146*AL146,2)</f>
        <v>0</v>
      </c>
      <c r="CV146">
        <f>ROUND(Y146*Source!I73,9)</f>
        <v>0</v>
      </c>
      <c r="CW146">
        <v>0</v>
      </c>
      <c r="CX146">
        <f>ROUND(Y146*Source!I73,9)</f>
        <v>0</v>
      </c>
      <c r="CY146">
        <f>AD146</f>
        <v>0</v>
      </c>
      <c r="CZ146">
        <f>AH146</f>
        <v>0</v>
      </c>
      <c r="DA146">
        <f>AL146</f>
        <v>1</v>
      </c>
      <c r="DB146">
        <f>ROUND(((ROUND(AT146*CZ146,2)*1.15)*1.1),6)</f>
        <v>0</v>
      </c>
      <c r="DC146">
        <f>ROUND(((ROUND(AT146*AG146,2)*1.15)*1.1),6)</f>
        <v>0</v>
      </c>
      <c r="DD146" t="s">
        <v>3</v>
      </c>
      <c r="DE146" t="s">
        <v>3</v>
      </c>
      <c r="DF146">
        <f t="shared" si="95"/>
        <v>0</v>
      </c>
      <c r="DG146">
        <f t="shared" si="91"/>
        <v>0</v>
      </c>
      <c r="DH146">
        <f t="shared" si="92"/>
        <v>0</v>
      </c>
      <c r="DI146">
        <f t="shared" si="94"/>
        <v>0</v>
      </c>
      <c r="DJ146">
        <f>DI146</f>
        <v>0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ROW(Source!A73)</f>
        <v>73</v>
      </c>
      <c r="B147">
        <v>59204059</v>
      </c>
      <c r="C147">
        <v>60526417</v>
      </c>
      <c r="D147">
        <v>58340276</v>
      </c>
      <c r="E147">
        <v>1</v>
      </c>
      <c r="F147">
        <v>1</v>
      </c>
      <c r="G147">
        <v>1080</v>
      </c>
      <c r="H147">
        <v>2</v>
      </c>
      <c r="I147" t="s">
        <v>887</v>
      </c>
      <c r="J147" t="s">
        <v>888</v>
      </c>
      <c r="K147" t="s">
        <v>889</v>
      </c>
      <c r="L147">
        <v>1368</v>
      </c>
      <c r="N147">
        <v>1011</v>
      </c>
      <c r="O147" t="s">
        <v>865</v>
      </c>
      <c r="P147" t="s">
        <v>865</v>
      </c>
      <c r="Q147">
        <v>1</v>
      </c>
      <c r="W147">
        <v>0</v>
      </c>
      <c r="X147">
        <v>-886582249</v>
      </c>
      <c r="Y147">
        <f>((AT147*1.25)*1.1)</f>
        <v>1.63625</v>
      </c>
      <c r="AA147">
        <v>0</v>
      </c>
      <c r="AB147">
        <v>39.799999999999997</v>
      </c>
      <c r="AC147">
        <v>0</v>
      </c>
      <c r="AD147">
        <v>0</v>
      </c>
      <c r="AE147">
        <v>0</v>
      </c>
      <c r="AF147">
        <v>3.18</v>
      </c>
      <c r="AG147">
        <v>0</v>
      </c>
      <c r="AH147">
        <v>0</v>
      </c>
      <c r="AI147">
        <v>1</v>
      </c>
      <c r="AJ147">
        <v>11.73</v>
      </c>
      <c r="AK147">
        <v>54.99</v>
      </c>
      <c r="AL147">
        <v>1</v>
      </c>
      <c r="AM147">
        <v>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1.19</v>
      </c>
      <c r="AU147" t="s">
        <v>866</v>
      </c>
      <c r="AV147">
        <v>0</v>
      </c>
      <c r="AW147">
        <v>2</v>
      </c>
      <c r="AX147">
        <v>60526434</v>
      </c>
      <c r="AY147">
        <v>1</v>
      </c>
      <c r="AZ147">
        <v>0</v>
      </c>
      <c r="BA147">
        <v>143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f>ROUND(Y147*Source!I73*DO147,9)</f>
        <v>0</v>
      </c>
      <c r="CX147">
        <f>ROUND(Y147*Source!I73,9)</f>
        <v>0</v>
      </c>
      <c r="CY147">
        <f>AB147</f>
        <v>39.799999999999997</v>
      </c>
      <c r="CZ147">
        <f>AF147</f>
        <v>3.18</v>
      </c>
      <c r="DA147">
        <f>AJ147</f>
        <v>11.73</v>
      </c>
      <c r="DB147">
        <f>ROUND(((ROUND(AT147*CZ147,2)*1.25)*1.1),6)</f>
        <v>5.1974999999999998</v>
      </c>
      <c r="DC147">
        <f>ROUND(((ROUND(AT147*AG147,2)*1.25)*1.1),6)</f>
        <v>0</v>
      </c>
      <c r="DD147" t="s">
        <v>3</v>
      </c>
      <c r="DE147" t="s">
        <v>3</v>
      </c>
      <c r="DF147">
        <f t="shared" si="95"/>
        <v>0</v>
      </c>
      <c r="DG147">
        <f>ROUND(ROUND(AF147*AJ147,2)*CX147,2)</f>
        <v>0</v>
      </c>
      <c r="DH147">
        <f>ROUND(ROUND(AG147*AK147,2)*CX147,2)</f>
        <v>0</v>
      </c>
      <c r="DI147">
        <f t="shared" si="94"/>
        <v>0</v>
      </c>
      <c r="DJ147">
        <f>DG147</f>
        <v>0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ROW(Source!A73)</f>
        <v>73</v>
      </c>
      <c r="B148">
        <v>59204059</v>
      </c>
      <c r="C148">
        <v>60526417</v>
      </c>
      <c r="D148">
        <v>58340578</v>
      </c>
      <c r="E148">
        <v>1</v>
      </c>
      <c r="F148">
        <v>1</v>
      </c>
      <c r="G148">
        <v>1080</v>
      </c>
      <c r="H148">
        <v>2</v>
      </c>
      <c r="I148" t="s">
        <v>862</v>
      </c>
      <c r="J148" t="s">
        <v>863</v>
      </c>
      <c r="K148" t="s">
        <v>864</v>
      </c>
      <c r="L148">
        <v>1368</v>
      </c>
      <c r="N148">
        <v>1011</v>
      </c>
      <c r="O148" t="s">
        <v>865</v>
      </c>
      <c r="P148" t="s">
        <v>865</v>
      </c>
      <c r="Q148">
        <v>1</v>
      </c>
      <c r="W148">
        <v>0</v>
      </c>
      <c r="X148">
        <v>-1985943078</v>
      </c>
      <c r="Y148">
        <f>((AT148*1.25)*1.1)</f>
        <v>0.55000000000000004</v>
      </c>
      <c r="AA148">
        <v>0</v>
      </c>
      <c r="AB148">
        <v>1445.28</v>
      </c>
      <c r="AC148">
        <v>740.47</v>
      </c>
      <c r="AD148">
        <v>0</v>
      </c>
      <c r="AE148">
        <v>0</v>
      </c>
      <c r="AF148">
        <v>83.1</v>
      </c>
      <c r="AG148">
        <v>12.62</v>
      </c>
      <c r="AH148">
        <v>0</v>
      </c>
      <c r="AI148">
        <v>1</v>
      </c>
      <c r="AJ148">
        <v>16.3</v>
      </c>
      <c r="AK148">
        <v>54.99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0.4</v>
      </c>
      <c r="AU148" t="s">
        <v>866</v>
      </c>
      <c r="AV148">
        <v>0</v>
      </c>
      <c r="AW148">
        <v>2</v>
      </c>
      <c r="AX148">
        <v>60526435</v>
      </c>
      <c r="AY148">
        <v>1</v>
      </c>
      <c r="AZ148">
        <v>0</v>
      </c>
      <c r="BA148">
        <v>144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f>ROUND(Y148*Source!I73*DO148,9)</f>
        <v>0</v>
      </c>
      <c r="CX148">
        <f>ROUND(Y148*Source!I73,9)</f>
        <v>0</v>
      </c>
      <c r="CY148">
        <f>AB148</f>
        <v>1445.28</v>
      </c>
      <c r="CZ148">
        <f>AF148</f>
        <v>83.1</v>
      </c>
      <c r="DA148">
        <f>AJ148</f>
        <v>16.3</v>
      </c>
      <c r="DB148">
        <f>ROUND(((ROUND(AT148*CZ148,2)*1.25)*1.1),6)</f>
        <v>45.704999999999998</v>
      </c>
      <c r="DC148">
        <f>ROUND(((ROUND(AT148*AG148,2)*1.25)*1.1),6)</f>
        <v>6.9437499999999996</v>
      </c>
      <c r="DD148" t="s">
        <v>3</v>
      </c>
      <c r="DE148" t="s">
        <v>3</v>
      </c>
      <c r="DF148">
        <f t="shared" si="95"/>
        <v>0</v>
      </c>
      <c r="DG148">
        <f>ROUND(ROUND(AF148*AJ148,2)*CX148,2)</f>
        <v>0</v>
      </c>
      <c r="DH148">
        <f>ROUND(ROUND(AG148*AK148,2)*CX148,2)</f>
        <v>0</v>
      </c>
      <c r="DI148">
        <f t="shared" si="94"/>
        <v>0</v>
      </c>
      <c r="DJ148">
        <f>DG148</f>
        <v>0</v>
      </c>
      <c r="DK148">
        <v>0</v>
      </c>
      <c r="DL148" t="s">
        <v>867</v>
      </c>
      <c r="DM148">
        <v>0</v>
      </c>
      <c r="DN148" t="s">
        <v>861</v>
      </c>
      <c r="DO148">
        <v>12.62</v>
      </c>
    </row>
    <row r="149" spans="1:119" x14ac:dyDescent="0.2">
      <c r="A149">
        <f>ROW(Source!A73)</f>
        <v>73</v>
      </c>
      <c r="B149">
        <v>59204059</v>
      </c>
      <c r="C149">
        <v>60526417</v>
      </c>
      <c r="D149">
        <v>58339814</v>
      </c>
      <c r="E149">
        <v>1</v>
      </c>
      <c r="F149">
        <v>1</v>
      </c>
      <c r="G149">
        <v>1080</v>
      </c>
      <c r="H149">
        <v>2</v>
      </c>
      <c r="I149" t="s">
        <v>874</v>
      </c>
      <c r="J149" t="s">
        <v>875</v>
      </c>
      <c r="K149" t="s">
        <v>876</v>
      </c>
      <c r="L149">
        <v>1368</v>
      </c>
      <c r="N149">
        <v>1011</v>
      </c>
      <c r="O149" t="s">
        <v>865</v>
      </c>
      <c r="P149" t="s">
        <v>865</v>
      </c>
      <c r="Q149">
        <v>1</v>
      </c>
      <c r="W149">
        <v>0</v>
      </c>
      <c r="X149">
        <v>1087580389</v>
      </c>
      <c r="Y149">
        <f>((AT149*1.25)*1.1)</f>
        <v>8.2500000000000004E-2</v>
      </c>
      <c r="AA149">
        <v>0</v>
      </c>
      <c r="AB149">
        <v>2628.65</v>
      </c>
      <c r="AC149">
        <v>993.36</v>
      </c>
      <c r="AD149">
        <v>0</v>
      </c>
      <c r="AE149">
        <v>0</v>
      </c>
      <c r="AF149">
        <v>179.17</v>
      </c>
      <c r="AG149">
        <v>16.93</v>
      </c>
      <c r="AH149">
        <v>0</v>
      </c>
      <c r="AI149">
        <v>1</v>
      </c>
      <c r="AJ149">
        <v>13.75</v>
      </c>
      <c r="AK149">
        <v>54.99</v>
      </c>
      <c r="AL149">
        <v>1</v>
      </c>
      <c r="AM149">
        <v>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0.06</v>
      </c>
      <c r="AU149" t="s">
        <v>866</v>
      </c>
      <c r="AV149">
        <v>0</v>
      </c>
      <c r="AW149">
        <v>2</v>
      </c>
      <c r="AX149">
        <v>60526436</v>
      </c>
      <c r="AY149">
        <v>1</v>
      </c>
      <c r="AZ149">
        <v>0</v>
      </c>
      <c r="BA149">
        <v>145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f>ROUND(Y149*Source!I73*DO149,9)</f>
        <v>0</v>
      </c>
      <c r="CX149">
        <f>ROUND(Y149*Source!I73,9)</f>
        <v>0</v>
      </c>
      <c r="CY149">
        <f>AB149</f>
        <v>2628.65</v>
      </c>
      <c r="CZ149">
        <f>AF149</f>
        <v>179.17</v>
      </c>
      <c r="DA149">
        <f>AJ149</f>
        <v>13.75</v>
      </c>
      <c r="DB149">
        <f>ROUND(((ROUND(AT149*CZ149,2)*1.25)*1.1),6)</f>
        <v>14.78125</v>
      </c>
      <c r="DC149">
        <f>ROUND(((ROUND(AT149*AG149,2)*1.25)*1.1),6)</f>
        <v>1.4025000000000001</v>
      </c>
      <c r="DD149" t="s">
        <v>3</v>
      </c>
      <c r="DE149" t="s">
        <v>3</v>
      </c>
      <c r="DF149">
        <f t="shared" si="95"/>
        <v>0</v>
      </c>
      <c r="DG149">
        <f>ROUND(ROUND(AF149*AJ149,2)*CX149,2)</f>
        <v>0</v>
      </c>
      <c r="DH149">
        <f>ROUND(ROUND(AG149*AK149,2)*CX149,2)</f>
        <v>0</v>
      </c>
      <c r="DI149">
        <f t="shared" si="94"/>
        <v>0</v>
      </c>
      <c r="DJ149">
        <f>DG149</f>
        <v>0</v>
      </c>
      <c r="DK149">
        <v>0</v>
      </c>
      <c r="DL149" t="s">
        <v>867</v>
      </c>
      <c r="DM149">
        <v>0</v>
      </c>
      <c r="DN149" t="s">
        <v>861</v>
      </c>
      <c r="DO149">
        <v>16.93</v>
      </c>
    </row>
    <row r="150" spans="1:119" x14ac:dyDescent="0.2">
      <c r="A150">
        <f>ROW(Source!A73)</f>
        <v>73</v>
      </c>
      <c r="B150">
        <v>59204059</v>
      </c>
      <c r="C150">
        <v>60526417</v>
      </c>
      <c r="D150">
        <v>58308814</v>
      </c>
      <c r="E150">
        <v>1</v>
      </c>
      <c r="F150">
        <v>1</v>
      </c>
      <c r="G150">
        <v>1080</v>
      </c>
      <c r="H150">
        <v>3</v>
      </c>
      <c r="I150" t="s">
        <v>890</v>
      </c>
      <c r="J150" t="s">
        <v>891</v>
      </c>
      <c r="K150" t="s">
        <v>892</v>
      </c>
      <c r="L150">
        <v>1339</v>
      </c>
      <c r="N150">
        <v>1007</v>
      </c>
      <c r="O150" t="s">
        <v>893</v>
      </c>
      <c r="P150" t="s">
        <v>893</v>
      </c>
      <c r="Q150">
        <v>1</v>
      </c>
      <c r="W150">
        <v>0</v>
      </c>
      <c r="X150">
        <v>-744103292</v>
      </c>
      <c r="Y150">
        <f t="shared" ref="Y150:Y160" si="103">AT150</f>
        <v>9.1999999999999998E-2</v>
      </c>
      <c r="AA150">
        <v>54.79</v>
      </c>
      <c r="AB150">
        <v>0</v>
      </c>
      <c r="AC150">
        <v>0</v>
      </c>
      <c r="AD150">
        <v>0</v>
      </c>
      <c r="AE150">
        <v>7.07</v>
      </c>
      <c r="AF150">
        <v>0</v>
      </c>
      <c r="AG150">
        <v>0</v>
      </c>
      <c r="AH150">
        <v>0</v>
      </c>
      <c r="AI150">
        <v>7.75</v>
      </c>
      <c r="AJ150">
        <v>1</v>
      </c>
      <c r="AK150">
        <v>1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9.1999999999999998E-2</v>
      </c>
      <c r="AU150" t="s">
        <v>3</v>
      </c>
      <c r="AV150">
        <v>0</v>
      </c>
      <c r="AW150">
        <v>2</v>
      </c>
      <c r="AX150">
        <v>60526437</v>
      </c>
      <c r="AY150">
        <v>1</v>
      </c>
      <c r="AZ150">
        <v>0</v>
      </c>
      <c r="BA150">
        <v>146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ROUND(Y150*Source!I73,9)</f>
        <v>0</v>
      </c>
      <c r="CY150">
        <f t="shared" ref="CY150:CY160" si="104">AA150</f>
        <v>54.79</v>
      </c>
      <c r="CZ150">
        <f t="shared" ref="CZ150:CZ160" si="105">AE150</f>
        <v>7.07</v>
      </c>
      <c r="DA150">
        <f t="shared" ref="DA150:DA160" si="106">AI150</f>
        <v>7.75</v>
      </c>
      <c r="DB150">
        <f t="shared" ref="DB150:DB160" si="107">ROUND(ROUND(AT150*CZ150,2),6)</f>
        <v>0.65</v>
      </c>
      <c r="DC150">
        <f t="shared" ref="DC150:DC160" si="108">ROUND(ROUND(AT150*AG150,2),6)</f>
        <v>0</v>
      </c>
      <c r="DD150" t="s">
        <v>3</v>
      </c>
      <c r="DE150" t="s">
        <v>3</v>
      </c>
      <c r="DF150">
        <f t="shared" ref="DF150:DF160" si="109">ROUND(ROUND(AE150*AI150,2)*CX150,2)</f>
        <v>0</v>
      </c>
      <c r="DG150">
        <f t="shared" ref="DG150:DG172" si="110">ROUND(ROUND(AF150,2)*CX150,2)</f>
        <v>0</v>
      </c>
      <c r="DH150">
        <f t="shared" ref="DH150:DH172" si="111">ROUND(ROUND(AG150,2)*CX150,2)</f>
        <v>0</v>
      </c>
      <c r="DI150">
        <f t="shared" si="94"/>
        <v>0</v>
      </c>
      <c r="DJ150">
        <f t="shared" ref="DJ150:DJ160" si="112">DF150</f>
        <v>0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ROW(Source!A73)</f>
        <v>73</v>
      </c>
      <c r="B151">
        <v>59204059</v>
      </c>
      <c r="C151">
        <v>60526417</v>
      </c>
      <c r="D151">
        <v>58310526</v>
      </c>
      <c r="E151">
        <v>1</v>
      </c>
      <c r="F151">
        <v>1</v>
      </c>
      <c r="G151">
        <v>1080</v>
      </c>
      <c r="H151">
        <v>3</v>
      </c>
      <c r="I151" t="s">
        <v>894</v>
      </c>
      <c r="J151" t="s">
        <v>895</v>
      </c>
      <c r="K151" t="s">
        <v>896</v>
      </c>
      <c r="L151">
        <v>1346</v>
      </c>
      <c r="N151">
        <v>1009</v>
      </c>
      <c r="O151" t="s">
        <v>880</v>
      </c>
      <c r="P151" t="s">
        <v>880</v>
      </c>
      <c r="Q151">
        <v>1</v>
      </c>
      <c r="W151">
        <v>0</v>
      </c>
      <c r="X151">
        <v>-1011812427</v>
      </c>
      <c r="Y151">
        <f t="shared" si="103"/>
        <v>0.05</v>
      </c>
      <c r="AA151">
        <v>272.7</v>
      </c>
      <c r="AB151">
        <v>0</v>
      </c>
      <c r="AC151">
        <v>0</v>
      </c>
      <c r="AD151">
        <v>0</v>
      </c>
      <c r="AE151">
        <v>37.979999999999997</v>
      </c>
      <c r="AF151">
        <v>0</v>
      </c>
      <c r="AG151">
        <v>0</v>
      </c>
      <c r="AH151">
        <v>0</v>
      </c>
      <c r="AI151">
        <v>7.18</v>
      </c>
      <c r="AJ151">
        <v>1</v>
      </c>
      <c r="AK151">
        <v>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0.05</v>
      </c>
      <c r="AU151" t="s">
        <v>3</v>
      </c>
      <c r="AV151">
        <v>0</v>
      </c>
      <c r="AW151">
        <v>2</v>
      </c>
      <c r="AX151">
        <v>60526438</v>
      </c>
      <c r="AY151">
        <v>1</v>
      </c>
      <c r="AZ151">
        <v>0</v>
      </c>
      <c r="BA151">
        <v>147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ROUND(Y151*Source!I73,9)</f>
        <v>0</v>
      </c>
      <c r="CY151">
        <f t="shared" si="104"/>
        <v>272.7</v>
      </c>
      <c r="CZ151">
        <f t="shared" si="105"/>
        <v>37.979999999999997</v>
      </c>
      <c r="DA151">
        <f t="shared" si="106"/>
        <v>7.18</v>
      </c>
      <c r="DB151">
        <f t="shared" si="107"/>
        <v>1.9</v>
      </c>
      <c r="DC151">
        <f t="shared" si="108"/>
        <v>0</v>
      </c>
      <c r="DD151" t="s">
        <v>3</v>
      </c>
      <c r="DE151" t="s">
        <v>3</v>
      </c>
      <c r="DF151">
        <f t="shared" si="109"/>
        <v>0</v>
      </c>
      <c r="DG151">
        <f t="shared" si="110"/>
        <v>0</v>
      </c>
      <c r="DH151">
        <f t="shared" si="111"/>
        <v>0</v>
      </c>
      <c r="DI151">
        <f t="shared" si="94"/>
        <v>0</v>
      </c>
      <c r="DJ151">
        <f t="shared" si="112"/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ROW(Source!A73)</f>
        <v>73</v>
      </c>
      <c r="B152">
        <v>59204059</v>
      </c>
      <c r="C152">
        <v>60526417</v>
      </c>
      <c r="D152">
        <v>58308933</v>
      </c>
      <c r="E152">
        <v>1</v>
      </c>
      <c r="F152">
        <v>1</v>
      </c>
      <c r="G152">
        <v>1080</v>
      </c>
      <c r="H152">
        <v>3</v>
      </c>
      <c r="I152" t="s">
        <v>897</v>
      </c>
      <c r="J152" t="s">
        <v>898</v>
      </c>
      <c r="K152" t="s">
        <v>899</v>
      </c>
      <c r="L152">
        <v>1348</v>
      </c>
      <c r="N152">
        <v>1009</v>
      </c>
      <c r="O152" t="s">
        <v>900</v>
      </c>
      <c r="P152" t="s">
        <v>900</v>
      </c>
      <c r="Q152">
        <v>1000</v>
      </c>
      <c r="W152">
        <v>0</v>
      </c>
      <c r="X152">
        <v>1469978170</v>
      </c>
      <c r="Y152">
        <f t="shared" si="103"/>
        <v>2.5000000000000002E-6</v>
      </c>
      <c r="AA152">
        <v>73915.41</v>
      </c>
      <c r="AB152">
        <v>0</v>
      </c>
      <c r="AC152">
        <v>0</v>
      </c>
      <c r="AD152">
        <v>0</v>
      </c>
      <c r="AE152">
        <v>3234.81</v>
      </c>
      <c r="AF152">
        <v>0</v>
      </c>
      <c r="AG152">
        <v>0</v>
      </c>
      <c r="AH152">
        <v>0</v>
      </c>
      <c r="AI152">
        <v>22.85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2.5000000000000002E-6</v>
      </c>
      <c r="AU152" t="s">
        <v>3</v>
      </c>
      <c r="AV152">
        <v>0</v>
      </c>
      <c r="AW152">
        <v>2</v>
      </c>
      <c r="AX152">
        <v>60526439</v>
      </c>
      <c r="AY152">
        <v>1</v>
      </c>
      <c r="AZ152">
        <v>0</v>
      </c>
      <c r="BA152">
        <v>148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ROUND(Y152*Source!I73,9)</f>
        <v>0</v>
      </c>
      <c r="CY152">
        <f t="shared" si="104"/>
        <v>73915.41</v>
      </c>
      <c r="CZ152">
        <f t="shared" si="105"/>
        <v>3234.81</v>
      </c>
      <c r="DA152">
        <f t="shared" si="106"/>
        <v>22.85</v>
      </c>
      <c r="DB152">
        <f t="shared" si="107"/>
        <v>0.01</v>
      </c>
      <c r="DC152">
        <f t="shared" si="108"/>
        <v>0</v>
      </c>
      <c r="DD152" t="s">
        <v>3</v>
      </c>
      <c r="DE152" t="s">
        <v>3</v>
      </c>
      <c r="DF152">
        <f t="shared" si="109"/>
        <v>0</v>
      </c>
      <c r="DG152">
        <f t="shared" si="110"/>
        <v>0</v>
      </c>
      <c r="DH152">
        <f t="shared" si="111"/>
        <v>0</v>
      </c>
      <c r="DI152">
        <f t="shared" si="94"/>
        <v>0</v>
      </c>
      <c r="DJ152">
        <f t="shared" si="112"/>
        <v>0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ROW(Source!A73)</f>
        <v>73</v>
      </c>
      <c r="B153">
        <v>59204059</v>
      </c>
      <c r="C153">
        <v>60526417</v>
      </c>
      <c r="D153">
        <v>58308746</v>
      </c>
      <c r="E153">
        <v>1</v>
      </c>
      <c r="F153">
        <v>1</v>
      </c>
      <c r="G153">
        <v>1080</v>
      </c>
      <c r="H153">
        <v>3</v>
      </c>
      <c r="I153" t="s">
        <v>901</v>
      </c>
      <c r="J153" t="s">
        <v>902</v>
      </c>
      <c r="K153" t="s">
        <v>903</v>
      </c>
      <c r="L153">
        <v>1339</v>
      </c>
      <c r="N153">
        <v>1007</v>
      </c>
      <c r="O153" t="s">
        <v>893</v>
      </c>
      <c r="P153" t="s">
        <v>893</v>
      </c>
      <c r="Q153">
        <v>1</v>
      </c>
      <c r="W153">
        <v>0</v>
      </c>
      <c r="X153">
        <v>1565098517</v>
      </c>
      <c r="Y153">
        <f t="shared" si="103"/>
        <v>0.19</v>
      </c>
      <c r="AA153">
        <v>759.63</v>
      </c>
      <c r="AB153">
        <v>0</v>
      </c>
      <c r="AC153">
        <v>0</v>
      </c>
      <c r="AD153">
        <v>0</v>
      </c>
      <c r="AE153">
        <v>53.42</v>
      </c>
      <c r="AF153">
        <v>0</v>
      </c>
      <c r="AG153">
        <v>0</v>
      </c>
      <c r="AH153">
        <v>0</v>
      </c>
      <c r="AI153">
        <v>14.22</v>
      </c>
      <c r="AJ153">
        <v>1</v>
      </c>
      <c r="AK153">
        <v>1</v>
      </c>
      <c r="AL153">
        <v>1</v>
      </c>
      <c r="AM153">
        <v>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0.19</v>
      </c>
      <c r="AU153" t="s">
        <v>3</v>
      </c>
      <c r="AV153">
        <v>0</v>
      </c>
      <c r="AW153">
        <v>2</v>
      </c>
      <c r="AX153">
        <v>60526440</v>
      </c>
      <c r="AY153">
        <v>1</v>
      </c>
      <c r="AZ153">
        <v>0</v>
      </c>
      <c r="BA153">
        <v>149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ROUND(Y153*Source!I73,9)</f>
        <v>0</v>
      </c>
      <c r="CY153">
        <f t="shared" si="104"/>
        <v>759.63</v>
      </c>
      <c r="CZ153">
        <f t="shared" si="105"/>
        <v>53.42</v>
      </c>
      <c r="DA153">
        <f t="shared" si="106"/>
        <v>14.22</v>
      </c>
      <c r="DB153">
        <f t="shared" si="107"/>
        <v>10.15</v>
      </c>
      <c r="DC153">
        <f t="shared" si="108"/>
        <v>0</v>
      </c>
      <c r="DD153" t="s">
        <v>3</v>
      </c>
      <c r="DE153" t="s">
        <v>3</v>
      </c>
      <c r="DF153">
        <f t="shared" si="109"/>
        <v>0</v>
      </c>
      <c r="DG153">
        <f t="shared" si="110"/>
        <v>0</v>
      </c>
      <c r="DH153">
        <f t="shared" si="111"/>
        <v>0</v>
      </c>
      <c r="DI153">
        <f t="shared" si="94"/>
        <v>0</v>
      </c>
      <c r="DJ153">
        <f t="shared" si="112"/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ROW(Source!A73)</f>
        <v>73</v>
      </c>
      <c r="B154">
        <v>59204059</v>
      </c>
      <c r="C154">
        <v>60526417</v>
      </c>
      <c r="D154">
        <v>58309012</v>
      </c>
      <c r="E154">
        <v>1</v>
      </c>
      <c r="F154">
        <v>1</v>
      </c>
      <c r="G154">
        <v>1080</v>
      </c>
      <c r="H154">
        <v>3</v>
      </c>
      <c r="I154" t="s">
        <v>904</v>
      </c>
      <c r="J154" t="s">
        <v>905</v>
      </c>
      <c r="K154" t="s">
        <v>906</v>
      </c>
      <c r="L154">
        <v>1339</v>
      </c>
      <c r="N154">
        <v>1007</v>
      </c>
      <c r="O154" t="s">
        <v>893</v>
      </c>
      <c r="P154" t="s">
        <v>893</v>
      </c>
      <c r="Q154">
        <v>1</v>
      </c>
      <c r="W154">
        <v>0</v>
      </c>
      <c r="X154">
        <v>-388798825</v>
      </c>
      <c r="Y154">
        <f t="shared" si="103"/>
        <v>0.34200000000000003</v>
      </c>
      <c r="AA154">
        <v>94.23</v>
      </c>
      <c r="AB154">
        <v>0</v>
      </c>
      <c r="AC154">
        <v>0</v>
      </c>
      <c r="AD154">
        <v>0</v>
      </c>
      <c r="AE154">
        <v>5.82</v>
      </c>
      <c r="AF154">
        <v>0</v>
      </c>
      <c r="AG154">
        <v>0</v>
      </c>
      <c r="AH154">
        <v>0</v>
      </c>
      <c r="AI154">
        <v>16.190000000000001</v>
      </c>
      <c r="AJ154">
        <v>1</v>
      </c>
      <c r="AK154">
        <v>1</v>
      </c>
      <c r="AL154">
        <v>1</v>
      </c>
      <c r="AM154">
        <v>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0.34200000000000003</v>
      </c>
      <c r="AU154" t="s">
        <v>3</v>
      </c>
      <c r="AV154">
        <v>0</v>
      </c>
      <c r="AW154">
        <v>2</v>
      </c>
      <c r="AX154">
        <v>60526441</v>
      </c>
      <c r="AY154">
        <v>1</v>
      </c>
      <c r="AZ154">
        <v>0</v>
      </c>
      <c r="BA154">
        <v>150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ROUND(Y154*Source!I73,9)</f>
        <v>0</v>
      </c>
      <c r="CY154">
        <f t="shared" si="104"/>
        <v>94.23</v>
      </c>
      <c r="CZ154">
        <f t="shared" si="105"/>
        <v>5.82</v>
      </c>
      <c r="DA154">
        <f t="shared" si="106"/>
        <v>16.190000000000001</v>
      </c>
      <c r="DB154">
        <f t="shared" si="107"/>
        <v>1.99</v>
      </c>
      <c r="DC154">
        <f t="shared" si="108"/>
        <v>0</v>
      </c>
      <c r="DD154" t="s">
        <v>3</v>
      </c>
      <c r="DE154" t="s">
        <v>3</v>
      </c>
      <c r="DF154">
        <f t="shared" si="109"/>
        <v>0</v>
      </c>
      <c r="DG154">
        <f t="shared" si="110"/>
        <v>0</v>
      </c>
      <c r="DH154">
        <f t="shared" si="111"/>
        <v>0</v>
      </c>
      <c r="DI154">
        <f t="shared" si="94"/>
        <v>0</v>
      </c>
      <c r="DJ154">
        <f t="shared" si="112"/>
        <v>0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ROW(Source!A73)</f>
        <v>73</v>
      </c>
      <c r="B155">
        <v>59204059</v>
      </c>
      <c r="C155">
        <v>60526417</v>
      </c>
      <c r="D155">
        <v>58309084</v>
      </c>
      <c r="E155">
        <v>1</v>
      </c>
      <c r="F155">
        <v>1</v>
      </c>
      <c r="G155">
        <v>1080</v>
      </c>
      <c r="H155">
        <v>3</v>
      </c>
      <c r="I155" t="s">
        <v>907</v>
      </c>
      <c r="J155" t="s">
        <v>908</v>
      </c>
      <c r="K155" t="s">
        <v>909</v>
      </c>
      <c r="L155">
        <v>1348</v>
      </c>
      <c r="N155">
        <v>1009</v>
      </c>
      <c r="O155" t="s">
        <v>900</v>
      </c>
      <c r="P155" t="s">
        <v>900</v>
      </c>
      <c r="Q155">
        <v>1000</v>
      </c>
      <c r="W155">
        <v>0</v>
      </c>
      <c r="X155">
        <v>356473523</v>
      </c>
      <c r="Y155">
        <f t="shared" si="103"/>
        <v>8.7000000000000001E-4</v>
      </c>
      <c r="AA155">
        <v>55779.05</v>
      </c>
      <c r="AB155">
        <v>0</v>
      </c>
      <c r="AC155">
        <v>0</v>
      </c>
      <c r="AD155">
        <v>0</v>
      </c>
      <c r="AE155">
        <v>16214.84</v>
      </c>
      <c r="AF155">
        <v>0</v>
      </c>
      <c r="AG155">
        <v>0</v>
      </c>
      <c r="AH155">
        <v>0</v>
      </c>
      <c r="AI155">
        <v>3.44</v>
      </c>
      <c r="AJ155">
        <v>1</v>
      </c>
      <c r="AK155">
        <v>1</v>
      </c>
      <c r="AL155">
        <v>1</v>
      </c>
      <c r="AM155">
        <v>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8.7000000000000001E-4</v>
      </c>
      <c r="AU155" t="s">
        <v>3</v>
      </c>
      <c r="AV155">
        <v>0</v>
      </c>
      <c r="AW155">
        <v>2</v>
      </c>
      <c r="AX155">
        <v>60526442</v>
      </c>
      <c r="AY155">
        <v>1</v>
      </c>
      <c r="AZ155">
        <v>0</v>
      </c>
      <c r="BA155">
        <v>151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ROUND(Y155*Source!I73,9)</f>
        <v>0</v>
      </c>
      <c r="CY155">
        <f t="shared" si="104"/>
        <v>55779.05</v>
      </c>
      <c r="CZ155">
        <f t="shared" si="105"/>
        <v>16214.84</v>
      </c>
      <c r="DA155">
        <f t="shared" si="106"/>
        <v>3.44</v>
      </c>
      <c r="DB155">
        <f t="shared" si="107"/>
        <v>14.11</v>
      </c>
      <c r="DC155">
        <f t="shared" si="108"/>
        <v>0</v>
      </c>
      <c r="DD155" t="s">
        <v>3</v>
      </c>
      <c r="DE155" t="s">
        <v>3</v>
      </c>
      <c r="DF155">
        <f t="shared" si="109"/>
        <v>0</v>
      </c>
      <c r="DG155">
        <f t="shared" si="110"/>
        <v>0</v>
      </c>
      <c r="DH155">
        <f t="shared" si="111"/>
        <v>0</v>
      </c>
      <c r="DI155">
        <f t="shared" si="94"/>
        <v>0</v>
      </c>
      <c r="DJ155">
        <f t="shared" si="112"/>
        <v>0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ROW(Source!A73)</f>
        <v>73</v>
      </c>
      <c r="B156">
        <v>59204059</v>
      </c>
      <c r="C156">
        <v>60526417</v>
      </c>
      <c r="D156">
        <v>58309253</v>
      </c>
      <c r="E156">
        <v>1</v>
      </c>
      <c r="F156">
        <v>1</v>
      </c>
      <c r="G156">
        <v>1080</v>
      </c>
      <c r="H156">
        <v>3</v>
      </c>
      <c r="I156" t="s">
        <v>910</v>
      </c>
      <c r="J156" t="s">
        <v>911</v>
      </c>
      <c r="K156" t="s">
        <v>912</v>
      </c>
      <c r="L156">
        <v>1346</v>
      </c>
      <c r="N156">
        <v>1009</v>
      </c>
      <c r="O156" t="s">
        <v>880</v>
      </c>
      <c r="P156" t="s">
        <v>880</v>
      </c>
      <c r="Q156">
        <v>1</v>
      </c>
      <c r="W156">
        <v>0</v>
      </c>
      <c r="X156">
        <v>1135396300</v>
      </c>
      <c r="Y156">
        <f t="shared" si="103"/>
        <v>0.1</v>
      </c>
      <c r="AA156">
        <v>85.4</v>
      </c>
      <c r="AB156">
        <v>0</v>
      </c>
      <c r="AC156">
        <v>0</v>
      </c>
      <c r="AD156">
        <v>0</v>
      </c>
      <c r="AE156">
        <v>20.190000000000001</v>
      </c>
      <c r="AF156">
        <v>0</v>
      </c>
      <c r="AG156">
        <v>0</v>
      </c>
      <c r="AH156">
        <v>0</v>
      </c>
      <c r="AI156">
        <v>4.2300000000000004</v>
      </c>
      <c r="AJ156">
        <v>1</v>
      </c>
      <c r="AK156">
        <v>1</v>
      </c>
      <c r="AL156">
        <v>1</v>
      </c>
      <c r="AM156">
        <v>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0.1</v>
      </c>
      <c r="AU156" t="s">
        <v>3</v>
      </c>
      <c r="AV156">
        <v>0</v>
      </c>
      <c r="AW156">
        <v>2</v>
      </c>
      <c r="AX156">
        <v>60526443</v>
      </c>
      <c r="AY156">
        <v>1</v>
      </c>
      <c r="AZ156">
        <v>0</v>
      </c>
      <c r="BA156">
        <v>152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ROUND(Y156*Source!I73,9)</f>
        <v>0</v>
      </c>
      <c r="CY156">
        <f t="shared" si="104"/>
        <v>85.4</v>
      </c>
      <c r="CZ156">
        <f t="shared" si="105"/>
        <v>20.190000000000001</v>
      </c>
      <c r="DA156">
        <f t="shared" si="106"/>
        <v>4.2300000000000004</v>
      </c>
      <c r="DB156">
        <f t="shared" si="107"/>
        <v>2.02</v>
      </c>
      <c r="DC156">
        <f t="shared" si="108"/>
        <v>0</v>
      </c>
      <c r="DD156" t="s">
        <v>3</v>
      </c>
      <c r="DE156" t="s">
        <v>3</v>
      </c>
      <c r="DF156">
        <f t="shared" si="109"/>
        <v>0</v>
      </c>
      <c r="DG156">
        <f t="shared" si="110"/>
        <v>0</v>
      </c>
      <c r="DH156">
        <f t="shared" si="111"/>
        <v>0</v>
      </c>
      <c r="DI156">
        <f t="shared" si="94"/>
        <v>0</v>
      </c>
      <c r="DJ156">
        <f t="shared" si="112"/>
        <v>0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ROW(Source!A73)</f>
        <v>73</v>
      </c>
      <c r="B157">
        <v>59204059</v>
      </c>
      <c r="C157">
        <v>60526417</v>
      </c>
      <c r="D157">
        <v>58309395</v>
      </c>
      <c r="E157">
        <v>1</v>
      </c>
      <c r="F157">
        <v>1</v>
      </c>
      <c r="G157">
        <v>1080</v>
      </c>
      <c r="H157">
        <v>3</v>
      </c>
      <c r="I157" t="s">
        <v>913</v>
      </c>
      <c r="J157" t="s">
        <v>914</v>
      </c>
      <c r="K157" t="s">
        <v>915</v>
      </c>
      <c r="L157">
        <v>1348</v>
      </c>
      <c r="N157">
        <v>1009</v>
      </c>
      <c r="O157" t="s">
        <v>900</v>
      </c>
      <c r="P157" t="s">
        <v>900</v>
      </c>
      <c r="Q157">
        <v>1000</v>
      </c>
      <c r="W157">
        <v>0</v>
      </c>
      <c r="X157">
        <v>1017087992</v>
      </c>
      <c r="Y157">
        <f t="shared" si="103"/>
        <v>4.0000000000000002E-4</v>
      </c>
      <c r="AA157">
        <v>62739.3</v>
      </c>
      <c r="AB157">
        <v>0</v>
      </c>
      <c r="AC157">
        <v>0</v>
      </c>
      <c r="AD157">
        <v>0</v>
      </c>
      <c r="AE157">
        <v>35445.93</v>
      </c>
      <c r="AF157">
        <v>0</v>
      </c>
      <c r="AG157">
        <v>0</v>
      </c>
      <c r="AH157">
        <v>0</v>
      </c>
      <c r="AI157">
        <v>1.77</v>
      </c>
      <c r="AJ157">
        <v>1</v>
      </c>
      <c r="AK157">
        <v>1</v>
      </c>
      <c r="AL157">
        <v>1</v>
      </c>
      <c r="AM157">
        <v>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4.0000000000000002E-4</v>
      </c>
      <c r="AU157" t="s">
        <v>3</v>
      </c>
      <c r="AV157">
        <v>0</v>
      </c>
      <c r="AW157">
        <v>2</v>
      </c>
      <c r="AX157">
        <v>60526444</v>
      </c>
      <c r="AY157">
        <v>1</v>
      </c>
      <c r="AZ157">
        <v>0</v>
      </c>
      <c r="BA157">
        <v>153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ROUND(Y157*Source!I73,9)</f>
        <v>0</v>
      </c>
      <c r="CY157">
        <f t="shared" si="104"/>
        <v>62739.3</v>
      </c>
      <c r="CZ157">
        <f t="shared" si="105"/>
        <v>35445.93</v>
      </c>
      <c r="DA157">
        <f t="shared" si="106"/>
        <v>1.77</v>
      </c>
      <c r="DB157">
        <f t="shared" si="107"/>
        <v>14.18</v>
      </c>
      <c r="DC157">
        <f t="shared" si="108"/>
        <v>0</v>
      </c>
      <c r="DD157" t="s">
        <v>3</v>
      </c>
      <c r="DE157" t="s">
        <v>3</v>
      </c>
      <c r="DF157">
        <f t="shared" si="109"/>
        <v>0</v>
      </c>
      <c r="DG157">
        <f t="shared" si="110"/>
        <v>0</v>
      </c>
      <c r="DH157">
        <f t="shared" si="111"/>
        <v>0</v>
      </c>
      <c r="DI157">
        <f t="shared" si="94"/>
        <v>0</v>
      </c>
      <c r="DJ157">
        <f t="shared" si="112"/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ROW(Source!A73)</f>
        <v>73</v>
      </c>
      <c r="B158">
        <v>59204059</v>
      </c>
      <c r="C158">
        <v>60526417</v>
      </c>
      <c r="D158">
        <v>58326209</v>
      </c>
      <c r="E158">
        <v>1</v>
      </c>
      <c r="F158">
        <v>1</v>
      </c>
      <c r="G158">
        <v>1080</v>
      </c>
      <c r="H158">
        <v>3</v>
      </c>
      <c r="I158" t="s">
        <v>87</v>
      </c>
      <c r="J158" t="s">
        <v>89</v>
      </c>
      <c r="K158" t="s">
        <v>88</v>
      </c>
      <c r="L158">
        <v>1354</v>
      </c>
      <c r="N158">
        <v>1010</v>
      </c>
      <c r="O158" t="s">
        <v>39</v>
      </c>
      <c r="P158" t="s">
        <v>39</v>
      </c>
      <c r="Q158">
        <v>1</v>
      </c>
      <c r="W158">
        <v>0</v>
      </c>
      <c r="X158">
        <v>306534351</v>
      </c>
      <c r="Y158">
        <f t="shared" si="103"/>
        <v>49.714285699999998</v>
      </c>
      <c r="AA158">
        <v>66.540000000000006</v>
      </c>
      <c r="AB158">
        <v>0</v>
      </c>
      <c r="AC158">
        <v>0</v>
      </c>
      <c r="AD158">
        <v>0</v>
      </c>
      <c r="AE158">
        <v>22.71</v>
      </c>
      <c r="AF158">
        <v>0</v>
      </c>
      <c r="AG158">
        <v>0</v>
      </c>
      <c r="AH158">
        <v>0</v>
      </c>
      <c r="AI158">
        <v>2.93</v>
      </c>
      <c r="AJ158">
        <v>1</v>
      </c>
      <c r="AK158">
        <v>1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 t="s">
        <v>3</v>
      </c>
      <c r="AT158">
        <v>49.714285699999998</v>
      </c>
      <c r="AU158" t="s">
        <v>3</v>
      </c>
      <c r="AV158">
        <v>0</v>
      </c>
      <c r="AW158">
        <v>1</v>
      </c>
      <c r="AX158">
        <v>-1</v>
      </c>
      <c r="AY158">
        <v>0</v>
      </c>
      <c r="AZ158">
        <v>0</v>
      </c>
      <c r="BA158" t="s">
        <v>3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ROUND(Y158*Source!I73,9)</f>
        <v>0</v>
      </c>
      <c r="CY158">
        <f t="shared" si="104"/>
        <v>66.540000000000006</v>
      </c>
      <c r="CZ158">
        <f t="shared" si="105"/>
        <v>22.71</v>
      </c>
      <c r="DA158">
        <f t="shared" si="106"/>
        <v>2.93</v>
      </c>
      <c r="DB158">
        <f t="shared" si="107"/>
        <v>1129.01</v>
      </c>
      <c r="DC158">
        <f t="shared" si="108"/>
        <v>0</v>
      </c>
      <c r="DD158" t="s">
        <v>3</v>
      </c>
      <c r="DE158" t="s">
        <v>3</v>
      </c>
      <c r="DF158">
        <f t="shared" si="109"/>
        <v>0</v>
      </c>
      <c r="DG158">
        <f t="shared" si="110"/>
        <v>0</v>
      </c>
      <c r="DH158">
        <f t="shared" si="111"/>
        <v>0</v>
      </c>
      <c r="DI158">
        <f t="shared" si="94"/>
        <v>0</v>
      </c>
      <c r="DJ158">
        <f t="shared" si="112"/>
        <v>0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ROW(Source!A73)</f>
        <v>73</v>
      </c>
      <c r="B159">
        <v>59204059</v>
      </c>
      <c r="C159">
        <v>60526417</v>
      </c>
      <c r="D159">
        <v>58321779</v>
      </c>
      <c r="E159">
        <v>1</v>
      </c>
      <c r="F159">
        <v>1</v>
      </c>
      <c r="G159">
        <v>1080</v>
      </c>
      <c r="H159">
        <v>3</v>
      </c>
      <c r="I159" t="s">
        <v>76</v>
      </c>
      <c r="J159" t="s">
        <v>78</v>
      </c>
      <c r="K159" t="s">
        <v>77</v>
      </c>
      <c r="L159">
        <v>1301</v>
      </c>
      <c r="N159">
        <v>1003</v>
      </c>
      <c r="O159" t="s">
        <v>34</v>
      </c>
      <c r="P159" t="s">
        <v>34</v>
      </c>
      <c r="Q159">
        <v>1</v>
      </c>
      <c r="W159">
        <v>0</v>
      </c>
      <c r="X159">
        <v>1800542993</v>
      </c>
      <c r="Y159">
        <f t="shared" si="103"/>
        <v>100</v>
      </c>
      <c r="AA159">
        <v>687.98</v>
      </c>
      <c r="AB159">
        <v>0</v>
      </c>
      <c r="AC159">
        <v>0</v>
      </c>
      <c r="AD159">
        <v>0</v>
      </c>
      <c r="AE159">
        <v>41.57</v>
      </c>
      <c r="AF159">
        <v>0</v>
      </c>
      <c r="AG159">
        <v>0</v>
      </c>
      <c r="AH159">
        <v>0</v>
      </c>
      <c r="AI159">
        <v>16.55</v>
      </c>
      <c r="AJ159">
        <v>1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 t="s">
        <v>3</v>
      </c>
      <c r="AT159">
        <v>100</v>
      </c>
      <c r="AU159" t="s">
        <v>3</v>
      </c>
      <c r="AV159">
        <v>0</v>
      </c>
      <c r="AW159">
        <v>1</v>
      </c>
      <c r="AX159">
        <v>-1</v>
      </c>
      <c r="AY159">
        <v>0</v>
      </c>
      <c r="AZ159">
        <v>0</v>
      </c>
      <c r="BA159" t="s">
        <v>3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ROUND(Y159*Source!I73,9)</f>
        <v>0</v>
      </c>
      <c r="CY159">
        <f t="shared" si="104"/>
        <v>687.98</v>
      </c>
      <c r="CZ159">
        <f t="shared" si="105"/>
        <v>41.57</v>
      </c>
      <c r="DA159">
        <f t="shared" si="106"/>
        <v>16.55</v>
      </c>
      <c r="DB159">
        <f t="shared" si="107"/>
        <v>4157</v>
      </c>
      <c r="DC159">
        <f t="shared" si="108"/>
        <v>0</v>
      </c>
      <c r="DD159" t="s">
        <v>3</v>
      </c>
      <c r="DE159" t="s">
        <v>3</v>
      </c>
      <c r="DF159">
        <f t="shared" si="109"/>
        <v>0</v>
      </c>
      <c r="DG159">
        <f t="shared" si="110"/>
        <v>0</v>
      </c>
      <c r="DH159">
        <f t="shared" si="111"/>
        <v>0</v>
      </c>
      <c r="DI159">
        <f t="shared" si="94"/>
        <v>0</v>
      </c>
      <c r="DJ159">
        <f t="shared" si="112"/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ROW(Source!A73)</f>
        <v>73</v>
      </c>
      <c r="B160">
        <v>59204059</v>
      </c>
      <c r="C160">
        <v>60526417</v>
      </c>
      <c r="D160">
        <v>58327518</v>
      </c>
      <c r="E160">
        <v>1</v>
      </c>
      <c r="F160">
        <v>1</v>
      </c>
      <c r="G160">
        <v>1080</v>
      </c>
      <c r="H160">
        <v>3</v>
      </c>
      <c r="I160" t="s">
        <v>81</v>
      </c>
      <c r="J160" t="s">
        <v>83</v>
      </c>
      <c r="K160" t="s">
        <v>82</v>
      </c>
      <c r="L160">
        <v>1354</v>
      </c>
      <c r="N160">
        <v>1010</v>
      </c>
      <c r="O160" t="s">
        <v>39</v>
      </c>
      <c r="P160" t="s">
        <v>39</v>
      </c>
      <c r="Q160">
        <v>1</v>
      </c>
      <c r="W160">
        <v>0</v>
      </c>
      <c r="X160">
        <v>-754980731</v>
      </c>
      <c r="Y160">
        <f t="shared" si="103"/>
        <v>8</v>
      </c>
      <c r="AA160">
        <v>1403.17</v>
      </c>
      <c r="AB160">
        <v>0</v>
      </c>
      <c r="AC160">
        <v>0</v>
      </c>
      <c r="AD160">
        <v>0</v>
      </c>
      <c r="AE160">
        <v>74.36</v>
      </c>
      <c r="AF160">
        <v>0</v>
      </c>
      <c r="AG160">
        <v>0</v>
      </c>
      <c r="AH160">
        <v>0</v>
      </c>
      <c r="AI160">
        <v>18.87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 t="s">
        <v>3</v>
      </c>
      <c r="AT160">
        <v>8</v>
      </c>
      <c r="AU160" t="s">
        <v>3</v>
      </c>
      <c r="AV160">
        <v>0</v>
      </c>
      <c r="AW160">
        <v>1</v>
      </c>
      <c r="AX160">
        <v>-1</v>
      </c>
      <c r="AY160">
        <v>0</v>
      </c>
      <c r="AZ160">
        <v>0</v>
      </c>
      <c r="BA160" t="s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ROUND(Y160*Source!I73,9)</f>
        <v>0</v>
      </c>
      <c r="CY160">
        <f t="shared" si="104"/>
        <v>1403.17</v>
      </c>
      <c r="CZ160">
        <f t="shared" si="105"/>
        <v>74.36</v>
      </c>
      <c r="DA160">
        <f t="shared" si="106"/>
        <v>18.87</v>
      </c>
      <c r="DB160">
        <f t="shared" si="107"/>
        <v>594.88</v>
      </c>
      <c r="DC160">
        <f t="shared" si="108"/>
        <v>0</v>
      </c>
      <c r="DD160" t="s">
        <v>3</v>
      </c>
      <c r="DE160" t="s">
        <v>3</v>
      </c>
      <c r="DF160">
        <f t="shared" si="109"/>
        <v>0</v>
      </c>
      <c r="DG160">
        <f t="shared" si="110"/>
        <v>0</v>
      </c>
      <c r="DH160">
        <f t="shared" si="111"/>
        <v>0</v>
      </c>
      <c r="DI160">
        <f t="shared" si="94"/>
        <v>0</v>
      </c>
      <c r="DJ160">
        <f t="shared" si="112"/>
        <v>0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ROW(Source!A80)</f>
        <v>80</v>
      </c>
      <c r="B161">
        <v>59204062</v>
      </c>
      <c r="C161">
        <v>60526451</v>
      </c>
      <c r="D161">
        <v>58266404</v>
      </c>
      <c r="E161">
        <v>1080</v>
      </c>
      <c r="F161">
        <v>1</v>
      </c>
      <c r="G161">
        <v>1080</v>
      </c>
      <c r="H161">
        <v>1</v>
      </c>
      <c r="I161" t="s">
        <v>859</v>
      </c>
      <c r="J161" t="s">
        <v>3</v>
      </c>
      <c r="K161" t="s">
        <v>860</v>
      </c>
      <c r="L161">
        <v>1191</v>
      </c>
      <c r="N161">
        <v>1013</v>
      </c>
      <c r="O161" t="s">
        <v>861</v>
      </c>
      <c r="P161" t="s">
        <v>861</v>
      </c>
      <c r="Q161">
        <v>1</v>
      </c>
      <c r="W161">
        <v>0</v>
      </c>
      <c r="X161">
        <v>476480486</v>
      </c>
      <c r="Y161">
        <f>((AT161*1.15)*1.1)</f>
        <v>21.289950000000001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16.829999999999998</v>
      </c>
      <c r="AU161" t="s">
        <v>26</v>
      </c>
      <c r="AV161">
        <v>1</v>
      </c>
      <c r="AW161">
        <v>2</v>
      </c>
      <c r="AX161">
        <v>60526463</v>
      </c>
      <c r="AY161">
        <v>1</v>
      </c>
      <c r="AZ161">
        <v>0</v>
      </c>
      <c r="BA161">
        <v>157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U161">
        <f>ROUND(AT161*Source!I80*AH161*AL161,2)</f>
        <v>0</v>
      </c>
      <c r="CV161">
        <f>ROUND(Y161*Source!I80,9)</f>
        <v>8.5159800000000008</v>
      </c>
      <c r="CW161">
        <v>0</v>
      </c>
      <c r="CX161">
        <f>ROUND(Y161*Source!I80,9)</f>
        <v>8.5159800000000008</v>
      </c>
      <c r="CY161">
        <f>AD161</f>
        <v>0</v>
      </c>
      <c r="CZ161">
        <f>AH161</f>
        <v>0</v>
      </c>
      <c r="DA161">
        <f>AL161</f>
        <v>1</v>
      </c>
      <c r="DB161">
        <f>ROUND(((ROUND(AT161*CZ161,2)*1.15)*1.1),6)</f>
        <v>0</v>
      </c>
      <c r="DC161">
        <f>ROUND(((ROUND(AT161*AG161,2)*1.15)*1.1),6)</f>
        <v>0</v>
      </c>
      <c r="DD161" t="s">
        <v>3</v>
      </c>
      <c r="DE161" t="s">
        <v>3</v>
      </c>
      <c r="DF161">
        <f t="shared" ref="DF161:DF176" si="113">ROUND(ROUND(AE161,2)*CX161,2)</f>
        <v>0</v>
      </c>
      <c r="DG161">
        <f t="shared" si="110"/>
        <v>0</v>
      </c>
      <c r="DH161">
        <f t="shared" si="111"/>
        <v>0</v>
      </c>
      <c r="DI161">
        <f t="shared" si="94"/>
        <v>0</v>
      </c>
      <c r="DJ161">
        <f>DI161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ROW(Source!A80)</f>
        <v>80</v>
      </c>
      <c r="B162">
        <v>59204062</v>
      </c>
      <c r="C162">
        <v>60526451</v>
      </c>
      <c r="D162">
        <v>58340578</v>
      </c>
      <c r="E162">
        <v>1</v>
      </c>
      <c r="F162">
        <v>1</v>
      </c>
      <c r="G162">
        <v>1080</v>
      </c>
      <c r="H162">
        <v>2</v>
      </c>
      <c r="I162" t="s">
        <v>862</v>
      </c>
      <c r="J162" t="s">
        <v>863</v>
      </c>
      <c r="K162" t="s">
        <v>864</v>
      </c>
      <c r="L162">
        <v>1368</v>
      </c>
      <c r="N162">
        <v>1011</v>
      </c>
      <c r="O162" t="s">
        <v>865</v>
      </c>
      <c r="P162" t="s">
        <v>865</v>
      </c>
      <c r="Q162">
        <v>1</v>
      </c>
      <c r="W162">
        <v>0</v>
      </c>
      <c r="X162">
        <v>-1985943078</v>
      </c>
      <c r="Y162">
        <f>((AT162*1.25)*1.1)</f>
        <v>1.3750000000000002E-2</v>
      </c>
      <c r="AA162">
        <v>0</v>
      </c>
      <c r="AB162">
        <v>88.67</v>
      </c>
      <c r="AC162">
        <v>13.47</v>
      </c>
      <c r="AD162">
        <v>0</v>
      </c>
      <c r="AE162">
        <v>0</v>
      </c>
      <c r="AF162">
        <v>83.1</v>
      </c>
      <c r="AG162">
        <v>12.62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-2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0.01</v>
      </c>
      <c r="AU162" t="s">
        <v>866</v>
      </c>
      <c r="AV162">
        <v>0</v>
      </c>
      <c r="AW162">
        <v>2</v>
      </c>
      <c r="AX162">
        <v>60526464</v>
      </c>
      <c r="AY162">
        <v>1</v>
      </c>
      <c r="AZ162">
        <v>0</v>
      </c>
      <c r="BA162">
        <v>158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ROUND(Y162*Source!I80*DO162,9)</f>
        <v>6.9409999999999999E-2</v>
      </c>
      <c r="CX162">
        <f>ROUND(Y162*Source!I80,9)</f>
        <v>5.4999999999999997E-3</v>
      </c>
      <c r="CY162">
        <f>AB162</f>
        <v>88.67</v>
      </c>
      <c r="CZ162">
        <f>AF162</f>
        <v>83.1</v>
      </c>
      <c r="DA162">
        <f>AJ162</f>
        <v>1</v>
      </c>
      <c r="DB162">
        <f>ROUND(((ROUND(AT162*CZ162,2)*1.25)*1.1),6)</f>
        <v>1.1412500000000001</v>
      </c>
      <c r="DC162">
        <f>ROUND(((ROUND(AT162*AG162,2)*1.25)*1.1),6)</f>
        <v>0.17874999999999999</v>
      </c>
      <c r="DD162" t="s">
        <v>3</v>
      </c>
      <c r="DE162" t="s">
        <v>3</v>
      </c>
      <c r="DF162">
        <f t="shared" si="113"/>
        <v>0</v>
      </c>
      <c r="DG162">
        <f t="shared" si="110"/>
        <v>0.46</v>
      </c>
      <c r="DH162">
        <f t="shared" si="111"/>
        <v>7.0000000000000007E-2</v>
      </c>
      <c r="DI162">
        <f t="shared" si="94"/>
        <v>0</v>
      </c>
      <c r="DJ162">
        <f>DG162</f>
        <v>0.46</v>
      </c>
      <c r="DK162">
        <v>0</v>
      </c>
      <c r="DL162" t="s">
        <v>867</v>
      </c>
      <c r="DM162">
        <v>0</v>
      </c>
      <c r="DN162" t="s">
        <v>861</v>
      </c>
      <c r="DO162">
        <v>12.62</v>
      </c>
    </row>
    <row r="163" spans="1:119" x14ac:dyDescent="0.2">
      <c r="A163">
        <f>ROW(Source!A80)</f>
        <v>80</v>
      </c>
      <c r="B163">
        <v>59204062</v>
      </c>
      <c r="C163">
        <v>60526451</v>
      </c>
      <c r="D163">
        <v>58340697</v>
      </c>
      <c r="E163">
        <v>1</v>
      </c>
      <c r="F163">
        <v>1</v>
      </c>
      <c r="G163">
        <v>1080</v>
      </c>
      <c r="H163">
        <v>2</v>
      </c>
      <c r="I163" t="s">
        <v>868</v>
      </c>
      <c r="J163" t="s">
        <v>869</v>
      </c>
      <c r="K163" t="s">
        <v>870</v>
      </c>
      <c r="L163">
        <v>1368</v>
      </c>
      <c r="N163">
        <v>1011</v>
      </c>
      <c r="O163" t="s">
        <v>865</v>
      </c>
      <c r="P163" t="s">
        <v>865</v>
      </c>
      <c r="Q163">
        <v>1</v>
      </c>
      <c r="W163">
        <v>0</v>
      </c>
      <c r="X163">
        <v>2147454900</v>
      </c>
      <c r="Y163">
        <f>((AT163*1.25)*1.1)</f>
        <v>1.4850000000000003</v>
      </c>
      <c r="AA163">
        <v>0</v>
      </c>
      <c r="AB163">
        <v>0.85</v>
      </c>
      <c r="AC163">
        <v>0</v>
      </c>
      <c r="AD163">
        <v>0</v>
      </c>
      <c r="AE163">
        <v>0</v>
      </c>
      <c r="AF163">
        <v>0.8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1.08</v>
      </c>
      <c r="AU163" t="s">
        <v>866</v>
      </c>
      <c r="AV163">
        <v>0</v>
      </c>
      <c r="AW163">
        <v>2</v>
      </c>
      <c r="AX163">
        <v>60526466</v>
      </c>
      <c r="AY163">
        <v>1</v>
      </c>
      <c r="AZ163">
        <v>0</v>
      </c>
      <c r="BA163">
        <v>159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f>ROUND(Y163*Source!I80*DO163,9)</f>
        <v>0</v>
      </c>
      <c r="CX163">
        <f>ROUND(Y163*Source!I80,9)</f>
        <v>0.59399999999999997</v>
      </c>
      <c r="CY163">
        <f>AB163</f>
        <v>0.85</v>
      </c>
      <c r="CZ163">
        <f>AF163</f>
        <v>0.8</v>
      </c>
      <c r="DA163">
        <f>AJ163</f>
        <v>1</v>
      </c>
      <c r="DB163">
        <f>ROUND(((ROUND(AT163*CZ163,2)*1.25)*1.1),6)</f>
        <v>1.1825000000000001</v>
      </c>
      <c r="DC163">
        <f>ROUND(((ROUND(AT163*AG163,2)*1.25)*1.1),6)</f>
        <v>0</v>
      </c>
      <c r="DD163" t="s">
        <v>3</v>
      </c>
      <c r="DE163" t="s">
        <v>3</v>
      </c>
      <c r="DF163">
        <f t="shared" si="113"/>
        <v>0</v>
      </c>
      <c r="DG163">
        <f t="shared" si="110"/>
        <v>0.48</v>
      </c>
      <c r="DH163">
        <f t="shared" si="111"/>
        <v>0</v>
      </c>
      <c r="DI163">
        <f t="shared" si="94"/>
        <v>0</v>
      </c>
      <c r="DJ163">
        <f>DG163</f>
        <v>0.48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ROW(Source!A80)</f>
        <v>80</v>
      </c>
      <c r="B164">
        <v>59204062</v>
      </c>
      <c r="C164">
        <v>60526451</v>
      </c>
      <c r="D164">
        <v>58340699</v>
      </c>
      <c r="E164">
        <v>1</v>
      </c>
      <c r="F164">
        <v>1</v>
      </c>
      <c r="G164">
        <v>1080</v>
      </c>
      <c r="H164">
        <v>2</v>
      </c>
      <c r="I164" t="s">
        <v>871</v>
      </c>
      <c r="J164" t="s">
        <v>872</v>
      </c>
      <c r="K164" t="s">
        <v>873</v>
      </c>
      <c r="L164">
        <v>1368</v>
      </c>
      <c r="N164">
        <v>1011</v>
      </c>
      <c r="O164" t="s">
        <v>865</v>
      </c>
      <c r="P164" t="s">
        <v>865</v>
      </c>
      <c r="Q164">
        <v>1</v>
      </c>
      <c r="W164">
        <v>0</v>
      </c>
      <c r="X164">
        <v>539707801</v>
      </c>
      <c r="Y164">
        <f>((AT164*1.25)*1.1)</f>
        <v>0.48125000000000007</v>
      </c>
      <c r="AA164">
        <v>0</v>
      </c>
      <c r="AB164">
        <v>1.59</v>
      </c>
      <c r="AC164">
        <v>0</v>
      </c>
      <c r="AD164">
        <v>0</v>
      </c>
      <c r="AE164">
        <v>0</v>
      </c>
      <c r="AF164">
        <v>1.49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-2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0.35</v>
      </c>
      <c r="AU164" t="s">
        <v>866</v>
      </c>
      <c r="AV164">
        <v>0</v>
      </c>
      <c r="AW164">
        <v>2</v>
      </c>
      <c r="AX164">
        <v>60526467</v>
      </c>
      <c r="AY164">
        <v>1</v>
      </c>
      <c r="AZ164">
        <v>0</v>
      </c>
      <c r="BA164">
        <v>160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f>ROUND(Y164*Source!I80*DO164,9)</f>
        <v>0</v>
      </c>
      <c r="CX164">
        <f>ROUND(Y164*Source!I80,9)</f>
        <v>0.1925</v>
      </c>
      <c r="CY164">
        <f>AB164</f>
        <v>1.59</v>
      </c>
      <c r="CZ164">
        <f>AF164</f>
        <v>1.49</v>
      </c>
      <c r="DA164">
        <f>AJ164</f>
        <v>1</v>
      </c>
      <c r="DB164">
        <f>ROUND(((ROUND(AT164*CZ164,2)*1.25)*1.1),6)</f>
        <v>0.71499999999999997</v>
      </c>
      <c r="DC164">
        <f>ROUND(((ROUND(AT164*AG164,2)*1.25)*1.1),6)</f>
        <v>0</v>
      </c>
      <c r="DD164" t="s">
        <v>3</v>
      </c>
      <c r="DE164" t="s">
        <v>3</v>
      </c>
      <c r="DF164">
        <f t="shared" si="113"/>
        <v>0</v>
      </c>
      <c r="DG164">
        <f t="shared" si="110"/>
        <v>0.28999999999999998</v>
      </c>
      <c r="DH164">
        <f t="shared" si="111"/>
        <v>0</v>
      </c>
      <c r="DI164">
        <f t="shared" si="94"/>
        <v>0</v>
      </c>
      <c r="DJ164">
        <f>DG164</f>
        <v>0.28999999999999998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ROW(Source!A80)</f>
        <v>80</v>
      </c>
      <c r="B165">
        <v>59204062</v>
      </c>
      <c r="C165">
        <v>60526451</v>
      </c>
      <c r="D165">
        <v>58339814</v>
      </c>
      <c r="E165">
        <v>1</v>
      </c>
      <c r="F165">
        <v>1</v>
      </c>
      <c r="G165">
        <v>1080</v>
      </c>
      <c r="H165">
        <v>2</v>
      </c>
      <c r="I165" t="s">
        <v>874</v>
      </c>
      <c r="J165" t="s">
        <v>875</v>
      </c>
      <c r="K165" t="s">
        <v>876</v>
      </c>
      <c r="L165">
        <v>1368</v>
      </c>
      <c r="N165">
        <v>1011</v>
      </c>
      <c r="O165" t="s">
        <v>865</v>
      </c>
      <c r="P165" t="s">
        <v>865</v>
      </c>
      <c r="Q165">
        <v>1</v>
      </c>
      <c r="W165">
        <v>0</v>
      </c>
      <c r="X165">
        <v>1087580389</v>
      </c>
      <c r="Y165">
        <f>((AT165*1.25)*1.1)</f>
        <v>1.3750000000000002E-2</v>
      </c>
      <c r="AA165">
        <v>0</v>
      </c>
      <c r="AB165">
        <v>191.17</v>
      </c>
      <c r="AC165">
        <v>18.059999999999999</v>
      </c>
      <c r="AD165">
        <v>0</v>
      </c>
      <c r="AE165">
        <v>0</v>
      </c>
      <c r="AF165">
        <v>179.17</v>
      </c>
      <c r="AG165">
        <v>16.93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0.01</v>
      </c>
      <c r="AU165" t="s">
        <v>866</v>
      </c>
      <c r="AV165">
        <v>0</v>
      </c>
      <c r="AW165">
        <v>2</v>
      </c>
      <c r="AX165">
        <v>60526465</v>
      </c>
      <c r="AY165">
        <v>1</v>
      </c>
      <c r="AZ165">
        <v>0</v>
      </c>
      <c r="BA165">
        <v>161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f>ROUND(Y165*Source!I80*DO165,9)</f>
        <v>9.3115000000000003E-2</v>
      </c>
      <c r="CX165">
        <f>ROUND(Y165*Source!I80,9)</f>
        <v>5.4999999999999997E-3</v>
      </c>
      <c r="CY165">
        <f>AB165</f>
        <v>191.17</v>
      </c>
      <c r="CZ165">
        <f>AF165</f>
        <v>179.17</v>
      </c>
      <c r="DA165">
        <f>AJ165</f>
        <v>1</v>
      </c>
      <c r="DB165">
        <f>ROUND(((ROUND(AT165*CZ165,2)*1.25)*1.1),6)</f>
        <v>2.4612500000000002</v>
      </c>
      <c r="DC165">
        <f>ROUND(((ROUND(AT165*AG165,2)*1.25)*1.1),6)</f>
        <v>0.23375000000000001</v>
      </c>
      <c r="DD165" t="s">
        <v>3</v>
      </c>
      <c r="DE165" t="s">
        <v>3</v>
      </c>
      <c r="DF165">
        <f t="shared" si="113"/>
        <v>0</v>
      </c>
      <c r="DG165">
        <f t="shared" si="110"/>
        <v>0.99</v>
      </c>
      <c r="DH165">
        <f t="shared" si="111"/>
        <v>0.09</v>
      </c>
      <c r="DI165">
        <f t="shared" si="94"/>
        <v>0</v>
      </c>
      <c r="DJ165">
        <f>DG165</f>
        <v>0.99</v>
      </c>
      <c r="DK165">
        <v>0</v>
      </c>
      <c r="DL165" t="s">
        <v>867</v>
      </c>
      <c r="DM165">
        <v>0</v>
      </c>
      <c r="DN165" t="s">
        <v>861</v>
      </c>
      <c r="DO165">
        <v>16.93</v>
      </c>
    </row>
    <row r="166" spans="1:119" x14ac:dyDescent="0.2">
      <c r="A166">
        <f>ROW(Source!A80)</f>
        <v>80</v>
      </c>
      <c r="B166">
        <v>59204062</v>
      </c>
      <c r="C166">
        <v>60526451</v>
      </c>
      <c r="D166">
        <v>58308811</v>
      </c>
      <c r="E166">
        <v>1</v>
      </c>
      <c r="F166">
        <v>1</v>
      </c>
      <c r="G166">
        <v>1080</v>
      </c>
      <c r="H166">
        <v>3</v>
      </c>
      <c r="I166" t="s">
        <v>877</v>
      </c>
      <c r="J166" t="s">
        <v>878</v>
      </c>
      <c r="K166" t="s">
        <v>879</v>
      </c>
      <c r="L166">
        <v>1346</v>
      </c>
      <c r="N166">
        <v>1009</v>
      </c>
      <c r="O166" t="s">
        <v>880</v>
      </c>
      <c r="P166" t="s">
        <v>880</v>
      </c>
      <c r="Q166">
        <v>1</v>
      </c>
      <c r="W166">
        <v>0</v>
      </c>
      <c r="X166">
        <v>-709773495</v>
      </c>
      <c r="Y166">
        <f t="shared" ref="Y166:Y171" si="114">AT166</f>
        <v>0.5</v>
      </c>
      <c r="AA166">
        <v>1.61</v>
      </c>
      <c r="AB166">
        <v>0</v>
      </c>
      <c r="AC166">
        <v>0</v>
      </c>
      <c r="AD166">
        <v>0</v>
      </c>
      <c r="AE166">
        <v>1.61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0.5</v>
      </c>
      <c r="AU166" t="s">
        <v>3</v>
      </c>
      <c r="AV166">
        <v>0</v>
      </c>
      <c r="AW166">
        <v>2</v>
      </c>
      <c r="AX166">
        <v>60526468</v>
      </c>
      <c r="AY166">
        <v>1</v>
      </c>
      <c r="AZ166">
        <v>0</v>
      </c>
      <c r="BA166">
        <v>162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ROUND(Y166*Source!I80,9)</f>
        <v>0.2</v>
      </c>
      <c r="CY166">
        <f t="shared" ref="CY166:CY171" si="115">AA166</f>
        <v>1.61</v>
      </c>
      <c r="CZ166">
        <f t="shared" ref="CZ166:CZ171" si="116">AE166</f>
        <v>1.61</v>
      </c>
      <c r="DA166">
        <f t="shared" ref="DA166:DA171" si="117">AI166</f>
        <v>1</v>
      </c>
      <c r="DB166">
        <f t="shared" ref="DB166:DB171" si="118">ROUND(ROUND(AT166*CZ166,2),6)</f>
        <v>0.81</v>
      </c>
      <c r="DC166">
        <f t="shared" ref="DC166:DC171" si="119">ROUND(ROUND(AT166*AG166,2),6)</f>
        <v>0</v>
      </c>
      <c r="DD166" t="s">
        <v>3</v>
      </c>
      <c r="DE166" t="s">
        <v>3</v>
      </c>
      <c r="DF166">
        <f t="shared" si="113"/>
        <v>0.32</v>
      </c>
      <c r="DG166">
        <f t="shared" si="110"/>
        <v>0</v>
      </c>
      <c r="DH166">
        <f t="shared" si="111"/>
        <v>0</v>
      </c>
      <c r="DI166">
        <f t="shared" si="94"/>
        <v>0</v>
      </c>
      <c r="DJ166">
        <f t="shared" ref="DJ166:DJ171" si="120">DF166</f>
        <v>0.32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ROW(Source!A80)</f>
        <v>80</v>
      </c>
      <c r="B167">
        <v>59204062</v>
      </c>
      <c r="C167">
        <v>60526451</v>
      </c>
      <c r="D167">
        <v>58308843</v>
      </c>
      <c r="E167">
        <v>1</v>
      </c>
      <c r="F167">
        <v>1</v>
      </c>
      <c r="G167">
        <v>1080</v>
      </c>
      <c r="H167">
        <v>3</v>
      </c>
      <c r="I167" t="s">
        <v>881</v>
      </c>
      <c r="J167" t="s">
        <v>882</v>
      </c>
      <c r="K167" t="s">
        <v>883</v>
      </c>
      <c r="L167">
        <v>1346</v>
      </c>
      <c r="N167">
        <v>1009</v>
      </c>
      <c r="O167" t="s">
        <v>880</v>
      </c>
      <c r="P167" t="s">
        <v>880</v>
      </c>
      <c r="Q167">
        <v>1</v>
      </c>
      <c r="W167">
        <v>0</v>
      </c>
      <c r="X167">
        <v>-872094078</v>
      </c>
      <c r="Y167">
        <f t="shared" si="114"/>
        <v>0.104</v>
      </c>
      <c r="AA167">
        <v>36.78</v>
      </c>
      <c r="AB167">
        <v>0</v>
      </c>
      <c r="AC167">
        <v>0</v>
      </c>
      <c r="AD167">
        <v>0</v>
      </c>
      <c r="AE167">
        <v>36.78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0.104</v>
      </c>
      <c r="AU167" t="s">
        <v>3</v>
      </c>
      <c r="AV167">
        <v>0</v>
      </c>
      <c r="AW167">
        <v>2</v>
      </c>
      <c r="AX167">
        <v>60526469</v>
      </c>
      <c r="AY167">
        <v>1</v>
      </c>
      <c r="AZ167">
        <v>0</v>
      </c>
      <c r="BA167">
        <v>163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ROUND(Y167*Source!I80,9)</f>
        <v>4.1599999999999998E-2</v>
      </c>
      <c r="CY167">
        <f t="shared" si="115"/>
        <v>36.78</v>
      </c>
      <c r="CZ167">
        <f t="shared" si="116"/>
        <v>36.78</v>
      </c>
      <c r="DA167">
        <f t="shared" si="117"/>
        <v>1</v>
      </c>
      <c r="DB167">
        <f t="shared" si="118"/>
        <v>3.83</v>
      </c>
      <c r="DC167">
        <f t="shared" si="119"/>
        <v>0</v>
      </c>
      <c r="DD167" t="s">
        <v>3</v>
      </c>
      <c r="DE167" t="s">
        <v>3</v>
      </c>
      <c r="DF167">
        <f t="shared" si="113"/>
        <v>1.53</v>
      </c>
      <c r="DG167">
        <f t="shared" si="110"/>
        <v>0</v>
      </c>
      <c r="DH167">
        <f t="shared" si="111"/>
        <v>0</v>
      </c>
      <c r="DI167">
        <f t="shared" si="94"/>
        <v>0</v>
      </c>
      <c r="DJ167">
        <f t="shared" si="120"/>
        <v>1.53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ROW(Source!A80)</f>
        <v>80</v>
      </c>
      <c r="B168">
        <v>59204062</v>
      </c>
      <c r="C168">
        <v>60526451</v>
      </c>
      <c r="D168">
        <v>58308917</v>
      </c>
      <c r="E168">
        <v>1</v>
      </c>
      <c r="F168">
        <v>1</v>
      </c>
      <c r="G168">
        <v>1080</v>
      </c>
      <c r="H168">
        <v>3</v>
      </c>
      <c r="I168" t="s">
        <v>884</v>
      </c>
      <c r="J168" t="s">
        <v>885</v>
      </c>
      <c r="K168" t="s">
        <v>886</v>
      </c>
      <c r="L168">
        <v>1354</v>
      </c>
      <c r="N168">
        <v>1010</v>
      </c>
      <c r="O168" t="s">
        <v>39</v>
      </c>
      <c r="P168" t="s">
        <v>39</v>
      </c>
      <c r="Q168">
        <v>1</v>
      </c>
      <c r="W168">
        <v>0</v>
      </c>
      <c r="X168">
        <v>-40224714</v>
      </c>
      <c r="Y168">
        <f t="shared" si="114"/>
        <v>25</v>
      </c>
      <c r="AA168">
        <v>0.89</v>
      </c>
      <c r="AB168">
        <v>0</v>
      </c>
      <c r="AC168">
        <v>0</v>
      </c>
      <c r="AD168">
        <v>0</v>
      </c>
      <c r="AE168">
        <v>0.89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-2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25</v>
      </c>
      <c r="AU168" t="s">
        <v>3</v>
      </c>
      <c r="AV168">
        <v>0</v>
      </c>
      <c r="AW168">
        <v>2</v>
      </c>
      <c r="AX168">
        <v>60526470</v>
      </c>
      <c r="AY168">
        <v>1</v>
      </c>
      <c r="AZ168">
        <v>0</v>
      </c>
      <c r="BA168">
        <v>164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ROUND(Y168*Source!I80,9)</f>
        <v>10</v>
      </c>
      <c r="CY168">
        <f t="shared" si="115"/>
        <v>0.89</v>
      </c>
      <c r="CZ168">
        <f t="shared" si="116"/>
        <v>0.89</v>
      </c>
      <c r="DA168">
        <f t="shared" si="117"/>
        <v>1</v>
      </c>
      <c r="DB168">
        <f t="shared" si="118"/>
        <v>22.25</v>
      </c>
      <c r="DC168">
        <f t="shared" si="119"/>
        <v>0</v>
      </c>
      <c r="DD168" t="s">
        <v>3</v>
      </c>
      <c r="DE168" t="s">
        <v>3</v>
      </c>
      <c r="DF168">
        <f t="shared" si="113"/>
        <v>8.9</v>
      </c>
      <c r="DG168">
        <f t="shared" si="110"/>
        <v>0</v>
      </c>
      <c r="DH168">
        <f t="shared" si="111"/>
        <v>0</v>
      </c>
      <c r="DI168">
        <f t="shared" si="94"/>
        <v>0</v>
      </c>
      <c r="DJ168">
        <f t="shared" si="120"/>
        <v>8.9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ROW(Source!A80)</f>
        <v>80</v>
      </c>
      <c r="B169">
        <v>59204062</v>
      </c>
      <c r="C169">
        <v>60526451</v>
      </c>
      <c r="D169">
        <v>58326216</v>
      </c>
      <c r="E169">
        <v>1</v>
      </c>
      <c r="F169">
        <v>1</v>
      </c>
      <c r="G169">
        <v>1080</v>
      </c>
      <c r="H169">
        <v>3</v>
      </c>
      <c r="I169" t="s">
        <v>46</v>
      </c>
      <c r="J169" t="s">
        <v>49</v>
      </c>
      <c r="K169" t="s">
        <v>47</v>
      </c>
      <c r="L169">
        <v>1355</v>
      </c>
      <c r="N169">
        <v>1010</v>
      </c>
      <c r="O169" t="s">
        <v>48</v>
      </c>
      <c r="P169" t="s">
        <v>48</v>
      </c>
      <c r="Q169">
        <v>100</v>
      </c>
      <c r="W169">
        <v>0</v>
      </c>
      <c r="X169">
        <v>1873919888</v>
      </c>
      <c r="Y169">
        <f t="shared" si="114"/>
        <v>0.4</v>
      </c>
      <c r="AA169">
        <v>526.22</v>
      </c>
      <c r="AB169">
        <v>0</v>
      </c>
      <c r="AC169">
        <v>0</v>
      </c>
      <c r="AD169">
        <v>0</v>
      </c>
      <c r="AE169">
        <v>526.22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 t="s">
        <v>3</v>
      </c>
      <c r="AT169">
        <v>0.4</v>
      </c>
      <c r="AU169" t="s">
        <v>3</v>
      </c>
      <c r="AV169">
        <v>0</v>
      </c>
      <c r="AW169">
        <v>1</v>
      </c>
      <c r="AX169">
        <v>-1</v>
      </c>
      <c r="AY169">
        <v>0</v>
      </c>
      <c r="AZ169">
        <v>0</v>
      </c>
      <c r="BA169" t="s">
        <v>3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ROUND(Y169*Source!I80,9)</f>
        <v>0.16</v>
      </c>
      <c r="CY169">
        <f t="shared" si="115"/>
        <v>526.22</v>
      </c>
      <c r="CZ169">
        <f t="shared" si="116"/>
        <v>526.22</v>
      </c>
      <c r="DA169">
        <f t="shared" si="117"/>
        <v>1</v>
      </c>
      <c r="DB169">
        <f t="shared" si="118"/>
        <v>210.49</v>
      </c>
      <c r="DC169">
        <f t="shared" si="119"/>
        <v>0</v>
      </c>
      <c r="DD169" t="s">
        <v>3</v>
      </c>
      <c r="DE169" t="s">
        <v>3</v>
      </c>
      <c r="DF169">
        <f t="shared" si="113"/>
        <v>84.2</v>
      </c>
      <c r="DG169">
        <f t="shared" si="110"/>
        <v>0</v>
      </c>
      <c r="DH169">
        <f t="shared" si="111"/>
        <v>0</v>
      </c>
      <c r="DI169">
        <f t="shared" si="94"/>
        <v>0</v>
      </c>
      <c r="DJ169">
        <f t="shared" si="120"/>
        <v>84.2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ROW(Source!A80)</f>
        <v>80</v>
      </c>
      <c r="B170">
        <v>59204062</v>
      </c>
      <c r="C170">
        <v>60526451</v>
      </c>
      <c r="D170">
        <v>58321780</v>
      </c>
      <c r="E170">
        <v>1</v>
      </c>
      <c r="F170">
        <v>1</v>
      </c>
      <c r="G170">
        <v>1080</v>
      </c>
      <c r="H170">
        <v>3</v>
      </c>
      <c r="I170" t="s">
        <v>95</v>
      </c>
      <c r="J170" t="s">
        <v>97</v>
      </c>
      <c r="K170" t="s">
        <v>96</v>
      </c>
      <c r="L170">
        <v>1301</v>
      </c>
      <c r="N170">
        <v>1003</v>
      </c>
      <c r="O170" t="s">
        <v>34</v>
      </c>
      <c r="P170" t="s">
        <v>34</v>
      </c>
      <c r="Q170">
        <v>1</v>
      </c>
      <c r="W170">
        <v>0</v>
      </c>
      <c r="X170">
        <v>-92831099</v>
      </c>
      <c r="Y170">
        <f t="shared" si="114"/>
        <v>100</v>
      </c>
      <c r="AA170">
        <v>51.28</v>
      </c>
      <c r="AB170">
        <v>0</v>
      </c>
      <c r="AC170">
        <v>0</v>
      </c>
      <c r="AD170">
        <v>0</v>
      </c>
      <c r="AE170">
        <v>51.28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 t="s">
        <v>3</v>
      </c>
      <c r="AT170">
        <v>100</v>
      </c>
      <c r="AU170" t="s">
        <v>3</v>
      </c>
      <c r="AV170">
        <v>0</v>
      </c>
      <c r="AW170">
        <v>1</v>
      </c>
      <c r="AX170">
        <v>-1</v>
      </c>
      <c r="AY170">
        <v>0</v>
      </c>
      <c r="AZ170">
        <v>0</v>
      </c>
      <c r="BA170" t="s">
        <v>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ROUND(Y170*Source!I80,9)</f>
        <v>40</v>
      </c>
      <c r="CY170">
        <f t="shared" si="115"/>
        <v>51.28</v>
      </c>
      <c r="CZ170">
        <f t="shared" si="116"/>
        <v>51.28</v>
      </c>
      <c r="DA170">
        <f t="shared" si="117"/>
        <v>1</v>
      </c>
      <c r="DB170">
        <f t="shared" si="118"/>
        <v>5128</v>
      </c>
      <c r="DC170">
        <f t="shared" si="119"/>
        <v>0</v>
      </c>
      <c r="DD170" t="s">
        <v>3</v>
      </c>
      <c r="DE170" t="s">
        <v>3</v>
      </c>
      <c r="DF170">
        <f t="shared" si="113"/>
        <v>2051.1999999999998</v>
      </c>
      <c r="DG170">
        <f t="shared" si="110"/>
        <v>0</v>
      </c>
      <c r="DH170">
        <f t="shared" si="111"/>
        <v>0</v>
      </c>
      <c r="DI170">
        <f t="shared" si="94"/>
        <v>0</v>
      </c>
      <c r="DJ170">
        <f t="shared" si="120"/>
        <v>2051.1999999999998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ROW(Source!A80)</f>
        <v>80</v>
      </c>
      <c r="B171">
        <v>59204062</v>
      </c>
      <c r="C171">
        <v>60526451</v>
      </c>
      <c r="D171">
        <v>58327519</v>
      </c>
      <c r="E171">
        <v>1</v>
      </c>
      <c r="F171">
        <v>1</v>
      </c>
      <c r="G171">
        <v>1080</v>
      </c>
      <c r="H171">
        <v>3</v>
      </c>
      <c r="I171" t="s">
        <v>99</v>
      </c>
      <c r="J171" t="s">
        <v>101</v>
      </c>
      <c r="K171" t="s">
        <v>100</v>
      </c>
      <c r="L171">
        <v>1354</v>
      </c>
      <c r="N171">
        <v>1010</v>
      </c>
      <c r="O171" t="s">
        <v>39</v>
      </c>
      <c r="P171" t="s">
        <v>39</v>
      </c>
      <c r="Q171">
        <v>1</v>
      </c>
      <c r="W171">
        <v>0</v>
      </c>
      <c r="X171">
        <v>-1109588999</v>
      </c>
      <c r="Y171">
        <f t="shared" si="114"/>
        <v>5</v>
      </c>
      <c r="AA171">
        <v>113.32</v>
      </c>
      <c r="AB171">
        <v>0</v>
      </c>
      <c r="AC171">
        <v>0</v>
      </c>
      <c r="AD171">
        <v>0</v>
      </c>
      <c r="AE171">
        <v>113.32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 t="s">
        <v>3</v>
      </c>
      <c r="AT171">
        <v>5</v>
      </c>
      <c r="AU171" t="s">
        <v>3</v>
      </c>
      <c r="AV171">
        <v>0</v>
      </c>
      <c r="AW171">
        <v>1</v>
      </c>
      <c r="AX171">
        <v>-1</v>
      </c>
      <c r="AY171">
        <v>0</v>
      </c>
      <c r="AZ171">
        <v>0</v>
      </c>
      <c r="BA171" t="s">
        <v>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ROUND(Y171*Source!I80,9)</f>
        <v>2</v>
      </c>
      <c r="CY171">
        <f t="shared" si="115"/>
        <v>113.32</v>
      </c>
      <c r="CZ171">
        <f t="shared" si="116"/>
        <v>113.32</v>
      </c>
      <c r="DA171">
        <f t="shared" si="117"/>
        <v>1</v>
      </c>
      <c r="DB171">
        <f t="shared" si="118"/>
        <v>566.6</v>
      </c>
      <c r="DC171">
        <f t="shared" si="119"/>
        <v>0</v>
      </c>
      <c r="DD171" t="s">
        <v>3</v>
      </c>
      <c r="DE171" t="s">
        <v>3</v>
      </c>
      <c r="DF171">
        <f t="shared" si="113"/>
        <v>226.64</v>
      </c>
      <c r="DG171">
        <f t="shared" si="110"/>
        <v>0</v>
      </c>
      <c r="DH171">
        <f t="shared" si="111"/>
        <v>0</v>
      </c>
      <c r="DI171">
        <f t="shared" si="94"/>
        <v>0</v>
      </c>
      <c r="DJ171">
        <f t="shared" si="120"/>
        <v>226.64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ROW(Source!A81)</f>
        <v>81</v>
      </c>
      <c r="B172">
        <v>59204059</v>
      </c>
      <c r="C172">
        <v>60526451</v>
      </c>
      <c r="D172">
        <v>58266404</v>
      </c>
      <c r="E172">
        <v>1080</v>
      </c>
      <c r="F172">
        <v>1</v>
      </c>
      <c r="G172">
        <v>1080</v>
      </c>
      <c r="H172">
        <v>1</v>
      </c>
      <c r="I172" t="s">
        <v>859</v>
      </c>
      <c r="J172" t="s">
        <v>3</v>
      </c>
      <c r="K172" t="s">
        <v>860</v>
      </c>
      <c r="L172">
        <v>1191</v>
      </c>
      <c r="N172">
        <v>1013</v>
      </c>
      <c r="O172" t="s">
        <v>861</v>
      </c>
      <c r="P172" t="s">
        <v>861</v>
      </c>
      <c r="Q172">
        <v>1</v>
      </c>
      <c r="W172">
        <v>0</v>
      </c>
      <c r="X172">
        <v>476480486</v>
      </c>
      <c r="Y172">
        <f>((AT172*1.15)*1.1)</f>
        <v>21.289950000000001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5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16.829999999999998</v>
      </c>
      <c r="AU172" t="s">
        <v>26</v>
      </c>
      <c r="AV172">
        <v>1</v>
      </c>
      <c r="AW172">
        <v>2</v>
      </c>
      <c r="AX172">
        <v>60526463</v>
      </c>
      <c r="AY172">
        <v>1</v>
      </c>
      <c r="AZ172">
        <v>0</v>
      </c>
      <c r="BA172">
        <v>168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U172">
        <f>ROUND(AT172*Source!I81*AH172*AL172,2)</f>
        <v>0</v>
      </c>
      <c r="CV172">
        <f>ROUND(Y172*Source!I81,9)</f>
        <v>8.5159800000000008</v>
      </c>
      <c r="CW172">
        <v>0</v>
      </c>
      <c r="CX172">
        <f>ROUND(Y172*Source!I81,9)</f>
        <v>8.5159800000000008</v>
      </c>
      <c r="CY172">
        <f>AD172</f>
        <v>0</v>
      </c>
      <c r="CZ172">
        <f>AH172</f>
        <v>0</v>
      </c>
      <c r="DA172">
        <f>AL172</f>
        <v>1</v>
      </c>
      <c r="DB172">
        <f>ROUND(((ROUND(AT172*CZ172,2)*1.15)*1.1),6)</f>
        <v>0</v>
      </c>
      <c r="DC172">
        <f>ROUND(((ROUND(AT172*AG172,2)*1.15)*1.1),6)</f>
        <v>0</v>
      </c>
      <c r="DD172" t="s">
        <v>3</v>
      </c>
      <c r="DE172" t="s">
        <v>3</v>
      </c>
      <c r="DF172">
        <f t="shared" si="113"/>
        <v>0</v>
      </c>
      <c r="DG172">
        <f t="shared" si="110"/>
        <v>0</v>
      </c>
      <c r="DH172">
        <f t="shared" si="111"/>
        <v>0</v>
      </c>
      <c r="DI172">
        <f t="shared" si="94"/>
        <v>0</v>
      </c>
      <c r="DJ172">
        <f>DI172</f>
        <v>0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ROW(Source!A81)</f>
        <v>81</v>
      </c>
      <c r="B173">
        <v>59204059</v>
      </c>
      <c r="C173">
        <v>60526451</v>
      </c>
      <c r="D173">
        <v>58340578</v>
      </c>
      <c r="E173">
        <v>1</v>
      </c>
      <c r="F173">
        <v>1</v>
      </c>
      <c r="G173">
        <v>1080</v>
      </c>
      <c r="H173">
        <v>2</v>
      </c>
      <c r="I173" t="s">
        <v>862</v>
      </c>
      <c r="J173" t="s">
        <v>863</v>
      </c>
      <c r="K173" t="s">
        <v>864</v>
      </c>
      <c r="L173">
        <v>1368</v>
      </c>
      <c r="N173">
        <v>1011</v>
      </c>
      <c r="O173" t="s">
        <v>865</v>
      </c>
      <c r="P173" t="s">
        <v>865</v>
      </c>
      <c r="Q173">
        <v>1</v>
      </c>
      <c r="W173">
        <v>0</v>
      </c>
      <c r="X173">
        <v>-1985943078</v>
      </c>
      <c r="Y173">
        <f>((AT173*1.25)*1.1)</f>
        <v>1.3750000000000002E-2</v>
      </c>
      <c r="AA173">
        <v>0</v>
      </c>
      <c r="AB173">
        <v>1445.28</v>
      </c>
      <c r="AC173">
        <v>740.47</v>
      </c>
      <c r="AD173">
        <v>0</v>
      </c>
      <c r="AE173">
        <v>0</v>
      </c>
      <c r="AF173">
        <v>83.1</v>
      </c>
      <c r="AG173">
        <v>12.62</v>
      </c>
      <c r="AH173">
        <v>0</v>
      </c>
      <c r="AI173">
        <v>1</v>
      </c>
      <c r="AJ173">
        <v>16.3</v>
      </c>
      <c r="AK173">
        <v>54.99</v>
      </c>
      <c r="AL173">
        <v>1</v>
      </c>
      <c r="AM173">
        <v>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0.01</v>
      </c>
      <c r="AU173" t="s">
        <v>866</v>
      </c>
      <c r="AV173">
        <v>0</v>
      </c>
      <c r="AW173">
        <v>2</v>
      </c>
      <c r="AX173">
        <v>60526464</v>
      </c>
      <c r="AY173">
        <v>1</v>
      </c>
      <c r="AZ173">
        <v>0</v>
      </c>
      <c r="BA173">
        <v>169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f>ROUND(Y173*Source!I81*DO173,9)</f>
        <v>6.9409999999999999E-2</v>
      </c>
      <c r="CX173">
        <f>ROUND(Y173*Source!I81,9)</f>
        <v>5.4999999999999997E-3</v>
      </c>
      <c r="CY173">
        <f>AB173</f>
        <v>1445.28</v>
      </c>
      <c r="CZ173">
        <f>AF173</f>
        <v>83.1</v>
      </c>
      <c r="DA173">
        <f>AJ173</f>
        <v>16.3</v>
      </c>
      <c r="DB173">
        <f>ROUND(((ROUND(AT173*CZ173,2)*1.25)*1.1),6)</f>
        <v>1.1412500000000001</v>
      </c>
      <c r="DC173">
        <f>ROUND(((ROUND(AT173*AG173,2)*1.25)*1.1),6)</f>
        <v>0.17874999999999999</v>
      </c>
      <c r="DD173" t="s">
        <v>3</v>
      </c>
      <c r="DE173" t="s">
        <v>3</v>
      </c>
      <c r="DF173">
        <f t="shared" si="113"/>
        <v>0</v>
      </c>
      <c r="DG173">
        <f>ROUND(ROUND(AF173*AJ173,2)*CX173,2)</f>
        <v>7.45</v>
      </c>
      <c r="DH173">
        <f>ROUND(ROUND(AG173*AK173,2)*CX173,2)</f>
        <v>3.82</v>
      </c>
      <c r="DI173">
        <f t="shared" si="94"/>
        <v>0</v>
      </c>
      <c r="DJ173">
        <f>DG173</f>
        <v>7.45</v>
      </c>
      <c r="DK173">
        <v>0</v>
      </c>
      <c r="DL173" t="s">
        <v>867</v>
      </c>
      <c r="DM173">
        <v>0</v>
      </c>
      <c r="DN173" t="s">
        <v>861</v>
      </c>
      <c r="DO173">
        <v>12.62</v>
      </c>
    </row>
    <row r="174" spans="1:119" x14ac:dyDescent="0.2">
      <c r="A174">
        <f>ROW(Source!A81)</f>
        <v>81</v>
      </c>
      <c r="B174">
        <v>59204059</v>
      </c>
      <c r="C174">
        <v>60526451</v>
      </c>
      <c r="D174">
        <v>58340697</v>
      </c>
      <c r="E174">
        <v>1</v>
      </c>
      <c r="F174">
        <v>1</v>
      </c>
      <c r="G174">
        <v>1080</v>
      </c>
      <c r="H174">
        <v>2</v>
      </c>
      <c r="I174" t="s">
        <v>868</v>
      </c>
      <c r="J174" t="s">
        <v>869</v>
      </c>
      <c r="K174" t="s">
        <v>870</v>
      </c>
      <c r="L174">
        <v>1368</v>
      </c>
      <c r="N174">
        <v>1011</v>
      </c>
      <c r="O174" t="s">
        <v>865</v>
      </c>
      <c r="P174" t="s">
        <v>865</v>
      </c>
      <c r="Q174">
        <v>1</v>
      </c>
      <c r="W174">
        <v>0</v>
      </c>
      <c r="X174">
        <v>2147454900</v>
      </c>
      <c r="Y174">
        <f>((AT174*1.25)*1.1)</f>
        <v>1.4850000000000003</v>
      </c>
      <c r="AA174">
        <v>0</v>
      </c>
      <c r="AB174">
        <v>7.33</v>
      </c>
      <c r="AC174">
        <v>0</v>
      </c>
      <c r="AD174">
        <v>0</v>
      </c>
      <c r="AE174">
        <v>0</v>
      </c>
      <c r="AF174">
        <v>0.8</v>
      </c>
      <c r="AG174">
        <v>0</v>
      </c>
      <c r="AH174">
        <v>0</v>
      </c>
      <c r="AI174">
        <v>1</v>
      </c>
      <c r="AJ174">
        <v>8.59</v>
      </c>
      <c r="AK174">
        <v>54.99</v>
      </c>
      <c r="AL174">
        <v>1</v>
      </c>
      <c r="AM174">
        <v>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1.08</v>
      </c>
      <c r="AU174" t="s">
        <v>866</v>
      </c>
      <c r="AV174">
        <v>0</v>
      </c>
      <c r="AW174">
        <v>2</v>
      </c>
      <c r="AX174">
        <v>60526466</v>
      </c>
      <c r="AY174">
        <v>1</v>
      </c>
      <c r="AZ174">
        <v>0</v>
      </c>
      <c r="BA174">
        <v>170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f>ROUND(Y174*Source!I81*DO174,9)</f>
        <v>0</v>
      </c>
      <c r="CX174">
        <f>ROUND(Y174*Source!I81,9)</f>
        <v>0.59399999999999997</v>
      </c>
      <c r="CY174">
        <f>AB174</f>
        <v>7.33</v>
      </c>
      <c r="CZ174">
        <f>AF174</f>
        <v>0.8</v>
      </c>
      <c r="DA174">
        <f>AJ174</f>
        <v>8.59</v>
      </c>
      <c r="DB174">
        <f>ROUND(((ROUND(AT174*CZ174,2)*1.25)*1.1),6)</f>
        <v>1.1825000000000001</v>
      </c>
      <c r="DC174">
        <f>ROUND(((ROUND(AT174*AG174,2)*1.25)*1.1),6)</f>
        <v>0</v>
      </c>
      <c r="DD174" t="s">
        <v>3</v>
      </c>
      <c r="DE174" t="s">
        <v>3</v>
      </c>
      <c r="DF174">
        <f t="shared" si="113"/>
        <v>0</v>
      </c>
      <c r="DG174">
        <f>ROUND(ROUND(AF174*AJ174,2)*CX174,2)</f>
        <v>4.08</v>
      </c>
      <c r="DH174">
        <f>ROUND(ROUND(AG174*AK174,2)*CX174,2)</f>
        <v>0</v>
      </c>
      <c r="DI174">
        <f t="shared" si="94"/>
        <v>0</v>
      </c>
      <c r="DJ174">
        <f>DG174</f>
        <v>4.08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ROW(Source!A81)</f>
        <v>81</v>
      </c>
      <c r="B175">
        <v>59204059</v>
      </c>
      <c r="C175">
        <v>60526451</v>
      </c>
      <c r="D175">
        <v>58340699</v>
      </c>
      <c r="E175">
        <v>1</v>
      </c>
      <c r="F175">
        <v>1</v>
      </c>
      <c r="G175">
        <v>1080</v>
      </c>
      <c r="H175">
        <v>2</v>
      </c>
      <c r="I175" t="s">
        <v>871</v>
      </c>
      <c r="J175" t="s">
        <v>872</v>
      </c>
      <c r="K175" t="s">
        <v>873</v>
      </c>
      <c r="L175">
        <v>1368</v>
      </c>
      <c r="N175">
        <v>1011</v>
      </c>
      <c r="O175" t="s">
        <v>865</v>
      </c>
      <c r="P175" t="s">
        <v>865</v>
      </c>
      <c r="Q175">
        <v>1</v>
      </c>
      <c r="W175">
        <v>0</v>
      </c>
      <c r="X175">
        <v>539707801</v>
      </c>
      <c r="Y175">
        <f>((AT175*1.25)*1.1)</f>
        <v>0.48125000000000007</v>
      </c>
      <c r="AA175">
        <v>0</v>
      </c>
      <c r="AB175">
        <v>13.77</v>
      </c>
      <c r="AC175">
        <v>0</v>
      </c>
      <c r="AD175">
        <v>0</v>
      </c>
      <c r="AE175">
        <v>0</v>
      </c>
      <c r="AF175">
        <v>1.49</v>
      </c>
      <c r="AG175">
        <v>0</v>
      </c>
      <c r="AH175">
        <v>0</v>
      </c>
      <c r="AI175">
        <v>1</v>
      </c>
      <c r="AJ175">
        <v>8.66</v>
      </c>
      <c r="AK175">
        <v>54.99</v>
      </c>
      <c r="AL175">
        <v>1</v>
      </c>
      <c r="AM175">
        <v>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0.35</v>
      </c>
      <c r="AU175" t="s">
        <v>866</v>
      </c>
      <c r="AV175">
        <v>0</v>
      </c>
      <c r="AW175">
        <v>2</v>
      </c>
      <c r="AX175">
        <v>60526467</v>
      </c>
      <c r="AY175">
        <v>1</v>
      </c>
      <c r="AZ175">
        <v>0</v>
      </c>
      <c r="BA175">
        <v>171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f>ROUND(Y175*Source!I81*DO175,9)</f>
        <v>0</v>
      </c>
      <c r="CX175">
        <f>ROUND(Y175*Source!I81,9)</f>
        <v>0.1925</v>
      </c>
      <c r="CY175">
        <f>AB175</f>
        <v>13.77</v>
      </c>
      <c r="CZ175">
        <f>AF175</f>
        <v>1.49</v>
      </c>
      <c r="DA175">
        <f>AJ175</f>
        <v>8.66</v>
      </c>
      <c r="DB175">
        <f>ROUND(((ROUND(AT175*CZ175,2)*1.25)*1.1),6)</f>
        <v>0.71499999999999997</v>
      </c>
      <c r="DC175">
        <f>ROUND(((ROUND(AT175*AG175,2)*1.25)*1.1),6)</f>
        <v>0</v>
      </c>
      <c r="DD175" t="s">
        <v>3</v>
      </c>
      <c r="DE175" t="s">
        <v>3</v>
      </c>
      <c r="DF175">
        <f t="shared" si="113"/>
        <v>0</v>
      </c>
      <c r="DG175">
        <f>ROUND(ROUND(AF175*AJ175,2)*CX175,2)</f>
        <v>2.48</v>
      </c>
      <c r="DH175">
        <f>ROUND(ROUND(AG175*AK175,2)*CX175,2)</f>
        <v>0</v>
      </c>
      <c r="DI175">
        <f t="shared" si="94"/>
        <v>0</v>
      </c>
      <c r="DJ175">
        <f>DG175</f>
        <v>2.48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ROW(Source!A81)</f>
        <v>81</v>
      </c>
      <c r="B176">
        <v>59204059</v>
      </c>
      <c r="C176">
        <v>60526451</v>
      </c>
      <c r="D176">
        <v>58339814</v>
      </c>
      <c r="E176">
        <v>1</v>
      </c>
      <c r="F176">
        <v>1</v>
      </c>
      <c r="G176">
        <v>1080</v>
      </c>
      <c r="H176">
        <v>2</v>
      </c>
      <c r="I176" t="s">
        <v>874</v>
      </c>
      <c r="J176" t="s">
        <v>875</v>
      </c>
      <c r="K176" t="s">
        <v>876</v>
      </c>
      <c r="L176">
        <v>1368</v>
      </c>
      <c r="N176">
        <v>1011</v>
      </c>
      <c r="O176" t="s">
        <v>865</v>
      </c>
      <c r="P176" t="s">
        <v>865</v>
      </c>
      <c r="Q176">
        <v>1</v>
      </c>
      <c r="W176">
        <v>0</v>
      </c>
      <c r="X176">
        <v>1087580389</v>
      </c>
      <c r="Y176">
        <f>((AT176*1.25)*1.1)</f>
        <v>1.3750000000000002E-2</v>
      </c>
      <c r="AA176">
        <v>0</v>
      </c>
      <c r="AB176">
        <v>2628.65</v>
      </c>
      <c r="AC176">
        <v>993.36</v>
      </c>
      <c r="AD176">
        <v>0</v>
      </c>
      <c r="AE176">
        <v>0</v>
      </c>
      <c r="AF176">
        <v>179.17</v>
      </c>
      <c r="AG176">
        <v>16.93</v>
      </c>
      <c r="AH176">
        <v>0</v>
      </c>
      <c r="AI176">
        <v>1</v>
      </c>
      <c r="AJ176">
        <v>13.75</v>
      </c>
      <c r="AK176">
        <v>54.99</v>
      </c>
      <c r="AL176">
        <v>1</v>
      </c>
      <c r="AM176">
        <v>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0.01</v>
      </c>
      <c r="AU176" t="s">
        <v>866</v>
      </c>
      <c r="AV176">
        <v>0</v>
      </c>
      <c r="AW176">
        <v>2</v>
      </c>
      <c r="AX176">
        <v>60526465</v>
      </c>
      <c r="AY176">
        <v>1</v>
      </c>
      <c r="AZ176">
        <v>0</v>
      </c>
      <c r="BA176">
        <v>172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f>ROUND(Y176*Source!I81*DO176,9)</f>
        <v>9.3115000000000003E-2</v>
      </c>
      <c r="CX176">
        <f>ROUND(Y176*Source!I81,9)</f>
        <v>5.4999999999999997E-3</v>
      </c>
      <c r="CY176">
        <f>AB176</f>
        <v>2628.65</v>
      </c>
      <c r="CZ176">
        <f>AF176</f>
        <v>179.17</v>
      </c>
      <c r="DA176">
        <f>AJ176</f>
        <v>13.75</v>
      </c>
      <c r="DB176">
        <f>ROUND(((ROUND(AT176*CZ176,2)*1.25)*1.1),6)</f>
        <v>2.4612500000000002</v>
      </c>
      <c r="DC176">
        <f>ROUND(((ROUND(AT176*AG176,2)*1.25)*1.1),6)</f>
        <v>0.23375000000000001</v>
      </c>
      <c r="DD176" t="s">
        <v>3</v>
      </c>
      <c r="DE176" t="s">
        <v>3</v>
      </c>
      <c r="DF176">
        <f t="shared" si="113"/>
        <v>0</v>
      </c>
      <c r="DG176">
        <f>ROUND(ROUND(AF176*AJ176,2)*CX176,2)</f>
        <v>13.55</v>
      </c>
      <c r="DH176">
        <f>ROUND(ROUND(AG176*AK176,2)*CX176,2)</f>
        <v>5.12</v>
      </c>
      <c r="DI176">
        <f t="shared" si="94"/>
        <v>0</v>
      </c>
      <c r="DJ176">
        <f>DG176</f>
        <v>13.55</v>
      </c>
      <c r="DK176">
        <v>0</v>
      </c>
      <c r="DL176" t="s">
        <v>867</v>
      </c>
      <c r="DM176">
        <v>0</v>
      </c>
      <c r="DN176" t="s">
        <v>861</v>
      </c>
      <c r="DO176">
        <v>16.93</v>
      </c>
    </row>
    <row r="177" spans="1:119" x14ac:dyDescent="0.2">
      <c r="A177">
        <f>ROW(Source!A81)</f>
        <v>81</v>
      </c>
      <c r="B177">
        <v>59204059</v>
      </c>
      <c r="C177">
        <v>60526451</v>
      </c>
      <c r="D177">
        <v>58308811</v>
      </c>
      <c r="E177">
        <v>1</v>
      </c>
      <c r="F177">
        <v>1</v>
      </c>
      <c r="G177">
        <v>1080</v>
      </c>
      <c r="H177">
        <v>3</v>
      </c>
      <c r="I177" t="s">
        <v>877</v>
      </c>
      <c r="J177" t="s">
        <v>878</v>
      </c>
      <c r="K177" t="s">
        <v>879</v>
      </c>
      <c r="L177">
        <v>1346</v>
      </c>
      <c r="N177">
        <v>1009</v>
      </c>
      <c r="O177" t="s">
        <v>880</v>
      </c>
      <c r="P177" t="s">
        <v>880</v>
      </c>
      <c r="Q177">
        <v>1</v>
      </c>
      <c r="W177">
        <v>0</v>
      </c>
      <c r="X177">
        <v>-709773495</v>
      </c>
      <c r="Y177">
        <f t="shared" ref="Y177:Y182" si="121">AT177</f>
        <v>0.5</v>
      </c>
      <c r="AA177">
        <v>23.97</v>
      </c>
      <c r="AB177">
        <v>0</v>
      </c>
      <c r="AC177">
        <v>0</v>
      </c>
      <c r="AD177">
        <v>0</v>
      </c>
      <c r="AE177">
        <v>1.61</v>
      </c>
      <c r="AF177">
        <v>0</v>
      </c>
      <c r="AG177">
        <v>0</v>
      </c>
      <c r="AH177">
        <v>0</v>
      </c>
      <c r="AI177">
        <v>14.89</v>
      </c>
      <c r="AJ177">
        <v>1</v>
      </c>
      <c r="AK177">
        <v>1</v>
      </c>
      <c r="AL177">
        <v>1</v>
      </c>
      <c r="AM177">
        <v>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0.5</v>
      </c>
      <c r="AU177" t="s">
        <v>3</v>
      </c>
      <c r="AV177">
        <v>0</v>
      </c>
      <c r="AW177">
        <v>2</v>
      </c>
      <c r="AX177">
        <v>60526468</v>
      </c>
      <c r="AY177">
        <v>1</v>
      </c>
      <c r="AZ177">
        <v>0</v>
      </c>
      <c r="BA177">
        <v>173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ROUND(Y177*Source!I81,9)</f>
        <v>0.2</v>
      </c>
      <c r="CY177">
        <f t="shared" ref="CY177:CY182" si="122">AA177</f>
        <v>23.97</v>
      </c>
      <c r="CZ177">
        <f t="shared" ref="CZ177:CZ182" si="123">AE177</f>
        <v>1.61</v>
      </c>
      <c r="DA177">
        <f t="shared" ref="DA177:DA182" si="124">AI177</f>
        <v>14.89</v>
      </c>
      <c r="DB177">
        <f t="shared" ref="DB177:DB182" si="125">ROUND(ROUND(AT177*CZ177,2),6)</f>
        <v>0.81</v>
      </c>
      <c r="DC177">
        <f t="shared" ref="DC177:DC182" si="126">ROUND(ROUND(AT177*AG177,2),6)</f>
        <v>0</v>
      </c>
      <c r="DD177" t="s">
        <v>3</v>
      </c>
      <c r="DE177" t="s">
        <v>3</v>
      </c>
      <c r="DF177">
        <f t="shared" ref="DF177:DF182" si="127">ROUND(ROUND(AE177*AI177,2)*CX177,2)</f>
        <v>4.79</v>
      </c>
      <c r="DG177">
        <f t="shared" ref="DG177:DG198" si="128">ROUND(ROUND(AF177,2)*CX177,2)</f>
        <v>0</v>
      </c>
      <c r="DH177">
        <f t="shared" ref="DH177:DH198" si="129">ROUND(ROUND(AG177,2)*CX177,2)</f>
        <v>0</v>
      </c>
      <c r="DI177">
        <f t="shared" si="94"/>
        <v>0</v>
      </c>
      <c r="DJ177">
        <f t="shared" ref="DJ177:DJ182" si="130">DF177</f>
        <v>4.79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ROW(Source!A81)</f>
        <v>81</v>
      </c>
      <c r="B178">
        <v>59204059</v>
      </c>
      <c r="C178">
        <v>60526451</v>
      </c>
      <c r="D178">
        <v>58308843</v>
      </c>
      <c r="E178">
        <v>1</v>
      </c>
      <c r="F178">
        <v>1</v>
      </c>
      <c r="G178">
        <v>1080</v>
      </c>
      <c r="H178">
        <v>3</v>
      </c>
      <c r="I178" t="s">
        <v>881</v>
      </c>
      <c r="J178" t="s">
        <v>882</v>
      </c>
      <c r="K178" t="s">
        <v>883</v>
      </c>
      <c r="L178">
        <v>1346</v>
      </c>
      <c r="N178">
        <v>1009</v>
      </c>
      <c r="O178" t="s">
        <v>880</v>
      </c>
      <c r="P178" t="s">
        <v>880</v>
      </c>
      <c r="Q178">
        <v>1</v>
      </c>
      <c r="W178">
        <v>0</v>
      </c>
      <c r="X178">
        <v>-872094078</v>
      </c>
      <c r="Y178">
        <f t="shared" si="121"/>
        <v>0.104</v>
      </c>
      <c r="AA178">
        <v>198.61</v>
      </c>
      <c r="AB178">
        <v>0</v>
      </c>
      <c r="AC178">
        <v>0</v>
      </c>
      <c r="AD178">
        <v>0</v>
      </c>
      <c r="AE178">
        <v>36.78</v>
      </c>
      <c r="AF178">
        <v>0</v>
      </c>
      <c r="AG178">
        <v>0</v>
      </c>
      <c r="AH178">
        <v>0</v>
      </c>
      <c r="AI178">
        <v>5.4</v>
      </c>
      <c r="AJ178">
        <v>1</v>
      </c>
      <c r="AK178">
        <v>1</v>
      </c>
      <c r="AL178">
        <v>1</v>
      </c>
      <c r="AM178">
        <v>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0.104</v>
      </c>
      <c r="AU178" t="s">
        <v>3</v>
      </c>
      <c r="AV178">
        <v>0</v>
      </c>
      <c r="AW178">
        <v>2</v>
      </c>
      <c r="AX178">
        <v>60526469</v>
      </c>
      <c r="AY178">
        <v>1</v>
      </c>
      <c r="AZ178">
        <v>0</v>
      </c>
      <c r="BA178">
        <v>174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ROUND(Y178*Source!I81,9)</f>
        <v>4.1599999999999998E-2</v>
      </c>
      <c r="CY178">
        <f t="shared" si="122"/>
        <v>198.61</v>
      </c>
      <c r="CZ178">
        <f t="shared" si="123"/>
        <v>36.78</v>
      </c>
      <c r="DA178">
        <f t="shared" si="124"/>
        <v>5.4</v>
      </c>
      <c r="DB178">
        <f t="shared" si="125"/>
        <v>3.83</v>
      </c>
      <c r="DC178">
        <f t="shared" si="126"/>
        <v>0</v>
      </c>
      <c r="DD178" t="s">
        <v>3</v>
      </c>
      <c r="DE178" t="s">
        <v>3</v>
      </c>
      <c r="DF178">
        <f t="shared" si="127"/>
        <v>8.26</v>
      </c>
      <c r="DG178">
        <f t="shared" si="128"/>
        <v>0</v>
      </c>
      <c r="DH178">
        <f t="shared" si="129"/>
        <v>0</v>
      </c>
      <c r="DI178">
        <f t="shared" si="94"/>
        <v>0</v>
      </c>
      <c r="DJ178">
        <f t="shared" si="130"/>
        <v>8.26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ROW(Source!A81)</f>
        <v>81</v>
      </c>
      <c r="B179">
        <v>59204059</v>
      </c>
      <c r="C179">
        <v>60526451</v>
      </c>
      <c r="D179">
        <v>58308917</v>
      </c>
      <c r="E179">
        <v>1</v>
      </c>
      <c r="F179">
        <v>1</v>
      </c>
      <c r="G179">
        <v>1080</v>
      </c>
      <c r="H179">
        <v>3</v>
      </c>
      <c r="I179" t="s">
        <v>884</v>
      </c>
      <c r="J179" t="s">
        <v>885</v>
      </c>
      <c r="K179" t="s">
        <v>886</v>
      </c>
      <c r="L179">
        <v>1354</v>
      </c>
      <c r="N179">
        <v>1010</v>
      </c>
      <c r="O179" t="s">
        <v>39</v>
      </c>
      <c r="P179" t="s">
        <v>39</v>
      </c>
      <c r="Q179">
        <v>1</v>
      </c>
      <c r="W179">
        <v>0</v>
      </c>
      <c r="X179">
        <v>-40224714</v>
      </c>
      <c r="Y179">
        <f t="shared" si="121"/>
        <v>25</v>
      </c>
      <c r="AA179">
        <v>0.8</v>
      </c>
      <c r="AB179">
        <v>0</v>
      </c>
      <c r="AC179">
        <v>0</v>
      </c>
      <c r="AD179">
        <v>0</v>
      </c>
      <c r="AE179">
        <v>0.89</v>
      </c>
      <c r="AF179">
        <v>0</v>
      </c>
      <c r="AG179">
        <v>0</v>
      </c>
      <c r="AH179">
        <v>0</v>
      </c>
      <c r="AI179">
        <v>0.9</v>
      </c>
      <c r="AJ179">
        <v>1</v>
      </c>
      <c r="AK179">
        <v>1</v>
      </c>
      <c r="AL179">
        <v>1</v>
      </c>
      <c r="AM179">
        <v>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25</v>
      </c>
      <c r="AU179" t="s">
        <v>3</v>
      </c>
      <c r="AV179">
        <v>0</v>
      </c>
      <c r="AW179">
        <v>2</v>
      </c>
      <c r="AX179">
        <v>60526470</v>
      </c>
      <c r="AY179">
        <v>1</v>
      </c>
      <c r="AZ179">
        <v>0</v>
      </c>
      <c r="BA179">
        <v>175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ROUND(Y179*Source!I81,9)</f>
        <v>10</v>
      </c>
      <c r="CY179">
        <f t="shared" si="122"/>
        <v>0.8</v>
      </c>
      <c r="CZ179">
        <f t="shared" si="123"/>
        <v>0.89</v>
      </c>
      <c r="DA179">
        <f t="shared" si="124"/>
        <v>0.9</v>
      </c>
      <c r="DB179">
        <f t="shared" si="125"/>
        <v>22.25</v>
      </c>
      <c r="DC179">
        <f t="shared" si="126"/>
        <v>0</v>
      </c>
      <c r="DD179" t="s">
        <v>3</v>
      </c>
      <c r="DE179" t="s">
        <v>3</v>
      </c>
      <c r="DF179">
        <f t="shared" si="127"/>
        <v>8</v>
      </c>
      <c r="DG179">
        <f t="shared" si="128"/>
        <v>0</v>
      </c>
      <c r="DH179">
        <f t="shared" si="129"/>
        <v>0</v>
      </c>
      <c r="DI179">
        <f t="shared" si="94"/>
        <v>0</v>
      </c>
      <c r="DJ179">
        <f t="shared" si="130"/>
        <v>8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ROW(Source!A81)</f>
        <v>81</v>
      </c>
      <c r="B180">
        <v>59204059</v>
      </c>
      <c r="C180">
        <v>60526451</v>
      </c>
      <c r="D180">
        <v>58326216</v>
      </c>
      <c r="E180">
        <v>1</v>
      </c>
      <c r="F180">
        <v>1</v>
      </c>
      <c r="G180">
        <v>1080</v>
      </c>
      <c r="H180">
        <v>3</v>
      </c>
      <c r="I180" t="s">
        <v>46</v>
      </c>
      <c r="J180" t="s">
        <v>49</v>
      </c>
      <c r="K180" t="s">
        <v>47</v>
      </c>
      <c r="L180">
        <v>1355</v>
      </c>
      <c r="N180">
        <v>1010</v>
      </c>
      <c r="O180" t="s">
        <v>48</v>
      </c>
      <c r="P180" t="s">
        <v>48</v>
      </c>
      <c r="Q180">
        <v>100</v>
      </c>
      <c r="W180">
        <v>0</v>
      </c>
      <c r="X180">
        <v>1873919888</v>
      </c>
      <c r="Y180">
        <f t="shared" si="121"/>
        <v>0.4</v>
      </c>
      <c r="AA180">
        <v>1468.15</v>
      </c>
      <c r="AB180">
        <v>0</v>
      </c>
      <c r="AC180">
        <v>0</v>
      </c>
      <c r="AD180">
        <v>0</v>
      </c>
      <c r="AE180">
        <v>526.22</v>
      </c>
      <c r="AF180">
        <v>0</v>
      </c>
      <c r="AG180">
        <v>0</v>
      </c>
      <c r="AH180">
        <v>0</v>
      </c>
      <c r="AI180">
        <v>2.79</v>
      </c>
      <c r="AJ180">
        <v>1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 t="s">
        <v>3</v>
      </c>
      <c r="AT180">
        <v>0.4</v>
      </c>
      <c r="AU180" t="s">
        <v>3</v>
      </c>
      <c r="AV180">
        <v>0</v>
      </c>
      <c r="AW180">
        <v>1</v>
      </c>
      <c r="AX180">
        <v>-1</v>
      </c>
      <c r="AY180">
        <v>0</v>
      </c>
      <c r="AZ180">
        <v>0</v>
      </c>
      <c r="BA180" t="s">
        <v>3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ROUND(Y180*Source!I81,9)</f>
        <v>0.16</v>
      </c>
      <c r="CY180">
        <f t="shared" si="122"/>
        <v>1468.15</v>
      </c>
      <c r="CZ180">
        <f t="shared" si="123"/>
        <v>526.22</v>
      </c>
      <c r="DA180">
        <f t="shared" si="124"/>
        <v>2.79</v>
      </c>
      <c r="DB180">
        <f t="shared" si="125"/>
        <v>210.49</v>
      </c>
      <c r="DC180">
        <f t="shared" si="126"/>
        <v>0</v>
      </c>
      <c r="DD180" t="s">
        <v>3</v>
      </c>
      <c r="DE180" t="s">
        <v>3</v>
      </c>
      <c r="DF180">
        <f t="shared" si="127"/>
        <v>234.9</v>
      </c>
      <c r="DG180">
        <f t="shared" si="128"/>
        <v>0</v>
      </c>
      <c r="DH180">
        <f t="shared" si="129"/>
        <v>0</v>
      </c>
      <c r="DI180">
        <f t="shared" si="94"/>
        <v>0</v>
      </c>
      <c r="DJ180">
        <f t="shared" si="130"/>
        <v>234.9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ROW(Source!A81)</f>
        <v>81</v>
      </c>
      <c r="B181">
        <v>59204059</v>
      </c>
      <c r="C181">
        <v>60526451</v>
      </c>
      <c r="D181">
        <v>58321780</v>
      </c>
      <c r="E181">
        <v>1</v>
      </c>
      <c r="F181">
        <v>1</v>
      </c>
      <c r="G181">
        <v>1080</v>
      </c>
      <c r="H181">
        <v>3</v>
      </c>
      <c r="I181" t="s">
        <v>95</v>
      </c>
      <c r="J181" t="s">
        <v>97</v>
      </c>
      <c r="K181" t="s">
        <v>96</v>
      </c>
      <c r="L181">
        <v>1301</v>
      </c>
      <c r="N181">
        <v>1003</v>
      </c>
      <c r="O181" t="s">
        <v>34</v>
      </c>
      <c r="P181" t="s">
        <v>34</v>
      </c>
      <c r="Q181">
        <v>1</v>
      </c>
      <c r="W181">
        <v>0</v>
      </c>
      <c r="X181">
        <v>-92831099</v>
      </c>
      <c r="Y181">
        <f t="shared" si="121"/>
        <v>100</v>
      </c>
      <c r="AA181">
        <v>1062.01</v>
      </c>
      <c r="AB181">
        <v>0</v>
      </c>
      <c r="AC181">
        <v>0</v>
      </c>
      <c r="AD181">
        <v>0</v>
      </c>
      <c r="AE181">
        <v>51.28</v>
      </c>
      <c r="AF181">
        <v>0</v>
      </c>
      <c r="AG181">
        <v>0</v>
      </c>
      <c r="AH181">
        <v>0</v>
      </c>
      <c r="AI181">
        <v>20.71</v>
      </c>
      <c r="AJ181">
        <v>1</v>
      </c>
      <c r="AK181">
        <v>1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 t="s">
        <v>3</v>
      </c>
      <c r="AT181">
        <v>100</v>
      </c>
      <c r="AU181" t="s">
        <v>3</v>
      </c>
      <c r="AV181">
        <v>0</v>
      </c>
      <c r="AW181">
        <v>1</v>
      </c>
      <c r="AX181">
        <v>-1</v>
      </c>
      <c r="AY181">
        <v>0</v>
      </c>
      <c r="AZ181">
        <v>0</v>
      </c>
      <c r="BA181" t="s">
        <v>3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ROUND(Y181*Source!I81,9)</f>
        <v>40</v>
      </c>
      <c r="CY181">
        <f t="shared" si="122"/>
        <v>1062.01</v>
      </c>
      <c r="CZ181">
        <f t="shared" si="123"/>
        <v>51.28</v>
      </c>
      <c r="DA181">
        <f t="shared" si="124"/>
        <v>20.71</v>
      </c>
      <c r="DB181">
        <f t="shared" si="125"/>
        <v>5128</v>
      </c>
      <c r="DC181">
        <f t="shared" si="126"/>
        <v>0</v>
      </c>
      <c r="DD181" t="s">
        <v>3</v>
      </c>
      <c r="DE181" t="s">
        <v>3</v>
      </c>
      <c r="DF181">
        <f t="shared" si="127"/>
        <v>42480.4</v>
      </c>
      <c r="DG181">
        <f t="shared" si="128"/>
        <v>0</v>
      </c>
      <c r="DH181">
        <f t="shared" si="129"/>
        <v>0</v>
      </c>
      <c r="DI181">
        <f t="shared" si="94"/>
        <v>0</v>
      </c>
      <c r="DJ181">
        <f t="shared" si="130"/>
        <v>42480.4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ROW(Source!A81)</f>
        <v>81</v>
      </c>
      <c r="B182">
        <v>59204059</v>
      </c>
      <c r="C182">
        <v>60526451</v>
      </c>
      <c r="D182">
        <v>58327519</v>
      </c>
      <c r="E182">
        <v>1</v>
      </c>
      <c r="F182">
        <v>1</v>
      </c>
      <c r="G182">
        <v>1080</v>
      </c>
      <c r="H182">
        <v>3</v>
      </c>
      <c r="I182" t="s">
        <v>99</v>
      </c>
      <c r="J182" t="s">
        <v>101</v>
      </c>
      <c r="K182" t="s">
        <v>100</v>
      </c>
      <c r="L182">
        <v>1354</v>
      </c>
      <c r="N182">
        <v>1010</v>
      </c>
      <c r="O182" t="s">
        <v>39</v>
      </c>
      <c r="P182" t="s">
        <v>39</v>
      </c>
      <c r="Q182">
        <v>1</v>
      </c>
      <c r="W182">
        <v>0</v>
      </c>
      <c r="X182">
        <v>-1109588999</v>
      </c>
      <c r="Y182">
        <f t="shared" si="121"/>
        <v>5</v>
      </c>
      <c r="AA182">
        <v>2261.87</v>
      </c>
      <c r="AB182">
        <v>0</v>
      </c>
      <c r="AC182">
        <v>0</v>
      </c>
      <c r="AD182">
        <v>0</v>
      </c>
      <c r="AE182">
        <v>113.32</v>
      </c>
      <c r="AF182">
        <v>0</v>
      </c>
      <c r="AG182">
        <v>0</v>
      </c>
      <c r="AH182">
        <v>0</v>
      </c>
      <c r="AI182">
        <v>19.96</v>
      </c>
      <c r="AJ182">
        <v>1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 t="s">
        <v>3</v>
      </c>
      <c r="AT182">
        <v>5</v>
      </c>
      <c r="AU182" t="s">
        <v>3</v>
      </c>
      <c r="AV182">
        <v>0</v>
      </c>
      <c r="AW182">
        <v>1</v>
      </c>
      <c r="AX182">
        <v>-1</v>
      </c>
      <c r="AY182">
        <v>0</v>
      </c>
      <c r="AZ182">
        <v>0</v>
      </c>
      <c r="BA182" t="s">
        <v>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ROUND(Y182*Source!I81,9)</f>
        <v>2</v>
      </c>
      <c r="CY182">
        <f t="shared" si="122"/>
        <v>2261.87</v>
      </c>
      <c r="CZ182">
        <f t="shared" si="123"/>
        <v>113.32</v>
      </c>
      <c r="DA182">
        <f t="shared" si="124"/>
        <v>19.96</v>
      </c>
      <c r="DB182">
        <f t="shared" si="125"/>
        <v>566.6</v>
      </c>
      <c r="DC182">
        <f t="shared" si="126"/>
        <v>0</v>
      </c>
      <c r="DD182" t="s">
        <v>3</v>
      </c>
      <c r="DE182" t="s">
        <v>3</v>
      </c>
      <c r="DF182">
        <f t="shared" si="127"/>
        <v>4523.74</v>
      </c>
      <c r="DG182">
        <f t="shared" si="128"/>
        <v>0</v>
      </c>
      <c r="DH182">
        <f t="shared" si="129"/>
        <v>0</v>
      </c>
      <c r="DI182">
        <f t="shared" si="94"/>
        <v>0</v>
      </c>
      <c r="DJ182">
        <f t="shared" si="130"/>
        <v>4523.74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ROW(Source!A88)</f>
        <v>88</v>
      </c>
      <c r="B183">
        <v>59204062</v>
      </c>
      <c r="C183">
        <v>60526477</v>
      </c>
      <c r="D183">
        <v>58266404</v>
      </c>
      <c r="E183">
        <v>1080</v>
      </c>
      <c r="F183">
        <v>1</v>
      </c>
      <c r="G183">
        <v>1080</v>
      </c>
      <c r="H183">
        <v>1</v>
      </c>
      <c r="I183" t="s">
        <v>859</v>
      </c>
      <c r="J183" t="s">
        <v>3</v>
      </c>
      <c r="K183" t="s">
        <v>860</v>
      </c>
      <c r="L183">
        <v>1191</v>
      </c>
      <c r="N183">
        <v>1013</v>
      </c>
      <c r="O183" t="s">
        <v>861</v>
      </c>
      <c r="P183" t="s">
        <v>861</v>
      </c>
      <c r="Q183">
        <v>1</v>
      </c>
      <c r="W183">
        <v>0</v>
      </c>
      <c r="X183">
        <v>476480486</v>
      </c>
      <c r="Y183">
        <f>((AT183*1.15)*1.1)</f>
        <v>42.630500000000005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33.700000000000003</v>
      </c>
      <c r="AU183" t="s">
        <v>26</v>
      </c>
      <c r="AV183">
        <v>1</v>
      </c>
      <c r="AW183">
        <v>2</v>
      </c>
      <c r="AX183">
        <v>60526493</v>
      </c>
      <c r="AY183">
        <v>1</v>
      </c>
      <c r="AZ183">
        <v>0</v>
      </c>
      <c r="BA183">
        <v>179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ROUND(AT183*Source!I88*AH183*AL183,2)</f>
        <v>0</v>
      </c>
      <c r="CV183">
        <f>ROUND(Y183*Source!I88,9)</f>
        <v>0</v>
      </c>
      <c r="CW183">
        <v>0</v>
      </c>
      <c r="CX183">
        <f>ROUND(Y183*Source!I88,9)</f>
        <v>0</v>
      </c>
      <c r="CY183">
        <f>AD183</f>
        <v>0</v>
      </c>
      <c r="CZ183">
        <f>AH183</f>
        <v>0</v>
      </c>
      <c r="DA183">
        <f>AL183</f>
        <v>1</v>
      </c>
      <c r="DB183">
        <f>ROUND(((ROUND(AT183*CZ183,2)*1.15)*1.1),6)</f>
        <v>0</v>
      </c>
      <c r="DC183">
        <f>ROUND(((ROUND(AT183*AG183,2)*1.15)*1.1),6)</f>
        <v>0</v>
      </c>
      <c r="DD183" t="s">
        <v>3</v>
      </c>
      <c r="DE183" t="s">
        <v>3</v>
      </c>
      <c r="DF183">
        <f t="shared" ref="DF183:DF201" si="131">ROUND(ROUND(AE183,2)*CX183,2)</f>
        <v>0</v>
      </c>
      <c r="DG183">
        <f t="shared" si="128"/>
        <v>0</v>
      </c>
      <c r="DH183">
        <f t="shared" si="129"/>
        <v>0</v>
      </c>
      <c r="DI183">
        <f t="shared" si="94"/>
        <v>0</v>
      </c>
      <c r="DJ183">
        <f>DI183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ROW(Source!A88)</f>
        <v>88</v>
      </c>
      <c r="B184">
        <v>59204062</v>
      </c>
      <c r="C184">
        <v>60526477</v>
      </c>
      <c r="D184">
        <v>58340276</v>
      </c>
      <c r="E184">
        <v>1</v>
      </c>
      <c r="F184">
        <v>1</v>
      </c>
      <c r="G184">
        <v>1080</v>
      </c>
      <c r="H184">
        <v>2</v>
      </c>
      <c r="I184" t="s">
        <v>887</v>
      </c>
      <c r="J184" t="s">
        <v>888</v>
      </c>
      <c r="K184" t="s">
        <v>889</v>
      </c>
      <c r="L184">
        <v>1368</v>
      </c>
      <c r="N184">
        <v>1011</v>
      </c>
      <c r="O184" t="s">
        <v>865</v>
      </c>
      <c r="P184" t="s">
        <v>865</v>
      </c>
      <c r="Q184">
        <v>1</v>
      </c>
      <c r="W184">
        <v>0</v>
      </c>
      <c r="X184">
        <v>-886582249</v>
      </c>
      <c r="Y184">
        <f>((AT184*1.25)*1.1)</f>
        <v>1.63625</v>
      </c>
      <c r="AA184">
        <v>0</v>
      </c>
      <c r="AB184">
        <v>3.39</v>
      </c>
      <c r="AC184">
        <v>0</v>
      </c>
      <c r="AD184">
        <v>0</v>
      </c>
      <c r="AE184">
        <v>0</v>
      </c>
      <c r="AF184">
        <v>3.18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-2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1.19</v>
      </c>
      <c r="AU184" t="s">
        <v>866</v>
      </c>
      <c r="AV184">
        <v>0</v>
      </c>
      <c r="AW184">
        <v>2</v>
      </c>
      <c r="AX184">
        <v>60526494</v>
      </c>
      <c r="AY184">
        <v>1</v>
      </c>
      <c r="AZ184">
        <v>0</v>
      </c>
      <c r="BA184">
        <v>180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f>ROUND(Y184*Source!I88*DO184,9)</f>
        <v>0</v>
      </c>
      <c r="CX184">
        <f>ROUND(Y184*Source!I88,9)</f>
        <v>0</v>
      </c>
      <c r="CY184">
        <f>AB184</f>
        <v>3.39</v>
      </c>
      <c r="CZ184">
        <f>AF184</f>
        <v>3.18</v>
      </c>
      <c r="DA184">
        <f>AJ184</f>
        <v>1</v>
      </c>
      <c r="DB184">
        <f>ROUND(((ROUND(AT184*CZ184,2)*1.25)*1.1),6)</f>
        <v>5.1974999999999998</v>
      </c>
      <c r="DC184">
        <f>ROUND(((ROUND(AT184*AG184,2)*1.25)*1.1),6)</f>
        <v>0</v>
      </c>
      <c r="DD184" t="s">
        <v>3</v>
      </c>
      <c r="DE184" t="s">
        <v>3</v>
      </c>
      <c r="DF184">
        <f t="shared" si="131"/>
        <v>0</v>
      </c>
      <c r="DG184">
        <f t="shared" si="128"/>
        <v>0</v>
      </c>
      <c r="DH184">
        <f t="shared" si="129"/>
        <v>0</v>
      </c>
      <c r="DI184">
        <f t="shared" si="94"/>
        <v>0</v>
      </c>
      <c r="DJ184">
        <f>DG184</f>
        <v>0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ROW(Source!A88)</f>
        <v>88</v>
      </c>
      <c r="B185">
        <v>59204062</v>
      </c>
      <c r="C185">
        <v>60526477</v>
      </c>
      <c r="D185">
        <v>58340578</v>
      </c>
      <c r="E185">
        <v>1</v>
      </c>
      <c r="F185">
        <v>1</v>
      </c>
      <c r="G185">
        <v>1080</v>
      </c>
      <c r="H185">
        <v>2</v>
      </c>
      <c r="I185" t="s">
        <v>862</v>
      </c>
      <c r="J185" t="s">
        <v>863</v>
      </c>
      <c r="K185" t="s">
        <v>864</v>
      </c>
      <c r="L185">
        <v>1368</v>
      </c>
      <c r="N185">
        <v>1011</v>
      </c>
      <c r="O185" t="s">
        <v>865</v>
      </c>
      <c r="P185" t="s">
        <v>865</v>
      </c>
      <c r="Q185">
        <v>1</v>
      </c>
      <c r="W185">
        <v>0</v>
      </c>
      <c r="X185">
        <v>-1985943078</v>
      </c>
      <c r="Y185">
        <f>((AT185*1.25)*1.1)</f>
        <v>0.55000000000000004</v>
      </c>
      <c r="AA185">
        <v>0</v>
      </c>
      <c r="AB185">
        <v>88.67</v>
      </c>
      <c r="AC185">
        <v>13.47</v>
      </c>
      <c r="AD185">
        <v>0</v>
      </c>
      <c r="AE185">
        <v>0</v>
      </c>
      <c r="AF185">
        <v>83.1</v>
      </c>
      <c r="AG185">
        <v>12.62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-2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0.4</v>
      </c>
      <c r="AU185" t="s">
        <v>866</v>
      </c>
      <c r="AV185">
        <v>0</v>
      </c>
      <c r="AW185">
        <v>2</v>
      </c>
      <c r="AX185">
        <v>60526495</v>
      </c>
      <c r="AY185">
        <v>1</v>
      </c>
      <c r="AZ185">
        <v>0</v>
      </c>
      <c r="BA185">
        <v>181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f>ROUND(Y185*Source!I88*DO185,9)</f>
        <v>0</v>
      </c>
      <c r="CX185">
        <f>ROUND(Y185*Source!I88,9)</f>
        <v>0</v>
      </c>
      <c r="CY185">
        <f>AB185</f>
        <v>88.67</v>
      </c>
      <c r="CZ185">
        <f>AF185</f>
        <v>83.1</v>
      </c>
      <c r="DA185">
        <f>AJ185</f>
        <v>1</v>
      </c>
      <c r="DB185">
        <f>ROUND(((ROUND(AT185*CZ185,2)*1.25)*1.1),6)</f>
        <v>45.704999999999998</v>
      </c>
      <c r="DC185">
        <f>ROUND(((ROUND(AT185*AG185,2)*1.25)*1.1),6)</f>
        <v>6.9437499999999996</v>
      </c>
      <c r="DD185" t="s">
        <v>3</v>
      </c>
      <c r="DE185" t="s">
        <v>3</v>
      </c>
      <c r="DF185">
        <f t="shared" si="131"/>
        <v>0</v>
      </c>
      <c r="DG185">
        <f t="shared" si="128"/>
        <v>0</v>
      </c>
      <c r="DH185">
        <f t="shared" si="129"/>
        <v>0</v>
      </c>
      <c r="DI185">
        <f t="shared" si="94"/>
        <v>0</v>
      </c>
      <c r="DJ185">
        <f>DG185</f>
        <v>0</v>
      </c>
      <c r="DK185">
        <v>0</v>
      </c>
      <c r="DL185" t="s">
        <v>867</v>
      </c>
      <c r="DM185">
        <v>0</v>
      </c>
      <c r="DN185" t="s">
        <v>861</v>
      </c>
      <c r="DO185">
        <v>12.62</v>
      </c>
    </row>
    <row r="186" spans="1:119" x14ac:dyDescent="0.2">
      <c r="A186">
        <f>ROW(Source!A88)</f>
        <v>88</v>
      </c>
      <c r="B186">
        <v>59204062</v>
      </c>
      <c r="C186">
        <v>60526477</v>
      </c>
      <c r="D186">
        <v>58339814</v>
      </c>
      <c r="E186">
        <v>1</v>
      </c>
      <c r="F186">
        <v>1</v>
      </c>
      <c r="G186">
        <v>1080</v>
      </c>
      <c r="H186">
        <v>2</v>
      </c>
      <c r="I186" t="s">
        <v>874</v>
      </c>
      <c r="J186" t="s">
        <v>875</v>
      </c>
      <c r="K186" t="s">
        <v>876</v>
      </c>
      <c r="L186">
        <v>1368</v>
      </c>
      <c r="N186">
        <v>1011</v>
      </c>
      <c r="O186" t="s">
        <v>865</v>
      </c>
      <c r="P186" t="s">
        <v>865</v>
      </c>
      <c r="Q186">
        <v>1</v>
      </c>
      <c r="W186">
        <v>0</v>
      </c>
      <c r="X186">
        <v>1087580389</v>
      </c>
      <c r="Y186">
        <f>((AT186*1.25)*1.1)</f>
        <v>8.2500000000000004E-2</v>
      </c>
      <c r="AA186">
        <v>0</v>
      </c>
      <c r="AB186">
        <v>191.17</v>
      </c>
      <c r="AC186">
        <v>18.059999999999999</v>
      </c>
      <c r="AD186">
        <v>0</v>
      </c>
      <c r="AE186">
        <v>0</v>
      </c>
      <c r="AF186">
        <v>179.17</v>
      </c>
      <c r="AG186">
        <v>16.93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-2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0.06</v>
      </c>
      <c r="AU186" t="s">
        <v>866</v>
      </c>
      <c r="AV186">
        <v>0</v>
      </c>
      <c r="AW186">
        <v>2</v>
      </c>
      <c r="AX186">
        <v>60526496</v>
      </c>
      <c r="AY186">
        <v>1</v>
      </c>
      <c r="AZ186">
        <v>0</v>
      </c>
      <c r="BA186">
        <v>182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f>ROUND(Y186*Source!I88*DO186,9)</f>
        <v>0</v>
      </c>
      <c r="CX186">
        <f>ROUND(Y186*Source!I88,9)</f>
        <v>0</v>
      </c>
      <c r="CY186">
        <f>AB186</f>
        <v>191.17</v>
      </c>
      <c r="CZ186">
        <f>AF186</f>
        <v>179.17</v>
      </c>
      <c r="DA186">
        <f>AJ186</f>
        <v>1</v>
      </c>
      <c r="DB186">
        <f>ROUND(((ROUND(AT186*CZ186,2)*1.25)*1.1),6)</f>
        <v>14.78125</v>
      </c>
      <c r="DC186">
        <f>ROUND(((ROUND(AT186*AG186,2)*1.25)*1.1),6)</f>
        <v>1.4025000000000001</v>
      </c>
      <c r="DD186" t="s">
        <v>3</v>
      </c>
      <c r="DE186" t="s">
        <v>3</v>
      </c>
      <c r="DF186">
        <f t="shared" si="131"/>
        <v>0</v>
      </c>
      <c r="DG186">
        <f t="shared" si="128"/>
        <v>0</v>
      </c>
      <c r="DH186">
        <f t="shared" si="129"/>
        <v>0</v>
      </c>
      <c r="DI186">
        <f t="shared" si="94"/>
        <v>0</v>
      </c>
      <c r="DJ186">
        <f>DG186</f>
        <v>0</v>
      </c>
      <c r="DK186">
        <v>0</v>
      </c>
      <c r="DL186" t="s">
        <v>867</v>
      </c>
      <c r="DM186">
        <v>0</v>
      </c>
      <c r="DN186" t="s">
        <v>861</v>
      </c>
      <c r="DO186">
        <v>16.93</v>
      </c>
    </row>
    <row r="187" spans="1:119" x14ac:dyDescent="0.2">
      <c r="A187">
        <f>ROW(Source!A88)</f>
        <v>88</v>
      </c>
      <c r="B187">
        <v>59204062</v>
      </c>
      <c r="C187">
        <v>60526477</v>
      </c>
      <c r="D187">
        <v>58308814</v>
      </c>
      <c r="E187">
        <v>1</v>
      </c>
      <c r="F187">
        <v>1</v>
      </c>
      <c r="G187">
        <v>1080</v>
      </c>
      <c r="H187">
        <v>3</v>
      </c>
      <c r="I187" t="s">
        <v>890</v>
      </c>
      <c r="J187" t="s">
        <v>891</v>
      </c>
      <c r="K187" t="s">
        <v>892</v>
      </c>
      <c r="L187">
        <v>1339</v>
      </c>
      <c r="N187">
        <v>1007</v>
      </c>
      <c r="O187" t="s">
        <v>893</v>
      </c>
      <c r="P187" t="s">
        <v>893</v>
      </c>
      <c r="Q187">
        <v>1</v>
      </c>
      <c r="W187">
        <v>0</v>
      </c>
      <c r="X187">
        <v>-744103292</v>
      </c>
      <c r="Y187">
        <f t="shared" ref="Y187:Y197" si="132">AT187</f>
        <v>0.15067</v>
      </c>
      <c r="AA187">
        <v>7.07</v>
      </c>
      <c r="AB187">
        <v>0</v>
      </c>
      <c r="AC187">
        <v>0</v>
      </c>
      <c r="AD187">
        <v>0</v>
      </c>
      <c r="AE187">
        <v>7.07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0.15067</v>
      </c>
      <c r="AU187" t="s">
        <v>3</v>
      </c>
      <c r="AV187">
        <v>0</v>
      </c>
      <c r="AW187">
        <v>2</v>
      </c>
      <c r="AX187">
        <v>60526497</v>
      </c>
      <c r="AY187">
        <v>1</v>
      </c>
      <c r="AZ187">
        <v>0</v>
      </c>
      <c r="BA187">
        <v>183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ROUND(Y187*Source!I88,9)</f>
        <v>0</v>
      </c>
      <c r="CY187">
        <f t="shared" ref="CY187:CY197" si="133">AA187</f>
        <v>7.07</v>
      </c>
      <c r="CZ187">
        <f t="shared" ref="CZ187:CZ197" si="134">AE187</f>
        <v>7.07</v>
      </c>
      <c r="DA187">
        <f t="shared" ref="DA187:DA197" si="135">AI187</f>
        <v>1</v>
      </c>
      <c r="DB187">
        <f t="shared" ref="DB187:DB197" si="136">ROUND(ROUND(AT187*CZ187,2),6)</f>
        <v>1.07</v>
      </c>
      <c r="DC187">
        <f t="shared" ref="DC187:DC197" si="137">ROUND(ROUND(AT187*AG187,2),6)</f>
        <v>0</v>
      </c>
      <c r="DD187" t="s">
        <v>3</v>
      </c>
      <c r="DE187" t="s">
        <v>3</v>
      </c>
      <c r="DF187">
        <f t="shared" si="131"/>
        <v>0</v>
      </c>
      <c r="DG187">
        <f t="shared" si="128"/>
        <v>0</v>
      </c>
      <c r="DH187">
        <f t="shared" si="129"/>
        <v>0</v>
      </c>
      <c r="DI187">
        <f t="shared" si="94"/>
        <v>0</v>
      </c>
      <c r="DJ187">
        <f t="shared" ref="DJ187:DJ197" si="138">DF187</f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ROW(Source!A88)</f>
        <v>88</v>
      </c>
      <c r="B188">
        <v>59204062</v>
      </c>
      <c r="C188">
        <v>60526477</v>
      </c>
      <c r="D188">
        <v>58310526</v>
      </c>
      <c r="E188">
        <v>1</v>
      </c>
      <c r="F188">
        <v>1</v>
      </c>
      <c r="G188">
        <v>1080</v>
      </c>
      <c r="H188">
        <v>3</v>
      </c>
      <c r="I188" t="s">
        <v>894</v>
      </c>
      <c r="J188" t="s">
        <v>895</v>
      </c>
      <c r="K188" t="s">
        <v>896</v>
      </c>
      <c r="L188">
        <v>1346</v>
      </c>
      <c r="N188">
        <v>1009</v>
      </c>
      <c r="O188" t="s">
        <v>880</v>
      </c>
      <c r="P188" t="s">
        <v>880</v>
      </c>
      <c r="Q188">
        <v>1</v>
      </c>
      <c r="W188">
        <v>0</v>
      </c>
      <c r="X188">
        <v>-1011812427</v>
      </c>
      <c r="Y188">
        <f t="shared" si="132"/>
        <v>0.05</v>
      </c>
      <c r="AA188">
        <v>37.979999999999997</v>
      </c>
      <c r="AB188">
        <v>0</v>
      </c>
      <c r="AC188">
        <v>0</v>
      </c>
      <c r="AD188">
        <v>0</v>
      </c>
      <c r="AE188">
        <v>37.979999999999997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-2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0.05</v>
      </c>
      <c r="AU188" t="s">
        <v>3</v>
      </c>
      <c r="AV188">
        <v>0</v>
      </c>
      <c r="AW188">
        <v>2</v>
      </c>
      <c r="AX188">
        <v>60526498</v>
      </c>
      <c r="AY188">
        <v>1</v>
      </c>
      <c r="AZ188">
        <v>0</v>
      </c>
      <c r="BA188">
        <v>184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ROUND(Y188*Source!I88,9)</f>
        <v>0</v>
      </c>
      <c r="CY188">
        <f t="shared" si="133"/>
        <v>37.979999999999997</v>
      </c>
      <c r="CZ188">
        <f t="shared" si="134"/>
        <v>37.979999999999997</v>
      </c>
      <c r="DA188">
        <f t="shared" si="135"/>
        <v>1</v>
      </c>
      <c r="DB188">
        <f t="shared" si="136"/>
        <v>1.9</v>
      </c>
      <c r="DC188">
        <f t="shared" si="137"/>
        <v>0</v>
      </c>
      <c r="DD188" t="s">
        <v>3</v>
      </c>
      <c r="DE188" t="s">
        <v>3</v>
      </c>
      <c r="DF188">
        <f t="shared" si="131"/>
        <v>0</v>
      </c>
      <c r="DG188">
        <f t="shared" si="128"/>
        <v>0</v>
      </c>
      <c r="DH188">
        <f t="shared" si="129"/>
        <v>0</v>
      </c>
      <c r="DI188">
        <f t="shared" si="94"/>
        <v>0</v>
      </c>
      <c r="DJ188">
        <f t="shared" si="138"/>
        <v>0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ROW(Source!A88)</f>
        <v>88</v>
      </c>
      <c r="B189">
        <v>59204062</v>
      </c>
      <c r="C189">
        <v>60526477</v>
      </c>
      <c r="D189">
        <v>58308933</v>
      </c>
      <c r="E189">
        <v>1</v>
      </c>
      <c r="F189">
        <v>1</v>
      </c>
      <c r="G189">
        <v>1080</v>
      </c>
      <c r="H189">
        <v>3</v>
      </c>
      <c r="I189" t="s">
        <v>897</v>
      </c>
      <c r="J189" t="s">
        <v>898</v>
      </c>
      <c r="K189" t="s">
        <v>899</v>
      </c>
      <c r="L189">
        <v>1348</v>
      </c>
      <c r="N189">
        <v>1009</v>
      </c>
      <c r="O189" t="s">
        <v>900</v>
      </c>
      <c r="P189" t="s">
        <v>900</v>
      </c>
      <c r="Q189">
        <v>1000</v>
      </c>
      <c r="W189">
        <v>0</v>
      </c>
      <c r="X189">
        <v>1469978170</v>
      </c>
      <c r="Y189">
        <f t="shared" si="132"/>
        <v>3.9999999999999998E-6</v>
      </c>
      <c r="AA189">
        <v>3234.81</v>
      </c>
      <c r="AB189">
        <v>0</v>
      </c>
      <c r="AC189">
        <v>0</v>
      </c>
      <c r="AD189">
        <v>0</v>
      </c>
      <c r="AE189">
        <v>3234.81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3.9999999999999998E-6</v>
      </c>
      <c r="AU189" t="s">
        <v>3</v>
      </c>
      <c r="AV189">
        <v>0</v>
      </c>
      <c r="AW189">
        <v>2</v>
      </c>
      <c r="AX189">
        <v>60526499</v>
      </c>
      <c r="AY189">
        <v>1</v>
      </c>
      <c r="AZ189">
        <v>0</v>
      </c>
      <c r="BA189">
        <v>185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ROUND(Y189*Source!I88,9)</f>
        <v>0</v>
      </c>
      <c r="CY189">
        <f t="shared" si="133"/>
        <v>3234.81</v>
      </c>
      <c r="CZ189">
        <f t="shared" si="134"/>
        <v>3234.81</v>
      </c>
      <c r="DA189">
        <f t="shared" si="135"/>
        <v>1</v>
      </c>
      <c r="DB189">
        <f t="shared" si="136"/>
        <v>0.01</v>
      </c>
      <c r="DC189">
        <f t="shared" si="137"/>
        <v>0</v>
      </c>
      <c r="DD189" t="s">
        <v>3</v>
      </c>
      <c r="DE189" t="s">
        <v>3</v>
      </c>
      <c r="DF189">
        <f t="shared" si="131"/>
        <v>0</v>
      </c>
      <c r="DG189">
        <f t="shared" si="128"/>
        <v>0</v>
      </c>
      <c r="DH189">
        <f t="shared" si="129"/>
        <v>0</v>
      </c>
      <c r="DI189">
        <f t="shared" si="94"/>
        <v>0</v>
      </c>
      <c r="DJ189">
        <f t="shared" si="138"/>
        <v>0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ROW(Source!A88)</f>
        <v>88</v>
      </c>
      <c r="B190">
        <v>59204062</v>
      </c>
      <c r="C190">
        <v>60526477</v>
      </c>
      <c r="D190">
        <v>58308746</v>
      </c>
      <c r="E190">
        <v>1</v>
      </c>
      <c r="F190">
        <v>1</v>
      </c>
      <c r="G190">
        <v>1080</v>
      </c>
      <c r="H190">
        <v>3</v>
      </c>
      <c r="I190" t="s">
        <v>901</v>
      </c>
      <c r="J190" t="s">
        <v>902</v>
      </c>
      <c r="K190" t="s">
        <v>903</v>
      </c>
      <c r="L190">
        <v>1339</v>
      </c>
      <c r="N190">
        <v>1007</v>
      </c>
      <c r="O190" t="s">
        <v>893</v>
      </c>
      <c r="P190" t="s">
        <v>893</v>
      </c>
      <c r="Q190">
        <v>1</v>
      </c>
      <c r="W190">
        <v>0</v>
      </c>
      <c r="X190">
        <v>1565098517</v>
      </c>
      <c r="Y190">
        <f t="shared" si="132"/>
        <v>0.19</v>
      </c>
      <c r="AA190">
        <v>53.42</v>
      </c>
      <c r="AB190">
        <v>0</v>
      </c>
      <c r="AC190">
        <v>0</v>
      </c>
      <c r="AD190">
        <v>0</v>
      </c>
      <c r="AE190">
        <v>53.42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-2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0.19</v>
      </c>
      <c r="AU190" t="s">
        <v>3</v>
      </c>
      <c r="AV190">
        <v>0</v>
      </c>
      <c r="AW190">
        <v>2</v>
      </c>
      <c r="AX190">
        <v>60526500</v>
      </c>
      <c r="AY190">
        <v>1</v>
      </c>
      <c r="AZ190">
        <v>0</v>
      </c>
      <c r="BA190">
        <v>186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ROUND(Y190*Source!I88,9)</f>
        <v>0</v>
      </c>
      <c r="CY190">
        <f t="shared" si="133"/>
        <v>53.42</v>
      </c>
      <c r="CZ190">
        <f t="shared" si="134"/>
        <v>53.42</v>
      </c>
      <c r="DA190">
        <f t="shared" si="135"/>
        <v>1</v>
      </c>
      <c r="DB190">
        <f t="shared" si="136"/>
        <v>10.15</v>
      </c>
      <c r="DC190">
        <f t="shared" si="137"/>
        <v>0</v>
      </c>
      <c r="DD190" t="s">
        <v>3</v>
      </c>
      <c r="DE190" t="s">
        <v>3</v>
      </c>
      <c r="DF190">
        <f t="shared" si="131"/>
        <v>0</v>
      </c>
      <c r="DG190">
        <f t="shared" si="128"/>
        <v>0</v>
      </c>
      <c r="DH190">
        <f t="shared" si="129"/>
        <v>0</v>
      </c>
      <c r="DI190">
        <f t="shared" si="94"/>
        <v>0</v>
      </c>
      <c r="DJ190">
        <f t="shared" si="138"/>
        <v>0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ROW(Source!A88)</f>
        <v>88</v>
      </c>
      <c r="B191">
        <v>59204062</v>
      </c>
      <c r="C191">
        <v>60526477</v>
      </c>
      <c r="D191">
        <v>58309012</v>
      </c>
      <c r="E191">
        <v>1</v>
      </c>
      <c r="F191">
        <v>1</v>
      </c>
      <c r="G191">
        <v>1080</v>
      </c>
      <c r="H191">
        <v>3</v>
      </c>
      <c r="I191" t="s">
        <v>904</v>
      </c>
      <c r="J191" t="s">
        <v>905</v>
      </c>
      <c r="K191" t="s">
        <v>906</v>
      </c>
      <c r="L191">
        <v>1339</v>
      </c>
      <c r="N191">
        <v>1007</v>
      </c>
      <c r="O191" t="s">
        <v>893</v>
      </c>
      <c r="P191" t="s">
        <v>893</v>
      </c>
      <c r="Q191">
        <v>1</v>
      </c>
      <c r="W191">
        <v>0</v>
      </c>
      <c r="X191">
        <v>-388798825</v>
      </c>
      <c r="Y191">
        <f t="shared" si="132"/>
        <v>0.34200000000000003</v>
      </c>
      <c r="AA191">
        <v>5.82</v>
      </c>
      <c r="AB191">
        <v>0</v>
      </c>
      <c r="AC191">
        <v>0</v>
      </c>
      <c r="AD191">
        <v>0</v>
      </c>
      <c r="AE191">
        <v>5.82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0.34200000000000003</v>
      </c>
      <c r="AU191" t="s">
        <v>3</v>
      </c>
      <c r="AV191">
        <v>0</v>
      </c>
      <c r="AW191">
        <v>2</v>
      </c>
      <c r="AX191">
        <v>60526501</v>
      </c>
      <c r="AY191">
        <v>1</v>
      </c>
      <c r="AZ191">
        <v>0</v>
      </c>
      <c r="BA191">
        <v>187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ROUND(Y191*Source!I88,9)</f>
        <v>0</v>
      </c>
      <c r="CY191">
        <f t="shared" si="133"/>
        <v>5.82</v>
      </c>
      <c r="CZ191">
        <f t="shared" si="134"/>
        <v>5.82</v>
      </c>
      <c r="DA191">
        <f t="shared" si="135"/>
        <v>1</v>
      </c>
      <c r="DB191">
        <f t="shared" si="136"/>
        <v>1.99</v>
      </c>
      <c r="DC191">
        <f t="shared" si="137"/>
        <v>0</v>
      </c>
      <c r="DD191" t="s">
        <v>3</v>
      </c>
      <c r="DE191" t="s">
        <v>3</v>
      </c>
      <c r="DF191">
        <f t="shared" si="131"/>
        <v>0</v>
      </c>
      <c r="DG191">
        <f t="shared" si="128"/>
        <v>0</v>
      </c>
      <c r="DH191">
        <f t="shared" si="129"/>
        <v>0</v>
      </c>
      <c r="DI191">
        <f t="shared" si="94"/>
        <v>0</v>
      </c>
      <c r="DJ191">
        <f t="shared" si="138"/>
        <v>0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ROW(Source!A88)</f>
        <v>88</v>
      </c>
      <c r="B192">
        <v>59204062</v>
      </c>
      <c r="C192">
        <v>60526477</v>
      </c>
      <c r="D192">
        <v>58309084</v>
      </c>
      <c r="E192">
        <v>1</v>
      </c>
      <c r="F192">
        <v>1</v>
      </c>
      <c r="G192">
        <v>1080</v>
      </c>
      <c r="H192">
        <v>3</v>
      </c>
      <c r="I192" t="s">
        <v>907</v>
      </c>
      <c r="J192" t="s">
        <v>908</v>
      </c>
      <c r="K192" t="s">
        <v>909</v>
      </c>
      <c r="L192">
        <v>1348</v>
      </c>
      <c r="N192">
        <v>1009</v>
      </c>
      <c r="O192" t="s">
        <v>900</v>
      </c>
      <c r="P192" t="s">
        <v>900</v>
      </c>
      <c r="Q192">
        <v>1000</v>
      </c>
      <c r="W192">
        <v>0</v>
      </c>
      <c r="X192">
        <v>356473523</v>
      </c>
      <c r="Y192">
        <f t="shared" si="132"/>
        <v>8.7000000000000001E-4</v>
      </c>
      <c r="AA192">
        <v>16214.84</v>
      </c>
      <c r="AB192">
        <v>0</v>
      </c>
      <c r="AC192">
        <v>0</v>
      </c>
      <c r="AD192">
        <v>0</v>
      </c>
      <c r="AE192">
        <v>16214.84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-2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8.7000000000000001E-4</v>
      </c>
      <c r="AU192" t="s">
        <v>3</v>
      </c>
      <c r="AV192">
        <v>0</v>
      </c>
      <c r="AW192">
        <v>2</v>
      </c>
      <c r="AX192">
        <v>60526502</v>
      </c>
      <c r="AY192">
        <v>1</v>
      </c>
      <c r="AZ192">
        <v>0</v>
      </c>
      <c r="BA192">
        <v>188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ROUND(Y192*Source!I88,9)</f>
        <v>0</v>
      </c>
      <c r="CY192">
        <f t="shared" si="133"/>
        <v>16214.84</v>
      </c>
      <c r="CZ192">
        <f t="shared" si="134"/>
        <v>16214.84</v>
      </c>
      <c r="DA192">
        <f t="shared" si="135"/>
        <v>1</v>
      </c>
      <c r="DB192">
        <f t="shared" si="136"/>
        <v>14.11</v>
      </c>
      <c r="DC192">
        <f t="shared" si="137"/>
        <v>0</v>
      </c>
      <c r="DD192" t="s">
        <v>3</v>
      </c>
      <c r="DE192" t="s">
        <v>3</v>
      </c>
      <c r="DF192">
        <f t="shared" si="131"/>
        <v>0</v>
      </c>
      <c r="DG192">
        <f t="shared" si="128"/>
        <v>0</v>
      </c>
      <c r="DH192">
        <f t="shared" si="129"/>
        <v>0</v>
      </c>
      <c r="DI192">
        <f t="shared" si="94"/>
        <v>0</v>
      </c>
      <c r="DJ192">
        <f t="shared" si="138"/>
        <v>0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ROW(Source!A88)</f>
        <v>88</v>
      </c>
      <c r="B193">
        <v>59204062</v>
      </c>
      <c r="C193">
        <v>60526477</v>
      </c>
      <c r="D193">
        <v>58309253</v>
      </c>
      <c r="E193">
        <v>1</v>
      </c>
      <c r="F193">
        <v>1</v>
      </c>
      <c r="G193">
        <v>1080</v>
      </c>
      <c r="H193">
        <v>3</v>
      </c>
      <c r="I193" t="s">
        <v>910</v>
      </c>
      <c r="J193" t="s">
        <v>911</v>
      </c>
      <c r="K193" t="s">
        <v>912</v>
      </c>
      <c r="L193">
        <v>1346</v>
      </c>
      <c r="N193">
        <v>1009</v>
      </c>
      <c r="O193" t="s">
        <v>880</v>
      </c>
      <c r="P193" t="s">
        <v>880</v>
      </c>
      <c r="Q193">
        <v>1</v>
      </c>
      <c r="W193">
        <v>0</v>
      </c>
      <c r="X193">
        <v>1135396300</v>
      </c>
      <c r="Y193">
        <f t="shared" si="132"/>
        <v>0.1</v>
      </c>
      <c r="AA193">
        <v>20.190000000000001</v>
      </c>
      <c r="AB193">
        <v>0</v>
      </c>
      <c r="AC193">
        <v>0</v>
      </c>
      <c r="AD193">
        <v>0</v>
      </c>
      <c r="AE193">
        <v>20.190000000000001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0.1</v>
      </c>
      <c r="AU193" t="s">
        <v>3</v>
      </c>
      <c r="AV193">
        <v>0</v>
      </c>
      <c r="AW193">
        <v>2</v>
      </c>
      <c r="AX193">
        <v>60526503</v>
      </c>
      <c r="AY193">
        <v>1</v>
      </c>
      <c r="AZ193">
        <v>0</v>
      </c>
      <c r="BA193">
        <v>189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ROUND(Y193*Source!I88,9)</f>
        <v>0</v>
      </c>
      <c r="CY193">
        <f t="shared" si="133"/>
        <v>20.190000000000001</v>
      </c>
      <c r="CZ193">
        <f t="shared" si="134"/>
        <v>20.190000000000001</v>
      </c>
      <c r="DA193">
        <f t="shared" si="135"/>
        <v>1</v>
      </c>
      <c r="DB193">
        <f t="shared" si="136"/>
        <v>2.02</v>
      </c>
      <c r="DC193">
        <f t="shared" si="137"/>
        <v>0</v>
      </c>
      <c r="DD193" t="s">
        <v>3</v>
      </c>
      <c r="DE193" t="s">
        <v>3</v>
      </c>
      <c r="DF193">
        <f t="shared" si="131"/>
        <v>0</v>
      </c>
      <c r="DG193">
        <f t="shared" si="128"/>
        <v>0</v>
      </c>
      <c r="DH193">
        <f t="shared" si="129"/>
        <v>0</v>
      </c>
      <c r="DI193">
        <f t="shared" ref="DI193:DI256" si="139">ROUND(ROUND(AH193,2)*CX193,2)</f>
        <v>0</v>
      </c>
      <c r="DJ193">
        <f t="shared" si="138"/>
        <v>0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ROW(Source!A88)</f>
        <v>88</v>
      </c>
      <c r="B194">
        <v>59204062</v>
      </c>
      <c r="C194">
        <v>60526477</v>
      </c>
      <c r="D194">
        <v>58309395</v>
      </c>
      <c r="E194">
        <v>1</v>
      </c>
      <c r="F194">
        <v>1</v>
      </c>
      <c r="G194">
        <v>1080</v>
      </c>
      <c r="H194">
        <v>3</v>
      </c>
      <c r="I194" t="s">
        <v>913</v>
      </c>
      <c r="J194" t="s">
        <v>914</v>
      </c>
      <c r="K194" t="s">
        <v>915</v>
      </c>
      <c r="L194">
        <v>1348</v>
      </c>
      <c r="N194">
        <v>1009</v>
      </c>
      <c r="O194" t="s">
        <v>900</v>
      </c>
      <c r="P194" t="s">
        <v>900</v>
      </c>
      <c r="Q194">
        <v>1000</v>
      </c>
      <c r="W194">
        <v>0</v>
      </c>
      <c r="X194">
        <v>1017087992</v>
      </c>
      <c r="Y194">
        <f t="shared" si="132"/>
        <v>4.0000000000000002E-4</v>
      </c>
      <c r="AA194">
        <v>35445.93</v>
      </c>
      <c r="AB194">
        <v>0</v>
      </c>
      <c r="AC194">
        <v>0</v>
      </c>
      <c r="AD194">
        <v>0</v>
      </c>
      <c r="AE194">
        <v>35445.93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4.0000000000000002E-4</v>
      </c>
      <c r="AU194" t="s">
        <v>3</v>
      </c>
      <c r="AV194">
        <v>0</v>
      </c>
      <c r="AW194">
        <v>2</v>
      </c>
      <c r="AX194">
        <v>60526504</v>
      </c>
      <c r="AY194">
        <v>1</v>
      </c>
      <c r="AZ194">
        <v>0</v>
      </c>
      <c r="BA194">
        <v>190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ROUND(Y194*Source!I88,9)</f>
        <v>0</v>
      </c>
      <c r="CY194">
        <f t="shared" si="133"/>
        <v>35445.93</v>
      </c>
      <c r="CZ194">
        <f t="shared" si="134"/>
        <v>35445.93</v>
      </c>
      <c r="DA194">
        <f t="shared" si="135"/>
        <v>1</v>
      </c>
      <c r="DB194">
        <f t="shared" si="136"/>
        <v>14.18</v>
      </c>
      <c r="DC194">
        <f t="shared" si="137"/>
        <v>0</v>
      </c>
      <c r="DD194" t="s">
        <v>3</v>
      </c>
      <c r="DE194" t="s">
        <v>3</v>
      </c>
      <c r="DF194">
        <f t="shared" si="131"/>
        <v>0</v>
      </c>
      <c r="DG194">
        <f t="shared" si="128"/>
        <v>0</v>
      </c>
      <c r="DH194">
        <f t="shared" si="129"/>
        <v>0</v>
      </c>
      <c r="DI194">
        <f t="shared" si="139"/>
        <v>0</v>
      </c>
      <c r="DJ194">
        <f t="shared" si="138"/>
        <v>0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ROW(Source!A88)</f>
        <v>88</v>
      </c>
      <c r="B195">
        <v>59204062</v>
      </c>
      <c r="C195">
        <v>60526477</v>
      </c>
      <c r="D195">
        <v>58326209</v>
      </c>
      <c r="E195">
        <v>1</v>
      </c>
      <c r="F195">
        <v>1</v>
      </c>
      <c r="G195">
        <v>1080</v>
      </c>
      <c r="H195">
        <v>3</v>
      </c>
      <c r="I195" t="s">
        <v>87</v>
      </c>
      <c r="J195" t="s">
        <v>89</v>
      </c>
      <c r="K195" t="s">
        <v>106</v>
      </c>
      <c r="L195">
        <v>1354</v>
      </c>
      <c r="N195">
        <v>1010</v>
      </c>
      <c r="O195" t="s">
        <v>39</v>
      </c>
      <c r="P195" t="s">
        <v>39</v>
      </c>
      <c r="Q195">
        <v>1</v>
      </c>
      <c r="W195">
        <v>0</v>
      </c>
      <c r="X195">
        <v>717229696</v>
      </c>
      <c r="Y195">
        <f t="shared" si="132"/>
        <v>40</v>
      </c>
      <c r="AA195">
        <v>22.71</v>
      </c>
      <c r="AB195">
        <v>0</v>
      </c>
      <c r="AC195">
        <v>0</v>
      </c>
      <c r="AD195">
        <v>0</v>
      </c>
      <c r="AE195">
        <v>22.71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 t="s">
        <v>3</v>
      </c>
      <c r="AT195">
        <v>40</v>
      </c>
      <c r="AU195" t="s">
        <v>3</v>
      </c>
      <c r="AV195">
        <v>0</v>
      </c>
      <c r="AW195">
        <v>1</v>
      </c>
      <c r="AX195">
        <v>-1</v>
      </c>
      <c r="AY195">
        <v>0</v>
      </c>
      <c r="AZ195">
        <v>0</v>
      </c>
      <c r="BA195" t="s">
        <v>3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ROUND(Y195*Source!I88,9)</f>
        <v>0</v>
      </c>
      <c r="CY195">
        <f t="shared" si="133"/>
        <v>22.71</v>
      </c>
      <c r="CZ195">
        <f t="shared" si="134"/>
        <v>22.71</v>
      </c>
      <c r="DA195">
        <f t="shared" si="135"/>
        <v>1</v>
      </c>
      <c r="DB195">
        <f t="shared" si="136"/>
        <v>908.4</v>
      </c>
      <c r="DC195">
        <f t="shared" si="137"/>
        <v>0</v>
      </c>
      <c r="DD195" t="s">
        <v>3</v>
      </c>
      <c r="DE195" t="s">
        <v>3</v>
      </c>
      <c r="DF195">
        <f t="shared" si="131"/>
        <v>0</v>
      </c>
      <c r="DG195">
        <f t="shared" si="128"/>
        <v>0</v>
      </c>
      <c r="DH195">
        <f t="shared" si="129"/>
        <v>0</v>
      </c>
      <c r="DI195">
        <f t="shared" si="139"/>
        <v>0</v>
      </c>
      <c r="DJ195">
        <f t="shared" si="138"/>
        <v>0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ROW(Source!A88)</f>
        <v>88</v>
      </c>
      <c r="B196">
        <v>59204062</v>
      </c>
      <c r="C196">
        <v>60526477</v>
      </c>
      <c r="D196">
        <v>58321780</v>
      </c>
      <c r="E196">
        <v>1</v>
      </c>
      <c r="F196">
        <v>1</v>
      </c>
      <c r="G196">
        <v>1080</v>
      </c>
      <c r="H196">
        <v>3</v>
      </c>
      <c r="I196" t="s">
        <v>95</v>
      </c>
      <c r="J196" t="s">
        <v>97</v>
      </c>
      <c r="K196" t="s">
        <v>96</v>
      </c>
      <c r="L196">
        <v>1301</v>
      </c>
      <c r="N196">
        <v>1003</v>
      </c>
      <c r="O196" t="s">
        <v>34</v>
      </c>
      <c r="P196" t="s">
        <v>34</v>
      </c>
      <c r="Q196">
        <v>1</v>
      </c>
      <c r="W196">
        <v>0</v>
      </c>
      <c r="X196">
        <v>-92831099</v>
      </c>
      <c r="Y196">
        <f t="shared" si="132"/>
        <v>100</v>
      </c>
      <c r="AA196">
        <v>51.28</v>
      </c>
      <c r="AB196">
        <v>0</v>
      </c>
      <c r="AC196">
        <v>0</v>
      </c>
      <c r="AD196">
        <v>0</v>
      </c>
      <c r="AE196">
        <v>51.28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 t="s">
        <v>3</v>
      </c>
      <c r="AT196">
        <v>100</v>
      </c>
      <c r="AU196" t="s">
        <v>3</v>
      </c>
      <c r="AV196">
        <v>0</v>
      </c>
      <c r="AW196">
        <v>1</v>
      </c>
      <c r="AX196">
        <v>-1</v>
      </c>
      <c r="AY196">
        <v>0</v>
      </c>
      <c r="AZ196">
        <v>0</v>
      </c>
      <c r="BA196" t="s">
        <v>3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ROUND(Y196*Source!I88,9)</f>
        <v>0</v>
      </c>
      <c r="CY196">
        <f t="shared" si="133"/>
        <v>51.28</v>
      </c>
      <c r="CZ196">
        <f t="shared" si="134"/>
        <v>51.28</v>
      </c>
      <c r="DA196">
        <f t="shared" si="135"/>
        <v>1</v>
      </c>
      <c r="DB196">
        <f t="shared" si="136"/>
        <v>5128</v>
      </c>
      <c r="DC196">
        <f t="shared" si="137"/>
        <v>0</v>
      </c>
      <c r="DD196" t="s">
        <v>3</v>
      </c>
      <c r="DE196" t="s">
        <v>3</v>
      </c>
      <c r="DF196">
        <f t="shared" si="131"/>
        <v>0</v>
      </c>
      <c r="DG196">
        <f t="shared" si="128"/>
        <v>0</v>
      </c>
      <c r="DH196">
        <f t="shared" si="129"/>
        <v>0</v>
      </c>
      <c r="DI196">
        <f t="shared" si="139"/>
        <v>0</v>
      </c>
      <c r="DJ196">
        <f t="shared" si="138"/>
        <v>0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ROW(Source!A88)</f>
        <v>88</v>
      </c>
      <c r="B197">
        <v>59204062</v>
      </c>
      <c r="C197">
        <v>60526477</v>
      </c>
      <c r="D197">
        <v>58327519</v>
      </c>
      <c r="E197">
        <v>1</v>
      </c>
      <c r="F197">
        <v>1</v>
      </c>
      <c r="G197">
        <v>1080</v>
      </c>
      <c r="H197">
        <v>3</v>
      </c>
      <c r="I197" t="s">
        <v>99</v>
      </c>
      <c r="J197" t="s">
        <v>101</v>
      </c>
      <c r="K197" t="s">
        <v>100</v>
      </c>
      <c r="L197">
        <v>1354</v>
      </c>
      <c r="N197">
        <v>1010</v>
      </c>
      <c r="O197" t="s">
        <v>39</v>
      </c>
      <c r="P197" t="s">
        <v>39</v>
      </c>
      <c r="Q197">
        <v>1</v>
      </c>
      <c r="W197">
        <v>0</v>
      </c>
      <c r="X197">
        <v>-1109588999</v>
      </c>
      <c r="Y197">
        <f t="shared" si="132"/>
        <v>5</v>
      </c>
      <c r="AA197">
        <v>113.32</v>
      </c>
      <c r="AB197">
        <v>0</v>
      </c>
      <c r="AC197">
        <v>0</v>
      </c>
      <c r="AD197">
        <v>0</v>
      </c>
      <c r="AE197">
        <v>113.32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0</v>
      </c>
      <c r="AN197">
        <v>0</v>
      </c>
      <c r="AO197">
        <v>0</v>
      </c>
      <c r="AP197">
        <v>1</v>
      </c>
      <c r="AQ197">
        <v>0</v>
      </c>
      <c r="AR197">
        <v>0</v>
      </c>
      <c r="AS197" t="s">
        <v>3</v>
      </c>
      <c r="AT197">
        <v>5</v>
      </c>
      <c r="AU197" t="s">
        <v>3</v>
      </c>
      <c r="AV197">
        <v>0</v>
      </c>
      <c r="AW197">
        <v>1</v>
      </c>
      <c r="AX197">
        <v>-1</v>
      </c>
      <c r="AY197">
        <v>0</v>
      </c>
      <c r="AZ197">
        <v>0</v>
      </c>
      <c r="BA197" t="s">
        <v>3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ROUND(Y197*Source!I88,9)</f>
        <v>0</v>
      </c>
      <c r="CY197">
        <f t="shared" si="133"/>
        <v>113.32</v>
      </c>
      <c r="CZ197">
        <f t="shared" si="134"/>
        <v>113.32</v>
      </c>
      <c r="DA197">
        <f t="shared" si="135"/>
        <v>1</v>
      </c>
      <c r="DB197">
        <f t="shared" si="136"/>
        <v>566.6</v>
      </c>
      <c r="DC197">
        <f t="shared" si="137"/>
        <v>0</v>
      </c>
      <c r="DD197" t="s">
        <v>3</v>
      </c>
      <c r="DE197" t="s">
        <v>3</v>
      </c>
      <c r="DF197">
        <f t="shared" si="131"/>
        <v>0</v>
      </c>
      <c r="DG197">
        <f t="shared" si="128"/>
        <v>0</v>
      </c>
      <c r="DH197">
        <f t="shared" si="129"/>
        <v>0</v>
      </c>
      <c r="DI197">
        <f t="shared" si="139"/>
        <v>0</v>
      </c>
      <c r="DJ197">
        <f t="shared" si="138"/>
        <v>0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ROW(Source!A89)</f>
        <v>89</v>
      </c>
      <c r="B198">
        <v>59204059</v>
      </c>
      <c r="C198">
        <v>60526477</v>
      </c>
      <c r="D198">
        <v>58266404</v>
      </c>
      <c r="E198">
        <v>1080</v>
      </c>
      <c r="F198">
        <v>1</v>
      </c>
      <c r="G198">
        <v>1080</v>
      </c>
      <c r="H198">
        <v>1</v>
      </c>
      <c r="I198" t="s">
        <v>859</v>
      </c>
      <c r="J198" t="s">
        <v>3</v>
      </c>
      <c r="K198" t="s">
        <v>860</v>
      </c>
      <c r="L198">
        <v>1191</v>
      </c>
      <c r="N198">
        <v>1013</v>
      </c>
      <c r="O198" t="s">
        <v>861</v>
      </c>
      <c r="P198" t="s">
        <v>861</v>
      </c>
      <c r="Q198">
        <v>1</v>
      </c>
      <c r="W198">
        <v>0</v>
      </c>
      <c r="X198">
        <v>476480486</v>
      </c>
      <c r="Y198">
        <f>((AT198*1.15)*1.1)</f>
        <v>42.630500000000005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5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33.700000000000003</v>
      </c>
      <c r="AU198" t="s">
        <v>26</v>
      </c>
      <c r="AV198">
        <v>1</v>
      </c>
      <c r="AW198">
        <v>2</v>
      </c>
      <c r="AX198">
        <v>60526493</v>
      </c>
      <c r="AY198">
        <v>1</v>
      </c>
      <c r="AZ198">
        <v>0</v>
      </c>
      <c r="BA198">
        <v>194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U198">
        <f>ROUND(AT198*Source!I89*AH198*AL198,2)</f>
        <v>0</v>
      </c>
      <c r="CV198">
        <f>ROUND(Y198*Source!I89,9)</f>
        <v>0</v>
      </c>
      <c r="CW198">
        <v>0</v>
      </c>
      <c r="CX198">
        <f>ROUND(Y198*Source!I89,9)</f>
        <v>0</v>
      </c>
      <c r="CY198">
        <f>AD198</f>
        <v>0</v>
      </c>
      <c r="CZ198">
        <f>AH198</f>
        <v>0</v>
      </c>
      <c r="DA198">
        <f>AL198</f>
        <v>1</v>
      </c>
      <c r="DB198">
        <f>ROUND(((ROUND(AT198*CZ198,2)*1.15)*1.1),6)</f>
        <v>0</v>
      </c>
      <c r="DC198">
        <f>ROUND(((ROUND(AT198*AG198,2)*1.15)*1.1),6)</f>
        <v>0</v>
      </c>
      <c r="DD198" t="s">
        <v>3</v>
      </c>
      <c r="DE198" t="s">
        <v>3</v>
      </c>
      <c r="DF198">
        <f t="shared" si="131"/>
        <v>0</v>
      </c>
      <c r="DG198">
        <f t="shared" si="128"/>
        <v>0</v>
      </c>
      <c r="DH198">
        <f t="shared" si="129"/>
        <v>0</v>
      </c>
      <c r="DI198">
        <f t="shared" si="139"/>
        <v>0</v>
      </c>
      <c r="DJ198">
        <f>DI198</f>
        <v>0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ROW(Source!A89)</f>
        <v>89</v>
      </c>
      <c r="B199">
        <v>59204059</v>
      </c>
      <c r="C199">
        <v>60526477</v>
      </c>
      <c r="D199">
        <v>58340276</v>
      </c>
      <c r="E199">
        <v>1</v>
      </c>
      <c r="F199">
        <v>1</v>
      </c>
      <c r="G199">
        <v>1080</v>
      </c>
      <c r="H199">
        <v>2</v>
      </c>
      <c r="I199" t="s">
        <v>887</v>
      </c>
      <c r="J199" t="s">
        <v>888</v>
      </c>
      <c r="K199" t="s">
        <v>889</v>
      </c>
      <c r="L199">
        <v>1368</v>
      </c>
      <c r="N199">
        <v>1011</v>
      </c>
      <c r="O199" t="s">
        <v>865</v>
      </c>
      <c r="P199" t="s">
        <v>865</v>
      </c>
      <c r="Q199">
        <v>1</v>
      </c>
      <c r="W199">
        <v>0</v>
      </c>
      <c r="X199">
        <v>-886582249</v>
      </c>
      <c r="Y199">
        <f>((AT199*1.25)*1.1)</f>
        <v>1.63625</v>
      </c>
      <c r="AA199">
        <v>0</v>
      </c>
      <c r="AB199">
        <v>39.799999999999997</v>
      </c>
      <c r="AC199">
        <v>0</v>
      </c>
      <c r="AD199">
        <v>0</v>
      </c>
      <c r="AE199">
        <v>0</v>
      </c>
      <c r="AF199">
        <v>3.18</v>
      </c>
      <c r="AG199">
        <v>0</v>
      </c>
      <c r="AH199">
        <v>0</v>
      </c>
      <c r="AI199">
        <v>1</v>
      </c>
      <c r="AJ199">
        <v>11.73</v>
      </c>
      <c r="AK199">
        <v>54.99</v>
      </c>
      <c r="AL199">
        <v>1</v>
      </c>
      <c r="AM199">
        <v>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1.19</v>
      </c>
      <c r="AU199" t="s">
        <v>866</v>
      </c>
      <c r="AV199">
        <v>0</v>
      </c>
      <c r="AW199">
        <v>2</v>
      </c>
      <c r="AX199">
        <v>60526494</v>
      </c>
      <c r="AY199">
        <v>1</v>
      </c>
      <c r="AZ199">
        <v>0</v>
      </c>
      <c r="BA199">
        <v>195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f>ROUND(Y199*Source!I89*DO199,9)</f>
        <v>0</v>
      </c>
      <c r="CX199">
        <f>ROUND(Y199*Source!I89,9)</f>
        <v>0</v>
      </c>
      <c r="CY199">
        <f>AB199</f>
        <v>39.799999999999997</v>
      </c>
      <c r="CZ199">
        <f>AF199</f>
        <v>3.18</v>
      </c>
      <c r="DA199">
        <f>AJ199</f>
        <v>11.73</v>
      </c>
      <c r="DB199">
        <f>ROUND(((ROUND(AT199*CZ199,2)*1.25)*1.1),6)</f>
        <v>5.1974999999999998</v>
      </c>
      <c r="DC199">
        <f>ROUND(((ROUND(AT199*AG199,2)*1.25)*1.1),6)</f>
        <v>0</v>
      </c>
      <c r="DD199" t="s">
        <v>3</v>
      </c>
      <c r="DE199" t="s">
        <v>3</v>
      </c>
      <c r="DF199">
        <f t="shared" si="131"/>
        <v>0</v>
      </c>
      <c r="DG199">
        <f>ROUND(ROUND(AF199*AJ199,2)*CX199,2)</f>
        <v>0</v>
      </c>
      <c r="DH199">
        <f>ROUND(ROUND(AG199*AK199,2)*CX199,2)</f>
        <v>0</v>
      </c>
      <c r="DI199">
        <f t="shared" si="139"/>
        <v>0</v>
      </c>
      <c r="DJ199">
        <f>DG199</f>
        <v>0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ROW(Source!A89)</f>
        <v>89</v>
      </c>
      <c r="B200">
        <v>59204059</v>
      </c>
      <c r="C200">
        <v>60526477</v>
      </c>
      <c r="D200">
        <v>58340578</v>
      </c>
      <c r="E200">
        <v>1</v>
      </c>
      <c r="F200">
        <v>1</v>
      </c>
      <c r="G200">
        <v>1080</v>
      </c>
      <c r="H200">
        <v>2</v>
      </c>
      <c r="I200" t="s">
        <v>862</v>
      </c>
      <c r="J200" t="s">
        <v>863</v>
      </c>
      <c r="K200" t="s">
        <v>864</v>
      </c>
      <c r="L200">
        <v>1368</v>
      </c>
      <c r="N200">
        <v>1011</v>
      </c>
      <c r="O200" t="s">
        <v>865</v>
      </c>
      <c r="P200" t="s">
        <v>865</v>
      </c>
      <c r="Q200">
        <v>1</v>
      </c>
      <c r="W200">
        <v>0</v>
      </c>
      <c r="X200">
        <v>-1985943078</v>
      </c>
      <c r="Y200">
        <f>((AT200*1.25)*1.1)</f>
        <v>0.55000000000000004</v>
      </c>
      <c r="AA200">
        <v>0</v>
      </c>
      <c r="AB200">
        <v>1445.28</v>
      </c>
      <c r="AC200">
        <v>740.47</v>
      </c>
      <c r="AD200">
        <v>0</v>
      </c>
      <c r="AE200">
        <v>0</v>
      </c>
      <c r="AF200">
        <v>83.1</v>
      </c>
      <c r="AG200">
        <v>12.62</v>
      </c>
      <c r="AH200">
        <v>0</v>
      </c>
      <c r="AI200">
        <v>1</v>
      </c>
      <c r="AJ200">
        <v>16.3</v>
      </c>
      <c r="AK200">
        <v>54.99</v>
      </c>
      <c r="AL200">
        <v>1</v>
      </c>
      <c r="AM200">
        <v>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0.4</v>
      </c>
      <c r="AU200" t="s">
        <v>866</v>
      </c>
      <c r="AV200">
        <v>0</v>
      </c>
      <c r="AW200">
        <v>2</v>
      </c>
      <c r="AX200">
        <v>60526495</v>
      </c>
      <c r="AY200">
        <v>1</v>
      </c>
      <c r="AZ200">
        <v>0</v>
      </c>
      <c r="BA200">
        <v>196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f>ROUND(Y200*Source!I89*DO200,9)</f>
        <v>0</v>
      </c>
      <c r="CX200">
        <f>ROUND(Y200*Source!I89,9)</f>
        <v>0</v>
      </c>
      <c r="CY200">
        <f>AB200</f>
        <v>1445.28</v>
      </c>
      <c r="CZ200">
        <f>AF200</f>
        <v>83.1</v>
      </c>
      <c r="DA200">
        <f>AJ200</f>
        <v>16.3</v>
      </c>
      <c r="DB200">
        <f>ROUND(((ROUND(AT200*CZ200,2)*1.25)*1.1),6)</f>
        <v>45.704999999999998</v>
      </c>
      <c r="DC200">
        <f>ROUND(((ROUND(AT200*AG200,2)*1.25)*1.1),6)</f>
        <v>6.9437499999999996</v>
      </c>
      <c r="DD200" t="s">
        <v>3</v>
      </c>
      <c r="DE200" t="s">
        <v>3</v>
      </c>
      <c r="DF200">
        <f t="shared" si="131"/>
        <v>0</v>
      </c>
      <c r="DG200">
        <f>ROUND(ROUND(AF200*AJ200,2)*CX200,2)</f>
        <v>0</v>
      </c>
      <c r="DH200">
        <f>ROUND(ROUND(AG200*AK200,2)*CX200,2)</f>
        <v>0</v>
      </c>
      <c r="DI200">
        <f t="shared" si="139"/>
        <v>0</v>
      </c>
      <c r="DJ200">
        <f>DG200</f>
        <v>0</v>
      </c>
      <c r="DK200">
        <v>0</v>
      </c>
      <c r="DL200" t="s">
        <v>867</v>
      </c>
      <c r="DM200">
        <v>0</v>
      </c>
      <c r="DN200" t="s">
        <v>861</v>
      </c>
      <c r="DO200">
        <v>12.62</v>
      </c>
    </row>
    <row r="201" spans="1:119" x14ac:dyDescent="0.2">
      <c r="A201">
        <f>ROW(Source!A89)</f>
        <v>89</v>
      </c>
      <c r="B201">
        <v>59204059</v>
      </c>
      <c r="C201">
        <v>60526477</v>
      </c>
      <c r="D201">
        <v>58339814</v>
      </c>
      <c r="E201">
        <v>1</v>
      </c>
      <c r="F201">
        <v>1</v>
      </c>
      <c r="G201">
        <v>1080</v>
      </c>
      <c r="H201">
        <v>2</v>
      </c>
      <c r="I201" t="s">
        <v>874</v>
      </c>
      <c r="J201" t="s">
        <v>875</v>
      </c>
      <c r="K201" t="s">
        <v>876</v>
      </c>
      <c r="L201">
        <v>1368</v>
      </c>
      <c r="N201">
        <v>1011</v>
      </c>
      <c r="O201" t="s">
        <v>865</v>
      </c>
      <c r="P201" t="s">
        <v>865</v>
      </c>
      <c r="Q201">
        <v>1</v>
      </c>
      <c r="W201">
        <v>0</v>
      </c>
      <c r="X201">
        <v>1087580389</v>
      </c>
      <c r="Y201">
        <f>((AT201*1.25)*1.1)</f>
        <v>8.2500000000000004E-2</v>
      </c>
      <c r="AA201">
        <v>0</v>
      </c>
      <c r="AB201">
        <v>2628.65</v>
      </c>
      <c r="AC201">
        <v>993.36</v>
      </c>
      <c r="AD201">
        <v>0</v>
      </c>
      <c r="AE201">
        <v>0</v>
      </c>
      <c r="AF201">
        <v>179.17</v>
      </c>
      <c r="AG201">
        <v>16.93</v>
      </c>
      <c r="AH201">
        <v>0</v>
      </c>
      <c r="AI201">
        <v>1</v>
      </c>
      <c r="AJ201">
        <v>13.75</v>
      </c>
      <c r="AK201">
        <v>54.99</v>
      </c>
      <c r="AL201">
        <v>1</v>
      </c>
      <c r="AM201">
        <v>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0.06</v>
      </c>
      <c r="AU201" t="s">
        <v>866</v>
      </c>
      <c r="AV201">
        <v>0</v>
      </c>
      <c r="AW201">
        <v>2</v>
      </c>
      <c r="AX201">
        <v>60526496</v>
      </c>
      <c r="AY201">
        <v>1</v>
      </c>
      <c r="AZ201">
        <v>0</v>
      </c>
      <c r="BA201">
        <v>197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f>ROUND(Y201*Source!I89*DO201,9)</f>
        <v>0</v>
      </c>
      <c r="CX201">
        <f>ROUND(Y201*Source!I89,9)</f>
        <v>0</v>
      </c>
      <c r="CY201">
        <f>AB201</f>
        <v>2628.65</v>
      </c>
      <c r="CZ201">
        <f>AF201</f>
        <v>179.17</v>
      </c>
      <c r="DA201">
        <f>AJ201</f>
        <v>13.75</v>
      </c>
      <c r="DB201">
        <f>ROUND(((ROUND(AT201*CZ201,2)*1.25)*1.1),6)</f>
        <v>14.78125</v>
      </c>
      <c r="DC201">
        <f>ROUND(((ROUND(AT201*AG201,2)*1.25)*1.1),6)</f>
        <v>1.4025000000000001</v>
      </c>
      <c r="DD201" t="s">
        <v>3</v>
      </c>
      <c r="DE201" t="s">
        <v>3</v>
      </c>
      <c r="DF201">
        <f t="shared" si="131"/>
        <v>0</v>
      </c>
      <c r="DG201">
        <f>ROUND(ROUND(AF201*AJ201,2)*CX201,2)</f>
        <v>0</v>
      </c>
      <c r="DH201">
        <f>ROUND(ROUND(AG201*AK201,2)*CX201,2)</f>
        <v>0</v>
      </c>
      <c r="DI201">
        <f t="shared" si="139"/>
        <v>0</v>
      </c>
      <c r="DJ201">
        <f>DG201</f>
        <v>0</v>
      </c>
      <c r="DK201">
        <v>0</v>
      </c>
      <c r="DL201" t="s">
        <v>867</v>
      </c>
      <c r="DM201">
        <v>0</v>
      </c>
      <c r="DN201" t="s">
        <v>861</v>
      </c>
      <c r="DO201">
        <v>16.93</v>
      </c>
    </row>
    <row r="202" spans="1:119" x14ac:dyDescent="0.2">
      <c r="A202">
        <f>ROW(Source!A89)</f>
        <v>89</v>
      </c>
      <c r="B202">
        <v>59204059</v>
      </c>
      <c r="C202">
        <v>60526477</v>
      </c>
      <c r="D202">
        <v>58308814</v>
      </c>
      <c r="E202">
        <v>1</v>
      </c>
      <c r="F202">
        <v>1</v>
      </c>
      <c r="G202">
        <v>1080</v>
      </c>
      <c r="H202">
        <v>3</v>
      </c>
      <c r="I202" t="s">
        <v>890</v>
      </c>
      <c r="J202" t="s">
        <v>891</v>
      </c>
      <c r="K202" t="s">
        <v>892</v>
      </c>
      <c r="L202">
        <v>1339</v>
      </c>
      <c r="N202">
        <v>1007</v>
      </c>
      <c r="O202" t="s">
        <v>893</v>
      </c>
      <c r="P202" t="s">
        <v>893</v>
      </c>
      <c r="Q202">
        <v>1</v>
      </c>
      <c r="W202">
        <v>0</v>
      </c>
      <c r="X202">
        <v>-744103292</v>
      </c>
      <c r="Y202">
        <f t="shared" ref="Y202:Y212" si="140">AT202</f>
        <v>0.15067</v>
      </c>
      <c r="AA202">
        <v>54.79</v>
      </c>
      <c r="AB202">
        <v>0</v>
      </c>
      <c r="AC202">
        <v>0</v>
      </c>
      <c r="AD202">
        <v>0</v>
      </c>
      <c r="AE202">
        <v>7.07</v>
      </c>
      <c r="AF202">
        <v>0</v>
      </c>
      <c r="AG202">
        <v>0</v>
      </c>
      <c r="AH202">
        <v>0</v>
      </c>
      <c r="AI202">
        <v>7.75</v>
      </c>
      <c r="AJ202">
        <v>1</v>
      </c>
      <c r="AK202">
        <v>1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0.15067</v>
      </c>
      <c r="AU202" t="s">
        <v>3</v>
      </c>
      <c r="AV202">
        <v>0</v>
      </c>
      <c r="AW202">
        <v>2</v>
      </c>
      <c r="AX202">
        <v>60526497</v>
      </c>
      <c r="AY202">
        <v>1</v>
      </c>
      <c r="AZ202">
        <v>0</v>
      </c>
      <c r="BA202">
        <v>198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ROUND(Y202*Source!I89,9)</f>
        <v>0</v>
      </c>
      <c r="CY202">
        <f t="shared" ref="CY202:CY212" si="141">AA202</f>
        <v>54.79</v>
      </c>
      <c r="CZ202">
        <f t="shared" ref="CZ202:CZ212" si="142">AE202</f>
        <v>7.07</v>
      </c>
      <c r="DA202">
        <f t="shared" ref="DA202:DA212" si="143">AI202</f>
        <v>7.75</v>
      </c>
      <c r="DB202">
        <f t="shared" ref="DB202:DB212" si="144">ROUND(ROUND(AT202*CZ202,2),6)</f>
        <v>1.07</v>
      </c>
      <c r="DC202">
        <f t="shared" ref="DC202:DC212" si="145">ROUND(ROUND(AT202*AG202,2),6)</f>
        <v>0</v>
      </c>
      <c r="DD202" t="s">
        <v>3</v>
      </c>
      <c r="DE202" t="s">
        <v>3</v>
      </c>
      <c r="DF202">
        <f t="shared" ref="DF202:DF212" si="146">ROUND(ROUND(AE202*AI202,2)*CX202,2)</f>
        <v>0</v>
      </c>
      <c r="DG202">
        <f t="shared" ref="DG202:DG223" si="147">ROUND(ROUND(AF202,2)*CX202,2)</f>
        <v>0</v>
      </c>
      <c r="DH202">
        <f t="shared" ref="DH202:DH223" si="148">ROUND(ROUND(AG202,2)*CX202,2)</f>
        <v>0</v>
      </c>
      <c r="DI202">
        <f t="shared" si="139"/>
        <v>0</v>
      </c>
      <c r="DJ202">
        <f t="shared" ref="DJ202:DJ212" si="149">DF202</f>
        <v>0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ROW(Source!A89)</f>
        <v>89</v>
      </c>
      <c r="B203">
        <v>59204059</v>
      </c>
      <c r="C203">
        <v>60526477</v>
      </c>
      <c r="D203">
        <v>58310526</v>
      </c>
      <c r="E203">
        <v>1</v>
      </c>
      <c r="F203">
        <v>1</v>
      </c>
      <c r="G203">
        <v>1080</v>
      </c>
      <c r="H203">
        <v>3</v>
      </c>
      <c r="I203" t="s">
        <v>894</v>
      </c>
      <c r="J203" t="s">
        <v>895</v>
      </c>
      <c r="K203" t="s">
        <v>896</v>
      </c>
      <c r="L203">
        <v>1346</v>
      </c>
      <c r="N203">
        <v>1009</v>
      </c>
      <c r="O203" t="s">
        <v>880</v>
      </c>
      <c r="P203" t="s">
        <v>880</v>
      </c>
      <c r="Q203">
        <v>1</v>
      </c>
      <c r="W203">
        <v>0</v>
      </c>
      <c r="X203">
        <v>-1011812427</v>
      </c>
      <c r="Y203">
        <f t="shared" si="140"/>
        <v>0.05</v>
      </c>
      <c r="AA203">
        <v>272.7</v>
      </c>
      <c r="AB203">
        <v>0</v>
      </c>
      <c r="AC203">
        <v>0</v>
      </c>
      <c r="AD203">
        <v>0</v>
      </c>
      <c r="AE203">
        <v>37.979999999999997</v>
      </c>
      <c r="AF203">
        <v>0</v>
      </c>
      <c r="AG203">
        <v>0</v>
      </c>
      <c r="AH203">
        <v>0</v>
      </c>
      <c r="AI203">
        <v>7.18</v>
      </c>
      <c r="AJ203">
        <v>1</v>
      </c>
      <c r="AK203">
        <v>1</v>
      </c>
      <c r="AL203">
        <v>1</v>
      </c>
      <c r="AM203">
        <v>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0.05</v>
      </c>
      <c r="AU203" t="s">
        <v>3</v>
      </c>
      <c r="AV203">
        <v>0</v>
      </c>
      <c r="AW203">
        <v>2</v>
      </c>
      <c r="AX203">
        <v>60526498</v>
      </c>
      <c r="AY203">
        <v>1</v>
      </c>
      <c r="AZ203">
        <v>0</v>
      </c>
      <c r="BA203">
        <v>199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ROUND(Y203*Source!I89,9)</f>
        <v>0</v>
      </c>
      <c r="CY203">
        <f t="shared" si="141"/>
        <v>272.7</v>
      </c>
      <c r="CZ203">
        <f t="shared" si="142"/>
        <v>37.979999999999997</v>
      </c>
      <c r="DA203">
        <f t="shared" si="143"/>
        <v>7.18</v>
      </c>
      <c r="DB203">
        <f t="shared" si="144"/>
        <v>1.9</v>
      </c>
      <c r="DC203">
        <f t="shared" si="145"/>
        <v>0</v>
      </c>
      <c r="DD203" t="s">
        <v>3</v>
      </c>
      <c r="DE203" t="s">
        <v>3</v>
      </c>
      <c r="DF203">
        <f t="shared" si="146"/>
        <v>0</v>
      </c>
      <c r="DG203">
        <f t="shared" si="147"/>
        <v>0</v>
      </c>
      <c r="DH203">
        <f t="shared" si="148"/>
        <v>0</v>
      </c>
      <c r="DI203">
        <f t="shared" si="139"/>
        <v>0</v>
      </c>
      <c r="DJ203">
        <f t="shared" si="149"/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ROW(Source!A89)</f>
        <v>89</v>
      </c>
      <c r="B204">
        <v>59204059</v>
      </c>
      <c r="C204">
        <v>60526477</v>
      </c>
      <c r="D204">
        <v>58308933</v>
      </c>
      <c r="E204">
        <v>1</v>
      </c>
      <c r="F204">
        <v>1</v>
      </c>
      <c r="G204">
        <v>1080</v>
      </c>
      <c r="H204">
        <v>3</v>
      </c>
      <c r="I204" t="s">
        <v>897</v>
      </c>
      <c r="J204" t="s">
        <v>898</v>
      </c>
      <c r="K204" t="s">
        <v>899</v>
      </c>
      <c r="L204">
        <v>1348</v>
      </c>
      <c r="N204">
        <v>1009</v>
      </c>
      <c r="O204" t="s">
        <v>900</v>
      </c>
      <c r="P204" t="s">
        <v>900</v>
      </c>
      <c r="Q204">
        <v>1000</v>
      </c>
      <c r="W204">
        <v>0</v>
      </c>
      <c r="X204">
        <v>1469978170</v>
      </c>
      <c r="Y204">
        <f t="shared" si="140"/>
        <v>3.9999999999999998E-6</v>
      </c>
      <c r="AA204">
        <v>73915.41</v>
      </c>
      <c r="AB204">
        <v>0</v>
      </c>
      <c r="AC204">
        <v>0</v>
      </c>
      <c r="AD204">
        <v>0</v>
      </c>
      <c r="AE204">
        <v>3234.81</v>
      </c>
      <c r="AF204">
        <v>0</v>
      </c>
      <c r="AG204">
        <v>0</v>
      </c>
      <c r="AH204">
        <v>0</v>
      </c>
      <c r="AI204">
        <v>22.85</v>
      </c>
      <c r="AJ204">
        <v>1</v>
      </c>
      <c r="AK204">
        <v>1</v>
      </c>
      <c r="AL204">
        <v>1</v>
      </c>
      <c r="AM204">
        <v>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3.9999999999999998E-6</v>
      </c>
      <c r="AU204" t="s">
        <v>3</v>
      </c>
      <c r="AV204">
        <v>0</v>
      </c>
      <c r="AW204">
        <v>2</v>
      </c>
      <c r="AX204">
        <v>60526499</v>
      </c>
      <c r="AY204">
        <v>1</v>
      </c>
      <c r="AZ204">
        <v>0</v>
      </c>
      <c r="BA204">
        <v>200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ROUND(Y204*Source!I89,9)</f>
        <v>0</v>
      </c>
      <c r="CY204">
        <f t="shared" si="141"/>
        <v>73915.41</v>
      </c>
      <c r="CZ204">
        <f t="shared" si="142"/>
        <v>3234.81</v>
      </c>
      <c r="DA204">
        <f t="shared" si="143"/>
        <v>22.85</v>
      </c>
      <c r="DB204">
        <f t="shared" si="144"/>
        <v>0.01</v>
      </c>
      <c r="DC204">
        <f t="shared" si="145"/>
        <v>0</v>
      </c>
      <c r="DD204" t="s">
        <v>3</v>
      </c>
      <c r="DE204" t="s">
        <v>3</v>
      </c>
      <c r="DF204">
        <f t="shared" si="146"/>
        <v>0</v>
      </c>
      <c r="DG204">
        <f t="shared" si="147"/>
        <v>0</v>
      </c>
      <c r="DH204">
        <f t="shared" si="148"/>
        <v>0</v>
      </c>
      <c r="DI204">
        <f t="shared" si="139"/>
        <v>0</v>
      </c>
      <c r="DJ204">
        <f t="shared" si="149"/>
        <v>0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ROW(Source!A89)</f>
        <v>89</v>
      </c>
      <c r="B205">
        <v>59204059</v>
      </c>
      <c r="C205">
        <v>60526477</v>
      </c>
      <c r="D205">
        <v>58308746</v>
      </c>
      <c r="E205">
        <v>1</v>
      </c>
      <c r="F205">
        <v>1</v>
      </c>
      <c r="G205">
        <v>1080</v>
      </c>
      <c r="H205">
        <v>3</v>
      </c>
      <c r="I205" t="s">
        <v>901</v>
      </c>
      <c r="J205" t="s">
        <v>902</v>
      </c>
      <c r="K205" t="s">
        <v>903</v>
      </c>
      <c r="L205">
        <v>1339</v>
      </c>
      <c r="N205">
        <v>1007</v>
      </c>
      <c r="O205" t="s">
        <v>893</v>
      </c>
      <c r="P205" t="s">
        <v>893</v>
      </c>
      <c r="Q205">
        <v>1</v>
      </c>
      <c r="W205">
        <v>0</v>
      </c>
      <c r="X205">
        <v>1565098517</v>
      </c>
      <c r="Y205">
        <f t="shared" si="140"/>
        <v>0.19</v>
      </c>
      <c r="AA205">
        <v>759.63</v>
      </c>
      <c r="AB205">
        <v>0</v>
      </c>
      <c r="AC205">
        <v>0</v>
      </c>
      <c r="AD205">
        <v>0</v>
      </c>
      <c r="AE205">
        <v>53.42</v>
      </c>
      <c r="AF205">
        <v>0</v>
      </c>
      <c r="AG205">
        <v>0</v>
      </c>
      <c r="AH205">
        <v>0</v>
      </c>
      <c r="AI205">
        <v>14.22</v>
      </c>
      <c r="AJ205">
        <v>1</v>
      </c>
      <c r="AK205">
        <v>1</v>
      </c>
      <c r="AL205">
        <v>1</v>
      </c>
      <c r="AM205">
        <v>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0.19</v>
      </c>
      <c r="AU205" t="s">
        <v>3</v>
      </c>
      <c r="AV205">
        <v>0</v>
      </c>
      <c r="AW205">
        <v>2</v>
      </c>
      <c r="AX205">
        <v>60526500</v>
      </c>
      <c r="AY205">
        <v>1</v>
      </c>
      <c r="AZ205">
        <v>0</v>
      </c>
      <c r="BA205">
        <v>201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ROUND(Y205*Source!I89,9)</f>
        <v>0</v>
      </c>
      <c r="CY205">
        <f t="shared" si="141"/>
        <v>759.63</v>
      </c>
      <c r="CZ205">
        <f t="shared" si="142"/>
        <v>53.42</v>
      </c>
      <c r="DA205">
        <f t="shared" si="143"/>
        <v>14.22</v>
      </c>
      <c r="DB205">
        <f t="shared" si="144"/>
        <v>10.15</v>
      </c>
      <c r="DC205">
        <f t="shared" si="145"/>
        <v>0</v>
      </c>
      <c r="DD205" t="s">
        <v>3</v>
      </c>
      <c r="DE205" t="s">
        <v>3</v>
      </c>
      <c r="DF205">
        <f t="shared" si="146"/>
        <v>0</v>
      </c>
      <c r="DG205">
        <f t="shared" si="147"/>
        <v>0</v>
      </c>
      <c r="DH205">
        <f t="shared" si="148"/>
        <v>0</v>
      </c>
      <c r="DI205">
        <f t="shared" si="139"/>
        <v>0</v>
      </c>
      <c r="DJ205">
        <f t="shared" si="149"/>
        <v>0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ROW(Source!A89)</f>
        <v>89</v>
      </c>
      <c r="B206">
        <v>59204059</v>
      </c>
      <c r="C206">
        <v>60526477</v>
      </c>
      <c r="D206">
        <v>58309012</v>
      </c>
      <c r="E206">
        <v>1</v>
      </c>
      <c r="F206">
        <v>1</v>
      </c>
      <c r="G206">
        <v>1080</v>
      </c>
      <c r="H206">
        <v>3</v>
      </c>
      <c r="I206" t="s">
        <v>904</v>
      </c>
      <c r="J206" t="s">
        <v>905</v>
      </c>
      <c r="K206" t="s">
        <v>906</v>
      </c>
      <c r="L206">
        <v>1339</v>
      </c>
      <c r="N206">
        <v>1007</v>
      </c>
      <c r="O206" t="s">
        <v>893</v>
      </c>
      <c r="P206" t="s">
        <v>893</v>
      </c>
      <c r="Q206">
        <v>1</v>
      </c>
      <c r="W206">
        <v>0</v>
      </c>
      <c r="X206">
        <v>-388798825</v>
      </c>
      <c r="Y206">
        <f t="shared" si="140"/>
        <v>0.34200000000000003</v>
      </c>
      <c r="AA206">
        <v>94.23</v>
      </c>
      <c r="AB206">
        <v>0</v>
      </c>
      <c r="AC206">
        <v>0</v>
      </c>
      <c r="AD206">
        <v>0</v>
      </c>
      <c r="AE206">
        <v>5.82</v>
      </c>
      <c r="AF206">
        <v>0</v>
      </c>
      <c r="AG206">
        <v>0</v>
      </c>
      <c r="AH206">
        <v>0</v>
      </c>
      <c r="AI206">
        <v>16.190000000000001</v>
      </c>
      <c r="AJ206">
        <v>1</v>
      </c>
      <c r="AK206">
        <v>1</v>
      </c>
      <c r="AL206">
        <v>1</v>
      </c>
      <c r="AM206">
        <v>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0.34200000000000003</v>
      </c>
      <c r="AU206" t="s">
        <v>3</v>
      </c>
      <c r="AV206">
        <v>0</v>
      </c>
      <c r="AW206">
        <v>2</v>
      </c>
      <c r="AX206">
        <v>60526501</v>
      </c>
      <c r="AY206">
        <v>1</v>
      </c>
      <c r="AZ206">
        <v>0</v>
      </c>
      <c r="BA206">
        <v>202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ROUND(Y206*Source!I89,9)</f>
        <v>0</v>
      </c>
      <c r="CY206">
        <f t="shared" si="141"/>
        <v>94.23</v>
      </c>
      <c r="CZ206">
        <f t="shared" si="142"/>
        <v>5.82</v>
      </c>
      <c r="DA206">
        <f t="shared" si="143"/>
        <v>16.190000000000001</v>
      </c>
      <c r="DB206">
        <f t="shared" si="144"/>
        <v>1.99</v>
      </c>
      <c r="DC206">
        <f t="shared" si="145"/>
        <v>0</v>
      </c>
      <c r="DD206" t="s">
        <v>3</v>
      </c>
      <c r="DE206" t="s">
        <v>3</v>
      </c>
      <c r="DF206">
        <f t="shared" si="146"/>
        <v>0</v>
      </c>
      <c r="DG206">
        <f t="shared" si="147"/>
        <v>0</v>
      </c>
      <c r="DH206">
        <f t="shared" si="148"/>
        <v>0</v>
      </c>
      <c r="DI206">
        <f t="shared" si="139"/>
        <v>0</v>
      </c>
      <c r="DJ206">
        <f t="shared" si="149"/>
        <v>0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ROW(Source!A89)</f>
        <v>89</v>
      </c>
      <c r="B207">
        <v>59204059</v>
      </c>
      <c r="C207">
        <v>60526477</v>
      </c>
      <c r="D207">
        <v>58309084</v>
      </c>
      <c r="E207">
        <v>1</v>
      </c>
      <c r="F207">
        <v>1</v>
      </c>
      <c r="G207">
        <v>1080</v>
      </c>
      <c r="H207">
        <v>3</v>
      </c>
      <c r="I207" t="s">
        <v>907</v>
      </c>
      <c r="J207" t="s">
        <v>908</v>
      </c>
      <c r="K207" t="s">
        <v>909</v>
      </c>
      <c r="L207">
        <v>1348</v>
      </c>
      <c r="N207">
        <v>1009</v>
      </c>
      <c r="O207" t="s">
        <v>900</v>
      </c>
      <c r="P207" t="s">
        <v>900</v>
      </c>
      <c r="Q207">
        <v>1000</v>
      </c>
      <c r="W207">
        <v>0</v>
      </c>
      <c r="X207">
        <v>356473523</v>
      </c>
      <c r="Y207">
        <f t="shared" si="140"/>
        <v>8.7000000000000001E-4</v>
      </c>
      <c r="AA207">
        <v>55779.05</v>
      </c>
      <c r="AB207">
        <v>0</v>
      </c>
      <c r="AC207">
        <v>0</v>
      </c>
      <c r="AD207">
        <v>0</v>
      </c>
      <c r="AE207">
        <v>16214.84</v>
      </c>
      <c r="AF207">
        <v>0</v>
      </c>
      <c r="AG207">
        <v>0</v>
      </c>
      <c r="AH207">
        <v>0</v>
      </c>
      <c r="AI207">
        <v>3.44</v>
      </c>
      <c r="AJ207">
        <v>1</v>
      </c>
      <c r="AK207">
        <v>1</v>
      </c>
      <c r="AL207">
        <v>1</v>
      </c>
      <c r="AM207">
        <v>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8.7000000000000001E-4</v>
      </c>
      <c r="AU207" t="s">
        <v>3</v>
      </c>
      <c r="AV207">
        <v>0</v>
      </c>
      <c r="AW207">
        <v>2</v>
      </c>
      <c r="AX207">
        <v>60526502</v>
      </c>
      <c r="AY207">
        <v>1</v>
      </c>
      <c r="AZ207">
        <v>0</v>
      </c>
      <c r="BA207">
        <v>203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ROUND(Y207*Source!I89,9)</f>
        <v>0</v>
      </c>
      <c r="CY207">
        <f t="shared" si="141"/>
        <v>55779.05</v>
      </c>
      <c r="CZ207">
        <f t="shared" si="142"/>
        <v>16214.84</v>
      </c>
      <c r="DA207">
        <f t="shared" si="143"/>
        <v>3.44</v>
      </c>
      <c r="DB207">
        <f t="shared" si="144"/>
        <v>14.11</v>
      </c>
      <c r="DC207">
        <f t="shared" si="145"/>
        <v>0</v>
      </c>
      <c r="DD207" t="s">
        <v>3</v>
      </c>
      <c r="DE207" t="s">
        <v>3</v>
      </c>
      <c r="DF207">
        <f t="shared" si="146"/>
        <v>0</v>
      </c>
      <c r="DG207">
        <f t="shared" si="147"/>
        <v>0</v>
      </c>
      <c r="DH207">
        <f t="shared" si="148"/>
        <v>0</v>
      </c>
      <c r="DI207">
        <f t="shared" si="139"/>
        <v>0</v>
      </c>
      <c r="DJ207">
        <f t="shared" si="149"/>
        <v>0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ROW(Source!A89)</f>
        <v>89</v>
      </c>
      <c r="B208">
        <v>59204059</v>
      </c>
      <c r="C208">
        <v>60526477</v>
      </c>
      <c r="D208">
        <v>58309253</v>
      </c>
      <c r="E208">
        <v>1</v>
      </c>
      <c r="F208">
        <v>1</v>
      </c>
      <c r="G208">
        <v>1080</v>
      </c>
      <c r="H208">
        <v>3</v>
      </c>
      <c r="I208" t="s">
        <v>910</v>
      </c>
      <c r="J208" t="s">
        <v>911</v>
      </c>
      <c r="K208" t="s">
        <v>912</v>
      </c>
      <c r="L208">
        <v>1346</v>
      </c>
      <c r="N208">
        <v>1009</v>
      </c>
      <c r="O208" t="s">
        <v>880</v>
      </c>
      <c r="P208" t="s">
        <v>880</v>
      </c>
      <c r="Q208">
        <v>1</v>
      </c>
      <c r="W208">
        <v>0</v>
      </c>
      <c r="X208">
        <v>1135396300</v>
      </c>
      <c r="Y208">
        <f t="shared" si="140"/>
        <v>0.1</v>
      </c>
      <c r="AA208">
        <v>85.4</v>
      </c>
      <c r="AB208">
        <v>0</v>
      </c>
      <c r="AC208">
        <v>0</v>
      </c>
      <c r="AD208">
        <v>0</v>
      </c>
      <c r="AE208">
        <v>20.190000000000001</v>
      </c>
      <c r="AF208">
        <v>0</v>
      </c>
      <c r="AG208">
        <v>0</v>
      </c>
      <c r="AH208">
        <v>0</v>
      </c>
      <c r="AI208">
        <v>4.2300000000000004</v>
      </c>
      <c r="AJ208">
        <v>1</v>
      </c>
      <c r="AK208">
        <v>1</v>
      </c>
      <c r="AL208">
        <v>1</v>
      </c>
      <c r="AM208">
        <v>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0.1</v>
      </c>
      <c r="AU208" t="s">
        <v>3</v>
      </c>
      <c r="AV208">
        <v>0</v>
      </c>
      <c r="AW208">
        <v>2</v>
      </c>
      <c r="AX208">
        <v>60526503</v>
      </c>
      <c r="AY208">
        <v>1</v>
      </c>
      <c r="AZ208">
        <v>0</v>
      </c>
      <c r="BA208">
        <v>204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ROUND(Y208*Source!I89,9)</f>
        <v>0</v>
      </c>
      <c r="CY208">
        <f t="shared" si="141"/>
        <v>85.4</v>
      </c>
      <c r="CZ208">
        <f t="shared" si="142"/>
        <v>20.190000000000001</v>
      </c>
      <c r="DA208">
        <f t="shared" si="143"/>
        <v>4.2300000000000004</v>
      </c>
      <c r="DB208">
        <f t="shared" si="144"/>
        <v>2.02</v>
      </c>
      <c r="DC208">
        <f t="shared" si="145"/>
        <v>0</v>
      </c>
      <c r="DD208" t="s">
        <v>3</v>
      </c>
      <c r="DE208" t="s">
        <v>3</v>
      </c>
      <c r="DF208">
        <f t="shared" si="146"/>
        <v>0</v>
      </c>
      <c r="DG208">
        <f t="shared" si="147"/>
        <v>0</v>
      </c>
      <c r="DH208">
        <f t="shared" si="148"/>
        <v>0</v>
      </c>
      <c r="DI208">
        <f t="shared" si="139"/>
        <v>0</v>
      </c>
      <c r="DJ208">
        <f t="shared" si="149"/>
        <v>0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">
      <c r="A209">
        <f>ROW(Source!A89)</f>
        <v>89</v>
      </c>
      <c r="B209">
        <v>59204059</v>
      </c>
      <c r="C209">
        <v>60526477</v>
      </c>
      <c r="D209">
        <v>58309395</v>
      </c>
      <c r="E209">
        <v>1</v>
      </c>
      <c r="F209">
        <v>1</v>
      </c>
      <c r="G209">
        <v>1080</v>
      </c>
      <c r="H209">
        <v>3</v>
      </c>
      <c r="I209" t="s">
        <v>913</v>
      </c>
      <c r="J209" t="s">
        <v>914</v>
      </c>
      <c r="K209" t="s">
        <v>915</v>
      </c>
      <c r="L209">
        <v>1348</v>
      </c>
      <c r="N209">
        <v>1009</v>
      </c>
      <c r="O209" t="s">
        <v>900</v>
      </c>
      <c r="P209" t="s">
        <v>900</v>
      </c>
      <c r="Q209">
        <v>1000</v>
      </c>
      <c r="W209">
        <v>0</v>
      </c>
      <c r="X209">
        <v>1017087992</v>
      </c>
      <c r="Y209">
        <f t="shared" si="140"/>
        <v>4.0000000000000002E-4</v>
      </c>
      <c r="AA209">
        <v>62739.3</v>
      </c>
      <c r="AB209">
        <v>0</v>
      </c>
      <c r="AC209">
        <v>0</v>
      </c>
      <c r="AD209">
        <v>0</v>
      </c>
      <c r="AE209">
        <v>35445.93</v>
      </c>
      <c r="AF209">
        <v>0</v>
      </c>
      <c r="AG209">
        <v>0</v>
      </c>
      <c r="AH209">
        <v>0</v>
      </c>
      <c r="AI209">
        <v>1.77</v>
      </c>
      <c r="AJ209">
        <v>1</v>
      </c>
      <c r="AK209">
        <v>1</v>
      </c>
      <c r="AL209">
        <v>1</v>
      </c>
      <c r="AM209">
        <v>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4.0000000000000002E-4</v>
      </c>
      <c r="AU209" t="s">
        <v>3</v>
      </c>
      <c r="AV209">
        <v>0</v>
      </c>
      <c r="AW209">
        <v>2</v>
      </c>
      <c r="AX209">
        <v>60526504</v>
      </c>
      <c r="AY209">
        <v>1</v>
      </c>
      <c r="AZ209">
        <v>0</v>
      </c>
      <c r="BA209">
        <v>205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ROUND(Y209*Source!I89,9)</f>
        <v>0</v>
      </c>
      <c r="CY209">
        <f t="shared" si="141"/>
        <v>62739.3</v>
      </c>
      <c r="CZ209">
        <f t="shared" si="142"/>
        <v>35445.93</v>
      </c>
      <c r="DA209">
        <f t="shared" si="143"/>
        <v>1.77</v>
      </c>
      <c r="DB209">
        <f t="shared" si="144"/>
        <v>14.18</v>
      </c>
      <c r="DC209">
        <f t="shared" si="145"/>
        <v>0</v>
      </c>
      <c r="DD209" t="s">
        <v>3</v>
      </c>
      <c r="DE209" t="s">
        <v>3</v>
      </c>
      <c r="DF209">
        <f t="shared" si="146"/>
        <v>0</v>
      </c>
      <c r="DG209">
        <f t="shared" si="147"/>
        <v>0</v>
      </c>
      <c r="DH209">
        <f t="shared" si="148"/>
        <v>0</v>
      </c>
      <c r="DI209">
        <f t="shared" si="139"/>
        <v>0</v>
      </c>
      <c r="DJ209">
        <f t="shared" si="149"/>
        <v>0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ROW(Source!A89)</f>
        <v>89</v>
      </c>
      <c r="B210">
        <v>59204059</v>
      </c>
      <c r="C210">
        <v>60526477</v>
      </c>
      <c r="D210">
        <v>58326209</v>
      </c>
      <c r="E210">
        <v>1</v>
      </c>
      <c r="F210">
        <v>1</v>
      </c>
      <c r="G210">
        <v>1080</v>
      </c>
      <c r="H210">
        <v>3</v>
      </c>
      <c r="I210" t="s">
        <v>87</v>
      </c>
      <c r="J210" t="s">
        <v>89</v>
      </c>
      <c r="K210" t="s">
        <v>106</v>
      </c>
      <c r="L210">
        <v>1354</v>
      </c>
      <c r="N210">
        <v>1010</v>
      </c>
      <c r="O210" t="s">
        <v>39</v>
      </c>
      <c r="P210" t="s">
        <v>39</v>
      </c>
      <c r="Q210">
        <v>1</v>
      </c>
      <c r="W210">
        <v>0</v>
      </c>
      <c r="X210">
        <v>717229696</v>
      </c>
      <c r="Y210">
        <f t="shared" si="140"/>
        <v>40</v>
      </c>
      <c r="AA210">
        <v>66.540000000000006</v>
      </c>
      <c r="AB210">
        <v>0</v>
      </c>
      <c r="AC210">
        <v>0</v>
      </c>
      <c r="AD210">
        <v>0</v>
      </c>
      <c r="AE210">
        <v>22.71</v>
      </c>
      <c r="AF210">
        <v>0</v>
      </c>
      <c r="AG210">
        <v>0</v>
      </c>
      <c r="AH210">
        <v>0</v>
      </c>
      <c r="AI210">
        <v>2.93</v>
      </c>
      <c r="AJ210">
        <v>1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 t="s">
        <v>3</v>
      </c>
      <c r="AT210">
        <v>40</v>
      </c>
      <c r="AU210" t="s">
        <v>3</v>
      </c>
      <c r="AV210">
        <v>0</v>
      </c>
      <c r="AW210">
        <v>1</v>
      </c>
      <c r="AX210">
        <v>-1</v>
      </c>
      <c r="AY210">
        <v>0</v>
      </c>
      <c r="AZ210">
        <v>0</v>
      </c>
      <c r="BA210" t="s">
        <v>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ROUND(Y210*Source!I89,9)</f>
        <v>0</v>
      </c>
      <c r="CY210">
        <f t="shared" si="141"/>
        <v>66.540000000000006</v>
      </c>
      <c r="CZ210">
        <f t="shared" si="142"/>
        <v>22.71</v>
      </c>
      <c r="DA210">
        <f t="shared" si="143"/>
        <v>2.93</v>
      </c>
      <c r="DB210">
        <f t="shared" si="144"/>
        <v>908.4</v>
      </c>
      <c r="DC210">
        <f t="shared" si="145"/>
        <v>0</v>
      </c>
      <c r="DD210" t="s">
        <v>3</v>
      </c>
      <c r="DE210" t="s">
        <v>3</v>
      </c>
      <c r="DF210">
        <f t="shared" si="146"/>
        <v>0</v>
      </c>
      <c r="DG210">
        <f t="shared" si="147"/>
        <v>0</v>
      </c>
      <c r="DH210">
        <f t="shared" si="148"/>
        <v>0</v>
      </c>
      <c r="DI210">
        <f t="shared" si="139"/>
        <v>0</v>
      </c>
      <c r="DJ210">
        <f t="shared" si="149"/>
        <v>0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">
      <c r="A211">
        <f>ROW(Source!A89)</f>
        <v>89</v>
      </c>
      <c r="B211">
        <v>59204059</v>
      </c>
      <c r="C211">
        <v>60526477</v>
      </c>
      <c r="D211">
        <v>58321780</v>
      </c>
      <c r="E211">
        <v>1</v>
      </c>
      <c r="F211">
        <v>1</v>
      </c>
      <c r="G211">
        <v>1080</v>
      </c>
      <c r="H211">
        <v>3</v>
      </c>
      <c r="I211" t="s">
        <v>95</v>
      </c>
      <c r="J211" t="s">
        <v>97</v>
      </c>
      <c r="K211" t="s">
        <v>96</v>
      </c>
      <c r="L211">
        <v>1301</v>
      </c>
      <c r="N211">
        <v>1003</v>
      </c>
      <c r="O211" t="s">
        <v>34</v>
      </c>
      <c r="P211" t="s">
        <v>34</v>
      </c>
      <c r="Q211">
        <v>1</v>
      </c>
      <c r="W211">
        <v>0</v>
      </c>
      <c r="X211">
        <v>-92831099</v>
      </c>
      <c r="Y211">
        <f t="shared" si="140"/>
        <v>100</v>
      </c>
      <c r="AA211">
        <v>1062.01</v>
      </c>
      <c r="AB211">
        <v>0</v>
      </c>
      <c r="AC211">
        <v>0</v>
      </c>
      <c r="AD211">
        <v>0</v>
      </c>
      <c r="AE211">
        <v>51.28</v>
      </c>
      <c r="AF211">
        <v>0</v>
      </c>
      <c r="AG211">
        <v>0</v>
      </c>
      <c r="AH211">
        <v>0</v>
      </c>
      <c r="AI211">
        <v>20.71</v>
      </c>
      <c r="AJ211">
        <v>1</v>
      </c>
      <c r="AK211">
        <v>1</v>
      </c>
      <c r="AL211">
        <v>1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 t="s">
        <v>3</v>
      </c>
      <c r="AT211">
        <v>100</v>
      </c>
      <c r="AU211" t="s">
        <v>3</v>
      </c>
      <c r="AV211">
        <v>0</v>
      </c>
      <c r="AW211">
        <v>1</v>
      </c>
      <c r="AX211">
        <v>-1</v>
      </c>
      <c r="AY211">
        <v>0</v>
      </c>
      <c r="AZ211">
        <v>0</v>
      </c>
      <c r="BA211" t="s">
        <v>3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ROUND(Y211*Source!I89,9)</f>
        <v>0</v>
      </c>
      <c r="CY211">
        <f t="shared" si="141"/>
        <v>1062.01</v>
      </c>
      <c r="CZ211">
        <f t="shared" si="142"/>
        <v>51.28</v>
      </c>
      <c r="DA211">
        <f t="shared" si="143"/>
        <v>20.71</v>
      </c>
      <c r="DB211">
        <f t="shared" si="144"/>
        <v>5128</v>
      </c>
      <c r="DC211">
        <f t="shared" si="145"/>
        <v>0</v>
      </c>
      <c r="DD211" t="s">
        <v>3</v>
      </c>
      <c r="DE211" t="s">
        <v>3</v>
      </c>
      <c r="DF211">
        <f t="shared" si="146"/>
        <v>0</v>
      </c>
      <c r="DG211">
        <f t="shared" si="147"/>
        <v>0</v>
      </c>
      <c r="DH211">
        <f t="shared" si="148"/>
        <v>0</v>
      </c>
      <c r="DI211">
        <f t="shared" si="139"/>
        <v>0</v>
      </c>
      <c r="DJ211">
        <f t="shared" si="149"/>
        <v>0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ROW(Source!A89)</f>
        <v>89</v>
      </c>
      <c r="B212">
        <v>59204059</v>
      </c>
      <c r="C212">
        <v>60526477</v>
      </c>
      <c r="D212">
        <v>58327519</v>
      </c>
      <c r="E212">
        <v>1</v>
      </c>
      <c r="F212">
        <v>1</v>
      </c>
      <c r="G212">
        <v>1080</v>
      </c>
      <c r="H212">
        <v>3</v>
      </c>
      <c r="I212" t="s">
        <v>99</v>
      </c>
      <c r="J212" t="s">
        <v>101</v>
      </c>
      <c r="K212" t="s">
        <v>100</v>
      </c>
      <c r="L212">
        <v>1354</v>
      </c>
      <c r="N212">
        <v>1010</v>
      </c>
      <c r="O212" t="s">
        <v>39</v>
      </c>
      <c r="P212" t="s">
        <v>39</v>
      </c>
      <c r="Q212">
        <v>1</v>
      </c>
      <c r="W212">
        <v>0</v>
      </c>
      <c r="X212">
        <v>-1109588999</v>
      </c>
      <c r="Y212">
        <f t="shared" si="140"/>
        <v>5</v>
      </c>
      <c r="AA212">
        <v>2261.87</v>
      </c>
      <c r="AB212">
        <v>0</v>
      </c>
      <c r="AC212">
        <v>0</v>
      </c>
      <c r="AD212">
        <v>0</v>
      </c>
      <c r="AE212">
        <v>113.32</v>
      </c>
      <c r="AF212">
        <v>0</v>
      </c>
      <c r="AG212">
        <v>0</v>
      </c>
      <c r="AH212">
        <v>0</v>
      </c>
      <c r="AI212">
        <v>19.96</v>
      </c>
      <c r="AJ212">
        <v>1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 t="s">
        <v>3</v>
      </c>
      <c r="AT212">
        <v>5</v>
      </c>
      <c r="AU212" t="s">
        <v>3</v>
      </c>
      <c r="AV212">
        <v>0</v>
      </c>
      <c r="AW212">
        <v>1</v>
      </c>
      <c r="AX212">
        <v>-1</v>
      </c>
      <c r="AY212">
        <v>0</v>
      </c>
      <c r="AZ212">
        <v>0</v>
      </c>
      <c r="BA212" t="s">
        <v>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ROUND(Y212*Source!I89,9)</f>
        <v>0</v>
      </c>
      <c r="CY212">
        <f t="shared" si="141"/>
        <v>2261.87</v>
      </c>
      <c r="CZ212">
        <f t="shared" si="142"/>
        <v>113.32</v>
      </c>
      <c r="DA212">
        <f t="shared" si="143"/>
        <v>19.96</v>
      </c>
      <c r="DB212">
        <f t="shared" si="144"/>
        <v>566.6</v>
      </c>
      <c r="DC212">
        <f t="shared" si="145"/>
        <v>0</v>
      </c>
      <c r="DD212" t="s">
        <v>3</v>
      </c>
      <c r="DE212" t="s">
        <v>3</v>
      </c>
      <c r="DF212">
        <f t="shared" si="146"/>
        <v>0</v>
      </c>
      <c r="DG212">
        <f t="shared" si="147"/>
        <v>0</v>
      </c>
      <c r="DH212">
        <f t="shared" si="148"/>
        <v>0</v>
      </c>
      <c r="DI212">
        <f t="shared" si="139"/>
        <v>0</v>
      </c>
      <c r="DJ212">
        <f t="shared" si="149"/>
        <v>0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ROW(Source!A96)</f>
        <v>96</v>
      </c>
      <c r="B213">
        <v>59204062</v>
      </c>
      <c r="C213">
        <v>60526511</v>
      </c>
      <c r="D213">
        <v>58266404</v>
      </c>
      <c r="E213">
        <v>1080</v>
      </c>
      <c r="F213">
        <v>1</v>
      </c>
      <c r="G213">
        <v>1080</v>
      </c>
      <c r="H213">
        <v>1</v>
      </c>
      <c r="I213" t="s">
        <v>859</v>
      </c>
      <c r="J213" t="s">
        <v>3</v>
      </c>
      <c r="K213" t="s">
        <v>860</v>
      </c>
      <c r="L213">
        <v>1191</v>
      </c>
      <c r="N213">
        <v>1013</v>
      </c>
      <c r="O213" t="s">
        <v>861</v>
      </c>
      <c r="P213" t="s">
        <v>861</v>
      </c>
      <c r="Q213">
        <v>1</v>
      </c>
      <c r="W213">
        <v>0</v>
      </c>
      <c r="X213">
        <v>476480486</v>
      </c>
      <c r="Y213">
        <f>((AT213*1.15)*1.1)</f>
        <v>26.527049999999999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-2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20.97</v>
      </c>
      <c r="AU213" t="s">
        <v>26</v>
      </c>
      <c r="AV213">
        <v>1</v>
      </c>
      <c r="AW213">
        <v>2</v>
      </c>
      <c r="AX213">
        <v>60526522</v>
      </c>
      <c r="AY213">
        <v>1</v>
      </c>
      <c r="AZ213">
        <v>0</v>
      </c>
      <c r="BA213">
        <v>209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U213">
        <f>ROUND(AT213*Source!I96*AH213*AL213,2)</f>
        <v>0</v>
      </c>
      <c r="CV213">
        <f>ROUND(Y213*Source!I96,9)</f>
        <v>9.8150084999999994</v>
      </c>
      <c r="CW213">
        <v>0</v>
      </c>
      <c r="CX213">
        <f>ROUND(Y213*Source!I96,9)</f>
        <v>9.8150084999999994</v>
      </c>
      <c r="CY213">
        <f>AD213</f>
        <v>0</v>
      </c>
      <c r="CZ213">
        <f>AH213</f>
        <v>0</v>
      </c>
      <c r="DA213">
        <f>AL213</f>
        <v>1</v>
      </c>
      <c r="DB213">
        <f>ROUND(((ROUND(AT213*CZ213,2)*1.15)*1.1),6)</f>
        <v>0</v>
      </c>
      <c r="DC213">
        <f>ROUND(((ROUND(AT213*AG213,2)*1.15)*1.1),6)</f>
        <v>0</v>
      </c>
      <c r="DD213" t="s">
        <v>3</v>
      </c>
      <c r="DE213" t="s">
        <v>3</v>
      </c>
      <c r="DF213">
        <f t="shared" ref="DF213:DF227" si="150">ROUND(ROUND(AE213,2)*CX213,2)</f>
        <v>0</v>
      </c>
      <c r="DG213">
        <f t="shared" si="147"/>
        <v>0</v>
      </c>
      <c r="DH213">
        <f t="shared" si="148"/>
        <v>0</v>
      </c>
      <c r="DI213">
        <f t="shared" si="139"/>
        <v>0</v>
      </c>
      <c r="DJ213">
        <f>DI213</f>
        <v>0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ROW(Source!A96)</f>
        <v>96</v>
      </c>
      <c r="B214">
        <v>59204062</v>
      </c>
      <c r="C214">
        <v>60526511</v>
      </c>
      <c r="D214">
        <v>58340578</v>
      </c>
      <c r="E214">
        <v>1</v>
      </c>
      <c r="F214">
        <v>1</v>
      </c>
      <c r="G214">
        <v>1080</v>
      </c>
      <c r="H214">
        <v>2</v>
      </c>
      <c r="I214" t="s">
        <v>862</v>
      </c>
      <c r="J214" t="s">
        <v>863</v>
      </c>
      <c r="K214" t="s">
        <v>864</v>
      </c>
      <c r="L214">
        <v>1368</v>
      </c>
      <c r="N214">
        <v>1011</v>
      </c>
      <c r="O214" t="s">
        <v>865</v>
      </c>
      <c r="P214" t="s">
        <v>865</v>
      </c>
      <c r="Q214">
        <v>1</v>
      </c>
      <c r="W214">
        <v>0</v>
      </c>
      <c r="X214">
        <v>-1985943078</v>
      </c>
      <c r="Y214">
        <f>((AT214*1.25)*1.1)</f>
        <v>2.7500000000000004E-2</v>
      </c>
      <c r="AA214">
        <v>0</v>
      </c>
      <c r="AB214">
        <v>88.67</v>
      </c>
      <c r="AC214">
        <v>13.47</v>
      </c>
      <c r="AD214">
        <v>0</v>
      </c>
      <c r="AE214">
        <v>0</v>
      </c>
      <c r="AF214">
        <v>83.1</v>
      </c>
      <c r="AG214">
        <v>12.62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-2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0.02</v>
      </c>
      <c r="AU214" t="s">
        <v>866</v>
      </c>
      <c r="AV214">
        <v>0</v>
      </c>
      <c r="AW214">
        <v>2</v>
      </c>
      <c r="AX214">
        <v>60526523</v>
      </c>
      <c r="AY214">
        <v>1</v>
      </c>
      <c r="AZ214">
        <v>0</v>
      </c>
      <c r="BA214">
        <v>210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f>ROUND(Y214*Source!I96*DO214,9)</f>
        <v>0.12840850000000001</v>
      </c>
      <c r="CX214">
        <f>ROUND(Y214*Source!I96,9)</f>
        <v>1.0175E-2</v>
      </c>
      <c r="CY214">
        <f>AB214</f>
        <v>88.67</v>
      </c>
      <c r="CZ214">
        <f>AF214</f>
        <v>83.1</v>
      </c>
      <c r="DA214">
        <f>AJ214</f>
        <v>1</v>
      </c>
      <c r="DB214">
        <f>ROUND(((ROUND(AT214*CZ214,2)*1.25)*1.1),6)</f>
        <v>2.2825000000000002</v>
      </c>
      <c r="DC214">
        <f>ROUND(((ROUND(AT214*AG214,2)*1.25)*1.1),6)</f>
        <v>0.34375</v>
      </c>
      <c r="DD214" t="s">
        <v>3</v>
      </c>
      <c r="DE214" t="s">
        <v>3</v>
      </c>
      <c r="DF214">
        <f t="shared" si="150"/>
        <v>0</v>
      </c>
      <c r="DG214">
        <f t="shared" si="147"/>
        <v>0.85</v>
      </c>
      <c r="DH214">
        <f t="shared" si="148"/>
        <v>0.13</v>
      </c>
      <c r="DI214">
        <f t="shared" si="139"/>
        <v>0</v>
      </c>
      <c r="DJ214">
        <f>DG214</f>
        <v>0.85</v>
      </c>
      <c r="DK214">
        <v>0</v>
      </c>
      <c r="DL214" t="s">
        <v>867</v>
      </c>
      <c r="DM214">
        <v>0</v>
      </c>
      <c r="DN214" t="s">
        <v>861</v>
      </c>
      <c r="DO214">
        <v>12.62</v>
      </c>
    </row>
    <row r="215" spans="1:119" x14ac:dyDescent="0.2">
      <c r="A215">
        <f>ROW(Source!A96)</f>
        <v>96</v>
      </c>
      <c r="B215">
        <v>59204062</v>
      </c>
      <c r="C215">
        <v>60526511</v>
      </c>
      <c r="D215">
        <v>58340697</v>
      </c>
      <c r="E215">
        <v>1</v>
      </c>
      <c r="F215">
        <v>1</v>
      </c>
      <c r="G215">
        <v>1080</v>
      </c>
      <c r="H215">
        <v>2</v>
      </c>
      <c r="I215" t="s">
        <v>868</v>
      </c>
      <c r="J215" t="s">
        <v>869</v>
      </c>
      <c r="K215" t="s">
        <v>870</v>
      </c>
      <c r="L215">
        <v>1368</v>
      </c>
      <c r="N215">
        <v>1011</v>
      </c>
      <c r="O215" t="s">
        <v>865</v>
      </c>
      <c r="P215" t="s">
        <v>865</v>
      </c>
      <c r="Q215">
        <v>1</v>
      </c>
      <c r="W215">
        <v>0</v>
      </c>
      <c r="X215">
        <v>2147454900</v>
      </c>
      <c r="Y215">
        <f>((AT215*1.25)*1.1)</f>
        <v>1.3062500000000001</v>
      </c>
      <c r="AA215">
        <v>0</v>
      </c>
      <c r="AB215">
        <v>0.85</v>
      </c>
      <c r="AC215">
        <v>0</v>
      </c>
      <c r="AD215">
        <v>0</v>
      </c>
      <c r="AE215">
        <v>0</v>
      </c>
      <c r="AF215">
        <v>0.8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-2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0.95</v>
      </c>
      <c r="AU215" t="s">
        <v>866</v>
      </c>
      <c r="AV215">
        <v>0</v>
      </c>
      <c r="AW215">
        <v>2</v>
      </c>
      <c r="AX215">
        <v>60526525</v>
      </c>
      <c r="AY215">
        <v>1</v>
      </c>
      <c r="AZ215">
        <v>0</v>
      </c>
      <c r="BA215">
        <v>211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f>ROUND(Y215*Source!I96*DO215,9)</f>
        <v>0</v>
      </c>
      <c r="CX215">
        <f>ROUND(Y215*Source!I96,9)</f>
        <v>0.48331249999999998</v>
      </c>
      <c r="CY215">
        <f>AB215</f>
        <v>0.85</v>
      </c>
      <c r="CZ215">
        <f>AF215</f>
        <v>0.8</v>
      </c>
      <c r="DA215">
        <f>AJ215</f>
        <v>1</v>
      </c>
      <c r="DB215">
        <f>ROUND(((ROUND(AT215*CZ215,2)*1.25)*1.1),6)</f>
        <v>1.0449999999999999</v>
      </c>
      <c r="DC215">
        <f>ROUND(((ROUND(AT215*AG215,2)*1.25)*1.1),6)</f>
        <v>0</v>
      </c>
      <c r="DD215" t="s">
        <v>3</v>
      </c>
      <c r="DE215" t="s">
        <v>3</v>
      </c>
      <c r="DF215">
        <f t="shared" si="150"/>
        <v>0</v>
      </c>
      <c r="DG215">
        <f t="shared" si="147"/>
        <v>0.39</v>
      </c>
      <c r="DH215">
        <f t="shared" si="148"/>
        <v>0</v>
      </c>
      <c r="DI215">
        <f t="shared" si="139"/>
        <v>0</v>
      </c>
      <c r="DJ215">
        <f>DG215</f>
        <v>0.39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">
      <c r="A216">
        <f>ROW(Source!A96)</f>
        <v>96</v>
      </c>
      <c r="B216">
        <v>59204062</v>
      </c>
      <c r="C216">
        <v>60526511</v>
      </c>
      <c r="D216">
        <v>58340699</v>
      </c>
      <c r="E216">
        <v>1</v>
      </c>
      <c r="F216">
        <v>1</v>
      </c>
      <c r="G216">
        <v>1080</v>
      </c>
      <c r="H216">
        <v>2</v>
      </c>
      <c r="I216" t="s">
        <v>871</v>
      </c>
      <c r="J216" t="s">
        <v>872</v>
      </c>
      <c r="K216" t="s">
        <v>873</v>
      </c>
      <c r="L216">
        <v>1368</v>
      </c>
      <c r="N216">
        <v>1011</v>
      </c>
      <c r="O216" t="s">
        <v>865</v>
      </c>
      <c r="P216" t="s">
        <v>865</v>
      </c>
      <c r="Q216">
        <v>1</v>
      </c>
      <c r="W216">
        <v>0</v>
      </c>
      <c r="X216">
        <v>539707801</v>
      </c>
      <c r="Y216">
        <f>((AT216*1.25)*1.1)</f>
        <v>0.61875000000000002</v>
      </c>
      <c r="AA216">
        <v>0</v>
      </c>
      <c r="AB216">
        <v>1.59</v>
      </c>
      <c r="AC216">
        <v>0</v>
      </c>
      <c r="AD216">
        <v>0</v>
      </c>
      <c r="AE216">
        <v>0</v>
      </c>
      <c r="AF216">
        <v>1.49</v>
      </c>
      <c r="AG216">
        <v>0</v>
      </c>
      <c r="AH216">
        <v>0</v>
      </c>
      <c r="AI216">
        <v>1</v>
      </c>
      <c r="AJ216">
        <v>1</v>
      </c>
      <c r="AK216">
        <v>1</v>
      </c>
      <c r="AL216">
        <v>1</v>
      </c>
      <c r="AM216">
        <v>-2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0.45</v>
      </c>
      <c r="AU216" t="s">
        <v>866</v>
      </c>
      <c r="AV216">
        <v>0</v>
      </c>
      <c r="AW216">
        <v>2</v>
      </c>
      <c r="AX216">
        <v>60526526</v>
      </c>
      <c r="AY216">
        <v>1</v>
      </c>
      <c r="AZ216">
        <v>0</v>
      </c>
      <c r="BA216">
        <v>212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f>ROUND(Y216*Source!I96*DO216,9)</f>
        <v>0</v>
      </c>
      <c r="CX216">
        <f>ROUND(Y216*Source!I96,9)</f>
        <v>0.22893749999999999</v>
      </c>
      <c r="CY216">
        <f>AB216</f>
        <v>1.59</v>
      </c>
      <c r="CZ216">
        <f>AF216</f>
        <v>1.49</v>
      </c>
      <c r="DA216">
        <f>AJ216</f>
        <v>1</v>
      </c>
      <c r="DB216">
        <f>ROUND(((ROUND(AT216*CZ216,2)*1.25)*1.1),6)</f>
        <v>0.92125000000000001</v>
      </c>
      <c r="DC216">
        <f>ROUND(((ROUND(AT216*AG216,2)*1.25)*1.1),6)</f>
        <v>0</v>
      </c>
      <c r="DD216" t="s">
        <v>3</v>
      </c>
      <c r="DE216" t="s">
        <v>3</v>
      </c>
      <c r="DF216">
        <f t="shared" si="150"/>
        <v>0</v>
      </c>
      <c r="DG216">
        <f t="shared" si="147"/>
        <v>0.34</v>
      </c>
      <c r="DH216">
        <f t="shared" si="148"/>
        <v>0</v>
      </c>
      <c r="DI216">
        <f t="shared" si="139"/>
        <v>0</v>
      </c>
      <c r="DJ216">
        <f>DG216</f>
        <v>0.34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">
      <c r="A217">
        <f>ROW(Source!A96)</f>
        <v>96</v>
      </c>
      <c r="B217">
        <v>59204062</v>
      </c>
      <c r="C217">
        <v>60526511</v>
      </c>
      <c r="D217">
        <v>58339814</v>
      </c>
      <c r="E217">
        <v>1</v>
      </c>
      <c r="F217">
        <v>1</v>
      </c>
      <c r="G217">
        <v>1080</v>
      </c>
      <c r="H217">
        <v>2</v>
      </c>
      <c r="I217" t="s">
        <v>874</v>
      </c>
      <c r="J217" t="s">
        <v>875</v>
      </c>
      <c r="K217" t="s">
        <v>876</v>
      </c>
      <c r="L217">
        <v>1368</v>
      </c>
      <c r="N217">
        <v>1011</v>
      </c>
      <c r="O217" t="s">
        <v>865</v>
      </c>
      <c r="P217" t="s">
        <v>865</v>
      </c>
      <c r="Q217">
        <v>1</v>
      </c>
      <c r="W217">
        <v>0</v>
      </c>
      <c r="X217">
        <v>1087580389</v>
      </c>
      <c r="Y217">
        <f>((AT217*1.25)*1.1)</f>
        <v>2.7500000000000004E-2</v>
      </c>
      <c r="AA217">
        <v>0</v>
      </c>
      <c r="AB217">
        <v>191.17</v>
      </c>
      <c r="AC217">
        <v>18.059999999999999</v>
      </c>
      <c r="AD217">
        <v>0</v>
      </c>
      <c r="AE217">
        <v>0</v>
      </c>
      <c r="AF217">
        <v>179.17</v>
      </c>
      <c r="AG217">
        <v>16.93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-2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0.02</v>
      </c>
      <c r="AU217" t="s">
        <v>866</v>
      </c>
      <c r="AV217">
        <v>0</v>
      </c>
      <c r="AW217">
        <v>2</v>
      </c>
      <c r="AX217">
        <v>60526524</v>
      </c>
      <c r="AY217">
        <v>1</v>
      </c>
      <c r="AZ217">
        <v>0</v>
      </c>
      <c r="BA217">
        <v>213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f>ROUND(Y217*Source!I96*DO217,9)</f>
        <v>0.17226274999999999</v>
      </c>
      <c r="CX217">
        <f>ROUND(Y217*Source!I96,9)</f>
        <v>1.0175E-2</v>
      </c>
      <c r="CY217">
        <f>AB217</f>
        <v>191.17</v>
      </c>
      <c r="CZ217">
        <f>AF217</f>
        <v>179.17</v>
      </c>
      <c r="DA217">
        <f>AJ217</f>
        <v>1</v>
      </c>
      <c r="DB217">
        <f>ROUND(((ROUND(AT217*CZ217,2)*1.25)*1.1),6)</f>
        <v>4.9225000000000003</v>
      </c>
      <c r="DC217">
        <f>ROUND(((ROUND(AT217*AG217,2)*1.25)*1.1),6)</f>
        <v>0.46750000000000003</v>
      </c>
      <c r="DD217" t="s">
        <v>3</v>
      </c>
      <c r="DE217" t="s">
        <v>3</v>
      </c>
      <c r="DF217">
        <f t="shared" si="150"/>
        <v>0</v>
      </c>
      <c r="DG217">
        <f t="shared" si="147"/>
        <v>1.82</v>
      </c>
      <c r="DH217">
        <f t="shared" si="148"/>
        <v>0.17</v>
      </c>
      <c r="DI217">
        <f t="shared" si="139"/>
        <v>0</v>
      </c>
      <c r="DJ217">
        <f>DG217</f>
        <v>1.82</v>
      </c>
      <c r="DK217">
        <v>0</v>
      </c>
      <c r="DL217" t="s">
        <v>867</v>
      </c>
      <c r="DM217">
        <v>0</v>
      </c>
      <c r="DN217" t="s">
        <v>861</v>
      </c>
      <c r="DO217">
        <v>16.93</v>
      </c>
    </row>
    <row r="218" spans="1:119" x14ac:dyDescent="0.2">
      <c r="A218">
        <f>ROW(Source!A96)</f>
        <v>96</v>
      </c>
      <c r="B218">
        <v>59204062</v>
      </c>
      <c r="C218">
        <v>60526511</v>
      </c>
      <c r="D218">
        <v>58308811</v>
      </c>
      <c r="E218">
        <v>1</v>
      </c>
      <c r="F218">
        <v>1</v>
      </c>
      <c r="G218">
        <v>1080</v>
      </c>
      <c r="H218">
        <v>3</v>
      </c>
      <c r="I218" t="s">
        <v>877</v>
      </c>
      <c r="J218" t="s">
        <v>878</v>
      </c>
      <c r="K218" t="s">
        <v>879</v>
      </c>
      <c r="L218">
        <v>1346</v>
      </c>
      <c r="N218">
        <v>1009</v>
      </c>
      <c r="O218" t="s">
        <v>880</v>
      </c>
      <c r="P218" t="s">
        <v>880</v>
      </c>
      <c r="Q218">
        <v>1</v>
      </c>
      <c r="W218">
        <v>0</v>
      </c>
      <c r="X218">
        <v>-709773495</v>
      </c>
      <c r="Y218">
        <f>AT218</f>
        <v>0.5</v>
      </c>
      <c r="AA218">
        <v>1.61</v>
      </c>
      <c r="AB218">
        <v>0</v>
      </c>
      <c r="AC218">
        <v>0</v>
      </c>
      <c r="AD218">
        <v>0</v>
      </c>
      <c r="AE218">
        <v>1.61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1</v>
      </c>
      <c r="AL218">
        <v>1</v>
      </c>
      <c r="AM218">
        <v>-2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0.5</v>
      </c>
      <c r="AU218" t="s">
        <v>3</v>
      </c>
      <c r="AV218">
        <v>0</v>
      </c>
      <c r="AW218">
        <v>2</v>
      </c>
      <c r="AX218">
        <v>60526527</v>
      </c>
      <c r="AY218">
        <v>1</v>
      </c>
      <c r="AZ218">
        <v>0</v>
      </c>
      <c r="BA218">
        <v>214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ROUND(Y218*Source!I96,9)</f>
        <v>0.185</v>
      </c>
      <c r="CY218">
        <f>AA218</f>
        <v>1.61</v>
      </c>
      <c r="CZ218">
        <f>AE218</f>
        <v>1.61</v>
      </c>
      <c r="DA218">
        <f>AI218</f>
        <v>1</v>
      </c>
      <c r="DB218">
        <f>ROUND(ROUND(AT218*CZ218,2),6)</f>
        <v>0.81</v>
      </c>
      <c r="DC218">
        <f>ROUND(ROUND(AT218*AG218,2),6)</f>
        <v>0</v>
      </c>
      <c r="DD218" t="s">
        <v>3</v>
      </c>
      <c r="DE218" t="s">
        <v>3</v>
      </c>
      <c r="DF218">
        <f t="shared" si="150"/>
        <v>0.3</v>
      </c>
      <c r="DG218">
        <f t="shared" si="147"/>
        <v>0</v>
      </c>
      <c r="DH218">
        <f t="shared" si="148"/>
        <v>0</v>
      </c>
      <c r="DI218">
        <f t="shared" si="139"/>
        <v>0</v>
      </c>
      <c r="DJ218">
        <f>DF218</f>
        <v>0.3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">
      <c r="A219">
        <f>ROW(Source!A96)</f>
        <v>96</v>
      </c>
      <c r="B219">
        <v>59204062</v>
      </c>
      <c r="C219">
        <v>60526511</v>
      </c>
      <c r="D219">
        <v>58308843</v>
      </c>
      <c r="E219">
        <v>1</v>
      </c>
      <c r="F219">
        <v>1</v>
      </c>
      <c r="G219">
        <v>1080</v>
      </c>
      <c r="H219">
        <v>3</v>
      </c>
      <c r="I219" t="s">
        <v>881</v>
      </c>
      <c r="J219" t="s">
        <v>882</v>
      </c>
      <c r="K219" t="s">
        <v>883</v>
      </c>
      <c r="L219">
        <v>1346</v>
      </c>
      <c r="N219">
        <v>1009</v>
      </c>
      <c r="O219" t="s">
        <v>880</v>
      </c>
      <c r="P219" t="s">
        <v>880</v>
      </c>
      <c r="Q219">
        <v>1</v>
      </c>
      <c r="W219">
        <v>0</v>
      </c>
      <c r="X219">
        <v>-872094078</v>
      </c>
      <c r="Y219">
        <f>AT219</f>
        <v>0.124</v>
      </c>
      <c r="AA219">
        <v>36.78</v>
      </c>
      <c r="AB219">
        <v>0</v>
      </c>
      <c r="AC219">
        <v>0</v>
      </c>
      <c r="AD219">
        <v>0</v>
      </c>
      <c r="AE219">
        <v>36.78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-2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0.124</v>
      </c>
      <c r="AU219" t="s">
        <v>3</v>
      </c>
      <c r="AV219">
        <v>0</v>
      </c>
      <c r="AW219">
        <v>2</v>
      </c>
      <c r="AX219">
        <v>60526528</v>
      </c>
      <c r="AY219">
        <v>1</v>
      </c>
      <c r="AZ219">
        <v>0</v>
      </c>
      <c r="BA219">
        <v>215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ROUND(Y219*Source!I96,9)</f>
        <v>4.5879999999999997E-2</v>
      </c>
      <c r="CY219">
        <f>AA219</f>
        <v>36.78</v>
      </c>
      <c r="CZ219">
        <f>AE219</f>
        <v>36.78</v>
      </c>
      <c r="DA219">
        <f>AI219</f>
        <v>1</v>
      </c>
      <c r="DB219">
        <f>ROUND(ROUND(AT219*CZ219,2),6)</f>
        <v>4.5599999999999996</v>
      </c>
      <c r="DC219">
        <f>ROUND(ROUND(AT219*AG219,2),6)</f>
        <v>0</v>
      </c>
      <c r="DD219" t="s">
        <v>3</v>
      </c>
      <c r="DE219" t="s">
        <v>3</v>
      </c>
      <c r="DF219">
        <f t="shared" si="150"/>
        <v>1.69</v>
      </c>
      <c r="DG219">
        <f t="shared" si="147"/>
        <v>0</v>
      </c>
      <c r="DH219">
        <f t="shared" si="148"/>
        <v>0</v>
      </c>
      <c r="DI219">
        <f t="shared" si="139"/>
        <v>0</v>
      </c>
      <c r="DJ219">
        <f>DF219</f>
        <v>1.69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">
      <c r="A220">
        <f>ROW(Source!A96)</f>
        <v>96</v>
      </c>
      <c r="B220">
        <v>59204062</v>
      </c>
      <c r="C220">
        <v>60526511</v>
      </c>
      <c r="D220">
        <v>58308917</v>
      </c>
      <c r="E220">
        <v>1</v>
      </c>
      <c r="F220">
        <v>1</v>
      </c>
      <c r="G220">
        <v>1080</v>
      </c>
      <c r="H220">
        <v>3</v>
      </c>
      <c r="I220" t="s">
        <v>884</v>
      </c>
      <c r="J220" t="s">
        <v>885</v>
      </c>
      <c r="K220" t="s">
        <v>886</v>
      </c>
      <c r="L220">
        <v>1354</v>
      </c>
      <c r="N220">
        <v>1010</v>
      </c>
      <c r="O220" t="s">
        <v>39</v>
      </c>
      <c r="P220" t="s">
        <v>39</v>
      </c>
      <c r="Q220">
        <v>1</v>
      </c>
      <c r="W220">
        <v>0</v>
      </c>
      <c r="X220">
        <v>-40224714</v>
      </c>
      <c r="Y220">
        <f>AT220</f>
        <v>22</v>
      </c>
      <c r="AA220">
        <v>0.89</v>
      </c>
      <c r="AB220">
        <v>0</v>
      </c>
      <c r="AC220">
        <v>0</v>
      </c>
      <c r="AD220">
        <v>0</v>
      </c>
      <c r="AE220">
        <v>0.89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-2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22</v>
      </c>
      <c r="AU220" t="s">
        <v>3</v>
      </c>
      <c r="AV220">
        <v>0</v>
      </c>
      <c r="AW220">
        <v>2</v>
      </c>
      <c r="AX220">
        <v>60526529</v>
      </c>
      <c r="AY220">
        <v>1</v>
      </c>
      <c r="AZ220">
        <v>0</v>
      </c>
      <c r="BA220">
        <v>216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ROUND(Y220*Source!I96,9)</f>
        <v>8.14</v>
      </c>
      <c r="CY220">
        <f>AA220</f>
        <v>0.89</v>
      </c>
      <c r="CZ220">
        <f>AE220</f>
        <v>0.89</v>
      </c>
      <c r="DA220">
        <f>AI220</f>
        <v>1</v>
      </c>
      <c r="DB220">
        <f>ROUND(ROUND(AT220*CZ220,2),6)</f>
        <v>19.579999999999998</v>
      </c>
      <c r="DC220">
        <f>ROUND(ROUND(AT220*AG220,2),6)</f>
        <v>0</v>
      </c>
      <c r="DD220" t="s">
        <v>3</v>
      </c>
      <c r="DE220" t="s">
        <v>3</v>
      </c>
      <c r="DF220">
        <f t="shared" si="150"/>
        <v>7.24</v>
      </c>
      <c r="DG220">
        <f t="shared" si="147"/>
        <v>0</v>
      </c>
      <c r="DH220">
        <f t="shared" si="148"/>
        <v>0</v>
      </c>
      <c r="DI220">
        <f t="shared" si="139"/>
        <v>0</v>
      </c>
      <c r="DJ220">
        <f>DF220</f>
        <v>7.24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">
      <c r="A221">
        <f>ROW(Source!A96)</f>
        <v>96</v>
      </c>
      <c r="B221">
        <v>59204062</v>
      </c>
      <c r="C221">
        <v>60526511</v>
      </c>
      <c r="D221">
        <v>58326216</v>
      </c>
      <c r="E221">
        <v>1</v>
      </c>
      <c r="F221">
        <v>1</v>
      </c>
      <c r="G221">
        <v>1080</v>
      </c>
      <c r="H221">
        <v>3</v>
      </c>
      <c r="I221" t="s">
        <v>46</v>
      </c>
      <c r="J221" t="s">
        <v>49</v>
      </c>
      <c r="K221" t="s">
        <v>47</v>
      </c>
      <c r="L221">
        <v>1355</v>
      </c>
      <c r="N221">
        <v>1010</v>
      </c>
      <c r="O221" t="s">
        <v>48</v>
      </c>
      <c r="P221" t="s">
        <v>48</v>
      </c>
      <c r="Q221">
        <v>100</v>
      </c>
      <c r="W221">
        <v>0</v>
      </c>
      <c r="X221">
        <v>1873919888</v>
      </c>
      <c r="Y221">
        <f>AT221</f>
        <v>0.324324</v>
      </c>
      <c r="AA221">
        <v>526.22</v>
      </c>
      <c r="AB221">
        <v>0</v>
      </c>
      <c r="AC221">
        <v>0</v>
      </c>
      <c r="AD221">
        <v>0</v>
      </c>
      <c r="AE221">
        <v>526.22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 t="s">
        <v>3</v>
      </c>
      <c r="AT221">
        <v>0.324324</v>
      </c>
      <c r="AU221" t="s">
        <v>3</v>
      </c>
      <c r="AV221">
        <v>0</v>
      </c>
      <c r="AW221">
        <v>1</v>
      </c>
      <c r="AX221">
        <v>-1</v>
      </c>
      <c r="AY221">
        <v>0</v>
      </c>
      <c r="AZ221">
        <v>0</v>
      </c>
      <c r="BA221" t="s">
        <v>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ROUND(Y221*Source!I96,9)</f>
        <v>0.11999988</v>
      </c>
      <c r="CY221">
        <f>AA221</f>
        <v>526.22</v>
      </c>
      <c r="CZ221">
        <f>AE221</f>
        <v>526.22</v>
      </c>
      <c r="DA221">
        <f>AI221</f>
        <v>1</v>
      </c>
      <c r="DB221">
        <f>ROUND(ROUND(AT221*CZ221,2),6)</f>
        <v>170.67</v>
      </c>
      <c r="DC221">
        <f>ROUND(ROUND(AT221*AG221,2),6)</f>
        <v>0</v>
      </c>
      <c r="DD221" t="s">
        <v>3</v>
      </c>
      <c r="DE221" t="s">
        <v>3</v>
      </c>
      <c r="DF221">
        <f t="shared" si="150"/>
        <v>63.15</v>
      </c>
      <c r="DG221">
        <f t="shared" si="147"/>
        <v>0</v>
      </c>
      <c r="DH221">
        <f t="shared" si="148"/>
        <v>0</v>
      </c>
      <c r="DI221">
        <f t="shared" si="139"/>
        <v>0</v>
      </c>
      <c r="DJ221">
        <f>DF221</f>
        <v>63.15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ROW(Source!A96)</f>
        <v>96</v>
      </c>
      <c r="B222">
        <v>59204062</v>
      </c>
      <c r="C222">
        <v>60526511</v>
      </c>
      <c r="D222">
        <v>58321781</v>
      </c>
      <c r="E222">
        <v>1</v>
      </c>
      <c r="F222">
        <v>1</v>
      </c>
      <c r="G222">
        <v>1080</v>
      </c>
      <c r="H222">
        <v>3</v>
      </c>
      <c r="I222" t="s">
        <v>112</v>
      </c>
      <c r="J222" t="s">
        <v>114</v>
      </c>
      <c r="K222" t="s">
        <v>113</v>
      </c>
      <c r="L222">
        <v>1301</v>
      </c>
      <c r="N222">
        <v>1003</v>
      </c>
      <c r="O222" t="s">
        <v>34</v>
      </c>
      <c r="P222" t="s">
        <v>34</v>
      </c>
      <c r="Q222">
        <v>1</v>
      </c>
      <c r="W222">
        <v>0</v>
      </c>
      <c r="X222">
        <v>-1904747147</v>
      </c>
      <c r="Y222">
        <f>AT222</f>
        <v>100</v>
      </c>
      <c r="AA222">
        <v>61.58</v>
      </c>
      <c r="AB222">
        <v>0</v>
      </c>
      <c r="AC222">
        <v>0</v>
      </c>
      <c r="AD222">
        <v>0</v>
      </c>
      <c r="AE222">
        <v>61.58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 t="s">
        <v>3</v>
      </c>
      <c r="AT222">
        <v>100</v>
      </c>
      <c r="AU222" t="s">
        <v>3</v>
      </c>
      <c r="AV222">
        <v>0</v>
      </c>
      <c r="AW222">
        <v>1</v>
      </c>
      <c r="AX222">
        <v>-1</v>
      </c>
      <c r="AY222">
        <v>0</v>
      </c>
      <c r="AZ222">
        <v>0</v>
      </c>
      <c r="BA222" t="s">
        <v>3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ROUND(Y222*Source!I96,9)</f>
        <v>37</v>
      </c>
      <c r="CY222">
        <f>AA222</f>
        <v>61.58</v>
      </c>
      <c r="CZ222">
        <f>AE222</f>
        <v>61.58</v>
      </c>
      <c r="DA222">
        <f>AI222</f>
        <v>1</v>
      </c>
      <c r="DB222">
        <f>ROUND(ROUND(AT222*CZ222,2),6)</f>
        <v>6158</v>
      </c>
      <c r="DC222">
        <f>ROUND(ROUND(AT222*AG222,2),6)</f>
        <v>0</v>
      </c>
      <c r="DD222" t="s">
        <v>3</v>
      </c>
      <c r="DE222" t="s">
        <v>3</v>
      </c>
      <c r="DF222">
        <f t="shared" si="150"/>
        <v>2278.46</v>
      </c>
      <c r="DG222">
        <f t="shared" si="147"/>
        <v>0</v>
      </c>
      <c r="DH222">
        <f t="shared" si="148"/>
        <v>0</v>
      </c>
      <c r="DI222">
        <f t="shared" si="139"/>
        <v>0</v>
      </c>
      <c r="DJ222">
        <f>DF222</f>
        <v>2278.46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">
      <c r="A223">
        <f>ROW(Source!A97)</f>
        <v>97</v>
      </c>
      <c r="B223">
        <v>59204059</v>
      </c>
      <c r="C223">
        <v>60526511</v>
      </c>
      <c r="D223">
        <v>58266404</v>
      </c>
      <c r="E223">
        <v>1080</v>
      </c>
      <c r="F223">
        <v>1</v>
      </c>
      <c r="G223">
        <v>1080</v>
      </c>
      <c r="H223">
        <v>1</v>
      </c>
      <c r="I223" t="s">
        <v>859</v>
      </c>
      <c r="J223" t="s">
        <v>3</v>
      </c>
      <c r="K223" t="s">
        <v>860</v>
      </c>
      <c r="L223">
        <v>1191</v>
      </c>
      <c r="N223">
        <v>1013</v>
      </c>
      <c r="O223" t="s">
        <v>861</v>
      </c>
      <c r="P223" t="s">
        <v>861</v>
      </c>
      <c r="Q223">
        <v>1</v>
      </c>
      <c r="W223">
        <v>0</v>
      </c>
      <c r="X223">
        <v>476480486</v>
      </c>
      <c r="Y223">
        <f>((AT223*1.15)*1.1)</f>
        <v>26.527049999999999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5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20.97</v>
      </c>
      <c r="AU223" t="s">
        <v>26</v>
      </c>
      <c r="AV223">
        <v>1</v>
      </c>
      <c r="AW223">
        <v>2</v>
      </c>
      <c r="AX223">
        <v>60526522</v>
      </c>
      <c r="AY223">
        <v>1</v>
      </c>
      <c r="AZ223">
        <v>0</v>
      </c>
      <c r="BA223">
        <v>220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U223">
        <f>ROUND(AT223*Source!I97*AH223*AL223,2)</f>
        <v>0</v>
      </c>
      <c r="CV223">
        <f>ROUND(Y223*Source!I97,9)</f>
        <v>9.8150084999999994</v>
      </c>
      <c r="CW223">
        <v>0</v>
      </c>
      <c r="CX223">
        <f>ROUND(Y223*Source!I97,9)</f>
        <v>9.8150084999999994</v>
      </c>
      <c r="CY223">
        <f>AD223</f>
        <v>0</v>
      </c>
      <c r="CZ223">
        <f>AH223</f>
        <v>0</v>
      </c>
      <c r="DA223">
        <f>AL223</f>
        <v>1</v>
      </c>
      <c r="DB223">
        <f>ROUND(((ROUND(AT223*CZ223,2)*1.15)*1.1),6)</f>
        <v>0</v>
      </c>
      <c r="DC223">
        <f>ROUND(((ROUND(AT223*AG223,2)*1.15)*1.1),6)</f>
        <v>0</v>
      </c>
      <c r="DD223" t="s">
        <v>3</v>
      </c>
      <c r="DE223" t="s">
        <v>3</v>
      </c>
      <c r="DF223">
        <f t="shared" si="150"/>
        <v>0</v>
      </c>
      <c r="DG223">
        <f t="shared" si="147"/>
        <v>0</v>
      </c>
      <c r="DH223">
        <f t="shared" si="148"/>
        <v>0</v>
      </c>
      <c r="DI223">
        <f t="shared" si="139"/>
        <v>0</v>
      </c>
      <c r="DJ223">
        <f>DI223</f>
        <v>0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">
      <c r="A224">
        <f>ROW(Source!A97)</f>
        <v>97</v>
      </c>
      <c r="B224">
        <v>59204059</v>
      </c>
      <c r="C224">
        <v>60526511</v>
      </c>
      <c r="D224">
        <v>58340578</v>
      </c>
      <c r="E224">
        <v>1</v>
      </c>
      <c r="F224">
        <v>1</v>
      </c>
      <c r="G224">
        <v>1080</v>
      </c>
      <c r="H224">
        <v>2</v>
      </c>
      <c r="I224" t="s">
        <v>862</v>
      </c>
      <c r="J224" t="s">
        <v>863</v>
      </c>
      <c r="K224" t="s">
        <v>864</v>
      </c>
      <c r="L224">
        <v>1368</v>
      </c>
      <c r="N224">
        <v>1011</v>
      </c>
      <c r="O224" t="s">
        <v>865</v>
      </c>
      <c r="P224" t="s">
        <v>865</v>
      </c>
      <c r="Q224">
        <v>1</v>
      </c>
      <c r="W224">
        <v>0</v>
      </c>
      <c r="X224">
        <v>-1985943078</v>
      </c>
      <c r="Y224">
        <f>((AT224*1.25)*1.1)</f>
        <v>2.7500000000000004E-2</v>
      </c>
      <c r="AA224">
        <v>0</v>
      </c>
      <c r="AB224">
        <v>1445.28</v>
      </c>
      <c r="AC224">
        <v>740.47</v>
      </c>
      <c r="AD224">
        <v>0</v>
      </c>
      <c r="AE224">
        <v>0</v>
      </c>
      <c r="AF224">
        <v>83.1</v>
      </c>
      <c r="AG224">
        <v>12.62</v>
      </c>
      <c r="AH224">
        <v>0</v>
      </c>
      <c r="AI224">
        <v>1</v>
      </c>
      <c r="AJ224">
        <v>16.3</v>
      </c>
      <c r="AK224">
        <v>54.99</v>
      </c>
      <c r="AL224">
        <v>1</v>
      </c>
      <c r="AM224">
        <v>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0.02</v>
      </c>
      <c r="AU224" t="s">
        <v>866</v>
      </c>
      <c r="AV224">
        <v>0</v>
      </c>
      <c r="AW224">
        <v>2</v>
      </c>
      <c r="AX224">
        <v>60526523</v>
      </c>
      <c r="AY224">
        <v>1</v>
      </c>
      <c r="AZ224">
        <v>0</v>
      </c>
      <c r="BA224">
        <v>221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f>ROUND(Y224*Source!I97*DO224,9)</f>
        <v>0.12840850000000001</v>
      </c>
      <c r="CX224">
        <f>ROUND(Y224*Source!I97,9)</f>
        <v>1.0175E-2</v>
      </c>
      <c r="CY224">
        <f>AB224</f>
        <v>1445.28</v>
      </c>
      <c r="CZ224">
        <f>AF224</f>
        <v>83.1</v>
      </c>
      <c r="DA224">
        <f>AJ224</f>
        <v>16.3</v>
      </c>
      <c r="DB224">
        <f>ROUND(((ROUND(AT224*CZ224,2)*1.25)*1.1),6)</f>
        <v>2.2825000000000002</v>
      </c>
      <c r="DC224">
        <f>ROUND(((ROUND(AT224*AG224,2)*1.25)*1.1),6)</f>
        <v>0.34375</v>
      </c>
      <c r="DD224" t="s">
        <v>3</v>
      </c>
      <c r="DE224" t="s">
        <v>3</v>
      </c>
      <c r="DF224">
        <f t="shared" si="150"/>
        <v>0</v>
      </c>
      <c r="DG224">
        <f>ROUND(ROUND(AF224*AJ224,2)*CX224,2)</f>
        <v>13.78</v>
      </c>
      <c r="DH224">
        <f>ROUND(ROUND(AG224*AK224,2)*CX224,2)</f>
        <v>7.06</v>
      </c>
      <c r="DI224">
        <f t="shared" si="139"/>
        <v>0</v>
      </c>
      <c r="DJ224">
        <f>DG224</f>
        <v>13.78</v>
      </c>
      <c r="DK224">
        <v>0</v>
      </c>
      <c r="DL224" t="s">
        <v>867</v>
      </c>
      <c r="DM224">
        <v>0</v>
      </c>
      <c r="DN224" t="s">
        <v>861</v>
      </c>
      <c r="DO224">
        <v>12.62</v>
      </c>
    </row>
    <row r="225" spans="1:119" x14ac:dyDescent="0.2">
      <c r="A225">
        <f>ROW(Source!A97)</f>
        <v>97</v>
      </c>
      <c r="B225">
        <v>59204059</v>
      </c>
      <c r="C225">
        <v>60526511</v>
      </c>
      <c r="D225">
        <v>58340697</v>
      </c>
      <c r="E225">
        <v>1</v>
      </c>
      <c r="F225">
        <v>1</v>
      </c>
      <c r="G225">
        <v>1080</v>
      </c>
      <c r="H225">
        <v>2</v>
      </c>
      <c r="I225" t="s">
        <v>868</v>
      </c>
      <c r="J225" t="s">
        <v>869</v>
      </c>
      <c r="K225" t="s">
        <v>870</v>
      </c>
      <c r="L225">
        <v>1368</v>
      </c>
      <c r="N225">
        <v>1011</v>
      </c>
      <c r="O225" t="s">
        <v>865</v>
      </c>
      <c r="P225" t="s">
        <v>865</v>
      </c>
      <c r="Q225">
        <v>1</v>
      </c>
      <c r="W225">
        <v>0</v>
      </c>
      <c r="X225">
        <v>2147454900</v>
      </c>
      <c r="Y225">
        <f>((AT225*1.25)*1.1)</f>
        <v>1.3062500000000001</v>
      </c>
      <c r="AA225">
        <v>0</v>
      </c>
      <c r="AB225">
        <v>7.33</v>
      </c>
      <c r="AC225">
        <v>0</v>
      </c>
      <c r="AD225">
        <v>0</v>
      </c>
      <c r="AE225">
        <v>0</v>
      </c>
      <c r="AF225">
        <v>0.8</v>
      </c>
      <c r="AG225">
        <v>0</v>
      </c>
      <c r="AH225">
        <v>0</v>
      </c>
      <c r="AI225">
        <v>1</v>
      </c>
      <c r="AJ225">
        <v>8.59</v>
      </c>
      <c r="AK225">
        <v>54.99</v>
      </c>
      <c r="AL225">
        <v>1</v>
      </c>
      <c r="AM225">
        <v>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0.95</v>
      </c>
      <c r="AU225" t="s">
        <v>866</v>
      </c>
      <c r="AV225">
        <v>0</v>
      </c>
      <c r="AW225">
        <v>2</v>
      </c>
      <c r="AX225">
        <v>60526525</v>
      </c>
      <c r="AY225">
        <v>1</v>
      </c>
      <c r="AZ225">
        <v>0</v>
      </c>
      <c r="BA225">
        <v>222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f>ROUND(Y225*Source!I97*DO225,9)</f>
        <v>0</v>
      </c>
      <c r="CX225">
        <f>ROUND(Y225*Source!I97,9)</f>
        <v>0.48331249999999998</v>
      </c>
      <c r="CY225">
        <f>AB225</f>
        <v>7.33</v>
      </c>
      <c r="CZ225">
        <f>AF225</f>
        <v>0.8</v>
      </c>
      <c r="DA225">
        <f>AJ225</f>
        <v>8.59</v>
      </c>
      <c r="DB225">
        <f>ROUND(((ROUND(AT225*CZ225,2)*1.25)*1.1),6)</f>
        <v>1.0449999999999999</v>
      </c>
      <c r="DC225">
        <f>ROUND(((ROUND(AT225*AG225,2)*1.25)*1.1),6)</f>
        <v>0</v>
      </c>
      <c r="DD225" t="s">
        <v>3</v>
      </c>
      <c r="DE225" t="s">
        <v>3</v>
      </c>
      <c r="DF225">
        <f t="shared" si="150"/>
        <v>0</v>
      </c>
      <c r="DG225">
        <f>ROUND(ROUND(AF225*AJ225,2)*CX225,2)</f>
        <v>3.32</v>
      </c>
      <c r="DH225">
        <f>ROUND(ROUND(AG225*AK225,2)*CX225,2)</f>
        <v>0</v>
      </c>
      <c r="DI225">
        <f t="shared" si="139"/>
        <v>0</v>
      </c>
      <c r="DJ225">
        <f>DG225</f>
        <v>3.32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">
      <c r="A226">
        <f>ROW(Source!A97)</f>
        <v>97</v>
      </c>
      <c r="B226">
        <v>59204059</v>
      </c>
      <c r="C226">
        <v>60526511</v>
      </c>
      <c r="D226">
        <v>58340699</v>
      </c>
      <c r="E226">
        <v>1</v>
      </c>
      <c r="F226">
        <v>1</v>
      </c>
      <c r="G226">
        <v>1080</v>
      </c>
      <c r="H226">
        <v>2</v>
      </c>
      <c r="I226" t="s">
        <v>871</v>
      </c>
      <c r="J226" t="s">
        <v>872</v>
      </c>
      <c r="K226" t="s">
        <v>873</v>
      </c>
      <c r="L226">
        <v>1368</v>
      </c>
      <c r="N226">
        <v>1011</v>
      </c>
      <c r="O226" t="s">
        <v>865</v>
      </c>
      <c r="P226" t="s">
        <v>865</v>
      </c>
      <c r="Q226">
        <v>1</v>
      </c>
      <c r="W226">
        <v>0</v>
      </c>
      <c r="X226">
        <v>539707801</v>
      </c>
      <c r="Y226">
        <f>((AT226*1.25)*1.1)</f>
        <v>0.61875000000000002</v>
      </c>
      <c r="AA226">
        <v>0</v>
      </c>
      <c r="AB226">
        <v>13.77</v>
      </c>
      <c r="AC226">
        <v>0</v>
      </c>
      <c r="AD226">
        <v>0</v>
      </c>
      <c r="AE226">
        <v>0</v>
      </c>
      <c r="AF226">
        <v>1.49</v>
      </c>
      <c r="AG226">
        <v>0</v>
      </c>
      <c r="AH226">
        <v>0</v>
      </c>
      <c r="AI226">
        <v>1</v>
      </c>
      <c r="AJ226">
        <v>8.66</v>
      </c>
      <c r="AK226">
        <v>54.99</v>
      </c>
      <c r="AL226">
        <v>1</v>
      </c>
      <c r="AM226">
        <v>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0.45</v>
      </c>
      <c r="AU226" t="s">
        <v>866</v>
      </c>
      <c r="AV226">
        <v>0</v>
      </c>
      <c r="AW226">
        <v>2</v>
      </c>
      <c r="AX226">
        <v>60526526</v>
      </c>
      <c r="AY226">
        <v>1</v>
      </c>
      <c r="AZ226">
        <v>0</v>
      </c>
      <c r="BA226">
        <v>223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f>ROUND(Y226*Source!I97*DO226,9)</f>
        <v>0</v>
      </c>
      <c r="CX226">
        <f>ROUND(Y226*Source!I97,9)</f>
        <v>0.22893749999999999</v>
      </c>
      <c r="CY226">
        <f>AB226</f>
        <v>13.77</v>
      </c>
      <c r="CZ226">
        <f>AF226</f>
        <v>1.49</v>
      </c>
      <c r="DA226">
        <f>AJ226</f>
        <v>8.66</v>
      </c>
      <c r="DB226">
        <f>ROUND(((ROUND(AT226*CZ226,2)*1.25)*1.1),6)</f>
        <v>0.92125000000000001</v>
      </c>
      <c r="DC226">
        <f>ROUND(((ROUND(AT226*AG226,2)*1.25)*1.1),6)</f>
        <v>0</v>
      </c>
      <c r="DD226" t="s">
        <v>3</v>
      </c>
      <c r="DE226" t="s">
        <v>3</v>
      </c>
      <c r="DF226">
        <f t="shared" si="150"/>
        <v>0</v>
      </c>
      <c r="DG226">
        <f>ROUND(ROUND(AF226*AJ226,2)*CX226,2)</f>
        <v>2.95</v>
      </c>
      <c r="DH226">
        <f>ROUND(ROUND(AG226*AK226,2)*CX226,2)</f>
        <v>0</v>
      </c>
      <c r="DI226">
        <f t="shared" si="139"/>
        <v>0</v>
      </c>
      <c r="DJ226">
        <f>DG226</f>
        <v>2.95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ROW(Source!A97)</f>
        <v>97</v>
      </c>
      <c r="B227">
        <v>59204059</v>
      </c>
      <c r="C227">
        <v>60526511</v>
      </c>
      <c r="D227">
        <v>58339814</v>
      </c>
      <c r="E227">
        <v>1</v>
      </c>
      <c r="F227">
        <v>1</v>
      </c>
      <c r="G227">
        <v>1080</v>
      </c>
      <c r="H227">
        <v>2</v>
      </c>
      <c r="I227" t="s">
        <v>874</v>
      </c>
      <c r="J227" t="s">
        <v>875</v>
      </c>
      <c r="K227" t="s">
        <v>876</v>
      </c>
      <c r="L227">
        <v>1368</v>
      </c>
      <c r="N227">
        <v>1011</v>
      </c>
      <c r="O227" t="s">
        <v>865</v>
      </c>
      <c r="P227" t="s">
        <v>865</v>
      </c>
      <c r="Q227">
        <v>1</v>
      </c>
      <c r="W227">
        <v>0</v>
      </c>
      <c r="X227">
        <v>1087580389</v>
      </c>
      <c r="Y227">
        <f>((AT227*1.25)*1.1)</f>
        <v>2.7500000000000004E-2</v>
      </c>
      <c r="AA227">
        <v>0</v>
      </c>
      <c r="AB227">
        <v>2628.65</v>
      </c>
      <c r="AC227">
        <v>993.36</v>
      </c>
      <c r="AD227">
        <v>0</v>
      </c>
      <c r="AE227">
        <v>0</v>
      </c>
      <c r="AF227">
        <v>179.17</v>
      </c>
      <c r="AG227">
        <v>16.93</v>
      </c>
      <c r="AH227">
        <v>0</v>
      </c>
      <c r="AI227">
        <v>1</v>
      </c>
      <c r="AJ227">
        <v>13.75</v>
      </c>
      <c r="AK227">
        <v>54.99</v>
      </c>
      <c r="AL227">
        <v>1</v>
      </c>
      <c r="AM227">
        <v>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0.02</v>
      </c>
      <c r="AU227" t="s">
        <v>866</v>
      </c>
      <c r="AV227">
        <v>0</v>
      </c>
      <c r="AW227">
        <v>2</v>
      </c>
      <c r="AX227">
        <v>60526524</v>
      </c>
      <c r="AY227">
        <v>1</v>
      </c>
      <c r="AZ227">
        <v>0</v>
      </c>
      <c r="BA227">
        <v>224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f>ROUND(Y227*Source!I97*DO227,9)</f>
        <v>0.17226274999999999</v>
      </c>
      <c r="CX227">
        <f>ROUND(Y227*Source!I97,9)</f>
        <v>1.0175E-2</v>
      </c>
      <c r="CY227">
        <f>AB227</f>
        <v>2628.65</v>
      </c>
      <c r="CZ227">
        <f>AF227</f>
        <v>179.17</v>
      </c>
      <c r="DA227">
        <f>AJ227</f>
        <v>13.75</v>
      </c>
      <c r="DB227">
        <f>ROUND(((ROUND(AT227*CZ227,2)*1.25)*1.1),6)</f>
        <v>4.9225000000000003</v>
      </c>
      <c r="DC227">
        <f>ROUND(((ROUND(AT227*AG227,2)*1.25)*1.1),6)</f>
        <v>0.46750000000000003</v>
      </c>
      <c r="DD227" t="s">
        <v>3</v>
      </c>
      <c r="DE227" t="s">
        <v>3</v>
      </c>
      <c r="DF227">
        <f t="shared" si="150"/>
        <v>0</v>
      </c>
      <c r="DG227">
        <f>ROUND(ROUND(AF227*AJ227,2)*CX227,2)</f>
        <v>25.07</v>
      </c>
      <c r="DH227">
        <f>ROUND(ROUND(AG227*AK227,2)*CX227,2)</f>
        <v>9.4700000000000006</v>
      </c>
      <c r="DI227">
        <f t="shared" si="139"/>
        <v>0</v>
      </c>
      <c r="DJ227">
        <f>DG227</f>
        <v>25.07</v>
      </c>
      <c r="DK227">
        <v>0</v>
      </c>
      <c r="DL227" t="s">
        <v>867</v>
      </c>
      <c r="DM227">
        <v>0</v>
      </c>
      <c r="DN227" t="s">
        <v>861</v>
      </c>
      <c r="DO227">
        <v>16.93</v>
      </c>
    </row>
    <row r="228" spans="1:119" x14ac:dyDescent="0.2">
      <c r="A228">
        <f>ROW(Source!A97)</f>
        <v>97</v>
      </c>
      <c r="B228">
        <v>59204059</v>
      </c>
      <c r="C228">
        <v>60526511</v>
      </c>
      <c r="D228">
        <v>58308811</v>
      </c>
      <c r="E228">
        <v>1</v>
      </c>
      <c r="F228">
        <v>1</v>
      </c>
      <c r="G228">
        <v>1080</v>
      </c>
      <c r="H228">
        <v>3</v>
      </c>
      <c r="I228" t="s">
        <v>877</v>
      </c>
      <c r="J228" t="s">
        <v>878</v>
      </c>
      <c r="K228" t="s">
        <v>879</v>
      </c>
      <c r="L228">
        <v>1346</v>
      </c>
      <c r="N228">
        <v>1009</v>
      </c>
      <c r="O228" t="s">
        <v>880</v>
      </c>
      <c r="P228" t="s">
        <v>880</v>
      </c>
      <c r="Q228">
        <v>1</v>
      </c>
      <c r="W228">
        <v>0</v>
      </c>
      <c r="X228">
        <v>-709773495</v>
      </c>
      <c r="Y228">
        <f>AT228</f>
        <v>0.5</v>
      </c>
      <c r="AA228">
        <v>23.97</v>
      </c>
      <c r="AB228">
        <v>0</v>
      </c>
      <c r="AC228">
        <v>0</v>
      </c>
      <c r="AD228">
        <v>0</v>
      </c>
      <c r="AE228">
        <v>1.61</v>
      </c>
      <c r="AF228">
        <v>0</v>
      </c>
      <c r="AG228">
        <v>0</v>
      </c>
      <c r="AH228">
        <v>0</v>
      </c>
      <c r="AI228">
        <v>14.89</v>
      </c>
      <c r="AJ228">
        <v>1</v>
      </c>
      <c r="AK228">
        <v>1</v>
      </c>
      <c r="AL228">
        <v>1</v>
      </c>
      <c r="AM228">
        <v>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0.5</v>
      </c>
      <c r="AU228" t="s">
        <v>3</v>
      </c>
      <c r="AV228">
        <v>0</v>
      </c>
      <c r="AW228">
        <v>2</v>
      </c>
      <c r="AX228">
        <v>60526527</v>
      </c>
      <c r="AY228">
        <v>1</v>
      </c>
      <c r="AZ228">
        <v>0</v>
      </c>
      <c r="BA228">
        <v>225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ROUND(Y228*Source!I97,9)</f>
        <v>0.185</v>
      </c>
      <c r="CY228">
        <f>AA228</f>
        <v>23.97</v>
      </c>
      <c r="CZ228">
        <f>AE228</f>
        <v>1.61</v>
      </c>
      <c r="DA228">
        <f>AI228</f>
        <v>14.89</v>
      </c>
      <c r="DB228">
        <f>ROUND(ROUND(AT228*CZ228,2),6)</f>
        <v>0.81</v>
      </c>
      <c r="DC228">
        <f>ROUND(ROUND(AT228*AG228,2),6)</f>
        <v>0</v>
      </c>
      <c r="DD228" t="s">
        <v>3</v>
      </c>
      <c r="DE228" t="s">
        <v>3</v>
      </c>
      <c r="DF228">
        <f>ROUND(ROUND(AE228*AI228,2)*CX228,2)</f>
        <v>4.43</v>
      </c>
      <c r="DG228">
        <f t="shared" ref="DG228:DG247" si="151">ROUND(ROUND(AF228,2)*CX228,2)</f>
        <v>0</v>
      </c>
      <c r="DH228">
        <f t="shared" ref="DH228:DH247" si="152">ROUND(ROUND(AG228,2)*CX228,2)</f>
        <v>0</v>
      </c>
      <c r="DI228">
        <f t="shared" si="139"/>
        <v>0</v>
      </c>
      <c r="DJ228">
        <f>DF228</f>
        <v>4.43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">
      <c r="A229">
        <f>ROW(Source!A97)</f>
        <v>97</v>
      </c>
      <c r="B229">
        <v>59204059</v>
      </c>
      <c r="C229">
        <v>60526511</v>
      </c>
      <c r="D229">
        <v>58308843</v>
      </c>
      <c r="E229">
        <v>1</v>
      </c>
      <c r="F229">
        <v>1</v>
      </c>
      <c r="G229">
        <v>1080</v>
      </c>
      <c r="H229">
        <v>3</v>
      </c>
      <c r="I229" t="s">
        <v>881</v>
      </c>
      <c r="J229" t="s">
        <v>882</v>
      </c>
      <c r="K229" t="s">
        <v>883</v>
      </c>
      <c r="L229">
        <v>1346</v>
      </c>
      <c r="N229">
        <v>1009</v>
      </c>
      <c r="O229" t="s">
        <v>880</v>
      </c>
      <c r="P229" t="s">
        <v>880</v>
      </c>
      <c r="Q229">
        <v>1</v>
      </c>
      <c r="W229">
        <v>0</v>
      </c>
      <c r="X229">
        <v>-872094078</v>
      </c>
      <c r="Y229">
        <f>AT229</f>
        <v>0.124</v>
      </c>
      <c r="AA229">
        <v>198.61</v>
      </c>
      <c r="AB229">
        <v>0</v>
      </c>
      <c r="AC229">
        <v>0</v>
      </c>
      <c r="AD229">
        <v>0</v>
      </c>
      <c r="AE229">
        <v>36.78</v>
      </c>
      <c r="AF229">
        <v>0</v>
      </c>
      <c r="AG229">
        <v>0</v>
      </c>
      <c r="AH229">
        <v>0</v>
      </c>
      <c r="AI229">
        <v>5.4</v>
      </c>
      <c r="AJ229">
        <v>1</v>
      </c>
      <c r="AK229">
        <v>1</v>
      </c>
      <c r="AL229">
        <v>1</v>
      </c>
      <c r="AM229">
        <v>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0.124</v>
      </c>
      <c r="AU229" t="s">
        <v>3</v>
      </c>
      <c r="AV229">
        <v>0</v>
      </c>
      <c r="AW229">
        <v>2</v>
      </c>
      <c r="AX229">
        <v>60526528</v>
      </c>
      <c r="AY229">
        <v>1</v>
      </c>
      <c r="AZ229">
        <v>0</v>
      </c>
      <c r="BA229">
        <v>226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v>0</v>
      </c>
      <c r="CX229">
        <f>ROUND(Y229*Source!I97,9)</f>
        <v>4.5879999999999997E-2</v>
      </c>
      <c r="CY229">
        <f>AA229</f>
        <v>198.61</v>
      </c>
      <c r="CZ229">
        <f>AE229</f>
        <v>36.78</v>
      </c>
      <c r="DA229">
        <f>AI229</f>
        <v>5.4</v>
      </c>
      <c r="DB229">
        <f>ROUND(ROUND(AT229*CZ229,2),6)</f>
        <v>4.5599999999999996</v>
      </c>
      <c r="DC229">
        <f>ROUND(ROUND(AT229*AG229,2),6)</f>
        <v>0</v>
      </c>
      <c r="DD229" t="s">
        <v>3</v>
      </c>
      <c r="DE229" t="s">
        <v>3</v>
      </c>
      <c r="DF229">
        <f>ROUND(ROUND(AE229*AI229,2)*CX229,2)</f>
        <v>9.11</v>
      </c>
      <c r="DG229">
        <f t="shared" si="151"/>
        <v>0</v>
      </c>
      <c r="DH229">
        <f t="shared" si="152"/>
        <v>0</v>
      </c>
      <c r="DI229">
        <f t="shared" si="139"/>
        <v>0</v>
      </c>
      <c r="DJ229">
        <f>DF229</f>
        <v>9.11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">
      <c r="A230">
        <f>ROW(Source!A97)</f>
        <v>97</v>
      </c>
      <c r="B230">
        <v>59204059</v>
      </c>
      <c r="C230">
        <v>60526511</v>
      </c>
      <c r="D230">
        <v>58308917</v>
      </c>
      <c r="E230">
        <v>1</v>
      </c>
      <c r="F230">
        <v>1</v>
      </c>
      <c r="G230">
        <v>1080</v>
      </c>
      <c r="H230">
        <v>3</v>
      </c>
      <c r="I230" t="s">
        <v>884</v>
      </c>
      <c r="J230" t="s">
        <v>885</v>
      </c>
      <c r="K230" t="s">
        <v>886</v>
      </c>
      <c r="L230">
        <v>1354</v>
      </c>
      <c r="N230">
        <v>1010</v>
      </c>
      <c r="O230" t="s">
        <v>39</v>
      </c>
      <c r="P230" t="s">
        <v>39</v>
      </c>
      <c r="Q230">
        <v>1</v>
      </c>
      <c r="W230">
        <v>0</v>
      </c>
      <c r="X230">
        <v>-40224714</v>
      </c>
      <c r="Y230">
        <f>AT230</f>
        <v>22</v>
      </c>
      <c r="AA230">
        <v>0.8</v>
      </c>
      <c r="AB230">
        <v>0</v>
      </c>
      <c r="AC230">
        <v>0</v>
      </c>
      <c r="AD230">
        <v>0</v>
      </c>
      <c r="AE230">
        <v>0.89</v>
      </c>
      <c r="AF230">
        <v>0</v>
      </c>
      <c r="AG230">
        <v>0</v>
      </c>
      <c r="AH230">
        <v>0</v>
      </c>
      <c r="AI230">
        <v>0.9</v>
      </c>
      <c r="AJ230">
        <v>1</v>
      </c>
      <c r="AK230">
        <v>1</v>
      </c>
      <c r="AL230">
        <v>1</v>
      </c>
      <c r="AM230">
        <v>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22</v>
      </c>
      <c r="AU230" t="s">
        <v>3</v>
      </c>
      <c r="AV230">
        <v>0</v>
      </c>
      <c r="AW230">
        <v>2</v>
      </c>
      <c r="AX230">
        <v>60526529</v>
      </c>
      <c r="AY230">
        <v>1</v>
      </c>
      <c r="AZ230">
        <v>0</v>
      </c>
      <c r="BA230">
        <v>227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ROUND(Y230*Source!I97,9)</f>
        <v>8.14</v>
      </c>
      <c r="CY230">
        <f>AA230</f>
        <v>0.8</v>
      </c>
      <c r="CZ230">
        <f>AE230</f>
        <v>0.89</v>
      </c>
      <c r="DA230">
        <f>AI230</f>
        <v>0.9</v>
      </c>
      <c r="DB230">
        <f>ROUND(ROUND(AT230*CZ230,2),6)</f>
        <v>19.579999999999998</v>
      </c>
      <c r="DC230">
        <f>ROUND(ROUND(AT230*AG230,2),6)</f>
        <v>0</v>
      </c>
      <c r="DD230" t="s">
        <v>3</v>
      </c>
      <c r="DE230" t="s">
        <v>3</v>
      </c>
      <c r="DF230">
        <f>ROUND(ROUND(AE230*AI230,2)*CX230,2)</f>
        <v>6.51</v>
      </c>
      <c r="DG230">
        <f t="shared" si="151"/>
        <v>0</v>
      </c>
      <c r="DH230">
        <f t="shared" si="152"/>
        <v>0</v>
      </c>
      <c r="DI230">
        <f t="shared" si="139"/>
        <v>0</v>
      </c>
      <c r="DJ230">
        <f>DF230</f>
        <v>6.51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">
      <c r="A231">
        <f>ROW(Source!A97)</f>
        <v>97</v>
      </c>
      <c r="B231">
        <v>59204059</v>
      </c>
      <c r="C231">
        <v>60526511</v>
      </c>
      <c r="D231">
        <v>58326216</v>
      </c>
      <c r="E231">
        <v>1</v>
      </c>
      <c r="F231">
        <v>1</v>
      </c>
      <c r="G231">
        <v>1080</v>
      </c>
      <c r="H231">
        <v>3</v>
      </c>
      <c r="I231" t="s">
        <v>46</v>
      </c>
      <c r="J231" t="s">
        <v>49</v>
      </c>
      <c r="K231" t="s">
        <v>47</v>
      </c>
      <c r="L231">
        <v>1355</v>
      </c>
      <c r="N231">
        <v>1010</v>
      </c>
      <c r="O231" t="s">
        <v>48</v>
      </c>
      <c r="P231" t="s">
        <v>48</v>
      </c>
      <c r="Q231">
        <v>100</v>
      </c>
      <c r="W231">
        <v>0</v>
      </c>
      <c r="X231">
        <v>1873919888</v>
      </c>
      <c r="Y231">
        <f>AT231</f>
        <v>0.324324</v>
      </c>
      <c r="AA231">
        <v>1468.15</v>
      </c>
      <c r="AB231">
        <v>0</v>
      </c>
      <c r="AC231">
        <v>0</v>
      </c>
      <c r="AD231">
        <v>0</v>
      </c>
      <c r="AE231">
        <v>526.22</v>
      </c>
      <c r="AF231">
        <v>0</v>
      </c>
      <c r="AG231">
        <v>0</v>
      </c>
      <c r="AH231">
        <v>0</v>
      </c>
      <c r="AI231">
        <v>2.79</v>
      </c>
      <c r="AJ231">
        <v>1</v>
      </c>
      <c r="AK231">
        <v>1</v>
      </c>
      <c r="AL231">
        <v>1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 t="s">
        <v>3</v>
      </c>
      <c r="AT231">
        <v>0.324324</v>
      </c>
      <c r="AU231" t="s">
        <v>3</v>
      </c>
      <c r="AV231">
        <v>0</v>
      </c>
      <c r="AW231">
        <v>1</v>
      </c>
      <c r="AX231">
        <v>-1</v>
      </c>
      <c r="AY231">
        <v>0</v>
      </c>
      <c r="AZ231">
        <v>0</v>
      </c>
      <c r="BA231" t="s">
        <v>3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ROUND(Y231*Source!I97,9)</f>
        <v>0.11999988</v>
      </c>
      <c r="CY231">
        <f>AA231</f>
        <v>1468.15</v>
      </c>
      <c r="CZ231">
        <f>AE231</f>
        <v>526.22</v>
      </c>
      <c r="DA231">
        <f>AI231</f>
        <v>2.79</v>
      </c>
      <c r="DB231">
        <f>ROUND(ROUND(AT231*CZ231,2),6)</f>
        <v>170.67</v>
      </c>
      <c r="DC231">
        <f>ROUND(ROUND(AT231*AG231,2),6)</f>
        <v>0</v>
      </c>
      <c r="DD231" t="s">
        <v>3</v>
      </c>
      <c r="DE231" t="s">
        <v>3</v>
      </c>
      <c r="DF231">
        <f>ROUND(ROUND(AE231*AI231,2)*CX231,2)</f>
        <v>176.18</v>
      </c>
      <c r="DG231">
        <f t="shared" si="151"/>
        <v>0</v>
      </c>
      <c r="DH231">
        <f t="shared" si="152"/>
        <v>0</v>
      </c>
      <c r="DI231">
        <f t="shared" si="139"/>
        <v>0</v>
      </c>
      <c r="DJ231">
        <f>DF231</f>
        <v>176.18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ROW(Source!A97)</f>
        <v>97</v>
      </c>
      <c r="B232">
        <v>59204059</v>
      </c>
      <c r="C232">
        <v>60526511</v>
      </c>
      <c r="D232">
        <v>58321781</v>
      </c>
      <c r="E232">
        <v>1</v>
      </c>
      <c r="F232">
        <v>1</v>
      </c>
      <c r="G232">
        <v>1080</v>
      </c>
      <c r="H232">
        <v>3</v>
      </c>
      <c r="I232" t="s">
        <v>112</v>
      </c>
      <c r="J232" t="s">
        <v>114</v>
      </c>
      <c r="K232" t="s">
        <v>113</v>
      </c>
      <c r="L232">
        <v>1301</v>
      </c>
      <c r="N232">
        <v>1003</v>
      </c>
      <c r="O232" t="s">
        <v>34</v>
      </c>
      <c r="P232" t="s">
        <v>34</v>
      </c>
      <c r="Q232">
        <v>1</v>
      </c>
      <c r="W232">
        <v>0</v>
      </c>
      <c r="X232">
        <v>-1904747147</v>
      </c>
      <c r="Y232">
        <f>AT232</f>
        <v>100</v>
      </c>
      <c r="AA232">
        <v>731.57</v>
      </c>
      <c r="AB232">
        <v>0</v>
      </c>
      <c r="AC232">
        <v>0</v>
      </c>
      <c r="AD232">
        <v>0</v>
      </c>
      <c r="AE232">
        <v>61.58</v>
      </c>
      <c r="AF232">
        <v>0</v>
      </c>
      <c r="AG232">
        <v>0</v>
      </c>
      <c r="AH232">
        <v>0</v>
      </c>
      <c r="AI232">
        <v>11.88</v>
      </c>
      <c r="AJ232">
        <v>1</v>
      </c>
      <c r="AK232">
        <v>1</v>
      </c>
      <c r="AL232">
        <v>1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 t="s">
        <v>3</v>
      </c>
      <c r="AT232">
        <v>100</v>
      </c>
      <c r="AU232" t="s">
        <v>3</v>
      </c>
      <c r="AV232">
        <v>0</v>
      </c>
      <c r="AW232">
        <v>1</v>
      </c>
      <c r="AX232">
        <v>-1</v>
      </c>
      <c r="AY232">
        <v>0</v>
      </c>
      <c r="AZ232">
        <v>0</v>
      </c>
      <c r="BA232" t="s">
        <v>3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ROUND(Y232*Source!I97,9)</f>
        <v>37</v>
      </c>
      <c r="CY232">
        <f>AA232</f>
        <v>731.57</v>
      </c>
      <c r="CZ232">
        <f>AE232</f>
        <v>61.58</v>
      </c>
      <c r="DA232">
        <f>AI232</f>
        <v>11.88</v>
      </c>
      <c r="DB232">
        <f>ROUND(ROUND(AT232*CZ232,2),6)</f>
        <v>6158</v>
      </c>
      <c r="DC232">
        <f>ROUND(ROUND(AT232*AG232,2),6)</f>
        <v>0</v>
      </c>
      <c r="DD232" t="s">
        <v>3</v>
      </c>
      <c r="DE232" t="s">
        <v>3</v>
      </c>
      <c r="DF232">
        <f>ROUND(ROUND(AE232*AI232,2)*CX232,2)</f>
        <v>27068.09</v>
      </c>
      <c r="DG232">
        <f t="shared" si="151"/>
        <v>0</v>
      </c>
      <c r="DH232">
        <f t="shared" si="152"/>
        <v>0</v>
      </c>
      <c r="DI232">
        <f t="shared" si="139"/>
        <v>0</v>
      </c>
      <c r="DJ232">
        <f>DF232</f>
        <v>27068.09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">
      <c r="A233">
        <f>ROW(Source!A102)</f>
        <v>102</v>
      </c>
      <c r="B233">
        <v>59204062</v>
      </c>
      <c r="C233">
        <v>60526535</v>
      </c>
      <c r="D233">
        <v>58266404</v>
      </c>
      <c r="E233">
        <v>1080</v>
      </c>
      <c r="F233">
        <v>1</v>
      </c>
      <c r="G233">
        <v>1080</v>
      </c>
      <c r="H233">
        <v>1</v>
      </c>
      <c r="I233" t="s">
        <v>859</v>
      </c>
      <c r="J233" t="s">
        <v>3</v>
      </c>
      <c r="K233" t="s">
        <v>860</v>
      </c>
      <c r="L233">
        <v>1191</v>
      </c>
      <c r="N233">
        <v>1013</v>
      </c>
      <c r="O233" t="s">
        <v>861</v>
      </c>
      <c r="P233" t="s">
        <v>861</v>
      </c>
      <c r="Q233">
        <v>1</v>
      </c>
      <c r="W233">
        <v>0</v>
      </c>
      <c r="X233">
        <v>476480486</v>
      </c>
      <c r="Y233">
        <f>((AT233*1.15)*1.1)</f>
        <v>42.630500000000005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33.700000000000003</v>
      </c>
      <c r="AU233" t="s">
        <v>26</v>
      </c>
      <c r="AV233">
        <v>1</v>
      </c>
      <c r="AW233">
        <v>2</v>
      </c>
      <c r="AX233">
        <v>60526550</v>
      </c>
      <c r="AY233">
        <v>1</v>
      </c>
      <c r="AZ233">
        <v>0</v>
      </c>
      <c r="BA233">
        <v>231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U233">
        <f>ROUND(AT233*Source!I102*AH233*AL233,2)</f>
        <v>0</v>
      </c>
      <c r="CV233">
        <f>ROUND(Y233*Source!I102,9)</f>
        <v>0</v>
      </c>
      <c r="CW233">
        <v>0</v>
      </c>
      <c r="CX233">
        <f>ROUND(Y233*Source!I102,9)</f>
        <v>0</v>
      </c>
      <c r="CY233">
        <f>AD233</f>
        <v>0</v>
      </c>
      <c r="CZ233">
        <f>AH233</f>
        <v>0</v>
      </c>
      <c r="DA233">
        <f>AL233</f>
        <v>1</v>
      </c>
      <c r="DB233">
        <f>ROUND(((ROUND(AT233*CZ233,2)*1.15)*1.1),6)</f>
        <v>0</v>
      </c>
      <c r="DC233">
        <f>ROUND(((ROUND(AT233*AG233,2)*1.15)*1.1),6)</f>
        <v>0</v>
      </c>
      <c r="DD233" t="s">
        <v>3</v>
      </c>
      <c r="DE233" t="s">
        <v>3</v>
      </c>
      <c r="DF233">
        <f t="shared" ref="DF233:DF250" si="153">ROUND(ROUND(AE233,2)*CX233,2)</f>
        <v>0</v>
      </c>
      <c r="DG233">
        <f t="shared" si="151"/>
        <v>0</v>
      </c>
      <c r="DH233">
        <f t="shared" si="152"/>
        <v>0</v>
      </c>
      <c r="DI233">
        <f t="shared" si="139"/>
        <v>0</v>
      </c>
      <c r="DJ233">
        <f>DI233</f>
        <v>0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">
      <c r="A234">
        <f>ROW(Source!A102)</f>
        <v>102</v>
      </c>
      <c r="B234">
        <v>59204062</v>
      </c>
      <c r="C234">
        <v>60526535</v>
      </c>
      <c r="D234">
        <v>58340276</v>
      </c>
      <c r="E234">
        <v>1</v>
      </c>
      <c r="F234">
        <v>1</v>
      </c>
      <c r="G234">
        <v>1080</v>
      </c>
      <c r="H234">
        <v>2</v>
      </c>
      <c r="I234" t="s">
        <v>887</v>
      </c>
      <c r="J234" t="s">
        <v>888</v>
      </c>
      <c r="K234" t="s">
        <v>889</v>
      </c>
      <c r="L234">
        <v>1368</v>
      </c>
      <c r="N234">
        <v>1011</v>
      </c>
      <c r="O234" t="s">
        <v>865</v>
      </c>
      <c r="P234" t="s">
        <v>865</v>
      </c>
      <c r="Q234">
        <v>1</v>
      </c>
      <c r="W234">
        <v>0</v>
      </c>
      <c r="X234">
        <v>-886582249</v>
      </c>
      <c r="Y234">
        <f>((AT234*1.25)*1.1)</f>
        <v>1.63625</v>
      </c>
      <c r="AA234">
        <v>0</v>
      </c>
      <c r="AB234">
        <v>3.39</v>
      </c>
      <c r="AC234">
        <v>0</v>
      </c>
      <c r="AD234">
        <v>0</v>
      </c>
      <c r="AE234">
        <v>0</v>
      </c>
      <c r="AF234">
        <v>3.18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-2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1.19</v>
      </c>
      <c r="AU234" t="s">
        <v>866</v>
      </c>
      <c r="AV234">
        <v>0</v>
      </c>
      <c r="AW234">
        <v>2</v>
      </c>
      <c r="AX234">
        <v>60526551</v>
      </c>
      <c r="AY234">
        <v>1</v>
      </c>
      <c r="AZ234">
        <v>0</v>
      </c>
      <c r="BA234">
        <v>232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f>ROUND(Y234*Source!I102*DO234,9)</f>
        <v>0</v>
      </c>
      <c r="CX234">
        <f>ROUND(Y234*Source!I102,9)</f>
        <v>0</v>
      </c>
      <c r="CY234">
        <f>AB234</f>
        <v>3.39</v>
      </c>
      <c r="CZ234">
        <f>AF234</f>
        <v>3.18</v>
      </c>
      <c r="DA234">
        <f>AJ234</f>
        <v>1</v>
      </c>
      <c r="DB234">
        <f>ROUND(((ROUND(AT234*CZ234,2)*1.25)*1.1),6)</f>
        <v>5.1974999999999998</v>
      </c>
      <c r="DC234">
        <f>ROUND(((ROUND(AT234*AG234,2)*1.25)*1.1),6)</f>
        <v>0</v>
      </c>
      <c r="DD234" t="s">
        <v>3</v>
      </c>
      <c r="DE234" t="s">
        <v>3</v>
      </c>
      <c r="DF234">
        <f t="shared" si="153"/>
        <v>0</v>
      </c>
      <c r="DG234">
        <f t="shared" si="151"/>
        <v>0</v>
      </c>
      <c r="DH234">
        <f t="shared" si="152"/>
        <v>0</v>
      </c>
      <c r="DI234">
        <f t="shared" si="139"/>
        <v>0</v>
      </c>
      <c r="DJ234">
        <f>DG234</f>
        <v>0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">
      <c r="A235">
        <f>ROW(Source!A102)</f>
        <v>102</v>
      </c>
      <c r="B235">
        <v>59204062</v>
      </c>
      <c r="C235">
        <v>60526535</v>
      </c>
      <c r="D235">
        <v>58340578</v>
      </c>
      <c r="E235">
        <v>1</v>
      </c>
      <c r="F235">
        <v>1</v>
      </c>
      <c r="G235">
        <v>1080</v>
      </c>
      <c r="H235">
        <v>2</v>
      </c>
      <c r="I235" t="s">
        <v>862</v>
      </c>
      <c r="J235" t="s">
        <v>863</v>
      </c>
      <c r="K235" t="s">
        <v>864</v>
      </c>
      <c r="L235">
        <v>1368</v>
      </c>
      <c r="N235">
        <v>1011</v>
      </c>
      <c r="O235" t="s">
        <v>865</v>
      </c>
      <c r="P235" t="s">
        <v>865</v>
      </c>
      <c r="Q235">
        <v>1</v>
      </c>
      <c r="W235">
        <v>0</v>
      </c>
      <c r="X235">
        <v>-1985943078</v>
      </c>
      <c r="Y235">
        <f>((AT235*1.25)*1.1)</f>
        <v>0.55000000000000004</v>
      </c>
      <c r="AA235">
        <v>0</v>
      </c>
      <c r="AB235">
        <v>88.67</v>
      </c>
      <c r="AC235">
        <v>13.47</v>
      </c>
      <c r="AD235">
        <v>0</v>
      </c>
      <c r="AE235">
        <v>0</v>
      </c>
      <c r="AF235">
        <v>83.1</v>
      </c>
      <c r="AG235">
        <v>12.62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-2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0.4</v>
      </c>
      <c r="AU235" t="s">
        <v>866</v>
      </c>
      <c r="AV235">
        <v>0</v>
      </c>
      <c r="AW235">
        <v>2</v>
      </c>
      <c r="AX235">
        <v>60526552</v>
      </c>
      <c r="AY235">
        <v>1</v>
      </c>
      <c r="AZ235">
        <v>0</v>
      </c>
      <c r="BA235">
        <v>233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f>ROUND(Y235*Source!I102*DO235,9)</f>
        <v>0</v>
      </c>
      <c r="CX235">
        <f>ROUND(Y235*Source!I102,9)</f>
        <v>0</v>
      </c>
      <c r="CY235">
        <f>AB235</f>
        <v>88.67</v>
      </c>
      <c r="CZ235">
        <f>AF235</f>
        <v>83.1</v>
      </c>
      <c r="DA235">
        <f>AJ235</f>
        <v>1</v>
      </c>
      <c r="DB235">
        <f>ROUND(((ROUND(AT235*CZ235,2)*1.25)*1.1),6)</f>
        <v>45.704999999999998</v>
      </c>
      <c r="DC235">
        <f>ROUND(((ROUND(AT235*AG235,2)*1.25)*1.1),6)</f>
        <v>6.9437499999999996</v>
      </c>
      <c r="DD235" t="s">
        <v>3</v>
      </c>
      <c r="DE235" t="s">
        <v>3</v>
      </c>
      <c r="DF235">
        <f t="shared" si="153"/>
        <v>0</v>
      </c>
      <c r="DG235">
        <f t="shared" si="151"/>
        <v>0</v>
      </c>
      <c r="DH235">
        <f t="shared" si="152"/>
        <v>0</v>
      </c>
      <c r="DI235">
        <f t="shared" si="139"/>
        <v>0</v>
      </c>
      <c r="DJ235">
        <f>DG235</f>
        <v>0</v>
      </c>
      <c r="DK235">
        <v>0</v>
      </c>
      <c r="DL235" t="s">
        <v>867</v>
      </c>
      <c r="DM235">
        <v>0</v>
      </c>
      <c r="DN235" t="s">
        <v>861</v>
      </c>
      <c r="DO235">
        <v>12.62</v>
      </c>
    </row>
    <row r="236" spans="1:119" x14ac:dyDescent="0.2">
      <c r="A236">
        <f>ROW(Source!A102)</f>
        <v>102</v>
      </c>
      <c r="B236">
        <v>59204062</v>
      </c>
      <c r="C236">
        <v>60526535</v>
      </c>
      <c r="D236">
        <v>58339814</v>
      </c>
      <c r="E236">
        <v>1</v>
      </c>
      <c r="F236">
        <v>1</v>
      </c>
      <c r="G236">
        <v>1080</v>
      </c>
      <c r="H236">
        <v>2</v>
      </c>
      <c r="I236" t="s">
        <v>874</v>
      </c>
      <c r="J236" t="s">
        <v>875</v>
      </c>
      <c r="K236" t="s">
        <v>876</v>
      </c>
      <c r="L236">
        <v>1368</v>
      </c>
      <c r="N236">
        <v>1011</v>
      </c>
      <c r="O236" t="s">
        <v>865</v>
      </c>
      <c r="P236" t="s">
        <v>865</v>
      </c>
      <c r="Q236">
        <v>1</v>
      </c>
      <c r="W236">
        <v>0</v>
      </c>
      <c r="X236">
        <v>1087580389</v>
      </c>
      <c r="Y236">
        <f>((AT236*1.25)*1.1)</f>
        <v>8.2500000000000004E-2</v>
      </c>
      <c r="AA236">
        <v>0</v>
      </c>
      <c r="AB236">
        <v>191.17</v>
      </c>
      <c r="AC236">
        <v>18.059999999999999</v>
      </c>
      <c r="AD236">
        <v>0</v>
      </c>
      <c r="AE236">
        <v>0</v>
      </c>
      <c r="AF236">
        <v>179.17</v>
      </c>
      <c r="AG236">
        <v>16.93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-2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0.06</v>
      </c>
      <c r="AU236" t="s">
        <v>866</v>
      </c>
      <c r="AV236">
        <v>0</v>
      </c>
      <c r="AW236">
        <v>2</v>
      </c>
      <c r="AX236">
        <v>60526553</v>
      </c>
      <c r="AY236">
        <v>1</v>
      </c>
      <c r="AZ236">
        <v>0</v>
      </c>
      <c r="BA236">
        <v>234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f>ROUND(Y236*Source!I102*DO236,9)</f>
        <v>0</v>
      </c>
      <c r="CX236">
        <f>ROUND(Y236*Source!I102,9)</f>
        <v>0</v>
      </c>
      <c r="CY236">
        <f>AB236</f>
        <v>191.17</v>
      </c>
      <c r="CZ236">
        <f>AF236</f>
        <v>179.17</v>
      </c>
      <c r="DA236">
        <f>AJ236</f>
        <v>1</v>
      </c>
      <c r="DB236">
        <f>ROUND(((ROUND(AT236*CZ236,2)*1.25)*1.1),6)</f>
        <v>14.78125</v>
      </c>
      <c r="DC236">
        <f>ROUND(((ROUND(AT236*AG236,2)*1.25)*1.1),6)</f>
        <v>1.4025000000000001</v>
      </c>
      <c r="DD236" t="s">
        <v>3</v>
      </c>
      <c r="DE236" t="s">
        <v>3</v>
      </c>
      <c r="DF236">
        <f t="shared" si="153"/>
        <v>0</v>
      </c>
      <c r="DG236">
        <f t="shared" si="151"/>
        <v>0</v>
      </c>
      <c r="DH236">
        <f t="shared" si="152"/>
        <v>0</v>
      </c>
      <c r="DI236">
        <f t="shared" si="139"/>
        <v>0</v>
      </c>
      <c r="DJ236">
        <f>DG236</f>
        <v>0</v>
      </c>
      <c r="DK236">
        <v>0</v>
      </c>
      <c r="DL236" t="s">
        <v>867</v>
      </c>
      <c r="DM236">
        <v>0</v>
      </c>
      <c r="DN236" t="s">
        <v>861</v>
      </c>
      <c r="DO236">
        <v>16.93</v>
      </c>
    </row>
    <row r="237" spans="1:119" x14ac:dyDescent="0.2">
      <c r="A237">
        <f>ROW(Source!A102)</f>
        <v>102</v>
      </c>
      <c r="B237">
        <v>59204062</v>
      </c>
      <c r="C237">
        <v>60526535</v>
      </c>
      <c r="D237">
        <v>58308814</v>
      </c>
      <c r="E237">
        <v>1</v>
      </c>
      <c r="F237">
        <v>1</v>
      </c>
      <c r="G237">
        <v>1080</v>
      </c>
      <c r="H237">
        <v>3</v>
      </c>
      <c r="I237" t="s">
        <v>890</v>
      </c>
      <c r="J237" t="s">
        <v>891</v>
      </c>
      <c r="K237" t="s">
        <v>892</v>
      </c>
      <c r="L237">
        <v>1339</v>
      </c>
      <c r="N237">
        <v>1007</v>
      </c>
      <c r="O237" t="s">
        <v>893</v>
      </c>
      <c r="P237" t="s">
        <v>893</v>
      </c>
      <c r="Q237">
        <v>1</v>
      </c>
      <c r="W237">
        <v>0</v>
      </c>
      <c r="X237">
        <v>-744103292</v>
      </c>
      <c r="Y237">
        <f t="shared" ref="Y237:Y246" si="154">AT237</f>
        <v>0.23466999999999999</v>
      </c>
      <c r="AA237">
        <v>7.07</v>
      </c>
      <c r="AB237">
        <v>0</v>
      </c>
      <c r="AC237">
        <v>0</v>
      </c>
      <c r="AD237">
        <v>0</v>
      </c>
      <c r="AE237">
        <v>7.07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-2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0.23466999999999999</v>
      </c>
      <c r="AU237" t="s">
        <v>3</v>
      </c>
      <c r="AV237">
        <v>0</v>
      </c>
      <c r="AW237">
        <v>2</v>
      </c>
      <c r="AX237">
        <v>60526554</v>
      </c>
      <c r="AY237">
        <v>1</v>
      </c>
      <c r="AZ237">
        <v>0</v>
      </c>
      <c r="BA237">
        <v>235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v>0</v>
      </c>
      <c r="CX237">
        <f>ROUND(Y237*Source!I102,9)</f>
        <v>0</v>
      </c>
      <c r="CY237">
        <f t="shared" ref="CY237:CY246" si="155">AA237</f>
        <v>7.07</v>
      </c>
      <c r="CZ237">
        <f t="shared" ref="CZ237:CZ246" si="156">AE237</f>
        <v>7.07</v>
      </c>
      <c r="DA237">
        <f t="shared" ref="DA237:DA246" si="157">AI237</f>
        <v>1</v>
      </c>
      <c r="DB237">
        <f t="shared" ref="DB237:DB246" si="158">ROUND(ROUND(AT237*CZ237,2),6)</f>
        <v>1.66</v>
      </c>
      <c r="DC237">
        <f t="shared" ref="DC237:DC246" si="159">ROUND(ROUND(AT237*AG237,2),6)</f>
        <v>0</v>
      </c>
      <c r="DD237" t="s">
        <v>3</v>
      </c>
      <c r="DE237" t="s">
        <v>3</v>
      </c>
      <c r="DF237">
        <f t="shared" si="153"/>
        <v>0</v>
      </c>
      <c r="DG237">
        <f t="shared" si="151"/>
        <v>0</v>
      </c>
      <c r="DH237">
        <f t="shared" si="152"/>
        <v>0</v>
      </c>
      <c r="DI237">
        <f t="shared" si="139"/>
        <v>0</v>
      </c>
      <c r="DJ237">
        <f t="shared" ref="DJ237:DJ246" si="160">DF237</f>
        <v>0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">
      <c r="A238">
        <f>ROW(Source!A102)</f>
        <v>102</v>
      </c>
      <c r="B238">
        <v>59204062</v>
      </c>
      <c r="C238">
        <v>60526535</v>
      </c>
      <c r="D238">
        <v>58310526</v>
      </c>
      <c r="E238">
        <v>1</v>
      </c>
      <c r="F238">
        <v>1</v>
      </c>
      <c r="G238">
        <v>1080</v>
      </c>
      <c r="H238">
        <v>3</v>
      </c>
      <c r="I238" t="s">
        <v>894</v>
      </c>
      <c r="J238" t="s">
        <v>895</v>
      </c>
      <c r="K238" t="s">
        <v>896</v>
      </c>
      <c r="L238">
        <v>1346</v>
      </c>
      <c r="N238">
        <v>1009</v>
      </c>
      <c r="O238" t="s">
        <v>880</v>
      </c>
      <c r="P238" t="s">
        <v>880</v>
      </c>
      <c r="Q238">
        <v>1</v>
      </c>
      <c r="W238">
        <v>0</v>
      </c>
      <c r="X238">
        <v>-1011812427</v>
      </c>
      <c r="Y238">
        <f t="shared" si="154"/>
        <v>0.05</v>
      </c>
      <c r="AA238">
        <v>37.979999999999997</v>
      </c>
      <c r="AB238">
        <v>0</v>
      </c>
      <c r="AC238">
        <v>0</v>
      </c>
      <c r="AD238">
        <v>0</v>
      </c>
      <c r="AE238">
        <v>37.979999999999997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-2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0.05</v>
      </c>
      <c r="AU238" t="s">
        <v>3</v>
      </c>
      <c r="AV238">
        <v>0</v>
      </c>
      <c r="AW238">
        <v>2</v>
      </c>
      <c r="AX238">
        <v>60526555</v>
      </c>
      <c r="AY238">
        <v>1</v>
      </c>
      <c r="AZ238">
        <v>0</v>
      </c>
      <c r="BA238">
        <v>236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ROUND(Y238*Source!I102,9)</f>
        <v>0</v>
      </c>
      <c r="CY238">
        <f t="shared" si="155"/>
        <v>37.979999999999997</v>
      </c>
      <c r="CZ238">
        <f t="shared" si="156"/>
        <v>37.979999999999997</v>
      </c>
      <c r="DA238">
        <f t="shared" si="157"/>
        <v>1</v>
      </c>
      <c r="DB238">
        <f t="shared" si="158"/>
        <v>1.9</v>
      </c>
      <c r="DC238">
        <f t="shared" si="159"/>
        <v>0</v>
      </c>
      <c r="DD238" t="s">
        <v>3</v>
      </c>
      <c r="DE238" t="s">
        <v>3</v>
      </c>
      <c r="DF238">
        <f t="shared" si="153"/>
        <v>0</v>
      </c>
      <c r="DG238">
        <f t="shared" si="151"/>
        <v>0</v>
      </c>
      <c r="DH238">
        <f t="shared" si="152"/>
        <v>0</v>
      </c>
      <c r="DI238">
        <f t="shared" si="139"/>
        <v>0</v>
      </c>
      <c r="DJ238">
        <f t="shared" si="160"/>
        <v>0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">
      <c r="A239">
        <f>ROW(Source!A102)</f>
        <v>102</v>
      </c>
      <c r="B239">
        <v>59204062</v>
      </c>
      <c r="C239">
        <v>60526535</v>
      </c>
      <c r="D239">
        <v>58308933</v>
      </c>
      <c r="E239">
        <v>1</v>
      </c>
      <c r="F239">
        <v>1</v>
      </c>
      <c r="G239">
        <v>1080</v>
      </c>
      <c r="H239">
        <v>3</v>
      </c>
      <c r="I239" t="s">
        <v>897</v>
      </c>
      <c r="J239" t="s">
        <v>898</v>
      </c>
      <c r="K239" t="s">
        <v>899</v>
      </c>
      <c r="L239">
        <v>1348</v>
      </c>
      <c r="N239">
        <v>1009</v>
      </c>
      <c r="O239" t="s">
        <v>900</v>
      </c>
      <c r="P239" t="s">
        <v>900</v>
      </c>
      <c r="Q239">
        <v>1000</v>
      </c>
      <c r="W239">
        <v>0</v>
      </c>
      <c r="X239">
        <v>1469978170</v>
      </c>
      <c r="Y239">
        <f t="shared" si="154"/>
        <v>6.2999999999999998E-6</v>
      </c>
      <c r="AA239">
        <v>3234.81</v>
      </c>
      <c r="AB239">
        <v>0</v>
      </c>
      <c r="AC239">
        <v>0</v>
      </c>
      <c r="AD239">
        <v>0</v>
      </c>
      <c r="AE239">
        <v>3234.81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-2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6.2999999999999998E-6</v>
      </c>
      <c r="AU239" t="s">
        <v>3</v>
      </c>
      <c r="AV239">
        <v>0</v>
      </c>
      <c r="AW239">
        <v>2</v>
      </c>
      <c r="AX239">
        <v>60526556</v>
      </c>
      <c r="AY239">
        <v>1</v>
      </c>
      <c r="AZ239">
        <v>0</v>
      </c>
      <c r="BA239">
        <v>237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v>0</v>
      </c>
      <c r="CX239">
        <f>ROUND(Y239*Source!I102,9)</f>
        <v>0</v>
      </c>
      <c r="CY239">
        <f t="shared" si="155"/>
        <v>3234.81</v>
      </c>
      <c r="CZ239">
        <f t="shared" si="156"/>
        <v>3234.81</v>
      </c>
      <c r="DA239">
        <f t="shared" si="157"/>
        <v>1</v>
      </c>
      <c r="DB239">
        <f t="shared" si="158"/>
        <v>0.02</v>
      </c>
      <c r="DC239">
        <f t="shared" si="159"/>
        <v>0</v>
      </c>
      <c r="DD239" t="s">
        <v>3</v>
      </c>
      <c r="DE239" t="s">
        <v>3</v>
      </c>
      <c r="DF239">
        <f t="shared" si="153"/>
        <v>0</v>
      </c>
      <c r="DG239">
        <f t="shared" si="151"/>
        <v>0</v>
      </c>
      <c r="DH239">
        <f t="shared" si="152"/>
        <v>0</v>
      </c>
      <c r="DI239">
        <f t="shared" si="139"/>
        <v>0</v>
      </c>
      <c r="DJ239">
        <f t="shared" si="160"/>
        <v>0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">
      <c r="A240">
        <f>ROW(Source!A102)</f>
        <v>102</v>
      </c>
      <c r="B240">
        <v>59204062</v>
      </c>
      <c r="C240">
        <v>60526535</v>
      </c>
      <c r="D240">
        <v>58308746</v>
      </c>
      <c r="E240">
        <v>1</v>
      </c>
      <c r="F240">
        <v>1</v>
      </c>
      <c r="G240">
        <v>1080</v>
      </c>
      <c r="H240">
        <v>3</v>
      </c>
      <c r="I240" t="s">
        <v>901</v>
      </c>
      <c r="J240" t="s">
        <v>902</v>
      </c>
      <c r="K240" t="s">
        <v>903</v>
      </c>
      <c r="L240">
        <v>1339</v>
      </c>
      <c r="N240">
        <v>1007</v>
      </c>
      <c r="O240" t="s">
        <v>893</v>
      </c>
      <c r="P240" t="s">
        <v>893</v>
      </c>
      <c r="Q240">
        <v>1</v>
      </c>
      <c r="W240">
        <v>0</v>
      </c>
      <c r="X240">
        <v>1565098517</v>
      </c>
      <c r="Y240">
        <f t="shared" si="154"/>
        <v>0.19</v>
      </c>
      <c r="AA240">
        <v>53.42</v>
      </c>
      <c r="AB240">
        <v>0</v>
      </c>
      <c r="AC240">
        <v>0</v>
      </c>
      <c r="AD240">
        <v>0</v>
      </c>
      <c r="AE240">
        <v>53.42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-2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0.19</v>
      </c>
      <c r="AU240" t="s">
        <v>3</v>
      </c>
      <c r="AV240">
        <v>0</v>
      </c>
      <c r="AW240">
        <v>2</v>
      </c>
      <c r="AX240">
        <v>60526557</v>
      </c>
      <c r="AY240">
        <v>1</v>
      </c>
      <c r="AZ240">
        <v>0</v>
      </c>
      <c r="BA240">
        <v>238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ROUND(Y240*Source!I102,9)</f>
        <v>0</v>
      </c>
      <c r="CY240">
        <f t="shared" si="155"/>
        <v>53.42</v>
      </c>
      <c r="CZ240">
        <f t="shared" si="156"/>
        <v>53.42</v>
      </c>
      <c r="DA240">
        <f t="shared" si="157"/>
        <v>1</v>
      </c>
      <c r="DB240">
        <f t="shared" si="158"/>
        <v>10.15</v>
      </c>
      <c r="DC240">
        <f t="shared" si="159"/>
        <v>0</v>
      </c>
      <c r="DD240" t="s">
        <v>3</v>
      </c>
      <c r="DE240" t="s">
        <v>3</v>
      </c>
      <c r="DF240">
        <f t="shared" si="153"/>
        <v>0</v>
      </c>
      <c r="DG240">
        <f t="shared" si="151"/>
        <v>0</v>
      </c>
      <c r="DH240">
        <f t="shared" si="152"/>
        <v>0</v>
      </c>
      <c r="DI240">
        <f t="shared" si="139"/>
        <v>0</v>
      </c>
      <c r="DJ240">
        <f t="shared" si="160"/>
        <v>0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">
      <c r="A241">
        <f>ROW(Source!A102)</f>
        <v>102</v>
      </c>
      <c r="B241">
        <v>59204062</v>
      </c>
      <c r="C241">
        <v>60526535</v>
      </c>
      <c r="D241">
        <v>58309012</v>
      </c>
      <c r="E241">
        <v>1</v>
      </c>
      <c r="F241">
        <v>1</v>
      </c>
      <c r="G241">
        <v>1080</v>
      </c>
      <c r="H241">
        <v>3</v>
      </c>
      <c r="I241" t="s">
        <v>904</v>
      </c>
      <c r="J241" t="s">
        <v>905</v>
      </c>
      <c r="K241" t="s">
        <v>906</v>
      </c>
      <c r="L241">
        <v>1339</v>
      </c>
      <c r="N241">
        <v>1007</v>
      </c>
      <c r="O241" t="s">
        <v>893</v>
      </c>
      <c r="P241" t="s">
        <v>893</v>
      </c>
      <c r="Q241">
        <v>1</v>
      </c>
      <c r="W241">
        <v>0</v>
      </c>
      <c r="X241">
        <v>-388798825</v>
      </c>
      <c r="Y241">
        <f t="shared" si="154"/>
        <v>0.34200000000000003</v>
      </c>
      <c r="AA241">
        <v>5.82</v>
      </c>
      <c r="AB241">
        <v>0</v>
      </c>
      <c r="AC241">
        <v>0</v>
      </c>
      <c r="AD241">
        <v>0</v>
      </c>
      <c r="AE241">
        <v>5.82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-2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0.34200000000000003</v>
      </c>
      <c r="AU241" t="s">
        <v>3</v>
      </c>
      <c r="AV241">
        <v>0</v>
      </c>
      <c r="AW241">
        <v>2</v>
      </c>
      <c r="AX241">
        <v>60526558</v>
      </c>
      <c r="AY241">
        <v>1</v>
      </c>
      <c r="AZ241">
        <v>0</v>
      </c>
      <c r="BA241">
        <v>239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v>0</v>
      </c>
      <c r="CX241">
        <f>ROUND(Y241*Source!I102,9)</f>
        <v>0</v>
      </c>
      <c r="CY241">
        <f t="shared" si="155"/>
        <v>5.82</v>
      </c>
      <c r="CZ241">
        <f t="shared" si="156"/>
        <v>5.82</v>
      </c>
      <c r="DA241">
        <f t="shared" si="157"/>
        <v>1</v>
      </c>
      <c r="DB241">
        <f t="shared" si="158"/>
        <v>1.99</v>
      </c>
      <c r="DC241">
        <f t="shared" si="159"/>
        <v>0</v>
      </c>
      <c r="DD241" t="s">
        <v>3</v>
      </c>
      <c r="DE241" t="s">
        <v>3</v>
      </c>
      <c r="DF241">
        <f t="shared" si="153"/>
        <v>0</v>
      </c>
      <c r="DG241">
        <f t="shared" si="151"/>
        <v>0</v>
      </c>
      <c r="DH241">
        <f t="shared" si="152"/>
        <v>0</v>
      </c>
      <c r="DI241">
        <f t="shared" si="139"/>
        <v>0</v>
      </c>
      <c r="DJ241">
        <f t="shared" si="160"/>
        <v>0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">
      <c r="A242">
        <f>ROW(Source!A102)</f>
        <v>102</v>
      </c>
      <c r="B242">
        <v>59204062</v>
      </c>
      <c r="C242">
        <v>60526535</v>
      </c>
      <c r="D242">
        <v>58309084</v>
      </c>
      <c r="E242">
        <v>1</v>
      </c>
      <c r="F242">
        <v>1</v>
      </c>
      <c r="G242">
        <v>1080</v>
      </c>
      <c r="H242">
        <v>3</v>
      </c>
      <c r="I242" t="s">
        <v>907</v>
      </c>
      <c r="J242" t="s">
        <v>908</v>
      </c>
      <c r="K242" t="s">
        <v>909</v>
      </c>
      <c r="L242">
        <v>1348</v>
      </c>
      <c r="N242">
        <v>1009</v>
      </c>
      <c r="O242" t="s">
        <v>900</v>
      </c>
      <c r="P242" t="s">
        <v>900</v>
      </c>
      <c r="Q242">
        <v>1000</v>
      </c>
      <c r="W242">
        <v>0</v>
      </c>
      <c r="X242">
        <v>356473523</v>
      </c>
      <c r="Y242">
        <f t="shared" si="154"/>
        <v>8.7000000000000001E-4</v>
      </c>
      <c r="AA242">
        <v>16214.84</v>
      </c>
      <c r="AB242">
        <v>0</v>
      </c>
      <c r="AC242">
        <v>0</v>
      </c>
      <c r="AD242">
        <v>0</v>
      </c>
      <c r="AE242">
        <v>16214.84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-2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8.7000000000000001E-4</v>
      </c>
      <c r="AU242" t="s">
        <v>3</v>
      </c>
      <c r="AV242">
        <v>0</v>
      </c>
      <c r="AW242">
        <v>2</v>
      </c>
      <c r="AX242">
        <v>60526559</v>
      </c>
      <c r="AY242">
        <v>1</v>
      </c>
      <c r="AZ242">
        <v>0</v>
      </c>
      <c r="BA242">
        <v>240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ROUND(Y242*Source!I102,9)</f>
        <v>0</v>
      </c>
      <c r="CY242">
        <f t="shared" si="155"/>
        <v>16214.84</v>
      </c>
      <c r="CZ242">
        <f t="shared" si="156"/>
        <v>16214.84</v>
      </c>
      <c r="DA242">
        <f t="shared" si="157"/>
        <v>1</v>
      </c>
      <c r="DB242">
        <f t="shared" si="158"/>
        <v>14.11</v>
      </c>
      <c r="DC242">
        <f t="shared" si="159"/>
        <v>0</v>
      </c>
      <c r="DD242" t="s">
        <v>3</v>
      </c>
      <c r="DE242" t="s">
        <v>3</v>
      </c>
      <c r="DF242">
        <f t="shared" si="153"/>
        <v>0</v>
      </c>
      <c r="DG242">
        <f t="shared" si="151"/>
        <v>0</v>
      </c>
      <c r="DH242">
        <f t="shared" si="152"/>
        <v>0</v>
      </c>
      <c r="DI242">
        <f t="shared" si="139"/>
        <v>0</v>
      </c>
      <c r="DJ242">
        <f t="shared" si="160"/>
        <v>0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ROW(Source!A102)</f>
        <v>102</v>
      </c>
      <c r="B243">
        <v>59204062</v>
      </c>
      <c r="C243">
        <v>60526535</v>
      </c>
      <c r="D243">
        <v>58309253</v>
      </c>
      <c r="E243">
        <v>1</v>
      </c>
      <c r="F243">
        <v>1</v>
      </c>
      <c r="G243">
        <v>1080</v>
      </c>
      <c r="H243">
        <v>3</v>
      </c>
      <c r="I243" t="s">
        <v>910</v>
      </c>
      <c r="J243" t="s">
        <v>911</v>
      </c>
      <c r="K243" t="s">
        <v>912</v>
      </c>
      <c r="L243">
        <v>1346</v>
      </c>
      <c r="N243">
        <v>1009</v>
      </c>
      <c r="O243" t="s">
        <v>880</v>
      </c>
      <c r="P243" t="s">
        <v>880</v>
      </c>
      <c r="Q243">
        <v>1</v>
      </c>
      <c r="W243">
        <v>0</v>
      </c>
      <c r="X243">
        <v>1135396300</v>
      </c>
      <c r="Y243">
        <f t="shared" si="154"/>
        <v>0.1</v>
      </c>
      <c r="AA243">
        <v>20.190000000000001</v>
      </c>
      <c r="AB243">
        <v>0</v>
      </c>
      <c r="AC243">
        <v>0</v>
      </c>
      <c r="AD243">
        <v>0</v>
      </c>
      <c r="AE243">
        <v>20.190000000000001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-2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0.1</v>
      </c>
      <c r="AU243" t="s">
        <v>3</v>
      </c>
      <c r="AV243">
        <v>0</v>
      </c>
      <c r="AW243">
        <v>2</v>
      </c>
      <c r="AX243">
        <v>60526560</v>
      </c>
      <c r="AY243">
        <v>1</v>
      </c>
      <c r="AZ243">
        <v>0</v>
      </c>
      <c r="BA243">
        <v>241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ROUND(Y243*Source!I102,9)</f>
        <v>0</v>
      </c>
      <c r="CY243">
        <f t="shared" si="155"/>
        <v>20.190000000000001</v>
      </c>
      <c r="CZ243">
        <f t="shared" si="156"/>
        <v>20.190000000000001</v>
      </c>
      <c r="DA243">
        <f t="shared" si="157"/>
        <v>1</v>
      </c>
      <c r="DB243">
        <f t="shared" si="158"/>
        <v>2.02</v>
      </c>
      <c r="DC243">
        <f t="shared" si="159"/>
        <v>0</v>
      </c>
      <c r="DD243" t="s">
        <v>3</v>
      </c>
      <c r="DE243" t="s">
        <v>3</v>
      </c>
      <c r="DF243">
        <f t="shared" si="153"/>
        <v>0</v>
      </c>
      <c r="DG243">
        <f t="shared" si="151"/>
        <v>0</v>
      </c>
      <c r="DH243">
        <f t="shared" si="152"/>
        <v>0</v>
      </c>
      <c r="DI243">
        <f t="shared" si="139"/>
        <v>0</v>
      </c>
      <c r="DJ243">
        <f t="shared" si="160"/>
        <v>0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">
      <c r="A244">
        <f>ROW(Source!A102)</f>
        <v>102</v>
      </c>
      <c r="B244">
        <v>59204062</v>
      </c>
      <c r="C244">
        <v>60526535</v>
      </c>
      <c r="D244">
        <v>58309395</v>
      </c>
      <c r="E244">
        <v>1</v>
      </c>
      <c r="F244">
        <v>1</v>
      </c>
      <c r="G244">
        <v>1080</v>
      </c>
      <c r="H244">
        <v>3</v>
      </c>
      <c r="I244" t="s">
        <v>913</v>
      </c>
      <c r="J244" t="s">
        <v>914</v>
      </c>
      <c r="K244" t="s">
        <v>915</v>
      </c>
      <c r="L244">
        <v>1348</v>
      </c>
      <c r="N244">
        <v>1009</v>
      </c>
      <c r="O244" t="s">
        <v>900</v>
      </c>
      <c r="P244" t="s">
        <v>900</v>
      </c>
      <c r="Q244">
        <v>1000</v>
      </c>
      <c r="W244">
        <v>0</v>
      </c>
      <c r="X244">
        <v>1017087992</v>
      </c>
      <c r="Y244">
        <f t="shared" si="154"/>
        <v>4.0000000000000002E-4</v>
      </c>
      <c r="AA244">
        <v>35445.93</v>
      </c>
      <c r="AB244">
        <v>0</v>
      </c>
      <c r="AC244">
        <v>0</v>
      </c>
      <c r="AD244">
        <v>0</v>
      </c>
      <c r="AE244">
        <v>35445.93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-2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4.0000000000000002E-4</v>
      </c>
      <c r="AU244" t="s">
        <v>3</v>
      </c>
      <c r="AV244">
        <v>0</v>
      </c>
      <c r="AW244">
        <v>2</v>
      </c>
      <c r="AX244">
        <v>60526561</v>
      </c>
      <c r="AY244">
        <v>1</v>
      </c>
      <c r="AZ244">
        <v>0</v>
      </c>
      <c r="BA244">
        <v>242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ROUND(Y244*Source!I102,9)</f>
        <v>0</v>
      </c>
      <c r="CY244">
        <f t="shared" si="155"/>
        <v>35445.93</v>
      </c>
      <c r="CZ244">
        <f t="shared" si="156"/>
        <v>35445.93</v>
      </c>
      <c r="DA244">
        <f t="shared" si="157"/>
        <v>1</v>
      </c>
      <c r="DB244">
        <f t="shared" si="158"/>
        <v>14.18</v>
      </c>
      <c r="DC244">
        <f t="shared" si="159"/>
        <v>0</v>
      </c>
      <c r="DD244" t="s">
        <v>3</v>
      </c>
      <c r="DE244" t="s">
        <v>3</v>
      </c>
      <c r="DF244">
        <f t="shared" si="153"/>
        <v>0</v>
      </c>
      <c r="DG244">
        <f t="shared" si="151"/>
        <v>0</v>
      </c>
      <c r="DH244">
        <f t="shared" si="152"/>
        <v>0</v>
      </c>
      <c r="DI244">
        <f t="shared" si="139"/>
        <v>0</v>
      </c>
      <c r="DJ244">
        <f t="shared" si="160"/>
        <v>0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">
      <c r="A245">
        <f>ROW(Source!A102)</f>
        <v>102</v>
      </c>
      <c r="B245">
        <v>59204062</v>
      </c>
      <c r="C245">
        <v>60526535</v>
      </c>
      <c r="D245">
        <v>58326209</v>
      </c>
      <c r="E245">
        <v>1</v>
      </c>
      <c r="F245">
        <v>1</v>
      </c>
      <c r="G245">
        <v>1080</v>
      </c>
      <c r="H245">
        <v>3</v>
      </c>
      <c r="I245" t="s">
        <v>87</v>
      </c>
      <c r="J245" t="s">
        <v>89</v>
      </c>
      <c r="K245" t="s">
        <v>119</v>
      </c>
      <c r="L245">
        <v>1354</v>
      </c>
      <c r="N245">
        <v>1010</v>
      </c>
      <c r="O245" t="s">
        <v>39</v>
      </c>
      <c r="P245" t="s">
        <v>39</v>
      </c>
      <c r="Q245">
        <v>1</v>
      </c>
      <c r="W245">
        <v>0</v>
      </c>
      <c r="X245">
        <v>276855854</v>
      </c>
      <c r="Y245">
        <f t="shared" si="154"/>
        <v>32.432431999999999</v>
      </c>
      <c r="AA245">
        <v>22.71</v>
      </c>
      <c r="AB245">
        <v>0</v>
      </c>
      <c r="AC245">
        <v>0</v>
      </c>
      <c r="AD245">
        <v>0</v>
      </c>
      <c r="AE245">
        <v>22.71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 t="s">
        <v>3</v>
      </c>
      <c r="AT245">
        <v>32.432431999999999</v>
      </c>
      <c r="AU245" t="s">
        <v>3</v>
      </c>
      <c r="AV245">
        <v>0</v>
      </c>
      <c r="AW245">
        <v>1</v>
      </c>
      <c r="AX245">
        <v>-1</v>
      </c>
      <c r="AY245">
        <v>0</v>
      </c>
      <c r="AZ245">
        <v>0</v>
      </c>
      <c r="BA245" t="s">
        <v>3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ROUND(Y245*Source!I102,9)</f>
        <v>0</v>
      </c>
      <c r="CY245">
        <f t="shared" si="155"/>
        <v>22.71</v>
      </c>
      <c r="CZ245">
        <f t="shared" si="156"/>
        <v>22.71</v>
      </c>
      <c r="DA245">
        <f t="shared" si="157"/>
        <v>1</v>
      </c>
      <c r="DB245">
        <f t="shared" si="158"/>
        <v>736.54</v>
      </c>
      <c r="DC245">
        <f t="shared" si="159"/>
        <v>0</v>
      </c>
      <c r="DD245" t="s">
        <v>3</v>
      </c>
      <c r="DE245" t="s">
        <v>3</v>
      </c>
      <c r="DF245">
        <f t="shared" si="153"/>
        <v>0</v>
      </c>
      <c r="DG245">
        <f t="shared" si="151"/>
        <v>0</v>
      </c>
      <c r="DH245">
        <f t="shared" si="152"/>
        <v>0</v>
      </c>
      <c r="DI245">
        <f t="shared" si="139"/>
        <v>0</v>
      </c>
      <c r="DJ245">
        <f t="shared" si="160"/>
        <v>0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">
      <c r="A246">
        <f>ROW(Source!A102)</f>
        <v>102</v>
      </c>
      <c r="B246">
        <v>59204062</v>
      </c>
      <c r="C246">
        <v>60526535</v>
      </c>
      <c r="D246">
        <v>58321781</v>
      </c>
      <c r="E246">
        <v>1</v>
      </c>
      <c r="F246">
        <v>1</v>
      </c>
      <c r="G246">
        <v>1080</v>
      </c>
      <c r="H246">
        <v>3</v>
      </c>
      <c r="I246" t="s">
        <v>112</v>
      </c>
      <c r="J246" t="s">
        <v>114</v>
      </c>
      <c r="K246" t="s">
        <v>113</v>
      </c>
      <c r="L246">
        <v>1301</v>
      </c>
      <c r="N246">
        <v>1003</v>
      </c>
      <c r="O246" t="s">
        <v>34</v>
      </c>
      <c r="P246" t="s">
        <v>34</v>
      </c>
      <c r="Q246">
        <v>1</v>
      </c>
      <c r="W246">
        <v>0</v>
      </c>
      <c r="X246">
        <v>-1904747147</v>
      </c>
      <c r="Y246">
        <f t="shared" si="154"/>
        <v>100</v>
      </c>
      <c r="AA246">
        <v>61.58</v>
      </c>
      <c r="AB246">
        <v>0</v>
      </c>
      <c r="AC246">
        <v>0</v>
      </c>
      <c r="AD246">
        <v>0</v>
      </c>
      <c r="AE246">
        <v>61.58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 t="s">
        <v>3</v>
      </c>
      <c r="AT246">
        <v>100</v>
      </c>
      <c r="AU246" t="s">
        <v>3</v>
      </c>
      <c r="AV246">
        <v>0</v>
      </c>
      <c r="AW246">
        <v>1</v>
      </c>
      <c r="AX246">
        <v>-1</v>
      </c>
      <c r="AY246">
        <v>0</v>
      </c>
      <c r="AZ246">
        <v>0</v>
      </c>
      <c r="BA246" t="s">
        <v>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ROUND(Y246*Source!I102,9)</f>
        <v>0</v>
      </c>
      <c r="CY246">
        <f t="shared" si="155"/>
        <v>61.58</v>
      </c>
      <c r="CZ246">
        <f t="shared" si="156"/>
        <v>61.58</v>
      </c>
      <c r="DA246">
        <f t="shared" si="157"/>
        <v>1</v>
      </c>
      <c r="DB246">
        <f t="shared" si="158"/>
        <v>6158</v>
      </c>
      <c r="DC246">
        <f t="shared" si="159"/>
        <v>0</v>
      </c>
      <c r="DD246" t="s">
        <v>3</v>
      </c>
      <c r="DE246" t="s">
        <v>3</v>
      </c>
      <c r="DF246">
        <f t="shared" si="153"/>
        <v>0</v>
      </c>
      <c r="DG246">
        <f t="shared" si="151"/>
        <v>0</v>
      </c>
      <c r="DH246">
        <f t="shared" si="152"/>
        <v>0</v>
      </c>
      <c r="DI246">
        <f t="shared" si="139"/>
        <v>0</v>
      </c>
      <c r="DJ246">
        <f t="shared" si="160"/>
        <v>0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">
      <c r="A247">
        <f>ROW(Source!A103)</f>
        <v>103</v>
      </c>
      <c r="B247">
        <v>59204059</v>
      </c>
      <c r="C247">
        <v>60526535</v>
      </c>
      <c r="D247">
        <v>58266404</v>
      </c>
      <c r="E247">
        <v>1080</v>
      </c>
      <c r="F247">
        <v>1</v>
      </c>
      <c r="G247">
        <v>1080</v>
      </c>
      <c r="H247">
        <v>1</v>
      </c>
      <c r="I247" t="s">
        <v>859</v>
      </c>
      <c r="J247" t="s">
        <v>3</v>
      </c>
      <c r="K247" t="s">
        <v>860</v>
      </c>
      <c r="L247">
        <v>1191</v>
      </c>
      <c r="N247">
        <v>1013</v>
      </c>
      <c r="O247" t="s">
        <v>861</v>
      </c>
      <c r="P247" t="s">
        <v>861</v>
      </c>
      <c r="Q247">
        <v>1</v>
      </c>
      <c r="W247">
        <v>0</v>
      </c>
      <c r="X247">
        <v>476480486</v>
      </c>
      <c r="Y247">
        <f>((AT247*1.15)*1.1)</f>
        <v>42.630500000000005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5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33.700000000000003</v>
      </c>
      <c r="AU247" t="s">
        <v>26</v>
      </c>
      <c r="AV247">
        <v>1</v>
      </c>
      <c r="AW247">
        <v>2</v>
      </c>
      <c r="AX247">
        <v>60526550</v>
      </c>
      <c r="AY247">
        <v>1</v>
      </c>
      <c r="AZ247">
        <v>0</v>
      </c>
      <c r="BA247">
        <v>246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U247">
        <f>ROUND(AT247*Source!I103*AH247*AL247,2)</f>
        <v>0</v>
      </c>
      <c r="CV247">
        <f>ROUND(Y247*Source!I103,9)</f>
        <v>0</v>
      </c>
      <c r="CW247">
        <v>0</v>
      </c>
      <c r="CX247">
        <f>ROUND(Y247*Source!I103,9)</f>
        <v>0</v>
      </c>
      <c r="CY247">
        <f>AD247</f>
        <v>0</v>
      </c>
      <c r="CZ247">
        <f>AH247</f>
        <v>0</v>
      </c>
      <c r="DA247">
        <f>AL247</f>
        <v>1</v>
      </c>
      <c r="DB247">
        <f>ROUND(((ROUND(AT247*CZ247,2)*1.15)*1.1),6)</f>
        <v>0</v>
      </c>
      <c r="DC247">
        <f>ROUND(((ROUND(AT247*AG247,2)*1.15)*1.1),6)</f>
        <v>0</v>
      </c>
      <c r="DD247" t="s">
        <v>3</v>
      </c>
      <c r="DE247" t="s">
        <v>3</v>
      </c>
      <c r="DF247">
        <f t="shared" si="153"/>
        <v>0</v>
      </c>
      <c r="DG247">
        <f t="shared" si="151"/>
        <v>0</v>
      </c>
      <c r="DH247">
        <f t="shared" si="152"/>
        <v>0</v>
      </c>
      <c r="DI247">
        <f t="shared" si="139"/>
        <v>0</v>
      </c>
      <c r="DJ247">
        <f>DI247</f>
        <v>0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ROW(Source!A103)</f>
        <v>103</v>
      </c>
      <c r="B248">
        <v>59204059</v>
      </c>
      <c r="C248">
        <v>60526535</v>
      </c>
      <c r="D248">
        <v>58340276</v>
      </c>
      <c r="E248">
        <v>1</v>
      </c>
      <c r="F248">
        <v>1</v>
      </c>
      <c r="G248">
        <v>1080</v>
      </c>
      <c r="H248">
        <v>2</v>
      </c>
      <c r="I248" t="s">
        <v>887</v>
      </c>
      <c r="J248" t="s">
        <v>888</v>
      </c>
      <c r="K248" t="s">
        <v>889</v>
      </c>
      <c r="L248">
        <v>1368</v>
      </c>
      <c r="N248">
        <v>1011</v>
      </c>
      <c r="O248" t="s">
        <v>865</v>
      </c>
      <c r="P248" t="s">
        <v>865</v>
      </c>
      <c r="Q248">
        <v>1</v>
      </c>
      <c r="W248">
        <v>0</v>
      </c>
      <c r="X248">
        <v>-886582249</v>
      </c>
      <c r="Y248">
        <f>((AT248*1.25)*1.1)</f>
        <v>1.63625</v>
      </c>
      <c r="AA248">
        <v>0</v>
      </c>
      <c r="AB248">
        <v>39.799999999999997</v>
      </c>
      <c r="AC248">
        <v>0</v>
      </c>
      <c r="AD248">
        <v>0</v>
      </c>
      <c r="AE248">
        <v>0</v>
      </c>
      <c r="AF248">
        <v>3.18</v>
      </c>
      <c r="AG248">
        <v>0</v>
      </c>
      <c r="AH248">
        <v>0</v>
      </c>
      <c r="AI248">
        <v>1</v>
      </c>
      <c r="AJ248">
        <v>11.73</v>
      </c>
      <c r="AK248">
        <v>54.99</v>
      </c>
      <c r="AL248">
        <v>1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1.19</v>
      </c>
      <c r="AU248" t="s">
        <v>866</v>
      </c>
      <c r="AV248">
        <v>0</v>
      </c>
      <c r="AW248">
        <v>2</v>
      </c>
      <c r="AX248">
        <v>60526551</v>
      </c>
      <c r="AY248">
        <v>1</v>
      </c>
      <c r="AZ248">
        <v>0</v>
      </c>
      <c r="BA248">
        <v>247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f>ROUND(Y248*Source!I103*DO248,9)</f>
        <v>0</v>
      </c>
      <c r="CX248">
        <f>ROUND(Y248*Source!I103,9)</f>
        <v>0</v>
      </c>
      <c r="CY248">
        <f>AB248</f>
        <v>39.799999999999997</v>
      </c>
      <c r="CZ248">
        <f>AF248</f>
        <v>3.18</v>
      </c>
      <c r="DA248">
        <f>AJ248</f>
        <v>11.73</v>
      </c>
      <c r="DB248">
        <f>ROUND(((ROUND(AT248*CZ248,2)*1.25)*1.1),6)</f>
        <v>5.1974999999999998</v>
      </c>
      <c r="DC248">
        <f>ROUND(((ROUND(AT248*AG248,2)*1.25)*1.1),6)</f>
        <v>0</v>
      </c>
      <c r="DD248" t="s">
        <v>3</v>
      </c>
      <c r="DE248" t="s">
        <v>3</v>
      </c>
      <c r="DF248">
        <f t="shared" si="153"/>
        <v>0</v>
      </c>
      <c r="DG248">
        <f>ROUND(ROUND(AF248*AJ248,2)*CX248,2)</f>
        <v>0</v>
      </c>
      <c r="DH248">
        <f>ROUND(ROUND(AG248*AK248,2)*CX248,2)</f>
        <v>0</v>
      </c>
      <c r="DI248">
        <f t="shared" si="139"/>
        <v>0</v>
      </c>
      <c r="DJ248">
        <f>DG248</f>
        <v>0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">
      <c r="A249">
        <f>ROW(Source!A103)</f>
        <v>103</v>
      </c>
      <c r="B249">
        <v>59204059</v>
      </c>
      <c r="C249">
        <v>60526535</v>
      </c>
      <c r="D249">
        <v>58340578</v>
      </c>
      <c r="E249">
        <v>1</v>
      </c>
      <c r="F249">
        <v>1</v>
      </c>
      <c r="G249">
        <v>1080</v>
      </c>
      <c r="H249">
        <v>2</v>
      </c>
      <c r="I249" t="s">
        <v>862</v>
      </c>
      <c r="J249" t="s">
        <v>863</v>
      </c>
      <c r="K249" t="s">
        <v>864</v>
      </c>
      <c r="L249">
        <v>1368</v>
      </c>
      <c r="N249">
        <v>1011</v>
      </c>
      <c r="O249" t="s">
        <v>865</v>
      </c>
      <c r="P249" t="s">
        <v>865</v>
      </c>
      <c r="Q249">
        <v>1</v>
      </c>
      <c r="W249">
        <v>0</v>
      </c>
      <c r="X249">
        <v>-1985943078</v>
      </c>
      <c r="Y249">
        <f>((AT249*1.25)*1.1)</f>
        <v>0.55000000000000004</v>
      </c>
      <c r="AA249">
        <v>0</v>
      </c>
      <c r="AB249">
        <v>1445.28</v>
      </c>
      <c r="AC249">
        <v>740.47</v>
      </c>
      <c r="AD249">
        <v>0</v>
      </c>
      <c r="AE249">
        <v>0</v>
      </c>
      <c r="AF249">
        <v>83.1</v>
      </c>
      <c r="AG249">
        <v>12.62</v>
      </c>
      <c r="AH249">
        <v>0</v>
      </c>
      <c r="AI249">
        <v>1</v>
      </c>
      <c r="AJ249">
        <v>16.3</v>
      </c>
      <c r="AK249">
        <v>54.99</v>
      </c>
      <c r="AL249">
        <v>1</v>
      </c>
      <c r="AM249">
        <v>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0.4</v>
      </c>
      <c r="AU249" t="s">
        <v>866</v>
      </c>
      <c r="AV249">
        <v>0</v>
      </c>
      <c r="AW249">
        <v>2</v>
      </c>
      <c r="AX249">
        <v>60526552</v>
      </c>
      <c r="AY249">
        <v>1</v>
      </c>
      <c r="AZ249">
        <v>0</v>
      </c>
      <c r="BA249">
        <v>248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f>ROUND(Y249*Source!I103*DO249,9)</f>
        <v>0</v>
      </c>
      <c r="CX249">
        <f>ROUND(Y249*Source!I103,9)</f>
        <v>0</v>
      </c>
      <c r="CY249">
        <f>AB249</f>
        <v>1445.28</v>
      </c>
      <c r="CZ249">
        <f>AF249</f>
        <v>83.1</v>
      </c>
      <c r="DA249">
        <f>AJ249</f>
        <v>16.3</v>
      </c>
      <c r="DB249">
        <f>ROUND(((ROUND(AT249*CZ249,2)*1.25)*1.1),6)</f>
        <v>45.704999999999998</v>
      </c>
      <c r="DC249">
        <f>ROUND(((ROUND(AT249*AG249,2)*1.25)*1.1),6)</f>
        <v>6.9437499999999996</v>
      </c>
      <c r="DD249" t="s">
        <v>3</v>
      </c>
      <c r="DE249" t="s">
        <v>3</v>
      </c>
      <c r="DF249">
        <f t="shared" si="153"/>
        <v>0</v>
      </c>
      <c r="DG249">
        <f>ROUND(ROUND(AF249*AJ249,2)*CX249,2)</f>
        <v>0</v>
      </c>
      <c r="DH249">
        <f>ROUND(ROUND(AG249*AK249,2)*CX249,2)</f>
        <v>0</v>
      </c>
      <c r="DI249">
        <f t="shared" si="139"/>
        <v>0</v>
      </c>
      <c r="DJ249">
        <f>DG249</f>
        <v>0</v>
      </c>
      <c r="DK249">
        <v>0</v>
      </c>
      <c r="DL249" t="s">
        <v>867</v>
      </c>
      <c r="DM249">
        <v>0</v>
      </c>
      <c r="DN249" t="s">
        <v>861</v>
      </c>
      <c r="DO249">
        <v>12.62</v>
      </c>
    </row>
    <row r="250" spans="1:119" x14ac:dyDescent="0.2">
      <c r="A250">
        <f>ROW(Source!A103)</f>
        <v>103</v>
      </c>
      <c r="B250">
        <v>59204059</v>
      </c>
      <c r="C250">
        <v>60526535</v>
      </c>
      <c r="D250">
        <v>58339814</v>
      </c>
      <c r="E250">
        <v>1</v>
      </c>
      <c r="F250">
        <v>1</v>
      </c>
      <c r="G250">
        <v>1080</v>
      </c>
      <c r="H250">
        <v>2</v>
      </c>
      <c r="I250" t="s">
        <v>874</v>
      </c>
      <c r="J250" t="s">
        <v>875</v>
      </c>
      <c r="K250" t="s">
        <v>876</v>
      </c>
      <c r="L250">
        <v>1368</v>
      </c>
      <c r="N250">
        <v>1011</v>
      </c>
      <c r="O250" t="s">
        <v>865</v>
      </c>
      <c r="P250" t="s">
        <v>865</v>
      </c>
      <c r="Q250">
        <v>1</v>
      </c>
      <c r="W250">
        <v>0</v>
      </c>
      <c r="X250">
        <v>1087580389</v>
      </c>
      <c r="Y250">
        <f>((AT250*1.25)*1.1)</f>
        <v>8.2500000000000004E-2</v>
      </c>
      <c r="AA250">
        <v>0</v>
      </c>
      <c r="AB250">
        <v>2628.65</v>
      </c>
      <c r="AC250">
        <v>993.36</v>
      </c>
      <c r="AD250">
        <v>0</v>
      </c>
      <c r="AE250">
        <v>0</v>
      </c>
      <c r="AF250">
        <v>179.17</v>
      </c>
      <c r="AG250">
        <v>16.93</v>
      </c>
      <c r="AH250">
        <v>0</v>
      </c>
      <c r="AI250">
        <v>1</v>
      </c>
      <c r="AJ250">
        <v>13.75</v>
      </c>
      <c r="AK250">
        <v>54.99</v>
      </c>
      <c r="AL250">
        <v>1</v>
      </c>
      <c r="AM250">
        <v>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0.06</v>
      </c>
      <c r="AU250" t="s">
        <v>866</v>
      </c>
      <c r="AV250">
        <v>0</v>
      </c>
      <c r="AW250">
        <v>2</v>
      </c>
      <c r="AX250">
        <v>60526553</v>
      </c>
      <c r="AY250">
        <v>1</v>
      </c>
      <c r="AZ250">
        <v>0</v>
      </c>
      <c r="BA250">
        <v>249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f>ROUND(Y250*Source!I103*DO250,9)</f>
        <v>0</v>
      </c>
      <c r="CX250">
        <f>ROUND(Y250*Source!I103,9)</f>
        <v>0</v>
      </c>
      <c r="CY250">
        <f>AB250</f>
        <v>2628.65</v>
      </c>
      <c r="CZ250">
        <f>AF250</f>
        <v>179.17</v>
      </c>
      <c r="DA250">
        <f>AJ250</f>
        <v>13.75</v>
      </c>
      <c r="DB250">
        <f>ROUND(((ROUND(AT250*CZ250,2)*1.25)*1.1),6)</f>
        <v>14.78125</v>
      </c>
      <c r="DC250">
        <f>ROUND(((ROUND(AT250*AG250,2)*1.25)*1.1),6)</f>
        <v>1.4025000000000001</v>
      </c>
      <c r="DD250" t="s">
        <v>3</v>
      </c>
      <c r="DE250" t="s">
        <v>3</v>
      </c>
      <c r="DF250">
        <f t="shared" si="153"/>
        <v>0</v>
      </c>
      <c r="DG250">
        <f>ROUND(ROUND(AF250*AJ250,2)*CX250,2)</f>
        <v>0</v>
      </c>
      <c r="DH250">
        <f>ROUND(ROUND(AG250*AK250,2)*CX250,2)</f>
        <v>0</v>
      </c>
      <c r="DI250">
        <f t="shared" si="139"/>
        <v>0</v>
      </c>
      <c r="DJ250">
        <f>DG250</f>
        <v>0</v>
      </c>
      <c r="DK250">
        <v>0</v>
      </c>
      <c r="DL250" t="s">
        <v>867</v>
      </c>
      <c r="DM250">
        <v>0</v>
      </c>
      <c r="DN250" t="s">
        <v>861</v>
      </c>
      <c r="DO250">
        <v>16.93</v>
      </c>
    </row>
    <row r="251" spans="1:119" x14ac:dyDescent="0.2">
      <c r="A251">
        <f>ROW(Source!A103)</f>
        <v>103</v>
      </c>
      <c r="B251">
        <v>59204059</v>
      </c>
      <c r="C251">
        <v>60526535</v>
      </c>
      <c r="D251">
        <v>58308814</v>
      </c>
      <c r="E251">
        <v>1</v>
      </c>
      <c r="F251">
        <v>1</v>
      </c>
      <c r="G251">
        <v>1080</v>
      </c>
      <c r="H251">
        <v>3</v>
      </c>
      <c r="I251" t="s">
        <v>890</v>
      </c>
      <c r="J251" t="s">
        <v>891</v>
      </c>
      <c r="K251" t="s">
        <v>892</v>
      </c>
      <c r="L251">
        <v>1339</v>
      </c>
      <c r="N251">
        <v>1007</v>
      </c>
      <c r="O251" t="s">
        <v>893</v>
      </c>
      <c r="P251" t="s">
        <v>893</v>
      </c>
      <c r="Q251">
        <v>1</v>
      </c>
      <c r="W251">
        <v>0</v>
      </c>
      <c r="X251">
        <v>-744103292</v>
      </c>
      <c r="Y251">
        <f t="shared" ref="Y251:Y260" si="161">AT251</f>
        <v>0.23466999999999999</v>
      </c>
      <c r="AA251">
        <v>54.79</v>
      </c>
      <c r="AB251">
        <v>0</v>
      </c>
      <c r="AC251">
        <v>0</v>
      </c>
      <c r="AD251">
        <v>0</v>
      </c>
      <c r="AE251">
        <v>7.07</v>
      </c>
      <c r="AF251">
        <v>0</v>
      </c>
      <c r="AG251">
        <v>0</v>
      </c>
      <c r="AH251">
        <v>0</v>
      </c>
      <c r="AI251">
        <v>7.75</v>
      </c>
      <c r="AJ251">
        <v>1</v>
      </c>
      <c r="AK251">
        <v>1</v>
      </c>
      <c r="AL251">
        <v>1</v>
      </c>
      <c r="AM251">
        <v>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0.23466999999999999</v>
      </c>
      <c r="AU251" t="s">
        <v>3</v>
      </c>
      <c r="AV251">
        <v>0</v>
      </c>
      <c r="AW251">
        <v>2</v>
      </c>
      <c r="AX251">
        <v>60526554</v>
      </c>
      <c r="AY251">
        <v>1</v>
      </c>
      <c r="AZ251">
        <v>0</v>
      </c>
      <c r="BA251">
        <v>250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v>0</v>
      </c>
      <c r="CX251">
        <f>ROUND(Y251*Source!I103,9)</f>
        <v>0</v>
      </c>
      <c r="CY251">
        <f t="shared" ref="CY251:CY260" si="162">AA251</f>
        <v>54.79</v>
      </c>
      <c r="CZ251">
        <f t="shared" ref="CZ251:CZ260" si="163">AE251</f>
        <v>7.07</v>
      </c>
      <c r="DA251">
        <f t="shared" ref="DA251:DA260" si="164">AI251</f>
        <v>7.75</v>
      </c>
      <c r="DB251">
        <f t="shared" ref="DB251:DB260" si="165">ROUND(ROUND(AT251*CZ251,2),6)</f>
        <v>1.66</v>
      </c>
      <c r="DC251">
        <f t="shared" ref="DC251:DC260" si="166">ROUND(ROUND(AT251*AG251,2),6)</f>
        <v>0</v>
      </c>
      <c r="DD251" t="s">
        <v>3</v>
      </c>
      <c r="DE251" t="s">
        <v>3</v>
      </c>
      <c r="DF251">
        <f t="shared" ref="DF251:DF260" si="167">ROUND(ROUND(AE251*AI251,2)*CX251,2)</f>
        <v>0</v>
      </c>
      <c r="DG251">
        <f t="shared" ref="DG251:DG271" si="168">ROUND(ROUND(AF251,2)*CX251,2)</f>
        <v>0</v>
      </c>
      <c r="DH251">
        <f t="shared" ref="DH251:DH271" si="169">ROUND(ROUND(AG251,2)*CX251,2)</f>
        <v>0</v>
      </c>
      <c r="DI251">
        <f t="shared" si="139"/>
        <v>0</v>
      </c>
      <c r="DJ251">
        <f t="shared" ref="DJ251:DJ260" si="170">DF251</f>
        <v>0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">
      <c r="A252">
        <f>ROW(Source!A103)</f>
        <v>103</v>
      </c>
      <c r="B252">
        <v>59204059</v>
      </c>
      <c r="C252">
        <v>60526535</v>
      </c>
      <c r="D252">
        <v>58310526</v>
      </c>
      <c r="E252">
        <v>1</v>
      </c>
      <c r="F252">
        <v>1</v>
      </c>
      <c r="G252">
        <v>1080</v>
      </c>
      <c r="H252">
        <v>3</v>
      </c>
      <c r="I252" t="s">
        <v>894</v>
      </c>
      <c r="J252" t="s">
        <v>895</v>
      </c>
      <c r="K252" t="s">
        <v>896</v>
      </c>
      <c r="L252">
        <v>1346</v>
      </c>
      <c r="N252">
        <v>1009</v>
      </c>
      <c r="O252" t="s">
        <v>880</v>
      </c>
      <c r="P252" t="s">
        <v>880</v>
      </c>
      <c r="Q252">
        <v>1</v>
      </c>
      <c r="W252">
        <v>0</v>
      </c>
      <c r="X252">
        <v>-1011812427</v>
      </c>
      <c r="Y252">
        <f t="shared" si="161"/>
        <v>0.05</v>
      </c>
      <c r="AA252">
        <v>272.7</v>
      </c>
      <c r="AB252">
        <v>0</v>
      </c>
      <c r="AC252">
        <v>0</v>
      </c>
      <c r="AD252">
        <v>0</v>
      </c>
      <c r="AE252">
        <v>37.979999999999997</v>
      </c>
      <c r="AF252">
        <v>0</v>
      </c>
      <c r="AG252">
        <v>0</v>
      </c>
      <c r="AH252">
        <v>0</v>
      </c>
      <c r="AI252">
        <v>7.18</v>
      </c>
      <c r="AJ252">
        <v>1</v>
      </c>
      <c r="AK252">
        <v>1</v>
      </c>
      <c r="AL252">
        <v>1</v>
      </c>
      <c r="AM252">
        <v>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0.05</v>
      </c>
      <c r="AU252" t="s">
        <v>3</v>
      </c>
      <c r="AV252">
        <v>0</v>
      </c>
      <c r="AW252">
        <v>2</v>
      </c>
      <c r="AX252">
        <v>60526555</v>
      </c>
      <c r="AY252">
        <v>1</v>
      </c>
      <c r="AZ252">
        <v>0</v>
      </c>
      <c r="BA252">
        <v>251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ROUND(Y252*Source!I103,9)</f>
        <v>0</v>
      </c>
      <c r="CY252">
        <f t="shared" si="162"/>
        <v>272.7</v>
      </c>
      <c r="CZ252">
        <f t="shared" si="163"/>
        <v>37.979999999999997</v>
      </c>
      <c r="DA252">
        <f t="shared" si="164"/>
        <v>7.18</v>
      </c>
      <c r="DB252">
        <f t="shared" si="165"/>
        <v>1.9</v>
      </c>
      <c r="DC252">
        <f t="shared" si="166"/>
        <v>0</v>
      </c>
      <c r="DD252" t="s">
        <v>3</v>
      </c>
      <c r="DE252" t="s">
        <v>3</v>
      </c>
      <c r="DF252">
        <f t="shared" si="167"/>
        <v>0</v>
      </c>
      <c r="DG252">
        <f t="shared" si="168"/>
        <v>0</v>
      </c>
      <c r="DH252">
        <f t="shared" si="169"/>
        <v>0</v>
      </c>
      <c r="DI252">
        <f t="shared" si="139"/>
        <v>0</v>
      </c>
      <c r="DJ252">
        <f t="shared" si="170"/>
        <v>0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">
      <c r="A253">
        <f>ROW(Source!A103)</f>
        <v>103</v>
      </c>
      <c r="B253">
        <v>59204059</v>
      </c>
      <c r="C253">
        <v>60526535</v>
      </c>
      <c r="D253">
        <v>58308933</v>
      </c>
      <c r="E253">
        <v>1</v>
      </c>
      <c r="F253">
        <v>1</v>
      </c>
      <c r="G253">
        <v>1080</v>
      </c>
      <c r="H253">
        <v>3</v>
      </c>
      <c r="I253" t="s">
        <v>897</v>
      </c>
      <c r="J253" t="s">
        <v>898</v>
      </c>
      <c r="K253" t="s">
        <v>899</v>
      </c>
      <c r="L253">
        <v>1348</v>
      </c>
      <c r="N253">
        <v>1009</v>
      </c>
      <c r="O253" t="s">
        <v>900</v>
      </c>
      <c r="P253" t="s">
        <v>900</v>
      </c>
      <c r="Q253">
        <v>1000</v>
      </c>
      <c r="W253">
        <v>0</v>
      </c>
      <c r="X253">
        <v>1469978170</v>
      </c>
      <c r="Y253">
        <f t="shared" si="161"/>
        <v>6.2999999999999998E-6</v>
      </c>
      <c r="AA253">
        <v>73915.41</v>
      </c>
      <c r="AB253">
        <v>0</v>
      </c>
      <c r="AC253">
        <v>0</v>
      </c>
      <c r="AD253">
        <v>0</v>
      </c>
      <c r="AE253">
        <v>3234.81</v>
      </c>
      <c r="AF253">
        <v>0</v>
      </c>
      <c r="AG253">
        <v>0</v>
      </c>
      <c r="AH253">
        <v>0</v>
      </c>
      <c r="AI253">
        <v>22.85</v>
      </c>
      <c r="AJ253">
        <v>1</v>
      </c>
      <c r="AK253">
        <v>1</v>
      </c>
      <c r="AL253">
        <v>1</v>
      </c>
      <c r="AM253">
        <v>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6.2999999999999998E-6</v>
      </c>
      <c r="AU253" t="s">
        <v>3</v>
      </c>
      <c r="AV253">
        <v>0</v>
      </c>
      <c r="AW253">
        <v>2</v>
      </c>
      <c r="AX253">
        <v>60526556</v>
      </c>
      <c r="AY253">
        <v>1</v>
      </c>
      <c r="AZ253">
        <v>0</v>
      </c>
      <c r="BA253">
        <v>252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ROUND(Y253*Source!I103,9)</f>
        <v>0</v>
      </c>
      <c r="CY253">
        <f t="shared" si="162"/>
        <v>73915.41</v>
      </c>
      <c r="CZ253">
        <f t="shared" si="163"/>
        <v>3234.81</v>
      </c>
      <c r="DA253">
        <f t="shared" si="164"/>
        <v>22.85</v>
      </c>
      <c r="DB253">
        <f t="shared" si="165"/>
        <v>0.02</v>
      </c>
      <c r="DC253">
        <f t="shared" si="166"/>
        <v>0</v>
      </c>
      <c r="DD253" t="s">
        <v>3</v>
      </c>
      <c r="DE253" t="s">
        <v>3</v>
      </c>
      <c r="DF253">
        <f t="shared" si="167"/>
        <v>0</v>
      </c>
      <c r="DG253">
        <f t="shared" si="168"/>
        <v>0</v>
      </c>
      <c r="DH253">
        <f t="shared" si="169"/>
        <v>0</v>
      </c>
      <c r="DI253">
        <f t="shared" si="139"/>
        <v>0</v>
      </c>
      <c r="DJ253">
        <f t="shared" si="170"/>
        <v>0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">
      <c r="A254">
        <f>ROW(Source!A103)</f>
        <v>103</v>
      </c>
      <c r="B254">
        <v>59204059</v>
      </c>
      <c r="C254">
        <v>60526535</v>
      </c>
      <c r="D254">
        <v>58308746</v>
      </c>
      <c r="E254">
        <v>1</v>
      </c>
      <c r="F254">
        <v>1</v>
      </c>
      <c r="G254">
        <v>1080</v>
      </c>
      <c r="H254">
        <v>3</v>
      </c>
      <c r="I254" t="s">
        <v>901</v>
      </c>
      <c r="J254" t="s">
        <v>902</v>
      </c>
      <c r="K254" t="s">
        <v>903</v>
      </c>
      <c r="L254">
        <v>1339</v>
      </c>
      <c r="N254">
        <v>1007</v>
      </c>
      <c r="O254" t="s">
        <v>893</v>
      </c>
      <c r="P254" t="s">
        <v>893</v>
      </c>
      <c r="Q254">
        <v>1</v>
      </c>
      <c r="W254">
        <v>0</v>
      </c>
      <c r="X254">
        <v>1565098517</v>
      </c>
      <c r="Y254">
        <f t="shared" si="161"/>
        <v>0.19</v>
      </c>
      <c r="AA254">
        <v>759.63</v>
      </c>
      <c r="AB254">
        <v>0</v>
      </c>
      <c r="AC254">
        <v>0</v>
      </c>
      <c r="AD254">
        <v>0</v>
      </c>
      <c r="AE254">
        <v>53.42</v>
      </c>
      <c r="AF254">
        <v>0</v>
      </c>
      <c r="AG254">
        <v>0</v>
      </c>
      <c r="AH254">
        <v>0</v>
      </c>
      <c r="AI254">
        <v>14.22</v>
      </c>
      <c r="AJ254">
        <v>1</v>
      </c>
      <c r="AK254">
        <v>1</v>
      </c>
      <c r="AL254">
        <v>1</v>
      </c>
      <c r="AM254">
        <v>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0.19</v>
      </c>
      <c r="AU254" t="s">
        <v>3</v>
      </c>
      <c r="AV254">
        <v>0</v>
      </c>
      <c r="AW254">
        <v>2</v>
      </c>
      <c r="AX254">
        <v>60526557</v>
      </c>
      <c r="AY254">
        <v>1</v>
      </c>
      <c r="AZ254">
        <v>0</v>
      </c>
      <c r="BA254">
        <v>253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ROUND(Y254*Source!I103,9)</f>
        <v>0</v>
      </c>
      <c r="CY254">
        <f t="shared" si="162"/>
        <v>759.63</v>
      </c>
      <c r="CZ254">
        <f t="shared" si="163"/>
        <v>53.42</v>
      </c>
      <c r="DA254">
        <f t="shared" si="164"/>
        <v>14.22</v>
      </c>
      <c r="DB254">
        <f t="shared" si="165"/>
        <v>10.15</v>
      </c>
      <c r="DC254">
        <f t="shared" si="166"/>
        <v>0</v>
      </c>
      <c r="DD254" t="s">
        <v>3</v>
      </c>
      <c r="DE254" t="s">
        <v>3</v>
      </c>
      <c r="DF254">
        <f t="shared" si="167"/>
        <v>0</v>
      </c>
      <c r="DG254">
        <f t="shared" si="168"/>
        <v>0</v>
      </c>
      <c r="DH254">
        <f t="shared" si="169"/>
        <v>0</v>
      </c>
      <c r="DI254">
        <f t="shared" si="139"/>
        <v>0</v>
      </c>
      <c r="DJ254">
        <f t="shared" si="170"/>
        <v>0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">
      <c r="A255">
        <f>ROW(Source!A103)</f>
        <v>103</v>
      </c>
      <c r="B255">
        <v>59204059</v>
      </c>
      <c r="C255">
        <v>60526535</v>
      </c>
      <c r="D255">
        <v>58309012</v>
      </c>
      <c r="E255">
        <v>1</v>
      </c>
      <c r="F255">
        <v>1</v>
      </c>
      <c r="G255">
        <v>1080</v>
      </c>
      <c r="H255">
        <v>3</v>
      </c>
      <c r="I255" t="s">
        <v>904</v>
      </c>
      <c r="J255" t="s">
        <v>905</v>
      </c>
      <c r="K255" t="s">
        <v>906</v>
      </c>
      <c r="L255">
        <v>1339</v>
      </c>
      <c r="N255">
        <v>1007</v>
      </c>
      <c r="O255" t="s">
        <v>893</v>
      </c>
      <c r="P255" t="s">
        <v>893</v>
      </c>
      <c r="Q255">
        <v>1</v>
      </c>
      <c r="W255">
        <v>0</v>
      </c>
      <c r="X255">
        <v>-388798825</v>
      </c>
      <c r="Y255">
        <f t="shared" si="161"/>
        <v>0.34200000000000003</v>
      </c>
      <c r="AA255">
        <v>94.23</v>
      </c>
      <c r="AB255">
        <v>0</v>
      </c>
      <c r="AC255">
        <v>0</v>
      </c>
      <c r="AD255">
        <v>0</v>
      </c>
      <c r="AE255">
        <v>5.82</v>
      </c>
      <c r="AF255">
        <v>0</v>
      </c>
      <c r="AG255">
        <v>0</v>
      </c>
      <c r="AH255">
        <v>0</v>
      </c>
      <c r="AI255">
        <v>16.190000000000001</v>
      </c>
      <c r="AJ255">
        <v>1</v>
      </c>
      <c r="AK255">
        <v>1</v>
      </c>
      <c r="AL255">
        <v>1</v>
      </c>
      <c r="AM255">
        <v>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0.34200000000000003</v>
      </c>
      <c r="AU255" t="s">
        <v>3</v>
      </c>
      <c r="AV255">
        <v>0</v>
      </c>
      <c r="AW255">
        <v>2</v>
      </c>
      <c r="AX255">
        <v>60526558</v>
      </c>
      <c r="AY255">
        <v>1</v>
      </c>
      <c r="AZ255">
        <v>0</v>
      </c>
      <c r="BA255">
        <v>254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ROUND(Y255*Source!I103,9)</f>
        <v>0</v>
      </c>
      <c r="CY255">
        <f t="shared" si="162"/>
        <v>94.23</v>
      </c>
      <c r="CZ255">
        <f t="shared" si="163"/>
        <v>5.82</v>
      </c>
      <c r="DA255">
        <f t="shared" si="164"/>
        <v>16.190000000000001</v>
      </c>
      <c r="DB255">
        <f t="shared" si="165"/>
        <v>1.99</v>
      </c>
      <c r="DC255">
        <f t="shared" si="166"/>
        <v>0</v>
      </c>
      <c r="DD255" t="s">
        <v>3</v>
      </c>
      <c r="DE255" t="s">
        <v>3</v>
      </c>
      <c r="DF255">
        <f t="shared" si="167"/>
        <v>0</v>
      </c>
      <c r="DG255">
        <f t="shared" si="168"/>
        <v>0</v>
      </c>
      <c r="DH255">
        <f t="shared" si="169"/>
        <v>0</v>
      </c>
      <c r="DI255">
        <f t="shared" si="139"/>
        <v>0</v>
      </c>
      <c r="DJ255">
        <f t="shared" si="170"/>
        <v>0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ROW(Source!A103)</f>
        <v>103</v>
      </c>
      <c r="B256">
        <v>59204059</v>
      </c>
      <c r="C256">
        <v>60526535</v>
      </c>
      <c r="D256">
        <v>58309084</v>
      </c>
      <c r="E256">
        <v>1</v>
      </c>
      <c r="F256">
        <v>1</v>
      </c>
      <c r="G256">
        <v>1080</v>
      </c>
      <c r="H256">
        <v>3</v>
      </c>
      <c r="I256" t="s">
        <v>907</v>
      </c>
      <c r="J256" t="s">
        <v>908</v>
      </c>
      <c r="K256" t="s">
        <v>909</v>
      </c>
      <c r="L256">
        <v>1348</v>
      </c>
      <c r="N256">
        <v>1009</v>
      </c>
      <c r="O256" t="s">
        <v>900</v>
      </c>
      <c r="P256" t="s">
        <v>900</v>
      </c>
      <c r="Q256">
        <v>1000</v>
      </c>
      <c r="W256">
        <v>0</v>
      </c>
      <c r="X256">
        <v>356473523</v>
      </c>
      <c r="Y256">
        <f t="shared" si="161"/>
        <v>8.7000000000000001E-4</v>
      </c>
      <c r="AA256">
        <v>55779.05</v>
      </c>
      <c r="AB256">
        <v>0</v>
      </c>
      <c r="AC256">
        <v>0</v>
      </c>
      <c r="AD256">
        <v>0</v>
      </c>
      <c r="AE256">
        <v>16214.84</v>
      </c>
      <c r="AF256">
        <v>0</v>
      </c>
      <c r="AG256">
        <v>0</v>
      </c>
      <c r="AH256">
        <v>0</v>
      </c>
      <c r="AI256">
        <v>3.44</v>
      </c>
      <c r="AJ256">
        <v>1</v>
      </c>
      <c r="AK256">
        <v>1</v>
      </c>
      <c r="AL256">
        <v>1</v>
      </c>
      <c r="AM256">
        <v>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8.7000000000000001E-4</v>
      </c>
      <c r="AU256" t="s">
        <v>3</v>
      </c>
      <c r="AV256">
        <v>0</v>
      </c>
      <c r="AW256">
        <v>2</v>
      </c>
      <c r="AX256">
        <v>60526559</v>
      </c>
      <c r="AY256">
        <v>1</v>
      </c>
      <c r="AZ256">
        <v>0</v>
      </c>
      <c r="BA256">
        <v>255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ROUND(Y256*Source!I103,9)</f>
        <v>0</v>
      </c>
      <c r="CY256">
        <f t="shared" si="162"/>
        <v>55779.05</v>
      </c>
      <c r="CZ256">
        <f t="shared" si="163"/>
        <v>16214.84</v>
      </c>
      <c r="DA256">
        <f t="shared" si="164"/>
        <v>3.44</v>
      </c>
      <c r="DB256">
        <f t="shared" si="165"/>
        <v>14.11</v>
      </c>
      <c r="DC256">
        <f t="shared" si="166"/>
        <v>0</v>
      </c>
      <c r="DD256" t="s">
        <v>3</v>
      </c>
      <c r="DE256" t="s">
        <v>3</v>
      </c>
      <c r="DF256">
        <f t="shared" si="167"/>
        <v>0</v>
      </c>
      <c r="DG256">
        <f t="shared" si="168"/>
        <v>0</v>
      </c>
      <c r="DH256">
        <f t="shared" si="169"/>
        <v>0</v>
      </c>
      <c r="DI256">
        <f t="shared" si="139"/>
        <v>0</v>
      </c>
      <c r="DJ256">
        <f t="shared" si="170"/>
        <v>0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">
      <c r="A257">
        <f>ROW(Source!A103)</f>
        <v>103</v>
      </c>
      <c r="B257">
        <v>59204059</v>
      </c>
      <c r="C257">
        <v>60526535</v>
      </c>
      <c r="D257">
        <v>58309253</v>
      </c>
      <c r="E257">
        <v>1</v>
      </c>
      <c r="F257">
        <v>1</v>
      </c>
      <c r="G257">
        <v>1080</v>
      </c>
      <c r="H257">
        <v>3</v>
      </c>
      <c r="I257" t="s">
        <v>910</v>
      </c>
      <c r="J257" t="s">
        <v>911</v>
      </c>
      <c r="K257" t="s">
        <v>912</v>
      </c>
      <c r="L257">
        <v>1346</v>
      </c>
      <c r="N257">
        <v>1009</v>
      </c>
      <c r="O257" t="s">
        <v>880</v>
      </c>
      <c r="P257" t="s">
        <v>880</v>
      </c>
      <c r="Q257">
        <v>1</v>
      </c>
      <c r="W257">
        <v>0</v>
      </c>
      <c r="X257">
        <v>1135396300</v>
      </c>
      <c r="Y257">
        <f t="shared" si="161"/>
        <v>0.1</v>
      </c>
      <c r="AA257">
        <v>85.4</v>
      </c>
      <c r="AB257">
        <v>0</v>
      </c>
      <c r="AC257">
        <v>0</v>
      </c>
      <c r="AD257">
        <v>0</v>
      </c>
      <c r="AE257">
        <v>20.190000000000001</v>
      </c>
      <c r="AF257">
        <v>0</v>
      </c>
      <c r="AG257">
        <v>0</v>
      </c>
      <c r="AH257">
        <v>0</v>
      </c>
      <c r="AI257">
        <v>4.2300000000000004</v>
      </c>
      <c r="AJ257">
        <v>1</v>
      </c>
      <c r="AK257">
        <v>1</v>
      </c>
      <c r="AL257">
        <v>1</v>
      </c>
      <c r="AM257">
        <v>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0.1</v>
      </c>
      <c r="AU257" t="s">
        <v>3</v>
      </c>
      <c r="AV257">
        <v>0</v>
      </c>
      <c r="AW257">
        <v>2</v>
      </c>
      <c r="AX257">
        <v>60526560</v>
      </c>
      <c r="AY257">
        <v>1</v>
      </c>
      <c r="AZ257">
        <v>0</v>
      </c>
      <c r="BA257">
        <v>256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v>0</v>
      </c>
      <c r="CX257">
        <f>ROUND(Y257*Source!I103,9)</f>
        <v>0</v>
      </c>
      <c r="CY257">
        <f t="shared" si="162"/>
        <v>85.4</v>
      </c>
      <c r="CZ257">
        <f t="shared" si="163"/>
        <v>20.190000000000001</v>
      </c>
      <c r="DA257">
        <f t="shared" si="164"/>
        <v>4.2300000000000004</v>
      </c>
      <c r="DB257">
        <f t="shared" si="165"/>
        <v>2.02</v>
      </c>
      <c r="DC257">
        <f t="shared" si="166"/>
        <v>0</v>
      </c>
      <c r="DD257" t="s">
        <v>3</v>
      </c>
      <c r="DE257" t="s">
        <v>3</v>
      </c>
      <c r="DF257">
        <f t="shared" si="167"/>
        <v>0</v>
      </c>
      <c r="DG257">
        <f t="shared" si="168"/>
        <v>0</v>
      </c>
      <c r="DH257">
        <f t="shared" si="169"/>
        <v>0</v>
      </c>
      <c r="DI257">
        <f t="shared" ref="DI257:DI320" si="171">ROUND(ROUND(AH257,2)*CX257,2)</f>
        <v>0</v>
      </c>
      <c r="DJ257">
        <f t="shared" si="170"/>
        <v>0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">
      <c r="A258">
        <f>ROW(Source!A103)</f>
        <v>103</v>
      </c>
      <c r="B258">
        <v>59204059</v>
      </c>
      <c r="C258">
        <v>60526535</v>
      </c>
      <c r="D258">
        <v>58309395</v>
      </c>
      <c r="E258">
        <v>1</v>
      </c>
      <c r="F258">
        <v>1</v>
      </c>
      <c r="G258">
        <v>1080</v>
      </c>
      <c r="H258">
        <v>3</v>
      </c>
      <c r="I258" t="s">
        <v>913</v>
      </c>
      <c r="J258" t="s">
        <v>914</v>
      </c>
      <c r="K258" t="s">
        <v>915</v>
      </c>
      <c r="L258">
        <v>1348</v>
      </c>
      <c r="N258">
        <v>1009</v>
      </c>
      <c r="O258" t="s">
        <v>900</v>
      </c>
      <c r="P258" t="s">
        <v>900</v>
      </c>
      <c r="Q258">
        <v>1000</v>
      </c>
      <c r="W258">
        <v>0</v>
      </c>
      <c r="X258">
        <v>1017087992</v>
      </c>
      <c r="Y258">
        <f t="shared" si="161"/>
        <v>4.0000000000000002E-4</v>
      </c>
      <c r="AA258">
        <v>62739.3</v>
      </c>
      <c r="AB258">
        <v>0</v>
      </c>
      <c r="AC258">
        <v>0</v>
      </c>
      <c r="AD258">
        <v>0</v>
      </c>
      <c r="AE258">
        <v>35445.93</v>
      </c>
      <c r="AF258">
        <v>0</v>
      </c>
      <c r="AG258">
        <v>0</v>
      </c>
      <c r="AH258">
        <v>0</v>
      </c>
      <c r="AI258">
        <v>1.77</v>
      </c>
      <c r="AJ258">
        <v>1</v>
      </c>
      <c r="AK258">
        <v>1</v>
      </c>
      <c r="AL258">
        <v>1</v>
      </c>
      <c r="AM258">
        <v>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4.0000000000000002E-4</v>
      </c>
      <c r="AU258" t="s">
        <v>3</v>
      </c>
      <c r="AV258">
        <v>0</v>
      </c>
      <c r="AW258">
        <v>2</v>
      </c>
      <c r="AX258">
        <v>60526561</v>
      </c>
      <c r="AY258">
        <v>1</v>
      </c>
      <c r="AZ258">
        <v>0</v>
      </c>
      <c r="BA258">
        <v>257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ROUND(Y258*Source!I103,9)</f>
        <v>0</v>
      </c>
      <c r="CY258">
        <f t="shared" si="162"/>
        <v>62739.3</v>
      </c>
      <c r="CZ258">
        <f t="shared" si="163"/>
        <v>35445.93</v>
      </c>
      <c r="DA258">
        <f t="shared" si="164"/>
        <v>1.77</v>
      </c>
      <c r="DB258">
        <f t="shared" si="165"/>
        <v>14.18</v>
      </c>
      <c r="DC258">
        <f t="shared" si="166"/>
        <v>0</v>
      </c>
      <c r="DD258" t="s">
        <v>3</v>
      </c>
      <c r="DE258" t="s">
        <v>3</v>
      </c>
      <c r="DF258">
        <f t="shared" si="167"/>
        <v>0</v>
      </c>
      <c r="DG258">
        <f t="shared" si="168"/>
        <v>0</v>
      </c>
      <c r="DH258">
        <f t="shared" si="169"/>
        <v>0</v>
      </c>
      <c r="DI258">
        <f t="shared" si="171"/>
        <v>0</v>
      </c>
      <c r="DJ258">
        <f t="shared" si="170"/>
        <v>0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">
      <c r="A259">
        <f>ROW(Source!A103)</f>
        <v>103</v>
      </c>
      <c r="B259">
        <v>59204059</v>
      </c>
      <c r="C259">
        <v>60526535</v>
      </c>
      <c r="D259">
        <v>58326209</v>
      </c>
      <c r="E259">
        <v>1</v>
      </c>
      <c r="F259">
        <v>1</v>
      </c>
      <c r="G259">
        <v>1080</v>
      </c>
      <c r="H259">
        <v>3</v>
      </c>
      <c r="I259" t="s">
        <v>87</v>
      </c>
      <c r="J259" t="s">
        <v>89</v>
      </c>
      <c r="K259" t="s">
        <v>119</v>
      </c>
      <c r="L259">
        <v>1354</v>
      </c>
      <c r="N259">
        <v>1010</v>
      </c>
      <c r="O259" t="s">
        <v>39</v>
      </c>
      <c r="P259" t="s">
        <v>39</v>
      </c>
      <c r="Q259">
        <v>1</v>
      </c>
      <c r="W259">
        <v>0</v>
      </c>
      <c r="X259">
        <v>276855854</v>
      </c>
      <c r="Y259">
        <f t="shared" si="161"/>
        <v>32.432431999999999</v>
      </c>
      <c r="AA259">
        <v>66.540000000000006</v>
      </c>
      <c r="AB259">
        <v>0</v>
      </c>
      <c r="AC259">
        <v>0</v>
      </c>
      <c r="AD259">
        <v>0</v>
      </c>
      <c r="AE259">
        <v>22.71</v>
      </c>
      <c r="AF259">
        <v>0</v>
      </c>
      <c r="AG259">
        <v>0</v>
      </c>
      <c r="AH259">
        <v>0</v>
      </c>
      <c r="AI259">
        <v>2.93</v>
      </c>
      <c r="AJ259">
        <v>1</v>
      </c>
      <c r="AK259">
        <v>1</v>
      </c>
      <c r="AL259">
        <v>1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 t="s">
        <v>3</v>
      </c>
      <c r="AT259">
        <v>32.432431999999999</v>
      </c>
      <c r="AU259" t="s">
        <v>3</v>
      </c>
      <c r="AV259">
        <v>0</v>
      </c>
      <c r="AW259">
        <v>1</v>
      </c>
      <c r="AX259">
        <v>-1</v>
      </c>
      <c r="AY259">
        <v>0</v>
      </c>
      <c r="AZ259">
        <v>0</v>
      </c>
      <c r="BA259" t="s">
        <v>3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ROUND(Y259*Source!I103,9)</f>
        <v>0</v>
      </c>
      <c r="CY259">
        <f t="shared" si="162"/>
        <v>66.540000000000006</v>
      </c>
      <c r="CZ259">
        <f t="shared" si="163"/>
        <v>22.71</v>
      </c>
      <c r="DA259">
        <f t="shared" si="164"/>
        <v>2.93</v>
      </c>
      <c r="DB259">
        <f t="shared" si="165"/>
        <v>736.54</v>
      </c>
      <c r="DC259">
        <f t="shared" si="166"/>
        <v>0</v>
      </c>
      <c r="DD259" t="s">
        <v>3</v>
      </c>
      <c r="DE259" t="s">
        <v>3</v>
      </c>
      <c r="DF259">
        <f t="shared" si="167"/>
        <v>0</v>
      </c>
      <c r="DG259">
        <f t="shared" si="168"/>
        <v>0</v>
      </c>
      <c r="DH259">
        <f t="shared" si="169"/>
        <v>0</v>
      </c>
      <c r="DI259">
        <f t="shared" si="171"/>
        <v>0</v>
      </c>
      <c r="DJ259">
        <f t="shared" si="170"/>
        <v>0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">
      <c r="A260">
        <f>ROW(Source!A103)</f>
        <v>103</v>
      </c>
      <c r="B260">
        <v>59204059</v>
      </c>
      <c r="C260">
        <v>60526535</v>
      </c>
      <c r="D260">
        <v>58321781</v>
      </c>
      <c r="E260">
        <v>1</v>
      </c>
      <c r="F260">
        <v>1</v>
      </c>
      <c r="G260">
        <v>1080</v>
      </c>
      <c r="H260">
        <v>3</v>
      </c>
      <c r="I260" t="s">
        <v>112</v>
      </c>
      <c r="J260" t="s">
        <v>114</v>
      </c>
      <c r="K260" t="s">
        <v>113</v>
      </c>
      <c r="L260">
        <v>1301</v>
      </c>
      <c r="N260">
        <v>1003</v>
      </c>
      <c r="O260" t="s">
        <v>34</v>
      </c>
      <c r="P260" t="s">
        <v>34</v>
      </c>
      <c r="Q260">
        <v>1</v>
      </c>
      <c r="W260">
        <v>0</v>
      </c>
      <c r="X260">
        <v>-1904747147</v>
      </c>
      <c r="Y260">
        <f t="shared" si="161"/>
        <v>100</v>
      </c>
      <c r="AA260">
        <v>731.57</v>
      </c>
      <c r="AB260">
        <v>0</v>
      </c>
      <c r="AC260">
        <v>0</v>
      </c>
      <c r="AD260">
        <v>0</v>
      </c>
      <c r="AE260">
        <v>61.58</v>
      </c>
      <c r="AF260">
        <v>0</v>
      </c>
      <c r="AG260">
        <v>0</v>
      </c>
      <c r="AH260">
        <v>0</v>
      </c>
      <c r="AI260">
        <v>11.88</v>
      </c>
      <c r="AJ260">
        <v>1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 t="s">
        <v>3</v>
      </c>
      <c r="AT260">
        <v>100</v>
      </c>
      <c r="AU260" t="s">
        <v>3</v>
      </c>
      <c r="AV260">
        <v>0</v>
      </c>
      <c r="AW260">
        <v>1</v>
      </c>
      <c r="AX260">
        <v>-1</v>
      </c>
      <c r="AY260">
        <v>0</v>
      </c>
      <c r="AZ260">
        <v>0</v>
      </c>
      <c r="BA260" t="s">
        <v>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ROUND(Y260*Source!I103,9)</f>
        <v>0</v>
      </c>
      <c r="CY260">
        <f t="shared" si="162"/>
        <v>731.57</v>
      </c>
      <c r="CZ260">
        <f t="shared" si="163"/>
        <v>61.58</v>
      </c>
      <c r="DA260">
        <f t="shared" si="164"/>
        <v>11.88</v>
      </c>
      <c r="DB260">
        <f t="shared" si="165"/>
        <v>6158</v>
      </c>
      <c r="DC260">
        <f t="shared" si="166"/>
        <v>0</v>
      </c>
      <c r="DD260" t="s">
        <v>3</v>
      </c>
      <c r="DE260" t="s">
        <v>3</v>
      </c>
      <c r="DF260">
        <f t="shared" si="167"/>
        <v>0</v>
      </c>
      <c r="DG260">
        <f t="shared" si="168"/>
        <v>0</v>
      </c>
      <c r="DH260">
        <f t="shared" si="169"/>
        <v>0</v>
      </c>
      <c r="DI260">
        <f t="shared" si="171"/>
        <v>0</v>
      </c>
      <c r="DJ260">
        <f t="shared" si="170"/>
        <v>0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ROW(Source!A108)</f>
        <v>108</v>
      </c>
      <c r="B261">
        <v>59204062</v>
      </c>
      <c r="C261">
        <v>60526567</v>
      </c>
      <c r="D261">
        <v>58266404</v>
      </c>
      <c r="E261">
        <v>1080</v>
      </c>
      <c r="F261">
        <v>1</v>
      </c>
      <c r="G261">
        <v>1080</v>
      </c>
      <c r="H261">
        <v>1</v>
      </c>
      <c r="I261" t="s">
        <v>859</v>
      </c>
      <c r="J261" t="s">
        <v>3</v>
      </c>
      <c r="K261" t="s">
        <v>860</v>
      </c>
      <c r="L261">
        <v>1191</v>
      </c>
      <c r="N261">
        <v>1013</v>
      </c>
      <c r="O261" t="s">
        <v>861</v>
      </c>
      <c r="P261" t="s">
        <v>861</v>
      </c>
      <c r="Q261">
        <v>1</v>
      </c>
      <c r="W261">
        <v>0</v>
      </c>
      <c r="X261">
        <v>476480486</v>
      </c>
      <c r="Y261">
        <f>((AT261*1.15)*1.1)</f>
        <v>29.385950000000001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-2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23.23</v>
      </c>
      <c r="AU261" t="s">
        <v>26</v>
      </c>
      <c r="AV261">
        <v>1</v>
      </c>
      <c r="AW261">
        <v>2</v>
      </c>
      <c r="AX261">
        <v>60526578</v>
      </c>
      <c r="AY261">
        <v>1</v>
      </c>
      <c r="AZ261">
        <v>0</v>
      </c>
      <c r="BA261">
        <v>261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U261">
        <f>ROUND(AT261*Source!I108*AH261*AL261,2)</f>
        <v>0</v>
      </c>
      <c r="CV261">
        <f>ROUND(Y261*Source!I108,9)</f>
        <v>10.2850825</v>
      </c>
      <c r="CW261">
        <v>0</v>
      </c>
      <c r="CX261">
        <f>ROUND(Y261*Source!I108,9)</f>
        <v>10.2850825</v>
      </c>
      <c r="CY261">
        <f>AD261</f>
        <v>0</v>
      </c>
      <c r="CZ261">
        <f>AH261</f>
        <v>0</v>
      </c>
      <c r="DA261">
        <f>AL261</f>
        <v>1</v>
      </c>
      <c r="DB261">
        <f>ROUND(((ROUND(AT261*CZ261,2)*1.15)*1.1),6)</f>
        <v>0</v>
      </c>
      <c r="DC261">
        <f>ROUND(((ROUND(AT261*AG261,2)*1.15)*1.1),6)</f>
        <v>0</v>
      </c>
      <c r="DD261" t="s">
        <v>3</v>
      </c>
      <c r="DE261" t="s">
        <v>3</v>
      </c>
      <c r="DF261">
        <f t="shared" ref="DF261:DF275" si="172">ROUND(ROUND(AE261,2)*CX261,2)</f>
        <v>0</v>
      </c>
      <c r="DG261">
        <f t="shared" si="168"/>
        <v>0</v>
      </c>
      <c r="DH261">
        <f t="shared" si="169"/>
        <v>0</v>
      </c>
      <c r="DI261">
        <f t="shared" si="171"/>
        <v>0</v>
      </c>
      <c r="DJ261">
        <f>DI261</f>
        <v>0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">
      <c r="A262">
        <f>ROW(Source!A108)</f>
        <v>108</v>
      </c>
      <c r="B262">
        <v>59204062</v>
      </c>
      <c r="C262">
        <v>60526567</v>
      </c>
      <c r="D262">
        <v>58340578</v>
      </c>
      <c r="E262">
        <v>1</v>
      </c>
      <c r="F262">
        <v>1</v>
      </c>
      <c r="G262">
        <v>1080</v>
      </c>
      <c r="H262">
        <v>2</v>
      </c>
      <c r="I262" t="s">
        <v>862</v>
      </c>
      <c r="J262" t="s">
        <v>863</v>
      </c>
      <c r="K262" t="s">
        <v>864</v>
      </c>
      <c r="L262">
        <v>1368</v>
      </c>
      <c r="N262">
        <v>1011</v>
      </c>
      <c r="O262" t="s">
        <v>865</v>
      </c>
      <c r="P262" t="s">
        <v>865</v>
      </c>
      <c r="Q262">
        <v>1</v>
      </c>
      <c r="W262">
        <v>0</v>
      </c>
      <c r="X262">
        <v>-1985943078</v>
      </c>
      <c r="Y262">
        <f>((AT262*1.25)*1.1)</f>
        <v>4.1250000000000002E-2</v>
      </c>
      <c r="AA262">
        <v>0</v>
      </c>
      <c r="AB262">
        <v>88.67</v>
      </c>
      <c r="AC262">
        <v>13.47</v>
      </c>
      <c r="AD262">
        <v>0</v>
      </c>
      <c r="AE262">
        <v>0</v>
      </c>
      <c r="AF262">
        <v>83.1</v>
      </c>
      <c r="AG262">
        <v>12.62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-2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0.03</v>
      </c>
      <c r="AU262" t="s">
        <v>866</v>
      </c>
      <c r="AV262">
        <v>0</v>
      </c>
      <c r="AW262">
        <v>2</v>
      </c>
      <c r="AX262">
        <v>60526579</v>
      </c>
      <c r="AY262">
        <v>1</v>
      </c>
      <c r="AZ262">
        <v>0</v>
      </c>
      <c r="BA262">
        <v>262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f>ROUND(Y262*Source!I108*DO262,9)</f>
        <v>0.18220125000000001</v>
      </c>
      <c r="CX262">
        <f>ROUND(Y262*Source!I108,9)</f>
        <v>1.4437500000000001E-2</v>
      </c>
      <c r="CY262">
        <f>AB262</f>
        <v>88.67</v>
      </c>
      <c r="CZ262">
        <f>AF262</f>
        <v>83.1</v>
      </c>
      <c r="DA262">
        <f>AJ262</f>
        <v>1</v>
      </c>
      <c r="DB262">
        <f>ROUND(((ROUND(AT262*CZ262,2)*1.25)*1.1),6)</f>
        <v>3.4237500000000001</v>
      </c>
      <c r="DC262">
        <f>ROUND(((ROUND(AT262*AG262,2)*1.25)*1.1),6)</f>
        <v>0.52249999999999996</v>
      </c>
      <c r="DD262" t="s">
        <v>3</v>
      </c>
      <c r="DE262" t="s">
        <v>3</v>
      </c>
      <c r="DF262">
        <f t="shared" si="172"/>
        <v>0</v>
      </c>
      <c r="DG262">
        <f t="shared" si="168"/>
        <v>1.2</v>
      </c>
      <c r="DH262">
        <f t="shared" si="169"/>
        <v>0.18</v>
      </c>
      <c r="DI262">
        <f t="shared" si="171"/>
        <v>0</v>
      </c>
      <c r="DJ262">
        <f>DG262</f>
        <v>1.2</v>
      </c>
      <c r="DK262">
        <v>0</v>
      </c>
      <c r="DL262" t="s">
        <v>867</v>
      </c>
      <c r="DM262">
        <v>0</v>
      </c>
      <c r="DN262" t="s">
        <v>861</v>
      </c>
      <c r="DO262">
        <v>12.62</v>
      </c>
    </row>
    <row r="263" spans="1:119" x14ac:dyDescent="0.2">
      <c r="A263">
        <f>ROW(Source!A108)</f>
        <v>108</v>
      </c>
      <c r="B263">
        <v>59204062</v>
      </c>
      <c r="C263">
        <v>60526567</v>
      </c>
      <c r="D263">
        <v>58340697</v>
      </c>
      <c r="E263">
        <v>1</v>
      </c>
      <c r="F263">
        <v>1</v>
      </c>
      <c r="G263">
        <v>1080</v>
      </c>
      <c r="H263">
        <v>2</v>
      </c>
      <c r="I263" t="s">
        <v>868</v>
      </c>
      <c r="J263" t="s">
        <v>869</v>
      </c>
      <c r="K263" t="s">
        <v>870</v>
      </c>
      <c r="L263">
        <v>1368</v>
      </c>
      <c r="N263">
        <v>1011</v>
      </c>
      <c r="O263" t="s">
        <v>865</v>
      </c>
      <c r="P263" t="s">
        <v>865</v>
      </c>
      <c r="Q263">
        <v>1</v>
      </c>
      <c r="W263">
        <v>0</v>
      </c>
      <c r="X263">
        <v>2147454900</v>
      </c>
      <c r="Y263">
        <f>((AT263*1.25)*1.1)</f>
        <v>1.1825000000000001</v>
      </c>
      <c r="AA263">
        <v>0</v>
      </c>
      <c r="AB263">
        <v>0.85</v>
      </c>
      <c r="AC263">
        <v>0</v>
      </c>
      <c r="AD263">
        <v>0</v>
      </c>
      <c r="AE263">
        <v>0</v>
      </c>
      <c r="AF263">
        <v>0.8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-2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0.86</v>
      </c>
      <c r="AU263" t="s">
        <v>866</v>
      </c>
      <c r="AV263">
        <v>0</v>
      </c>
      <c r="AW263">
        <v>2</v>
      </c>
      <c r="AX263">
        <v>60526581</v>
      </c>
      <c r="AY263">
        <v>1</v>
      </c>
      <c r="AZ263">
        <v>0</v>
      </c>
      <c r="BA263">
        <v>263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f>ROUND(Y263*Source!I108*DO263,9)</f>
        <v>0</v>
      </c>
      <c r="CX263">
        <f>ROUND(Y263*Source!I108,9)</f>
        <v>0.41387499999999999</v>
      </c>
      <c r="CY263">
        <f>AB263</f>
        <v>0.85</v>
      </c>
      <c r="CZ263">
        <f>AF263</f>
        <v>0.8</v>
      </c>
      <c r="DA263">
        <f>AJ263</f>
        <v>1</v>
      </c>
      <c r="DB263">
        <f>ROUND(((ROUND(AT263*CZ263,2)*1.25)*1.1),6)</f>
        <v>0.94874999999999998</v>
      </c>
      <c r="DC263">
        <f>ROUND(((ROUND(AT263*AG263,2)*1.25)*1.1),6)</f>
        <v>0</v>
      </c>
      <c r="DD263" t="s">
        <v>3</v>
      </c>
      <c r="DE263" t="s">
        <v>3</v>
      </c>
      <c r="DF263">
        <f t="shared" si="172"/>
        <v>0</v>
      </c>
      <c r="DG263">
        <f t="shared" si="168"/>
        <v>0.33</v>
      </c>
      <c r="DH263">
        <f t="shared" si="169"/>
        <v>0</v>
      </c>
      <c r="DI263">
        <f t="shared" si="171"/>
        <v>0</v>
      </c>
      <c r="DJ263">
        <f>DG263</f>
        <v>0.33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">
      <c r="A264">
        <f>ROW(Source!A108)</f>
        <v>108</v>
      </c>
      <c r="B264">
        <v>59204062</v>
      </c>
      <c r="C264">
        <v>60526567</v>
      </c>
      <c r="D264">
        <v>58340699</v>
      </c>
      <c r="E264">
        <v>1</v>
      </c>
      <c r="F264">
        <v>1</v>
      </c>
      <c r="G264">
        <v>1080</v>
      </c>
      <c r="H264">
        <v>2</v>
      </c>
      <c r="I264" t="s">
        <v>871</v>
      </c>
      <c r="J264" t="s">
        <v>872</v>
      </c>
      <c r="K264" t="s">
        <v>873</v>
      </c>
      <c r="L264">
        <v>1368</v>
      </c>
      <c r="N264">
        <v>1011</v>
      </c>
      <c r="O264" t="s">
        <v>865</v>
      </c>
      <c r="P264" t="s">
        <v>865</v>
      </c>
      <c r="Q264">
        <v>1</v>
      </c>
      <c r="W264">
        <v>0</v>
      </c>
      <c r="X264">
        <v>539707801</v>
      </c>
      <c r="Y264">
        <f>((AT264*1.25)*1.1)</f>
        <v>0.82500000000000007</v>
      </c>
      <c r="AA264">
        <v>0</v>
      </c>
      <c r="AB264">
        <v>1.59</v>
      </c>
      <c r="AC264">
        <v>0</v>
      </c>
      <c r="AD264">
        <v>0</v>
      </c>
      <c r="AE264">
        <v>0</v>
      </c>
      <c r="AF264">
        <v>1.49</v>
      </c>
      <c r="AG264">
        <v>0</v>
      </c>
      <c r="AH264">
        <v>0</v>
      </c>
      <c r="AI264">
        <v>1</v>
      </c>
      <c r="AJ264">
        <v>1</v>
      </c>
      <c r="AK264">
        <v>1</v>
      </c>
      <c r="AL264">
        <v>1</v>
      </c>
      <c r="AM264">
        <v>-2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0.6</v>
      </c>
      <c r="AU264" t="s">
        <v>866</v>
      </c>
      <c r="AV264">
        <v>0</v>
      </c>
      <c r="AW264">
        <v>2</v>
      </c>
      <c r="AX264">
        <v>60526582</v>
      </c>
      <c r="AY264">
        <v>1</v>
      </c>
      <c r="AZ264">
        <v>0</v>
      </c>
      <c r="BA264">
        <v>264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f>ROUND(Y264*Source!I108*DO264,9)</f>
        <v>0</v>
      </c>
      <c r="CX264">
        <f>ROUND(Y264*Source!I108,9)</f>
        <v>0.28875000000000001</v>
      </c>
      <c r="CY264">
        <f>AB264</f>
        <v>1.59</v>
      </c>
      <c r="CZ264">
        <f>AF264</f>
        <v>1.49</v>
      </c>
      <c r="DA264">
        <f>AJ264</f>
        <v>1</v>
      </c>
      <c r="DB264">
        <f>ROUND(((ROUND(AT264*CZ264,2)*1.25)*1.1),6)</f>
        <v>1.2237499999999999</v>
      </c>
      <c r="DC264">
        <f>ROUND(((ROUND(AT264*AG264,2)*1.25)*1.1),6)</f>
        <v>0</v>
      </c>
      <c r="DD264" t="s">
        <v>3</v>
      </c>
      <c r="DE264" t="s">
        <v>3</v>
      </c>
      <c r="DF264">
        <f t="shared" si="172"/>
        <v>0</v>
      </c>
      <c r="DG264">
        <f t="shared" si="168"/>
        <v>0.43</v>
      </c>
      <c r="DH264">
        <f t="shared" si="169"/>
        <v>0</v>
      </c>
      <c r="DI264">
        <f t="shared" si="171"/>
        <v>0</v>
      </c>
      <c r="DJ264">
        <f>DG264</f>
        <v>0.43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">
      <c r="A265">
        <f>ROW(Source!A108)</f>
        <v>108</v>
      </c>
      <c r="B265">
        <v>59204062</v>
      </c>
      <c r="C265">
        <v>60526567</v>
      </c>
      <c r="D265">
        <v>58339814</v>
      </c>
      <c r="E265">
        <v>1</v>
      </c>
      <c r="F265">
        <v>1</v>
      </c>
      <c r="G265">
        <v>1080</v>
      </c>
      <c r="H265">
        <v>2</v>
      </c>
      <c r="I265" t="s">
        <v>874</v>
      </c>
      <c r="J265" t="s">
        <v>875</v>
      </c>
      <c r="K265" t="s">
        <v>876</v>
      </c>
      <c r="L265">
        <v>1368</v>
      </c>
      <c r="N265">
        <v>1011</v>
      </c>
      <c r="O265" t="s">
        <v>865</v>
      </c>
      <c r="P265" t="s">
        <v>865</v>
      </c>
      <c r="Q265">
        <v>1</v>
      </c>
      <c r="W265">
        <v>0</v>
      </c>
      <c r="X265">
        <v>1087580389</v>
      </c>
      <c r="Y265">
        <f>((AT265*1.25)*1.1)</f>
        <v>4.1250000000000002E-2</v>
      </c>
      <c r="AA265">
        <v>0</v>
      </c>
      <c r="AB265">
        <v>191.17</v>
      </c>
      <c r="AC265">
        <v>18.059999999999999</v>
      </c>
      <c r="AD265">
        <v>0</v>
      </c>
      <c r="AE265">
        <v>0</v>
      </c>
      <c r="AF265">
        <v>179.17</v>
      </c>
      <c r="AG265">
        <v>16.93</v>
      </c>
      <c r="AH265">
        <v>0</v>
      </c>
      <c r="AI265">
        <v>1</v>
      </c>
      <c r="AJ265">
        <v>1</v>
      </c>
      <c r="AK265">
        <v>1</v>
      </c>
      <c r="AL265">
        <v>1</v>
      </c>
      <c r="AM265">
        <v>-2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0.03</v>
      </c>
      <c r="AU265" t="s">
        <v>866</v>
      </c>
      <c r="AV265">
        <v>0</v>
      </c>
      <c r="AW265">
        <v>2</v>
      </c>
      <c r="AX265">
        <v>60526580</v>
      </c>
      <c r="AY265">
        <v>1</v>
      </c>
      <c r="AZ265">
        <v>0</v>
      </c>
      <c r="BA265">
        <v>265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f>ROUND(Y265*Source!I108*DO265,9)</f>
        <v>0.24442687499999999</v>
      </c>
      <c r="CX265">
        <f>ROUND(Y265*Source!I108,9)</f>
        <v>1.4437500000000001E-2</v>
      </c>
      <c r="CY265">
        <f>AB265</f>
        <v>191.17</v>
      </c>
      <c r="CZ265">
        <f>AF265</f>
        <v>179.17</v>
      </c>
      <c r="DA265">
        <f>AJ265</f>
        <v>1</v>
      </c>
      <c r="DB265">
        <f>ROUND(((ROUND(AT265*CZ265,2)*1.25)*1.1),6)</f>
        <v>7.3975</v>
      </c>
      <c r="DC265">
        <f>ROUND(((ROUND(AT265*AG265,2)*1.25)*1.1),6)</f>
        <v>0.70125000000000004</v>
      </c>
      <c r="DD265" t="s">
        <v>3</v>
      </c>
      <c r="DE265" t="s">
        <v>3</v>
      </c>
      <c r="DF265">
        <f t="shared" si="172"/>
        <v>0</v>
      </c>
      <c r="DG265">
        <f t="shared" si="168"/>
        <v>2.59</v>
      </c>
      <c r="DH265">
        <f t="shared" si="169"/>
        <v>0.24</v>
      </c>
      <c r="DI265">
        <f t="shared" si="171"/>
        <v>0</v>
      </c>
      <c r="DJ265">
        <f>DG265</f>
        <v>2.59</v>
      </c>
      <c r="DK265">
        <v>0</v>
      </c>
      <c r="DL265" t="s">
        <v>867</v>
      </c>
      <c r="DM265">
        <v>0</v>
      </c>
      <c r="DN265" t="s">
        <v>861</v>
      </c>
      <c r="DO265">
        <v>16.93</v>
      </c>
    </row>
    <row r="266" spans="1:119" x14ac:dyDescent="0.2">
      <c r="A266">
        <f>ROW(Source!A108)</f>
        <v>108</v>
      </c>
      <c r="B266">
        <v>59204062</v>
      </c>
      <c r="C266">
        <v>60526567</v>
      </c>
      <c r="D266">
        <v>58308811</v>
      </c>
      <c r="E266">
        <v>1</v>
      </c>
      <c r="F266">
        <v>1</v>
      </c>
      <c r="G266">
        <v>1080</v>
      </c>
      <c r="H266">
        <v>3</v>
      </c>
      <c r="I266" t="s">
        <v>877</v>
      </c>
      <c r="J266" t="s">
        <v>878</v>
      </c>
      <c r="K266" t="s">
        <v>879</v>
      </c>
      <c r="L266">
        <v>1346</v>
      </c>
      <c r="N266">
        <v>1009</v>
      </c>
      <c r="O266" t="s">
        <v>880</v>
      </c>
      <c r="P266" t="s">
        <v>880</v>
      </c>
      <c r="Q266">
        <v>1</v>
      </c>
      <c r="W266">
        <v>0</v>
      </c>
      <c r="X266">
        <v>-709773495</v>
      </c>
      <c r="Y266">
        <f>AT266</f>
        <v>0.5</v>
      </c>
      <c r="AA266">
        <v>1.61</v>
      </c>
      <c r="AB266">
        <v>0</v>
      </c>
      <c r="AC266">
        <v>0</v>
      </c>
      <c r="AD266">
        <v>0</v>
      </c>
      <c r="AE266">
        <v>1.61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-2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0.5</v>
      </c>
      <c r="AU266" t="s">
        <v>3</v>
      </c>
      <c r="AV266">
        <v>0</v>
      </c>
      <c r="AW266">
        <v>2</v>
      </c>
      <c r="AX266">
        <v>60526583</v>
      </c>
      <c r="AY266">
        <v>1</v>
      </c>
      <c r="AZ266">
        <v>0</v>
      </c>
      <c r="BA266">
        <v>266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v>0</v>
      </c>
      <c r="CX266">
        <f>ROUND(Y266*Source!I108,9)</f>
        <v>0.17499999999999999</v>
      </c>
      <c r="CY266">
        <f>AA266</f>
        <v>1.61</v>
      </c>
      <c r="CZ266">
        <f>AE266</f>
        <v>1.61</v>
      </c>
      <c r="DA266">
        <f>AI266</f>
        <v>1</v>
      </c>
      <c r="DB266">
        <f>ROUND(ROUND(AT266*CZ266,2),6)</f>
        <v>0.81</v>
      </c>
      <c r="DC266">
        <f>ROUND(ROUND(AT266*AG266,2),6)</f>
        <v>0</v>
      </c>
      <c r="DD266" t="s">
        <v>3</v>
      </c>
      <c r="DE266" t="s">
        <v>3</v>
      </c>
      <c r="DF266">
        <f t="shared" si="172"/>
        <v>0.28000000000000003</v>
      </c>
      <c r="DG266">
        <f t="shared" si="168"/>
        <v>0</v>
      </c>
      <c r="DH266">
        <f t="shared" si="169"/>
        <v>0</v>
      </c>
      <c r="DI266">
        <f t="shared" si="171"/>
        <v>0</v>
      </c>
      <c r="DJ266">
        <f>DF266</f>
        <v>0.28000000000000003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">
      <c r="A267">
        <f>ROW(Source!A108)</f>
        <v>108</v>
      </c>
      <c r="B267">
        <v>59204062</v>
      </c>
      <c r="C267">
        <v>60526567</v>
      </c>
      <c r="D267">
        <v>58308843</v>
      </c>
      <c r="E267">
        <v>1</v>
      </c>
      <c r="F267">
        <v>1</v>
      </c>
      <c r="G267">
        <v>1080</v>
      </c>
      <c r="H267">
        <v>3</v>
      </c>
      <c r="I267" t="s">
        <v>881</v>
      </c>
      <c r="J267" t="s">
        <v>882</v>
      </c>
      <c r="K267" t="s">
        <v>883</v>
      </c>
      <c r="L267">
        <v>1346</v>
      </c>
      <c r="N267">
        <v>1009</v>
      </c>
      <c r="O267" t="s">
        <v>880</v>
      </c>
      <c r="P267" t="s">
        <v>880</v>
      </c>
      <c r="Q267">
        <v>1</v>
      </c>
      <c r="W267">
        <v>0</v>
      </c>
      <c r="X267">
        <v>-872094078</v>
      </c>
      <c r="Y267">
        <f>AT267</f>
        <v>0.17199999999999999</v>
      </c>
      <c r="AA267">
        <v>36.78</v>
      </c>
      <c r="AB267">
        <v>0</v>
      </c>
      <c r="AC267">
        <v>0</v>
      </c>
      <c r="AD267">
        <v>0</v>
      </c>
      <c r="AE267">
        <v>36.78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-2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0.17199999999999999</v>
      </c>
      <c r="AU267" t="s">
        <v>3</v>
      </c>
      <c r="AV267">
        <v>0</v>
      </c>
      <c r="AW267">
        <v>2</v>
      </c>
      <c r="AX267">
        <v>60526584</v>
      </c>
      <c r="AY267">
        <v>1</v>
      </c>
      <c r="AZ267">
        <v>0</v>
      </c>
      <c r="BA267">
        <v>267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v>0</v>
      </c>
      <c r="CX267">
        <f>ROUND(Y267*Source!I108,9)</f>
        <v>6.0199999999999997E-2</v>
      </c>
      <c r="CY267">
        <f>AA267</f>
        <v>36.78</v>
      </c>
      <c r="CZ267">
        <f>AE267</f>
        <v>36.78</v>
      </c>
      <c r="DA267">
        <f>AI267</f>
        <v>1</v>
      </c>
      <c r="DB267">
        <f>ROUND(ROUND(AT267*CZ267,2),6)</f>
        <v>6.33</v>
      </c>
      <c r="DC267">
        <f>ROUND(ROUND(AT267*AG267,2),6)</f>
        <v>0</v>
      </c>
      <c r="DD267" t="s">
        <v>3</v>
      </c>
      <c r="DE267" t="s">
        <v>3</v>
      </c>
      <c r="DF267">
        <f t="shared" si="172"/>
        <v>2.21</v>
      </c>
      <c r="DG267">
        <f t="shared" si="168"/>
        <v>0</v>
      </c>
      <c r="DH267">
        <f t="shared" si="169"/>
        <v>0</v>
      </c>
      <c r="DI267">
        <f t="shared" si="171"/>
        <v>0</v>
      </c>
      <c r="DJ267">
        <f>DF267</f>
        <v>2.21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">
      <c r="A268">
        <f>ROW(Source!A108)</f>
        <v>108</v>
      </c>
      <c r="B268">
        <v>59204062</v>
      </c>
      <c r="C268">
        <v>60526567</v>
      </c>
      <c r="D268">
        <v>58308917</v>
      </c>
      <c r="E268">
        <v>1</v>
      </c>
      <c r="F268">
        <v>1</v>
      </c>
      <c r="G268">
        <v>1080</v>
      </c>
      <c r="H268">
        <v>3</v>
      </c>
      <c r="I268" t="s">
        <v>884</v>
      </c>
      <c r="J268" t="s">
        <v>885</v>
      </c>
      <c r="K268" t="s">
        <v>886</v>
      </c>
      <c r="L268">
        <v>1354</v>
      </c>
      <c r="N268">
        <v>1010</v>
      </c>
      <c r="O268" t="s">
        <v>39</v>
      </c>
      <c r="P268" t="s">
        <v>39</v>
      </c>
      <c r="Q268">
        <v>1</v>
      </c>
      <c r="W268">
        <v>0</v>
      </c>
      <c r="X268">
        <v>-40224714</v>
      </c>
      <c r="Y268">
        <f>AT268</f>
        <v>20</v>
      </c>
      <c r="AA268">
        <v>0.89</v>
      </c>
      <c r="AB268">
        <v>0</v>
      </c>
      <c r="AC268">
        <v>0</v>
      </c>
      <c r="AD268">
        <v>0</v>
      </c>
      <c r="AE268">
        <v>0.89</v>
      </c>
      <c r="AF268">
        <v>0</v>
      </c>
      <c r="AG268">
        <v>0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-2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20</v>
      </c>
      <c r="AU268" t="s">
        <v>3</v>
      </c>
      <c r="AV268">
        <v>0</v>
      </c>
      <c r="AW268">
        <v>2</v>
      </c>
      <c r="AX268">
        <v>60526585</v>
      </c>
      <c r="AY268">
        <v>1</v>
      </c>
      <c r="AZ268">
        <v>0</v>
      </c>
      <c r="BA268">
        <v>268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ROUND(Y268*Source!I108,9)</f>
        <v>7</v>
      </c>
      <c r="CY268">
        <f>AA268</f>
        <v>0.89</v>
      </c>
      <c r="CZ268">
        <f>AE268</f>
        <v>0.89</v>
      </c>
      <c r="DA268">
        <f>AI268</f>
        <v>1</v>
      </c>
      <c r="DB268">
        <f>ROUND(ROUND(AT268*CZ268,2),6)</f>
        <v>17.8</v>
      </c>
      <c r="DC268">
        <f>ROUND(ROUND(AT268*AG268,2),6)</f>
        <v>0</v>
      </c>
      <c r="DD268" t="s">
        <v>3</v>
      </c>
      <c r="DE268" t="s">
        <v>3</v>
      </c>
      <c r="DF268">
        <f t="shared" si="172"/>
        <v>6.23</v>
      </c>
      <c r="DG268">
        <f t="shared" si="168"/>
        <v>0</v>
      </c>
      <c r="DH268">
        <f t="shared" si="169"/>
        <v>0</v>
      </c>
      <c r="DI268">
        <f t="shared" si="171"/>
        <v>0</v>
      </c>
      <c r="DJ268">
        <f>DF268</f>
        <v>6.23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">
      <c r="A269">
        <f>ROW(Source!A108)</f>
        <v>108</v>
      </c>
      <c r="B269">
        <v>59204062</v>
      </c>
      <c r="C269">
        <v>60526567</v>
      </c>
      <c r="D269">
        <v>58326216</v>
      </c>
      <c r="E269">
        <v>1</v>
      </c>
      <c r="F269">
        <v>1</v>
      </c>
      <c r="G269">
        <v>1080</v>
      </c>
      <c r="H269">
        <v>3</v>
      </c>
      <c r="I269" t="s">
        <v>46</v>
      </c>
      <c r="J269" t="s">
        <v>49</v>
      </c>
      <c r="K269" t="s">
        <v>47</v>
      </c>
      <c r="L269">
        <v>1355</v>
      </c>
      <c r="N269">
        <v>1010</v>
      </c>
      <c r="O269" t="s">
        <v>48</v>
      </c>
      <c r="P269" t="s">
        <v>48</v>
      </c>
      <c r="Q269">
        <v>100</v>
      </c>
      <c r="W269">
        <v>0</v>
      </c>
      <c r="X269">
        <v>1873919888</v>
      </c>
      <c r="Y269">
        <f>AT269</f>
        <v>0.31428600000000001</v>
      </c>
      <c r="AA269">
        <v>526.22</v>
      </c>
      <c r="AB269">
        <v>0</v>
      </c>
      <c r="AC269">
        <v>0</v>
      </c>
      <c r="AD269">
        <v>0</v>
      </c>
      <c r="AE269">
        <v>526.22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 t="s">
        <v>3</v>
      </c>
      <c r="AT269">
        <v>0.31428600000000001</v>
      </c>
      <c r="AU269" t="s">
        <v>3</v>
      </c>
      <c r="AV269">
        <v>0</v>
      </c>
      <c r="AW269">
        <v>1</v>
      </c>
      <c r="AX269">
        <v>-1</v>
      </c>
      <c r="AY269">
        <v>0</v>
      </c>
      <c r="AZ269">
        <v>0</v>
      </c>
      <c r="BA269" t="s">
        <v>3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ROUND(Y269*Source!I108,9)</f>
        <v>0.1100001</v>
      </c>
      <c r="CY269">
        <f>AA269</f>
        <v>526.22</v>
      </c>
      <c r="CZ269">
        <f>AE269</f>
        <v>526.22</v>
      </c>
      <c r="DA269">
        <f>AI269</f>
        <v>1</v>
      </c>
      <c r="DB269">
        <f>ROUND(ROUND(AT269*CZ269,2),6)</f>
        <v>165.38</v>
      </c>
      <c r="DC269">
        <f>ROUND(ROUND(AT269*AG269,2),6)</f>
        <v>0</v>
      </c>
      <c r="DD269" t="s">
        <v>3</v>
      </c>
      <c r="DE269" t="s">
        <v>3</v>
      </c>
      <c r="DF269">
        <f t="shared" si="172"/>
        <v>57.88</v>
      </c>
      <c r="DG269">
        <f t="shared" si="168"/>
        <v>0</v>
      </c>
      <c r="DH269">
        <f t="shared" si="169"/>
        <v>0</v>
      </c>
      <c r="DI269">
        <f t="shared" si="171"/>
        <v>0</v>
      </c>
      <c r="DJ269">
        <f>DF269</f>
        <v>57.88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">
      <c r="A270">
        <f>ROW(Source!A108)</f>
        <v>108</v>
      </c>
      <c r="B270">
        <v>59204062</v>
      </c>
      <c r="C270">
        <v>60526567</v>
      </c>
      <c r="D270">
        <v>58324998</v>
      </c>
      <c r="E270">
        <v>1</v>
      </c>
      <c r="F270">
        <v>1</v>
      </c>
      <c r="G270">
        <v>1080</v>
      </c>
      <c r="H270">
        <v>3</v>
      </c>
      <c r="I270" t="s">
        <v>125</v>
      </c>
      <c r="J270" t="s">
        <v>127</v>
      </c>
      <c r="K270" t="s">
        <v>126</v>
      </c>
      <c r="L270">
        <v>1301</v>
      </c>
      <c r="N270">
        <v>1003</v>
      </c>
      <c r="O270" t="s">
        <v>34</v>
      </c>
      <c r="P270" t="s">
        <v>34</v>
      </c>
      <c r="Q270">
        <v>1</v>
      </c>
      <c r="W270">
        <v>0</v>
      </c>
      <c r="X270">
        <v>233716425</v>
      </c>
      <c r="Y270">
        <f>AT270</f>
        <v>100</v>
      </c>
      <c r="AA270">
        <v>52.61</v>
      </c>
      <c r="AB270">
        <v>0</v>
      </c>
      <c r="AC270">
        <v>0</v>
      </c>
      <c r="AD270">
        <v>0</v>
      </c>
      <c r="AE270">
        <v>52.61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3</v>
      </c>
      <c r="AT270">
        <v>100</v>
      </c>
      <c r="AU270" t="s">
        <v>3</v>
      </c>
      <c r="AV270">
        <v>0</v>
      </c>
      <c r="AW270">
        <v>1</v>
      </c>
      <c r="AX270">
        <v>-1</v>
      </c>
      <c r="AY270">
        <v>0</v>
      </c>
      <c r="AZ270">
        <v>0</v>
      </c>
      <c r="BA270" t="s">
        <v>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ROUND(Y270*Source!I108,9)</f>
        <v>35</v>
      </c>
      <c r="CY270">
        <f>AA270</f>
        <v>52.61</v>
      </c>
      <c r="CZ270">
        <f>AE270</f>
        <v>52.61</v>
      </c>
      <c r="DA270">
        <f>AI270</f>
        <v>1</v>
      </c>
      <c r="DB270">
        <f>ROUND(ROUND(AT270*CZ270,2),6)</f>
        <v>5261</v>
      </c>
      <c r="DC270">
        <f>ROUND(ROUND(AT270*AG270,2),6)</f>
        <v>0</v>
      </c>
      <c r="DD270" t="s">
        <v>3</v>
      </c>
      <c r="DE270" t="s">
        <v>3</v>
      </c>
      <c r="DF270">
        <f t="shared" si="172"/>
        <v>1841.35</v>
      </c>
      <c r="DG270">
        <f t="shared" si="168"/>
        <v>0</v>
      </c>
      <c r="DH270">
        <f t="shared" si="169"/>
        <v>0</v>
      </c>
      <c r="DI270">
        <f t="shared" si="171"/>
        <v>0</v>
      </c>
      <c r="DJ270">
        <f>DF270</f>
        <v>1841.35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">
      <c r="A271">
        <f>ROW(Source!A109)</f>
        <v>109</v>
      </c>
      <c r="B271">
        <v>59204059</v>
      </c>
      <c r="C271">
        <v>60526567</v>
      </c>
      <c r="D271">
        <v>58266404</v>
      </c>
      <c r="E271">
        <v>1080</v>
      </c>
      <c r="F271">
        <v>1</v>
      </c>
      <c r="G271">
        <v>1080</v>
      </c>
      <c r="H271">
        <v>1</v>
      </c>
      <c r="I271" t="s">
        <v>859</v>
      </c>
      <c r="J271" t="s">
        <v>3</v>
      </c>
      <c r="K271" t="s">
        <v>860</v>
      </c>
      <c r="L271">
        <v>1191</v>
      </c>
      <c r="N271">
        <v>1013</v>
      </c>
      <c r="O271" t="s">
        <v>861</v>
      </c>
      <c r="P271" t="s">
        <v>861</v>
      </c>
      <c r="Q271">
        <v>1</v>
      </c>
      <c r="W271">
        <v>0</v>
      </c>
      <c r="X271">
        <v>476480486</v>
      </c>
      <c r="Y271">
        <f>((AT271*1.15)*1.1)</f>
        <v>29.385950000000001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5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23.23</v>
      </c>
      <c r="AU271" t="s">
        <v>26</v>
      </c>
      <c r="AV271">
        <v>1</v>
      </c>
      <c r="AW271">
        <v>2</v>
      </c>
      <c r="AX271">
        <v>60526578</v>
      </c>
      <c r="AY271">
        <v>1</v>
      </c>
      <c r="AZ271">
        <v>0</v>
      </c>
      <c r="BA271">
        <v>272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U271">
        <f>ROUND(AT271*Source!I109*AH271*AL271,2)</f>
        <v>0</v>
      </c>
      <c r="CV271">
        <f>ROUND(Y271*Source!I109,9)</f>
        <v>10.2850825</v>
      </c>
      <c r="CW271">
        <v>0</v>
      </c>
      <c r="CX271">
        <f>ROUND(Y271*Source!I109,9)</f>
        <v>10.2850825</v>
      </c>
      <c r="CY271">
        <f>AD271</f>
        <v>0</v>
      </c>
      <c r="CZ271">
        <f>AH271</f>
        <v>0</v>
      </c>
      <c r="DA271">
        <f>AL271</f>
        <v>1</v>
      </c>
      <c r="DB271">
        <f>ROUND(((ROUND(AT271*CZ271,2)*1.15)*1.1),6)</f>
        <v>0</v>
      </c>
      <c r="DC271">
        <f>ROUND(((ROUND(AT271*AG271,2)*1.15)*1.1),6)</f>
        <v>0</v>
      </c>
      <c r="DD271" t="s">
        <v>3</v>
      </c>
      <c r="DE271" t="s">
        <v>3</v>
      </c>
      <c r="DF271">
        <f t="shared" si="172"/>
        <v>0</v>
      </c>
      <c r="DG271">
        <f t="shared" si="168"/>
        <v>0</v>
      </c>
      <c r="DH271">
        <f t="shared" si="169"/>
        <v>0</v>
      </c>
      <c r="DI271">
        <f t="shared" si="171"/>
        <v>0</v>
      </c>
      <c r="DJ271">
        <f>DI271</f>
        <v>0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">
      <c r="A272">
        <f>ROW(Source!A109)</f>
        <v>109</v>
      </c>
      <c r="B272">
        <v>59204059</v>
      </c>
      <c r="C272">
        <v>60526567</v>
      </c>
      <c r="D272">
        <v>58340578</v>
      </c>
      <c r="E272">
        <v>1</v>
      </c>
      <c r="F272">
        <v>1</v>
      </c>
      <c r="G272">
        <v>1080</v>
      </c>
      <c r="H272">
        <v>2</v>
      </c>
      <c r="I272" t="s">
        <v>862</v>
      </c>
      <c r="J272" t="s">
        <v>863</v>
      </c>
      <c r="K272" t="s">
        <v>864</v>
      </c>
      <c r="L272">
        <v>1368</v>
      </c>
      <c r="N272">
        <v>1011</v>
      </c>
      <c r="O272" t="s">
        <v>865</v>
      </c>
      <c r="P272" t="s">
        <v>865</v>
      </c>
      <c r="Q272">
        <v>1</v>
      </c>
      <c r="W272">
        <v>0</v>
      </c>
      <c r="X272">
        <v>-1985943078</v>
      </c>
      <c r="Y272">
        <f>((AT272*1.25)*1.1)</f>
        <v>4.1250000000000002E-2</v>
      </c>
      <c r="AA272">
        <v>0</v>
      </c>
      <c r="AB272">
        <v>1445.28</v>
      </c>
      <c r="AC272">
        <v>740.47</v>
      </c>
      <c r="AD272">
        <v>0</v>
      </c>
      <c r="AE272">
        <v>0</v>
      </c>
      <c r="AF272">
        <v>83.1</v>
      </c>
      <c r="AG272">
        <v>12.62</v>
      </c>
      <c r="AH272">
        <v>0</v>
      </c>
      <c r="AI272">
        <v>1</v>
      </c>
      <c r="AJ272">
        <v>16.3</v>
      </c>
      <c r="AK272">
        <v>54.99</v>
      </c>
      <c r="AL272">
        <v>1</v>
      </c>
      <c r="AM272">
        <v>2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0.03</v>
      </c>
      <c r="AU272" t="s">
        <v>866</v>
      </c>
      <c r="AV272">
        <v>0</v>
      </c>
      <c r="AW272">
        <v>2</v>
      </c>
      <c r="AX272">
        <v>60526579</v>
      </c>
      <c r="AY272">
        <v>1</v>
      </c>
      <c r="AZ272">
        <v>0</v>
      </c>
      <c r="BA272">
        <v>273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f>ROUND(Y272*Source!I109*DO272,9)</f>
        <v>0.18220125000000001</v>
      </c>
      <c r="CX272">
        <f>ROUND(Y272*Source!I109,9)</f>
        <v>1.4437500000000001E-2</v>
      </c>
      <c r="CY272">
        <f>AB272</f>
        <v>1445.28</v>
      </c>
      <c r="CZ272">
        <f>AF272</f>
        <v>83.1</v>
      </c>
      <c r="DA272">
        <f>AJ272</f>
        <v>16.3</v>
      </c>
      <c r="DB272">
        <f>ROUND(((ROUND(AT272*CZ272,2)*1.25)*1.1),6)</f>
        <v>3.4237500000000001</v>
      </c>
      <c r="DC272">
        <f>ROUND(((ROUND(AT272*AG272,2)*1.25)*1.1),6)</f>
        <v>0.52249999999999996</v>
      </c>
      <c r="DD272" t="s">
        <v>3</v>
      </c>
      <c r="DE272" t="s">
        <v>3</v>
      </c>
      <c r="DF272">
        <f t="shared" si="172"/>
        <v>0</v>
      </c>
      <c r="DG272">
        <f>ROUND(ROUND(AF272*AJ272,2)*CX272,2)</f>
        <v>19.559999999999999</v>
      </c>
      <c r="DH272">
        <f>ROUND(ROUND(AG272*AK272,2)*CX272,2)</f>
        <v>10.02</v>
      </c>
      <c r="DI272">
        <f t="shared" si="171"/>
        <v>0</v>
      </c>
      <c r="DJ272">
        <f>DG272</f>
        <v>19.559999999999999</v>
      </c>
      <c r="DK272">
        <v>0</v>
      </c>
      <c r="DL272" t="s">
        <v>867</v>
      </c>
      <c r="DM272">
        <v>0</v>
      </c>
      <c r="DN272" t="s">
        <v>861</v>
      </c>
      <c r="DO272">
        <v>12.62</v>
      </c>
    </row>
    <row r="273" spans="1:119" x14ac:dyDescent="0.2">
      <c r="A273">
        <f>ROW(Source!A109)</f>
        <v>109</v>
      </c>
      <c r="B273">
        <v>59204059</v>
      </c>
      <c r="C273">
        <v>60526567</v>
      </c>
      <c r="D273">
        <v>58340697</v>
      </c>
      <c r="E273">
        <v>1</v>
      </c>
      <c r="F273">
        <v>1</v>
      </c>
      <c r="G273">
        <v>1080</v>
      </c>
      <c r="H273">
        <v>2</v>
      </c>
      <c r="I273" t="s">
        <v>868</v>
      </c>
      <c r="J273" t="s">
        <v>869</v>
      </c>
      <c r="K273" t="s">
        <v>870</v>
      </c>
      <c r="L273">
        <v>1368</v>
      </c>
      <c r="N273">
        <v>1011</v>
      </c>
      <c r="O273" t="s">
        <v>865</v>
      </c>
      <c r="P273" t="s">
        <v>865</v>
      </c>
      <c r="Q273">
        <v>1</v>
      </c>
      <c r="W273">
        <v>0</v>
      </c>
      <c r="X273">
        <v>2147454900</v>
      </c>
      <c r="Y273">
        <f>((AT273*1.25)*1.1)</f>
        <v>1.1825000000000001</v>
      </c>
      <c r="AA273">
        <v>0</v>
      </c>
      <c r="AB273">
        <v>7.33</v>
      </c>
      <c r="AC273">
        <v>0</v>
      </c>
      <c r="AD273">
        <v>0</v>
      </c>
      <c r="AE273">
        <v>0</v>
      </c>
      <c r="AF273">
        <v>0.8</v>
      </c>
      <c r="AG273">
        <v>0</v>
      </c>
      <c r="AH273">
        <v>0</v>
      </c>
      <c r="AI273">
        <v>1</v>
      </c>
      <c r="AJ273">
        <v>8.59</v>
      </c>
      <c r="AK273">
        <v>54.99</v>
      </c>
      <c r="AL273">
        <v>1</v>
      </c>
      <c r="AM273">
        <v>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0.86</v>
      </c>
      <c r="AU273" t="s">
        <v>866</v>
      </c>
      <c r="AV273">
        <v>0</v>
      </c>
      <c r="AW273">
        <v>2</v>
      </c>
      <c r="AX273">
        <v>60526581</v>
      </c>
      <c r="AY273">
        <v>1</v>
      </c>
      <c r="AZ273">
        <v>0</v>
      </c>
      <c r="BA273">
        <v>274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f>ROUND(Y273*Source!I109*DO273,9)</f>
        <v>0</v>
      </c>
      <c r="CX273">
        <f>ROUND(Y273*Source!I109,9)</f>
        <v>0.41387499999999999</v>
      </c>
      <c r="CY273">
        <f>AB273</f>
        <v>7.33</v>
      </c>
      <c r="CZ273">
        <f>AF273</f>
        <v>0.8</v>
      </c>
      <c r="DA273">
        <f>AJ273</f>
        <v>8.59</v>
      </c>
      <c r="DB273">
        <f>ROUND(((ROUND(AT273*CZ273,2)*1.25)*1.1),6)</f>
        <v>0.94874999999999998</v>
      </c>
      <c r="DC273">
        <f>ROUND(((ROUND(AT273*AG273,2)*1.25)*1.1),6)</f>
        <v>0</v>
      </c>
      <c r="DD273" t="s">
        <v>3</v>
      </c>
      <c r="DE273" t="s">
        <v>3</v>
      </c>
      <c r="DF273">
        <f t="shared" si="172"/>
        <v>0</v>
      </c>
      <c r="DG273">
        <f>ROUND(ROUND(AF273*AJ273,2)*CX273,2)</f>
        <v>2.84</v>
      </c>
      <c r="DH273">
        <f>ROUND(ROUND(AG273*AK273,2)*CX273,2)</f>
        <v>0</v>
      </c>
      <c r="DI273">
        <f t="shared" si="171"/>
        <v>0</v>
      </c>
      <c r="DJ273">
        <f>DG273</f>
        <v>2.84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">
      <c r="A274">
        <f>ROW(Source!A109)</f>
        <v>109</v>
      </c>
      <c r="B274">
        <v>59204059</v>
      </c>
      <c r="C274">
        <v>60526567</v>
      </c>
      <c r="D274">
        <v>58340699</v>
      </c>
      <c r="E274">
        <v>1</v>
      </c>
      <c r="F274">
        <v>1</v>
      </c>
      <c r="G274">
        <v>1080</v>
      </c>
      <c r="H274">
        <v>2</v>
      </c>
      <c r="I274" t="s">
        <v>871</v>
      </c>
      <c r="J274" t="s">
        <v>872</v>
      </c>
      <c r="K274" t="s">
        <v>873</v>
      </c>
      <c r="L274">
        <v>1368</v>
      </c>
      <c r="N274">
        <v>1011</v>
      </c>
      <c r="O274" t="s">
        <v>865</v>
      </c>
      <c r="P274" t="s">
        <v>865</v>
      </c>
      <c r="Q274">
        <v>1</v>
      </c>
      <c r="W274">
        <v>0</v>
      </c>
      <c r="X274">
        <v>539707801</v>
      </c>
      <c r="Y274">
        <f>((AT274*1.25)*1.1)</f>
        <v>0.82500000000000007</v>
      </c>
      <c r="AA274">
        <v>0</v>
      </c>
      <c r="AB274">
        <v>13.77</v>
      </c>
      <c r="AC274">
        <v>0</v>
      </c>
      <c r="AD274">
        <v>0</v>
      </c>
      <c r="AE274">
        <v>0</v>
      </c>
      <c r="AF274">
        <v>1.49</v>
      </c>
      <c r="AG274">
        <v>0</v>
      </c>
      <c r="AH274">
        <v>0</v>
      </c>
      <c r="AI274">
        <v>1</v>
      </c>
      <c r="AJ274">
        <v>8.66</v>
      </c>
      <c r="AK274">
        <v>54.99</v>
      </c>
      <c r="AL274">
        <v>1</v>
      </c>
      <c r="AM274">
        <v>2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0.6</v>
      </c>
      <c r="AU274" t="s">
        <v>866</v>
      </c>
      <c r="AV274">
        <v>0</v>
      </c>
      <c r="AW274">
        <v>2</v>
      </c>
      <c r="AX274">
        <v>60526582</v>
      </c>
      <c r="AY274">
        <v>1</v>
      </c>
      <c r="AZ274">
        <v>0</v>
      </c>
      <c r="BA274">
        <v>275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f>ROUND(Y274*Source!I109*DO274,9)</f>
        <v>0</v>
      </c>
      <c r="CX274">
        <f>ROUND(Y274*Source!I109,9)</f>
        <v>0.28875000000000001</v>
      </c>
      <c r="CY274">
        <f>AB274</f>
        <v>13.77</v>
      </c>
      <c r="CZ274">
        <f>AF274</f>
        <v>1.49</v>
      </c>
      <c r="DA274">
        <f>AJ274</f>
        <v>8.66</v>
      </c>
      <c r="DB274">
        <f>ROUND(((ROUND(AT274*CZ274,2)*1.25)*1.1),6)</f>
        <v>1.2237499999999999</v>
      </c>
      <c r="DC274">
        <f>ROUND(((ROUND(AT274*AG274,2)*1.25)*1.1),6)</f>
        <v>0</v>
      </c>
      <c r="DD274" t="s">
        <v>3</v>
      </c>
      <c r="DE274" t="s">
        <v>3</v>
      </c>
      <c r="DF274">
        <f t="shared" si="172"/>
        <v>0</v>
      </c>
      <c r="DG274">
        <f>ROUND(ROUND(AF274*AJ274,2)*CX274,2)</f>
        <v>3.72</v>
      </c>
      <c r="DH274">
        <f>ROUND(ROUND(AG274*AK274,2)*CX274,2)</f>
        <v>0</v>
      </c>
      <c r="DI274">
        <f t="shared" si="171"/>
        <v>0</v>
      </c>
      <c r="DJ274">
        <f>DG274</f>
        <v>3.72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">
      <c r="A275">
        <f>ROW(Source!A109)</f>
        <v>109</v>
      </c>
      <c r="B275">
        <v>59204059</v>
      </c>
      <c r="C275">
        <v>60526567</v>
      </c>
      <c r="D275">
        <v>58339814</v>
      </c>
      <c r="E275">
        <v>1</v>
      </c>
      <c r="F275">
        <v>1</v>
      </c>
      <c r="G275">
        <v>1080</v>
      </c>
      <c r="H275">
        <v>2</v>
      </c>
      <c r="I275" t="s">
        <v>874</v>
      </c>
      <c r="J275" t="s">
        <v>875</v>
      </c>
      <c r="K275" t="s">
        <v>876</v>
      </c>
      <c r="L275">
        <v>1368</v>
      </c>
      <c r="N275">
        <v>1011</v>
      </c>
      <c r="O275" t="s">
        <v>865</v>
      </c>
      <c r="P275" t="s">
        <v>865</v>
      </c>
      <c r="Q275">
        <v>1</v>
      </c>
      <c r="W275">
        <v>0</v>
      </c>
      <c r="X275">
        <v>1087580389</v>
      </c>
      <c r="Y275">
        <f>((AT275*1.25)*1.1)</f>
        <v>4.1250000000000002E-2</v>
      </c>
      <c r="AA275">
        <v>0</v>
      </c>
      <c r="AB275">
        <v>2628.65</v>
      </c>
      <c r="AC275">
        <v>993.36</v>
      </c>
      <c r="AD275">
        <v>0</v>
      </c>
      <c r="AE275">
        <v>0</v>
      </c>
      <c r="AF275">
        <v>179.17</v>
      </c>
      <c r="AG275">
        <v>16.93</v>
      </c>
      <c r="AH275">
        <v>0</v>
      </c>
      <c r="AI275">
        <v>1</v>
      </c>
      <c r="AJ275">
        <v>13.75</v>
      </c>
      <c r="AK275">
        <v>54.99</v>
      </c>
      <c r="AL275">
        <v>1</v>
      </c>
      <c r="AM275">
        <v>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0.03</v>
      </c>
      <c r="AU275" t="s">
        <v>866</v>
      </c>
      <c r="AV275">
        <v>0</v>
      </c>
      <c r="AW275">
        <v>2</v>
      </c>
      <c r="AX275">
        <v>60526580</v>
      </c>
      <c r="AY275">
        <v>1</v>
      </c>
      <c r="AZ275">
        <v>0</v>
      </c>
      <c r="BA275">
        <v>276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f>ROUND(Y275*Source!I109*DO275,9)</f>
        <v>0.24442687499999999</v>
      </c>
      <c r="CX275">
        <f>ROUND(Y275*Source!I109,9)</f>
        <v>1.4437500000000001E-2</v>
      </c>
      <c r="CY275">
        <f>AB275</f>
        <v>2628.65</v>
      </c>
      <c r="CZ275">
        <f>AF275</f>
        <v>179.17</v>
      </c>
      <c r="DA275">
        <f>AJ275</f>
        <v>13.75</v>
      </c>
      <c r="DB275">
        <f>ROUND(((ROUND(AT275*CZ275,2)*1.25)*1.1),6)</f>
        <v>7.3975</v>
      </c>
      <c r="DC275">
        <f>ROUND(((ROUND(AT275*AG275,2)*1.25)*1.1),6)</f>
        <v>0.70125000000000004</v>
      </c>
      <c r="DD275" t="s">
        <v>3</v>
      </c>
      <c r="DE275" t="s">
        <v>3</v>
      </c>
      <c r="DF275">
        <f t="shared" si="172"/>
        <v>0</v>
      </c>
      <c r="DG275">
        <f>ROUND(ROUND(AF275*AJ275,2)*CX275,2)</f>
        <v>35.57</v>
      </c>
      <c r="DH275">
        <f>ROUND(ROUND(AG275*AK275,2)*CX275,2)</f>
        <v>13.44</v>
      </c>
      <c r="DI275">
        <f t="shared" si="171"/>
        <v>0</v>
      </c>
      <c r="DJ275">
        <f>DG275</f>
        <v>35.57</v>
      </c>
      <c r="DK275">
        <v>0</v>
      </c>
      <c r="DL275" t="s">
        <v>867</v>
      </c>
      <c r="DM275">
        <v>0</v>
      </c>
      <c r="DN275" t="s">
        <v>861</v>
      </c>
      <c r="DO275">
        <v>16.93</v>
      </c>
    </row>
    <row r="276" spans="1:119" x14ac:dyDescent="0.2">
      <c r="A276">
        <f>ROW(Source!A109)</f>
        <v>109</v>
      </c>
      <c r="B276">
        <v>59204059</v>
      </c>
      <c r="C276">
        <v>60526567</v>
      </c>
      <c r="D276">
        <v>58308811</v>
      </c>
      <c r="E276">
        <v>1</v>
      </c>
      <c r="F276">
        <v>1</v>
      </c>
      <c r="G276">
        <v>1080</v>
      </c>
      <c r="H276">
        <v>3</v>
      </c>
      <c r="I276" t="s">
        <v>877</v>
      </c>
      <c r="J276" t="s">
        <v>878</v>
      </c>
      <c r="K276" t="s">
        <v>879</v>
      </c>
      <c r="L276">
        <v>1346</v>
      </c>
      <c r="N276">
        <v>1009</v>
      </c>
      <c r="O276" t="s">
        <v>880</v>
      </c>
      <c r="P276" t="s">
        <v>880</v>
      </c>
      <c r="Q276">
        <v>1</v>
      </c>
      <c r="W276">
        <v>0</v>
      </c>
      <c r="X276">
        <v>-709773495</v>
      </c>
      <c r="Y276">
        <f>AT276</f>
        <v>0.5</v>
      </c>
      <c r="AA276">
        <v>23.97</v>
      </c>
      <c r="AB276">
        <v>0</v>
      </c>
      <c r="AC276">
        <v>0</v>
      </c>
      <c r="AD276">
        <v>0</v>
      </c>
      <c r="AE276">
        <v>1.61</v>
      </c>
      <c r="AF276">
        <v>0</v>
      </c>
      <c r="AG276">
        <v>0</v>
      </c>
      <c r="AH276">
        <v>0</v>
      </c>
      <c r="AI276">
        <v>14.89</v>
      </c>
      <c r="AJ276">
        <v>1</v>
      </c>
      <c r="AK276">
        <v>1</v>
      </c>
      <c r="AL276">
        <v>1</v>
      </c>
      <c r="AM276">
        <v>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0.5</v>
      </c>
      <c r="AU276" t="s">
        <v>3</v>
      </c>
      <c r="AV276">
        <v>0</v>
      </c>
      <c r="AW276">
        <v>2</v>
      </c>
      <c r="AX276">
        <v>60526583</v>
      </c>
      <c r="AY276">
        <v>1</v>
      </c>
      <c r="AZ276">
        <v>0</v>
      </c>
      <c r="BA276">
        <v>277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ROUND(Y276*Source!I109,9)</f>
        <v>0.17499999999999999</v>
      </c>
      <c r="CY276">
        <f>AA276</f>
        <v>23.97</v>
      </c>
      <c r="CZ276">
        <f>AE276</f>
        <v>1.61</v>
      </c>
      <c r="DA276">
        <f>AI276</f>
        <v>14.89</v>
      </c>
      <c r="DB276">
        <f>ROUND(ROUND(AT276*CZ276,2),6)</f>
        <v>0.81</v>
      </c>
      <c r="DC276">
        <f>ROUND(ROUND(AT276*AG276,2),6)</f>
        <v>0</v>
      </c>
      <c r="DD276" t="s">
        <v>3</v>
      </c>
      <c r="DE276" t="s">
        <v>3</v>
      </c>
      <c r="DF276">
        <f>ROUND(ROUND(AE276*AI276,2)*CX276,2)</f>
        <v>4.1900000000000004</v>
      </c>
      <c r="DG276">
        <f t="shared" ref="DG276:DG295" si="173">ROUND(ROUND(AF276,2)*CX276,2)</f>
        <v>0</v>
      </c>
      <c r="DH276">
        <f t="shared" ref="DH276:DH295" si="174">ROUND(ROUND(AG276,2)*CX276,2)</f>
        <v>0</v>
      </c>
      <c r="DI276">
        <f t="shared" si="171"/>
        <v>0</v>
      </c>
      <c r="DJ276">
        <f>DF276</f>
        <v>4.1900000000000004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">
      <c r="A277">
        <f>ROW(Source!A109)</f>
        <v>109</v>
      </c>
      <c r="B277">
        <v>59204059</v>
      </c>
      <c r="C277">
        <v>60526567</v>
      </c>
      <c r="D277">
        <v>58308843</v>
      </c>
      <c r="E277">
        <v>1</v>
      </c>
      <c r="F277">
        <v>1</v>
      </c>
      <c r="G277">
        <v>1080</v>
      </c>
      <c r="H277">
        <v>3</v>
      </c>
      <c r="I277" t="s">
        <v>881</v>
      </c>
      <c r="J277" t="s">
        <v>882</v>
      </c>
      <c r="K277" t="s">
        <v>883</v>
      </c>
      <c r="L277">
        <v>1346</v>
      </c>
      <c r="N277">
        <v>1009</v>
      </c>
      <c r="O277" t="s">
        <v>880</v>
      </c>
      <c r="P277" t="s">
        <v>880</v>
      </c>
      <c r="Q277">
        <v>1</v>
      </c>
      <c r="W277">
        <v>0</v>
      </c>
      <c r="X277">
        <v>-872094078</v>
      </c>
      <c r="Y277">
        <f>AT277</f>
        <v>0.17199999999999999</v>
      </c>
      <c r="AA277">
        <v>198.61</v>
      </c>
      <c r="AB277">
        <v>0</v>
      </c>
      <c r="AC277">
        <v>0</v>
      </c>
      <c r="AD277">
        <v>0</v>
      </c>
      <c r="AE277">
        <v>36.78</v>
      </c>
      <c r="AF277">
        <v>0</v>
      </c>
      <c r="AG277">
        <v>0</v>
      </c>
      <c r="AH277">
        <v>0</v>
      </c>
      <c r="AI277">
        <v>5.4</v>
      </c>
      <c r="AJ277">
        <v>1</v>
      </c>
      <c r="AK277">
        <v>1</v>
      </c>
      <c r="AL277">
        <v>1</v>
      </c>
      <c r="AM277">
        <v>2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0.17199999999999999</v>
      </c>
      <c r="AU277" t="s">
        <v>3</v>
      </c>
      <c r="AV277">
        <v>0</v>
      </c>
      <c r="AW277">
        <v>2</v>
      </c>
      <c r="AX277">
        <v>60526584</v>
      </c>
      <c r="AY277">
        <v>1</v>
      </c>
      <c r="AZ277">
        <v>0</v>
      </c>
      <c r="BA277">
        <v>278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ROUND(Y277*Source!I109,9)</f>
        <v>6.0199999999999997E-2</v>
      </c>
      <c r="CY277">
        <f>AA277</f>
        <v>198.61</v>
      </c>
      <c r="CZ277">
        <f>AE277</f>
        <v>36.78</v>
      </c>
      <c r="DA277">
        <f>AI277</f>
        <v>5.4</v>
      </c>
      <c r="DB277">
        <f>ROUND(ROUND(AT277*CZ277,2),6)</f>
        <v>6.33</v>
      </c>
      <c r="DC277">
        <f>ROUND(ROUND(AT277*AG277,2),6)</f>
        <v>0</v>
      </c>
      <c r="DD277" t="s">
        <v>3</v>
      </c>
      <c r="DE277" t="s">
        <v>3</v>
      </c>
      <c r="DF277">
        <f>ROUND(ROUND(AE277*AI277,2)*CX277,2)</f>
        <v>11.96</v>
      </c>
      <c r="DG277">
        <f t="shared" si="173"/>
        <v>0</v>
      </c>
      <c r="DH277">
        <f t="shared" si="174"/>
        <v>0</v>
      </c>
      <c r="DI277">
        <f t="shared" si="171"/>
        <v>0</v>
      </c>
      <c r="DJ277">
        <f>DF277</f>
        <v>11.96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ROW(Source!A109)</f>
        <v>109</v>
      </c>
      <c r="B278">
        <v>59204059</v>
      </c>
      <c r="C278">
        <v>60526567</v>
      </c>
      <c r="D278">
        <v>58308917</v>
      </c>
      <c r="E278">
        <v>1</v>
      </c>
      <c r="F278">
        <v>1</v>
      </c>
      <c r="G278">
        <v>1080</v>
      </c>
      <c r="H278">
        <v>3</v>
      </c>
      <c r="I278" t="s">
        <v>884</v>
      </c>
      <c r="J278" t="s">
        <v>885</v>
      </c>
      <c r="K278" t="s">
        <v>886</v>
      </c>
      <c r="L278">
        <v>1354</v>
      </c>
      <c r="N278">
        <v>1010</v>
      </c>
      <c r="O278" t="s">
        <v>39</v>
      </c>
      <c r="P278" t="s">
        <v>39</v>
      </c>
      <c r="Q278">
        <v>1</v>
      </c>
      <c r="W278">
        <v>0</v>
      </c>
      <c r="X278">
        <v>-40224714</v>
      </c>
      <c r="Y278">
        <f>AT278</f>
        <v>20</v>
      </c>
      <c r="AA278">
        <v>0.8</v>
      </c>
      <c r="AB278">
        <v>0</v>
      </c>
      <c r="AC278">
        <v>0</v>
      </c>
      <c r="AD278">
        <v>0</v>
      </c>
      <c r="AE278">
        <v>0.89</v>
      </c>
      <c r="AF278">
        <v>0</v>
      </c>
      <c r="AG278">
        <v>0</v>
      </c>
      <c r="AH278">
        <v>0</v>
      </c>
      <c r="AI278">
        <v>0.9</v>
      </c>
      <c r="AJ278">
        <v>1</v>
      </c>
      <c r="AK278">
        <v>1</v>
      </c>
      <c r="AL278">
        <v>1</v>
      </c>
      <c r="AM278">
        <v>2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20</v>
      </c>
      <c r="AU278" t="s">
        <v>3</v>
      </c>
      <c r="AV278">
        <v>0</v>
      </c>
      <c r="AW278">
        <v>2</v>
      </c>
      <c r="AX278">
        <v>60526585</v>
      </c>
      <c r="AY278">
        <v>1</v>
      </c>
      <c r="AZ278">
        <v>0</v>
      </c>
      <c r="BA278">
        <v>279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ROUND(Y278*Source!I109,9)</f>
        <v>7</v>
      </c>
      <c r="CY278">
        <f>AA278</f>
        <v>0.8</v>
      </c>
      <c r="CZ278">
        <f>AE278</f>
        <v>0.89</v>
      </c>
      <c r="DA278">
        <f>AI278</f>
        <v>0.9</v>
      </c>
      <c r="DB278">
        <f>ROUND(ROUND(AT278*CZ278,2),6)</f>
        <v>17.8</v>
      </c>
      <c r="DC278">
        <f>ROUND(ROUND(AT278*AG278,2),6)</f>
        <v>0</v>
      </c>
      <c r="DD278" t="s">
        <v>3</v>
      </c>
      <c r="DE278" t="s">
        <v>3</v>
      </c>
      <c r="DF278">
        <f>ROUND(ROUND(AE278*AI278,2)*CX278,2)</f>
        <v>5.6</v>
      </c>
      <c r="DG278">
        <f t="shared" si="173"/>
        <v>0</v>
      </c>
      <c r="DH278">
        <f t="shared" si="174"/>
        <v>0</v>
      </c>
      <c r="DI278">
        <f t="shared" si="171"/>
        <v>0</v>
      </c>
      <c r="DJ278">
        <f>DF278</f>
        <v>5.6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">
      <c r="A279">
        <f>ROW(Source!A109)</f>
        <v>109</v>
      </c>
      <c r="B279">
        <v>59204059</v>
      </c>
      <c r="C279">
        <v>60526567</v>
      </c>
      <c r="D279">
        <v>58326216</v>
      </c>
      <c r="E279">
        <v>1</v>
      </c>
      <c r="F279">
        <v>1</v>
      </c>
      <c r="G279">
        <v>1080</v>
      </c>
      <c r="H279">
        <v>3</v>
      </c>
      <c r="I279" t="s">
        <v>46</v>
      </c>
      <c r="J279" t="s">
        <v>49</v>
      </c>
      <c r="K279" t="s">
        <v>47</v>
      </c>
      <c r="L279">
        <v>1355</v>
      </c>
      <c r="N279">
        <v>1010</v>
      </c>
      <c r="O279" t="s">
        <v>48</v>
      </c>
      <c r="P279" t="s">
        <v>48</v>
      </c>
      <c r="Q279">
        <v>100</v>
      </c>
      <c r="W279">
        <v>0</v>
      </c>
      <c r="X279">
        <v>1873919888</v>
      </c>
      <c r="Y279">
        <f>AT279</f>
        <v>0.31428600000000001</v>
      </c>
      <c r="AA279">
        <v>1468.15</v>
      </c>
      <c r="AB279">
        <v>0</v>
      </c>
      <c r="AC279">
        <v>0</v>
      </c>
      <c r="AD279">
        <v>0</v>
      </c>
      <c r="AE279">
        <v>526.22</v>
      </c>
      <c r="AF279">
        <v>0</v>
      </c>
      <c r="AG279">
        <v>0</v>
      </c>
      <c r="AH279">
        <v>0</v>
      </c>
      <c r="AI279">
        <v>2.79</v>
      </c>
      <c r="AJ279">
        <v>1</v>
      </c>
      <c r="AK279">
        <v>1</v>
      </c>
      <c r="AL279">
        <v>1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  <c r="AS279" t="s">
        <v>3</v>
      </c>
      <c r="AT279">
        <v>0.31428600000000001</v>
      </c>
      <c r="AU279" t="s">
        <v>3</v>
      </c>
      <c r="AV279">
        <v>0</v>
      </c>
      <c r="AW279">
        <v>1</v>
      </c>
      <c r="AX279">
        <v>-1</v>
      </c>
      <c r="AY279">
        <v>0</v>
      </c>
      <c r="AZ279">
        <v>0</v>
      </c>
      <c r="BA279" t="s">
        <v>3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v>0</v>
      </c>
      <c r="CX279">
        <f>ROUND(Y279*Source!I109,9)</f>
        <v>0.1100001</v>
      </c>
      <c r="CY279">
        <f>AA279</f>
        <v>1468.15</v>
      </c>
      <c r="CZ279">
        <f>AE279</f>
        <v>526.22</v>
      </c>
      <c r="DA279">
        <f>AI279</f>
        <v>2.79</v>
      </c>
      <c r="DB279">
        <f>ROUND(ROUND(AT279*CZ279,2),6)</f>
        <v>165.38</v>
      </c>
      <c r="DC279">
        <f>ROUND(ROUND(AT279*AG279,2),6)</f>
        <v>0</v>
      </c>
      <c r="DD279" t="s">
        <v>3</v>
      </c>
      <c r="DE279" t="s">
        <v>3</v>
      </c>
      <c r="DF279">
        <f>ROUND(ROUND(AE279*AI279,2)*CX279,2)</f>
        <v>161.5</v>
      </c>
      <c r="DG279">
        <f t="shared" si="173"/>
        <v>0</v>
      </c>
      <c r="DH279">
        <f t="shared" si="174"/>
        <v>0</v>
      </c>
      <c r="DI279">
        <f t="shared" si="171"/>
        <v>0</v>
      </c>
      <c r="DJ279">
        <f>DF279</f>
        <v>161.5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">
      <c r="A280">
        <f>ROW(Source!A109)</f>
        <v>109</v>
      </c>
      <c r="B280">
        <v>59204059</v>
      </c>
      <c r="C280">
        <v>60526567</v>
      </c>
      <c r="D280">
        <v>58324998</v>
      </c>
      <c r="E280">
        <v>1</v>
      </c>
      <c r="F280">
        <v>1</v>
      </c>
      <c r="G280">
        <v>1080</v>
      </c>
      <c r="H280">
        <v>3</v>
      </c>
      <c r="I280" t="s">
        <v>125</v>
      </c>
      <c r="J280" t="s">
        <v>127</v>
      </c>
      <c r="K280" t="s">
        <v>126</v>
      </c>
      <c r="L280">
        <v>1301</v>
      </c>
      <c r="N280">
        <v>1003</v>
      </c>
      <c r="O280" t="s">
        <v>34</v>
      </c>
      <c r="P280" t="s">
        <v>34</v>
      </c>
      <c r="Q280">
        <v>1</v>
      </c>
      <c r="W280">
        <v>0</v>
      </c>
      <c r="X280">
        <v>233716425</v>
      </c>
      <c r="Y280">
        <f>AT280</f>
        <v>100</v>
      </c>
      <c r="AA280">
        <v>401.94</v>
      </c>
      <c r="AB280">
        <v>0</v>
      </c>
      <c r="AC280">
        <v>0</v>
      </c>
      <c r="AD280">
        <v>0</v>
      </c>
      <c r="AE280">
        <v>52.61</v>
      </c>
      <c r="AF280">
        <v>0</v>
      </c>
      <c r="AG280">
        <v>0</v>
      </c>
      <c r="AH280">
        <v>0</v>
      </c>
      <c r="AI280">
        <v>7.64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 t="s">
        <v>3</v>
      </c>
      <c r="AT280">
        <v>100</v>
      </c>
      <c r="AU280" t="s">
        <v>3</v>
      </c>
      <c r="AV280">
        <v>0</v>
      </c>
      <c r="AW280">
        <v>1</v>
      </c>
      <c r="AX280">
        <v>-1</v>
      </c>
      <c r="AY280">
        <v>0</v>
      </c>
      <c r="AZ280">
        <v>0</v>
      </c>
      <c r="BA280" t="s">
        <v>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ROUND(Y280*Source!I109,9)</f>
        <v>35</v>
      </c>
      <c r="CY280">
        <f>AA280</f>
        <v>401.94</v>
      </c>
      <c r="CZ280">
        <f>AE280</f>
        <v>52.61</v>
      </c>
      <c r="DA280">
        <f>AI280</f>
        <v>7.64</v>
      </c>
      <c r="DB280">
        <f>ROUND(ROUND(AT280*CZ280,2),6)</f>
        <v>5261</v>
      </c>
      <c r="DC280">
        <f>ROUND(ROUND(AT280*AG280,2),6)</f>
        <v>0</v>
      </c>
      <c r="DD280" t="s">
        <v>3</v>
      </c>
      <c r="DE280" t="s">
        <v>3</v>
      </c>
      <c r="DF280">
        <f>ROUND(ROUND(AE280*AI280,2)*CX280,2)</f>
        <v>14067.9</v>
      </c>
      <c r="DG280">
        <f t="shared" si="173"/>
        <v>0</v>
      </c>
      <c r="DH280">
        <f t="shared" si="174"/>
        <v>0</v>
      </c>
      <c r="DI280">
        <f t="shared" si="171"/>
        <v>0</v>
      </c>
      <c r="DJ280">
        <f>DF280</f>
        <v>14067.9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">
      <c r="A281">
        <f>ROW(Source!A114)</f>
        <v>114</v>
      </c>
      <c r="B281">
        <v>59204062</v>
      </c>
      <c r="C281">
        <v>60526591</v>
      </c>
      <c r="D281">
        <v>58266404</v>
      </c>
      <c r="E281">
        <v>1080</v>
      </c>
      <c r="F281">
        <v>1</v>
      </c>
      <c r="G281">
        <v>1080</v>
      </c>
      <c r="H281">
        <v>1</v>
      </c>
      <c r="I281" t="s">
        <v>859</v>
      </c>
      <c r="J281" t="s">
        <v>3</v>
      </c>
      <c r="K281" t="s">
        <v>860</v>
      </c>
      <c r="L281">
        <v>1191</v>
      </c>
      <c r="N281">
        <v>1013</v>
      </c>
      <c r="O281" t="s">
        <v>861</v>
      </c>
      <c r="P281" t="s">
        <v>861</v>
      </c>
      <c r="Q281">
        <v>1</v>
      </c>
      <c r="W281">
        <v>0</v>
      </c>
      <c r="X281">
        <v>476480486</v>
      </c>
      <c r="Y281">
        <f>((AT281*1.15)*1.1)</f>
        <v>54.774499999999996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43.3</v>
      </c>
      <c r="AU281" t="s">
        <v>26</v>
      </c>
      <c r="AV281">
        <v>1</v>
      </c>
      <c r="AW281">
        <v>2</v>
      </c>
      <c r="AX281">
        <v>60526606</v>
      </c>
      <c r="AY281">
        <v>1</v>
      </c>
      <c r="AZ281">
        <v>0</v>
      </c>
      <c r="BA281">
        <v>283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U281">
        <f>ROUND(AT281*Source!I114*AH281*AL281,2)</f>
        <v>0</v>
      </c>
      <c r="CV281">
        <f>ROUND(Y281*Source!I114,9)</f>
        <v>0</v>
      </c>
      <c r="CW281">
        <v>0</v>
      </c>
      <c r="CX281">
        <f>ROUND(Y281*Source!I114,9)</f>
        <v>0</v>
      </c>
      <c r="CY281">
        <f>AD281</f>
        <v>0</v>
      </c>
      <c r="CZ281">
        <f>AH281</f>
        <v>0</v>
      </c>
      <c r="DA281">
        <f>AL281</f>
        <v>1</v>
      </c>
      <c r="DB281">
        <f>ROUND(((ROUND(AT281*CZ281,2)*1.15)*1.1),6)</f>
        <v>0</v>
      </c>
      <c r="DC281">
        <f>ROUND(((ROUND(AT281*AG281,2)*1.15)*1.1),6)</f>
        <v>0</v>
      </c>
      <c r="DD281" t="s">
        <v>3</v>
      </c>
      <c r="DE281" t="s">
        <v>3</v>
      </c>
      <c r="DF281">
        <f t="shared" ref="DF281:DF298" si="175">ROUND(ROUND(AE281,2)*CX281,2)</f>
        <v>0</v>
      </c>
      <c r="DG281">
        <f t="shared" si="173"/>
        <v>0</v>
      </c>
      <c r="DH281">
        <f t="shared" si="174"/>
        <v>0</v>
      </c>
      <c r="DI281">
        <f t="shared" si="171"/>
        <v>0</v>
      </c>
      <c r="DJ281">
        <f>DI281</f>
        <v>0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">
      <c r="A282">
        <f>ROW(Source!A114)</f>
        <v>114</v>
      </c>
      <c r="B282">
        <v>59204062</v>
      </c>
      <c r="C282">
        <v>60526591</v>
      </c>
      <c r="D282">
        <v>58340276</v>
      </c>
      <c r="E282">
        <v>1</v>
      </c>
      <c r="F282">
        <v>1</v>
      </c>
      <c r="G282">
        <v>1080</v>
      </c>
      <c r="H282">
        <v>2</v>
      </c>
      <c r="I282" t="s">
        <v>887</v>
      </c>
      <c r="J282" t="s">
        <v>888</v>
      </c>
      <c r="K282" t="s">
        <v>889</v>
      </c>
      <c r="L282">
        <v>1368</v>
      </c>
      <c r="N282">
        <v>1011</v>
      </c>
      <c r="O282" t="s">
        <v>865</v>
      </c>
      <c r="P282" t="s">
        <v>865</v>
      </c>
      <c r="Q282">
        <v>1</v>
      </c>
      <c r="W282">
        <v>0</v>
      </c>
      <c r="X282">
        <v>-886582249</v>
      </c>
      <c r="Y282">
        <f>((AT282*1.25)*1.1)</f>
        <v>2.32375</v>
      </c>
      <c r="AA282">
        <v>0</v>
      </c>
      <c r="AB282">
        <v>3.39</v>
      </c>
      <c r="AC282">
        <v>0</v>
      </c>
      <c r="AD282">
        <v>0</v>
      </c>
      <c r="AE282">
        <v>0</v>
      </c>
      <c r="AF282">
        <v>3.18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-2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1.69</v>
      </c>
      <c r="AU282" t="s">
        <v>866</v>
      </c>
      <c r="AV282">
        <v>0</v>
      </c>
      <c r="AW282">
        <v>2</v>
      </c>
      <c r="AX282">
        <v>60526607</v>
      </c>
      <c r="AY282">
        <v>1</v>
      </c>
      <c r="AZ282">
        <v>0</v>
      </c>
      <c r="BA282">
        <v>284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f>ROUND(Y282*Source!I114*DO282,9)</f>
        <v>0</v>
      </c>
      <c r="CX282">
        <f>ROUND(Y282*Source!I114,9)</f>
        <v>0</v>
      </c>
      <c r="CY282">
        <f>AB282</f>
        <v>3.39</v>
      </c>
      <c r="CZ282">
        <f>AF282</f>
        <v>3.18</v>
      </c>
      <c r="DA282">
        <f>AJ282</f>
        <v>1</v>
      </c>
      <c r="DB282">
        <f>ROUND(((ROUND(AT282*CZ282,2)*1.25)*1.1),6)</f>
        <v>7.38375</v>
      </c>
      <c r="DC282">
        <f>ROUND(((ROUND(AT282*AG282,2)*1.25)*1.1),6)</f>
        <v>0</v>
      </c>
      <c r="DD282" t="s">
        <v>3</v>
      </c>
      <c r="DE282" t="s">
        <v>3</v>
      </c>
      <c r="DF282">
        <f t="shared" si="175"/>
        <v>0</v>
      </c>
      <c r="DG282">
        <f t="shared" si="173"/>
        <v>0</v>
      </c>
      <c r="DH282">
        <f t="shared" si="174"/>
        <v>0</v>
      </c>
      <c r="DI282">
        <f t="shared" si="171"/>
        <v>0</v>
      </c>
      <c r="DJ282">
        <f>DG282</f>
        <v>0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">
      <c r="A283">
        <f>ROW(Source!A114)</f>
        <v>114</v>
      </c>
      <c r="B283">
        <v>59204062</v>
      </c>
      <c r="C283">
        <v>60526591</v>
      </c>
      <c r="D283">
        <v>58340578</v>
      </c>
      <c r="E283">
        <v>1</v>
      </c>
      <c r="F283">
        <v>1</v>
      </c>
      <c r="G283">
        <v>1080</v>
      </c>
      <c r="H283">
        <v>2</v>
      </c>
      <c r="I283" t="s">
        <v>862</v>
      </c>
      <c r="J283" t="s">
        <v>863</v>
      </c>
      <c r="K283" t="s">
        <v>864</v>
      </c>
      <c r="L283">
        <v>1368</v>
      </c>
      <c r="N283">
        <v>1011</v>
      </c>
      <c r="O283" t="s">
        <v>865</v>
      </c>
      <c r="P283" t="s">
        <v>865</v>
      </c>
      <c r="Q283">
        <v>1</v>
      </c>
      <c r="W283">
        <v>0</v>
      </c>
      <c r="X283">
        <v>-1985943078</v>
      </c>
      <c r="Y283">
        <f>((AT283*1.25)*1.1)</f>
        <v>1.0862500000000002</v>
      </c>
      <c r="AA283">
        <v>0</v>
      </c>
      <c r="AB283">
        <v>88.67</v>
      </c>
      <c r="AC283">
        <v>13.47</v>
      </c>
      <c r="AD283">
        <v>0</v>
      </c>
      <c r="AE283">
        <v>0</v>
      </c>
      <c r="AF283">
        <v>83.1</v>
      </c>
      <c r="AG283">
        <v>12.62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-2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0.79</v>
      </c>
      <c r="AU283" t="s">
        <v>866</v>
      </c>
      <c r="AV283">
        <v>0</v>
      </c>
      <c r="AW283">
        <v>2</v>
      </c>
      <c r="AX283">
        <v>60526608</v>
      </c>
      <c r="AY283">
        <v>1</v>
      </c>
      <c r="AZ283">
        <v>0</v>
      </c>
      <c r="BA283">
        <v>285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f>ROUND(Y283*Source!I114*DO283,9)</f>
        <v>0</v>
      </c>
      <c r="CX283">
        <f>ROUND(Y283*Source!I114,9)</f>
        <v>0</v>
      </c>
      <c r="CY283">
        <f>AB283</f>
        <v>88.67</v>
      </c>
      <c r="CZ283">
        <f>AF283</f>
        <v>83.1</v>
      </c>
      <c r="DA283">
        <f>AJ283</f>
        <v>1</v>
      </c>
      <c r="DB283">
        <f>ROUND(((ROUND(AT283*CZ283,2)*1.25)*1.1),6)</f>
        <v>90.268749999999997</v>
      </c>
      <c r="DC283">
        <f>ROUND(((ROUND(AT283*AG283,2)*1.25)*1.1),6)</f>
        <v>13.70875</v>
      </c>
      <c r="DD283" t="s">
        <v>3</v>
      </c>
      <c r="DE283" t="s">
        <v>3</v>
      </c>
      <c r="DF283">
        <f t="shared" si="175"/>
        <v>0</v>
      </c>
      <c r="DG283">
        <f t="shared" si="173"/>
        <v>0</v>
      </c>
      <c r="DH283">
        <f t="shared" si="174"/>
        <v>0</v>
      </c>
      <c r="DI283">
        <f t="shared" si="171"/>
        <v>0</v>
      </c>
      <c r="DJ283">
        <f>DG283</f>
        <v>0</v>
      </c>
      <c r="DK283">
        <v>0</v>
      </c>
      <c r="DL283" t="s">
        <v>867</v>
      </c>
      <c r="DM283">
        <v>0</v>
      </c>
      <c r="DN283" t="s">
        <v>861</v>
      </c>
      <c r="DO283">
        <v>12.62</v>
      </c>
    </row>
    <row r="284" spans="1:119" x14ac:dyDescent="0.2">
      <c r="A284">
        <f>ROW(Source!A114)</f>
        <v>114</v>
      </c>
      <c r="B284">
        <v>59204062</v>
      </c>
      <c r="C284">
        <v>60526591</v>
      </c>
      <c r="D284">
        <v>58339814</v>
      </c>
      <c r="E284">
        <v>1</v>
      </c>
      <c r="F284">
        <v>1</v>
      </c>
      <c r="G284">
        <v>1080</v>
      </c>
      <c r="H284">
        <v>2</v>
      </c>
      <c r="I284" t="s">
        <v>874</v>
      </c>
      <c r="J284" t="s">
        <v>875</v>
      </c>
      <c r="K284" t="s">
        <v>876</v>
      </c>
      <c r="L284">
        <v>1368</v>
      </c>
      <c r="N284">
        <v>1011</v>
      </c>
      <c r="O284" t="s">
        <v>865</v>
      </c>
      <c r="P284" t="s">
        <v>865</v>
      </c>
      <c r="Q284">
        <v>1</v>
      </c>
      <c r="W284">
        <v>0</v>
      </c>
      <c r="X284">
        <v>1087580389</v>
      </c>
      <c r="Y284">
        <f>((AT284*1.25)*1.1)</f>
        <v>8.2500000000000004E-2</v>
      </c>
      <c r="AA284">
        <v>0</v>
      </c>
      <c r="AB284">
        <v>191.17</v>
      </c>
      <c r="AC284">
        <v>18.059999999999999</v>
      </c>
      <c r="AD284">
        <v>0</v>
      </c>
      <c r="AE284">
        <v>0</v>
      </c>
      <c r="AF284">
        <v>179.17</v>
      </c>
      <c r="AG284">
        <v>16.93</v>
      </c>
      <c r="AH284">
        <v>0</v>
      </c>
      <c r="AI284">
        <v>1</v>
      </c>
      <c r="AJ284">
        <v>1</v>
      </c>
      <c r="AK284">
        <v>1</v>
      </c>
      <c r="AL284">
        <v>1</v>
      </c>
      <c r="AM284">
        <v>-2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0.06</v>
      </c>
      <c r="AU284" t="s">
        <v>866</v>
      </c>
      <c r="AV284">
        <v>0</v>
      </c>
      <c r="AW284">
        <v>2</v>
      </c>
      <c r="AX284">
        <v>60526609</v>
      </c>
      <c r="AY284">
        <v>1</v>
      </c>
      <c r="AZ284">
        <v>0</v>
      </c>
      <c r="BA284">
        <v>286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f>ROUND(Y284*Source!I114*DO284,9)</f>
        <v>0</v>
      </c>
      <c r="CX284">
        <f>ROUND(Y284*Source!I114,9)</f>
        <v>0</v>
      </c>
      <c r="CY284">
        <f>AB284</f>
        <v>191.17</v>
      </c>
      <c r="CZ284">
        <f>AF284</f>
        <v>179.17</v>
      </c>
      <c r="DA284">
        <f>AJ284</f>
        <v>1</v>
      </c>
      <c r="DB284">
        <f>ROUND(((ROUND(AT284*CZ284,2)*1.25)*1.1),6)</f>
        <v>14.78125</v>
      </c>
      <c r="DC284">
        <f>ROUND(((ROUND(AT284*AG284,2)*1.25)*1.1),6)</f>
        <v>1.4025000000000001</v>
      </c>
      <c r="DD284" t="s">
        <v>3</v>
      </c>
      <c r="DE284" t="s">
        <v>3</v>
      </c>
      <c r="DF284">
        <f t="shared" si="175"/>
        <v>0</v>
      </c>
      <c r="DG284">
        <f t="shared" si="173"/>
        <v>0</v>
      </c>
      <c r="DH284">
        <f t="shared" si="174"/>
        <v>0</v>
      </c>
      <c r="DI284">
        <f t="shared" si="171"/>
        <v>0</v>
      </c>
      <c r="DJ284">
        <f>DG284</f>
        <v>0</v>
      </c>
      <c r="DK284">
        <v>0</v>
      </c>
      <c r="DL284" t="s">
        <v>867</v>
      </c>
      <c r="DM284">
        <v>0</v>
      </c>
      <c r="DN284" t="s">
        <v>861</v>
      </c>
      <c r="DO284">
        <v>16.93</v>
      </c>
    </row>
    <row r="285" spans="1:119" x14ac:dyDescent="0.2">
      <c r="A285">
        <f>ROW(Source!A114)</f>
        <v>114</v>
      </c>
      <c r="B285">
        <v>59204062</v>
      </c>
      <c r="C285">
        <v>60526591</v>
      </c>
      <c r="D285">
        <v>58308814</v>
      </c>
      <c r="E285">
        <v>1</v>
      </c>
      <c r="F285">
        <v>1</v>
      </c>
      <c r="G285">
        <v>1080</v>
      </c>
      <c r="H285">
        <v>3</v>
      </c>
      <c r="I285" t="s">
        <v>890</v>
      </c>
      <c r="J285" t="s">
        <v>891</v>
      </c>
      <c r="K285" t="s">
        <v>892</v>
      </c>
      <c r="L285">
        <v>1339</v>
      </c>
      <c r="N285">
        <v>1007</v>
      </c>
      <c r="O285" t="s">
        <v>893</v>
      </c>
      <c r="P285" t="s">
        <v>893</v>
      </c>
      <c r="Q285">
        <v>1</v>
      </c>
      <c r="W285">
        <v>0</v>
      </c>
      <c r="X285">
        <v>-744103292</v>
      </c>
      <c r="Y285">
        <f t="shared" ref="Y285:Y294" si="176">AT285</f>
        <v>0.36667</v>
      </c>
      <c r="AA285">
        <v>7.07</v>
      </c>
      <c r="AB285">
        <v>0</v>
      </c>
      <c r="AC285">
        <v>0</v>
      </c>
      <c r="AD285">
        <v>0</v>
      </c>
      <c r="AE285">
        <v>7.07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-2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0.36667</v>
      </c>
      <c r="AU285" t="s">
        <v>3</v>
      </c>
      <c r="AV285">
        <v>0</v>
      </c>
      <c r="AW285">
        <v>2</v>
      </c>
      <c r="AX285">
        <v>60526610</v>
      </c>
      <c r="AY285">
        <v>1</v>
      </c>
      <c r="AZ285">
        <v>0</v>
      </c>
      <c r="BA285">
        <v>287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ROUND(Y285*Source!I114,9)</f>
        <v>0</v>
      </c>
      <c r="CY285">
        <f t="shared" ref="CY285:CY294" si="177">AA285</f>
        <v>7.07</v>
      </c>
      <c r="CZ285">
        <f t="shared" ref="CZ285:CZ294" si="178">AE285</f>
        <v>7.07</v>
      </c>
      <c r="DA285">
        <f t="shared" ref="DA285:DA294" si="179">AI285</f>
        <v>1</v>
      </c>
      <c r="DB285">
        <f t="shared" ref="DB285:DB294" si="180">ROUND(ROUND(AT285*CZ285,2),6)</f>
        <v>2.59</v>
      </c>
      <c r="DC285">
        <f t="shared" ref="DC285:DC294" si="181">ROUND(ROUND(AT285*AG285,2),6)</f>
        <v>0</v>
      </c>
      <c r="DD285" t="s">
        <v>3</v>
      </c>
      <c r="DE285" t="s">
        <v>3</v>
      </c>
      <c r="DF285">
        <f t="shared" si="175"/>
        <v>0</v>
      </c>
      <c r="DG285">
        <f t="shared" si="173"/>
        <v>0</v>
      </c>
      <c r="DH285">
        <f t="shared" si="174"/>
        <v>0</v>
      </c>
      <c r="DI285">
        <f t="shared" si="171"/>
        <v>0</v>
      </c>
      <c r="DJ285">
        <f t="shared" ref="DJ285:DJ294" si="182">DF285</f>
        <v>0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">
      <c r="A286">
        <f>ROW(Source!A114)</f>
        <v>114</v>
      </c>
      <c r="B286">
        <v>59204062</v>
      </c>
      <c r="C286">
        <v>60526591</v>
      </c>
      <c r="D286">
        <v>58310526</v>
      </c>
      <c r="E286">
        <v>1</v>
      </c>
      <c r="F286">
        <v>1</v>
      </c>
      <c r="G286">
        <v>1080</v>
      </c>
      <c r="H286">
        <v>3</v>
      </c>
      <c r="I286" t="s">
        <v>894</v>
      </c>
      <c r="J286" t="s">
        <v>895</v>
      </c>
      <c r="K286" t="s">
        <v>896</v>
      </c>
      <c r="L286">
        <v>1346</v>
      </c>
      <c r="N286">
        <v>1009</v>
      </c>
      <c r="O286" t="s">
        <v>880</v>
      </c>
      <c r="P286" t="s">
        <v>880</v>
      </c>
      <c r="Q286">
        <v>1</v>
      </c>
      <c r="W286">
        <v>0</v>
      </c>
      <c r="X286">
        <v>-1011812427</v>
      </c>
      <c r="Y286">
        <f t="shared" si="176"/>
        <v>0.02</v>
      </c>
      <c r="AA286">
        <v>37.979999999999997</v>
      </c>
      <c r="AB286">
        <v>0</v>
      </c>
      <c r="AC286">
        <v>0</v>
      </c>
      <c r="AD286">
        <v>0</v>
      </c>
      <c r="AE286">
        <v>37.979999999999997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-2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0.02</v>
      </c>
      <c r="AU286" t="s">
        <v>3</v>
      </c>
      <c r="AV286">
        <v>0</v>
      </c>
      <c r="AW286">
        <v>2</v>
      </c>
      <c r="AX286">
        <v>60526611</v>
      </c>
      <c r="AY286">
        <v>1</v>
      </c>
      <c r="AZ286">
        <v>0</v>
      </c>
      <c r="BA286">
        <v>288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ROUND(Y286*Source!I114,9)</f>
        <v>0</v>
      </c>
      <c r="CY286">
        <f t="shared" si="177"/>
        <v>37.979999999999997</v>
      </c>
      <c r="CZ286">
        <f t="shared" si="178"/>
        <v>37.979999999999997</v>
      </c>
      <c r="DA286">
        <f t="shared" si="179"/>
        <v>1</v>
      </c>
      <c r="DB286">
        <f t="shared" si="180"/>
        <v>0.76</v>
      </c>
      <c r="DC286">
        <f t="shared" si="181"/>
        <v>0</v>
      </c>
      <c r="DD286" t="s">
        <v>3</v>
      </c>
      <c r="DE286" t="s">
        <v>3</v>
      </c>
      <c r="DF286">
        <f t="shared" si="175"/>
        <v>0</v>
      </c>
      <c r="DG286">
        <f t="shared" si="173"/>
        <v>0</v>
      </c>
      <c r="DH286">
        <f t="shared" si="174"/>
        <v>0</v>
      </c>
      <c r="DI286">
        <f t="shared" si="171"/>
        <v>0</v>
      </c>
      <c r="DJ286">
        <f t="shared" si="182"/>
        <v>0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">
      <c r="A287">
        <f>ROW(Source!A114)</f>
        <v>114</v>
      </c>
      <c r="B287">
        <v>59204062</v>
      </c>
      <c r="C287">
        <v>60526591</v>
      </c>
      <c r="D287">
        <v>58308933</v>
      </c>
      <c r="E287">
        <v>1</v>
      </c>
      <c r="F287">
        <v>1</v>
      </c>
      <c r="G287">
        <v>1080</v>
      </c>
      <c r="H287">
        <v>3</v>
      </c>
      <c r="I287" t="s">
        <v>897</v>
      </c>
      <c r="J287" t="s">
        <v>898</v>
      </c>
      <c r="K287" t="s">
        <v>899</v>
      </c>
      <c r="L287">
        <v>1348</v>
      </c>
      <c r="N287">
        <v>1009</v>
      </c>
      <c r="O287" t="s">
        <v>900</v>
      </c>
      <c r="P287" t="s">
        <v>900</v>
      </c>
      <c r="Q287">
        <v>1000</v>
      </c>
      <c r="W287">
        <v>0</v>
      </c>
      <c r="X287">
        <v>1469978170</v>
      </c>
      <c r="Y287">
        <f t="shared" si="176"/>
        <v>9.9000000000000001E-6</v>
      </c>
      <c r="AA287">
        <v>3234.81</v>
      </c>
      <c r="AB287">
        <v>0</v>
      </c>
      <c r="AC287">
        <v>0</v>
      </c>
      <c r="AD287">
        <v>0</v>
      </c>
      <c r="AE287">
        <v>3234.81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9.9000000000000001E-6</v>
      </c>
      <c r="AU287" t="s">
        <v>3</v>
      </c>
      <c r="AV287">
        <v>0</v>
      </c>
      <c r="AW287">
        <v>2</v>
      </c>
      <c r="AX287">
        <v>60526612</v>
      </c>
      <c r="AY287">
        <v>1</v>
      </c>
      <c r="AZ287">
        <v>0</v>
      </c>
      <c r="BA287">
        <v>289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v>0</v>
      </c>
      <c r="CX287">
        <f>ROUND(Y287*Source!I114,9)</f>
        <v>0</v>
      </c>
      <c r="CY287">
        <f t="shared" si="177"/>
        <v>3234.81</v>
      </c>
      <c r="CZ287">
        <f t="shared" si="178"/>
        <v>3234.81</v>
      </c>
      <c r="DA287">
        <f t="shared" si="179"/>
        <v>1</v>
      </c>
      <c r="DB287">
        <f t="shared" si="180"/>
        <v>0.03</v>
      </c>
      <c r="DC287">
        <f t="shared" si="181"/>
        <v>0</v>
      </c>
      <c r="DD287" t="s">
        <v>3</v>
      </c>
      <c r="DE287" t="s">
        <v>3</v>
      </c>
      <c r="DF287">
        <f t="shared" si="175"/>
        <v>0</v>
      </c>
      <c r="DG287">
        <f t="shared" si="173"/>
        <v>0</v>
      </c>
      <c r="DH287">
        <f t="shared" si="174"/>
        <v>0</v>
      </c>
      <c r="DI287">
        <f t="shared" si="171"/>
        <v>0</v>
      </c>
      <c r="DJ287">
        <f t="shared" si="182"/>
        <v>0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">
      <c r="A288">
        <f>ROW(Source!A114)</f>
        <v>114</v>
      </c>
      <c r="B288">
        <v>59204062</v>
      </c>
      <c r="C288">
        <v>60526591</v>
      </c>
      <c r="D288">
        <v>58308746</v>
      </c>
      <c r="E288">
        <v>1</v>
      </c>
      <c r="F288">
        <v>1</v>
      </c>
      <c r="G288">
        <v>1080</v>
      </c>
      <c r="H288">
        <v>3</v>
      </c>
      <c r="I288" t="s">
        <v>901</v>
      </c>
      <c r="J288" t="s">
        <v>902</v>
      </c>
      <c r="K288" t="s">
        <v>903</v>
      </c>
      <c r="L288">
        <v>1339</v>
      </c>
      <c r="N288">
        <v>1007</v>
      </c>
      <c r="O288" t="s">
        <v>893</v>
      </c>
      <c r="P288" t="s">
        <v>893</v>
      </c>
      <c r="Q288">
        <v>1</v>
      </c>
      <c r="W288">
        <v>0</v>
      </c>
      <c r="X288">
        <v>1565098517</v>
      </c>
      <c r="Y288">
        <f t="shared" si="176"/>
        <v>0.38</v>
      </c>
      <c r="AA288">
        <v>53.42</v>
      </c>
      <c r="AB288">
        <v>0</v>
      </c>
      <c r="AC288">
        <v>0</v>
      </c>
      <c r="AD288">
        <v>0</v>
      </c>
      <c r="AE288">
        <v>53.42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-2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0.38</v>
      </c>
      <c r="AU288" t="s">
        <v>3</v>
      </c>
      <c r="AV288">
        <v>0</v>
      </c>
      <c r="AW288">
        <v>2</v>
      </c>
      <c r="AX288">
        <v>60526613</v>
      </c>
      <c r="AY288">
        <v>1</v>
      </c>
      <c r="AZ288">
        <v>0</v>
      </c>
      <c r="BA288">
        <v>290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ROUND(Y288*Source!I114,9)</f>
        <v>0</v>
      </c>
      <c r="CY288">
        <f t="shared" si="177"/>
        <v>53.42</v>
      </c>
      <c r="CZ288">
        <f t="shared" si="178"/>
        <v>53.42</v>
      </c>
      <c r="DA288">
        <f t="shared" si="179"/>
        <v>1</v>
      </c>
      <c r="DB288">
        <f t="shared" si="180"/>
        <v>20.3</v>
      </c>
      <c r="DC288">
        <f t="shared" si="181"/>
        <v>0</v>
      </c>
      <c r="DD288" t="s">
        <v>3</v>
      </c>
      <c r="DE288" t="s">
        <v>3</v>
      </c>
      <c r="DF288">
        <f t="shared" si="175"/>
        <v>0</v>
      </c>
      <c r="DG288">
        <f t="shared" si="173"/>
        <v>0</v>
      </c>
      <c r="DH288">
        <f t="shared" si="174"/>
        <v>0</v>
      </c>
      <c r="DI288">
        <f t="shared" si="171"/>
        <v>0</v>
      </c>
      <c r="DJ288">
        <f t="shared" si="182"/>
        <v>0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">
      <c r="A289">
        <f>ROW(Source!A114)</f>
        <v>114</v>
      </c>
      <c r="B289">
        <v>59204062</v>
      </c>
      <c r="C289">
        <v>60526591</v>
      </c>
      <c r="D289">
        <v>58309012</v>
      </c>
      <c r="E289">
        <v>1</v>
      </c>
      <c r="F289">
        <v>1</v>
      </c>
      <c r="G289">
        <v>1080</v>
      </c>
      <c r="H289">
        <v>3</v>
      </c>
      <c r="I289" t="s">
        <v>904</v>
      </c>
      <c r="J289" t="s">
        <v>905</v>
      </c>
      <c r="K289" t="s">
        <v>906</v>
      </c>
      <c r="L289">
        <v>1339</v>
      </c>
      <c r="N289">
        <v>1007</v>
      </c>
      <c r="O289" t="s">
        <v>893</v>
      </c>
      <c r="P289" t="s">
        <v>893</v>
      </c>
      <c r="Q289">
        <v>1</v>
      </c>
      <c r="W289">
        <v>0</v>
      </c>
      <c r="X289">
        <v>-388798825</v>
      </c>
      <c r="Y289">
        <f t="shared" si="176"/>
        <v>0.64600000000000002</v>
      </c>
      <c r="AA289">
        <v>5.82</v>
      </c>
      <c r="AB289">
        <v>0</v>
      </c>
      <c r="AC289">
        <v>0</v>
      </c>
      <c r="AD289">
        <v>0</v>
      </c>
      <c r="AE289">
        <v>5.82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-2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0.64600000000000002</v>
      </c>
      <c r="AU289" t="s">
        <v>3</v>
      </c>
      <c r="AV289">
        <v>0</v>
      </c>
      <c r="AW289">
        <v>2</v>
      </c>
      <c r="AX289">
        <v>60526614</v>
      </c>
      <c r="AY289">
        <v>1</v>
      </c>
      <c r="AZ289">
        <v>0</v>
      </c>
      <c r="BA289">
        <v>291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ROUND(Y289*Source!I114,9)</f>
        <v>0</v>
      </c>
      <c r="CY289">
        <f t="shared" si="177"/>
        <v>5.82</v>
      </c>
      <c r="CZ289">
        <f t="shared" si="178"/>
        <v>5.82</v>
      </c>
      <c r="DA289">
        <f t="shared" si="179"/>
        <v>1</v>
      </c>
      <c r="DB289">
        <f t="shared" si="180"/>
        <v>3.76</v>
      </c>
      <c r="DC289">
        <f t="shared" si="181"/>
        <v>0</v>
      </c>
      <c r="DD289" t="s">
        <v>3</v>
      </c>
      <c r="DE289" t="s">
        <v>3</v>
      </c>
      <c r="DF289">
        <f t="shared" si="175"/>
        <v>0</v>
      </c>
      <c r="DG289">
        <f t="shared" si="173"/>
        <v>0</v>
      </c>
      <c r="DH289">
        <f t="shared" si="174"/>
        <v>0</v>
      </c>
      <c r="DI289">
        <f t="shared" si="171"/>
        <v>0</v>
      </c>
      <c r="DJ289">
        <f t="shared" si="182"/>
        <v>0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">
      <c r="A290">
        <f>ROW(Source!A114)</f>
        <v>114</v>
      </c>
      <c r="B290">
        <v>59204062</v>
      </c>
      <c r="C290">
        <v>60526591</v>
      </c>
      <c r="D290">
        <v>58309084</v>
      </c>
      <c r="E290">
        <v>1</v>
      </c>
      <c r="F290">
        <v>1</v>
      </c>
      <c r="G290">
        <v>1080</v>
      </c>
      <c r="H290">
        <v>3</v>
      </c>
      <c r="I290" t="s">
        <v>907</v>
      </c>
      <c r="J290" t="s">
        <v>908</v>
      </c>
      <c r="K290" t="s">
        <v>909</v>
      </c>
      <c r="L290">
        <v>1348</v>
      </c>
      <c r="N290">
        <v>1009</v>
      </c>
      <c r="O290" t="s">
        <v>900</v>
      </c>
      <c r="P290" t="s">
        <v>900</v>
      </c>
      <c r="Q290">
        <v>1000</v>
      </c>
      <c r="W290">
        <v>0</v>
      </c>
      <c r="X290">
        <v>356473523</v>
      </c>
      <c r="Y290">
        <f t="shared" si="176"/>
        <v>1.0399999999999999E-3</v>
      </c>
      <c r="AA290">
        <v>16214.84</v>
      </c>
      <c r="AB290">
        <v>0</v>
      </c>
      <c r="AC290">
        <v>0</v>
      </c>
      <c r="AD290">
        <v>0</v>
      </c>
      <c r="AE290">
        <v>16214.84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-2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1.0399999999999999E-3</v>
      </c>
      <c r="AU290" t="s">
        <v>3</v>
      </c>
      <c r="AV290">
        <v>0</v>
      </c>
      <c r="AW290">
        <v>2</v>
      </c>
      <c r="AX290">
        <v>60526615</v>
      </c>
      <c r="AY290">
        <v>1</v>
      </c>
      <c r="AZ290">
        <v>0</v>
      </c>
      <c r="BA290">
        <v>292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ROUND(Y290*Source!I114,9)</f>
        <v>0</v>
      </c>
      <c r="CY290">
        <f t="shared" si="177"/>
        <v>16214.84</v>
      </c>
      <c r="CZ290">
        <f t="shared" si="178"/>
        <v>16214.84</v>
      </c>
      <c r="DA290">
        <f t="shared" si="179"/>
        <v>1</v>
      </c>
      <c r="DB290">
        <f t="shared" si="180"/>
        <v>16.86</v>
      </c>
      <c r="DC290">
        <f t="shared" si="181"/>
        <v>0</v>
      </c>
      <c r="DD290" t="s">
        <v>3</v>
      </c>
      <c r="DE290" t="s">
        <v>3</v>
      </c>
      <c r="DF290">
        <f t="shared" si="175"/>
        <v>0</v>
      </c>
      <c r="DG290">
        <f t="shared" si="173"/>
        <v>0</v>
      </c>
      <c r="DH290">
        <f t="shared" si="174"/>
        <v>0</v>
      </c>
      <c r="DI290">
        <f t="shared" si="171"/>
        <v>0</v>
      </c>
      <c r="DJ290">
        <f t="shared" si="182"/>
        <v>0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">
      <c r="A291">
        <f>ROW(Source!A114)</f>
        <v>114</v>
      </c>
      <c r="B291">
        <v>59204062</v>
      </c>
      <c r="C291">
        <v>60526591</v>
      </c>
      <c r="D291">
        <v>58309253</v>
      </c>
      <c r="E291">
        <v>1</v>
      </c>
      <c r="F291">
        <v>1</v>
      </c>
      <c r="G291">
        <v>1080</v>
      </c>
      <c r="H291">
        <v>3</v>
      </c>
      <c r="I291" t="s">
        <v>910</v>
      </c>
      <c r="J291" t="s">
        <v>911</v>
      </c>
      <c r="K291" t="s">
        <v>912</v>
      </c>
      <c r="L291">
        <v>1346</v>
      </c>
      <c r="N291">
        <v>1009</v>
      </c>
      <c r="O291" t="s">
        <v>880</v>
      </c>
      <c r="P291" t="s">
        <v>880</v>
      </c>
      <c r="Q291">
        <v>1</v>
      </c>
      <c r="W291">
        <v>0</v>
      </c>
      <c r="X291">
        <v>1135396300</v>
      </c>
      <c r="Y291">
        <f t="shared" si="176"/>
        <v>0.12</v>
      </c>
      <c r="AA291">
        <v>20.190000000000001</v>
      </c>
      <c r="AB291">
        <v>0</v>
      </c>
      <c r="AC291">
        <v>0</v>
      </c>
      <c r="AD291">
        <v>0</v>
      </c>
      <c r="AE291">
        <v>20.190000000000001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0.12</v>
      </c>
      <c r="AU291" t="s">
        <v>3</v>
      </c>
      <c r="AV291">
        <v>0</v>
      </c>
      <c r="AW291">
        <v>2</v>
      </c>
      <c r="AX291">
        <v>60526616</v>
      </c>
      <c r="AY291">
        <v>1</v>
      </c>
      <c r="AZ291">
        <v>0</v>
      </c>
      <c r="BA291">
        <v>293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ROUND(Y291*Source!I114,9)</f>
        <v>0</v>
      </c>
      <c r="CY291">
        <f t="shared" si="177"/>
        <v>20.190000000000001</v>
      </c>
      <c r="CZ291">
        <f t="shared" si="178"/>
        <v>20.190000000000001</v>
      </c>
      <c r="DA291">
        <f t="shared" si="179"/>
        <v>1</v>
      </c>
      <c r="DB291">
        <f t="shared" si="180"/>
        <v>2.42</v>
      </c>
      <c r="DC291">
        <f t="shared" si="181"/>
        <v>0</v>
      </c>
      <c r="DD291" t="s">
        <v>3</v>
      </c>
      <c r="DE291" t="s">
        <v>3</v>
      </c>
      <c r="DF291">
        <f t="shared" si="175"/>
        <v>0</v>
      </c>
      <c r="DG291">
        <f t="shared" si="173"/>
        <v>0</v>
      </c>
      <c r="DH291">
        <f t="shared" si="174"/>
        <v>0</v>
      </c>
      <c r="DI291">
        <f t="shared" si="171"/>
        <v>0</v>
      </c>
      <c r="DJ291">
        <f t="shared" si="182"/>
        <v>0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">
      <c r="A292">
        <f>ROW(Source!A114)</f>
        <v>114</v>
      </c>
      <c r="B292">
        <v>59204062</v>
      </c>
      <c r="C292">
        <v>60526591</v>
      </c>
      <c r="D292">
        <v>58309395</v>
      </c>
      <c r="E292">
        <v>1</v>
      </c>
      <c r="F292">
        <v>1</v>
      </c>
      <c r="G292">
        <v>1080</v>
      </c>
      <c r="H292">
        <v>3</v>
      </c>
      <c r="I292" t="s">
        <v>913</v>
      </c>
      <c r="J292" t="s">
        <v>914</v>
      </c>
      <c r="K292" t="s">
        <v>915</v>
      </c>
      <c r="L292">
        <v>1348</v>
      </c>
      <c r="N292">
        <v>1009</v>
      </c>
      <c r="O292" t="s">
        <v>900</v>
      </c>
      <c r="P292" t="s">
        <v>900</v>
      </c>
      <c r="Q292">
        <v>1000</v>
      </c>
      <c r="W292">
        <v>0</v>
      </c>
      <c r="X292">
        <v>1017087992</v>
      </c>
      <c r="Y292">
        <f t="shared" si="176"/>
        <v>4.0000000000000002E-4</v>
      </c>
      <c r="AA292">
        <v>35445.93</v>
      </c>
      <c r="AB292">
        <v>0</v>
      </c>
      <c r="AC292">
        <v>0</v>
      </c>
      <c r="AD292">
        <v>0</v>
      </c>
      <c r="AE292">
        <v>35445.93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4.0000000000000002E-4</v>
      </c>
      <c r="AU292" t="s">
        <v>3</v>
      </c>
      <c r="AV292">
        <v>0</v>
      </c>
      <c r="AW292">
        <v>2</v>
      </c>
      <c r="AX292">
        <v>60526617</v>
      </c>
      <c r="AY292">
        <v>1</v>
      </c>
      <c r="AZ292">
        <v>0</v>
      </c>
      <c r="BA292">
        <v>294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ROUND(Y292*Source!I114,9)</f>
        <v>0</v>
      </c>
      <c r="CY292">
        <f t="shared" si="177"/>
        <v>35445.93</v>
      </c>
      <c r="CZ292">
        <f t="shared" si="178"/>
        <v>35445.93</v>
      </c>
      <c r="DA292">
        <f t="shared" si="179"/>
        <v>1</v>
      </c>
      <c r="DB292">
        <f t="shared" si="180"/>
        <v>14.18</v>
      </c>
      <c r="DC292">
        <f t="shared" si="181"/>
        <v>0</v>
      </c>
      <c r="DD292" t="s">
        <v>3</v>
      </c>
      <c r="DE292" t="s">
        <v>3</v>
      </c>
      <c r="DF292">
        <f t="shared" si="175"/>
        <v>0</v>
      </c>
      <c r="DG292">
        <f t="shared" si="173"/>
        <v>0</v>
      </c>
      <c r="DH292">
        <f t="shared" si="174"/>
        <v>0</v>
      </c>
      <c r="DI292">
        <f t="shared" si="171"/>
        <v>0</v>
      </c>
      <c r="DJ292">
        <f t="shared" si="182"/>
        <v>0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">
      <c r="A293">
        <f>ROW(Source!A114)</f>
        <v>114</v>
      </c>
      <c r="B293">
        <v>59204062</v>
      </c>
      <c r="C293">
        <v>60526591</v>
      </c>
      <c r="D293">
        <v>58326209</v>
      </c>
      <c r="E293">
        <v>1</v>
      </c>
      <c r="F293">
        <v>1</v>
      </c>
      <c r="G293">
        <v>1080</v>
      </c>
      <c r="H293">
        <v>3</v>
      </c>
      <c r="I293" t="s">
        <v>87</v>
      </c>
      <c r="J293" t="s">
        <v>89</v>
      </c>
      <c r="K293" t="s">
        <v>132</v>
      </c>
      <c r="L293">
        <v>1354</v>
      </c>
      <c r="N293">
        <v>1010</v>
      </c>
      <c r="O293" t="s">
        <v>39</v>
      </c>
      <c r="P293" t="s">
        <v>39</v>
      </c>
      <c r="Q293">
        <v>1</v>
      </c>
      <c r="W293">
        <v>0</v>
      </c>
      <c r="X293">
        <v>-1476845966</v>
      </c>
      <c r="Y293">
        <f t="shared" si="176"/>
        <v>31.428571000000002</v>
      </c>
      <c r="AA293">
        <v>22.71</v>
      </c>
      <c r="AB293">
        <v>0</v>
      </c>
      <c r="AC293">
        <v>0</v>
      </c>
      <c r="AD293">
        <v>0</v>
      </c>
      <c r="AE293">
        <v>22.71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 t="s">
        <v>3</v>
      </c>
      <c r="AT293">
        <v>31.428571000000002</v>
      </c>
      <c r="AU293" t="s">
        <v>3</v>
      </c>
      <c r="AV293">
        <v>0</v>
      </c>
      <c r="AW293">
        <v>1</v>
      </c>
      <c r="AX293">
        <v>-1</v>
      </c>
      <c r="AY293">
        <v>0</v>
      </c>
      <c r="AZ293">
        <v>0</v>
      </c>
      <c r="BA293" t="s">
        <v>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ROUND(Y293*Source!I114,9)</f>
        <v>0</v>
      </c>
      <c r="CY293">
        <f t="shared" si="177"/>
        <v>22.71</v>
      </c>
      <c r="CZ293">
        <f t="shared" si="178"/>
        <v>22.71</v>
      </c>
      <c r="DA293">
        <f t="shared" si="179"/>
        <v>1</v>
      </c>
      <c r="DB293">
        <f t="shared" si="180"/>
        <v>713.74</v>
      </c>
      <c r="DC293">
        <f t="shared" si="181"/>
        <v>0</v>
      </c>
      <c r="DD293" t="s">
        <v>3</v>
      </c>
      <c r="DE293" t="s">
        <v>3</v>
      </c>
      <c r="DF293">
        <f t="shared" si="175"/>
        <v>0</v>
      </c>
      <c r="DG293">
        <f t="shared" si="173"/>
        <v>0</v>
      </c>
      <c r="DH293">
        <f t="shared" si="174"/>
        <v>0</v>
      </c>
      <c r="DI293">
        <f t="shared" si="171"/>
        <v>0</v>
      </c>
      <c r="DJ293">
        <f t="shared" si="182"/>
        <v>0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">
      <c r="A294">
        <f>ROW(Source!A114)</f>
        <v>114</v>
      </c>
      <c r="B294">
        <v>59204062</v>
      </c>
      <c r="C294">
        <v>60526591</v>
      </c>
      <c r="D294">
        <v>58321782</v>
      </c>
      <c r="E294">
        <v>1</v>
      </c>
      <c r="F294">
        <v>1</v>
      </c>
      <c r="G294">
        <v>1080</v>
      </c>
      <c r="H294">
        <v>3</v>
      </c>
      <c r="I294" t="s">
        <v>133</v>
      </c>
      <c r="J294" t="s">
        <v>135</v>
      </c>
      <c r="K294" t="s">
        <v>134</v>
      </c>
      <c r="L294">
        <v>1301</v>
      </c>
      <c r="N294">
        <v>1003</v>
      </c>
      <c r="O294" t="s">
        <v>34</v>
      </c>
      <c r="P294" t="s">
        <v>34</v>
      </c>
      <c r="Q294">
        <v>1</v>
      </c>
      <c r="W294">
        <v>0</v>
      </c>
      <c r="X294">
        <v>744658172</v>
      </c>
      <c r="Y294">
        <f t="shared" si="176"/>
        <v>100</v>
      </c>
      <c r="AA294">
        <v>76.08</v>
      </c>
      <c r="AB294">
        <v>0</v>
      </c>
      <c r="AC294">
        <v>0</v>
      </c>
      <c r="AD294">
        <v>0</v>
      </c>
      <c r="AE294">
        <v>76.08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 t="s">
        <v>3</v>
      </c>
      <c r="AT294">
        <v>100</v>
      </c>
      <c r="AU294" t="s">
        <v>3</v>
      </c>
      <c r="AV294">
        <v>0</v>
      </c>
      <c r="AW294">
        <v>1</v>
      </c>
      <c r="AX294">
        <v>-1</v>
      </c>
      <c r="AY294">
        <v>0</v>
      </c>
      <c r="AZ294">
        <v>0</v>
      </c>
      <c r="BA294" t="s">
        <v>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ROUND(Y294*Source!I114,9)</f>
        <v>0</v>
      </c>
      <c r="CY294">
        <f t="shared" si="177"/>
        <v>76.08</v>
      </c>
      <c r="CZ294">
        <f t="shared" si="178"/>
        <v>76.08</v>
      </c>
      <c r="DA294">
        <f t="shared" si="179"/>
        <v>1</v>
      </c>
      <c r="DB294">
        <f t="shared" si="180"/>
        <v>7608</v>
      </c>
      <c r="DC294">
        <f t="shared" si="181"/>
        <v>0</v>
      </c>
      <c r="DD294" t="s">
        <v>3</v>
      </c>
      <c r="DE294" t="s">
        <v>3</v>
      </c>
      <c r="DF294">
        <f t="shared" si="175"/>
        <v>0</v>
      </c>
      <c r="DG294">
        <f t="shared" si="173"/>
        <v>0</v>
      </c>
      <c r="DH294">
        <f t="shared" si="174"/>
        <v>0</v>
      </c>
      <c r="DI294">
        <f t="shared" si="171"/>
        <v>0</v>
      </c>
      <c r="DJ294">
        <f t="shared" si="182"/>
        <v>0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">
      <c r="A295">
        <f>ROW(Source!A115)</f>
        <v>115</v>
      </c>
      <c r="B295">
        <v>59204059</v>
      </c>
      <c r="C295">
        <v>60526591</v>
      </c>
      <c r="D295">
        <v>58266404</v>
      </c>
      <c r="E295">
        <v>1080</v>
      </c>
      <c r="F295">
        <v>1</v>
      </c>
      <c r="G295">
        <v>1080</v>
      </c>
      <c r="H295">
        <v>1</v>
      </c>
      <c r="I295" t="s">
        <v>859</v>
      </c>
      <c r="J295" t="s">
        <v>3</v>
      </c>
      <c r="K295" t="s">
        <v>860</v>
      </c>
      <c r="L295">
        <v>1191</v>
      </c>
      <c r="N295">
        <v>1013</v>
      </c>
      <c r="O295" t="s">
        <v>861</v>
      </c>
      <c r="P295" t="s">
        <v>861</v>
      </c>
      <c r="Q295">
        <v>1</v>
      </c>
      <c r="W295">
        <v>0</v>
      </c>
      <c r="X295">
        <v>476480486</v>
      </c>
      <c r="Y295">
        <f>((AT295*1.15)*1.1)</f>
        <v>54.774499999999996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5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43.3</v>
      </c>
      <c r="AU295" t="s">
        <v>26</v>
      </c>
      <c r="AV295">
        <v>1</v>
      </c>
      <c r="AW295">
        <v>2</v>
      </c>
      <c r="AX295">
        <v>60526606</v>
      </c>
      <c r="AY295">
        <v>1</v>
      </c>
      <c r="AZ295">
        <v>0</v>
      </c>
      <c r="BA295">
        <v>298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U295">
        <f>ROUND(AT295*Source!I115*AH295*AL295,2)</f>
        <v>0</v>
      </c>
      <c r="CV295">
        <f>ROUND(Y295*Source!I115,9)</f>
        <v>0</v>
      </c>
      <c r="CW295">
        <v>0</v>
      </c>
      <c r="CX295">
        <f>ROUND(Y295*Source!I115,9)</f>
        <v>0</v>
      </c>
      <c r="CY295">
        <f>AD295</f>
        <v>0</v>
      </c>
      <c r="CZ295">
        <f>AH295</f>
        <v>0</v>
      </c>
      <c r="DA295">
        <f>AL295</f>
        <v>1</v>
      </c>
      <c r="DB295">
        <f>ROUND(((ROUND(AT295*CZ295,2)*1.15)*1.1),6)</f>
        <v>0</v>
      </c>
      <c r="DC295">
        <f>ROUND(((ROUND(AT295*AG295,2)*1.15)*1.1),6)</f>
        <v>0</v>
      </c>
      <c r="DD295" t="s">
        <v>3</v>
      </c>
      <c r="DE295" t="s">
        <v>3</v>
      </c>
      <c r="DF295">
        <f t="shared" si="175"/>
        <v>0</v>
      </c>
      <c r="DG295">
        <f t="shared" si="173"/>
        <v>0</v>
      </c>
      <c r="DH295">
        <f t="shared" si="174"/>
        <v>0</v>
      </c>
      <c r="DI295">
        <f t="shared" si="171"/>
        <v>0</v>
      </c>
      <c r="DJ295">
        <f>DI295</f>
        <v>0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">
      <c r="A296">
        <f>ROW(Source!A115)</f>
        <v>115</v>
      </c>
      <c r="B296">
        <v>59204059</v>
      </c>
      <c r="C296">
        <v>60526591</v>
      </c>
      <c r="D296">
        <v>58340276</v>
      </c>
      <c r="E296">
        <v>1</v>
      </c>
      <c r="F296">
        <v>1</v>
      </c>
      <c r="G296">
        <v>1080</v>
      </c>
      <c r="H296">
        <v>2</v>
      </c>
      <c r="I296" t="s">
        <v>887</v>
      </c>
      <c r="J296" t="s">
        <v>888</v>
      </c>
      <c r="K296" t="s">
        <v>889</v>
      </c>
      <c r="L296">
        <v>1368</v>
      </c>
      <c r="N296">
        <v>1011</v>
      </c>
      <c r="O296" t="s">
        <v>865</v>
      </c>
      <c r="P296" t="s">
        <v>865</v>
      </c>
      <c r="Q296">
        <v>1</v>
      </c>
      <c r="W296">
        <v>0</v>
      </c>
      <c r="X296">
        <v>-886582249</v>
      </c>
      <c r="Y296">
        <f>((AT296*1.25)*1.1)</f>
        <v>2.32375</v>
      </c>
      <c r="AA296">
        <v>0</v>
      </c>
      <c r="AB296">
        <v>39.799999999999997</v>
      </c>
      <c r="AC296">
        <v>0</v>
      </c>
      <c r="AD296">
        <v>0</v>
      </c>
      <c r="AE296">
        <v>0</v>
      </c>
      <c r="AF296">
        <v>3.18</v>
      </c>
      <c r="AG296">
        <v>0</v>
      </c>
      <c r="AH296">
        <v>0</v>
      </c>
      <c r="AI296">
        <v>1</v>
      </c>
      <c r="AJ296">
        <v>11.73</v>
      </c>
      <c r="AK296">
        <v>54.99</v>
      </c>
      <c r="AL296">
        <v>1</v>
      </c>
      <c r="AM296">
        <v>2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1.69</v>
      </c>
      <c r="AU296" t="s">
        <v>866</v>
      </c>
      <c r="AV296">
        <v>0</v>
      </c>
      <c r="AW296">
        <v>2</v>
      </c>
      <c r="AX296">
        <v>60526607</v>
      </c>
      <c r="AY296">
        <v>1</v>
      </c>
      <c r="AZ296">
        <v>0</v>
      </c>
      <c r="BA296">
        <v>299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f>ROUND(Y296*Source!I115*DO296,9)</f>
        <v>0</v>
      </c>
      <c r="CX296">
        <f>ROUND(Y296*Source!I115,9)</f>
        <v>0</v>
      </c>
      <c r="CY296">
        <f>AB296</f>
        <v>39.799999999999997</v>
      </c>
      <c r="CZ296">
        <f>AF296</f>
        <v>3.18</v>
      </c>
      <c r="DA296">
        <f>AJ296</f>
        <v>11.73</v>
      </c>
      <c r="DB296">
        <f>ROUND(((ROUND(AT296*CZ296,2)*1.25)*1.1),6)</f>
        <v>7.38375</v>
      </c>
      <c r="DC296">
        <f>ROUND(((ROUND(AT296*AG296,2)*1.25)*1.1),6)</f>
        <v>0</v>
      </c>
      <c r="DD296" t="s">
        <v>3</v>
      </c>
      <c r="DE296" t="s">
        <v>3</v>
      </c>
      <c r="DF296">
        <f t="shared" si="175"/>
        <v>0</v>
      </c>
      <c r="DG296">
        <f>ROUND(ROUND(AF296*AJ296,2)*CX296,2)</f>
        <v>0</v>
      </c>
      <c r="DH296">
        <f>ROUND(ROUND(AG296*AK296,2)*CX296,2)</f>
        <v>0</v>
      </c>
      <c r="DI296">
        <f t="shared" si="171"/>
        <v>0</v>
      </c>
      <c r="DJ296">
        <f>DG296</f>
        <v>0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">
      <c r="A297">
        <f>ROW(Source!A115)</f>
        <v>115</v>
      </c>
      <c r="B297">
        <v>59204059</v>
      </c>
      <c r="C297">
        <v>60526591</v>
      </c>
      <c r="D297">
        <v>58340578</v>
      </c>
      <c r="E297">
        <v>1</v>
      </c>
      <c r="F297">
        <v>1</v>
      </c>
      <c r="G297">
        <v>1080</v>
      </c>
      <c r="H297">
        <v>2</v>
      </c>
      <c r="I297" t="s">
        <v>862</v>
      </c>
      <c r="J297" t="s">
        <v>863</v>
      </c>
      <c r="K297" t="s">
        <v>864</v>
      </c>
      <c r="L297">
        <v>1368</v>
      </c>
      <c r="N297">
        <v>1011</v>
      </c>
      <c r="O297" t="s">
        <v>865</v>
      </c>
      <c r="P297" t="s">
        <v>865</v>
      </c>
      <c r="Q297">
        <v>1</v>
      </c>
      <c r="W297">
        <v>0</v>
      </c>
      <c r="X297">
        <v>-1985943078</v>
      </c>
      <c r="Y297">
        <f>((AT297*1.25)*1.1)</f>
        <v>1.0862500000000002</v>
      </c>
      <c r="AA297">
        <v>0</v>
      </c>
      <c r="AB297">
        <v>1445.28</v>
      </c>
      <c r="AC297">
        <v>740.47</v>
      </c>
      <c r="AD297">
        <v>0</v>
      </c>
      <c r="AE297">
        <v>0</v>
      </c>
      <c r="AF297">
        <v>83.1</v>
      </c>
      <c r="AG297">
        <v>12.62</v>
      </c>
      <c r="AH297">
        <v>0</v>
      </c>
      <c r="AI297">
        <v>1</v>
      </c>
      <c r="AJ297">
        <v>16.3</v>
      </c>
      <c r="AK297">
        <v>54.99</v>
      </c>
      <c r="AL297">
        <v>1</v>
      </c>
      <c r="AM297">
        <v>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0.79</v>
      </c>
      <c r="AU297" t="s">
        <v>866</v>
      </c>
      <c r="AV297">
        <v>0</v>
      </c>
      <c r="AW297">
        <v>2</v>
      </c>
      <c r="AX297">
        <v>60526608</v>
      </c>
      <c r="AY297">
        <v>1</v>
      </c>
      <c r="AZ297">
        <v>0</v>
      </c>
      <c r="BA297">
        <v>300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f>ROUND(Y297*Source!I115*DO297,9)</f>
        <v>0</v>
      </c>
      <c r="CX297">
        <f>ROUND(Y297*Source!I115,9)</f>
        <v>0</v>
      </c>
      <c r="CY297">
        <f>AB297</f>
        <v>1445.28</v>
      </c>
      <c r="CZ297">
        <f>AF297</f>
        <v>83.1</v>
      </c>
      <c r="DA297">
        <f>AJ297</f>
        <v>16.3</v>
      </c>
      <c r="DB297">
        <f>ROUND(((ROUND(AT297*CZ297,2)*1.25)*1.1),6)</f>
        <v>90.268749999999997</v>
      </c>
      <c r="DC297">
        <f>ROUND(((ROUND(AT297*AG297,2)*1.25)*1.1),6)</f>
        <v>13.70875</v>
      </c>
      <c r="DD297" t="s">
        <v>3</v>
      </c>
      <c r="DE297" t="s">
        <v>3</v>
      </c>
      <c r="DF297">
        <f t="shared" si="175"/>
        <v>0</v>
      </c>
      <c r="DG297">
        <f>ROUND(ROUND(AF297*AJ297,2)*CX297,2)</f>
        <v>0</v>
      </c>
      <c r="DH297">
        <f>ROUND(ROUND(AG297*AK297,2)*CX297,2)</f>
        <v>0</v>
      </c>
      <c r="DI297">
        <f t="shared" si="171"/>
        <v>0</v>
      </c>
      <c r="DJ297">
        <f>DG297</f>
        <v>0</v>
      </c>
      <c r="DK297">
        <v>0</v>
      </c>
      <c r="DL297" t="s">
        <v>867</v>
      </c>
      <c r="DM297">
        <v>0</v>
      </c>
      <c r="DN297" t="s">
        <v>861</v>
      </c>
      <c r="DO297">
        <v>12.62</v>
      </c>
    </row>
    <row r="298" spans="1:119" x14ac:dyDescent="0.2">
      <c r="A298">
        <f>ROW(Source!A115)</f>
        <v>115</v>
      </c>
      <c r="B298">
        <v>59204059</v>
      </c>
      <c r="C298">
        <v>60526591</v>
      </c>
      <c r="D298">
        <v>58339814</v>
      </c>
      <c r="E298">
        <v>1</v>
      </c>
      <c r="F298">
        <v>1</v>
      </c>
      <c r="G298">
        <v>1080</v>
      </c>
      <c r="H298">
        <v>2</v>
      </c>
      <c r="I298" t="s">
        <v>874</v>
      </c>
      <c r="J298" t="s">
        <v>875</v>
      </c>
      <c r="K298" t="s">
        <v>876</v>
      </c>
      <c r="L298">
        <v>1368</v>
      </c>
      <c r="N298">
        <v>1011</v>
      </c>
      <c r="O298" t="s">
        <v>865</v>
      </c>
      <c r="P298" t="s">
        <v>865</v>
      </c>
      <c r="Q298">
        <v>1</v>
      </c>
      <c r="W298">
        <v>0</v>
      </c>
      <c r="X298">
        <v>1087580389</v>
      </c>
      <c r="Y298">
        <f>((AT298*1.25)*1.1)</f>
        <v>8.2500000000000004E-2</v>
      </c>
      <c r="AA298">
        <v>0</v>
      </c>
      <c r="AB298">
        <v>2628.65</v>
      </c>
      <c r="AC298">
        <v>993.36</v>
      </c>
      <c r="AD298">
        <v>0</v>
      </c>
      <c r="AE298">
        <v>0</v>
      </c>
      <c r="AF298">
        <v>179.17</v>
      </c>
      <c r="AG298">
        <v>16.93</v>
      </c>
      <c r="AH298">
        <v>0</v>
      </c>
      <c r="AI298">
        <v>1</v>
      </c>
      <c r="AJ298">
        <v>13.75</v>
      </c>
      <c r="AK298">
        <v>54.99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0.06</v>
      </c>
      <c r="AU298" t="s">
        <v>866</v>
      </c>
      <c r="AV298">
        <v>0</v>
      </c>
      <c r="AW298">
        <v>2</v>
      </c>
      <c r="AX298">
        <v>60526609</v>
      </c>
      <c r="AY298">
        <v>1</v>
      </c>
      <c r="AZ298">
        <v>0</v>
      </c>
      <c r="BA298">
        <v>301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f>ROUND(Y298*Source!I115*DO298,9)</f>
        <v>0</v>
      </c>
      <c r="CX298">
        <f>ROUND(Y298*Source!I115,9)</f>
        <v>0</v>
      </c>
      <c r="CY298">
        <f>AB298</f>
        <v>2628.65</v>
      </c>
      <c r="CZ298">
        <f>AF298</f>
        <v>179.17</v>
      </c>
      <c r="DA298">
        <f>AJ298</f>
        <v>13.75</v>
      </c>
      <c r="DB298">
        <f>ROUND(((ROUND(AT298*CZ298,2)*1.25)*1.1),6)</f>
        <v>14.78125</v>
      </c>
      <c r="DC298">
        <f>ROUND(((ROUND(AT298*AG298,2)*1.25)*1.1),6)</f>
        <v>1.4025000000000001</v>
      </c>
      <c r="DD298" t="s">
        <v>3</v>
      </c>
      <c r="DE298" t="s">
        <v>3</v>
      </c>
      <c r="DF298">
        <f t="shared" si="175"/>
        <v>0</v>
      </c>
      <c r="DG298">
        <f>ROUND(ROUND(AF298*AJ298,2)*CX298,2)</f>
        <v>0</v>
      </c>
      <c r="DH298">
        <f>ROUND(ROUND(AG298*AK298,2)*CX298,2)</f>
        <v>0</v>
      </c>
      <c r="DI298">
        <f t="shared" si="171"/>
        <v>0</v>
      </c>
      <c r="DJ298">
        <f>DG298</f>
        <v>0</v>
      </c>
      <c r="DK298">
        <v>0</v>
      </c>
      <c r="DL298" t="s">
        <v>867</v>
      </c>
      <c r="DM298">
        <v>0</v>
      </c>
      <c r="DN298" t="s">
        <v>861</v>
      </c>
      <c r="DO298">
        <v>16.93</v>
      </c>
    </row>
    <row r="299" spans="1:119" x14ac:dyDescent="0.2">
      <c r="A299">
        <f>ROW(Source!A115)</f>
        <v>115</v>
      </c>
      <c r="B299">
        <v>59204059</v>
      </c>
      <c r="C299">
        <v>60526591</v>
      </c>
      <c r="D299">
        <v>58308814</v>
      </c>
      <c r="E299">
        <v>1</v>
      </c>
      <c r="F299">
        <v>1</v>
      </c>
      <c r="G299">
        <v>1080</v>
      </c>
      <c r="H299">
        <v>3</v>
      </c>
      <c r="I299" t="s">
        <v>890</v>
      </c>
      <c r="J299" t="s">
        <v>891</v>
      </c>
      <c r="K299" t="s">
        <v>892</v>
      </c>
      <c r="L299">
        <v>1339</v>
      </c>
      <c r="N299">
        <v>1007</v>
      </c>
      <c r="O299" t="s">
        <v>893</v>
      </c>
      <c r="P299" t="s">
        <v>893</v>
      </c>
      <c r="Q299">
        <v>1</v>
      </c>
      <c r="W299">
        <v>0</v>
      </c>
      <c r="X299">
        <v>-744103292</v>
      </c>
      <c r="Y299">
        <f t="shared" ref="Y299:Y308" si="183">AT299</f>
        <v>0.36667</v>
      </c>
      <c r="AA299">
        <v>54.79</v>
      </c>
      <c r="AB299">
        <v>0</v>
      </c>
      <c r="AC299">
        <v>0</v>
      </c>
      <c r="AD299">
        <v>0</v>
      </c>
      <c r="AE299">
        <v>7.07</v>
      </c>
      <c r="AF299">
        <v>0</v>
      </c>
      <c r="AG299">
        <v>0</v>
      </c>
      <c r="AH299">
        <v>0</v>
      </c>
      <c r="AI299">
        <v>7.75</v>
      </c>
      <c r="AJ299">
        <v>1</v>
      </c>
      <c r="AK299">
        <v>1</v>
      </c>
      <c r="AL299">
        <v>1</v>
      </c>
      <c r="AM299">
        <v>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0.36667</v>
      </c>
      <c r="AU299" t="s">
        <v>3</v>
      </c>
      <c r="AV299">
        <v>0</v>
      </c>
      <c r="AW299">
        <v>2</v>
      </c>
      <c r="AX299">
        <v>60526610</v>
      </c>
      <c r="AY299">
        <v>1</v>
      </c>
      <c r="AZ299">
        <v>0</v>
      </c>
      <c r="BA299">
        <v>302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ROUND(Y299*Source!I115,9)</f>
        <v>0</v>
      </c>
      <c r="CY299">
        <f t="shared" ref="CY299:CY308" si="184">AA299</f>
        <v>54.79</v>
      </c>
      <c r="CZ299">
        <f t="shared" ref="CZ299:CZ308" si="185">AE299</f>
        <v>7.07</v>
      </c>
      <c r="DA299">
        <f t="shared" ref="DA299:DA308" si="186">AI299</f>
        <v>7.75</v>
      </c>
      <c r="DB299">
        <f t="shared" ref="DB299:DB308" si="187">ROUND(ROUND(AT299*CZ299,2),6)</f>
        <v>2.59</v>
      </c>
      <c r="DC299">
        <f t="shared" ref="DC299:DC308" si="188">ROUND(ROUND(AT299*AG299,2),6)</f>
        <v>0</v>
      </c>
      <c r="DD299" t="s">
        <v>3</v>
      </c>
      <c r="DE299" t="s">
        <v>3</v>
      </c>
      <c r="DF299">
        <f t="shared" ref="DF299:DF308" si="189">ROUND(ROUND(AE299*AI299,2)*CX299,2)</f>
        <v>0</v>
      </c>
      <c r="DG299">
        <f t="shared" ref="DG299:DG319" si="190">ROUND(ROUND(AF299,2)*CX299,2)</f>
        <v>0</v>
      </c>
      <c r="DH299">
        <f t="shared" ref="DH299:DH319" si="191">ROUND(ROUND(AG299,2)*CX299,2)</f>
        <v>0</v>
      </c>
      <c r="DI299">
        <f t="shared" si="171"/>
        <v>0</v>
      </c>
      <c r="DJ299">
        <f t="shared" ref="DJ299:DJ308" si="192">DF299</f>
        <v>0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">
      <c r="A300">
        <f>ROW(Source!A115)</f>
        <v>115</v>
      </c>
      <c r="B300">
        <v>59204059</v>
      </c>
      <c r="C300">
        <v>60526591</v>
      </c>
      <c r="D300">
        <v>58310526</v>
      </c>
      <c r="E300">
        <v>1</v>
      </c>
      <c r="F300">
        <v>1</v>
      </c>
      <c r="G300">
        <v>1080</v>
      </c>
      <c r="H300">
        <v>3</v>
      </c>
      <c r="I300" t="s">
        <v>894</v>
      </c>
      <c r="J300" t="s">
        <v>895</v>
      </c>
      <c r="K300" t="s">
        <v>896</v>
      </c>
      <c r="L300">
        <v>1346</v>
      </c>
      <c r="N300">
        <v>1009</v>
      </c>
      <c r="O300" t="s">
        <v>880</v>
      </c>
      <c r="P300" t="s">
        <v>880</v>
      </c>
      <c r="Q300">
        <v>1</v>
      </c>
      <c r="W300">
        <v>0</v>
      </c>
      <c r="X300">
        <v>-1011812427</v>
      </c>
      <c r="Y300">
        <f t="shared" si="183"/>
        <v>0.02</v>
      </c>
      <c r="AA300">
        <v>272.7</v>
      </c>
      <c r="AB300">
        <v>0</v>
      </c>
      <c r="AC300">
        <v>0</v>
      </c>
      <c r="AD300">
        <v>0</v>
      </c>
      <c r="AE300">
        <v>37.979999999999997</v>
      </c>
      <c r="AF300">
        <v>0</v>
      </c>
      <c r="AG300">
        <v>0</v>
      </c>
      <c r="AH300">
        <v>0</v>
      </c>
      <c r="AI300">
        <v>7.18</v>
      </c>
      <c r="AJ300">
        <v>1</v>
      </c>
      <c r="AK300">
        <v>1</v>
      </c>
      <c r="AL300">
        <v>1</v>
      </c>
      <c r="AM300">
        <v>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0.02</v>
      </c>
      <c r="AU300" t="s">
        <v>3</v>
      </c>
      <c r="AV300">
        <v>0</v>
      </c>
      <c r="AW300">
        <v>2</v>
      </c>
      <c r="AX300">
        <v>60526611</v>
      </c>
      <c r="AY300">
        <v>1</v>
      </c>
      <c r="AZ300">
        <v>0</v>
      </c>
      <c r="BA300">
        <v>303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ROUND(Y300*Source!I115,9)</f>
        <v>0</v>
      </c>
      <c r="CY300">
        <f t="shared" si="184"/>
        <v>272.7</v>
      </c>
      <c r="CZ300">
        <f t="shared" si="185"/>
        <v>37.979999999999997</v>
      </c>
      <c r="DA300">
        <f t="shared" si="186"/>
        <v>7.18</v>
      </c>
      <c r="DB300">
        <f t="shared" si="187"/>
        <v>0.76</v>
      </c>
      <c r="DC300">
        <f t="shared" si="188"/>
        <v>0</v>
      </c>
      <c r="DD300" t="s">
        <v>3</v>
      </c>
      <c r="DE300" t="s">
        <v>3</v>
      </c>
      <c r="DF300">
        <f t="shared" si="189"/>
        <v>0</v>
      </c>
      <c r="DG300">
        <f t="shared" si="190"/>
        <v>0</v>
      </c>
      <c r="DH300">
        <f t="shared" si="191"/>
        <v>0</v>
      </c>
      <c r="DI300">
        <f t="shared" si="171"/>
        <v>0</v>
      </c>
      <c r="DJ300">
        <f t="shared" si="192"/>
        <v>0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">
      <c r="A301">
        <f>ROW(Source!A115)</f>
        <v>115</v>
      </c>
      <c r="B301">
        <v>59204059</v>
      </c>
      <c r="C301">
        <v>60526591</v>
      </c>
      <c r="D301">
        <v>58308933</v>
      </c>
      <c r="E301">
        <v>1</v>
      </c>
      <c r="F301">
        <v>1</v>
      </c>
      <c r="G301">
        <v>1080</v>
      </c>
      <c r="H301">
        <v>3</v>
      </c>
      <c r="I301" t="s">
        <v>897</v>
      </c>
      <c r="J301" t="s">
        <v>898</v>
      </c>
      <c r="K301" t="s">
        <v>899</v>
      </c>
      <c r="L301">
        <v>1348</v>
      </c>
      <c r="N301">
        <v>1009</v>
      </c>
      <c r="O301" t="s">
        <v>900</v>
      </c>
      <c r="P301" t="s">
        <v>900</v>
      </c>
      <c r="Q301">
        <v>1000</v>
      </c>
      <c r="W301">
        <v>0</v>
      </c>
      <c r="X301">
        <v>1469978170</v>
      </c>
      <c r="Y301">
        <f t="shared" si="183"/>
        <v>9.9000000000000001E-6</v>
      </c>
      <c r="AA301">
        <v>73915.41</v>
      </c>
      <c r="AB301">
        <v>0</v>
      </c>
      <c r="AC301">
        <v>0</v>
      </c>
      <c r="AD301">
        <v>0</v>
      </c>
      <c r="AE301">
        <v>3234.81</v>
      </c>
      <c r="AF301">
        <v>0</v>
      </c>
      <c r="AG301">
        <v>0</v>
      </c>
      <c r="AH301">
        <v>0</v>
      </c>
      <c r="AI301">
        <v>22.85</v>
      </c>
      <c r="AJ301">
        <v>1</v>
      </c>
      <c r="AK301">
        <v>1</v>
      </c>
      <c r="AL301">
        <v>1</v>
      </c>
      <c r="AM301">
        <v>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9.9000000000000001E-6</v>
      </c>
      <c r="AU301" t="s">
        <v>3</v>
      </c>
      <c r="AV301">
        <v>0</v>
      </c>
      <c r="AW301">
        <v>2</v>
      </c>
      <c r="AX301">
        <v>60526612</v>
      </c>
      <c r="AY301">
        <v>1</v>
      </c>
      <c r="AZ301">
        <v>0</v>
      </c>
      <c r="BA301">
        <v>304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ROUND(Y301*Source!I115,9)</f>
        <v>0</v>
      </c>
      <c r="CY301">
        <f t="shared" si="184"/>
        <v>73915.41</v>
      </c>
      <c r="CZ301">
        <f t="shared" si="185"/>
        <v>3234.81</v>
      </c>
      <c r="DA301">
        <f t="shared" si="186"/>
        <v>22.85</v>
      </c>
      <c r="DB301">
        <f t="shared" si="187"/>
        <v>0.03</v>
      </c>
      <c r="DC301">
        <f t="shared" si="188"/>
        <v>0</v>
      </c>
      <c r="DD301" t="s">
        <v>3</v>
      </c>
      <c r="DE301" t="s">
        <v>3</v>
      </c>
      <c r="DF301">
        <f t="shared" si="189"/>
        <v>0</v>
      </c>
      <c r="DG301">
        <f t="shared" si="190"/>
        <v>0</v>
      </c>
      <c r="DH301">
        <f t="shared" si="191"/>
        <v>0</v>
      </c>
      <c r="DI301">
        <f t="shared" si="171"/>
        <v>0</v>
      </c>
      <c r="DJ301">
        <f t="shared" si="192"/>
        <v>0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">
      <c r="A302">
        <f>ROW(Source!A115)</f>
        <v>115</v>
      </c>
      <c r="B302">
        <v>59204059</v>
      </c>
      <c r="C302">
        <v>60526591</v>
      </c>
      <c r="D302">
        <v>58308746</v>
      </c>
      <c r="E302">
        <v>1</v>
      </c>
      <c r="F302">
        <v>1</v>
      </c>
      <c r="G302">
        <v>1080</v>
      </c>
      <c r="H302">
        <v>3</v>
      </c>
      <c r="I302" t="s">
        <v>901</v>
      </c>
      <c r="J302" t="s">
        <v>902</v>
      </c>
      <c r="K302" t="s">
        <v>903</v>
      </c>
      <c r="L302">
        <v>1339</v>
      </c>
      <c r="N302">
        <v>1007</v>
      </c>
      <c r="O302" t="s">
        <v>893</v>
      </c>
      <c r="P302" t="s">
        <v>893</v>
      </c>
      <c r="Q302">
        <v>1</v>
      </c>
      <c r="W302">
        <v>0</v>
      </c>
      <c r="X302">
        <v>1565098517</v>
      </c>
      <c r="Y302">
        <f t="shared" si="183"/>
        <v>0.38</v>
      </c>
      <c r="AA302">
        <v>759.63</v>
      </c>
      <c r="AB302">
        <v>0</v>
      </c>
      <c r="AC302">
        <v>0</v>
      </c>
      <c r="AD302">
        <v>0</v>
      </c>
      <c r="AE302">
        <v>53.42</v>
      </c>
      <c r="AF302">
        <v>0</v>
      </c>
      <c r="AG302">
        <v>0</v>
      </c>
      <c r="AH302">
        <v>0</v>
      </c>
      <c r="AI302">
        <v>14.22</v>
      </c>
      <c r="AJ302">
        <v>1</v>
      </c>
      <c r="AK302">
        <v>1</v>
      </c>
      <c r="AL302">
        <v>1</v>
      </c>
      <c r="AM302">
        <v>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0.38</v>
      </c>
      <c r="AU302" t="s">
        <v>3</v>
      </c>
      <c r="AV302">
        <v>0</v>
      </c>
      <c r="AW302">
        <v>2</v>
      </c>
      <c r="AX302">
        <v>60526613</v>
      </c>
      <c r="AY302">
        <v>1</v>
      </c>
      <c r="AZ302">
        <v>0</v>
      </c>
      <c r="BA302">
        <v>305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ROUND(Y302*Source!I115,9)</f>
        <v>0</v>
      </c>
      <c r="CY302">
        <f t="shared" si="184"/>
        <v>759.63</v>
      </c>
      <c r="CZ302">
        <f t="shared" si="185"/>
        <v>53.42</v>
      </c>
      <c r="DA302">
        <f t="shared" si="186"/>
        <v>14.22</v>
      </c>
      <c r="DB302">
        <f t="shared" si="187"/>
        <v>20.3</v>
      </c>
      <c r="DC302">
        <f t="shared" si="188"/>
        <v>0</v>
      </c>
      <c r="DD302" t="s">
        <v>3</v>
      </c>
      <c r="DE302" t="s">
        <v>3</v>
      </c>
      <c r="DF302">
        <f t="shared" si="189"/>
        <v>0</v>
      </c>
      <c r="DG302">
        <f t="shared" si="190"/>
        <v>0</v>
      </c>
      <c r="DH302">
        <f t="shared" si="191"/>
        <v>0</v>
      </c>
      <c r="DI302">
        <f t="shared" si="171"/>
        <v>0</v>
      </c>
      <c r="DJ302">
        <f t="shared" si="192"/>
        <v>0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">
      <c r="A303">
        <f>ROW(Source!A115)</f>
        <v>115</v>
      </c>
      <c r="B303">
        <v>59204059</v>
      </c>
      <c r="C303">
        <v>60526591</v>
      </c>
      <c r="D303">
        <v>58309012</v>
      </c>
      <c r="E303">
        <v>1</v>
      </c>
      <c r="F303">
        <v>1</v>
      </c>
      <c r="G303">
        <v>1080</v>
      </c>
      <c r="H303">
        <v>3</v>
      </c>
      <c r="I303" t="s">
        <v>904</v>
      </c>
      <c r="J303" t="s">
        <v>905</v>
      </c>
      <c r="K303" t="s">
        <v>906</v>
      </c>
      <c r="L303">
        <v>1339</v>
      </c>
      <c r="N303">
        <v>1007</v>
      </c>
      <c r="O303" t="s">
        <v>893</v>
      </c>
      <c r="P303" t="s">
        <v>893</v>
      </c>
      <c r="Q303">
        <v>1</v>
      </c>
      <c r="W303">
        <v>0</v>
      </c>
      <c r="X303">
        <v>-388798825</v>
      </c>
      <c r="Y303">
        <f t="shared" si="183"/>
        <v>0.64600000000000002</v>
      </c>
      <c r="AA303">
        <v>94.23</v>
      </c>
      <c r="AB303">
        <v>0</v>
      </c>
      <c r="AC303">
        <v>0</v>
      </c>
      <c r="AD303">
        <v>0</v>
      </c>
      <c r="AE303">
        <v>5.82</v>
      </c>
      <c r="AF303">
        <v>0</v>
      </c>
      <c r="AG303">
        <v>0</v>
      </c>
      <c r="AH303">
        <v>0</v>
      </c>
      <c r="AI303">
        <v>16.190000000000001</v>
      </c>
      <c r="AJ303">
        <v>1</v>
      </c>
      <c r="AK303">
        <v>1</v>
      </c>
      <c r="AL303">
        <v>1</v>
      </c>
      <c r="AM303">
        <v>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0.64600000000000002</v>
      </c>
      <c r="AU303" t="s">
        <v>3</v>
      </c>
      <c r="AV303">
        <v>0</v>
      </c>
      <c r="AW303">
        <v>2</v>
      </c>
      <c r="AX303">
        <v>60526614</v>
      </c>
      <c r="AY303">
        <v>1</v>
      </c>
      <c r="AZ303">
        <v>0</v>
      </c>
      <c r="BA303">
        <v>306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ROUND(Y303*Source!I115,9)</f>
        <v>0</v>
      </c>
      <c r="CY303">
        <f t="shared" si="184"/>
        <v>94.23</v>
      </c>
      <c r="CZ303">
        <f t="shared" si="185"/>
        <v>5.82</v>
      </c>
      <c r="DA303">
        <f t="shared" si="186"/>
        <v>16.190000000000001</v>
      </c>
      <c r="DB303">
        <f t="shared" si="187"/>
        <v>3.76</v>
      </c>
      <c r="DC303">
        <f t="shared" si="188"/>
        <v>0</v>
      </c>
      <c r="DD303" t="s">
        <v>3</v>
      </c>
      <c r="DE303" t="s">
        <v>3</v>
      </c>
      <c r="DF303">
        <f t="shared" si="189"/>
        <v>0</v>
      </c>
      <c r="DG303">
        <f t="shared" si="190"/>
        <v>0</v>
      </c>
      <c r="DH303">
        <f t="shared" si="191"/>
        <v>0</v>
      </c>
      <c r="DI303">
        <f t="shared" si="171"/>
        <v>0</v>
      </c>
      <c r="DJ303">
        <f t="shared" si="192"/>
        <v>0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">
      <c r="A304">
        <f>ROW(Source!A115)</f>
        <v>115</v>
      </c>
      <c r="B304">
        <v>59204059</v>
      </c>
      <c r="C304">
        <v>60526591</v>
      </c>
      <c r="D304">
        <v>58309084</v>
      </c>
      <c r="E304">
        <v>1</v>
      </c>
      <c r="F304">
        <v>1</v>
      </c>
      <c r="G304">
        <v>1080</v>
      </c>
      <c r="H304">
        <v>3</v>
      </c>
      <c r="I304" t="s">
        <v>907</v>
      </c>
      <c r="J304" t="s">
        <v>908</v>
      </c>
      <c r="K304" t="s">
        <v>909</v>
      </c>
      <c r="L304">
        <v>1348</v>
      </c>
      <c r="N304">
        <v>1009</v>
      </c>
      <c r="O304" t="s">
        <v>900</v>
      </c>
      <c r="P304" t="s">
        <v>900</v>
      </c>
      <c r="Q304">
        <v>1000</v>
      </c>
      <c r="W304">
        <v>0</v>
      </c>
      <c r="X304">
        <v>356473523</v>
      </c>
      <c r="Y304">
        <f t="shared" si="183"/>
        <v>1.0399999999999999E-3</v>
      </c>
      <c r="AA304">
        <v>55779.05</v>
      </c>
      <c r="AB304">
        <v>0</v>
      </c>
      <c r="AC304">
        <v>0</v>
      </c>
      <c r="AD304">
        <v>0</v>
      </c>
      <c r="AE304">
        <v>16214.84</v>
      </c>
      <c r="AF304">
        <v>0</v>
      </c>
      <c r="AG304">
        <v>0</v>
      </c>
      <c r="AH304">
        <v>0</v>
      </c>
      <c r="AI304">
        <v>3.44</v>
      </c>
      <c r="AJ304">
        <v>1</v>
      </c>
      <c r="AK304">
        <v>1</v>
      </c>
      <c r="AL304">
        <v>1</v>
      </c>
      <c r="AM304">
        <v>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1.0399999999999999E-3</v>
      </c>
      <c r="AU304" t="s">
        <v>3</v>
      </c>
      <c r="AV304">
        <v>0</v>
      </c>
      <c r="AW304">
        <v>2</v>
      </c>
      <c r="AX304">
        <v>60526615</v>
      </c>
      <c r="AY304">
        <v>1</v>
      </c>
      <c r="AZ304">
        <v>0</v>
      </c>
      <c r="BA304">
        <v>307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ROUND(Y304*Source!I115,9)</f>
        <v>0</v>
      </c>
      <c r="CY304">
        <f t="shared" si="184"/>
        <v>55779.05</v>
      </c>
      <c r="CZ304">
        <f t="shared" si="185"/>
        <v>16214.84</v>
      </c>
      <c r="DA304">
        <f t="shared" si="186"/>
        <v>3.44</v>
      </c>
      <c r="DB304">
        <f t="shared" si="187"/>
        <v>16.86</v>
      </c>
      <c r="DC304">
        <f t="shared" si="188"/>
        <v>0</v>
      </c>
      <c r="DD304" t="s">
        <v>3</v>
      </c>
      <c r="DE304" t="s">
        <v>3</v>
      </c>
      <c r="DF304">
        <f t="shared" si="189"/>
        <v>0</v>
      </c>
      <c r="DG304">
        <f t="shared" si="190"/>
        <v>0</v>
      </c>
      <c r="DH304">
        <f t="shared" si="191"/>
        <v>0</v>
      </c>
      <c r="DI304">
        <f t="shared" si="171"/>
        <v>0</v>
      </c>
      <c r="DJ304">
        <f t="shared" si="192"/>
        <v>0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">
      <c r="A305">
        <f>ROW(Source!A115)</f>
        <v>115</v>
      </c>
      <c r="B305">
        <v>59204059</v>
      </c>
      <c r="C305">
        <v>60526591</v>
      </c>
      <c r="D305">
        <v>58309253</v>
      </c>
      <c r="E305">
        <v>1</v>
      </c>
      <c r="F305">
        <v>1</v>
      </c>
      <c r="G305">
        <v>1080</v>
      </c>
      <c r="H305">
        <v>3</v>
      </c>
      <c r="I305" t="s">
        <v>910</v>
      </c>
      <c r="J305" t="s">
        <v>911</v>
      </c>
      <c r="K305" t="s">
        <v>912</v>
      </c>
      <c r="L305">
        <v>1346</v>
      </c>
      <c r="N305">
        <v>1009</v>
      </c>
      <c r="O305" t="s">
        <v>880</v>
      </c>
      <c r="P305" t="s">
        <v>880</v>
      </c>
      <c r="Q305">
        <v>1</v>
      </c>
      <c r="W305">
        <v>0</v>
      </c>
      <c r="X305">
        <v>1135396300</v>
      </c>
      <c r="Y305">
        <f t="shared" si="183"/>
        <v>0.12</v>
      </c>
      <c r="AA305">
        <v>85.4</v>
      </c>
      <c r="AB305">
        <v>0</v>
      </c>
      <c r="AC305">
        <v>0</v>
      </c>
      <c r="AD305">
        <v>0</v>
      </c>
      <c r="AE305">
        <v>20.190000000000001</v>
      </c>
      <c r="AF305">
        <v>0</v>
      </c>
      <c r="AG305">
        <v>0</v>
      </c>
      <c r="AH305">
        <v>0</v>
      </c>
      <c r="AI305">
        <v>4.2300000000000004</v>
      </c>
      <c r="AJ305">
        <v>1</v>
      </c>
      <c r="AK305">
        <v>1</v>
      </c>
      <c r="AL305">
        <v>1</v>
      </c>
      <c r="AM305">
        <v>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0.12</v>
      </c>
      <c r="AU305" t="s">
        <v>3</v>
      </c>
      <c r="AV305">
        <v>0</v>
      </c>
      <c r="AW305">
        <v>2</v>
      </c>
      <c r="AX305">
        <v>60526616</v>
      </c>
      <c r="AY305">
        <v>1</v>
      </c>
      <c r="AZ305">
        <v>0</v>
      </c>
      <c r="BA305">
        <v>308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ROUND(Y305*Source!I115,9)</f>
        <v>0</v>
      </c>
      <c r="CY305">
        <f t="shared" si="184"/>
        <v>85.4</v>
      </c>
      <c r="CZ305">
        <f t="shared" si="185"/>
        <v>20.190000000000001</v>
      </c>
      <c r="DA305">
        <f t="shared" si="186"/>
        <v>4.2300000000000004</v>
      </c>
      <c r="DB305">
        <f t="shared" si="187"/>
        <v>2.42</v>
      </c>
      <c r="DC305">
        <f t="shared" si="188"/>
        <v>0</v>
      </c>
      <c r="DD305" t="s">
        <v>3</v>
      </c>
      <c r="DE305" t="s">
        <v>3</v>
      </c>
      <c r="DF305">
        <f t="shared" si="189"/>
        <v>0</v>
      </c>
      <c r="DG305">
        <f t="shared" si="190"/>
        <v>0</v>
      </c>
      <c r="DH305">
        <f t="shared" si="191"/>
        <v>0</v>
      </c>
      <c r="DI305">
        <f t="shared" si="171"/>
        <v>0</v>
      </c>
      <c r="DJ305">
        <f t="shared" si="192"/>
        <v>0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">
      <c r="A306">
        <f>ROW(Source!A115)</f>
        <v>115</v>
      </c>
      <c r="B306">
        <v>59204059</v>
      </c>
      <c r="C306">
        <v>60526591</v>
      </c>
      <c r="D306">
        <v>58309395</v>
      </c>
      <c r="E306">
        <v>1</v>
      </c>
      <c r="F306">
        <v>1</v>
      </c>
      <c r="G306">
        <v>1080</v>
      </c>
      <c r="H306">
        <v>3</v>
      </c>
      <c r="I306" t="s">
        <v>913</v>
      </c>
      <c r="J306" t="s">
        <v>914</v>
      </c>
      <c r="K306" t="s">
        <v>915</v>
      </c>
      <c r="L306">
        <v>1348</v>
      </c>
      <c r="N306">
        <v>1009</v>
      </c>
      <c r="O306" t="s">
        <v>900</v>
      </c>
      <c r="P306" t="s">
        <v>900</v>
      </c>
      <c r="Q306">
        <v>1000</v>
      </c>
      <c r="W306">
        <v>0</v>
      </c>
      <c r="X306">
        <v>1017087992</v>
      </c>
      <c r="Y306">
        <f t="shared" si="183"/>
        <v>4.0000000000000002E-4</v>
      </c>
      <c r="AA306">
        <v>62739.3</v>
      </c>
      <c r="AB306">
        <v>0</v>
      </c>
      <c r="AC306">
        <v>0</v>
      </c>
      <c r="AD306">
        <v>0</v>
      </c>
      <c r="AE306">
        <v>35445.93</v>
      </c>
      <c r="AF306">
        <v>0</v>
      </c>
      <c r="AG306">
        <v>0</v>
      </c>
      <c r="AH306">
        <v>0</v>
      </c>
      <c r="AI306">
        <v>1.77</v>
      </c>
      <c r="AJ306">
        <v>1</v>
      </c>
      <c r="AK306">
        <v>1</v>
      </c>
      <c r="AL306">
        <v>1</v>
      </c>
      <c r="AM306">
        <v>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4.0000000000000002E-4</v>
      </c>
      <c r="AU306" t="s">
        <v>3</v>
      </c>
      <c r="AV306">
        <v>0</v>
      </c>
      <c r="AW306">
        <v>2</v>
      </c>
      <c r="AX306">
        <v>60526617</v>
      </c>
      <c r="AY306">
        <v>1</v>
      </c>
      <c r="AZ306">
        <v>0</v>
      </c>
      <c r="BA306">
        <v>309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ROUND(Y306*Source!I115,9)</f>
        <v>0</v>
      </c>
      <c r="CY306">
        <f t="shared" si="184"/>
        <v>62739.3</v>
      </c>
      <c r="CZ306">
        <f t="shared" si="185"/>
        <v>35445.93</v>
      </c>
      <c r="DA306">
        <f t="shared" si="186"/>
        <v>1.77</v>
      </c>
      <c r="DB306">
        <f t="shared" si="187"/>
        <v>14.18</v>
      </c>
      <c r="DC306">
        <f t="shared" si="188"/>
        <v>0</v>
      </c>
      <c r="DD306" t="s">
        <v>3</v>
      </c>
      <c r="DE306" t="s">
        <v>3</v>
      </c>
      <c r="DF306">
        <f t="shared" si="189"/>
        <v>0</v>
      </c>
      <c r="DG306">
        <f t="shared" si="190"/>
        <v>0</v>
      </c>
      <c r="DH306">
        <f t="shared" si="191"/>
        <v>0</v>
      </c>
      <c r="DI306">
        <f t="shared" si="171"/>
        <v>0</v>
      </c>
      <c r="DJ306">
        <f t="shared" si="192"/>
        <v>0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">
      <c r="A307">
        <f>ROW(Source!A115)</f>
        <v>115</v>
      </c>
      <c r="B307">
        <v>59204059</v>
      </c>
      <c r="C307">
        <v>60526591</v>
      </c>
      <c r="D307">
        <v>58326209</v>
      </c>
      <c r="E307">
        <v>1</v>
      </c>
      <c r="F307">
        <v>1</v>
      </c>
      <c r="G307">
        <v>1080</v>
      </c>
      <c r="H307">
        <v>3</v>
      </c>
      <c r="I307" t="s">
        <v>87</v>
      </c>
      <c r="J307" t="s">
        <v>89</v>
      </c>
      <c r="K307" t="s">
        <v>132</v>
      </c>
      <c r="L307">
        <v>1354</v>
      </c>
      <c r="N307">
        <v>1010</v>
      </c>
      <c r="O307" t="s">
        <v>39</v>
      </c>
      <c r="P307" t="s">
        <v>39</v>
      </c>
      <c r="Q307">
        <v>1</v>
      </c>
      <c r="W307">
        <v>0</v>
      </c>
      <c r="X307">
        <v>-1476845966</v>
      </c>
      <c r="Y307">
        <f t="shared" si="183"/>
        <v>31.428571000000002</v>
      </c>
      <c r="AA307">
        <v>66.540000000000006</v>
      </c>
      <c r="AB307">
        <v>0</v>
      </c>
      <c r="AC307">
        <v>0</v>
      </c>
      <c r="AD307">
        <v>0</v>
      </c>
      <c r="AE307">
        <v>22.71</v>
      </c>
      <c r="AF307">
        <v>0</v>
      </c>
      <c r="AG307">
        <v>0</v>
      </c>
      <c r="AH307">
        <v>0</v>
      </c>
      <c r="AI307">
        <v>2.93</v>
      </c>
      <c r="AJ307">
        <v>1</v>
      </c>
      <c r="AK307">
        <v>1</v>
      </c>
      <c r="AL307">
        <v>1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 t="s">
        <v>3</v>
      </c>
      <c r="AT307">
        <v>31.428571000000002</v>
      </c>
      <c r="AU307" t="s">
        <v>3</v>
      </c>
      <c r="AV307">
        <v>0</v>
      </c>
      <c r="AW307">
        <v>1</v>
      </c>
      <c r="AX307">
        <v>-1</v>
      </c>
      <c r="AY307">
        <v>0</v>
      </c>
      <c r="AZ307">
        <v>0</v>
      </c>
      <c r="BA307" t="s">
        <v>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ROUND(Y307*Source!I115,9)</f>
        <v>0</v>
      </c>
      <c r="CY307">
        <f t="shared" si="184"/>
        <v>66.540000000000006</v>
      </c>
      <c r="CZ307">
        <f t="shared" si="185"/>
        <v>22.71</v>
      </c>
      <c r="DA307">
        <f t="shared" si="186"/>
        <v>2.93</v>
      </c>
      <c r="DB307">
        <f t="shared" si="187"/>
        <v>713.74</v>
      </c>
      <c r="DC307">
        <f t="shared" si="188"/>
        <v>0</v>
      </c>
      <c r="DD307" t="s">
        <v>3</v>
      </c>
      <c r="DE307" t="s">
        <v>3</v>
      </c>
      <c r="DF307">
        <f t="shared" si="189"/>
        <v>0</v>
      </c>
      <c r="DG307">
        <f t="shared" si="190"/>
        <v>0</v>
      </c>
      <c r="DH307">
        <f t="shared" si="191"/>
        <v>0</v>
      </c>
      <c r="DI307">
        <f t="shared" si="171"/>
        <v>0</v>
      </c>
      <c r="DJ307">
        <f t="shared" si="192"/>
        <v>0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">
      <c r="A308">
        <f>ROW(Source!A115)</f>
        <v>115</v>
      </c>
      <c r="B308">
        <v>59204059</v>
      </c>
      <c r="C308">
        <v>60526591</v>
      </c>
      <c r="D308">
        <v>58321782</v>
      </c>
      <c r="E308">
        <v>1</v>
      </c>
      <c r="F308">
        <v>1</v>
      </c>
      <c r="G308">
        <v>1080</v>
      </c>
      <c r="H308">
        <v>3</v>
      </c>
      <c r="I308" t="s">
        <v>133</v>
      </c>
      <c r="J308" t="s">
        <v>135</v>
      </c>
      <c r="K308" t="s">
        <v>134</v>
      </c>
      <c r="L308">
        <v>1301</v>
      </c>
      <c r="N308">
        <v>1003</v>
      </c>
      <c r="O308" t="s">
        <v>34</v>
      </c>
      <c r="P308" t="s">
        <v>34</v>
      </c>
      <c r="Q308">
        <v>1</v>
      </c>
      <c r="W308">
        <v>0</v>
      </c>
      <c r="X308">
        <v>744658172</v>
      </c>
      <c r="Y308">
        <f t="shared" si="183"/>
        <v>100</v>
      </c>
      <c r="AA308">
        <v>1001.21</v>
      </c>
      <c r="AB308">
        <v>0</v>
      </c>
      <c r="AC308">
        <v>0</v>
      </c>
      <c r="AD308">
        <v>0</v>
      </c>
      <c r="AE308">
        <v>76.08</v>
      </c>
      <c r="AF308">
        <v>0</v>
      </c>
      <c r="AG308">
        <v>0</v>
      </c>
      <c r="AH308">
        <v>0</v>
      </c>
      <c r="AI308">
        <v>13.16</v>
      </c>
      <c r="AJ308">
        <v>1</v>
      </c>
      <c r="AK308">
        <v>1</v>
      </c>
      <c r="AL308">
        <v>1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0</v>
      </c>
      <c r="AS308" t="s">
        <v>3</v>
      </c>
      <c r="AT308">
        <v>100</v>
      </c>
      <c r="AU308" t="s">
        <v>3</v>
      </c>
      <c r="AV308">
        <v>0</v>
      </c>
      <c r="AW308">
        <v>1</v>
      </c>
      <c r="AX308">
        <v>-1</v>
      </c>
      <c r="AY308">
        <v>0</v>
      </c>
      <c r="AZ308">
        <v>0</v>
      </c>
      <c r="BA308" t="s">
        <v>3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ROUND(Y308*Source!I115,9)</f>
        <v>0</v>
      </c>
      <c r="CY308">
        <f t="shared" si="184"/>
        <v>1001.21</v>
      </c>
      <c r="CZ308">
        <f t="shared" si="185"/>
        <v>76.08</v>
      </c>
      <c r="DA308">
        <f t="shared" si="186"/>
        <v>13.16</v>
      </c>
      <c r="DB308">
        <f t="shared" si="187"/>
        <v>7608</v>
      </c>
      <c r="DC308">
        <f t="shared" si="188"/>
        <v>0</v>
      </c>
      <c r="DD308" t="s">
        <v>3</v>
      </c>
      <c r="DE308" t="s">
        <v>3</v>
      </c>
      <c r="DF308">
        <f t="shared" si="189"/>
        <v>0</v>
      </c>
      <c r="DG308">
        <f t="shared" si="190"/>
        <v>0</v>
      </c>
      <c r="DH308">
        <f t="shared" si="191"/>
        <v>0</v>
      </c>
      <c r="DI308">
        <f t="shared" si="171"/>
        <v>0</v>
      </c>
      <c r="DJ308">
        <f t="shared" si="192"/>
        <v>0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">
      <c r="A309">
        <f>ROW(Source!A120)</f>
        <v>120</v>
      </c>
      <c r="B309">
        <v>59204062</v>
      </c>
      <c r="C309">
        <v>60526623</v>
      </c>
      <c r="D309">
        <v>58266404</v>
      </c>
      <c r="E309">
        <v>1080</v>
      </c>
      <c r="F309">
        <v>1</v>
      </c>
      <c r="G309">
        <v>1080</v>
      </c>
      <c r="H309">
        <v>1</v>
      </c>
      <c r="I309" t="s">
        <v>859</v>
      </c>
      <c r="J309" t="s">
        <v>3</v>
      </c>
      <c r="K309" t="s">
        <v>860</v>
      </c>
      <c r="L309">
        <v>1191</v>
      </c>
      <c r="N309">
        <v>1013</v>
      </c>
      <c r="O309" t="s">
        <v>861</v>
      </c>
      <c r="P309" t="s">
        <v>861</v>
      </c>
      <c r="Q309">
        <v>1</v>
      </c>
      <c r="W309">
        <v>0</v>
      </c>
      <c r="X309">
        <v>476480486</v>
      </c>
      <c r="Y309">
        <f>((AT309*1.15)*1.1)</f>
        <v>31.485850000000003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1</v>
      </c>
      <c r="AM309">
        <v>-2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24.89</v>
      </c>
      <c r="AU309" t="s">
        <v>26</v>
      </c>
      <c r="AV309">
        <v>1</v>
      </c>
      <c r="AW309">
        <v>2</v>
      </c>
      <c r="AX309">
        <v>60526634</v>
      </c>
      <c r="AY309">
        <v>1</v>
      </c>
      <c r="AZ309">
        <v>0</v>
      </c>
      <c r="BA309">
        <v>313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U309">
        <f>ROUND(AT309*Source!I120*AH309*AL309,2)</f>
        <v>0</v>
      </c>
      <c r="CV309">
        <f>ROUND(Y309*Source!I120,9)</f>
        <v>15.742925</v>
      </c>
      <c r="CW309">
        <v>0</v>
      </c>
      <c r="CX309">
        <f>ROUND(Y309*Source!I120,9)</f>
        <v>15.742925</v>
      </c>
      <c r="CY309">
        <f>AD309</f>
        <v>0</v>
      </c>
      <c r="CZ309">
        <f>AH309</f>
        <v>0</v>
      </c>
      <c r="DA309">
        <f>AL309</f>
        <v>1</v>
      </c>
      <c r="DB309">
        <f>ROUND(((ROUND(AT309*CZ309,2)*1.15)*1.1),6)</f>
        <v>0</v>
      </c>
      <c r="DC309">
        <f>ROUND(((ROUND(AT309*AG309,2)*1.15)*1.1),6)</f>
        <v>0</v>
      </c>
      <c r="DD309" t="s">
        <v>3</v>
      </c>
      <c r="DE309" t="s">
        <v>3</v>
      </c>
      <c r="DF309">
        <f t="shared" ref="DF309:DF323" si="193">ROUND(ROUND(AE309,2)*CX309,2)</f>
        <v>0</v>
      </c>
      <c r="DG309">
        <f t="shared" si="190"/>
        <v>0</v>
      </c>
      <c r="DH309">
        <f t="shared" si="191"/>
        <v>0</v>
      </c>
      <c r="DI309">
        <f t="shared" si="171"/>
        <v>0</v>
      </c>
      <c r="DJ309">
        <f>DI309</f>
        <v>0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">
      <c r="A310">
        <f>ROW(Source!A120)</f>
        <v>120</v>
      </c>
      <c r="B310">
        <v>59204062</v>
      </c>
      <c r="C310">
        <v>60526623</v>
      </c>
      <c r="D310">
        <v>58340578</v>
      </c>
      <c r="E310">
        <v>1</v>
      </c>
      <c r="F310">
        <v>1</v>
      </c>
      <c r="G310">
        <v>1080</v>
      </c>
      <c r="H310">
        <v>2</v>
      </c>
      <c r="I310" t="s">
        <v>862</v>
      </c>
      <c r="J310" t="s">
        <v>863</v>
      </c>
      <c r="K310" t="s">
        <v>864</v>
      </c>
      <c r="L310">
        <v>1368</v>
      </c>
      <c r="N310">
        <v>1011</v>
      </c>
      <c r="O310" t="s">
        <v>865</v>
      </c>
      <c r="P310" t="s">
        <v>865</v>
      </c>
      <c r="Q310">
        <v>1</v>
      </c>
      <c r="W310">
        <v>0</v>
      </c>
      <c r="X310">
        <v>-1985943078</v>
      </c>
      <c r="Y310">
        <f>((AT310*1.25)*1.1)</f>
        <v>4.1250000000000002E-2</v>
      </c>
      <c r="AA310">
        <v>0</v>
      </c>
      <c r="AB310">
        <v>88.67</v>
      </c>
      <c r="AC310">
        <v>13.47</v>
      </c>
      <c r="AD310">
        <v>0</v>
      </c>
      <c r="AE310">
        <v>0</v>
      </c>
      <c r="AF310">
        <v>83.1</v>
      </c>
      <c r="AG310">
        <v>12.62</v>
      </c>
      <c r="AH310">
        <v>0</v>
      </c>
      <c r="AI310">
        <v>1</v>
      </c>
      <c r="AJ310">
        <v>1</v>
      </c>
      <c r="AK310">
        <v>1</v>
      </c>
      <c r="AL310">
        <v>1</v>
      </c>
      <c r="AM310">
        <v>-2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0.03</v>
      </c>
      <c r="AU310" t="s">
        <v>866</v>
      </c>
      <c r="AV310">
        <v>0</v>
      </c>
      <c r="AW310">
        <v>2</v>
      </c>
      <c r="AX310">
        <v>60526635</v>
      </c>
      <c r="AY310">
        <v>1</v>
      </c>
      <c r="AZ310">
        <v>0</v>
      </c>
      <c r="BA310">
        <v>314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f>ROUND(Y310*Source!I120*DO310,9)</f>
        <v>0.2602875</v>
      </c>
      <c r="CX310">
        <f>ROUND(Y310*Source!I120,9)</f>
        <v>2.0625000000000001E-2</v>
      </c>
      <c r="CY310">
        <f>AB310</f>
        <v>88.67</v>
      </c>
      <c r="CZ310">
        <f>AF310</f>
        <v>83.1</v>
      </c>
      <c r="DA310">
        <f>AJ310</f>
        <v>1</v>
      </c>
      <c r="DB310">
        <f>ROUND(((ROUND(AT310*CZ310,2)*1.25)*1.1),6)</f>
        <v>3.4237500000000001</v>
      </c>
      <c r="DC310">
        <f>ROUND(((ROUND(AT310*AG310,2)*1.25)*1.1),6)</f>
        <v>0.52249999999999996</v>
      </c>
      <c r="DD310" t="s">
        <v>3</v>
      </c>
      <c r="DE310" t="s">
        <v>3</v>
      </c>
      <c r="DF310">
        <f t="shared" si="193"/>
        <v>0</v>
      </c>
      <c r="DG310">
        <f t="shared" si="190"/>
        <v>1.71</v>
      </c>
      <c r="DH310">
        <f t="shared" si="191"/>
        <v>0.26</v>
      </c>
      <c r="DI310">
        <f t="shared" si="171"/>
        <v>0</v>
      </c>
      <c r="DJ310">
        <f>DG310</f>
        <v>1.71</v>
      </c>
      <c r="DK310">
        <v>0</v>
      </c>
      <c r="DL310" t="s">
        <v>867</v>
      </c>
      <c r="DM310">
        <v>0</v>
      </c>
      <c r="DN310" t="s">
        <v>861</v>
      </c>
      <c r="DO310">
        <v>12.62</v>
      </c>
    </row>
    <row r="311" spans="1:119" x14ac:dyDescent="0.2">
      <c r="A311">
        <f>ROW(Source!A120)</f>
        <v>120</v>
      </c>
      <c r="B311">
        <v>59204062</v>
      </c>
      <c r="C311">
        <v>60526623</v>
      </c>
      <c r="D311">
        <v>58340697</v>
      </c>
      <c r="E311">
        <v>1</v>
      </c>
      <c r="F311">
        <v>1</v>
      </c>
      <c r="G311">
        <v>1080</v>
      </c>
      <c r="H311">
        <v>2</v>
      </c>
      <c r="I311" t="s">
        <v>868</v>
      </c>
      <c r="J311" t="s">
        <v>869</v>
      </c>
      <c r="K311" t="s">
        <v>870</v>
      </c>
      <c r="L311">
        <v>1368</v>
      </c>
      <c r="N311">
        <v>1011</v>
      </c>
      <c r="O311" t="s">
        <v>865</v>
      </c>
      <c r="P311" t="s">
        <v>865</v>
      </c>
      <c r="Q311">
        <v>1</v>
      </c>
      <c r="W311">
        <v>0</v>
      </c>
      <c r="X311">
        <v>2147454900</v>
      </c>
      <c r="Y311">
        <f>((AT311*1.25)*1.1)</f>
        <v>1.0037500000000001</v>
      </c>
      <c r="AA311">
        <v>0</v>
      </c>
      <c r="AB311">
        <v>0.85</v>
      </c>
      <c r="AC311">
        <v>0</v>
      </c>
      <c r="AD311">
        <v>0</v>
      </c>
      <c r="AE311">
        <v>0</v>
      </c>
      <c r="AF311">
        <v>0.8</v>
      </c>
      <c r="AG311">
        <v>0</v>
      </c>
      <c r="AH311">
        <v>0</v>
      </c>
      <c r="AI311">
        <v>1</v>
      </c>
      <c r="AJ311">
        <v>1</v>
      </c>
      <c r="AK311">
        <v>1</v>
      </c>
      <c r="AL311">
        <v>1</v>
      </c>
      <c r="AM311">
        <v>-2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0.73</v>
      </c>
      <c r="AU311" t="s">
        <v>866</v>
      </c>
      <c r="AV311">
        <v>0</v>
      </c>
      <c r="AW311">
        <v>2</v>
      </c>
      <c r="AX311">
        <v>60526637</v>
      </c>
      <c r="AY311">
        <v>1</v>
      </c>
      <c r="AZ311">
        <v>0</v>
      </c>
      <c r="BA311">
        <v>315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f>ROUND(Y311*Source!I120*DO311,9)</f>
        <v>0</v>
      </c>
      <c r="CX311">
        <f>ROUND(Y311*Source!I120,9)</f>
        <v>0.50187499999999996</v>
      </c>
      <c r="CY311">
        <f>AB311</f>
        <v>0.85</v>
      </c>
      <c r="CZ311">
        <f>AF311</f>
        <v>0.8</v>
      </c>
      <c r="DA311">
        <f>AJ311</f>
        <v>1</v>
      </c>
      <c r="DB311">
        <f>ROUND(((ROUND(AT311*CZ311,2)*1.25)*1.1),6)</f>
        <v>0.79749999999999999</v>
      </c>
      <c r="DC311">
        <f>ROUND(((ROUND(AT311*AG311,2)*1.25)*1.1),6)</f>
        <v>0</v>
      </c>
      <c r="DD311" t="s">
        <v>3</v>
      </c>
      <c r="DE311" t="s">
        <v>3</v>
      </c>
      <c r="DF311">
        <f t="shared" si="193"/>
        <v>0</v>
      </c>
      <c r="DG311">
        <f t="shared" si="190"/>
        <v>0.4</v>
      </c>
      <c r="DH311">
        <f t="shared" si="191"/>
        <v>0</v>
      </c>
      <c r="DI311">
        <f t="shared" si="171"/>
        <v>0</v>
      </c>
      <c r="DJ311">
        <f>DG311</f>
        <v>0.4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">
      <c r="A312">
        <f>ROW(Source!A120)</f>
        <v>120</v>
      </c>
      <c r="B312">
        <v>59204062</v>
      </c>
      <c r="C312">
        <v>60526623</v>
      </c>
      <c r="D312">
        <v>58340699</v>
      </c>
      <c r="E312">
        <v>1</v>
      </c>
      <c r="F312">
        <v>1</v>
      </c>
      <c r="G312">
        <v>1080</v>
      </c>
      <c r="H312">
        <v>2</v>
      </c>
      <c r="I312" t="s">
        <v>871</v>
      </c>
      <c r="J312" t="s">
        <v>872</v>
      </c>
      <c r="K312" t="s">
        <v>873</v>
      </c>
      <c r="L312">
        <v>1368</v>
      </c>
      <c r="N312">
        <v>1011</v>
      </c>
      <c r="O312" t="s">
        <v>865</v>
      </c>
      <c r="P312" t="s">
        <v>865</v>
      </c>
      <c r="Q312">
        <v>1</v>
      </c>
      <c r="W312">
        <v>0</v>
      </c>
      <c r="X312">
        <v>539707801</v>
      </c>
      <c r="Y312">
        <f>((AT312*1.25)*1.1)</f>
        <v>0.96250000000000013</v>
      </c>
      <c r="AA312">
        <v>0</v>
      </c>
      <c r="AB312">
        <v>1.59</v>
      </c>
      <c r="AC312">
        <v>0</v>
      </c>
      <c r="AD312">
        <v>0</v>
      </c>
      <c r="AE312">
        <v>0</v>
      </c>
      <c r="AF312">
        <v>1.49</v>
      </c>
      <c r="AG312">
        <v>0</v>
      </c>
      <c r="AH312">
        <v>0</v>
      </c>
      <c r="AI312">
        <v>1</v>
      </c>
      <c r="AJ312">
        <v>1</v>
      </c>
      <c r="AK312">
        <v>1</v>
      </c>
      <c r="AL312">
        <v>1</v>
      </c>
      <c r="AM312">
        <v>-2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0.7</v>
      </c>
      <c r="AU312" t="s">
        <v>866</v>
      </c>
      <c r="AV312">
        <v>0</v>
      </c>
      <c r="AW312">
        <v>2</v>
      </c>
      <c r="AX312">
        <v>60526638</v>
      </c>
      <c r="AY312">
        <v>1</v>
      </c>
      <c r="AZ312">
        <v>0</v>
      </c>
      <c r="BA312">
        <v>316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f>ROUND(Y312*Source!I120*DO312,9)</f>
        <v>0</v>
      </c>
      <c r="CX312">
        <f>ROUND(Y312*Source!I120,9)</f>
        <v>0.48125000000000001</v>
      </c>
      <c r="CY312">
        <f>AB312</f>
        <v>1.59</v>
      </c>
      <c r="CZ312">
        <f>AF312</f>
        <v>1.49</v>
      </c>
      <c r="DA312">
        <f>AJ312</f>
        <v>1</v>
      </c>
      <c r="DB312">
        <f>ROUND(((ROUND(AT312*CZ312,2)*1.25)*1.1),6)</f>
        <v>1.43</v>
      </c>
      <c r="DC312">
        <f>ROUND(((ROUND(AT312*AG312,2)*1.25)*1.1),6)</f>
        <v>0</v>
      </c>
      <c r="DD312" t="s">
        <v>3</v>
      </c>
      <c r="DE312" t="s">
        <v>3</v>
      </c>
      <c r="DF312">
        <f t="shared" si="193"/>
        <v>0</v>
      </c>
      <c r="DG312">
        <f t="shared" si="190"/>
        <v>0.72</v>
      </c>
      <c r="DH312">
        <f t="shared" si="191"/>
        <v>0</v>
      </c>
      <c r="DI312">
        <f t="shared" si="171"/>
        <v>0</v>
      </c>
      <c r="DJ312">
        <f>DG312</f>
        <v>0.72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">
      <c r="A313">
        <f>ROW(Source!A120)</f>
        <v>120</v>
      </c>
      <c r="B313">
        <v>59204062</v>
      </c>
      <c r="C313">
        <v>60526623</v>
      </c>
      <c r="D313">
        <v>58339814</v>
      </c>
      <c r="E313">
        <v>1</v>
      </c>
      <c r="F313">
        <v>1</v>
      </c>
      <c r="G313">
        <v>1080</v>
      </c>
      <c r="H313">
        <v>2</v>
      </c>
      <c r="I313" t="s">
        <v>874</v>
      </c>
      <c r="J313" t="s">
        <v>875</v>
      </c>
      <c r="K313" t="s">
        <v>876</v>
      </c>
      <c r="L313">
        <v>1368</v>
      </c>
      <c r="N313">
        <v>1011</v>
      </c>
      <c r="O313" t="s">
        <v>865</v>
      </c>
      <c r="P313" t="s">
        <v>865</v>
      </c>
      <c r="Q313">
        <v>1</v>
      </c>
      <c r="W313">
        <v>0</v>
      </c>
      <c r="X313">
        <v>1087580389</v>
      </c>
      <c r="Y313">
        <f>((AT313*1.25)*1.1)</f>
        <v>4.1250000000000002E-2</v>
      </c>
      <c r="AA313">
        <v>0</v>
      </c>
      <c r="AB313">
        <v>191.17</v>
      </c>
      <c r="AC313">
        <v>18.059999999999999</v>
      </c>
      <c r="AD313">
        <v>0</v>
      </c>
      <c r="AE313">
        <v>0</v>
      </c>
      <c r="AF313">
        <v>179.17</v>
      </c>
      <c r="AG313">
        <v>16.93</v>
      </c>
      <c r="AH313">
        <v>0</v>
      </c>
      <c r="AI313">
        <v>1</v>
      </c>
      <c r="AJ313">
        <v>1</v>
      </c>
      <c r="AK313">
        <v>1</v>
      </c>
      <c r="AL313">
        <v>1</v>
      </c>
      <c r="AM313">
        <v>-2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0.03</v>
      </c>
      <c r="AU313" t="s">
        <v>866</v>
      </c>
      <c r="AV313">
        <v>0</v>
      </c>
      <c r="AW313">
        <v>2</v>
      </c>
      <c r="AX313">
        <v>60526636</v>
      </c>
      <c r="AY313">
        <v>1</v>
      </c>
      <c r="AZ313">
        <v>0</v>
      </c>
      <c r="BA313">
        <v>317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f>ROUND(Y313*Source!I120*DO313,9)</f>
        <v>0.34918125</v>
      </c>
      <c r="CX313">
        <f>ROUND(Y313*Source!I120,9)</f>
        <v>2.0625000000000001E-2</v>
      </c>
      <c r="CY313">
        <f>AB313</f>
        <v>191.17</v>
      </c>
      <c r="CZ313">
        <f>AF313</f>
        <v>179.17</v>
      </c>
      <c r="DA313">
        <f>AJ313</f>
        <v>1</v>
      </c>
      <c r="DB313">
        <f>ROUND(((ROUND(AT313*CZ313,2)*1.25)*1.1),6)</f>
        <v>7.3975</v>
      </c>
      <c r="DC313">
        <f>ROUND(((ROUND(AT313*AG313,2)*1.25)*1.1),6)</f>
        <v>0.70125000000000004</v>
      </c>
      <c r="DD313" t="s">
        <v>3</v>
      </c>
      <c r="DE313" t="s">
        <v>3</v>
      </c>
      <c r="DF313">
        <f t="shared" si="193"/>
        <v>0</v>
      </c>
      <c r="DG313">
        <f t="shared" si="190"/>
        <v>3.7</v>
      </c>
      <c r="DH313">
        <f t="shared" si="191"/>
        <v>0.35</v>
      </c>
      <c r="DI313">
        <f t="shared" si="171"/>
        <v>0</v>
      </c>
      <c r="DJ313">
        <f>DG313</f>
        <v>3.7</v>
      </c>
      <c r="DK313">
        <v>0</v>
      </c>
      <c r="DL313" t="s">
        <v>867</v>
      </c>
      <c r="DM313">
        <v>0</v>
      </c>
      <c r="DN313" t="s">
        <v>861</v>
      </c>
      <c r="DO313">
        <v>16.93</v>
      </c>
    </row>
    <row r="314" spans="1:119" x14ac:dyDescent="0.2">
      <c r="A314">
        <f>ROW(Source!A120)</f>
        <v>120</v>
      </c>
      <c r="B314">
        <v>59204062</v>
      </c>
      <c r="C314">
        <v>60526623</v>
      </c>
      <c r="D314">
        <v>58308811</v>
      </c>
      <c r="E314">
        <v>1</v>
      </c>
      <c r="F314">
        <v>1</v>
      </c>
      <c r="G314">
        <v>1080</v>
      </c>
      <c r="H314">
        <v>3</v>
      </c>
      <c r="I314" t="s">
        <v>877</v>
      </c>
      <c r="J314" t="s">
        <v>878</v>
      </c>
      <c r="K314" t="s">
        <v>879</v>
      </c>
      <c r="L314">
        <v>1346</v>
      </c>
      <c r="N314">
        <v>1009</v>
      </c>
      <c r="O314" t="s">
        <v>880</v>
      </c>
      <c r="P314" t="s">
        <v>880</v>
      </c>
      <c r="Q314">
        <v>1</v>
      </c>
      <c r="W314">
        <v>0</v>
      </c>
      <c r="X314">
        <v>-709773495</v>
      </c>
      <c r="Y314">
        <f>(AT314*1)</f>
        <v>0.5</v>
      </c>
      <c r="AA314">
        <v>1.61</v>
      </c>
      <c r="AB314">
        <v>0</v>
      </c>
      <c r="AC314">
        <v>0</v>
      </c>
      <c r="AD314">
        <v>0</v>
      </c>
      <c r="AE314">
        <v>1.61</v>
      </c>
      <c r="AF314">
        <v>0</v>
      </c>
      <c r="AG314">
        <v>0</v>
      </c>
      <c r="AH314">
        <v>0</v>
      </c>
      <c r="AI314">
        <v>1</v>
      </c>
      <c r="AJ314">
        <v>1</v>
      </c>
      <c r="AK314">
        <v>1</v>
      </c>
      <c r="AL314">
        <v>1</v>
      </c>
      <c r="AM314">
        <v>-2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0.5</v>
      </c>
      <c r="AU314" t="s">
        <v>140</v>
      </c>
      <c r="AV314">
        <v>0</v>
      </c>
      <c r="AW314">
        <v>2</v>
      </c>
      <c r="AX314">
        <v>60526639</v>
      </c>
      <c r="AY314">
        <v>1</v>
      </c>
      <c r="AZ314">
        <v>0</v>
      </c>
      <c r="BA314">
        <v>318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v>0</v>
      </c>
      <c r="CX314">
        <f>ROUND(Y314*Source!I120,9)</f>
        <v>0.25</v>
      </c>
      <c r="CY314">
        <f>AA314</f>
        <v>1.61</v>
      </c>
      <c r="CZ314">
        <f>AE314</f>
        <v>1.61</v>
      </c>
      <c r="DA314">
        <f>AI314</f>
        <v>1</v>
      </c>
      <c r="DB314">
        <f>ROUND((ROUND(AT314*CZ314,2)*1),6)</f>
        <v>0.81</v>
      </c>
      <c r="DC314">
        <f>ROUND((ROUND(AT314*AG314,2)*1),6)</f>
        <v>0</v>
      </c>
      <c r="DD314" t="s">
        <v>3</v>
      </c>
      <c r="DE314" t="s">
        <v>3</v>
      </c>
      <c r="DF314">
        <f t="shared" si="193"/>
        <v>0.4</v>
      </c>
      <c r="DG314">
        <f t="shared" si="190"/>
        <v>0</v>
      </c>
      <c r="DH314">
        <f t="shared" si="191"/>
        <v>0</v>
      </c>
      <c r="DI314">
        <f t="shared" si="171"/>
        <v>0</v>
      </c>
      <c r="DJ314">
        <f>DF314</f>
        <v>0.4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">
      <c r="A315">
        <f>ROW(Source!A120)</f>
        <v>120</v>
      </c>
      <c r="B315">
        <v>59204062</v>
      </c>
      <c r="C315">
        <v>60526623</v>
      </c>
      <c r="D315">
        <v>58308843</v>
      </c>
      <c r="E315">
        <v>1</v>
      </c>
      <c r="F315">
        <v>1</v>
      </c>
      <c r="G315">
        <v>1080</v>
      </c>
      <c r="H315">
        <v>3</v>
      </c>
      <c r="I315" t="s">
        <v>881</v>
      </c>
      <c r="J315" t="s">
        <v>882</v>
      </c>
      <c r="K315" t="s">
        <v>883</v>
      </c>
      <c r="L315">
        <v>1346</v>
      </c>
      <c r="N315">
        <v>1009</v>
      </c>
      <c r="O315" t="s">
        <v>880</v>
      </c>
      <c r="P315" t="s">
        <v>880</v>
      </c>
      <c r="Q315">
        <v>1</v>
      </c>
      <c r="W315">
        <v>0</v>
      </c>
      <c r="X315">
        <v>-872094078</v>
      </c>
      <c r="Y315">
        <f>(AT315*1)</f>
        <v>0.21</v>
      </c>
      <c r="AA315">
        <v>36.78</v>
      </c>
      <c r="AB315">
        <v>0</v>
      </c>
      <c r="AC315">
        <v>0</v>
      </c>
      <c r="AD315">
        <v>0</v>
      </c>
      <c r="AE315">
        <v>36.78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1</v>
      </c>
      <c r="AL315">
        <v>1</v>
      </c>
      <c r="AM315">
        <v>-2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0.21</v>
      </c>
      <c r="AU315" t="s">
        <v>140</v>
      </c>
      <c r="AV315">
        <v>0</v>
      </c>
      <c r="AW315">
        <v>2</v>
      </c>
      <c r="AX315">
        <v>60526640</v>
      </c>
      <c r="AY315">
        <v>1</v>
      </c>
      <c r="AZ315">
        <v>0</v>
      </c>
      <c r="BA315">
        <v>319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v>0</v>
      </c>
      <c r="CX315">
        <f>ROUND(Y315*Source!I120,9)</f>
        <v>0.105</v>
      </c>
      <c r="CY315">
        <f>AA315</f>
        <v>36.78</v>
      </c>
      <c r="CZ315">
        <f>AE315</f>
        <v>36.78</v>
      </c>
      <c r="DA315">
        <f>AI315</f>
        <v>1</v>
      </c>
      <c r="DB315">
        <f>ROUND((ROUND(AT315*CZ315,2)*1),6)</f>
        <v>7.72</v>
      </c>
      <c r="DC315">
        <f>ROUND((ROUND(AT315*AG315,2)*1),6)</f>
        <v>0</v>
      </c>
      <c r="DD315" t="s">
        <v>3</v>
      </c>
      <c r="DE315" t="s">
        <v>3</v>
      </c>
      <c r="DF315">
        <f t="shared" si="193"/>
        <v>3.86</v>
      </c>
      <c r="DG315">
        <f t="shared" si="190"/>
        <v>0</v>
      </c>
      <c r="DH315">
        <f t="shared" si="191"/>
        <v>0</v>
      </c>
      <c r="DI315">
        <f t="shared" si="171"/>
        <v>0</v>
      </c>
      <c r="DJ315">
        <f>DF315</f>
        <v>3.86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">
      <c r="A316">
        <f>ROW(Source!A120)</f>
        <v>120</v>
      </c>
      <c r="B316">
        <v>59204062</v>
      </c>
      <c r="C316">
        <v>60526623</v>
      </c>
      <c r="D316">
        <v>58308917</v>
      </c>
      <c r="E316">
        <v>1</v>
      </c>
      <c r="F316">
        <v>1</v>
      </c>
      <c r="G316">
        <v>1080</v>
      </c>
      <c r="H316">
        <v>3</v>
      </c>
      <c r="I316" t="s">
        <v>884</v>
      </c>
      <c r="J316" t="s">
        <v>885</v>
      </c>
      <c r="K316" t="s">
        <v>886</v>
      </c>
      <c r="L316">
        <v>1354</v>
      </c>
      <c r="N316">
        <v>1010</v>
      </c>
      <c r="O316" t="s">
        <v>39</v>
      </c>
      <c r="P316" t="s">
        <v>39</v>
      </c>
      <c r="Q316">
        <v>1</v>
      </c>
      <c r="W316">
        <v>0</v>
      </c>
      <c r="X316">
        <v>-40224714</v>
      </c>
      <c r="Y316">
        <f>(AT316*1)</f>
        <v>20</v>
      </c>
      <c r="AA316">
        <v>0.89</v>
      </c>
      <c r="AB316">
        <v>0</v>
      </c>
      <c r="AC316">
        <v>0</v>
      </c>
      <c r="AD316">
        <v>0</v>
      </c>
      <c r="AE316">
        <v>0.89</v>
      </c>
      <c r="AF316">
        <v>0</v>
      </c>
      <c r="AG316">
        <v>0</v>
      </c>
      <c r="AH316">
        <v>0</v>
      </c>
      <c r="AI316">
        <v>1</v>
      </c>
      <c r="AJ316">
        <v>1</v>
      </c>
      <c r="AK316">
        <v>1</v>
      </c>
      <c r="AL316">
        <v>1</v>
      </c>
      <c r="AM316">
        <v>-2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20</v>
      </c>
      <c r="AU316" t="s">
        <v>140</v>
      </c>
      <c r="AV316">
        <v>0</v>
      </c>
      <c r="AW316">
        <v>2</v>
      </c>
      <c r="AX316">
        <v>60526641</v>
      </c>
      <c r="AY316">
        <v>1</v>
      </c>
      <c r="AZ316">
        <v>0</v>
      </c>
      <c r="BA316">
        <v>320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ROUND(Y316*Source!I120,9)</f>
        <v>10</v>
      </c>
      <c r="CY316">
        <f>AA316</f>
        <v>0.89</v>
      </c>
      <c r="CZ316">
        <f>AE316</f>
        <v>0.89</v>
      </c>
      <c r="DA316">
        <f>AI316</f>
        <v>1</v>
      </c>
      <c r="DB316">
        <f>ROUND((ROUND(AT316*CZ316,2)*1),6)</f>
        <v>17.8</v>
      </c>
      <c r="DC316">
        <f>ROUND((ROUND(AT316*AG316,2)*1),6)</f>
        <v>0</v>
      </c>
      <c r="DD316" t="s">
        <v>3</v>
      </c>
      <c r="DE316" t="s">
        <v>3</v>
      </c>
      <c r="DF316">
        <f t="shared" si="193"/>
        <v>8.9</v>
      </c>
      <c r="DG316">
        <f t="shared" si="190"/>
        <v>0</v>
      </c>
      <c r="DH316">
        <f t="shared" si="191"/>
        <v>0</v>
      </c>
      <c r="DI316">
        <f t="shared" si="171"/>
        <v>0</v>
      </c>
      <c r="DJ316">
        <f>DF316</f>
        <v>8.9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">
      <c r="A317">
        <f>ROW(Source!A120)</f>
        <v>120</v>
      </c>
      <c r="B317">
        <v>59204062</v>
      </c>
      <c r="C317">
        <v>60526623</v>
      </c>
      <c r="D317">
        <v>58326209</v>
      </c>
      <c r="E317">
        <v>1</v>
      </c>
      <c r="F317">
        <v>1</v>
      </c>
      <c r="G317">
        <v>1080</v>
      </c>
      <c r="H317">
        <v>3</v>
      </c>
      <c r="I317" t="s">
        <v>87</v>
      </c>
      <c r="J317" t="s">
        <v>89</v>
      </c>
      <c r="K317" t="s">
        <v>148</v>
      </c>
      <c r="L317">
        <v>1354</v>
      </c>
      <c r="N317">
        <v>1010</v>
      </c>
      <c r="O317" t="s">
        <v>39</v>
      </c>
      <c r="P317" t="s">
        <v>39</v>
      </c>
      <c r="Q317">
        <v>1</v>
      </c>
      <c r="W317">
        <v>0</v>
      </c>
      <c r="X317">
        <v>-925062224</v>
      </c>
      <c r="Y317">
        <f>(AT317*1)</f>
        <v>50</v>
      </c>
      <c r="AA317">
        <v>22.71</v>
      </c>
      <c r="AB317">
        <v>0</v>
      </c>
      <c r="AC317">
        <v>0</v>
      </c>
      <c r="AD317">
        <v>0</v>
      </c>
      <c r="AE317">
        <v>22.71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0</v>
      </c>
      <c r="AS317" t="s">
        <v>3</v>
      </c>
      <c r="AT317">
        <v>50</v>
      </c>
      <c r="AU317" t="s">
        <v>140</v>
      </c>
      <c r="AV317">
        <v>0</v>
      </c>
      <c r="AW317">
        <v>1</v>
      </c>
      <c r="AX317">
        <v>-1</v>
      </c>
      <c r="AY317">
        <v>0</v>
      </c>
      <c r="AZ317">
        <v>0</v>
      </c>
      <c r="BA317" t="s">
        <v>3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ROUND(Y317*Source!I120,9)</f>
        <v>25</v>
      </c>
      <c r="CY317">
        <f>AA317</f>
        <v>22.71</v>
      </c>
      <c r="CZ317">
        <f>AE317</f>
        <v>22.71</v>
      </c>
      <c r="DA317">
        <f>AI317</f>
        <v>1</v>
      </c>
      <c r="DB317">
        <f>ROUND((ROUND(AT317*CZ317,2)*1),6)</f>
        <v>1135.5</v>
      </c>
      <c r="DC317">
        <f>ROUND((ROUND(AT317*AG317,2)*1),6)</f>
        <v>0</v>
      </c>
      <c r="DD317" t="s">
        <v>3</v>
      </c>
      <c r="DE317" t="s">
        <v>3</v>
      </c>
      <c r="DF317">
        <f t="shared" si="193"/>
        <v>567.75</v>
      </c>
      <c r="DG317">
        <f t="shared" si="190"/>
        <v>0</v>
      </c>
      <c r="DH317">
        <f t="shared" si="191"/>
        <v>0</v>
      </c>
      <c r="DI317">
        <f t="shared" si="171"/>
        <v>0</v>
      </c>
      <c r="DJ317">
        <f>DF317</f>
        <v>567.75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">
      <c r="A318">
        <f>ROW(Source!A120)</f>
        <v>120</v>
      </c>
      <c r="B318">
        <v>59204062</v>
      </c>
      <c r="C318">
        <v>60526623</v>
      </c>
      <c r="D318">
        <v>58324999</v>
      </c>
      <c r="E318">
        <v>1</v>
      </c>
      <c r="F318">
        <v>1</v>
      </c>
      <c r="G318">
        <v>1080</v>
      </c>
      <c r="H318">
        <v>3</v>
      </c>
      <c r="I318" t="s">
        <v>143</v>
      </c>
      <c r="J318" t="s">
        <v>145</v>
      </c>
      <c r="K318" t="s">
        <v>144</v>
      </c>
      <c r="L318">
        <v>1301</v>
      </c>
      <c r="N318">
        <v>1003</v>
      </c>
      <c r="O318" t="s">
        <v>34</v>
      </c>
      <c r="P318" t="s">
        <v>34</v>
      </c>
      <c r="Q318">
        <v>1</v>
      </c>
      <c r="W318">
        <v>0</v>
      </c>
      <c r="X318">
        <v>-1413608684</v>
      </c>
      <c r="Y318">
        <f>(AT318*1)</f>
        <v>100</v>
      </c>
      <c r="AA318">
        <v>85.33</v>
      </c>
      <c r="AB318">
        <v>0</v>
      </c>
      <c r="AC318">
        <v>0</v>
      </c>
      <c r="AD318">
        <v>0</v>
      </c>
      <c r="AE318">
        <v>85.33</v>
      </c>
      <c r="AF318">
        <v>0</v>
      </c>
      <c r="AG318">
        <v>0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0</v>
      </c>
      <c r="AS318" t="s">
        <v>3</v>
      </c>
      <c r="AT318">
        <v>100</v>
      </c>
      <c r="AU318" t="s">
        <v>140</v>
      </c>
      <c r="AV318">
        <v>0</v>
      </c>
      <c r="AW318">
        <v>1</v>
      </c>
      <c r="AX318">
        <v>-1</v>
      </c>
      <c r="AY318">
        <v>0</v>
      </c>
      <c r="AZ318">
        <v>0</v>
      </c>
      <c r="BA318" t="s">
        <v>3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ROUND(Y318*Source!I120,9)</f>
        <v>50</v>
      </c>
      <c r="CY318">
        <f>AA318</f>
        <v>85.33</v>
      </c>
      <c r="CZ318">
        <f>AE318</f>
        <v>85.33</v>
      </c>
      <c r="DA318">
        <f>AI318</f>
        <v>1</v>
      </c>
      <c r="DB318">
        <f>ROUND((ROUND(AT318*CZ318,2)*1),6)</f>
        <v>8533</v>
      </c>
      <c r="DC318">
        <f>ROUND((ROUND(AT318*AG318,2)*1),6)</f>
        <v>0</v>
      </c>
      <c r="DD318" t="s">
        <v>3</v>
      </c>
      <c r="DE318" t="s">
        <v>3</v>
      </c>
      <c r="DF318">
        <f t="shared" si="193"/>
        <v>4266.5</v>
      </c>
      <c r="DG318">
        <f t="shared" si="190"/>
        <v>0</v>
      </c>
      <c r="DH318">
        <f t="shared" si="191"/>
        <v>0</v>
      </c>
      <c r="DI318">
        <f t="shared" si="171"/>
        <v>0</v>
      </c>
      <c r="DJ318">
        <f>DF318</f>
        <v>4266.5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">
      <c r="A319">
        <f>ROW(Source!A121)</f>
        <v>121</v>
      </c>
      <c r="B319">
        <v>59204059</v>
      </c>
      <c r="C319">
        <v>60526623</v>
      </c>
      <c r="D319">
        <v>58266404</v>
      </c>
      <c r="E319">
        <v>1080</v>
      </c>
      <c r="F319">
        <v>1</v>
      </c>
      <c r="G319">
        <v>1080</v>
      </c>
      <c r="H319">
        <v>1</v>
      </c>
      <c r="I319" t="s">
        <v>859</v>
      </c>
      <c r="J319" t="s">
        <v>3</v>
      </c>
      <c r="K319" t="s">
        <v>860</v>
      </c>
      <c r="L319">
        <v>1191</v>
      </c>
      <c r="N319">
        <v>1013</v>
      </c>
      <c r="O319" t="s">
        <v>861</v>
      </c>
      <c r="P319" t="s">
        <v>861</v>
      </c>
      <c r="Q319">
        <v>1</v>
      </c>
      <c r="W319">
        <v>0</v>
      </c>
      <c r="X319">
        <v>476480486</v>
      </c>
      <c r="Y319">
        <f>((AT319*1.15)*1.1)</f>
        <v>31.485850000000003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5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24.89</v>
      </c>
      <c r="AU319" t="s">
        <v>26</v>
      </c>
      <c r="AV319">
        <v>1</v>
      </c>
      <c r="AW319">
        <v>2</v>
      </c>
      <c r="AX319">
        <v>60526634</v>
      </c>
      <c r="AY319">
        <v>1</v>
      </c>
      <c r="AZ319">
        <v>0</v>
      </c>
      <c r="BA319">
        <v>324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U319">
        <f>ROUND(AT319*Source!I121*AH319*AL319,2)</f>
        <v>0</v>
      </c>
      <c r="CV319">
        <f>ROUND(Y319*Source!I121,9)</f>
        <v>15.742925</v>
      </c>
      <c r="CW319">
        <v>0</v>
      </c>
      <c r="CX319">
        <f>ROUND(Y319*Source!I121,9)</f>
        <v>15.742925</v>
      </c>
      <c r="CY319">
        <f>AD319</f>
        <v>0</v>
      </c>
      <c r="CZ319">
        <f>AH319</f>
        <v>0</v>
      </c>
      <c r="DA319">
        <f>AL319</f>
        <v>1</v>
      </c>
      <c r="DB319">
        <f>ROUND(((ROUND(AT319*CZ319,2)*1.15)*1.1),6)</f>
        <v>0</v>
      </c>
      <c r="DC319">
        <f>ROUND(((ROUND(AT319*AG319,2)*1.15)*1.1),6)</f>
        <v>0</v>
      </c>
      <c r="DD319" t="s">
        <v>3</v>
      </c>
      <c r="DE319" t="s">
        <v>3</v>
      </c>
      <c r="DF319">
        <f t="shared" si="193"/>
        <v>0</v>
      </c>
      <c r="DG319">
        <f t="shared" si="190"/>
        <v>0</v>
      </c>
      <c r="DH319">
        <f t="shared" si="191"/>
        <v>0</v>
      </c>
      <c r="DI319">
        <f t="shared" si="171"/>
        <v>0</v>
      </c>
      <c r="DJ319">
        <f>DI319</f>
        <v>0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">
      <c r="A320">
        <f>ROW(Source!A121)</f>
        <v>121</v>
      </c>
      <c r="B320">
        <v>59204059</v>
      </c>
      <c r="C320">
        <v>60526623</v>
      </c>
      <c r="D320">
        <v>58340578</v>
      </c>
      <c r="E320">
        <v>1</v>
      </c>
      <c r="F320">
        <v>1</v>
      </c>
      <c r="G320">
        <v>1080</v>
      </c>
      <c r="H320">
        <v>2</v>
      </c>
      <c r="I320" t="s">
        <v>862</v>
      </c>
      <c r="J320" t="s">
        <v>863</v>
      </c>
      <c r="K320" t="s">
        <v>864</v>
      </c>
      <c r="L320">
        <v>1368</v>
      </c>
      <c r="N320">
        <v>1011</v>
      </c>
      <c r="O320" t="s">
        <v>865</v>
      </c>
      <c r="P320" t="s">
        <v>865</v>
      </c>
      <c r="Q320">
        <v>1</v>
      </c>
      <c r="W320">
        <v>0</v>
      </c>
      <c r="X320">
        <v>-1985943078</v>
      </c>
      <c r="Y320">
        <f>((AT320*1.25)*1.1)</f>
        <v>4.1250000000000002E-2</v>
      </c>
      <c r="AA320">
        <v>0</v>
      </c>
      <c r="AB320">
        <v>1445.28</v>
      </c>
      <c r="AC320">
        <v>740.47</v>
      </c>
      <c r="AD320">
        <v>0</v>
      </c>
      <c r="AE320">
        <v>0</v>
      </c>
      <c r="AF320">
        <v>83.1</v>
      </c>
      <c r="AG320">
        <v>12.62</v>
      </c>
      <c r="AH320">
        <v>0</v>
      </c>
      <c r="AI320">
        <v>1</v>
      </c>
      <c r="AJ320">
        <v>16.3</v>
      </c>
      <c r="AK320">
        <v>54.99</v>
      </c>
      <c r="AL320">
        <v>1</v>
      </c>
      <c r="AM320">
        <v>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0.03</v>
      </c>
      <c r="AU320" t="s">
        <v>866</v>
      </c>
      <c r="AV320">
        <v>0</v>
      </c>
      <c r="AW320">
        <v>2</v>
      </c>
      <c r="AX320">
        <v>60526635</v>
      </c>
      <c r="AY320">
        <v>1</v>
      </c>
      <c r="AZ320">
        <v>0</v>
      </c>
      <c r="BA320">
        <v>325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f>ROUND(Y320*Source!I121*DO320,9)</f>
        <v>0.2602875</v>
      </c>
      <c r="CX320">
        <f>ROUND(Y320*Source!I121,9)</f>
        <v>2.0625000000000001E-2</v>
      </c>
      <c r="CY320">
        <f>AB320</f>
        <v>1445.28</v>
      </c>
      <c r="CZ320">
        <f>AF320</f>
        <v>83.1</v>
      </c>
      <c r="DA320">
        <f>AJ320</f>
        <v>16.3</v>
      </c>
      <c r="DB320">
        <f>ROUND(((ROUND(AT320*CZ320,2)*1.25)*1.1),6)</f>
        <v>3.4237500000000001</v>
      </c>
      <c r="DC320">
        <f>ROUND(((ROUND(AT320*AG320,2)*1.25)*1.1),6)</f>
        <v>0.52249999999999996</v>
      </c>
      <c r="DD320" t="s">
        <v>3</v>
      </c>
      <c r="DE320" t="s">
        <v>3</v>
      </c>
      <c r="DF320">
        <f t="shared" si="193"/>
        <v>0</v>
      </c>
      <c r="DG320">
        <f>ROUND(ROUND(AF320*AJ320,2)*CX320,2)</f>
        <v>27.94</v>
      </c>
      <c r="DH320">
        <f>ROUND(ROUND(AG320*AK320,2)*CX320,2)</f>
        <v>14.31</v>
      </c>
      <c r="DI320">
        <f t="shared" si="171"/>
        <v>0</v>
      </c>
      <c r="DJ320">
        <f>DG320</f>
        <v>27.94</v>
      </c>
      <c r="DK320">
        <v>0</v>
      </c>
      <c r="DL320" t="s">
        <v>867</v>
      </c>
      <c r="DM320">
        <v>0</v>
      </c>
      <c r="DN320" t="s">
        <v>861</v>
      </c>
      <c r="DO320">
        <v>12.62</v>
      </c>
    </row>
    <row r="321" spans="1:119" x14ac:dyDescent="0.2">
      <c r="A321">
        <f>ROW(Source!A121)</f>
        <v>121</v>
      </c>
      <c r="B321">
        <v>59204059</v>
      </c>
      <c r="C321">
        <v>60526623</v>
      </c>
      <c r="D321">
        <v>58340697</v>
      </c>
      <c r="E321">
        <v>1</v>
      </c>
      <c r="F321">
        <v>1</v>
      </c>
      <c r="G321">
        <v>1080</v>
      </c>
      <c r="H321">
        <v>2</v>
      </c>
      <c r="I321" t="s">
        <v>868</v>
      </c>
      <c r="J321" t="s">
        <v>869</v>
      </c>
      <c r="K321" t="s">
        <v>870</v>
      </c>
      <c r="L321">
        <v>1368</v>
      </c>
      <c r="N321">
        <v>1011</v>
      </c>
      <c r="O321" t="s">
        <v>865</v>
      </c>
      <c r="P321" t="s">
        <v>865</v>
      </c>
      <c r="Q321">
        <v>1</v>
      </c>
      <c r="W321">
        <v>0</v>
      </c>
      <c r="X321">
        <v>2147454900</v>
      </c>
      <c r="Y321">
        <f>((AT321*1.25)*1.1)</f>
        <v>1.0037500000000001</v>
      </c>
      <c r="AA321">
        <v>0</v>
      </c>
      <c r="AB321">
        <v>7.33</v>
      </c>
      <c r="AC321">
        <v>0</v>
      </c>
      <c r="AD321">
        <v>0</v>
      </c>
      <c r="AE321">
        <v>0</v>
      </c>
      <c r="AF321">
        <v>0.8</v>
      </c>
      <c r="AG321">
        <v>0</v>
      </c>
      <c r="AH321">
        <v>0</v>
      </c>
      <c r="AI321">
        <v>1</v>
      </c>
      <c r="AJ321">
        <v>8.59</v>
      </c>
      <c r="AK321">
        <v>54.99</v>
      </c>
      <c r="AL321">
        <v>1</v>
      </c>
      <c r="AM321">
        <v>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0.73</v>
      </c>
      <c r="AU321" t="s">
        <v>866</v>
      </c>
      <c r="AV321">
        <v>0</v>
      </c>
      <c r="AW321">
        <v>2</v>
      </c>
      <c r="AX321">
        <v>60526637</v>
      </c>
      <c r="AY321">
        <v>1</v>
      </c>
      <c r="AZ321">
        <v>0</v>
      </c>
      <c r="BA321">
        <v>326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f>ROUND(Y321*Source!I121*DO321,9)</f>
        <v>0</v>
      </c>
      <c r="CX321">
        <f>ROUND(Y321*Source!I121,9)</f>
        <v>0.50187499999999996</v>
      </c>
      <c r="CY321">
        <f>AB321</f>
        <v>7.33</v>
      </c>
      <c r="CZ321">
        <f>AF321</f>
        <v>0.8</v>
      </c>
      <c r="DA321">
        <f>AJ321</f>
        <v>8.59</v>
      </c>
      <c r="DB321">
        <f>ROUND(((ROUND(AT321*CZ321,2)*1.25)*1.1),6)</f>
        <v>0.79749999999999999</v>
      </c>
      <c r="DC321">
        <f>ROUND(((ROUND(AT321*AG321,2)*1.25)*1.1),6)</f>
        <v>0</v>
      </c>
      <c r="DD321" t="s">
        <v>3</v>
      </c>
      <c r="DE321" t="s">
        <v>3</v>
      </c>
      <c r="DF321">
        <f t="shared" si="193"/>
        <v>0</v>
      </c>
      <c r="DG321">
        <f>ROUND(ROUND(AF321*AJ321,2)*CX321,2)</f>
        <v>3.45</v>
      </c>
      <c r="DH321">
        <f>ROUND(ROUND(AG321*AK321,2)*CX321,2)</f>
        <v>0</v>
      </c>
      <c r="DI321">
        <f t="shared" ref="DI321:DI384" si="194">ROUND(ROUND(AH321,2)*CX321,2)</f>
        <v>0</v>
      </c>
      <c r="DJ321">
        <f>DG321</f>
        <v>3.45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">
      <c r="A322">
        <f>ROW(Source!A121)</f>
        <v>121</v>
      </c>
      <c r="B322">
        <v>59204059</v>
      </c>
      <c r="C322">
        <v>60526623</v>
      </c>
      <c r="D322">
        <v>58340699</v>
      </c>
      <c r="E322">
        <v>1</v>
      </c>
      <c r="F322">
        <v>1</v>
      </c>
      <c r="G322">
        <v>1080</v>
      </c>
      <c r="H322">
        <v>2</v>
      </c>
      <c r="I322" t="s">
        <v>871</v>
      </c>
      <c r="J322" t="s">
        <v>872</v>
      </c>
      <c r="K322" t="s">
        <v>873</v>
      </c>
      <c r="L322">
        <v>1368</v>
      </c>
      <c r="N322">
        <v>1011</v>
      </c>
      <c r="O322" t="s">
        <v>865</v>
      </c>
      <c r="P322" t="s">
        <v>865</v>
      </c>
      <c r="Q322">
        <v>1</v>
      </c>
      <c r="W322">
        <v>0</v>
      </c>
      <c r="X322">
        <v>539707801</v>
      </c>
      <c r="Y322">
        <f>((AT322*1.25)*1.1)</f>
        <v>0.96250000000000013</v>
      </c>
      <c r="AA322">
        <v>0</v>
      </c>
      <c r="AB322">
        <v>13.77</v>
      </c>
      <c r="AC322">
        <v>0</v>
      </c>
      <c r="AD322">
        <v>0</v>
      </c>
      <c r="AE322">
        <v>0</v>
      </c>
      <c r="AF322">
        <v>1.49</v>
      </c>
      <c r="AG322">
        <v>0</v>
      </c>
      <c r="AH322">
        <v>0</v>
      </c>
      <c r="AI322">
        <v>1</v>
      </c>
      <c r="AJ322">
        <v>8.66</v>
      </c>
      <c r="AK322">
        <v>54.99</v>
      </c>
      <c r="AL322">
        <v>1</v>
      </c>
      <c r="AM322">
        <v>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0.7</v>
      </c>
      <c r="AU322" t="s">
        <v>866</v>
      </c>
      <c r="AV322">
        <v>0</v>
      </c>
      <c r="AW322">
        <v>2</v>
      </c>
      <c r="AX322">
        <v>60526638</v>
      </c>
      <c r="AY322">
        <v>1</v>
      </c>
      <c r="AZ322">
        <v>0</v>
      </c>
      <c r="BA322">
        <v>327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f>ROUND(Y322*Source!I121*DO322,9)</f>
        <v>0</v>
      </c>
      <c r="CX322">
        <f>ROUND(Y322*Source!I121,9)</f>
        <v>0.48125000000000001</v>
      </c>
      <c r="CY322">
        <f>AB322</f>
        <v>13.77</v>
      </c>
      <c r="CZ322">
        <f>AF322</f>
        <v>1.49</v>
      </c>
      <c r="DA322">
        <f>AJ322</f>
        <v>8.66</v>
      </c>
      <c r="DB322">
        <f>ROUND(((ROUND(AT322*CZ322,2)*1.25)*1.1),6)</f>
        <v>1.43</v>
      </c>
      <c r="DC322">
        <f>ROUND(((ROUND(AT322*AG322,2)*1.25)*1.1),6)</f>
        <v>0</v>
      </c>
      <c r="DD322" t="s">
        <v>3</v>
      </c>
      <c r="DE322" t="s">
        <v>3</v>
      </c>
      <c r="DF322">
        <f t="shared" si="193"/>
        <v>0</v>
      </c>
      <c r="DG322">
        <f>ROUND(ROUND(AF322*AJ322,2)*CX322,2)</f>
        <v>6.21</v>
      </c>
      <c r="DH322">
        <f>ROUND(ROUND(AG322*AK322,2)*CX322,2)</f>
        <v>0</v>
      </c>
      <c r="DI322">
        <f t="shared" si="194"/>
        <v>0</v>
      </c>
      <c r="DJ322">
        <f>DG322</f>
        <v>6.21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">
      <c r="A323">
        <f>ROW(Source!A121)</f>
        <v>121</v>
      </c>
      <c r="B323">
        <v>59204059</v>
      </c>
      <c r="C323">
        <v>60526623</v>
      </c>
      <c r="D323">
        <v>58339814</v>
      </c>
      <c r="E323">
        <v>1</v>
      </c>
      <c r="F323">
        <v>1</v>
      </c>
      <c r="G323">
        <v>1080</v>
      </c>
      <c r="H323">
        <v>2</v>
      </c>
      <c r="I323" t="s">
        <v>874</v>
      </c>
      <c r="J323" t="s">
        <v>875</v>
      </c>
      <c r="K323" t="s">
        <v>876</v>
      </c>
      <c r="L323">
        <v>1368</v>
      </c>
      <c r="N323">
        <v>1011</v>
      </c>
      <c r="O323" t="s">
        <v>865</v>
      </c>
      <c r="P323" t="s">
        <v>865</v>
      </c>
      <c r="Q323">
        <v>1</v>
      </c>
      <c r="W323">
        <v>0</v>
      </c>
      <c r="X323">
        <v>1087580389</v>
      </c>
      <c r="Y323">
        <f>((AT323*1.25)*1.1)</f>
        <v>4.1250000000000002E-2</v>
      </c>
      <c r="AA323">
        <v>0</v>
      </c>
      <c r="AB323">
        <v>2628.65</v>
      </c>
      <c r="AC323">
        <v>993.36</v>
      </c>
      <c r="AD323">
        <v>0</v>
      </c>
      <c r="AE323">
        <v>0</v>
      </c>
      <c r="AF323">
        <v>179.17</v>
      </c>
      <c r="AG323">
        <v>16.93</v>
      </c>
      <c r="AH323">
        <v>0</v>
      </c>
      <c r="AI323">
        <v>1</v>
      </c>
      <c r="AJ323">
        <v>13.75</v>
      </c>
      <c r="AK323">
        <v>54.99</v>
      </c>
      <c r="AL323">
        <v>1</v>
      </c>
      <c r="AM323">
        <v>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0.03</v>
      </c>
      <c r="AU323" t="s">
        <v>866</v>
      </c>
      <c r="AV323">
        <v>0</v>
      </c>
      <c r="AW323">
        <v>2</v>
      </c>
      <c r="AX323">
        <v>60526636</v>
      </c>
      <c r="AY323">
        <v>1</v>
      </c>
      <c r="AZ323">
        <v>0</v>
      </c>
      <c r="BA323">
        <v>328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f>ROUND(Y323*Source!I121*DO323,9)</f>
        <v>0.34918125</v>
      </c>
      <c r="CX323">
        <f>ROUND(Y323*Source!I121,9)</f>
        <v>2.0625000000000001E-2</v>
      </c>
      <c r="CY323">
        <f>AB323</f>
        <v>2628.65</v>
      </c>
      <c r="CZ323">
        <f>AF323</f>
        <v>179.17</v>
      </c>
      <c r="DA323">
        <f>AJ323</f>
        <v>13.75</v>
      </c>
      <c r="DB323">
        <f>ROUND(((ROUND(AT323*CZ323,2)*1.25)*1.1),6)</f>
        <v>7.3975</v>
      </c>
      <c r="DC323">
        <f>ROUND(((ROUND(AT323*AG323,2)*1.25)*1.1),6)</f>
        <v>0.70125000000000004</v>
      </c>
      <c r="DD323" t="s">
        <v>3</v>
      </c>
      <c r="DE323" t="s">
        <v>3</v>
      </c>
      <c r="DF323">
        <f t="shared" si="193"/>
        <v>0</v>
      </c>
      <c r="DG323">
        <f>ROUND(ROUND(AF323*AJ323,2)*CX323,2)</f>
        <v>50.81</v>
      </c>
      <c r="DH323">
        <f>ROUND(ROUND(AG323*AK323,2)*CX323,2)</f>
        <v>19.2</v>
      </c>
      <c r="DI323">
        <f t="shared" si="194"/>
        <v>0</v>
      </c>
      <c r="DJ323">
        <f>DG323</f>
        <v>50.81</v>
      </c>
      <c r="DK323">
        <v>0</v>
      </c>
      <c r="DL323" t="s">
        <v>867</v>
      </c>
      <c r="DM323">
        <v>0</v>
      </c>
      <c r="DN323" t="s">
        <v>861</v>
      </c>
      <c r="DO323">
        <v>16.93</v>
      </c>
    </row>
    <row r="324" spans="1:119" x14ac:dyDescent="0.2">
      <c r="A324">
        <f>ROW(Source!A121)</f>
        <v>121</v>
      </c>
      <c r="B324">
        <v>59204059</v>
      </c>
      <c r="C324">
        <v>60526623</v>
      </c>
      <c r="D324">
        <v>58308811</v>
      </c>
      <c r="E324">
        <v>1</v>
      </c>
      <c r="F324">
        <v>1</v>
      </c>
      <c r="G324">
        <v>1080</v>
      </c>
      <c r="H324">
        <v>3</v>
      </c>
      <c r="I324" t="s">
        <v>877</v>
      </c>
      <c r="J324" t="s">
        <v>878</v>
      </c>
      <c r="K324" t="s">
        <v>879</v>
      </c>
      <c r="L324">
        <v>1346</v>
      </c>
      <c r="N324">
        <v>1009</v>
      </c>
      <c r="O324" t="s">
        <v>880</v>
      </c>
      <c r="P324" t="s">
        <v>880</v>
      </c>
      <c r="Q324">
        <v>1</v>
      </c>
      <c r="W324">
        <v>0</v>
      </c>
      <c r="X324">
        <v>-709773495</v>
      </c>
      <c r="Y324">
        <f>(AT324*1)</f>
        <v>0.5</v>
      </c>
      <c r="AA324">
        <v>23.97</v>
      </c>
      <c r="AB324">
        <v>0</v>
      </c>
      <c r="AC324">
        <v>0</v>
      </c>
      <c r="AD324">
        <v>0</v>
      </c>
      <c r="AE324">
        <v>1.61</v>
      </c>
      <c r="AF324">
        <v>0</v>
      </c>
      <c r="AG324">
        <v>0</v>
      </c>
      <c r="AH324">
        <v>0</v>
      </c>
      <c r="AI324">
        <v>14.89</v>
      </c>
      <c r="AJ324">
        <v>1</v>
      </c>
      <c r="AK324">
        <v>1</v>
      </c>
      <c r="AL324">
        <v>1</v>
      </c>
      <c r="AM324">
        <v>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0.5</v>
      </c>
      <c r="AU324" t="s">
        <v>140</v>
      </c>
      <c r="AV324">
        <v>0</v>
      </c>
      <c r="AW324">
        <v>2</v>
      </c>
      <c r="AX324">
        <v>60526639</v>
      </c>
      <c r="AY324">
        <v>1</v>
      </c>
      <c r="AZ324">
        <v>0</v>
      </c>
      <c r="BA324">
        <v>329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v>0</v>
      </c>
      <c r="CX324">
        <f>ROUND(Y324*Source!I121,9)</f>
        <v>0.25</v>
      </c>
      <c r="CY324">
        <f>AA324</f>
        <v>23.97</v>
      </c>
      <c r="CZ324">
        <f>AE324</f>
        <v>1.61</v>
      </c>
      <c r="DA324">
        <f>AI324</f>
        <v>14.89</v>
      </c>
      <c r="DB324">
        <f>ROUND((ROUND(AT324*CZ324,2)*1),6)</f>
        <v>0.81</v>
      </c>
      <c r="DC324">
        <f>ROUND((ROUND(AT324*AG324,2)*1),6)</f>
        <v>0</v>
      </c>
      <c r="DD324" t="s">
        <v>3</v>
      </c>
      <c r="DE324" t="s">
        <v>3</v>
      </c>
      <c r="DF324">
        <f>ROUND(ROUND(AE324*AI324,2)*CX324,2)</f>
        <v>5.99</v>
      </c>
      <c r="DG324">
        <f t="shared" ref="DG324:DG341" si="195">ROUND(ROUND(AF324,2)*CX324,2)</f>
        <v>0</v>
      </c>
      <c r="DH324">
        <f t="shared" ref="DH324:DH341" si="196">ROUND(ROUND(AG324,2)*CX324,2)</f>
        <v>0</v>
      </c>
      <c r="DI324">
        <f t="shared" si="194"/>
        <v>0</v>
      </c>
      <c r="DJ324">
        <f>DF324</f>
        <v>5.99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">
      <c r="A325">
        <f>ROW(Source!A121)</f>
        <v>121</v>
      </c>
      <c r="B325">
        <v>59204059</v>
      </c>
      <c r="C325">
        <v>60526623</v>
      </c>
      <c r="D325">
        <v>58308843</v>
      </c>
      <c r="E325">
        <v>1</v>
      </c>
      <c r="F325">
        <v>1</v>
      </c>
      <c r="G325">
        <v>1080</v>
      </c>
      <c r="H325">
        <v>3</v>
      </c>
      <c r="I325" t="s">
        <v>881</v>
      </c>
      <c r="J325" t="s">
        <v>882</v>
      </c>
      <c r="K325" t="s">
        <v>883</v>
      </c>
      <c r="L325">
        <v>1346</v>
      </c>
      <c r="N325">
        <v>1009</v>
      </c>
      <c r="O325" t="s">
        <v>880</v>
      </c>
      <c r="P325" t="s">
        <v>880</v>
      </c>
      <c r="Q325">
        <v>1</v>
      </c>
      <c r="W325">
        <v>0</v>
      </c>
      <c r="X325">
        <v>-872094078</v>
      </c>
      <c r="Y325">
        <f>(AT325*1)</f>
        <v>0.21</v>
      </c>
      <c r="AA325">
        <v>198.61</v>
      </c>
      <c r="AB325">
        <v>0</v>
      </c>
      <c r="AC325">
        <v>0</v>
      </c>
      <c r="AD325">
        <v>0</v>
      </c>
      <c r="AE325">
        <v>36.78</v>
      </c>
      <c r="AF325">
        <v>0</v>
      </c>
      <c r="AG325">
        <v>0</v>
      </c>
      <c r="AH325">
        <v>0</v>
      </c>
      <c r="AI325">
        <v>5.4</v>
      </c>
      <c r="AJ325">
        <v>1</v>
      </c>
      <c r="AK325">
        <v>1</v>
      </c>
      <c r="AL325">
        <v>1</v>
      </c>
      <c r="AM325">
        <v>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0.21</v>
      </c>
      <c r="AU325" t="s">
        <v>140</v>
      </c>
      <c r="AV325">
        <v>0</v>
      </c>
      <c r="AW325">
        <v>2</v>
      </c>
      <c r="AX325">
        <v>60526640</v>
      </c>
      <c r="AY325">
        <v>1</v>
      </c>
      <c r="AZ325">
        <v>0</v>
      </c>
      <c r="BA325">
        <v>330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ROUND(Y325*Source!I121,9)</f>
        <v>0.105</v>
      </c>
      <c r="CY325">
        <f>AA325</f>
        <v>198.61</v>
      </c>
      <c r="CZ325">
        <f>AE325</f>
        <v>36.78</v>
      </c>
      <c r="DA325">
        <f>AI325</f>
        <v>5.4</v>
      </c>
      <c r="DB325">
        <f>ROUND((ROUND(AT325*CZ325,2)*1),6)</f>
        <v>7.72</v>
      </c>
      <c r="DC325">
        <f>ROUND((ROUND(AT325*AG325,2)*1),6)</f>
        <v>0</v>
      </c>
      <c r="DD325" t="s">
        <v>3</v>
      </c>
      <c r="DE325" t="s">
        <v>3</v>
      </c>
      <c r="DF325">
        <f>ROUND(ROUND(AE325*AI325,2)*CX325,2)</f>
        <v>20.85</v>
      </c>
      <c r="DG325">
        <f t="shared" si="195"/>
        <v>0</v>
      </c>
      <c r="DH325">
        <f t="shared" si="196"/>
        <v>0</v>
      </c>
      <c r="DI325">
        <f t="shared" si="194"/>
        <v>0</v>
      </c>
      <c r="DJ325">
        <f>DF325</f>
        <v>20.85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">
      <c r="A326">
        <f>ROW(Source!A121)</f>
        <v>121</v>
      </c>
      <c r="B326">
        <v>59204059</v>
      </c>
      <c r="C326">
        <v>60526623</v>
      </c>
      <c r="D326">
        <v>58308917</v>
      </c>
      <c r="E326">
        <v>1</v>
      </c>
      <c r="F326">
        <v>1</v>
      </c>
      <c r="G326">
        <v>1080</v>
      </c>
      <c r="H326">
        <v>3</v>
      </c>
      <c r="I326" t="s">
        <v>884</v>
      </c>
      <c r="J326" t="s">
        <v>885</v>
      </c>
      <c r="K326" t="s">
        <v>886</v>
      </c>
      <c r="L326">
        <v>1354</v>
      </c>
      <c r="N326">
        <v>1010</v>
      </c>
      <c r="O326" t="s">
        <v>39</v>
      </c>
      <c r="P326" t="s">
        <v>39</v>
      </c>
      <c r="Q326">
        <v>1</v>
      </c>
      <c r="W326">
        <v>0</v>
      </c>
      <c r="X326">
        <v>-40224714</v>
      </c>
      <c r="Y326">
        <f>(AT326*1)</f>
        <v>20</v>
      </c>
      <c r="AA326">
        <v>0.8</v>
      </c>
      <c r="AB326">
        <v>0</v>
      </c>
      <c r="AC326">
        <v>0</v>
      </c>
      <c r="AD326">
        <v>0</v>
      </c>
      <c r="AE326">
        <v>0.89</v>
      </c>
      <c r="AF326">
        <v>0</v>
      </c>
      <c r="AG326">
        <v>0</v>
      </c>
      <c r="AH326">
        <v>0</v>
      </c>
      <c r="AI326">
        <v>0.9</v>
      </c>
      <c r="AJ326">
        <v>1</v>
      </c>
      <c r="AK326">
        <v>1</v>
      </c>
      <c r="AL326">
        <v>1</v>
      </c>
      <c r="AM326">
        <v>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20</v>
      </c>
      <c r="AU326" t="s">
        <v>140</v>
      </c>
      <c r="AV326">
        <v>0</v>
      </c>
      <c r="AW326">
        <v>2</v>
      </c>
      <c r="AX326">
        <v>60526641</v>
      </c>
      <c r="AY326">
        <v>1</v>
      </c>
      <c r="AZ326">
        <v>0</v>
      </c>
      <c r="BA326">
        <v>331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ROUND(Y326*Source!I121,9)</f>
        <v>10</v>
      </c>
      <c r="CY326">
        <f>AA326</f>
        <v>0.8</v>
      </c>
      <c r="CZ326">
        <f>AE326</f>
        <v>0.89</v>
      </c>
      <c r="DA326">
        <f>AI326</f>
        <v>0.9</v>
      </c>
      <c r="DB326">
        <f>ROUND((ROUND(AT326*CZ326,2)*1),6)</f>
        <v>17.8</v>
      </c>
      <c r="DC326">
        <f>ROUND((ROUND(AT326*AG326,2)*1),6)</f>
        <v>0</v>
      </c>
      <c r="DD326" t="s">
        <v>3</v>
      </c>
      <c r="DE326" t="s">
        <v>3</v>
      </c>
      <c r="DF326">
        <f>ROUND(ROUND(AE326*AI326,2)*CX326,2)</f>
        <v>8</v>
      </c>
      <c r="DG326">
        <f t="shared" si="195"/>
        <v>0</v>
      </c>
      <c r="DH326">
        <f t="shared" si="196"/>
        <v>0</v>
      </c>
      <c r="DI326">
        <f t="shared" si="194"/>
        <v>0</v>
      </c>
      <c r="DJ326">
        <f>DF326</f>
        <v>8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">
      <c r="A327">
        <f>ROW(Source!A121)</f>
        <v>121</v>
      </c>
      <c r="B327">
        <v>59204059</v>
      </c>
      <c r="C327">
        <v>60526623</v>
      </c>
      <c r="D327">
        <v>58326209</v>
      </c>
      <c r="E327">
        <v>1</v>
      </c>
      <c r="F327">
        <v>1</v>
      </c>
      <c r="G327">
        <v>1080</v>
      </c>
      <c r="H327">
        <v>3</v>
      </c>
      <c r="I327" t="s">
        <v>87</v>
      </c>
      <c r="J327" t="s">
        <v>89</v>
      </c>
      <c r="K327" t="s">
        <v>148</v>
      </c>
      <c r="L327">
        <v>1354</v>
      </c>
      <c r="N327">
        <v>1010</v>
      </c>
      <c r="O327" t="s">
        <v>39</v>
      </c>
      <c r="P327" t="s">
        <v>39</v>
      </c>
      <c r="Q327">
        <v>1</v>
      </c>
      <c r="W327">
        <v>0</v>
      </c>
      <c r="X327">
        <v>-925062224</v>
      </c>
      <c r="Y327">
        <f>(AT327*1)</f>
        <v>50</v>
      </c>
      <c r="AA327">
        <v>66.540000000000006</v>
      </c>
      <c r="AB327">
        <v>0</v>
      </c>
      <c r="AC327">
        <v>0</v>
      </c>
      <c r="AD327">
        <v>0</v>
      </c>
      <c r="AE327">
        <v>22.71</v>
      </c>
      <c r="AF327">
        <v>0</v>
      </c>
      <c r="AG327">
        <v>0</v>
      </c>
      <c r="AH327">
        <v>0</v>
      </c>
      <c r="AI327">
        <v>2.93</v>
      </c>
      <c r="AJ327">
        <v>1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0</v>
      </c>
      <c r="AS327" t="s">
        <v>3</v>
      </c>
      <c r="AT327">
        <v>50</v>
      </c>
      <c r="AU327" t="s">
        <v>140</v>
      </c>
      <c r="AV327">
        <v>0</v>
      </c>
      <c r="AW327">
        <v>1</v>
      </c>
      <c r="AX327">
        <v>-1</v>
      </c>
      <c r="AY327">
        <v>0</v>
      </c>
      <c r="AZ327">
        <v>0</v>
      </c>
      <c r="BA327" t="s">
        <v>3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ROUND(Y327*Source!I121,9)</f>
        <v>25</v>
      </c>
      <c r="CY327">
        <f>AA327</f>
        <v>66.540000000000006</v>
      </c>
      <c r="CZ327">
        <f>AE327</f>
        <v>22.71</v>
      </c>
      <c r="DA327">
        <f>AI327</f>
        <v>2.93</v>
      </c>
      <c r="DB327">
        <f>ROUND((ROUND(AT327*CZ327,2)*1),6)</f>
        <v>1135.5</v>
      </c>
      <c r="DC327">
        <f>ROUND((ROUND(AT327*AG327,2)*1),6)</f>
        <v>0</v>
      </c>
      <c r="DD327" t="s">
        <v>3</v>
      </c>
      <c r="DE327" t="s">
        <v>3</v>
      </c>
      <c r="DF327">
        <f>ROUND(ROUND(AE327*AI327,2)*CX327,2)</f>
        <v>1663.5</v>
      </c>
      <c r="DG327">
        <f t="shared" si="195"/>
        <v>0</v>
      </c>
      <c r="DH327">
        <f t="shared" si="196"/>
        <v>0</v>
      </c>
      <c r="DI327">
        <f t="shared" si="194"/>
        <v>0</v>
      </c>
      <c r="DJ327">
        <f>DF327</f>
        <v>1663.5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">
      <c r="A328">
        <f>ROW(Source!A121)</f>
        <v>121</v>
      </c>
      <c r="B328">
        <v>59204059</v>
      </c>
      <c r="C328">
        <v>60526623</v>
      </c>
      <c r="D328">
        <v>58324999</v>
      </c>
      <c r="E328">
        <v>1</v>
      </c>
      <c r="F328">
        <v>1</v>
      </c>
      <c r="G328">
        <v>1080</v>
      </c>
      <c r="H328">
        <v>3</v>
      </c>
      <c r="I328" t="s">
        <v>143</v>
      </c>
      <c r="J328" t="s">
        <v>145</v>
      </c>
      <c r="K328" t="s">
        <v>144</v>
      </c>
      <c r="L328">
        <v>1301</v>
      </c>
      <c r="N328">
        <v>1003</v>
      </c>
      <c r="O328" t="s">
        <v>34</v>
      </c>
      <c r="P328" t="s">
        <v>34</v>
      </c>
      <c r="Q328">
        <v>1</v>
      </c>
      <c r="W328">
        <v>0</v>
      </c>
      <c r="X328">
        <v>-1413608684</v>
      </c>
      <c r="Y328">
        <f>(AT328*1)</f>
        <v>100</v>
      </c>
      <c r="AA328">
        <v>582.79999999999995</v>
      </c>
      <c r="AB328">
        <v>0</v>
      </c>
      <c r="AC328">
        <v>0</v>
      </c>
      <c r="AD328">
        <v>0</v>
      </c>
      <c r="AE328">
        <v>85.33</v>
      </c>
      <c r="AF328">
        <v>0</v>
      </c>
      <c r="AG328">
        <v>0</v>
      </c>
      <c r="AH328">
        <v>0</v>
      </c>
      <c r="AI328">
        <v>6.83</v>
      </c>
      <c r="AJ328">
        <v>1</v>
      </c>
      <c r="AK328">
        <v>1</v>
      </c>
      <c r="AL328">
        <v>1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 t="s">
        <v>3</v>
      </c>
      <c r="AT328">
        <v>100</v>
      </c>
      <c r="AU328" t="s">
        <v>140</v>
      </c>
      <c r="AV328">
        <v>0</v>
      </c>
      <c r="AW328">
        <v>1</v>
      </c>
      <c r="AX328">
        <v>-1</v>
      </c>
      <c r="AY328">
        <v>0</v>
      </c>
      <c r="AZ328">
        <v>0</v>
      </c>
      <c r="BA328" t="s">
        <v>3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ROUND(Y328*Source!I121,9)</f>
        <v>50</v>
      </c>
      <c r="CY328">
        <f>AA328</f>
        <v>582.79999999999995</v>
      </c>
      <c r="CZ328">
        <f>AE328</f>
        <v>85.33</v>
      </c>
      <c r="DA328">
        <f>AI328</f>
        <v>6.83</v>
      </c>
      <c r="DB328">
        <f>ROUND((ROUND(AT328*CZ328,2)*1),6)</f>
        <v>8533</v>
      </c>
      <c r="DC328">
        <f>ROUND((ROUND(AT328*AG328,2)*1),6)</f>
        <v>0</v>
      </c>
      <c r="DD328" t="s">
        <v>3</v>
      </c>
      <c r="DE328" t="s">
        <v>3</v>
      </c>
      <c r="DF328">
        <f>ROUND(ROUND(AE328*AI328,2)*CX328,2)</f>
        <v>29140</v>
      </c>
      <c r="DG328">
        <f t="shared" si="195"/>
        <v>0</v>
      </c>
      <c r="DH328">
        <f t="shared" si="196"/>
        <v>0</v>
      </c>
      <c r="DI328">
        <f t="shared" si="194"/>
        <v>0</v>
      </c>
      <c r="DJ328">
        <f>DF328</f>
        <v>29140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">
      <c r="A329">
        <f>ROW(Source!A126)</f>
        <v>126</v>
      </c>
      <c r="B329">
        <v>59204062</v>
      </c>
      <c r="C329">
        <v>60526647</v>
      </c>
      <c r="D329">
        <v>58266404</v>
      </c>
      <c r="E329">
        <v>1080</v>
      </c>
      <c r="F329">
        <v>1</v>
      </c>
      <c r="G329">
        <v>1080</v>
      </c>
      <c r="H329">
        <v>1</v>
      </c>
      <c r="I329" t="s">
        <v>859</v>
      </c>
      <c r="J329" t="s">
        <v>3</v>
      </c>
      <c r="K329" t="s">
        <v>860</v>
      </c>
      <c r="L329">
        <v>1191</v>
      </c>
      <c r="N329">
        <v>1013</v>
      </c>
      <c r="O329" t="s">
        <v>861</v>
      </c>
      <c r="P329" t="s">
        <v>861</v>
      </c>
      <c r="Q329">
        <v>1</v>
      </c>
      <c r="W329">
        <v>0</v>
      </c>
      <c r="X329">
        <v>476480486</v>
      </c>
      <c r="Y329">
        <f>((AT329*1.15)*1.1)</f>
        <v>70.207499999999996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55.5</v>
      </c>
      <c r="AU329" t="s">
        <v>26</v>
      </c>
      <c r="AV329">
        <v>1</v>
      </c>
      <c r="AW329">
        <v>2</v>
      </c>
      <c r="AX329">
        <v>60526660</v>
      </c>
      <c r="AY329">
        <v>1</v>
      </c>
      <c r="AZ329">
        <v>0</v>
      </c>
      <c r="BA329">
        <v>335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U329">
        <f>ROUND(AT329*Source!I126*AH329*AL329,2)</f>
        <v>0</v>
      </c>
      <c r="CV329">
        <f>ROUND(Y329*Source!I126,9)</f>
        <v>0</v>
      </c>
      <c r="CW329">
        <v>0</v>
      </c>
      <c r="CX329">
        <f>ROUND(Y329*Source!I126,9)</f>
        <v>0</v>
      </c>
      <c r="CY329">
        <f>AD329</f>
        <v>0</v>
      </c>
      <c r="CZ329">
        <f>AH329</f>
        <v>0</v>
      </c>
      <c r="DA329">
        <f>AL329</f>
        <v>1</v>
      </c>
      <c r="DB329">
        <f>ROUND(((ROUND(AT329*CZ329,2)*1.15)*1.1),6)</f>
        <v>0</v>
      </c>
      <c r="DC329">
        <f>ROUND(((ROUND(AT329*AG329,2)*1.15)*1.1),6)</f>
        <v>0</v>
      </c>
      <c r="DD329" t="s">
        <v>3</v>
      </c>
      <c r="DE329" t="s">
        <v>3</v>
      </c>
      <c r="DF329">
        <f t="shared" ref="DF329:DF344" si="197">ROUND(ROUND(AE329,2)*CX329,2)</f>
        <v>0</v>
      </c>
      <c r="DG329">
        <f t="shared" si="195"/>
        <v>0</v>
      </c>
      <c r="DH329">
        <f t="shared" si="196"/>
        <v>0</v>
      </c>
      <c r="DI329">
        <f t="shared" si="194"/>
        <v>0</v>
      </c>
      <c r="DJ329">
        <f>DI329</f>
        <v>0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">
      <c r="A330">
        <f>ROW(Source!A126)</f>
        <v>126</v>
      </c>
      <c r="B330">
        <v>59204062</v>
      </c>
      <c r="C330">
        <v>60526647</v>
      </c>
      <c r="D330">
        <v>58340276</v>
      </c>
      <c r="E330">
        <v>1</v>
      </c>
      <c r="F330">
        <v>1</v>
      </c>
      <c r="G330">
        <v>1080</v>
      </c>
      <c r="H330">
        <v>2</v>
      </c>
      <c r="I330" t="s">
        <v>887</v>
      </c>
      <c r="J330" t="s">
        <v>888</v>
      </c>
      <c r="K330" t="s">
        <v>889</v>
      </c>
      <c r="L330">
        <v>1368</v>
      </c>
      <c r="N330">
        <v>1011</v>
      </c>
      <c r="O330" t="s">
        <v>865</v>
      </c>
      <c r="P330" t="s">
        <v>865</v>
      </c>
      <c r="Q330">
        <v>1</v>
      </c>
      <c r="W330">
        <v>0</v>
      </c>
      <c r="X330">
        <v>-886582249</v>
      </c>
      <c r="Y330">
        <f>((AT330*1.25)*1.1)</f>
        <v>4.8125</v>
      </c>
      <c r="AA330">
        <v>0</v>
      </c>
      <c r="AB330">
        <v>3.39</v>
      </c>
      <c r="AC330">
        <v>0</v>
      </c>
      <c r="AD330">
        <v>0</v>
      </c>
      <c r="AE330">
        <v>0</v>
      </c>
      <c r="AF330">
        <v>3.18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-2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3.5</v>
      </c>
      <c r="AU330" t="s">
        <v>866</v>
      </c>
      <c r="AV330">
        <v>0</v>
      </c>
      <c r="AW330">
        <v>2</v>
      </c>
      <c r="AX330">
        <v>60526661</v>
      </c>
      <c r="AY330">
        <v>1</v>
      </c>
      <c r="AZ330">
        <v>0</v>
      </c>
      <c r="BA330">
        <v>336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f>ROUND(Y330*Source!I126*DO330,9)</f>
        <v>0</v>
      </c>
      <c r="CX330">
        <f>ROUND(Y330*Source!I126,9)</f>
        <v>0</v>
      </c>
      <c r="CY330">
        <f>AB330</f>
        <v>3.39</v>
      </c>
      <c r="CZ330">
        <f>AF330</f>
        <v>3.18</v>
      </c>
      <c r="DA330">
        <f>AJ330</f>
        <v>1</v>
      </c>
      <c r="DB330">
        <f>ROUND(((ROUND(AT330*CZ330,2)*1.25)*1.1),6)</f>
        <v>15.303750000000001</v>
      </c>
      <c r="DC330">
        <f>ROUND(((ROUND(AT330*AG330,2)*1.25)*1.1),6)</f>
        <v>0</v>
      </c>
      <c r="DD330" t="s">
        <v>3</v>
      </c>
      <c r="DE330" t="s">
        <v>3</v>
      </c>
      <c r="DF330">
        <f t="shared" si="197"/>
        <v>0</v>
      </c>
      <c r="DG330">
        <f t="shared" si="195"/>
        <v>0</v>
      </c>
      <c r="DH330">
        <f t="shared" si="196"/>
        <v>0</v>
      </c>
      <c r="DI330">
        <f t="shared" si="194"/>
        <v>0</v>
      </c>
      <c r="DJ330">
        <f>DG330</f>
        <v>0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">
      <c r="A331">
        <f>ROW(Source!A126)</f>
        <v>126</v>
      </c>
      <c r="B331">
        <v>59204062</v>
      </c>
      <c r="C331">
        <v>60526647</v>
      </c>
      <c r="D331">
        <v>58340578</v>
      </c>
      <c r="E331">
        <v>1</v>
      </c>
      <c r="F331">
        <v>1</v>
      </c>
      <c r="G331">
        <v>1080</v>
      </c>
      <c r="H331">
        <v>2</v>
      </c>
      <c r="I331" t="s">
        <v>862</v>
      </c>
      <c r="J331" t="s">
        <v>863</v>
      </c>
      <c r="K331" t="s">
        <v>864</v>
      </c>
      <c r="L331">
        <v>1368</v>
      </c>
      <c r="N331">
        <v>1011</v>
      </c>
      <c r="O331" t="s">
        <v>865</v>
      </c>
      <c r="P331" t="s">
        <v>865</v>
      </c>
      <c r="Q331">
        <v>1</v>
      </c>
      <c r="W331">
        <v>0</v>
      </c>
      <c r="X331">
        <v>-1985943078</v>
      </c>
      <c r="Y331">
        <f>((AT331*1.25)*1.1)</f>
        <v>1.4300000000000002</v>
      </c>
      <c r="AA331">
        <v>0</v>
      </c>
      <c r="AB331">
        <v>88.67</v>
      </c>
      <c r="AC331">
        <v>13.47</v>
      </c>
      <c r="AD331">
        <v>0</v>
      </c>
      <c r="AE331">
        <v>0</v>
      </c>
      <c r="AF331">
        <v>83.1</v>
      </c>
      <c r="AG331">
        <v>12.62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-2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1.04</v>
      </c>
      <c r="AU331" t="s">
        <v>866</v>
      </c>
      <c r="AV331">
        <v>0</v>
      </c>
      <c r="AW331">
        <v>2</v>
      </c>
      <c r="AX331">
        <v>60526662</v>
      </c>
      <c r="AY331">
        <v>1</v>
      </c>
      <c r="AZ331">
        <v>0</v>
      </c>
      <c r="BA331">
        <v>337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f>ROUND(Y331*Source!I126*DO331,9)</f>
        <v>0</v>
      </c>
      <c r="CX331">
        <f>ROUND(Y331*Source!I126,9)</f>
        <v>0</v>
      </c>
      <c r="CY331">
        <f>AB331</f>
        <v>88.67</v>
      </c>
      <c r="CZ331">
        <f>AF331</f>
        <v>83.1</v>
      </c>
      <c r="DA331">
        <f>AJ331</f>
        <v>1</v>
      </c>
      <c r="DB331">
        <f>ROUND(((ROUND(AT331*CZ331,2)*1.25)*1.1),6)</f>
        <v>118.8275</v>
      </c>
      <c r="DC331">
        <f>ROUND(((ROUND(AT331*AG331,2)*1.25)*1.1),6)</f>
        <v>18.04</v>
      </c>
      <c r="DD331" t="s">
        <v>3</v>
      </c>
      <c r="DE331" t="s">
        <v>3</v>
      </c>
      <c r="DF331">
        <f t="shared" si="197"/>
        <v>0</v>
      </c>
      <c r="DG331">
        <f t="shared" si="195"/>
        <v>0</v>
      </c>
      <c r="DH331">
        <f t="shared" si="196"/>
        <v>0</v>
      </c>
      <c r="DI331">
        <f t="shared" si="194"/>
        <v>0</v>
      </c>
      <c r="DJ331">
        <f>DG331</f>
        <v>0</v>
      </c>
      <c r="DK331">
        <v>0</v>
      </c>
      <c r="DL331" t="s">
        <v>867</v>
      </c>
      <c r="DM331">
        <v>0</v>
      </c>
      <c r="DN331" t="s">
        <v>861</v>
      </c>
      <c r="DO331">
        <v>12.62</v>
      </c>
    </row>
    <row r="332" spans="1:119" x14ac:dyDescent="0.2">
      <c r="A332">
        <f>ROW(Source!A126)</f>
        <v>126</v>
      </c>
      <c r="B332">
        <v>59204062</v>
      </c>
      <c r="C332">
        <v>60526647</v>
      </c>
      <c r="D332">
        <v>58339814</v>
      </c>
      <c r="E332">
        <v>1</v>
      </c>
      <c r="F332">
        <v>1</v>
      </c>
      <c r="G332">
        <v>1080</v>
      </c>
      <c r="H332">
        <v>2</v>
      </c>
      <c r="I332" t="s">
        <v>874</v>
      </c>
      <c r="J332" t="s">
        <v>875</v>
      </c>
      <c r="K332" t="s">
        <v>876</v>
      </c>
      <c r="L332">
        <v>1368</v>
      </c>
      <c r="N332">
        <v>1011</v>
      </c>
      <c r="O332" t="s">
        <v>865</v>
      </c>
      <c r="P332" t="s">
        <v>865</v>
      </c>
      <c r="Q332">
        <v>1</v>
      </c>
      <c r="W332">
        <v>0</v>
      </c>
      <c r="X332">
        <v>1087580389</v>
      </c>
      <c r="Y332">
        <f>((AT332*1.25)*1.1)</f>
        <v>0.12375</v>
      </c>
      <c r="AA332">
        <v>0</v>
      </c>
      <c r="AB332">
        <v>191.17</v>
      </c>
      <c r="AC332">
        <v>18.059999999999999</v>
      </c>
      <c r="AD332">
        <v>0</v>
      </c>
      <c r="AE332">
        <v>0</v>
      </c>
      <c r="AF332">
        <v>179.17</v>
      </c>
      <c r="AG332">
        <v>16.93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-2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0.09</v>
      </c>
      <c r="AU332" t="s">
        <v>866</v>
      </c>
      <c r="AV332">
        <v>0</v>
      </c>
      <c r="AW332">
        <v>2</v>
      </c>
      <c r="AX332">
        <v>60526663</v>
      </c>
      <c r="AY332">
        <v>1</v>
      </c>
      <c r="AZ332">
        <v>0</v>
      </c>
      <c r="BA332">
        <v>338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f>ROUND(Y332*Source!I126*DO332,9)</f>
        <v>0</v>
      </c>
      <c r="CX332">
        <f>ROUND(Y332*Source!I126,9)</f>
        <v>0</v>
      </c>
      <c r="CY332">
        <f>AB332</f>
        <v>191.17</v>
      </c>
      <c r="CZ332">
        <f>AF332</f>
        <v>179.17</v>
      </c>
      <c r="DA332">
        <f>AJ332</f>
        <v>1</v>
      </c>
      <c r="DB332">
        <f>ROUND(((ROUND(AT332*CZ332,2)*1.25)*1.1),6)</f>
        <v>22.178750000000001</v>
      </c>
      <c r="DC332">
        <f>ROUND(((ROUND(AT332*AG332,2)*1.25)*1.1),6)</f>
        <v>2.09</v>
      </c>
      <c r="DD332" t="s">
        <v>3</v>
      </c>
      <c r="DE332" t="s">
        <v>3</v>
      </c>
      <c r="DF332">
        <f t="shared" si="197"/>
        <v>0</v>
      </c>
      <c r="DG332">
        <f t="shared" si="195"/>
        <v>0</v>
      </c>
      <c r="DH332">
        <f t="shared" si="196"/>
        <v>0</v>
      </c>
      <c r="DI332">
        <f t="shared" si="194"/>
        <v>0</v>
      </c>
      <c r="DJ332">
        <f>DG332</f>
        <v>0</v>
      </c>
      <c r="DK332">
        <v>0</v>
      </c>
      <c r="DL332" t="s">
        <v>867</v>
      </c>
      <c r="DM332">
        <v>0</v>
      </c>
      <c r="DN332" t="s">
        <v>861</v>
      </c>
      <c r="DO332">
        <v>16.93</v>
      </c>
    </row>
    <row r="333" spans="1:119" x14ac:dyDescent="0.2">
      <c r="A333">
        <f>ROW(Source!A126)</f>
        <v>126</v>
      </c>
      <c r="B333">
        <v>59204062</v>
      </c>
      <c r="C333">
        <v>60526647</v>
      </c>
      <c r="D333">
        <v>58308814</v>
      </c>
      <c r="E333">
        <v>1</v>
      </c>
      <c r="F333">
        <v>1</v>
      </c>
      <c r="G333">
        <v>1080</v>
      </c>
      <c r="H333">
        <v>3</v>
      </c>
      <c r="I333" t="s">
        <v>890</v>
      </c>
      <c r="J333" t="s">
        <v>891</v>
      </c>
      <c r="K333" t="s">
        <v>892</v>
      </c>
      <c r="L333">
        <v>1339</v>
      </c>
      <c r="N333">
        <v>1007</v>
      </c>
      <c r="O333" t="s">
        <v>893</v>
      </c>
      <c r="P333" t="s">
        <v>893</v>
      </c>
      <c r="Q333">
        <v>1</v>
      </c>
      <c r="W333">
        <v>0</v>
      </c>
      <c r="X333">
        <v>-744103292</v>
      </c>
      <c r="Y333">
        <f t="shared" ref="Y333:Y340" si="198">AT333</f>
        <v>0.61867000000000005</v>
      </c>
      <c r="AA333">
        <v>7.07</v>
      </c>
      <c r="AB333">
        <v>0</v>
      </c>
      <c r="AC333">
        <v>0</v>
      </c>
      <c r="AD333">
        <v>0</v>
      </c>
      <c r="AE333">
        <v>7.07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-2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0.61867000000000005</v>
      </c>
      <c r="AU333" t="s">
        <v>3</v>
      </c>
      <c r="AV333">
        <v>0</v>
      </c>
      <c r="AW333">
        <v>2</v>
      </c>
      <c r="AX333">
        <v>60526664</v>
      </c>
      <c r="AY333">
        <v>1</v>
      </c>
      <c r="AZ333">
        <v>0</v>
      </c>
      <c r="BA333">
        <v>339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ROUND(Y333*Source!I126,9)</f>
        <v>0</v>
      </c>
      <c r="CY333">
        <f t="shared" ref="CY333:CY340" si="199">AA333</f>
        <v>7.07</v>
      </c>
      <c r="CZ333">
        <f t="shared" ref="CZ333:CZ340" si="200">AE333</f>
        <v>7.07</v>
      </c>
      <c r="DA333">
        <f t="shared" ref="DA333:DA340" si="201">AI333</f>
        <v>1</v>
      </c>
      <c r="DB333">
        <f t="shared" ref="DB333:DB340" si="202">ROUND(ROUND(AT333*CZ333,2),6)</f>
        <v>4.37</v>
      </c>
      <c r="DC333">
        <f t="shared" ref="DC333:DC340" si="203">ROUND(ROUND(AT333*AG333,2),6)</f>
        <v>0</v>
      </c>
      <c r="DD333" t="s">
        <v>3</v>
      </c>
      <c r="DE333" t="s">
        <v>3</v>
      </c>
      <c r="DF333">
        <f t="shared" si="197"/>
        <v>0</v>
      </c>
      <c r="DG333">
        <f t="shared" si="195"/>
        <v>0</v>
      </c>
      <c r="DH333">
        <f t="shared" si="196"/>
        <v>0</v>
      </c>
      <c r="DI333">
        <f t="shared" si="194"/>
        <v>0</v>
      </c>
      <c r="DJ333">
        <f t="shared" ref="DJ333:DJ340" si="204">DF333</f>
        <v>0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">
      <c r="A334">
        <f>ROW(Source!A126)</f>
        <v>126</v>
      </c>
      <c r="B334">
        <v>59204062</v>
      </c>
      <c r="C334">
        <v>60526647</v>
      </c>
      <c r="D334">
        <v>58308933</v>
      </c>
      <c r="E334">
        <v>1</v>
      </c>
      <c r="F334">
        <v>1</v>
      </c>
      <c r="G334">
        <v>1080</v>
      </c>
      <c r="H334">
        <v>3</v>
      </c>
      <c r="I334" t="s">
        <v>897</v>
      </c>
      <c r="J334" t="s">
        <v>898</v>
      </c>
      <c r="K334" t="s">
        <v>899</v>
      </c>
      <c r="L334">
        <v>1348</v>
      </c>
      <c r="N334">
        <v>1009</v>
      </c>
      <c r="O334" t="s">
        <v>900</v>
      </c>
      <c r="P334" t="s">
        <v>900</v>
      </c>
      <c r="Q334">
        <v>1000</v>
      </c>
      <c r="W334">
        <v>0</v>
      </c>
      <c r="X334">
        <v>1469978170</v>
      </c>
      <c r="Y334">
        <f t="shared" si="198"/>
        <v>1.66E-5</v>
      </c>
      <c r="AA334">
        <v>3234.81</v>
      </c>
      <c r="AB334">
        <v>0</v>
      </c>
      <c r="AC334">
        <v>0</v>
      </c>
      <c r="AD334">
        <v>0</v>
      </c>
      <c r="AE334">
        <v>3234.81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-2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1.66E-5</v>
      </c>
      <c r="AU334" t="s">
        <v>3</v>
      </c>
      <c r="AV334">
        <v>0</v>
      </c>
      <c r="AW334">
        <v>2</v>
      </c>
      <c r="AX334">
        <v>60526665</v>
      </c>
      <c r="AY334">
        <v>1</v>
      </c>
      <c r="AZ334">
        <v>0</v>
      </c>
      <c r="BA334">
        <v>340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ROUND(Y334*Source!I126,9)</f>
        <v>0</v>
      </c>
      <c r="CY334">
        <f t="shared" si="199"/>
        <v>3234.81</v>
      </c>
      <c r="CZ334">
        <f t="shared" si="200"/>
        <v>3234.81</v>
      </c>
      <c r="DA334">
        <f t="shared" si="201"/>
        <v>1</v>
      </c>
      <c r="DB334">
        <f t="shared" si="202"/>
        <v>0.05</v>
      </c>
      <c r="DC334">
        <f t="shared" si="203"/>
        <v>0</v>
      </c>
      <c r="DD334" t="s">
        <v>3</v>
      </c>
      <c r="DE334" t="s">
        <v>3</v>
      </c>
      <c r="DF334">
        <f t="shared" si="197"/>
        <v>0</v>
      </c>
      <c r="DG334">
        <f t="shared" si="195"/>
        <v>0</v>
      </c>
      <c r="DH334">
        <f t="shared" si="196"/>
        <v>0</v>
      </c>
      <c r="DI334">
        <f t="shared" si="194"/>
        <v>0</v>
      </c>
      <c r="DJ334">
        <f t="shared" si="204"/>
        <v>0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">
      <c r="A335">
        <f>ROW(Source!A126)</f>
        <v>126</v>
      </c>
      <c r="B335">
        <v>59204062</v>
      </c>
      <c r="C335">
        <v>60526647</v>
      </c>
      <c r="D335">
        <v>58308746</v>
      </c>
      <c r="E335">
        <v>1</v>
      </c>
      <c r="F335">
        <v>1</v>
      </c>
      <c r="G335">
        <v>1080</v>
      </c>
      <c r="H335">
        <v>3</v>
      </c>
      <c r="I335" t="s">
        <v>901</v>
      </c>
      <c r="J335" t="s">
        <v>902</v>
      </c>
      <c r="K335" t="s">
        <v>903</v>
      </c>
      <c r="L335">
        <v>1339</v>
      </c>
      <c r="N335">
        <v>1007</v>
      </c>
      <c r="O335" t="s">
        <v>893</v>
      </c>
      <c r="P335" t="s">
        <v>893</v>
      </c>
      <c r="Q335">
        <v>1</v>
      </c>
      <c r="W335">
        <v>0</v>
      </c>
      <c r="X335">
        <v>1565098517</v>
      </c>
      <c r="Y335">
        <f t="shared" si="198"/>
        <v>1.7</v>
      </c>
      <c r="AA335">
        <v>53.42</v>
      </c>
      <c r="AB335">
        <v>0</v>
      </c>
      <c r="AC335">
        <v>0</v>
      </c>
      <c r="AD335">
        <v>0</v>
      </c>
      <c r="AE335">
        <v>53.42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-2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1.7</v>
      </c>
      <c r="AU335" t="s">
        <v>3</v>
      </c>
      <c r="AV335">
        <v>0</v>
      </c>
      <c r="AW335">
        <v>2</v>
      </c>
      <c r="AX335">
        <v>60526666</v>
      </c>
      <c r="AY335">
        <v>1</v>
      </c>
      <c r="AZ335">
        <v>0</v>
      </c>
      <c r="BA335">
        <v>341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ROUND(Y335*Source!I126,9)</f>
        <v>0</v>
      </c>
      <c r="CY335">
        <f t="shared" si="199"/>
        <v>53.42</v>
      </c>
      <c r="CZ335">
        <f t="shared" si="200"/>
        <v>53.42</v>
      </c>
      <c r="DA335">
        <f t="shared" si="201"/>
        <v>1</v>
      </c>
      <c r="DB335">
        <f t="shared" si="202"/>
        <v>90.81</v>
      </c>
      <c r="DC335">
        <f t="shared" si="203"/>
        <v>0</v>
      </c>
      <c r="DD335" t="s">
        <v>3</v>
      </c>
      <c r="DE335" t="s">
        <v>3</v>
      </c>
      <c r="DF335">
        <f t="shared" si="197"/>
        <v>0</v>
      </c>
      <c r="DG335">
        <f t="shared" si="195"/>
        <v>0</v>
      </c>
      <c r="DH335">
        <f t="shared" si="196"/>
        <v>0</v>
      </c>
      <c r="DI335">
        <f t="shared" si="194"/>
        <v>0</v>
      </c>
      <c r="DJ335">
        <f t="shared" si="204"/>
        <v>0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">
      <c r="A336">
        <f>ROW(Source!A126)</f>
        <v>126</v>
      </c>
      <c r="B336">
        <v>59204062</v>
      </c>
      <c r="C336">
        <v>60526647</v>
      </c>
      <c r="D336">
        <v>58309012</v>
      </c>
      <c r="E336">
        <v>1</v>
      </c>
      <c r="F336">
        <v>1</v>
      </c>
      <c r="G336">
        <v>1080</v>
      </c>
      <c r="H336">
        <v>3</v>
      </c>
      <c r="I336" t="s">
        <v>904</v>
      </c>
      <c r="J336" t="s">
        <v>905</v>
      </c>
      <c r="K336" t="s">
        <v>906</v>
      </c>
      <c r="L336">
        <v>1339</v>
      </c>
      <c r="N336">
        <v>1007</v>
      </c>
      <c r="O336" t="s">
        <v>893</v>
      </c>
      <c r="P336" t="s">
        <v>893</v>
      </c>
      <c r="Q336">
        <v>1</v>
      </c>
      <c r="W336">
        <v>0</v>
      </c>
      <c r="X336">
        <v>-388798825</v>
      </c>
      <c r="Y336">
        <f t="shared" si="198"/>
        <v>1.68</v>
      </c>
      <c r="AA336">
        <v>5.82</v>
      </c>
      <c r="AB336">
        <v>0</v>
      </c>
      <c r="AC336">
        <v>0</v>
      </c>
      <c r="AD336">
        <v>0</v>
      </c>
      <c r="AE336">
        <v>5.82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-2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1.68</v>
      </c>
      <c r="AU336" t="s">
        <v>3</v>
      </c>
      <c r="AV336">
        <v>0</v>
      </c>
      <c r="AW336">
        <v>2</v>
      </c>
      <c r="AX336">
        <v>60526667</v>
      </c>
      <c r="AY336">
        <v>1</v>
      </c>
      <c r="AZ336">
        <v>0</v>
      </c>
      <c r="BA336">
        <v>342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ROUND(Y336*Source!I126,9)</f>
        <v>0</v>
      </c>
      <c r="CY336">
        <f t="shared" si="199"/>
        <v>5.82</v>
      </c>
      <c r="CZ336">
        <f t="shared" si="200"/>
        <v>5.82</v>
      </c>
      <c r="DA336">
        <f t="shared" si="201"/>
        <v>1</v>
      </c>
      <c r="DB336">
        <f t="shared" si="202"/>
        <v>9.7799999999999994</v>
      </c>
      <c r="DC336">
        <f t="shared" si="203"/>
        <v>0</v>
      </c>
      <c r="DD336" t="s">
        <v>3</v>
      </c>
      <c r="DE336" t="s">
        <v>3</v>
      </c>
      <c r="DF336">
        <f t="shared" si="197"/>
        <v>0</v>
      </c>
      <c r="DG336">
        <f t="shared" si="195"/>
        <v>0</v>
      </c>
      <c r="DH336">
        <f t="shared" si="196"/>
        <v>0</v>
      </c>
      <c r="DI336">
        <f t="shared" si="194"/>
        <v>0</v>
      </c>
      <c r="DJ336">
        <f t="shared" si="204"/>
        <v>0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">
      <c r="A337">
        <f>ROW(Source!A126)</f>
        <v>126</v>
      </c>
      <c r="B337">
        <v>59204062</v>
      </c>
      <c r="C337">
        <v>60526647</v>
      </c>
      <c r="D337">
        <v>58309395</v>
      </c>
      <c r="E337">
        <v>1</v>
      </c>
      <c r="F337">
        <v>1</v>
      </c>
      <c r="G337">
        <v>1080</v>
      </c>
      <c r="H337">
        <v>3</v>
      </c>
      <c r="I337" t="s">
        <v>913</v>
      </c>
      <c r="J337" t="s">
        <v>914</v>
      </c>
      <c r="K337" t="s">
        <v>915</v>
      </c>
      <c r="L337">
        <v>1348</v>
      </c>
      <c r="N337">
        <v>1009</v>
      </c>
      <c r="O337" t="s">
        <v>900</v>
      </c>
      <c r="P337" t="s">
        <v>900</v>
      </c>
      <c r="Q337">
        <v>1000</v>
      </c>
      <c r="W337">
        <v>0</v>
      </c>
      <c r="X337">
        <v>1017087992</v>
      </c>
      <c r="Y337">
        <f t="shared" si="198"/>
        <v>1E-3</v>
      </c>
      <c r="AA337">
        <v>35445.93</v>
      </c>
      <c r="AB337">
        <v>0</v>
      </c>
      <c r="AC337">
        <v>0</v>
      </c>
      <c r="AD337">
        <v>0</v>
      </c>
      <c r="AE337">
        <v>35445.93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-2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1E-3</v>
      </c>
      <c r="AU337" t="s">
        <v>3</v>
      </c>
      <c r="AV337">
        <v>0</v>
      </c>
      <c r="AW337">
        <v>2</v>
      </c>
      <c r="AX337">
        <v>60526668</v>
      </c>
      <c r="AY337">
        <v>1</v>
      </c>
      <c r="AZ337">
        <v>0</v>
      </c>
      <c r="BA337">
        <v>343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ROUND(Y337*Source!I126,9)</f>
        <v>0</v>
      </c>
      <c r="CY337">
        <f t="shared" si="199"/>
        <v>35445.93</v>
      </c>
      <c r="CZ337">
        <f t="shared" si="200"/>
        <v>35445.93</v>
      </c>
      <c r="DA337">
        <f t="shared" si="201"/>
        <v>1</v>
      </c>
      <c r="DB337">
        <f t="shared" si="202"/>
        <v>35.450000000000003</v>
      </c>
      <c r="DC337">
        <f t="shared" si="203"/>
        <v>0</v>
      </c>
      <c r="DD337" t="s">
        <v>3</v>
      </c>
      <c r="DE337" t="s">
        <v>3</v>
      </c>
      <c r="DF337">
        <f t="shared" si="197"/>
        <v>0</v>
      </c>
      <c r="DG337">
        <f t="shared" si="195"/>
        <v>0</v>
      </c>
      <c r="DH337">
        <f t="shared" si="196"/>
        <v>0</v>
      </c>
      <c r="DI337">
        <f t="shared" si="194"/>
        <v>0</v>
      </c>
      <c r="DJ337">
        <f t="shared" si="204"/>
        <v>0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">
      <c r="A338">
        <f>ROW(Source!A126)</f>
        <v>126</v>
      </c>
      <c r="B338">
        <v>59204062</v>
      </c>
      <c r="C338">
        <v>60526647</v>
      </c>
      <c r="D338">
        <v>58326209</v>
      </c>
      <c r="E338">
        <v>1</v>
      </c>
      <c r="F338">
        <v>1</v>
      </c>
      <c r="G338">
        <v>1080</v>
      </c>
      <c r="H338">
        <v>3</v>
      </c>
      <c r="I338" t="s">
        <v>87</v>
      </c>
      <c r="J338" t="s">
        <v>89</v>
      </c>
      <c r="K338" t="s">
        <v>152</v>
      </c>
      <c r="L338">
        <v>1354</v>
      </c>
      <c r="N338">
        <v>1010</v>
      </c>
      <c r="O338" t="s">
        <v>39</v>
      </c>
      <c r="P338" t="s">
        <v>39</v>
      </c>
      <c r="Q338">
        <v>1</v>
      </c>
      <c r="W338">
        <v>0</v>
      </c>
      <c r="X338">
        <v>-315757741</v>
      </c>
      <c r="Y338">
        <f t="shared" si="198"/>
        <v>50</v>
      </c>
      <c r="AA338">
        <v>22.71</v>
      </c>
      <c r="AB338">
        <v>0</v>
      </c>
      <c r="AC338">
        <v>0</v>
      </c>
      <c r="AD338">
        <v>0</v>
      </c>
      <c r="AE338">
        <v>22.71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 t="s">
        <v>3</v>
      </c>
      <c r="AT338">
        <v>50</v>
      </c>
      <c r="AU338" t="s">
        <v>3</v>
      </c>
      <c r="AV338">
        <v>0</v>
      </c>
      <c r="AW338">
        <v>1</v>
      </c>
      <c r="AX338">
        <v>-1</v>
      </c>
      <c r="AY338">
        <v>0</v>
      </c>
      <c r="AZ338">
        <v>0</v>
      </c>
      <c r="BA338" t="s">
        <v>3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ROUND(Y338*Source!I126,9)</f>
        <v>0</v>
      </c>
      <c r="CY338">
        <f t="shared" si="199"/>
        <v>22.71</v>
      </c>
      <c r="CZ338">
        <f t="shared" si="200"/>
        <v>22.71</v>
      </c>
      <c r="DA338">
        <f t="shared" si="201"/>
        <v>1</v>
      </c>
      <c r="DB338">
        <f t="shared" si="202"/>
        <v>1135.5</v>
      </c>
      <c r="DC338">
        <f t="shared" si="203"/>
        <v>0</v>
      </c>
      <c r="DD338" t="s">
        <v>3</v>
      </c>
      <c r="DE338" t="s">
        <v>3</v>
      </c>
      <c r="DF338">
        <f t="shared" si="197"/>
        <v>0</v>
      </c>
      <c r="DG338">
        <f t="shared" si="195"/>
        <v>0</v>
      </c>
      <c r="DH338">
        <f t="shared" si="196"/>
        <v>0</v>
      </c>
      <c r="DI338">
        <f t="shared" si="194"/>
        <v>0</v>
      </c>
      <c r="DJ338">
        <f t="shared" si="204"/>
        <v>0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">
      <c r="A339">
        <f>ROW(Source!A126)</f>
        <v>126</v>
      </c>
      <c r="B339">
        <v>59204062</v>
      </c>
      <c r="C339">
        <v>60526647</v>
      </c>
      <c r="D339">
        <v>58321783</v>
      </c>
      <c r="E339">
        <v>1</v>
      </c>
      <c r="F339">
        <v>1</v>
      </c>
      <c r="G339">
        <v>1080</v>
      </c>
      <c r="H339">
        <v>3</v>
      </c>
      <c r="I339" t="s">
        <v>153</v>
      </c>
      <c r="J339" t="s">
        <v>155</v>
      </c>
      <c r="K339" t="s">
        <v>154</v>
      </c>
      <c r="L339">
        <v>1301</v>
      </c>
      <c r="N339">
        <v>1003</v>
      </c>
      <c r="O339" t="s">
        <v>34</v>
      </c>
      <c r="P339" t="s">
        <v>34</v>
      </c>
      <c r="Q339">
        <v>1</v>
      </c>
      <c r="W339">
        <v>0</v>
      </c>
      <c r="X339">
        <v>-1881571126</v>
      </c>
      <c r="Y339">
        <f t="shared" si="198"/>
        <v>100</v>
      </c>
      <c r="AA339">
        <v>99.39</v>
      </c>
      <c r="AB339">
        <v>0</v>
      </c>
      <c r="AC339">
        <v>0</v>
      </c>
      <c r="AD339">
        <v>0</v>
      </c>
      <c r="AE339">
        <v>99.39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0</v>
      </c>
      <c r="AN339">
        <v>0</v>
      </c>
      <c r="AO339">
        <v>0</v>
      </c>
      <c r="AP339">
        <v>1</v>
      </c>
      <c r="AQ339">
        <v>0</v>
      </c>
      <c r="AR339">
        <v>0</v>
      </c>
      <c r="AS339" t="s">
        <v>3</v>
      </c>
      <c r="AT339">
        <v>100</v>
      </c>
      <c r="AU339" t="s">
        <v>3</v>
      </c>
      <c r="AV339">
        <v>0</v>
      </c>
      <c r="AW339">
        <v>1</v>
      </c>
      <c r="AX339">
        <v>-1</v>
      </c>
      <c r="AY339">
        <v>0</v>
      </c>
      <c r="AZ339">
        <v>0</v>
      </c>
      <c r="BA339" t="s">
        <v>3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ROUND(Y339*Source!I126,9)</f>
        <v>0</v>
      </c>
      <c r="CY339">
        <f t="shared" si="199"/>
        <v>99.39</v>
      </c>
      <c r="CZ339">
        <f t="shared" si="200"/>
        <v>99.39</v>
      </c>
      <c r="DA339">
        <f t="shared" si="201"/>
        <v>1</v>
      </c>
      <c r="DB339">
        <f t="shared" si="202"/>
        <v>9939</v>
      </c>
      <c r="DC339">
        <f t="shared" si="203"/>
        <v>0</v>
      </c>
      <c r="DD339" t="s">
        <v>3</v>
      </c>
      <c r="DE339" t="s">
        <v>3</v>
      </c>
      <c r="DF339">
        <f t="shared" si="197"/>
        <v>0</v>
      </c>
      <c r="DG339">
        <f t="shared" si="195"/>
        <v>0</v>
      </c>
      <c r="DH339">
        <f t="shared" si="196"/>
        <v>0</v>
      </c>
      <c r="DI339">
        <f t="shared" si="194"/>
        <v>0</v>
      </c>
      <c r="DJ339">
        <f t="shared" si="204"/>
        <v>0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">
      <c r="A340">
        <f>ROW(Source!A126)</f>
        <v>126</v>
      </c>
      <c r="B340">
        <v>59204062</v>
      </c>
      <c r="C340">
        <v>60526647</v>
      </c>
      <c r="D340">
        <v>58316216</v>
      </c>
      <c r="E340">
        <v>1</v>
      </c>
      <c r="F340">
        <v>1</v>
      </c>
      <c r="G340">
        <v>1080</v>
      </c>
      <c r="H340">
        <v>3</v>
      </c>
      <c r="I340" t="s">
        <v>917</v>
      </c>
      <c r="J340" t="s">
        <v>918</v>
      </c>
      <c r="K340" t="s">
        <v>919</v>
      </c>
      <c r="L340">
        <v>1339</v>
      </c>
      <c r="N340">
        <v>1007</v>
      </c>
      <c r="O340" t="s">
        <v>893</v>
      </c>
      <c r="P340" t="s">
        <v>893</v>
      </c>
      <c r="Q340">
        <v>1</v>
      </c>
      <c r="W340">
        <v>0</v>
      </c>
      <c r="X340">
        <v>-1274486266</v>
      </c>
      <c r="Y340">
        <f t="shared" si="198"/>
        <v>7.0000000000000001E-3</v>
      </c>
      <c r="AA340">
        <v>439.5</v>
      </c>
      <c r="AB340">
        <v>0</v>
      </c>
      <c r="AC340">
        <v>0</v>
      </c>
      <c r="AD340">
        <v>0</v>
      </c>
      <c r="AE340">
        <v>439.5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1</v>
      </c>
      <c r="AL340">
        <v>1</v>
      </c>
      <c r="AM340">
        <v>-2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7.0000000000000001E-3</v>
      </c>
      <c r="AU340" t="s">
        <v>3</v>
      </c>
      <c r="AV340">
        <v>0</v>
      </c>
      <c r="AW340">
        <v>2</v>
      </c>
      <c r="AX340">
        <v>60526669</v>
      </c>
      <c r="AY340">
        <v>1</v>
      </c>
      <c r="AZ340">
        <v>0</v>
      </c>
      <c r="BA340">
        <v>344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ROUND(Y340*Source!I126,9)</f>
        <v>0</v>
      </c>
      <c r="CY340">
        <f t="shared" si="199"/>
        <v>439.5</v>
      </c>
      <c r="CZ340">
        <f t="shared" si="200"/>
        <v>439.5</v>
      </c>
      <c r="DA340">
        <f t="shared" si="201"/>
        <v>1</v>
      </c>
      <c r="DB340">
        <f t="shared" si="202"/>
        <v>3.08</v>
      </c>
      <c r="DC340">
        <f t="shared" si="203"/>
        <v>0</v>
      </c>
      <c r="DD340" t="s">
        <v>3</v>
      </c>
      <c r="DE340" t="s">
        <v>3</v>
      </c>
      <c r="DF340">
        <f t="shared" si="197"/>
        <v>0</v>
      </c>
      <c r="DG340">
        <f t="shared" si="195"/>
        <v>0</v>
      </c>
      <c r="DH340">
        <f t="shared" si="196"/>
        <v>0</v>
      </c>
      <c r="DI340">
        <f t="shared" si="194"/>
        <v>0</v>
      </c>
      <c r="DJ340">
        <f t="shared" si="204"/>
        <v>0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">
      <c r="A341">
        <f>ROW(Source!A127)</f>
        <v>127</v>
      </c>
      <c r="B341">
        <v>59204059</v>
      </c>
      <c r="C341">
        <v>60526647</v>
      </c>
      <c r="D341">
        <v>58266404</v>
      </c>
      <c r="E341">
        <v>1080</v>
      </c>
      <c r="F341">
        <v>1</v>
      </c>
      <c r="G341">
        <v>1080</v>
      </c>
      <c r="H341">
        <v>1</v>
      </c>
      <c r="I341" t="s">
        <v>859</v>
      </c>
      <c r="J341" t="s">
        <v>3</v>
      </c>
      <c r="K341" t="s">
        <v>860</v>
      </c>
      <c r="L341">
        <v>1191</v>
      </c>
      <c r="N341">
        <v>1013</v>
      </c>
      <c r="O341" t="s">
        <v>861</v>
      </c>
      <c r="P341" t="s">
        <v>861</v>
      </c>
      <c r="Q341">
        <v>1</v>
      </c>
      <c r="W341">
        <v>0</v>
      </c>
      <c r="X341">
        <v>476480486</v>
      </c>
      <c r="Y341">
        <f>((AT341*1.15)*1.1)</f>
        <v>70.207499999999996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5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55.5</v>
      </c>
      <c r="AU341" t="s">
        <v>26</v>
      </c>
      <c r="AV341">
        <v>1</v>
      </c>
      <c r="AW341">
        <v>2</v>
      </c>
      <c r="AX341">
        <v>60526660</v>
      </c>
      <c r="AY341">
        <v>1</v>
      </c>
      <c r="AZ341">
        <v>0</v>
      </c>
      <c r="BA341">
        <v>348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U341">
        <f>ROUND(AT341*Source!I127*AH341*AL341,2)</f>
        <v>0</v>
      </c>
      <c r="CV341">
        <f>ROUND(Y341*Source!I127,9)</f>
        <v>0</v>
      </c>
      <c r="CW341">
        <v>0</v>
      </c>
      <c r="CX341">
        <f>ROUND(Y341*Source!I127,9)</f>
        <v>0</v>
      </c>
      <c r="CY341">
        <f>AD341</f>
        <v>0</v>
      </c>
      <c r="CZ341">
        <f>AH341</f>
        <v>0</v>
      </c>
      <c r="DA341">
        <f>AL341</f>
        <v>1</v>
      </c>
      <c r="DB341">
        <f>ROUND(((ROUND(AT341*CZ341,2)*1.15)*1.1),6)</f>
        <v>0</v>
      </c>
      <c r="DC341">
        <f>ROUND(((ROUND(AT341*AG341,2)*1.15)*1.1),6)</f>
        <v>0</v>
      </c>
      <c r="DD341" t="s">
        <v>3</v>
      </c>
      <c r="DE341" t="s">
        <v>3</v>
      </c>
      <c r="DF341">
        <f t="shared" si="197"/>
        <v>0</v>
      </c>
      <c r="DG341">
        <f t="shared" si="195"/>
        <v>0</v>
      </c>
      <c r="DH341">
        <f t="shared" si="196"/>
        <v>0</v>
      </c>
      <c r="DI341">
        <f t="shared" si="194"/>
        <v>0</v>
      </c>
      <c r="DJ341">
        <f>DI341</f>
        <v>0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">
      <c r="A342">
        <f>ROW(Source!A127)</f>
        <v>127</v>
      </c>
      <c r="B342">
        <v>59204059</v>
      </c>
      <c r="C342">
        <v>60526647</v>
      </c>
      <c r="D342">
        <v>58340276</v>
      </c>
      <c r="E342">
        <v>1</v>
      </c>
      <c r="F342">
        <v>1</v>
      </c>
      <c r="G342">
        <v>1080</v>
      </c>
      <c r="H342">
        <v>2</v>
      </c>
      <c r="I342" t="s">
        <v>887</v>
      </c>
      <c r="J342" t="s">
        <v>888</v>
      </c>
      <c r="K342" t="s">
        <v>889</v>
      </c>
      <c r="L342">
        <v>1368</v>
      </c>
      <c r="N342">
        <v>1011</v>
      </c>
      <c r="O342" t="s">
        <v>865</v>
      </c>
      <c r="P342" t="s">
        <v>865</v>
      </c>
      <c r="Q342">
        <v>1</v>
      </c>
      <c r="W342">
        <v>0</v>
      </c>
      <c r="X342">
        <v>-886582249</v>
      </c>
      <c r="Y342">
        <f>((AT342*1.25)*1.1)</f>
        <v>4.8125</v>
      </c>
      <c r="AA342">
        <v>0</v>
      </c>
      <c r="AB342">
        <v>39.799999999999997</v>
      </c>
      <c r="AC342">
        <v>0</v>
      </c>
      <c r="AD342">
        <v>0</v>
      </c>
      <c r="AE342">
        <v>0</v>
      </c>
      <c r="AF342">
        <v>3.18</v>
      </c>
      <c r="AG342">
        <v>0</v>
      </c>
      <c r="AH342">
        <v>0</v>
      </c>
      <c r="AI342">
        <v>1</v>
      </c>
      <c r="AJ342">
        <v>11.73</v>
      </c>
      <c r="AK342">
        <v>54.99</v>
      </c>
      <c r="AL342">
        <v>1</v>
      </c>
      <c r="AM342">
        <v>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3.5</v>
      </c>
      <c r="AU342" t="s">
        <v>866</v>
      </c>
      <c r="AV342">
        <v>0</v>
      </c>
      <c r="AW342">
        <v>2</v>
      </c>
      <c r="AX342">
        <v>60526661</v>
      </c>
      <c r="AY342">
        <v>1</v>
      </c>
      <c r="AZ342">
        <v>0</v>
      </c>
      <c r="BA342">
        <v>349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f>ROUND(Y342*Source!I127*DO342,9)</f>
        <v>0</v>
      </c>
      <c r="CX342">
        <f>ROUND(Y342*Source!I127,9)</f>
        <v>0</v>
      </c>
      <c r="CY342">
        <f>AB342</f>
        <v>39.799999999999997</v>
      </c>
      <c r="CZ342">
        <f>AF342</f>
        <v>3.18</v>
      </c>
      <c r="DA342">
        <f>AJ342</f>
        <v>11.73</v>
      </c>
      <c r="DB342">
        <f>ROUND(((ROUND(AT342*CZ342,2)*1.25)*1.1),6)</f>
        <v>15.303750000000001</v>
      </c>
      <c r="DC342">
        <f>ROUND(((ROUND(AT342*AG342,2)*1.25)*1.1),6)</f>
        <v>0</v>
      </c>
      <c r="DD342" t="s">
        <v>3</v>
      </c>
      <c r="DE342" t="s">
        <v>3</v>
      </c>
      <c r="DF342">
        <f t="shared" si="197"/>
        <v>0</v>
      </c>
      <c r="DG342">
        <f>ROUND(ROUND(AF342*AJ342,2)*CX342,2)</f>
        <v>0</v>
      </c>
      <c r="DH342">
        <f>ROUND(ROUND(AG342*AK342,2)*CX342,2)</f>
        <v>0</v>
      </c>
      <c r="DI342">
        <f t="shared" si="194"/>
        <v>0</v>
      </c>
      <c r="DJ342">
        <f>DG342</f>
        <v>0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">
      <c r="A343">
        <f>ROW(Source!A127)</f>
        <v>127</v>
      </c>
      <c r="B343">
        <v>59204059</v>
      </c>
      <c r="C343">
        <v>60526647</v>
      </c>
      <c r="D343">
        <v>58340578</v>
      </c>
      <c r="E343">
        <v>1</v>
      </c>
      <c r="F343">
        <v>1</v>
      </c>
      <c r="G343">
        <v>1080</v>
      </c>
      <c r="H343">
        <v>2</v>
      </c>
      <c r="I343" t="s">
        <v>862</v>
      </c>
      <c r="J343" t="s">
        <v>863</v>
      </c>
      <c r="K343" t="s">
        <v>864</v>
      </c>
      <c r="L343">
        <v>1368</v>
      </c>
      <c r="N343">
        <v>1011</v>
      </c>
      <c r="O343" t="s">
        <v>865</v>
      </c>
      <c r="P343" t="s">
        <v>865</v>
      </c>
      <c r="Q343">
        <v>1</v>
      </c>
      <c r="W343">
        <v>0</v>
      </c>
      <c r="X343">
        <v>-1985943078</v>
      </c>
      <c r="Y343">
        <f>((AT343*1.25)*1.1)</f>
        <v>1.4300000000000002</v>
      </c>
      <c r="AA343">
        <v>0</v>
      </c>
      <c r="AB343">
        <v>1445.28</v>
      </c>
      <c r="AC343">
        <v>740.47</v>
      </c>
      <c r="AD343">
        <v>0</v>
      </c>
      <c r="AE343">
        <v>0</v>
      </c>
      <c r="AF343">
        <v>83.1</v>
      </c>
      <c r="AG343">
        <v>12.62</v>
      </c>
      <c r="AH343">
        <v>0</v>
      </c>
      <c r="AI343">
        <v>1</v>
      </c>
      <c r="AJ343">
        <v>16.3</v>
      </c>
      <c r="AK343">
        <v>54.99</v>
      </c>
      <c r="AL343">
        <v>1</v>
      </c>
      <c r="AM343">
        <v>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1.04</v>
      </c>
      <c r="AU343" t="s">
        <v>866</v>
      </c>
      <c r="AV343">
        <v>0</v>
      </c>
      <c r="AW343">
        <v>2</v>
      </c>
      <c r="AX343">
        <v>60526662</v>
      </c>
      <c r="AY343">
        <v>1</v>
      </c>
      <c r="AZ343">
        <v>0</v>
      </c>
      <c r="BA343">
        <v>350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f>ROUND(Y343*Source!I127*DO343,9)</f>
        <v>0</v>
      </c>
      <c r="CX343">
        <f>ROUND(Y343*Source!I127,9)</f>
        <v>0</v>
      </c>
      <c r="CY343">
        <f>AB343</f>
        <v>1445.28</v>
      </c>
      <c r="CZ343">
        <f>AF343</f>
        <v>83.1</v>
      </c>
      <c r="DA343">
        <f>AJ343</f>
        <v>16.3</v>
      </c>
      <c r="DB343">
        <f>ROUND(((ROUND(AT343*CZ343,2)*1.25)*1.1),6)</f>
        <v>118.8275</v>
      </c>
      <c r="DC343">
        <f>ROUND(((ROUND(AT343*AG343,2)*1.25)*1.1),6)</f>
        <v>18.04</v>
      </c>
      <c r="DD343" t="s">
        <v>3</v>
      </c>
      <c r="DE343" t="s">
        <v>3</v>
      </c>
      <c r="DF343">
        <f t="shared" si="197"/>
        <v>0</v>
      </c>
      <c r="DG343">
        <f>ROUND(ROUND(AF343*AJ343,2)*CX343,2)</f>
        <v>0</v>
      </c>
      <c r="DH343">
        <f>ROUND(ROUND(AG343*AK343,2)*CX343,2)</f>
        <v>0</v>
      </c>
      <c r="DI343">
        <f t="shared" si="194"/>
        <v>0</v>
      </c>
      <c r="DJ343">
        <f>DG343</f>
        <v>0</v>
      </c>
      <c r="DK343">
        <v>0</v>
      </c>
      <c r="DL343" t="s">
        <v>867</v>
      </c>
      <c r="DM343">
        <v>0</v>
      </c>
      <c r="DN343" t="s">
        <v>861</v>
      </c>
      <c r="DO343">
        <v>12.62</v>
      </c>
    </row>
    <row r="344" spans="1:119" x14ac:dyDescent="0.2">
      <c r="A344">
        <f>ROW(Source!A127)</f>
        <v>127</v>
      </c>
      <c r="B344">
        <v>59204059</v>
      </c>
      <c r="C344">
        <v>60526647</v>
      </c>
      <c r="D344">
        <v>58339814</v>
      </c>
      <c r="E344">
        <v>1</v>
      </c>
      <c r="F344">
        <v>1</v>
      </c>
      <c r="G344">
        <v>1080</v>
      </c>
      <c r="H344">
        <v>2</v>
      </c>
      <c r="I344" t="s">
        <v>874</v>
      </c>
      <c r="J344" t="s">
        <v>875</v>
      </c>
      <c r="K344" t="s">
        <v>876</v>
      </c>
      <c r="L344">
        <v>1368</v>
      </c>
      <c r="N344">
        <v>1011</v>
      </c>
      <c r="O344" t="s">
        <v>865</v>
      </c>
      <c r="P344" t="s">
        <v>865</v>
      </c>
      <c r="Q344">
        <v>1</v>
      </c>
      <c r="W344">
        <v>0</v>
      </c>
      <c r="X344">
        <v>1087580389</v>
      </c>
      <c r="Y344">
        <f>((AT344*1.25)*1.1)</f>
        <v>0.12375</v>
      </c>
      <c r="AA344">
        <v>0</v>
      </c>
      <c r="AB344">
        <v>2628.65</v>
      </c>
      <c r="AC344">
        <v>993.36</v>
      </c>
      <c r="AD344">
        <v>0</v>
      </c>
      <c r="AE344">
        <v>0</v>
      </c>
      <c r="AF344">
        <v>179.17</v>
      </c>
      <c r="AG344">
        <v>16.93</v>
      </c>
      <c r="AH344">
        <v>0</v>
      </c>
      <c r="AI344">
        <v>1</v>
      </c>
      <c r="AJ344">
        <v>13.75</v>
      </c>
      <c r="AK344">
        <v>54.99</v>
      </c>
      <c r="AL344">
        <v>1</v>
      </c>
      <c r="AM344">
        <v>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0.09</v>
      </c>
      <c r="AU344" t="s">
        <v>866</v>
      </c>
      <c r="AV344">
        <v>0</v>
      </c>
      <c r="AW344">
        <v>2</v>
      </c>
      <c r="AX344">
        <v>60526663</v>
      </c>
      <c r="AY344">
        <v>1</v>
      </c>
      <c r="AZ344">
        <v>0</v>
      </c>
      <c r="BA344">
        <v>351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f>ROUND(Y344*Source!I127*DO344,9)</f>
        <v>0</v>
      </c>
      <c r="CX344">
        <f>ROUND(Y344*Source!I127,9)</f>
        <v>0</v>
      </c>
      <c r="CY344">
        <f>AB344</f>
        <v>2628.65</v>
      </c>
      <c r="CZ344">
        <f>AF344</f>
        <v>179.17</v>
      </c>
      <c r="DA344">
        <f>AJ344</f>
        <v>13.75</v>
      </c>
      <c r="DB344">
        <f>ROUND(((ROUND(AT344*CZ344,2)*1.25)*1.1),6)</f>
        <v>22.178750000000001</v>
      </c>
      <c r="DC344">
        <f>ROUND(((ROUND(AT344*AG344,2)*1.25)*1.1),6)</f>
        <v>2.09</v>
      </c>
      <c r="DD344" t="s">
        <v>3</v>
      </c>
      <c r="DE344" t="s">
        <v>3</v>
      </c>
      <c r="DF344">
        <f t="shared" si="197"/>
        <v>0</v>
      </c>
      <c r="DG344">
        <f>ROUND(ROUND(AF344*AJ344,2)*CX344,2)</f>
        <v>0</v>
      </c>
      <c r="DH344">
        <f>ROUND(ROUND(AG344*AK344,2)*CX344,2)</f>
        <v>0</v>
      </c>
      <c r="DI344">
        <f t="shared" si="194"/>
        <v>0</v>
      </c>
      <c r="DJ344">
        <f>DG344</f>
        <v>0</v>
      </c>
      <c r="DK344">
        <v>0</v>
      </c>
      <c r="DL344" t="s">
        <v>867</v>
      </c>
      <c r="DM344">
        <v>0</v>
      </c>
      <c r="DN344" t="s">
        <v>861</v>
      </c>
      <c r="DO344">
        <v>16.93</v>
      </c>
    </row>
    <row r="345" spans="1:119" x14ac:dyDescent="0.2">
      <c r="A345">
        <f>ROW(Source!A127)</f>
        <v>127</v>
      </c>
      <c r="B345">
        <v>59204059</v>
      </c>
      <c r="C345">
        <v>60526647</v>
      </c>
      <c r="D345">
        <v>58308814</v>
      </c>
      <c r="E345">
        <v>1</v>
      </c>
      <c r="F345">
        <v>1</v>
      </c>
      <c r="G345">
        <v>1080</v>
      </c>
      <c r="H345">
        <v>3</v>
      </c>
      <c r="I345" t="s">
        <v>890</v>
      </c>
      <c r="J345" t="s">
        <v>891</v>
      </c>
      <c r="K345" t="s">
        <v>892</v>
      </c>
      <c r="L345">
        <v>1339</v>
      </c>
      <c r="N345">
        <v>1007</v>
      </c>
      <c r="O345" t="s">
        <v>893</v>
      </c>
      <c r="P345" t="s">
        <v>893</v>
      </c>
      <c r="Q345">
        <v>1</v>
      </c>
      <c r="W345">
        <v>0</v>
      </c>
      <c r="X345">
        <v>-744103292</v>
      </c>
      <c r="Y345">
        <f t="shared" ref="Y345:Y352" si="205">AT345</f>
        <v>0.61867000000000005</v>
      </c>
      <c r="AA345">
        <v>54.79</v>
      </c>
      <c r="AB345">
        <v>0</v>
      </c>
      <c r="AC345">
        <v>0</v>
      </c>
      <c r="AD345">
        <v>0</v>
      </c>
      <c r="AE345">
        <v>7.07</v>
      </c>
      <c r="AF345">
        <v>0</v>
      </c>
      <c r="AG345">
        <v>0</v>
      </c>
      <c r="AH345">
        <v>0</v>
      </c>
      <c r="AI345">
        <v>7.75</v>
      </c>
      <c r="AJ345">
        <v>1</v>
      </c>
      <c r="AK345">
        <v>1</v>
      </c>
      <c r="AL345">
        <v>1</v>
      </c>
      <c r="AM345">
        <v>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0.61867000000000005</v>
      </c>
      <c r="AU345" t="s">
        <v>3</v>
      </c>
      <c r="AV345">
        <v>0</v>
      </c>
      <c r="AW345">
        <v>2</v>
      </c>
      <c r="AX345">
        <v>60526664</v>
      </c>
      <c r="AY345">
        <v>1</v>
      </c>
      <c r="AZ345">
        <v>0</v>
      </c>
      <c r="BA345">
        <v>352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ROUND(Y345*Source!I127,9)</f>
        <v>0</v>
      </c>
      <c r="CY345">
        <f t="shared" ref="CY345:CY352" si="206">AA345</f>
        <v>54.79</v>
      </c>
      <c r="CZ345">
        <f t="shared" ref="CZ345:CZ352" si="207">AE345</f>
        <v>7.07</v>
      </c>
      <c r="DA345">
        <f t="shared" ref="DA345:DA352" si="208">AI345</f>
        <v>7.75</v>
      </c>
      <c r="DB345">
        <f t="shared" ref="DB345:DB352" si="209">ROUND(ROUND(AT345*CZ345,2),6)</f>
        <v>4.37</v>
      </c>
      <c r="DC345">
        <f t="shared" ref="DC345:DC352" si="210">ROUND(ROUND(AT345*AG345,2),6)</f>
        <v>0</v>
      </c>
      <c r="DD345" t="s">
        <v>3</v>
      </c>
      <c r="DE345" t="s">
        <v>3</v>
      </c>
      <c r="DF345">
        <f t="shared" ref="DF345:DF352" si="211">ROUND(ROUND(AE345*AI345,2)*CX345,2)</f>
        <v>0</v>
      </c>
      <c r="DG345">
        <f t="shared" ref="DG345:DG363" si="212">ROUND(ROUND(AF345,2)*CX345,2)</f>
        <v>0</v>
      </c>
      <c r="DH345">
        <f t="shared" ref="DH345:DH363" si="213">ROUND(ROUND(AG345,2)*CX345,2)</f>
        <v>0</v>
      </c>
      <c r="DI345">
        <f t="shared" si="194"/>
        <v>0</v>
      </c>
      <c r="DJ345">
        <f t="shared" ref="DJ345:DJ352" si="214">DF345</f>
        <v>0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">
      <c r="A346">
        <f>ROW(Source!A127)</f>
        <v>127</v>
      </c>
      <c r="B346">
        <v>59204059</v>
      </c>
      <c r="C346">
        <v>60526647</v>
      </c>
      <c r="D346">
        <v>58308933</v>
      </c>
      <c r="E346">
        <v>1</v>
      </c>
      <c r="F346">
        <v>1</v>
      </c>
      <c r="G346">
        <v>1080</v>
      </c>
      <c r="H346">
        <v>3</v>
      </c>
      <c r="I346" t="s">
        <v>897</v>
      </c>
      <c r="J346" t="s">
        <v>898</v>
      </c>
      <c r="K346" t="s">
        <v>899</v>
      </c>
      <c r="L346">
        <v>1348</v>
      </c>
      <c r="N346">
        <v>1009</v>
      </c>
      <c r="O346" t="s">
        <v>900</v>
      </c>
      <c r="P346" t="s">
        <v>900</v>
      </c>
      <c r="Q346">
        <v>1000</v>
      </c>
      <c r="W346">
        <v>0</v>
      </c>
      <c r="X346">
        <v>1469978170</v>
      </c>
      <c r="Y346">
        <f t="shared" si="205"/>
        <v>1.66E-5</v>
      </c>
      <c r="AA346">
        <v>73915.41</v>
      </c>
      <c r="AB346">
        <v>0</v>
      </c>
      <c r="AC346">
        <v>0</v>
      </c>
      <c r="AD346">
        <v>0</v>
      </c>
      <c r="AE346">
        <v>3234.81</v>
      </c>
      <c r="AF346">
        <v>0</v>
      </c>
      <c r="AG346">
        <v>0</v>
      </c>
      <c r="AH346">
        <v>0</v>
      </c>
      <c r="AI346">
        <v>22.85</v>
      </c>
      <c r="AJ346">
        <v>1</v>
      </c>
      <c r="AK346">
        <v>1</v>
      </c>
      <c r="AL346">
        <v>1</v>
      </c>
      <c r="AM346">
        <v>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1.66E-5</v>
      </c>
      <c r="AU346" t="s">
        <v>3</v>
      </c>
      <c r="AV346">
        <v>0</v>
      </c>
      <c r="AW346">
        <v>2</v>
      </c>
      <c r="AX346">
        <v>60526665</v>
      </c>
      <c r="AY346">
        <v>1</v>
      </c>
      <c r="AZ346">
        <v>0</v>
      </c>
      <c r="BA346">
        <v>353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ROUND(Y346*Source!I127,9)</f>
        <v>0</v>
      </c>
      <c r="CY346">
        <f t="shared" si="206"/>
        <v>73915.41</v>
      </c>
      <c r="CZ346">
        <f t="shared" si="207"/>
        <v>3234.81</v>
      </c>
      <c r="DA346">
        <f t="shared" si="208"/>
        <v>22.85</v>
      </c>
      <c r="DB346">
        <f t="shared" si="209"/>
        <v>0.05</v>
      </c>
      <c r="DC346">
        <f t="shared" si="210"/>
        <v>0</v>
      </c>
      <c r="DD346" t="s">
        <v>3</v>
      </c>
      <c r="DE346" t="s">
        <v>3</v>
      </c>
      <c r="DF346">
        <f t="shared" si="211"/>
        <v>0</v>
      </c>
      <c r="DG346">
        <f t="shared" si="212"/>
        <v>0</v>
      </c>
      <c r="DH346">
        <f t="shared" si="213"/>
        <v>0</v>
      </c>
      <c r="DI346">
        <f t="shared" si="194"/>
        <v>0</v>
      </c>
      <c r="DJ346">
        <f t="shared" si="214"/>
        <v>0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">
      <c r="A347">
        <f>ROW(Source!A127)</f>
        <v>127</v>
      </c>
      <c r="B347">
        <v>59204059</v>
      </c>
      <c r="C347">
        <v>60526647</v>
      </c>
      <c r="D347">
        <v>58308746</v>
      </c>
      <c r="E347">
        <v>1</v>
      </c>
      <c r="F347">
        <v>1</v>
      </c>
      <c r="G347">
        <v>1080</v>
      </c>
      <c r="H347">
        <v>3</v>
      </c>
      <c r="I347" t="s">
        <v>901</v>
      </c>
      <c r="J347" t="s">
        <v>902</v>
      </c>
      <c r="K347" t="s">
        <v>903</v>
      </c>
      <c r="L347">
        <v>1339</v>
      </c>
      <c r="N347">
        <v>1007</v>
      </c>
      <c r="O347" t="s">
        <v>893</v>
      </c>
      <c r="P347" t="s">
        <v>893</v>
      </c>
      <c r="Q347">
        <v>1</v>
      </c>
      <c r="W347">
        <v>0</v>
      </c>
      <c r="X347">
        <v>1565098517</v>
      </c>
      <c r="Y347">
        <f t="shared" si="205"/>
        <v>1.7</v>
      </c>
      <c r="AA347">
        <v>759.63</v>
      </c>
      <c r="AB347">
        <v>0</v>
      </c>
      <c r="AC347">
        <v>0</v>
      </c>
      <c r="AD347">
        <v>0</v>
      </c>
      <c r="AE347">
        <v>53.42</v>
      </c>
      <c r="AF347">
        <v>0</v>
      </c>
      <c r="AG347">
        <v>0</v>
      </c>
      <c r="AH347">
        <v>0</v>
      </c>
      <c r="AI347">
        <v>14.22</v>
      </c>
      <c r="AJ347">
        <v>1</v>
      </c>
      <c r="AK347">
        <v>1</v>
      </c>
      <c r="AL347">
        <v>1</v>
      </c>
      <c r="AM347">
        <v>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1.7</v>
      </c>
      <c r="AU347" t="s">
        <v>3</v>
      </c>
      <c r="AV347">
        <v>0</v>
      </c>
      <c r="AW347">
        <v>2</v>
      </c>
      <c r="AX347">
        <v>60526666</v>
      </c>
      <c r="AY347">
        <v>1</v>
      </c>
      <c r="AZ347">
        <v>0</v>
      </c>
      <c r="BA347">
        <v>354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v>0</v>
      </c>
      <c r="CX347">
        <f>ROUND(Y347*Source!I127,9)</f>
        <v>0</v>
      </c>
      <c r="CY347">
        <f t="shared" si="206"/>
        <v>759.63</v>
      </c>
      <c r="CZ347">
        <f t="shared" si="207"/>
        <v>53.42</v>
      </c>
      <c r="DA347">
        <f t="shared" si="208"/>
        <v>14.22</v>
      </c>
      <c r="DB347">
        <f t="shared" si="209"/>
        <v>90.81</v>
      </c>
      <c r="DC347">
        <f t="shared" si="210"/>
        <v>0</v>
      </c>
      <c r="DD347" t="s">
        <v>3</v>
      </c>
      <c r="DE347" t="s">
        <v>3</v>
      </c>
      <c r="DF347">
        <f t="shared" si="211"/>
        <v>0</v>
      </c>
      <c r="DG347">
        <f t="shared" si="212"/>
        <v>0</v>
      </c>
      <c r="DH347">
        <f t="shared" si="213"/>
        <v>0</v>
      </c>
      <c r="DI347">
        <f t="shared" si="194"/>
        <v>0</v>
      </c>
      <c r="DJ347">
        <f t="shared" si="214"/>
        <v>0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">
      <c r="A348">
        <f>ROW(Source!A127)</f>
        <v>127</v>
      </c>
      <c r="B348">
        <v>59204059</v>
      </c>
      <c r="C348">
        <v>60526647</v>
      </c>
      <c r="D348">
        <v>58309012</v>
      </c>
      <c r="E348">
        <v>1</v>
      </c>
      <c r="F348">
        <v>1</v>
      </c>
      <c r="G348">
        <v>1080</v>
      </c>
      <c r="H348">
        <v>3</v>
      </c>
      <c r="I348" t="s">
        <v>904</v>
      </c>
      <c r="J348" t="s">
        <v>905</v>
      </c>
      <c r="K348" t="s">
        <v>906</v>
      </c>
      <c r="L348">
        <v>1339</v>
      </c>
      <c r="N348">
        <v>1007</v>
      </c>
      <c r="O348" t="s">
        <v>893</v>
      </c>
      <c r="P348" t="s">
        <v>893</v>
      </c>
      <c r="Q348">
        <v>1</v>
      </c>
      <c r="W348">
        <v>0</v>
      </c>
      <c r="X348">
        <v>-388798825</v>
      </c>
      <c r="Y348">
        <f t="shared" si="205"/>
        <v>1.68</v>
      </c>
      <c r="AA348">
        <v>94.23</v>
      </c>
      <c r="AB348">
        <v>0</v>
      </c>
      <c r="AC348">
        <v>0</v>
      </c>
      <c r="AD348">
        <v>0</v>
      </c>
      <c r="AE348">
        <v>5.82</v>
      </c>
      <c r="AF348">
        <v>0</v>
      </c>
      <c r="AG348">
        <v>0</v>
      </c>
      <c r="AH348">
        <v>0</v>
      </c>
      <c r="AI348">
        <v>16.190000000000001</v>
      </c>
      <c r="AJ348">
        <v>1</v>
      </c>
      <c r="AK348">
        <v>1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1.68</v>
      </c>
      <c r="AU348" t="s">
        <v>3</v>
      </c>
      <c r="AV348">
        <v>0</v>
      </c>
      <c r="AW348">
        <v>2</v>
      </c>
      <c r="AX348">
        <v>60526667</v>
      </c>
      <c r="AY348">
        <v>1</v>
      </c>
      <c r="AZ348">
        <v>0</v>
      </c>
      <c r="BA348">
        <v>355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ROUND(Y348*Source!I127,9)</f>
        <v>0</v>
      </c>
      <c r="CY348">
        <f t="shared" si="206"/>
        <v>94.23</v>
      </c>
      <c r="CZ348">
        <f t="shared" si="207"/>
        <v>5.82</v>
      </c>
      <c r="DA348">
        <f t="shared" si="208"/>
        <v>16.190000000000001</v>
      </c>
      <c r="DB348">
        <f t="shared" si="209"/>
        <v>9.7799999999999994</v>
      </c>
      <c r="DC348">
        <f t="shared" si="210"/>
        <v>0</v>
      </c>
      <c r="DD348" t="s">
        <v>3</v>
      </c>
      <c r="DE348" t="s">
        <v>3</v>
      </c>
      <c r="DF348">
        <f t="shared" si="211"/>
        <v>0</v>
      </c>
      <c r="DG348">
        <f t="shared" si="212"/>
        <v>0</v>
      </c>
      <c r="DH348">
        <f t="shared" si="213"/>
        <v>0</v>
      </c>
      <c r="DI348">
        <f t="shared" si="194"/>
        <v>0</v>
      </c>
      <c r="DJ348">
        <f t="shared" si="214"/>
        <v>0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">
      <c r="A349">
        <f>ROW(Source!A127)</f>
        <v>127</v>
      </c>
      <c r="B349">
        <v>59204059</v>
      </c>
      <c r="C349">
        <v>60526647</v>
      </c>
      <c r="D349">
        <v>58309395</v>
      </c>
      <c r="E349">
        <v>1</v>
      </c>
      <c r="F349">
        <v>1</v>
      </c>
      <c r="G349">
        <v>1080</v>
      </c>
      <c r="H349">
        <v>3</v>
      </c>
      <c r="I349" t="s">
        <v>913</v>
      </c>
      <c r="J349" t="s">
        <v>914</v>
      </c>
      <c r="K349" t="s">
        <v>915</v>
      </c>
      <c r="L349">
        <v>1348</v>
      </c>
      <c r="N349">
        <v>1009</v>
      </c>
      <c r="O349" t="s">
        <v>900</v>
      </c>
      <c r="P349" t="s">
        <v>900</v>
      </c>
      <c r="Q349">
        <v>1000</v>
      </c>
      <c r="W349">
        <v>0</v>
      </c>
      <c r="X349">
        <v>1017087992</v>
      </c>
      <c r="Y349">
        <f t="shared" si="205"/>
        <v>1E-3</v>
      </c>
      <c r="AA349">
        <v>62739.3</v>
      </c>
      <c r="AB349">
        <v>0</v>
      </c>
      <c r="AC349">
        <v>0</v>
      </c>
      <c r="AD349">
        <v>0</v>
      </c>
      <c r="AE349">
        <v>35445.93</v>
      </c>
      <c r="AF349">
        <v>0</v>
      </c>
      <c r="AG349">
        <v>0</v>
      </c>
      <c r="AH349">
        <v>0</v>
      </c>
      <c r="AI349">
        <v>1.77</v>
      </c>
      <c r="AJ349">
        <v>1</v>
      </c>
      <c r="AK349">
        <v>1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1E-3</v>
      </c>
      <c r="AU349" t="s">
        <v>3</v>
      </c>
      <c r="AV349">
        <v>0</v>
      </c>
      <c r="AW349">
        <v>2</v>
      </c>
      <c r="AX349">
        <v>60526668</v>
      </c>
      <c r="AY349">
        <v>1</v>
      </c>
      <c r="AZ349">
        <v>0</v>
      </c>
      <c r="BA349">
        <v>356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ROUND(Y349*Source!I127,9)</f>
        <v>0</v>
      </c>
      <c r="CY349">
        <f t="shared" si="206"/>
        <v>62739.3</v>
      </c>
      <c r="CZ349">
        <f t="shared" si="207"/>
        <v>35445.93</v>
      </c>
      <c r="DA349">
        <f t="shared" si="208"/>
        <v>1.77</v>
      </c>
      <c r="DB349">
        <f t="shared" si="209"/>
        <v>35.450000000000003</v>
      </c>
      <c r="DC349">
        <f t="shared" si="210"/>
        <v>0</v>
      </c>
      <c r="DD349" t="s">
        <v>3</v>
      </c>
      <c r="DE349" t="s">
        <v>3</v>
      </c>
      <c r="DF349">
        <f t="shared" si="211"/>
        <v>0</v>
      </c>
      <c r="DG349">
        <f t="shared" si="212"/>
        <v>0</v>
      </c>
      <c r="DH349">
        <f t="shared" si="213"/>
        <v>0</v>
      </c>
      <c r="DI349">
        <f t="shared" si="194"/>
        <v>0</v>
      </c>
      <c r="DJ349">
        <f t="shared" si="214"/>
        <v>0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">
      <c r="A350">
        <f>ROW(Source!A127)</f>
        <v>127</v>
      </c>
      <c r="B350">
        <v>59204059</v>
      </c>
      <c r="C350">
        <v>60526647</v>
      </c>
      <c r="D350">
        <v>58326209</v>
      </c>
      <c r="E350">
        <v>1</v>
      </c>
      <c r="F350">
        <v>1</v>
      </c>
      <c r="G350">
        <v>1080</v>
      </c>
      <c r="H350">
        <v>3</v>
      </c>
      <c r="I350" t="s">
        <v>87</v>
      </c>
      <c r="J350" t="s">
        <v>89</v>
      </c>
      <c r="K350" t="s">
        <v>152</v>
      </c>
      <c r="L350">
        <v>1354</v>
      </c>
      <c r="N350">
        <v>1010</v>
      </c>
      <c r="O350" t="s">
        <v>39</v>
      </c>
      <c r="P350" t="s">
        <v>39</v>
      </c>
      <c r="Q350">
        <v>1</v>
      </c>
      <c r="W350">
        <v>0</v>
      </c>
      <c r="X350">
        <v>-315757741</v>
      </c>
      <c r="Y350">
        <f t="shared" si="205"/>
        <v>50</v>
      </c>
      <c r="AA350">
        <v>66.540000000000006</v>
      </c>
      <c r="AB350">
        <v>0</v>
      </c>
      <c r="AC350">
        <v>0</v>
      </c>
      <c r="AD350">
        <v>0</v>
      </c>
      <c r="AE350">
        <v>22.71</v>
      </c>
      <c r="AF350">
        <v>0</v>
      </c>
      <c r="AG350">
        <v>0</v>
      </c>
      <c r="AH350">
        <v>0</v>
      </c>
      <c r="AI350">
        <v>2.93</v>
      </c>
      <c r="AJ350">
        <v>1</v>
      </c>
      <c r="AK350">
        <v>1</v>
      </c>
      <c r="AL350">
        <v>1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 t="s">
        <v>3</v>
      </c>
      <c r="AT350">
        <v>50</v>
      </c>
      <c r="AU350" t="s">
        <v>3</v>
      </c>
      <c r="AV350">
        <v>0</v>
      </c>
      <c r="AW350">
        <v>1</v>
      </c>
      <c r="AX350">
        <v>-1</v>
      </c>
      <c r="AY350">
        <v>0</v>
      </c>
      <c r="AZ350">
        <v>0</v>
      </c>
      <c r="BA350" t="s">
        <v>3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ROUND(Y350*Source!I127,9)</f>
        <v>0</v>
      </c>
      <c r="CY350">
        <f t="shared" si="206"/>
        <v>66.540000000000006</v>
      </c>
      <c r="CZ350">
        <f t="shared" si="207"/>
        <v>22.71</v>
      </c>
      <c r="DA350">
        <f t="shared" si="208"/>
        <v>2.93</v>
      </c>
      <c r="DB350">
        <f t="shared" si="209"/>
        <v>1135.5</v>
      </c>
      <c r="DC350">
        <f t="shared" si="210"/>
        <v>0</v>
      </c>
      <c r="DD350" t="s">
        <v>3</v>
      </c>
      <c r="DE350" t="s">
        <v>3</v>
      </c>
      <c r="DF350">
        <f t="shared" si="211"/>
        <v>0</v>
      </c>
      <c r="DG350">
        <f t="shared" si="212"/>
        <v>0</v>
      </c>
      <c r="DH350">
        <f t="shared" si="213"/>
        <v>0</v>
      </c>
      <c r="DI350">
        <f t="shared" si="194"/>
        <v>0</v>
      </c>
      <c r="DJ350">
        <f t="shared" si="214"/>
        <v>0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">
      <c r="A351">
        <f>ROW(Source!A127)</f>
        <v>127</v>
      </c>
      <c r="B351">
        <v>59204059</v>
      </c>
      <c r="C351">
        <v>60526647</v>
      </c>
      <c r="D351">
        <v>58321783</v>
      </c>
      <c r="E351">
        <v>1</v>
      </c>
      <c r="F351">
        <v>1</v>
      </c>
      <c r="G351">
        <v>1080</v>
      </c>
      <c r="H351">
        <v>3</v>
      </c>
      <c r="I351" t="s">
        <v>153</v>
      </c>
      <c r="J351" t="s">
        <v>155</v>
      </c>
      <c r="K351" t="s">
        <v>154</v>
      </c>
      <c r="L351">
        <v>1301</v>
      </c>
      <c r="N351">
        <v>1003</v>
      </c>
      <c r="O351" t="s">
        <v>34</v>
      </c>
      <c r="P351" t="s">
        <v>34</v>
      </c>
      <c r="Q351">
        <v>1</v>
      </c>
      <c r="W351">
        <v>0</v>
      </c>
      <c r="X351">
        <v>-1881571126</v>
      </c>
      <c r="Y351">
        <f t="shared" si="205"/>
        <v>100</v>
      </c>
      <c r="AA351">
        <v>1509.73</v>
      </c>
      <c r="AB351">
        <v>0</v>
      </c>
      <c r="AC351">
        <v>0</v>
      </c>
      <c r="AD351">
        <v>0</v>
      </c>
      <c r="AE351">
        <v>99.39</v>
      </c>
      <c r="AF351">
        <v>0</v>
      </c>
      <c r="AG351">
        <v>0</v>
      </c>
      <c r="AH351">
        <v>0</v>
      </c>
      <c r="AI351">
        <v>15.19</v>
      </c>
      <c r="AJ351">
        <v>1</v>
      </c>
      <c r="AK351">
        <v>1</v>
      </c>
      <c r="AL351">
        <v>1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 t="s">
        <v>3</v>
      </c>
      <c r="AT351">
        <v>100</v>
      </c>
      <c r="AU351" t="s">
        <v>3</v>
      </c>
      <c r="AV351">
        <v>0</v>
      </c>
      <c r="AW351">
        <v>1</v>
      </c>
      <c r="AX351">
        <v>-1</v>
      </c>
      <c r="AY351">
        <v>0</v>
      </c>
      <c r="AZ351">
        <v>0</v>
      </c>
      <c r="BA351" t="s">
        <v>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ROUND(Y351*Source!I127,9)</f>
        <v>0</v>
      </c>
      <c r="CY351">
        <f t="shared" si="206"/>
        <v>1509.73</v>
      </c>
      <c r="CZ351">
        <f t="shared" si="207"/>
        <v>99.39</v>
      </c>
      <c r="DA351">
        <f t="shared" si="208"/>
        <v>15.19</v>
      </c>
      <c r="DB351">
        <f t="shared" si="209"/>
        <v>9939</v>
      </c>
      <c r="DC351">
        <f t="shared" si="210"/>
        <v>0</v>
      </c>
      <c r="DD351" t="s">
        <v>3</v>
      </c>
      <c r="DE351" t="s">
        <v>3</v>
      </c>
      <c r="DF351">
        <f t="shared" si="211"/>
        <v>0</v>
      </c>
      <c r="DG351">
        <f t="shared" si="212"/>
        <v>0</v>
      </c>
      <c r="DH351">
        <f t="shared" si="213"/>
        <v>0</v>
      </c>
      <c r="DI351">
        <f t="shared" si="194"/>
        <v>0</v>
      </c>
      <c r="DJ351">
        <f t="shared" si="214"/>
        <v>0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">
      <c r="A352">
        <f>ROW(Source!A127)</f>
        <v>127</v>
      </c>
      <c r="B352">
        <v>59204059</v>
      </c>
      <c r="C352">
        <v>60526647</v>
      </c>
      <c r="D352">
        <v>58316216</v>
      </c>
      <c r="E352">
        <v>1</v>
      </c>
      <c r="F352">
        <v>1</v>
      </c>
      <c r="G352">
        <v>1080</v>
      </c>
      <c r="H352">
        <v>3</v>
      </c>
      <c r="I352" t="s">
        <v>917</v>
      </c>
      <c r="J352" t="s">
        <v>918</v>
      </c>
      <c r="K352" t="s">
        <v>919</v>
      </c>
      <c r="L352">
        <v>1339</v>
      </c>
      <c r="N352">
        <v>1007</v>
      </c>
      <c r="O352" t="s">
        <v>893</v>
      </c>
      <c r="P352" t="s">
        <v>893</v>
      </c>
      <c r="Q352">
        <v>1</v>
      </c>
      <c r="W352">
        <v>0</v>
      </c>
      <c r="X352">
        <v>-1274486266</v>
      </c>
      <c r="Y352">
        <f t="shared" si="205"/>
        <v>7.0000000000000001E-3</v>
      </c>
      <c r="AA352">
        <v>5071.83</v>
      </c>
      <c r="AB352">
        <v>0</v>
      </c>
      <c r="AC352">
        <v>0</v>
      </c>
      <c r="AD352">
        <v>0</v>
      </c>
      <c r="AE352">
        <v>439.5</v>
      </c>
      <c r="AF352">
        <v>0</v>
      </c>
      <c r="AG352">
        <v>0</v>
      </c>
      <c r="AH352">
        <v>0</v>
      </c>
      <c r="AI352">
        <v>11.54</v>
      </c>
      <c r="AJ352">
        <v>1</v>
      </c>
      <c r="AK352">
        <v>1</v>
      </c>
      <c r="AL352">
        <v>1</v>
      </c>
      <c r="AM352">
        <v>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7.0000000000000001E-3</v>
      </c>
      <c r="AU352" t="s">
        <v>3</v>
      </c>
      <c r="AV352">
        <v>0</v>
      </c>
      <c r="AW352">
        <v>2</v>
      </c>
      <c r="AX352">
        <v>60526669</v>
      </c>
      <c r="AY352">
        <v>1</v>
      </c>
      <c r="AZ352">
        <v>0</v>
      </c>
      <c r="BA352">
        <v>357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ROUND(Y352*Source!I127,9)</f>
        <v>0</v>
      </c>
      <c r="CY352">
        <f t="shared" si="206"/>
        <v>5071.83</v>
      </c>
      <c r="CZ352">
        <f t="shared" si="207"/>
        <v>439.5</v>
      </c>
      <c r="DA352">
        <f t="shared" si="208"/>
        <v>11.54</v>
      </c>
      <c r="DB352">
        <f t="shared" si="209"/>
        <v>3.08</v>
      </c>
      <c r="DC352">
        <f t="shared" si="210"/>
        <v>0</v>
      </c>
      <c r="DD352" t="s">
        <v>3</v>
      </c>
      <c r="DE352" t="s">
        <v>3</v>
      </c>
      <c r="DF352">
        <f t="shared" si="211"/>
        <v>0</v>
      </c>
      <c r="DG352">
        <f t="shared" si="212"/>
        <v>0</v>
      </c>
      <c r="DH352">
        <f t="shared" si="213"/>
        <v>0</v>
      </c>
      <c r="DI352">
        <f t="shared" si="194"/>
        <v>0</v>
      </c>
      <c r="DJ352">
        <f t="shared" si="214"/>
        <v>0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">
      <c r="A353">
        <f>ROW(Source!A132)</f>
        <v>132</v>
      </c>
      <c r="B353">
        <v>59204062</v>
      </c>
      <c r="C353">
        <v>60526675</v>
      </c>
      <c r="D353">
        <v>58266404</v>
      </c>
      <c r="E353">
        <v>1080</v>
      </c>
      <c r="F353">
        <v>1</v>
      </c>
      <c r="G353">
        <v>1080</v>
      </c>
      <c r="H353">
        <v>1</v>
      </c>
      <c r="I353" t="s">
        <v>859</v>
      </c>
      <c r="J353" t="s">
        <v>3</v>
      </c>
      <c r="K353" t="s">
        <v>860</v>
      </c>
      <c r="L353">
        <v>1191</v>
      </c>
      <c r="N353">
        <v>1013</v>
      </c>
      <c r="O353" t="s">
        <v>861</v>
      </c>
      <c r="P353" t="s">
        <v>861</v>
      </c>
      <c r="Q353">
        <v>1</v>
      </c>
      <c r="W353">
        <v>0</v>
      </c>
      <c r="X353">
        <v>476480486</v>
      </c>
      <c r="Y353">
        <f>((AT353*1.15)*1.1)</f>
        <v>35.065799999999996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-2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27.72</v>
      </c>
      <c r="AU353" t="s">
        <v>26</v>
      </c>
      <c r="AV353">
        <v>1</v>
      </c>
      <c r="AW353">
        <v>2</v>
      </c>
      <c r="AX353">
        <v>60526686</v>
      </c>
      <c r="AY353">
        <v>1</v>
      </c>
      <c r="AZ353">
        <v>0</v>
      </c>
      <c r="BA353">
        <v>361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U353">
        <f>ROUND(AT353*Source!I132*AH353*AL353,2)</f>
        <v>0</v>
      </c>
      <c r="CV353">
        <f>ROUND(Y353*Source!I132,9)</f>
        <v>14.02632</v>
      </c>
      <c r="CW353">
        <v>0</v>
      </c>
      <c r="CX353">
        <f>ROUND(Y353*Source!I132,9)</f>
        <v>14.02632</v>
      </c>
      <c r="CY353">
        <f>AD353</f>
        <v>0</v>
      </c>
      <c r="CZ353">
        <f>AH353</f>
        <v>0</v>
      </c>
      <c r="DA353">
        <f>AL353</f>
        <v>1</v>
      </c>
      <c r="DB353">
        <f>ROUND(((ROUND(AT353*CZ353,2)*1.15)*1.1),6)</f>
        <v>0</v>
      </c>
      <c r="DC353">
        <f>ROUND(((ROUND(AT353*AG353,2)*1.15)*1.1),6)</f>
        <v>0</v>
      </c>
      <c r="DD353" t="s">
        <v>3</v>
      </c>
      <c r="DE353" t="s">
        <v>3</v>
      </c>
      <c r="DF353">
        <f t="shared" ref="DF353:DF367" si="215">ROUND(ROUND(AE353,2)*CX353,2)</f>
        <v>0</v>
      </c>
      <c r="DG353">
        <f t="shared" si="212"/>
        <v>0</v>
      </c>
      <c r="DH353">
        <f t="shared" si="213"/>
        <v>0</v>
      </c>
      <c r="DI353">
        <f t="shared" si="194"/>
        <v>0</v>
      </c>
      <c r="DJ353">
        <f>DI353</f>
        <v>0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">
      <c r="A354">
        <f>ROW(Source!A132)</f>
        <v>132</v>
      </c>
      <c r="B354">
        <v>59204062</v>
      </c>
      <c r="C354">
        <v>60526675</v>
      </c>
      <c r="D354">
        <v>58340578</v>
      </c>
      <c r="E354">
        <v>1</v>
      </c>
      <c r="F354">
        <v>1</v>
      </c>
      <c r="G354">
        <v>1080</v>
      </c>
      <c r="H354">
        <v>2</v>
      </c>
      <c r="I354" t="s">
        <v>862</v>
      </c>
      <c r="J354" t="s">
        <v>863</v>
      </c>
      <c r="K354" t="s">
        <v>864</v>
      </c>
      <c r="L354">
        <v>1368</v>
      </c>
      <c r="N354">
        <v>1011</v>
      </c>
      <c r="O354" t="s">
        <v>865</v>
      </c>
      <c r="P354" t="s">
        <v>865</v>
      </c>
      <c r="Q354">
        <v>1</v>
      </c>
      <c r="W354">
        <v>0</v>
      </c>
      <c r="X354">
        <v>-1985943078</v>
      </c>
      <c r="Y354">
        <f>((AT354*1.25)*1.1)</f>
        <v>4.1250000000000002E-2</v>
      </c>
      <c r="AA354">
        <v>0</v>
      </c>
      <c r="AB354">
        <v>88.67</v>
      </c>
      <c r="AC354">
        <v>13.47</v>
      </c>
      <c r="AD354">
        <v>0</v>
      </c>
      <c r="AE354">
        <v>0</v>
      </c>
      <c r="AF354">
        <v>83.1</v>
      </c>
      <c r="AG354">
        <v>12.62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-2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0.03</v>
      </c>
      <c r="AU354" t="s">
        <v>866</v>
      </c>
      <c r="AV354">
        <v>0</v>
      </c>
      <c r="AW354">
        <v>2</v>
      </c>
      <c r="AX354">
        <v>60526687</v>
      </c>
      <c r="AY354">
        <v>1</v>
      </c>
      <c r="AZ354">
        <v>0</v>
      </c>
      <c r="BA354">
        <v>362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f>ROUND(Y354*Source!I132*DO354,9)</f>
        <v>0.20823</v>
      </c>
      <c r="CX354">
        <f>ROUND(Y354*Source!I132,9)</f>
        <v>1.6500000000000001E-2</v>
      </c>
      <c r="CY354">
        <f>AB354</f>
        <v>88.67</v>
      </c>
      <c r="CZ354">
        <f>AF354</f>
        <v>83.1</v>
      </c>
      <c r="DA354">
        <f>AJ354</f>
        <v>1</v>
      </c>
      <c r="DB354">
        <f>ROUND(((ROUND(AT354*CZ354,2)*1.25)*1.1),6)</f>
        <v>3.4237500000000001</v>
      </c>
      <c r="DC354">
        <f>ROUND(((ROUND(AT354*AG354,2)*1.25)*1.1),6)</f>
        <v>0.52249999999999996</v>
      </c>
      <c r="DD354" t="s">
        <v>3</v>
      </c>
      <c r="DE354" t="s">
        <v>3</v>
      </c>
      <c r="DF354">
        <f t="shared" si="215"/>
        <v>0</v>
      </c>
      <c r="DG354">
        <f t="shared" si="212"/>
        <v>1.37</v>
      </c>
      <c r="DH354">
        <f t="shared" si="213"/>
        <v>0.21</v>
      </c>
      <c r="DI354">
        <f t="shared" si="194"/>
        <v>0</v>
      </c>
      <c r="DJ354">
        <f>DG354</f>
        <v>1.37</v>
      </c>
      <c r="DK354">
        <v>0</v>
      </c>
      <c r="DL354" t="s">
        <v>867</v>
      </c>
      <c r="DM354">
        <v>0</v>
      </c>
      <c r="DN354" t="s">
        <v>861</v>
      </c>
      <c r="DO354">
        <v>12.62</v>
      </c>
    </row>
    <row r="355" spans="1:119" x14ac:dyDescent="0.2">
      <c r="A355">
        <f>ROW(Source!A132)</f>
        <v>132</v>
      </c>
      <c r="B355">
        <v>59204062</v>
      </c>
      <c r="C355">
        <v>60526675</v>
      </c>
      <c r="D355">
        <v>58340697</v>
      </c>
      <c r="E355">
        <v>1</v>
      </c>
      <c r="F355">
        <v>1</v>
      </c>
      <c r="G355">
        <v>1080</v>
      </c>
      <c r="H355">
        <v>2</v>
      </c>
      <c r="I355" t="s">
        <v>868</v>
      </c>
      <c r="J355" t="s">
        <v>869</v>
      </c>
      <c r="K355" t="s">
        <v>870</v>
      </c>
      <c r="L355">
        <v>1368</v>
      </c>
      <c r="N355">
        <v>1011</v>
      </c>
      <c r="O355" t="s">
        <v>865</v>
      </c>
      <c r="P355" t="s">
        <v>865</v>
      </c>
      <c r="Q355">
        <v>1</v>
      </c>
      <c r="W355">
        <v>0</v>
      </c>
      <c r="X355">
        <v>2147454900</v>
      </c>
      <c r="Y355">
        <f>((AT355*1.25)*1.1)</f>
        <v>1.0037500000000001</v>
      </c>
      <c r="AA355">
        <v>0</v>
      </c>
      <c r="AB355">
        <v>0.85</v>
      </c>
      <c r="AC355">
        <v>0</v>
      </c>
      <c r="AD355">
        <v>0</v>
      </c>
      <c r="AE355">
        <v>0</v>
      </c>
      <c r="AF355">
        <v>0.8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-2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0.73</v>
      </c>
      <c r="AU355" t="s">
        <v>866</v>
      </c>
      <c r="AV355">
        <v>0</v>
      </c>
      <c r="AW355">
        <v>2</v>
      </c>
      <c r="AX355">
        <v>60526689</v>
      </c>
      <c r="AY355">
        <v>1</v>
      </c>
      <c r="AZ355">
        <v>0</v>
      </c>
      <c r="BA355">
        <v>363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f>ROUND(Y355*Source!I132*DO355,9)</f>
        <v>0</v>
      </c>
      <c r="CX355">
        <f>ROUND(Y355*Source!I132,9)</f>
        <v>0.40150000000000002</v>
      </c>
      <c r="CY355">
        <f>AB355</f>
        <v>0.85</v>
      </c>
      <c r="CZ355">
        <f>AF355</f>
        <v>0.8</v>
      </c>
      <c r="DA355">
        <f>AJ355</f>
        <v>1</v>
      </c>
      <c r="DB355">
        <f>ROUND(((ROUND(AT355*CZ355,2)*1.25)*1.1),6)</f>
        <v>0.79749999999999999</v>
      </c>
      <c r="DC355">
        <f>ROUND(((ROUND(AT355*AG355,2)*1.25)*1.1),6)</f>
        <v>0</v>
      </c>
      <c r="DD355" t="s">
        <v>3</v>
      </c>
      <c r="DE355" t="s">
        <v>3</v>
      </c>
      <c r="DF355">
        <f t="shared" si="215"/>
        <v>0</v>
      </c>
      <c r="DG355">
        <f t="shared" si="212"/>
        <v>0.32</v>
      </c>
      <c r="DH355">
        <f t="shared" si="213"/>
        <v>0</v>
      </c>
      <c r="DI355">
        <f t="shared" si="194"/>
        <v>0</v>
      </c>
      <c r="DJ355">
        <f>DG355</f>
        <v>0.32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">
      <c r="A356">
        <f>ROW(Source!A132)</f>
        <v>132</v>
      </c>
      <c r="B356">
        <v>59204062</v>
      </c>
      <c r="C356">
        <v>60526675</v>
      </c>
      <c r="D356">
        <v>58340699</v>
      </c>
      <c r="E356">
        <v>1</v>
      </c>
      <c r="F356">
        <v>1</v>
      </c>
      <c r="G356">
        <v>1080</v>
      </c>
      <c r="H356">
        <v>2</v>
      </c>
      <c r="I356" t="s">
        <v>871</v>
      </c>
      <c r="J356" t="s">
        <v>872</v>
      </c>
      <c r="K356" t="s">
        <v>873</v>
      </c>
      <c r="L356">
        <v>1368</v>
      </c>
      <c r="N356">
        <v>1011</v>
      </c>
      <c r="O356" t="s">
        <v>865</v>
      </c>
      <c r="P356" t="s">
        <v>865</v>
      </c>
      <c r="Q356">
        <v>1</v>
      </c>
      <c r="W356">
        <v>0</v>
      </c>
      <c r="X356">
        <v>539707801</v>
      </c>
      <c r="Y356">
        <f>((AT356*1.25)*1.1)</f>
        <v>1.2375</v>
      </c>
      <c r="AA356">
        <v>0</v>
      </c>
      <c r="AB356">
        <v>1.59</v>
      </c>
      <c r="AC356">
        <v>0</v>
      </c>
      <c r="AD356">
        <v>0</v>
      </c>
      <c r="AE356">
        <v>0</v>
      </c>
      <c r="AF356">
        <v>1.49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-2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0.9</v>
      </c>
      <c r="AU356" t="s">
        <v>866</v>
      </c>
      <c r="AV356">
        <v>0</v>
      </c>
      <c r="AW356">
        <v>2</v>
      </c>
      <c r="AX356">
        <v>60526690</v>
      </c>
      <c r="AY356">
        <v>1</v>
      </c>
      <c r="AZ356">
        <v>0</v>
      </c>
      <c r="BA356">
        <v>364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f>ROUND(Y356*Source!I132*DO356,9)</f>
        <v>0</v>
      </c>
      <c r="CX356">
        <f>ROUND(Y356*Source!I132,9)</f>
        <v>0.495</v>
      </c>
      <c r="CY356">
        <f>AB356</f>
        <v>1.59</v>
      </c>
      <c r="CZ356">
        <f>AF356</f>
        <v>1.49</v>
      </c>
      <c r="DA356">
        <f>AJ356</f>
        <v>1</v>
      </c>
      <c r="DB356">
        <f>ROUND(((ROUND(AT356*CZ356,2)*1.25)*1.1),6)</f>
        <v>1.8425</v>
      </c>
      <c r="DC356">
        <f>ROUND(((ROUND(AT356*AG356,2)*1.25)*1.1),6)</f>
        <v>0</v>
      </c>
      <c r="DD356" t="s">
        <v>3</v>
      </c>
      <c r="DE356" t="s">
        <v>3</v>
      </c>
      <c r="DF356">
        <f t="shared" si="215"/>
        <v>0</v>
      </c>
      <c r="DG356">
        <f t="shared" si="212"/>
        <v>0.74</v>
      </c>
      <c r="DH356">
        <f t="shared" si="213"/>
        <v>0</v>
      </c>
      <c r="DI356">
        <f t="shared" si="194"/>
        <v>0</v>
      </c>
      <c r="DJ356">
        <f>DG356</f>
        <v>0.74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">
      <c r="A357">
        <f>ROW(Source!A132)</f>
        <v>132</v>
      </c>
      <c r="B357">
        <v>59204062</v>
      </c>
      <c r="C357">
        <v>60526675</v>
      </c>
      <c r="D357">
        <v>58339814</v>
      </c>
      <c r="E357">
        <v>1</v>
      </c>
      <c r="F357">
        <v>1</v>
      </c>
      <c r="G357">
        <v>1080</v>
      </c>
      <c r="H357">
        <v>2</v>
      </c>
      <c r="I357" t="s">
        <v>874</v>
      </c>
      <c r="J357" t="s">
        <v>875</v>
      </c>
      <c r="K357" t="s">
        <v>876</v>
      </c>
      <c r="L357">
        <v>1368</v>
      </c>
      <c r="N357">
        <v>1011</v>
      </c>
      <c r="O357" t="s">
        <v>865</v>
      </c>
      <c r="P357" t="s">
        <v>865</v>
      </c>
      <c r="Q357">
        <v>1</v>
      </c>
      <c r="W357">
        <v>0</v>
      </c>
      <c r="X357">
        <v>1087580389</v>
      </c>
      <c r="Y357">
        <f>((AT357*1.25)*1.1)</f>
        <v>4.1250000000000002E-2</v>
      </c>
      <c r="AA357">
        <v>0</v>
      </c>
      <c r="AB357">
        <v>191.17</v>
      </c>
      <c r="AC357">
        <v>18.059999999999999</v>
      </c>
      <c r="AD357">
        <v>0</v>
      </c>
      <c r="AE357">
        <v>0</v>
      </c>
      <c r="AF357">
        <v>179.17</v>
      </c>
      <c r="AG357">
        <v>16.93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-2</v>
      </c>
      <c r="AN357">
        <v>0</v>
      </c>
      <c r="AO357">
        <v>1</v>
      </c>
      <c r="AP357">
        <v>1</v>
      </c>
      <c r="AQ357">
        <v>0</v>
      </c>
      <c r="AR357">
        <v>0</v>
      </c>
      <c r="AS357" t="s">
        <v>3</v>
      </c>
      <c r="AT357">
        <v>0.03</v>
      </c>
      <c r="AU357" t="s">
        <v>866</v>
      </c>
      <c r="AV357">
        <v>0</v>
      </c>
      <c r="AW357">
        <v>2</v>
      </c>
      <c r="AX357">
        <v>60526688</v>
      </c>
      <c r="AY357">
        <v>1</v>
      </c>
      <c r="AZ357">
        <v>0</v>
      </c>
      <c r="BA357">
        <v>365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f>ROUND(Y357*Source!I132*DO357,9)</f>
        <v>0.27934500000000001</v>
      </c>
      <c r="CX357">
        <f>ROUND(Y357*Source!I132,9)</f>
        <v>1.6500000000000001E-2</v>
      </c>
      <c r="CY357">
        <f>AB357</f>
        <v>191.17</v>
      </c>
      <c r="CZ357">
        <f>AF357</f>
        <v>179.17</v>
      </c>
      <c r="DA357">
        <f>AJ357</f>
        <v>1</v>
      </c>
      <c r="DB357">
        <f>ROUND(((ROUND(AT357*CZ357,2)*1.25)*1.1),6)</f>
        <v>7.3975</v>
      </c>
      <c r="DC357">
        <f>ROUND(((ROUND(AT357*AG357,2)*1.25)*1.1),6)</f>
        <v>0.70125000000000004</v>
      </c>
      <c r="DD357" t="s">
        <v>3</v>
      </c>
      <c r="DE357" t="s">
        <v>3</v>
      </c>
      <c r="DF357">
        <f t="shared" si="215"/>
        <v>0</v>
      </c>
      <c r="DG357">
        <f t="shared" si="212"/>
        <v>2.96</v>
      </c>
      <c r="DH357">
        <f t="shared" si="213"/>
        <v>0.28000000000000003</v>
      </c>
      <c r="DI357">
        <f t="shared" si="194"/>
        <v>0</v>
      </c>
      <c r="DJ357">
        <f>DG357</f>
        <v>2.96</v>
      </c>
      <c r="DK357">
        <v>0</v>
      </c>
      <c r="DL357" t="s">
        <v>867</v>
      </c>
      <c r="DM357">
        <v>0</v>
      </c>
      <c r="DN357" t="s">
        <v>861</v>
      </c>
      <c r="DO357">
        <v>16.93</v>
      </c>
    </row>
    <row r="358" spans="1:119" x14ac:dyDescent="0.2">
      <c r="A358">
        <f>ROW(Source!A132)</f>
        <v>132</v>
      </c>
      <c r="B358">
        <v>59204062</v>
      </c>
      <c r="C358">
        <v>60526675</v>
      </c>
      <c r="D358">
        <v>58308811</v>
      </c>
      <c r="E358">
        <v>1</v>
      </c>
      <c r="F358">
        <v>1</v>
      </c>
      <c r="G358">
        <v>1080</v>
      </c>
      <c r="H358">
        <v>3</v>
      </c>
      <c r="I358" t="s">
        <v>877</v>
      </c>
      <c r="J358" t="s">
        <v>878</v>
      </c>
      <c r="K358" t="s">
        <v>879</v>
      </c>
      <c r="L358">
        <v>1346</v>
      </c>
      <c r="N358">
        <v>1009</v>
      </c>
      <c r="O358" t="s">
        <v>880</v>
      </c>
      <c r="P358" t="s">
        <v>880</v>
      </c>
      <c r="Q358">
        <v>1</v>
      </c>
      <c r="W358">
        <v>0</v>
      </c>
      <c r="X358">
        <v>-709773495</v>
      </c>
      <c r="Y358">
        <f>AT358</f>
        <v>0.5</v>
      </c>
      <c r="AA358">
        <v>1.61</v>
      </c>
      <c r="AB358">
        <v>0</v>
      </c>
      <c r="AC358">
        <v>0</v>
      </c>
      <c r="AD358">
        <v>0</v>
      </c>
      <c r="AE358">
        <v>1.61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1</v>
      </c>
      <c r="AL358">
        <v>1</v>
      </c>
      <c r="AM358">
        <v>-2</v>
      </c>
      <c r="AN358">
        <v>0</v>
      </c>
      <c r="AO358">
        <v>1</v>
      </c>
      <c r="AP358">
        <v>1</v>
      </c>
      <c r="AQ358">
        <v>0</v>
      </c>
      <c r="AR358">
        <v>0</v>
      </c>
      <c r="AS358" t="s">
        <v>3</v>
      </c>
      <c r="AT358">
        <v>0.5</v>
      </c>
      <c r="AU358" t="s">
        <v>3</v>
      </c>
      <c r="AV358">
        <v>0</v>
      </c>
      <c r="AW358">
        <v>2</v>
      </c>
      <c r="AX358">
        <v>60526691</v>
      </c>
      <c r="AY358">
        <v>1</v>
      </c>
      <c r="AZ358">
        <v>0</v>
      </c>
      <c r="BA358">
        <v>366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ROUND(Y358*Source!I132,9)</f>
        <v>0.2</v>
      </c>
      <c r="CY358">
        <f>AA358</f>
        <v>1.61</v>
      </c>
      <c r="CZ358">
        <f>AE358</f>
        <v>1.61</v>
      </c>
      <c r="DA358">
        <f>AI358</f>
        <v>1</v>
      </c>
      <c r="DB358">
        <f>ROUND(ROUND(AT358*CZ358,2),6)</f>
        <v>0.81</v>
      </c>
      <c r="DC358">
        <f>ROUND(ROUND(AT358*AG358,2),6)</f>
        <v>0</v>
      </c>
      <c r="DD358" t="s">
        <v>3</v>
      </c>
      <c r="DE358" t="s">
        <v>3</v>
      </c>
      <c r="DF358">
        <f t="shared" si="215"/>
        <v>0.32</v>
      </c>
      <c r="DG358">
        <f t="shared" si="212"/>
        <v>0</v>
      </c>
      <c r="DH358">
        <f t="shared" si="213"/>
        <v>0</v>
      </c>
      <c r="DI358">
        <f t="shared" si="194"/>
        <v>0</v>
      </c>
      <c r="DJ358">
        <f>DF358</f>
        <v>0.32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">
      <c r="A359">
        <f>ROW(Source!A132)</f>
        <v>132</v>
      </c>
      <c r="B359">
        <v>59204062</v>
      </c>
      <c r="C359">
        <v>60526675</v>
      </c>
      <c r="D359">
        <v>58308843</v>
      </c>
      <c r="E359">
        <v>1</v>
      </c>
      <c r="F359">
        <v>1</v>
      </c>
      <c r="G359">
        <v>1080</v>
      </c>
      <c r="H359">
        <v>3</v>
      </c>
      <c r="I359" t="s">
        <v>881</v>
      </c>
      <c r="J359" t="s">
        <v>882</v>
      </c>
      <c r="K359" t="s">
        <v>883</v>
      </c>
      <c r="L359">
        <v>1346</v>
      </c>
      <c r="N359">
        <v>1009</v>
      </c>
      <c r="O359" t="s">
        <v>880</v>
      </c>
      <c r="P359" t="s">
        <v>880</v>
      </c>
      <c r="Q359">
        <v>1</v>
      </c>
      <c r="W359">
        <v>0</v>
      </c>
      <c r="X359">
        <v>-872094078</v>
      </c>
      <c r="Y359">
        <f>AT359</f>
        <v>0.252</v>
      </c>
      <c r="AA359">
        <v>36.78</v>
      </c>
      <c r="AB359">
        <v>0</v>
      </c>
      <c r="AC359">
        <v>0</v>
      </c>
      <c r="AD359">
        <v>0</v>
      </c>
      <c r="AE359">
        <v>36.78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-2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0.252</v>
      </c>
      <c r="AU359" t="s">
        <v>3</v>
      </c>
      <c r="AV359">
        <v>0</v>
      </c>
      <c r="AW359">
        <v>2</v>
      </c>
      <c r="AX359">
        <v>60526692</v>
      </c>
      <c r="AY359">
        <v>1</v>
      </c>
      <c r="AZ359">
        <v>0</v>
      </c>
      <c r="BA359">
        <v>367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V359">
        <v>0</v>
      </c>
      <c r="CW359">
        <v>0</v>
      </c>
      <c r="CX359">
        <f>ROUND(Y359*Source!I132,9)</f>
        <v>0.1008</v>
      </c>
      <c r="CY359">
        <f>AA359</f>
        <v>36.78</v>
      </c>
      <c r="CZ359">
        <f>AE359</f>
        <v>36.78</v>
      </c>
      <c r="DA359">
        <f>AI359</f>
        <v>1</v>
      </c>
      <c r="DB359">
        <f>ROUND(ROUND(AT359*CZ359,2),6)</f>
        <v>9.27</v>
      </c>
      <c r="DC359">
        <f>ROUND(ROUND(AT359*AG359,2),6)</f>
        <v>0</v>
      </c>
      <c r="DD359" t="s">
        <v>3</v>
      </c>
      <c r="DE359" t="s">
        <v>3</v>
      </c>
      <c r="DF359">
        <f t="shared" si="215"/>
        <v>3.71</v>
      </c>
      <c r="DG359">
        <f t="shared" si="212"/>
        <v>0</v>
      </c>
      <c r="DH359">
        <f t="shared" si="213"/>
        <v>0</v>
      </c>
      <c r="DI359">
        <f t="shared" si="194"/>
        <v>0</v>
      </c>
      <c r="DJ359">
        <f>DF359</f>
        <v>3.71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">
      <c r="A360">
        <f>ROW(Source!A132)</f>
        <v>132</v>
      </c>
      <c r="B360">
        <v>59204062</v>
      </c>
      <c r="C360">
        <v>60526675</v>
      </c>
      <c r="D360">
        <v>58308917</v>
      </c>
      <c r="E360">
        <v>1</v>
      </c>
      <c r="F360">
        <v>1</v>
      </c>
      <c r="G360">
        <v>1080</v>
      </c>
      <c r="H360">
        <v>3</v>
      </c>
      <c r="I360" t="s">
        <v>884</v>
      </c>
      <c r="J360" t="s">
        <v>885</v>
      </c>
      <c r="K360" t="s">
        <v>886</v>
      </c>
      <c r="L360">
        <v>1354</v>
      </c>
      <c r="N360">
        <v>1010</v>
      </c>
      <c r="O360" t="s">
        <v>39</v>
      </c>
      <c r="P360" t="s">
        <v>39</v>
      </c>
      <c r="Q360">
        <v>1</v>
      </c>
      <c r="W360">
        <v>0</v>
      </c>
      <c r="X360">
        <v>-40224714</v>
      </c>
      <c r="Y360">
        <f>AT360</f>
        <v>17</v>
      </c>
      <c r="AA360">
        <v>0.89</v>
      </c>
      <c r="AB360">
        <v>0</v>
      </c>
      <c r="AC360">
        <v>0</v>
      </c>
      <c r="AD360">
        <v>0</v>
      </c>
      <c r="AE360">
        <v>0.89</v>
      </c>
      <c r="AF360">
        <v>0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-2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17</v>
      </c>
      <c r="AU360" t="s">
        <v>3</v>
      </c>
      <c r="AV360">
        <v>0</v>
      </c>
      <c r="AW360">
        <v>2</v>
      </c>
      <c r="AX360">
        <v>60526693</v>
      </c>
      <c r="AY360">
        <v>1</v>
      </c>
      <c r="AZ360">
        <v>0</v>
      </c>
      <c r="BA360">
        <v>368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v>0</v>
      </c>
      <c r="CX360">
        <f>ROUND(Y360*Source!I132,9)</f>
        <v>6.8</v>
      </c>
      <c r="CY360">
        <f>AA360</f>
        <v>0.89</v>
      </c>
      <c r="CZ360">
        <f>AE360</f>
        <v>0.89</v>
      </c>
      <c r="DA360">
        <f>AI360</f>
        <v>1</v>
      </c>
      <c r="DB360">
        <f>ROUND(ROUND(AT360*CZ360,2),6)</f>
        <v>15.13</v>
      </c>
      <c r="DC360">
        <f>ROUND(ROUND(AT360*AG360,2),6)</f>
        <v>0</v>
      </c>
      <c r="DD360" t="s">
        <v>3</v>
      </c>
      <c r="DE360" t="s">
        <v>3</v>
      </c>
      <c r="DF360">
        <f t="shared" si="215"/>
        <v>6.05</v>
      </c>
      <c r="DG360">
        <f t="shared" si="212"/>
        <v>0</v>
      </c>
      <c r="DH360">
        <f t="shared" si="213"/>
        <v>0</v>
      </c>
      <c r="DI360">
        <f t="shared" si="194"/>
        <v>0</v>
      </c>
      <c r="DJ360">
        <f>DF360</f>
        <v>6.05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">
      <c r="A361">
        <f>ROW(Source!A132)</f>
        <v>132</v>
      </c>
      <c r="B361">
        <v>59204062</v>
      </c>
      <c r="C361">
        <v>60526675</v>
      </c>
      <c r="D361">
        <v>58326209</v>
      </c>
      <c r="E361">
        <v>1</v>
      </c>
      <c r="F361">
        <v>1</v>
      </c>
      <c r="G361">
        <v>1080</v>
      </c>
      <c r="H361">
        <v>3</v>
      </c>
      <c r="I361" t="s">
        <v>87</v>
      </c>
      <c r="J361" t="s">
        <v>89</v>
      </c>
      <c r="K361" t="s">
        <v>148</v>
      </c>
      <c r="L361">
        <v>1354</v>
      </c>
      <c r="N361">
        <v>1010</v>
      </c>
      <c r="O361" t="s">
        <v>39</v>
      </c>
      <c r="P361" t="s">
        <v>39</v>
      </c>
      <c r="Q361">
        <v>1</v>
      </c>
      <c r="W361">
        <v>0</v>
      </c>
      <c r="X361">
        <v>-925062224</v>
      </c>
      <c r="Y361">
        <f>AT361</f>
        <v>62.5</v>
      </c>
      <c r="AA361">
        <v>22.71</v>
      </c>
      <c r="AB361">
        <v>0</v>
      </c>
      <c r="AC361">
        <v>0</v>
      </c>
      <c r="AD361">
        <v>0</v>
      </c>
      <c r="AE361">
        <v>22.71</v>
      </c>
      <c r="AF361">
        <v>0</v>
      </c>
      <c r="AG361">
        <v>0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 t="s">
        <v>3</v>
      </c>
      <c r="AT361">
        <v>62.5</v>
      </c>
      <c r="AU361" t="s">
        <v>3</v>
      </c>
      <c r="AV361">
        <v>0</v>
      </c>
      <c r="AW361">
        <v>1</v>
      </c>
      <c r="AX361">
        <v>-1</v>
      </c>
      <c r="AY361">
        <v>0</v>
      </c>
      <c r="AZ361">
        <v>0</v>
      </c>
      <c r="BA361" t="s">
        <v>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v>0</v>
      </c>
      <c r="CX361">
        <f>ROUND(Y361*Source!I132,9)</f>
        <v>25</v>
      </c>
      <c r="CY361">
        <f>AA361</f>
        <v>22.71</v>
      </c>
      <c r="CZ361">
        <f>AE361</f>
        <v>22.71</v>
      </c>
      <c r="DA361">
        <f>AI361</f>
        <v>1</v>
      </c>
      <c r="DB361">
        <f>ROUND(ROUND(AT361*CZ361,2),6)</f>
        <v>1419.38</v>
      </c>
      <c r="DC361">
        <f>ROUND(ROUND(AT361*AG361,2),6)</f>
        <v>0</v>
      </c>
      <c r="DD361" t="s">
        <v>3</v>
      </c>
      <c r="DE361" t="s">
        <v>3</v>
      </c>
      <c r="DF361">
        <f t="shared" si="215"/>
        <v>567.75</v>
      </c>
      <c r="DG361">
        <f t="shared" si="212"/>
        <v>0</v>
      </c>
      <c r="DH361">
        <f t="shared" si="213"/>
        <v>0</v>
      </c>
      <c r="DI361">
        <f t="shared" si="194"/>
        <v>0</v>
      </c>
      <c r="DJ361">
        <f>DF361</f>
        <v>567.75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">
      <c r="A362">
        <f>ROW(Source!A132)</f>
        <v>132</v>
      </c>
      <c r="B362">
        <v>59204062</v>
      </c>
      <c r="C362">
        <v>60526675</v>
      </c>
      <c r="D362">
        <v>58325000</v>
      </c>
      <c r="E362">
        <v>1</v>
      </c>
      <c r="F362">
        <v>1</v>
      </c>
      <c r="G362">
        <v>1080</v>
      </c>
      <c r="H362">
        <v>3</v>
      </c>
      <c r="I362" t="s">
        <v>161</v>
      </c>
      <c r="J362" t="s">
        <v>163</v>
      </c>
      <c r="K362" t="s">
        <v>162</v>
      </c>
      <c r="L362">
        <v>1301</v>
      </c>
      <c r="N362">
        <v>1003</v>
      </c>
      <c r="O362" t="s">
        <v>34</v>
      </c>
      <c r="P362" t="s">
        <v>34</v>
      </c>
      <c r="Q362">
        <v>1</v>
      </c>
      <c r="W362">
        <v>0</v>
      </c>
      <c r="X362">
        <v>1080720426</v>
      </c>
      <c r="Y362">
        <f>AT362</f>
        <v>100</v>
      </c>
      <c r="AA362">
        <v>100.55</v>
      </c>
      <c r="AB362">
        <v>0</v>
      </c>
      <c r="AC362">
        <v>0</v>
      </c>
      <c r="AD362">
        <v>0</v>
      </c>
      <c r="AE362">
        <v>100.55</v>
      </c>
      <c r="AF362">
        <v>0</v>
      </c>
      <c r="AG362">
        <v>0</v>
      </c>
      <c r="AH362">
        <v>0</v>
      </c>
      <c r="AI362">
        <v>1</v>
      </c>
      <c r="AJ362">
        <v>1</v>
      </c>
      <c r="AK362">
        <v>1</v>
      </c>
      <c r="AL362">
        <v>1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0</v>
      </c>
      <c r="AS362" t="s">
        <v>3</v>
      </c>
      <c r="AT362">
        <v>100</v>
      </c>
      <c r="AU362" t="s">
        <v>3</v>
      </c>
      <c r="AV362">
        <v>0</v>
      </c>
      <c r="AW362">
        <v>1</v>
      </c>
      <c r="AX362">
        <v>-1</v>
      </c>
      <c r="AY362">
        <v>0</v>
      </c>
      <c r="AZ362">
        <v>0</v>
      </c>
      <c r="BA362" t="s">
        <v>3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ROUND(Y362*Source!I132,9)</f>
        <v>40</v>
      </c>
      <c r="CY362">
        <f>AA362</f>
        <v>100.55</v>
      </c>
      <c r="CZ362">
        <f>AE362</f>
        <v>100.55</v>
      </c>
      <c r="DA362">
        <f>AI362</f>
        <v>1</v>
      </c>
      <c r="DB362">
        <f>ROUND(ROUND(AT362*CZ362,2),6)</f>
        <v>10055</v>
      </c>
      <c r="DC362">
        <f>ROUND(ROUND(AT362*AG362,2),6)</f>
        <v>0</v>
      </c>
      <c r="DD362" t="s">
        <v>3</v>
      </c>
      <c r="DE362" t="s">
        <v>3</v>
      </c>
      <c r="DF362">
        <f t="shared" si="215"/>
        <v>4022</v>
      </c>
      <c r="DG362">
        <f t="shared" si="212"/>
        <v>0</v>
      </c>
      <c r="DH362">
        <f t="shared" si="213"/>
        <v>0</v>
      </c>
      <c r="DI362">
        <f t="shared" si="194"/>
        <v>0</v>
      </c>
      <c r="DJ362">
        <f>DF362</f>
        <v>4022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">
      <c r="A363">
        <f>ROW(Source!A133)</f>
        <v>133</v>
      </c>
      <c r="B363">
        <v>59204059</v>
      </c>
      <c r="C363">
        <v>60526675</v>
      </c>
      <c r="D363">
        <v>58266404</v>
      </c>
      <c r="E363">
        <v>1080</v>
      </c>
      <c r="F363">
        <v>1</v>
      </c>
      <c r="G363">
        <v>1080</v>
      </c>
      <c r="H363">
        <v>1</v>
      </c>
      <c r="I363" t="s">
        <v>859</v>
      </c>
      <c r="J363" t="s">
        <v>3</v>
      </c>
      <c r="K363" t="s">
        <v>860</v>
      </c>
      <c r="L363">
        <v>1191</v>
      </c>
      <c r="N363">
        <v>1013</v>
      </c>
      <c r="O363" t="s">
        <v>861</v>
      </c>
      <c r="P363" t="s">
        <v>861</v>
      </c>
      <c r="Q363">
        <v>1</v>
      </c>
      <c r="W363">
        <v>0</v>
      </c>
      <c r="X363">
        <v>476480486</v>
      </c>
      <c r="Y363">
        <f>((AT363*1.15)*1.1)</f>
        <v>35.065799999999996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5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27.72</v>
      </c>
      <c r="AU363" t="s">
        <v>26</v>
      </c>
      <c r="AV363">
        <v>1</v>
      </c>
      <c r="AW363">
        <v>2</v>
      </c>
      <c r="AX363">
        <v>60526686</v>
      </c>
      <c r="AY363">
        <v>1</v>
      </c>
      <c r="AZ363">
        <v>0</v>
      </c>
      <c r="BA363">
        <v>372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U363">
        <f>ROUND(AT363*Source!I133*AH363*AL363,2)</f>
        <v>0</v>
      </c>
      <c r="CV363">
        <f>ROUND(Y363*Source!I133,9)</f>
        <v>14.02632</v>
      </c>
      <c r="CW363">
        <v>0</v>
      </c>
      <c r="CX363">
        <f>ROUND(Y363*Source!I133,9)</f>
        <v>14.02632</v>
      </c>
      <c r="CY363">
        <f>AD363</f>
        <v>0</v>
      </c>
      <c r="CZ363">
        <f>AH363</f>
        <v>0</v>
      </c>
      <c r="DA363">
        <f>AL363</f>
        <v>1</v>
      </c>
      <c r="DB363">
        <f>ROUND(((ROUND(AT363*CZ363,2)*1.15)*1.1),6)</f>
        <v>0</v>
      </c>
      <c r="DC363">
        <f>ROUND(((ROUND(AT363*AG363,2)*1.15)*1.1),6)</f>
        <v>0</v>
      </c>
      <c r="DD363" t="s">
        <v>3</v>
      </c>
      <c r="DE363" t="s">
        <v>3</v>
      </c>
      <c r="DF363">
        <f t="shared" si="215"/>
        <v>0</v>
      </c>
      <c r="DG363">
        <f t="shared" si="212"/>
        <v>0</v>
      </c>
      <c r="DH363">
        <f t="shared" si="213"/>
        <v>0</v>
      </c>
      <c r="DI363">
        <f t="shared" si="194"/>
        <v>0</v>
      </c>
      <c r="DJ363">
        <f>DI363</f>
        <v>0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">
      <c r="A364">
        <f>ROW(Source!A133)</f>
        <v>133</v>
      </c>
      <c r="B364">
        <v>59204059</v>
      </c>
      <c r="C364">
        <v>60526675</v>
      </c>
      <c r="D364">
        <v>58340578</v>
      </c>
      <c r="E364">
        <v>1</v>
      </c>
      <c r="F364">
        <v>1</v>
      </c>
      <c r="G364">
        <v>1080</v>
      </c>
      <c r="H364">
        <v>2</v>
      </c>
      <c r="I364" t="s">
        <v>862</v>
      </c>
      <c r="J364" t="s">
        <v>863</v>
      </c>
      <c r="K364" t="s">
        <v>864</v>
      </c>
      <c r="L364">
        <v>1368</v>
      </c>
      <c r="N364">
        <v>1011</v>
      </c>
      <c r="O364" t="s">
        <v>865</v>
      </c>
      <c r="P364" t="s">
        <v>865</v>
      </c>
      <c r="Q364">
        <v>1</v>
      </c>
      <c r="W364">
        <v>0</v>
      </c>
      <c r="X364">
        <v>-1985943078</v>
      </c>
      <c r="Y364">
        <f>((AT364*1.25)*1.1)</f>
        <v>4.1250000000000002E-2</v>
      </c>
      <c r="AA364">
        <v>0</v>
      </c>
      <c r="AB364">
        <v>1445.28</v>
      </c>
      <c r="AC364">
        <v>740.47</v>
      </c>
      <c r="AD364">
        <v>0</v>
      </c>
      <c r="AE364">
        <v>0</v>
      </c>
      <c r="AF364">
        <v>83.1</v>
      </c>
      <c r="AG364">
        <v>12.62</v>
      </c>
      <c r="AH364">
        <v>0</v>
      </c>
      <c r="AI364">
        <v>1</v>
      </c>
      <c r="AJ364">
        <v>16.3</v>
      </c>
      <c r="AK364">
        <v>54.99</v>
      </c>
      <c r="AL364">
        <v>1</v>
      </c>
      <c r="AM364">
        <v>2</v>
      </c>
      <c r="AN364">
        <v>0</v>
      </c>
      <c r="AO364">
        <v>1</v>
      </c>
      <c r="AP364">
        <v>1</v>
      </c>
      <c r="AQ364">
        <v>0</v>
      </c>
      <c r="AR364">
        <v>0</v>
      </c>
      <c r="AS364" t="s">
        <v>3</v>
      </c>
      <c r="AT364">
        <v>0.03</v>
      </c>
      <c r="AU364" t="s">
        <v>866</v>
      </c>
      <c r="AV364">
        <v>0</v>
      </c>
      <c r="AW364">
        <v>2</v>
      </c>
      <c r="AX364">
        <v>60526687</v>
      </c>
      <c r="AY364">
        <v>1</v>
      </c>
      <c r="AZ364">
        <v>0</v>
      </c>
      <c r="BA364">
        <v>373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f>ROUND(Y364*Source!I133*DO364,9)</f>
        <v>0.20823</v>
      </c>
      <c r="CX364">
        <f>ROUND(Y364*Source!I133,9)</f>
        <v>1.6500000000000001E-2</v>
      </c>
      <c r="CY364">
        <f>AB364</f>
        <v>1445.28</v>
      </c>
      <c r="CZ364">
        <f>AF364</f>
        <v>83.1</v>
      </c>
      <c r="DA364">
        <f>AJ364</f>
        <v>16.3</v>
      </c>
      <c r="DB364">
        <f>ROUND(((ROUND(AT364*CZ364,2)*1.25)*1.1),6)</f>
        <v>3.4237500000000001</v>
      </c>
      <c r="DC364">
        <f>ROUND(((ROUND(AT364*AG364,2)*1.25)*1.1),6)</f>
        <v>0.52249999999999996</v>
      </c>
      <c r="DD364" t="s">
        <v>3</v>
      </c>
      <c r="DE364" t="s">
        <v>3</v>
      </c>
      <c r="DF364">
        <f t="shared" si="215"/>
        <v>0</v>
      </c>
      <c r="DG364">
        <f>ROUND(ROUND(AF364*AJ364,2)*CX364,2)</f>
        <v>22.35</v>
      </c>
      <c r="DH364">
        <f>ROUND(ROUND(AG364*AK364,2)*CX364,2)</f>
        <v>11.45</v>
      </c>
      <c r="DI364">
        <f t="shared" si="194"/>
        <v>0</v>
      </c>
      <c r="DJ364">
        <f>DG364</f>
        <v>22.35</v>
      </c>
      <c r="DK364">
        <v>0</v>
      </c>
      <c r="DL364" t="s">
        <v>867</v>
      </c>
      <c r="DM364">
        <v>0</v>
      </c>
      <c r="DN364" t="s">
        <v>861</v>
      </c>
      <c r="DO364">
        <v>12.62</v>
      </c>
    </row>
    <row r="365" spans="1:119" x14ac:dyDescent="0.2">
      <c r="A365">
        <f>ROW(Source!A133)</f>
        <v>133</v>
      </c>
      <c r="B365">
        <v>59204059</v>
      </c>
      <c r="C365">
        <v>60526675</v>
      </c>
      <c r="D365">
        <v>58340697</v>
      </c>
      <c r="E365">
        <v>1</v>
      </c>
      <c r="F365">
        <v>1</v>
      </c>
      <c r="G365">
        <v>1080</v>
      </c>
      <c r="H365">
        <v>2</v>
      </c>
      <c r="I365" t="s">
        <v>868</v>
      </c>
      <c r="J365" t="s">
        <v>869</v>
      </c>
      <c r="K365" t="s">
        <v>870</v>
      </c>
      <c r="L365">
        <v>1368</v>
      </c>
      <c r="N365">
        <v>1011</v>
      </c>
      <c r="O365" t="s">
        <v>865</v>
      </c>
      <c r="P365" t="s">
        <v>865</v>
      </c>
      <c r="Q365">
        <v>1</v>
      </c>
      <c r="W365">
        <v>0</v>
      </c>
      <c r="X365">
        <v>2147454900</v>
      </c>
      <c r="Y365">
        <f>((AT365*1.25)*1.1)</f>
        <v>1.0037500000000001</v>
      </c>
      <c r="AA365">
        <v>0</v>
      </c>
      <c r="AB365">
        <v>7.33</v>
      </c>
      <c r="AC365">
        <v>0</v>
      </c>
      <c r="AD365">
        <v>0</v>
      </c>
      <c r="AE365">
        <v>0</v>
      </c>
      <c r="AF365">
        <v>0.8</v>
      </c>
      <c r="AG365">
        <v>0</v>
      </c>
      <c r="AH365">
        <v>0</v>
      </c>
      <c r="AI365">
        <v>1</v>
      </c>
      <c r="AJ365">
        <v>8.59</v>
      </c>
      <c r="AK365">
        <v>54.99</v>
      </c>
      <c r="AL365">
        <v>1</v>
      </c>
      <c r="AM365">
        <v>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0.73</v>
      </c>
      <c r="AU365" t="s">
        <v>866</v>
      </c>
      <c r="AV365">
        <v>0</v>
      </c>
      <c r="AW365">
        <v>2</v>
      </c>
      <c r="AX365">
        <v>60526689</v>
      </c>
      <c r="AY365">
        <v>1</v>
      </c>
      <c r="AZ365">
        <v>0</v>
      </c>
      <c r="BA365">
        <v>374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f>ROUND(Y365*Source!I133*DO365,9)</f>
        <v>0</v>
      </c>
      <c r="CX365">
        <f>ROUND(Y365*Source!I133,9)</f>
        <v>0.40150000000000002</v>
      </c>
      <c r="CY365">
        <f>AB365</f>
        <v>7.33</v>
      </c>
      <c r="CZ365">
        <f>AF365</f>
        <v>0.8</v>
      </c>
      <c r="DA365">
        <f>AJ365</f>
        <v>8.59</v>
      </c>
      <c r="DB365">
        <f>ROUND(((ROUND(AT365*CZ365,2)*1.25)*1.1),6)</f>
        <v>0.79749999999999999</v>
      </c>
      <c r="DC365">
        <f>ROUND(((ROUND(AT365*AG365,2)*1.25)*1.1),6)</f>
        <v>0</v>
      </c>
      <c r="DD365" t="s">
        <v>3</v>
      </c>
      <c r="DE365" t="s">
        <v>3</v>
      </c>
      <c r="DF365">
        <f t="shared" si="215"/>
        <v>0</v>
      </c>
      <c r="DG365">
        <f>ROUND(ROUND(AF365*AJ365,2)*CX365,2)</f>
        <v>2.76</v>
      </c>
      <c r="DH365">
        <f>ROUND(ROUND(AG365*AK365,2)*CX365,2)</f>
        <v>0</v>
      </c>
      <c r="DI365">
        <f t="shared" si="194"/>
        <v>0</v>
      </c>
      <c r="DJ365">
        <f>DG365</f>
        <v>2.76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">
      <c r="A366">
        <f>ROW(Source!A133)</f>
        <v>133</v>
      </c>
      <c r="B366">
        <v>59204059</v>
      </c>
      <c r="C366">
        <v>60526675</v>
      </c>
      <c r="D366">
        <v>58340699</v>
      </c>
      <c r="E366">
        <v>1</v>
      </c>
      <c r="F366">
        <v>1</v>
      </c>
      <c r="G366">
        <v>1080</v>
      </c>
      <c r="H366">
        <v>2</v>
      </c>
      <c r="I366" t="s">
        <v>871</v>
      </c>
      <c r="J366" t="s">
        <v>872</v>
      </c>
      <c r="K366" t="s">
        <v>873</v>
      </c>
      <c r="L366">
        <v>1368</v>
      </c>
      <c r="N366">
        <v>1011</v>
      </c>
      <c r="O366" t="s">
        <v>865</v>
      </c>
      <c r="P366" t="s">
        <v>865</v>
      </c>
      <c r="Q366">
        <v>1</v>
      </c>
      <c r="W366">
        <v>0</v>
      </c>
      <c r="X366">
        <v>539707801</v>
      </c>
      <c r="Y366">
        <f>((AT366*1.25)*1.1)</f>
        <v>1.2375</v>
      </c>
      <c r="AA366">
        <v>0</v>
      </c>
      <c r="AB366">
        <v>13.77</v>
      </c>
      <c r="AC366">
        <v>0</v>
      </c>
      <c r="AD366">
        <v>0</v>
      </c>
      <c r="AE366">
        <v>0</v>
      </c>
      <c r="AF366">
        <v>1.49</v>
      </c>
      <c r="AG366">
        <v>0</v>
      </c>
      <c r="AH366">
        <v>0</v>
      </c>
      <c r="AI366">
        <v>1</v>
      </c>
      <c r="AJ366">
        <v>8.66</v>
      </c>
      <c r="AK366">
        <v>54.99</v>
      </c>
      <c r="AL366">
        <v>1</v>
      </c>
      <c r="AM366">
        <v>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0.9</v>
      </c>
      <c r="AU366" t="s">
        <v>866</v>
      </c>
      <c r="AV366">
        <v>0</v>
      </c>
      <c r="AW366">
        <v>2</v>
      </c>
      <c r="AX366">
        <v>60526690</v>
      </c>
      <c r="AY366">
        <v>1</v>
      </c>
      <c r="AZ366">
        <v>0</v>
      </c>
      <c r="BA366">
        <v>375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f>ROUND(Y366*Source!I133*DO366,9)</f>
        <v>0</v>
      </c>
      <c r="CX366">
        <f>ROUND(Y366*Source!I133,9)</f>
        <v>0.495</v>
      </c>
      <c r="CY366">
        <f>AB366</f>
        <v>13.77</v>
      </c>
      <c r="CZ366">
        <f>AF366</f>
        <v>1.49</v>
      </c>
      <c r="DA366">
        <f>AJ366</f>
        <v>8.66</v>
      </c>
      <c r="DB366">
        <f>ROUND(((ROUND(AT366*CZ366,2)*1.25)*1.1),6)</f>
        <v>1.8425</v>
      </c>
      <c r="DC366">
        <f>ROUND(((ROUND(AT366*AG366,2)*1.25)*1.1),6)</f>
        <v>0</v>
      </c>
      <c r="DD366" t="s">
        <v>3</v>
      </c>
      <c r="DE366" t="s">
        <v>3</v>
      </c>
      <c r="DF366">
        <f t="shared" si="215"/>
        <v>0</v>
      </c>
      <c r="DG366">
        <f>ROUND(ROUND(AF366*AJ366,2)*CX366,2)</f>
        <v>6.39</v>
      </c>
      <c r="DH366">
        <f>ROUND(ROUND(AG366*AK366,2)*CX366,2)</f>
        <v>0</v>
      </c>
      <c r="DI366">
        <f t="shared" si="194"/>
        <v>0</v>
      </c>
      <c r="DJ366">
        <f>DG366</f>
        <v>6.39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">
      <c r="A367">
        <f>ROW(Source!A133)</f>
        <v>133</v>
      </c>
      <c r="B367">
        <v>59204059</v>
      </c>
      <c r="C367">
        <v>60526675</v>
      </c>
      <c r="D367">
        <v>58339814</v>
      </c>
      <c r="E367">
        <v>1</v>
      </c>
      <c r="F367">
        <v>1</v>
      </c>
      <c r="G367">
        <v>1080</v>
      </c>
      <c r="H367">
        <v>2</v>
      </c>
      <c r="I367" t="s">
        <v>874</v>
      </c>
      <c r="J367" t="s">
        <v>875</v>
      </c>
      <c r="K367" t="s">
        <v>876</v>
      </c>
      <c r="L367">
        <v>1368</v>
      </c>
      <c r="N367">
        <v>1011</v>
      </c>
      <c r="O367" t="s">
        <v>865</v>
      </c>
      <c r="P367" t="s">
        <v>865</v>
      </c>
      <c r="Q367">
        <v>1</v>
      </c>
      <c r="W367">
        <v>0</v>
      </c>
      <c r="X367">
        <v>1087580389</v>
      </c>
      <c r="Y367">
        <f>((AT367*1.25)*1.1)</f>
        <v>4.1250000000000002E-2</v>
      </c>
      <c r="AA367">
        <v>0</v>
      </c>
      <c r="AB367">
        <v>2628.65</v>
      </c>
      <c r="AC367">
        <v>993.36</v>
      </c>
      <c r="AD367">
        <v>0</v>
      </c>
      <c r="AE367">
        <v>0</v>
      </c>
      <c r="AF367">
        <v>179.17</v>
      </c>
      <c r="AG367">
        <v>16.93</v>
      </c>
      <c r="AH367">
        <v>0</v>
      </c>
      <c r="AI367">
        <v>1</v>
      </c>
      <c r="AJ367">
        <v>13.75</v>
      </c>
      <c r="AK367">
        <v>54.99</v>
      </c>
      <c r="AL367">
        <v>1</v>
      </c>
      <c r="AM367">
        <v>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0.03</v>
      </c>
      <c r="AU367" t="s">
        <v>866</v>
      </c>
      <c r="AV367">
        <v>0</v>
      </c>
      <c r="AW367">
        <v>2</v>
      </c>
      <c r="AX367">
        <v>60526688</v>
      </c>
      <c r="AY367">
        <v>1</v>
      </c>
      <c r="AZ367">
        <v>0</v>
      </c>
      <c r="BA367">
        <v>376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f>ROUND(Y367*Source!I133*DO367,9)</f>
        <v>0.27934500000000001</v>
      </c>
      <c r="CX367">
        <f>ROUND(Y367*Source!I133,9)</f>
        <v>1.6500000000000001E-2</v>
      </c>
      <c r="CY367">
        <f>AB367</f>
        <v>2628.65</v>
      </c>
      <c r="CZ367">
        <f>AF367</f>
        <v>179.17</v>
      </c>
      <c r="DA367">
        <f>AJ367</f>
        <v>13.75</v>
      </c>
      <c r="DB367">
        <f>ROUND(((ROUND(AT367*CZ367,2)*1.25)*1.1),6)</f>
        <v>7.3975</v>
      </c>
      <c r="DC367">
        <f>ROUND(((ROUND(AT367*AG367,2)*1.25)*1.1),6)</f>
        <v>0.70125000000000004</v>
      </c>
      <c r="DD367" t="s">
        <v>3</v>
      </c>
      <c r="DE367" t="s">
        <v>3</v>
      </c>
      <c r="DF367">
        <f t="shared" si="215"/>
        <v>0</v>
      </c>
      <c r="DG367">
        <f>ROUND(ROUND(AF367*AJ367,2)*CX367,2)</f>
        <v>40.65</v>
      </c>
      <c r="DH367">
        <f>ROUND(ROUND(AG367*AK367,2)*CX367,2)</f>
        <v>15.36</v>
      </c>
      <c r="DI367">
        <f t="shared" si="194"/>
        <v>0</v>
      </c>
      <c r="DJ367">
        <f>DG367</f>
        <v>40.65</v>
      </c>
      <c r="DK367">
        <v>0</v>
      </c>
      <c r="DL367" t="s">
        <v>867</v>
      </c>
      <c r="DM367">
        <v>0</v>
      </c>
      <c r="DN367" t="s">
        <v>861</v>
      </c>
      <c r="DO367">
        <v>16.93</v>
      </c>
    </row>
    <row r="368" spans="1:119" x14ac:dyDescent="0.2">
      <c r="A368">
        <f>ROW(Source!A133)</f>
        <v>133</v>
      </c>
      <c r="B368">
        <v>59204059</v>
      </c>
      <c r="C368">
        <v>60526675</v>
      </c>
      <c r="D368">
        <v>58308811</v>
      </c>
      <c r="E368">
        <v>1</v>
      </c>
      <c r="F368">
        <v>1</v>
      </c>
      <c r="G368">
        <v>1080</v>
      </c>
      <c r="H368">
        <v>3</v>
      </c>
      <c r="I368" t="s">
        <v>877</v>
      </c>
      <c r="J368" t="s">
        <v>878</v>
      </c>
      <c r="K368" t="s">
        <v>879</v>
      </c>
      <c r="L368">
        <v>1346</v>
      </c>
      <c r="N368">
        <v>1009</v>
      </c>
      <c r="O368" t="s">
        <v>880</v>
      </c>
      <c r="P368" t="s">
        <v>880</v>
      </c>
      <c r="Q368">
        <v>1</v>
      </c>
      <c r="W368">
        <v>0</v>
      </c>
      <c r="X368">
        <v>-709773495</v>
      </c>
      <c r="Y368">
        <f>AT368</f>
        <v>0.5</v>
      </c>
      <c r="AA368">
        <v>23.97</v>
      </c>
      <c r="AB368">
        <v>0</v>
      </c>
      <c r="AC368">
        <v>0</v>
      </c>
      <c r="AD368">
        <v>0</v>
      </c>
      <c r="AE368">
        <v>1.61</v>
      </c>
      <c r="AF368">
        <v>0</v>
      </c>
      <c r="AG368">
        <v>0</v>
      </c>
      <c r="AH368">
        <v>0</v>
      </c>
      <c r="AI368">
        <v>14.89</v>
      </c>
      <c r="AJ368">
        <v>1</v>
      </c>
      <c r="AK368">
        <v>1</v>
      </c>
      <c r="AL368">
        <v>1</v>
      </c>
      <c r="AM368">
        <v>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0.5</v>
      </c>
      <c r="AU368" t="s">
        <v>3</v>
      </c>
      <c r="AV368">
        <v>0</v>
      </c>
      <c r="AW368">
        <v>2</v>
      </c>
      <c r="AX368">
        <v>60526691</v>
      </c>
      <c r="AY368">
        <v>1</v>
      </c>
      <c r="AZ368">
        <v>0</v>
      </c>
      <c r="BA368">
        <v>377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ROUND(Y368*Source!I133,9)</f>
        <v>0.2</v>
      </c>
      <c r="CY368">
        <f>AA368</f>
        <v>23.97</v>
      </c>
      <c r="CZ368">
        <f>AE368</f>
        <v>1.61</v>
      </c>
      <c r="DA368">
        <f>AI368</f>
        <v>14.89</v>
      </c>
      <c r="DB368">
        <f>ROUND(ROUND(AT368*CZ368,2),6)</f>
        <v>0.81</v>
      </c>
      <c r="DC368">
        <f>ROUND(ROUND(AT368*AG368,2),6)</f>
        <v>0</v>
      </c>
      <c r="DD368" t="s">
        <v>3</v>
      </c>
      <c r="DE368" t="s">
        <v>3</v>
      </c>
      <c r="DF368">
        <f>ROUND(ROUND(AE368*AI368,2)*CX368,2)</f>
        <v>4.79</v>
      </c>
      <c r="DG368">
        <f t="shared" ref="DG368:DG385" si="216">ROUND(ROUND(AF368,2)*CX368,2)</f>
        <v>0</v>
      </c>
      <c r="DH368">
        <f t="shared" ref="DH368:DH385" si="217">ROUND(ROUND(AG368,2)*CX368,2)</f>
        <v>0</v>
      </c>
      <c r="DI368">
        <f t="shared" si="194"/>
        <v>0</v>
      </c>
      <c r="DJ368">
        <f>DF368</f>
        <v>4.79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">
      <c r="A369">
        <f>ROW(Source!A133)</f>
        <v>133</v>
      </c>
      <c r="B369">
        <v>59204059</v>
      </c>
      <c r="C369">
        <v>60526675</v>
      </c>
      <c r="D369">
        <v>58308843</v>
      </c>
      <c r="E369">
        <v>1</v>
      </c>
      <c r="F369">
        <v>1</v>
      </c>
      <c r="G369">
        <v>1080</v>
      </c>
      <c r="H369">
        <v>3</v>
      </c>
      <c r="I369" t="s">
        <v>881</v>
      </c>
      <c r="J369" t="s">
        <v>882</v>
      </c>
      <c r="K369" t="s">
        <v>883</v>
      </c>
      <c r="L369">
        <v>1346</v>
      </c>
      <c r="N369">
        <v>1009</v>
      </c>
      <c r="O369" t="s">
        <v>880</v>
      </c>
      <c r="P369" t="s">
        <v>880</v>
      </c>
      <c r="Q369">
        <v>1</v>
      </c>
      <c r="W369">
        <v>0</v>
      </c>
      <c r="X369">
        <v>-872094078</v>
      </c>
      <c r="Y369">
        <f>AT369</f>
        <v>0.252</v>
      </c>
      <c r="AA369">
        <v>198.61</v>
      </c>
      <c r="AB369">
        <v>0</v>
      </c>
      <c r="AC369">
        <v>0</v>
      </c>
      <c r="AD369">
        <v>0</v>
      </c>
      <c r="AE369">
        <v>36.78</v>
      </c>
      <c r="AF369">
        <v>0</v>
      </c>
      <c r="AG369">
        <v>0</v>
      </c>
      <c r="AH369">
        <v>0</v>
      </c>
      <c r="AI369">
        <v>5.4</v>
      </c>
      <c r="AJ369">
        <v>1</v>
      </c>
      <c r="AK369">
        <v>1</v>
      </c>
      <c r="AL369">
        <v>1</v>
      </c>
      <c r="AM369">
        <v>2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0.252</v>
      </c>
      <c r="AU369" t="s">
        <v>3</v>
      </c>
      <c r="AV369">
        <v>0</v>
      </c>
      <c r="AW369">
        <v>2</v>
      </c>
      <c r="AX369">
        <v>60526692</v>
      </c>
      <c r="AY369">
        <v>1</v>
      </c>
      <c r="AZ369">
        <v>0</v>
      </c>
      <c r="BA369">
        <v>378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ROUND(Y369*Source!I133,9)</f>
        <v>0.1008</v>
      </c>
      <c r="CY369">
        <f>AA369</f>
        <v>198.61</v>
      </c>
      <c r="CZ369">
        <f>AE369</f>
        <v>36.78</v>
      </c>
      <c r="DA369">
        <f>AI369</f>
        <v>5.4</v>
      </c>
      <c r="DB369">
        <f>ROUND(ROUND(AT369*CZ369,2),6)</f>
        <v>9.27</v>
      </c>
      <c r="DC369">
        <f>ROUND(ROUND(AT369*AG369,2),6)</f>
        <v>0</v>
      </c>
      <c r="DD369" t="s">
        <v>3</v>
      </c>
      <c r="DE369" t="s">
        <v>3</v>
      </c>
      <c r="DF369">
        <f>ROUND(ROUND(AE369*AI369,2)*CX369,2)</f>
        <v>20.02</v>
      </c>
      <c r="DG369">
        <f t="shared" si="216"/>
        <v>0</v>
      </c>
      <c r="DH369">
        <f t="shared" si="217"/>
        <v>0</v>
      </c>
      <c r="DI369">
        <f t="shared" si="194"/>
        <v>0</v>
      </c>
      <c r="DJ369">
        <f>DF369</f>
        <v>20.02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">
      <c r="A370">
        <f>ROW(Source!A133)</f>
        <v>133</v>
      </c>
      <c r="B370">
        <v>59204059</v>
      </c>
      <c r="C370">
        <v>60526675</v>
      </c>
      <c r="D370">
        <v>58308917</v>
      </c>
      <c r="E370">
        <v>1</v>
      </c>
      <c r="F370">
        <v>1</v>
      </c>
      <c r="G370">
        <v>1080</v>
      </c>
      <c r="H370">
        <v>3</v>
      </c>
      <c r="I370" t="s">
        <v>884</v>
      </c>
      <c r="J370" t="s">
        <v>885</v>
      </c>
      <c r="K370" t="s">
        <v>886</v>
      </c>
      <c r="L370">
        <v>1354</v>
      </c>
      <c r="N370">
        <v>1010</v>
      </c>
      <c r="O370" t="s">
        <v>39</v>
      </c>
      <c r="P370" t="s">
        <v>39</v>
      </c>
      <c r="Q370">
        <v>1</v>
      </c>
      <c r="W370">
        <v>0</v>
      </c>
      <c r="X370">
        <v>-40224714</v>
      </c>
      <c r="Y370">
        <f>AT370</f>
        <v>17</v>
      </c>
      <c r="AA370">
        <v>0.8</v>
      </c>
      <c r="AB370">
        <v>0</v>
      </c>
      <c r="AC370">
        <v>0</v>
      </c>
      <c r="AD370">
        <v>0</v>
      </c>
      <c r="AE370">
        <v>0.89</v>
      </c>
      <c r="AF370">
        <v>0</v>
      </c>
      <c r="AG370">
        <v>0</v>
      </c>
      <c r="AH370">
        <v>0</v>
      </c>
      <c r="AI370">
        <v>0.9</v>
      </c>
      <c r="AJ370">
        <v>1</v>
      </c>
      <c r="AK370">
        <v>1</v>
      </c>
      <c r="AL370">
        <v>1</v>
      </c>
      <c r="AM370">
        <v>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17</v>
      </c>
      <c r="AU370" t="s">
        <v>3</v>
      </c>
      <c r="AV370">
        <v>0</v>
      </c>
      <c r="AW370">
        <v>2</v>
      </c>
      <c r="AX370">
        <v>60526693</v>
      </c>
      <c r="AY370">
        <v>1</v>
      </c>
      <c r="AZ370">
        <v>0</v>
      </c>
      <c r="BA370">
        <v>379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ROUND(Y370*Source!I133,9)</f>
        <v>6.8</v>
      </c>
      <c r="CY370">
        <f>AA370</f>
        <v>0.8</v>
      </c>
      <c r="CZ370">
        <f>AE370</f>
        <v>0.89</v>
      </c>
      <c r="DA370">
        <f>AI370</f>
        <v>0.9</v>
      </c>
      <c r="DB370">
        <f>ROUND(ROUND(AT370*CZ370,2),6)</f>
        <v>15.13</v>
      </c>
      <c r="DC370">
        <f>ROUND(ROUND(AT370*AG370,2),6)</f>
        <v>0</v>
      </c>
      <c r="DD370" t="s">
        <v>3</v>
      </c>
      <c r="DE370" t="s">
        <v>3</v>
      </c>
      <c r="DF370">
        <f>ROUND(ROUND(AE370*AI370,2)*CX370,2)</f>
        <v>5.44</v>
      </c>
      <c r="DG370">
        <f t="shared" si="216"/>
        <v>0</v>
      </c>
      <c r="DH370">
        <f t="shared" si="217"/>
        <v>0</v>
      </c>
      <c r="DI370">
        <f t="shared" si="194"/>
        <v>0</v>
      </c>
      <c r="DJ370">
        <f>DF370</f>
        <v>5.44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">
      <c r="A371">
        <f>ROW(Source!A133)</f>
        <v>133</v>
      </c>
      <c r="B371">
        <v>59204059</v>
      </c>
      <c r="C371">
        <v>60526675</v>
      </c>
      <c r="D371">
        <v>58326209</v>
      </c>
      <c r="E371">
        <v>1</v>
      </c>
      <c r="F371">
        <v>1</v>
      </c>
      <c r="G371">
        <v>1080</v>
      </c>
      <c r="H371">
        <v>3</v>
      </c>
      <c r="I371" t="s">
        <v>87</v>
      </c>
      <c r="J371" t="s">
        <v>89</v>
      </c>
      <c r="K371" t="s">
        <v>148</v>
      </c>
      <c r="L371">
        <v>1354</v>
      </c>
      <c r="N371">
        <v>1010</v>
      </c>
      <c r="O371" t="s">
        <v>39</v>
      </c>
      <c r="P371" t="s">
        <v>39</v>
      </c>
      <c r="Q371">
        <v>1</v>
      </c>
      <c r="W371">
        <v>0</v>
      </c>
      <c r="X371">
        <v>-925062224</v>
      </c>
      <c r="Y371">
        <f>AT371</f>
        <v>62.5</v>
      </c>
      <c r="AA371">
        <v>66.540000000000006</v>
      </c>
      <c r="AB371">
        <v>0</v>
      </c>
      <c r="AC371">
        <v>0</v>
      </c>
      <c r="AD371">
        <v>0</v>
      </c>
      <c r="AE371">
        <v>22.71</v>
      </c>
      <c r="AF371">
        <v>0</v>
      </c>
      <c r="AG371">
        <v>0</v>
      </c>
      <c r="AH371">
        <v>0</v>
      </c>
      <c r="AI371">
        <v>2.93</v>
      </c>
      <c r="AJ371">
        <v>1</v>
      </c>
      <c r="AK371">
        <v>1</v>
      </c>
      <c r="AL371">
        <v>1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0</v>
      </c>
      <c r="AS371" t="s">
        <v>3</v>
      </c>
      <c r="AT371">
        <v>62.5</v>
      </c>
      <c r="AU371" t="s">
        <v>3</v>
      </c>
      <c r="AV371">
        <v>0</v>
      </c>
      <c r="AW371">
        <v>1</v>
      </c>
      <c r="AX371">
        <v>-1</v>
      </c>
      <c r="AY371">
        <v>0</v>
      </c>
      <c r="AZ371">
        <v>0</v>
      </c>
      <c r="BA371" t="s">
        <v>3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ROUND(Y371*Source!I133,9)</f>
        <v>25</v>
      </c>
      <c r="CY371">
        <f>AA371</f>
        <v>66.540000000000006</v>
      </c>
      <c r="CZ371">
        <f>AE371</f>
        <v>22.71</v>
      </c>
      <c r="DA371">
        <f>AI371</f>
        <v>2.93</v>
      </c>
      <c r="DB371">
        <f>ROUND(ROUND(AT371*CZ371,2),6)</f>
        <v>1419.38</v>
      </c>
      <c r="DC371">
        <f>ROUND(ROUND(AT371*AG371,2),6)</f>
        <v>0</v>
      </c>
      <c r="DD371" t="s">
        <v>3</v>
      </c>
      <c r="DE371" t="s">
        <v>3</v>
      </c>
      <c r="DF371">
        <f>ROUND(ROUND(AE371*AI371,2)*CX371,2)</f>
        <v>1663.5</v>
      </c>
      <c r="DG371">
        <f t="shared" si="216"/>
        <v>0</v>
      </c>
      <c r="DH371">
        <f t="shared" si="217"/>
        <v>0</v>
      </c>
      <c r="DI371">
        <f t="shared" si="194"/>
        <v>0</v>
      </c>
      <c r="DJ371">
        <f>DF371</f>
        <v>1663.5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">
      <c r="A372">
        <f>ROW(Source!A133)</f>
        <v>133</v>
      </c>
      <c r="B372">
        <v>59204059</v>
      </c>
      <c r="C372">
        <v>60526675</v>
      </c>
      <c r="D372">
        <v>58325000</v>
      </c>
      <c r="E372">
        <v>1</v>
      </c>
      <c r="F372">
        <v>1</v>
      </c>
      <c r="G372">
        <v>1080</v>
      </c>
      <c r="H372">
        <v>3</v>
      </c>
      <c r="I372" t="s">
        <v>161</v>
      </c>
      <c r="J372" t="s">
        <v>163</v>
      </c>
      <c r="K372" t="s">
        <v>162</v>
      </c>
      <c r="L372">
        <v>1301</v>
      </c>
      <c r="N372">
        <v>1003</v>
      </c>
      <c r="O372" t="s">
        <v>34</v>
      </c>
      <c r="P372" t="s">
        <v>34</v>
      </c>
      <c r="Q372">
        <v>1</v>
      </c>
      <c r="W372">
        <v>0</v>
      </c>
      <c r="X372">
        <v>1080720426</v>
      </c>
      <c r="Y372">
        <f>AT372</f>
        <v>100</v>
      </c>
      <c r="AA372">
        <v>671.67</v>
      </c>
      <c r="AB372">
        <v>0</v>
      </c>
      <c r="AC372">
        <v>0</v>
      </c>
      <c r="AD372">
        <v>0</v>
      </c>
      <c r="AE372">
        <v>100.55</v>
      </c>
      <c r="AF372">
        <v>0</v>
      </c>
      <c r="AG372">
        <v>0</v>
      </c>
      <c r="AH372">
        <v>0</v>
      </c>
      <c r="AI372">
        <v>6.68</v>
      </c>
      <c r="AJ372">
        <v>1</v>
      </c>
      <c r="AK372">
        <v>1</v>
      </c>
      <c r="AL372">
        <v>1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0</v>
      </c>
      <c r="AS372" t="s">
        <v>3</v>
      </c>
      <c r="AT372">
        <v>100</v>
      </c>
      <c r="AU372" t="s">
        <v>3</v>
      </c>
      <c r="AV372">
        <v>0</v>
      </c>
      <c r="AW372">
        <v>1</v>
      </c>
      <c r="AX372">
        <v>-1</v>
      </c>
      <c r="AY372">
        <v>0</v>
      </c>
      <c r="AZ372">
        <v>0</v>
      </c>
      <c r="BA372" t="s">
        <v>3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ROUND(Y372*Source!I133,9)</f>
        <v>40</v>
      </c>
      <c r="CY372">
        <f>AA372</f>
        <v>671.67</v>
      </c>
      <c r="CZ372">
        <f>AE372</f>
        <v>100.55</v>
      </c>
      <c r="DA372">
        <f>AI372</f>
        <v>6.68</v>
      </c>
      <c r="DB372">
        <f>ROUND(ROUND(AT372*CZ372,2),6)</f>
        <v>10055</v>
      </c>
      <c r="DC372">
        <f>ROUND(ROUND(AT372*AG372,2),6)</f>
        <v>0</v>
      </c>
      <c r="DD372" t="s">
        <v>3</v>
      </c>
      <c r="DE372" t="s">
        <v>3</v>
      </c>
      <c r="DF372">
        <f>ROUND(ROUND(AE372*AI372,2)*CX372,2)</f>
        <v>26866.799999999999</v>
      </c>
      <c r="DG372">
        <f t="shared" si="216"/>
        <v>0</v>
      </c>
      <c r="DH372">
        <f t="shared" si="217"/>
        <v>0</v>
      </c>
      <c r="DI372">
        <f t="shared" si="194"/>
        <v>0</v>
      </c>
      <c r="DJ372">
        <f>DF372</f>
        <v>26866.799999999999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">
      <c r="A373">
        <f>ROW(Source!A138)</f>
        <v>138</v>
      </c>
      <c r="B373">
        <v>59204062</v>
      </c>
      <c r="C373">
        <v>60526699</v>
      </c>
      <c r="D373">
        <v>58266404</v>
      </c>
      <c r="E373">
        <v>1080</v>
      </c>
      <c r="F373">
        <v>1</v>
      </c>
      <c r="G373">
        <v>1080</v>
      </c>
      <c r="H373">
        <v>1</v>
      </c>
      <c r="I373" t="s">
        <v>859</v>
      </c>
      <c r="J373" t="s">
        <v>3</v>
      </c>
      <c r="K373" t="s">
        <v>860</v>
      </c>
      <c r="L373">
        <v>1191</v>
      </c>
      <c r="N373">
        <v>1013</v>
      </c>
      <c r="O373" t="s">
        <v>861</v>
      </c>
      <c r="P373" t="s">
        <v>861</v>
      </c>
      <c r="Q373">
        <v>1</v>
      </c>
      <c r="W373">
        <v>0</v>
      </c>
      <c r="X373">
        <v>476480486</v>
      </c>
      <c r="Y373">
        <f>((AT373*1.15)*1.1)</f>
        <v>70.207499999999996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1</v>
      </c>
      <c r="AL373">
        <v>1</v>
      </c>
      <c r="AM373">
        <v>-2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55.5</v>
      </c>
      <c r="AU373" t="s">
        <v>26</v>
      </c>
      <c r="AV373">
        <v>1</v>
      </c>
      <c r="AW373">
        <v>2</v>
      </c>
      <c r="AX373">
        <v>60526712</v>
      </c>
      <c r="AY373">
        <v>1</v>
      </c>
      <c r="AZ373">
        <v>0</v>
      </c>
      <c r="BA373">
        <v>383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U373">
        <f>ROUND(AT373*Source!I138*AH373*AL373,2)</f>
        <v>0</v>
      </c>
      <c r="CV373">
        <f>ROUND(Y373*Source!I138,9)</f>
        <v>0</v>
      </c>
      <c r="CW373">
        <v>0</v>
      </c>
      <c r="CX373">
        <f>ROUND(Y373*Source!I138,9)</f>
        <v>0</v>
      </c>
      <c r="CY373">
        <f>AD373</f>
        <v>0</v>
      </c>
      <c r="CZ373">
        <f>AH373</f>
        <v>0</v>
      </c>
      <c r="DA373">
        <f>AL373</f>
        <v>1</v>
      </c>
      <c r="DB373">
        <f>ROUND(((ROUND(AT373*CZ373,2)*1.15)*1.1),6)</f>
        <v>0</v>
      </c>
      <c r="DC373">
        <f>ROUND(((ROUND(AT373*AG373,2)*1.15)*1.1),6)</f>
        <v>0</v>
      </c>
      <c r="DD373" t="s">
        <v>3</v>
      </c>
      <c r="DE373" t="s">
        <v>3</v>
      </c>
      <c r="DF373">
        <f t="shared" ref="DF373:DF388" si="218">ROUND(ROUND(AE373,2)*CX373,2)</f>
        <v>0</v>
      </c>
      <c r="DG373">
        <f t="shared" si="216"/>
        <v>0</v>
      </c>
      <c r="DH373">
        <f t="shared" si="217"/>
        <v>0</v>
      </c>
      <c r="DI373">
        <f t="shared" si="194"/>
        <v>0</v>
      </c>
      <c r="DJ373">
        <f>DI373</f>
        <v>0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">
      <c r="A374">
        <f>ROW(Source!A138)</f>
        <v>138</v>
      </c>
      <c r="B374">
        <v>59204062</v>
      </c>
      <c r="C374">
        <v>60526699</v>
      </c>
      <c r="D374">
        <v>58340276</v>
      </c>
      <c r="E374">
        <v>1</v>
      </c>
      <c r="F374">
        <v>1</v>
      </c>
      <c r="G374">
        <v>1080</v>
      </c>
      <c r="H374">
        <v>2</v>
      </c>
      <c r="I374" t="s">
        <v>887</v>
      </c>
      <c r="J374" t="s">
        <v>888</v>
      </c>
      <c r="K374" t="s">
        <v>889</v>
      </c>
      <c r="L374">
        <v>1368</v>
      </c>
      <c r="N374">
        <v>1011</v>
      </c>
      <c r="O374" t="s">
        <v>865</v>
      </c>
      <c r="P374" t="s">
        <v>865</v>
      </c>
      <c r="Q374">
        <v>1</v>
      </c>
      <c r="W374">
        <v>0</v>
      </c>
      <c r="X374">
        <v>-886582249</v>
      </c>
      <c r="Y374">
        <f>((AT374*1.25)*1.1)</f>
        <v>4.8125</v>
      </c>
      <c r="AA374">
        <v>0</v>
      </c>
      <c r="AB374">
        <v>3.39</v>
      </c>
      <c r="AC374">
        <v>0</v>
      </c>
      <c r="AD374">
        <v>0</v>
      </c>
      <c r="AE374">
        <v>0</v>
      </c>
      <c r="AF374">
        <v>3.18</v>
      </c>
      <c r="AG374">
        <v>0</v>
      </c>
      <c r="AH374">
        <v>0</v>
      </c>
      <c r="AI374">
        <v>1</v>
      </c>
      <c r="AJ374">
        <v>1</v>
      </c>
      <c r="AK374">
        <v>1</v>
      </c>
      <c r="AL374">
        <v>1</v>
      </c>
      <c r="AM374">
        <v>-2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3.5</v>
      </c>
      <c r="AU374" t="s">
        <v>866</v>
      </c>
      <c r="AV374">
        <v>0</v>
      </c>
      <c r="AW374">
        <v>2</v>
      </c>
      <c r="AX374">
        <v>60526713</v>
      </c>
      <c r="AY374">
        <v>1</v>
      </c>
      <c r="AZ374">
        <v>0</v>
      </c>
      <c r="BA374">
        <v>384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f>ROUND(Y374*Source!I138*DO374,9)</f>
        <v>0</v>
      </c>
      <c r="CX374">
        <f>ROUND(Y374*Source!I138,9)</f>
        <v>0</v>
      </c>
      <c r="CY374">
        <f>AB374</f>
        <v>3.39</v>
      </c>
      <c r="CZ374">
        <f>AF374</f>
        <v>3.18</v>
      </c>
      <c r="DA374">
        <f>AJ374</f>
        <v>1</v>
      </c>
      <c r="DB374">
        <f>ROUND(((ROUND(AT374*CZ374,2)*1.25)*1.1),6)</f>
        <v>15.303750000000001</v>
      </c>
      <c r="DC374">
        <f>ROUND(((ROUND(AT374*AG374,2)*1.25)*1.1),6)</f>
        <v>0</v>
      </c>
      <c r="DD374" t="s">
        <v>3</v>
      </c>
      <c r="DE374" t="s">
        <v>3</v>
      </c>
      <c r="DF374">
        <f t="shared" si="218"/>
        <v>0</v>
      </c>
      <c r="DG374">
        <f t="shared" si="216"/>
        <v>0</v>
      </c>
      <c r="DH374">
        <f t="shared" si="217"/>
        <v>0</v>
      </c>
      <c r="DI374">
        <f t="shared" si="194"/>
        <v>0</v>
      </c>
      <c r="DJ374">
        <f>DG374</f>
        <v>0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">
      <c r="A375">
        <f>ROW(Source!A138)</f>
        <v>138</v>
      </c>
      <c r="B375">
        <v>59204062</v>
      </c>
      <c r="C375">
        <v>60526699</v>
      </c>
      <c r="D375">
        <v>58340578</v>
      </c>
      <c r="E375">
        <v>1</v>
      </c>
      <c r="F375">
        <v>1</v>
      </c>
      <c r="G375">
        <v>1080</v>
      </c>
      <c r="H375">
        <v>2</v>
      </c>
      <c r="I375" t="s">
        <v>862</v>
      </c>
      <c r="J375" t="s">
        <v>863</v>
      </c>
      <c r="K375" t="s">
        <v>864</v>
      </c>
      <c r="L375">
        <v>1368</v>
      </c>
      <c r="N375">
        <v>1011</v>
      </c>
      <c r="O375" t="s">
        <v>865</v>
      </c>
      <c r="P375" t="s">
        <v>865</v>
      </c>
      <c r="Q375">
        <v>1</v>
      </c>
      <c r="W375">
        <v>0</v>
      </c>
      <c r="X375">
        <v>-1985943078</v>
      </c>
      <c r="Y375">
        <f>((AT375*1.25)*1.1)</f>
        <v>1.4300000000000002</v>
      </c>
      <c r="AA375">
        <v>0</v>
      </c>
      <c r="AB375">
        <v>88.67</v>
      </c>
      <c r="AC375">
        <v>13.47</v>
      </c>
      <c r="AD375">
        <v>0</v>
      </c>
      <c r="AE375">
        <v>0</v>
      </c>
      <c r="AF375">
        <v>83.1</v>
      </c>
      <c r="AG375">
        <v>12.62</v>
      </c>
      <c r="AH375">
        <v>0</v>
      </c>
      <c r="AI375">
        <v>1</v>
      </c>
      <c r="AJ375">
        <v>1</v>
      </c>
      <c r="AK375">
        <v>1</v>
      </c>
      <c r="AL375">
        <v>1</v>
      </c>
      <c r="AM375">
        <v>-2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1.04</v>
      </c>
      <c r="AU375" t="s">
        <v>866</v>
      </c>
      <c r="AV375">
        <v>0</v>
      </c>
      <c r="AW375">
        <v>2</v>
      </c>
      <c r="AX375">
        <v>60526714</v>
      </c>
      <c r="AY375">
        <v>1</v>
      </c>
      <c r="AZ375">
        <v>0</v>
      </c>
      <c r="BA375">
        <v>385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f>ROUND(Y375*Source!I138*DO375,9)</f>
        <v>0</v>
      </c>
      <c r="CX375">
        <f>ROUND(Y375*Source!I138,9)</f>
        <v>0</v>
      </c>
      <c r="CY375">
        <f>AB375</f>
        <v>88.67</v>
      </c>
      <c r="CZ375">
        <f>AF375</f>
        <v>83.1</v>
      </c>
      <c r="DA375">
        <f>AJ375</f>
        <v>1</v>
      </c>
      <c r="DB375">
        <f>ROUND(((ROUND(AT375*CZ375,2)*1.25)*1.1),6)</f>
        <v>118.8275</v>
      </c>
      <c r="DC375">
        <f>ROUND(((ROUND(AT375*AG375,2)*1.25)*1.1),6)</f>
        <v>18.04</v>
      </c>
      <c r="DD375" t="s">
        <v>3</v>
      </c>
      <c r="DE375" t="s">
        <v>3</v>
      </c>
      <c r="DF375">
        <f t="shared" si="218"/>
        <v>0</v>
      </c>
      <c r="DG375">
        <f t="shared" si="216"/>
        <v>0</v>
      </c>
      <c r="DH375">
        <f t="shared" si="217"/>
        <v>0</v>
      </c>
      <c r="DI375">
        <f t="shared" si="194"/>
        <v>0</v>
      </c>
      <c r="DJ375">
        <f>DG375</f>
        <v>0</v>
      </c>
      <c r="DK375">
        <v>0</v>
      </c>
      <c r="DL375" t="s">
        <v>867</v>
      </c>
      <c r="DM375">
        <v>0</v>
      </c>
      <c r="DN375" t="s">
        <v>861</v>
      </c>
      <c r="DO375">
        <v>12.62</v>
      </c>
    </row>
    <row r="376" spans="1:119" x14ac:dyDescent="0.2">
      <c r="A376">
        <f>ROW(Source!A138)</f>
        <v>138</v>
      </c>
      <c r="B376">
        <v>59204062</v>
      </c>
      <c r="C376">
        <v>60526699</v>
      </c>
      <c r="D376">
        <v>58339814</v>
      </c>
      <c r="E376">
        <v>1</v>
      </c>
      <c r="F376">
        <v>1</v>
      </c>
      <c r="G376">
        <v>1080</v>
      </c>
      <c r="H376">
        <v>2</v>
      </c>
      <c r="I376" t="s">
        <v>874</v>
      </c>
      <c r="J376" t="s">
        <v>875</v>
      </c>
      <c r="K376" t="s">
        <v>876</v>
      </c>
      <c r="L376">
        <v>1368</v>
      </c>
      <c r="N376">
        <v>1011</v>
      </c>
      <c r="O376" t="s">
        <v>865</v>
      </c>
      <c r="P376" t="s">
        <v>865</v>
      </c>
      <c r="Q376">
        <v>1</v>
      </c>
      <c r="W376">
        <v>0</v>
      </c>
      <c r="X376">
        <v>1087580389</v>
      </c>
      <c r="Y376">
        <f>((AT376*1.25)*1.1)</f>
        <v>0.12375</v>
      </c>
      <c r="AA376">
        <v>0</v>
      </c>
      <c r="AB376">
        <v>191.17</v>
      </c>
      <c r="AC376">
        <v>18.059999999999999</v>
      </c>
      <c r="AD376">
        <v>0</v>
      </c>
      <c r="AE376">
        <v>0</v>
      </c>
      <c r="AF376">
        <v>179.17</v>
      </c>
      <c r="AG376">
        <v>16.93</v>
      </c>
      <c r="AH376">
        <v>0</v>
      </c>
      <c r="AI376">
        <v>1</v>
      </c>
      <c r="AJ376">
        <v>1</v>
      </c>
      <c r="AK376">
        <v>1</v>
      </c>
      <c r="AL376">
        <v>1</v>
      </c>
      <c r="AM376">
        <v>-2</v>
      </c>
      <c r="AN376">
        <v>0</v>
      </c>
      <c r="AO376">
        <v>1</v>
      </c>
      <c r="AP376">
        <v>1</v>
      </c>
      <c r="AQ376">
        <v>0</v>
      </c>
      <c r="AR376">
        <v>0</v>
      </c>
      <c r="AS376" t="s">
        <v>3</v>
      </c>
      <c r="AT376">
        <v>0.09</v>
      </c>
      <c r="AU376" t="s">
        <v>866</v>
      </c>
      <c r="AV376">
        <v>0</v>
      </c>
      <c r="AW376">
        <v>2</v>
      </c>
      <c r="AX376">
        <v>60526715</v>
      </c>
      <c r="AY376">
        <v>1</v>
      </c>
      <c r="AZ376">
        <v>0</v>
      </c>
      <c r="BA376">
        <v>386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f>ROUND(Y376*Source!I138*DO376,9)</f>
        <v>0</v>
      </c>
      <c r="CX376">
        <f>ROUND(Y376*Source!I138,9)</f>
        <v>0</v>
      </c>
      <c r="CY376">
        <f>AB376</f>
        <v>191.17</v>
      </c>
      <c r="CZ376">
        <f>AF376</f>
        <v>179.17</v>
      </c>
      <c r="DA376">
        <f>AJ376</f>
        <v>1</v>
      </c>
      <c r="DB376">
        <f>ROUND(((ROUND(AT376*CZ376,2)*1.25)*1.1),6)</f>
        <v>22.178750000000001</v>
      </c>
      <c r="DC376">
        <f>ROUND(((ROUND(AT376*AG376,2)*1.25)*1.1),6)</f>
        <v>2.09</v>
      </c>
      <c r="DD376" t="s">
        <v>3</v>
      </c>
      <c r="DE376" t="s">
        <v>3</v>
      </c>
      <c r="DF376">
        <f t="shared" si="218"/>
        <v>0</v>
      </c>
      <c r="DG376">
        <f t="shared" si="216"/>
        <v>0</v>
      </c>
      <c r="DH376">
        <f t="shared" si="217"/>
        <v>0</v>
      </c>
      <c r="DI376">
        <f t="shared" si="194"/>
        <v>0</v>
      </c>
      <c r="DJ376">
        <f>DG376</f>
        <v>0</v>
      </c>
      <c r="DK376">
        <v>0</v>
      </c>
      <c r="DL376" t="s">
        <v>867</v>
      </c>
      <c r="DM376">
        <v>0</v>
      </c>
      <c r="DN376" t="s">
        <v>861</v>
      </c>
      <c r="DO376">
        <v>16.93</v>
      </c>
    </row>
    <row r="377" spans="1:119" x14ac:dyDescent="0.2">
      <c r="A377">
        <f>ROW(Source!A138)</f>
        <v>138</v>
      </c>
      <c r="B377">
        <v>59204062</v>
      </c>
      <c r="C377">
        <v>60526699</v>
      </c>
      <c r="D377">
        <v>58308814</v>
      </c>
      <c r="E377">
        <v>1</v>
      </c>
      <c r="F377">
        <v>1</v>
      </c>
      <c r="G377">
        <v>1080</v>
      </c>
      <c r="H377">
        <v>3</v>
      </c>
      <c r="I377" t="s">
        <v>890</v>
      </c>
      <c r="J377" t="s">
        <v>891</v>
      </c>
      <c r="K377" t="s">
        <v>892</v>
      </c>
      <c r="L377">
        <v>1339</v>
      </c>
      <c r="N377">
        <v>1007</v>
      </c>
      <c r="O377" t="s">
        <v>893</v>
      </c>
      <c r="P377" t="s">
        <v>893</v>
      </c>
      <c r="Q377">
        <v>1</v>
      </c>
      <c r="W377">
        <v>0</v>
      </c>
      <c r="X377">
        <v>-744103292</v>
      </c>
      <c r="Y377">
        <f t="shared" ref="Y377:Y384" si="219">AT377</f>
        <v>0.93733</v>
      </c>
      <c r="AA377">
        <v>7.07</v>
      </c>
      <c r="AB377">
        <v>0</v>
      </c>
      <c r="AC377">
        <v>0</v>
      </c>
      <c r="AD377">
        <v>0</v>
      </c>
      <c r="AE377">
        <v>7.07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1</v>
      </c>
      <c r="AL377">
        <v>1</v>
      </c>
      <c r="AM377">
        <v>-2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0.93733</v>
      </c>
      <c r="AU377" t="s">
        <v>3</v>
      </c>
      <c r="AV377">
        <v>0</v>
      </c>
      <c r="AW377">
        <v>2</v>
      </c>
      <c r="AX377">
        <v>60526716</v>
      </c>
      <c r="AY377">
        <v>1</v>
      </c>
      <c r="AZ377">
        <v>0</v>
      </c>
      <c r="BA377">
        <v>387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v>0</v>
      </c>
      <c r="CX377">
        <f>ROUND(Y377*Source!I138,9)</f>
        <v>0</v>
      </c>
      <c r="CY377">
        <f t="shared" ref="CY377:CY384" si="220">AA377</f>
        <v>7.07</v>
      </c>
      <c r="CZ377">
        <f t="shared" ref="CZ377:CZ384" si="221">AE377</f>
        <v>7.07</v>
      </c>
      <c r="DA377">
        <f t="shared" ref="DA377:DA384" si="222">AI377</f>
        <v>1</v>
      </c>
      <c r="DB377">
        <f t="shared" ref="DB377:DB384" si="223">ROUND(ROUND(AT377*CZ377,2),6)</f>
        <v>6.63</v>
      </c>
      <c r="DC377">
        <f t="shared" ref="DC377:DC384" si="224">ROUND(ROUND(AT377*AG377,2),6)</f>
        <v>0</v>
      </c>
      <c r="DD377" t="s">
        <v>3</v>
      </c>
      <c r="DE377" t="s">
        <v>3</v>
      </c>
      <c r="DF377">
        <f t="shared" si="218"/>
        <v>0</v>
      </c>
      <c r="DG377">
        <f t="shared" si="216"/>
        <v>0</v>
      </c>
      <c r="DH377">
        <f t="shared" si="217"/>
        <v>0</v>
      </c>
      <c r="DI377">
        <f t="shared" si="194"/>
        <v>0</v>
      </c>
      <c r="DJ377">
        <f t="shared" ref="DJ377:DJ384" si="225">DF377</f>
        <v>0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">
      <c r="A378">
        <f>ROW(Source!A138)</f>
        <v>138</v>
      </c>
      <c r="B378">
        <v>59204062</v>
      </c>
      <c r="C378">
        <v>60526699</v>
      </c>
      <c r="D378">
        <v>58308933</v>
      </c>
      <c r="E378">
        <v>1</v>
      </c>
      <c r="F378">
        <v>1</v>
      </c>
      <c r="G378">
        <v>1080</v>
      </c>
      <c r="H378">
        <v>3</v>
      </c>
      <c r="I378" t="s">
        <v>897</v>
      </c>
      <c r="J378" t="s">
        <v>898</v>
      </c>
      <c r="K378" t="s">
        <v>899</v>
      </c>
      <c r="L378">
        <v>1348</v>
      </c>
      <c r="N378">
        <v>1009</v>
      </c>
      <c r="O378" t="s">
        <v>900</v>
      </c>
      <c r="P378" t="s">
        <v>900</v>
      </c>
      <c r="Q378">
        <v>1000</v>
      </c>
      <c r="W378">
        <v>0</v>
      </c>
      <c r="X378">
        <v>1469978170</v>
      </c>
      <c r="Y378">
        <f t="shared" si="219"/>
        <v>2.51E-5</v>
      </c>
      <c r="AA378">
        <v>3234.81</v>
      </c>
      <c r="AB378">
        <v>0</v>
      </c>
      <c r="AC378">
        <v>0</v>
      </c>
      <c r="AD378">
        <v>0</v>
      </c>
      <c r="AE378">
        <v>3234.81</v>
      </c>
      <c r="AF378">
        <v>0</v>
      </c>
      <c r="AG378">
        <v>0</v>
      </c>
      <c r="AH378">
        <v>0</v>
      </c>
      <c r="AI378">
        <v>1</v>
      </c>
      <c r="AJ378">
        <v>1</v>
      </c>
      <c r="AK378">
        <v>1</v>
      </c>
      <c r="AL378">
        <v>1</v>
      </c>
      <c r="AM378">
        <v>-2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2.51E-5</v>
      </c>
      <c r="AU378" t="s">
        <v>3</v>
      </c>
      <c r="AV378">
        <v>0</v>
      </c>
      <c r="AW378">
        <v>2</v>
      </c>
      <c r="AX378">
        <v>60526717</v>
      </c>
      <c r="AY378">
        <v>1</v>
      </c>
      <c r="AZ378">
        <v>0</v>
      </c>
      <c r="BA378">
        <v>388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v>0</v>
      </c>
      <c r="CX378">
        <f>ROUND(Y378*Source!I138,9)</f>
        <v>0</v>
      </c>
      <c r="CY378">
        <f t="shared" si="220"/>
        <v>3234.81</v>
      </c>
      <c r="CZ378">
        <f t="shared" si="221"/>
        <v>3234.81</v>
      </c>
      <c r="DA378">
        <f t="shared" si="222"/>
        <v>1</v>
      </c>
      <c r="DB378">
        <f t="shared" si="223"/>
        <v>0.08</v>
      </c>
      <c r="DC378">
        <f t="shared" si="224"/>
        <v>0</v>
      </c>
      <c r="DD378" t="s">
        <v>3</v>
      </c>
      <c r="DE378" t="s">
        <v>3</v>
      </c>
      <c r="DF378">
        <f t="shared" si="218"/>
        <v>0</v>
      </c>
      <c r="DG378">
        <f t="shared" si="216"/>
        <v>0</v>
      </c>
      <c r="DH378">
        <f t="shared" si="217"/>
        <v>0</v>
      </c>
      <c r="DI378">
        <f t="shared" si="194"/>
        <v>0</v>
      </c>
      <c r="DJ378">
        <f t="shared" si="225"/>
        <v>0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">
      <c r="A379">
        <f>ROW(Source!A138)</f>
        <v>138</v>
      </c>
      <c r="B379">
        <v>59204062</v>
      </c>
      <c r="C379">
        <v>60526699</v>
      </c>
      <c r="D379">
        <v>58308746</v>
      </c>
      <c r="E379">
        <v>1</v>
      </c>
      <c r="F379">
        <v>1</v>
      </c>
      <c r="G379">
        <v>1080</v>
      </c>
      <c r="H379">
        <v>3</v>
      </c>
      <c r="I379" t="s">
        <v>901</v>
      </c>
      <c r="J379" t="s">
        <v>902</v>
      </c>
      <c r="K379" t="s">
        <v>903</v>
      </c>
      <c r="L379">
        <v>1339</v>
      </c>
      <c r="N379">
        <v>1007</v>
      </c>
      <c r="O379" t="s">
        <v>893</v>
      </c>
      <c r="P379" t="s">
        <v>893</v>
      </c>
      <c r="Q379">
        <v>1</v>
      </c>
      <c r="W379">
        <v>0</v>
      </c>
      <c r="X379">
        <v>1565098517</v>
      </c>
      <c r="Y379">
        <f t="shared" si="219"/>
        <v>1.7</v>
      </c>
      <c r="AA379">
        <v>53.42</v>
      </c>
      <c r="AB379">
        <v>0</v>
      </c>
      <c r="AC379">
        <v>0</v>
      </c>
      <c r="AD379">
        <v>0</v>
      </c>
      <c r="AE379">
        <v>53.42</v>
      </c>
      <c r="AF379">
        <v>0</v>
      </c>
      <c r="AG379">
        <v>0</v>
      </c>
      <c r="AH379">
        <v>0</v>
      </c>
      <c r="AI379">
        <v>1</v>
      </c>
      <c r="AJ379">
        <v>1</v>
      </c>
      <c r="AK379">
        <v>1</v>
      </c>
      <c r="AL379">
        <v>1</v>
      </c>
      <c r="AM379">
        <v>-2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1.7</v>
      </c>
      <c r="AU379" t="s">
        <v>3</v>
      </c>
      <c r="AV379">
        <v>0</v>
      </c>
      <c r="AW379">
        <v>2</v>
      </c>
      <c r="AX379">
        <v>60526718</v>
      </c>
      <c r="AY379">
        <v>1</v>
      </c>
      <c r="AZ379">
        <v>0</v>
      </c>
      <c r="BA379">
        <v>389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v>0</v>
      </c>
      <c r="CX379">
        <f>ROUND(Y379*Source!I138,9)</f>
        <v>0</v>
      </c>
      <c r="CY379">
        <f t="shared" si="220"/>
        <v>53.42</v>
      </c>
      <c r="CZ379">
        <f t="shared" si="221"/>
        <v>53.42</v>
      </c>
      <c r="DA379">
        <f t="shared" si="222"/>
        <v>1</v>
      </c>
      <c r="DB379">
        <f t="shared" si="223"/>
        <v>90.81</v>
      </c>
      <c r="DC379">
        <f t="shared" si="224"/>
        <v>0</v>
      </c>
      <c r="DD379" t="s">
        <v>3</v>
      </c>
      <c r="DE379" t="s">
        <v>3</v>
      </c>
      <c r="DF379">
        <f t="shared" si="218"/>
        <v>0</v>
      </c>
      <c r="DG379">
        <f t="shared" si="216"/>
        <v>0</v>
      </c>
      <c r="DH379">
        <f t="shared" si="217"/>
        <v>0</v>
      </c>
      <c r="DI379">
        <f t="shared" si="194"/>
        <v>0</v>
      </c>
      <c r="DJ379">
        <f t="shared" si="225"/>
        <v>0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">
      <c r="A380">
        <f>ROW(Source!A138)</f>
        <v>138</v>
      </c>
      <c r="B380">
        <v>59204062</v>
      </c>
      <c r="C380">
        <v>60526699</v>
      </c>
      <c r="D380">
        <v>58309012</v>
      </c>
      <c r="E380">
        <v>1</v>
      </c>
      <c r="F380">
        <v>1</v>
      </c>
      <c r="G380">
        <v>1080</v>
      </c>
      <c r="H380">
        <v>3</v>
      </c>
      <c r="I380" t="s">
        <v>904</v>
      </c>
      <c r="J380" t="s">
        <v>905</v>
      </c>
      <c r="K380" t="s">
        <v>906</v>
      </c>
      <c r="L380">
        <v>1339</v>
      </c>
      <c r="N380">
        <v>1007</v>
      </c>
      <c r="O380" t="s">
        <v>893</v>
      </c>
      <c r="P380" t="s">
        <v>893</v>
      </c>
      <c r="Q380">
        <v>1</v>
      </c>
      <c r="W380">
        <v>0</v>
      </c>
      <c r="X380">
        <v>-388798825</v>
      </c>
      <c r="Y380">
        <f t="shared" si="219"/>
        <v>1.68</v>
      </c>
      <c r="AA380">
        <v>5.82</v>
      </c>
      <c r="AB380">
        <v>0</v>
      </c>
      <c r="AC380">
        <v>0</v>
      </c>
      <c r="AD380">
        <v>0</v>
      </c>
      <c r="AE380">
        <v>5.82</v>
      </c>
      <c r="AF380">
        <v>0</v>
      </c>
      <c r="AG380">
        <v>0</v>
      </c>
      <c r="AH380">
        <v>0</v>
      </c>
      <c r="AI380">
        <v>1</v>
      </c>
      <c r="AJ380">
        <v>1</v>
      </c>
      <c r="AK380">
        <v>1</v>
      </c>
      <c r="AL380">
        <v>1</v>
      </c>
      <c r="AM380">
        <v>-2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1.68</v>
      </c>
      <c r="AU380" t="s">
        <v>3</v>
      </c>
      <c r="AV380">
        <v>0</v>
      </c>
      <c r="AW380">
        <v>2</v>
      </c>
      <c r="AX380">
        <v>60526719</v>
      </c>
      <c r="AY380">
        <v>1</v>
      </c>
      <c r="AZ380">
        <v>0</v>
      </c>
      <c r="BA380">
        <v>390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ROUND(Y380*Source!I138,9)</f>
        <v>0</v>
      </c>
      <c r="CY380">
        <f t="shared" si="220"/>
        <v>5.82</v>
      </c>
      <c r="CZ380">
        <f t="shared" si="221"/>
        <v>5.82</v>
      </c>
      <c r="DA380">
        <f t="shared" si="222"/>
        <v>1</v>
      </c>
      <c r="DB380">
        <f t="shared" si="223"/>
        <v>9.7799999999999994</v>
      </c>
      <c r="DC380">
        <f t="shared" si="224"/>
        <v>0</v>
      </c>
      <c r="DD380" t="s">
        <v>3</v>
      </c>
      <c r="DE380" t="s">
        <v>3</v>
      </c>
      <c r="DF380">
        <f t="shared" si="218"/>
        <v>0</v>
      </c>
      <c r="DG380">
        <f t="shared" si="216"/>
        <v>0</v>
      </c>
      <c r="DH380">
        <f t="shared" si="217"/>
        <v>0</v>
      </c>
      <c r="DI380">
        <f t="shared" si="194"/>
        <v>0</v>
      </c>
      <c r="DJ380">
        <f t="shared" si="225"/>
        <v>0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">
      <c r="A381">
        <f>ROW(Source!A138)</f>
        <v>138</v>
      </c>
      <c r="B381">
        <v>59204062</v>
      </c>
      <c r="C381">
        <v>60526699</v>
      </c>
      <c r="D381">
        <v>58309395</v>
      </c>
      <c r="E381">
        <v>1</v>
      </c>
      <c r="F381">
        <v>1</v>
      </c>
      <c r="G381">
        <v>1080</v>
      </c>
      <c r="H381">
        <v>3</v>
      </c>
      <c r="I381" t="s">
        <v>913</v>
      </c>
      <c r="J381" t="s">
        <v>914</v>
      </c>
      <c r="K381" t="s">
        <v>915</v>
      </c>
      <c r="L381">
        <v>1348</v>
      </c>
      <c r="N381">
        <v>1009</v>
      </c>
      <c r="O381" t="s">
        <v>900</v>
      </c>
      <c r="P381" t="s">
        <v>900</v>
      </c>
      <c r="Q381">
        <v>1000</v>
      </c>
      <c r="W381">
        <v>0</v>
      </c>
      <c r="X381">
        <v>1017087992</v>
      </c>
      <c r="Y381">
        <f t="shared" si="219"/>
        <v>1E-3</v>
      </c>
      <c r="AA381">
        <v>35445.93</v>
      </c>
      <c r="AB381">
        <v>0</v>
      </c>
      <c r="AC381">
        <v>0</v>
      </c>
      <c r="AD381">
        <v>0</v>
      </c>
      <c r="AE381">
        <v>35445.93</v>
      </c>
      <c r="AF381">
        <v>0</v>
      </c>
      <c r="AG381">
        <v>0</v>
      </c>
      <c r="AH381">
        <v>0</v>
      </c>
      <c r="AI381">
        <v>1</v>
      </c>
      <c r="AJ381">
        <v>1</v>
      </c>
      <c r="AK381">
        <v>1</v>
      </c>
      <c r="AL381">
        <v>1</v>
      </c>
      <c r="AM381">
        <v>-2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1E-3</v>
      </c>
      <c r="AU381" t="s">
        <v>3</v>
      </c>
      <c r="AV381">
        <v>0</v>
      </c>
      <c r="AW381">
        <v>2</v>
      </c>
      <c r="AX381">
        <v>60526720</v>
      </c>
      <c r="AY381">
        <v>1</v>
      </c>
      <c r="AZ381">
        <v>0</v>
      </c>
      <c r="BA381">
        <v>391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ROUND(Y381*Source!I138,9)</f>
        <v>0</v>
      </c>
      <c r="CY381">
        <f t="shared" si="220"/>
        <v>35445.93</v>
      </c>
      <c r="CZ381">
        <f t="shared" si="221"/>
        <v>35445.93</v>
      </c>
      <c r="DA381">
        <f t="shared" si="222"/>
        <v>1</v>
      </c>
      <c r="DB381">
        <f t="shared" si="223"/>
        <v>35.450000000000003</v>
      </c>
      <c r="DC381">
        <f t="shared" si="224"/>
        <v>0</v>
      </c>
      <c r="DD381" t="s">
        <v>3</v>
      </c>
      <c r="DE381" t="s">
        <v>3</v>
      </c>
      <c r="DF381">
        <f t="shared" si="218"/>
        <v>0</v>
      </c>
      <c r="DG381">
        <f t="shared" si="216"/>
        <v>0</v>
      </c>
      <c r="DH381">
        <f t="shared" si="217"/>
        <v>0</v>
      </c>
      <c r="DI381">
        <f t="shared" si="194"/>
        <v>0</v>
      </c>
      <c r="DJ381">
        <f t="shared" si="225"/>
        <v>0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">
      <c r="A382">
        <f>ROW(Source!A138)</f>
        <v>138</v>
      </c>
      <c r="B382">
        <v>59204062</v>
      </c>
      <c r="C382">
        <v>60526699</v>
      </c>
      <c r="D382">
        <v>58326209</v>
      </c>
      <c r="E382">
        <v>1</v>
      </c>
      <c r="F382">
        <v>1</v>
      </c>
      <c r="G382">
        <v>1080</v>
      </c>
      <c r="H382">
        <v>3</v>
      </c>
      <c r="I382" t="s">
        <v>87</v>
      </c>
      <c r="J382" t="s">
        <v>89</v>
      </c>
      <c r="K382" t="s">
        <v>148</v>
      </c>
      <c r="L382">
        <v>1354</v>
      </c>
      <c r="N382">
        <v>1010</v>
      </c>
      <c r="O382" t="s">
        <v>39</v>
      </c>
      <c r="P382" t="s">
        <v>39</v>
      </c>
      <c r="Q382">
        <v>1</v>
      </c>
      <c r="W382">
        <v>0</v>
      </c>
      <c r="X382">
        <v>-925062224</v>
      </c>
      <c r="Y382">
        <f t="shared" si="219"/>
        <v>62.5</v>
      </c>
      <c r="AA382">
        <v>22.71</v>
      </c>
      <c r="AB382">
        <v>0</v>
      </c>
      <c r="AC382">
        <v>0</v>
      </c>
      <c r="AD382">
        <v>0</v>
      </c>
      <c r="AE382">
        <v>22.71</v>
      </c>
      <c r="AF382">
        <v>0</v>
      </c>
      <c r="AG382">
        <v>0</v>
      </c>
      <c r="AH382">
        <v>0</v>
      </c>
      <c r="AI382">
        <v>1</v>
      </c>
      <c r="AJ382">
        <v>1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 t="s">
        <v>3</v>
      </c>
      <c r="AT382">
        <v>62.5</v>
      </c>
      <c r="AU382" t="s">
        <v>3</v>
      </c>
      <c r="AV382">
        <v>0</v>
      </c>
      <c r="AW382">
        <v>1</v>
      </c>
      <c r="AX382">
        <v>-1</v>
      </c>
      <c r="AY382">
        <v>0</v>
      </c>
      <c r="AZ382">
        <v>0</v>
      </c>
      <c r="BA382" t="s">
        <v>3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ROUND(Y382*Source!I138,9)</f>
        <v>0</v>
      </c>
      <c r="CY382">
        <f t="shared" si="220"/>
        <v>22.71</v>
      </c>
      <c r="CZ382">
        <f t="shared" si="221"/>
        <v>22.71</v>
      </c>
      <c r="DA382">
        <f t="shared" si="222"/>
        <v>1</v>
      </c>
      <c r="DB382">
        <f t="shared" si="223"/>
        <v>1419.38</v>
      </c>
      <c r="DC382">
        <f t="shared" si="224"/>
        <v>0</v>
      </c>
      <c r="DD382" t="s">
        <v>3</v>
      </c>
      <c r="DE382" t="s">
        <v>3</v>
      </c>
      <c r="DF382">
        <f t="shared" si="218"/>
        <v>0</v>
      </c>
      <c r="DG382">
        <f t="shared" si="216"/>
        <v>0</v>
      </c>
      <c r="DH382">
        <f t="shared" si="217"/>
        <v>0</v>
      </c>
      <c r="DI382">
        <f t="shared" si="194"/>
        <v>0</v>
      </c>
      <c r="DJ382">
        <f t="shared" si="225"/>
        <v>0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">
      <c r="A383">
        <f>ROW(Source!A138)</f>
        <v>138</v>
      </c>
      <c r="B383">
        <v>59204062</v>
      </c>
      <c r="C383">
        <v>60526699</v>
      </c>
      <c r="D383">
        <v>58321784</v>
      </c>
      <c r="E383">
        <v>1</v>
      </c>
      <c r="F383">
        <v>1</v>
      </c>
      <c r="G383">
        <v>1080</v>
      </c>
      <c r="H383">
        <v>3</v>
      </c>
      <c r="I383" t="s">
        <v>168</v>
      </c>
      <c r="J383" t="s">
        <v>170</v>
      </c>
      <c r="K383" t="s">
        <v>169</v>
      </c>
      <c r="L383">
        <v>1301</v>
      </c>
      <c r="N383">
        <v>1003</v>
      </c>
      <c r="O383" t="s">
        <v>34</v>
      </c>
      <c r="P383" t="s">
        <v>34</v>
      </c>
      <c r="Q383">
        <v>1</v>
      </c>
      <c r="W383">
        <v>0</v>
      </c>
      <c r="X383">
        <v>-1879713988</v>
      </c>
      <c r="Y383">
        <f t="shared" si="219"/>
        <v>100</v>
      </c>
      <c r="AA383">
        <v>111.84</v>
      </c>
      <c r="AB383">
        <v>0</v>
      </c>
      <c r="AC383">
        <v>0</v>
      </c>
      <c r="AD383">
        <v>0</v>
      </c>
      <c r="AE383">
        <v>111.84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1</v>
      </c>
      <c r="AL383">
        <v>1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 t="s">
        <v>3</v>
      </c>
      <c r="AT383">
        <v>100</v>
      </c>
      <c r="AU383" t="s">
        <v>3</v>
      </c>
      <c r="AV383">
        <v>0</v>
      </c>
      <c r="AW383">
        <v>1</v>
      </c>
      <c r="AX383">
        <v>-1</v>
      </c>
      <c r="AY383">
        <v>0</v>
      </c>
      <c r="AZ383">
        <v>0</v>
      </c>
      <c r="BA383" t="s">
        <v>3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ROUND(Y383*Source!I138,9)</f>
        <v>0</v>
      </c>
      <c r="CY383">
        <f t="shared" si="220"/>
        <v>111.84</v>
      </c>
      <c r="CZ383">
        <f t="shared" si="221"/>
        <v>111.84</v>
      </c>
      <c r="DA383">
        <f t="shared" si="222"/>
        <v>1</v>
      </c>
      <c r="DB383">
        <f t="shared" si="223"/>
        <v>11184</v>
      </c>
      <c r="DC383">
        <f t="shared" si="224"/>
        <v>0</v>
      </c>
      <c r="DD383" t="s">
        <v>3</v>
      </c>
      <c r="DE383" t="s">
        <v>3</v>
      </c>
      <c r="DF383">
        <f t="shared" si="218"/>
        <v>0</v>
      </c>
      <c r="DG383">
        <f t="shared" si="216"/>
        <v>0</v>
      </c>
      <c r="DH383">
        <f t="shared" si="217"/>
        <v>0</v>
      </c>
      <c r="DI383">
        <f t="shared" si="194"/>
        <v>0</v>
      </c>
      <c r="DJ383">
        <f t="shared" si="225"/>
        <v>0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">
      <c r="A384">
        <f>ROW(Source!A138)</f>
        <v>138</v>
      </c>
      <c r="B384">
        <v>59204062</v>
      </c>
      <c r="C384">
        <v>60526699</v>
      </c>
      <c r="D384">
        <v>58316216</v>
      </c>
      <c r="E384">
        <v>1</v>
      </c>
      <c r="F384">
        <v>1</v>
      </c>
      <c r="G384">
        <v>1080</v>
      </c>
      <c r="H384">
        <v>3</v>
      </c>
      <c r="I384" t="s">
        <v>917</v>
      </c>
      <c r="J384" t="s">
        <v>918</v>
      </c>
      <c r="K384" t="s">
        <v>919</v>
      </c>
      <c r="L384">
        <v>1339</v>
      </c>
      <c r="N384">
        <v>1007</v>
      </c>
      <c r="O384" t="s">
        <v>893</v>
      </c>
      <c r="P384" t="s">
        <v>893</v>
      </c>
      <c r="Q384">
        <v>1</v>
      </c>
      <c r="W384">
        <v>0</v>
      </c>
      <c r="X384">
        <v>-1274486266</v>
      </c>
      <c r="Y384">
        <f t="shared" si="219"/>
        <v>7.0000000000000001E-3</v>
      </c>
      <c r="AA384">
        <v>439.5</v>
      </c>
      <c r="AB384">
        <v>0</v>
      </c>
      <c r="AC384">
        <v>0</v>
      </c>
      <c r="AD384">
        <v>0</v>
      </c>
      <c r="AE384">
        <v>439.5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1</v>
      </c>
      <c r="AL384">
        <v>1</v>
      </c>
      <c r="AM384">
        <v>-2</v>
      </c>
      <c r="AN384">
        <v>0</v>
      </c>
      <c r="AO384">
        <v>1</v>
      </c>
      <c r="AP384">
        <v>1</v>
      </c>
      <c r="AQ384">
        <v>0</v>
      </c>
      <c r="AR384">
        <v>0</v>
      </c>
      <c r="AS384" t="s">
        <v>3</v>
      </c>
      <c r="AT384">
        <v>7.0000000000000001E-3</v>
      </c>
      <c r="AU384" t="s">
        <v>3</v>
      </c>
      <c r="AV384">
        <v>0</v>
      </c>
      <c r="AW384">
        <v>2</v>
      </c>
      <c r="AX384">
        <v>60526721</v>
      </c>
      <c r="AY384">
        <v>1</v>
      </c>
      <c r="AZ384">
        <v>0</v>
      </c>
      <c r="BA384">
        <v>392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ROUND(Y384*Source!I138,9)</f>
        <v>0</v>
      </c>
      <c r="CY384">
        <f t="shared" si="220"/>
        <v>439.5</v>
      </c>
      <c r="CZ384">
        <f t="shared" si="221"/>
        <v>439.5</v>
      </c>
      <c r="DA384">
        <f t="shared" si="222"/>
        <v>1</v>
      </c>
      <c r="DB384">
        <f t="shared" si="223"/>
        <v>3.08</v>
      </c>
      <c r="DC384">
        <f t="shared" si="224"/>
        <v>0</v>
      </c>
      <c r="DD384" t="s">
        <v>3</v>
      </c>
      <c r="DE384" t="s">
        <v>3</v>
      </c>
      <c r="DF384">
        <f t="shared" si="218"/>
        <v>0</v>
      </c>
      <c r="DG384">
        <f t="shared" si="216"/>
        <v>0</v>
      </c>
      <c r="DH384">
        <f t="shared" si="217"/>
        <v>0</v>
      </c>
      <c r="DI384">
        <f t="shared" si="194"/>
        <v>0</v>
      </c>
      <c r="DJ384">
        <f t="shared" si="225"/>
        <v>0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">
      <c r="A385">
        <f>ROW(Source!A139)</f>
        <v>139</v>
      </c>
      <c r="B385">
        <v>59204059</v>
      </c>
      <c r="C385">
        <v>60526699</v>
      </c>
      <c r="D385">
        <v>58266404</v>
      </c>
      <c r="E385">
        <v>1080</v>
      </c>
      <c r="F385">
        <v>1</v>
      </c>
      <c r="G385">
        <v>1080</v>
      </c>
      <c r="H385">
        <v>1</v>
      </c>
      <c r="I385" t="s">
        <v>859</v>
      </c>
      <c r="J385" t="s">
        <v>3</v>
      </c>
      <c r="K385" t="s">
        <v>860</v>
      </c>
      <c r="L385">
        <v>1191</v>
      </c>
      <c r="N385">
        <v>1013</v>
      </c>
      <c r="O385" t="s">
        <v>861</v>
      </c>
      <c r="P385" t="s">
        <v>861</v>
      </c>
      <c r="Q385">
        <v>1</v>
      </c>
      <c r="W385">
        <v>0</v>
      </c>
      <c r="X385">
        <v>476480486</v>
      </c>
      <c r="Y385">
        <f>((AT385*1.15)*1.1)</f>
        <v>70.207499999999996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5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55.5</v>
      </c>
      <c r="AU385" t="s">
        <v>26</v>
      </c>
      <c r="AV385">
        <v>1</v>
      </c>
      <c r="AW385">
        <v>2</v>
      </c>
      <c r="AX385">
        <v>60526712</v>
      </c>
      <c r="AY385">
        <v>1</v>
      </c>
      <c r="AZ385">
        <v>0</v>
      </c>
      <c r="BA385">
        <v>396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U385">
        <f>ROUND(AT385*Source!I139*AH385*AL385,2)</f>
        <v>0</v>
      </c>
      <c r="CV385">
        <f>ROUND(Y385*Source!I139,9)</f>
        <v>0</v>
      </c>
      <c r="CW385">
        <v>0</v>
      </c>
      <c r="CX385">
        <f>ROUND(Y385*Source!I139,9)</f>
        <v>0</v>
      </c>
      <c r="CY385">
        <f>AD385</f>
        <v>0</v>
      </c>
      <c r="CZ385">
        <f>AH385</f>
        <v>0</v>
      </c>
      <c r="DA385">
        <f>AL385</f>
        <v>1</v>
      </c>
      <c r="DB385">
        <f>ROUND(((ROUND(AT385*CZ385,2)*1.15)*1.1),6)</f>
        <v>0</v>
      </c>
      <c r="DC385">
        <f>ROUND(((ROUND(AT385*AG385,2)*1.15)*1.1),6)</f>
        <v>0</v>
      </c>
      <c r="DD385" t="s">
        <v>3</v>
      </c>
      <c r="DE385" t="s">
        <v>3</v>
      </c>
      <c r="DF385">
        <f t="shared" si="218"/>
        <v>0</v>
      </c>
      <c r="DG385">
        <f t="shared" si="216"/>
        <v>0</v>
      </c>
      <c r="DH385">
        <f t="shared" si="217"/>
        <v>0</v>
      </c>
      <c r="DI385">
        <f t="shared" ref="DI385:DI448" si="226">ROUND(ROUND(AH385,2)*CX385,2)</f>
        <v>0</v>
      </c>
      <c r="DJ385">
        <f>DI385</f>
        <v>0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">
      <c r="A386">
        <f>ROW(Source!A139)</f>
        <v>139</v>
      </c>
      <c r="B386">
        <v>59204059</v>
      </c>
      <c r="C386">
        <v>60526699</v>
      </c>
      <c r="D386">
        <v>58340276</v>
      </c>
      <c r="E386">
        <v>1</v>
      </c>
      <c r="F386">
        <v>1</v>
      </c>
      <c r="G386">
        <v>1080</v>
      </c>
      <c r="H386">
        <v>2</v>
      </c>
      <c r="I386" t="s">
        <v>887</v>
      </c>
      <c r="J386" t="s">
        <v>888</v>
      </c>
      <c r="K386" t="s">
        <v>889</v>
      </c>
      <c r="L386">
        <v>1368</v>
      </c>
      <c r="N386">
        <v>1011</v>
      </c>
      <c r="O386" t="s">
        <v>865</v>
      </c>
      <c r="P386" t="s">
        <v>865</v>
      </c>
      <c r="Q386">
        <v>1</v>
      </c>
      <c r="W386">
        <v>0</v>
      </c>
      <c r="X386">
        <v>-886582249</v>
      </c>
      <c r="Y386">
        <f>((AT386*1.25)*1.1)</f>
        <v>4.8125</v>
      </c>
      <c r="AA386">
        <v>0</v>
      </c>
      <c r="AB386">
        <v>39.799999999999997</v>
      </c>
      <c r="AC386">
        <v>0</v>
      </c>
      <c r="AD386">
        <v>0</v>
      </c>
      <c r="AE386">
        <v>0</v>
      </c>
      <c r="AF386">
        <v>3.18</v>
      </c>
      <c r="AG386">
        <v>0</v>
      </c>
      <c r="AH386">
        <v>0</v>
      </c>
      <c r="AI386">
        <v>1</v>
      </c>
      <c r="AJ386">
        <v>11.73</v>
      </c>
      <c r="AK386">
        <v>54.99</v>
      </c>
      <c r="AL386">
        <v>1</v>
      </c>
      <c r="AM386">
        <v>2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3.5</v>
      </c>
      <c r="AU386" t="s">
        <v>866</v>
      </c>
      <c r="AV386">
        <v>0</v>
      </c>
      <c r="AW386">
        <v>2</v>
      </c>
      <c r="AX386">
        <v>60526713</v>
      </c>
      <c r="AY386">
        <v>1</v>
      </c>
      <c r="AZ386">
        <v>0</v>
      </c>
      <c r="BA386">
        <v>397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f>ROUND(Y386*Source!I139*DO386,9)</f>
        <v>0</v>
      </c>
      <c r="CX386">
        <f>ROUND(Y386*Source!I139,9)</f>
        <v>0</v>
      </c>
      <c r="CY386">
        <f>AB386</f>
        <v>39.799999999999997</v>
      </c>
      <c r="CZ386">
        <f>AF386</f>
        <v>3.18</v>
      </c>
      <c r="DA386">
        <f>AJ386</f>
        <v>11.73</v>
      </c>
      <c r="DB386">
        <f>ROUND(((ROUND(AT386*CZ386,2)*1.25)*1.1),6)</f>
        <v>15.303750000000001</v>
      </c>
      <c r="DC386">
        <f>ROUND(((ROUND(AT386*AG386,2)*1.25)*1.1),6)</f>
        <v>0</v>
      </c>
      <c r="DD386" t="s">
        <v>3</v>
      </c>
      <c r="DE386" t="s">
        <v>3</v>
      </c>
      <c r="DF386">
        <f t="shared" si="218"/>
        <v>0</v>
      </c>
      <c r="DG386">
        <f>ROUND(ROUND(AF386*AJ386,2)*CX386,2)</f>
        <v>0</v>
      </c>
      <c r="DH386">
        <f>ROUND(ROUND(AG386*AK386,2)*CX386,2)</f>
        <v>0</v>
      </c>
      <c r="DI386">
        <f t="shared" si="226"/>
        <v>0</v>
      </c>
      <c r="DJ386">
        <f>DG386</f>
        <v>0</v>
      </c>
      <c r="DK386">
        <v>0</v>
      </c>
      <c r="DL386" t="s">
        <v>3</v>
      </c>
      <c r="DM386">
        <v>0</v>
      </c>
      <c r="DN386" t="s">
        <v>3</v>
      </c>
      <c r="DO386">
        <v>0</v>
      </c>
    </row>
    <row r="387" spans="1:119" x14ac:dyDescent="0.2">
      <c r="A387">
        <f>ROW(Source!A139)</f>
        <v>139</v>
      </c>
      <c r="B387">
        <v>59204059</v>
      </c>
      <c r="C387">
        <v>60526699</v>
      </c>
      <c r="D387">
        <v>58340578</v>
      </c>
      <c r="E387">
        <v>1</v>
      </c>
      <c r="F387">
        <v>1</v>
      </c>
      <c r="G387">
        <v>1080</v>
      </c>
      <c r="H387">
        <v>2</v>
      </c>
      <c r="I387" t="s">
        <v>862</v>
      </c>
      <c r="J387" t="s">
        <v>863</v>
      </c>
      <c r="K387" t="s">
        <v>864</v>
      </c>
      <c r="L387">
        <v>1368</v>
      </c>
      <c r="N387">
        <v>1011</v>
      </c>
      <c r="O387" t="s">
        <v>865</v>
      </c>
      <c r="P387" t="s">
        <v>865</v>
      </c>
      <c r="Q387">
        <v>1</v>
      </c>
      <c r="W387">
        <v>0</v>
      </c>
      <c r="X387">
        <v>-1985943078</v>
      </c>
      <c r="Y387">
        <f>((AT387*1.25)*1.1)</f>
        <v>1.4300000000000002</v>
      </c>
      <c r="AA387">
        <v>0</v>
      </c>
      <c r="AB387">
        <v>1445.28</v>
      </c>
      <c r="AC387">
        <v>740.47</v>
      </c>
      <c r="AD387">
        <v>0</v>
      </c>
      <c r="AE387">
        <v>0</v>
      </c>
      <c r="AF387">
        <v>83.1</v>
      </c>
      <c r="AG387">
        <v>12.62</v>
      </c>
      <c r="AH387">
        <v>0</v>
      </c>
      <c r="AI387">
        <v>1</v>
      </c>
      <c r="AJ387">
        <v>16.3</v>
      </c>
      <c r="AK387">
        <v>54.99</v>
      </c>
      <c r="AL387">
        <v>1</v>
      </c>
      <c r="AM387">
        <v>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1.04</v>
      </c>
      <c r="AU387" t="s">
        <v>866</v>
      </c>
      <c r="AV387">
        <v>0</v>
      </c>
      <c r="AW387">
        <v>2</v>
      </c>
      <c r="AX387">
        <v>60526714</v>
      </c>
      <c r="AY387">
        <v>1</v>
      </c>
      <c r="AZ387">
        <v>0</v>
      </c>
      <c r="BA387">
        <v>398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f>ROUND(Y387*Source!I139*DO387,9)</f>
        <v>0</v>
      </c>
      <c r="CX387">
        <f>ROUND(Y387*Source!I139,9)</f>
        <v>0</v>
      </c>
      <c r="CY387">
        <f>AB387</f>
        <v>1445.28</v>
      </c>
      <c r="CZ387">
        <f>AF387</f>
        <v>83.1</v>
      </c>
      <c r="DA387">
        <f>AJ387</f>
        <v>16.3</v>
      </c>
      <c r="DB387">
        <f>ROUND(((ROUND(AT387*CZ387,2)*1.25)*1.1),6)</f>
        <v>118.8275</v>
      </c>
      <c r="DC387">
        <f>ROUND(((ROUND(AT387*AG387,2)*1.25)*1.1),6)</f>
        <v>18.04</v>
      </c>
      <c r="DD387" t="s">
        <v>3</v>
      </c>
      <c r="DE387" t="s">
        <v>3</v>
      </c>
      <c r="DF387">
        <f t="shared" si="218"/>
        <v>0</v>
      </c>
      <c r="DG387">
        <f>ROUND(ROUND(AF387*AJ387,2)*CX387,2)</f>
        <v>0</v>
      </c>
      <c r="DH387">
        <f>ROUND(ROUND(AG387*AK387,2)*CX387,2)</f>
        <v>0</v>
      </c>
      <c r="DI387">
        <f t="shared" si="226"/>
        <v>0</v>
      </c>
      <c r="DJ387">
        <f>DG387</f>
        <v>0</v>
      </c>
      <c r="DK387">
        <v>0</v>
      </c>
      <c r="DL387" t="s">
        <v>867</v>
      </c>
      <c r="DM387">
        <v>0</v>
      </c>
      <c r="DN387" t="s">
        <v>861</v>
      </c>
      <c r="DO387">
        <v>12.62</v>
      </c>
    </row>
    <row r="388" spans="1:119" x14ac:dyDescent="0.2">
      <c r="A388">
        <f>ROW(Source!A139)</f>
        <v>139</v>
      </c>
      <c r="B388">
        <v>59204059</v>
      </c>
      <c r="C388">
        <v>60526699</v>
      </c>
      <c r="D388">
        <v>58339814</v>
      </c>
      <c r="E388">
        <v>1</v>
      </c>
      <c r="F388">
        <v>1</v>
      </c>
      <c r="G388">
        <v>1080</v>
      </c>
      <c r="H388">
        <v>2</v>
      </c>
      <c r="I388" t="s">
        <v>874</v>
      </c>
      <c r="J388" t="s">
        <v>875</v>
      </c>
      <c r="K388" t="s">
        <v>876</v>
      </c>
      <c r="L388">
        <v>1368</v>
      </c>
      <c r="N388">
        <v>1011</v>
      </c>
      <c r="O388" t="s">
        <v>865</v>
      </c>
      <c r="P388" t="s">
        <v>865</v>
      </c>
      <c r="Q388">
        <v>1</v>
      </c>
      <c r="W388">
        <v>0</v>
      </c>
      <c r="X388">
        <v>1087580389</v>
      </c>
      <c r="Y388">
        <f>((AT388*1.25)*1.1)</f>
        <v>0.12375</v>
      </c>
      <c r="AA388">
        <v>0</v>
      </c>
      <c r="AB388">
        <v>2628.65</v>
      </c>
      <c r="AC388">
        <v>993.36</v>
      </c>
      <c r="AD388">
        <v>0</v>
      </c>
      <c r="AE388">
        <v>0</v>
      </c>
      <c r="AF388">
        <v>179.17</v>
      </c>
      <c r="AG388">
        <v>16.93</v>
      </c>
      <c r="AH388">
        <v>0</v>
      </c>
      <c r="AI388">
        <v>1</v>
      </c>
      <c r="AJ388">
        <v>13.75</v>
      </c>
      <c r="AK388">
        <v>54.99</v>
      </c>
      <c r="AL388">
        <v>1</v>
      </c>
      <c r="AM388">
        <v>2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0.09</v>
      </c>
      <c r="AU388" t="s">
        <v>866</v>
      </c>
      <c r="AV388">
        <v>0</v>
      </c>
      <c r="AW388">
        <v>2</v>
      </c>
      <c r="AX388">
        <v>60526715</v>
      </c>
      <c r="AY388">
        <v>1</v>
      </c>
      <c r="AZ388">
        <v>0</v>
      </c>
      <c r="BA388">
        <v>399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f>ROUND(Y388*Source!I139*DO388,9)</f>
        <v>0</v>
      </c>
      <c r="CX388">
        <f>ROUND(Y388*Source!I139,9)</f>
        <v>0</v>
      </c>
      <c r="CY388">
        <f>AB388</f>
        <v>2628.65</v>
      </c>
      <c r="CZ388">
        <f>AF388</f>
        <v>179.17</v>
      </c>
      <c r="DA388">
        <f>AJ388</f>
        <v>13.75</v>
      </c>
      <c r="DB388">
        <f>ROUND(((ROUND(AT388*CZ388,2)*1.25)*1.1),6)</f>
        <v>22.178750000000001</v>
      </c>
      <c r="DC388">
        <f>ROUND(((ROUND(AT388*AG388,2)*1.25)*1.1),6)</f>
        <v>2.09</v>
      </c>
      <c r="DD388" t="s">
        <v>3</v>
      </c>
      <c r="DE388" t="s">
        <v>3</v>
      </c>
      <c r="DF388">
        <f t="shared" si="218"/>
        <v>0</v>
      </c>
      <c r="DG388">
        <f>ROUND(ROUND(AF388*AJ388,2)*CX388,2)</f>
        <v>0</v>
      </c>
      <c r="DH388">
        <f>ROUND(ROUND(AG388*AK388,2)*CX388,2)</f>
        <v>0</v>
      </c>
      <c r="DI388">
        <f t="shared" si="226"/>
        <v>0</v>
      </c>
      <c r="DJ388">
        <f>DG388</f>
        <v>0</v>
      </c>
      <c r="DK388">
        <v>0</v>
      </c>
      <c r="DL388" t="s">
        <v>867</v>
      </c>
      <c r="DM388">
        <v>0</v>
      </c>
      <c r="DN388" t="s">
        <v>861</v>
      </c>
      <c r="DO388">
        <v>16.93</v>
      </c>
    </row>
    <row r="389" spans="1:119" x14ac:dyDescent="0.2">
      <c r="A389">
        <f>ROW(Source!A139)</f>
        <v>139</v>
      </c>
      <c r="B389">
        <v>59204059</v>
      </c>
      <c r="C389">
        <v>60526699</v>
      </c>
      <c r="D389">
        <v>58308814</v>
      </c>
      <c r="E389">
        <v>1</v>
      </c>
      <c r="F389">
        <v>1</v>
      </c>
      <c r="G389">
        <v>1080</v>
      </c>
      <c r="H389">
        <v>3</v>
      </c>
      <c r="I389" t="s">
        <v>890</v>
      </c>
      <c r="J389" t="s">
        <v>891</v>
      </c>
      <c r="K389" t="s">
        <v>892</v>
      </c>
      <c r="L389">
        <v>1339</v>
      </c>
      <c r="N389">
        <v>1007</v>
      </c>
      <c r="O389" t="s">
        <v>893</v>
      </c>
      <c r="P389" t="s">
        <v>893</v>
      </c>
      <c r="Q389">
        <v>1</v>
      </c>
      <c r="W389">
        <v>0</v>
      </c>
      <c r="X389">
        <v>-744103292</v>
      </c>
      <c r="Y389">
        <f t="shared" ref="Y389:Y396" si="227">AT389</f>
        <v>0.93733</v>
      </c>
      <c r="AA389">
        <v>54.79</v>
      </c>
      <c r="AB389">
        <v>0</v>
      </c>
      <c r="AC389">
        <v>0</v>
      </c>
      <c r="AD389">
        <v>0</v>
      </c>
      <c r="AE389">
        <v>7.07</v>
      </c>
      <c r="AF389">
        <v>0</v>
      </c>
      <c r="AG389">
        <v>0</v>
      </c>
      <c r="AH389">
        <v>0</v>
      </c>
      <c r="AI389">
        <v>7.75</v>
      </c>
      <c r="AJ389">
        <v>1</v>
      </c>
      <c r="AK389">
        <v>1</v>
      </c>
      <c r="AL389">
        <v>1</v>
      </c>
      <c r="AM389">
        <v>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0.93733</v>
      </c>
      <c r="AU389" t="s">
        <v>3</v>
      </c>
      <c r="AV389">
        <v>0</v>
      </c>
      <c r="AW389">
        <v>2</v>
      </c>
      <c r="AX389">
        <v>60526716</v>
      </c>
      <c r="AY389">
        <v>1</v>
      </c>
      <c r="AZ389">
        <v>0</v>
      </c>
      <c r="BA389">
        <v>400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v>0</v>
      </c>
      <c r="CX389">
        <f>ROUND(Y389*Source!I139,9)</f>
        <v>0</v>
      </c>
      <c r="CY389">
        <f t="shared" ref="CY389:CY396" si="228">AA389</f>
        <v>54.79</v>
      </c>
      <c r="CZ389">
        <f t="shared" ref="CZ389:CZ396" si="229">AE389</f>
        <v>7.07</v>
      </c>
      <c r="DA389">
        <f t="shared" ref="DA389:DA396" si="230">AI389</f>
        <v>7.75</v>
      </c>
      <c r="DB389">
        <f t="shared" ref="DB389:DB396" si="231">ROUND(ROUND(AT389*CZ389,2),6)</f>
        <v>6.63</v>
      </c>
      <c r="DC389">
        <f t="shared" ref="DC389:DC396" si="232">ROUND(ROUND(AT389*AG389,2),6)</f>
        <v>0</v>
      </c>
      <c r="DD389" t="s">
        <v>3</v>
      </c>
      <c r="DE389" t="s">
        <v>3</v>
      </c>
      <c r="DF389">
        <f t="shared" ref="DF389:DF396" si="233">ROUND(ROUND(AE389*AI389,2)*CX389,2)</f>
        <v>0</v>
      </c>
      <c r="DG389">
        <f t="shared" ref="DG389:DG407" si="234">ROUND(ROUND(AF389,2)*CX389,2)</f>
        <v>0</v>
      </c>
      <c r="DH389">
        <f t="shared" ref="DH389:DH407" si="235">ROUND(ROUND(AG389,2)*CX389,2)</f>
        <v>0</v>
      </c>
      <c r="DI389">
        <f t="shared" si="226"/>
        <v>0</v>
      </c>
      <c r="DJ389">
        <f t="shared" ref="DJ389:DJ396" si="236">DF389</f>
        <v>0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">
      <c r="A390">
        <f>ROW(Source!A139)</f>
        <v>139</v>
      </c>
      <c r="B390">
        <v>59204059</v>
      </c>
      <c r="C390">
        <v>60526699</v>
      </c>
      <c r="D390">
        <v>58308933</v>
      </c>
      <c r="E390">
        <v>1</v>
      </c>
      <c r="F390">
        <v>1</v>
      </c>
      <c r="G390">
        <v>1080</v>
      </c>
      <c r="H390">
        <v>3</v>
      </c>
      <c r="I390" t="s">
        <v>897</v>
      </c>
      <c r="J390" t="s">
        <v>898</v>
      </c>
      <c r="K390" t="s">
        <v>899</v>
      </c>
      <c r="L390">
        <v>1348</v>
      </c>
      <c r="N390">
        <v>1009</v>
      </c>
      <c r="O390" t="s">
        <v>900</v>
      </c>
      <c r="P390" t="s">
        <v>900</v>
      </c>
      <c r="Q390">
        <v>1000</v>
      </c>
      <c r="W390">
        <v>0</v>
      </c>
      <c r="X390">
        <v>1469978170</v>
      </c>
      <c r="Y390">
        <f t="shared" si="227"/>
        <v>2.51E-5</v>
      </c>
      <c r="AA390">
        <v>73915.41</v>
      </c>
      <c r="AB390">
        <v>0</v>
      </c>
      <c r="AC390">
        <v>0</v>
      </c>
      <c r="AD390">
        <v>0</v>
      </c>
      <c r="AE390">
        <v>3234.81</v>
      </c>
      <c r="AF390">
        <v>0</v>
      </c>
      <c r="AG390">
        <v>0</v>
      </c>
      <c r="AH390">
        <v>0</v>
      </c>
      <c r="AI390">
        <v>22.85</v>
      </c>
      <c r="AJ390">
        <v>1</v>
      </c>
      <c r="AK390">
        <v>1</v>
      </c>
      <c r="AL390">
        <v>1</v>
      </c>
      <c r="AM390">
        <v>2</v>
      </c>
      <c r="AN390">
        <v>0</v>
      </c>
      <c r="AO390">
        <v>1</v>
      </c>
      <c r="AP390">
        <v>1</v>
      </c>
      <c r="AQ390">
        <v>0</v>
      </c>
      <c r="AR390">
        <v>0</v>
      </c>
      <c r="AS390" t="s">
        <v>3</v>
      </c>
      <c r="AT390">
        <v>2.51E-5</v>
      </c>
      <c r="AU390" t="s">
        <v>3</v>
      </c>
      <c r="AV390">
        <v>0</v>
      </c>
      <c r="AW390">
        <v>2</v>
      </c>
      <c r="AX390">
        <v>60526717</v>
      </c>
      <c r="AY390">
        <v>1</v>
      </c>
      <c r="AZ390">
        <v>0</v>
      </c>
      <c r="BA390">
        <v>401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ROUND(Y390*Source!I139,9)</f>
        <v>0</v>
      </c>
      <c r="CY390">
        <f t="shared" si="228"/>
        <v>73915.41</v>
      </c>
      <c r="CZ390">
        <f t="shared" si="229"/>
        <v>3234.81</v>
      </c>
      <c r="DA390">
        <f t="shared" si="230"/>
        <v>22.85</v>
      </c>
      <c r="DB390">
        <f t="shared" si="231"/>
        <v>0.08</v>
      </c>
      <c r="DC390">
        <f t="shared" si="232"/>
        <v>0</v>
      </c>
      <c r="DD390" t="s">
        <v>3</v>
      </c>
      <c r="DE390" t="s">
        <v>3</v>
      </c>
      <c r="DF390">
        <f t="shared" si="233"/>
        <v>0</v>
      </c>
      <c r="DG390">
        <f t="shared" si="234"/>
        <v>0</v>
      </c>
      <c r="DH390">
        <f t="shared" si="235"/>
        <v>0</v>
      </c>
      <c r="DI390">
        <f t="shared" si="226"/>
        <v>0</v>
      </c>
      <c r="DJ390">
        <f t="shared" si="236"/>
        <v>0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">
      <c r="A391">
        <f>ROW(Source!A139)</f>
        <v>139</v>
      </c>
      <c r="B391">
        <v>59204059</v>
      </c>
      <c r="C391">
        <v>60526699</v>
      </c>
      <c r="D391">
        <v>58308746</v>
      </c>
      <c r="E391">
        <v>1</v>
      </c>
      <c r="F391">
        <v>1</v>
      </c>
      <c r="G391">
        <v>1080</v>
      </c>
      <c r="H391">
        <v>3</v>
      </c>
      <c r="I391" t="s">
        <v>901</v>
      </c>
      <c r="J391" t="s">
        <v>902</v>
      </c>
      <c r="K391" t="s">
        <v>903</v>
      </c>
      <c r="L391">
        <v>1339</v>
      </c>
      <c r="N391">
        <v>1007</v>
      </c>
      <c r="O391" t="s">
        <v>893</v>
      </c>
      <c r="P391" t="s">
        <v>893</v>
      </c>
      <c r="Q391">
        <v>1</v>
      </c>
      <c r="W391">
        <v>0</v>
      </c>
      <c r="X391">
        <v>1565098517</v>
      </c>
      <c r="Y391">
        <f t="shared" si="227"/>
        <v>1.7</v>
      </c>
      <c r="AA391">
        <v>759.63</v>
      </c>
      <c r="AB391">
        <v>0</v>
      </c>
      <c r="AC391">
        <v>0</v>
      </c>
      <c r="AD391">
        <v>0</v>
      </c>
      <c r="AE391">
        <v>53.42</v>
      </c>
      <c r="AF391">
        <v>0</v>
      </c>
      <c r="AG391">
        <v>0</v>
      </c>
      <c r="AH391">
        <v>0</v>
      </c>
      <c r="AI391">
        <v>14.22</v>
      </c>
      <c r="AJ391">
        <v>1</v>
      </c>
      <c r="AK391">
        <v>1</v>
      </c>
      <c r="AL391">
        <v>1</v>
      </c>
      <c r="AM391">
        <v>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1.7</v>
      </c>
      <c r="AU391" t="s">
        <v>3</v>
      </c>
      <c r="AV391">
        <v>0</v>
      </c>
      <c r="AW391">
        <v>2</v>
      </c>
      <c r="AX391">
        <v>60526718</v>
      </c>
      <c r="AY391">
        <v>1</v>
      </c>
      <c r="AZ391">
        <v>0</v>
      </c>
      <c r="BA391">
        <v>402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v>0</v>
      </c>
      <c r="CX391">
        <f>ROUND(Y391*Source!I139,9)</f>
        <v>0</v>
      </c>
      <c r="CY391">
        <f t="shared" si="228"/>
        <v>759.63</v>
      </c>
      <c r="CZ391">
        <f t="shared" si="229"/>
        <v>53.42</v>
      </c>
      <c r="DA391">
        <f t="shared" si="230"/>
        <v>14.22</v>
      </c>
      <c r="DB391">
        <f t="shared" si="231"/>
        <v>90.81</v>
      </c>
      <c r="DC391">
        <f t="shared" si="232"/>
        <v>0</v>
      </c>
      <c r="DD391" t="s">
        <v>3</v>
      </c>
      <c r="DE391" t="s">
        <v>3</v>
      </c>
      <c r="DF391">
        <f t="shared" si="233"/>
        <v>0</v>
      </c>
      <c r="DG391">
        <f t="shared" si="234"/>
        <v>0</v>
      </c>
      <c r="DH391">
        <f t="shared" si="235"/>
        <v>0</v>
      </c>
      <c r="DI391">
        <f t="shared" si="226"/>
        <v>0</v>
      </c>
      <c r="DJ391">
        <f t="shared" si="236"/>
        <v>0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">
      <c r="A392">
        <f>ROW(Source!A139)</f>
        <v>139</v>
      </c>
      <c r="B392">
        <v>59204059</v>
      </c>
      <c r="C392">
        <v>60526699</v>
      </c>
      <c r="D392">
        <v>58309012</v>
      </c>
      <c r="E392">
        <v>1</v>
      </c>
      <c r="F392">
        <v>1</v>
      </c>
      <c r="G392">
        <v>1080</v>
      </c>
      <c r="H392">
        <v>3</v>
      </c>
      <c r="I392" t="s">
        <v>904</v>
      </c>
      <c r="J392" t="s">
        <v>905</v>
      </c>
      <c r="K392" t="s">
        <v>906</v>
      </c>
      <c r="L392">
        <v>1339</v>
      </c>
      <c r="N392">
        <v>1007</v>
      </c>
      <c r="O392" t="s">
        <v>893</v>
      </c>
      <c r="P392" t="s">
        <v>893</v>
      </c>
      <c r="Q392">
        <v>1</v>
      </c>
      <c r="W392">
        <v>0</v>
      </c>
      <c r="X392">
        <v>-388798825</v>
      </c>
      <c r="Y392">
        <f t="shared" si="227"/>
        <v>1.68</v>
      </c>
      <c r="AA392">
        <v>94.23</v>
      </c>
      <c r="AB392">
        <v>0</v>
      </c>
      <c r="AC392">
        <v>0</v>
      </c>
      <c r="AD392">
        <v>0</v>
      </c>
      <c r="AE392">
        <v>5.82</v>
      </c>
      <c r="AF392">
        <v>0</v>
      </c>
      <c r="AG392">
        <v>0</v>
      </c>
      <c r="AH392">
        <v>0</v>
      </c>
      <c r="AI392">
        <v>16.190000000000001</v>
      </c>
      <c r="AJ392">
        <v>1</v>
      </c>
      <c r="AK392">
        <v>1</v>
      </c>
      <c r="AL392">
        <v>1</v>
      </c>
      <c r="AM392">
        <v>2</v>
      </c>
      <c r="AN392">
        <v>0</v>
      </c>
      <c r="AO392">
        <v>1</v>
      </c>
      <c r="AP392">
        <v>1</v>
      </c>
      <c r="AQ392">
        <v>0</v>
      </c>
      <c r="AR392">
        <v>0</v>
      </c>
      <c r="AS392" t="s">
        <v>3</v>
      </c>
      <c r="AT392">
        <v>1.68</v>
      </c>
      <c r="AU392" t="s">
        <v>3</v>
      </c>
      <c r="AV392">
        <v>0</v>
      </c>
      <c r="AW392">
        <v>2</v>
      </c>
      <c r="AX392">
        <v>60526719</v>
      </c>
      <c r="AY392">
        <v>1</v>
      </c>
      <c r="AZ392">
        <v>0</v>
      </c>
      <c r="BA392">
        <v>403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v>0</v>
      </c>
      <c r="CX392">
        <f>ROUND(Y392*Source!I139,9)</f>
        <v>0</v>
      </c>
      <c r="CY392">
        <f t="shared" si="228"/>
        <v>94.23</v>
      </c>
      <c r="CZ392">
        <f t="shared" si="229"/>
        <v>5.82</v>
      </c>
      <c r="DA392">
        <f t="shared" si="230"/>
        <v>16.190000000000001</v>
      </c>
      <c r="DB392">
        <f t="shared" si="231"/>
        <v>9.7799999999999994</v>
      </c>
      <c r="DC392">
        <f t="shared" si="232"/>
        <v>0</v>
      </c>
      <c r="DD392" t="s">
        <v>3</v>
      </c>
      <c r="DE392" t="s">
        <v>3</v>
      </c>
      <c r="DF392">
        <f t="shared" si="233"/>
        <v>0</v>
      </c>
      <c r="DG392">
        <f t="shared" si="234"/>
        <v>0</v>
      </c>
      <c r="DH392">
        <f t="shared" si="235"/>
        <v>0</v>
      </c>
      <c r="DI392">
        <f t="shared" si="226"/>
        <v>0</v>
      </c>
      <c r="DJ392">
        <f t="shared" si="236"/>
        <v>0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">
      <c r="A393">
        <f>ROW(Source!A139)</f>
        <v>139</v>
      </c>
      <c r="B393">
        <v>59204059</v>
      </c>
      <c r="C393">
        <v>60526699</v>
      </c>
      <c r="D393">
        <v>58309395</v>
      </c>
      <c r="E393">
        <v>1</v>
      </c>
      <c r="F393">
        <v>1</v>
      </c>
      <c r="G393">
        <v>1080</v>
      </c>
      <c r="H393">
        <v>3</v>
      </c>
      <c r="I393" t="s">
        <v>913</v>
      </c>
      <c r="J393" t="s">
        <v>914</v>
      </c>
      <c r="K393" t="s">
        <v>915</v>
      </c>
      <c r="L393">
        <v>1348</v>
      </c>
      <c r="N393">
        <v>1009</v>
      </c>
      <c r="O393" t="s">
        <v>900</v>
      </c>
      <c r="P393" t="s">
        <v>900</v>
      </c>
      <c r="Q393">
        <v>1000</v>
      </c>
      <c r="W393">
        <v>0</v>
      </c>
      <c r="X393">
        <v>1017087992</v>
      </c>
      <c r="Y393">
        <f t="shared" si="227"/>
        <v>1E-3</v>
      </c>
      <c r="AA393">
        <v>62739.3</v>
      </c>
      <c r="AB393">
        <v>0</v>
      </c>
      <c r="AC393">
        <v>0</v>
      </c>
      <c r="AD393">
        <v>0</v>
      </c>
      <c r="AE393">
        <v>35445.93</v>
      </c>
      <c r="AF393">
        <v>0</v>
      </c>
      <c r="AG393">
        <v>0</v>
      </c>
      <c r="AH393">
        <v>0</v>
      </c>
      <c r="AI393">
        <v>1.77</v>
      </c>
      <c r="AJ393">
        <v>1</v>
      </c>
      <c r="AK393">
        <v>1</v>
      </c>
      <c r="AL393">
        <v>1</v>
      </c>
      <c r="AM393">
        <v>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1E-3</v>
      </c>
      <c r="AU393" t="s">
        <v>3</v>
      </c>
      <c r="AV393">
        <v>0</v>
      </c>
      <c r="AW393">
        <v>2</v>
      </c>
      <c r="AX393">
        <v>60526720</v>
      </c>
      <c r="AY393">
        <v>1</v>
      </c>
      <c r="AZ393">
        <v>0</v>
      </c>
      <c r="BA393">
        <v>404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V393">
        <v>0</v>
      </c>
      <c r="CW393">
        <v>0</v>
      </c>
      <c r="CX393">
        <f>ROUND(Y393*Source!I139,9)</f>
        <v>0</v>
      </c>
      <c r="CY393">
        <f t="shared" si="228"/>
        <v>62739.3</v>
      </c>
      <c r="CZ393">
        <f t="shared" si="229"/>
        <v>35445.93</v>
      </c>
      <c r="DA393">
        <f t="shared" si="230"/>
        <v>1.77</v>
      </c>
      <c r="DB393">
        <f t="shared" si="231"/>
        <v>35.450000000000003</v>
      </c>
      <c r="DC393">
        <f t="shared" si="232"/>
        <v>0</v>
      </c>
      <c r="DD393" t="s">
        <v>3</v>
      </c>
      <c r="DE393" t="s">
        <v>3</v>
      </c>
      <c r="DF393">
        <f t="shared" si="233"/>
        <v>0</v>
      </c>
      <c r="DG393">
        <f t="shared" si="234"/>
        <v>0</v>
      </c>
      <c r="DH393">
        <f t="shared" si="235"/>
        <v>0</v>
      </c>
      <c r="DI393">
        <f t="shared" si="226"/>
        <v>0</v>
      </c>
      <c r="DJ393">
        <f t="shared" si="236"/>
        <v>0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">
      <c r="A394">
        <f>ROW(Source!A139)</f>
        <v>139</v>
      </c>
      <c r="B394">
        <v>59204059</v>
      </c>
      <c r="C394">
        <v>60526699</v>
      </c>
      <c r="D394">
        <v>58326209</v>
      </c>
      <c r="E394">
        <v>1</v>
      </c>
      <c r="F394">
        <v>1</v>
      </c>
      <c r="G394">
        <v>1080</v>
      </c>
      <c r="H394">
        <v>3</v>
      </c>
      <c r="I394" t="s">
        <v>87</v>
      </c>
      <c r="J394" t="s">
        <v>89</v>
      </c>
      <c r="K394" t="s">
        <v>148</v>
      </c>
      <c r="L394">
        <v>1354</v>
      </c>
      <c r="N394">
        <v>1010</v>
      </c>
      <c r="O394" t="s">
        <v>39</v>
      </c>
      <c r="P394" t="s">
        <v>39</v>
      </c>
      <c r="Q394">
        <v>1</v>
      </c>
      <c r="W394">
        <v>0</v>
      </c>
      <c r="X394">
        <v>-925062224</v>
      </c>
      <c r="Y394">
        <f t="shared" si="227"/>
        <v>62.5</v>
      </c>
      <c r="AA394">
        <v>66.540000000000006</v>
      </c>
      <c r="AB394">
        <v>0</v>
      </c>
      <c r="AC394">
        <v>0</v>
      </c>
      <c r="AD394">
        <v>0</v>
      </c>
      <c r="AE394">
        <v>22.71</v>
      </c>
      <c r="AF394">
        <v>0</v>
      </c>
      <c r="AG394">
        <v>0</v>
      </c>
      <c r="AH394">
        <v>0</v>
      </c>
      <c r="AI394">
        <v>2.93</v>
      </c>
      <c r="AJ394">
        <v>1</v>
      </c>
      <c r="AK394">
        <v>1</v>
      </c>
      <c r="AL394">
        <v>1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0</v>
      </c>
      <c r="AS394" t="s">
        <v>3</v>
      </c>
      <c r="AT394">
        <v>62.5</v>
      </c>
      <c r="AU394" t="s">
        <v>3</v>
      </c>
      <c r="AV394">
        <v>0</v>
      </c>
      <c r="AW394">
        <v>1</v>
      </c>
      <c r="AX394">
        <v>-1</v>
      </c>
      <c r="AY394">
        <v>0</v>
      </c>
      <c r="AZ394">
        <v>0</v>
      </c>
      <c r="BA394" t="s">
        <v>3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v>0</v>
      </c>
      <c r="CX394">
        <f>ROUND(Y394*Source!I139,9)</f>
        <v>0</v>
      </c>
      <c r="CY394">
        <f t="shared" si="228"/>
        <v>66.540000000000006</v>
      </c>
      <c r="CZ394">
        <f t="shared" si="229"/>
        <v>22.71</v>
      </c>
      <c r="DA394">
        <f t="shared" si="230"/>
        <v>2.93</v>
      </c>
      <c r="DB394">
        <f t="shared" si="231"/>
        <v>1419.38</v>
      </c>
      <c r="DC394">
        <f t="shared" si="232"/>
        <v>0</v>
      </c>
      <c r="DD394" t="s">
        <v>3</v>
      </c>
      <c r="DE394" t="s">
        <v>3</v>
      </c>
      <c r="DF394">
        <f t="shared" si="233"/>
        <v>0</v>
      </c>
      <c r="DG394">
        <f t="shared" si="234"/>
        <v>0</v>
      </c>
      <c r="DH394">
        <f t="shared" si="235"/>
        <v>0</v>
      </c>
      <c r="DI394">
        <f t="shared" si="226"/>
        <v>0</v>
      </c>
      <c r="DJ394">
        <f t="shared" si="236"/>
        <v>0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">
      <c r="A395">
        <f>ROW(Source!A139)</f>
        <v>139</v>
      </c>
      <c r="B395">
        <v>59204059</v>
      </c>
      <c r="C395">
        <v>60526699</v>
      </c>
      <c r="D395">
        <v>58321784</v>
      </c>
      <c r="E395">
        <v>1</v>
      </c>
      <c r="F395">
        <v>1</v>
      </c>
      <c r="G395">
        <v>1080</v>
      </c>
      <c r="H395">
        <v>3</v>
      </c>
      <c r="I395" t="s">
        <v>168</v>
      </c>
      <c r="J395" t="s">
        <v>170</v>
      </c>
      <c r="K395" t="s">
        <v>169</v>
      </c>
      <c r="L395">
        <v>1301</v>
      </c>
      <c r="N395">
        <v>1003</v>
      </c>
      <c r="O395" t="s">
        <v>34</v>
      </c>
      <c r="P395" t="s">
        <v>34</v>
      </c>
      <c r="Q395">
        <v>1</v>
      </c>
      <c r="W395">
        <v>0</v>
      </c>
      <c r="X395">
        <v>-1879713988</v>
      </c>
      <c r="Y395">
        <f t="shared" si="227"/>
        <v>100</v>
      </c>
      <c r="AA395">
        <v>1838.65</v>
      </c>
      <c r="AB395">
        <v>0</v>
      </c>
      <c r="AC395">
        <v>0</v>
      </c>
      <c r="AD395">
        <v>0</v>
      </c>
      <c r="AE395">
        <v>111.84</v>
      </c>
      <c r="AF395">
        <v>0</v>
      </c>
      <c r="AG395">
        <v>0</v>
      </c>
      <c r="AH395">
        <v>0</v>
      </c>
      <c r="AI395">
        <v>16.440000000000001</v>
      </c>
      <c r="AJ395">
        <v>1</v>
      </c>
      <c r="AK395">
        <v>1</v>
      </c>
      <c r="AL395">
        <v>1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0</v>
      </c>
      <c r="AS395" t="s">
        <v>3</v>
      </c>
      <c r="AT395">
        <v>100</v>
      </c>
      <c r="AU395" t="s">
        <v>3</v>
      </c>
      <c r="AV395">
        <v>0</v>
      </c>
      <c r="AW395">
        <v>1</v>
      </c>
      <c r="AX395">
        <v>-1</v>
      </c>
      <c r="AY395">
        <v>0</v>
      </c>
      <c r="AZ395">
        <v>0</v>
      </c>
      <c r="BA395" t="s">
        <v>3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v>0</v>
      </c>
      <c r="CX395">
        <f>ROUND(Y395*Source!I139,9)</f>
        <v>0</v>
      </c>
      <c r="CY395">
        <f t="shared" si="228"/>
        <v>1838.65</v>
      </c>
      <c r="CZ395">
        <f t="shared" si="229"/>
        <v>111.84</v>
      </c>
      <c r="DA395">
        <f t="shared" si="230"/>
        <v>16.440000000000001</v>
      </c>
      <c r="DB395">
        <f t="shared" si="231"/>
        <v>11184</v>
      </c>
      <c r="DC395">
        <f t="shared" si="232"/>
        <v>0</v>
      </c>
      <c r="DD395" t="s">
        <v>3</v>
      </c>
      <c r="DE395" t="s">
        <v>3</v>
      </c>
      <c r="DF395">
        <f t="shared" si="233"/>
        <v>0</v>
      </c>
      <c r="DG395">
        <f t="shared" si="234"/>
        <v>0</v>
      </c>
      <c r="DH395">
        <f t="shared" si="235"/>
        <v>0</v>
      </c>
      <c r="DI395">
        <f t="shared" si="226"/>
        <v>0</v>
      </c>
      <c r="DJ395">
        <f t="shared" si="236"/>
        <v>0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">
      <c r="A396">
        <f>ROW(Source!A139)</f>
        <v>139</v>
      </c>
      <c r="B396">
        <v>59204059</v>
      </c>
      <c r="C396">
        <v>60526699</v>
      </c>
      <c r="D396">
        <v>58316216</v>
      </c>
      <c r="E396">
        <v>1</v>
      </c>
      <c r="F396">
        <v>1</v>
      </c>
      <c r="G396">
        <v>1080</v>
      </c>
      <c r="H396">
        <v>3</v>
      </c>
      <c r="I396" t="s">
        <v>917</v>
      </c>
      <c r="J396" t="s">
        <v>918</v>
      </c>
      <c r="K396" t="s">
        <v>919</v>
      </c>
      <c r="L396">
        <v>1339</v>
      </c>
      <c r="N396">
        <v>1007</v>
      </c>
      <c r="O396" t="s">
        <v>893</v>
      </c>
      <c r="P396" t="s">
        <v>893</v>
      </c>
      <c r="Q396">
        <v>1</v>
      </c>
      <c r="W396">
        <v>0</v>
      </c>
      <c r="X396">
        <v>-1274486266</v>
      </c>
      <c r="Y396">
        <f t="shared" si="227"/>
        <v>7.0000000000000001E-3</v>
      </c>
      <c r="AA396">
        <v>5071.83</v>
      </c>
      <c r="AB396">
        <v>0</v>
      </c>
      <c r="AC396">
        <v>0</v>
      </c>
      <c r="AD396">
        <v>0</v>
      </c>
      <c r="AE396">
        <v>439.5</v>
      </c>
      <c r="AF396">
        <v>0</v>
      </c>
      <c r="AG396">
        <v>0</v>
      </c>
      <c r="AH396">
        <v>0</v>
      </c>
      <c r="AI396">
        <v>11.54</v>
      </c>
      <c r="AJ396">
        <v>1</v>
      </c>
      <c r="AK396">
        <v>1</v>
      </c>
      <c r="AL396">
        <v>1</v>
      </c>
      <c r="AM396">
        <v>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7.0000000000000001E-3</v>
      </c>
      <c r="AU396" t="s">
        <v>3</v>
      </c>
      <c r="AV396">
        <v>0</v>
      </c>
      <c r="AW396">
        <v>2</v>
      </c>
      <c r="AX396">
        <v>60526721</v>
      </c>
      <c r="AY396">
        <v>1</v>
      </c>
      <c r="AZ396">
        <v>0</v>
      </c>
      <c r="BA396">
        <v>405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ROUND(Y396*Source!I139,9)</f>
        <v>0</v>
      </c>
      <c r="CY396">
        <f t="shared" si="228"/>
        <v>5071.83</v>
      </c>
      <c r="CZ396">
        <f t="shared" si="229"/>
        <v>439.5</v>
      </c>
      <c r="DA396">
        <f t="shared" si="230"/>
        <v>11.54</v>
      </c>
      <c r="DB396">
        <f t="shared" si="231"/>
        <v>3.08</v>
      </c>
      <c r="DC396">
        <f t="shared" si="232"/>
        <v>0</v>
      </c>
      <c r="DD396" t="s">
        <v>3</v>
      </c>
      <c r="DE396" t="s">
        <v>3</v>
      </c>
      <c r="DF396">
        <f t="shared" si="233"/>
        <v>0</v>
      </c>
      <c r="DG396">
        <f t="shared" si="234"/>
        <v>0</v>
      </c>
      <c r="DH396">
        <f t="shared" si="235"/>
        <v>0</v>
      </c>
      <c r="DI396">
        <f t="shared" si="226"/>
        <v>0</v>
      </c>
      <c r="DJ396">
        <f t="shared" si="236"/>
        <v>0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">
      <c r="A397">
        <f>ROW(Source!A144)</f>
        <v>144</v>
      </c>
      <c r="B397">
        <v>59204062</v>
      </c>
      <c r="C397">
        <v>60526727</v>
      </c>
      <c r="D397">
        <v>58266404</v>
      </c>
      <c r="E397">
        <v>1080</v>
      </c>
      <c r="F397">
        <v>1</v>
      </c>
      <c r="G397">
        <v>1080</v>
      </c>
      <c r="H397">
        <v>1</v>
      </c>
      <c r="I397" t="s">
        <v>859</v>
      </c>
      <c r="J397" t="s">
        <v>3</v>
      </c>
      <c r="K397" t="s">
        <v>860</v>
      </c>
      <c r="L397">
        <v>1191</v>
      </c>
      <c r="N397">
        <v>1013</v>
      </c>
      <c r="O397" t="s">
        <v>861</v>
      </c>
      <c r="P397" t="s">
        <v>861</v>
      </c>
      <c r="Q397">
        <v>1</v>
      </c>
      <c r="W397">
        <v>0</v>
      </c>
      <c r="X397">
        <v>476480486</v>
      </c>
      <c r="Y397">
        <f>((AT397*1.15)*1.1)</f>
        <v>42.693750000000001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-2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33.75</v>
      </c>
      <c r="AU397" t="s">
        <v>26</v>
      </c>
      <c r="AV397">
        <v>1</v>
      </c>
      <c r="AW397">
        <v>2</v>
      </c>
      <c r="AX397">
        <v>60526738</v>
      </c>
      <c r="AY397">
        <v>1</v>
      </c>
      <c r="AZ397">
        <v>0</v>
      </c>
      <c r="BA397">
        <v>409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U397">
        <f>ROUND(AT397*Source!I144*AH397*AL397,2)</f>
        <v>0</v>
      </c>
      <c r="CV397">
        <f>ROUND(Y397*Source!I144,9)</f>
        <v>2.1346875000000001</v>
      </c>
      <c r="CW397">
        <v>0</v>
      </c>
      <c r="CX397">
        <f>ROUND(Y397*Source!I144,9)</f>
        <v>2.1346875000000001</v>
      </c>
      <c r="CY397">
        <f>AD397</f>
        <v>0</v>
      </c>
      <c r="CZ397">
        <f>AH397</f>
        <v>0</v>
      </c>
      <c r="DA397">
        <f>AL397</f>
        <v>1</v>
      </c>
      <c r="DB397">
        <f>ROUND(((ROUND(AT397*CZ397,2)*1.15)*1.1),6)</f>
        <v>0</v>
      </c>
      <c r="DC397">
        <f>ROUND(((ROUND(AT397*AG397,2)*1.15)*1.1),6)</f>
        <v>0</v>
      </c>
      <c r="DD397" t="s">
        <v>3</v>
      </c>
      <c r="DE397" t="s">
        <v>3</v>
      </c>
      <c r="DF397">
        <f t="shared" ref="DF397:DF411" si="237">ROUND(ROUND(AE397,2)*CX397,2)</f>
        <v>0</v>
      </c>
      <c r="DG397">
        <f t="shared" si="234"/>
        <v>0</v>
      </c>
      <c r="DH397">
        <f t="shared" si="235"/>
        <v>0</v>
      </c>
      <c r="DI397">
        <f t="shared" si="226"/>
        <v>0</v>
      </c>
      <c r="DJ397">
        <f>DI397</f>
        <v>0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">
      <c r="A398">
        <f>ROW(Source!A144)</f>
        <v>144</v>
      </c>
      <c r="B398">
        <v>59204062</v>
      </c>
      <c r="C398">
        <v>60526727</v>
      </c>
      <c r="D398">
        <v>58340578</v>
      </c>
      <c r="E398">
        <v>1</v>
      </c>
      <c r="F398">
        <v>1</v>
      </c>
      <c r="G398">
        <v>1080</v>
      </c>
      <c r="H398">
        <v>2</v>
      </c>
      <c r="I398" t="s">
        <v>862</v>
      </c>
      <c r="J398" t="s">
        <v>863</v>
      </c>
      <c r="K398" t="s">
        <v>864</v>
      </c>
      <c r="L398">
        <v>1368</v>
      </c>
      <c r="N398">
        <v>1011</v>
      </c>
      <c r="O398" t="s">
        <v>865</v>
      </c>
      <c r="P398" t="s">
        <v>865</v>
      </c>
      <c r="Q398">
        <v>1</v>
      </c>
      <c r="W398">
        <v>0</v>
      </c>
      <c r="X398">
        <v>-1985943078</v>
      </c>
      <c r="Y398">
        <f>((AT398*1.25)*1.1)</f>
        <v>6.8750000000000006E-2</v>
      </c>
      <c r="AA398">
        <v>0</v>
      </c>
      <c r="AB398">
        <v>88.67</v>
      </c>
      <c r="AC398">
        <v>13.47</v>
      </c>
      <c r="AD398">
        <v>0</v>
      </c>
      <c r="AE398">
        <v>0</v>
      </c>
      <c r="AF398">
        <v>83.1</v>
      </c>
      <c r="AG398">
        <v>12.62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-2</v>
      </c>
      <c r="AN398">
        <v>0</v>
      </c>
      <c r="AO398">
        <v>1</v>
      </c>
      <c r="AP398">
        <v>1</v>
      </c>
      <c r="AQ398">
        <v>0</v>
      </c>
      <c r="AR398">
        <v>0</v>
      </c>
      <c r="AS398" t="s">
        <v>3</v>
      </c>
      <c r="AT398">
        <v>0.05</v>
      </c>
      <c r="AU398" t="s">
        <v>866</v>
      </c>
      <c r="AV398">
        <v>0</v>
      </c>
      <c r="AW398">
        <v>2</v>
      </c>
      <c r="AX398">
        <v>60526739</v>
      </c>
      <c r="AY398">
        <v>1</v>
      </c>
      <c r="AZ398">
        <v>0</v>
      </c>
      <c r="BA398">
        <v>410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f>ROUND(Y398*Source!I144*DO398,9)</f>
        <v>4.3381250000000003E-2</v>
      </c>
      <c r="CX398">
        <f>ROUND(Y398*Source!I144,9)</f>
        <v>3.4375E-3</v>
      </c>
      <c r="CY398">
        <f>AB398</f>
        <v>88.67</v>
      </c>
      <c r="CZ398">
        <f>AF398</f>
        <v>83.1</v>
      </c>
      <c r="DA398">
        <f>AJ398</f>
        <v>1</v>
      </c>
      <c r="DB398">
        <f>ROUND(((ROUND(AT398*CZ398,2)*1.25)*1.1),6)</f>
        <v>5.72</v>
      </c>
      <c r="DC398">
        <f>ROUND(((ROUND(AT398*AG398,2)*1.25)*1.1),6)</f>
        <v>0.86624999999999996</v>
      </c>
      <c r="DD398" t="s">
        <v>3</v>
      </c>
      <c r="DE398" t="s">
        <v>3</v>
      </c>
      <c r="DF398">
        <f t="shared" si="237"/>
        <v>0</v>
      </c>
      <c r="DG398">
        <f t="shared" si="234"/>
        <v>0.28999999999999998</v>
      </c>
      <c r="DH398">
        <f t="shared" si="235"/>
        <v>0.04</v>
      </c>
      <c r="DI398">
        <f t="shared" si="226"/>
        <v>0</v>
      </c>
      <c r="DJ398">
        <f>DG398</f>
        <v>0.28999999999999998</v>
      </c>
      <c r="DK398">
        <v>0</v>
      </c>
      <c r="DL398" t="s">
        <v>867</v>
      </c>
      <c r="DM398">
        <v>0</v>
      </c>
      <c r="DN398" t="s">
        <v>861</v>
      </c>
      <c r="DO398">
        <v>12.62</v>
      </c>
    </row>
    <row r="399" spans="1:119" x14ac:dyDescent="0.2">
      <c r="A399">
        <f>ROW(Source!A144)</f>
        <v>144</v>
      </c>
      <c r="B399">
        <v>59204062</v>
      </c>
      <c r="C399">
        <v>60526727</v>
      </c>
      <c r="D399">
        <v>58340697</v>
      </c>
      <c r="E399">
        <v>1</v>
      </c>
      <c r="F399">
        <v>1</v>
      </c>
      <c r="G399">
        <v>1080</v>
      </c>
      <c r="H399">
        <v>2</v>
      </c>
      <c r="I399" t="s">
        <v>868</v>
      </c>
      <c r="J399" t="s">
        <v>869</v>
      </c>
      <c r="K399" t="s">
        <v>870</v>
      </c>
      <c r="L399">
        <v>1368</v>
      </c>
      <c r="N399">
        <v>1011</v>
      </c>
      <c r="O399" t="s">
        <v>865</v>
      </c>
      <c r="P399" t="s">
        <v>865</v>
      </c>
      <c r="Q399">
        <v>1</v>
      </c>
      <c r="W399">
        <v>0</v>
      </c>
      <c r="X399">
        <v>2147454900</v>
      </c>
      <c r="Y399">
        <f>((AT399*1.25)*1.1)</f>
        <v>1.0037500000000001</v>
      </c>
      <c r="AA399">
        <v>0</v>
      </c>
      <c r="AB399">
        <v>0.85</v>
      </c>
      <c r="AC399">
        <v>0</v>
      </c>
      <c r="AD399">
        <v>0</v>
      </c>
      <c r="AE399">
        <v>0</v>
      </c>
      <c r="AF399">
        <v>0.8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-2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0.73</v>
      </c>
      <c r="AU399" t="s">
        <v>866</v>
      </c>
      <c r="AV399">
        <v>0</v>
      </c>
      <c r="AW399">
        <v>2</v>
      </c>
      <c r="AX399">
        <v>60526741</v>
      </c>
      <c r="AY399">
        <v>1</v>
      </c>
      <c r="AZ399">
        <v>0</v>
      </c>
      <c r="BA399">
        <v>411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V399">
        <v>0</v>
      </c>
      <c r="CW399">
        <f>ROUND(Y399*Source!I144*DO399,9)</f>
        <v>0</v>
      </c>
      <c r="CX399">
        <f>ROUND(Y399*Source!I144,9)</f>
        <v>5.0187500000000003E-2</v>
      </c>
      <c r="CY399">
        <f>AB399</f>
        <v>0.85</v>
      </c>
      <c r="CZ399">
        <f>AF399</f>
        <v>0.8</v>
      </c>
      <c r="DA399">
        <f>AJ399</f>
        <v>1</v>
      </c>
      <c r="DB399">
        <f>ROUND(((ROUND(AT399*CZ399,2)*1.25)*1.1),6)</f>
        <v>0.79749999999999999</v>
      </c>
      <c r="DC399">
        <f>ROUND(((ROUND(AT399*AG399,2)*1.25)*1.1),6)</f>
        <v>0</v>
      </c>
      <c r="DD399" t="s">
        <v>3</v>
      </c>
      <c r="DE399" t="s">
        <v>3</v>
      </c>
      <c r="DF399">
        <f t="shared" si="237"/>
        <v>0</v>
      </c>
      <c r="DG399">
        <f t="shared" si="234"/>
        <v>0.04</v>
      </c>
      <c r="DH399">
        <f t="shared" si="235"/>
        <v>0</v>
      </c>
      <c r="DI399">
        <f t="shared" si="226"/>
        <v>0</v>
      </c>
      <c r="DJ399">
        <f>DG399</f>
        <v>0.04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">
      <c r="A400">
        <f>ROW(Source!A144)</f>
        <v>144</v>
      </c>
      <c r="B400">
        <v>59204062</v>
      </c>
      <c r="C400">
        <v>60526727</v>
      </c>
      <c r="D400">
        <v>58340699</v>
      </c>
      <c r="E400">
        <v>1</v>
      </c>
      <c r="F400">
        <v>1</v>
      </c>
      <c r="G400">
        <v>1080</v>
      </c>
      <c r="H400">
        <v>2</v>
      </c>
      <c r="I400" t="s">
        <v>871</v>
      </c>
      <c r="J400" t="s">
        <v>872</v>
      </c>
      <c r="K400" t="s">
        <v>873</v>
      </c>
      <c r="L400">
        <v>1368</v>
      </c>
      <c r="N400">
        <v>1011</v>
      </c>
      <c r="O400" t="s">
        <v>865</v>
      </c>
      <c r="P400" t="s">
        <v>865</v>
      </c>
      <c r="Q400">
        <v>1</v>
      </c>
      <c r="W400">
        <v>0</v>
      </c>
      <c r="X400">
        <v>539707801</v>
      </c>
      <c r="Y400">
        <f>((AT400*1.25)*1.1)</f>
        <v>1.5125000000000002</v>
      </c>
      <c r="AA400">
        <v>0</v>
      </c>
      <c r="AB400">
        <v>1.59</v>
      </c>
      <c r="AC400">
        <v>0</v>
      </c>
      <c r="AD400">
        <v>0</v>
      </c>
      <c r="AE400">
        <v>0</v>
      </c>
      <c r="AF400">
        <v>1.49</v>
      </c>
      <c r="AG400">
        <v>0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-2</v>
      </c>
      <c r="AN400">
        <v>0</v>
      </c>
      <c r="AO400">
        <v>1</v>
      </c>
      <c r="AP400">
        <v>1</v>
      </c>
      <c r="AQ400">
        <v>0</v>
      </c>
      <c r="AR400">
        <v>0</v>
      </c>
      <c r="AS400" t="s">
        <v>3</v>
      </c>
      <c r="AT400">
        <v>1.1000000000000001</v>
      </c>
      <c r="AU400" t="s">
        <v>866</v>
      </c>
      <c r="AV400">
        <v>0</v>
      </c>
      <c r="AW400">
        <v>2</v>
      </c>
      <c r="AX400">
        <v>60526742</v>
      </c>
      <c r="AY400">
        <v>1</v>
      </c>
      <c r="AZ400">
        <v>0</v>
      </c>
      <c r="BA400">
        <v>412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f>ROUND(Y400*Source!I144*DO400,9)</f>
        <v>0</v>
      </c>
      <c r="CX400">
        <f>ROUND(Y400*Source!I144,9)</f>
        <v>7.5624999999999998E-2</v>
      </c>
      <c r="CY400">
        <f>AB400</f>
        <v>1.59</v>
      </c>
      <c r="CZ400">
        <f>AF400</f>
        <v>1.49</v>
      </c>
      <c r="DA400">
        <f>AJ400</f>
        <v>1</v>
      </c>
      <c r="DB400">
        <f>ROUND(((ROUND(AT400*CZ400,2)*1.25)*1.1),6)</f>
        <v>2.2549999999999999</v>
      </c>
      <c r="DC400">
        <f>ROUND(((ROUND(AT400*AG400,2)*1.25)*1.1),6)</f>
        <v>0</v>
      </c>
      <c r="DD400" t="s">
        <v>3</v>
      </c>
      <c r="DE400" t="s">
        <v>3</v>
      </c>
      <c r="DF400">
        <f t="shared" si="237"/>
        <v>0</v>
      </c>
      <c r="DG400">
        <f t="shared" si="234"/>
        <v>0.11</v>
      </c>
      <c r="DH400">
        <f t="shared" si="235"/>
        <v>0</v>
      </c>
      <c r="DI400">
        <f t="shared" si="226"/>
        <v>0</v>
      </c>
      <c r="DJ400">
        <f>DG400</f>
        <v>0.11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">
      <c r="A401">
        <f>ROW(Source!A144)</f>
        <v>144</v>
      </c>
      <c r="B401">
        <v>59204062</v>
      </c>
      <c r="C401">
        <v>60526727</v>
      </c>
      <c r="D401">
        <v>58339814</v>
      </c>
      <c r="E401">
        <v>1</v>
      </c>
      <c r="F401">
        <v>1</v>
      </c>
      <c r="G401">
        <v>1080</v>
      </c>
      <c r="H401">
        <v>2</v>
      </c>
      <c r="I401" t="s">
        <v>874</v>
      </c>
      <c r="J401" t="s">
        <v>875</v>
      </c>
      <c r="K401" t="s">
        <v>876</v>
      </c>
      <c r="L401">
        <v>1368</v>
      </c>
      <c r="N401">
        <v>1011</v>
      </c>
      <c r="O401" t="s">
        <v>865</v>
      </c>
      <c r="P401" t="s">
        <v>865</v>
      </c>
      <c r="Q401">
        <v>1</v>
      </c>
      <c r="W401">
        <v>0</v>
      </c>
      <c r="X401">
        <v>1087580389</v>
      </c>
      <c r="Y401">
        <f>((AT401*1.25)*1.1)</f>
        <v>6.8750000000000006E-2</v>
      </c>
      <c r="AA401">
        <v>0</v>
      </c>
      <c r="AB401">
        <v>191.17</v>
      </c>
      <c r="AC401">
        <v>18.059999999999999</v>
      </c>
      <c r="AD401">
        <v>0</v>
      </c>
      <c r="AE401">
        <v>0</v>
      </c>
      <c r="AF401">
        <v>179.17</v>
      </c>
      <c r="AG401">
        <v>16.93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-2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0.05</v>
      </c>
      <c r="AU401" t="s">
        <v>866</v>
      </c>
      <c r="AV401">
        <v>0</v>
      </c>
      <c r="AW401">
        <v>2</v>
      </c>
      <c r="AX401">
        <v>60526740</v>
      </c>
      <c r="AY401">
        <v>1</v>
      </c>
      <c r="AZ401">
        <v>0</v>
      </c>
      <c r="BA401">
        <v>413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f>ROUND(Y401*Source!I144*DO401,9)</f>
        <v>5.8196875000000002E-2</v>
      </c>
      <c r="CX401">
        <f>ROUND(Y401*Source!I144,9)</f>
        <v>3.4375E-3</v>
      </c>
      <c r="CY401">
        <f>AB401</f>
        <v>191.17</v>
      </c>
      <c r="CZ401">
        <f>AF401</f>
        <v>179.17</v>
      </c>
      <c r="DA401">
        <f>AJ401</f>
        <v>1</v>
      </c>
      <c r="DB401">
        <f>ROUND(((ROUND(AT401*CZ401,2)*1.25)*1.1),6)</f>
        <v>12.32</v>
      </c>
      <c r="DC401">
        <f>ROUND(((ROUND(AT401*AG401,2)*1.25)*1.1),6)</f>
        <v>1.16875</v>
      </c>
      <c r="DD401" t="s">
        <v>3</v>
      </c>
      <c r="DE401" t="s">
        <v>3</v>
      </c>
      <c r="DF401">
        <f t="shared" si="237"/>
        <v>0</v>
      </c>
      <c r="DG401">
        <f t="shared" si="234"/>
        <v>0.62</v>
      </c>
      <c r="DH401">
        <f t="shared" si="235"/>
        <v>0.06</v>
      </c>
      <c r="DI401">
        <f t="shared" si="226"/>
        <v>0</v>
      </c>
      <c r="DJ401">
        <f>DG401</f>
        <v>0.62</v>
      </c>
      <c r="DK401">
        <v>0</v>
      </c>
      <c r="DL401" t="s">
        <v>867</v>
      </c>
      <c r="DM401">
        <v>0</v>
      </c>
      <c r="DN401" t="s">
        <v>861</v>
      </c>
      <c r="DO401">
        <v>16.93</v>
      </c>
    </row>
    <row r="402" spans="1:119" x14ac:dyDescent="0.2">
      <c r="A402">
        <f>ROW(Source!A144)</f>
        <v>144</v>
      </c>
      <c r="B402">
        <v>59204062</v>
      </c>
      <c r="C402">
        <v>60526727</v>
      </c>
      <c r="D402">
        <v>58308811</v>
      </c>
      <c r="E402">
        <v>1</v>
      </c>
      <c r="F402">
        <v>1</v>
      </c>
      <c r="G402">
        <v>1080</v>
      </c>
      <c r="H402">
        <v>3</v>
      </c>
      <c r="I402" t="s">
        <v>877</v>
      </c>
      <c r="J402" t="s">
        <v>878</v>
      </c>
      <c r="K402" t="s">
        <v>879</v>
      </c>
      <c r="L402">
        <v>1346</v>
      </c>
      <c r="N402">
        <v>1009</v>
      </c>
      <c r="O402" t="s">
        <v>880</v>
      </c>
      <c r="P402" t="s">
        <v>880</v>
      </c>
      <c r="Q402">
        <v>1</v>
      </c>
      <c r="W402">
        <v>0</v>
      </c>
      <c r="X402">
        <v>-709773495</v>
      </c>
      <c r="Y402">
        <f>AT402</f>
        <v>0.5</v>
      </c>
      <c r="AA402">
        <v>1.61</v>
      </c>
      <c r="AB402">
        <v>0</v>
      </c>
      <c r="AC402">
        <v>0</v>
      </c>
      <c r="AD402">
        <v>0</v>
      </c>
      <c r="AE402">
        <v>1.61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-2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0.5</v>
      </c>
      <c r="AU402" t="s">
        <v>3</v>
      </c>
      <c r="AV402">
        <v>0</v>
      </c>
      <c r="AW402">
        <v>2</v>
      </c>
      <c r="AX402">
        <v>60526743</v>
      </c>
      <c r="AY402">
        <v>1</v>
      </c>
      <c r="AZ402">
        <v>0</v>
      </c>
      <c r="BA402">
        <v>414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ROUND(Y402*Source!I144,9)</f>
        <v>2.5000000000000001E-2</v>
      </c>
      <c r="CY402">
        <f>AA402</f>
        <v>1.61</v>
      </c>
      <c r="CZ402">
        <f>AE402</f>
        <v>1.61</v>
      </c>
      <c r="DA402">
        <f>AI402</f>
        <v>1</v>
      </c>
      <c r="DB402">
        <f>ROUND(ROUND(AT402*CZ402,2),6)</f>
        <v>0.81</v>
      </c>
      <c r="DC402">
        <f>ROUND(ROUND(AT402*AG402,2),6)</f>
        <v>0</v>
      </c>
      <c r="DD402" t="s">
        <v>3</v>
      </c>
      <c r="DE402" t="s">
        <v>3</v>
      </c>
      <c r="DF402">
        <f t="shared" si="237"/>
        <v>0.04</v>
      </c>
      <c r="DG402">
        <f t="shared" si="234"/>
        <v>0</v>
      </c>
      <c r="DH402">
        <f t="shared" si="235"/>
        <v>0</v>
      </c>
      <c r="DI402">
        <f t="shared" si="226"/>
        <v>0</v>
      </c>
      <c r="DJ402">
        <f>DF402</f>
        <v>0.04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">
      <c r="A403">
        <f>ROW(Source!A144)</f>
        <v>144</v>
      </c>
      <c r="B403">
        <v>59204062</v>
      </c>
      <c r="C403">
        <v>60526727</v>
      </c>
      <c r="D403">
        <v>58308843</v>
      </c>
      <c r="E403">
        <v>1</v>
      </c>
      <c r="F403">
        <v>1</v>
      </c>
      <c r="G403">
        <v>1080</v>
      </c>
      <c r="H403">
        <v>3</v>
      </c>
      <c r="I403" t="s">
        <v>881</v>
      </c>
      <c r="J403" t="s">
        <v>882</v>
      </c>
      <c r="K403" t="s">
        <v>883</v>
      </c>
      <c r="L403">
        <v>1346</v>
      </c>
      <c r="N403">
        <v>1009</v>
      </c>
      <c r="O403" t="s">
        <v>880</v>
      </c>
      <c r="P403" t="s">
        <v>880</v>
      </c>
      <c r="Q403">
        <v>1</v>
      </c>
      <c r="W403">
        <v>0</v>
      </c>
      <c r="X403">
        <v>-872094078</v>
      </c>
      <c r="Y403">
        <f>AT403</f>
        <v>0.34399999999999997</v>
      </c>
      <c r="AA403">
        <v>36.78</v>
      </c>
      <c r="AB403">
        <v>0</v>
      </c>
      <c r="AC403">
        <v>0</v>
      </c>
      <c r="AD403">
        <v>0</v>
      </c>
      <c r="AE403">
        <v>36.78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-2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0.34399999999999997</v>
      </c>
      <c r="AU403" t="s">
        <v>3</v>
      </c>
      <c r="AV403">
        <v>0</v>
      </c>
      <c r="AW403">
        <v>2</v>
      </c>
      <c r="AX403">
        <v>60526744</v>
      </c>
      <c r="AY403">
        <v>1</v>
      </c>
      <c r="AZ403">
        <v>0</v>
      </c>
      <c r="BA403">
        <v>415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ROUND(Y403*Source!I144,9)</f>
        <v>1.72E-2</v>
      </c>
      <c r="CY403">
        <f>AA403</f>
        <v>36.78</v>
      </c>
      <c r="CZ403">
        <f>AE403</f>
        <v>36.78</v>
      </c>
      <c r="DA403">
        <f>AI403</f>
        <v>1</v>
      </c>
      <c r="DB403">
        <f>ROUND(ROUND(AT403*CZ403,2),6)</f>
        <v>12.65</v>
      </c>
      <c r="DC403">
        <f>ROUND(ROUND(AT403*AG403,2),6)</f>
        <v>0</v>
      </c>
      <c r="DD403" t="s">
        <v>3</v>
      </c>
      <c r="DE403" t="s">
        <v>3</v>
      </c>
      <c r="DF403">
        <f t="shared" si="237"/>
        <v>0.63</v>
      </c>
      <c r="DG403">
        <f t="shared" si="234"/>
        <v>0</v>
      </c>
      <c r="DH403">
        <f t="shared" si="235"/>
        <v>0</v>
      </c>
      <c r="DI403">
        <f t="shared" si="226"/>
        <v>0</v>
      </c>
      <c r="DJ403">
        <f>DF403</f>
        <v>0.63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">
      <c r="A404">
        <f>ROW(Source!A144)</f>
        <v>144</v>
      </c>
      <c r="B404">
        <v>59204062</v>
      </c>
      <c r="C404">
        <v>60526727</v>
      </c>
      <c r="D404">
        <v>58308917</v>
      </c>
      <c r="E404">
        <v>1</v>
      </c>
      <c r="F404">
        <v>1</v>
      </c>
      <c r="G404">
        <v>1080</v>
      </c>
      <c r="H404">
        <v>3</v>
      </c>
      <c r="I404" t="s">
        <v>884</v>
      </c>
      <c r="J404" t="s">
        <v>885</v>
      </c>
      <c r="K404" t="s">
        <v>886</v>
      </c>
      <c r="L404">
        <v>1354</v>
      </c>
      <c r="N404">
        <v>1010</v>
      </c>
      <c r="O404" t="s">
        <v>39</v>
      </c>
      <c r="P404" t="s">
        <v>39</v>
      </c>
      <c r="Q404">
        <v>1</v>
      </c>
      <c r="W404">
        <v>0</v>
      </c>
      <c r="X404">
        <v>-40224714</v>
      </c>
      <c r="Y404">
        <f>AT404</f>
        <v>17</v>
      </c>
      <c r="AA404">
        <v>0.89</v>
      </c>
      <c r="AB404">
        <v>0</v>
      </c>
      <c r="AC404">
        <v>0</v>
      </c>
      <c r="AD404">
        <v>0</v>
      </c>
      <c r="AE404">
        <v>0.89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1</v>
      </c>
      <c r="AM404">
        <v>-2</v>
      </c>
      <c r="AN404">
        <v>0</v>
      </c>
      <c r="AO404">
        <v>1</v>
      </c>
      <c r="AP404">
        <v>1</v>
      </c>
      <c r="AQ404">
        <v>0</v>
      </c>
      <c r="AR404">
        <v>0</v>
      </c>
      <c r="AS404" t="s">
        <v>3</v>
      </c>
      <c r="AT404">
        <v>17</v>
      </c>
      <c r="AU404" t="s">
        <v>3</v>
      </c>
      <c r="AV404">
        <v>0</v>
      </c>
      <c r="AW404">
        <v>2</v>
      </c>
      <c r="AX404">
        <v>60526745</v>
      </c>
      <c r="AY404">
        <v>1</v>
      </c>
      <c r="AZ404">
        <v>0</v>
      </c>
      <c r="BA404">
        <v>416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ROUND(Y404*Source!I144,9)</f>
        <v>0.85</v>
      </c>
      <c r="CY404">
        <f>AA404</f>
        <v>0.89</v>
      </c>
      <c r="CZ404">
        <f>AE404</f>
        <v>0.89</v>
      </c>
      <c r="DA404">
        <f>AI404</f>
        <v>1</v>
      </c>
      <c r="DB404">
        <f>ROUND(ROUND(AT404*CZ404,2),6)</f>
        <v>15.13</v>
      </c>
      <c r="DC404">
        <f>ROUND(ROUND(AT404*AG404,2),6)</f>
        <v>0</v>
      </c>
      <c r="DD404" t="s">
        <v>3</v>
      </c>
      <c r="DE404" t="s">
        <v>3</v>
      </c>
      <c r="DF404">
        <f t="shared" si="237"/>
        <v>0.76</v>
      </c>
      <c r="DG404">
        <f t="shared" si="234"/>
        <v>0</v>
      </c>
      <c r="DH404">
        <f t="shared" si="235"/>
        <v>0</v>
      </c>
      <c r="DI404">
        <f t="shared" si="226"/>
        <v>0</v>
      </c>
      <c r="DJ404">
        <f>DF404</f>
        <v>0.76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">
      <c r="A405">
        <f>ROW(Source!A144)</f>
        <v>144</v>
      </c>
      <c r="B405">
        <v>59204062</v>
      </c>
      <c r="C405">
        <v>60526727</v>
      </c>
      <c r="D405">
        <v>58326209</v>
      </c>
      <c r="E405">
        <v>1</v>
      </c>
      <c r="F405">
        <v>1</v>
      </c>
      <c r="G405">
        <v>1080</v>
      </c>
      <c r="H405">
        <v>3</v>
      </c>
      <c r="I405" t="s">
        <v>87</v>
      </c>
      <c r="J405" t="s">
        <v>89</v>
      </c>
      <c r="K405" t="s">
        <v>148</v>
      </c>
      <c r="L405">
        <v>1354</v>
      </c>
      <c r="N405">
        <v>1010</v>
      </c>
      <c r="O405" t="s">
        <v>39</v>
      </c>
      <c r="P405" t="s">
        <v>39</v>
      </c>
      <c r="Q405">
        <v>1</v>
      </c>
      <c r="W405">
        <v>0</v>
      </c>
      <c r="X405">
        <v>-925062224</v>
      </c>
      <c r="Y405">
        <f>AT405</f>
        <v>40</v>
      </c>
      <c r="AA405">
        <v>22.71</v>
      </c>
      <c r="AB405">
        <v>0</v>
      </c>
      <c r="AC405">
        <v>0</v>
      </c>
      <c r="AD405">
        <v>0</v>
      </c>
      <c r="AE405">
        <v>22.71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 t="s">
        <v>3</v>
      </c>
      <c r="AT405">
        <v>40</v>
      </c>
      <c r="AU405" t="s">
        <v>3</v>
      </c>
      <c r="AV405">
        <v>0</v>
      </c>
      <c r="AW405">
        <v>1</v>
      </c>
      <c r="AX405">
        <v>-1</v>
      </c>
      <c r="AY405">
        <v>0</v>
      </c>
      <c r="AZ405">
        <v>0</v>
      </c>
      <c r="BA405" t="s">
        <v>3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ROUND(Y405*Source!I144,9)</f>
        <v>2</v>
      </c>
      <c r="CY405">
        <f>AA405</f>
        <v>22.71</v>
      </c>
      <c r="CZ405">
        <f>AE405</f>
        <v>22.71</v>
      </c>
      <c r="DA405">
        <f>AI405</f>
        <v>1</v>
      </c>
      <c r="DB405">
        <f>ROUND(ROUND(AT405*CZ405,2),6)</f>
        <v>908.4</v>
      </c>
      <c r="DC405">
        <f>ROUND(ROUND(AT405*AG405,2),6)</f>
        <v>0</v>
      </c>
      <c r="DD405" t="s">
        <v>3</v>
      </c>
      <c r="DE405" t="s">
        <v>3</v>
      </c>
      <c r="DF405">
        <f t="shared" si="237"/>
        <v>45.42</v>
      </c>
      <c r="DG405">
        <f t="shared" si="234"/>
        <v>0</v>
      </c>
      <c r="DH405">
        <f t="shared" si="235"/>
        <v>0</v>
      </c>
      <c r="DI405">
        <f t="shared" si="226"/>
        <v>0</v>
      </c>
      <c r="DJ405">
        <f>DF405</f>
        <v>45.42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">
      <c r="A406">
        <f>ROW(Source!A144)</f>
        <v>144</v>
      </c>
      <c r="B406">
        <v>59204062</v>
      </c>
      <c r="C406">
        <v>60526727</v>
      </c>
      <c r="D406">
        <v>58325001</v>
      </c>
      <c r="E406">
        <v>1</v>
      </c>
      <c r="F406">
        <v>1</v>
      </c>
      <c r="G406">
        <v>1080</v>
      </c>
      <c r="H406">
        <v>3</v>
      </c>
      <c r="I406" t="s">
        <v>176</v>
      </c>
      <c r="J406" t="s">
        <v>178</v>
      </c>
      <c r="K406" t="s">
        <v>177</v>
      </c>
      <c r="L406">
        <v>1301</v>
      </c>
      <c r="N406">
        <v>1003</v>
      </c>
      <c r="O406" t="s">
        <v>34</v>
      </c>
      <c r="P406" t="s">
        <v>34</v>
      </c>
      <c r="Q406">
        <v>1</v>
      </c>
      <c r="W406">
        <v>0</v>
      </c>
      <c r="X406">
        <v>-1535580771</v>
      </c>
      <c r="Y406">
        <f>AT406</f>
        <v>100</v>
      </c>
      <c r="AA406">
        <v>115.72</v>
      </c>
      <c r="AB406">
        <v>0</v>
      </c>
      <c r="AC406">
        <v>0</v>
      </c>
      <c r="AD406">
        <v>0</v>
      </c>
      <c r="AE406">
        <v>115.72</v>
      </c>
      <c r="AF406">
        <v>0</v>
      </c>
      <c r="AG406">
        <v>0</v>
      </c>
      <c r="AH406">
        <v>0</v>
      </c>
      <c r="AI406">
        <v>1</v>
      </c>
      <c r="AJ406">
        <v>1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 t="s">
        <v>3</v>
      </c>
      <c r="AT406">
        <v>100</v>
      </c>
      <c r="AU406" t="s">
        <v>3</v>
      </c>
      <c r="AV406">
        <v>0</v>
      </c>
      <c r="AW406">
        <v>1</v>
      </c>
      <c r="AX406">
        <v>-1</v>
      </c>
      <c r="AY406">
        <v>0</v>
      </c>
      <c r="AZ406">
        <v>0</v>
      </c>
      <c r="BA406" t="s">
        <v>3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ROUND(Y406*Source!I144,9)</f>
        <v>5</v>
      </c>
      <c r="CY406">
        <f>AA406</f>
        <v>115.72</v>
      </c>
      <c r="CZ406">
        <f>AE406</f>
        <v>115.72</v>
      </c>
      <c r="DA406">
        <f>AI406</f>
        <v>1</v>
      </c>
      <c r="DB406">
        <f>ROUND(ROUND(AT406*CZ406,2),6)</f>
        <v>11572</v>
      </c>
      <c r="DC406">
        <f>ROUND(ROUND(AT406*AG406,2),6)</f>
        <v>0</v>
      </c>
      <c r="DD406" t="s">
        <v>3</v>
      </c>
      <c r="DE406" t="s">
        <v>3</v>
      </c>
      <c r="DF406">
        <f t="shared" si="237"/>
        <v>578.6</v>
      </c>
      <c r="DG406">
        <f t="shared" si="234"/>
        <v>0</v>
      </c>
      <c r="DH406">
        <f t="shared" si="235"/>
        <v>0</v>
      </c>
      <c r="DI406">
        <f t="shared" si="226"/>
        <v>0</v>
      </c>
      <c r="DJ406">
        <f>DF406</f>
        <v>578.6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">
      <c r="A407">
        <f>ROW(Source!A145)</f>
        <v>145</v>
      </c>
      <c r="B407">
        <v>59204059</v>
      </c>
      <c r="C407">
        <v>60526727</v>
      </c>
      <c r="D407">
        <v>58266404</v>
      </c>
      <c r="E407">
        <v>1080</v>
      </c>
      <c r="F407">
        <v>1</v>
      </c>
      <c r="G407">
        <v>1080</v>
      </c>
      <c r="H407">
        <v>1</v>
      </c>
      <c r="I407" t="s">
        <v>859</v>
      </c>
      <c r="J407" t="s">
        <v>3</v>
      </c>
      <c r="K407" t="s">
        <v>860</v>
      </c>
      <c r="L407">
        <v>1191</v>
      </c>
      <c r="N407">
        <v>1013</v>
      </c>
      <c r="O407" t="s">
        <v>861</v>
      </c>
      <c r="P407" t="s">
        <v>861</v>
      </c>
      <c r="Q407">
        <v>1</v>
      </c>
      <c r="W407">
        <v>0</v>
      </c>
      <c r="X407">
        <v>476480486</v>
      </c>
      <c r="Y407">
        <f>((AT407*1.15)*1.1)</f>
        <v>42.693750000000001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1</v>
      </c>
      <c r="AM407">
        <v>5</v>
      </c>
      <c r="AN407">
        <v>0</v>
      </c>
      <c r="AO407">
        <v>1</v>
      </c>
      <c r="AP407">
        <v>1</v>
      </c>
      <c r="AQ407">
        <v>0</v>
      </c>
      <c r="AR407">
        <v>0</v>
      </c>
      <c r="AS407" t="s">
        <v>3</v>
      </c>
      <c r="AT407">
        <v>33.75</v>
      </c>
      <c r="AU407" t="s">
        <v>26</v>
      </c>
      <c r="AV407">
        <v>1</v>
      </c>
      <c r="AW407">
        <v>2</v>
      </c>
      <c r="AX407">
        <v>60526738</v>
      </c>
      <c r="AY407">
        <v>1</v>
      </c>
      <c r="AZ407">
        <v>0</v>
      </c>
      <c r="BA407">
        <v>420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U407">
        <f>ROUND(AT407*Source!I145*AH407*AL407,2)</f>
        <v>0</v>
      </c>
      <c r="CV407">
        <f>ROUND(Y407*Source!I145,9)</f>
        <v>2.1346875000000001</v>
      </c>
      <c r="CW407">
        <v>0</v>
      </c>
      <c r="CX407">
        <f>ROUND(Y407*Source!I145,9)</f>
        <v>2.1346875000000001</v>
      </c>
      <c r="CY407">
        <f>AD407</f>
        <v>0</v>
      </c>
      <c r="CZ407">
        <f>AH407</f>
        <v>0</v>
      </c>
      <c r="DA407">
        <f>AL407</f>
        <v>1</v>
      </c>
      <c r="DB407">
        <f>ROUND(((ROUND(AT407*CZ407,2)*1.15)*1.1),6)</f>
        <v>0</v>
      </c>
      <c r="DC407">
        <f>ROUND(((ROUND(AT407*AG407,2)*1.15)*1.1),6)</f>
        <v>0</v>
      </c>
      <c r="DD407" t="s">
        <v>3</v>
      </c>
      <c r="DE407" t="s">
        <v>3</v>
      </c>
      <c r="DF407">
        <f t="shared" si="237"/>
        <v>0</v>
      </c>
      <c r="DG407">
        <f t="shared" si="234"/>
        <v>0</v>
      </c>
      <c r="DH407">
        <f t="shared" si="235"/>
        <v>0</v>
      </c>
      <c r="DI407">
        <f t="shared" si="226"/>
        <v>0</v>
      </c>
      <c r="DJ407">
        <f>DI407</f>
        <v>0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">
      <c r="A408">
        <f>ROW(Source!A145)</f>
        <v>145</v>
      </c>
      <c r="B408">
        <v>59204059</v>
      </c>
      <c r="C408">
        <v>60526727</v>
      </c>
      <c r="D408">
        <v>58340578</v>
      </c>
      <c r="E408">
        <v>1</v>
      </c>
      <c r="F408">
        <v>1</v>
      </c>
      <c r="G408">
        <v>1080</v>
      </c>
      <c r="H408">
        <v>2</v>
      </c>
      <c r="I408" t="s">
        <v>862</v>
      </c>
      <c r="J408" t="s">
        <v>863</v>
      </c>
      <c r="K408" t="s">
        <v>864</v>
      </c>
      <c r="L408">
        <v>1368</v>
      </c>
      <c r="N408">
        <v>1011</v>
      </c>
      <c r="O408" t="s">
        <v>865</v>
      </c>
      <c r="P408" t="s">
        <v>865</v>
      </c>
      <c r="Q408">
        <v>1</v>
      </c>
      <c r="W408">
        <v>0</v>
      </c>
      <c r="X408">
        <v>-1985943078</v>
      </c>
      <c r="Y408">
        <f>((AT408*1.25)*1.1)</f>
        <v>6.8750000000000006E-2</v>
      </c>
      <c r="AA408">
        <v>0</v>
      </c>
      <c r="AB408">
        <v>1445.28</v>
      </c>
      <c r="AC408">
        <v>740.47</v>
      </c>
      <c r="AD408">
        <v>0</v>
      </c>
      <c r="AE408">
        <v>0</v>
      </c>
      <c r="AF408">
        <v>83.1</v>
      </c>
      <c r="AG408">
        <v>12.62</v>
      </c>
      <c r="AH408">
        <v>0</v>
      </c>
      <c r="AI408">
        <v>1</v>
      </c>
      <c r="AJ408">
        <v>16.3</v>
      </c>
      <c r="AK408">
        <v>54.99</v>
      </c>
      <c r="AL408">
        <v>1</v>
      </c>
      <c r="AM408">
        <v>2</v>
      </c>
      <c r="AN408">
        <v>0</v>
      </c>
      <c r="AO408">
        <v>1</v>
      </c>
      <c r="AP408">
        <v>1</v>
      </c>
      <c r="AQ408">
        <v>0</v>
      </c>
      <c r="AR408">
        <v>0</v>
      </c>
      <c r="AS408" t="s">
        <v>3</v>
      </c>
      <c r="AT408">
        <v>0.05</v>
      </c>
      <c r="AU408" t="s">
        <v>866</v>
      </c>
      <c r="AV408">
        <v>0</v>
      </c>
      <c r="AW408">
        <v>2</v>
      </c>
      <c r="AX408">
        <v>60526739</v>
      </c>
      <c r="AY408">
        <v>1</v>
      </c>
      <c r="AZ408">
        <v>0</v>
      </c>
      <c r="BA408">
        <v>421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f>ROUND(Y408*Source!I145*DO408,9)</f>
        <v>4.3381250000000003E-2</v>
      </c>
      <c r="CX408">
        <f>ROUND(Y408*Source!I145,9)</f>
        <v>3.4375E-3</v>
      </c>
      <c r="CY408">
        <f>AB408</f>
        <v>1445.28</v>
      </c>
      <c r="CZ408">
        <f>AF408</f>
        <v>83.1</v>
      </c>
      <c r="DA408">
        <f>AJ408</f>
        <v>16.3</v>
      </c>
      <c r="DB408">
        <f>ROUND(((ROUND(AT408*CZ408,2)*1.25)*1.1),6)</f>
        <v>5.72</v>
      </c>
      <c r="DC408">
        <f>ROUND(((ROUND(AT408*AG408,2)*1.25)*1.1),6)</f>
        <v>0.86624999999999996</v>
      </c>
      <c r="DD408" t="s">
        <v>3</v>
      </c>
      <c r="DE408" t="s">
        <v>3</v>
      </c>
      <c r="DF408">
        <f t="shared" si="237"/>
        <v>0</v>
      </c>
      <c r="DG408">
        <f>ROUND(ROUND(AF408*AJ408,2)*CX408,2)</f>
        <v>4.66</v>
      </c>
      <c r="DH408">
        <f>ROUND(ROUND(AG408*AK408,2)*CX408,2)</f>
        <v>2.39</v>
      </c>
      <c r="DI408">
        <f t="shared" si="226"/>
        <v>0</v>
      </c>
      <c r="DJ408">
        <f>DG408</f>
        <v>4.66</v>
      </c>
      <c r="DK408">
        <v>0</v>
      </c>
      <c r="DL408" t="s">
        <v>867</v>
      </c>
      <c r="DM408">
        <v>0</v>
      </c>
      <c r="DN408" t="s">
        <v>861</v>
      </c>
      <c r="DO408">
        <v>12.62</v>
      </c>
    </row>
    <row r="409" spans="1:119" x14ac:dyDescent="0.2">
      <c r="A409">
        <f>ROW(Source!A145)</f>
        <v>145</v>
      </c>
      <c r="B409">
        <v>59204059</v>
      </c>
      <c r="C409">
        <v>60526727</v>
      </c>
      <c r="D409">
        <v>58340697</v>
      </c>
      <c r="E409">
        <v>1</v>
      </c>
      <c r="F409">
        <v>1</v>
      </c>
      <c r="G409">
        <v>1080</v>
      </c>
      <c r="H409">
        <v>2</v>
      </c>
      <c r="I409" t="s">
        <v>868</v>
      </c>
      <c r="J409" t="s">
        <v>869</v>
      </c>
      <c r="K409" t="s">
        <v>870</v>
      </c>
      <c r="L409">
        <v>1368</v>
      </c>
      <c r="N409">
        <v>1011</v>
      </c>
      <c r="O409" t="s">
        <v>865</v>
      </c>
      <c r="P409" t="s">
        <v>865</v>
      </c>
      <c r="Q409">
        <v>1</v>
      </c>
      <c r="W409">
        <v>0</v>
      </c>
      <c r="X409">
        <v>2147454900</v>
      </c>
      <c r="Y409">
        <f>((AT409*1.25)*1.1)</f>
        <v>1.0037500000000001</v>
      </c>
      <c r="AA409">
        <v>0</v>
      </c>
      <c r="AB409">
        <v>7.33</v>
      </c>
      <c r="AC409">
        <v>0</v>
      </c>
      <c r="AD409">
        <v>0</v>
      </c>
      <c r="AE409">
        <v>0</v>
      </c>
      <c r="AF409">
        <v>0.8</v>
      </c>
      <c r="AG409">
        <v>0</v>
      </c>
      <c r="AH409">
        <v>0</v>
      </c>
      <c r="AI409">
        <v>1</v>
      </c>
      <c r="AJ409">
        <v>8.59</v>
      </c>
      <c r="AK409">
        <v>54.99</v>
      </c>
      <c r="AL409">
        <v>1</v>
      </c>
      <c r="AM409">
        <v>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0.73</v>
      </c>
      <c r="AU409" t="s">
        <v>866</v>
      </c>
      <c r="AV409">
        <v>0</v>
      </c>
      <c r="AW409">
        <v>2</v>
      </c>
      <c r="AX409">
        <v>60526741</v>
      </c>
      <c r="AY409">
        <v>1</v>
      </c>
      <c r="AZ409">
        <v>0</v>
      </c>
      <c r="BA409">
        <v>422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V409">
        <v>0</v>
      </c>
      <c r="CW409">
        <f>ROUND(Y409*Source!I145*DO409,9)</f>
        <v>0</v>
      </c>
      <c r="CX409">
        <f>ROUND(Y409*Source!I145,9)</f>
        <v>5.0187500000000003E-2</v>
      </c>
      <c r="CY409">
        <f>AB409</f>
        <v>7.33</v>
      </c>
      <c r="CZ409">
        <f>AF409</f>
        <v>0.8</v>
      </c>
      <c r="DA409">
        <f>AJ409</f>
        <v>8.59</v>
      </c>
      <c r="DB409">
        <f>ROUND(((ROUND(AT409*CZ409,2)*1.25)*1.1),6)</f>
        <v>0.79749999999999999</v>
      </c>
      <c r="DC409">
        <f>ROUND(((ROUND(AT409*AG409,2)*1.25)*1.1),6)</f>
        <v>0</v>
      </c>
      <c r="DD409" t="s">
        <v>3</v>
      </c>
      <c r="DE409" t="s">
        <v>3</v>
      </c>
      <c r="DF409">
        <f t="shared" si="237"/>
        <v>0</v>
      </c>
      <c r="DG409">
        <f>ROUND(ROUND(AF409*AJ409,2)*CX409,2)</f>
        <v>0.34</v>
      </c>
      <c r="DH409">
        <f>ROUND(ROUND(AG409*AK409,2)*CX409,2)</f>
        <v>0</v>
      </c>
      <c r="DI409">
        <f t="shared" si="226"/>
        <v>0</v>
      </c>
      <c r="DJ409">
        <f>DG409</f>
        <v>0.34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">
      <c r="A410">
        <f>ROW(Source!A145)</f>
        <v>145</v>
      </c>
      <c r="B410">
        <v>59204059</v>
      </c>
      <c r="C410">
        <v>60526727</v>
      </c>
      <c r="D410">
        <v>58340699</v>
      </c>
      <c r="E410">
        <v>1</v>
      </c>
      <c r="F410">
        <v>1</v>
      </c>
      <c r="G410">
        <v>1080</v>
      </c>
      <c r="H410">
        <v>2</v>
      </c>
      <c r="I410" t="s">
        <v>871</v>
      </c>
      <c r="J410" t="s">
        <v>872</v>
      </c>
      <c r="K410" t="s">
        <v>873</v>
      </c>
      <c r="L410">
        <v>1368</v>
      </c>
      <c r="N410">
        <v>1011</v>
      </c>
      <c r="O410" t="s">
        <v>865</v>
      </c>
      <c r="P410" t="s">
        <v>865</v>
      </c>
      <c r="Q410">
        <v>1</v>
      </c>
      <c r="W410">
        <v>0</v>
      </c>
      <c r="X410">
        <v>539707801</v>
      </c>
      <c r="Y410">
        <f>((AT410*1.25)*1.1)</f>
        <v>1.5125000000000002</v>
      </c>
      <c r="AA410">
        <v>0</v>
      </c>
      <c r="AB410">
        <v>13.77</v>
      </c>
      <c r="AC410">
        <v>0</v>
      </c>
      <c r="AD410">
        <v>0</v>
      </c>
      <c r="AE410">
        <v>0</v>
      </c>
      <c r="AF410">
        <v>1.49</v>
      </c>
      <c r="AG410">
        <v>0</v>
      </c>
      <c r="AH410">
        <v>0</v>
      </c>
      <c r="AI410">
        <v>1</v>
      </c>
      <c r="AJ410">
        <v>8.66</v>
      </c>
      <c r="AK410">
        <v>54.99</v>
      </c>
      <c r="AL410">
        <v>1</v>
      </c>
      <c r="AM410">
        <v>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1.1000000000000001</v>
      </c>
      <c r="AU410" t="s">
        <v>866</v>
      </c>
      <c r="AV410">
        <v>0</v>
      </c>
      <c r="AW410">
        <v>2</v>
      </c>
      <c r="AX410">
        <v>60526742</v>
      </c>
      <c r="AY410">
        <v>1</v>
      </c>
      <c r="AZ410">
        <v>0</v>
      </c>
      <c r="BA410">
        <v>423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f>ROUND(Y410*Source!I145*DO410,9)</f>
        <v>0</v>
      </c>
      <c r="CX410">
        <f>ROUND(Y410*Source!I145,9)</f>
        <v>7.5624999999999998E-2</v>
      </c>
      <c r="CY410">
        <f>AB410</f>
        <v>13.77</v>
      </c>
      <c r="CZ410">
        <f>AF410</f>
        <v>1.49</v>
      </c>
      <c r="DA410">
        <f>AJ410</f>
        <v>8.66</v>
      </c>
      <c r="DB410">
        <f>ROUND(((ROUND(AT410*CZ410,2)*1.25)*1.1),6)</f>
        <v>2.2549999999999999</v>
      </c>
      <c r="DC410">
        <f>ROUND(((ROUND(AT410*AG410,2)*1.25)*1.1),6)</f>
        <v>0</v>
      </c>
      <c r="DD410" t="s">
        <v>3</v>
      </c>
      <c r="DE410" t="s">
        <v>3</v>
      </c>
      <c r="DF410">
        <f t="shared" si="237"/>
        <v>0</v>
      </c>
      <c r="DG410">
        <f>ROUND(ROUND(AF410*AJ410,2)*CX410,2)</f>
        <v>0.98</v>
      </c>
      <c r="DH410">
        <f>ROUND(ROUND(AG410*AK410,2)*CX410,2)</f>
        <v>0</v>
      </c>
      <c r="DI410">
        <f t="shared" si="226"/>
        <v>0</v>
      </c>
      <c r="DJ410">
        <f>DG410</f>
        <v>0.98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">
      <c r="A411">
        <f>ROW(Source!A145)</f>
        <v>145</v>
      </c>
      <c r="B411">
        <v>59204059</v>
      </c>
      <c r="C411">
        <v>60526727</v>
      </c>
      <c r="D411">
        <v>58339814</v>
      </c>
      <c r="E411">
        <v>1</v>
      </c>
      <c r="F411">
        <v>1</v>
      </c>
      <c r="G411">
        <v>1080</v>
      </c>
      <c r="H411">
        <v>2</v>
      </c>
      <c r="I411" t="s">
        <v>874</v>
      </c>
      <c r="J411" t="s">
        <v>875</v>
      </c>
      <c r="K411" t="s">
        <v>876</v>
      </c>
      <c r="L411">
        <v>1368</v>
      </c>
      <c r="N411">
        <v>1011</v>
      </c>
      <c r="O411" t="s">
        <v>865</v>
      </c>
      <c r="P411" t="s">
        <v>865</v>
      </c>
      <c r="Q411">
        <v>1</v>
      </c>
      <c r="W411">
        <v>0</v>
      </c>
      <c r="X411">
        <v>1087580389</v>
      </c>
      <c r="Y411">
        <f>((AT411*1.25)*1.1)</f>
        <v>6.8750000000000006E-2</v>
      </c>
      <c r="AA411">
        <v>0</v>
      </c>
      <c r="AB411">
        <v>2628.65</v>
      </c>
      <c r="AC411">
        <v>993.36</v>
      </c>
      <c r="AD411">
        <v>0</v>
      </c>
      <c r="AE411">
        <v>0</v>
      </c>
      <c r="AF411">
        <v>179.17</v>
      </c>
      <c r="AG411">
        <v>16.93</v>
      </c>
      <c r="AH411">
        <v>0</v>
      </c>
      <c r="AI411">
        <v>1</v>
      </c>
      <c r="AJ411">
        <v>13.75</v>
      </c>
      <c r="AK411">
        <v>54.99</v>
      </c>
      <c r="AL411">
        <v>1</v>
      </c>
      <c r="AM411">
        <v>2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0.05</v>
      </c>
      <c r="AU411" t="s">
        <v>866</v>
      </c>
      <c r="AV411">
        <v>0</v>
      </c>
      <c r="AW411">
        <v>2</v>
      </c>
      <c r="AX411">
        <v>60526740</v>
      </c>
      <c r="AY411">
        <v>1</v>
      </c>
      <c r="AZ411">
        <v>0</v>
      </c>
      <c r="BA411">
        <v>424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f>ROUND(Y411*Source!I145*DO411,9)</f>
        <v>5.8196875000000002E-2</v>
      </c>
      <c r="CX411">
        <f>ROUND(Y411*Source!I145,9)</f>
        <v>3.4375E-3</v>
      </c>
      <c r="CY411">
        <f>AB411</f>
        <v>2628.65</v>
      </c>
      <c r="CZ411">
        <f>AF411</f>
        <v>179.17</v>
      </c>
      <c r="DA411">
        <f>AJ411</f>
        <v>13.75</v>
      </c>
      <c r="DB411">
        <f>ROUND(((ROUND(AT411*CZ411,2)*1.25)*1.1),6)</f>
        <v>12.32</v>
      </c>
      <c r="DC411">
        <f>ROUND(((ROUND(AT411*AG411,2)*1.25)*1.1),6)</f>
        <v>1.16875</v>
      </c>
      <c r="DD411" t="s">
        <v>3</v>
      </c>
      <c r="DE411" t="s">
        <v>3</v>
      </c>
      <c r="DF411">
        <f t="shared" si="237"/>
        <v>0</v>
      </c>
      <c r="DG411">
        <f>ROUND(ROUND(AF411*AJ411,2)*CX411,2)</f>
        <v>8.4700000000000006</v>
      </c>
      <c r="DH411">
        <f>ROUND(ROUND(AG411*AK411,2)*CX411,2)</f>
        <v>3.2</v>
      </c>
      <c r="DI411">
        <f t="shared" si="226"/>
        <v>0</v>
      </c>
      <c r="DJ411">
        <f>DG411</f>
        <v>8.4700000000000006</v>
      </c>
      <c r="DK411">
        <v>0</v>
      </c>
      <c r="DL411" t="s">
        <v>867</v>
      </c>
      <c r="DM411">
        <v>0</v>
      </c>
      <c r="DN411" t="s">
        <v>861</v>
      </c>
      <c r="DO411">
        <v>16.93</v>
      </c>
    </row>
    <row r="412" spans="1:119" x14ac:dyDescent="0.2">
      <c r="A412">
        <f>ROW(Source!A145)</f>
        <v>145</v>
      </c>
      <c r="B412">
        <v>59204059</v>
      </c>
      <c r="C412">
        <v>60526727</v>
      </c>
      <c r="D412">
        <v>58308811</v>
      </c>
      <c r="E412">
        <v>1</v>
      </c>
      <c r="F412">
        <v>1</v>
      </c>
      <c r="G412">
        <v>1080</v>
      </c>
      <c r="H412">
        <v>3</v>
      </c>
      <c r="I412" t="s">
        <v>877</v>
      </c>
      <c r="J412" t="s">
        <v>878</v>
      </c>
      <c r="K412" t="s">
        <v>879</v>
      </c>
      <c r="L412">
        <v>1346</v>
      </c>
      <c r="N412">
        <v>1009</v>
      </c>
      <c r="O412" t="s">
        <v>880</v>
      </c>
      <c r="P412" t="s">
        <v>880</v>
      </c>
      <c r="Q412">
        <v>1</v>
      </c>
      <c r="W412">
        <v>0</v>
      </c>
      <c r="X412">
        <v>-709773495</v>
      </c>
      <c r="Y412">
        <f>AT412</f>
        <v>0.5</v>
      </c>
      <c r="AA412">
        <v>23.97</v>
      </c>
      <c r="AB412">
        <v>0</v>
      </c>
      <c r="AC412">
        <v>0</v>
      </c>
      <c r="AD412">
        <v>0</v>
      </c>
      <c r="AE412">
        <v>1.61</v>
      </c>
      <c r="AF412">
        <v>0</v>
      </c>
      <c r="AG412">
        <v>0</v>
      </c>
      <c r="AH412">
        <v>0</v>
      </c>
      <c r="AI412">
        <v>14.89</v>
      </c>
      <c r="AJ412">
        <v>1</v>
      </c>
      <c r="AK412">
        <v>1</v>
      </c>
      <c r="AL412">
        <v>1</v>
      </c>
      <c r="AM412">
        <v>2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0.5</v>
      </c>
      <c r="AU412" t="s">
        <v>3</v>
      </c>
      <c r="AV412">
        <v>0</v>
      </c>
      <c r="AW412">
        <v>2</v>
      </c>
      <c r="AX412">
        <v>60526743</v>
      </c>
      <c r="AY412">
        <v>1</v>
      </c>
      <c r="AZ412">
        <v>0</v>
      </c>
      <c r="BA412">
        <v>425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v>0</v>
      </c>
      <c r="CX412">
        <f>ROUND(Y412*Source!I145,9)</f>
        <v>2.5000000000000001E-2</v>
      </c>
      <c r="CY412">
        <f>AA412</f>
        <v>23.97</v>
      </c>
      <c r="CZ412">
        <f>AE412</f>
        <v>1.61</v>
      </c>
      <c r="DA412">
        <f>AI412</f>
        <v>14.89</v>
      </c>
      <c r="DB412">
        <f>ROUND(ROUND(AT412*CZ412,2),6)</f>
        <v>0.81</v>
      </c>
      <c r="DC412">
        <f>ROUND(ROUND(AT412*AG412,2),6)</f>
        <v>0</v>
      </c>
      <c r="DD412" t="s">
        <v>3</v>
      </c>
      <c r="DE412" t="s">
        <v>3</v>
      </c>
      <c r="DF412">
        <f>ROUND(ROUND(AE412*AI412,2)*CX412,2)</f>
        <v>0.6</v>
      </c>
      <c r="DG412">
        <f t="shared" ref="DG412:DG429" si="238">ROUND(ROUND(AF412,2)*CX412,2)</f>
        <v>0</v>
      </c>
      <c r="DH412">
        <f t="shared" ref="DH412:DH429" si="239">ROUND(ROUND(AG412,2)*CX412,2)</f>
        <v>0</v>
      </c>
      <c r="DI412">
        <f t="shared" si="226"/>
        <v>0</v>
      </c>
      <c r="DJ412">
        <f>DF412</f>
        <v>0.6</v>
      </c>
      <c r="DK412">
        <v>0</v>
      </c>
      <c r="DL412" t="s">
        <v>3</v>
      </c>
      <c r="DM412">
        <v>0</v>
      </c>
      <c r="DN412" t="s">
        <v>3</v>
      </c>
      <c r="DO412">
        <v>0</v>
      </c>
    </row>
    <row r="413" spans="1:119" x14ac:dyDescent="0.2">
      <c r="A413">
        <f>ROW(Source!A145)</f>
        <v>145</v>
      </c>
      <c r="B413">
        <v>59204059</v>
      </c>
      <c r="C413">
        <v>60526727</v>
      </c>
      <c r="D413">
        <v>58308843</v>
      </c>
      <c r="E413">
        <v>1</v>
      </c>
      <c r="F413">
        <v>1</v>
      </c>
      <c r="G413">
        <v>1080</v>
      </c>
      <c r="H413">
        <v>3</v>
      </c>
      <c r="I413" t="s">
        <v>881</v>
      </c>
      <c r="J413" t="s">
        <v>882</v>
      </c>
      <c r="K413" t="s">
        <v>883</v>
      </c>
      <c r="L413">
        <v>1346</v>
      </c>
      <c r="N413">
        <v>1009</v>
      </c>
      <c r="O413" t="s">
        <v>880</v>
      </c>
      <c r="P413" t="s">
        <v>880</v>
      </c>
      <c r="Q413">
        <v>1</v>
      </c>
      <c r="W413">
        <v>0</v>
      </c>
      <c r="X413">
        <v>-872094078</v>
      </c>
      <c r="Y413">
        <f>AT413</f>
        <v>0.34399999999999997</v>
      </c>
      <c r="AA413">
        <v>198.61</v>
      </c>
      <c r="AB413">
        <v>0</v>
      </c>
      <c r="AC413">
        <v>0</v>
      </c>
      <c r="AD413">
        <v>0</v>
      </c>
      <c r="AE413">
        <v>36.78</v>
      </c>
      <c r="AF413">
        <v>0</v>
      </c>
      <c r="AG413">
        <v>0</v>
      </c>
      <c r="AH413">
        <v>0</v>
      </c>
      <c r="AI413">
        <v>5.4</v>
      </c>
      <c r="AJ413">
        <v>1</v>
      </c>
      <c r="AK413">
        <v>1</v>
      </c>
      <c r="AL413">
        <v>1</v>
      </c>
      <c r="AM413">
        <v>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0.34399999999999997</v>
      </c>
      <c r="AU413" t="s">
        <v>3</v>
      </c>
      <c r="AV413">
        <v>0</v>
      </c>
      <c r="AW413">
        <v>2</v>
      </c>
      <c r="AX413">
        <v>60526744</v>
      </c>
      <c r="AY413">
        <v>1</v>
      </c>
      <c r="AZ413">
        <v>0</v>
      </c>
      <c r="BA413">
        <v>426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v>0</v>
      </c>
      <c r="CX413">
        <f>ROUND(Y413*Source!I145,9)</f>
        <v>1.72E-2</v>
      </c>
      <c r="CY413">
        <f>AA413</f>
        <v>198.61</v>
      </c>
      <c r="CZ413">
        <f>AE413</f>
        <v>36.78</v>
      </c>
      <c r="DA413">
        <f>AI413</f>
        <v>5.4</v>
      </c>
      <c r="DB413">
        <f>ROUND(ROUND(AT413*CZ413,2),6)</f>
        <v>12.65</v>
      </c>
      <c r="DC413">
        <f>ROUND(ROUND(AT413*AG413,2),6)</f>
        <v>0</v>
      </c>
      <c r="DD413" t="s">
        <v>3</v>
      </c>
      <c r="DE413" t="s">
        <v>3</v>
      </c>
      <c r="DF413">
        <f>ROUND(ROUND(AE413*AI413,2)*CX413,2)</f>
        <v>3.42</v>
      </c>
      <c r="DG413">
        <f t="shared" si="238"/>
        <v>0</v>
      </c>
      <c r="DH413">
        <f t="shared" si="239"/>
        <v>0</v>
      </c>
      <c r="DI413">
        <f t="shared" si="226"/>
        <v>0</v>
      </c>
      <c r="DJ413">
        <f>DF413</f>
        <v>3.42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">
      <c r="A414">
        <f>ROW(Source!A145)</f>
        <v>145</v>
      </c>
      <c r="B414">
        <v>59204059</v>
      </c>
      <c r="C414">
        <v>60526727</v>
      </c>
      <c r="D414">
        <v>58308917</v>
      </c>
      <c r="E414">
        <v>1</v>
      </c>
      <c r="F414">
        <v>1</v>
      </c>
      <c r="G414">
        <v>1080</v>
      </c>
      <c r="H414">
        <v>3</v>
      </c>
      <c r="I414" t="s">
        <v>884</v>
      </c>
      <c r="J414" t="s">
        <v>885</v>
      </c>
      <c r="K414" t="s">
        <v>886</v>
      </c>
      <c r="L414">
        <v>1354</v>
      </c>
      <c r="N414">
        <v>1010</v>
      </c>
      <c r="O414" t="s">
        <v>39</v>
      </c>
      <c r="P414" t="s">
        <v>39</v>
      </c>
      <c r="Q414">
        <v>1</v>
      </c>
      <c r="W414">
        <v>0</v>
      </c>
      <c r="X414">
        <v>-40224714</v>
      </c>
      <c r="Y414">
        <f>AT414</f>
        <v>17</v>
      </c>
      <c r="AA414">
        <v>0.8</v>
      </c>
      <c r="AB414">
        <v>0</v>
      </c>
      <c r="AC414">
        <v>0</v>
      </c>
      <c r="AD414">
        <v>0</v>
      </c>
      <c r="AE414">
        <v>0.89</v>
      </c>
      <c r="AF414">
        <v>0</v>
      </c>
      <c r="AG414">
        <v>0</v>
      </c>
      <c r="AH414">
        <v>0</v>
      </c>
      <c r="AI414">
        <v>0.9</v>
      </c>
      <c r="AJ414">
        <v>1</v>
      </c>
      <c r="AK414">
        <v>1</v>
      </c>
      <c r="AL414">
        <v>1</v>
      </c>
      <c r="AM414">
        <v>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17</v>
      </c>
      <c r="AU414" t="s">
        <v>3</v>
      </c>
      <c r="AV414">
        <v>0</v>
      </c>
      <c r="AW414">
        <v>2</v>
      </c>
      <c r="AX414">
        <v>60526745</v>
      </c>
      <c r="AY414">
        <v>1</v>
      </c>
      <c r="AZ414">
        <v>0</v>
      </c>
      <c r="BA414">
        <v>427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v>0</v>
      </c>
      <c r="CX414">
        <f>ROUND(Y414*Source!I145,9)</f>
        <v>0.85</v>
      </c>
      <c r="CY414">
        <f>AA414</f>
        <v>0.8</v>
      </c>
      <c r="CZ414">
        <f>AE414</f>
        <v>0.89</v>
      </c>
      <c r="DA414">
        <f>AI414</f>
        <v>0.9</v>
      </c>
      <c r="DB414">
        <f>ROUND(ROUND(AT414*CZ414,2),6)</f>
        <v>15.13</v>
      </c>
      <c r="DC414">
        <f>ROUND(ROUND(AT414*AG414,2),6)</f>
        <v>0</v>
      </c>
      <c r="DD414" t="s">
        <v>3</v>
      </c>
      <c r="DE414" t="s">
        <v>3</v>
      </c>
      <c r="DF414">
        <f>ROUND(ROUND(AE414*AI414,2)*CX414,2)</f>
        <v>0.68</v>
      </c>
      <c r="DG414">
        <f t="shared" si="238"/>
        <v>0</v>
      </c>
      <c r="DH414">
        <f t="shared" si="239"/>
        <v>0</v>
      </c>
      <c r="DI414">
        <f t="shared" si="226"/>
        <v>0</v>
      </c>
      <c r="DJ414">
        <f>DF414</f>
        <v>0.68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">
      <c r="A415">
        <f>ROW(Source!A145)</f>
        <v>145</v>
      </c>
      <c r="B415">
        <v>59204059</v>
      </c>
      <c r="C415">
        <v>60526727</v>
      </c>
      <c r="D415">
        <v>58326209</v>
      </c>
      <c r="E415">
        <v>1</v>
      </c>
      <c r="F415">
        <v>1</v>
      </c>
      <c r="G415">
        <v>1080</v>
      </c>
      <c r="H415">
        <v>3</v>
      </c>
      <c r="I415" t="s">
        <v>87</v>
      </c>
      <c r="J415" t="s">
        <v>89</v>
      </c>
      <c r="K415" t="s">
        <v>148</v>
      </c>
      <c r="L415">
        <v>1354</v>
      </c>
      <c r="N415">
        <v>1010</v>
      </c>
      <c r="O415" t="s">
        <v>39</v>
      </c>
      <c r="P415" t="s">
        <v>39</v>
      </c>
      <c r="Q415">
        <v>1</v>
      </c>
      <c r="W415">
        <v>0</v>
      </c>
      <c r="X415">
        <v>-925062224</v>
      </c>
      <c r="Y415">
        <f>AT415</f>
        <v>40</v>
      </c>
      <c r="AA415">
        <v>66.540000000000006</v>
      </c>
      <c r="AB415">
        <v>0</v>
      </c>
      <c r="AC415">
        <v>0</v>
      </c>
      <c r="AD415">
        <v>0</v>
      </c>
      <c r="AE415">
        <v>22.71</v>
      </c>
      <c r="AF415">
        <v>0</v>
      </c>
      <c r="AG415">
        <v>0</v>
      </c>
      <c r="AH415">
        <v>0</v>
      </c>
      <c r="AI415">
        <v>2.93</v>
      </c>
      <c r="AJ415">
        <v>1</v>
      </c>
      <c r="AK415">
        <v>1</v>
      </c>
      <c r="AL415">
        <v>1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  <c r="AS415" t="s">
        <v>3</v>
      </c>
      <c r="AT415">
        <v>40</v>
      </c>
      <c r="AU415" t="s">
        <v>3</v>
      </c>
      <c r="AV415">
        <v>0</v>
      </c>
      <c r="AW415">
        <v>1</v>
      </c>
      <c r="AX415">
        <v>-1</v>
      </c>
      <c r="AY415">
        <v>0</v>
      </c>
      <c r="AZ415">
        <v>0</v>
      </c>
      <c r="BA415" t="s">
        <v>3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v>0</v>
      </c>
      <c r="CX415">
        <f>ROUND(Y415*Source!I145,9)</f>
        <v>2</v>
      </c>
      <c r="CY415">
        <f>AA415</f>
        <v>66.540000000000006</v>
      </c>
      <c r="CZ415">
        <f>AE415</f>
        <v>22.71</v>
      </c>
      <c r="DA415">
        <f>AI415</f>
        <v>2.93</v>
      </c>
      <c r="DB415">
        <f>ROUND(ROUND(AT415*CZ415,2),6)</f>
        <v>908.4</v>
      </c>
      <c r="DC415">
        <f>ROUND(ROUND(AT415*AG415,2),6)</f>
        <v>0</v>
      </c>
      <c r="DD415" t="s">
        <v>3</v>
      </c>
      <c r="DE415" t="s">
        <v>3</v>
      </c>
      <c r="DF415">
        <f>ROUND(ROUND(AE415*AI415,2)*CX415,2)</f>
        <v>133.08000000000001</v>
      </c>
      <c r="DG415">
        <f t="shared" si="238"/>
        <v>0</v>
      </c>
      <c r="DH415">
        <f t="shared" si="239"/>
        <v>0</v>
      </c>
      <c r="DI415">
        <f t="shared" si="226"/>
        <v>0</v>
      </c>
      <c r="DJ415">
        <f>DF415</f>
        <v>133.08000000000001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">
      <c r="A416">
        <f>ROW(Source!A145)</f>
        <v>145</v>
      </c>
      <c r="B416">
        <v>59204059</v>
      </c>
      <c r="C416">
        <v>60526727</v>
      </c>
      <c r="D416">
        <v>58325001</v>
      </c>
      <c r="E416">
        <v>1</v>
      </c>
      <c r="F416">
        <v>1</v>
      </c>
      <c r="G416">
        <v>1080</v>
      </c>
      <c r="H416">
        <v>3</v>
      </c>
      <c r="I416" t="s">
        <v>176</v>
      </c>
      <c r="J416" t="s">
        <v>178</v>
      </c>
      <c r="K416" t="s">
        <v>177</v>
      </c>
      <c r="L416">
        <v>1301</v>
      </c>
      <c r="N416">
        <v>1003</v>
      </c>
      <c r="O416" t="s">
        <v>34</v>
      </c>
      <c r="P416" t="s">
        <v>34</v>
      </c>
      <c r="Q416">
        <v>1</v>
      </c>
      <c r="W416">
        <v>0</v>
      </c>
      <c r="X416">
        <v>-1535580771</v>
      </c>
      <c r="Y416">
        <f>AT416</f>
        <v>100</v>
      </c>
      <c r="AA416">
        <v>755.65</v>
      </c>
      <c r="AB416">
        <v>0</v>
      </c>
      <c r="AC416">
        <v>0</v>
      </c>
      <c r="AD416">
        <v>0</v>
      </c>
      <c r="AE416">
        <v>115.72</v>
      </c>
      <c r="AF416">
        <v>0</v>
      </c>
      <c r="AG416">
        <v>0</v>
      </c>
      <c r="AH416">
        <v>0</v>
      </c>
      <c r="AI416">
        <v>6.53</v>
      </c>
      <c r="AJ416">
        <v>1</v>
      </c>
      <c r="AK416">
        <v>1</v>
      </c>
      <c r="AL416">
        <v>1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0</v>
      </c>
      <c r="AS416" t="s">
        <v>3</v>
      </c>
      <c r="AT416">
        <v>100</v>
      </c>
      <c r="AU416" t="s">
        <v>3</v>
      </c>
      <c r="AV416">
        <v>0</v>
      </c>
      <c r="AW416">
        <v>1</v>
      </c>
      <c r="AX416">
        <v>-1</v>
      </c>
      <c r="AY416">
        <v>0</v>
      </c>
      <c r="AZ416">
        <v>0</v>
      </c>
      <c r="BA416" t="s">
        <v>3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ROUND(Y416*Source!I145,9)</f>
        <v>5</v>
      </c>
      <c r="CY416">
        <f>AA416</f>
        <v>755.65</v>
      </c>
      <c r="CZ416">
        <f>AE416</f>
        <v>115.72</v>
      </c>
      <c r="DA416">
        <f>AI416</f>
        <v>6.53</v>
      </c>
      <c r="DB416">
        <f>ROUND(ROUND(AT416*CZ416,2),6)</f>
        <v>11572</v>
      </c>
      <c r="DC416">
        <f>ROUND(ROUND(AT416*AG416,2),6)</f>
        <v>0</v>
      </c>
      <c r="DD416" t="s">
        <v>3</v>
      </c>
      <c r="DE416" t="s">
        <v>3</v>
      </c>
      <c r="DF416">
        <f>ROUND(ROUND(AE416*AI416,2)*CX416,2)</f>
        <v>3778.25</v>
      </c>
      <c r="DG416">
        <f t="shared" si="238"/>
        <v>0</v>
      </c>
      <c r="DH416">
        <f t="shared" si="239"/>
        <v>0</v>
      </c>
      <c r="DI416">
        <f t="shared" si="226"/>
        <v>0</v>
      </c>
      <c r="DJ416">
        <f>DF416</f>
        <v>3778.25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">
      <c r="A417">
        <f>ROW(Source!A150)</f>
        <v>150</v>
      </c>
      <c r="B417">
        <v>59204062</v>
      </c>
      <c r="C417">
        <v>60526751</v>
      </c>
      <c r="D417">
        <v>58266404</v>
      </c>
      <c r="E417">
        <v>1080</v>
      </c>
      <c r="F417">
        <v>1</v>
      </c>
      <c r="G417">
        <v>1080</v>
      </c>
      <c r="H417">
        <v>1</v>
      </c>
      <c r="I417" t="s">
        <v>859</v>
      </c>
      <c r="J417" t="s">
        <v>3</v>
      </c>
      <c r="K417" t="s">
        <v>860</v>
      </c>
      <c r="L417">
        <v>1191</v>
      </c>
      <c r="N417">
        <v>1013</v>
      </c>
      <c r="O417" t="s">
        <v>861</v>
      </c>
      <c r="P417" t="s">
        <v>861</v>
      </c>
      <c r="Q417">
        <v>1</v>
      </c>
      <c r="W417">
        <v>0</v>
      </c>
      <c r="X417">
        <v>476480486</v>
      </c>
      <c r="Y417">
        <f>((AT417*1.15)*1.1)</f>
        <v>87.284999999999997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1</v>
      </c>
      <c r="AL417">
        <v>1</v>
      </c>
      <c r="AM417">
        <v>-2</v>
      </c>
      <c r="AN417">
        <v>0</v>
      </c>
      <c r="AO417">
        <v>1</v>
      </c>
      <c r="AP417">
        <v>1</v>
      </c>
      <c r="AQ417">
        <v>0</v>
      </c>
      <c r="AR417">
        <v>0</v>
      </c>
      <c r="AS417" t="s">
        <v>3</v>
      </c>
      <c r="AT417">
        <v>69</v>
      </c>
      <c r="AU417" t="s">
        <v>26</v>
      </c>
      <c r="AV417">
        <v>1</v>
      </c>
      <c r="AW417">
        <v>2</v>
      </c>
      <c r="AX417">
        <v>60526764</v>
      </c>
      <c r="AY417">
        <v>1</v>
      </c>
      <c r="AZ417">
        <v>0</v>
      </c>
      <c r="BA417">
        <v>431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U417">
        <f>ROUND(AT417*Source!I150*AH417*AL417,2)</f>
        <v>0</v>
      </c>
      <c r="CV417">
        <f>ROUND(Y417*Source!I150,9)</f>
        <v>0</v>
      </c>
      <c r="CW417">
        <v>0</v>
      </c>
      <c r="CX417">
        <f>ROUND(Y417*Source!I150,9)</f>
        <v>0</v>
      </c>
      <c r="CY417">
        <f>AD417</f>
        <v>0</v>
      </c>
      <c r="CZ417">
        <f>AH417</f>
        <v>0</v>
      </c>
      <c r="DA417">
        <f>AL417</f>
        <v>1</v>
      </c>
      <c r="DB417">
        <f>ROUND(((ROUND(AT417*CZ417,2)*1.15)*1.1),6)</f>
        <v>0</v>
      </c>
      <c r="DC417">
        <f>ROUND(((ROUND(AT417*AG417,2)*1.15)*1.1),6)</f>
        <v>0</v>
      </c>
      <c r="DD417" t="s">
        <v>3</v>
      </c>
      <c r="DE417" t="s">
        <v>3</v>
      </c>
      <c r="DF417">
        <f t="shared" ref="DF417:DF432" si="240">ROUND(ROUND(AE417,2)*CX417,2)</f>
        <v>0</v>
      </c>
      <c r="DG417">
        <f t="shared" si="238"/>
        <v>0</v>
      </c>
      <c r="DH417">
        <f t="shared" si="239"/>
        <v>0</v>
      </c>
      <c r="DI417">
        <f t="shared" si="226"/>
        <v>0</v>
      </c>
      <c r="DJ417">
        <f>DI417</f>
        <v>0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">
      <c r="A418">
        <f>ROW(Source!A150)</f>
        <v>150</v>
      </c>
      <c r="B418">
        <v>59204062</v>
      </c>
      <c r="C418">
        <v>60526751</v>
      </c>
      <c r="D418">
        <v>58340276</v>
      </c>
      <c r="E418">
        <v>1</v>
      </c>
      <c r="F418">
        <v>1</v>
      </c>
      <c r="G418">
        <v>1080</v>
      </c>
      <c r="H418">
        <v>2</v>
      </c>
      <c r="I418" t="s">
        <v>887</v>
      </c>
      <c r="J418" t="s">
        <v>888</v>
      </c>
      <c r="K418" t="s">
        <v>889</v>
      </c>
      <c r="L418">
        <v>1368</v>
      </c>
      <c r="N418">
        <v>1011</v>
      </c>
      <c r="O418" t="s">
        <v>865</v>
      </c>
      <c r="P418" t="s">
        <v>865</v>
      </c>
      <c r="Q418">
        <v>1</v>
      </c>
      <c r="W418">
        <v>0</v>
      </c>
      <c r="X418">
        <v>-886582249</v>
      </c>
      <c r="Y418">
        <f>((AT418*1.25)*1.1)</f>
        <v>6.9437500000000005</v>
      </c>
      <c r="AA418">
        <v>0</v>
      </c>
      <c r="AB418">
        <v>3.39</v>
      </c>
      <c r="AC418">
        <v>0</v>
      </c>
      <c r="AD418">
        <v>0</v>
      </c>
      <c r="AE418">
        <v>0</v>
      </c>
      <c r="AF418">
        <v>3.18</v>
      </c>
      <c r="AG418">
        <v>0</v>
      </c>
      <c r="AH418">
        <v>0</v>
      </c>
      <c r="AI418">
        <v>1</v>
      </c>
      <c r="AJ418">
        <v>1</v>
      </c>
      <c r="AK418">
        <v>1</v>
      </c>
      <c r="AL418">
        <v>1</v>
      </c>
      <c r="AM418">
        <v>-2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5.05</v>
      </c>
      <c r="AU418" t="s">
        <v>866</v>
      </c>
      <c r="AV418">
        <v>0</v>
      </c>
      <c r="AW418">
        <v>2</v>
      </c>
      <c r="AX418">
        <v>60526765</v>
      </c>
      <c r="AY418">
        <v>1</v>
      </c>
      <c r="AZ418">
        <v>0</v>
      </c>
      <c r="BA418">
        <v>432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f>ROUND(Y418*Source!I150*DO418,9)</f>
        <v>0</v>
      </c>
      <c r="CX418">
        <f>ROUND(Y418*Source!I150,9)</f>
        <v>0</v>
      </c>
      <c r="CY418">
        <f>AB418</f>
        <v>3.39</v>
      </c>
      <c r="CZ418">
        <f>AF418</f>
        <v>3.18</v>
      </c>
      <c r="DA418">
        <f>AJ418</f>
        <v>1</v>
      </c>
      <c r="DB418">
        <f>ROUND(((ROUND(AT418*CZ418,2)*1.25)*1.1),6)</f>
        <v>22.0825</v>
      </c>
      <c r="DC418">
        <f>ROUND(((ROUND(AT418*AG418,2)*1.25)*1.1),6)</f>
        <v>0</v>
      </c>
      <c r="DD418" t="s">
        <v>3</v>
      </c>
      <c r="DE418" t="s">
        <v>3</v>
      </c>
      <c r="DF418">
        <f t="shared" si="240"/>
        <v>0</v>
      </c>
      <c r="DG418">
        <f t="shared" si="238"/>
        <v>0</v>
      </c>
      <c r="DH418">
        <f t="shared" si="239"/>
        <v>0</v>
      </c>
      <c r="DI418">
        <f t="shared" si="226"/>
        <v>0</v>
      </c>
      <c r="DJ418">
        <f>DG418</f>
        <v>0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">
      <c r="A419">
        <f>ROW(Source!A150)</f>
        <v>150</v>
      </c>
      <c r="B419">
        <v>59204062</v>
      </c>
      <c r="C419">
        <v>60526751</v>
      </c>
      <c r="D419">
        <v>58340578</v>
      </c>
      <c r="E419">
        <v>1</v>
      </c>
      <c r="F419">
        <v>1</v>
      </c>
      <c r="G419">
        <v>1080</v>
      </c>
      <c r="H419">
        <v>2</v>
      </c>
      <c r="I419" t="s">
        <v>862</v>
      </c>
      <c r="J419" t="s">
        <v>863</v>
      </c>
      <c r="K419" t="s">
        <v>864</v>
      </c>
      <c r="L419">
        <v>1368</v>
      </c>
      <c r="N419">
        <v>1011</v>
      </c>
      <c r="O419" t="s">
        <v>865</v>
      </c>
      <c r="P419" t="s">
        <v>865</v>
      </c>
      <c r="Q419">
        <v>1</v>
      </c>
      <c r="W419">
        <v>0</v>
      </c>
      <c r="X419">
        <v>-1985943078</v>
      </c>
      <c r="Y419">
        <f>((AT419*1.25)*1.1)</f>
        <v>2.1312500000000001</v>
      </c>
      <c r="AA419">
        <v>0</v>
      </c>
      <c r="AB419">
        <v>88.67</v>
      </c>
      <c r="AC419">
        <v>13.47</v>
      </c>
      <c r="AD419">
        <v>0</v>
      </c>
      <c r="AE419">
        <v>0</v>
      </c>
      <c r="AF419">
        <v>83.1</v>
      </c>
      <c r="AG419">
        <v>12.62</v>
      </c>
      <c r="AH419">
        <v>0</v>
      </c>
      <c r="AI419">
        <v>1</v>
      </c>
      <c r="AJ419">
        <v>1</v>
      </c>
      <c r="AK419">
        <v>1</v>
      </c>
      <c r="AL419">
        <v>1</v>
      </c>
      <c r="AM419">
        <v>-2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1.55</v>
      </c>
      <c r="AU419" t="s">
        <v>866</v>
      </c>
      <c r="AV419">
        <v>0</v>
      </c>
      <c r="AW419">
        <v>2</v>
      </c>
      <c r="AX419">
        <v>60526766</v>
      </c>
      <c r="AY419">
        <v>1</v>
      </c>
      <c r="AZ419">
        <v>0</v>
      </c>
      <c r="BA419">
        <v>433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V419">
        <v>0</v>
      </c>
      <c r="CW419">
        <f>ROUND(Y419*Source!I150*DO419,9)</f>
        <v>0</v>
      </c>
      <c r="CX419">
        <f>ROUND(Y419*Source!I150,9)</f>
        <v>0</v>
      </c>
      <c r="CY419">
        <f>AB419</f>
        <v>88.67</v>
      </c>
      <c r="CZ419">
        <f>AF419</f>
        <v>83.1</v>
      </c>
      <c r="DA419">
        <f>AJ419</f>
        <v>1</v>
      </c>
      <c r="DB419">
        <f>ROUND(((ROUND(AT419*CZ419,2)*1.25)*1.1),6)</f>
        <v>177.11375000000001</v>
      </c>
      <c r="DC419">
        <f>ROUND(((ROUND(AT419*AG419,2)*1.25)*1.1),6)</f>
        <v>26.895</v>
      </c>
      <c r="DD419" t="s">
        <v>3</v>
      </c>
      <c r="DE419" t="s">
        <v>3</v>
      </c>
      <c r="DF419">
        <f t="shared" si="240"/>
        <v>0</v>
      </c>
      <c r="DG419">
        <f t="shared" si="238"/>
        <v>0</v>
      </c>
      <c r="DH419">
        <f t="shared" si="239"/>
        <v>0</v>
      </c>
      <c r="DI419">
        <f t="shared" si="226"/>
        <v>0</v>
      </c>
      <c r="DJ419">
        <f>DG419</f>
        <v>0</v>
      </c>
      <c r="DK419">
        <v>0</v>
      </c>
      <c r="DL419" t="s">
        <v>867</v>
      </c>
      <c r="DM419">
        <v>0</v>
      </c>
      <c r="DN419" t="s">
        <v>861</v>
      </c>
      <c r="DO419">
        <v>12.62</v>
      </c>
    </row>
    <row r="420" spans="1:119" x14ac:dyDescent="0.2">
      <c r="A420">
        <f>ROW(Source!A150)</f>
        <v>150</v>
      </c>
      <c r="B420">
        <v>59204062</v>
      </c>
      <c r="C420">
        <v>60526751</v>
      </c>
      <c r="D420">
        <v>58339814</v>
      </c>
      <c r="E420">
        <v>1</v>
      </c>
      <c r="F420">
        <v>1</v>
      </c>
      <c r="G420">
        <v>1080</v>
      </c>
      <c r="H420">
        <v>2</v>
      </c>
      <c r="I420" t="s">
        <v>874</v>
      </c>
      <c r="J420" t="s">
        <v>875</v>
      </c>
      <c r="K420" t="s">
        <v>876</v>
      </c>
      <c r="L420">
        <v>1368</v>
      </c>
      <c r="N420">
        <v>1011</v>
      </c>
      <c r="O420" t="s">
        <v>865</v>
      </c>
      <c r="P420" t="s">
        <v>865</v>
      </c>
      <c r="Q420">
        <v>1</v>
      </c>
      <c r="W420">
        <v>0</v>
      </c>
      <c r="X420">
        <v>1087580389</v>
      </c>
      <c r="Y420">
        <f>((AT420*1.25)*1.1)</f>
        <v>0.13750000000000001</v>
      </c>
      <c r="AA420">
        <v>0</v>
      </c>
      <c r="AB420">
        <v>191.17</v>
      </c>
      <c r="AC420">
        <v>18.059999999999999</v>
      </c>
      <c r="AD420">
        <v>0</v>
      </c>
      <c r="AE420">
        <v>0</v>
      </c>
      <c r="AF420">
        <v>179.17</v>
      </c>
      <c r="AG420">
        <v>16.93</v>
      </c>
      <c r="AH420">
        <v>0</v>
      </c>
      <c r="AI420">
        <v>1</v>
      </c>
      <c r="AJ420">
        <v>1</v>
      </c>
      <c r="AK420">
        <v>1</v>
      </c>
      <c r="AL420">
        <v>1</v>
      </c>
      <c r="AM420">
        <v>-2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0.1</v>
      </c>
      <c r="AU420" t="s">
        <v>866</v>
      </c>
      <c r="AV420">
        <v>0</v>
      </c>
      <c r="AW420">
        <v>2</v>
      </c>
      <c r="AX420">
        <v>60526767</v>
      </c>
      <c r="AY420">
        <v>1</v>
      </c>
      <c r="AZ420">
        <v>0</v>
      </c>
      <c r="BA420">
        <v>434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f>ROUND(Y420*Source!I150*DO420,9)</f>
        <v>0</v>
      </c>
      <c r="CX420">
        <f>ROUND(Y420*Source!I150,9)</f>
        <v>0</v>
      </c>
      <c r="CY420">
        <f>AB420</f>
        <v>191.17</v>
      </c>
      <c r="CZ420">
        <f>AF420</f>
        <v>179.17</v>
      </c>
      <c r="DA420">
        <f>AJ420</f>
        <v>1</v>
      </c>
      <c r="DB420">
        <f>ROUND(((ROUND(AT420*CZ420,2)*1.25)*1.1),6)</f>
        <v>24.64</v>
      </c>
      <c r="DC420">
        <f>ROUND(((ROUND(AT420*AG420,2)*1.25)*1.1),6)</f>
        <v>2.32375</v>
      </c>
      <c r="DD420" t="s">
        <v>3</v>
      </c>
      <c r="DE420" t="s">
        <v>3</v>
      </c>
      <c r="DF420">
        <f t="shared" si="240"/>
        <v>0</v>
      </c>
      <c r="DG420">
        <f t="shared" si="238"/>
        <v>0</v>
      </c>
      <c r="DH420">
        <f t="shared" si="239"/>
        <v>0</v>
      </c>
      <c r="DI420">
        <f t="shared" si="226"/>
        <v>0</v>
      </c>
      <c r="DJ420">
        <f>DG420</f>
        <v>0</v>
      </c>
      <c r="DK420">
        <v>0</v>
      </c>
      <c r="DL420" t="s">
        <v>867</v>
      </c>
      <c r="DM420">
        <v>0</v>
      </c>
      <c r="DN420" t="s">
        <v>861</v>
      </c>
      <c r="DO420">
        <v>16.93</v>
      </c>
    </row>
    <row r="421" spans="1:119" x14ac:dyDescent="0.2">
      <c r="A421">
        <f>ROW(Source!A150)</f>
        <v>150</v>
      </c>
      <c r="B421">
        <v>59204062</v>
      </c>
      <c r="C421">
        <v>60526751</v>
      </c>
      <c r="D421">
        <v>58308814</v>
      </c>
      <c r="E421">
        <v>1</v>
      </c>
      <c r="F421">
        <v>1</v>
      </c>
      <c r="G421">
        <v>1080</v>
      </c>
      <c r="H421">
        <v>3</v>
      </c>
      <c r="I421" t="s">
        <v>890</v>
      </c>
      <c r="J421" t="s">
        <v>891</v>
      </c>
      <c r="K421" t="s">
        <v>892</v>
      </c>
      <c r="L421">
        <v>1339</v>
      </c>
      <c r="N421">
        <v>1007</v>
      </c>
      <c r="O421" t="s">
        <v>893</v>
      </c>
      <c r="P421" t="s">
        <v>893</v>
      </c>
      <c r="Q421">
        <v>1</v>
      </c>
      <c r="W421">
        <v>0</v>
      </c>
      <c r="X421">
        <v>-744103292</v>
      </c>
      <c r="Y421">
        <f t="shared" ref="Y421:Y428" si="241">AT421</f>
        <v>1.4664999999999999</v>
      </c>
      <c r="AA421">
        <v>7.07</v>
      </c>
      <c r="AB421">
        <v>0</v>
      </c>
      <c r="AC421">
        <v>0</v>
      </c>
      <c r="AD421">
        <v>0</v>
      </c>
      <c r="AE421">
        <v>7.07</v>
      </c>
      <c r="AF421">
        <v>0</v>
      </c>
      <c r="AG421">
        <v>0</v>
      </c>
      <c r="AH421">
        <v>0</v>
      </c>
      <c r="AI421">
        <v>1</v>
      </c>
      <c r="AJ421">
        <v>1</v>
      </c>
      <c r="AK421">
        <v>1</v>
      </c>
      <c r="AL421">
        <v>1</v>
      </c>
      <c r="AM421">
        <v>-2</v>
      </c>
      <c r="AN421">
        <v>0</v>
      </c>
      <c r="AO421">
        <v>1</v>
      </c>
      <c r="AP421">
        <v>1</v>
      </c>
      <c r="AQ421">
        <v>0</v>
      </c>
      <c r="AR421">
        <v>0</v>
      </c>
      <c r="AS421" t="s">
        <v>3</v>
      </c>
      <c r="AT421">
        <v>1.4664999999999999</v>
      </c>
      <c r="AU421" t="s">
        <v>3</v>
      </c>
      <c r="AV421">
        <v>0</v>
      </c>
      <c r="AW421">
        <v>2</v>
      </c>
      <c r="AX421">
        <v>60526768</v>
      </c>
      <c r="AY421">
        <v>1</v>
      </c>
      <c r="AZ421">
        <v>0</v>
      </c>
      <c r="BA421">
        <v>435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v>0</v>
      </c>
      <c r="CX421">
        <f>ROUND(Y421*Source!I150,9)</f>
        <v>0</v>
      </c>
      <c r="CY421">
        <f t="shared" ref="CY421:CY428" si="242">AA421</f>
        <v>7.07</v>
      </c>
      <c r="CZ421">
        <f t="shared" ref="CZ421:CZ428" si="243">AE421</f>
        <v>7.07</v>
      </c>
      <c r="DA421">
        <f t="shared" ref="DA421:DA428" si="244">AI421</f>
        <v>1</v>
      </c>
      <c r="DB421">
        <f t="shared" ref="DB421:DB428" si="245">ROUND(ROUND(AT421*CZ421,2),6)</f>
        <v>10.37</v>
      </c>
      <c r="DC421">
        <f t="shared" ref="DC421:DC428" si="246">ROUND(ROUND(AT421*AG421,2),6)</f>
        <v>0</v>
      </c>
      <c r="DD421" t="s">
        <v>3</v>
      </c>
      <c r="DE421" t="s">
        <v>3</v>
      </c>
      <c r="DF421">
        <f t="shared" si="240"/>
        <v>0</v>
      </c>
      <c r="DG421">
        <f t="shared" si="238"/>
        <v>0</v>
      </c>
      <c r="DH421">
        <f t="shared" si="239"/>
        <v>0</v>
      </c>
      <c r="DI421">
        <f t="shared" si="226"/>
        <v>0</v>
      </c>
      <c r="DJ421">
        <f t="shared" ref="DJ421:DJ428" si="247">DF421</f>
        <v>0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">
      <c r="A422">
        <f>ROW(Source!A150)</f>
        <v>150</v>
      </c>
      <c r="B422">
        <v>59204062</v>
      </c>
      <c r="C422">
        <v>60526751</v>
      </c>
      <c r="D422">
        <v>58308933</v>
      </c>
      <c r="E422">
        <v>1</v>
      </c>
      <c r="F422">
        <v>1</v>
      </c>
      <c r="G422">
        <v>1080</v>
      </c>
      <c r="H422">
        <v>3</v>
      </c>
      <c r="I422" t="s">
        <v>897</v>
      </c>
      <c r="J422" t="s">
        <v>898</v>
      </c>
      <c r="K422" t="s">
        <v>899</v>
      </c>
      <c r="L422">
        <v>1348</v>
      </c>
      <c r="N422">
        <v>1009</v>
      </c>
      <c r="O422" t="s">
        <v>900</v>
      </c>
      <c r="P422" t="s">
        <v>900</v>
      </c>
      <c r="Q422">
        <v>1000</v>
      </c>
      <c r="W422">
        <v>0</v>
      </c>
      <c r="X422">
        <v>1469978170</v>
      </c>
      <c r="Y422">
        <f t="shared" si="241"/>
        <v>3.93E-5</v>
      </c>
      <c r="AA422">
        <v>3234.81</v>
      </c>
      <c r="AB422">
        <v>0</v>
      </c>
      <c r="AC422">
        <v>0</v>
      </c>
      <c r="AD422">
        <v>0</v>
      </c>
      <c r="AE422">
        <v>3234.81</v>
      </c>
      <c r="AF422">
        <v>0</v>
      </c>
      <c r="AG422">
        <v>0</v>
      </c>
      <c r="AH422">
        <v>0</v>
      </c>
      <c r="AI422">
        <v>1</v>
      </c>
      <c r="AJ422">
        <v>1</v>
      </c>
      <c r="AK422">
        <v>1</v>
      </c>
      <c r="AL422">
        <v>1</v>
      </c>
      <c r="AM422">
        <v>-2</v>
      </c>
      <c r="AN422">
        <v>0</v>
      </c>
      <c r="AO422">
        <v>1</v>
      </c>
      <c r="AP422">
        <v>1</v>
      </c>
      <c r="AQ422">
        <v>0</v>
      </c>
      <c r="AR422">
        <v>0</v>
      </c>
      <c r="AS422" t="s">
        <v>3</v>
      </c>
      <c r="AT422">
        <v>3.93E-5</v>
      </c>
      <c r="AU422" t="s">
        <v>3</v>
      </c>
      <c r="AV422">
        <v>0</v>
      </c>
      <c r="AW422">
        <v>2</v>
      </c>
      <c r="AX422">
        <v>60526769</v>
      </c>
      <c r="AY422">
        <v>1</v>
      </c>
      <c r="AZ422">
        <v>0</v>
      </c>
      <c r="BA422">
        <v>436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ROUND(Y422*Source!I150,9)</f>
        <v>0</v>
      </c>
      <c r="CY422">
        <f t="shared" si="242"/>
        <v>3234.81</v>
      </c>
      <c r="CZ422">
        <f t="shared" si="243"/>
        <v>3234.81</v>
      </c>
      <c r="DA422">
        <f t="shared" si="244"/>
        <v>1</v>
      </c>
      <c r="DB422">
        <f t="shared" si="245"/>
        <v>0.13</v>
      </c>
      <c r="DC422">
        <f t="shared" si="246"/>
        <v>0</v>
      </c>
      <c r="DD422" t="s">
        <v>3</v>
      </c>
      <c r="DE422" t="s">
        <v>3</v>
      </c>
      <c r="DF422">
        <f t="shared" si="240"/>
        <v>0</v>
      </c>
      <c r="DG422">
        <f t="shared" si="238"/>
        <v>0</v>
      </c>
      <c r="DH422">
        <f t="shared" si="239"/>
        <v>0</v>
      </c>
      <c r="DI422">
        <f t="shared" si="226"/>
        <v>0</v>
      </c>
      <c r="DJ422">
        <f t="shared" si="247"/>
        <v>0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">
      <c r="A423">
        <f>ROW(Source!A150)</f>
        <v>150</v>
      </c>
      <c r="B423">
        <v>59204062</v>
      </c>
      <c r="C423">
        <v>60526751</v>
      </c>
      <c r="D423">
        <v>58308746</v>
      </c>
      <c r="E423">
        <v>1</v>
      </c>
      <c r="F423">
        <v>1</v>
      </c>
      <c r="G423">
        <v>1080</v>
      </c>
      <c r="H423">
        <v>3</v>
      </c>
      <c r="I423" t="s">
        <v>901</v>
      </c>
      <c r="J423" t="s">
        <v>902</v>
      </c>
      <c r="K423" t="s">
        <v>903</v>
      </c>
      <c r="L423">
        <v>1339</v>
      </c>
      <c r="N423">
        <v>1007</v>
      </c>
      <c r="O423" t="s">
        <v>893</v>
      </c>
      <c r="P423" t="s">
        <v>893</v>
      </c>
      <c r="Q423">
        <v>1</v>
      </c>
      <c r="W423">
        <v>0</v>
      </c>
      <c r="X423">
        <v>1565098517</v>
      </c>
      <c r="Y423">
        <f t="shared" si="241"/>
        <v>2.2799999999999998</v>
      </c>
      <c r="AA423">
        <v>53.42</v>
      </c>
      <c r="AB423">
        <v>0</v>
      </c>
      <c r="AC423">
        <v>0</v>
      </c>
      <c r="AD423">
        <v>0</v>
      </c>
      <c r="AE423">
        <v>53.42</v>
      </c>
      <c r="AF423">
        <v>0</v>
      </c>
      <c r="AG423">
        <v>0</v>
      </c>
      <c r="AH423">
        <v>0</v>
      </c>
      <c r="AI423">
        <v>1</v>
      </c>
      <c r="AJ423">
        <v>1</v>
      </c>
      <c r="AK423">
        <v>1</v>
      </c>
      <c r="AL423">
        <v>1</v>
      </c>
      <c r="AM423">
        <v>-2</v>
      </c>
      <c r="AN423">
        <v>0</v>
      </c>
      <c r="AO423">
        <v>1</v>
      </c>
      <c r="AP423">
        <v>1</v>
      </c>
      <c r="AQ423">
        <v>0</v>
      </c>
      <c r="AR423">
        <v>0</v>
      </c>
      <c r="AS423" t="s">
        <v>3</v>
      </c>
      <c r="AT423">
        <v>2.2799999999999998</v>
      </c>
      <c r="AU423" t="s">
        <v>3</v>
      </c>
      <c r="AV423">
        <v>0</v>
      </c>
      <c r="AW423">
        <v>2</v>
      </c>
      <c r="AX423">
        <v>60526770</v>
      </c>
      <c r="AY423">
        <v>1</v>
      </c>
      <c r="AZ423">
        <v>0</v>
      </c>
      <c r="BA423">
        <v>437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ROUND(Y423*Source!I150,9)</f>
        <v>0</v>
      </c>
      <c r="CY423">
        <f t="shared" si="242"/>
        <v>53.42</v>
      </c>
      <c r="CZ423">
        <f t="shared" si="243"/>
        <v>53.42</v>
      </c>
      <c r="DA423">
        <f t="shared" si="244"/>
        <v>1</v>
      </c>
      <c r="DB423">
        <f t="shared" si="245"/>
        <v>121.8</v>
      </c>
      <c r="DC423">
        <f t="shared" si="246"/>
        <v>0</v>
      </c>
      <c r="DD423" t="s">
        <v>3</v>
      </c>
      <c r="DE423" t="s">
        <v>3</v>
      </c>
      <c r="DF423">
        <f t="shared" si="240"/>
        <v>0</v>
      </c>
      <c r="DG423">
        <f t="shared" si="238"/>
        <v>0</v>
      </c>
      <c r="DH423">
        <f t="shared" si="239"/>
        <v>0</v>
      </c>
      <c r="DI423">
        <f t="shared" si="226"/>
        <v>0</v>
      </c>
      <c r="DJ423">
        <f t="shared" si="247"/>
        <v>0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">
      <c r="A424">
        <f>ROW(Source!A150)</f>
        <v>150</v>
      </c>
      <c r="B424">
        <v>59204062</v>
      </c>
      <c r="C424">
        <v>60526751</v>
      </c>
      <c r="D424">
        <v>58309012</v>
      </c>
      <c r="E424">
        <v>1</v>
      </c>
      <c r="F424">
        <v>1</v>
      </c>
      <c r="G424">
        <v>1080</v>
      </c>
      <c r="H424">
        <v>3</v>
      </c>
      <c r="I424" t="s">
        <v>904</v>
      </c>
      <c r="J424" t="s">
        <v>905</v>
      </c>
      <c r="K424" t="s">
        <v>906</v>
      </c>
      <c r="L424">
        <v>1339</v>
      </c>
      <c r="N424">
        <v>1007</v>
      </c>
      <c r="O424" t="s">
        <v>893</v>
      </c>
      <c r="P424" t="s">
        <v>893</v>
      </c>
      <c r="Q424">
        <v>1</v>
      </c>
      <c r="W424">
        <v>0</v>
      </c>
      <c r="X424">
        <v>-388798825</v>
      </c>
      <c r="Y424">
        <f t="shared" si="241"/>
        <v>2.25</v>
      </c>
      <c r="AA424">
        <v>5.82</v>
      </c>
      <c r="AB424">
        <v>0</v>
      </c>
      <c r="AC424">
        <v>0</v>
      </c>
      <c r="AD424">
        <v>0</v>
      </c>
      <c r="AE424">
        <v>5.82</v>
      </c>
      <c r="AF424">
        <v>0</v>
      </c>
      <c r="AG424">
        <v>0</v>
      </c>
      <c r="AH424">
        <v>0</v>
      </c>
      <c r="AI424">
        <v>1</v>
      </c>
      <c r="AJ424">
        <v>1</v>
      </c>
      <c r="AK424">
        <v>1</v>
      </c>
      <c r="AL424">
        <v>1</v>
      </c>
      <c r="AM424">
        <v>-2</v>
      </c>
      <c r="AN424">
        <v>0</v>
      </c>
      <c r="AO424">
        <v>1</v>
      </c>
      <c r="AP424">
        <v>1</v>
      </c>
      <c r="AQ424">
        <v>0</v>
      </c>
      <c r="AR424">
        <v>0</v>
      </c>
      <c r="AS424" t="s">
        <v>3</v>
      </c>
      <c r="AT424">
        <v>2.25</v>
      </c>
      <c r="AU424" t="s">
        <v>3</v>
      </c>
      <c r="AV424">
        <v>0</v>
      </c>
      <c r="AW424">
        <v>2</v>
      </c>
      <c r="AX424">
        <v>60526771</v>
      </c>
      <c r="AY424">
        <v>1</v>
      </c>
      <c r="AZ424">
        <v>0</v>
      </c>
      <c r="BA424">
        <v>438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ROUND(Y424*Source!I150,9)</f>
        <v>0</v>
      </c>
      <c r="CY424">
        <f t="shared" si="242"/>
        <v>5.82</v>
      </c>
      <c r="CZ424">
        <f t="shared" si="243"/>
        <v>5.82</v>
      </c>
      <c r="DA424">
        <f t="shared" si="244"/>
        <v>1</v>
      </c>
      <c r="DB424">
        <f t="shared" si="245"/>
        <v>13.1</v>
      </c>
      <c r="DC424">
        <f t="shared" si="246"/>
        <v>0</v>
      </c>
      <c r="DD424" t="s">
        <v>3</v>
      </c>
      <c r="DE424" t="s">
        <v>3</v>
      </c>
      <c r="DF424">
        <f t="shared" si="240"/>
        <v>0</v>
      </c>
      <c r="DG424">
        <f t="shared" si="238"/>
        <v>0</v>
      </c>
      <c r="DH424">
        <f t="shared" si="239"/>
        <v>0</v>
      </c>
      <c r="DI424">
        <f t="shared" si="226"/>
        <v>0</v>
      </c>
      <c r="DJ424">
        <f t="shared" si="247"/>
        <v>0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">
      <c r="A425">
        <f>ROW(Source!A150)</f>
        <v>150</v>
      </c>
      <c r="B425">
        <v>59204062</v>
      </c>
      <c r="C425">
        <v>60526751</v>
      </c>
      <c r="D425">
        <v>58309395</v>
      </c>
      <c r="E425">
        <v>1</v>
      </c>
      <c r="F425">
        <v>1</v>
      </c>
      <c r="G425">
        <v>1080</v>
      </c>
      <c r="H425">
        <v>3</v>
      </c>
      <c r="I425" t="s">
        <v>913</v>
      </c>
      <c r="J425" t="s">
        <v>914</v>
      </c>
      <c r="K425" t="s">
        <v>915</v>
      </c>
      <c r="L425">
        <v>1348</v>
      </c>
      <c r="N425">
        <v>1009</v>
      </c>
      <c r="O425" t="s">
        <v>900</v>
      </c>
      <c r="P425" t="s">
        <v>900</v>
      </c>
      <c r="Q425">
        <v>1000</v>
      </c>
      <c r="W425">
        <v>0</v>
      </c>
      <c r="X425">
        <v>1017087992</v>
      </c>
      <c r="Y425">
        <f t="shared" si="241"/>
        <v>1.25E-3</v>
      </c>
      <c r="AA425">
        <v>35445.93</v>
      </c>
      <c r="AB425">
        <v>0</v>
      </c>
      <c r="AC425">
        <v>0</v>
      </c>
      <c r="AD425">
        <v>0</v>
      </c>
      <c r="AE425">
        <v>35445.93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-2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1.25E-3</v>
      </c>
      <c r="AU425" t="s">
        <v>3</v>
      </c>
      <c r="AV425">
        <v>0</v>
      </c>
      <c r="AW425">
        <v>2</v>
      </c>
      <c r="AX425">
        <v>60526772</v>
      </c>
      <c r="AY425">
        <v>1</v>
      </c>
      <c r="AZ425">
        <v>0</v>
      </c>
      <c r="BA425">
        <v>439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V425">
        <v>0</v>
      </c>
      <c r="CW425">
        <v>0</v>
      </c>
      <c r="CX425">
        <f>ROUND(Y425*Source!I150,9)</f>
        <v>0</v>
      </c>
      <c r="CY425">
        <f t="shared" si="242"/>
        <v>35445.93</v>
      </c>
      <c r="CZ425">
        <f t="shared" si="243"/>
        <v>35445.93</v>
      </c>
      <c r="DA425">
        <f t="shared" si="244"/>
        <v>1</v>
      </c>
      <c r="DB425">
        <f t="shared" si="245"/>
        <v>44.31</v>
      </c>
      <c r="DC425">
        <f t="shared" si="246"/>
        <v>0</v>
      </c>
      <c r="DD425" t="s">
        <v>3</v>
      </c>
      <c r="DE425" t="s">
        <v>3</v>
      </c>
      <c r="DF425">
        <f t="shared" si="240"/>
        <v>0</v>
      </c>
      <c r="DG425">
        <f t="shared" si="238"/>
        <v>0</v>
      </c>
      <c r="DH425">
        <f t="shared" si="239"/>
        <v>0</v>
      </c>
      <c r="DI425">
        <f t="shared" si="226"/>
        <v>0</v>
      </c>
      <c r="DJ425">
        <f t="shared" si="247"/>
        <v>0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">
      <c r="A426">
        <f>ROW(Source!A150)</f>
        <v>150</v>
      </c>
      <c r="B426">
        <v>59204062</v>
      </c>
      <c r="C426">
        <v>60526751</v>
      </c>
      <c r="D426">
        <v>58326209</v>
      </c>
      <c r="E426">
        <v>1</v>
      </c>
      <c r="F426">
        <v>1</v>
      </c>
      <c r="G426">
        <v>1080</v>
      </c>
      <c r="H426">
        <v>3</v>
      </c>
      <c r="I426" t="s">
        <v>87</v>
      </c>
      <c r="J426" t="s">
        <v>89</v>
      </c>
      <c r="K426" t="s">
        <v>148</v>
      </c>
      <c r="L426">
        <v>1354</v>
      </c>
      <c r="N426">
        <v>1010</v>
      </c>
      <c r="O426" t="s">
        <v>39</v>
      </c>
      <c r="P426" t="s">
        <v>39</v>
      </c>
      <c r="Q426">
        <v>1</v>
      </c>
      <c r="W426">
        <v>0</v>
      </c>
      <c r="X426">
        <v>-925062224</v>
      </c>
      <c r="Y426">
        <f t="shared" si="241"/>
        <v>40</v>
      </c>
      <c r="AA426">
        <v>22.71</v>
      </c>
      <c r="AB426">
        <v>0</v>
      </c>
      <c r="AC426">
        <v>0</v>
      </c>
      <c r="AD426">
        <v>0</v>
      </c>
      <c r="AE426">
        <v>22.71</v>
      </c>
      <c r="AF426">
        <v>0</v>
      </c>
      <c r="AG426">
        <v>0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 t="s">
        <v>3</v>
      </c>
      <c r="AT426">
        <v>40</v>
      </c>
      <c r="AU426" t="s">
        <v>3</v>
      </c>
      <c r="AV426">
        <v>0</v>
      </c>
      <c r="AW426">
        <v>1</v>
      </c>
      <c r="AX426">
        <v>-1</v>
      </c>
      <c r="AY426">
        <v>0</v>
      </c>
      <c r="AZ426">
        <v>0</v>
      </c>
      <c r="BA426" t="s">
        <v>3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v>0</v>
      </c>
      <c r="CX426">
        <f>ROUND(Y426*Source!I150,9)</f>
        <v>0</v>
      </c>
      <c r="CY426">
        <f t="shared" si="242"/>
        <v>22.71</v>
      </c>
      <c r="CZ426">
        <f t="shared" si="243"/>
        <v>22.71</v>
      </c>
      <c r="DA426">
        <f t="shared" si="244"/>
        <v>1</v>
      </c>
      <c r="DB426">
        <f t="shared" si="245"/>
        <v>908.4</v>
      </c>
      <c r="DC426">
        <f t="shared" si="246"/>
        <v>0</v>
      </c>
      <c r="DD426" t="s">
        <v>3</v>
      </c>
      <c r="DE426" t="s">
        <v>3</v>
      </c>
      <c r="DF426">
        <f t="shared" si="240"/>
        <v>0</v>
      </c>
      <c r="DG426">
        <f t="shared" si="238"/>
        <v>0</v>
      </c>
      <c r="DH426">
        <f t="shared" si="239"/>
        <v>0</v>
      </c>
      <c r="DI426">
        <f t="shared" si="226"/>
        <v>0</v>
      </c>
      <c r="DJ426">
        <f t="shared" si="247"/>
        <v>0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">
      <c r="A427">
        <f>ROW(Source!A150)</f>
        <v>150</v>
      </c>
      <c r="B427">
        <v>59204062</v>
      </c>
      <c r="C427">
        <v>60526751</v>
      </c>
      <c r="D427">
        <v>58321786</v>
      </c>
      <c r="E427">
        <v>1</v>
      </c>
      <c r="F427">
        <v>1</v>
      </c>
      <c r="G427">
        <v>1080</v>
      </c>
      <c r="H427">
        <v>3</v>
      </c>
      <c r="I427" t="s">
        <v>183</v>
      </c>
      <c r="J427" t="s">
        <v>185</v>
      </c>
      <c r="K427" t="s">
        <v>184</v>
      </c>
      <c r="L427">
        <v>1301</v>
      </c>
      <c r="N427">
        <v>1003</v>
      </c>
      <c r="O427" t="s">
        <v>34</v>
      </c>
      <c r="P427" t="s">
        <v>34</v>
      </c>
      <c r="Q427">
        <v>1</v>
      </c>
      <c r="W427">
        <v>0</v>
      </c>
      <c r="X427">
        <v>356387865</v>
      </c>
      <c r="Y427">
        <f t="shared" si="241"/>
        <v>100</v>
      </c>
      <c r="AA427">
        <v>137.41999999999999</v>
      </c>
      <c r="AB427">
        <v>0</v>
      </c>
      <c r="AC427">
        <v>0</v>
      </c>
      <c r="AD427">
        <v>0</v>
      </c>
      <c r="AE427">
        <v>137.41999999999999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0</v>
      </c>
      <c r="AN427">
        <v>0</v>
      </c>
      <c r="AO427">
        <v>0</v>
      </c>
      <c r="AP427">
        <v>1</v>
      </c>
      <c r="AQ427">
        <v>0</v>
      </c>
      <c r="AR427">
        <v>0</v>
      </c>
      <c r="AS427" t="s">
        <v>3</v>
      </c>
      <c r="AT427">
        <v>100</v>
      </c>
      <c r="AU427" t="s">
        <v>3</v>
      </c>
      <c r="AV427">
        <v>0</v>
      </c>
      <c r="AW427">
        <v>1</v>
      </c>
      <c r="AX427">
        <v>-1</v>
      </c>
      <c r="AY427">
        <v>0</v>
      </c>
      <c r="AZ427">
        <v>0</v>
      </c>
      <c r="BA427" t="s">
        <v>3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V427">
        <v>0</v>
      </c>
      <c r="CW427">
        <v>0</v>
      </c>
      <c r="CX427">
        <f>ROUND(Y427*Source!I150,9)</f>
        <v>0</v>
      </c>
      <c r="CY427">
        <f t="shared" si="242"/>
        <v>137.41999999999999</v>
      </c>
      <c r="CZ427">
        <f t="shared" si="243"/>
        <v>137.41999999999999</v>
      </c>
      <c r="DA427">
        <f t="shared" si="244"/>
        <v>1</v>
      </c>
      <c r="DB427">
        <f t="shared" si="245"/>
        <v>13742</v>
      </c>
      <c r="DC427">
        <f t="shared" si="246"/>
        <v>0</v>
      </c>
      <c r="DD427" t="s">
        <v>3</v>
      </c>
      <c r="DE427" t="s">
        <v>3</v>
      </c>
      <c r="DF427">
        <f t="shared" si="240"/>
        <v>0</v>
      </c>
      <c r="DG427">
        <f t="shared" si="238"/>
        <v>0</v>
      </c>
      <c r="DH427">
        <f t="shared" si="239"/>
        <v>0</v>
      </c>
      <c r="DI427">
        <f t="shared" si="226"/>
        <v>0</v>
      </c>
      <c r="DJ427">
        <f t="shared" si="247"/>
        <v>0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">
      <c r="A428">
        <f>ROW(Source!A150)</f>
        <v>150</v>
      </c>
      <c r="B428">
        <v>59204062</v>
      </c>
      <c r="C428">
        <v>60526751</v>
      </c>
      <c r="D428">
        <v>58316216</v>
      </c>
      <c r="E428">
        <v>1</v>
      </c>
      <c r="F428">
        <v>1</v>
      </c>
      <c r="G428">
        <v>1080</v>
      </c>
      <c r="H428">
        <v>3</v>
      </c>
      <c r="I428" t="s">
        <v>917</v>
      </c>
      <c r="J428" t="s">
        <v>918</v>
      </c>
      <c r="K428" t="s">
        <v>919</v>
      </c>
      <c r="L428">
        <v>1339</v>
      </c>
      <c r="N428">
        <v>1007</v>
      </c>
      <c r="O428" t="s">
        <v>893</v>
      </c>
      <c r="P428" t="s">
        <v>893</v>
      </c>
      <c r="Q428">
        <v>1</v>
      </c>
      <c r="W428">
        <v>0</v>
      </c>
      <c r="X428">
        <v>-1274486266</v>
      </c>
      <c r="Y428">
        <f t="shared" si="241"/>
        <v>2.1000000000000001E-2</v>
      </c>
      <c r="AA428">
        <v>439.5</v>
      </c>
      <c r="AB428">
        <v>0</v>
      </c>
      <c r="AC428">
        <v>0</v>
      </c>
      <c r="AD428">
        <v>0</v>
      </c>
      <c r="AE428">
        <v>439.5</v>
      </c>
      <c r="AF428">
        <v>0</v>
      </c>
      <c r="AG428">
        <v>0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-2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2.1000000000000001E-2</v>
      </c>
      <c r="AU428" t="s">
        <v>3</v>
      </c>
      <c r="AV428">
        <v>0</v>
      </c>
      <c r="AW428">
        <v>2</v>
      </c>
      <c r="AX428">
        <v>60526773</v>
      </c>
      <c r="AY428">
        <v>1</v>
      </c>
      <c r="AZ428">
        <v>0</v>
      </c>
      <c r="BA428">
        <v>440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v>0</v>
      </c>
      <c r="CX428">
        <f>ROUND(Y428*Source!I150,9)</f>
        <v>0</v>
      </c>
      <c r="CY428">
        <f t="shared" si="242"/>
        <v>439.5</v>
      </c>
      <c r="CZ428">
        <f t="shared" si="243"/>
        <v>439.5</v>
      </c>
      <c r="DA428">
        <f t="shared" si="244"/>
        <v>1</v>
      </c>
      <c r="DB428">
        <f t="shared" si="245"/>
        <v>9.23</v>
      </c>
      <c r="DC428">
        <f t="shared" si="246"/>
        <v>0</v>
      </c>
      <c r="DD428" t="s">
        <v>3</v>
      </c>
      <c r="DE428" t="s">
        <v>3</v>
      </c>
      <c r="DF428">
        <f t="shared" si="240"/>
        <v>0</v>
      </c>
      <c r="DG428">
        <f t="shared" si="238"/>
        <v>0</v>
      </c>
      <c r="DH428">
        <f t="shared" si="239"/>
        <v>0</v>
      </c>
      <c r="DI428">
        <f t="shared" si="226"/>
        <v>0</v>
      </c>
      <c r="DJ428">
        <f t="shared" si="247"/>
        <v>0</v>
      </c>
      <c r="DK428">
        <v>0</v>
      </c>
      <c r="DL428" t="s">
        <v>3</v>
      </c>
      <c r="DM428">
        <v>0</v>
      </c>
      <c r="DN428" t="s">
        <v>3</v>
      </c>
      <c r="DO428">
        <v>0</v>
      </c>
    </row>
    <row r="429" spans="1:119" x14ac:dyDescent="0.2">
      <c r="A429">
        <f>ROW(Source!A151)</f>
        <v>151</v>
      </c>
      <c r="B429">
        <v>59204059</v>
      </c>
      <c r="C429">
        <v>60526751</v>
      </c>
      <c r="D429">
        <v>58266404</v>
      </c>
      <c r="E429">
        <v>1080</v>
      </c>
      <c r="F429">
        <v>1</v>
      </c>
      <c r="G429">
        <v>1080</v>
      </c>
      <c r="H429">
        <v>1</v>
      </c>
      <c r="I429" t="s">
        <v>859</v>
      </c>
      <c r="J429" t="s">
        <v>3</v>
      </c>
      <c r="K429" t="s">
        <v>860</v>
      </c>
      <c r="L429">
        <v>1191</v>
      </c>
      <c r="N429">
        <v>1013</v>
      </c>
      <c r="O429" t="s">
        <v>861</v>
      </c>
      <c r="P429" t="s">
        <v>861</v>
      </c>
      <c r="Q429">
        <v>1</v>
      </c>
      <c r="W429">
        <v>0</v>
      </c>
      <c r="X429">
        <v>476480486</v>
      </c>
      <c r="Y429">
        <f>((AT429*1.15)*1.1)</f>
        <v>87.284999999999997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5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69</v>
      </c>
      <c r="AU429" t="s">
        <v>26</v>
      </c>
      <c r="AV429">
        <v>1</v>
      </c>
      <c r="AW429">
        <v>2</v>
      </c>
      <c r="AX429">
        <v>60526764</v>
      </c>
      <c r="AY429">
        <v>1</v>
      </c>
      <c r="AZ429">
        <v>0</v>
      </c>
      <c r="BA429">
        <v>444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U429">
        <f>ROUND(AT429*Source!I151*AH429*AL429,2)</f>
        <v>0</v>
      </c>
      <c r="CV429">
        <f>ROUND(Y429*Source!I151,9)</f>
        <v>0</v>
      </c>
      <c r="CW429">
        <v>0</v>
      </c>
      <c r="CX429">
        <f>ROUND(Y429*Source!I151,9)</f>
        <v>0</v>
      </c>
      <c r="CY429">
        <f>AD429</f>
        <v>0</v>
      </c>
      <c r="CZ429">
        <f>AH429</f>
        <v>0</v>
      </c>
      <c r="DA429">
        <f>AL429</f>
        <v>1</v>
      </c>
      <c r="DB429">
        <f>ROUND(((ROUND(AT429*CZ429,2)*1.15)*1.1),6)</f>
        <v>0</v>
      </c>
      <c r="DC429">
        <f>ROUND(((ROUND(AT429*AG429,2)*1.15)*1.1),6)</f>
        <v>0</v>
      </c>
      <c r="DD429" t="s">
        <v>3</v>
      </c>
      <c r="DE429" t="s">
        <v>3</v>
      </c>
      <c r="DF429">
        <f t="shared" si="240"/>
        <v>0</v>
      </c>
      <c r="DG429">
        <f t="shared" si="238"/>
        <v>0</v>
      </c>
      <c r="DH429">
        <f t="shared" si="239"/>
        <v>0</v>
      </c>
      <c r="DI429">
        <f t="shared" si="226"/>
        <v>0</v>
      </c>
      <c r="DJ429">
        <f>DI429</f>
        <v>0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">
      <c r="A430">
        <f>ROW(Source!A151)</f>
        <v>151</v>
      </c>
      <c r="B430">
        <v>59204059</v>
      </c>
      <c r="C430">
        <v>60526751</v>
      </c>
      <c r="D430">
        <v>58340276</v>
      </c>
      <c r="E430">
        <v>1</v>
      </c>
      <c r="F430">
        <v>1</v>
      </c>
      <c r="G430">
        <v>1080</v>
      </c>
      <c r="H430">
        <v>2</v>
      </c>
      <c r="I430" t="s">
        <v>887</v>
      </c>
      <c r="J430" t="s">
        <v>888</v>
      </c>
      <c r="K430" t="s">
        <v>889</v>
      </c>
      <c r="L430">
        <v>1368</v>
      </c>
      <c r="N430">
        <v>1011</v>
      </c>
      <c r="O430" t="s">
        <v>865</v>
      </c>
      <c r="P430" t="s">
        <v>865</v>
      </c>
      <c r="Q430">
        <v>1</v>
      </c>
      <c r="W430">
        <v>0</v>
      </c>
      <c r="X430">
        <v>-886582249</v>
      </c>
      <c r="Y430">
        <f>((AT430*1.25)*1.1)</f>
        <v>6.9437500000000005</v>
      </c>
      <c r="AA430">
        <v>0</v>
      </c>
      <c r="AB430">
        <v>39.799999999999997</v>
      </c>
      <c r="AC430">
        <v>0</v>
      </c>
      <c r="AD430">
        <v>0</v>
      </c>
      <c r="AE430">
        <v>0</v>
      </c>
      <c r="AF430">
        <v>3.18</v>
      </c>
      <c r="AG430">
        <v>0</v>
      </c>
      <c r="AH430">
        <v>0</v>
      </c>
      <c r="AI430">
        <v>1</v>
      </c>
      <c r="AJ430">
        <v>11.73</v>
      </c>
      <c r="AK430">
        <v>54.99</v>
      </c>
      <c r="AL430">
        <v>1</v>
      </c>
      <c r="AM430">
        <v>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5.05</v>
      </c>
      <c r="AU430" t="s">
        <v>866</v>
      </c>
      <c r="AV430">
        <v>0</v>
      </c>
      <c r="AW430">
        <v>2</v>
      </c>
      <c r="AX430">
        <v>60526765</v>
      </c>
      <c r="AY430">
        <v>1</v>
      </c>
      <c r="AZ430">
        <v>0</v>
      </c>
      <c r="BA430">
        <v>445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f>ROUND(Y430*Source!I151*DO430,9)</f>
        <v>0</v>
      </c>
      <c r="CX430">
        <f>ROUND(Y430*Source!I151,9)</f>
        <v>0</v>
      </c>
      <c r="CY430">
        <f>AB430</f>
        <v>39.799999999999997</v>
      </c>
      <c r="CZ430">
        <f>AF430</f>
        <v>3.18</v>
      </c>
      <c r="DA430">
        <f>AJ430</f>
        <v>11.73</v>
      </c>
      <c r="DB430">
        <f>ROUND(((ROUND(AT430*CZ430,2)*1.25)*1.1),6)</f>
        <v>22.0825</v>
      </c>
      <c r="DC430">
        <f>ROUND(((ROUND(AT430*AG430,2)*1.25)*1.1),6)</f>
        <v>0</v>
      </c>
      <c r="DD430" t="s">
        <v>3</v>
      </c>
      <c r="DE430" t="s">
        <v>3</v>
      </c>
      <c r="DF430">
        <f t="shared" si="240"/>
        <v>0</v>
      </c>
      <c r="DG430">
        <f>ROUND(ROUND(AF430*AJ430,2)*CX430,2)</f>
        <v>0</v>
      </c>
      <c r="DH430">
        <f>ROUND(ROUND(AG430*AK430,2)*CX430,2)</f>
        <v>0</v>
      </c>
      <c r="DI430">
        <f t="shared" si="226"/>
        <v>0</v>
      </c>
      <c r="DJ430">
        <f>DG430</f>
        <v>0</v>
      </c>
      <c r="DK430">
        <v>0</v>
      </c>
      <c r="DL430" t="s">
        <v>3</v>
      </c>
      <c r="DM430">
        <v>0</v>
      </c>
      <c r="DN430" t="s">
        <v>3</v>
      </c>
      <c r="DO430">
        <v>0</v>
      </c>
    </row>
    <row r="431" spans="1:119" x14ac:dyDescent="0.2">
      <c r="A431">
        <f>ROW(Source!A151)</f>
        <v>151</v>
      </c>
      <c r="B431">
        <v>59204059</v>
      </c>
      <c r="C431">
        <v>60526751</v>
      </c>
      <c r="D431">
        <v>58340578</v>
      </c>
      <c r="E431">
        <v>1</v>
      </c>
      <c r="F431">
        <v>1</v>
      </c>
      <c r="G431">
        <v>1080</v>
      </c>
      <c r="H431">
        <v>2</v>
      </c>
      <c r="I431" t="s">
        <v>862</v>
      </c>
      <c r="J431" t="s">
        <v>863</v>
      </c>
      <c r="K431" t="s">
        <v>864</v>
      </c>
      <c r="L431">
        <v>1368</v>
      </c>
      <c r="N431">
        <v>1011</v>
      </c>
      <c r="O431" t="s">
        <v>865</v>
      </c>
      <c r="P431" t="s">
        <v>865</v>
      </c>
      <c r="Q431">
        <v>1</v>
      </c>
      <c r="W431">
        <v>0</v>
      </c>
      <c r="X431">
        <v>-1985943078</v>
      </c>
      <c r="Y431">
        <f>((AT431*1.25)*1.1)</f>
        <v>2.1312500000000001</v>
      </c>
      <c r="AA431">
        <v>0</v>
      </c>
      <c r="AB431">
        <v>1445.28</v>
      </c>
      <c r="AC431">
        <v>740.47</v>
      </c>
      <c r="AD431">
        <v>0</v>
      </c>
      <c r="AE431">
        <v>0</v>
      </c>
      <c r="AF431">
        <v>83.1</v>
      </c>
      <c r="AG431">
        <v>12.62</v>
      </c>
      <c r="AH431">
        <v>0</v>
      </c>
      <c r="AI431">
        <v>1</v>
      </c>
      <c r="AJ431">
        <v>16.3</v>
      </c>
      <c r="AK431">
        <v>54.99</v>
      </c>
      <c r="AL431">
        <v>1</v>
      </c>
      <c r="AM431">
        <v>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1.55</v>
      </c>
      <c r="AU431" t="s">
        <v>866</v>
      </c>
      <c r="AV431">
        <v>0</v>
      </c>
      <c r="AW431">
        <v>2</v>
      </c>
      <c r="AX431">
        <v>60526766</v>
      </c>
      <c r="AY431">
        <v>1</v>
      </c>
      <c r="AZ431">
        <v>0</v>
      </c>
      <c r="BA431">
        <v>446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V431">
        <v>0</v>
      </c>
      <c r="CW431">
        <f>ROUND(Y431*Source!I151*DO431,9)</f>
        <v>0</v>
      </c>
      <c r="CX431">
        <f>ROUND(Y431*Source!I151,9)</f>
        <v>0</v>
      </c>
      <c r="CY431">
        <f>AB431</f>
        <v>1445.28</v>
      </c>
      <c r="CZ431">
        <f>AF431</f>
        <v>83.1</v>
      </c>
      <c r="DA431">
        <f>AJ431</f>
        <v>16.3</v>
      </c>
      <c r="DB431">
        <f>ROUND(((ROUND(AT431*CZ431,2)*1.25)*1.1),6)</f>
        <v>177.11375000000001</v>
      </c>
      <c r="DC431">
        <f>ROUND(((ROUND(AT431*AG431,2)*1.25)*1.1),6)</f>
        <v>26.895</v>
      </c>
      <c r="DD431" t="s">
        <v>3</v>
      </c>
      <c r="DE431" t="s">
        <v>3</v>
      </c>
      <c r="DF431">
        <f t="shared" si="240"/>
        <v>0</v>
      </c>
      <c r="DG431">
        <f>ROUND(ROUND(AF431*AJ431,2)*CX431,2)</f>
        <v>0</v>
      </c>
      <c r="DH431">
        <f>ROUND(ROUND(AG431*AK431,2)*CX431,2)</f>
        <v>0</v>
      </c>
      <c r="DI431">
        <f t="shared" si="226"/>
        <v>0</v>
      </c>
      <c r="DJ431">
        <f>DG431</f>
        <v>0</v>
      </c>
      <c r="DK431">
        <v>0</v>
      </c>
      <c r="DL431" t="s">
        <v>867</v>
      </c>
      <c r="DM431">
        <v>0</v>
      </c>
      <c r="DN431" t="s">
        <v>861</v>
      </c>
      <c r="DO431">
        <v>12.62</v>
      </c>
    </row>
    <row r="432" spans="1:119" x14ac:dyDescent="0.2">
      <c r="A432">
        <f>ROW(Source!A151)</f>
        <v>151</v>
      </c>
      <c r="B432">
        <v>59204059</v>
      </c>
      <c r="C432">
        <v>60526751</v>
      </c>
      <c r="D432">
        <v>58339814</v>
      </c>
      <c r="E432">
        <v>1</v>
      </c>
      <c r="F432">
        <v>1</v>
      </c>
      <c r="G432">
        <v>1080</v>
      </c>
      <c r="H432">
        <v>2</v>
      </c>
      <c r="I432" t="s">
        <v>874</v>
      </c>
      <c r="J432" t="s">
        <v>875</v>
      </c>
      <c r="K432" t="s">
        <v>876</v>
      </c>
      <c r="L432">
        <v>1368</v>
      </c>
      <c r="N432">
        <v>1011</v>
      </c>
      <c r="O432" t="s">
        <v>865</v>
      </c>
      <c r="P432" t="s">
        <v>865</v>
      </c>
      <c r="Q432">
        <v>1</v>
      </c>
      <c r="W432">
        <v>0</v>
      </c>
      <c r="X432">
        <v>1087580389</v>
      </c>
      <c r="Y432">
        <f>((AT432*1.25)*1.1)</f>
        <v>0.13750000000000001</v>
      </c>
      <c r="AA432">
        <v>0</v>
      </c>
      <c r="AB432">
        <v>2628.65</v>
      </c>
      <c r="AC432">
        <v>993.36</v>
      </c>
      <c r="AD432">
        <v>0</v>
      </c>
      <c r="AE432">
        <v>0</v>
      </c>
      <c r="AF432">
        <v>179.17</v>
      </c>
      <c r="AG432">
        <v>16.93</v>
      </c>
      <c r="AH432">
        <v>0</v>
      </c>
      <c r="AI432">
        <v>1</v>
      </c>
      <c r="AJ432">
        <v>13.75</v>
      </c>
      <c r="AK432">
        <v>54.99</v>
      </c>
      <c r="AL432">
        <v>1</v>
      </c>
      <c r="AM432">
        <v>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0.1</v>
      </c>
      <c r="AU432" t="s">
        <v>866</v>
      </c>
      <c r="AV432">
        <v>0</v>
      </c>
      <c r="AW432">
        <v>2</v>
      </c>
      <c r="AX432">
        <v>60526767</v>
      </c>
      <c r="AY432">
        <v>1</v>
      </c>
      <c r="AZ432">
        <v>0</v>
      </c>
      <c r="BA432">
        <v>447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f>ROUND(Y432*Source!I151*DO432,9)</f>
        <v>0</v>
      </c>
      <c r="CX432">
        <f>ROUND(Y432*Source!I151,9)</f>
        <v>0</v>
      </c>
      <c r="CY432">
        <f>AB432</f>
        <v>2628.65</v>
      </c>
      <c r="CZ432">
        <f>AF432</f>
        <v>179.17</v>
      </c>
      <c r="DA432">
        <f>AJ432</f>
        <v>13.75</v>
      </c>
      <c r="DB432">
        <f>ROUND(((ROUND(AT432*CZ432,2)*1.25)*1.1),6)</f>
        <v>24.64</v>
      </c>
      <c r="DC432">
        <f>ROUND(((ROUND(AT432*AG432,2)*1.25)*1.1),6)</f>
        <v>2.32375</v>
      </c>
      <c r="DD432" t="s">
        <v>3</v>
      </c>
      <c r="DE432" t="s">
        <v>3</v>
      </c>
      <c r="DF432">
        <f t="shared" si="240"/>
        <v>0</v>
      </c>
      <c r="DG432">
        <f>ROUND(ROUND(AF432*AJ432,2)*CX432,2)</f>
        <v>0</v>
      </c>
      <c r="DH432">
        <f>ROUND(ROUND(AG432*AK432,2)*CX432,2)</f>
        <v>0</v>
      </c>
      <c r="DI432">
        <f t="shared" si="226"/>
        <v>0</v>
      </c>
      <c r="DJ432">
        <f>DG432</f>
        <v>0</v>
      </c>
      <c r="DK432">
        <v>0</v>
      </c>
      <c r="DL432" t="s">
        <v>867</v>
      </c>
      <c r="DM432">
        <v>0</v>
      </c>
      <c r="DN432" t="s">
        <v>861</v>
      </c>
      <c r="DO432">
        <v>16.93</v>
      </c>
    </row>
    <row r="433" spans="1:119" x14ac:dyDescent="0.2">
      <c r="A433">
        <f>ROW(Source!A151)</f>
        <v>151</v>
      </c>
      <c r="B433">
        <v>59204059</v>
      </c>
      <c r="C433">
        <v>60526751</v>
      </c>
      <c r="D433">
        <v>58308814</v>
      </c>
      <c r="E433">
        <v>1</v>
      </c>
      <c r="F433">
        <v>1</v>
      </c>
      <c r="G433">
        <v>1080</v>
      </c>
      <c r="H433">
        <v>3</v>
      </c>
      <c r="I433" t="s">
        <v>890</v>
      </c>
      <c r="J433" t="s">
        <v>891</v>
      </c>
      <c r="K433" t="s">
        <v>892</v>
      </c>
      <c r="L433">
        <v>1339</v>
      </c>
      <c r="N433">
        <v>1007</v>
      </c>
      <c r="O433" t="s">
        <v>893</v>
      </c>
      <c r="P433" t="s">
        <v>893</v>
      </c>
      <c r="Q433">
        <v>1</v>
      </c>
      <c r="W433">
        <v>0</v>
      </c>
      <c r="X433">
        <v>-744103292</v>
      </c>
      <c r="Y433">
        <f t="shared" ref="Y433:Y440" si="248">AT433</f>
        <v>1.4664999999999999</v>
      </c>
      <c r="AA433">
        <v>54.79</v>
      </c>
      <c r="AB433">
        <v>0</v>
      </c>
      <c r="AC433">
        <v>0</v>
      </c>
      <c r="AD433">
        <v>0</v>
      </c>
      <c r="AE433">
        <v>7.07</v>
      </c>
      <c r="AF433">
        <v>0</v>
      </c>
      <c r="AG433">
        <v>0</v>
      </c>
      <c r="AH433">
        <v>0</v>
      </c>
      <c r="AI433">
        <v>7.75</v>
      </c>
      <c r="AJ433">
        <v>1</v>
      </c>
      <c r="AK433">
        <v>1</v>
      </c>
      <c r="AL433">
        <v>1</v>
      </c>
      <c r="AM433">
        <v>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1.4664999999999999</v>
      </c>
      <c r="AU433" t="s">
        <v>3</v>
      </c>
      <c r="AV433">
        <v>0</v>
      </c>
      <c r="AW433">
        <v>2</v>
      </c>
      <c r="AX433">
        <v>60526768</v>
      </c>
      <c r="AY433">
        <v>1</v>
      </c>
      <c r="AZ433">
        <v>0</v>
      </c>
      <c r="BA433">
        <v>448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V433">
        <v>0</v>
      </c>
      <c r="CW433">
        <v>0</v>
      </c>
      <c r="CX433">
        <f>ROUND(Y433*Source!I151,9)</f>
        <v>0</v>
      </c>
      <c r="CY433">
        <f t="shared" ref="CY433:CY440" si="249">AA433</f>
        <v>54.79</v>
      </c>
      <c r="CZ433">
        <f t="shared" ref="CZ433:CZ440" si="250">AE433</f>
        <v>7.07</v>
      </c>
      <c r="DA433">
        <f t="shared" ref="DA433:DA440" si="251">AI433</f>
        <v>7.75</v>
      </c>
      <c r="DB433">
        <f t="shared" ref="DB433:DB440" si="252">ROUND(ROUND(AT433*CZ433,2),6)</f>
        <v>10.37</v>
      </c>
      <c r="DC433">
        <f t="shared" ref="DC433:DC440" si="253">ROUND(ROUND(AT433*AG433,2),6)</f>
        <v>0</v>
      </c>
      <c r="DD433" t="s">
        <v>3</v>
      </c>
      <c r="DE433" t="s">
        <v>3</v>
      </c>
      <c r="DF433">
        <f t="shared" ref="DF433:DF440" si="254">ROUND(ROUND(AE433*AI433,2)*CX433,2)</f>
        <v>0</v>
      </c>
      <c r="DG433">
        <f t="shared" ref="DG433:DG475" si="255">ROUND(ROUND(AF433,2)*CX433,2)</f>
        <v>0</v>
      </c>
      <c r="DH433">
        <f t="shared" ref="DH433:DH475" si="256">ROUND(ROUND(AG433,2)*CX433,2)</f>
        <v>0</v>
      </c>
      <c r="DI433">
        <f t="shared" si="226"/>
        <v>0</v>
      </c>
      <c r="DJ433">
        <f t="shared" ref="DJ433:DJ440" si="257">DF433</f>
        <v>0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">
      <c r="A434">
        <f>ROW(Source!A151)</f>
        <v>151</v>
      </c>
      <c r="B434">
        <v>59204059</v>
      </c>
      <c r="C434">
        <v>60526751</v>
      </c>
      <c r="D434">
        <v>58308933</v>
      </c>
      <c r="E434">
        <v>1</v>
      </c>
      <c r="F434">
        <v>1</v>
      </c>
      <c r="G434">
        <v>1080</v>
      </c>
      <c r="H434">
        <v>3</v>
      </c>
      <c r="I434" t="s">
        <v>897</v>
      </c>
      <c r="J434" t="s">
        <v>898</v>
      </c>
      <c r="K434" t="s">
        <v>899</v>
      </c>
      <c r="L434">
        <v>1348</v>
      </c>
      <c r="N434">
        <v>1009</v>
      </c>
      <c r="O434" t="s">
        <v>900</v>
      </c>
      <c r="P434" t="s">
        <v>900</v>
      </c>
      <c r="Q434">
        <v>1000</v>
      </c>
      <c r="W434">
        <v>0</v>
      </c>
      <c r="X434">
        <v>1469978170</v>
      </c>
      <c r="Y434">
        <f t="shared" si="248"/>
        <v>3.93E-5</v>
      </c>
      <c r="AA434">
        <v>73915.41</v>
      </c>
      <c r="AB434">
        <v>0</v>
      </c>
      <c r="AC434">
        <v>0</v>
      </c>
      <c r="AD434">
        <v>0</v>
      </c>
      <c r="AE434">
        <v>3234.81</v>
      </c>
      <c r="AF434">
        <v>0</v>
      </c>
      <c r="AG434">
        <v>0</v>
      </c>
      <c r="AH434">
        <v>0</v>
      </c>
      <c r="AI434">
        <v>22.85</v>
      </c>
      <c r="AJ434">
        <v>1</v>
      </c>
      <c r="AK434">
        <v>1</v>
      </c>
      <c r="AL434">
        <v>1</v>
      </c>
      <c r="AM434">
        <v>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3.93E-5</v>
      </c>
      <c r="AU434" t="s">
        <v>3</v>
      </c>
      <c r="AV434">
        <v>0</v>
      </c>
      <c r="AW434">
        <v>2</v>
      </c>
      <c r="AX434">
        <v>60526769</v>
      </c>
      <c r="AY434">
        <v>1</v>
      </c>
      <c r="AZ434">
        <v>0</v>
      </c>
      <c r="BA434">
        <v>449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ROUND(Y434*Source!I151,9)</f>
        <v>0</v>
      </c>
      <c r="CY434">
        <f t="shared" si="249"/>
        <v>73915.41</v>
      </c>
      <c r="CZ434">
        <f t="shared" si="250"/>
        <v>3234.81</v>
      </c>
      <c r="DA434">
        <f t="shared" si="251"/>
        <v>22.85</v>
      </c>
      <c r="DB434">
        <f t="shared" si="252"/>
        <v>0.13</v>
      </c>
      <c r="DC434">
        <f t="shared" si="253"/>
        <v>0</v>
      </c>
      <c r="DD434" t="s">
        <v>3</v>
      </c>
      <c r="DE434" t="s">
        <v>3</v>
      </c>
      <c r="DF434">
        <f t="shared" si="254"/>
        <v>0</v>
      </c>
      <c r="DG434">
        <f t="shared" si="255"/>
        <v>0</v>
      </c>
      <c r="DH434">
        <f t="shared" si="256"/>
        <v>0</v>
      </c>
      <c r="DI434">
        <f t="shared" si="226"/>
        <v>0</v>
      </c>
      <c r="DJ434">
        <f t="shared" si="257"/>
        <v>0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">
      <c r="A435">
        <f>ROW(Source!A151)</f>
        <v>151</v>
      </c>
      <c r="B435">
        <v>59204059</v>
      </c>
      <c r="C435">
        <v>60526751</v>
      </c>
      <c r="D435">
        <v>58308746</v>
      </c>
      <c r="E435">
        <v>1</v>
      </c>
      <c r="F435">
        <v>1</v>
      </c>
      <c r="G435">
        <v>1080</v>
      </c>
      <c r="H435">
        <v>3</v>
      </c>
      <c r="I435" t="s">
        <v>901</v>
      </c>
      <c r="J435" t="s">
        <v>902</v>
      </c>
      <c r="K435" t="s">
        <v>903</v>
      </c>
      <c r="L435">
        <v>1339</v>
      </c>
      <c r="N435">
        <v>1007</v>
      </c>
      <c r="O435" t="s">
        <v>893</v>
      </c>
      <c r="P435" t="s">
        <v>893</v>
      </c>
      <c r="Q435">
        <v>1</v>
      </c>
      <c r="W435">
        <v>0</v>
      </c>
      <c r="X435">
        <v>1565098517</v>
      </c>
      <c r="Y435">
        <f t="shared" si="248"/>
        <v>2.2799999999999998</v>
      </c>
      <c r="AA435">
        <v>759.63</v>
      </c>
      <c r="AB435">
        <v>0</v>
      </c>
      <c r="AC435">
        <v>0</v>
      </c>
      <c r="AD435">
        <v>0</v>
      </c>
      <c r="AE435">
        <v>53.42</v>
      </c>
      <c r="AF435">
        <v>0</v>
      </c>
      <c r="AG435">
        <v>0</v>
      </c>
      <c r="AH435">
        <v>0</v>
      </c>
      <c r="AI435">
        <v>14.22</v>
      </c>
      <c r="AJ435">
        <v>1</v>
      </c>
      <c r="AK435">
        <v>1</v>
      </c>
      <c r="AL435">
        <v>1</v>
      </c>
      <c r="AM435">
        <v>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2.2799999999999998</v>
      </c>
      <c r="AU435" t="s">
        <v>3</v>
      </c>
      <c r="AV435">
        <v>0</v>
      </c>
      <c r="AW435">
        <v>2</v>
      </c>
      <c r="AX435">
        <v>60526770</v>
      </c>
      <c r="AY435">
        <v>1</v>
      </c>
      <c r="AZ435">
        <v>0</v>
      </c>
      <c r="BA435">
        <v>450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V435">
        <v>0</v>
      </c>
      <c r="CW435">
        <v>0</v>
      </c>
      <c r="CX435">
        <f>ROUND(Y435*Source!I151,9)</f>
        <v>0</v>
      </c>
      <c r="CY435">
        <f t="shared" si="249"/>
        <v>759.63</v>
      </c>
      <c r="CZ435">
        <f t="shared" si="250"/>
        <v>53.42</v>
      </c>
      <c r="DA435">
        <f t="shared" si="251"/>
        <v>14.22</v>
      </c>
      <c r="DB435">
        <f t="shared" si="252"/>
        <v>121.8</v>
      </c>
      <c r="DC435">
        <f t="shared" si="253"/>
        <v>0</v>
      </c>
      <c r="DD435" t="s">
        <v>3</v>
      </c>
      <c r="DE435" t="s">
        <v>3</v>
      </c>
      <c r="DF435">
        <f t="shared" si="254"/>
        <v>0</v>
      </c>
      <c r="DG435">
        <f t="shared" si="255"/>
        <v>0</v>
      </c>
      <c r="DH435">
        <f t="shared" si="256"/>
        <v>0</v>
      </c>
      <c r="DI435">
        <f t="shared" si="226"/>
        <v>0</v>
      </c>
      <c r="DJ435">
        <f t="shared" si="257"/>
        <v>0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">
      <c r="A436">
        <f>ROW(Source!A151)</f>
        <v>151</v>
      </c>
      <c r="B436">
        <v>59204059</v>
      </c>
      <c r="C436">
        <v>60526751</v>
      </c>
      <c r="D436">
        <v>58309012</v>
      </c>
      <c r="E436">
        <v>1</v>
      </c>
      <c r="F436">
        <v>1</v>
      </c>
      <c r="G436">
        <v>1080</v>
      </c>
      <c r="H436">
        <v>3</v>
      </c>
      <c r="I436" t="s">
        <v>904</v>
      </c>
      <c r="J436" t="s">
        <v>905</v>
      </c>
      <c r="K436" t="s">
        <v>906</v>
      </c>
      <c r="L436">
        <v>1339</v>
      </c>
      <c r="N436">
        <v>1007</v>
      </c>
      <c r="O436" t="s">
        <v>893</v>
      </c>
      <c r="P436" t="s">
        <v>893</v>
      </c>
      <c r="Q436">
        <v>1</v>
      </c>
      <c r="W436">
        <v>0</v>
      </c>
      <c r="X436">
        <v>-388798825</v>
      </c>
      <c r="Y436">
        <f t="shared" si="248"/>
        <v>2.25</v>
      </c>
      <c r="AA436">
        <v>94.23</v>
      </c>
      <c r="AB436">
        <v>0</v>
      </c>
      <c r="AC436">
        <v>0</v>
      </c>
      <c r="AD436">
        <v>0</v>
      </c>
      <c r="AE436">
        <v>5.82</v>
      </c>
      <c r="AF436">
        <v>0</v>
      </c>
      <c r="AG436">
        <v>0</v>
      </c>
      <c r="AH436">
        <v>0</v>
      </c>
      <c r="AI436">
        <v>16.190000000000001</v>
      </c>
      <c r="AJ436">
        <v>1</v>
      </c>
      <c r="AK436">
        <v>1</v>
      </c>
      <c r="AL436">
        <v>1</v>
      </c>
      <c r="AM436">
        <v>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2.25</v>
      </c>
      <c r="AU436" t="s">
        <v>3</v>
      </c>
      <c r="AV436">
        <v>0</v>
      </c>
      <c r="AW436">
        <v>2</v>
      </c>
      <c r="AX436">
        <v>60526771</v>
      </c>
      <c r="AY436">
        <v>1</v>
      </c>
      <c r="AZ436">
        <v>0</v>
      </c>
      <c r="BA436">
        <v>451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v>0</v>
      </c>
      <c r="CX436">
        <f>ROUND(Y436*Source!I151,9)</f>
        <v>0</v>
      </c>
      <c r="CY436">
        <f t="shared" si="249"/>
        <v>94.23</v>
      </c>
      <c r="CZ436">
        <f t="shared" si="250"/>
        <v>5.82</v>
      </c>
      <c r="DA436">
        <f t="shared" si="251"/>
        <v>16.190000000000001</v>
      </c>
      <c r="DB436">
        <f t="shared" si="252"/>
        <v>13.1</v>
      </c>
      <c r="DC436">
        <f t="shared" si="253"/>
        <v>0</v>
      </c>
      <c r="DD436" t="s">
        <v>3</v>
      </c>
      <c r="DE436" t="s">
        <v>3</v>
      </c>
      <c r="DF436">
        <f t="shared" si="254"/>
        <v>0</v>
      </c>
      <c r="DG436">
        <f t="shared" si="255"/>
        <v>0</v>
      </c>
      <c r="DH436">
        <f t="shared" si="256"/>
        <v>0</v>
      </c>
      <c r="DI436">
        <f t="shared" si="226"/>
        <v>0</v>
      </c>
      <c r="DJ436">
        <f t="shared" si="257"/>
        <v>0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">
      <c r="A437">
        <f>ROW(Source!A151)</f>
        <v>151</v>
      </c>
      <c r="B437">
        <v>59204059</v>
      </c>
      <c r="C437">
        <v>60526751</v>
      </c>
      <c r="D437">
        <v>58309395</v>
      </c>
      <c r="E437">
        <v>1</v>
      </c>
      <c r="F437">
        <v>1</v>
      </c>
      <c r="G437">
        <v>1080</v>
      </c>
      <c r="H437">
        <v>3</v>
      </c>
      <c r="I437" t="s">
        <v>913</v>
      </c>
      <c r="J437" t="s">
        <v>914</v>
      </c>
      <c r="K437" t="s">
        <v>915</v>
      </c>
      <c r="L437">
        <v>1348</v>
      </c>
      <c r="N437">
        <v>1009</v>
      </c>
      <c r="O437" t="s">
        <v>900</v>
      </c>
      <c r="P437" t="s">
        <v>900</v>
      </c>
      <c r="Q437">
        <v>1000</v>
      </c>
      <c r="W437">
        <v>0</v>
      </c>
      <c r="X437">
        <v>1017087992</v>
      </c>
      <c r="Y437">
        <f t="shared" si="248"/>
        <v>1.25E-3</v>
      </c>
      <c r="AA437">
        <v>62739.3</v>
      </c>
      <c r="AB437">
        <v>0</v>
      </c>
      <c r="AC437">
        <v>0</v>
      </c>
      <c r="AD437">
        <v>0</v>
      </c>
      <c r="AE437">
        <v>35445.93</v>
      </c>
      <c r="AF437">
        <v>0</v>
      </c>
      <c r="AG437">
        <v>0</v>
      </c>
      <c r="AH437">
        <v>0</v>
      </c>
      <c r="AI437">
        <v>1.77</v>
      </c>
      <c r="AJ437">
        <v>1</v>
      </c>
      <c r="AK437">
        <v>1</v>
      </c>
      <c r="AL437">
        <v>1</v>
      </c>
      <c r="AM437">
        <v>2</v>
      </c>
      <c r="AN437">
        <v>0</v>
      </c>
      <c r="AO437">
        <v>1</v>
      </c>
      <c r="AP437">
        <v>1</v>
      </c>
      <c r="AQ437">
        <v>0</v>
      </c>
      <c r="AR437">
        <v>0</v>
      </c>
      <c r="AS437" t="s">
        <v>3</v>
      </c>
      <c r="AT437">
        <v>1.25E-3</v>
      </c>
      <c r="AU437" t="s">
        <v>3</v>
      </c>
      <c r="AV437">
        <v>0</v>
      </c>
      <c r="AW437">
        <v>2</v>
      </c>
      <c r="AX437">
        <v>60526772</v>
      </c>
      <c r="AY437">
        <v>1</v>
      </c>
      <c r="AZ437">
        <v>0</v>
      </c>
      <c r="BA437">
        <v>452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v>0</v>
      </c>
      <c r="CX437">
        <f>ROUND(Y437*Source!I151,9)</f>
        <v>0</v>
      </c>
      <c r="CY437">
        <f t="shared" si="249"/>
        <v>62739.3</v>
      </c>
      <c r="CZ437">
        <f t="shared" si="250"/>
        <v>35445.93</v>
      </c>
      <c r="DA437">
        <f t="shared" si="251"/>
        <v>1.77</v>
      </c>
      <c r="DB437">
        <f t="shared" si="252"/>
        <v>44.31</v>
      </c>
      <c r="DC437">
        <f t="shared" si="253"/>
        <v>0</v>
      </c>
      <c r="DD437" t="s">
        <v>3</v>
      </c>
      <c r="DE437" t="s">
        <v>3</v>
      </c>
      <c r="DF437">
        <f t="shared" si="254"/>
        <v>0</v>
      </c>
      <c r="DG437">
        <f t="shared" si="255"/>
        <v>0</v>
      </c>
      <c r="DH437">
        <f t="shared" si="256"/>
        <v>0</v>
      </c>
      <c r="DI437">
        <f t="shared" si="226"/>
        <v>0</v>
      </c>
      <c r="DJ437">
        <f t="shared" si="257"/>
        <v>0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">
      <c r="A438">
        <f>ROW(Source!A151)</f>
        <v>151</v>
      </c>
      <c r="B438">
        <v>59204059</v>
      </c>
      <c r="C438">
        <v>60526751</v>
      </c>
      <c r="D438">
        <v>58326209</v>
      </c>
      <c r="E438">
        <v>1</v>
      </c>
      <c r="F438">
        <v>1</v>
      </c>
      <c r="G438">
        <v>1080</v>
      </c>
      <c r="H438">
        <v>3</v>
      </c>
      <c r="I438" t="s">
        <v>87</v>
      </c>
      <c r="J438" t="s">
        <v>89</v>
      </c>
      <c r="K438" t="s">
        <v>148</v>
      </c>
      <c r="L438">
        <v>1354</v>
      </c>
      <c r="N438">
        <v>1010</v>
      </c>
      <c r="O438" t="s">
        <v>39</v>
      </c>
      <c r="P438" t="s">
        <v>39</v>
      </c>
      <c r="Q438">
        <v>1</v>
      </c>
      <c r="W438">
        <v>0</v>
      </c>
      <c r="X438">
        <v>-925062224</v>
      </c>
      <c r="Y438">
        <f t="shared" si="248"/>
        <v>40</v>
      </c>
      <c r="AA438">
        <v>66.540000000000006</v>
      </c>
      <c r="AB438">
        <v>0</v>
      </c>
      <c r="AC438">
        <v>0</v>
      </c>
      <c r="AD438">
        <v>0</v>
      </c>
      <c r="AE438">
        <v>22.71</v>
      </c>
      <c r="AF438">
        <v>0</v>
      </c>
      <c r="AG438">
        <v>0</v>
      </c>
      <c r="AH438">
        <v>0</v>
      </c>
      <c r="AI438">
        <v>2.93</v>
      </c>
      <c r="AJ438">
        <v>1</v>
      </c>
      <c r="AK438">
        <v>1</v>
      </c>
      <c r="AL438">
        <v>1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 t="s">
        <v>3</v>
      </c>
      <c r="AT438">
        <v>40</v>
      </c>
      <c r="AU438" t="s">
        <v>3</v>
      </c>
      <c r="AV438">
        <v>0</v>
      </c>
      <c r="AW438">
        <v>1</v>
      </c>
      <c r="AX438">
        <v>-1</v>
      </c>
      <c r="AY438">
        <v>0</v>
      </c>
      <c r="AZ438">
        <v>0</v>
      </c>
      <c r="BA438" t="s">
        <v>3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v>0</v>
      </c>
      <c r="CX438">
        <f>ROUND(Y438*Source!I151,9)</f>
        <v>0</v>
      </c>
      <c r="CY438">
        <f t="shared" si="249"/>
        <v>66.540000000000006</v>
      </c>
      <c r="CZ438">
        <f t="shared" si="250"/>
        <v>22.71</v>
      </c>
      <c r="DA438">
        <f t="shared" si="251"/>
        <v>2.93</v>
      </c>
      <c r="DB438">
        <f t="shared" si="252"/>
        <v>908.4</v>
      </c>
      <c r="DC438">
        <f t="shared" si="253"/>
        <v>0</v>
      </c>
      <c r="DD438" t="s">
        <v>3</v>
      </c>
      <c r="DE438" t="s">
        <v>3</v>
      </c>
      <c r="DF438">
        <f t="shared" si="254"/>
        <v>0</v>
      </c>
      <c r="DG438">
        <f t="shared" si="255"/>
        <v>0</v>
      </c>
      <c r="DH438">
        <f t="shared" si="256"/>
        <v>0</v>
      </c>
      <c r="DI438">
        <f t="shared" si="226"/>
        <v>0</v>
      </c>
      <c r="DJ438">
        <f t="shared" si="257"/>
        <v>0</v>
      </c>
      <c r="DK438">
        <v>0</v>
      </c>
      <c r="DL438" t="s">
        <v>3</v>
      </c>
      <c r="DM438">
        <v>0</v>
      </c>
      <c r="DN438" t="s">
        <v>3</v>
      </c>
      <c r="DO438">
        <v>0</v>
      </c>
    </row>
    <row r="439" spans="1:119" x14ac:dyDescent="0.2">
      <c r="A439">
        <f>ROW(Source!A151)</f>
        <v>151</v>
      </c>
      <c r="B439">
        <v>59204059</v>
      </c>
      <c r="C439">
        <v>60526751</v>
      </c>
      <c r="D439">
        <v>58321786</v>
      </c>
      <c r="E439">
        <v>1</v>
      </c>
      <c r="F439">
        <v>1</v>
      </c>
      <c r="G439">
        <v>1080</v>
      </c>
      <c r="H439">
        <v>3</v>
      </c>
      <c r="I439" t="s">
        <v>183</v>
      </c>
      <c r="J439" t="s">
        <v>185</v>
      </c>
      <c r="K439" t="s">
        <v>184</v>
      </c>
      <c r="L439">
        <v>1301</v>
      </c>
      <c r="N439">
        <v>1003</v>
      </c>
      <c r="O439" t="s">
        <v>34</v>
      </c>
      <c r="P439" t="s">
        <v>34</v>
      </c>
      <c r="Q439">
        <v>1</v>
      </c>
      <c r="W439">
        <v>0</v>
      </c>
      <c r="X439">
        <v>356387865</v>
      </c>
      <c r="Y439">
        <f t="shared" si="248"/>
        <v>100</v>
      </c>
      <c r="AA439">
        <v>1960.98</v>
      </c>
      <c r="AB439">
        <v>0</v>
      </c>
      <c r="AC439">
        <v>0</v>
      </c>
      <c r="AD439">
        <v>0</v>
      </c>
      <c r="AE439">
        <v>137.41999999999999</v>
      </c>
      <c r="AF439">
        <v>0</v>
      </c>
      <c r="AG439">
        <v>0</v>
      </c>
      <c r="AH439">
        <v>0</v>
      </c>
      <c r="AI439">
        <v>14.27</v>
      </c>
      <c r="AJ439">
        <v>1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  <c r="AS439" t="s">
        <v>3</v>
      </c>
      <c r="AT439">
        <v>100</v>
      </c>
      <c r="AU439" t="s">
        <v>3</v>
      </c>
      <c r="AV439">
        <v>0</v>
      </c>
      <c r="AW439">
        <v>1</v>
      </c>
      <c r="AX439">
        <v>-1</v>
      </c>
      <c r="AY439">
        <v>0</v>
      </c>
      <c r="AZ439">
        <v>0</v>
      </c>
      <c r="BA439" t="s">
        <v>3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v>0</v>
      </c>
      <c r="CX439">
        <f>ROUND(Y439*Source!I151,9)</f>
        <v>0</v>
      </c>
      <c r="CY439">
        <f t="shared" si="249"/>
        <v>1960.98</v>
      </c>
      <c r="CZ439">
        <f t="shared" si="250"/>
        <v>137.41999999999999</v>
      </c>
      <c r="DA439">
        <f t="shared" si="251"/>
        <v>14.27</v>
      </c>
      <c r="DB439">
        <f t="shared" si="252"/>
        <v>13742</v>
      </c>
      <c r="DC439">
        <f t="shared" si="253"/>
        <v>0</v>
      </c>
      <c r="DD439" t="s">
        <v>3</v>
      </c>
      <c r="DE439" t="s">
        <v>3</v>
      </c>
      <c r="DF439">
        <f t="shared" si="254"/>
        <v>0</v>
      </c>
      <c r="DG439">
        <f t="shared" si="255"/>
        <v>0</v>
      </c>
      <c r="DH439">
        <f t="shared" si="256"/>
        <v>0</v>
      </c>
      <c r="DI439">
        <f t="shared" si="226"/>
        <v>0</v>
      </c>
      <c r="DJ439">
        <f t="shared" si="257"/>
        <v>0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">
      <c r="A440">
        <f>ROW(Source!A151)</f>
        <v>151</v>
      </c>
      <c r="B440">
        <v>59204059</v>
      </c>
      <c r="C440">
        <v>60526751</v>
      </c>
      <c r="D440">
        <v>58316216</v>
      </c>
      <c r="E440">
        <v>1</v>
      </c>
      <c r="F440">
        <v>1</v>
      </c>
      <c r="G440">
        <v>1080</v>
      </c>
      <c r="H440">
        <v>3</v>
      </c>
      <c r="I440" t="s">
        <v>917</v>
      </c>
      <c r="J440" t="s">
        <v>918</v>
      </c>
      <c r="K440" t="s">
        <v>919</v>
      </c>
      <c r="L440">
        <v>1339</v>
      </c>
      <c r="N440">
        <v>1007</v>
      </c>
      <c r="O440" t="s">
        <v>893</v>
      </c>
      <c r="P440" t="s">
        <v>893</v>
      </c>
      <c r="Q440">
        <v>1</v>
      </c>
      <c r="W440">
        <v>0</v>
      </c>
      <c r="X440">
        <v>-1274486266</v>
      </c>
      <c r="Y440">
        <f t="shared" si="248"/>
        <v>2.1000000000000001E-2</v>
      </c>
      <c r="AA440">
        <v>5071.83</v>
      </c>
      <c r="AB440">
        <v>0</v>
      </c>
      <c r="AC440">
        <v>0</v>
      </c>
      <c r="AD440">
        <v>0</v>
      </c>
      <c r="AE440">
        <v>439.5</v>
      </c>
      <c r="AF440">
        <v>0</v>
      </c>
      <c r="AG440">
        <v>0</v>
      </c>
      <c r="AH440">
        <v>0</v>
      </c>
      <c r="AI440">
        <v>11.54</v>
      </c>
      <c r="AJ440">
        <v>1</v>
      </c>
      <c r="AK440">
        <v>1</v>
      </c>
      <c r="AL440">
        <v>1</v>
      </c>
      <c r="AM440">
        <v>2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2.1000000000000001E-2</v>
      </c>
      <c r="AU440" t="s">
        <v>3</v>
      </c>
      <c r="AV440">
        <v>0</v>
      </c>
      <c r="AW440">
        <v>2</v>
      </c>
      <c r="AX440">
        <v>60526773</v>
      </c>
      <c r="AY440">
        <v>1</v>
      </c>
      <c r="AZ440">
        <v>0</v>
      </c>
      <c r="BA440">
        <v>453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v>0</v>
      </c>
      <c r="CX440">
        <f>ROUND(Y440*Source!I151,9)</f>
        <v>0</v>
      </c>
      <c r="CY440">
        <f t="shared" si="249"/>
        <v>5071.83</v>
      </c>
      <c r="CZ440">
        <f t="shared" si="250"/>
        <v>439.5</v>
      </c>
      <c r="DA440">
        <f t="shared" si="251"/>
        <v>11.54</v>
      </c>
      <c r="DB440">
        <f t="shared" si="252"/>
        <v>9.23</v>
      </c>
      <c r="DC440">
        <f t="shared" si="253"/>
        <v>0</v>
      </c>
      <c r="DD440" t="s">
        <v>3</v>
      </c>
      <c r="DE440" t="s">
        <v>3</v>
      </c>
      <c r="DF440">
        <f t="shared" si="254"/>
        <v>0</v>
      </c>
      <c r="DG440">
        <f t="shared" si="255"/>
        <v>0</v>
      </c>
      <c r="DH440">
        <f t="shared" si="256"/>
        <v>0</v>
      </c>
      <c r="DI440">
        <f t="shared" si="226"/>
        <v>0</v>
      </c>
      <c r="DJ440">
        <f t="shared" si="257"/>
        <v>0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">
      <c r="A441">
        <f>ROW(Source!A156)</f>
        <v>156</v>
      </c>
      <c r="B441">
        <v>59204062</v>
      </c>
      <c r="C441">
        <v>60526779</v>
      </c>
      <c r="D441">
        <v>58266404</v>
      </c>
      <c r="E441">
        <v>1080</v>
      </c>
      <c r="F441">
        <v>1</v>
      </c>
      <c r="G441">
        <v>1080</v>
      </c>
      <c r="H441">
        <v>1</v>
      </c>
      <c r="I441" t="s">
        <v>859</v>
      </c>
      <c r="J441" t="s">
        <v>3</v>
      </c>
      <c r="K441" t="s">
        <v>860</v>
      </c>
      <c r="L441">
        <v>1191</v>
      </c>
      <c r="N441">
        <v>1013</v>
      </c>
      <c r="O441" t="s">
        <v>861</v>
      </c>
      <c r="P441" t="s">
        <v>861</v>
      </c>
      <c r="Q441">
        <v>1</v>
      </c>
      <c r="W441">
        <v>0</v>
      </c>
      <c r="X441">
        <v>476480486</v>
      </c>
      <c r="Y441">
        <f>((AT441*1.15)*1.1)</f>
        <v>6.3376499999999991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1</v>
      </c>
      <c r="AK441">
        <v>1</v>
      </c>
      <c r="AL441">
        <v>1</v>
      </c>
      <c r="AM441">
        <v>-2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5.01</v>
      </c>
      <c r="AU441" t="s">
        <v>26</v>
      </c>
      <c r="AV441">
        <v>1</v>
      </c>
      <c r="AW441">
        <v>2</v>
      </c>
      <c r="AX441">
        <v>60526785</v>
      </c>
      <c r="AY441">
        <v>1</v>
      </c>
      <c r="AZ441">
        <v>0</v>
      </c>
      <c r="BA441">
        <v>457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U441">
        <f>ROUND(AT441*Source!I156*AH441*AL441,2)</f>
        <v>0</v>
      </c>
      <c r="CV441">
        <f>ROUND(Y441*Source!I156,9)</f>
        <v>26.301247499999999</v>
      </c>
      <c r="CW441">
        <v>0</v>
      </c>
      <c r="CX441">
        <f>ROUND(Y441*Source!I156,9)</f>
        <v>26.301247499999999</v>
      </c>
      <c r="CY441">
        <f>AD441</f>
        <v>0</v>
      </c>
      <c r="CZ441">
        <f>AH441</f>
        <v>0</v>
      </c>
      <c r="DA441">
        <f>AL441</f>
        <v>1</v>
      </c>
      <c r="DB441">
        <f>ROUND(((ROUND(AT441*CZ441,2)*1.15)*1.1),6)</f>
        <v>0</v>
      </c>
      <c r="DC441">
        <f>ROUND(((ROUND(AT441*AG441,2)*1.15)*1.1),6)</f>
        <v>0</v>
      </c>
      <c r="DD441" t="s">
        <v>3</v>
      </c>
      <c r="DE441" t="s">
        <v>3</v>
      </c>
      <c r="DF441">
        <f t="shared" ref="DF441:DF446" si="258">ROUND(ROUND(AE441,2)*CX441,2)</f>
        <v>0</v>
      </c>
      <c r="DG441">
        <f t="shared" si="255"/>
        <v>0</v>
      </c>
      <c r="DH441">
        <f t="shared" si="256"/>
        <v>0</v>
      </c>
      <c r="DI441">
        <f t="shared" si="226"/>
        <v>0</v>
      </c>
      <c r="DJ441">
        <f>DI441</f>
        <v>0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">
      <c r="A442">
        <f>ROW(Source!A156)</f>
        <v>156</v>
      </c>
      <c r="B442">
        <v>59204062</v>
      </c>
      <c r="C442">
        <v>60526779</v>
      </c>
      <c r="D442">
        <v>58308814</v>
      </c>
      <c r="E442">
        <v>1</v>
      </c>
      <c r="F442">
        <v>1</v>
      </c>
      <c r="G442">
        <v>1080</v>
      </c>
      <c r="H442">
        <v>3</v>
      </c>
      <c r="I442" t="s">
        <v>890</v>
      </c>
      <c r="J442" t="s">
        <v>891</v>
      </c>
      <c r="K442" t="s">
        <v>892</v>
      </c>
      <c r="L442">
        <v>1339</v>
      </c>
      <c r="N442">
        <v>1007</v>
      </c>
      <c r="O442" t="s">
        <v>893</v>
      </c>
      <c r="P442" t="s">
        <v>893</v>
      </c>
      <c r="Q442">
        <v>1</v>
      </c>
      <c r="W442">
        <v>0</v>
      </c>
      <c r="X442">
        <v>-744103292</v>
      </c>
      <c r="Y442">
        <f>AT442</f>
        <v>1</v>
      </c>
      <c r="AA442">
        <v>7.07</v>
      </c>
      <c r="AB442">
        <v>0</v>
      </c>
      <c r="AC442">
        <v>0</v>
      </c>
      <c r="AD442">
        <v>0</v>
      </c>
      <c r="AE442">
        <v>7.07</v>
      </c>
      <c r="AF442">
        <v>0</v>
      </c>
      <c r="AG442">
        <v>0</v>
      </c>
      <c r="AH442">
        <v>0</v>
      </c>
      <c r="AI442">
        <v>1</v>
      </c>
      <c r="AJ442">
        <v>1</v>
      </c>
      <c r="AK442">
        <v>1</v>
      </c>
      <c r="AL442">
        <v>1</v>
      </c>
      <c r="AM442">
        <v>-2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1</v>
      </c>
      <c r="AU442" t="s">
        <v>3</v>
      </c>
      <c r="AV442">
        <v>0</v>
      </c>
      <c r="AW442">
        <v>2</v>
      </c>
      <c r="AX442">
        <v>60526786</v>
      </c>
      <c r="AY442">
        <v>1</v>
      </c>
      <c r="AZ442">
        <v>0</v>
      </c>
      <c r="BA442">
        <v>458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v>0</v>
      </c>
      <c r="CX442">
        <f>ROUND(Y442*Source!I156,9)</f>
        <v>4.1500000000000004</v>
      </c>
      <c r="CY442">
        <f>AA442</f>
        <v>7.07</v>
      </c>
      <c r="CZ442">
        <f>AE442</f>
        <v>7.07</v>
      </c>
      <c r="DA442">
        <f>AI442</f>
        <v>1</v>
      </c>
      <c r="DB442">
        <f>ROUND(ROUND(AT442*CZ442,2),6)</f>
        <v>7.07</v>
      </c>
      <c r="DC442">
        <f>ROUND(ROUND(AT442*AG442,2),6)</f>
        <v>0</v>
      </c>
      <c r="DD442" t="s">
        <v>3</v>
      </c>
      <c r="DE442" t="s">
        <v>3</v>
      </c>
      <c r="DF442">
        <f t="shared" si="258"/>
        <v>29.34</v>
      </c>
      <c r="DG442">
        <f t="shared" si="255"/>
        <v>0</v>
      </c>
      <c r="DH442">
        <f t="shared" si="256"/>
        <v>0</v>
      </c>
      <c r="DI442">
        <f t="shared" si="226"/>
        <v>0</v>
      </c>
      <c r="DJ442">
        <f>DF442</f>
        <v>29.34</v>
      </c>
      <c r="DK442">
        <v>0</v>
      </c>
      <c r="DL442" t="s">
        <v>3</v>
      </c>
      <c r="DM442">
        <v>0</v>
      </c>
      <c r="DN442" t="s">
        <v>3</v>
      </c>
      <c r="DO442">
        <v>0</v>
      </c>
    </row>
    <row r="443" spans="1:119" x14ac:dyDescent="0.2">
      <c r="A443">
        <f>ROW(Source!A156)</f>
        <v>156</v>
      </c>
      <c r="B443">
        <v>59204062</v>
      </c>
      <c r="C443">
        <v>60526779</v>
      </c>
      <c r="D443">
        <v>58310526</v>
      </c>
      <c r="E443">
        <v>1</v>
      </c>
      <c r="F443">
        <v>1</v>
      </c>
      <c r="G443">
        <v>1080</v>
      </c>
      <c r="H443">
        <v>3</v>
      </c>
      <c r="I443" t="s">
        <v>894</v>
      </c>
      <c r="J443" t="s">
        <v>895</v>
      </c>
      <c r="K443" t="s">
        <v>896</v>
      </c>
      <c r="L443">
        <v>1346</v>
      </c>
      <c r="N443">
        <v>1009</v>
      </c>
      <c r="O443" t="s">
        <v>880</v>
      </c>
      <c r="P443" t="s">
        <v>880</v>
      </c>
      <c r="Q443">
        <v>1</v>
      </c>
      <c r="W443">
        <v>0</v>
      </c>
      <c r="X443">
        <v>-1011812427</v>
      </c>
      <c r="Y443">
        <f>AT443</f>
        <v>0.02</v>
      </c>
      <c r="AA443">
        <v>37.979999999999997</v>
      </c>
      <c r="AB443">
        <v>0</v>
      </c>
      <c r="AC443">
        <v>0</v>
      </c>
      <c r="AD443">
        <v>0</v>
      </c>
      <c r="AE443">
        <v>37.979999999999997</v>
      </c>
      <c r="AF443">
        <v>0</v>
      </c>
      <c r="AG443">
        <v>0</v>
      </c>
      <c r="AH443">
        <v>0</v>
      </c>
      <c r="AI443">
        <v>1</v>
      </c>
      <c r="AJ443">
        <v>1</v>
      </c>
      <c r="AK443">
        <v>1</v>
      </c>
      <c r="AL443">
        <v>1</v>
      </c>
      <c r="AM443">
        <v>-2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0.02</v>
      </c>
      <c r="AU443" t="s">
        <v>3</v>
      </c>
      <c r="AV443">
        <v>0</v>
      </c>
      <c r="AW443">
        <v>2</v>
      </c>
      <c r="AX443">
        <v>60526787</v>
      </c>
      <c r="AY443">
        <v>1</v>
      </c>
      <c r="AZ443">
        <v>0</v>
      </c>
      <c r="BA443">
        <v>459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v>0</v>
      </c>
      <c r="CX443">
        <f>ROUND(Y443*Source!I156,9)</f>
        <v>8.3000000000000004E-2</v>
      </c>
      <c r="CY443">
        <f>AA443</f>
        <v>37.979999999999997</v>
      </c>
      <c r="CZ443">
        <f>AE443</f>
        <v>37.979999999999997</v>
      </c>
      <c r="DA443">
        <f>AI443</f>
        <v>1</v>
      </c>
      <c r="DB443">
        <f>ROUND(ROUND(AT443*CZ443,2),6)</f>
        <v>0.76</v>
      </c>
      <c r="DC443">
        <f>ROUND(ROUND(AT443*AG443,2),6)</f>
        <v>0</v>
      </c>
      <c r="DD443" t="s">
        <v>3</v>
      </c>
      <c r="DE443" t="s">
        <v>3</v>
      </c>
      <c r="DF443">
        <f t="shared" si="258"/>
        <v>3.15</v>
      </c>
      <c r="DG443">
        <f t="shared" si="255"/>
        <v>0</v>
      </c>
      <c r="DH443">
        <f t="shared" si="256"/>
        <v>0</v>
      </c>
      <c r="DI443">
        <f t="shared" si="226"/>
        <v>0</v>
      </c>
      <c r="DJ443">
        <f>DF443</f>
        <v>3.15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">
      <c r="A444">
        <f>ROW(Source!A156)</f>
        <v>156</v>
      </c>
      <c r="B444">
        <v>59204062</v>
      </c>
      <c r="C444">
        <v>60526779</v>
      </c>
      <c r="D444">
        <v>58309084</v>
      </c>
      <c r="E444">
        <v>1</v>
      </c>
      <c r="F444">
        <v>1</v>
      </c>
      <c r="G444">
        <v>1080</v>
      </c>
      <c r="H444">
        <v>3</v>
      </c>
      <c r="I444" t="s">
        <v>907</v>
      </c>
      <c r="J444" t="s">
        <v>908</v>
      </c>
      <c r="K444" t="s">
        <v>909</v>
      </c>
      <c r="L444">
        <v>1348</v>
      </c>
      <c r="N444">
        <v>1009</v>
      </c>
      <c r="O444" t="s">
        <v>900</v>
      </c>
      <c r="P444" t="s">
        <v>900</v>
      </c>
      <c r="Q444">
        <v>1000</v>
      </c>
      <c r="W444">
        <v>0</v>
      </c>
      <c r="X444">
        <v>356473523</v>
      </c>
      <c r="Y444">
        <f>AT444</f>
        <v>5.0000000000000002E-5</v>
      </c>
      <c r="AA444">
        <v>16214.84</v>
      </c>
      <c r="AB444">
        <v>0</v>
      </c>
      <c r="AC444">
        <v>0</v>
      </c>
      <c r="AD444">
        <v>0</v>
      </c>
      <c r="AE444">
        <v>16214.84</v>
      </c>
      <c r="AF444">
        <v>0</v>
      </c>
      <c r="AG444">
        <v>0</v>
      </c>
      <c r="AH444">
        <v>0</v>
      </c>
      <c r="AI444">
        <v>1</v>
      </c>
      <c r="AJ444">
        <v>1</v>
      </c>
      <c r="AK444">
        <v>1</v>
      </c>
      <c r="AL444">
        <v>1</v>
      </c>
      <c r="AM444">
        <v>-2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5.0000000000000002E-5</v>
      </c>
      <c r="AU444" t="s">
        <v>3</v>
      </c>
      <c r="AV444">
        <v>0</v>
      </c>
      <c r="AW444">
        <v>2</v>
      </c>
      <c r="AX444">
        <v>60526788</v>
      </c>
      <c r="AY444">
        <v>1</v>
      </c>
      <c r="AZ444">
        <v>0</v>
      </c>
      <c r="BA444">
        <v>460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ROUND(Y444*Source!I156,9)</f>
        <v>2.075E-4</v>
      </c>
      <c r="CY444">
        <f>AA444</f>
        <v>16214.84</v>
      </c>
      <c r="CZ444">
        <f>AE444</f>
        <v>16214.84</v>
      </c>
      <c r="DA444">
        <f>AI444</f>
        <v>1</v>
      </c>
      <c r="DB444">
        <f>ROUND(ROUND(AT444*CZ444,2),6)</f>
        <v>0.81</v>
      </c>
      <c r="DC444">
        <f>ROUND(ROUND(AT444*AG444,2),6)</f>
        <v>0</v>
      </c>
      <c r="DD444" t="s">
        <v>3</v>
      </c>
      <c r="DE444" t="s">
        <v>3</v>
      </c>
      <c r="DF444">
        <f t="shared" si="258"/>
        <v>3.36</v>
      </c>
      <c r="DG444">
        <f t="shared" si="255"/>
        <v>0</v>
      </c>
      <c r="DH444">
        <f t="shared" si="256"/>
        <v>0</v>
      </c>
      <c r="DI444">
        <f t="shared" si="226"/>
        <v>0</v>
      </c>
      <c r="DJ444">
        <f>DF444</f>
        <v>3.36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">
      <c r="A445">
        <f>ROW(Source!A156)</f>
        <v>156</v>
      </c>
      <c r="B445">
        <v>59204062</v>
      </c>
      <c r="C445">
        <v>60526779</v>
      </c>
      <c r="D445">
        <v>58309253</v>
      </c>
      <c r="E445">
        <v>1</v>
      </c>
      <c r="F445">
        <v>1</v>
      </c>
      <c r="G445">
        <v>1080</v>
      </c>
      <c r="H445">
        <v>3</v>
      </c>
      <c r="I445" t="s">
        <v>910</v>
      </c>
      <c r="J445" t="s">
        <v>911</v>
      </c>
      <c r="K445" t="s">
        <v>912</v>
      </c>
      <c r="L445">
        <v>1346</v>
      </c>
      <c r="N445">
        <v>1009</v>
      </c>
      <c r="O445" t="s">
        <v>880</v>
      </c>
      <c r="P445" t="s">
        <v>880</v>
      </c>
      <c r="Q445">
        <v>1</v>
      </c>
      <c r="W445">
        <v>0</v>
      </c>
      <c r="X445">
        <v>1135396300</v>
      </c>
      <c r="Y445">
        <f>AT445</f>
        <v>0.02</v>
      </c>
      <c r="AA445">
        <v>20.190000000000001</v>
      </c>
      <c r="AB445">
        <v>0</v>
      </c>
      <c r="AC445">
        <v>0</v>
      </c>
      <c r="AD445">
        <v>0</v>
      </c>
      <c r="AE445">
        <v>20.190000000000001</v>
      </c>
      <c r="AF445">
        <v>0</v>
      </c>
      <c r="AG445">
        <v>0</v>
      </c>
      <c r="AH445">
        <v>0</v>
      </c>
      <c r="AI445">
        <v>1</v>
      </c>
      <c r="AJ445">
        <v>1</v>
      </c>
      <c r="AK445">
        <v>1</v>
      </c>
      <c r="AL445">
        <v>1</v>
      </c>
      <c r="AM445">
        <v>-2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0.02</v>
      </c>
      <c r="AU445" t="s">
        <v>3</v>
      </c>
      <c r="AV445">
        <v>0</v>
      </c>
      <c r="AW445">
        <v>2</v>
      </c>
      <c r="AX445">
        <v>60526789</v>
      </c>
      <c r="AY445">
        <v>1</v>
      </c>
      <c r="AZ445">
        <v>0</v>
      </c>
      <c r="BA445">
        <v>461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V445">
        <v>0</v>
      </c>
      <c r="CW445">
        <v>0</v>
      </c>
      <c r="CX445">
        <f>ROUND(Y445*Source!I156,9)</f>
        <v>8.3000000000000004E-2</v>
      </c>
      <c r="CY445">
        <f>AA445</f>
        <v>20.190000000000001</v>
      </c>
      <c r="CZ445">
        <f>AE445</f>
        <v>20.190000000000001</v>
      </c>
      <c r="DA445">
        <f>AI445</f>
        <v>1</v>
      </c>
      <c r="DB445">
        <f>ROUND(ROUND(AT445*CZ445,2),6)</f>
        <v>0.4</v>
      </c>
      <c r="DC445">
        <f>ROUND(ROUND(AT445*AG445,2),6)</f>
        <v>0</v>
      </c>
      <c r="DD445" t="s">
        <v>3</v>
      </c>
      <c r="DE445" t="s">
        <v>3</v>
      </c>
      <c r="DF445">
        <f t="shared" si="258"/>
        <v>1.68</v>
      </c>
      <c r="DG445">
        <f t="shared" si="255"/>
        <v>0</v>
      </c>
      <c r="DH445">
        <f t="shared" si="256"/>
        <v>0</v>
      </c>
      <c r="DI445">
        <f t="shared" si="226"/>
        <v>0</v>
      </c>
      <c r="DJ445">
        <f>DF445</f>
        <v>1.68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">
      <c r="A446">
        <f>ROW(Source!A157)</f>
        <v>157</v>
      </c>
      <c r="B446">
        <v>59204059</v>
      </c>
      <c r="C446">
        <v>60526779</v>
      </c>
      <c r="D446">
        <v>58266404</v>
      </c>
      <c r="E446">
        <v>1080</v>
      </c>
      <c r="F446">
        <v>1</v>
      </c>
      <c r="G446">
        <v>1080</v>
      </c>
      <c r="H446">
        <v>1</v>
      </c>
      <c r="I446" t="s">
        <v>859</v>
      </c>
      <c r="J446" t="s">
        <v>3</v>
      </c>
      <c r="K446" t="s">
        <v>860</v>
      </c>
      <c r="L446">
        <v>1191</v>
      </c>
      <c r="N446">
        <v>1013</v>
      </c>
      <c r="O446" t="s">
        <v>861</v>
      </c>
      <c r="P446" t="s">
        <v>861</v>
      </c>
      <c r="Q446">
        <v>1</v>
      </c>
      <c r="W446">
        <v>0</v>
      </c>
      <c r="X446">
        <v>476480486</v>
      </c>
      <c r="Y446">
        <f>((AT446*1.15)*1.1)</f>
        <v>6.3376499999999991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1</v>
      </c>
      <c r="AK446">
        <v>1</v>
      </c>
      <c r="AL446">
        <v>1</v>
      </c>
      <c r="AM446">
        <v>5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5.01</v>
      </c>
      <c r="AU446" t="s">
        <v>26</v>
      </c>
      <c r="AV446">
        <v>1</v>
      </c>
      <c r="AW446">
        <v>2</v>
      </c>
      <c r="AX446">
        <v>60526785</v>
      </c>
      <c r="AY446">
        <v>1</v>
      </c>
      <c r="AZ446">
        <v>0</v>
      </c>
      <c r="BA446">
        <v>462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U446">
        <f>ROUND(AT446*Source!I157*AH446*AL446,2)</f>
        <v>0</v>
      </c>
      <c r="CV446">
        <f>ROUND(Y446*Source!I157,9)</f>
        <v>26.301247499999999</v>
      </c>
      <c r="CW446">
        <v>0</v>
      </c>
      <c r="CX446">
        <f>ROUND(Y446*Source!I157,9)</f>
        <v>26.301247499999999</v>
      </c>
      <c r="CY446">
        <f>AD446</f>
        <v>0</v>
      </c>
      <c r="CZ446">
        <f>AH446</f>
        <v>0</v>
      </c>
      <c r="DA446">
        <f>AL446</f>
        <v>1</v>
      </c>
      <c r="DB446">
        <f>ROUND(((ROUND(AT446*CZ446,2)*1.15)*1.1),6)</f>
        <v>0</v>
      </c>
      <c r="DC446">
        <f>ROUND(((ROUND(AT446*AG446,2)*1.15)*1.1),6)</f>
        <v>0</v>
      </c>
      <c r="DD446" t="s">
        <v>3</v>
      </c>
      <c r="DE446" t="s">
        <v>3</v>
      </c>
      <c r="DF446">
        <f t="shared" si="258"/>
        <v>0</v>
      </c>
      <c r="DG446">
        <f t="shared" si="255"/>
        <v>0</v>
      </c>
      <c r="DH446">
        <f t="shared" si="256"/>
        <v>0</v>
      </c>
      <c r="DI446">
        <f t="shared" si="226"/>
        <v>0</v>
      </c>
      <c r="DJ446">
        <f>DI446</f>
        <v>0</v>
      </c>
      <c r="DK446">
        <v>0</v>
      </c>
      <c r="DL446" t="s">
        <v>3</v>
      </c>
      <c r="DM446">
        <v>0</v>
      </c>
      <c r="DN446" t="s">
        <v>3</v>
      </c>
      <c r="DO446">
        <v>0</v>
      </c>
    </row>
    <row r="447" spans="1:119" x14ac:dyDescent="0.2">
      <c r="A447">
        <f>ROW(Source!A157)</f>
        <v>157</v>
      </c>
      <c r="B447">
        <v>59204059</v>
      </c>
      <c r="C447">
        <v>60526779</v>
      </c>
      <c r="D447">
        <v>58308814</v>
      </c>
      <c r="E447">
        <v>1</v>
      </c>
      <c r="F447">
        <v>1</v>
      </c>
      <c r="G447">
        <v>1080</v>
      </c>
      <c r="H447">
        <v>3</v>
      </c>
      <c r="I447" t="s">
        <v>890</v>
      </c>
      <c r="J447" t="s">
        <v>891</v>
      </c>
      <c r="K447" t="s">
        <v>892</v>
      </c>
      <c r="L447">
        <v>1339</v>
      </c>
      <c r="N447">
        <v>1007</v>
      </c>
      <c r="O447" t="s">
        <v>893</v>
      </c>
      <c r="P447" t="s">
        <v>893</v>
      </c>
      <c r="Q447">
        <v>1</v>
      </c>
      <c r="W447">
        <v>0</v>
      </c>
      <c r="X447">
        <v>-744103292</v>
      </c>
      <c r="Y447">
        <f>AT447</f>
        <v>1</v>
      </c>
      <c r="AA447">
        <v>54.79</v>
      </c>
      <c r="AB447">
        <v>0</v>
      </c>
      <c r="AC447">
        <v>0</v>
      </c>
      <c r="AD447">
        <v>0</v>
      </c>
      <c r="AE447">
        <v>7.07</v>
      </c>
      <c r="AF447">
        <v>0</v>
      </c>
      <c r="AG447">
        <v>0</v>
      </c>
      <c r="AH447">
        <v>0</v>
      </c>
      <c r="AI447">
        <v>7.75</v>
      </c>
      <c r="AJ447">
        <v>1</v>
      </c>
      <c r="AK447">
        <v>1</v>
      </c>
      <c r="AL447">
        <v>1</v>
      </c>
      <c r="AM447">
        <v>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1</v>
      </c>
      <c r="AU447" t="s">
        <v>3</v>
      </c>
      <c r="AV447">
        <v>0</v>
      </c>
      <c r="AW447">
        <v>2</v>
      </c>
      <c r="AX447">
        <v>60526786</v>
      </c>
      <c r="AY447">
        <v>1</v>
      </c>
      <c r="AZ447">
        <v>0</v>
      </c>
      <c r="BA447">
        <v>463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v>0</v>
      </c>
      <c r="CX447">
        <f>ROUND(Y447*Source!I157,9)</f>
        <v>4.1500000000000004</v>
      </c>
      <c r="CY447">
        <f>AA447</f>
        <v>54.79</v>
      </c>
      <c r="CZ447">
        <f>AE447</f>
        <v>7.07</v>
      </c>
      <c r="DA447">
        <f>AI447</f>
        <v>7.75</v>
      </c>
      <c r="DB447">
        <f>ROUND(ROUND(AT447*CZ447,2),6)</f>
        <v>7.07</v>
      </c>
      <c r="DC447">
        <f>ROUND(ROUND(AT447*AG447,2),6)</f>
        <v>0</v>
      </c>
      <c r="DD447" t="s">
        <v>3</v>
      </c>
      <c r="DE447" t="s">
        <v>3</v>
      </c>
      <c r="DF447">
        <f>ROUND(ROUND(AE447*AI447,2)*CX447,2)</f>
        <v>227.38</v>
      </c>
      <c r="DG447">
        <f t="shared" si="255"/>
        <v>0</v>
      </c>
      <c r="DH447">
        <f t="shared" si="256"/>
        <v>0</v>
      </c>
      <c r="DI447">
        <f t="shared" si="226"/>
        <v>0</v>
      </c>
      <c r="DJ447">
        <f>DF447</f>
        <v>227.38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">
      <c r="A448">
        <f>ROW(Source!A157)</f>
        <v>157</v>
      </c>
      <c r="B448">
        <v>59204059</v>
      </c>
      <c r="C448">
        <v>60526779</v>
      </c>
      <c r="D448">
        <v>58310526</v>
      </c>
      <c r="E448">
        <v>1</v>
      </c>
      <c r="F448">
        <v>1</v>
      </c>
      <c r="G448">
        <v>1080</v>
      </c>
      <c r="H448">
        <v>3</v>
      </c>
      <c r="I448" t="s">
        <v>894</v>
      </c>
      <c r="J448" t="s">
        <v>895</v>
      </c>
      <c r="K448" t="s">
        <v>896</v>
      </c>
      <c r="L448">
        <v>1346</v>
      </c>
      <c r="N448">
        <v>1009</v>
      </c>
      <c r="O448" t="s">
        <v>880</v>
      </c>
      <c r="P448" t="s">
        <v>880</v>
      </c>
      <c r="Q448">
        <v>1</v>
      </c>
      <c r="W448">
        <v>0</v>
      </c>
      <c r="X448">
        <v>-1011812427</v>
      </c>
      <c r="Y448">
        <f>AT448</f>
        <v>0.02</v>
      </c>
      <c r="AA448">
        <v>272.7</v>
      </c>
      <c r="AB448">
        <v>0</v>
      </c>
      <c r="AC448">
        <v>0</v>
      </c>
      <c r="AD448">
        <v>0</v>
      </c>
      <c r="AE448">
        <v>37.979999999999997</v>
      </c>
      <c r="AF448">
        <v>0</v>
      </c>
      <c r="AG448">
        <v>0</v>
      </c>
      <c r="AH448">
        <v>0</v>
      </c>
      <c r="AI448">
        <v>7.18</v>
      </c>
      <c r="AJ448">
        <v>1</v>
      </c>
      <c r="AK448">
        <v>1</v>
      </c>
      <c r="AL448">
        <v>1</v>
      </c>
      <c r="AM448">
        <v>2</v>
      </c>
      <c r="AN448">
        <v>0</v>
      </c>
      <c r="AO448">
        <v>1</v>
      </c>
      <c r="AP448">
        <v>1</v>
      </c>
      <c r="AQ448">
        <v>0</v>
      </c>
      <c r="AR448">
        <v>0</v>
      </c>
      <c r="AS448" t="s">
        <v>3</v>
      </c>
      <c r="AT448">
        <v>0.02</v>
      </c>
      <c r="AU448" t="s">
        <v>3</v>
      </c>
      <c r="AV448">
        <v>0</v>
      </c>
      <c r="AW448">
        <v>2</v>
      </c>
      <c r="AX448">
        <v>60526787</v>
      </c>
      <c r="AY448">
        <v>1</v>
      </c>
      <c r="AZ448">
        <v>0</v>
      </c>
      <c r="BA448">
        <v>464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v>0</v>
      </c>
      <c r="CX448">
        <f>ROUND(Y448*Source!I157,9)</f>
        <v>8.3000000000000004E-2</v>
      </c>
      <c r="CY448">
        <f>AA448</f>
        <v>272.7</v>
      </c>
      <c r="CZ448">
        <f>AE448</f>
        <v>37.979999999999997</v>
      </c>
      <c r="DA448">
        <f>AI448</f>
        <v>7.18</v>
      </c>
      <c r="DB448">
        <f>ROUND(ROUND(AT448*CZ448,2),6)</f>
        <v>0.76</v>
      </c>
      <c r="DC448">
        <f>ROUND(ROUND(AT448*AG448,2),6)</f>
        <v>0</v>
      </c>
      <c r="DD448" t="s">
        <v>3</v>
      </c>
      <c r="DE448" t="s">
        <v>3</v>
      </c>
      <c r="DF448">
        <f>ROUND(ROUND(AE448*AI448,2)*CX448,2)</f>
        <v>22.63</v>
      </c>
      <c r="DG448">
        <f t="shared" si="255"/>
        <v>0</v>
      </c>
      <c r="DH448">
        <f t="shared" si="256"/>
        <v>0</v>
      </c>
      <c r="DI448">
        <f t="shared" si="226"/>
        <v>0</v>
      </c>
      <c r="DJ448">
        <f>DF448</f>
        <v>22.63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">
      <c r="A449">
        <f>ROW(Source!A157)</f>
        <v>157</v>
      </c>
      <c r="B449">
        <v>59204059</v>
      </c>
      <c r="C449">
        <v>60526779</v>
      </c>
      <c r="D449">
        <v>58309084</v>
      </c>
      <c r="E449">
        <v>1</v>
      </c>
      <c r="F449">
        <v>1</v>
      </c>
      <c r="G449">
        <v>1080</v>
      </c>
      <c r="H449">
        <v>3</v>
      </c>
      <c r="I449" t="s">
        <v>907</v>
      </c>
      <c r="J449" t="s">
        <v>908</v>
      </c>
      <c r="K449" t="s">
        <v>909</v>
      </c>
      <c r="L449">
        <v>1348</v>
      </c>
      <c r="N449">
        <v>1009</v>
      </c>
      <c r="O449" t="s">
        <v>900</v>
      </c>
      <c r="P449" t="s">
        <v>900</v>
      </c>
      <c r="Q449">
        <v>1000</v>
      </c>
      <c r="W449">
        <v>0</v>
      </c>
      <c r="X449">
        <v>356473523</v>
      </c>
      <c r="Y449">
        <f>AT449</f>
        <v>5.0000000000000002E-5</v>
      </c>
      <c r="AA449">
        <v>55779.05</v>
      </c>
      <c r="AB449">
        <v>0</v>
      </c>
      <c r="AC449">
        <v>0</v>
      </c>
      <c r="AD449">
        <v>0</v>
      </c>
      <c r="AE449">
        <v>16214.84</v>
      </c>
      <c r="AF449">
        <v>0</v>
      </c>
      <c r="AG449">
        <v>0</v>
      </c>
      <c r="AH449">
        <v>0</v>
      </c>
      <c r="AI449">
        <v>3.44</v>
      </c>
      <c r="AJ449">
        <v>1</v>
      </c>
      <c r="AK449">
        <v>1</v>
      </c>
      <c r="AL449">
        <v>1</v>
      </c>
      <c r="AM449">
        <v>2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5.0000000000000002E-5</v>
      </c>
      <c r="AU449" t="s">
        <v>3</v>
      </c>
      <c r="AV449">
        <v>0</v>
      </c>
      <c r="AW449">
        <v>2</v>
      </c>
      <c r="AX449">
        <v>60526788</v>
      </c>
      <c r="AY449">
        <v>1</v>
      </c>
      <c r="AZ449">
        <v>0</v>
      </c>
      <c r="BA449">
        <v>465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V449">
        <v>0</v>
      </c>
      <c r="CW449">
        <v>0</v>
      </c>
      <c r="CX449">
        <f>ROUND(Y449*Source!I157,9)</f>
        <v>2.075E-4</v>
      </c>
      <c r="CY449">
        <f>AA449</f>
        <v>55779.05</v>
      </c>
      <c r="CZ449">
        <f>AE449</f>
        <v>16214.84</v>
      </c>
      <c r="DA449">
        <f>AI449</f>
        <v>3.44</v>
      </c>
      <c r="DB449">
        <f>ROUND(ROUND(AT449*CZ449,2),6)</f>
        <v>0.81</v>
      </c>
      <c r="DC449">
        <f>ROUND(ROUND(AT449*AG449,2),6)</f>
        <v>0</v>
      </c>
      <c r="DD449" t="s">
        <v>3</v>
      </c>
      <c r="DE449" t="s">
        <v>3</v>
      </c>
      <c r="DF449">
        <f>ROUND(ROUND(AE449*AI449,2)*CX449,2)</f>
        <v>11.57</v>
      </c>
      <c r="DG449">
        <f t="shared" si="255"/>
        <v>0</v>
      </c>
      <c r="DH449">
        <f t="shared" si="256"/>
        <v>0</v>
      </c>
      <c r="DI449">
        <f t="shared" ref="DI449:DI512" si="259">ROUND(ROUND(AH449,2)*CX449,2)</f>
        <v>0</v>
      </c>
      <c r="DJ449">
        <f>DF449</f>
        <v>11.57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">
      <c r="A450">
        <f>ROW(Source!A157)</f>
        <v>157</v>
      </c>
      <c r="B450">
        <v>59204059</v>
      </c>
      <c r="C450">
        <v>60526779</v>
      </c>
      <c r="D450">
        <v>58309253</v>
      </c>
      <c r="E450">
        <v>1</v>
      </c>
      <c r="F450">
        <v>1</v>
      </c>
      <c r="G450">
        <v>1080</v>
      </c>
      <c r="H450">
        <v>3</v>
      </c>
      <c r="I450" t="s">
        <v>910</v>
      </c>
      <c r="J450" t="s">
        <v>911</v>
      </c>
      <c r="K450" t="s">
        <v>912</v>
      </c>
      <c r="L450">
        <v>1346</v>
      </c>
      <c r="N450">
        <v>1009</v>
      </c>
      <c r="O450" t="s">
        <v>880</v>
      </c>
      <c r="P450" t="s">
        <v>880</v>
      </c>
      <c r="Q450">
        <v>1</v>
      </c>
      <c r="W450">
        <v>0</v>
      </c>
      <c r="X450">
        <v>1135396300</v>
      </c>
      <c r="Y450">
        <f>AT450</f>
        <v>0.02</v>
      </c>
      <c r="AA450">
        <v>85.4</v>
      </c>
      <c r="AB450">
        <v>0</v>
      </c>
      <c r="AC450">
        <v>0</v>
      </c>
      <c r="AD450">
        <v>0</v>
      </c>
      <c r="AE450">
        <v>20.190000000000001</v>
      </c>
      <c r="AF450">
        <v>0</v>
      </c>
      <c r="AG450">
        <v>0</v>
      </c>
      <c r="AH450">
        <v>0</v>
      </c>
      <c r="AI450">
        <v>4.2300000000000004</v>
      </c>
      <c r="AJ450">
        <v>1</v>
      </c>
      <c r="AK450">
        <v>1</v>
      </c>
      <c r="AL450">
        <v>1</v>
      </c>
      <c r="AM450">
        <v>2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0.02</v>
      </c>
      <c r="AU450" t="s">
        <v>3</v>
      </c>
      <c r="AV450">
        <v>0</v>
      </c>
      <c r="AW450">
        <v>2</v>
      </c>
      <c r="AX450">
        <v>60526789</v>
      </c>
      <c r="AY450">
        <v>1</v>
      </c>
      <c r="AZ450">
        <v>0</v>
      </c>
      <c r="BA450">
        <v>466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v>0</v>
      </c>
      <c r="CX450">
        <f>ROUND(Y450*Source!I157,9)</f>
        <v>8.3000000000000004E-2</v>
      </c>
      <c r="CY450">
        <f>AA450</f>
        <v>85.4</v>
      </c>
      <c r="CZ450">
        <f>AE450</f>
        <v>20.190000000000001</v>
      </c>
      <c r="DA450">
        <f>AI450</f>
        <v>4.2300000000000004</v>
      </c>
      <c r="DB450">
        <f>ROUND(ROUND(AT450*CZ450,2),6)</f>
        <v>0.4</v>
      </c>
      <c r="DC450">
        <f>ROUND(ROUND(AT450*AG450,2),6)</f>
        <v>0</v>
      </c>
      <c r="DD450" t="s">
        <v>3</v>
      </c>
      <c r="DE450" t="s">
        <v>3</v>
      </c>
      <c r="DF450">
        <f>ROUND(ROUND(AE450*AI450,2)*CX450,2)</f>
        <v>7.09</v>
      </c>
      <c r="DG450">
        <f t="shared" si="255"/>
        <v>0</v>
      </c>
      <c r="DH450">
        <f t="shared" si="256"/>
        <v>0</v>
      </c>
      <c r="DI450">
        <f t="shared" si="259"/>
        <v>0</v>
      </c>
      <c r="DJ450">
        <f>DF450</f>
        <v>7.09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">
      <c r="A451">
        <f>ROW(Source!A158)</f>
        <v>158</v>
      </c>
      <c r="B451">
        <v>59204062</v>
      </c>
      <c r="C451">
        <v>60526790</v>
      </c>
      <c r="D451">
        <v>58266404</v>
      </c>
      <c r="E451">
        <v>1080</v>
      </c>
      <c r="F451">
        <v>1</v>
      </c>
      <c r="G451">
        <v>1080</v>
      </c>
      <c r="H451">
        <v>1</v>
      </c>
      <c r="I451" t="s">
        <v>859</v>
      </c>
      <c r="J451" t="s">
        <v>3</v>
      </c>
      <c r="K451" t="s">
        <v>860</v>
      </c>
      <c r="L451">
        <v>1191</v>
      </c>
      <c r="N451">
        <v>1013</v>
      </c>
      <c r="O451" t="s">
        <v>861</v>
      </c>
      <c r="P451" t="s">
        <v>861</v>
      </c>
      <c r="Q451">
        <v>1</v>
      </c>
      <c r="W451">
        <v>0</v>
      </c>
      <c r="X451">
        <v>476480486</v>
      </c>
      <c r="Y451">
        <f>((AT451*1.15)*1.1)</f>
        <v>6.3376499999999991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1</v>
      </c>
      <c r="AL451">
        <v>1</v>
      </c>
      <c r="AM451">
        <v>-2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5.01</v>
      </c>
      <c r="AU451" t="s">
        <v>26</v>
      </c>
      <c r="AV451">
        <v>1</v>
      </c>
      <c r="AW451">
        <v>2</v>
      </c>
      <c r="AX451">
        <v>60526796</v>
      </c>
      <c r="AY451">
        <v>1</v>
      </c>
      <c r="AZ451">
        <v>0</v>
      </c>
      <c r="BA451">
        <v>467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U451">
        <f>ROUND(AT451*Source!I158*AH451*AL451,2)</f>
        <v>0</v>
      </c>
      <c r="CV451">
        <f>ROUND(Y451*Source!I158,9)</f>
        <v>6.0207674999999998</v>
      </c>
      <c r="CW451">
        <v>0</v>
      </c>
      <c r="CX451">
        <f>ROUND(Y451*Source!I158,9)</f>
        <v>6.0207674999999998</v>
      </c>
      <c r="CY451">
        <f>AD451</f>
        <v>0</v>
      </c>
      <c r="CZ451">
        <f>AH451</f>
        <v>0</v>
      </c>
      <c r="DA451">
        <f>AL451</f>
        <v>1</v>
      </c>
      <c r="DB451">
        <f>ROUND(((ROUND(AT451*CZ451,2)*1.15)*1.1),6)</f>
        <v>0</v>
      </c>
      <c r="DC451">
        <f>ROUND(((ROUND(AT451*AG451,2)*1.15)*1.1),6)</f>
        <v>0</v>
      </c>
      <c r="DD451" t="s">
        <v>3</v>
      </c>
      <c r="DE451" t="s">
        <v>3</v>
      </c>
      <c r="DF451">
        <f t="shared" ref="DF451:DF456" si="260">ROUND(ROUND(AE451,2)*CX451,2)</f>
        <v>0</v>
      </c>
      <c r="DG451">
        <f t="shared" si="255"/>
        <v>0</v>
      </c>
      <c r="DH451">
        <f t="shared" si="256"/>
        <v>0</v>
      </c>
      <c r="DI451">
        <f t="shared" si="259"/>
        <v>0</v>
      </c>
      <c r="DJ451">
        <f>DI451</f>
        <v>0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">
      <c r="A452">
        <f>ROW(Source!A158)</f>
        <v>158</v>
      </c>
      <c r="B452">
        <v>59204062</v>
      </c>
      <c r="C452">
        <v>60526790</v>
      </c>
      <c r="D452">
        <v>58308814</v>
      </c>
      <c r="E452">
        <v>1</v>
      </c>
      <c r="F452">
        <v>1</v>
      </c>
      <c r="G452">
        <v>1080</v>
      </c>
      <c r="H452">
        <v>3</v>
      </c>
      <c r="I452" t="s">
        <v>890</v>
      </c>
      <c r="J452" t="s">
        <v>891</v>
      </c>
      <c r="K452" t="s">
        <v>892</v>
      </c>
      <c r="L452">
        <v>1339</v>
      </c>
      <c r="N452">
        <v>1007</v>
      </c>
      <c r="O452" t="s">
        <v>893</v>
      </c>
      <c r="P452" t="s">
        <v>893</v>
      </c>
      <c r="Q452">
        <v>1</v>
      </c>
      <c r="W452">
        <v>0</v>
      </c>
      <c r="X452">
        <v>-744103292</v>
      </c>
      <c r="Y452">
        <f>AT452</f>
        <v>3.8</v>
      </c>
      <c r="AA452">
        <v>7.07</v>
      </c>
      <c r="AB452">
        <v>0</v>
      </c>
      <c r="AC452">
        <v>0</v>
      </c>
      <c r="AD452">
        <v>0</v>
      </c>
      <c r="AE452">
        <v>7.07</v>
      </c>
      <c r="AF452">
        <v>0</v>
      </c>
      <c r="AG452">
        <v>0</v>
      </c>
      <c r="AH452">
        <v>0</v>
      </c>
      <c r="AI452">
        <v>1</v>
      </c>
      <c r="AJ452">
        <v>1</v>
      </c>
      <c r="AK452">
        <v>1</v>
      </c>
      <c r="AL452">
        <v>1</v>
      </c>
      <c r="AM452">
        <v>-2</v>
      </c>
      <c r="AN452">
        <v>0</v>
      </c>
      <c r="AO452">
        <v>1</v>
      </c>
      <c r="AP452">
        <v>1</v>
      </c>
      <c r="AQ452">
        <v>0</v>
      </c>
      <c r="AR452">
        <v>0</v>
      </c>
      <c r="AS452" t="s">
        <v>3</v>
      </c>
      <c r="AT452">
        <v>3.8</v>
      </c>
      <c r="AU452" t="s">
        <v>3</v>
      </c>
      <c r="AV452">
        <v>0</v>
      </c>
      <c r="AW452">
        <v>2</v>
      </c>
      <c r="AX452">
        <v>60526797</v>
      </c>
      <c r="AY452">
        <v>1</v>
      </c>
      <c r="AZ452">
        <v>0</v>
      </c>
      <c r="BA452">
        <v>468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v>0</v>
      </c>
      <c r="CX452">
        <f>ROUND(Y452*Source!I158,9)</f>
        <v>3.61</v>
      </c>
      <c r="CY452">
        <f>AA452</f>
        <v>7.07</v>
      </c>
      <c r="CZ452">
        <f>AE452</f>
        <v>7.07</v>
      </c>
      <c r="DA452">
        <f>AI452</f>
        <v>1</v>
      </c>
      <c r="DB452">
        <f>ROUND(ROUND(AT452*CZ452,2),6)</f>
        <v>26.87</v>
      </c>
      <c r="DC452">
        <f>ROUND(ROUND(AT452*AG452,2),6)</f>
        <v>0</v>
      </c>
      <c r="DD452" t="s">
        <v>3</v>
      </c>
      <c r="DE452" t="s">
        <v>3</v>
      </c>
      <c r="DF452">
        <f t="shared" si="260"/>
        <v>25.52</v>
      </c>
      <c r="DG452">
        <f t="shared" si="255"/>
        <v>0</v>
      </c>
      <c r="DH452">
        <f t="shared" si="256"/>
        <v>0</v>
      </c>
      <c r="DI452">
        <f t="shared" si="259"/>
        <v>0</v>
      </c>
      <c r="DJ452">
        <f>DF452</f>
        <v>25.52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">
      <c r="A453">
        <f>ROW(Source!A158)</f>
        <v>158</v>
      </c>
      <c r="B453">
        <v>59204062</v>
      </c>
      <c r="C453">
        <v>60526790</v>
      </c>
      <c r="D453">
        <v>58310526</v>
      </c>
      <c r="E453">
        <v>1</v>
      </c>
      <c r="F453">
        <v>1</v>
      </c>
      <c r="G453">
        <v>1080</v>
      </c>
      <c r="H453">
        <v>3</v>
      </c>
      <c r="I453" t="s">
        <v>894</v>
      </c>
      <c r="J453" t="s">
        <v>895</v>
      </c>
      <c r="K453" t="s">
        <v>896</v>
      </c>
      <c r="L453">
        <v>1346</v>
      </c>
      <c r="N453">
        <v>1009</v>
      </c>
      <c r="O453" t="s">
        <v>880</v>
      </c>
      <c r="P453" t="s">
        <v>880</v>
      </c>
      <c r="Q453">
        <v>1</v>
      </c>
      <c r="W453">
        <v>0</v>
      </c>
      <c r="X453">
        <v>-1011812427</v>
      </c>
      <c r="Y453">
        <f>AT453</f>
        <v>0.02</v>
      </c>
      <c r="AA453">
        <v>37.979999999999997</v>
      </c>
      <c r="AB453">
        <v>0</v>
      </c>
      <c r="AC453">
        <v>0</v>
      </c>
      <c r="AD453">
        <v>0</v>
      </c>
      <c r="AE453">
        <v>37.979999999999997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1</v>
      </c>
      <c r="AL453">
        <v>1</v>
      </c>
      <c r="AM453">
        <v>-2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0.02</v>
      </c>
      <c r="AU453" t="s">
        <v>3</v>
      </c>
      <c r="AV453">
        <v>0</v>
      </c>
      <c r="AW453">
        <v>2</v>
      </c>
      <c r="AX453">
        <v>60526798</v>
      </c>
      <c r="AY453">
        <v>1</v>
      </c>
      <c r="AZ453">
        <v>0</v>
      </c>
      <c r="BA453">
        <v>469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v>0</v>
      </c>
      <c r="CX453">
        <f>ROUND(Y453*Source!I158,9)</f>
        <v>1.9E-2</v>
      </c>
      <c r="CY453">
        <f>AA453</f>
        <v>37.979999999999997</v>
      </c>
      <c r="CZ453">
        <f>AE453</f>
        <v>37.979999999999997</v>
      </c>
      <c r="DA453">
        <f>AI453</f>
        <v>1</v>
      </c>
      <c r="DB453">
        <f>ROUND(ROUND(AT453*CZ453,2),6)</f>
        <v>0.76</v>
      </c>
      <c r="DC453">
        <f>ROUND(ROUND(AT453*AG453,2),6)</f>
        <v>0</v>
      </c>
      <c r="DD453" t="s">
        <v>3</v>
      </c>
      <c r="DE453" t="s">
        <v>3</v>
      </c>
      <c r="DF453">
        <f t="shared" si="260"/>
        <v>0.72</v>
      </c>
      <c r="DG453">
        <f t="shared" si="255"/>
        <v>0</v>
      </c>
      <c r="DH453">
        <f t="shared" si="256"/>
        <v>0</v>
      </c>
      <c r="DI453">
        <f t="shared" si="259"/>
        <v>0</v>
      </c>
      <c r="DJ453">
        <f>DF453</f>
        <v>0.72</v>
      </c>
      <c r="DK453">
        <v>0</v>
      </c>
      <c r="DL453" t="s">
        <v>3</v>
      </c>
      <c r="DM453">
        <v>0</v>
      </c>
      <c r="DN453" t="s">
        <v>3</v>
      </c>
      <c r="DO453">
        <v>0</v>
      </c>
    </row>
    <row r="454" spans="1:119" x14ac:dyDescent="0.2">
      <c r="A454">
        <f>ROW(Source!A158)</f>
        <v>158</v>
      </c>
      <c r="B454">
        <v>59204062</v>
      </c>
      <c r="C454">
        <v>60526790</v>
      </c>
      <c r="D454">
        <v>58309084</v>
      </c>
      <c r="E454">
        <v>1</v>
      </c>
      <c r="F454">
        <v>1</v>
      </c>
      <c r="G454">
        <v>1080</v>
      </c>
      <c r="H454">
        <v>3</v>
      </c>
      <c r="I454" t="s">
        <v>907</v>
      </c>
      <c r="J454" t="s">
        <v>908</v>
      </c>
      <c r="K454" t="s">
        <v>909</v>
      </c>
      <c r="L454">
        <v>1348</v>
      </c>
      <c r="N454">
        <v>1009</v>
      </c>
      <c r="O454" t="s">
        <v>900</v>
      </c>
      <c r="P454" t="s">
        <v>900</v>
      </c>
      <c r="Q454">
        <v>1000</v>
      </c>
      <c r="W454">
        <v>0</v>
      </c>
      <c r="X454">
        <v>356473523</v>
      </c>
      <c r="Y454">
        <f>AT454</f>
        <v>5.0000000000000002E-5</v>
      </c>
      <c r="AA454">
        <v>16214.84</v>
      </c>
      <c r="AB454">
        <v>0</v>
      </c>
      <c r="AC454">
        <v>0</v>
      </c>
      <c r="AD454">
        <v>0</v>
      </c>
      <c r="AE454">
        <v>16214.84</v>
      </c>
      <c r="AF454">
        <v>0</v>
      </c>
      <c r="AG454">
        <v>0</v>
      </c>
      <c r="AH454">
        <v>0</v>
      </c>
      <c r="AI454">
        <v>1</v>
      </c>
      <c r="AJ454">
        <v>1</v>
      </c>
      <c r="AK454">
        <v>1</v>
      </c>
      <c r="AL454">
        <v>1</v>
      </c>
      <c r="AM454">
        <v>-2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5.0000000000000002E-5</v>
      </c>
      <c r="AU454" t="s">
        <v>3</v>
      </c>
      <c r="AV454">
        <v>0</v>
      </c>
      <c r="AW454">
        <v>2</v>
      </c>
      <c r="AX454">
        <v>60526799</v>
      </c>
      <c r="AY454">
        <v>1</v>
      </c>
      <c r="AZ454">
        <v>0</v>
      </c>
      <c r="BA454">
        <v>470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v>0</v>
      </c>
      <c r="CX454">
        <f>ROUND(Y454*Source!I158,9)</f>
        <v>4.7500000000000003E-5</v>
      </c>
      <c r="CY454">
        <f>AA454</f>
        <v>16214.84</v>
      </c>
      <c r="CZ454">
        <f>AE454</f>
        <v>16214.84</v>
      </c>
      <c r="DA454">
        <f>AI454</f>
        <v>1</v>
      </c>
      <c r="DB454">
        <f>ROUND(ROUND(AT454*CZ454,2),6)</f>
        <v>0.81</v>
      </c>
      <c r="DC454">
        <f>ROUND(ROUND(AT454*AG454,2),6)</f>
        <v>0</v>
      </c>
      <c r="DD454" t="s">
        <v>3</v>
      </c>
      <c r="DE454" t="s">
        <v>3</v>
      </c>
      <c r="DF454">
        <f t="shared" si="260"/>
        <v>0.77</v>
      </c>
      <c r="DG454">
        <f t="shared" si="255"/>
        <v>0</v>
      </c>
      <c r="DH454">
        <f t="shared" si="256"/>
        <v>0</v>
      </c>
      <c r="DI454">
        <f t="shared" si="259"/>
        <v>0</v>
      </c>
      <c r="DJ454">
        <f>DF454</f>
        <v>0.77</v>
      </c>
      <c r="DK454">
        <v>0</v>
      </c>
      <c r="DL454" t="s">
        <v>3</v>
      </c>
      <c r="DM454">
        <v>0</v>
      </c>
      <c r="DN454" t="s">
        <v>3</v>
      </c>
      <c r="DO454">
        <v>0</v>
      </c>
    </row>
    <row r="455" spans="1:119" x14ac:dyDescent="0.2">
      <c r="A455">
        <f>ROW(Source!A158)</f>
        <v>158</v>
      </c>
      <c r="B455">
        <v>59204062</v>
      </c>
      <c r="C455">
        <v>60526790</v>
      </c>
      <c r="D455">
        <v>58309253</v>
      </c>
      <c r="E455">
        <v>1</v>
      </c>
      <c r="F455">
        <v>1</v>
      </c>
      <c r="G455">
        <v>1080</v>
      </c>
      <c r="H455">
        <v>3</v>
      </c>
      <c r="I455" t="s">
        <v>910</v>
      </c>
      <c r="J455" t="s">
        <v>911</v>
      </c>
      <c r="K455" t="s">
        <v>912</v>
      </c>
      <c r="L455">
        <v>1346</v>
      </c>
      <c r="N455">
        <v>1009</v>
      </c>
      <c r="O455" t="s">
        <v>880</v>
      </c>
      <c r="P455" t="s">
        <v>880</v>
      </c>
      <c r="Q455">
        <v>1</v>
      </c>
      <c r="W455">
        <v>0</v>
      </c>
      <c r="X455">
        <v>1135396300</v>
      </c>
      <c r="Y455">
        <f>AT455</f>
        <v>0.02</v>
      </c>
      <c r="AA455">
        <v>20.190000000000001</v>
      </c>
      <c r="AB455">
        <v>0</v>
      </c>
      <c r="AC455">
        <v>0</v>
      </c>
      <c r="AD455">
        <v>0</v>
      </c>
      <c r="AE455">
        <v>20.190000000000001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0.02</v>
      </c>
      <c r="AU455" t="s">
        <v>3</v>
      </c>
      <c r="AV455">
        <v>0</v>
      </c>
      <c r="AW455">
        <v>2</v>
      </c>
      <c r="AX455">
        <v>60526800</v>
      </c>
      <c r="AY455">
        <v>1</v>
      </c>
      <c r="AZ455">
        <v>0</v>
      </c>
      <c r="BA455">
        <v>471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v>0</v>
      </c>
      <c r="CX455">
        <f>ROUND(Y455*Source!I158,9)</f>
        <v>1.9E-2</v>
      </c>
      <c r="CY455">
        <f>AA455</f>
        <v>20.190000000000001</v>
      </c>
      <c r="CZ455">
        <f>AE455</f>
        <v>20.190000000000001</v>
      </c>
      <c r="DA455">
        <f>AI455</f>
        <v>1</v>
      </c>
      <c r="DB455">
        <f>ROUND(ROUND(AT455*CZ455,2),6)</f>
        <v>0.4</v>
      </c>
      <c r="DC455">
        <f>ROUND(ROUND(AT455*AG455,2),6)</f>
        <v>0</v>
      </c>
      <c r="DD455" t="s">
        <v>3</v>
      </c>
      <c r="DE455" t="s">
        <v>3</v>
      </c>
      <c r="DF455">
        <f t="shared" si="260"/>
        <v>0.38</v>
      </c>
      <c r="DG455">
        <f t="shared" si="255"/>
        <v>0</v>
      </c>
      <c r="DH455">
        <f t="shared" si="256"/>
        <v>0</v>
      </c>
      <c r="DI455">
        <f t="shared" si="259"/>
        <v>0</v>
      </c>
      <c r="DJ455">
        <f>DF455</f>
        <v>0.38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">
      <c r="A456">
        <f>ROW(Source!A159)</f>
        <v>159</v>
      </c>
      <c r="B456">
        <v>59204059</v>
      </c>
      <c r="C456">
        <v>60526790</v>
      </c>
      <c r="D456">
        <v>58266404</v>
      </c>
      <c r="E456">
        <v>1080</v>
      </c>
      <c r="F456">
        <v>1</v>
      </c>
      <c r="G456">
        <v>1080</v>
      </c>
      <c r="H456">
        <v>1</v>
      </c>
      <c r="I456" t="s">
        <v>859</v>
      </c>
      <c r="J456" t="s">
        <v>3</v>
      </c>
      <c r="K456" t="s">
        <v>860</v>
      </c>
      <c r="L456">
        <v>1191</v>
      </c>
      <c r="N456">
        <v>1013</v>
      </c>
      <c r="O456" t="s">
        <v>861</v>
      </c>
      <c r="P456" t="s">
        <v>861</v>
      </c>
      <c r="Q456">
        <v>1</v>
      </c>
      <c r="W456">
        <v>0</v>
      </c>
      <c r="X456">
        <v>476480486</v>
      </c>
      <c r="Y456">
        <f>((AT456*1.15)*1.1)</f>
        <v>6.3376499999999991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5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5.01</v>
      </c>
      <c r="AU456" t="s">
        <v>26</v>
      </c>
      <c r="AV456">
        <v>1</v>
      </c>
      <c r="AW456">
        <v>2</v>
      </c>
      <c r="AX456">
        <v>60526796</v>
      </c>
      <c r="AY456">
        <v>1</v>
      </c>
      <c r="AZ456">
        <v>0</v>
      </c>
      <c r="BA456">
        <v>472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U456">
        <f>ROUND(AT456*Source!I159*AH456*AL456,2)</f>
        <v>0</v>
      </c>
      <c r="CV456">
        <f>ROUND(Y456*Source!I159,9)</f>
        <v>6.0207674999999998</v>
      </c>
      <c r="CW456">
        <v>0</v>
      </c>
      <c r="CX456">
        <f>ROUND(Y456*Source!I159,9)</f>
        <v>6.0207674999999998</v>
      </c>
      <c r="CY456">
        <f>AD456</f>
        <v>0</v>
      </c>
      <c r="CZ456">
        <f>AH456</f>
        <v>0</v>
      </c>
      <c r="DA456">
        <f>AL456</f>
        <v>1</v>
      </c>
      <c r="DB456">
        <f>ROUND(((ROUND(AT456*CZ456,2)*1.15)*1.1),6)</f>
        <v>0</v>
      </c>
      <c r="DC456">
        <f>ROUND(((ROUND(AT456*AG456,2)*1.15)*1.1),6)</f>
        <v>0</v>
      </c>
      <c r="DD456" t="s">
        <v>3</v>
      </c>
      <c r="DE456" t="s">
        <v>3</v>
      </c>
      <c r="DF456">
        <f t="shared" si="260"/>
        <v>0</v>
      </c>
      <c r="DG456">
        <f t="shared" si="255"/>
        <v>0</v>
      </c>
      <c r="DH456">
        <f t="shared" si="256"/>
        <v>0</v>
      </c>
      <c r="DI456">
        <f t="shared" si="259"/>
        <v>0</v>
      </c>
      <c r="DJ456">
        <f>DI456</f>
        <v>0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">
      <c r="A457">
        <f>ROW(Source!A159)</f>
        <v>159</v>
      </c>
      <c r="B457">
        <v>59204059</v>
      </c>
      <c r="C457">
        <v>60526790</v>
      </c>
      <c r="D457">
        <v>58308814</v>
      </c>
      <c r="E457">
        <v>1</v>
      </c>
      <c r="F457">
        <v>1</v>
      </c>
      <c r="G457">
        <v>1080</v>
      </c>
      <c r="H457">
        <v>3</v>
      </c>
      <c r="I457" t="s">
        <v>890</v>
      </c>
      <c r="J457" t="s">
        <v>891</v>
      </c>
      <c r="K457" t="s">
        <v>892</v>
      </c>
      <c r="L457">
        <v>1339</v>
      </c>
      <c r="N457">
        <v>1007</v>
      </c>
      <c r="O457" t="s">
        <v>893</v>
      </c>
      <c r="P457" t="s">
        <v>893</v>
      </c>
      <c r="Q457">
        <v>1</v>
      </c>
      <c r="W457">
        <v>0</v>
      </c>
      <c r="X457">
        <v>-744103292</v>
      </c>
      <c r="Y457">
        <f>AT457</f>
        <v>3.8</v>
      </c>
      <c r="AA457">
        <v>54.79</v>
      </c>
      <c r="AB457">
        <v>0</v>
      </c>
      <c r="AC457">
        <v>0</v>
      </c>
      <c r="AD457">
        <v>0</v>
      </c>
      <c r="AE457">
        <v>7.07</v>
      </c>
      <c r="AF457">
        <v>0</v>
      </c>
      <c r="AG457">
        <v>0</v>
      </c>
      <c r="AH457">
        <v>0</v>
      </c>
      <c r="AI457">
        <v>7.75</v>
      </c>
      <c r="AJ457">
        <v>1</v>
      </c>
      <c r="AK457">
        <v>1</v>
      </c>
      <c r="AL457">
        <v>1</v>
      </c>
      <c r="AM457">
        <v>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3.8</v>
      </c>
      <c r="AU457" t="s">
        <v>3</v>
      </c>
      <c r="AV457">
        <v>0</v>
      </c>
      <c r="AW457">
        <v>2</v>
      </c>
      <c r="AX457">
        <v>60526797</v>
      </c>
      <c r="AY457">
        <v>1</v>
      </c>
      <c r="AZ457">
        <v>0</v>
      </c>
      <c r="BA457">
        <v>473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v>0</v>
      </c>
      <c r="CX457">
        <f>ROUND(Y457*Source!I159,9)</f>
        <v>3.61</v>
      </c>
      <c r="CY457">
        <f>AA457</f>
        <v>54.79</v>
      </c>
      <c r="CZ457">
        <f>AE457</f>
        <v>7.07</v>
      </c>
      <c r="DA457">
        <f>AI457</f>
        <v>7.75</v>
      </c>
      <c r="DB457">
        <f>ROUND(ROUND(AT457*CZ457,2),6)</f>
        <v>26.87</v>
      </c>
      <c r="DC457">
        <f>ROUND(ROUND(AT457*AG457,2),6)</f>
        <v>0</v>
      </c>
      <c r="DD457" t="s">
        <v>3</v>
      </c>
      <c r="DE457" t="s">
        <v>3</v>
      </c>
      <c r="DF457">
        <f>ROUND(ROUND(AE457*AI457,2)*CX457,2)</f>
        <v>197.79</v>
      </c>
      <c r="DG457">
        <f t="shared" si="255"/>
        <v>0</v>
      </c>
      <c r="DH457">
        <f t="shared" si="256"/>
        <v>0</v>
      </c>
      <c r="DI457">
        <f t="shared" si="259"/>
        <v>0</v>
      </c>
      <c r="DJ457">
        <f>DF457</f>
        <v>197.79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">
      <c r="A458">
        <f>ROW(Source!A159)</f>
        <v>159</v>
      </c>
      <c r="B458">
        <v>59204059</v>
      </c>
      <c r="C458">
        <v>60526790</v>
      </c>
      <c r="D458">
        <v>58310526</v>
      </c>
      <c r="E458">
        <v>1</v>
      </c>
      <c r="F458">
        <v>1</v>
      </c>
      <c r="G458">
        <v>1080</v>
      </c>
      <c r="H458">
        <v>3</v>
      </c>
      <c r="I458" t="s">
        <v>894</v>
      </c>
      <c r="J458" t="s">
        <v>895</v>
      </c>
      <c r="K458" t="s">
        <v>896</v>
      </c>
      <c r="L458">
        <v>1346</v>
      </c>
      <c r="N458">
        <v>1009</v>
      </c>
      <c r="O458" t="s">
        <v>880</v>
      </c>
      <c r="P458" t="s">
        <v>880</v>
      </c>
      <c r="Q458">
        <v>1</v>
      </c>
      <c r="W458">
        <v>0</v>
      </c>
      <c r="X458">
        <v>-1011812427</v>
      </c>
      <c r="Y458">
        <f>AT458</f>
        <v>0.02</v>
      </c>
      <c r="AA458">
        <v>272.7</v>
      </c>
      <c r="AB458">
        <v>0</v>
      </c>
      <c r="AC458">
        <v>0</v>
      </c>
      <c r="AD458">
        <v>0</v>
      </c>
      <c r="AE458">
        <v>37.979999999999997</v>
      </c>
      <c r="AF458">
        <v>0</v>
      </c>
      <c r="AG458">
        <v>0</v>
      </c>
      <c r="AH458">
        <v>0</v>
      </c>
      <c r="AI458">
        <v>7.18</v>
      </c>
      <c r="AJ458">
        <v>1</v>
      </c>
      <c r="AK458">
        <v>1</v>
      </c>
      <c r="AL458">
        <v>1</v>
      </c>
      <c r="AM458">
        <v>2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0.02</v>
      </c>
      <c r="AU458" t="s">
        <v>3</v>
      </c>
      <c r="AV458">
        <v>0</v>
      </c>
      <c r="AW458">
        <v>2</v>
      </c>
      <c r="AX458">
        <v>60526798</v>
      </c>
      <c r="AY458">
        <v>1</v>
      </c>
      <c r="AZ458">
        <v>0</v>
      </c>
      <c r="BA458">
        <v>474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v>0</v>
      </c>
      <c r="CX458">
        <f>ROUND(Y458*Source!I159,9)</f>
        <v>1.9E-2</v>
      </c>
      <c r="CY458">
        <f>AA458</f>
        <v>272.7</v>
      </c>
      <c r="CZ458">
        <f>AE458</f>
        <v>37.979999999999997</v>
      </c>
      <c r="DA458">
        <f>AI458</f>
        <v>7.18</v>
      </c>
      <c r="DB458">
        <f>ROUND(ROUND(AT458*CZ458,2),6)</f>
        <v>0.76</v>
      </c>
      <c r="DC458">
        <f>ROUND(ROUND(AT458*AG458,2),6)</f>
        <v>0</v>
      </c>
      <c r="DD458" t="s">
        <v>3</v>
      </c>
      <c r="DE458" t="s">
        <v>3</v>
      </c>
      <c r="DF458">
        <f>ROUND(ROUND(AE458*AI458,2)*CX458,2)</f>
        <v>5.18</v>
      </c>
      <c r="DG458">
        <f t="shared" si="255"/>
        <v>0</v>
      </c>
      <c r="DH458">
        <f t="shared" si="256"/>
        <v>0</v>
      </c>
      <c r="DI458">
        <f t="shared" si="259"/>
        <v>0</v>
      </c>
      <c r="DJ458">
        <f>DF458</f>
        <v>5.18</v>
      </c>
      <c r="DK458">
        <v>0</v>
      </c>
      <c r="DL458" t="s">
        <v>3</v>
      </c>
      <c r="DM458">
        <v>0</v>
      </c>
      <c r="DN458" t="s">
        <v>3</v>
      </c>
      <c r="DO458">
        <v>0</v>
      </c>
    </row>
    <row r="459" spans="1:119" x14ac:dyDescent="0.2">
      <c r="A459">
        <f>ROW(Source!A159)</f>
        <v>159</v>
      </c>
      <c r="B459">
        <v>59204059</v>
      </c>
      <c r="C459">
        <v>60526790</v>
      </c>
      <c r="D459">
        <v>58309084</v>
      </c>
      <c r="E459">
        <v>1</v>
      </c>
      <c r="F459">
        <v>1</v>
      </c>
      <c r="G459">
        <v>1080</v>
      </c>
      <c r="H459">
        <v>3</v>
      </c>
      <c r="I459" t="s">
        <v>907</v>
      </c>
      <c r="J459" t="s">
        <v>908</v>
      </c>
      <c r="K459" t="s">
        <v>909</v>
      </c>
      <c r="L459">
        <v>1348</v>
      </c>
      <c r="N459">
        <v>1009</v>
      </c>
      <c r="O459" t="s">
        <v>900</v>
      </c>
      <c r="P459" t="s">
        <v>900</v>
      </c>
      <c r="Q459">
        <v>1000</v>
      </c>
      <c r="W459">
        <v>0</v>
      </c>
      <c r="X459">
        <v>356473523</v>
      </c>
      <c r="Y459">
        <f>AT459</f>
        <v>5.0000000000000002E-5</v>
      </c>
      <c r="AA459">
        <v>55779.05</v>
      </c>
      <c r="AB459">
        <v>0</v>
      </c>
      <c r="AC459">
        <v>0</v>
      </c>
      <c r="AD459">
        <v>0</v>
      </c>
      <c r="AE459">
        <v>16214.84</v>
      </c>
      <c r="AF459">
        <v>0</v>
      </c>
      <c r="AG459">
        <v>0</v>
      </c>
      <c r="AH459">
        <v>0</v>
      </c>
      <c r="AI459">
        <v>3.44</v>
      </c>
      <c r="AJ459">
        <v>1</v>
      </c>
      <c r="AK459">
        <v>1</v>
      </c>
      <c r="AL459">
        <v>1</v>
      </c>
      <c r="AM459">
        <v>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5.0000000000000002E-5</v>
      </c>
      <c r="AU459" t="s">
        <v>3</v>
      </c>
      <c r="AV459">
        <v>0</v>
      </c>
      <c r="AW459">
        <v>2</v>
      </c>
      <c r="AX459">
        <v>60526799</v>
      </c>
      <c r="AY459">
        <v>1</v>
      </c>
      <c r="AZ459">
        <v>0</v>
      </c>
      <c r="BA459">
        <v>475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v>0</v>
      </c>
      <c r="CX459">
        <f>ROUND(Y459*Source!I159,9)</f>
        <v>4.7500000000000003E-5</v>
      </c>
      <c r="CY459">
        <f>AA459</f>
        <v>55779.05</v>
      </c>
      <c r="CZ459">
        <f>AE459</f>
        <v>16214.84</v>
      </c>
      <c r="DA459">
        <f>AI459</f>
        <v>3.44</v>
      </c>
      <c r="DB459">
        <f>ROUND(ROUND(AT459*CZ459,2),6)</f>
        <v>0.81</v>
      </c>
      <c r="DC459">
        <f>ROUND(ROUND(AT459*AG459,2),6)</f>
        <v>0</v>
      </c>
      <c r="DD459" t="s">
        <v>3</v>
      </c>
      <c r="DE459" t="s">
        <v>3</v>
      </c>
      <c r="DF459">
        <f>ROUND(ROUND(AE459*AI459,2)*CX459,2)</f>
        <v>2.65</v>
      </c>
      <c r="DG459">
        <f t="shared" si="255"/>
        <v>0</v>
      </c>
      <c r="DH459">
        <f t="shared" si="256"/>
        <v>0</v>
      </c>
      <c r="DI459">
        <f t="shared" si="259"/>
        <v>0</v>
      </c>
      <c r="DJ459">
        <f>DF459</f>
        <v>2.65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">
      <c r="A460">
        <f>ROW(Source!A159)</f>
        <v>159</v>
      </c>
      <c r="B460">
        <v>59204059</v>
      </c>
      <c r="C460">
        <v>60526790</v>
      </c>
      <c r="D460">
        <v>58309253</v>
      </c>
      <c r="E460">
        <v>1</v>
      </c>
      <c r="F460">
        <v>1</v>
      </c>
      <c r="G460">
        <v>1080</v>
      </c>
      <c r="H460">
        <v>3</v>
      </c>
      <c r="I460" t="s">
        <v>910</v>
      </c>
      <c r="J460" t="s">
        <v>911</v>
      </c>
      <c r="K460" t="s">
        <v>912</v>
      </c>
      <c r="L460">
        <v>1346</v>
      </c>
      <c r="N460">
        <v>1009</v>
      </c>
      <c r="O460" t="s">
        <v>880</v>
      </c>
      <c r="P460" t="s">
        <v>880</v>
      </c>
      <c r="Q460">
        <v>1</v>
      </c>
      <c r="W460">
        <v>0</v>
      </c>
      <c r="X460">
        <v>1135396300</v>
      </c>
      <c r="Y460">
        <f>AT460</f>
        <v>0.02</v>
      </c>
      <c r="AA460">
        <v>85.4</v>
      </c>
      <c r="AB460">
        <v>0</v>
      </c>
      <c r="AC460">
        <v>0</v>
      </c>
      <c r="AD460">
        <v>0</v>
      </c>
      <c r="AE460">
        <v>20.190000000000001</v>
      </c>
      <c r="AF460">
        <v>0</v>
      </c>
      <c r="AG460">
        <v>0</v>
      </c>
      <c r="AH460">
        <v>0</v>
      </c>
      <c r="AI460">
        <v>4.2300000000000004</v>
      </c>
      <c r="AJ460">
        <v>1</v>
      </c>
      <c r="AK460">
        <v>1</v>
      </c>
      <c r="AL460">
        <v>1</v>
      </c>
      <c r="AM460">
        <v>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0.02</v>
      </c>
      <c r="AU460" t="s">
        <v>3</v>
      </c>
      <c r="AV460">
        <v>0</v>
      </c>
      <c r="AW460">
        <v>2</v>
      </c>
      <c r="AX460">
        <v>60526800</v>
      </c>
      <c r="AY460">
        <v>1</v>
      </c>
      <c r="AZ460">
        <v>0</v>
      </c>
      <c r="BA460">
        <v>476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v>0</v>
      </c>
      <c r="CX460">
        <f>ROUND(Y460*Source!I159,9)</f>
        <v>1.9E-2</v>
      </c>
      <c r="CY460">
        <f>AA460</f>
        <v>85.4</v>
      </c>
      <c r="CZ460">
        <f>AE460</f>
        <v>20.190000000000001</v>
      </c>
      <c r="DA460">
        <f>AI460</f>
        <v>4.2300000000000004</v>
      </c>
      <c r="DB460">
        <f>ROUND(ROUND(AT460*CZ460,2),6)</f>
        <v>0.4</v>
      </c>
      <c r="DC460">
        <f>ROUND(ROUND(AT460*AG460,2),6)</f>
        <v>0</v>
      </c>
      <c r="DD460" t="s">
        <v>3</v>
      </c>
      <c r="DE460" t="s">
        <v>3</v>
      </c>
      <c r="DF460">
        <f>ROUND(ROUND(AE460*AI460,2)*CX460,2)</f>
        <v>1.62</v>
      </c>
      <c r="DG460">
        <f t="shared" si="255"/>
        <v>0</v>
      </c>
      <c r="DH460">
        <f t="shared" si="256"/>
        <v>0</v>
      </c>
      <c r="DI460">
        <f t="shared" si="259"/>
        <v>0</v>
      </c>
      <c r="DJ460">
        <f>DF460</f>
        <v>1.62</v>
      </c>
      <c r="DK460">
        <v>0</v>
      </c>
      <c r="DL460" t="s">
        <v>3</v>
      </c>
      <c r="DM460">
        <v>0</v>
      </c>
      <c r="DN460" t="s">
        <v>3</v>
      </c>
      <c r="DO460">
        <v>0</v>
      </c>
    </row>
    <row r="461" spans="1:119" x14ac:dyDescent="0.2">
      <c r="A461">
        <f>ROW(Source!A160)</f>
        <v>160</v>
      </c>
      <c r="B461">
        <v>59204062</v>
      </c>
      <c r="C461">
        <v>60526801</v>
      </c>
      <c r="D461">
        <v>58266404</v>
      </c>
      <c r="E461">
        <v>1080</v>
      </c>
      <c r="F461">
        <v>1</v>
      </c>
      <c r="G461">
        <v>1080</v>
      </c>
      <c r="H461">
        <v>1</v>
      </c>
      <c r="I461" t="s">
        <v>859</v>
      </c>
      <c r="J461" t="s">
        <v>3</v>
      </c>
      <c r="K461" t="s">
        <v>860</v>
      </c>
      <c r="L461">
        <v>1191</v>
      </c>
      <c r="N461">
        <v>1013</v>
      </c>
      <c r="O461" t="s">
        <v>861</v>
      </c>
      <c r="P461" t="s">
        <v>861</v>
      </c>
      <c r="Q461">
        <v>1</v>
      </c>
      <c r="W461">
        <v>0</v>
      </c>
      <c r="X461">
        <v>476480486</v>
      </c>
      <c r="Y461">
        <f>((AT461*1.15)*1.1)</f>
        <v>18.418400000000002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1</v>
      </c>
      <c r="AL461">
        <v>1</v>
      </c>
      <c r="AM461">
        <v>-2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14.56</v>
      </c>
      <c r="AU461" t="s">
        <v>26</v>
      </c>
      <c r="AV461">
        <v>1</v>
      </c>
      <c r="AW461">
        <v>2</v>
      </c>
      <c r="AX461">
        <v>60526816</v>
      </c>
      <c r="AY461">
        <v>1</v>
      </c>
      <c r="AZ461">
        <v>0</v>
      </c>
      <c r="BA461">
        <v>477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U461">
        <f>ROUND(AT461*Source!I160*AH461*AL461,2)</f>
        <v>0</v>
      </c>
      <c r="CV461">
        <f>ROUND(Y461*Source!I160,9)</f>
        <v>6.4464399999999999</v>
      </c>
      <c r="CW461">
        <v>0</v>
      </c>
      <c r="CX461">
        <f>ROUND(Y461*Source!I160,9)</f>
        <v>6.4464399999999999</v>
      </c>
      <c r="CY461">
        <f>AD461</f>
        <v>0</v>
      </c>
      <c r="CZ461">
        <f>AH461</f>
        <v>0</v>
      </c>
      <c r="DA461">
        <f>AL461</f>
        <v>1</v>
      </c>
      <c r="DB461">
        <f>ROUND(((ROUND(AT461*CZ461,2)*1.15)*1.1),6)</f>
        <v>0</v>
      </c>
      <c r="DC461">
        <f>ROUND(((ROUND(AT461*AG461,2)*1.15)*1.1),6)</f>
        <v>0</v>
      </c>
      <c r="DD461" t="s">
        <v>3</v>
      </c>
      <c r="DE461" t="s">
        <v>3</v>
      </c>
      <c r="DF461">
        <f t="shared" ref="DF461:DF479" si="261">ROUND(ROUND(AE461,2)*CX461,2)</f>
        <v>0</v>
      </c>
      <c r="DG461">
        <f t="shared" si="255"/>
        <v>0</v>
      </c>
      <c r="DH461">
        <f t="shared" si="256"/>
        <v>0</v>
      </c>
      <c r="DI461">
        <f t="shared" si="259"/>
        <v>0</v>
      </c>
      <c r="DJ461">
        <f>DI461</f>
        <v>0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">
      <c r="A462">
        <f>ROW(Source!A160)</f>
        <v>160</v>
      </c>
      <c r="B462">
        <v>59204062</v>
      </c>
      <c r="C462">
        <v>60526801</v>
      </c>
      <c r="D462">
        <v>58340234</v>
      </c>
      <c r="E462">
        <v>1</v>
      </c>
      <c r="F462">
        <v>1</v>
      </c>
      <c r="G462">
        <v>1080</v>
      </c>
      <c r="H462">
        <v>2</v>
      </c>
      <c r="I462" t="s">
        <v>920</v>
      </c>
      <c r="J462" t="s">
        <v>921</v>
      </c>
      <c r="K462" t="s">
        <v>922</v>
      </c>
      <c r="L462">
        <v>1368</v>
      </c>
      <c r="N462">
        <v>1011</v>
      </c>
      <c r="O462" t="s">
        <v>865</v>
      </c>
      <c r="P462" t="s">
        <v>865</v>
      </c>
      <c r="Q462">
        <v>1</v>
      </c>
      <c r="W462">
        <v>0</v>
      </c>
      <c r="X462">
        <v>2123069689</v>
      </c>
      <c r="Y462">
        <f>((AT462*1.25)*1.1)</f>
        <v>2.8187500000000001</v>
      </c>
      <c r="AA462">
        <v>0</v>
      </c>
      <c r="AB462">
        <v>6.17</v>
      </c>
      <c r="AC462">
        <v>0</v>
      </c>
      <c r="AD462">
        <v>0</v>
      </c>
      <c r="AE462">
        <v>0</v>
      </c>
      <c r="AF462">
        <v>5.78</v>
      </c>
      <c r="AG462">
        <v>0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-2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2.0499999999999998</v>
      </c>
      <c r="AU462" t="s">
        <v>866</v>
      </c>
      <c r="AV462">
        <v>0</v>
      </c>
      <c r="AW462">
        <v>2</v>
      </c>
      <c r="AX462">
        <v>60526817</v>
      </c>
      <c r="AY462">
        <v>1</v>
      </c>
      <c r="AZ462">
        <v>0</v>
      </c>
      <c r="BA462">
        <v>478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f>ROUND(Y462*Source!I160*DO462,9)</f>
        <v>0</v>
      </c>
      <c r="CX462">
        <f>ROUND(Y462*Source!I160,9)</f>
        <v>0.98656250000000001</v>
      </c>
      <c r="CY462">
        <f>AB462</f>
        <v>6.17</v>
      </c>
      <c r="CZ462">
        <f>AF462</f>
        <v>5.78</v>
      </c>
      <c r="DA462">
        <f>AJ462</f>
        <v>1</v>
      </c>
      <c r="DB462">
        <f>ROUND(((ROUND(AT462*CZ462,2)*1.25)*1.1),6)</f>
        <v>16.293749999999999</v>
      </c>
      <c r="DC462">
        <f>ROUND(((ROUND(AT462*AG462,2)*1.25)*1.1),6)</f>
        <v>0</v>
      </c>
      <c r="DD462" t="s">
        <v>3</v>
      </c>
      <c r="DE462" t="s">
        <v>3</v>
      </c>
      <c r="DF462">
        <f t="shared" si="261"/>
        <v>0</v>
      </c>
      <c r="DG462">
        <f t="shared" si="255"/>
        <v>5.7</v>
      </c>
      <c r="DH462">
        <f t="shared" si="256"/>
        <v>0</v>
      </c>
      <c r="DI462">
        <f t="shared" si="259"/>
        <v>0</v>
      </c>
      <c r="DJ462">
        <f>DG462</f>
        <v>5.7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">
      <c r="A463">
        <f>ROW(Source!A160)</f>
        <v>160</v>
      </c>
      <c r="B463">
        <v>59204062</v>
      </c>
      <c r="C463">
        <v>60526801</v>
      </c>
      <c r="D463">
        <v>58340578</v>
      </c>
      <c r="E463">
        <v>1</v>
      </c>
      <c r="F463">
        <v>1</v>
      </c>
      <c r="G463">
        <v>1080</v>
      </c>
      <c r="H463">
        <v>2</v>
      </c>
      <c r="I463" t="s">
        <v>862</v>
      </c>
      <c r="J463" t="s">
        <v>863</v>
      </c>
      <c r="K463" t="s">
        <v>864</v>
      </c>
      <c r="L463">
        <v>1368</v>
      </c>
      <c r="N463">
        <v>1011</v>
      </c>
      <c r="O463" t="s">
        <v>865</v>
      </c>
      <c r="P463" t="s">
        <v>865</v>
      </c>
      <c r="Q463">
        <v>1</v>
      </c>
      <c r="W463">
        <v>0</v>
      </c>
      <c r="X463">
        <v>-1985943078</v>
      </c>
      <c r="Y463">
        <f>((AT463*1.25)*1.1)</f>
        <v>5.5000000000000007E-2</v>
      </c>
      <c r="AA463">
        <v>0</v>
      </c>
      <c r="AB463">
        <v>88.67</v>
      </c>
      <c r="AC463">
        <v>13.47</v>
      </c>
      <c r="AD463">
        <v>0</v>
      </c>
      <c r="AE463">
        <v>0</v>
      </c>
      <c r="AF463">
        <v>83.1</v>
      </c>
      <c r="AG463">
        <v>12.62</v>
      </c>
      <c r="AH463">
        <v>0</v>
      </c>
      <c r="AI463">
        <v>1</v>
      </c>
      <c r="AJ463">
        <v>1</v>
      </c>
      <c r="AK463">
        <v>1</v>
      </c>
      <c r="AL463">
        <v>1</v>
      </c>
      <c r="AM463">
        <v>-2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0.04</v>
      </c>
      <c r="AU463" t="s">
        <v>866</v>
      </c>
      <c r="AV463">
        <v>0</v>
      </c>
      <c r="AW463">
        <v>2</v>
      </c>
      <c r="AX463">
        <v>60526818</v>
      </c>
      <c r="AY463">
        <v>1</v>
      </c>
      <c r="AZ463">
        <v>0</v>
      </c>
      <c r="BA463">
        <v>479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f>ROUND(Y463*Source!I160*DO463,9)</f>
        <v>0.24293500000000001</v>
      </c>
      <c r="CX463">
        <f>ROUND(Y463*Source!I160,9)</f>
        <v>1.925E-2</v>
      </c>
      <c r="CY463">
        <f>AB463</f>
        <v>88.67</v>
      </c>
      <c r="CZ463">
        <f>AF463</f>
        <v>83.1</v>
      </c>
      <c r="DA463">
        <f>AJ463</f>
        <v>1</v>
      </c>
      <c r="DB463">
        <f>ROUND(((ROUND(AT463*CZ463,2)*1.25)*1.1),6)</f>
        <v>4.5650000000000004</v>
      </c>
      <c r="DC463">
        <f>ROUND(((ROUND(AT463*AG463,2)*1.25)*1.1),6)</f>
        <v>0.6875</v>
      </c>
      <c r="DD463" t="s">
        <v>3</v>
      </c>
      <c r="DE463" t="s">
        <v>3</v>
      </c>
      <c r="DF463">
        <f t="shared" si="261"/>
        <v>0</v>
      </c>
      <c r="DG463">
        <f t="shared" si="255"/>
        <v>1.6</v>
      </c>
      <c r="DH463">
        <f t="shared" si="256"/>
        <v>0.24</v>
      </c>
      <c r="DI463">
        <f t="shared" si="259"/>
        <v>0</v>
      </c>
      <c r="DJ463">
        <f>DG463</f>
        <v>1.6</v>
      </c>
      <c r="DK463">
        <v>0</v>
      </c>
      <c r="DL463" t="s">
        <v>867</v>
      </c>
      <c r="DM463">
        <v>0</v>
      </c>
      <c r="DN463" t="s">
        <v>861</v>
      </c>
      <c r="DO463">
        <v>12.62</v>
      </c>
    </row>
    <row r="464" spans="1:119" x14ac:dyDescent="0.2">
      <c r="A464">
        <f>ROW(Source!A160)</f>
        <v>160</v>
      </c>
      <c r="B464">
        <v>59204062</v>
      </c>
      <c r="C464">
        <v>60526801</v>
      </c>
      <c r="D464">
        <v>58340630</v>
      </c>
      <c r="E464">
        <v>1</v>
      </c>
      <c r="F464">
        <v>1</v>
      </c>
      <c r="G464">
        <v>1080</v>
      </c>
      <c r="H464">
        <v>2</v>
      </c>
      <c r="I464" t="s">
        <v>923</v>
      </c>
      <c r="J464" t="s">
        <v>924</v>
      </c>
      <c r="K464" t="s">
        <v>925</v>
      </c>
      <c r="L464">
        <v>1368</v>
      </c>
      <c r="N464">
        <v>1011</v>
      </c>
      <c r="O464" t="s">
        <v>865</v>
      </c>
      <c r="P464" t="s">
        <v>865</v>
      </c>
      <c r="Q464">
        <v>1</v>
      </c>
      <c r="W464">
        <v>0</v>
      </c>
      <c r="X464">
        <v>1387779639</v>
      </c>
      <c r="Y464">
        <f>((AT464*1.25)*1.1)</f>
        <v>3.8637500000000005</v>
      </c>
      <c r="AA464">
        <v>0</v>
      </c>
      <c r="AB464">
        <v>0.82</v>
      </c>
      <c r="AC464">
        <v>0</v>
      </c>
      <c r="AD464">
        <v>0</v>
      </c>
      <c r="AE464">
        <v>0</v>
      </c>
      <c r="AF464">
        <v>0.77</v>
      </c>
      <c r="AG464">
        <v>0</v>
      </c>
      <c r="AH464">
        <v>0</v>
      </c>
      <c r="AI464">
        <v>1</v>
      </c>
      <c r="AJ464">
        <v>1</v>
      </c>
      <c r="AK464">
        <v>1</v>
      </c>
      <c r="AL464">
        <v>1</v>
      </c>
      <c r="AM464">
        <v>-2</v>
      </c>
      <c r="AN464">
        <v>0</v>
      </c>
      <c r="AO464">
        <v>1</v>
      </c>
      <c r="AP464">
        <v>1</v>
      </c>
      <c r="AQ464">
        <v>0</v>
      </c>
      <c r="AR464">
        <v>0</v>
      </c>
      <c r="AS464" t="s">
        <v>3</v>
      </c>
      <c r="AT464">
        <v>2.81</v>
      </c>
      <c r="AU464" t="s">
        <v>866</v>
      </c>
      <c r="AV464">
        <v>0</v>
      </c>
      <c r="AW464">
        <v>2</v>
      </c>
      <c r="AX464">
        <v>60526819</v>
      </c>
      <c r="AY464">
        <v>1</v>
      </c>
      <c r="AZ464">
        <v>0</v>
      </c>
      <c r="BA464">
        <v>480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f>ROUND(Y464*Source!I160*DO464,9)</f>
        <v>0</v>
      </c>
      <c r="CX464">
        <f>ROUND(Y464*Source!I160,9)</f>
        <v>1.3523125</v>
      </c>
      <c r="CY464">
        <f>AB464</f>
        <v>0.82</v>
      </c>
      <c r="CZ464">
        <f>AF464</f>
        <v>0.77</v>
      </c>
      <c r="DA464">
        <f>AJ464</f>
        <v>1</v>
      </c>
      <c r="DB464">
        <f>ROUND(((ROUND(AT464*CZ464,2)*1.25)*1.1),6)</f>
        <v>2.97</v>
      </c>
      <c r="DC464">
        <f>ROUND(((ROUND(AT464*AG464,2)*1.25)*1.1),6)</f>
        <v>0</v>
      </c>
      <c r="DD464" t="s">
        <v>3</v>
      </c>
      <c r="DE464" t="s">
        <v>3</v>
      </c>
      <c r="DF464">
        <f t="shared" si="261"/>
        <v>0</v>
      </c>
      <c r="DG464">
        <f t="shared" si="255"/>
        <v>1.04</v>
      </c>
      <c r="DH464">
        <f t="shared" si="256"/>
        <v>0</v>
      </c>
      <c r="DI464">
        <f t="shared" si="259"/>
        <v>0</v>
      </c>
      <c r="DJ464">
        <f>DG464</f>
        <v>1.04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">
      <c r="A465">
        <f>ROW(Source!A160)</f>
        <v>160</v>
      </c>
      <c r="B465">
        <v>59204062</v>
      </c>
      <c r="C465">
        <v>60526801</v>
      </c>
      <c r="D465">
        <v>58340663</v>
      </c>
      <c r="E465">
        <v>1</v>
      </c>
      <c r="F465">
        <v>1</v>
      </c>
      <c r="G465">
        <v>1080</v>
      </c>
      <c r="H465">
        <v>2</v>
      </c>
      <c r="I465" t="s">
        <v>926</v>
      </c>
      <c r="J465" t="s">
        <v>927</v>
      </c>
      <c r="K465" t="s">
        <v>928</v>
      </c>
      <c r="L465">
        <v>1368</v>
      </c>
      <c r="N465">
        <v>1011</v>
      </c>
      <c r="O465" t="s">
        <v>865</v>
      </c>
      <c r="P465" t="s">
        <v>865</v>
      </c>
      <c r="Q465">
        <v>1</v>
      </c>
      <c r="W465">
        <v>0</v>
      </c>
      <c r="X465">
        <v>1645565003</v>
      </c>
      <c r="Y465">
        <f>((AT465*1.25)*1.1)</f>
        <v>3.0387500000000003</v>
      </c>
      <c r="AA465">
        <v>0</v>
      </c>
      <c r="AB465">
        <v>0.5</v>
      </c>
      <c r="AC465">
        <v>0</v>
      </c>
      <c r="AD465">
        <v>0</v>
      </c>
      <c r="AE465">
        <v>0</v>
      </c>
      <c r="AF465">
        <v>0.47</v>
      </c>
      <c r="AG465">
        <v>0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-2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2.21</v>
      </c>
      <c r="AU465" t="s">
        <v>866</v>
      </c>
      <c r="AV465">
        <v>0</v>
      </c>
      <c r="AW465">
        <v>2</v>
      </c>
      <c r="AX465">
        <v>60526820</v>
      </c>
      <c r="AY465">
        <v>1</v>
      </c>
      <c r="AZ465">
        <v>0</v>
      </c>
      <c r="BA465">
        <v>481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f>ROUND(Y465*Source!I160*DO465,9)</f>
        <v>0</v>
      </c>
      <c r="CX465">
        <f>ROUND(Y465*Source!I160,9)</f>
        <v>1.0635625</v>
      </c>
      <c r="CY465">
        <f>AB465</f>
        <v>0.5</v>
      </c>
      <c r="CZ465">
        <f>AF465</f>
        <v>0.47</v>
      </c>
      <c r="DA465">
        <f>AJ465</f>
        <v>1</v>
      </c>
      <c r="DB465">
        <f>ROUND(((ROUND(AT465*CZ465,2)*1.25)*1.1),6)</f>
        <v>1.43</v>
      </c>
      <c r="DC465">
        <f>ROUND(((ROUND(AT465*AG465,2)*1.25)*1.1),6)</f>
        <v>0</v>
      </c>
      <c r="DD465" t="s">
        <v>3</v>
      </c>
      <c r="DE465" t="s">
        <v>3</v>
      </c>
      <c r="DF465">
        <f t="shared" si="261"/>
        <v>0</v>
      </c>
      <c r="DG465">
        <f t="shared" si="255"/>
        <v>0.5</v>
      </c>
      <c r="DH465">
        <f t="shared" si="256"/>
        <v>0</v>
      </c>
      <c r="DI465">
        <f t="shared" si="259"/>
        <v>0</v>
      </c>
      <c r="DJ465">
        <f>DG465</f>
        <v>0.5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">
      <c r="A466">
        <f>ROW(Source!A160)</f>
        <v>160</v>
      </c>
      <c r="B466">
        <v>59204062</v>
      </c>
      <c r="C466">
        <v>60526801</v>
      </c>
      <c r="D466">
        <v>58308814</v>
      </c>
      <c r="E466">
        <v>1</v>
      </c>
      <c r="F466">
        <v>1</v>
      </c>
      <c r="G466">
        <v>1080</v>
      </c>
      <c r="H466">
        <v>3</v>
      </c>
      <c r="I466" t="s">
        <v>890</v>
      </c>
      <c r="J466" t="s">
        <v>891</v>
      </c>
      <c r="K466" t="s">
        <v>892</v>
      </c>
      <c r="L466">
        <v>1339</v>
      </c>
      <c r="N466">
        <v>1007</v>
      </c>
      <c r="O466" t="s">
        <v>893</v>
      </c>
      <c r="P466" t="s">
        <v>893</v>
      </c>
      <c r="Q466">
        <v>1</v>
      </c>
      <c r="W466">
        <v>0</v>
      </c>
      <c r="X466">
        <v>-744103292</v>
      </c>
      <c r="Y466">
        <f t="shared" ref="Y466:Y474" si="262">AT466</f>
        <v>0.7208</v>
      </c>
      <c r="AA466">
        <v>7.07</v>
      </c>
      <c r="AB466">
        <v>0</v>
      </c>
      <c r="AC466">
        <v>0</v>
      </c>
      <c r="AD466">
        <v>0</v>
      </c>
      <c r="AE466">
        <v>7.07</v>
      </c>
      <c r="AF466">
        <v>0</v>
      </c>
      <c r="AG466">
        <v>0</v>
      </c>
      <c r="AH466">
        <v>0</v>
      </c>
      <c r="AI466">
        <v>1</v>
      </c>
      <c r="AJ466">
        <v>1</v>
      </c>
      <c r="AK466">
        <v>1</v>
      </c>
      <c r="AL466">
        <v>1</v>
      </c>
      <c r="AM466">
        <v>-2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0.7208</v>
      </c>
      <c r="AU466" t="s">
        <v>3</v>
      </c>
      <c r="AV466">
        <v>0</v>
      </c>
      <c r="AW466">
        <v>2</v>
      </c>
      <c r="AX466">
        <v>60526821</v>
      </c>
      <c r="AY466">
        <v>1</v>
      </c>
      <c r="AZ466">
        <v>0</v>
      </c>
      <c r="BA466">
        <v>482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v>0</v>
      </c>
      <c r="CX466">
        <f>ROUND(Y466*Source!I160,9)</f>
        <v>0.25228</v>
      </c>
      <c r="CY466">
        <f t="shared" ref="CY466:CY474" si="263">AA466</f>
        <v>7.07</v>
      </c>
      <c r="CZ466">
        <f t="shared" ref="CZ466:CZ474" si="264">AE466</f>
        <v>7.07</v>
      </c>
      <c r="DA466">
        <f t="shared" ref="DA466:DA474" si="265">AI466</f>
        <v>1</v>
      </c>
      <c r="DB466">
        <f t="shared" ref="DB466:DB474" si="266">ROUND(ROUND(AT466*CZ466,2),6)</f>
        <v>5.0999999999999996</v>
      </c>
      <c r="DC466">
        <f t="shared" ref="DC466:DC474" si="267">ROUND(ROUND(AT466*AG466,2),6)</f>
        <v>0</v>
      </c>
      <c r="DD466" t="s">
        <v>3</v>
      </c>
      <c r="DE466" t="s">
        <v>3</v>
      </c>
      <c r="DF466">
        <f t="shared" si="261"/>
        <v>1.78</v>
      </c>
      <c r="DG466">
        <f t="shared" si="255"/>
        <v>0</v>
      </c>
      <c r="DH466">
        <f t="shared" si="256"/>
        <v>0</v>
      </c>
      <c r="DI466">
        <f t="shared" si="259"/>
        <v>0</v>
      </c>
      <c r="DJ466">
        <f t="shared" ref="DJ466:DJ474" si="268">DF466</f>
        <v>1.78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">
      <c r="A467">
        <f>ROW(Source!A160)</f>
        <v>160</v>
      </c>
      <c r="B467">
        <v>59204062</v>
      </c>
      <c r="C467">
        <v>60526801</v>
      </c>
      <c r="D467">
        <v>58311329</v>
      </c>
      <c r="E467">
        <v>1</v>
      </c>
      <c r="F467">
        <v>1</v>
      </c>
      <c r="G467">
        <v>1080</v>
      </c>
      <c r="H467">
        <v>3</v>
      </c>
      <c r="I467" t="s">
        <v>929</v>
      </c>
      <c r="J467" t="s">
        <v>930</v>
      </c>
      <c r="K467" t="s">
        <v>931</v>
      </c>
      <c r="L467">
        <v>1355</v>
      </c>
      <c r="N467">
        <v>1010</v>
      </c>
      <c r="O467" t="s">
        <v>48</v>
      </c>
      <c r="P467" t="s">
        <v>48</v>
      </c>
      <c r="Q467">
        <v>100</v>
      </c>
      <c r="W467">
        <v>0</v>
      </c>
      <c r="X467">
        <v>262154668</v>
      </c>
      <c r="Y467">
        <f t="shared" si="262"/>
        <v>1.67</v>
      </c>
      <c r="AA467">
        <v>15.04</v>
      </c>
      <c r="AB467">
        <v>0</v>
      </c>
      <c r="AC467">
        <v>0</v>
      </c>
      <c r="AD467">
        <v>0</v>
      </c>
      <c r="AE467">
        <v>15.04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-2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1.67</v>
      </c>
      <c r="AU467" t="s">
        <v>3</v>
      </c>
      <c r="AV467">
        <v>0</v>
      </c>
      <c r="AW467">
        <v>2</v>
      </c>
      <c r="AX467">
        <v>60526822</v>
      </c>
      <c r="AY467">
        <v>1</v>
      </c>
      <c r="AZ467">
        <v>0</v>
      </c>
      <c r="BA467">
        <v>483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V467">
        <v>0</v>
      </c>
      <c r="CW467">
        <v>0</v>
      </c>
      <c r="CX467">
        <f>ROUND(Y467*Source!I160,9)</f>
        <v>0.58450000000000002</v>
      </c>
      <c r="CY467">
        <f t="shared" si="263"/>
        <v>15.04</v>
      </c>
      <c r="CZ467">
        <f t="shared" si="264"/>
        <v>15.04</v>
      </c>
      <c r="DA467">
        <f t="shared" si="265"/>
        <v>1</v>
      </c>
      <c r="DB467">
        <f t="shared" si="266"/>
        <v>25.12</v>
      </c>
      <c r="DC467">
        <f t="shared" si="267"/>
        <v>0</v>
      </c>
      <c r="DD467" t="s">
        <v>3</v>
      </c>
      <c r="DE467" t="s">
        <v>3</v>
      </c>
      <c r="DF467">
        <f t="shared" si="261"/>
        <v>8.7899999999999991</v>
      </c>
      <c r="DG467">
        <f t="shared" si="255"/>
        <v>0</v>
      </c>
      <c r="DH467">
        <f t="shared" si="256"/>
        <v>0</v>
      </c>
      <c r="DI467">
        <f t="shared" si="259"/>
        <v>0</v>
      </c>
      <c r="DJ467">
        <f t="shared" si="268"/>
        <v>8.7899999999999991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">
      <c r="A468">
        <f>ROW(Source!A160)</f>
        <v>160</v>
      </c>
      <c r="B468">
        <v>59204062</v>
      </c>
      <c r="C468">
        <v>60526801</v>
      </c>
      <c r="D468">
        <v>58311563</v>
      </c>
      <c r="E468">
        <v>1</v>
      </c>
      <c r="F468">
        <v>1</v>
      </c>
      <c r="G468">
        <v>1080</v>
      </c>
      <c r="H468">
        <v>3</v>
      </c>
      <c r="I468" t="s">
        <v>932</v>
      </c>
      <c r="J468" t="s">
        <v>933</v>
      </c>
      <c r="K468" t="s">
        <v>934</v>
      </c>
      <c r="L468">
        <v>1346</v>
      </c>
      <c r="N468">
        <v>1009</v>
      </c>
      <c r="O468" t="s">
        <v>880</v>
      </c>
      <c r="P468" t="s">
        <v>880</v>
      </c>
      <c r="Q468">
        <v>1</v>
      </c>
      <c r="W468">
        <v>0</v>
      </c>
      <c r="X468">
        <v>871498436</v>
      </c>
      <c r="Y468">
        <f t="shared" si="262"/>
        <v>3.173</v>
      </c>
      <c r="AA468">
        <v>38.729999999999997</v>
      </c>
      <c r="AB468">
        <v>0</v>
      </c>
      <c r="AC468">
        <v>0</v>
      </c>
      <c r="AD468">
        <v>0</v>
      </c>
      <c r="AE468">
        <v>38.729999999999997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1</v>
      </c>
      <c r="AL468">
        <v>1</v>
      </c>
      <c r="AM468">
        <v>-2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3.173</v>
      </c>
      <c r="AU468" t="s">
        <v>3</v>
      </c>
      <c r="AV468">
        <v>0</v>
      </c>
      <c r="AW468">
        <v>2</v>
      </c>
      <c r="AX468">
        <v>60526823</v>
      </c>
      <c r="AY468">
        <v>1</v>
      </c>
      <c r="AZ468">
        <v>0</v>
      </c>
      <c r="BA468">
        <v>484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v>0</v>
      </c>
      <c r="CX468">
        <f>ROUND(Y468*Source!I160,9)</f>
        <v>1.1105499999999999</v>
      </c>
      <c r="CY468">
        <f t="shared" si="263"/>
        <v>38.729999999999997</v>
      </c>
      <c r="CZ468">
        <f t="shared" si="264"/>
        <v>38.729999999999997</v>
      </c>
      <c r="DA468">
        <f t="shared" si="265"/>
        <v>1</v>
      </c>
      <c r="DB468">
        <f t="shared" si="266"/>
        <v>122.89</v>
      </c>
      <c r="DC468">
        <f t="shared" si="267"/>
        <v>0</v>
      </c>
      <c r="DD468" t="s">
        <v>3</v>
      </c>
      <c r="DE468" t="s">
        <v>3</v>
      </c>
      <c r="DF468">
        <f t="shared" si="261"/>
        <v>43.01</v>
      </c>
      <c r="DG468">
        <f t="shared" si="255"/>
        <v>0</v>
      </c>
      <c r="DH468">
        <f t="shared" si="256"/>
        <v>0</v>
      </c>
      <c r="DI468">
        <f t="shared" si="259"/>
        <v>0</v>
      </c>
      <c r="DJ468">
        <f t="shared" si="268"/>
        <v>43.01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">
      <c r="A469">
        <f>ROW(Source!A160)</f>
        <v>160</v>
      </c>
      <c r="B469">
        <v>59204062</v>
      </c>
      <c r="C469">
        <v>60526801</v>
      </c>
      <c r="D469">
        <v>58326216</v>
      </c>
      <c r="E469">
        <v>1</v>
      </c>
      <c r="F469">
        <v>1</v>
      </c>
      <c r="G469">
        <v>1080</v>
      </c>
      <c r="H469">
        <v>3</v>
      </c>
      <c r="I469" t="s">
        <v>46</v>
      </c>
      <c r="J469" t="s">
        <v>49</v>
      </c>
      <c r="K469" t="s">
        <v>47</v>
      </c>
      <c r="L469">
        <v>1355</v>
      </c>
      <c r="N469">
        <v>1010</v>
      </c>
      <c r="O469" t="s">
        <v>48</v>
      </c>
      <c r="P469" t="s">
        <v>48</v>
      </c>
      <c r="Q469">
        <v>100</v>
      </c>
      <c r="W469">
        <v>0</v>
      </c>
      <c r="X469">
        <v>1873919888</v>
      </c>
      <c r="Y469">
        <f t="shared" si="262"/>
        <v>0.42857099999999998</v>
      </c>
      <c r="AA469">
        <v>526.22</v>
      </c>
      <c r="AB469">
        <v>0</v>
      </c>
      <c r="AC469">
        <v>0</v>
      </c>
      <c r="AD469">
        <v>0</v>
      </c>
      <c r="AE469">
        <v>526.22</v>
      </c>
      <c r="AF469">
        <v>0</v>
      </c>
      <c r="AG469">
        <v>0</v>
      </c>
      <c r="AH469">
        <v>0</v>
      </c>
      <c r="AI469">
        <v>1</v>
      </c>
      <c r="AJ469">
        <v>1</v>
      </c>
      <c r="AK469">
        <v>1</v>
      </c>
      <c r="AL469">
        <v>1</v>
      </c>
      <c r="AM469">
        <v>0</v>
      </c>
      <c r="AN469">
        <v>0</v>
      </c>
      <c r="AO469">
        <v>0</v>
      </c>
      <c r="AP469">
        <v>1</v>
      </c>
      <c r="AQ469">
        <v>0</v>
      </c>
      <c r="AR469">
        <v>0</v>
      </c>
      <c r="AS469" t="s">
        <v>3</v>
      </c>
      <c r="AT469">
        <v>0.42857099999999998</v>
      </c>
      <c r="AU469" t="s">
        <v>3</v>
      </c>
      <c r="AV469">
        <v>0</v>
      </c>
      <c r="AW469">
        <v>1</v>
      </c>
      <c r="AX469">
        <v>-1</v>
      </c>
      <c r="AY469">
        <v>0</v>
      </c>
      <c r="AZ469">
        <v>0</v>
      </c>
      <c r="BA469" t="s">
        <v>3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V469">
        <v>0</v>
      </c>
      <c r="CW469">
        <v>0</v>
      </c>
      <c r="CX469">
        <f>ROUND(Y469*Source!I160,9)</f>
        <v>0.14999984999999999</v>
      </c>
      <c r="CY469">
        <f t="shared" si="263"/>
        <v>526.22</v>
      </c>
      <c r="CZ469">
        <f t="shared" si="264"/>
        <v>526.22</v>
      </c>
      <c r="DA469">
        <f t="shared" si="265"/>
        <v>1</v>
      </c>
      <c r="DB469">
        <f t="shared" si="266"/>
        <v>225.52</v>
      </c>
      <c r="DC469">
        <f t="shared" si="267"/>
        <v>0</v>
      </c>
      <c r="DD469" t="s">
        <v>3</v>
      </c>
      <c r="DE469" t="s">
        <v>3</v>
      </c>
      <c r="DF469">
        <f t="shared" si="261"/>
        <v>78.930000000000007</v>
      </c>
      <c r="DG469">
        <f t="shared" si="255"/>
        <v>0</v>
      </c>
      <c r="DH469">
        <f t="shared" si="256"/>
        <v>0</v>
      </c>
      <c r="DI469">
        <f t="shared" si="259"/>
        <v>0</v>
      </c>
      <c r="DJ469">
        <f t="shared" si="268"/>
        <v>78.930000000000007</v>
      </c>
      <c r="DK469">
        <v>0</v>
      </c>
      <c r="DL469" t="s">
        <v>3</v>
      </c>
      <c r="DM469">
        <v>0</v>
      </c>
      <c r="DN469" t="s">
        <v>3</v>
      </c>
      <c r="DO469">
        <v>0</v>
      </c>
    </row>
    <row r="470" spans="1:119" x14ac:dyDescent="0.2">
      <c r="A470">
        <f>ROW(Source!A160)</f>
        <v>160</v>
      </c>
      <c r="B470">
        <v>59204062</v>
      </c>
      <c r="C470">
        <v>60526801</v>
      </c>
      <c r="D470">
        <v>58322707</v>
      </c>
      <c r="E470">
        <v>1</v>
      </c>
      <c r="F470">
        <v>1</v>
      </c>
      <c r="G470">
        <v>1080</v>
      </c>
      <c r="H470">
        <v>3</v>
      </c>
      <c r="I470" t="s">
        <v>212</v>
      </c>
      <c r="J470" t="s">
        <v>214</v>
      </c>
      <c r="K470" t="s">
        <v>213</v>
      </c>
      <c r="L470">
        <v>1354</v>
      </c>
      <c r="N470">
        <v>1010</v>
      </c>
      <c r="O470" t="s">
        <v>39</v>
      </c>
      <c r="P470" t="s">
        <v>39</v>
      </c>
      <c r="Q470">
        <v>1</v>
      </c>
      <c r="W470">
        <v>0</v>
      </c>
      <c r="X470">
        <v>-1866650467</v>
      </c>
      <c r="Y470">
        <f t="shared" si="262"/>
        <v>57.142856999999999</v>
      </c>
      <c r="AA470">
        <v>1.66</v>
      </c>
      <c r="AB470">
        <v>0</v>
      </c>
      <c r="AC470">
        <v>0</v>
      </c>
      <c r="AD470">
        <v>0</v>
      </c>
      <c r="AE470">
        <v>1.66</v>
      </c>
      <c r="AF470">
        <v>0</v>
      </c>
      <c r="AG470">
        <v>0</v>
      </c>
      <c r="AH470">
        <v>0</v>
      </c>
      <c r="AI470">
        <v>1</v>
      </c>
      <c r="AJ470">
        <v>1</v>
      </c>
      <c r="AK470">
        <v>1</v>
      </c>
      <c r="AL470">
        <v>1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0</v>
      </c>
      <c r="AS470" t="s">
        <v>3</v>
      </c>
      <c r="AT470">
        <v>57.142856999999999</v>
      </c>
      <c r="AU470" t="s">
        <v>3</v>
      </c>
      <c r="AV470">
        <v>0</v>
      </c>
      <c r="AW470">
        <v>1</v>
      </c>
      <c r="AX470">
        <v>-1</v>
      </c>
      <c r="AY470">
        <v>0</v>
      </c>
      <c r="AZ470">
        <v>0</v>
      </c>
      <c r="BA470" t="s">
        <v>3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v>0</v>
      </c>
      <c r="CX470">
        <f>ROUND(Y470*Source!I160,9)</f>
        <v>19.999999949999999</v>
      </c>
      <c r="CY470">
        <f t="shared" si="263"/>
        <v>1.66</v>
      </c>
      <c r="CZ470">
        <f t="shared" si="264"/>
        <v>1.66</v>
      </c>
      <c r="DA470">
        <f t="shared" si="265"/>
        <v>1</v>
      </c>
      <c r="DB470">
        <f t="shared" si="266"/>
        <v>94.86</v>
      </c>
      <c r="DC470">
        <f t="shared" si="267"/>
        <v>0</v>
      </c>
      <c r="DD470" t="s">
        <v>3</v>
      </c>
      <c r="DE470" t="s">
        <v>3</v>
      </c>
      <c r="DF470">
        <f t="shared" si="261"/>
        <v>33.200000000000003</v>
      </c>
      <c r="DG470">
        <f t="shared" si="255"/>
        <v>0</v>
      </c>
      <c r="DH470">
        <f t="shared" si="256"/>
        <v>0</v>
      </c>
      <c r="DI470">
        <f t="shared" si="259"/>
        <v>0</v>
      </c>
      <c r="DJ470">
        <f t="shared" si="268"/>
        <v>33.200000000000003</v>
      </c>
      <c r="DK470">
        <v>0</v>
      </c>
      <c r="DL470" t="s">
        <v>3</v>
      </c>
      <c r="DM470">
        <v>0</v>
      </c>
      <c r="DN470" t="s">
        <v>3</v>
      </c>
      <c r="DO470">
        <v>0</v>
      </c>
    </row>
    <row r="471" spans="1:119" x14ac:dyDescent="0.2">
      <c r="A471">
        <f>ROW(Source!A160)</f>
        <v>160</v>
      </c>
      <c r="B471">
        <v>59204062</v>
      </c>
      <c r="C471">
        <v>60526801</v>
      </c>
      <c r="D471">
        <v>58322727</v>
      </c>
      <c r="E471">
        <v>1</v>
      </c>
      <c r="F471">
        <v>1</v>
      </c>
      <c r="G471">
        <v>1080</v>
      </c>
      <c r="H471">
        <v>3</v>
      </c>
      <c r="I471" t="s">
        <v>204</v>
      </c>
      <c r="J471" t="s">
        <v>206</v>
      </c>
      <c r="K471" t="s">
        <v>205</v>
      </c>
      <c r="L471">
        <v>1354</v>
      </c>
      <c r="N471">
        <v>1010</v>
      </c>
      <c r="O471" t="s">
        <v>39</v>
      </c>
      <c r="P471" t="s">
        <v>39</v>
      </c>
      <c r="Q471">
        <v>1</v>
      </c>
      <c r="W471">
        <v>0</v>
      </c>
      <c r="X471">
        <v>-431848886</v>
      </c>
      <c r="Y471">
        <f t="shared" si="262"/>
        <v>42.857143000000001</v>
      </c>
      <c r="AA471">
        <v>64.94</v>
      </c>
      <c r="AB471">
        <v>0</v>
      </c>
      <c r="AC471">
        <v>0</v>
      </c>
      <c r="AD471">
        <v>0</v>
      </c>
      <c r="AE471">
        <v>64.94</v>
      </c>
      <c r="AF471">
        <v>0</v>
      </c>
      <c r="AG471">
        <v>0</v>
      </c>
      <c r="AH471">
        <v>0</v>
      </c>
      <c r="AI471">
        <v>1</v>
      </c>
      <c r="AJ471">
        <v>1</v>
      </c>
      <c r="AK471">
        <v>1</v>
      </c>
      <c r="AL471">
        <v>1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0</v>
      </c>
      <c r="AS471" t="s">
        <v>3</v>
      </c>
      <c r="AT471">
        <v>42.857143000000001</v>
      </c>
      <c r="AU471" t="s">
        <v>3</v>
      </c>
      <c r="AV471">
        <v>0</v>
      </c>
      <c r="AW471">
        <v>1</v>
      </c>
      <c r="AX471">
        <v>-1</v>
      </c>
      <c r="AY471">
        <v>0</v>
      </c>
      <c r="AZ471">
        <v>0</v>
      </c>
      <c r="BA471" t="s">
        <v>3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v>0</v>
      </c>
      <c r="CX471">
        <f>ROUND(Y471*Source!I160,9)</f>
        <v>15.000000050000001</v>
      </c>
      <c r="CY471">
        <f t="shared" si="263"/>
        <v>64.94</v>
      </c>
      <c r="CZ471">
        <f t="shared" si="264"/>
        <v>64.94</v>
      </c>
      <c r="DA471">
        <f t="shared" si="265"/>
        <v>1</v>
      </c>
      <c r="DB471">
        <f t="shared" si="266"/>
        <v>2783.14</v>
      </c>
      <c r="DC471">
        <f t="shared" si="267"/>
        <v>0</v>
      </c>
      <c r="DD471" t="s">
        <v>3</v>
      </c>
      <c r="DE471" t="s">
        <v>3</v>
      </c>
      <c r="DF471">
        <f t="shared" si="261"/>
        <v>974.1</v>
      </c>
      <c r="DG471">
        <f t="shared" si="255"/>
        <v>0</v>
      </c>
      <c r="DH471">
        <f t="shared" si="256"/>
        <v>0</v>
      </c>
      <c r="DI471">
        <f t="shared" si="259"/>
        <v>0</v>
      </c>
      <c r="DJ471">
        <f t="shared" si="268"/>
        <v>974.1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">
      <c r="A472">
        <f>ROW(Source!A160)</f>
        <v>160</v>
      </c>
      <c r="B472">
        <v>59204062</v>
      </c>
      <c r="C472">
        <v>60526801</v>
      </c>
      <c r="D472">
        <v>58322963</v>
      </c>
      <c r="E472">
        <v>1</v>
      </c>
      <c r="F472">
        <v>1</v>
      </c>
      <c r="G472">
        <v>1080</v>
      </c>
      <c r="H472">
        <v>3</v>
      </c>
      <c r="I472" t="s">
        <v>200</v>
      </c>
      <c r="J472" t="s">
        <v>202</v>
      </c>
      <c r="K472" t="s">
        <v>201</v>
      </c>
      <c r="L472">
        <v>1301</v>
      </c>
      <c r="N472">
        <v>1003</v>
      </c>
      <c r="O472" t="s">
        <v>34</v>
      </c>
      <c r="P472" t="s">
        <v>34</v>
      </c>
      <c r="Q472">
        <v>1</v>
      </c>
      <c r="W472">
        <v>0</v>
      </c>
      <c r="X472">
        <v>1488594295</v>
      </c>
      <c r="Y472">
        <f t="shared" si="262"/>
        <v>102.5</v>
      </c>
      <c r="AA472">
        <v>16.100000000000001</v>
      </c>
      <c r="AB472">
        <v>0</v>
      </c>
      <c r="AC472">
        <v>0</v>
      </c>
      <c r="AD472">
        <v>0</v>
      </c>
      <c r="AE472">
        <v>16.100000000000001</v>
      </c>
      <c r="AF472">
        <v>0</v>
      </c>
      <c r="AG472">
        <v>0</v>
      </c>
      <c r="AH472">
        <v>0</v>
      </c>
      <c r="AI472">
        <v>1</v>
      </c>
      <c r="AJ472">
        <v>1</v>
      </c>
      <c r="AK472">
        <v>1</v>
      </c>
      <c r="AL472">
        <v>1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0</v>
      </c>
      <c r="AS472" t="s">
        <v>3</v>
      </c>
      <c r="AT472">
        <v>102.5</v>
      </c>
      <c r="AU472" t="s">
        <v>3</v>
      </c>
      <c r="AV472">
        <v>0</v>
      </c>
      <c r="AW472">
        <v>1</v>
      </c>
      <c r="AX472">
        <v>-1</v>
      </c>
      <c r="AY472">
        <v>0</v>
      </c>
      <c r="AZ472">
        <v>0</v>
      </c>
      <c r="BA472" t="s">
        <v>3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v>0</v>
      </c>
      <c r="CX472">
        <f>ROUND(Y472*Source!I160,9)</f>
        <v>35.875</v>
      </c>
      <c r="CY472">
        <f t="shared" si="263"/>
        <v>16.100000000000001</v>
      </c>
      <c r="CZ472">
        <f t="shared" si="264"/>
        <v>16.100000000000001</v>
      </c>
      <c r="DA472">
        <f t="shared" si="265"/>
        <v>1</v>
      </c>
      <c r="DB472">
        <f t="shared" si="266"/>
        <v>1650.25</v>
      </c>
      <c r="DC472">
        <f t="shared" si="267"/>
        <v>0</v>
      </c>
      <c r="DD472" t="s">
        <v>3</v>
      </c>
      <c r="DE472" t="s">
        <v>3</v>
      </c>
      <c r="DF472">
        <f t="shared" si="261"/>
        <v>577.59</v>
      </c>
      <c r="DG472">
        <f t="shared" si="255"/>
        <v>0</v>
      </c>
      <c r="DH472">
        <f t="shared" si="256"/>
        <v>0</v>
      </c>
      <c r="DI472">
        <f t="shared" si="259"/>
        <v>0</v>
      </c>
      <c r="DJ472">
        <f t="shared" si="268"/>
        <v>577.59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">
      <c r="A473">
        <f>ROW(Source!A160)</f>
        <v>160</v>
      </c>
      <c r="B473">
        <v>59204062</v>
      </c>
      <c r="C473">
        <v>60526801</v>
      </c>
      <c r="D473">
        <v>58323132</v>
      </c>
      <c r="E473">
        <v>1</v>
      </c>
      <c r="F473">
        <v>1</v>
      </c>
      <c r="G473">
        <v>1080</v>
      </c>
      <c r="H473">
        <v>3</v>
      </c>
      <c r="I473" t="s">
        <v>208</v>
      </c>
      <c r="J473" t="s">
        <v>210</v>
      </c>
      <c r="K473" t="s">
        <v>209</v>
      </c>
      <c r="L473">
        <v>1354</v>
      </c>
      <c r="N473">
        <v>1010</v>
      </c>
      <c r="O473" t="s">
        <v>39</v>
      </c>
      <c r="P473" t="s">
        <v>39</v>
      </c>
      <c r="Q473">
        <v>1</v>
      </c>
      <c r="W473">
        <v>0</v>
      </c>
      <c r="X473">
        <v>-1835303697</v>
      </c>
      <c r="Y473">
        <f t="shared" si="262"/>
        <v>34.285713999999999</v>
      </c>
      <c r="AA473">
        <v>5.41</v>
      </c>
      <c r="AB473">
        <v>0</v>
      </c>
      <c r="AC473">
        <v>0</v>
      </c>
      <c r="AD473">
        <v>0</v>
      </c>
      <c r="AE473">
        <v>5.41</v>
      </c>
      <c r="AF473">
        <v>0</v>
      </c>
      <c r="AG473">
        <v>0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0</v>
      </c>
      <c r="AN473">
        <v>0</v>
      </c>
      <c r="AO473">
        <v>0</v>
      </c>
      <c r="AP473">
        <v>1</v>
      </c>
      <c r="AQ473">
        <v>0</v>
      </c>
      <c r="AR473">
        <v>0</v>
      </c>
      <c r="AS473" t="s">
        <v>3</v>
      </c>
      <c r="AT473">
        <v>34.285713999999999</v>
      </c>
      <c r="AU473" t="s">
        <v>3</v>
      </c>
      <c r="AV473">
        <v>0</v>
      </c>
      <c r="AW473">
        <v>1</v>
      </c>
      <c r="AX473">
        <v>-1</v>
      </c>
      <c r="AY473">
        <v>0</v>
      </c>
      <c r="AZ473">
        <v>0</v>
      </c>
      <c r="BA473" t="s">
        <v>3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ROUND(Y473*Source!I160,9)</f>
        <v>11.999999900000001</v>
      </c>
      <c r="CY473">
        <f t="shared" si="263"/>
        <v>5.41</v>
      </c>
      <c r="CZ473">
        <f t="shared" si="264"/>
        <v>5.41</v>
      </c>
      <c r="DA473">
        <f t="shared" si="265"/>
        <v>1</v>
      </c>
      <c r="DB473">
        <f t="shared" si="266"/>
        <v>185.49</v>
      </c>
      <c r="DC473">
        <f t="shared" si="267"/>
        <v>0</v>
      </c>
      <c r="DD473" t="s">
        <v>3</v>
      </c>
      <c r="DE473" t="s">
        <v>3</v>
      </c>
      <c r="DF473">
        <f t="shared" si="261"/>
        <v>64.92</v>
      </c>
      <c r="DG473">
        <f t="shared" si="255"/>
        <v>0</v>
      </c>
      <c r="DH473">
        <f t="shared" si="256"/>
        <v>0</v>
      </c>
      <c r="DI473">
        <f t="shared" si="259"/>
        <v>0</v>
      </c>
      <c r="DJ473">
        <f t="shared" si="268"/>
        <v>64.92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">
      <c r="A474">
        <f>ROW(Source!A160)</f>
        <v>160</v>
      </c>
      <c r="B474">
        <v>59204062</v>
      </c>
      <c r="C474">
        <v>60526801</v>
      </c>
      <c r="D474">
        <v>58319197</v>
      </c>
      <c r="E474">
        <v>1</v>
      </c>
      <c r="F474">
        <v>1</v>
      </c>
      <c r="G474">
        <v>1080</v>
      </c>
      <c r="H474">
        <v>3</v>
      </c>
      <c r="I474" t="s">
        <v>216</v>
      </c>
      <c r="J474" t="s">
        <v>218</v>
      </c>
      <c r="K474" t="s">
        <v>217</v>
      </c>
      <c r="L474">
        <v>1354</v>
      </c>
      <c r="N474">
        <v>1010</v>
      </c>
      <c r="O474" t="s">
        <v>39</v>
      </c>
      <c r="P474" t="s">
        <v>39</v>
      </c>
      <c r="Q474">
        <v>1</v>
      </c>
      <c r="W474">
        <v>0</v>
      </c>
      <c r="X474">
        <v>726132467</v>
      </c>
      <c r="Y474">
        <f t="shared" si="262"/>
        <v>1.05</v>
      </c>
      <c r="AA474">
        <v>11.82</v>
      </c>
      <c r="AB474">
        <v>0</v>
      </c>
      <c r="AC474">
        <v>0</v>
      </c>
      <c r="AD474">
        <v>0</v>
      </c>
      <c r="AE474">
        <v>11.82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1</v>
      </c>
      <c r="AL474">
        <v>1</v>
      </c>
      <c r="AM474">
        <v>0</v>
      </c>
      <c r="AN474">
        <v>0</v>
      </c>
      <c r="AO474">
        <v>0</v>
      </c>
      <c r="AP474">
        <v>1</v>
      </c>
      <c r="AQ474">
        <v>0</v>
      </c>
      <c r="AR474">
        <v>0</v>
      </c>
      <c r="AS474" t="s">
        <v>3</v>
      </c>
      <c r="AT474">
        <v>1.05</v>
      </c>
      <c r="AU474" t="s">
        <v>3</v>
      </c>
      <c r="AV474">
        <v>0</v>
      </c>
      <c r="AW474">
        <v>1</v>
      </c>
      <c r="AX474">
        <v>-1</v>
      </c>
      <c r="AY474">
        <v>0</v>
      </c>
      <c r="AZ474">
        <v>0</v>
      </c>
      <c r="BA474" t="s">
        <v>3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ROUND(Y474*Source!I160,9)</f>
        <v>0.36749999999999999</v>
      </c>
      <c r="CY474">
        <f t="shared" si="263"/>
        <v>11.82</v>
      </c>
      <c r="CZ474">
        <f t="shared" si="264"/>
        <v>11.82</v>
      </c>
      <c r="DA474">
        <f t="shared" si="265"/>
        <v>1</v>
      </c>
      <c r="DB474">
        <f t="shared" si="266"/>
        <v>12.41</v>
      </c>
      <c r="DC474">
        <f t="shared" si="267"/>
        <v>0</v>
      </c>
      <c r="DD474" t="s">
        <v>3</v>
      </c>
      <c r="DE474" t="s">
        <v>3</v>
      </c>
      <c r="DF474">
        <f t="shared" si="261"/>
        <v>4.34</v>
      </c>
      <c r="DG474">
        <f t="shared" si="255"/>
        <v>0</v>
      </c>
      <c r="DH474">
        <f t="shared" si="256"/>
        <v>0</v>
      </c>
      <c r="DI474">
        <f t="shared" si="259"/>
        <v>0</v>
      </c>
      <c r="DJ474">
        <f t="shared" si="268"/>
        <v>4.34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">
      <c r="A475">
        <f>ROW(Source!A161)</f>
        <v>161</v>
      </c>
      <c r="B475">
        <v>59204059</v>
      </c>
      <c r="C475">
        <v>60526801</v>
      </c>
      <c r="D475">
        <v>58266404</v>
      </c>
      <c r="E475">
        <v>1080</v>
      </c>
      <c r="F475">
        <v>1</v>
      </c>
      <c r="G475">
        <v>1080</v>
      </c>
      <c r="H475">
        <v>1</v>
      </c>
      <c r="I475" t="s">
        <v>859</v>
      </c>
      <c r="J475" t="s">
        <v>3</v>
      </c>
      <c r="K475" t="s">
        <v>860</v>
      </c>
      <c r="L475">
        <v>1191</v>
      </c>
      <c r="N475">
        <v>1013</v>
      </c>
      <c r="O475" t="s">
        <v>861</v>
      </c>
      <c r="P475" t="s">
        <v>861</v>
      </c>
      <c r="Q475">
        <v>1</v>
      </c>
      <c r="W475">
        <v>0</v>
      </c>
      <c r="X475">
        <v>476480486</v>
      </c>
      <c r="Y475">
        <f>((AT475*1.15)*1.1)</f>
        <v>18.418400000000002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1</v>
      </c>
      <c r="AL475">
        <v>1</v>
      </c>
      <c r="AM475">
        <v>5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14.56</v>
      </c>
      <c r="AU475" t="s">
        <v>26</v>
      </c>
      <c r="AV475">
        <v>1</v>
      </c>
      <c r="AW475">
        <v>2</v>
      </c>
      <c r="AX475">
        <v>60526816</v>
      </c>
      <c r="AY475">
        <v>1</v>
      </c>
      <c r="AZ475">
        <v>0</v>
      </c>
      <c r="BA475">
        <v>490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U475">
        <f>ROUND(AT475*Source!I161*AH475*AL475,2)</f>
        <v>0</v>
      </c>
      <c r="CV475">
        <f>ROUND(Y475*Source!I161,9)</f>
        <v>6.4464399999999999</v>
      </c>
      <c r="CW475">
        <v>0</v>
      </c>
      <c r="CX475">
        <f>ROUND(Y475*Source!I161,9)</f>
        <v>6.4464399999999999</v>
      </c>
      <c r="CY475">
        <f>AD475</f>
        <v>0</v>
      </c>
      <c r="CZ475">
        <f>AH475</f>
        <v>0</v>
      </c>
      <c r="DA475">
        <f>AL475</f>
        <v>1</v>
      </c>
      <c r="DB475">
        <f>ROUND(((ROUND(AT475*CZ475,2)*1.15)*1.1),6)</f>
        <v>0</v>
      </c>
      <c r="DC475">
        <f>ROUND(((ROUND(AT475*AG475,2)*1.15)*1.1),6)</f>
        <v>0</v>
      </c>
      <c r="DD475" t="s">
        <v>3</v>
      </c>
      <c r="DE475" t="s">
        <v>3</v>
      </c>
      <c r="DF475">
        <f t="shared" si="261"/>
        <v>0</v>
      </c>
      <c r="DG475">
        <f t="shared" si="255"/>
        <v>0</v>
      </c>
      <c r="DH475">
        <f t="shared" si="256"/>
        <v>0</v>
      </c>
      <c r="DI475">
        <f t="shared" si="259"/>
        <v>0</v>
      </c>
      <c r="DJ475">
        <f>DI475</f>
        <v>0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">
      <c r="A476">
        <f>ROW(Source!A161)</f>
        <v>161</v>
      </c>
      <c r="B476">
        <v>59204059</v>
      </c>
      <c r="C476">
        <v>60526801</v>
      </c>
      <c r="D476">
        <v>58340234</v>
      </c>
      <c r="E476">
        <v>1</v>
      </c>
      <c r="F476">
        <v>1</v>
      </c>
      <c r="G476">
        <v>1080</v>
      </c>
      <c r="H476">
        <v>2</v>
      </c>
      <c r="I476" t="s">
        <v>920</v>
      </c>
      <c r="J476" t="s">
        <v>921</v>
      </c>
      <c r="K476" t="s">
        <v>922</v>
      </c>
      <c r="L476">
        <v>1368</v>
      </c>
      <c r="N476">
        <v>1011</v>
      </c>
      <c r="O476" t="s">
        <v>865</v>
      </c>
      <c r="P476" t="s">
        <v>865</v>
      </c>
      <c r="Q476">
        <v>1</v>
      </c>
      <c r="W476">
        <v>0</v>
      </c>
      <c r="X476">
        <v>2123069689</v>
      </c>
      <c r="Y476">
        <f>((AT476*1.25)*1.1)</f>
        <v>2.8187500000000001</v>
      </c>
      <c r="AA476">
        <v>0</v>
      </c>
      <c r="AB476">
        <v>62.84</v>
      </c>
      <c r="AC476">
        <v>0</v>
      </c>
      <c r="AD476">
        <v>0</v>
      </c>
      <c r="AE476">
        <v>0</v>
      </c>
      <c r="AF476">
        <v>5.78</v>
      </c>
      <c r="AG476">
        <v>0</v>
      </c>
      <c r="AH476">
        <v>0</v>
      </c>
      <c r="AI476">
        <v>1</v>
      </c>
      <c r="AJ476">
        <v>10.19</v>
      </c>
      <c r="AK476">
        <v>54.99</v>
      </c>
      <c r="AL476">
        <v>1</v>
      </c>
      <c r="AM476">
        <v>2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2.0499999999999998</v>
      </c>
      <c r="AU476" t="s">
        <v>866</v>
      </c>
      <c r="AV476">
        <v>0</v>
      </c>
      <c r="AW476">
        <v>2</v>
      </c>
      <c r="AX476">
        <v>60526817</v>
      </c>
      <c r="AY476">
        <v>1</v>
      </c>
      <c r="AZ476">
        <v>0</v>
      </c>
      <c r="BA476">
        <v>491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f>ROUND(Y476*Source!I161*DO476,9)</f>
        <v>0</v>
      </c>
      <c r="CX476">
        <f>ROUND(Y476*Source!I161,9)</f>
        <v>0.98656250000000001</v>
      </c>
      <c r="CY476">
        <f>AB476</f>
        <v>62.84</v>
      </c>
      <c r="CZ476">
        <f>AF476</f>
        <v>5.78</v>
      </c>
      <c r="DA476">
        <f>AJ476</f>
        <v>10.19</v>
      </c>
      <c r="DB476">
        <f>ROUND(((ROUND(AT476*CZ476,2)*1.25)*1.1),6)</f>
        <v>16.293749999999999</v>
      </c>
      <c r="DC476">
        <f>ROUND(((ROUND(AT476*AG476,2)*1.25)*1.1),6)</f>
        <v>0</v>
      </c>
      <c r="DD476" t="s">
        <v>3</v>
      </c>
      <c r="DE476" t="s">
        <v>3</v>
      </c>
      <c r="DF476">
        <f t="shared" si="261"/>
        <v>0</v>
      </c>
      <c r="DG476">
        <f>ROUND(ROUND(AF476*AJ476,2)*CX476,2)</f>
        <v>58.11</v>
      </c>
      <c r="DH476">
        <f>ROUND(ROUND(AG476*AK476,2)*CX476,2)</f>
        <v>0</v>
      </c>
      <c r="DI476">
        <f t="shared" si="259"/>
        <v>0</v>
      </c>
      <c r="DJ476">
        <f>DG476</f>
        <v>58.11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">
      <c r="A477">
        <f>ROW(Source!A161)</f>
        <v>161</v>
      </c>
      <c r="B477">
        <v>59204059</v>
      </c>
      <c r="C477">
        <v>60526801</v>
      </c>
      <c r="D477">
        <v>58340578</v>
      </c>
      <c r="E477">
        <v>1</v>
      </c>
      <c r="F477">
        <v>1</v>
      </c>
      <c r="G477">
        <v>1080</v>
      </c>
      <c r="H477">
        <v>2</v>
      </c>
      <c r="I477" t="s">
        <v>862</v>
      </c>
      <c r="J477" t="s">
        <v>863</v>
      </c>
      <c r="K477" t="s">
        <v>864</v>
      </c>
      <c r="L477">
        <v>1368</v>
      </c>
      <c r="N477">
        <v>1011</v>
      </c>
      <c r="O477" t="s">
        <v>865</v>
      </c>
      <c r="P477" t="s">
        <v>865</v>
      </c>
      <c r="Q477">
        <v>1</v>
      </c>
      <c r="W477">
        <v>0</v>
      </c>
      <c r="X477">
        <v>-1985943078</v>
      </c>
      <c r="Y477">
        <f>((AT477*1.25)*1.1)</f>
        <v>5.5000000000000007E-2</v>
      </c>
      <c r="AA477">
        <v>0</v>
      </c>
      <c r="AB477">
        <v>1445.28</v>
      </c>
      <c r="AC477">
        <v>740.47</v>
      </c>
      <c r="AD477">
        <v>0</v>
      </c>
      <c r="AE477">
        <v>0</v>
      </c>
      <c r="AF477">
        <v>83.1</v>
      </c>
      <c r="AG477">
        <v>12.62</v>
      </c>
      <c r="AH477">
        <v>0</v>
      </c>
      <c r="AI477">
        <v>1</v>
      </c>
      <c r="AJ477">
        <v>16.3</v>
      </c>
      <c r="AK477">
        <v>54.99</v>
      </c>
      <c r="AL477">
        <v>1</v>
      </c>
      <c r="AM477">
        <v>2</v>
      </c>
      <c r="AN477">
        <v>0</v>
      </c>
      <c r="AO477">
        <v>1</v>
      </c>
      <c r="AP477">
        <v>1</v>
      </c>
      <c r="AQ477">
        <v>0</v>
      </c>
      <c r="AR477">
        <v>0</v>
      </c>
      <c r="AS477" t="s">
        <v>3</v>
      </c>
      <c r="AT477">
        <v>0.04</v>
      </c>
      <c r="AU477" t="s">
        <v>866</v>
      </c>
      <c r="AV477">
        <v>0</v>
      </c>
      <c r="AW477">
        <v>2</v>
      </c>
      <c r="AX477">
        <v>60526818</v>
      </c>
      <c r="AY477">
        <v>1</v>
      </c>
      <c r="AZ477">
        <v>0</v>
      </c>
      <c r="BA477">
        <v>492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f>ROUND(Y477*Source!I161*DO477,9)</f>
        <v>0.24293500000000001</v>
      </c>
      <c r="CX477">
        <f>ROUND(Y477*Source!I161,9)</f>
        <v>1.925E-2</v>
      </c>
      <c r="CY477">
        <f>AB477</f>
        <v>1445.28</v>
      </c>
      <c r="CZ477">
        <f>AF477</f>
        <v>83.1</v>
      </c>
      <c r="DA477">
        <f>AJ477</f>
        <v>16.3</v>
      </c>
      <c r="DB477">
        <f>ROUND(((ROUND(AT477*CZ477,2)*1.25)*1.1),6)</f>
        <v>4.5650000000000004</v>
      </c>
      <c r="DC477">
        <f>ROUND(((ROUND(AT477*AG477,2)*1.25)*1.1),6)</f>
        <v>0.6875</v>
      </c>
      <c r="DD477" t="s">
        <v>3</v>
      </c>
      <c r="DE477" t="s">
        <v>3</v>
      </c>
      <c r="DF477">
        <f t="shared" si="261"/>
        <v>0</v>
      </c>
      <c r="DG477">
        <f>ROUND(ROUND(AF477*AJ477,2)*CX477,2)</f>
        <v>26.07</v>
      </c>
      <c r="DH477">
        <f>ROUND(ROUND(AG477*AK477,2)*CX477,2)</f>
        <v>13.36</v>
      </c>
      <c r="DI477">
        <f t="shared" si="259"/>
        <v>0</v>
      </c>
      <c r="DJ477">
        <f>DG477</f>
        <v>26.07</v>
      </c>
      <c r="DK477">
        <v>0</v>
      </c>
      <c r="DL477" t="s">
        <v>867</v>
      </c>
      <c r="DM477">
        <v>0</v>
      </c>
      <c r="DN477" t="s">
        <v>861</v>
      </c>
      <c r="DO477">
        <v>12.62</v>
      </c>
    </row>
    <row r="478" spans="1:119" x14ac:dyDescent="0.2">
      <c r="A478">
        <f>ROW(Source!A161)</f>
        <v>161</v>
      </c>
      <c r="B478">
        <v>59204059</v>
      </c>
      <c r="C478">
        <v>60526801</v>
      </c>
      <c r="D478">
        <v>58340630</v>
      </c>
      <c r="E478">
        <v>1</v>
      </c>
      <c r="F478">
        <v>1</v>
      </c>
      <c r="G478">
        <v>1080</v>
      </c>
      <c r="H478">
        <v>2</v>
      </c>
      <c r="I478" t="s">
        <v>923</v>
      </c>
      <c r="J478" t="s">
        <v>924</v>
      </c>
      <c r="K478" t="s">
        <v>925</v>
      </c>
      <c r="L478">
        <v>1368</v>
      </c>
      <c r="N478">
        <v>1011</v>
      </c>
      <c r="O478" t="s">
        <v>865</v>
      </c>
      <c r="P478" t="s">
        <v>865</v>
      </c>
      <c r="Q478">
        <v>1</v>
      </c>
      <c r="W478">
        <v>0</v>
      </c>
      <c r="X478">
        <v>1387779639</v>
      </c>
      <c r="Y478">
        <f>((AT478*1.25)*1.1)</f>
        <v>3.8637500000000005</v>
      </c>
      <c r="AA478">
        <v>0</v>
      </c>
      <c r="AB478">
        <v>7.11</v>
      </c>
      <c r="AC478">
        <v>0</v>
      </c>
      <c r="AD478">
        <v>0</v>
      </c>
      <c r="AE478">
        <v>0</v>
      </c>
      <c r="AF478">
        <v>0.77</v>
      </c>
      <c r="AG478">
        <v>0</v>
      </c>
      <c r="AH478">
        <v>0</v>
      </c>
      <c r="AI478">
        <v>1</v>
      </c>
      <c r="AJ478">
        <v>8.66</v>
      </c>
      <c r="AK478">
        <v>54.99</v>
      </c>
      <c r="AL478">
        <v>1</v>
      </c>
      <c r="AM478">
        <v>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2.81</v>
      </c>
      <c r="AU478" t="s">
        <v>866</v>
      </c>
      <c r="AV478">
        <v>0</v>
      </c>
      <c r="AW478">
        <v>2</v>
      </c>
      <c r="AX478">
        <v>60526819</v>
      </c>
      <c r="AY478">
        <v>1</v>
      </c>
      <c r="AZ478">
        <v>0</v>
      </c>
      <c r="BA478">
        <v>493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f>ROUND(Y478*Source!I161*DO478,9)</f>
        <v>0</v>
      </c>
      <c r="CX478">
        <f>ROUND(Y478*Source!I161,9)</f>
        <v>1.3523125</v>
      </c>
      <c r="CY478">
        <f>AB478</f>
        <v>7.11</v>
      </c>
      <c r="CZ478">
        <f>AF478</f>
        <v>0.77</v>
      </c>
      <c r="DA478">
        <f>AJ478</f>
        <v>8.66</v>
      </c>
      <c r="DB478">
        <f>ROUND(((ROUND(AT478*CZ478,2)*1.25)*1.1),6)</f>
        <v>2.97</v>
      </c>
      <c r="DC478">
        <f>ROUND(((ROUND(AT478*AG478,2)*1.25)*1.1),6)</f>
        <v>0</v>
      </c>
      <c r="DD478" t="s">
        <v>3</v>
      </c>
      <c r="DE478" t="s">
        <v>3</v>
      </c>
      <c r="DF478">
        <f t="shared" si="261"/>
        <v>0</v>
      </c>
      <c r="DG478">
        <f>ROUND(ROUND(AF478*AJ478,2)*CX478,2)</f>
        <v>9.02</v>
      </c>
      <c r="DH478">
        <f>ROUND(ROUND(AG478*AK478,2)*CX478,2)</f>
        <v>0</v>
      </c>
      <c r="DI478">
        <f t="shared" si="259"/>
        <v>0</v>
      </c>
      <c r="DJ478">
        <f>DG478</f>
        <v>9.02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">
      <c r="A479">
        <f>ROW(Source!A161)</f>
        <v>161</v>
      </c>
      <c r="B479">
        <v>59204059</v>
      </c>
      <c r="C479">
        <v>60526801</v>
      </c>
      <c r="D479">
        <v>58340663</v>
      </c>
      <c r="E479">
        <v>1</v>
      </c>
      <c r="F479">
        <v>1</v>
      </c>
      <c r="G479">
        <v>1080</v>
      </c>
      <c r="H479">
        <v>2</v>
      </c>
      <c r="I479" t="s">
        <v>926</v>
      </c>
      <c r="J479" t="s">
        <v>927</v>
      </c>
      <c r="K479" t="s">
        <v>928</v>
      </c>
      <c r="L479">
        <v>1368</v>
      </c>
      <c r="N479">
        <v>1011</v>
      </c>
      <c r="O479" t="s">
        <v>865</v>
      </c>
      <c r="P479" t="s">
        <v>865</v>
      </c>
      <c r="Q479">
        <v>1</v>
      </c>
      <c r="W479">
        <v>0</v>
      </c>
      <c r="X479">
        <v>1645565003</v>
      </c>
      <c r="Y479">
        <f>((AT479*1.25)*1.1)</f>
        <v>3.0387500000000003</v>
      </c>
      <c r="AA479">
        <v>0</v>
      </c>
      <c r="AB479">
        <v>4.38</v>
      </c>
      <c r="AC479">
        <v>0</v>
      </c>
      <c r="AD479">
        <v>0</v>
      </c>
      <c r="AE479">
        <v>0</v>
      </c>
      <c r="AF479">
        <v>0.47</v>
      </c>
      <c r="AG479">
        <v>0</v>
      </c>
      <c r="AH479">
        <v>0</v>
      </c>
      <c r="AI479">
        <v>1</v>
      </c>
      <c r="AJ479">
        <v>8.74</v>
      </c>
      <c r="AK479">
        <v>54.99</v>
      </c>
      <c r="AL479">
        <v>1</v>
      </c>
      <c r="AM479">
        <v>2</v>
      </c>
      <c r="AN479">
        <v>0</v>
      </c>
      <c r="AO479">
        <v>1</v>
      </c>
      <c r="AP479">
        <v>1</v>
      </c>
      <c r="AQ479">
        <v>0</v>
      </c>
      <c r="AR479">
        <v>0</v>
      </c>
      <c r="AS479" t="s">
        <v>3</v>
      </c>
      <c r="AT479">
        <v>2.21</v>
      </c>
      <c r="AU479" t="s">
        <v>866</v>
      </c>
      <c r="AV479">
        <v>0</v>
      </c>
      <c r="AW479">
        <v>2</v>
      </c>
      <c r="AX479">
        <v>60526820</v>
      </c>
      <c r="AY479">
        <v>1</v>
      </c>
      <c r="AZ479">
        <v>0</v>
      </c>
      <c r="BA479">
        <v>494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f>ROUND(Y479*Source!I161*DO479,9)</f>
        <v>0</v>
      </c>
      <c r="CX479">
        <f>ROUND(Y479*Source!I161,9)</f>
        <v>1.0635625</v>
      </c>
      <c r="CY479">
        <f>AB479</f>
        <v>4.38</v>
      </c>
      <c r="CZ479">
        <f>AF479</f>
        <v>0.47</v>
      </c>
      <c r="DA479">
        <f>AJ479</f>
        <v>8.74</v>
      </c>
      <c r="DB479">
        <f>ROUND(((ROUND(AT479*CZ479,2)*1.25)*1.1),6)</f>
        <v>1.43</v>
      </c>
      <c r="DC479">
        <f>ROUND(((ROUND(AT479*AG479,2)*1.25)*1.1),6)</f>
        <v>0</v>
      </c>
      <c r="DD479" t="s">
        <v>3</v>
      </c>
      <c r="DE479" t="s">
        <v>3</v>
      </c>
      <c r="DF479">
        <f t="shared" si="261"/>
        <v>0</v>
      </c>
      <c r="DG479">
        <f>ROUND(ROUND(AF479*AJ479,2)*CX479,2)</f>
        <v>4.37</v>
      </c>
      <c r="DH479">
        <f>ROUND(ROUND(AG479*AK479,2)*CX479,2)</f>
        <v>0</v>
      </c>
      <c r="DI479">
        <f t="shared" si="259"/>
        <v>0</v>
      </c>
      <c r="DJ479">
        <f>DG479</f>
        <v>4.37</v>
      </c>
      <c r="DK479">
        <v>0</v>
      </c>
      <c r="DL479" t="s">
        <v>3</v>
      </c>
      <c r="DM479">
        <v>0</v>
      </c>
      <c r="DN479" t="s">
        <v>3</v>
      </c>
      <c r="DO479">
        <v>0</v>
      </c>
    </row>
    <row r="480" spans="1:119" x14ac:dyDescent="0.2">
      <c r="A480">
        <f>ROW(Source!A161)</f>
        <v>161</v>
      </c>
      <c r="B480">
        <v>59204059</v>
      </c>
      <c r="C480">
        <v>60526801</v>
      </c>
      <c r="D480">
        <v>58308814</v>
      </c>
      <c r="E480">
        <v>1</v>
      </c>
      <c r="F480">
        <v>1</v>
      </c>
      <c r="G480">
        <v>1080</v>
      </c>
      <c r="H480">
        <v>3</v>
      </c>
      <c r="I480" t="s">
        <v>890</v>
      </c>
      <c r="J480" t="s">
        <v>891</v>
      </c>
      <c r="K480" t="s">
        <v>892</v>
      </c>
      <c r="L480">
        <v>1339</v>
      </c>
      <c r="N480">
        <v>1007</v>
      </c>
      <c r="O480" t="s">
        <v>893</v>
      </c>
      <c r="P480" t="s">
        <v>893</v>
      </c>
      <c r="Q480">
        <v>1</v>
      </c>
      <c r="W480">
        <v>0</v>
      </c>
      <c r="X480">
        <v>-744103292</v>
      </c>
      <c r="Y480">
        <f t="shared" ref="Y480:Y488" si="269">AT480</f>
        <v>0.7208</v>
      </c>
      <c r="AA480">
        <v>54.79</v>
      </c>
      <c r="AB480">
        <v>0</v>
      </c>
      <c r="AC480">
        <v>0</v>
      </c>
      <c r="AD480">
        <v>0</v>
      </c>
      <c r="AE480">
        <v>7.07</v>
      </c>
      <c r="AF480">
        <v>0</v>
      </c>
      <c r="AG480">
        <v>0</v>
      </c>
      <c r="AH480">
        <v>0</v>
      </c>
      <c r="AI480">
        <v>7.75</v>
      </c>
      <c r="AJ480">
        <v>1</v>
      </c>
      <c r="AK480">
        <v>1</v>
      </c>
      <c r="AL480">
        <v>1</v>
      </c>
      <c r="AM480">
        <v>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0.7208</v>
      </c>
      <c r="AU480" t="s">
        <v>3</v>
      </c>
      <c r="AV480">
        <v>0</v>
      </c>
      <c r="AW480">
        <v>2</v>
      </c>
      <c r="AX480">
        <v>60526821</v>
      </c>
      <c r="AY480">
        <v>1</v>
      </c>
      <c r="AZ480">
        <v>0</v>
      </c>
      <c r="BA480">
        <v>495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v>0</v>
      </c>
      <c r="CX480">
        <f>ROUND(Y480*Source!I161,9)</f>
        <v>0.25228</v>
      </c>
      <c r="CY480">
        <f t="shared" ref="CY480:CY488" si="270">AA480</f>
        <v>54.79</v>
      </c>
      <c r="CZ480">
        <f t="shared" ref="CZ480:CZ488" si="271">AE480</f>
        <v>7.07</v>
      </c>
      <c r="DA480">
        <f t="shared" ref="DA480:DA488" si="272">AI480</f>
        <v>7.75</v>
      </c>
      <c r="DB480">
        <f t="shared" ref="DB480:DB488" si="273">ROUND(ROUND(AT480*CZ480,2),6)</f>
        <v>5.0999999999999996</v>
      </c>
      <c r="DC480">
        <f t="shared" ref="DC480:DC488" si="274">ROUND(ROUND(AT480*AG480,2),6)</f>
        <v>0</v>
      </c>
      <c r="DD480" t="s">
        <v>3</v>
      </c>
      <c r="DE480" t="s">
        <v>3</v>
      </c>
      <c r="DF480">
        <f t="shared" ref="DF480:DF488" si="275">ROUND(ROUND(AE480*AI480,2)*CX480,2)</f>
        <v>13.82</v>
      </c>
      <c r="DG480">
        <f t="shared" ref="DG480:DG491" si="276">ROUND(ROUND(AF480,2)*CX480,2)</f>
        <v>0</v>
      </c>
      <c r="DH480">
        <f t="shared" ref="DH480:DH491" si="277">ROUND(ROUND(AG480,2)*CX480,2)</f>
        <v>0</v>
      </c>
      <c r="DI480">
        <f t="shared" si="259"/>
        <v>0</v>
      </c>
      <c r="DJ480">
        <f t="shared" ref="DJ480:DJ488" si="278">DF480</f>
        <v>13.82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">
      <c r="A481">
        <f>ROW(Source!A161)</f>
        <v>161</v>
      </c>
      <c r="B481">
        <v>59204059</v>
      </c>
      <c r="C481">
        <v>60526801</v>
      </c>
      <c r="D481">
        <v>58311329</v>
      </c>
      <c r="E481">
        <v>1</v>
      </c>
      <c r="F481">
        <v>1</v>
      </c>
      <c r="G481">
        <v>1080</v>
      </c>
      <c r="H481">
        <v>3</v>
      </c>
      <c r="I481" t="s">
        <v>929</v>
      </c>
      <c r="J481" t="s">
        <v>930</v>
      </c>
      <c r="K481" t="s">
        <v>931</v>
      </c>
      <c r="L481">
        <v>1355</v>
      </c>
      <c r="N481">
        <v>1010</v>
      </c>
      <c r="O481" t="s">
        <v>48</v>
      </c>
      <c r="P481" t="s">
        <v>48</v>
      </c>
      <c r="Q481">
        <v>100</v>
      </c>
      <c r="W481">
        <v>0</v>
      </c>
      <c r="X481">
        <v>262154668</v>
      </c>
      <c r="Y481">
        <f t="shared" si="269"/>
        <v>1.67</v>
      </c>
      <c r="AA481">
        <v>59.86</v>
      </c>
      <c r="AB481">
        <v>0</v>
      </c>
      <c r="AC481">
        <v>0</v>
      </c>
      <c r="AD481">
        <v>0</v>
      </c>
      <c r="AE481">
        <v>15.04</v>
      </c>
      <c r="AF481">
        <v>0</v>
      </c>
      <c r="AG481">
        <v>0</v>
      </c>
      <c r="AH481">
        <v>0</v>
      </c>
      <c r="AI481">
        <v>3.98</v>
      </c>
      <c r="AJ481">
        <v>1</v>
      </c>
      <c r="AK481">
        <v>1</v>
      </c>
      <c r="AL481">
        <v>1</v>
      </c>
      <c r="AM481">
        <v>2</v>
      </c>
      <c r="AN481">
        <v>0</v>
      </c>
      <c r="AO481">
        <v>1</v>
      </c>
      <c r="AP481">
        <v>1</v>
      </c>
      <c r="AQ481">
        <v>0</v>
      </c>
      <c r="AR481">
        <v>0</v>
      </c>
      <c r="AS481" t="s">
        <v>3</v>
      </c>
      <c r="AT481">
        <v>1.67</v>
      </c>
      <c r="AU481" t="s">
        <v>3</v>
      </c>
      <c r="AV481">
        <v>0</v>
      </c>
      <c r="AW481">
        <v>2</v>
      </c>
      <c r="AX481">
        <v>60526822</v>
      </c>
      <c r="AY481">
        <v>1</v>
      </c>
      <c r="AZ481">
        <v>0</v>
      </c>
      <c r="BA481">
        <v>496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v>0</v>
      </c>
      <c r="CX481">
        <f>ROUND(Y481*Source!I161,9)</f>
        <v>0.58450000000000002</v>
      </c>
      <c r="CY481">
        <f t="shared" si="270"/>
        <v>59.86</v>
      </c>
      <c r="CZ481">
        <f t="shared" si="271"/>
        <v>15.04</v>
      </c>
      <c r="DA481">
        <f t="shared" si="272"/>
        <v>3.98</v>
      </c>
      <c r="DB481">
        <f t="shared" si="273"/>
        <v>25.12</v>
      </c>
      <c r="DC481">
        <f t="shared" si="274"/>
        <v>0</v>
      </c>
      <c r="DD481" t="s">
        <v>3</v>
      </c>
      <c r="DE481" t="s">
        <v>3</v>
      </c>
      <c r="DF481">
        <f t="shared" si="275"/>
        <v>34.99</v>
      </c>
      <c r="DG481">
        <f t="shared" si="276"/>
        <v>0</v>
      </c>
      <c r="DH481">
        <f t="shared" si="277"/>
        <v>0</v>
      </c>
      <c r="DI481">
        <f t="shared" si="259"/>
        <v>0</v>
      </c>
      <c r="DJ481">
        <f t="shared" si="278"/>
        <v>34.99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">
      <c r="A482">
        <f>ROW(Source!A161)</f>
        <v>161</v>
      </c>
      <c r="B482">
        <v>59204059</v>
      </c>
      <c r="C482">
        <v>60526801</v>
      </c>
      <c r="D482">
        <v>58311563</v>
      </c>
      <c r="E482">
        <v>1</v>
      </c>
      <c r="F482">
        <v>1</v>
      </c>
      <c r="G482">
        <v>1080</v>
      </c>
      <c r="H482">
        <v>3</v>
      </c>
      <c r="I482" t="s">
        <v>932</v>
      </c>
      <c r="J482" t="s">
        <v>933</v>
      </c>
      <c r="K482" t="s">
        <v>934</v>
      </c>
      <c r="L482">
        <v>1346</v>
      </c>
      <c r="N482">
        <v>1009</v>
      </c>
      <c r="O482" t="s">
        <v>880</v>
      </c>
      <c r="P482" t="s">
        <v>880</v>
      </c>
      <c r="Q482">
        <v>1</v>
      </c>
      <c r="W482">
        <v>0</v>
      </c>
      <c r="X482">
        <v>871498436</v>
      </c>
      <c r="Y482">
        <f t="shared" si="269"/>
        <v>3.173</v>
      </c>
      <c r="AA482">
        <v>70.489999999999995</v>
      </c>
      <c r="AB482">
        <v>0</v>
      </c>
      <c r="AC482">
        <v>0</v>
      </c>
      <c r="AD482">
        <v>0</v>
      </c>
      <c r="AE482">
        <v>38.729999999999997</v>
      </c>
      <c r="AF482">
        <v>0</v>
      </c>
      <c r="AG482">
        <v>0</v>
      </c>
      <c r="AH482">
        <v>0</v>
      </c>
      <c r="AI482">
        <v>1.82</v>
      </c>
      <c r="AJ482">
        <v>1</v>
      </c>
      <c r="AK482">
        <v>1</v>
      </c>
      <c r="AL482">
        <v>1</v>
      </c>
      <c r="AM482">
        <v>2</v>
      </c>
      <c r="AN482">
        <v>0</v>
      </c>
      <c r="AO482">
        <v>1</v>
      </c>
      <c r="AP482">
        <v>1</v>
      </c>
      <c r="AQ482">
        <v>0</v>
      </c>
      <c r="AR482">
        <v>0</v>
      </c>
      <c r="AS482" t="s">
        <v>3</v>
      </c>
      <c r="AT482">
        <v>3.173</v>
      </c>
      <c r="AU482" t="s">
        <v>3</v>
      </c>
      <c r="AV482">
        <v>0</v>
      </c>
      <c r="AW482">
        <v>2</v>
      </c>
      <c r="AX482">
        <v>60526823</v>
      </c>
      <c r="AY482">
        <v>1</v>
      </c>
      <c r="AZ482">
        <v>0</v>
      </c>
      <c r="BA482">
        <v>497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v>0</v>
      </c>
      <c r="CX482">
        <f>ROUND(Y482*Source!I161,9)</f>
        <v>1.1105499999999999</v>
      </c>
      <c r="CY482">
        <f t="shared" si="270"/>
        <v>70.489999999999995</v>
      </c>
      <c r="CZ482">
        <f t="shared" si="271"/>
        <v>38.729999999999997</v>
      </c>
      <c r="DA482">
        <f t="shared" si="272"/>
        <v>1.82</v>
      </c>
      <c r="DB482">
        <f t="shared" si="273"/>
        <v>122.89</v>
      </c>
      <c r="DC482">
        <f t="shared" si="274"/>
        <v>0</v>
      </c>
      <c r="DD482" t="s">
        <v>3</v>
      </c>
      <c r="DE482" t="s">
        <v>3</v>
      </c>
      <c r="DF482">
        <f t="shared" si="275"/>
        <v>78.28</v>
      </c>
      <c r="DG482">
        <f t="shared" si="276"/>
        <v>0</v>
      </c>
      <c r="DH482">
        <f t="shared" si="277"/>
        <v>0</v>
      </c>
      <c r="DI482">
        <f t="shared" si="259"/>
        <v>0</v>
      </c>
      <c r="DJ482">
        <f t="shared" si="278"/>
        <v>78.28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">
      <c r="A483">
        <f>ROW(Source!A161)</f>
        <v>161</v>
      </c>
      <c r="B483">
        <v>59204059</v>
      </c>
      <c r="C483">
        <v>60526801</v>
      </c>
      <c r="D483">
        <v>58326216</v>
      </c>
      <c r="E483">
        <v>1</v>
      </c>
      <c r="F483">
        <v>1</v>
      </c>
      <c r="G483">
        <v>1080</v>
      </c>
      <c r="H483">
        <v>3</v>
      </c>
      <c r="I483" t="s">
        <v>46</v>
      </c>
      <c r="J483" t="s">
        <v>49</v>
      </c>
      <c r="K483" t="s">
        <v>47</v>
      </c>
      <c r="L483">
        <v>1355</v>
      </c>
      <c r="N483">
        <v>1010</v>
      </c>
      <c r="O483" t="s">
        <v>48</v>
      </c>
      <c r="P483" t="s">
        <v>48</v>
      </c>
      <c r="Q483">
        <v>100</v>
      </c>
      <c r="W483">
        <v>0</v>
      </c>
      <c r="X483">
        <v>1873919888</v>
      </c>
      <c r="Y483">
        <f t="shared" si="269"/>
        <v>0.42857099999999998</v>
      </c>
      <c r="AA483">
        <v>1468.15</v>
      </c>
      <c r="AB483">
        <v>0</v>
      </c>
      <c r="AC483">
        <v>0</v>
      </c>
      <c r="AD483">
        <v>0</v>
      </c>
      <c r="AE483">
        <v>526.22</v>
      </c>
      <c r="AF483">
        <v>0</v>
      </c>
      <c r="AG483">
        <v>0</v>
      </c>
      <c r="AH483">
        <v>0</v>
      </c>
      <c r="AI483">
        <v>2.79</v>
      </c>
      <c r="AJ483">
        <v>1</v>
      </c>
      <c r="AK483">
        <v>1</v>
      </c>
      <c r="AL483">
        <v>1</v>
      </c>
      <c r="AM483">
        <v>0</v>
      </c>
      <c r="AN483">
        <v>0</v>
      </c>
      <c r="AO483">
        <v>0</v>
      </c>
      <c r="AP483">
        <v>1</v>
      </c>
      <c r="AQ483">
        <v>0</v>
      </c>
      <c r="AR483">
        <v>0</v>
      </c>
      <c r="AS483" t="s">
        <v>3</v>
      </c>
      <c r="AT483">
        <v>0.42857099999999998</v>
      </c>
      <c r="AU483" t="s">
        <v>3</v>
      </c>
      <c r="AV483">
        <v>0</v>
      </c>
      <c r="AW483">
        <v>1</v>
      </c>
      <c r="AX483">
        <v>-1</v>
      </c>
      <c r="AY483">
        <v>0</v>
      </c>
      <c r="AZ483">
        <v>0</v>
      </c>
      <c r="BA483" t="s">
        <v>3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V483">
        <v>0</v>
      </c>
      <c r="CW483">
        <v>0</v>
      </c>
      <c r="CX483">
        <f>ROUND(Y483*Source!I161,9)</f>
        <v>0.14999984999999999</v>
      </c>
      <c r="CY483">
        <f t="shared" si="270"/>
        <v>1468.15</v>
      </c>
      <c r="CZ483">
        <f t="shared" si="271"/>
        <v>526.22</v>
      </c>
      <c r="DA483">
        <f t="shared" si="272"/>
        <v>2.79</v>
      </c>
      <c r="DB483">
        <f t="shared" si="273"/>
        <v>225.52</v>
      </c>
      <c r="DC483">
        <f t="shared" si="274"/>
        <v>0</v>
      </c>
      <c r="DD483" t="s">
        <v>3</v>
      </c>
      <c r="DE483" t="s">
        <v>3</v>
      </c>
      <c r="DF483">
        <f t="shared" si="275"/>
        <v>220.22</v>
      </c>
      <c r="DG483">
        <f t="shared" si="276"/>
        <v>0</v>
      </c>
      <c r="DH483">
        <f t="shared" si="277"/>
        <v>0</v>
      </c>
      <c r="DI483">
        <f t="shared" si="259"/>
        <v>0</v>
      </c>
      <c r="DJ483">
        <f t="shared" si="278"/>
        <v>220.22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">
      <c r="A484">
        <f>ROW(Source!A161)</f>
        <v>161</v>
      </c>
      <c r="B484">
        <v>59204059</v>
      </c>
      <c r="C484">
        <v>60526801</v>
      </c>
      <c r="D484">
        <v>58322707</v>
      </c>
      <c r="E484">
        <v>1</v>
      </c>
      <c r="F484">
        <v>1</v>
      </c>
      <c r="G484">
        <v>1080</v>
      </c>
      <c r="H484">
        <v>3</v>
      </c>
      <c r="I484" t="s">
        <v>212</v>
      </c>
      <c r="J484" t="s">
        <v>214</v>
      </c>
      <c r="K484" t="s">
        <v>213</v>
      </c>
      <c r="L484">
        <v>1354</v>
      </c>
      <c r="N484">
        <v>1010</v>
      </c>
      <c r="O484" t="s">
        <v>39</v>
      </c>
      <c r="P484" t="s">
        <v>39</v>
      </c>
      <c r="Q484">
        <v>1</v>
      </c>
      <c r="W484">
        <v>0</v>
      </c>
      <c r="X484">
        <v>-1866650467</v>
      </c>
      <c r="Y484">
        <f t="shared" si="269"/>
        <v>57.142856999999999</v>
      </c>
      <c r="AA484">
        <v>9.36</v>
      </c>
      <c r="AB484">
        <v>0</v>
      </c>
      <c r="AC484">
        <v>0</v>
      </c>
      <c r="AD484">
        <v>0</v>
      </c>
      <c r="AE484">
        <v>1.66</v>
      </c>
      <c r="AF484">
        <v>0</v>
      </c>
      <c r="AG484">
        <v>0</v>
      </c>
      <c r="AH484">
        <v>0</v>
      </c>
      <c r="AI484">
        <v>5.64</v>
      </c>
      <c r="AJ484">
        <v>1</v>
      </c>
      <c r="AK484">
        <v>1</v>
      </c>
      <c r="AL484">
        <v>1</v>
      </c>
      <c r="AM484">
        <v>0</v>
      </c>
      <c r="AN484">
        <v>0</v>
      </c>
      <c r="AO484">
        <v>0</v>
      </c>
      <c r="AP484">
        <v>1</v>
      </c>
      <c r="AQ484">
        <v>0</v>
      </c>
      <c r="AR484">
        <v>0</v>
      </c>
      <c r="AS484" t="s">
        <v>3</v>
      </c>
      <c r="AT484">
        <v>57.142856999999999</v>
      </c>
      <c r="AU484" t="s">
        <v>3</v>
      </c>
      <c r="AV484">
        <v>0</v>
      </c>
      <c r="AW484">
        <v>1</v>
      </c>
      <c r="AX484">
        <v>-1</v>
      </c>
      <c r="AY484">
        <v>0</v>
      </c>
      <c r="AZ484">
        <v>0</v>
      </c>
      <c r="BA484" t="s">
        <v>3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v>0</v>
      </c>
      <c r="CX484">
        <f>ROUND(Y484*Source!I161,9)</f>
        <v>19.999999949999999</v>
      </c>
      <c r="CY484">
        <f t="shared" si="270"/>
        <v>9.36</v>
      </c>
      <c r="CZ484">
        <f t="shared" si="271"/>
        <v>1.66</v>
      </c>
      <c r="DA484">
        <f t="shared" si="272"/>
        <v>5.64</v>
      </c>
      <c r="DB484">
        <f t="shared" si="273"/>
        <v>94.86</v>
      </c>
      <c r="DC484">
        <f t="shared" si="274"/>
        <v>0</v>
      </c>
      <c r="DD484" t="s">
        <v>3</v>
      </c>
      <c r="DE484" t="s">
        <v>3</v>
      </c>
      <c r="DF484">
        <f t="shared" si="275"/>
        <v>187.2</v>
      </c>
      <c r="DG484">
        <f t="shared" si="276"/>
        <v>0</v>
      </c>
      <c r="DH484">
        <f t="shared" si="277"/>
        <v>0</v>
      </c>
      <c r="DI484">
        <f t="shared" si="259"/>
        <v>0</v>
      </c>
      <c r="DJ484">
        <f t="shared" si="278"/>
        <v>187.2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">
      <c r="A485">
        <f>ROW(Source!A161)</f>
        <v>161</v>
      </c>
      <c r="B485">
        <v>59204059</v>
      </c>
      <c r="C485">
        <v>60526801</v>
      </c>
      <c r="D485">
        <v>58322727</v>
      </c>
      <c r="E485">
        <v>1</v>
      </c>
      <c r="F485">
        <v>1</v>
      </c>
      <c r="G485">
        <v>1080</v>
      </c>
      <c r="H485">
        <v>3</v>
      </c>
      <c r="I485" t="s">
        <v>204</v>
      </c>
      <c r="J485" t="s">
        <v>206</v>
      </c>
      <c r="K485" t="s">
        <v>205</v>
      </c>
      <c r="L485">
        <v>1354</v>
      </c>
      <c r="N485">
        <v>1010</v>
      </c>
      <c r="O485" t="s">
        <v>39</v>
      </c>
      <c r="P485" t="s">
        <v>39</v>
      </c>
      <c r="Q485">
        <v>1</v>
      </c>
      <c r="W485">
        <v>0</v>
      </c>
      <c r="X485">
        <v>-431848886</v>
      </c>
      <c r="Y485">
        <f t="shared" si="269"/>
        <v>42.857143000000001</v>
      </c>
      <c r="AA485">
        <v>114.94</v>
      </c>
      <c r="AB485">
        <v>0</v>
      </c>
      <c r="AC485">
        <v>0</v>
      </c>
      <c r="AD485">
        <v>0</v>
      </c>
      <c r="AE485">
        <v>64.94</v>
      </c>
      <c r="AF485">
        <v>0</v>
      </c>
      <c r="AG485">
        <v>0</v>
      </c>
      <c r="AH485">
        <v>0</v>
      </c>
      <c r="AI485">
        <v>1.77</v>
      </c>
      <c r="AJ485">
        <v>1</v>
      </c>
      <c r="AK485">
        <v>1</v>
      </c>
      <c r="AL485">
        <v>1</v>
      </c>
      <c r="AM485">
        <v>0</v>
      </c>
      <c r="AN485">
        <v>0</v>
      </c>
      <c r="AO485">
        <v>0</v>
      </c>
      <c r="AP485">
        <v>1</v>
      </c>
      <c r="AQ485">
        <v>0</v>
      </c>
      <c r="AR485">
        <v>0</v>
      </c>
      <c r="AS485" t="s">
        <v>3</v>
      </c>
      <c r="AT485">
        <v>42.857143000000001</v>
      </c>
      <c r="AU485" t="s">
        <v>3</v>
      </c>
      <c r="AV485">
        <v>0</v>
      </c>
      <c r="AW485">
        <v>1</v>
      </c>
      <c r="AX485">
        <v>-1</v>
      </c>
      <c r="AY485">
        <v>0</v>
      </c>
      <c r="AZ485">
        <v>0</v>
      </c>
      <c r="BA485" t="s">
        <v>3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v>0</v>
      </c>
      <c r="CX485">
        <f>ROUND(Y485*Source!I161,9)</f>
        <v>15.000000050000001</v>
      </c>
      <c r="CY485">
        <f t="shared" si="270"/>
        <v>114.94</v>
      </c>
      <c r="CZ485">
        <f t="shared" si="271"/>
        <v>64.94</v>
      </c>
      <c r="DA485">
        <f t="shared" si="272"/>
        <v>1.77</v>
      </c>
      <c r="DB485">
        <f t="shared" si="273"/>
        <v>2783.14</v>
      </c>
      <c r="DC485">
        <f t="shared" si="274"/>
        <v>0</v>
      </c>
      <c r="DD485" t="s">
        <v>3</v>
      </c>
      <c r="DE485" t="s">
        <v>3</v>
      </c>
      <c r="DF485">
        <f t="shared" si="275"/>
        <v>1724.1</v>
      </c>
      <c r="DG485">
        <f t="shared" si="276"/>
        <v>0</v>
      </c>
      <c r="DH485">
        <f t="shared" si="277"/>
        <v>0</v>
      </c>
      <c r="DI485">
        <f t="shared" si="259"/>
        <v>0</v>
      </c>
      <c r="DJ485">
        <f t="shared" si="278"/>
        <v>1724.1</v>
      </c>
      <c r="DK485">
        <v>0</v>
      </c>
      <c r="DL485" t="s">
        <v>3</v>
      </c>
      <c r="DM485">
        <v>0</v>
      </c>
      <c r="DN485" t="s">
        <v>3</v>
      </c>
      <c r="DO485">
        <v>0</v>
      </c>
    </row>
    <row r="486" spans="1:119" x14ac:dyDescent="0.2">
      <c r="A486">
        <f>ROW(Source!A161)</f>
        <v>161</v>
      </c>
      <c r="B486">
        <v>59204059</v>
      </c>
      <c r="C486">
        <v>60526801</v>
      </c>
      <c r="D486">
        <v>58322963</v>
      </c>
      <c r="E486">
        <v>1</v>
      </c>
      <c r="F486">
        <v>1</v>
      </c>
      <c r="G486">
        <v>1080</v>
      </c>
      <c r="H486">
        <v>3</v>
      </c>
      <c r="I486" t="s">
        <v>200</v>
      </c>
      <c r="J486" t="s">
        <v>202</v>
      </c>
      <c r="K486" t="s">
        <v>201</v>
      </c>
      <c r="L486">
        <v>1301</v>
      </c>
      <c r="N486">
        <v>1003</v>
      </c>
      <c r="O486" t="s">
        <v>34</v>
      </c>
      <c r="P486" t="s">
        <v>34</v>
      </c>
      <c r="Q486">
        <v>1</v>
      </c>
      <c r="W486">
        <v>0</v>
      </c>
      <c r="X486">
        <v>1488594295</v>
      </c>
      <c r="Y486">
        <f t="shared" si="269"/>
        <v>102.5</v>
      </c>
      <c r="AA486">
        <v>46.05</v>
      </c>
      <c r="AB486">
        <v>0</v>
      </c>
      <c r="AC486">
        <v>0</v>
      </c>
      <c r="AD486">
        <v>0</v>
      </c>
      <c r="AE486">
        <v>16.100000000000001</v>
      </c>
      <c r="AF486">
        <v>0</v>
      </c>
      <c r="AG486">
        <v>0</v>
      </c>
      <c r="AH486">
        <v>0</v>
      </c>
      <c r="AI486">
        <v>2.86</v>
      </c>
      <c r="AJ486">
        <v>1</v>
      </c>
      <c r="AK486">
        <v>1</v>
      </c>
      <c r="AL486">
        <v>1</v>
      </c>
      <c r="AM486">
        <v>0</v>
      </c>
      <c r="AN486">
        <v>0</v>
      </c>
      <c r="AO486">
        <v>0</v>
      </c>
      <c r="AP486">
        <v>1</v>
      </c>
      <c r="AQ486">
        <v>0</v>
      </c>
      <c r="AR486">
        <v>0</v>
      </c>
      <c r="AS486" t="s">
        <v>3</v>
      </c>
      <c r="AT486">
        <v>102.5</v>
      </c>
      <c r="AU486" t="s">
        <v>3</v>
      </c>
      <c r="AV486">
        <v>0</v>
      </c>
      <c r="AW486">
        <v>1</v>
      </c>
      <c r="AX486">
        <v>-1</v>
      </c>
      <c r="AY486">
        <v>0</v>
      </c>
      <c r="AZ486">
        <v>0</v>
      </c>
      <c r="BA486" t="s">
        <v>3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v>0</v>
      </c>
      <c r="CX486">
        <f>ROUND(Y486*Source!I161,9)</f>
        <v>35.875</v>
      </c>
      <c r="CY486">
        <f t="shared" si="270"/>
        <v>46.05</v>
      </c>
      <c r="CZ486">
        <f t="shared" si="271"/>
        <v>16.100000000000001</v>
      </c>
      <c r="DA486">
        <f t="shared" si="272"/>
        <v>2.86</v>
      </c>
      <c r="DB486">
        <f t="shared" si="273"/>
        <v>1650.25</v>
      </c>
      <c r="DC486">
        <f t="shared" si="274"/>
        <v>0</v>
      </c>
      <c r="DD486" t="s">
        <v>3</v>
      </c>
      <c r="DE486" t="s">
        <v>3</v>
      </c>
      <c r="DF486">
        <f t="shared" si="275"/>
        <v>1652.04</v>
      </c>
      <c r="DG486">
        <f t="shared" si="276"/>
        <v>0</v>
      </c>
      <c r="DH486">
        <f t="shared" si="277"/>
        <v>0</v>
      </c>
      <c r="DI486">
        <f t="shared" si="259"/>
        <v>0</v>
      </c>
      <c r="DJ486">
        <f t="shared" si="278"/>
        <v>1652.04</v>
      </c>
      <c r="DK486">
        <v>0</v>
      </c>
      <c r="DL486" t="s">
        <v>3</v>
      </c>
      <c r="DM486">
        <v>0</v>
      </c>
      <c r="DN486" t="s">
        <v>3</v>
      </c>
      <c r="DO486">
        <v>0</v>
      </c>
    </row>
    <row r="487" spans="1:119" x14ac:dyDescent="0.2">
      <c r="A487">
        <f>ROW(Source!A161)</f>
        <v>161</v>
      </c>
      <c r="B487">
        <v>59204059</v>
      </c>
      <c r="C487">
        <v>60526801</v>
      </c>
      <c r="D487">
        <v>58323132</v>
      </c>
      <c r="E487">
        <v>1</v>
      </c>
      <c r="F487">
        <v>1</v>
      </c>
      <c r="G487">
        <v>1080</v>
      </c>
      <c r="H487">
        <v>3</v>
      </c>
      <c r="I487" t="s">
        <v>208</v>
      </c>
      <c r="J487" t="s">
        <v>210</v>
      </c>
      <c r="K487" t="s">
        <v>209</v>
      </c>
      <c r="L487">
        <v>1354</v>
      </c>
      <c r="N487">
        <v>1010</v>
      </c>
      <c r="O487" t="s">
        <v>39</v>
      </c>
      <c r="P487" t="s">
        <v>39</v>
      </c>
      <c r="Q487">
        <v>1</v>
      </c>
      <c r="W487">
        <v>0</v>
      </c>
      <c r="X487">
        <v>-1835303697</v>
      </c>
      <c r="Y487">
        <f t="shared" si="269"/>
        <v>34.285713999999999</v>
      </c>
      <c r="AA487">
        <v>22.99</v>
      </c>
      <c r="AB487">
        <v>0</v>
      </c>
      <c r="AC487">
        <v>0</v>
      </c>
      <c r="AD487">
        <v>0</v>
      </c>
      <c r="AE487">
        <v>5.41</v>
      </c>
      <c r="AF487">
        <v>0</v>
      </c>
      <c r="AG487">
        <v>0</v>
      </c>
      <c r="AH487">
        <v>0</v>
      </c>
      <c r="AI487">
        <v>4.25</v>
      </c>
      <c r="AJ487">
        <v>1</v>
      </c>
      <c r="AK487">
        <v>1</v>
      </c>
      <c r="AL487">
        <v>1</v>
      </c>
      <c r="AM487">
        <v>0</v>
      </c>
      <c r="AN487">
        <v>0</v>
      </c>
      <c r="AO487">
        <v>0</v>
      </c>
      <c r="AP487">
        <v>1</v>
      </c>
      <c r="AQ487">
        <v>0</v>
      </c>
      <c r="AR487">
        <v>0</v>
      </c>
      <c r="AS487" t="s">
        <v>3</v>
      </c>
      <c r="AT487">
        <v>34.285713999999999</v>
      </c>
      <c r="AU487" t="s">
        <v>3</v>
      </c>
      <c r="AV487">
        <v>0</v>
      </c>
      <c r="AW487">
        <v>1</v>
      </c>
      <c r="AX487">
        <v>-1</v>
      </c>
      <c r="AY487">
        <v>0</v>
      </c>
      <c r="AZ487">
        <v>0</v>
      </c>
      <c r="BA487" t="s">
        <v>3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v>0</v>
      </c>
      <c r="CX487">
        <f>ROUND(Y487*Source!I161,9)</f>
        <v>11.999999900000001</v>
      </c>
      <c r="CY487">
        <f t="shared" si="270"/>
        <v>22.99</v>
      </c>
      <c r="CZ487">
        <f t="shared" si="271"/>
        <v>5.41</v>
      </c>
      <c r="DA487">
        <f t="shared" si="272"/>
        <v>4.25</v>
      </c>
      <c r="DB487">
        <f t="shared" si="273"/>
        <v>185.49</v>
      </c>
      <c r="DC487">
        <f t="shared" si="274"/>
        <v>0</v>
      </c>
      <c r="DD487" t="s">
        <v>3</v>
      </c>
      <c r="DE487" t="s">
        <v>3</v>
      </c>
      <c r="DF487">
        <f t="shared" si="275"/>
        <v>275.88</v>
      </c>
      <c r="DG487">
        <f t="shared" si="276"/>
        <v>0</v>
      </c>
      <c r="DH487">
        <f t="shared" si="277"/>
        <v>0</v>
      </c>
      <c r="DI487">
        <f t="shared" si="259"/>
        <v>0</v>
      </c>
      <c r="DJ487">
        <f t="shared" si="278"/>
        <v>275.88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">
      <c r="A488">
        <f>ROW(Source!A161)</f>
        <v>161</v>
      </c>
      <c r="B488">
        <v>59204059</v>
      </c>
      <c r="C488">
        <v>60526801</v>
      </c>
      <c r="D488">
        <v>58319197</v>
      </c>
      <c r="E488">
        <v>1</v>
      </c>
      <c r="F488">
        <v>1</v>
      </c>
      <c r="G488">
        <v>1080</v>
      </c>
      <c r="H488">
        <v>3</v>
      </c>
      <c r="I488" t="s">
        <v>216</v>
      </c>
      <c r="J488" t="s">
        <v>218</v>
      </c>
      <c r="K488" t="s">
        <v>217</v>
      </c>
      <c r="L488">
        <v>1354</v>
      </c>
      <c r="N488">
        <v>1010</v>
      </c>
      <c r="O488" t="s">
        <v>39</v>
      </c>
      <c r="P488" t="s">
        <v>39</v>
      </c>
      <c r="Q488">
        <v>1</v>
      </c>
      <c r="W488">
        <v>0</v>
      </c>
      <c r="X488">
        <v>726132467</v>
      </c>
      <c r="Y488">
        <f t="shared" si="269"/>
        <v>1.05</v>
      </c>
      <c r="AA488">
        <v>82.5</v>
      </c>
      <c r="AB488">
        <v>0</v>
      </c>
      <c r="AC488">
        <v>0</v>
      </c>
      <c r="AD488">
        <v>0</v>
      </c>
      <c r="AE488">
        <v>11.82</v>
      </c>
      <c r="AF488">
        <v>0</v>
      </c>
      <c r="AG488">
        <v>0</v>
      </c>
      <c r="AH488">
        <v>0</v>
      </c>
      <c r="AI488">
        <v>6.98</v>
      </c>
      <c r="AJ488">
        <v>1</v>
      </c>
      <c r="AK488">
        <v>1</v>
      </c>
      <c r="AL488">
        <v>1</v>
      </c>
      <c r="AM488">
        <v>0</v>
      </c>
      <c r="AN488">
        <v>0</v>
      </c>
      <c r="AO488">
        <v>0</v>
      </c>
      <c r="AP488">
        <v>1</v>
      </c>
      <c r="AQ488">
        <v>0</v>
      </c>
      <c r="AR488">
        <v>0</v>
      </c>
      <c r="AS488" t="s">
        <v>3</v>
      </c>
      <c r="AT488">
        <v>1.05</v>
      </c>
      <c r="AU488" t="s">
        <v>3</v>
      </c>
      <c r="AV488">
        <v>0</v>
      </c>
      <c r="AW488">
        <v>1</v>
      </c>
      <c r="AX488">
        <v>-1</v>
      </c>
      <c r="AY488">
        <v>0</v>
      </c>
      <c r="AZ488">
        <v>0</v>
      </c>
      <c r="BA488" t="s">
        <v>3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ROUND(Y488*Source!I161,9)</f>
        <v>0.36749999999999999</v>
      </c>
      <c r="CY488">
        <f t="shared" si="270"/>
        <v>82.5</v>
      </c>
      <c r="CZ488">
        <f t="shared" si="271"/>
        <v>11.82</v>
      </c>
      <c r="DA488">
        <f t="shared" si="272"/>
        <v>6.98</v>
      </c>
      <c r="DB488">
        <f t="shared" si="273"/>
        <v>12.41</v>
      </c>
      <c r="DC488">
        <f t="shared" si="274"/>
        <v>0</v>
      </c>
      <c r="DD488" t="s">
        <v>3</v>
      </c>
      <c r="DE488" t="s">
        <v>3</v>
      </c>
      <c r="DF488">
        <f t="shared" si="275"/>
        <v>30.32</v>
      </c>
      <c r="DG488">
        <f t="shared" si="276"/>
        <v>0</v>
      </c>
      <c r="DH488">
        <f t="shared" si="277"/>
        <v>0</v>
      </c>
      <c r="DI488">
        <f t="shared" si="259"/>
        <v>0</v>
      </c>
      <c r="DJ488">
        <f t="shared" si="278"/>
        <v>30.32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">
      <c r="A489">
        <f>ROW(Source!A174)</f>
        <v>174</v>
      </c>
      <c r="B489">
        <v>59204062</v>
      </c>
      <c r="C489">
        <v>60526835</v>
      </c>
      <c r="D489">
        <v>58266404</v>
      </c>
      <c r="E489">
        <v>1080</v>
      </c>
      <c r="F489">
        <v>1</v>
      </c>
      <c r="G489">
        <v>1080</v>
      </c>
      <c r="H489">
        <v>1</v>
      </c>
      <c r="I489" t="s">
        <v>859</v>
      </c>
      <c r="J489" t="s">
        <v>3</v>
      </c>
      <c r="K489" t="s">
        <v>860</v>
      </c>
      <c r="L489">
        <v>1191</v>
      </c>
      <c r="N489">
        <v>1013</v>
      </c>
      <c r="O489" t="s">
        <v>861</v>
      </c>
      <c r="P489" t="s">
        <v>861</v>
      </c>
      <c r="Q489">
        <v>1</v>
      </c>
      <c r="W489">
        <v>0</v>
      </c>
      <c r="X489">
        <v>476480486</v>
      </c>
      <c r="Y489">
        <f>((AT489*1.15)*1.1)</f>
        <v>1.9734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1</v>
      </c>
      <c r="AK489">
        <v>1</v>
      </c>
      <c r="AL489">
        <v>1</v>
      </c>
      <c r="AM489">
        <v>-2</v>
      </c>
      <c r="AN489">
        <v>0</v>
      </c>
      <c r="AO489">
        <v>1</v>
      </c>
      <c r="AP489">
        <v>1</v>
      </c>
      <c r="AQ489">
        <v>0</v>
      </c>
      <c r="AR489">
        <v>0</v>
      </c>
      <c r="AS489" t="s">
        <v>3</v>
      </c>
      <c r="AT489">
        <v>1.56</v>
      </c>
      <c r="AU489" t="s">
        <v>26</v>
      </c>
      <c r="AV489">
        <v>1</v>
      </c>
      <c r="AW489">
        <v>2</v>
      </c>
      <c r="AX489">
        <v>60526838</v>
      </c>
      <c r="AY489">
        <v>1</v>
      </c>
      <c r="AZ489">
        <v>0</v>
      </c>
      <c r="BA489">
        <v>503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U489">
        <f>ROUND(AT489*Source!I174*AH489*AL489,2)</f>
        <v>0</v>
      </c>
      <c r="CV489">
        <f>ROUND(Y489*Source!I174,9)</f>
        <v>2.0918040000000002</v>
      </c>
      <c r="CW489">
        <v>0</v>
      </c>
      <c r="CX489">
        <f>ROUND(Y489*Source!I174,9)</f>
        <v>2.0918040000000002</v>
      </c>
      <c r="CY489">
        <f>AD489</f>
        <v>0</v>
      </c>
      <c r="CZ489">
        <f>AH489</f>
        <v>0</v>
      </c>
      <c r="DA489">
        <f>AL489</f>
        <v>1</v>
      </c>
      <c r="DB489">
        <f>ROUND(((ROUND(AT489*CZ489,2)*1.15)*1.1),6)</f>
        <v>0</v>
      </c>
      <c r="DC489">
        <f>ROUND(((ROUND(AT489*AG489,2)*1.15)*1.1),6)</f>
        <v>0</v>
      </c>
      <c r="DD489" t="s">
        <v>3</v>
      </c>
      <c r="DE489" t="s">
        <v>3</v>
      </c>
      <c r="DF489">
        <f t="shared" ref="DF489:DF503" si="279">ROUND(ROUND(AE489,2)*CX489,2)</f>
        <v>0</v>
      </c>
      <c r="DG489">
        <f t="shared" si="276"/>
        <v>0</v>
      </c>
      <c r="DH489">
        <f t="shared" si="277"/>
        <v>0</v>
      </c>
      <c r="DI489">
        <f t="shared" si="259"/>
        <v>0</v>
      </c>
      <c r="DJ489">
        <f>DI489</f>
        <v>0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">
      <c r="A490">
        <f>ROW(Source!A174)</f>
        <v>174</v>
      </c>
      <c r="B490">
        <v>59204062</v>
      </c>
      <c r="C490">
        <v>60526835</v>
      </c>
      <c r="D490">
        <v>58340296</v>
      </c>
      <c r="E490">
        <v>1</v>
      </c>
      <c r="F490">
        <v>1</v>
      </c>
      <c r="G490">
        <v>1080</v>
      </c>
      <c r="H490">
        <v>2</v>
      </c>
      <c r="I490" t="s">
        <v>935</v>
      </c>
      <c r="J490" t="s">
        <v>936</v>
      </c>
      <c r="K490" t="s">
        <v>937</v>
      </c>
      <c r="L490">
        <v>1368</v>
      </c>
      <c r="N490">
        <v>1011</v>
      </c>
      <c r="O490" t="s">
        <v>865</v>
      </c>
      <c r="P490" t="s">
        <v>865</v>
      </c>
      <c r="Q490">
        <v>1</v>
      </c>
      <c r="W490">
        <v>0</v>
      </c>
      <c r="X490">
        <v>-2102369931</v>
      </c>
      <c r="Y490">
        <f>((AT490*1.25)*1.1)</f>
        <v>0.96250000000000013</v>
      </c>
      <c r="AA490">
        <v>0</v>
      </c>
      <c r="AB490">
        <v>1.68</v>
      </c>
      <c r="AC490">
        <v>0</v>
      </c>
      <c r="AD490">
        <v>0</v>
      </c>
      <c r="AE490">
        <v>0</v>
      </c>
      <c r="AF490">
        <v>1.57</v>
      </c>
      <c r="AG490">
        <v>0</v>
      </c>
      <c r="AH490">
        <v>0</v>
      </c>
      <c r="AI490">
        <v>1</v>
      </c>
      <c r="AJ490">
        <v>1</v>
      </c>
      <c r="AK490">
        <v>1</v>
      </c>
      <c r="AL490">
        <v>1</v>
      </c>
      <c r="AM490">
        <v>-2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0.7</v>
      </c>
      <c r="AU490" t="s">
        <v>866</v>
      </c>
      <c r="AV490">
        <v>0</v>
      </c>
      <c r="AW490">
        <v>2</v>
      </c>
      <c r="AX490">
        <v>60526839</v>
      </c>
      <c r="AY490">
        <v>1</v>
      </c>
      <c r="AZ490">
        <v>0</v>
      </c>
      <c r="BA490">
        <v>504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f>ROUND(Y490*Source!I174*DO490,9)</f>
        <v>0</v>
      </c>
      <c r="CX490">
        <f>ROUND(Y490*Source!I174,9)</f>
        <v>1.0202500000000001</v>
      </c>
      <c r="CY490">
        <f>AB490</f>
        <v>1.68</v>
      </c>
      <c r="CZ490">
        <f>AF490</f>
        <v>1.57</v>
      </c>
      <c r="DA490">
        <f>AJ490</f>
        <v>1</v>
      </c>
      <c r="DB490">
        <f>ROUND(((ROUND(AT490*CZ490,2)*1.25)*1.1),6)</f>
        <v>1.5125</v>
      </c>
      <c r="DC490">
        <f>ROUND(((ROUND(AT490*AG490,2)*1.25)*1.1),6)</f>
        <v>0</v>
      </c>
      <c r="DD490" t="s">
        <v>3</v>
      </c>
      <c r="DE490" t="s">
        <v>3</v>
      </c>
      <c r="DF490">
        <f t="shared" si="279"/>
        <v>0</v>
      </c>
      <c r="DG490">
        <f t="shared" si="276"/>
        <v>1.6</v>
      </c>
      <c r="DH490">
        <f t="shared" si="277"/>
        <v>0</v>
      </c>
      <c r="DI490">
        <f t="shared" si="259"/>
        <v>0</v>
      </c>
      <c r="DJ490">
        <f>DG490</f>
        <v>1.6</v>
      </c>
      <c r="DK490">
        <v>0</v>
      </c>
      <c r="DL490" t="s">
        <v>3</v>
      </c>
      <c r="DM490">
        <v>0</v>
      </c>
      <c r="DN490" t="s">
        <v>3</v>
      </c>
      <c r="DO490">
        <v>0</v>
      </c>
    </row>
    <row r="491" spans="1:119" x14ac:dyDescent="0.2">
      <c r="A491">
        <f>ROW(Source!A175)</f>
        <v>175</v>
      </c>
      <c r="B491">
        <v>59204059</v>
      </c>
      <c r="C491">
        <v>60526835</v>
      </c>
      <c r="D491">
        <v>58266404</v>
      </c>
      <c r="E491">
        <v>1080</v>
      </c>
      <c r="F491">
        <v>1</v>
      </c>
      <c r="G491">
        <v>1080</v>
      </c>
      <c r="H491">
        <v>1</v>
      </c>
      <c r="I491" t="s">
        <v>859</v>
      </c>
      <c r="J491" t="s">
        <v>3</v>
      </c>
      <c r="K491" t="s">
        <v>860</v>
      </c>
      <c r="L491">
        <v>1191</v>
      </c>
      <c r="N491">
        <v>1013</v>
      </c>
      <c r="O491" t="s">
        <v>861</v>
      </c>
      <c r="P491" t="s">
        <v>861</v>
      </c>
      <c r="Q491">
        <v>1</v>
      </c>
      <c r="W491">
        <v>0</v>
      </c>
      <c r="X491">
        <v>476480486</v>
      </c>
      <c r="Y491">
        <f>((AT491*1.15)*1.1)</f>
        <v>1.9734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5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1.56</v>
      </c>
      <c r="AU491" t="s">
        <v>26</v>
      </c>
      <c r="AV491">
        <v>1</v>
      </c>
      <c r="AW491">
        <v>2</v>
      </c>
      <c r="AX491">
        <v>60526838</v>
      </c>
      <c r="AY491">
        <v>1</v>
      </c>
      <c r="AZ491">
        <v>0</v>
      </c>
      <c r="BA491">
        <v>505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U491">
        <f>ROUND(AT491*Source!I175*AH491*AL491,2)</f>
        <v>0</v>
      </c>
      <c r="CV491">
        <f>ROUND(Y491*Source!I175,9)</f>
        <v>2.0918040000000002</v>
      </c>
      <c r="CW491">
        <v>0</v>
      </c>
      <c r="CX491">
        <f>ROUND(Y491*Source!I175,9)</f>
        <v>2.0918040000000002</v>
      </c>
      <c r="CY491">
        <f>AD491</f>
        <v>0</v>
      </c>
      <c r="CZ491">
        <f>AH491</f>
        <v>0</v>
      </c>
      <c r="DA491">
        <f>AL491</f>
        <v>1</v>
      </c>
      <c r="DB491">
        <f>ROUND(((ROUND(AT491*CZ491,2)*1.15)*1.1),6)</f>
        <v>0</v>
      </c>
      <c r="DC491">
        <f>ROUND(((ROUND(AT491*AG491,2)*1.15)*1.1),6)</f>
        <v>0</v>
      </c>
      <c r="DD491" t="s">
        <v>3</v>
      </c>
      <c r="DE491" t="s">
        <v>3</v>
      </c>
      <c r="DF491">
        <f t="shared" si="279"/>
        <v>0</v>
      </c>
      <c r="DG491">
        <f t="shared" si="276"/>
        <v>0</v>
      </c>
      <c r="DH491">
        <f t="shared" si="277"/>
        <v>0</v>
      </c>
      <c r="DI491">
        <f t="shared" si="259"/>
        <v>0</v>
      </c>
      <c r="DJ491">
        <f>DI491</f>
        <v>0</v>
      </c>
      <c r="DK491">
        <v>0</v>
      </c>
      <c r="DL491" t="s">
        <v>3</v>
      </c>
      <c r="DM491">
        <v>0</v>
      </c>
      <c r="DN491" t="s">
        <v>3</v>
      </c>
      <c r="DO491">
        <v>0</v>
      </c>
    </row>
    <row r="492" spans="1:119" x14ac:dyDescent="0.2">
      <c r="A492">
        <f>ROW(Source!A175)</f>
        <v>175</v>
      </c>
      <c r="B492">
        <v>59204059</v>
      </c>
      <c r="C492">
        <v>60526835</v>
      </c>
      <c r="D492">
        <v>58340296</v>
      </c>
      <c r="E492">
        <v>1</v>
      </c>
      <c r="F492">
        <v>1</v>
      </c>
      <c r="G492">
        <v>1080</v>
      </c>
      <c r="H492">
        <v>2</v>
      </c>
      <c r="I492" t="s">
        <v>935</v>
      </c>
      <c r="J492" t="s">
        <v>936</v>
      </c>
      <c r="K492" t="s">
        <v>937</v>
      </c>
      <c r="L492">
        <v>1368</v>
      </c>
      <c r="N492">
        <v>1011</v>
      </c>
      <c r="O492" t="s">
        <v>865</v>
      </c>
      <c r="P492" t="s">
        <v>865</v>
      </c>
      <c r="Q492">
        <v>1</v>
      </c>
      <c r="W492">
        <v>0</v>
      </c>
      <c r="X492">
        <v>-2102369931</v>
      </c>
      <c r="Y492">
        <f>((AT492*1.25)*1.1)</f>
        <v>0.96250000000000013</v>
      </c>
      <c r="AA492">
        <v>0</v>
      </c>
      <c r="AB492">
        <v>18.18</v>
      </c>
      <c r="AC492">
        <v>0</v>
      </c>
      <c r="AD492">
        <v>0</v>
      </c>
      <c r="AE492">
        <v>0</v>
      </c>
      <c r="AF492">
        <v>1.57</v>
      </c>
      <c r="AG492">
        <v>0</v>
      </c>
      <c r="AH492">
        <v>0</v>
      </c>
      <c r="AI492">
        <v>1</v>
      </c>
      <c r="AJ492">
        <v>10.85</v>
      </c>
      <c r="AK492">
        <v>54.99</v>
      </c>
      <c r="AL492">
        <v>1</v>
      </c>
      <c r="AM492">
        <v>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0.7</v>
      </c>
      <c r="AU492" t="s">
        <v>866</v>
      </c>
      <c r="AV492">
        <v>0</v>
      </c>
      <c r="AW492">
        <v>2</v>
      </c>
      <c r="AX492">
        <v>60526839</v>
      </c>
      <c r="AY492">
        <v>1</v>
      </c>
      <c r="AZ492">
        <v>0</v>
      </c>
      <c r="BA492">
        <v>506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f>ROUND(Y492*Source!I175*DO492,9)</f>
        <v>0</v>
      </c>
      <c r="CX492">
        <f>ROUND(Y492*Source!I175,9)</f>
        <v>1.0202500000000001</v>
      </c>
      <c r="CY492">
        <f>AB492</f>
        <v>18.18</v>
      </c>
      <c r="CZ492">
        <f>AF492</f>
        <v>1.57</v>
      </c>
      <c r="DA492">
        <f>AJ492</f>
        <v>10.85</v>
      </c>
      <c r="DB492">
        <f>ROUND(((ROUND(AT492*CZ492,2)*1.25)*1.1),6)</f>
        <v>1.5125</v>
      </c>
      <c r="DC492">
        <f>ROUND(((ROUND(AT492*AG492,2)*1.25)*1.1),6)</f>
        <v>0</v>
      </c>
      <c r="DD492" t="s">
        <v>3</v>
      </c>
      <c r="DE492" t="s">
        <v>3</v>
      </c>
      <c r="DF492">
        <f t="shared" si="279"/>
        <v>0</v>
      </c>
      <c r="DG492">
        <f>ROUND(ROUND(AF492*AJ492,2)*CX492,2)</f>
        <v>17.37</v>
      </c>
      <c r="DH492">
        <f>ROUND(ROUND(AG492*AK492,2)*CX492,2)</f>
        <v>0</v>
      </c>
      <c r="DI492">
        <f t="shared" si="259"/>
        <v>0</v>
      </c>
      <c r="DJ492">
        <f>DG492</f>
        <v>17.37</v>
      </c>
      <c r="DK492">
        <v>0</v>
      </c>
      <c r="DL492" t="s">
        <v>3</v>
      </c>
      <c r="DM492">
        <v>0</v>
      </c>
      <c r="DN492" t="s">
        <v>3</v>
      </c>
      <c r="DO492">
        <v>0</v>
      </c>
    </row>
    <row r="493" spans="1:119" x14ac:dyDescent="0.2">
      <c r="A493">
        <f>ROW(Source!A177)</f>
        <v>177</v>
      </c>
      <c r="B493">
        <v>59204062</v>
      </c>
      <c r="C493">
        <v>60526840</v>
      </c>
      <c r="D493">
        <v>58266404</v>
      </c>
      <c r="E493">
        <v>1080</v>
      </c>
      <c r="F493">
        <v>1</v>
      </c>
      <c r="G493">
        <v>1080</v>
      </c>
      <c r="H493">
        <v>1</v>
      </c>
      <c r="I493" t="s">
        <v>859</v>
      </c>
      <c r="J493" t="s">
        <v>3</v>
      </c>
      <c r="K493" t="s">
        <v>860</v>
      </c>
      <c r="L493">
        <v>1191</v>
      </c>
      <c r="N493">
        <v>1013</v>
      </c>
      <c r="O493" t="s">
        <v>861</v>
      </c>
      <c r="P493" t="s">
        <v>861</v>
      </c>
      <c r="Q493">
        <v>1</v>
      </c>
      <c r="W493">
        <v>0</v>
      </c>
      <c r="X493">
        <v>476480486</v>
      </c>
      <c r="Y493">
        <f>((AT493*1.15)*1.1)</f>
        <v>3.2890000000000001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1</v>
      </c>
      <c r="AL493">
        <v>1</v>
      </c>
      <c r="AM493">
        <v>-2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2.6</v>
      </c>
      <c r="AU493" t="s">
        <v>26</v>
      </c>
      <c r="AV493">
        <v>1</v>
      </c>
      <c r="AW493">
        <v>2</v>
      </c>
      <c r="AX493">
        <v>60526849</v>
      </c>
      <c r="AY493">
        <v>1</v>
      </c>
      <c r="AZ493">
        <v>0</v>
      </c>
      <c r="BA493">
        <v>507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U493">
        <f>ROUND(AT493*Source!I177*AH493*AL493,2)</f>
        <v>0</v>
      </c>
      <c r="CV493">
        <f>ROUND(Y493*Source!I177,9)</f>
        <v>3.2890000000000001</v>
      </c>
      <c r="CW493">
        <v>0</v>
      </c>
      <c r="CX493">
        <f>ROUND(Y493*Source!I177,9)</f>
        <v>3.2890000000000001</v>
      </c>
      <c r="CY493">
        <f>AD493</f>
        <v>0</v>
      </c>
      <c r="CZ493">
        <f>AH493</f>
        <v>0</v>
      </c>
      <c r="DA493">
        <f>AL493</f>
        <v>1</v>
      </c>
      <c r="DB493">
        <f>ROUND(((ROUND(AT493*CZ493,2)*1.15)*1.1),6)</f>
        <v>0</v>
      </c>
      <c r="DC493">
        <f>ROUND(((ROUND(AT493*AG493,2)*1.15)*1.1),6)</f>
        <v>0</v>
      </c>
      <c r="DD493" t="s">
        <v>3</v>
      </c>
      <c r="DE493" t="s">
        <v>3</v>
      </c>
      <c r="DF493">
        <f t="shared" si="279"/>
        <v>0</v>
      </c>
      <c r="DG493">
        <f t="shared" ref="DG493:DG501" si="280">ROUND(ROUND(AF493,2)*CX493,2)</f>
        <v>0</v>
      </c>
      <c r="DH493">
        <f t="shared" ref="DH493:DH501" si="281">ROUND(ROUND(AG493,2)*CX493,2)</f>
        <v>0</v>
      </c>
      <c r="DI493">
        <f t="shared" si="259"/>
        <v>0</v>
      </c>
      <c r="DJ493">
        <f>DI493</f>
        <v>0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">
      <c r="A494">
        <f>ROW(Source!A177)</f>
        <v>177</v>
      </c>
      <c r="B494">
        <v>59204062</v>
      </c>
      <c r="C494">
        <v>60526840</v>
      </c>
      <c r="D494">
        <v>58340279</v>
      </c>
      <c r="E494">
        <v>1</v>
      </c>
      <c r="F494">
        <v>1</v>
      </c>
      <c r="G494">
        <v>1080</v>
      </c>
      <c r="H494">
        <v>2</v>
      </c>
      <c r="I494" t="s">
        <v>938</v>
      </c>
      <c r="J494" t="s">
        <v>939</v>
      </c>
      <c r="K494" t="s">
        <v>940</v>
      </c>
      <c r="L494">
        <v>1368</v>
      </c>
      <c r="N494">
        <v>1011</v>
      </c>
      <c r="O494" t="s">
        <v>865</v>
      </c>
      <c r="P494" t="s">
        <v>865</v>
      </c>
      <c r="Q494">
        <v>1</v>
      </c>
      <c r="W494">
        <v>0</v>
      </c>
      <c r="X494">
        <v>-2065404138</v>
      </c>
      <c r="Y494">
        <f>((AT494*1.25)*1.1)</f>
        <v>0.86625000000000008</v>
      </c>
      <c r="AA494">
        <v>0</v>
      </c>
      <c r="AB494">
        <v>7.59</v>
      </c>
      <c r="AC494">
        <v>0</v>
      </c>
      <c r="AD494">
        <v>0</v>
      </c>
      <c r="AE494">
        <v>0</v>
      </c>
      <c r="AF494">
        <v>7.11</v>
      </c>
      <c r="AG494">
        <v>0</v>
      </c>
      <c r="AH494">
        <v>0</v>
      </c>
      <c r="AI494">
        <v>1</v>
      </c>
      <c r="AJ494">
        <v>1</v>
      </c>
      <c r="AK494">
        <v>1</v>
      </c>
      <c r="AL494">
        <v>1</v>
      </c>
      <c r="AM494">
        <v>-2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0.63</v>
      </c>
      <c r="AU494" t="s">
        <v>866</v>
      </c>
      <c r="AV494">
        <v>0</v>
      </c>
      <c r="AW494">
        <v>2</v>
      </c>
      <c r="AX494">
        <v>60526850</v>
      </c>
      <c r="AY494">
        <v>1</v>
      </c>
      <c r="AZ494">
        <v>0</v>
      </c>
      <c r="BA494">
        <v>508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f>ROUND(Y494*Source!I177*DO494,9)</f>
        <v>0</v>
      </c>
      <c r="CX494">
        <f>ROUND(Y494*Source!I177,9)</f>
        <v>0.86624999999999996</v>
      </c>
      <c r="CY494">
        <f>AB494</f>
        <v>7.59</v>
      </c>
      <c r="CZ494">
        <f>AF494</f>
        <v>7.11</v>
      </c>
      <c r="DA494">
        <f>AJ494</f>
        <v>1</v>
      </c>
      <c r="DB494">
        <f>ROUND(((ROUND(AT494*CZ494,2)*1.25)*1.1),6)</f>
        <v>6.16</v>
      </c>
      <c r="DC494">
        <f>ROUND(((ROUND(AT494*AG494,2)*1.25)*1.1),6)</f>
        <v>0</v>
      </c>
      <c r="DD494" t="s">
        <v>3</v>
      </c>
      <c r="DE494" t="s">
        <v>3</v>
      </c>
      <c r="DF494">
        <f t="shared" si="279"/>
        <v>0</v>
      </c>
      <c r="DG494">
        <f t="shared" si="280"/>
        <v>6.16</v>
      </c>
      <c r="DH494">
        <f t="shared" si="281"/>
        <v>0</v>
      </c>
      <c r="DI494">
        <f t="shared" si="259"/>
        <v>0</v>
      </c>
      <c r="DJ494">
        <f>DG494</f>
        <v>6.16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">
      <c r="A495">
        <f>ROW(Source!A177)</f>
        <v>177</v>
      </c>
      <c r="B495">
        <v>59204062</v>
      </c>
      <c r="C495">
        <v>60526840</v>
      </c>
      <c r="D495">
        <v>58340578</v>
      </c>
      <c r="E495">
        <v>1</v>
      </c>
      <c r="F495">
        <v>1</v>
      </c>
      <c r="G495">
        <v>1080</v>
      </c>
      <c r="H495">
        <v>2</v>
      </c>
      <c r="I495" t="s">
        <v>862</v>
      </c>
      <c r="J495" t="s">
        <v>863</v>
      </c>
      <c r="K495" t="s">
        <v>864</v>
      </c>
      <c r="L495">
        <v>1368</v>
      </c>
      <c r="N495">
        <v>1011</v>
      </c>
      <c r="O495" t="s">
        <v>865</v>
      </c>
      <c r="P495" t="s">
        <v>865</v>
      </c>
      <c r="Q495">
        <v>1</v>
      </c>
      <c r="W495">
        <v>0</v>
      </c>
      <c r="X495">
        <v>-1985943078</v>
      </c>
      <c r="Y495">
        <f>((AT495*1.25)*1.1)</f>
        <v>2.7500000000000004E-2</v>
      </c>
      <c r="AA495">
        <v>0</v>
      </c>
      <c r="AB495">
        <v>88.67</v>
      </c>
      <c r="AC495">
        <v>13.47</v>
      </c>
      <c r="AD495">
        <v>0</v>
      </c>
      <c r="AE495">
        <v>0</v>
      </c>
      <c r="AF495">
        <v>83.1</v>
      </c>
      <c r="AG495">
        <v>12.62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-2</v>
      </c>
      <c r="AN495">
        <v>0</v>
      </c>
      <c r="AO495">
        <v>1</v>
      </c>
      <c r="AP495">
        <v>1</v>
      </c>
      <c r="AQ495">
        <v>0</v>
      </c>
      <c r="AR495">
        <v>0</v>
      </c>
      <c r="AS495" t="s">
        <v>3</v>
      </c>
      <c r="AT495">
        <v>0.02</v>
      </c>
      <c r="AU495" t="s">
        <v>866</v>
      </c>
      <c r="AV495">
        <v>0</v>
      </c>
      <c r="AW495">
        <v>2</v>
      </c>
      <c r="AX495">
        <v>60526851</v>
      </c>
      <c r="AY495">
        <v>1</v>
      </c>
      <c r="AZ495">
        <v>0</v>
      </c>
      <c r="BA495">
        <v>509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f>ROUND(Y495*Source!I177*DO495,9)</f>
        <v>0.34705000000000003</v>
      </c>
      <c r="CX495">
        <f>ROUND(Y495*Source!I177,9)</f>
        <v>2.75E-2</v>
      </c>
      <c r="CY495">
        <f>AB495</f>
        <v>88.67</v>
      </c>
      <c r="CZ495">
        <f>AF495</f>
        <v>83.1</v>
      </c>
      <c r="DA495">
        <f>AJ495</f>
        <v>1</v>
      </c>
      <c r="DB495">
        <f>ROUND(((ROUND(AT495*CZ495,2)*1.25)*1.1),6)</f>
        <v>2.2825000000000002</v>
      </c>
      <c r="DC495">
        <f>ROUND(((ROUND(AT495*AG495,2)*1.25)*1.1),6)</f>
        <v>0.34375</v>
      </c>
      <c r="DD495" t="s">
        <v>3</v>
      </c>
      <c r="DE495" t="s">
        <v>3</v>
      </c>
      <c r="DF495">
        <f t="shared" si="279"/>
        <v>0</v>
      </c>
      <c r="DG495">
        <f t="shared" si="280"/>
        <v>2.29</v>
      </c>
      <c r="DH495">
        <f t="shared" si="281"/>
        <v>0.35</v>
      </c>
      <c r="DI495">
        <f t="shared" si="259"/>
        <v>0</v>
      </c>
      <c r="DJ495">
        <f>DG495</f>
        <v>2.29</v>
      </c>
      <c r="DK495">
        <v>0</v>
      </c>
      <c r="DL495" t="s">
        <v>867</v>
      </c>
      <c r="DM495">
        <v>0</v>
      </c>
      <c r="DN495" t="s">
        <v>861</v>
      </c>
      <c r="DO495">
        <v>12.62</v>
      </c>
    </row>
    <row r="496" spans="1:119" x14ac:dyDescent="0.2">
      <c r="A496">
        <f>ROW(Source!A177)</f>
        <v>177</v>
      </c>
      <c r="B496">
        <v>59204062</v>
      </c>
      <c r="C496">
        <v>60526840</v>
      </c>
      <c r="D496">
        <v>58309957</v>
      </c>
      <c r="E496">
        <v>1</v>
      </c>
      <c r="F496">
        <v>1</v>
      </c>
      <c r="G496">
        <v>1080</v>
      </c>
      <c r="H496">
        <v>3</v>
      </c>
      <c r="I496" t="s">
        <v>941</v>
      </c>
      <c r="J496" t="s">
        <v>942</v>
      </c>
      <c r="K496" t="s">
        <v>943</v>
      </c>
      <c r="L496">
        <v>1348</v>
      </c>
      <c r="N496">
        <v>1009</v>
      </c>
      <c r="O496" t="s">
        <v>900</v>
      </c>
      <c r="P496" t="s">
        <v>900</v>
      </c>
      <c r="Q496">
        <v>1000</v>
      </c>
      <c r="W496">
        <v>0</v>
      </c>
      <c r="X496">
        <v>-1106207263</v>
      </c>
      <c r="Y496">
        <f>AT496</f>
        <v>3.3E-4</v>
      </c>
      <c r="AA496">
        <v>9879.51</v>
      </c>
      <c r="AB496">
        <v>0</v>
      </c>
      <c r="AC496">
        <v>0</v>
      </c>
      <c r="AD496">
        <v>0</v>
      </c>
      <c r="AE496">
        <v>9879.51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-2</v>
      </c>
      <c r="AN496">
        <v>0</v>
      </c>
      <c r="AO496">
        <v>1</v>
      </c>
      <c r="AP496">
        <v>1</v>
      </c>
      <c r="AQ496">
        <v>0</v>
      </c>
      <c r="AR496">
        <v>0</v>
      </c>
      <c r="AS496" t="s">
        <v>3</v>
      </c>
      <c r="AT496">
        <v>3.3E-4</v>
      </c>
      <c r="AU496" t="s">
        <v>3</v>
      </c>
      <c r="AV496">
        <v>0</v>
      </c>
      <c r="AW496">
        <v>2</v>
      </c>
      <c r="AX496">
        <v>60526852</v>
      </c>
      <c r="AY496">
        <v>1</v>
      </c>
      <c r="AZ496">
        <v>0</v>
      </c>
      <c r="BA496">
        <v>510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v>0</v>
      </c>
      <c r="CX496">
        <f>ROUND(Y496*Source!I177,9)</f>
        <v>3.3E-4</v>
      </c>
      <c r="CY496">
        <f>AA496</f>
        <v>9879.51</v>
      </c>
      <c r="CZ496">
        <f>AE496</f>
        <v>9879.51</v>
      </c>
      <c r="DA496">
        <f>AI496</f>
        <v>1</v>
      </c>
      <c r="DB496">
        <f>ROUND(ROUND(AT496*CZ496,2),6)</f>
        <v>3.26</v>
      </c>
      <c r="DC496">
        <f>ROUND(ROUND(AT496*AG496,2),6)</f>
        <v>0</v>
      </c>
      <c r="DD496" t="s">
        <v>3</v>
      </c>
      <c r="DE496" t="s">
        <v>3</v>
      </c>
      <c r="DF496">
        <f t="shared" si="279"/>
        <v>3.26</v>
      </c>
      <c r="DG496">
        <f t="shared" si="280"/>
        <v>0</v>
      </c>
      <c r="DH496">
        <f t="shared" si="281"/>
        <v>0</v>
      </c>
      <c r="DI496">
        <f t="shared" si="259"/>
        <v>0</v>
      </c>
      <c r="DJ496">
        <f>DF496</f>
        <v>3.26</v>
      </c>
      <c r="DK496">
        <v>0</v>
      </c>
      <c r="DL496" t="s">
        <v>3</v>
      </c>
      <c r="DM496">
        <v>0</v>
      </c>
      <c r="DN496" t="s">
        <v>3</v>
      </c>
      <c r="DO496">
        <v>0</v>
      </c>
    </row>
    <row r="497" spans="1:119" x14ac:dyDescent="0.2">
      <c r="A497">
        <f>ROW(Source!A177)</f>
        <v>177</v>
      </c>
      <c r="B497">
        <v>59204062</v>
      </c>
      <c r="C497">
        <v>60526840</v>
      </c>
      <c r="D497">
        <v>58308765</v>
      </c>
      <c r="E497">
        <v>1</v>
      </c>
      <c r="F497">
        <v>1</v>
      </c>
      <c r="G497">
        <v>1080</v>
      </c>
      <c r="H497">
        <v>3</v>
      </c>
      <c r="I497" t="s">
        <v>944</v>
      </c>
      <c r="J497" t="s">
        <v>945</v>
      </c>
      <c r="K497" t="s">
        <v>946</v>
      </c>
      <c r="L497">
        <v>1348</v>
      </c>
      <c r="N497">
        <v>1009</v>
      </c>
      <c r="O497" t="s">
        <v>900</v>
      </c>
      <c r="P497" t="s">
        <v>900</v>
      </c>
      <c r="Q497">
        <v>1000</v>
      </c>
      <c r="W497">
        <v>0</v>
      </c>
      <c r="X497">
        <v>-1123198217</v>
      </c>
      <c r="Y497">
        <f>AT497</f>
        <v>2.0699999999999998E-3</v>
      </c>
      <c r="AA497">
        <v>17868.28</v>
      </c>
      <c r="AB497">
        <v>0</v>
      </c>
      <c r="AC497">
        <v>0</v>
      </c>
      <c r="AD497">
        <v>0</v>
      </c>
      <c r="AE497">
        <v>17868.28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-2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2.0699999999999998E-3</v>
      </c>
      <c r="AU497" t="s">
        <v>3</v>
      </c>
      <c r="AV497">
        <v>0</v>
      </c>
      <c r="AW497">
        <v>2</v>
      </c>
      <c r="AX497">
        <v>60526853</v>
      </c>
      <c r="AY497">
        <v>1</v>
      </c>
      <c r="AZ497">
        <v>0</v>
      </c>
      <c r="BA497">
        <v>511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V497">
        <v>0</v>
      </c>
      <c r="CW497">
        <v>0</v>
      </c>
      <c r="CX497">
        <f>ROUND(Y497*Source!I177,9)</f>
        <v>2.0699999999999998E-3</v>
      </c>
      <c r="CY497">
        <f>AA497</f>
        <v>17868.28</v>
      </c>
      <c r="CZ497">
        <f>AE497</f>
        <v>17868.28</v>
      </c>
      <c r="DA497">
        <f>AI497</f>
        <v>1</v>
      </c>
      <c r="DB497">
        <f>ROUND(ROUND(AT497*CZ497,2),6)</f>
        <v>36.99</v>
      </c>
      <c r="DC497">
        <f>ROUND(ROUND(AT497*AG497,2),6)</f>
        <v>0</v>
      </c>
      <c r="DD497" t="s">
        <v>3</v>
      </c>
      <c r="DE497" t="s">
        <v>3</v>
      </c>
      <c r="DF497">
        <f t="shared" si="279"/>
        <v>36.99</v>
      </c>
      <c r="DG497">
        <f t="shared" si="280"/>
        <v>0</v>
      </c>
      <c r="DH497">
        <f t="shared" si="281"/>
        <v>0</v>
      </c>
      <c r="DI497">
        <f t="shared" si="259"/>
        <v>0</v>
      </c>
      <c r="DJ497">
        <f>DF497</f>
        <v>36.99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">
      <c r="A498">
        <f>ROW(Source!A177)</f>
        <v>177</v>
      </c>
      <c r="B498">
        <v>59204062</v>
      </c>
      <c r="C498">
        <v>60526840</v>
      </c>
      <c r="D498">
        <v>58325932</v>
      </c>
      <c r="E498">
        <v>1</v>
      </c>
      <c r="F498">
        <v>1</v>
      </c>
      <c r="G498">
        <v>1080</v>
      </c>
      <c r="H498">
        <v>3</v>
      </c>
      <c r="I498" t="s">
        <v>231</v>
      </c>
      <c r="J498" t="s">
        <v>233</v>
      </c>
      <c r="K498" t="s">
        <v>232</v>
      </c>
      <c r="L498">
        <v>1354</v>
      </c>
      <c r="N498">
        <v>1010</v>
      </c>
      <c r="O498" t="s">
        <v>39</v>
      </c>
      <c r="P498" t="s">
        <v>39</v>
      </c>
      <c r="Q498">
        <v>1</v>
      </c>
      <c r="W498">
        <v>0</v>
      </c>
      <c r="X498">
        <v>-2080965316</v>
      </c>
      <c r="Y498">
        <f>AT498</f>
        <v>2</v>
      </c>
      <c r="AA498">
        <v>107.23</v>
      </c>
      <c r="AB498">
        <v>0</v>
      </c>
      <c r="AC498">
        <v>0</v>
      </c>
      <c r="AD498">
        <v>0</v>
      </c>
      <c r="AE498">
        <v>107.23</v>
      </c>
      <c r="AF498">
        <v>0</v>
      </c>
      <c r="AG498">
        <v>0</v>
      </c>
      <c r="AH498">
        <v>0</v>
      </c>
      <c r="AI498">
        <v>1</v>
      </c>
      <c r="AJ498">
        <v>1</v>
      </c>
      <c r="AK498">
        <v>1</v>
      </c>
      <c r="AL498">
        <v>1</v>
      </c>
      <c r="AM498">
        <v>0</v>
      </c>
      <c r="AN498">
        <v>0</v>
      </c>
      <c r="AO498">
        <v>0</v>
      </c>
      <c r="AP498">
        <v>1</v>
      </c>
      <c r="AQ498">
        <v>0</v>
      </c>
      <c r="AR498">
        <v>0</v>
      </c>
      <c r="AS498" t="s">
        <v>3</v>
      </c>
      <c r="AT498">
        <v>2</v>
      </c>
      <c r="AU498" t="s">
        <v>3</v>
      </c>
      <c r="AV498">
        <v>0</v>
      </c>
      <c r="AW498">
        <v>1</v>
      </c>
      <c r="AX498">
        <v>-1</v>
      </c>
      <c r="AY498">
        <v>0</v>
      </c>
      <c r="AZ498">
        <v>0</v>
      </c>
      <c r="BA498" t="s">
        <v>3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v>0</v>
      </c>
      <c r="CX498">
        <f>ROUND(Y498*Source!I177,9)</f>
        <v>2</v>
      </c>
      <c r="CY498">
        <f>AA498</f>
        <v>107.23</v>
      </c>
      <c r="CZ498">
        <f>AE498</f>
        <v>107.23</v>
      </c>
      <c r="DA498">
        <f>AI498</f>
        <v>1</v>
      </c>
      <c r="DB498">
        <f>ROUND(ROUND(AT498*CZ498,2),6)</f>
        <v>214.46</v>
      </c>
      <c r="DC498">
        <f>ROUND(ROUND(AT498*AG498,2),6)</f>
        <v>0</v>
      </c>
      <c r="DD498" t="s">
        <v>3</v>
      </c>
      <c r="DE498" t="s">
        <v>3</v>
      </c>
      <c r="DF498">
        <f t="shared" si="279"/>
        <v>214.46</v>
      </c>
      <c r="DG498">
        <f t="shared" si="280"/>
        <v>0</v>
      </c>
      <c r="DH498">
        <f t="shared" si="281"/>
        <v>0</v>
      </c>
      <c r="DI498">
        <f t="shared" si="259"/>
        <v>0</v>
      </c>
      <c r="DJ498">
        <f>DF498</f>
        <v>214.46</v>
      </c>
      <c r="DK498">
        <v>0</v>
      </c>
      <c r="DL498" t="s">
        <v>3</v>
      </c>
      <c r="DM498">
        <v>0</v>
      </c>
      <c r="DN498" t="s">
        <v>3</v>
      </c>
      <c r="DO498">
        <v>0</v>
      </c>
    </row>
    <row r="499" spans="1:119" x14ac:dyDescent="0.2">
      <c r="A499">
        <f>ROW(Source!A177)</f>
        <v>177</v>
      </c>
      <c r="B499">
        <v>59204062</v>
      </c>
      <c r="C499">
        <v>60526840</v>
      </c>
      <c r="D499">
        <v>58327235</v>
      </c>
      <c r="E499">
        <v>1</v>
      </c>
      <c r="F499">
        <v>1</v>
      </c>
      <c r="G499">
        <v>1080</v>
      </c>
      <c r="H499">
        <v>3</v>
      </c>
      <c r="I499" t="s">
        <v>235</v>
      </c>
      <c r="J499" t="s">
        <v>237</v>
      </c>
      <c r="K499" t="s">
        <v>236</v>
      </c>
      <c r="L499">
        <v>1354</v>
      </c>
      <c r="N499">
        <v>1010</v>
      </c>
      <c r="O499" t="s">
        <v>39</v>
      </c>
      <c r="P499" t="s">
        <v>39</v>
      </c>
      <c r="Q499">
        <v>1</v>
      </c>
      <c r="W499">
        <v>0</v>
      </c>
      <c r="X499">
        <v>1549311192</v>
      </c>
      <c r="Y499">
        <f>AT499</f>
        <v>1</v>
      </c>
      <c r="AA499">
        <v>795.8</v>
      </c>
      <c r="AB499">
        <v>0</v>
      </c>
      <c r="AC499">
        <v>0</v>
      </c>
      <c r="AD499">
        <v>0</v>
      </c>
      <c r="AE499">
        <v>795.8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1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0</v>
      </c>
      <c r="AS499" t="s">
        <v>3</v>
      </c>
      <c r="AT499">
        <v>1</v>
      </c>
      <c r="AU499" t="s">
        <v>3</v>
      </c>
      <c r="AV499">
        <v>0</v>
      </c>
      <c r="AW499">
        <v>1</v>
      </c>
      <c r="AX499">
        <v>-1</v>
      </c>
      <c r="AY499">
        <v>0</v>
      </c>
      <c r="AZ499">
        <v>0</v>
      </c>
      <c r="BA499" t="s">
        <v>3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v>0</v>
      </c>
      <c r="CX499">
        <f>ROUND(Y499*Source!I177,9)</f>
        <v>1</v>
      </c>
      <c r="CY499">
        <f>AA499</f>
        <v>795.8</v>
      </c>
      <c r="CZ499">
        <f>AE499</f>
        <v>795.8</v>
      </c>
      <c r="DA499">
        <f>AI499</f>
        <v>1</v>
      </c>
      <c r="DB499">
        <f>ROUND(ROUND(AT499*CZ499,2),6)</f>
        <v>795.8</v>
      </c>
      <c r="DC499">
        <f>ROUND(ROUND(AT499*AG499,2),6)</f>
        <v>0</v>
      </c>
      <c r="DD499" t="s">
        <v>3</v>
      </c>
      <c r="DE499" t="s">
        <v>3</v>
      </c>
      <c r="DF499">
        <f t="shared" si="279"/>
        <v>795.8</v>
      </c>
      <c r="DG499">
        <f t="shared" si="280"/>
        <v>0</v>
      </c>
      <c r="DH499">
        <f t="shared" si="281"/>
        <v>0</v>
      </c>
      <c r="DI499">
        <f t="shared" si="259"/>
        <v>0</v>
      </c>
      <c r="DJ499">
        <f>DF499</f>
        <v>795.8</v>
      </c>
      <c r="DK499">
        <v>0</v>
      </c>
      <c r="DL499" t="s">
        <v>3</v>
      </c>
      <c r="DM499">
        <v>0</v>
      </c>
      <c r="DN499" t="s">
        <v>3</v>
      </c>
      <c r="DO499">
        <v>0</v>
      </c>
    </row>
    <row r="500" spans="1:119" x14ac:dyDescent="0.2">
      <c r="A500">
        <f>ROW(Source!A177)</f>
        <v>177</v>
      </c>
      <c r="B500">
        <v>59204062</v>
      </c>
      <c r="C500">
        <v>60526840</v>
      </c>
      <c r="D500">
        <v>58330407</v>
      </c>
      <c r="E500">
        <v>1</v>
      </c>
      <c r="F500">
        <v>1</v>
      </c>
      <c r="G500">
        <v>1080</v>
      </c>
      <c r="H500">
        <v>3</v>
      </c>
      <c r="I500" t="s">
        <v>947</v>
      </c>
      <c r="J500" t="s">
        <v>948</v>
      </c>
      <c r="K500" t="s">
        <v>949</v>
      </c>
      <c r="L500">
        <v>1346</v>
      </c>
      <c r="N500">
        <v>1009</v>
      </c>
      <c r="O500" t="s">
        <v>880</v>
      </c>
      <c r="P500" t="s">
        <v>880</v>
      </c>
      <c r="Q500">
        <v>1</v>
      </c>
      <c r="W500">
        <v>0</v>
      </c>
      <c r="X500">
        <v>883542614</v>
      </c>
      <c r="Y500">
        <f>AT500</f>
        <v>0.1</v>
      </c>
      <c r="AA500">
        <v>19.28</v>
      </c>
      <c r="AB500">
        <v>0</v>
      </c>
      <c r="AC500">
        <v>0</v>
      </c>
      <c r="AD500">
        <v>0</v>
      </c>
      <c r="AE500">
        <v>19.28</v>
      </c>
      <c r="AF500">
        <v>0</v>
      </c>
      <c r="AG500">
        <v>0</v>
      </c>
      <c r="AH500">
        <v>0</v>
      </c>
      <c r="AI500">
        <v>1</v>
      </c>
      <c r="AJ500">
        <v>1</v>
      </c>
      <c r="AK500">
        <v>1</v>
      </c>
      <c r="AL500">
        <v>1</v>
      </c>
      <c r="AM500">
        <v>-2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0.1</v>
      </c>
      <c r="AU500" t="s">
        <v>3</v>
      </c>
      <c r="AV500">
        <v>0</v>
      </c>
      <c r="AW500">
        <v>2</v>
      </c>
      <c r="AX500">
        <v>60526854</v>
      </c>
      <c r="AY500">
        <v>1</v>
      </c>
      <c r="AZ500">
        <v>0</v>
      </c>
      <c r="BA500">
        <v>512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V500">
        <v>0</v>
      </c>
      <c r="CW500">
        <v>0</v>
      </c>
      <c r="CX500">
        <f>ROUND(Y500*Source!I177,9)</f>
        <v>0.1</v>
      </c>
      <c r="CY500">
        <f>AA500</f>
        <v>19.28</v>
      </c>
      <c r="CZ500">
        <f>AE500</f>
        <v>19.28</v>
      </c>
      <c r="DA500">
        <f>AI500</f>
        <v>1</v>
      </c>
      <c r="DB500">
        <f>ROUND(ROUND(AT500*CZ500,2),6)</f>
        <v>1.93</v>
      </c>
      <c r="DC500">
        <f>ROUND(ROUND(AT500*AG500,2),6)</f>
        <v>0</v>
      </c>
      <c r="DD500" t="s">
        <v>3</v>
      </c>
      <c r="DE500" t="s">
        <v>3</v>
      </c>
      <c r="DF500">
        <f t="shared" si="279"/>
        <v>1.93</v>
      </c>
      <c r="DG500">
        <f t="shared" si="280"/>
        <v>0</v>
      </c>
      <c r="DH500">
        <f t="shared" si="281"/>
        <v>0</v>
      </c>
      <c r="DI500">
        <f t="shared" si="259"/>
        <v>0</v>
      </c>
      <c r="DJ500">
        <f>DF500</f>
        <v>1.93</v>
      </c>
      <c r="DK500">
        <v>0</v>
      </c>
      <c r="DL500" t="s">
        <v>3</v>
      </c>
      <c r="DM500">
        <v>0</v>
      </c>
      <c r="DN500" t="s">
        <v>3</v>
      </c>
      <c r="DO500">
        <v>0</v>
      </c>
    </row>
    <row r="501" spans="1:119" x14ac:dyDescent="0.2">
      <c r="A501">
        <f>ROW(Source!A178)</f>
        <v>178</v>
      </c>
      <c r="B501">
        <v>59204059</v>
      </c>
      <c r="C501">
        <v>60526840</v>
      </c>
      <c r="D501">
        <v>58266404</v>
      </c>
      <c r="E501">
        <v>1080</v>
      </c>
      <c r="F501">
        <v>1</v>
      </c>
      <c r="G501">
        <v>1080</v>
      </c>
      <c r="H501">
        <v>1</v>
      </c>
      <c r="I501" t="s">
        <v>859</v>
      </c>
      <c r="J501" t="s">
        <v>3</v>
      </c>
      <c r="K501" t="s">
        <v>860</v>
      </c>
      <c r="L501">
        <v>1191</v>
      </c>
      <c r="N501">
        <v>1013</v>
      </c>
      <c r="O501" t="s">
        <v>861</v>
      </c>
      <c r="P501" t="s">
        <v>861</v>
      </c>
      <c r="Q501">
        <v>1</v>
      </c>
      <c r="W501">
        <v>0</v>
      </c>
      <c r="X501">
        <v>476480486</v>
      </c>
      <c r="Y501">
        <f>((AT501*1.15)*1.1)</f>
        <v>3.2890000000000001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1</v>
      </c>
      <c r="AK501">
        <v>1</v>
      </c>
      <c r="AL501">
        <v>1</v>
      </c>
      <c r="AM501">
        <v>5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2.6</v>
      </c>
      <c r="AU501" t="s">
        <v>26</v>
      </c>
      <c r="AV501">
        <v>1</v>
      </c>
      <c r="AW501">
        <v>2</v>
      </c>
      <c r="AX501">
        <v>60526849</v>
      </c>
      <c r="AY501">
        <v>1</v>
      </c>
      <c r="AZ501">
        <v>0</v>
      </c>
      <c r="BA501">
        <v>515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U501">
        <f>ROUND(AT501*Source!I178*AH501*AL501,2)</f>
        <v>0</v>
      </c>
      <c r="CV501">
        <f>ROUND(Y501*Source!I178,9)</f>
        <v>3.2890000000000001</v>
      </c>
      <c r="CW501">
        <v>0</v>
      </c>
      <c r="CX501">
        <f>ROUND(Y501*Source!I178,9)</f>
        <v>3.2890000000000001</v>
      </c>
      <c r="CY501">
        <f>AD501</f>
        <v>0</v>
      </c>
      <c r="CZ501">
        <f>AH501</f>
        <v>0</v>
      </c>
      <c r="DA501">
        <f>AL501</f>
        <v>1</v>
      </c>
      <c r="DB501">
        <f>ROUND(((ROUND(AT501*CZ501,2)*1.15)*1.1),6)</f>
        <v>0</v>
      </c>
      <c r="DC501">
        <f>ROUND(((ROUND(AT501*AG501,2)*1.15)*1.1),6)</f>
        <v>0</v>
      </c>
      <c r="DD501" t="s">
        <v>3</v>
      </c>
      <c r="DE501" t="s">
        <v>3</v>
      </c>
      <c r="DF501">
        <f t="shared" si="279"/>
        <v>0</v>
      </c>
      <c r="DG501">
        <f t="shared" si="280"/>
        <v>0</v>
      </c>
      <c r="DH501">
        <f t="shared" si="281"/>
        <v>0</v>
      </c>
      <c r="DI501">
        <f t="shared" si="259"/>
        <v>0</v>
      </c>
      <c r="DJ501">
        <f>DI501</f>
        <v>0</v>
      </c>
      <c r="DK501">
        <v>0</v>
      </c>
      <c r="DL501" t="s">
        <v>3</v>
      </c>
      <c r="DM501">
        <v>0</v>
      </c>
      <c r="DN501" t="s">
        <v>3</v>
      </c>
      <c r="DO501">
        <v>0</v>
      </c>
    </row>
    <row r="502" spans="1:119" x14ac:dyDescent="0.2">
      <c r="A502">
        <f>ROW(Source!A178)</f>
        <v>178</v>
      </c>
      <c r="B502">
        <v>59204059</v>
      </c>
      <c r="C502">
        <v>60526840</v>
      </c>
      <c r="D502">
        <v>58340279</v>
      </c>
      <c r="E502">
        <v>1</v>
      </c>
      <c r="F502">
        <v>1</v>
      </c>
      <c r="G502">
        <v>1080</v>
      </c>
      <c r="H502">
        <v>2</v>
      </c>
      <c r="I502" t="s">
        <v>938</v>
      </c>
      <c r="J502" t="s">
        <v>939</v>
      </c>
      <c r="K502" t="s">
        <v>940</v>
      </c>
      <c r="L502">
        <v>1368</v>
      </c>
      <c r="N502">
        <v>1011</v>
      </c>
      <c r="O502" t="s">
        <v>865</v>
      </c>
      <c r="P502" t="s">
        <v>865</v>
      </c>
      <c r="Q502">
        <v>1</v>
      </c>
      <c r="W502">
        <v>0</v>
      </c>
      <c r="X502">
        <v>-2065404138</v>
      </c>
      <c r="Y502">
        <f>((AT502*1.25)*1.1)</f>
        <v>0.86625000000000008</v>
      </c>
      <c r="AA502">
        <v>0</v>
      </c>
      <c r="AB502">
        <v>87.47</v>
      </c>
      <c r="AC502">
        <v>0</v>
      </c>
      <c r="AD502">
        <v>0</v>
      </c>
      <c r="AE502">
        <v>0</v>
      </c>
      <c r="AF502">
        <v>7.11</v>
      </c>
      <c r="AG502">
        <v>0</v>
      </c>
      <c r="AH502">
        <v>0</v>
      </c>
      <c r="AI502">
        <v>1</v>
      </c>
      <c r="AJ502">
        <v>11.53</v>
      </c>
      <c r="AK502">
        <v>54.99</v>
      </c>
      <c r="AL502">
        <v>1</v>
      </c>
      <c r="AM502">
        <v>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0.63</v>
      </c>
      <c r="AU502" t="s">
        <v>866</v>
      </c>
      <c r="AV502">
        <v>0</v>
      </c>
      <c r="AW502">
        <v>2</v>
      </c>
      <c r="AX502">
        <v>60526850</v>
      </c>
      <c r="AY502">
        <v>1</v>
      </c>
      <c r="AZ502">
        <v>0</v>
      </c>
      <c r="BA502">
        <v>516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f>ROUND(Y502*Source!I178*DO502,9)</f>
        <v>0</v>
      </c>
      <c r="CX502">
        <f>ROUND(Y502*Source!I178,9)</f>
        <v>0.86624999999999996</v>
      </c>
      <c r="CY502">
        <f>AB502</f>
        <v>87.47</v>
      </c>
      <c r="CZ502">
        <f>AF502</f>
        <v>7.11</v>
      </c>
      <c r="DA502">
        <f>AJ502</f>
        <v>11.53</v>
      </c>
      <c r="DB502">
        <f>ROUND(((ROUND(AT502*CZ502,2)*1.25)*1.1),6)</f>
        <v>6.16</v>
      </c>
      <c r="DC502">
        <f>ROUND(((ROUND(AT502*AG502,2)*1.25)*1.1),6)</f>
        <v>0</v>
      </c>
      <c r="DD502" t="s">
        <v>3</v>
      </c>
      <c r="DE502" t="s">
        <v>3</v>
      </c>
      <c r="DF502">
        <f t="shared" si="279"/>
        <v>0</v>
      </c>
      <c r="DG502">
        <f>ROUND(ROUND(AF502*AJ502,2)*CX502,2)</f>
        <v>71.02</v>
      </c>
      <c r="DH502">
        <f>ROUND(ROUND(AG502*AK502,2)*CX502,2)</f>
        <v>0</v>
      </c>
      <c r="DI502">
        <f t="shared" si="259"/>
        <v>0</v>
      </c>
      <c r="DJ502">
        <f>DG502</f>
        <v>71.02</v>
      </c>
      <c r="DK502">
        <v>0</v>
      </c>
      <c r="DL502" t="s">
        <v>3</v>
      </c>
      <c r="DM502">
        <v>0</v>
      </c>
      <c r="DN502" t="s">
        <v>3</v>
      </c>
      <c r="DO502">
        <v>0</v>
      </c>
    </row>
    <row r="503" spans="1:119" x14ac:dyDescent="0.2">
      <c r="A503">
        <f>ROW(Source!A178)</f>
        <v>178</v>
      </c>
      <c r="B503">
        <v>59204059</v>
      </c>
      <c r="C503">
        <v>60526840</v>
      </c>
      <c r="D503">
        <v>58340578</v>
      </c>
      <c r="E503">
        <v>1</v>
      </c>
      <c r="F503">
        <v>1</v>
      </c>
      <c r="G503">
        <v>1080</v>
      </c>
      <c r="H503">
        <v>2</v>
      </c>
      <c r="I503" t="s">
        <v>862</v>
      </c>
      <c r="J503" t="s">
        <v>863</v>
      </c>
      <c r="K503" t="s">
        <v>864</v>
      </c>
      <c r="L503">
        <v>1368</v>
      </c>
      <c r="N503">
        <v>1011</v>
      </c>
      <c r="O503" t="s">
        <v>865</v>
      </c>
      <c r="P503" t="s">
        <v>865</v>
      </c>
      <c r="Q503">
        <v>1</v>
      </c>
      <c r="W503">
        <v>0</v>
      </c>
      <c r="X503">
        <v>-1985943078</v>
      </c>
      <c r="Y503">
        <f>((AT503*1.25)*1.1)</f>
        <v>2.7500000000000004E-2</v>
      </c>
      <c r="AA503">
        <v>0</v>
      </c>
      <c r="AB503">
        <v>1445.28</v>
      </c>
      <c r="AC503">
        <v>740.47</v>
      </c>
      <c r="AD503">
        <v>0</v>
      </c>
      <c r="AE503">
        <v>0</v>
      </c>
      <c r="AF503">
        <v>83.1</v>
      </c>
      <c r="AG503">
        <v>12.62</v>
      </c>
      <c r="AH503">
        <v>0</v>
      </c>
      <c r="AI503">
        <v>1</v>
      </c>
      <c r="AJ503">
        <v>16.3</v>
      </c>
      <c r="AK503">
        <v>54.99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0.02</v>
      </c>
      <c r="AU503" t="s">
        <v>866</v>
      </c>
      <c r="AV503">
        <v>0</v>
      </c>
      <c r="AW503">
        <v>2</v>
      </c>
      <c r="AX503">
        <v>60526851</v>
      </c>
      <c r="AY503">
        <v>1</v>
      </c>
      <c r="AZ503">
        <v>0</v>
      </c>
      <c r="BA503">
        <v>517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f>ROUND(Y503*Source!I178*DO503,9)</f>
        <v>0.34705000000000003</v>
      </c>
      <c r="CX503">
        <f>ROUND(Y503*Source!I178,9)</f>
        <v>2.75E-2</v>
      </c>
      <c r="CY503">
        <f>AB503</f>
        <v>1445.28</v>
      </c>
      <c r="CZ503">
        <f>AF503</f>
        <v>83.1</v>
      </c>
      <c r="DA503">
        <f>AJ503</f>
        <v>16.3</v>
      </c>
      <c r="DB503">
        <f>ROUND(((ROUND(AT503*CZ503,2)*1.25)*1.1),6)</f>
        <v>2.2825000000000002</v>
      </c>
      <c r="DC503">
        <f>ROUND(((ROUND(AT503*AG503,2)*1.25)*1.1),6)</f>
        <v>0.34375</v>
      </c>
      <c r="DD503" t="s">
        <v>3</v>
      </c>
      <c r="DE503" t="s">
        <v>3</v>
      </c>
      <c r="DF503">
        <f t="shared" si="279"/>
        <v>0</v>
      </c>
      <c r="DG503">
        <f>ROUND(ROUND(AF503*AJ503,2)*CX503,2)</f>
        <v>37.25</v>
      </c>
      <c r="DH503">
        <f>ROUND(ROUND(AG503*AK503,2)*CX503,2)</f>
        <v>19.079999999999998</v>
      </c>
      <c r="DI503">
        <f t="shared" si="259"/>
        <v>0</v>
      </c>
      <c r="DJ503">
        <f>DG503</f>
        <v>37.25</v>
      </c>
      <c r="DK503">
        <v>0</v>
      </c>
      <c r="DL503" t="s">
        <v>867</v>
      </c>
      <c r="DM503">
        <v>0</v>
      </c>
      <c r="DN503" t="s">
        <v>861</v>
      </c>
      <c r="DO503">
        <v>12.62</v>
      </c>
    </row>
    <row r="504" spans="1:119" x14ac:dyDescent="0.2">
      <c r="A504">
        <f>ROW(Source!A178)</f>
        <v>178</v>
      </c>
      <c r="B504">
        <v>59204059</v>
      </c>
      <c r="C504">
        <v>60526840</v>
      </c>
      <c r="D504">
        <v>58309957</v>
      </c>
      <c r="E504">
        <v>1</v>
      </c>
      <c r="F504">
        <v>1</v>
      </c>
      <c r="G504">
        <v>1080</v>
      </c>
      <c r="H504">
        <v>3</v>
      </c>
      <c r="I504" t="s">
        <v>941</v>
      </c>
      <c r="J504" t="s">
        <v>942</v>
      </c>
      <c r="K504" t="s">
        <v>943</v>
      </c>
      <c r="L504">
        <v>1348</v>
      </c>
      <c r="N504">
        <v>1009</v>
      </c>
      <c r="O504" t="s">
        <v>900</v>
      </c>
      <c r="P504" t="s">
        <v>900</v>
      </c>
      <c r="Q504">
        <v>1000</v>
      </c>
      <c r="W504">
        <v>0</v>
      </c>
      <c r="X504">
        <v>-1106207263</v>
      </c>
      <c r="Y504">
        <f>AT504</f>
        <v>3.3E-4</v>
      </c>
      <c r="AA504">
        <v>203517.91</v>
      </c>
      <c r="AB504">
        <v>0</v>
      </c>
      <c r="AC504">
        <v>0</v>
      </c>
      <c r="AD504">
        <v>0</v>
      </c>
      <c r="AE504">
        <v>9879.51</v>
      </c>
      <c r="AF504">
        <v>0</v>
      </c>
      <c r="AG504">
        <v>0</v>
      </c>
      <c r="AH504">
        <v>0</v>
      </c>
      <c r="AI504">
        <v>20.6</v>
      </c>
      <c r="AJ504">
        <v>1</v>
      </c>
      <c r="AK504">
        <v>1</v>
      </c>
      <c r="AL504">
        <v>1</v>
      </c>
      <c r="AM504">
        <v>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3.3E-4</v>
      </c>
      <c r="AU504" t="s">
        <v>3</v>
      </c>
      <c r="AV504">
        <v>0</v>
      </c>
      <c r="AW504">
        <v>2</v>
      </c>
      <c r="AX504">
        <v>60526852</v>
      </c>
      <c r="AY504">
        <v>1</v>
      </c>
      <c r="AZ504">
        <v>0</v>
      </c>
      <c r="BA504">
        <v>518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v>0</v>
      </c>
      <c r="CX504">
        <f>ROUND(Y504*Source!I178,9)</f>
        <v>3.3E-4</v>
      </c>
      <c r="CY504">
        <f>AA504</f>
        <v>203517.91</v>
      </c>
      <c r="CZ504">
        <f>AE504</f>
        <v>9879.51</v>
      </c>
      <c r="DA504">
        <f>AI504</f>
        <v>20.6</v>
      </c>
      <c r="DB504">
        <f>ROUND(ROUND(AT504*CZ504,2),6)</f>
        <v>3.26</v>
      </c>
      <c r="DC504">
        <f>ROUND(ROUND(AT504*AG504,2),6)</f>
        <v>0</v>
      </c>
      <c r="DD504" t="s">
        <v>3</v>
      </c>
      <c r="DE504" t="s">
        <v>3</v>
      </c>
      <c r="DF504">
        <f>ROUND(ROUND(AE504*AI504,2)*CX504,2)</f>
        <v>67.16</v>
      </c>
      <c r="DG504">
        <f t="shared" ref="DG504:DG517" si="282">ROUND(ROUND(AF504,2)*CX504,2)</f>
        <v>0</v>
      </c>
      <c r="DH504">
        <f t="shared" ref="DH504:DH517" si="283">ROUND(ROUND(AG504,2)*CX504,2)</f>
        <v>0</v>
      </c>
      <c r="DI504">
        <f t="shared" si="259"/>
        <v>0</v>
      </c>
      <c r="DJ504">
        <f>DF504</f>
        <v>67.16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">
      <c r="A505">
        <f>ROW(Source!A178)</f>
        <v>178</v>
      </c>
      <c r="B505">
        <v>59204059</v>
      </c>
      <c r="C505">
        <v>60526840</v>
      </c>
      <c r="D505">
        <v>58308765</v>
      </c>
      <c r="E505">
        <v>1</v>
      </c>
      <c r="F505">
        <v>1</v>
      </c>
      <c r="G505">
        <v>1080</v>
      </c>
      <c r="H505">
        <v>3</v>
      </c>
      <c r="I505" t="s">
        <v>944</v>
      </c>
      <c r="J505" t="s">
        <v>945</v>
      </c>
      <c r="K505" t="s">
        <v>946</v>
      </c>
      <c r="L505">
        <v>1348</v>
      </c>
      <c r="N505">
        <v>1009</v>
      </c>
      <c r="O505" t="s">
        <v>900</v>
      </c>
      <c r="P505" t="s">
        <v>900</v>
      </c>
      <c r="Q505">
        <v>1000</v>
      </c>
      <c r="W505">
        <v>0</v>
      </c>
      <c r="X505">
        <v>-1123198217</v>
      </c>
      <c r="Y505">
        <f>AT505</f>
        <v>2.0699999999999998E-3</v>
      </c>
      <c r="AA505">
        <v>134905.51</v>
      </c>
      <c r="AB505">
        <v>0</v>
      </c>
      <c r="AC505">
        <v>0</v>
      </c>
      <c r="AD505">
        <v>0</v>
      </c>
      <c r="AE505">
        <v>17868.28</v>
      </c>
      <c r="AF505">
        <v>0</v>
      </c>
      <c r="AG505">
        <v>0</v>
      </c>
      <c r="AH505">
        <v>0</v>
      </c>
      <c r="AI505">
        <v>7.55</v>
      </c>
      <c r="AJ505">
        <v>1</v>
      </c>
      <c r="AK505">
        <v>1</v>
      </c>
      <c r="AL505">
        <v>1</v>
      </c>
      <c r="AM505">
        <v>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2.0699999999999998E-3</v>
      </c>
      <c r="AU505" t="s">
        <v>3</v>
      </c>
      <c r="AV505">
        <v>0</v>
      </c>
      <c r="AW505">
        <v>2</v>
      </c>
      <c r="AX505">
        <v>60526853</v>
      </c>
      <c r="AY505">
        <v>1</v>
      </c>
      <c r="AZ505">
        <v>0</v>
      </c>
      <c r="BA505">
        <v>519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v>0</v>
      </c>
      <c r="CX505">
        <f>ROUND(Y505*Source!I178,9)</f>
        <v>2.0699999999999998E-3</v>
      </c>
      <c r="CY505">
        <f>AA505</f>
        <v>134905.51</v>
      </c>
      <c r="CZ505">
        <f>AE505</f>
        <v>17868.28</v>
      </c>
      <c r="DA505">
        <f>AI505</f>
        <v>7.55</v>
      </c>
      <c r="DB505">
        <f>ROUND(ROUND(AT505*CZ505,2),6)</f>
        <v>36.99</v>
      </c>
      <c r="DC505">
        <f>ROUND(ROUND(AT505*AG505,2),6)</f>
        <v>0</v>
      </c>
      <c r="DD505" t="s">
        <v>3</v>
      </c>
      <c r="DE505" t="s">
        <v>3</v>
      </c>
      <c r="DF505">
        <f>ROUND(ROUND(AE505*AI505,2)*CX505,2)</f>
        <v>279.25</v>
      </c>
      <c r="DG505">
        <f t="shared" si="282"/>
        <v>0</v>
      </c>
      <c r="DH505">
        <f t="shared" si="283"/>
        <v>0</v>
      </c>
      <c r="DI505">
        <f t="shared" si="259"/>
        <v>0</v>
      </c>
      <c r="DJ505">
        <f>DF505</f>
        <v>279.25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">
      <c r="A506">
        <f>ROW(Source!A178)</f>
        <v>178</v>
      </c>
      <c r="B506">
        <v>59204059</v>
      </c>
      <c r="C506">
        <v>60526840</v>
      </c>
      <c r="D506">
        <v>58325932</v>
      </c>
      <c r="E506">
        <v>1</v>
      </c>
      <c r="F506">
        <v>1</v>
      </c>
      <c r="G506">
        <v>1080</v>
      </c>
      <c r="H506">
        <v>3</v>
      </c>
      <c r="I506" t="s">
        <v>231</v>
      </c>
      <c r="J506" t="s">
        <v>233</v>
      </c>
      <c r="K506" t="s">
        <v>232</v>
      </c>
      <c r="L506">
        <v>1354</v>
      </c>
      <c r="N506">
        <v>1010</v>
      </c>
      <c r="O506" t="s">
        <v>39</v>
      </c>
      <c r="P506" t="s">
        <v>39</v>
      </c>
      <c r="Q506">
        <v>1</v>
      </c>
      <c r="W506">
        <v>0</v>
      </c>
      <c r="X506">
        <v>-2080965316</v>
      </c>
      <c r="Y506">
        <f>AT506</f>
        <v>2</v>
      </c>
      <c r="AA506">
        <v>707.72</v>
      </c>
      <c r="AB506">
        <v>0</v>
      </c>
      <c r="AC506">
        <v>0</v>
      </c>
      <c r="AD506">
        <v>0</v>
      </c>
      <c r="AE506">
        <v>107.23</v>
      </c>
      <c r="AF506">
        <v>0</v>
      </c>
      <c r="AG506">
        <v>0</v>
      </c>
      <c r="AH506">
        <v>0</v>
      </c>
      <c r="AI506">
        <v>6.6</v>
      </c>
      <c r="AJ506">
        <v>1</v>
      </c>
      <c r="AK506">
        <v>1</v>
      </c>
      <c r="AL506">
        <v>1</v>
      </c>
      <c r="AM506">
        <v>0</v>
      </c>
      <c r="AN506">
        <v>0</v>
      </c>
      <c r="AO506">
        <v>0</v>
      </c>
      <c r="AP506">
        <v>1</v>
      </c>
      <c r="AQ506">
        <v>0</v>
      </c>
      <c r="AR506">
        <v>0</v>
      </c>
      <c r="AS506" t="s">
        <v>3</v>
      </c>
      <c r="AT506">
        <v>2</v>
      </c>
      <c r="AU506" t="s">
        <v>3</v>
      </c>
      <c r="AV506">
        <v>0</v>
      </c>
      <c r="AW506">
        <v>1</v>
      </c>
      <c r="AX506">
        <v>-1</v>
      </c>
      <c r="AY506">
        <v>0</v>
      </c>
      <c r="AZ506">
        <v>0</v>
      </c>
      <c r="BA506" t="s">
        <v>3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ROUND(Y506*Source!I178,9)</f>
        <v>2</v>
      </c>
      <c r="CY506">
        <f>AA506</f>
        <v>707.72</v>
      </c>
      <c r="CZ506">
        <f>AE506</f>
        <v>107.23</v>
      </c>
      <c r="DA506">
        <f>AI506</f>
        <v>6.6</v>
      </c>
      <c r="DB506">
        <f>ROUND(ROUND(AT506*CZ506,2),6)</f>
        <v>214.46</v>
      </c>
      <c r="DC506">
        <f>ROUND(ROUND(AT506*AG506,2),6)</f>
        <v>0</v>
      </c>
      <c r="DD506" t="s">
        <v>3</v>
      </c>
      <c r="DE506" t="s">
        <v>3</v>
      </c>
      <c r="DF506">
        <f>ROUND(ROUND(AE506*AI506,2)*CX506,2)</f>
        <v>1415.44</v>
      </c>
      <c r="DG506">
        <f t="shared" si="282"/>
        <v>0</v>
      </c>
      <c r="DH506">
        <f t="shared" si="283"/>
        <v>0</v>
      </c>
      <c r="DI506">
        <f t="shared" si="259"/>
        <v>0</v>
      </c>
      <c r="DJ506">
        <f>DF506</f>
        <v>1415.44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">
      <c r="A507">
        <f>ROW(Source!A178)</f>
        <v>178</v>
      </c>
      <c r="B507">
        <v>59204059</v>
      </c>
      <c r="C507">
        <v>60526840</v>
      </c>
      <c r="D507">
        <v>58327235</v>
      </c>
      <c r="E507">
        <v>1</v>
      </c>
      <c r="F507">
        <v>1</v>
      </c>
      <c r="G507">
        <v>1080</v>
      </c>
      <c r="H507">
        <v>3</v>
      </c>
      <c r="I507" t="s">
        <v>235</v>
      </c>
      <c r="J507" t="s">
        <v>237</v>
      </c>
      <c r="K507" t="s">
        <v>236</v>
      </c>
      <c r="L507">
        <v>1354</v>
      </c>
      <c r="N507">
        <v>1010</v>
      </c>
      <c r="O507" t="s">
        <v>39</v>
      </c>
      <c r="P507" t="s">
        <v>39</v>
      </c>
      <c r="Q507">
        <v>1</v>
      </c>
      <c r="W507">
        <v>0</v>
      </c>
      <c r="X507">
        <v>1549311192</v>
      </c>
      <c r="Y507">
        <f>AT507</f>
        <v>1</v>
      </c>
      <c r="AA507">
        <v>6103.79</v>
      </c>
      <c r="AB507">
        <v>0</v>
      </c>
      <c r="AC507">
        <v>0</v>
      </c>
      <c r="AD507">
        <v>0</v>
      </c>
      <c r="AE507">
        <v>795.8</v>
      </c>
      <c r="AF507">
        <v>0</v>
      </c>
      <c r="AG507">
        <v>0</v>
      </c>
      <c r="AH507">
        <v>0</v>
      </c>
      <c r="AI507">
        <v>7.67</v>
      </c>
      <c r="AJ507">
        <v>1</v>
      </c>
      <c r="AK507">
        <v>1</v>
      </c>
      <c r="AL507">
        <v>1</v>
      </c>
      <c r="AM507">
        <v>0</v>
      </c>
      <c r="AN507">
        <v>0</v>
      </c>
      <c r="AO507">
        <v>0</v>
      </c>
      <c r="AP507">
        <v>1</v>
      </c>
      <c r="AQ507">
        <v>0</v>
      </c>
      <c r="AR507">
        <v>0</v>
      </c>
      <c r="AS507" t="s">
        <v>3</v>
      </c>
      <c r="AT507">
        <v>1</v>
      </c>
      <c r="AU507" t="s">
        <v>3</v>
      </c>
      <c r="AV507">
        <v>0</v>
      </c>
      <c r="AW507">
        <v>1</v>
      </c>
      <c r="AX507">
        <v>-1</v>
      </c>
      <c r="AY507">
        <v>0</v>
      </c>
      <c r="AZ507">
        <v>0</v>
      </c>
      <c r="BA507" t="s">
        <v>3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v>0</v>
      </c>
      <c r="CX507">
        <f>ROUND(Y507*Source!I178,9)</f>
        <v>1</v>
      </c>
      <c r="CY507">
        <f>AA507</f>
        <v>6103.79</v>
      </c>
      <c r="CZ507">
        <f>AE507</f>
        <v>795.8</v>
      </c>
      <c r="DA507">
        <f>AI507</f>
        <v>7.67</v>
      </c>
      <c r="DB507">
        <f>ROUND(ROUND(AT507*CZ507,2),6)</f>
        <v>795.8</v>
      </c>
      <c r="DC507">
        <f>ROUND(ROUND(AT507*AG507,2),6)</f>
        <v>0</v>
      </c>
      <c r="DD507" t="s">
        <v>3</v>
      </c>
      <c r="DE507" t="s">
        <v>3</v>
      </c>
      <c r="DF507">
        <f>ROUND(ROUND(AE507*AI507,2)*CX507,2)</f>
        <v>6103.79</v>
      </c>
      <c r="DG507">
        <f t="shared" si="282"/>
        <v>0</v>
      </c>
      <c r="DH507">
        <f t="shared" si="283"/>
        <v>0</v>
      </c>
      <c r="DI507">
        <f t="shared" si="259"/>
        <v>0</v>
      </c>
      <c r="DJ507">
        <f>DF507</f>
        <v>6103.79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">
      <c r="A508">
        <f>ROW(Source!A178)</f>
        <v>178</v>
      </c>
      <c r="B508">
        <v>59204059</v>
      </c>
      <c r="C508">
        <v>60526840</v>
      </c>
      <c r="D508">
        <v>58330407</v>
      </c>
      <c r="E508">
        <v>1</v>
      </c>
      <c r="F508">
        <v>1</v>
      </c>
      <c r="G508">
        <v>1080</v>
      </c>
      <c r="H508">
        <v>3</v>
      </c>
      <c r="I508" t="s">
        <v>947</v>
      </c>
      <c r="J508" t="s">
        <v>948</v>
      </c>
      <c r="K508" t="s">
        <v>949</v>
      </c>
      <c r="L508">
        <v>1346</v>
      </c>
      <c r="N508">
        <v>1009</v>
      </c>
      <c r="O508" t="s">
        <v>880</v>
      </c>
      <c r="P508" t="s">
        <v>880</v>
      </c>
      <c r="Q508">
        <v>1</v>
      </c>
      <c r="W508">
        <v>0</v>
      </c>
      <c r="X508">
        <v>883542614</v>
      </c>
      <c r="Y508">
        <f>AT508</f>
        <v>0.1</v>
      </c>
      <c r="AA508">
        <v>169.66</v>
      </c>
      <c r="AB508">
        <v>0</v>
      </c>
      <c r="AC508">
        <v>0</v>
      </c>
      <c r="AD508">
        <v>0</v>
      </c>
      <c r="AE508">
        <v>19.28</v>
      </c>
      <c r="AF508">
        <v>0</v>
      </c>
      <c r="AG508">
        <v>0</v>
      </c>
      <c r="AH508">
        <v>0</v>
      </c>
      <c r="AI508">
        <v>8.8000000000000007</v>
      </c>
      <c r="AJ508">
        <v>1</v>
      </c>
      <c r="AK508">
        <v>1</v>
      </c>
      <c r="AL508">
        <v>1</v>
      </c>
      <c r="AM508">
        <v>2</v>
      </c>
      <c r="AN508">
        <v>0</v>
      </c>
      <c r="AO508">
        <v>1</v>
      </c>
      <c r="AP508">
        <v>1</v>
      </c>
      <c r="AQ508">
        <v>0</v>
      </c>
      <c r="AR508">
        <v>0</v>
      </c>
      <c r="AS508" t="s">
        <v>3</v>
      </c>
      <c r="AT508">
        <v>0.1</v>
      </c>
      <c r="AU508" t="s">
        <v>3</v>
      </c>
      <c r="AV508">
        <v>0</v>
      </c>
      <c r="AW508">
        <v>2</v>
      </c>
      <c r="AX508">
        <v>60526854</v>
      </c>
      <c r="AY508">
        <v>1</v>
      </c>
      <c r="AZ508">
        <v>0</v>
      </c>
      <c r="BA508">
        <v>520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ROUND(Y508*Source!I178,9)</f>
        <v>0.1</v>
      </c>
      <c r="CY508">
        <f>AA508</f>
        <v>169.66</v>
      </c>
      <c r="CZ508">
        <f>AE508</f>
        <v>19.28</v>
      </c>
      <c r="DA508">
        <f>AI508</f>
        <v>8.8000000000000007</v>
      </c>
      <c r="DB508">
        <f>ROUND(ROUND(AT508*CZ508,2),6)</f>
        <v>1.93</v>
      </c>
      <c r="DC508">
        <f>ROUND(ROUND(AT508*AG508,2),6)</f>
        <v>0</v>
      </c>
      <c r="DD508" t="s">
        <v>3</v>
      </c>
      <c r="DE508" t="s">
        <v>3</v>
      </c>
      <c r="DF508">
        <f>ROUND(ROUND(AE508*AI508,2)*CX508,2)</f>
        <v>16.97</v>
      </c>
      <c r="DG508">
        <f t="shared" si="282"/>
        <v>0</v>
      </c>
      <c r="DH508">
        <f t="shared" si="283"/>
        <v>0</v>
      </c>
      <c r="DI508">
        <f t="shared" si="259"/>
        <v>0</v>
      </c>
      <c r="DJ508">
        <f>DF508</f>
        <v>16.97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">
      <c r="A509">
        <f>ROW(Source!A183)</f>
        <v>183</v>
      </c>
      <c r="B509">
        <v>59204062</v>
      </c>
      <c r="C509">
        <v>60526859</v>
      </c>
      <c r="D509">
        <v>58266404</v>
      </c>
      <c r="E509">
        <v>1080</v>
      </c>
      <c r="F509">
        <v>1</v>
      </c>
      <c r="G509">
        <v>1080</v>
      </c>
      <c r="H509">
        <v>1</v>
      </c>
      <c r="I509" t="s">
        <v>859</v>
      </c>
      <c r="J509" t="s">
        <v>3</v>
      </c>
      <c r="K509" t="s">
        <v>860</v>
      </c>
      <c r="L509">
        <v>1191</v>
      </c>
      <c r="N509">
        <v>1013</v>
      </c>
      <c r="O509" t="s">
        <v>861</v>
      </c>
      <c r="P509" t="s">
        <v>861</v>
      </c>
      <c r="Q509">
        <v>1</v>
      </c>
      <c r="W509">
        <v>0</v>
      </c>
      <c r="X509">
        <v>476480486</v>
      </c>
      <c r="Y509">
        <f>((AT509*1.15)*1.1)</f>
        <v>3.2890000000000001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1</v>
      </c>
      <c r="AL509">
        <v>1</v>
      </c>
      <c r="AM509">
        <v>-2</v>
      </c>
      <c r="AN509">
        <v>0</v>
      </c>
      <c r="AO509">
        <v>1</v>
      </c>
      <c r="AP509">
        <v>1</v>
      </c>
      <c r="AQ509">
        <v>0</v>
      </c>
      <c r="AR509">
        <v>0</v>
      </c>
      <c r="AS509" t="s">
        <v>3</v>
      </c>
      <c r="AT509">
        <v>2.6</v>
      </c>
      <c r="AU509" t="s">
        <v>26</v>
      </c>
      <c r="AV509">
        <v>1</v>
      </c>
      <c r="AW509">
        <v>2</v>
      </c>
      <c r="AX509">
        <v>60526868</v>
      </c>
      <c r="AY509">
        <v>1</v>
      </c>
      <c r="AZ509">
        <v>0</v>
      </c>
      <c r="BA509">
        <v>523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U509">
        <f>ROUND(AT509*Source!I183*AH509*AL509,2)</f>
        <v>0</v>
      </c>
      <c r="CV509">
        <f>ROUND(Y509*Source!I183,9)</f>
        <v>3.2890000000000001</v>
      </c>
      <c r="CW509">
        <v>0</v>
      </c>
      <c r="CX509">
        <f>ROUND(Y509*Source!I183,9)</f>
        <v>3.2890000000000001</v>
      </c>
      <c r="CY509">
        <f>AD509</f>
        <v>0</v>
      </c>
      <c r="CZ509">
        <f>AH509</f>
        <v>0</v>
      </c>
      <c r="DA509">
        <f>AL509</f>
        <v>1</v>
      </c>
      <c r="DB509">
        <f>ROUND(((ROUND(AT509*CZ509,2)*1.15)*1.1),6)</f>
        <v>0</v>
      </c>
      <c r="DC509">
        <f>ROUND(((ROUND(AT509*AG509,2)*1.15)*1.1),6)</f>
        <v>0</v>
      </c>
      <c r="DD509" t="s">
        <v>3</v>
      </c>
      <c r="DE509" t="s">
        <v>3</v>
      </c>
      <c r="DF509">
        <f t="shared" ref="DF509:DF519" si="284">ROUND(ROUND(AE509,2)*CX509,2)</f>
        <v>0</v>
      </c>
      <c r="DG509">
        <f t="shared" si="282"/>
        <v>0</v>
      </c>
      <c r="DH509">
        <f t="shared" si="283"/>
        <v>0</v>
      </c>
      <c r="DI509">
        <f t="shared" si="259"/>
        <v>0</v>
      </c>
      <c r="DJ509">
        <f>DI509</f>
        <v>0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">
      <c r="A510">
        <f>ROW(Source!A183)</f>
        <v>183</v>
      </c>
      <c r="B510">
        <v>59204062</v>
      </c>
      <c r="C510">
        <v>60526859</v>
      </c>
      <c r="D510">
        <v>58340279</v>
      </c>
      <c r="E510">
        <v>1</v>
      </c>
      <c r="F510">
        <v>1</v>
      </c>
      <c r="G510">
        <v>1080</v>
      </c>
      <c r="H510">
        <v>2</v>
      </c>
      <c r="I510" t="s">
        <v>938</v>
      </c>
      <c r="J510" t="s">
        <v>939</v>
      </c>
      <c r="K510" t="s">
        <v>940</v>
      </c>
      <c r="L510">
        <v>1368</v>
      </c>
      <c r="N510">
        <v>1011</v>
      </c>
      <c r="O510" t="s">
        <v>865</v>
      </c>
      <c r="P510" t="s">
        <v>865</v>
      </c>
      <c r="Q510">
        <v>1</v>
      </c>
      <c r="W510">
        <v>0</v>
      </c>
      <c r="X510">
        <v>-2065404138</v>
      </c>
      <c r="Y510">
        <f>((AT510*1.25)*1.1)</f>
        <v>0.86625000000000008</v>
      </c>
      <c r="AA510">
        <v>0</v>
      </c>
      <c r="AB510">
        <v>7.59</v>
      </c>
      <c r="AC510">
        <v>0</v>
      </c>
      <c r="AD510">
        <v>0</v>
      </c>
      <c r="AE510">
        <v>0</v>
      </c>
      <c r="AF510">
        <v>7.11</v>
      </c>
      <c r="AG510">
        <v>0</v>
      </c>
      <c r="AH510">
        <v>0</v>
      </c>
      <c r="AI510">
        <v>1</v>
      </c>
      <c r="AJ510">
        <v>1</v>
      </c>
      <c r="AK510">
        <v>1</v>
      </c>
      <c r="AL510">
        <v>1</v>
      </c>
      <c r="AM510">
        <v>-2</v>
      </c>
      <c r="AN510">
        <v>0</v>
      </c>
      <c r="AO510">
        <v>1</v>
      </c>
      <c r="AP510">
        <v>1</v>
      </c>
      <c r="AQ510">
        <v>0</v>
      </c>
      <c r="AR510">
        <v>0</v>
      </c>
      <c r="AS510" t="s">
        <v>3</v>
      </c>
      <c r="AT510">
        <v>0.63</v>
      </c>
      <c r="AU510" t="s">
        <v>866</v>
      </c>
      <c r="AV510">
        <v>0</v>
      </c>
      <c r="AW510">
        <v>2</v>
      </c>
      <c r="AX510">
        <v>60526869</v>
      </c>
      <c r="AY510">
        <v>1</v>
      </c>
      <c r="AZ510">
        <v>0</v>
      </c>
      <c r="BA510">
        <v>524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f>ROUND(Y510*Source!I183*DO510,9)</f>
        <v>0</v>
      </c>
      <c r="CX510">
        <f>ROUND(Y510*Source!I183,9)</f>
        <v>0.86624999999999996</v>
      </c>
      <c r="CY510">
        <f>AB510</f>
        <v>7.59</v>
      </c>
      <c r="CZ510">
        <f>AF510</f>
        <v>7.11</v>
      </c>
      <c r="DA510">
        <f>AJ510</f>
        <v>1</v>
      </c>
      <c r="DB510">
        <f>ROUND(((ROUND(AT510*CZ510,2)*1.25)*1.1),6)</f>
        <v>6.16</v>
      </c>
      <c r="DC510">
        <f>ROUND(((ROUND(AT510*AG510,2)*1.25)*1.1),6)</f>
        <v>0</v>
      </c>
      <c r="DD510" t="s">
        <v>3</v>
      </c>
      <c r="DE510" t="s">
        <v>3</v>
      </c>
      <c r="DF510">
        <f t="shared" si="284"/>
        <v>0</v>
      </c>
      <c r="DG510">
        <f t="shared" si="282"/>
        <v>6.16</v>
      </c>
      <c r="DH510">
        <f t="shared" si="283"/>
        <v>0</v>
      </c>
      <c r="DI510">
        <f t="shared" si="259"/>
        <v>0</v>
      </c>
      <c r="DJ510">
        <f>DG510</f>
        <v>6.16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">
      <c r="A511">
        <f>ROW(Source!A183)</f>
        <v>183</v>
      </c>
      <c r="B511">
        <v>59204062</v>
      </c>
      <c r="C511">
        <v>60526859</v>
      </c>
      <c r="D511">
        <v>58340578</v>
      </c>
      <c r="E511">
        <v>1</v>
      </c>
      <c r="F511">
        <v>1</v>
      </c>
      <c r="G511">
        <v>1080</v>
      </c>
      <c r="H511">
        <v>2</v>
      </c>
      <c r="I511" t="s">
        <v>862</v>
      </c>
      <c r="J511" t="s">
        <v>863</v>
      </c>
      <c r="K511" t="s">
        <v>864</v>
      </c>
      <c r="L511">
        <v>1368</v>
      </c>
      <c r="N511">
        <v>1011</v>
      </c>
      <c r="O511" t="s">
        <v>865</v>
      </c>
      <c r="P511" t="s">
        <v>865</v>
      </c>
      <c r="Q511">
        <v>1</v>
      </c>
      <c r="W511">
        <v>0</v>
      </c>
      <c r="X511">
        <v>-1985943078</v>
      </c>
      <c r="Y511">
        <f>((AT511*1.25)*1.1)</f>
        <v>2.7500000000000004E-2</v>
      </c>
      <c r="AA511">
        <v>0</v>
      </c>
      <c r="AB511">
        <v>88.67</v>
      </c>
      <c r="AC511">
        <v>13.47</v>
      </c>
      <c r="AD511">
        <v>0</v>
      </c>
      <c r="AE511">
        <v>0</v>
      </c>
      <c r="AF511">
        <v>83.1</v>
      </c>
      <c r="AG511">
        <v>12.62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-2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0.02</v>
      </c>
      <c r="AU511" t="s">
        <v>866</v>
      </c>
      <c r="AV511">
        <v>0</v>
      </c>
      <c r="AW511">
        <v>2</v>
      </c>
      <c r="AX511">
        <v>60526870</v>
      </c>
      <c r="AY511">
        <v>1</v>
      </c>
      <c r="AZ511">
        <v>0</v>
      </c>
      <c r="BA511">
        <v>525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V511">
        <v>0</v>
      </c>
      <c r="CW511">
        <f>ROUND(Y511*Source!I183*DO511,9)</f>
        <v>0.34705000000000003</v>
      </c>
      <c r="CX511">
        <f>ROUND(Y511*Source!I183,9)</f>
        <v>2.75E-2</v>
      </c>
      <c r="CY511">
        <f>AB511</f>
        <v>88.67</v>
      </c>
      <c r="CZ511">
        <f>AF511</f>
        <v>83.1</v>
      </c>
      <c r="DA511">
        <f>AJ511</f>
        <v>1</v>
      </c>
      <c r="DB511">
        <f>ROUND(((ROUND(AT511*CZ511,2)*1.25)*1.1),6)</f>
        <v>2.2825000000000002</v>
      </c>
      <c r="DC511">
        <f>ROUND(((ROUND(AT511*AG511,2)*1.25)*1.1),6)</f>
        <v>0.34375</v>
      </c>
      <c r="DD511" t="s">
        <v>3</v>
      </c>
      <c r="DE511" t="s">
        <v>3</v>
      </c>
      <c r="DF511">
        <f t="shared" si="284"/>
        <v>0</v>
      </c>
      <c r="DG511">
        <f t="shared" si="282"/>
        <v>2.29</v>
      </c>
      <c r="DH511">
        <f t="shared" si="283"/>
        <v>0.35</v>
      </c>
      <c r="DI511">
        <f t="shared" si="259"/>
        <v>0</v>
      </c>
      <c r="DJ511">
        <f>DG511</f>
        <v>2.29</v>
      </c>
      <c r="DK511">
        <v>0</v>
      </c>
      <c r="DL511" t="s">
        <v>867</v>
      </c>
      <c r="DM511">
        <v>0</v>
      </c>
      <c r="DN511" t="s">
        <v>861</v>
      </c>
      <c r="DO511">
        <v>12.62</v>
      </c>
    </row>
    <row r="512" spans="1:119" x14ac:dyDescent="0.2">
      <c r="A512">
        <f>ROW(Source!A183)</f>
        <v>183</v>
      </c>
      <c r="B512">
        <v>59204062</v>
      </c>
      <c r="C512">
        <v>60526859</v>
      </c>
      <c r="D512">
        <v>58309957</v>
      </c>
      <c r="E512">
        <v>1</v>
      </c>
      <c r="F512">
        <v>1</v>
      </c>
      <c r="G512">
        <v>1080</v>
      </c>
      <c r="H512">
        <v>3</v>
      </c>
      <c r="I512" t="s">
        <v>941</v>
      </c>
      <c r="J512" t="s">
        <v>942</v>
      </c>
      <c r="K512" t="s">
        <v>943</v>
      </c>
      <c r="L512">
        <v>1348</v>
      </c>
      <c r="N512">
        <v>1009</v>
      </c>
      <c r="O512" t="s">
        <v>900</v>
      </c>
      <c r="P512" t="s">
        <v>900</v>
      </c>
      <c r="Q512">
        <v>1000</v>
      </c>
      <c r="W512">
        <v>0</v>
      </c>
      <c r="X512">
        <v>-1106207263</v>
      </c>
      <c r="Y512">
        <f>AT512</f>
        <v>3.3E-4</v>
      </c>
      <c r="AA512">
        <v>9879.51</v>
      </c>
      <c r="AB512">
        <v>0</v>
      </c>
      <c r="AC512">
        <v>0</v>
      </c>
      <c r="AD512">
        <v>0</v>
      </c>
      <c r="AE512">
        <v>9879.51</v>
      </c>
      <c r="AF512">
        <v>0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-2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3.3E-4</v>
      </c>
      <c r="AU512" t="s">
        <v>3</v>
      </c>
      <c r="AV512">
        <v>0</v>
      </c>
      <c r="AW512">
        <v>2</v>
      </c>
      <c r="AX512">
        <v>60526871</v>
      </c>
      <c r="AY512">
        <v>1</v>
      </c>
      <c r="AZ512">
        <v>0</v>
      </c>
      <c r="BA512">
        <v>526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v>0</v>
      </c>
      <c r="CX512">
        <f>ROUND(Y512*Source!I183,9)</f>
        <v>3.3E-4</v>
      </c>
      <c r="CY512">
        <f>AA512</f>
        <v>9879.51</v>
      </c>
      <c r="CZ512">
        <f>AE512</f>
        <v>9879.51</v>
      </c>
      <c r="DA512">
        <f>AI512</f>
        <v>1</v>
      </c>
      <c r="DB512">
        <f>ROUND(ROUND(AT512*CZ512,2),6)</f>
        <v>3.26</v>
      </c>
      <c r="DC512">
        <f>ROUND(ROUND(AT512*AG512,2),6)</f>
        <v>0</v>
      </c>
      <c r="DD512" t="s">
        <v>3</v>
      </c>
      <c r="DE512" t="s">
        <v>3</v>
      </c>
      <c r="DF512">
        <f t="shared" si="284"/>
        <v>3.26</v>
      </c>
      <c r="DG512">
        <f t="shared" si="282"/>
        <v>0</v>
      </c>
      <c r="DH512">
        <f t="shared" si="283"/>
        <v>0</v>
      </c>
      <c r="DI512">
        <f t="shared" si="259"/>
        <v>0</v>
      </c>
      <c r="DJ512">
        <f>DF512</f>
        <v>3.26</v>
      </c>
      <c r="DK512">
        <v>0</v>
      </c>
      <c r="DL512" t="s">
        <v>3</v>
      </c>
      <c r="DM512">
        <v>0</v>
      </c>
      <c r="DN512" t="s">
        <v>3</v>
      </c>
      <c r="DO512">
        <v>0</v>
      </c>
    </row>
    <row r="513" spans="1:119" x14ac:dyDescent="0.2">
      <c r="A513">
        <f>ROW(Source!A183)</f>
        <v>183</v>
      </c>
      <c r="B513">
        <v>59204062</v>
      </c>
      <c r="C513">
        <v>60526859</v>
      </c>
      <c r="D513">
        <v>58308765</v>
      </c>
      <c r="E513">
        <v>1</v>
      </c>
      <c r="F513">
        <v>1</v>
      </c>
      <c r="G513">
        <v>1080</v>
      </c>
      <c r="H513">
        <v>3</v>
      </c>
      <c r="I513" t="s">
        <v>944</v>
      </c>
      <c r="J513" t="s">
        <v>945</v>
      </c>
      <c r="K513" t="s">
        <v>946</v>
      </c>
      <c r="L513">
        <v>1348</v>
      </c>
      <c r="N513">
        <v>1009</v>
      </c>
      <c r="O513" t="s">
        <v>900</v>
      </c>
      <c r="P513" t="s">
        <v>900</v>
      </c>
      <c r="Q513">
        <v>1000</v>
      </c>
      <c r="W513">
        <v>0</v>
      </c>
      <c r="X513">
        <v>-1123198217</v>
      </c>
      <c r="Y513">
        <f>AT513</f>
        <v>2.0699999999999998E-3</v>
      </c>
      <c r="AA513">
        <v>17868.28</v>
      </c>
      <c r="AB513">
        <v>0</v>
      </c>
      <c r="AC513">
        <v>0</v>
      </c>
      <c r="AD513">
        <v>0</v>
      </c>
      <c r="AE513">
        <v>17868.28</v>
      </c>
      <c r="AF513">
        <v>0</v>
      </c>
      <c r="AG513">
        <v>0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-2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2.0699999999999998E-3</v>
      </c>
      <c r="AU513" t="s">
        <v>3</v>
      </c>
      <c r="AV513">
        <v>0</v>
      </c>
      <c r="AW513">
        <v>2</v>
      </c>
      <c r="AX513">
        <v>60526872</v>
      </c>
      <c r="AY513">
        <v>1</v>
      </c>
      <c r="AZ513">
        <v>0</v>
      </c>
      <c r="BA513">
        <v>527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v>0</v>
      </c>
      <c r="CX513">
        <f>ROUND(Y513*Source!I183,9)</f>
        <v>2.0699999999999998E-3</v>
      </c>
      <c r="CY513">
        <f>AA513</f>
        <v>17868.28</v>
      </c>
      <c r="CZ513">
        <f>AE513</f>
        <v>17868.28</v>
      </c>
      <c r="DA513">
        <f>AI513</f>
        <v>1</v>
      </c>
      <c r="DB513">
        <f>ROUND(ROUND(AT513*CZ513,2),6)</f>
        <v>36.99</v>
      </c>
      <c r="DC513">
        <f>ROUND(ROUND(AT513*AG513,2),6)</f>
        <v>0</v>
      </c>
      <c r="DD513" t="s">
        <v>3</v>
      </c>
      <c r="DE513" t="s">
        <v>3</v>
      </c>
      <c r="DF513">
        <f t="shared" si="284"/>
        <v>36.99</v>
      </c>
      <c r="DG513">
        <f t="shared" si="282"/>
        <v>0</v>
      </c>
      <c r="DH513">
        <f t="shared" si="283"/>
        <v>0</v>
      </c>
      <c r="DI513">
        <f t="shared" ref="DI513:DI576" si="285">ROUND(ROUND(AH513,2)*CX513,2)</f>
        <v>0</v>
      </c>
      <c r="DJ513">
        <f>DF513</f>
        <v>36.99</v>
      </c>
      <c r="DK513">
        <v>0</v>
      </c>
      <c r="DL513" t="s">
        <v>3</v>
      </c>
      <c r="DM513">
        <v>0</v>
      </c>
      <c r="DN513" t="s">
        <v>3</v>
      </c>
      <c r="DO513">
        <v>0</v>
      </c>
    </row>
    <row r="514" spans="1:119" x14ac:dyDescent="0.2">
      <c r="A514">
        <f>ROW(Source!A183)</f>
        <v>183</v>
      </c>
      <c r="B514">
        <v>59204062</v>
      </c>
      <c r="C514">
        <v>60526859</v>
      </c>
      <c r="D514">
        <v>58325932</v>
      </c>
      <c r="E514">
        <v>1</v>
      </c>
      <c r="F514">
        <v>1</v>
      </c>
      <c r="G514">
        <v>1080</v>
      </c>
      <c r="H514">
        <v>3</v>
      </c>
      <c r="I514" t="s">
        <v>231</v>
      </c>
      <c r="J514" t="s">
        <v>233</v>
      </c>
      <c r="K514" t="s">
        <v>232</v>
      </c>
      <c r="L514">
        <v>1354</v>
      </c>
      <c r="N514">
        <v>1010</v>
      </c>
      <c r="O514" t="s">
        <v>39</v>
      </c>
      <c r="P514" t="s">
        <v>39</v>
      </c>
      <c r="Q514">
        <v>1</v>
      </c>
      <c r="W514">
        <v>0</v>
      </c>
      <c r="X514">
        <v>-2080965316</v>
      </c>
      <c r="Y514">
        <f>AT514</f>
        <v>2</v>
      </c>
      <c r="AA514">
        <v>107.23</v>
      </c>
      <c r="AB514">
        <v>0</v>
      </c>
      <c r="AC514">
        <v>0</v>
      </c>
      <c r="AD514">
        <v>0</v>
      </c>
      <c r="AE514">
        <v>107.23</v>
      </c>
      <c r="AF514">
        <v>0</v>
      </c>
      <c r="AG514">
        <v>0</v>
      </c>
      <c r="AH514">
        <v>0</v>
      </c>
      <c r="AI514">
        <v>1</v>
      </c>
      <c r="AJ514">
        <v>1</v>
      </c>
      <c r="AK514">
        <v>1</v>
      </c>
      <c r="AL514">
        <v>1</v>
      </c>
      <c r="AM514">
        <v>0</v>
      </c>
      <c r="AN514">
        <v>0</v>
      </c>
      <c r="AO514">
        <v>0</v>
      </c>
      <c r="AP514">
        <v>1</v>
      </c>
      <c r="AQ514">
        <v>0</v>
      </c>
      <c r="AR514">
        <v>0</v>
      </c>
      <c r="AS514" t="s">
        <v>3</v>
      </c>
      <c r="AT514">
        <v>2</v>
      </c>
      <c r="AU514" t="s">
        <v>3</v>
      </c>
      <c r="AV514">
        <v>0</v>
      </c>
      <c r="AW514">
        <v>1</v>
      </c>
      <c r="AX514">
        <v>-1</v>
      </c>
      <c r="AY514">
        <v>0</v>
      </c>
      <c r="AZ514">
        <v>0</v>
      </c>
      <c r="BA514" t="s">
        <v>3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v>0</v>
      </c>
      <c r="CX514">
        <f>ROUND(Y514*Source!I183,9)</f>
        <v>2</v>
      </c>
      <c r="CY514">
        <f>AA514</f>
        <v>107.23</v>
      </c>
      <c r="CZ514">
        <f>AE514</f>
        <v>107.23</v>
      </c>
      <c r="DA514">
        <f>AI514</f>
        <v>1</v>
      </c>
      <c r="DB514">
        <f>ROUND(ROUND(AT514*CZ514,2),6)</f>
        <v>214.46</v>
      </c>
      <c r="DC514">
        <f>ROUND(ROUND(AT514*AG514,2),6)</f>
        <v>0</v>
      </c>
      <c r="DD514" t="s">
        <v>3</v>
      </c>
      <c r="DE514" t="s">
        <v>3</v>
      </c>
      <c r="DF514">
        <f t="shared" si="284"/>
        <v>214.46</v>
      </c>
      <c r="DG514">
        <f t="shared" si="282"/>
        <v>0</v>
      </c>
      <c r="DH514">
        <f t="shared" si="283"/>
        <v>0</v>
      </c>
      <c r="DI514">
        <f t="shared" si="285"/>
        <v>0</v>
      </c>
      <c r="DJ514">
        <f>DF514</f>
        <v>214.46</v>
      </c>
      <c r="DK514">
        <v>0</v>
      </c>
      <c r="DL514" t="s">
        <v>3</v>
      </c>
      <c r="DM514">
        <v>0</v>
      </c>
      <c r="DN514" t="s">
        <v>3</v>
      </c>
      <c r="DO514">
        <v>0</v>
      </c>
    </row>
    <row r="515" spans="1:119" x14ac:dyDescent="0.2">
      <c r="A515">
        <f>ROW(Source!A183)</f>
        <v>183</v>
      </c>
      <c r="B515">
        <v>59204062</v>
      </c>
      <c r="C515">
        <v>60526859</v>
      </c>
      <c r="D515">
        <v>58327310</v>
      </c>
      <c r="E515">
        <v>1</v>
      </c>
      <c r="F515">
        <v>1</v>
      </c>
      <c r="G515">
        <v>1080</v>
      </c>
      <c r="H515">
        <v>3</v>
      </c>
      <c r="I515" t="s">
        <v>241</v>
      </c>
      <c r="J515" t="s">
        <v>243</v>
      </c>
      <c r="K515" t="s">
        <v>242</v>
      </c>
      <c r="L515">
        <v>1354</v>
      </c>
      <c r="N515">
        <v>1010</v>
      </c>
      <c r="O515" t="s">
        <v>39</v>
      </c>
      <c r="P515" t="s">
        <v>39</v>
      </c>
      <c r="Q515">
        <v>1</v>
      </c>
      <c r="W515">
        <v>0</v>
      </c>
      <c r="X515">
        <v>-1573291468</v>
      </c>
      <c r="Y515">
        <f>AT515</f>
        <v>1</v>
      </c>
      <c r="AA515">
        <v>4217.54</v>
      </c>
      <c r="AB515">
        <v>0</v>
      </c>
      <c r="AC515">
        <v>0</v>
      </c>
      <c r="AD515">
        <v>0</v>
      </c>
      <c r="AE515">
        <v>4217.54</v>
      </c>
      <c r="AF515">
        <v>0</v>
      </c>
      <c r="AG515">
        <v>0</v>
      </c>
      <c r="AH515">
        <v>0</v>
      </c>
      <c r="AI515">
        <v>1</v>
      </c>
      <c r="AJ515">
        <v>1</v>
      </c>
      <c r="AK515">
        <v>1</v>
      </c>
      <c r="AL515">
        <v>1</v>
      </c>
      <c r="AM515">
        <v>0</v>
      </c>
      <c r="AN515">
        <v>0</v>
      </c>
      <c r="AO515">
        <v>0</v>
      </c>
      <c r="AP515">
        <v>1</v>
      </c>
      <c r="AQ515">
        <v>0</v>
      </c>
      <c r="AR515">
        <v>0</v>
      </c>
      <c r="AS515" t="s">
        <v>3</v>
      </c>
      <c r="AT515">
        <v>1</v>
      </c>
      <c r="AU515" t="s">
        <v>3</v>
      </c>
      <c r="AV515">
        <v>0</v>
      </c>
      <c r="AW515">
        <v>1</v>
      </c>
      <c r="AX515">
        <v>-1</v>
      </c>
      <c r="AY515">
        <v>0</v>
      </c>
      <c r="AZ515">
        <v>0</v>
      </c>
      <c r="BA515" t="s">
        <v>3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V515">
        <v>0</v>
      </c>
      <c r="CW515">
        <v>0</v>
      </c>
      <c r="CX515">
        <f>ROUND(Y515*Source!I183,9)</f>
        <v>1</v>
      </c>
      <c r="CY515">
        <f>AA515</f>
        <v>4217.54</v>
      </c>
      <c r="CZ515">
        <f>AE515</f>
        <v>4217.54</v>
      </c>
      <c r="DA515">
        <f>AI515</f>
        <v>1</v>
      </c>
      <c r="DB515">
        <f>ROUND(ROUND(AT515*CZ515,2),6)</f>
        <v>4217.54</v>
      </c>
      <c r="DC515">
        <f>ROUND(ROUND(AT515*AG515,2),6)</f>
        <v>0</v>
      </c>
      <c r="DD515" t="s">
        <v>3</v>
      </c>
      <c r="DE515" t="s">
        <v>3</v>
      </c>
      <c r="DF515">
        <f t="shared" si="284"/>
        <v>4217.54</v>
      </c>
      <c r="DG515">
        <f t="shared" si="282"/>
        <v>0</v>
      </c>
      <c r="DH515">
        <f t="shared" si="283"/>
        <v>0</v>
      </c>
      <c r="DI515">
        <f t="shared" si="285"/>
        <v>0</v>
      </c>
      <c r="DJ515">
        <f>DF515</f>
        <v>4217.54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">
      <c r="A516">
        <f>ROW(Source!A183)</f>
        <v>183</v>
      </c>
      <c r="B516">
        <v>59204062</v>
      </c>
      <c r="C516">
        <v>60526859</v>
      </c>
      <c r="D516">
        <v>58330407</v>
      </c>
      <c r="E516">
        <v>1</v>
      </c>
      <c r="F516">
        <v>1</v>
      </c>
      <c r="G516">
        <v>1080</v>
      </c>
      <c r="H516">
        <v>3</v>
      </c>
      <c r="I516" t="s">
        <v>947</v>
      </c>
      <c r="J516" t="s">
        <v>948</v>
      </c>
      <c r="K516" t="s">
        <v>949</v>
      </c>
      <c r="L516">
        <v>1346</v>
      </c>
      <c r="N516">
        <v>1009</v>
      </c>
      <c r="O516" t="s">
        <v>880</v>
      </c>
      <c r="P516" t="s">
        <v>880</v>
      </c>
      <c r="Q516">
        <v>1</v>
      </c>
      <c r="W516">
        <v>0</v>
      </c>
      <c r="X516">
        <v>883542614</v>
      </c>
      <c r="Y516">
        <f>AT516</f>
        <v>0.1</v>
      </c>
      <c r="AA516">
        <v>19.28</v>
      </c>
      <c r="AB516">
        <v>0</v>
      </c>
      <c r="AC516">
        <v>0</v>
      </c>
      <c r="AD516">
        <v>0</v>
      </c>
      <c r="AE516">
        <v>19.28</v>
      </c>
      <c r="AF516">
        <v>0</v>
      </c>
      <c r="AG516">
        <v>0</v>
      </c>
      <c r="AH516">
        <v>0</v>
      </c>
      <c r="AI516">
        <v>1</v>
      </c>
      <c r="AJ516">
        <v>1</v>
      </c>
      <c r="AK516">
        <v>1</v>
      </c>
      <c r="AL516">
        <v>1</v>
      </c>
      <c r="AM516">
        <v>-2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0.1</v>
      </c>
      <c r="AU516" t="s">
        <v>3</v>
      </c>
      <c r="AV516">
        <v>0</v>
      </c>
      <c r="AW516">
        <v>2</v>
      </c>
      <c r="AX516">
        <v>60526873</v>
      </c>
      <c r="AY516">
        <v>1</v>
      </c>
      <c r="AZ516">
        <v>0</v>
      </c>
      <c r="BA516">
        <v>528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v>0</v>
      </c>
      <c r="CX516">
        <f>ROUND(Y516*Source!I183,9)</f>
        <v>0.1</v>
      </c>
      <c r="CY516">
        <f>AA516</f>
        <v>19.28</v>
      </c>
      <c r="CZ516">
        <f>AE516</f>
        <v>19.28</v>
      </c>
      <c r="DA516">
        <f>AI516</f>
        <v>1</v>
      </c>
      <c r="DB516">
        <f>ROUND(ROUND(AT516*CZ516,2),6)</f>
        <v>1.93</v>
      </c>
      <c r="DC516">
        <f>ROUND(ROUND(AT516*AG516,2),6)</f>
        <v>0</v>
      </c>
      <c r="DD516" t="s">
        <v>3</v>
      </c>
      <c r="DE516" t="s">
        <v>3</v>
      </c>
      <c r="DF516">
        <f t="shared" si="284"/>
        <v>1.93</v>
      </c>
      <c r="DG516">
        <f t="shared" si="282"/>
        <v>0</v>
      </c>
      <c r="DH516">
        <f t="shared" si="283"/>
        <v>0</v>
      </c>
      <c r="DI516">
        <f t="shared" si="285"/>
        <v>0</v>
      </c>
      <c r="DJ516">
        <f>DF516</f>
        <v>1.93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">
      <c r="A517">
        <f>ROW(Source!A184)</f>
        <v>184</v>
      </c>
      <c r="B517">
        <v>59204059</v>
      </c>
      <c r="C517">
        <v>60526859</v>
      </c>
      <c r="D517">
        <v>58266404</v>
      </c>
      <c r="E517">
        <v>1080</v>
      </c>
      <c r="F517">
        <v>1</v>
      </c>
      <c r="G517">
        <v>1080</v>
      </c>
      <c r="H517">
        <v>1</v>
      </c>
      <c r="I517" t="s">
        <v>859</v>
      </c>
      <c r="J517" t="s">
        <v>3</v>
      </c>
      <c r="K517" t="s">
        <v>860</v>
      </c>
      <c r="L517">
        <v>1191</v>
      </c>
      <c r="N517">
        <v>1013</v>
      </c>
      <c r="O517" t="s">
        <v>861</v>
      </c>
      <c r="P517" t="s">
        <v>861</v>
      </c>
      <c r="Q517">
        <v>1</v>
      </c>
      <c r="W517">
        <v>0</v>
      </c>
      <c r="X517">
        <v>476480486</v>
      </c>
      <c r="Y517">
        <f>((AT517*1.15)*1.1)</f>
        <v>3.2890000000000001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1</v>
      </c>
      <c r="AK517">
        <v>1</v>
      </c>
      <c r="AL517">
        <v>1</v>
      </c>
      <c r="AM517">
        <v>5</v>
      </c>
      <c r="AN517">
        <v>0</v>
      </c>
      <c r="AO517">
        <v>1</v>
      </c>
      <c r="AP517">
        <v>1</v>
      </c>
      <c r="AQ517">
        <v>0</v>
      </c>
      <c r="AR517">
        <v>0</v>
      </c>
      <c r="AS517" t="s">
        <v>3</v>
      </c>
      <c r="AT517">
        <v>2.6</v>
      </c>
      <c r="AU517" t="s">
        <v>26</v>
      </c>
      <c r="AV517">
        <v>1</v>
      </c>
      <c r="AW517">
        <v>2</v>
      </c>
      <c r="AX517">
        <v>60526868</v>
      </c>
      <c r="AY517">
        <v>1</v>
      </c>
      <c r="AZ517">
        <v>0</v>
      </c>
      <c r="BA517">
        <v>531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U517">
        <f>ROUND(AT517*Source!I184*AH517*AL517,2)</f>
        <v>0</v>
      </c>
      <c r="CV517">
        <f>ROUND(Y517*Source!I184,9)</f>
        <v>3.2890000000000001</v>
      </c>
      <c r="CW517">
        <v>0</v>
      </c>
      <c r="CX517">
        <f>ROUND(Y517*Source!I184,9)</f>
        <v>3.2890000000000001</v>
      </c>
      <c r="CY517">
        <f>AD517</f>
        <v>0</v>
      </c>
      <c r="CZ517">
        <f>AH517</f>
        <v>0</v>
      </c>
      <c r="DA517">
        <f>AL517</f>
        <v>1</v>
      </c>
      <c r="DB517">
        <f>ROUND(((ROUND(AT517*CZ517,2)*1.15)*1.1),6)</f>
        <v>0</v>
      </c>
      <c r="DC517">
        <f>ROUND(((ROUND(AT517*AG517,2)*1.15)*1.1),6)</f>
        <v>0</v>
      </c>
      <c r="DD517" t="s">
        <v>3</v>
      </c>
      <c r="DE517" t="s">
        <v>3</v>
      </c>
      <c r="DF517">
        <f t="shared" si="284"/>
        <v>0</v>
      </c>
      <c r="DG517">
        <f t="shared" si="282"/>
        <v>0</v>
      </c>
      <c r="DH517">
        <f t="shared" si="283"/>
        <v>0</v>
      </c>
      <c r="DI517">
        <f t="shared" si="285"/>
        <v>0</v>
      </c>
      <c r="DJ517">
        <f>DI517</f>
        <v>0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">
      <c r="A518">
        <f>ROW(Source!A184)</f>
        <v>184</v>
      </c>
      <c r="B518">
        <v>59204059</v>
      </c>
      <c r="C518">
        <v>60526859</v>
      </c>
      <c r="D518">
        <v>58340279</v>
      </c>
      <c r="E518">
        <v>1</v>
      </c>
      <c r="F518">
        <v>1</v>
      </c>
      <c r="G518">
        <v>1080</v>
      </c>
      <c r="H518">
        <v>2</v>
      </c>
      <c r="I518" t="s">
        <v>938</v>
      </c>
      <c r="J518" t="s">
        <v>939</v>
      </c>
      <c r="K518" t="s">
        <v>940</v>
      </c>
      <c r="L518">
        <v>1368</v>
      </c>
      <c r="N518">
        <v>1011</v>
      </c>
      <c r="O518" t="s">
        <v>865</v>
      </c>
      <c r="P518" t="s">
        <v>865</v>
      </c>
      <c r="Q518">
        <v>1</v>
      </c>
      <c r="W518">
        <v>0</v>
      </c>
      <c r="X518">
        <v>-2065404138</v>
      </c>
      <c r="Y518">
        <f>((AT518*1.25)*1.1)</f>
        <v>0.86625000000000008</v>
      </c>
      <c r="AA518">
        <v>0</v>
      </c>
      <c r="AB518">
        <v>87.47</v>
      </c>
      <c r="AC518">
        <v>0</v>
      </c>
      <c r="AD518">
        <v>0</v>
      </c>
      <c r="AE518">
        <v>0</v>
      </c>
      <c r="AF518">
        <v>7.11</v>
      </c>
      <c r="AG518">
        <v>0</v>
      </c>
      <c r="AH518">
        <v>0</v>
      </c>
      <c r="AI518">
        <v>1</v>
      </c>
      <c r="AJ518">
        <v>11.53</v>
      </c>
      <c r="AK518">
        <v>54.99</v>
      </c>
      <c r="AL518">
        <v>1</v>
      </c>
      <c r="AM518">
        <v>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0.63</v>
      </c>
      <c r="AU518" t="s">
        <v>866</v>
      </c>
      <c r="AV518">
        <v>0</v>
      </c>
      <c r="AW518">
        <v>2</v>
      </c>
      <c r="AX518">
        <v>60526869</v>
      </c>
      <c r="AY518">
        <v>1</v>
      </c>
      <c r="AZ518">
        <v>0</v>
      </c>
      <c r="BA518">
        <v>532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f>ROUND(Y518*Source!I184*DO518,9)</f>
        <v>0</v>
      </c>
      <c r="CX518">
        <f>ROUND(Y518*Source!I184,9)</f>
        <v>0.86624999999999996</v>
      </c>
      <c r="CY518">
        <f>AB518</f>
        <v>87.47</v>
      </c>
      <c r="CZ518">
        <f>AF518</f>
        <v>7.11</v>
      </c>
      <c r="DA518">
        <f>AJ518</f>
        <v>11.53</v>
      </c>
      <c r="DB518">
        <f>ROUND(((ROUND(AT518*CZ518,2)*1.25)*1.1),6)</f>
        <v>6.16</v>
      </c>
      <c r="DC518">
        <f>ROUND(((ROUND(AT518*AG518,2)*1.25)*1.1),6)</f>
        <v>0</v>
      </c>
      <c r="DD518" t="s">
        <v>3</v>
      </c>
      <c r="DE518" t="s">
        <v>3</v>
      </c>
      <c r="DF518">
        <f t="shared" si="284"/>
        <v>0</v>
      </c>
      <c r="DG518">
        <f>ROUND(ROUND(AF518*AJ518,2)*CX518,2)</f>
        <v>71.02</v>
      </c>
      <c r="DH518">
        <f>ROUND(ROUND(AG518*AK518,2)*CX518,2)</f>
        <v>0</v>
      </c>
      <c r="DI518">
        <f t="shared" si="285"/>
        <v>0</v>
      </c>
      <c r="DJ518">
        <f>DG518</f>
        <v>71.02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">
      <c r="A519">
        <f>ROW(Source!A184)</f>
        <v>184</v>
      </c>
      <c r="B519">
        <v>59204059</v>
      </c>
      <c r="C519">
        <v>60526859</v>
      </c>
      <c r="D519">
        <v>58340578</v>
      </c>
      <c r="E519">
        <v>1</v>
      </c>
      <c r="F519">
        <v>1</v>
      </c>
      <c r="G519">
        <v>1080</v>
      </c>
      <c r="H519">
        <v>2</v>
      </c>
      <c r="I519" t="s">
        <v>862</v>
      </c>
      <c r="J519" t="s">
        <v>863</v>
      </c>
      <c r="K519" t="s">
        <v>864</v>
      </c>
      <c r="L519">
        <v>1368</v>
      </c>
      <c r="N519">
        <v>1011</v>
      </c>
      <c r="O519" t="s">
        <v>865</v>
      </c>
      <c r="P519" t="s">
        <v>865</v>
      </c>
      <c r="Q519">
        <v>1</v>
      </c>
      <c r="W519">
        <v>0</v>
      </c>
      <c r="X519">
        <v>-1985943078</v>
      </c>
      <c r="Y519">
        <f>((AT519*1.25)*1.1)</f>
        <v>2.7500000000000004E-2</v>
      </c>
      <c r="AA519">
        <v>0</v>
      </c>
      <c r="AB519">
        <v>1445.28</v>
      </c>
      <c r="AC519">
        <v>740.47</v>
      </c>
      <c r="AD519">
        <v>0</v>
      </c>
      <c r="AE519">
        <v>0</v>
      </c>
      <c r="AF519">
        <v>83.1</v>
      </c>
      <c r="AG519">
        <v>12.62</v>
      </c>
      <c r="AH519">
        <v>0</v>
      </c>
      <c r="AI519">
        <v>1</v>
      </c>
      <c r="AJ519">
        <v>16.3</v>
      </c>
      <c r="AK519">
        <v>54.99</v>
      </c>
      <c r="AL519">
        <v>1</v>
      </c>
      <c r="AM519">
        <v>2</v>
      </c>
      <c r="AN519">
        <v>0</v>
      </c>
      <c r="AO519">
        <v>1</v>
      </c>
      <c r="AP519">
        <v>1</v>
      </c>
      <c r="AQ519">
        <v>0</v>
      </c>
      <c r="AR519">
        <v>0</v>
      </c>
      <c r="AS519" t="s">
        <v>3</v>
      </c>
      <c r="AT519">
        <v>0.02</v>
      </c>
      <c r="AU519" t="s">
        <v>866</v>
      </c>
      <c r="AV519">
        <v>0</v>
      </c>
      <c r="AW519">
        <v>2</v>
      </c>
      <c r="AX519">
        <v>60526870</v>
      </c>
      <c r="AY519">
        <v>1</v>
      </c>
      <c r="AZ519">
        <v>0</v>
      </c>
      <c r="BA519">
        <v>533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V519">
        <v>0</v>
      </c>
      <c r="CW519">
        <f>ROUND(Y519*Source!I184*DO519,9)</f>
        <v>0.34705000000000003</v>
      </c>
      <c r="CX519">
        <f>ROUND(Y519*Source!I184,9)</f>
        <v>2.75E-2</v>
      </c>
      <c r="CY519">
        <f>AB519</f>
        <v>1445.28</v>
      </c>
      <c r="CZ519">
        <f>AF519</f>
        <v>83.1</v>
      </c>
      <c r="DA519">
        <f>AJ519</f>
        <v>16.3</v>
      </c>
      <c r="DB519">
        <f>ROUND(((ROUND(AT519*CZ519,2)*1.25)*1.1),6)</f>
        <v>2.2825000000000002</v>
      </c>
      <c r="DC519">
        <f>ROUND(((ROUND(AT519*AG519,2)*1.25)*1.1),6)</f>
        <v>0.34375</v>
      </c>
      <c r="DD519" t="s">
        <v>3</v>
      </c>
      <c r="DE519" t="s">
        <v>3</v>
      </c>
      <c r="DF519">
        <f t="shared" si="284"/>
        <v>0</v>
      </c>
      <c r="DG519">
        <f>ROUND(ROUND(AF519*AJ519,2)*CX519,2)</f>
        <v>37.25</v>
      </c>
      <c r="DH519">
        <f>ROUND(ROUND(AG519*AK519,2)*CX519,2)</f>
        <v>19.079999999999998</v>
      </c>
      <c r="DI519">
        <f t="shared" si="285"/>
        <v>0</v>
      </c>
      <c r="DJ519">
        <f>DG519</f>
        <v>37.25</v>
      </c>
      <c r="DK519">
        <v>0</v>
      </c>
      <c r="DL519" t="s">
        <v>867</v>
      </c>
      <c r="DM519">
        <v>0</v>
      </c>
      <c r="DN519" t="s">
        <v>861</v>
      </c>
      <c r="DO519">
        <v>12.62</v>
      </c>
    </row>
    <row r="520" spans="1:119" x14ac:dyDescent="0.2">
      <c r="A520">
        <f>ROW(Source!A184)</f>
        <v>184</v>
      </c>
      <c r="B520">
        <v>59204059</v>
      </c>
      <c r="C520">
        <v>60526859</v>
      </c>
      <c r="D520">
        <v>58309957</v>
      </c>
      <c r="E520">
        <v>1</v>
      </c>
      <c r="F520">
        <v>1</v>
      </c>
      <c r="G520">
        <v>1080</v>
      </c>
      <c r="H520">
        <v>3</v>
      </c>
      <c r="I520" t="s">
        <v>941</v>
      </c>
      <c r="J520" t="s">
        <v>942</v>
      </c>
      <c r="K520" t="s">
        <v>943</v>
      </c>
      <c r="L520">
        <v>1348</v>
      </c>
      <c r="N520">
        <v>1009</v>
      </c>
      <c r="O520" t="s">
        <v>900</v>
      </c>
      <c r="P520" t="s">
        <v>900</v>
      </c>
      <c r="Q520">
        <v>1000</v>
      </c>
      <c r="W520">
        <v>0</v>
      </c>
      <c r="X520">
        <v>-1106207263</v>
      </c>
      <c r="Y520">
        <f>AT520</f>
        <v>3.3E-4</v>
      </c>
      <c r="AA520">
        <v>203517.91</v>
      </c>
      <c r="AB520">
        <v>0</v>
      </c>
      <c r="AC520">
        <v>0</v>
      </c>
      <c r="AD520">
        <v>0</v>
      </c>
      <c r="AE520">
        <v>9879.51</v>
      </c>
      <c r="AF520">
        <v>0</v>
      </c>
      <c r="AG520">
        <v>0</v>
      </c>
      <c r="AH520">
        <v>0</v>
      </c>
      <c r="AI520">
        <v>20.6</v>
      </c>
      <c r="AJ520">
        <v>1</v>
      </c>
      <c r="AK520">
        <v>1</v>
      </c>
      <c r="AL520">
        <v>1</v>
      </c>
      <c r="AM520">
        <v>2</v>
      </c>
      <c r="AN520">
        <v>0</v>
      </c>
      <c r="AO520">
        <v>1</v>
      </c>
      <c r="AP520">
        <v>1</v>
      </c>
      <c r="AQ520">
        <v>0</v>
      </c>
      <c r="AR520">
        <v>0</v>
      </c>
      <c r="AS520" t="s">
        <v>3</v>
      </c>
      <c r="AT520">
        <v>3.3E-4</v>
      </c>
      <c r="AU520" t="s">
        <v>3</v>
      </c>
      <c r="AV520">
        <v>0</v>
      </c>
      <c r="AW520">
        <v>2</v>
      </c>
      <c r="AX520">
        <v>60526871</v>
      </c>
      <c r="AY520">
        <v>1</v>
      </c>
      <c r="AZ520">
        <v>0</v>
      </c>
      <c r="BA520">
        <v>534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V520">
        <v>0</v>
      </c>
      <c r="CW520">
        <v>0</v>
      </c>
      <c r="CX520">
        <f>ROUND(Y520*Source!I184,9)</f>
        <v>3.3E-4</v>
      </c>
      <c r="CY520">
        <f>AA520</f>
        <v>203517.91</v>
      </c>
      <c r="CZ520">
        <f>AE520</f>
        <v>9879.51</v>
      </c>
      <c r="DA520">
        <f>AI520</f>
        <v>20.6</v>
      </c>
      <c r="DB520">
        <f>ROUND(ROUND(AT520*CZ520,2),6)</f>
        <v>3.26</v>
      </c>
      <c r="DC520">
        <f>ROUND(ROUND(AT520*AG520,2),6)</f>
        <v>0</v>
      </c>
      <c r="DD520" t="s">
        <v>3</v>
      </c>
      <c r="DE520" t="s">
        <v>3</v>
      </c>
      <c r="DF520">
        <f>ROUND(ROUND(AE520*AI520,2)*CX520,2)</f>
        <v>67.16</v>
      </c>
      <c r="DG520">
        <f t="shared" ref="DG520:DG532" si="286">ROUND(ROUND(AF520,2)*CX520,2)</f>
        <v>0</v>
      </c>
      <c r="DH520">
        <f t="shared" ref="DH520:DH532" si="287">ROUND(ROUND(AG520,2)*CX520,2)</f>
        <v>0</v>
      </c>
      <c r="DI520">
        <f t="shared" si="285"/>
        <v>0</v>
      </c>
      <c r="DJ520">
        <f>DF520</f>
        <v>67.16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">
      <c r="A521">
        <f>ROW(Source!A184)</f>
        <v>184</v>
      </c>
      <c r="B521">
        <v>59204059</v>
      </c>
      <c r="C521">
        <v>60526859</v>
      </c>
      <c r="D521">
        <v>58308765</v>
      </c>
      <c r="E521">
        <v>1</v>
      </c>
      <c r="F521">
        <v>1</v>
      </c>
      <c r="G521">
        <v>1080</v>
      </c>
      <c r="H521">
        <v>3</v>
      </c>
      <c r="I521" t="s">
        <v>944</v>
      </c>
      <c r="J521" t="s">
        <v>945</v>
      </c>
      <c r="K521" t="s">
        <v>946</v>
      </c>
      <c r="L521">
        <v>1348</v>
      </c>
      <c r="N521">
        <v>1009</v>
      </c>
      <c r="O521" t="s">
        <v>900</v>
      </c>
      <c r="P521" t="s">
        <v>900</v>
      </c>
      <c r="Q521">
        <v>1000</v>
      </c>
      <c r="W521">
        <v>0</v>
      </c>
      <c r="X521">
        <v>-1123198217</v>
      </c>
      <c r="Y521">
        <f>AT521</f>
        <v>2.0699999999999998E-3</v>
      </c>
      <c r="AA521">
        <v>134905.51</v>
      </c>
      <c r="AB521">
        <v>0</v>
      </c>
      <c r="AC521">
        <v>0</v>
      </c>
      <c r="AD521">
        <v>0</v>
      </c>
      <c r="AE521">
        <v>17868.28</v>
      </c>
      <c r="AF521">
        <v>0</v>
      </c>
      <c r="AG521">
        <v>0</v>
      </c>
      <c r="AH521">
        <v>0</v>
      </c>
      <c r="AI521">
        <v>7.55</v>
      </c>
      <c r="AJ521">
        <v>1</v>
      </c>
      <c r="AK521">
        <v>1</v>
      </c>
      <c r="AL521">
        <v>1</v>
      </c>
      <c r="AM521">
        <v>2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2.0699999999999998E-3</v>
      </c>
      <c r="AU521" t="s">
        <v>3</v>
      </c>
      <c r="AV521">
        <v>0</v>
      </c>
      <c r="AW521">
        <v>2</v>
      </c>
      <c r="AX521">
        <v>60526872</v>
      </c>
      <c r="AY521">
        <v>1</v>
      </c>
      <c r="AZ521">
        <v>0</v>
      </c>
      <c r="BA521">
        <v>535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V521">
        <v>0</v>
      </c>
      <c r="CW521">
        <v>0</v>
      </c>
      <c r="CX521">
        <f>ROUND(Y521*Source!I184,9)</f>
        <v>2.0699999999999998E-3</v>
      </c>
      <c r="CY521">
        <f>AA521</f>
        <v>134905.51</v>
      </c>
      <c r="CZ521">
        <f>AE521</f>
        <v>17868.28</v>
      </c>
      <c r="DA521">
        <f>AI521</f>
        <v>7.55</v>
      </c>
      <c r="DB521">
        <f>ROUND(ROUND(AT521*CZ521,2),6)</f>
        <v>36.99</v>
      </c>
      <c r="DC521">
        <f>ROUND(ROUND(AT521*AG521,2),6)</f>
        <v>0</v>
      </c>
      <c r="DD521" t="s">
        <v>3</v>
      </c>
      <c r="DE521" t="s">
        <v>3</v>
      </c>
      <c r="DF521">
        <f>ROUND(ROUND(AE521*AI521,2)*CX521,2)</f>
        <v>279.25</v>
      </c>
      <c r="DG521">
        <f t="shared" si="286"/>
        <v>0</v>
      </c>
      <c r="DH521">
        <f t="shared" si="287"/>
        <v>0</v>
      </c>
      <c r="DI521">
        <f t="shared" si="285"/>
        <v>0</v>
      </c>
      <c r="DJ521">
        <f>DF521</f>
        <v>279.25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">
      <c r="A522">
        <f>ROW(Source!A184)</f>
        <v>184</v>
      </c>
      <c r="B522">
        <v>59204059</v>
      </c>
      <c r="C522">
        <v>60526859</v>
      </c>
      <c r="D522">
        <v>58325932</v>
      </c>
      <c r="E522">
        <v>1</v>
      </c>
      <c r="F522">
        <v>1</v>
      </c>
      <c r="G522">
        <v>1080</v>
      </c>
      <c r="H522">
        <v>3</v>
      </c>
      <c r="I522" t="s">
        <v>231</v>
      </c>
      <c r="J522" t="s">
        <v>233</v>
      </c>
      <c r="K522" t="s">
        <v>232</v>
      </c>
      <c r="L522">
        <v>1354</v>
      </c>
      <c r="N522">
        <v>1010</v>
      </c>
      <c r="O522" t="s">
        <v>39</v>
      </c>
      <c r="P522" t="s">
        <v>39</v>
      </c>
      <c r="Q522">
        <v>1</v>
      </c>
      <c r="W522">
        <v>0</v>
      </c>
      <c r="X522">
        <v>-2080965316</v>
      </c>
      <c r="Y522">
        <f>AT522</f>
        <v>2</v>
      </c>
      <c r="AA522">
        <v>707.72</v>
      </c>
      <c r="AB522">
        <v>0</v>
      </c>
      <c r="AC522">
        <v>0</v>
      </c>
      <c r="AD522">
        <v>0</v>
      </c>
      <c r="AE522">
        <v>107.23</v>
      </c>
      <c r="AF522">
        <v>0</v>
      </c>
      <c r="AG522">
        <v>0</v>
      </c>
      <c r="AH522">
        <v>0</v>
      </c>
      <c r="AI522">
        <v>6.6</v>
      </c>
      <c r="AJ522">
        <v>1</v>
      </c>
      <c r="AK522">
        <v>1</v>
      </c>
      <c r="AL522">
        <v>1</v>
      </c>
      <c r="AM522">
        <v>0</v>
      </c>
      <c r="AN522">
        <v>0</v>
      </c>
      <c r="AO522">
        <v>0</v>
      </c>
      <c r="AP522">
        <v>1</v>
      </c>
      <c r="AQ522">
        <v>0</v>
      </c>
      <c r="AR522">
        <v>0</v>
      </c>
      <c r="AS522" t="s">
        <v>3</v>
      </c>
      <c r="AT522">
        <v>2</v>
      </c>
      <c r="AU522" t="s">
        <v>3</v>
      </c>
      <c r="AV522">
        <v>0</v>
      </c>
      <c r="AW522">
        <v>1</v>
      </c>
      <c r="AX522">
        <v>-1</v>
      </c>
      <c r="AY522">
        <v>0</v>
      </c>
      <c r="AZ522">
        <v>0</v>
      </c>
      <c r="BA522" t="s">
        <v>3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v>0</v>
      </c>
      <c r="CX522">
        <f>ROUND(Y522*Source!I184,9)</f>
        <v>2</v>
      </c>
      <c r="CY522">
        <f>AA522</f>
        <v>707.72</v>
      </c>
      <c r="CZ522">
        <f>AE522</f>
        <v>107.23</v>
      </c>
      <c r="DA522">
        <f>AI522</f>
        <v>6.6</v>
      </c>
      <c r="DB522">
        <f>ROUND(ROUND(AT522*CZ522,2),6)</f>
        <v>214.46</v>
      </c>
      <c r="DC522">
        <f>ROUND(ROUND(AT522*AG522,2),6)</f>
        <v>0</v>
      </c>
      <c r="DD522" t="s">
        <v>3</v>
      </c>
      <c r="DE522" t="s">
        <v>3</v>
      </c>
      <c r="DF522">
        <f>ROUND(ROUND(AE522*AI522,2)*CX522,2)</f>
        <v>1415.44</v>
      </c>
      <c r="DG522">
        <f t="shared" si="286"/>
        <v>0</v>
      </c>
      <c r="DH522">
        <f t="shared" si="287"/>
        <v>0</v>
      </c>
      <c r="DI522">
        <f t="shared" si="285"/>
        <v>0</v>
      </c>
      <c r="DJ522">
        <f>DF522</f>
        <v>1415.44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">
      <c r="A523">
        <f>ROW(Source!A184)</f>
        <v>184</v>
      </c>
      <c r="B523">
        <v>59204059</v>
      </c>
      <c r="C523">
        <v>60526859</v>
      </c>
      <c r="D523">
        <v>58327310</v>
      </c>
      <c r="E523">
        <v>1</v>
      </c>
      <c r="F523">
        <v>1</v>
      </c>
      <c r="G523">
        <v>1080</v>
      </c>
      <c r="H523">
        <v>3</v>
      </c>
      <c r="I523" t="s">
        <v>241</v>
      </c>
      <c r="J523" t="s">
        <v>243</v>
      </c>
      <c r="K523" t="s">
        <v>242</v>
      </c>
      <c r="L523">
        <v>1354</v>
      </c>
      <c r="N523">
        <v>1010</v>
      </c>
      <c r="O523" t="s">
        <v>39</v>
      </c>
      <c r="P523" t="s">
        <v>39</v>
      </c>
      <c r="Q523">
        <v>1</v>
      </c>
      <c r="W523">
        <v>0</v>
      </c>
      <c r="X523">
        <v>-1573291468</v>
      </c>
      <c r="Y523">
        <f>AT523</f>
        <v>1</v>
      </c>
      <c r="AA523">
        <v>22985.59</v>
      </c>
      <c r="AB523">
        <v>0</v>
      </c>
      <c r="AC523">
        <v>0</v>
      </c>
      <c r="AD523">
        <v>0</v>
      </c>
      <c r="AE523">
        <v>4217.54</v>
      </c>
      <c r="AF523">
        <v>0</v>
      </c>
      <c r="AG523">
        <v>0</v>
      </c>
      <c r="AH523">
        <v>0</v>
      </c>
      <c r="AI523">
        <v>5.45</v>
      </c>
      <c r="AJ523">
        <v>1</v>
      </c>
      <c r="AK523">
        <v>1</v>
      </c>
      <c r="AL523">
        <v>1</v>
      </c>
      <c r="AM523">
        <v>0</v>
      </c>
      <c r="AN523">
        <v>0</v>
      </c>
      <c r="AO523">
        <v>0</v>
      </c>
      <c r="AP523">
        <v>1</v>
      </c>
      <c r="AQ523">
        <v>0</v>
      </c>
      <c r="AR523">
        <v>0</v>
      </c>
      <c r="AS523" t="s">
        <v>3</v>
      </c>
      <c r="AT523">
        <v>1</v>
      </c>
      <c r="AU523" t="s">
        <v>3</v>
      </c>
      <c r="AV523">
        <v>0</v>
      </c>
      <c r="AW523">
        <v>1</v>
      </c>
      <c r="AX523">
        <v>-1</v>
      </c>
      <c r="AY523">
        <v>0</v>
      </c>
      <c r="AZ523">
        <v>0</v>
      </c>
      <c r="BA523" t="s">
        <v>3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V523">
        <v>0</v>
      </c>
      <c r="CW523">
        <v>0</v>
      </c>
      <c r="CX523">
        <f>ROUND(Y523*Source!I184,9)</f>
        <v>1</v>
      </c>
      <c r="CY523">
        <f>AA523</f>
        <v>22985.59</v>
      </c>
      <c r="CZ523">
        <f>AE523</f>
        <v>4217.54</v>
      </c>
      <c r="DA523">
        <f>AI523</f>
        <v>5.45</v>
      </c>
      <c r="DB523">
        <f>ROUND(ROUND(AT523*CZ523,2),6)</f>
        <v>4217.54</v>
      </c>
      <c r="DC523">
        <f>ROUND(ROUND(AT523*AG523,2),6)</f>
        <v>0</v>
      </c>
      <c r="DD523" t="s">
        <v>3</v>
      </c>
      <c r="DE523" t="s">
        <v>3</v>
      </c>
      <c r="DF523">
        <f>ROUND(ROUND(AE523*AI523,2)*CX523,2)</f>
        <v>22985.59</v>
      </c>
      <c r="DG523">
        <f t="shared" si="286"/>
        <v>0</v>
      </c>
      <c r="DH523">
        <f t="shared" si="287"/>
        <v>0</v>
      </c>
      <c r="DI523">
        <f t="shared" si="285"/>
        <v>0</v>
      </c>
      <c r="DJ523">
        <f>DF523</f>
        <v>22985.59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">
      <c r="A524">
        <f>ROW(Source!A184)</f>
        <v>184</v>
      </c>
      <c r="B524">
        <v>59204059</v>
      </c>
      <c r="C524">
        <v>60526859</v>
      </c>
      <c r="D524">
        <v>58330407</v>
      </c>
      <c r="E524">
        <v>1</v>
      </c>
      <c r="F524">
        <v>1</v>
      </c>
      <c r="G524">
        <v>1080</v>
      </c>
      <c r="H524">
        <v>3</v>
      </c>
      <c r="I524" t="s">
        <v>947</v>
      </c>
      <c r="J524" t="s">
        <v>948</v>
      </c>
      <c r="K524" t="s">
        <v>949</v>
      </c>
      <c r="L524">
        <v>1346</v>
      </c>
      <c r="N524">
        <v>1009</v>
      </c>
      <c r="O524" t="s">
        <v>880</v>
      </c>
      <c r="P524" t="s">
        <v>880</v>
      </c>
      <c r="Q524">
        <v>1</v>
      </c>
      <c r="W524">
        <v>0</v>
      </c>
      <c r="X524">
        <v>883542614</v>
      </c>
      <c r="Y524">
        <f>AT524</f>
        <v>0.1</v>
      </c>
      <c r="AA524">
        <v>169.66</v>
      </c>
      <c r="AB524">
        <v>0</v>
      </c>
      <c r="AC524">
        <v>0</v>
      </c>
      <c r="AD524">
        <v>0</v>
      </c>
      <c r="AE524">
        <v>19.28</v>
      </c>
      <c r="AF524">
        <v>0</v>
      </c>
      <c r="AG524">
        <v>0</v>
      </c>
      <c r="AH524">
        <v>0</v>
      </c>
      <c r="AI524">
        <v>8.8000000000000007</v>
      </c>
      <c r="AJ524">
        <v>1</v>
      </c>
      <c r="AK524">
        <v>1</v>
      </c>
      <c r="AL524">
        <v>1</v>
      </c>
      <c r="AM524">
        <v>2</v>
      </c>
      <c r="AN524">
        <v>0</v>
      </c>
      <c r="AO524">
        <v>1</v>
      </c>
      <c r="AP524">
        <v>1</v>
      </c>
      <c r="AQ524">
        <v>0</v>
      </c>
      <c r="AR524">
        <v>0</v>
      </c>
      <c r="AS524" t="s">
        <v>3</v>
      </c>
      <c r="AT524">
        <v>0.1</v>
      </c>
      <c r="AU524" t="s">
        <v>3</v>
      </c>
      <c r="AV524">
        <v>0</v>
      </c>
      <c r="AW524">
        <v>2</v>
      </c>
      <c r="AX524">
        <v>60526873</v>
      </c>
      <c r="AY524">
        <v>1</v>
      </c>
      <c r="AZ524">
        <v>0</v>
      </c>
      <c r="BA524">
        <v>536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v>0</v>
      </c>
      <c r="CX524">
        <f>ROUND(Y524*Source!I184,9)</f>
        <v>0.1</v>
      </c>
      <c r="CY524">
        <f>AA524</f>
        <v>169.66</v>
      </c>
      <c r="CZ524">
        <f>AE524</f>
        <v>19.28</v>
      </c>
      <c r="DA524">
        <f>AI524</f>
        <v>8.8000000000000007</v>
      </c>
      <c r="DB524">
        <f>ROUND(ROUND(AT524*CZ524,2),6)</f>
        <v>1.93</v>
      </c>
      <c r="DC524">
        <f>ROUND(ROUND(AT524*AG524,2),6)</f>
        <v>0</v>
      </c>
      <c r="DD524" t="s">
        <v>3</v>
      </c>
      <c r="DE524" t="s">
        <v>3</v>
      </c>
      <c r="DF524">
        <f>ROUND(ROUND(AE524*AI524,2)*CX524,2)</f>
        <v>16.97</v>
      </c>
      <c r="DG524">
        <f t="shared" si="286"/>
        <v>0</v>
      </c>
      <c r="DH524">
        <f t="shared" si="287"/>
        <v>0</v>
      </c>
      <c r="DI524">
        <f t="shared" si="285"/>
        <v>0</v>
      </c>
      <c r="DJ524">
        <f>DF524</f>
        <v>16.97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">
      <c r="A525">
        <f>ROW(Source!A191)</f>
        <v>191</v>
      </c>
      <c r="B525">
        <v>59204062</v>
      </c>
      <c r="C525">
        <v>60526879</v>
      </c>
      <c r="D525">
        <v>58266404</v>
      </c>
      <c r="E525">
        <v>1080</v>
      </c>
      <c r="F525">
        <v>1</v>
      </c>
      <c r="G525">
        <v>1080</v>
      </c>
      <c r="H525">
        <v>1</v>
      </c>
      <c r="I525" t="s">
        <v>859</v>
      </c>
      <c r="J525" t="s">
        <v>3</v>
      </c>
      <c r="K525" t="s">
        <v>860</v>
      </c>
      <c r="L525">
        <v>1191</v>
      </c>
      <c r="N525">
        <v>1013</v>
      </c>
      <c r="O525" t="s">
        <v>861</v>
      </c>
      <c r="P525" t="s">
        <v>861</v>
      </c>
      <c r="Q525">
        <v>1</v>
      </c>
      <c r="W525">
        <v>0</v>
      </c>
      <c r="X525">
        <v>476480486</v>
      </c>
      <c r="Y525">
        <f>((AT525*1.15)*1.1)</f>
        <v>1.85955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1</v>
      </c>
      <c r="AK525">
        <v>1</v>
      </c>
      <c r="AL525">
        <v>1</v>
      </c>
      <c r="AM525">
        <v>-2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1.47</v>
      </c>
      <c r="AU525" t="s">
        <v>26</v>
      </c>
      <c r="AV525">
        <v>1</v>
      </c>
      <c r="AW525">
        <v>2</v>
      </c>
      <c r="AX525">
        <v>60526887</v>
      </c>
      <c r="AY525">
        <v>1</v>
      </c>
      <c r="AZ525">
        <v>0</v>
      </c>
      <c r="BA525">
        <v>539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U525">
        <f>ROUND(AT525*Source!I191*AH525*AL525,2)</f>
        <v>0</v>
      </c>
      <c r="CV525">
        <f>ROUND(Y525*Source!I191,9)</f>
        <v>0</v>
      </c>
      <c r="CW525">
        <v>0</v>
      </c>
      <c r="CX525">
        <f>ROUND(Y525*Source!I191,9)</f>
        <v>0</v>
      </c>
      <c r="CY525">
        <f>AD525</f>
        <v>0</v>
      </c>
      <c r="CZ525">
        <f>AH525</f>
        <v>0</v>
      </c>
      <c r="DA525">
        <f>AL525</f>
        <v>1</v>
      </c>
      <c r="DB525">
        <f>ROUND(((ROUND(AT525*CZ525,2)*1.15)*1.1),6)</f>
        <v>0</v>
      </c>
      <c r="DC525">
        <f>ROUND(((ROUND(AT525*AG525,2)*1.15)*1.1),6)</f>
        <v>0</v>
      </c>
      <c r="DD525" t="s">
        <v>3</v>
      </c>
      <c r="DE525" t="s">
        <v>3</v>
      </c>
      <c r="DF525">
        <f t="shared" ref="DF525:DF534" si="288">ROUND(ROUND(AE525,2)*CX525,2)</f>
        <v>0</v>
      </c>
      <c r="DG525">
        <f t="shared" si="286"/>
        <v>0</v>
      </c>
      <c r="DH525">
        <f t="shared" si="287"/>
        <v>0</v>
      </c>
      <c r="DI525">
        <f t="shared" si="285"/>
        <v>0</v>
      </c>
      <c r="DJ525">
        <f>DI525</f>
        <v>0</v>
      </c>
      <c r="DK525">
        <v>0</v>
      </c>
      <c r="DL525" t="s">
        <v>3</v>
      </c>
      <c r="DM525">
        <v>0</v>
      </c>
      <c r="DN525" t="s">
        <v>3</v>
      </c>
      <c r="DO525">
        <v>0</v>
      </c>
    </row>
    <row r="526" spans="1:119" x14ac:dyDescent="0.2">
      <c r="A526">
        <f>ROW(Source!A191)</f>
        <v>191</v>
      </c>
      <c r="B526">
        <v>59204062</v>
      </c>
      <c r="C526">
        <v>60526879</v>
      </c>
      <c r="D526">
        <v>58340279</v>
      </c>
      <c r="E526">
        <v>1</v>
      </c>
      <c r="F526">
        <v>1</v>
      </c>
      <c r="G526">
        <v>1080</v>
      </c>
      <c r="H526">
        <v>2</v>
      </c>
      <c r="I526" t="s">
        <v>938</v>
      </c>
      <c r="J526" t="s">
        <v>939</v>
      </c>
      <c r="K526" t="s">
        <v>940</v>
      </c>
      <c r="L526">
        <v>1368</v>
      </c>
      <c r="N526">
        <v>1011</v>
      </c>
      <c r="O526" t="s">
        <v>865</v>
      </c>
      <c r="P526" t="s">
        <v>865</v>
      </c>
      <c r="Q526">
        <v>1</v>
      </c>
      <c r="W526">
        <v>0</v>
      </c>
      <c r="X526">
        <v>-2065404138</v>
      </c>
      <c r="Y526">
        <f>((AT526*1.25)*1.1)</f>
        <v>0.48125000000000007</v>
      </c>
      <c r="AA526">
        <v>0</v>
      </c>
      <c r="AB526">
        <v>7.59</v>
      </c>
      <c r="AC526">
        <v>0</v>
      </c>
      <c r="AD526">
        <v>0</v>
      </c>
      <c r="AE526">
        <v>0</v>
      </c>
      <c r="AF526">
        <v>7.11</v>
      </c>
      <c r="AG526">
        <v>0</v>
      </c>
      <c r="AH526">
        <v>0</v>
      </c>
      <c r="AI526">
        <v>1</v>
      </c>
      <c r="AJ526">
        <v>1</v>
      </c>
      <c r="AK526">
        <v>1</v>
      </c>
      <c r="AL526">
        <v>1</v>
      </c>
      <c r="AM526">
        <v>-2</v>
      </c>
      <c r="AN526">
        <v>0</v>
      </c>
      <c r="AO526">
        <v>1</v>
      </c>
      <c r="AP526">
        <v>1</v>
      </c>
      <c r="AQ526">
        <v>0</v>
      </c>
      <c r="AR526">
        <v>0</v>
      </c>
      <c r="AS526" t="s">
        <v>3</v>
      </c>
      <c r="AT526">
        <v>0.35</v>
      </c>
      <c r="AU526" t="s">
        <v>866</v>
      </c>
      <c r="AV526">
        <v>0</v>
      </c>
      <c r="AW526">
        <v>2</v>
      </c>
      <c r="AX526">
        <v>60526888</v>
      </c>
      <c r="AY526">
        <v>1</v>
      </c>
      <c r="AZ526">
        <v>0</v>
      </c>
      <c r="BA526">
        <v>540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f>ROUND(Y526*Source!I191*DO526,9)</f>
        <v>0</v>
      </c>
      <c r="CX526">
        <f>ROUND(Y526*Source!I191,9)</f>
        <v>0</v>
      </c>
      <c r="CY526">
        <f>AB526</f>
        <v>7.59</v>
      </c>
      <c r="CZ526">
        <f>AF526</f>
        <v>7.11</v>
      </c>
      <c r="DA526">
        <f>AJ526</f>
        <v>1</v>
      </c>
      <c r="DB526">
        <f>ROUND(((ROUND(AT526*CZ526,2)*1.25)*1.1),6)</f>
        <v>3.4237500000000001</v>
      </c>
      <c r="DC526">
        <f>ROUND(((ROUND(AT526*AG526,2)*1.25)*1.1),6)</f>
        <v>0</v>
      </c>
      <c r="DD526" t="s">
        <v>3</v>
      </c>
      <c r="DE526" t="s">
        <v>3</v>
      </c>
      <c r="DF526">
        <f t="shared" si="288"/>
        <v>0</v>
      </c>
      <c r="DG526">
        <f t="shared" si="286"/>
        <v>0</v>
      </c>
      <c r="DH526">
        <f t="shared" si="287"/>
        <v>0</v>
      </c>
      <c r="DI526">
        <f t="shared" si="285"/>
        <v>0</v>
      </c>
      <c r="DJ526">
        <f>DG526</f>
        <v>0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">
      <c r="A527">
        <f>ROW(Source!A191)</f>
        <v>191</v>
      </c>
      <c r="B527">
        <v>59204062</v>
      </c>
      <c r="C527">
        <v>60526879</v>
      </c>
      <c r="D527">
        <v>58340578</v>
      </c>
      <c r="E527">
        <v>1</v>
      </c>
      <c r="F527">
        <v>1</v>
      </c>
      <c r="G527">
        <v>1080</v>
      </c>
      <c r="H527">
        <v>2</v>
      </c>
      <c r="I527" t="s">
        <v>862</v>
      </c>
      <c r="J527" t="s">
        <v>863</v>
      </c>
      <c r="K527" t="s">
        <v>864</v>
      </c>
      <c r="L527">
        <v>1368</v>
      </c>
      <c r="N527">
        <v>1011</v>
      </c>
      <c r="O527" t="s">
        <v>865</v>
      </c>
      <c r="P527" t="s">
        <v>865</v>
      </c>
      <c r="Q527">
        <v>1</v>
      </c>
      <c r="W527">
        <v>0</v>
      </c>
      <c r="X527">
        <v>-1985943078</v>
      </c>
      <c r="Y527">
        <f>((AT527*1.25)*1.1)</f>
        <v>1.3750000000000002E-2</v>
      </c>
      <c r="AA527">
        <v>0</v>
      </c>
      <c r="AB527">
        <v>88.67</v>
      </c>
      <c r="AC527">
        <v>13.47</v>
      </c>
      <c r="AD527">
        <v>0</v>
      </c>
      <c r="AE527">
        <v>0</v>
      </c>
      <c r="AF527">
        <v>83.1</v>
      </c>
      <c r="AG527">
        <v>12.62</v>
      </c>
      <c r="AH527">
        <v>0</v>
      </c>
      <c r="AI527">
        <v>1</v>
      </c>
      <c r="AJ527">
        <v>1</v>
      </c>
      <c r="AK527">
        <v>1</v>
      </c>
      <c r="AL527">
        <v>1</v>
      </c>
      <c r="AM527">
        <v>-2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0.01</v>
      </c>
      <c r="AU527" t="s">
        <v>866</v>
      </c>
      <c r="AV527">
        <v>0</v>
      </c>
      <c r="AW527">
        <v>2</v>
      </c>
      <c r="AX527">
        <v>60526889</v>
      </c>
      <c r="AY527">
        <v>1</v>
      </c>
      <c r="AZ527">
        <v>0</v>
      </c>
      <c r="BA527">
        <v>541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V527">
        <v>0</v>
      </c>
      <c r="CW527">
        <f>ROUND(Y527*Source!I191*DO527,9)</f>
        <v>0</v>
      </c>
      <c r="CX527">
        <f>ROUND(Y527*Source!I191,9)</f>
        <v>0</v>
      </c>
      <c r="CY527">
        <f>AB527</f>
        <v>88.67</v>
      </c>
      <c r="CZ527">
        <f>AF527</f>
        <v>83.1</v>
      </c>
      <c r="DA527">
        <f>AJ527</f>
        <v>1</v>
      </c>
      <c r="DB527">
        <f>ROUND(((ROUND(AT527*CZ527,2)*1.25)*1.1),6)</f>
        <v>1.1412500000000001</v>
      </c>
      <c r="DC527">
        <f>ROUND(((ROUND(AT527*AG527,2)*1.25)*1.1),6)</f>
        <v>0.17874999999999999</v>
      </c>
      <c r="DD527" t="s">
        <v>3</v>
      </c>
      <c r="DE527" t="s">
        <v>3</v>
      </c>
      <c r="DF527">
        <f t="shared" si="288"/>
        <v>0</v>
      </c>
      <c r="DG527">
        <f t="shared" si="286"/>
        <v>0</v>
      </c>
      <c r="DH527">
        <f t="shared" si="287"/>
        <v>0</v>
      </c>
      <c r="DI527">
        <f t="shared" si="285"/>
        <v>0</v>
      </c>
      <c r="DJ527">
        <f>DG527</f>
        <v>0</v>
      </c>
      <c r="DK527">
        <v>0</v>
      </c>
      <c r="DL527" t="s">
        <v>867</v>
      </c>
      <c r="DM527">
        <v>0</v>
      </c>
      <c r="DN527" t="s">
        <v>861</v>
      </c>
      <c r="DO527">
        <v>12.62</v>
      </c>
    </row>
    <row r="528" spans="1:119" x14ac:dyDescent="0.2">
      <c r="A528">
        <f>ROW(Source!A191)</f>
        <v>191</v>
      </c>
      <c r="B528">
        <v>59204062</v>
      </c>
      <c r="C528">
        <v>60526879</v>
      </c>
      <c r="D528">
        <v>58309957</v>
      </c>
      <c r="E528">
        <v>1</v>
      </c>
      <c r="F528">
        <v>1</v>
      </c>
      <c r="G528">
        <v>1080</v>
      </c>
      <c r="H528">
        <v>3</v>
      </c>
      <c r="I528" t="s">
        <v>941</v>
      </c>
      <c r="J528" t="s">
        <v>942</v>
      </c>
      <c r="K528" t="s">
        <v>943</v>
      </c>
      <c r="L528">
        <v>1348</v>
      </c>
      <c r="N528">
        <v>1009</v>
      </c>
      <c r="O528" t="s">
        <v>900</v>
      </c>
      <c r="P528" t="s">
        <v>900</v>
      </c>
      <c r="Q528">
        <v>1000</v>
      </c>
      <c r="W528">
        <v>0</v>
      </c>
      <c r="X528">
        <v>-1106207263</v>
      </c>
      <c r="Y528">
        <f>AT528</f>
        <v>1.3999999999999999E-4</v>
      </c>
      <c r="AA528">
        <v>9879.51</v>
      </c>
      <c r="AB528">
        <v>0</v>
      </c>
      <c r="AC528">
        <v>0</v>
      </c>
      <c r="AD528">
        <v>0</v>
      </c>
      <c r="AE528">
        <v>9879.51</v>
      </c>
      <c r="AF528">
        <v>0</v>
      </c>
      <c r="AG528">
        <v>0</v>
      </c>
      <c r="AH528">
        <v>0</v>
      </c>
      <c r="AI528">
        <v>1</v>
      </c>
      <c r="AJ528">
        <v>1</v>
      </c>
      <c r="AK528">
        <v>1</v>
      </c>
      <c r="AL528">
        <v>1</v>
      </c>
      <c r="AM528">
        <v>-2</v>
      </c>
      <c r="AN528">
        <v>0</v>
      </c>
      <c r="AO528">
        <v>1</v>
      </c>
      <c r="AP528">
        <v>1</v>
      </c>
      <c r="AQ528">
        <v>0</v>
      </c>
      <c r="AR528">
        <v>0</v>
      </c>
      <c r="AS528" t="s">
        <v>3</v>
      </c>
      <c r="AT528">
        <v>1.3999999999999999E-4</v>
      </c>
      <c r="AU528" t="s">
        <v>3</v>
      </c>
      <c r="AV528">
        <v>0</v>
      </c>
      <c r="AW528">
        <v>2</v>
      </c>
      <c r="AX528">
        <v>60526890</v>
      </c>
      <c r="AY528">
        <v>1</v>
      </c>
      <c r="AZ528">
        <v>0</v>
      </c>
      <c r="BA528">
        <v>542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v>0</v>
      </c>
      <c r="CX528">
        <f>ROUND(Y528*Source!I191,9)</f>
        <v>0</v>
      </c>
      <c r="CY528">
        <f>AA528</f>
        <v>9879.51</v>
      </c>
      <c r="CZ528">
        <f>AE528</f>
        <v>9879.51</v>
      </c>
      <c r="DA528">
        <f>AI528</f>
        <v>1</v>
      </c>
      <c r="DB528">
        <f>ROUND(ROUND(AT528*CZ528,2),6)</f>
        <v>1.38</v>
      </c>
      <c r="DC528">
        <f>ROUND(ROUND(AT528*AG528,2),6)</f>
        <v>0</v>
      </c>
      <c r="DD528" t="s">
        <v>3</v>
      </c>
      <c r="DE528" t="s">
        <v>3</v>
      </c>
      <c r="DF528">
        <f t="shared" si="288"/>
        <v>0</v>
      </c>
      <c r="DG528">
        <f t="shared" si="286"/>
        <v>0</v>
      </c>
      <c r="DH528">
        <f t="shared" si="287"/>
        <v>0</v>
      </c>
      <c r="DI528">
        <f t="shared" si="285"/>
        <v>0</v>
      </c>
      <c r="DJ528">
        <f>DF528</f>
        <v>0</v>
      </c>
      <c r="DK528">
        <v>0</v>
      </c>
      <c r="DL528" t="s">
        <v>3</v>
      </c>
      <c r="DM528">
        <v>0</v>
      </c>
      <c r="DN528" t="s">
        <v>3</v>
      </c>
      <c r="DO528">
        <v>0</v>
      </c>
    </row>
    <row r="529" spans="1:119" x14ac:dyDescent="0.2">
      <c r="A529">
        <f>ROW(Source!A191)</f>
        <v>191</v>
      </c>
      <c r="B529">
        <v>59204062</v>
      </c>
      <c r="C529">
        <v>60526879</v>
      </c>
      <c r="D529">
        <v>58308765</v>
      </c>
      <c r="E529">
        <v>1</v>
      </c>
      <c r="F529">
        <v>1</v>
      </c>
      <c r="G529">
        <v>1080</v>
      </c>
      <c r="H529">
        <v>3</v>
      </c>
      <c r="I529" t="s">
        <v>944</v>
      </c>
      <c r="J529" t="s">
        <v>945</v>
      </c>
      <c r="K529" t="s">
        <v>946</v>
      </c>
      <c r="L529">
        <v>1348</v>
      </c>
      <c r="N529">
        <v>1009</v>
      </c>
      <c r="O529" t="s">
        <v>900</v>
      </c>
      <c r="P529" t="s">
        <v>900</v>
      </c>
      <c r="Q529">
        <v>1000</v>
      </c>
      <c r="W529">
        <v>0</v>
      </c>
      <c r="X529">
        <v>-1123198217</v>
      </c>
      <c r="Y529">
        <f>AT529</f>
        <v>1.1000000000000001E-3</v>
      </c>
      <c r="AA529">
        <v>17868.28</v>
      </c>
      <c r="AB529">
        <v>0</v>
      </c>
      <c r="AC529">
        <v>0</v>
      </c>
      <c r="AD529">
        <v>0</v>
      </c>
      <c r="AE529">
        <v>17868.28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-2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1.1000000000000001E-3</v>
      </c>
      <c r="AU529" t="s">
        <v>3</v>
      </c>
      <c r="AV529">
        <v>0</v>
      </c>
      <c r="AW529">
        <v>2</v>
      </c>
      <c r="AX529">
        <v>60526891</v>
      </c>
      <c r="AY529">
        <v>1</v>
      </c>
      <c r="AZ529">
        <v>0</v>
      </c>
      <c r="BA529">
        <v>543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V529">
        <v>0</v>
      </c>
      <c r="CW529">
        <v>0</v>
      </c>
      <c r="CX529">
        <f>ROUND(Y529*Source!I191,9)</f>
        <v>0</v>
      </c>
      <c r="CY529">
        <f>AA529</f>
        <v>17868.28</v>
      </c>
      <c r="CZ529">
        <f>AE529</f>
        <v>17868.28</v>
      </c>
      <c r="DA529">
        <f>AI529</f>
        <v>1</v>
      </c>
      <c r="DB529">
        <f>ROUND(ROUND(AT529*CZ529,2),6)</f>
        <v>19.66</v>
      </c>
      <c r="DC529">
        <f>ROUND(ROUND(AT529*AG529,2),6)</f>
        <v>0</v>
      </c>
      <c r="DD529" t="s">
        <v>3</v>
      </c>
      <c r="DE529" t="s">
        <v>3</v>
      </c>
      <c r="DF529">
        <f t="shared" si="288"/>
        <v>0</v>
      </c>
      <c r="DG529">
        <f t="shared" si="286"/>
        <v>0</v>
      </c>
      <c r="DH529">
        <f t="shared" si="287"/>
        <v>0</v>
      </c>
      <c r="DI529">
        <f t="shared" si="285"/>
        <v>0</v>
      </c>
      <c r="DJ529">
        <f>DF529</f>
        <v>0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">
      <c r="A530">
        <f>ROW(Source!A191)</f>
        <v>191</v>
      </c>
      <c r="B530">
        <v>59204062</v>
      </c>
      <c r="C530">
        <v>60526879</v>
      </c>
      <c r="D530">
        <v>58327516</v>
      </c>
      <c r="E530">
        <v>1</v>
      </c>
      <c r="F530">
        <v>1</v>
      </c>
      <c r="G530">
        <v>1080</v>
      </c>
      <c r="H530">
        <v>3</v>
      </c>
      <c r="I530" t="s">
        <v>37</v>
      </c>
      <c r="J530" t="s">
        <v>40</v>
      </c>
      <c r="K530" t="s">
        <v>38</v>
      </c>
      <c r="L530">
        <v>1354</v>
      </c>
      <c r="N530">
        <v>1010</v>
      </c>
      <c r="O530" t="s">
        <v>39</v>
      </c>
      <c r="P530" t="s">
        <v>39</v>
      </c>
      <c r="Q530">
        <v>1</v>
      </c>
      <c r="W530">
        <v>0</v>
      </c>
      <c r="X530">
        <v>-1914030801</v>
      </c>
      <c r="Y530">
        <f>AT530</f>
        <v>1</v>
      </c>
      <c r="AA530">
        <v>34.97</v>
      </c>
      <c r="AB530">
        <v>0</v>
      </c>
      <c r="AC530">
        <v>0</v>
      </c>
      <c r="AD530">
        <v>0</v>
      </c>
      <c r="AE530">
        <v>34.97</v>
      </c>
      <c r="AF530">
        <v>0</v>
      </c>
      <c r="AG530">
        <v>0</v>
      </c>
      <c r="AH530">
        <v>0</v>
      </c>
      <c r="AI530">
        <v>1</v>
      </c>
      <c r="AJ530">
        <v>1</v>
      </c>
      <c r="AK530">
        <v>1</v>
      </c>
      <c r="AL530">
        <v>1</v>
      </c>
      <c r="AM530">
        <v>0</v>
      </c>
      <c r="AN530">
        <v>0</v>
      </c>
      <c r="AO530">
        <v>0</v>
      </c>
      <c r="AP530">
        <v>1</v>
      </c>
      <c r="AQ530">
        <v>0</v>
      </c>
      <c r="AR530">
        <v>0</v>
      </c>
      <c r="AS530" t="s">
        <v>3</v>
      </c>
      <c r="AT530">
        <v>1</v>
      </c>
      <c r="AU530" t="s">
        <v>3</v>
      </c>
      <c r="AV530">
        <v>0</v>
      </c>
      <c r="AW530">
        <v>1</v>
      </c>
      <c r="AX530">
        <v>-1</v>
      </c>
      <c r="AY530">
        <v>0</v>
      </c>
      <c r="AZ530">
        <v>0</v>
      </c>
      <c r="BA530" t="s">
        <v>3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v>0</v>
      </c>
      <c r="CX530">
        <f>ROUND(Y530*Source!I191,9)</f>
        <v>0</v>
      </c>
      <c r="CY530">
        <f>AA530</f>
        <v>34.97</v>
      </c>
      <c r="CZ530">
        <f>AE530</f>
        <v>34.97</v>
      </c>
      <c r="DA530">
        <f>AI530</f>
        <v>1</v>
      </c>
      <c r="DB530">
        <f>ROUND(ROUND(AT530*CZ530,2),6)</f>
        <v>34.97</v>
      </c>
      <c r="DC530">
        <f>ROUND(ROUND(AT530*AG530,2),6)</f>
        <v>0</v>
      </c>
      <c r="DD530" t="s">
        <v>3</v>
      </c>
      <c r="DE530" t="s">
        <v>3</v>
      </c>
      <c r="DF530">
        <f t="shared" si="288"/>
        <v>0</v>
      </c>
      <c r="DG530">
        <f t="shared" si="286"/>
        <v>0</v>
      </c>
      <c r="DH530">
        <f t="shared" si="287"/>
        <v>0</v>
      </c>
      <c r="DI530">
        <f t="shared" si="285"/>
        <v>0</v>
      </c>
      <c r="DJ530">
        <f>DF530</f>
        <v>0</v>
      </c>
      <c r="DK530">
        <v>0</v>
      </c>
      <c r="DL530" t="s">
        <v>3</v>
      </c>
      <c r="DM530">
        <v>0</v>
      </c>
      <c r="DN530" t="s">
        <v>3</v>
      </c>
      <c r="DO530">
        <v>0</v>
      </c>
    </row>
    <row r="531" spans="1:119" x14ac:dyDescent="0.2">
      <c r="A531">
        <f>ROW(Source!A191)</f>
        <v>191</v>
      </c>
      <c r="B531">
        <v>59204062</v>
      </c>
      <c r="C531">
        <v>60526879</v>
      </c>
      <c r="D531">
        <v>58330407</v>
      </c>
      <c r="E531">
        <v>1</v>
      </c>
      <c r="F531">
        <v>1</v>
      </c>
      <c r="G531">
        <v>1080</v>
      </c>
      <c r="H531">
        <v>3</v>
      </c>
      <c r="I531" t="s">
        <v>947</v>
      </c>
      <c r="J531" t="s">
        <v>948</v>
      </c>
      <c r="K531" t="s">
        <v>949</v>
      </c>
      <c r="L531">
        <v>1346</v>
      </c>
      <c r="N531">
        <v>1009</v>
      </c>
      <c r="O531" t="s">
        <v>880</v>
      </c>
      <c r="P531" t="s">
        <v>880</v>
      </c>
      <c r="Q531">
        <v>1</v>
      </c>
      <c r="W531">
        <v>0</v>
      </c>
      <c r="X531">
        <v>883542614</v>
      </c>
      <c r="Y531">
        <f>AT531</f>
        <v>0.02</v>
      </c>
      <c r="AA531">
        <v>19.28</v>
      </c>
      <c r="AB531">
        <v>0</v>
      </c>
      <c r="AC531">
        <v>0</v>
      </c>
      <c r="AD531">
        <v>0</v>
      </c>
      <c r="AE531">
        <v>19.28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-2</v>
      </c>
      <c r="AN531">
        <v>0</v>
      </c>
      <c r="AO531">
        <v>1</v>
      </c>
      <c r="AP531">
        <v>1</v>
      </c>
      <c r="AQ531">
        <v>0</v>
      </c>
      <c r="AR531">
        <v>0</v>
      </c>
      <c r="AS531" t="s">
        <v>3</v>
      </c>
      <c r="AT531">
        <v>0.02</v>
      </c>
      <c r="AU531" t="s">
        <v>3</v>
      </c>
      <c r="AV531">
        <v>0</v>
      </c>
      <c r="AW531">
        <v>2</v>
      </c>
      <c r="AX531">
        <v>60526892</v>
      </c>
      <c r="AY531">
        <v>1</v>
      </c>
      <c r="AZ531">
        <v>0</v>
      </c>
      <c r="BA531">
        <v>544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v>0</v>
      </c>
      <c r="CX531">
        <f>ROUND(Y531*Source!I191,9)</f>
        <v>0</v>
      </c>
      <c r="CY531">
        <f>AA531</f>
        <v>19.28</v>
      </c>
      <c r="CZ531">
        <f>AE531</f>
        <v>19.28</v>
      </c>
      <c r="DA531">
        <f>AI531</f>
        <v>1</v>
      </c>
      <c r="DB531">
        <f>ROUND(ROUND(AT531*CZ531,2),6)</f>
        <v>0.39</v>
      </c>
      <c r="DC531">
        <f>ROUND(ROUND(AT531*AG531,2),6)</f>
        <v>0</v>
      </c>
      <c r="DD531" t="s">
        <v>3</v>
      </c>
      <c r="DE531" t="s">
        <v>3</v>
      </c>
      <c r="DF531">
        <f t="shared" si="288"/>
        <v>0</v>
      </c>
      <c r="DG531">
        <f t="shared" si="286"/>
        <v>0</v>
      </c>
      <c r="DH531">
        <f t="shared" si="287"/>
        <v>0</v>
      </c>
      <c r="DI531">
        <f t="shared" si="285"/>
        <v>0</v>
      </c>
      <c r="DJ531">
        <f>DF531</f>
        <v>0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">
      <c r="A532">
        <f>ROW(Source!A192)</f>
        <v>192</v>
      </c>
      <c r="B532">
        <v>59204059</v>
      </c>
      <c r="C532">
        <v>60526879</v>
      </c>
      <c r="D532">
        <v>58266404</v>
      </c>
      <c r="E532">
        <v>1080</v>
      </c>
      <c r="F532">
        <v>1</v>
      </c>
      <c r="G532">
        <v>1080</v>
      </c>
      <c r="H532">
        <v>1</v>
      </c>
      <c r="I532" t="s">
        <v>859</v>
      </c>
      <c r="J532" t="s">
        <v>3</v>
      </c>
      <c r="K532" t="s">
        <v>860</v>
      </c>
      <c r="L532">
        <v>1191</v>
      </c>
      <c r="N532">
        <v>1013</v>
      </c>
      <c r="O532" t="s">
        <v>861</v>
      </c>
      <c r="P532" t="s">
        <v>861</v>
      </c>
      <c r="Q532">
        <v>1</v>
      </c>
      <c r="W532">
        <v>0</v>
      </c>
      <c r="X532">
        <v>476480486</v>
      </c>
      <c r="Y532">
        <f>((AT532*1.15)*1.1)</f>
        <v>1.85955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5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1.47</v>
      </c>
      <c r="AU532" t="s">
        <v>26</v>
      </c>
      <c r="AV532">
        <v>1</v>
      </c>
      <c r="AW532">
        <v>2</v>
      </c>
      <c r="AX532">
        <v>60526887</v>
      </c>
      <c r="AY532">
        <v>1</v>
      </c>
      <c r="AZ532">
        <v>0</v>
      </c>
      <c r="BA532">
        <v>547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U532">
        <f>ROUND(AT532*Source!I192*AH532*AL532,2)</f>
        <v>0</v>
      </c>
      <c r="CV532">
        <f>ROUND(Y532*Source!I192,9)</f>
        <v>0</v>
      </c>
      <c r="CW532">
        <v>0</v>
      </c>
      <c r="CX532">
        <f>ROUND(Y532*Source!I192,9)</f>
        <v>0</v>
      </c>
      <c r="CY532">
        <f>AD532</f>
        <v>0</v>
      </c>
      <c r="CZ532">
        <f>AH532</f>
        <v>0</v>
      </c>
      <c r="DA532">
        <f>AL532</f>
        <v>1</v>
      </c>
      <c r="DB532">
        <f>ROUND(((ROUND(AT532*CZ532,2)*1.15)*1.1),6)</f>
        <v>0</v>
      </c>
      <c r="DC532">
        <f>ROUND(((ROUND(AT532*AG532,2)*1.15)*1.1),6)</f>
        <v>0</v>
      </c>
      <c r="DD532" t="s">
        <v>3</v>
      </c>
      <c r="DE532" t="s">
        <v>3</v>
      </c>
      <c r="DF532">
        <f t="shared" si="288"/>
        <v>0</v>
      </c>
      <c r="DG532">
        <f t="shared" si="286"/>
        <v>0</v>
      </c>
      <c r="DH532">
        <f t="shared" si="287"/>
        <v>0</v>
      </c>
      <c r="DI532">
        <f t="shared" si="285"/>
        <v>0</v>
      </c>
      <c r="DJ532">
        <f>DI532</f>
        <v>0</v>
      </c>
      <c r="DK532">
        <v>0</v>
      </c>
      <c r="DL532" t="s">
        <v>3</v>
      </c>
      <c r="DM532">
        <v>0</v>
      </c>
      <c r="DN532" t="s">
        <v>3</v>
      </c>
      <c r="DO532">
        <v>0</v>
      </c>
    </row>
    <row r="533" spans="1:119" x14ac:dyDescent="0.2">
      <c r="A533">
        <f>ROW(Source!A192)</f>
        <v>192</v>
      </c>
      <c r="B533">
        <v>59204059</v>
      </c>
      <c r="C533">
        <v>60526879</v>
      </c>
      <c r="D533">
        <v>58340279</v>
      </c>
      <c r="E533">
        <v>1</v>
      </c>
      <c r="F533">
        <v>1</v>
      </c>
      <c r="G533">
        <v>1080</v>
      </c>
      <c r="H533">
        <v>2</v>
      </c>
      <c r="I533" t="s">
        <v>938</v>
      </c>
      <c r="J533" t="s">
        <v>939</v>
      </c>
      <c r="K533" t="s">
        <v>940</v>
      </c>
      <c r="L533">
        <v>1368</v>
      </c>
      <c r="N533">
        <v>1011</v>
      </c>
      <c r="O533" t="s">
        <v>865</v>
      </c>
      <c r="P533" t="s">
        <v>865</v>
      </c>
      <c r="Q533">
        <v>1</v>
      </c>
      <c r="W533">
        <v>0</v>
      </c>
      <c r="X533">
        <v>-2065404138</v>
      </c>
      <c r="Y533">
        <f>((AT533*1.25)*1.1)</f>
        <v>0.48125000000000007</v>
      </c>
      <c r="AA533">
        <v>0</v>
      </c>
      <c r="AB533">
        <v>87.47</v>
      </c>
      <c r="AC533">
        <v>0</v>
      </c>
      <c r="AD533">
        <v>0</v>
      </c>
      <c r="AE533">
        <v>0</v>
      </c>
      <c r="AF533">
        <v>7.11</v>
      </c>
      <c r="AG533">
        <v>0</v>
      </c>
      <c r="AH533">
        <v>0</v>
      </c>
      <c r="AI533">
        <v>1</v>
      </c>
      <c r="AJ533">
        <v>11.53</v>
      </c>
      <c r="AK533">
        <v>54.99</v>
      </c>
      <c r="AL533">
        <v>1</v>
      </c>
      <c r="AM533">
        <v>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0.35</v>
      </c>
      <c r="AU533" t="s">
        <v>866</v>
      </c>
      <c r="AV533">
        <v>0</v>
      </c>
      <c r="AW533">
        <v>2</v>
      </c>
      <c r="AX533">
        <v>60526888</v>
      </c>
      <c r="AY533">
        <v>1</v>
      </c>
      <c r="AZ533">
        <v>0</v>
      </c>
      <c r="BA533">
        <v>548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f>ROUND(Y533*Source!I192*DO533,9)</f>
        <v>0</v>
      </c>
      <c r="CX533">
        <f>ROUND(Y533*Source!I192,9)</f>
        <v>0</v>
      </c>
      <c r="CY533">
        <f>AB533</f>
        <v>87.47</v>
      </c>
      <c r="CZ533">
        <f>AF533</f>
        <v>7.11</v>
      </c>
      <c r="DA533">
        <f>AJ533</f>
        <v>11.53</v>
      </c>
      <c r="DB533">
        <f>ROUND(((ROUND(AT533*CZ533,2)*1.25)*1.1),6)</f>
        <v>3.4237500000000001</v>
      </c>
      <c r="DC533">
        <f>ROUND(((ROUND(AT533*AG533,2)*1.25)*1.1),6)</f>
        <v>0</v>
      </c>
      <c r="DD533" t="s">
        <v>3</v>
      </c>
      <c r="DE533" t="s">
        <v>3</v>
      </c>
      <c r="DF533">
        <f t="shared" si="288"/>
        <v>0</v>
      </c>
      <c r="DG533">
        <f>ROUND(ROUND(AF533*AJ533,2)*CX533,2)</f>
        <v>0</v>
      </c>
      <c r="DH533">
        <f>ROUND(ROUND(AG533*AK533,2)*CX533,2)</f>
        <v>0</v>
      </c>
      <c r="DI533">
        <f t="shared" si="285"/>
        <v>0</v>
      </c>
      <c r="DJ533">
        <f>DG533</f>
        <v>0</v>
      </c>
      <c r="DK533">
        <v>0</v>
      </c>
      <c r="DL533" t="s">
        <v>3</v>
      </c>
      <c r="DM533">
        <v>0</v>
      </c>
      <c r="DN533" t="s">
        <v>3</v>
      </c>
      <c r="DO533">
        <v>0</v>
      </c>
    </row>
    <row r="534" spans="1:119" x14ac:dyDescent="0.2">
      <c r="A534">
        <f>ROW(Source!A192)</f>
        <v>192</v>
      </c>
      <c r="B534">
        <v>59204059</v>
      </c>
      <c r="C534">
        <v>60526879</v>
      </c>
      <c r="D534">
        <v>58340578</v>
      </c>
      <c r="E534">
        <v>1</v>
      </c>
      <c r="F534">
        <v>1</v>
      </c>
      <c r="G534">
        <v>1080</v>
      </c>
      <c r="H534">
        <v>2</v>
      </c>
      <c r="I534" t="s">
        <v>862</v>
      </c>
      <c r="J534" t="s">
        <v>863</v>
      </c>
      <c r="K534" t="s">
        <v>864</v>
      </c>
      <c r="L534">
        <v>1368</v>
      </c>
      <c r="N534">
        <v>1011</v>
      </c>
      <c r="O534" t="s">
        <v>865</v>
      </c>
      <c r="P534" t="s">
        <v>865</v>
      </c>
      <c r="Q534">
        <v>1</v>
      </c>
      <c r="W534">
        <v>0</v>
      </c>
      <c r="X534">
        <v>-1985943078</v>
      </c>
      <c r="Y534">
        <f>((AT534*1.25)*1.1)</f>
        <v>1.3750000000000002E-2</v>
      </c>
      <c r="AA534">
        <v>0</v>
      </c>
      <c r="AB534">
        <v>1445.28</v>
      </c>
      <c r="AC534">
        <v>740.47</v>
      </c>
      <c r="AD534">
        <v>0</v>
      </c>
      <c r="AE534">
        <v>0</v>
      </c>
      <c r="AF534">
        <v>83.1</v>
      </c>
      <c r="AG534">
        <v>12.62</v>
      </c>
      <c r="AH534">
        <v>0</v>
      </c>
      <c r="AI534">
        <v>1</v>
      </c>
      <c r="AJ534">
        <v>16.3</v>
      </c>
      <c r="AK534">
        <v>54.99</v>
      </c>
      <c r="AL534">
        <v>1</v>
      </c>
      <c r="AM534">
        <v>2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0.01</v>
      </c>
      <c r="AU534" t="s">
        <v>866</v>
      </c>
      <c r="AV534">
        <v>0</v>
      </c>
      <c r="AW534">
        <v>2</v>
      </c>
      <c r="AX534">
        <v>60526889</v>
      </c>
      <c r="AY534">
        <v>1</v>
      </c>
      <c r="AZ534">
        <v>0</v>
      </c>
      <c r="BA534">
        <v>549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f>ROUND(Y534*Source!I192*DO534,9)</f>
        <v>0</v>
      </c>
      <c r="CX534">
        <f>ROUND(Y534*Source!I192,9)</f>
        <v>0</v>
      </c>
      <c r="CY534">
        <f>AB534</f>
        <v>1445.28</v>
      </c>
      <c r="CZ534">
        <f>AF534</f>
        <v>83.1</v>
      </c>
      <c r="DA534">
        <f>AJ534</f>
        <v>16.3</v>
      </c>
      <c r="DB534">
        <f>ROUND(((ROUND(AT534*CZ534,2)*1.25)*1.1),6)</f>
        <v>1.1412500000000001</v>
      </c>
      <c r="DC534">
        <f>ROUND(((ROUND(AT534*AG534,2)*1.25)*1.1),6)</f>
        <v>0.17874999999999999</v>
      </c>
      <c r="DD534" t="s">
        <v>3</v>
      </c>
      <c r="DE534" t="s">
        <v>3</v>
      </c>
      <c r="DF534">
        <f t="shared" si="288"/>
        <v>0</v>
      </c>
      <c r="DG534">
        <f>ROUND(ROUND(AF534*AJ534,2)*CX534,2)</f>
        <v>0</v>
      </c>
      <c r="DH534">
        <f>ROUND(ROUND(AG534*AK534,2)*CX534,2)</f>
        <v>0</v>
      </c>
      <c r="DI534">
        <f t="shared" si="285"/>
        <v>0</v>
      </c>
      <c r="DJ534">
        <f>DG534</f>
        <v>0</v>
      </c>
      <c r="DK534">
        <v>0</v>
      </c>
      <c r="DL534" t="s">
        <v>867</v>
      </c>
      <c r="DM534">
        <v>0</v>
      </c>
      <c r="DN534" t="s">
        <v>861</v>
      </c>
      <c r="DO534">
        <v>12.62</v>
      </c>
    </row>
    <row r="535" spans="1:119" x14ac:dyDescent="0.2">
      <c r="A535">
        <f>ROW(Source!A192)</f>
        <v>192</v>
      </c>
      <c r="B535">
        <v>59204059</v>
      </c>
      <c r="C535">
        <v>60526879</v>
      </c>
      <c r="D535">
        <v>58309957</v>
      </c>
      <c r="E535">
        <v>1</v>
      </c>
      <c r="F535">
        <v>1</v>
      </c>
      <c r="G535">
        <v>1080</v>
      </c>
      <c r="H535">
        <v>3</v>
      </c>
      <c r="I535" t="s">
        <v>941</v>
      </c>
      <c r="J535" t="s">
        <v>942</v>
      </c>
      <c r="K535" t="s">
        <v>943</v>
      </c>
      <c r="L535">
        <v>1348</v>
      </c>
      <c r="N535">
        <v>1009</v>
      </c>
      <c r="O535" t="s">
        <v>900</v>
      </c>
      <c r="P535" t="s">
        <v>900</v>
      </c>
      <c r="Q535">
        <v>1000</v>
      </c>
      <c r="W535">
        <v>0</v>
      </c>
      <c r="X535">
        <v>-1106207263</v>
      </c>
      <c r="Y535">
        <f>AT535</f>
        <v>1.3999999999999999E-4</v>
      </c>
      <c r="AA535">
        <v>203517.91</v>
      </c>
      <c r="AB535">
        <v>0</v>
      </c>
      <c r="AC535">
        <v>0</v>
      </c>
      <c r="AD535">
        <v>0</v>
      </c>
      <c r="AE535">
        <v>9879.51</v>
      </c>
      <c r="AF535">
        <v>0</v>
      </c>
      <c r="AG535">
        <v>0</v>
      </c>
      <c r="AH535">
        <v>0</v>
      </c>
      <c r="AI535">
        <v>20.6</v>
      </c>
      <c r="AJ535">
        <v>1</v>
      </c>
      <c r="AK535">
        <v>1</v>
      </c>
      <c r="AL535">
        <v>1</v>
      </c>
      <c r="AM535">
        <v>2</v>
      </c>
      <c r="AN535">
        <v>0</v>
      </c>
      <c r="AO535">
        <v>1</v>
      </c>
      <c r="AP535">
        <v>1</v>
      </c>
      <c r="AQ535">
        <v>0</v>
      </c>
      <c r="AR535">
        <v>0</v>
      </c>
      <c r="AS535" t="s">
        <v>3</v>
      </c>
      <c r="AT535">
        <v>1.3999999999999999E-4</v>
      </c>
      <c r="AU535" t="s">
        <v>3</v>
      </c>
      <c r="AV535">
        <v>0</v>
      </c>
      <c r="AW535">
        <v>2</v>
      </c>
      <c r="AX535">
        <v>60526890</v>
      </c>
      <c r="AY535">
        <v>1</v>
      </c>
      <c r="AZ535">
        <v>0</v>
      </c>
      <c r="BA535">
        <v>550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ROUND(Y535*Source!I192,9)</f>
        <v>0</v>
      </c>
      <c r="CY535">
        <f>AA535</f>
        <v>203517.91</v>
      </c>
      <c r="CZ535">
        <f>AE535</f>
        <v>9879.51</v>
      </c>
      <c r="DA535">
        <f>AI535</f>
        <v>20.6</v>
      </c>
      <c r="DB535">
        <f>ROUND(ROUND(AT535*CZ535,2),6)</f>
        <v>1.38</v>
      </c>
      <c r="DC535">
        <f>ROUND(ROUND(AT535*AG535,2),6)</f>
        <v>0</v>
      </c>
      <c r="DD535" t="s">
        <v>3</v>
      </c>
      <c r="DE535" t="s">
        <v>3</v>
      </c>
      <c r="DF535">
        <f>ROUND(ROUND(AE535*AI535,2)*CX535,2)</f>
        <v>0</v>
      </c>
      <c r="DG535">
        <f t="shared" ref="DG535:DG545" si="289">ROUND(ROUND(AF535,2)*CX535,2)</f>
        <v>0</v>
      </c>
      <c r="DH535">
        <f t="shared" ref="DH535:DH545" si="290">ROUND(ROUND(AG535,2)*CX535,2)</f>
        <v>0</v>
      </c>
      <c r="DI535">
        <f t="shared" si="285"/>
        <v>0</v>
      </c>
      <c r="DJ535">
        <f>DF535</f>
        <v>0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">
      <c r="A536">
        <f>ROW(Source!A192)</f>
        <v>192</v>
      </c>
      <c r="B536">
        <v>59204059</v>
      </c>
      <c r="C536">
        <v>60526879</v>
      </c>
      <c r="D536">
        <v>58308765</v>
      </c>
      <c r="E536">
        <v>1</v>
      </c>
      <c r="F536">
        <v>1</v>
      </c>
      <c r="G536">
        <v>1080</v>
      </c>
      <c r="H536">
        <v>3</v>
      </c>
      <c r="I536" t="s">
        <v>944</v>
      </c>
      <c r="J536" t="s">
        <v>945</v>
      </c>
      <c r="K536" t="s">
        <v>946</v>
      </c>
      <c r="L536">
        <v>1348</v>
      </c>
      <c r="N536">
        <v>1009</v>
      </c>
      <c r="O536" t="s">
        <v>900</v>
      </c>
      <c r="P536" t="s">
        <v>900</v>
      </c>
      <c r="Q536">
        <v>1000</v>
      </c>
      <c r="W536">
        <v>0</v>
      </c>
      <c r="X536">
        <v>-1123198217</v>
      </c>
      <c r="Y536">
        <f>AT536</f>
        <v>1.1000000000000001E-3</v>
      </c>
      <c r="AA536">
        <v>134905.51</v>
      </c>
      <c r="AB536">
        <v>0</v>
      </c>
      <c r="AC536">
        <v>0</v>
      </c>
      <c r="AD536">
        <v>0</v>
      </c>
      <c r="AE536">
        <v>17868.28</v>
      </c>
      <c r="AF536">
        <v>0</v>
      </c>
      <c r="AG536">
        <v>0</v>
      </c>
      <c r="AH536">
        <v>0</v>
      </c>
      <c r="AI536">
        <v>7.55</v>
      </c>
      <c r="AJ536">
        <v>1</v>
      </c>
      <c r="AK536">
        <v>1</v>
      </c>
      <c r="AL536">
        <v>1</v>
      </c>
      <c r="AM536">
        <v>2</v>
      </c>
      <c r="AN536">
        <v>0</v>
      </c>
      <c r="AO536">
        <v>1</v>
      </c>
      <c r="AP536">
        <v>1</v>
      </c>
      <c r="AQ536">
        <v>0</v>
      </c>
      <c r="AR536">
        <v>0</v>
      </c>
      <c r="AS536" t="s">
        <v>3</v>
      </c>
      <c r="AT536">
        <v>1.1000000000000001E-3</v>
      </c>
      <c r="AU536" t="s">
        <v>3</v>
      </c>
      <c r="AV536">
        <v>0</v>
      </c>
      <c r="AW536">
        <v>2</v>
      </c>
      <c r="AX536">
        <v>60526891</v>
      </c>
      <c r="AY536">
        <v>1</v>
      </c>
      <c r="AZ536">
        <v>0</v>
      </c>
      <c r="BA536">
        <v>551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v>0</v>
      </c>
      <c r="CX536">
        <f>ROUND(Y536*Source!I192,9)</f>
        <v>0</v>
      </c>
      <c r="CY536">
        <f>AA536</f>
        <v>134905.51</v>
      </c>
      <c r="CZ536">
        <f>AE536</f>
        <v>17868.28</v>
      </c>
      <c r="DA536">
        <f>AI536</f>
        <v>7.55</v>
      </c>
      <c r="DB536">
        <f>ROUND(ROUND(AT536*CZ536,2),6)</f>
        <v>19.66</v>
      </c>
      <c r="DC536">
        <f>ROUND(ROUND(AT536*AG536,2),6)</f>
        <v>0</v>
      </c>
      <c r="DD536" t="s">
        <v>3</v>
      </c>
      <c r="DE536" t="s">
        <v>3</v>
      </c>
      <c r="DF536">
        <f>ROUND(ROUND(AE536*AI536,2)*CX536,2)</f>
        <v>0</v>
      </c>
      <c r="DG536">
        <f t="shared" si="289"/>
        <v>0</v>
      </c>
      <c r="DH536">
        <f t="shared" si="290"/>
        <v>0</v>
      </c>
      <c r="DI536">
        <f t="shared" si="285"/>
        <v>0</v>
      </c>
      <c r="DJ536">
        <f>DF536</f>
        <v>0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">
      <c r="A537">
        <f>ROW(Source!A192)</f>
        <v>192</v>
      </c>
      <c r="B537">
        <v>59204059</v>
      </c>
      <c r="C537">
        <v>60526879</v>
      </c>
      <c r="D537">
        <v>58327516</v>
      </c>
      <c r="E537">
        <v>1</v>
      </c>
      <c r="F537">
        <v>1</v>
      </c>
      <c r="G537">
        <v>1080</v>
      </c>
      <c r="H537">
        <v>3</v>
      </c>
      <c r="I537" t="s">
        <v>37</v>
      </c>
      <c r="J537" t="s">
        <v>40</v>
      </c>
      <c r="K537" t="s">
        <v>38</v>
      </c>
      <c r="L537">
        <v>1354</v>
      </c>
      <c r="N537">
        <v>1010</v>
      </c>
      <c r="O537" t="s">
        <v>39</v>
      </c>
      <c r="P537" t="s">
        <v>39</v>
      </c>
      <c r="Q537">
        <v>1</v>
      </c>
      <c r="W537">
        <v>0</v>
      </c>
      <c r="X537">
        <v>-1914030801</v>
      </c>
      <c r="Y537">
        <f>AT537</f>
        <v>1</v>
      </c>
      <c r="AA537">
        <v>654.64</v>
      </c>
      <c r="AB537">
        <v>0</v>
      </c>
      <c r="AC537">
        <v>0</v>
      </c>
      <c r="AD537">
        <v>0</v>
      </c>
      <c r="AE537">
        <v>34.97</v>
      </c>
      <c r="AF537">
        <v>0</v>
      </c>
      <c r="AG537">
        <v>0</v>
      </c>
      <c r="AH537">
        <v>0</v>
      </c>
      <c r="AI537">
        <v>18.72</v>
      </c>
      <c r="AJ537">
        <v>1</v>
      </c>
      <c r="AK537">
        <v>1</v>
      </c>
      <c r="AL537">
        <v>1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 t="s">
        <v>3</v>
      </c>
      <c r="AT537">
        <v>1</v>
      </c>
      <c r="AU537" t="s">
        <v>3</v>
      </c>
      <c r="AV537">
        <v>0</v>
      </c>
      <c r="AW537">
        <v>1</v>
      </c>
      <c r="AX537">
        <v>-1</v>
      </c>
      <c r="AY537">
        <v>0</v>
      </c>
      <c r="AZ537">
        <v>0</v>
      </c>
      <c r="BA537" t="s">
        <v>3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v>0</v>
      </c>
      <c r="CX537">
        <f>ROUND(Y537*Source!I192,9)</f>
        <v>0</v>
      </c>
      <c r="CY537">
        <f>AA537</f>
        <v>654.64</v>
      </c>
      <c r="CZ537">
        <f>AE537</f>
        <v>34.97</v>
      </c>
      <c r="DA537">
        <f>AI537</f>
        <v>18.72</v>
      </c>
      <c r="DB537">
        <f>ROUND(ROUND(AT537*CZ537,2),6)</f>
        <v>34.97</v>
      </c>
      <c r="DC537">
        <f>ROUND(ROUND(AT537*AG537,2),6)</f>
        <v>0</v>
      </c>
      <c r="DD537" t="s">
        <v>3</v>
      </c>
      <c r="DE537" t="s">
        <v>3</v>
      </c>
      <c r="DF537">
        <f>ROUND(ROUND(AE537*AI537,2)*CX537,2)</f>
        <v>0</v>
      </c>
      <c r="DG537">
        <f t="shared" si="289"/>
        <v>0</v>
      </c>
      <c r="DH537">
        <f t="shared" si="290"/>
        <v>0</v>
      </c>
      <c r="DI537">
        <f t="shared" si="285"/>
        <v>0</v>
      </c>
      <c r="DJ537">
        <f>DF537</f>
        <v>0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">
      <c r="A538">
        <f>ROW(Source!A192)</f>
        <v>192</v>
      </c>
      <c r="B538">
        <v>59204059</v>
      </c>
      <c r="C538">
        <v>60526879</v>
      </c>
      <c r="D538">
        <v>58330407</v>
      </c>
      <c r="E538">
        <v>1</v>
      </c>
      <c r="F538">
        <v>1</v>
      </c>
      <c r="G538">
        <v>1080</v>
      </c>
      <c r="H538">
        <v>3</v>
      </c>
      <c r="I538" t="s">
        <v>947</v>
      </c>
      <c r="J538" t="s">
        <v>948</v>
      </c>
      <c r="K538" t="s">
        <v>949</v>
      </c>
      <c r="L538">
        <v>1346</v>
      </c>
      <c r="N538">
        <v>1009</v>
      </c>
      <c r="O538" t="s">
        <v>880</v>
      </c>
      <c r="P538" t="s">
        <v>880</v>
      </c>
      <c r="Q538">
        <v>1</v>
      </c>
      <c r="W538">
        <v>0</v>
      </c>
      <c r="X538">
        <v>883542614</v>
      </c>
      <c r="Y538">
        <f>AT538</f>
        <v>0.02</v>
      </c>
      <c r="AA538">
        <v>169.66</v>
      </c>
      <c r="AB538">
        <v>0</v>
      </c>
      <c r="AC538">
        <v>0</v>
      </c>
      <c r="AD538">
        <v>0</v>
      </c>
      <c r="AE538">
        <v>19.28</v>
      </c>
      <c r="AF538">
        <v>0</v>
      </c>
      <c r="AG538">
        <v>0</v>
      </c>
      <c r="AH538">
        <v>0</v>
      </c>
      <c r="AI538">
        <v>8.8000000000000007</v>
      </c>
      <c r="AJ538">
        <v>1</v>
      </c>
      <c r="AK538">
        <v>1</v>
      </c>
      <c r="AL538">
        <v>1</v>
      </c>
      <c r="AM538">
        <v>2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0.02</v>
      </c>
      <c r="AU538" t="s">
        <v>3</v>
      </c>
      <c r="AV538">
        <v>0</v>
      </c>
      <c r="AW538">
        <v>2</v>
      </c>
      <c r="AX538">
        <v>60526892</v>
      </c>
      <c r="AY538">
        <v>1</v>
      </c>
      <c r="AZ538">
        <v>0</v>
      </c>
      <c r="BA538">
        <v>552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V538">
        <v>0</v>
      </c>
      <c r="CW538">
        <v>0</v>
      </c>
      <c r="CX538">
        <f>ROUND(Y538*Source!I192,9)</f>
        <v>0</v>
      </c>
      <c r="CY538">
        <f>AA538</f>
        <v>169.66</v>
      </c>
      <c r="CZ538">
        <f>AE538</f>
        <v>19.28</v>
      </c>
      <c r="DA538">
        <f>AI538</f>
        <v>8.8000000000000007</v>
      </c>
      <c r="DB538">
        <f>ROUND(ROUND(AT538*CZ538,2),6)</f>
        <v>0.39</v>
      </c>
      <c r="DC538">
        <f>ROUND(ROUND(AT538*AG538,2),6)</f>
        <v>0</v>
      </c>
      <c r="DD538" t="s">
        <v>3</v>
      </c>
      <c r="DE538" t="s">
        <v>3</v>
      </c>
      <c r="DF538">
        <f>ROUND(ROUND(AE538*AI538,2)*CX538,2)</f>
        <v>0</v>
      </c>
      <c r="DG538">
        <f t="shared" si="289"/>
        <v>0</v>
      </c>
      <c r="DH538">
        <f t="shared" si="290"/>
        <v>0</v>
      </c>
      <c r="DI538">
        <f t="shared" si="285"/>
        <v>0</v>
      </c>
      <c r="DJ538">
        <f>DF538</f>
        <v>0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">
      <c r="A539">
        <f>ROW(Source!A195)</f>
        <v>195</v>
      </c>
      <c r="B539">
        <v>59204062</v>
      </c>
      <c r="C539">
        <v>60526896</v>
      </c>
      <c r="D539">
        <v>58266404</v>
      </c>
      <c r="E539">
        <v>1080</v>
      </c>
      <c r="F539">
        <v>1</v>
      </c>
      <c r="G539">
        <v>1080</v>
      </c>
      <c r="H539">
        <v>1</v>
      </c>
      <c r="I539" t="s">
        <v>859</v>
      </c>
      <c r="J539" t="s">
        <v>3</v>
      </c>
      <c r="K539" t="s">
        <v>860</v>
      </c>
      <c r="L539">
        <v>1191</v>
      </c>
      <c r="N539">
        <v>1013</v>
      </c>
      <c r="O539" t="s">
        <v>861</v>
      </c>
      <c r="P539" t="s">
        <v>861</v>
      </c>
      <c r="Q539">
        <v>1</v>
      </c>
      <c r="W539">
        <v>0</v>
      </c>
      <c r="X539">
        <v>476480486</v>
      </c>
      <c r="Y539">
        <f>((AT539*1.15)*1.1)</f>
        <v>0.94874999999999998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1</v>
      </c>
      <c r="AK539">
        <v>1</v>
      </c>
      <c r="AL539">
        <v>1</v>
      </c>
      <c r="AM539">
        <v>-2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0.75</v>
      </c>
      <c r="AU539" t="s">
        <v>26</v>
      </c>
      <c r="AV539">
        <v>1</v>
      </c>
      <c r="AW539">
        <v>2</v>
      </c>
      <c r="AX539">
        <v>60526903</v>
      </c>
      <c r="AY539">
        <v>1</v>
      </c>
      <c r="AZ539">
        <v>0</v>
      </c>
      <c r="BA539">
        <v>555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U539">
        <f>ROUND(AT539*Source!I195*AH539*AL539,2)</f>
        <v>0</v>
      </c>
      <c r="CV539">
        <f>ROUND(Y539*Source!I195,9)</f>
        <v>1.8975</v>
      </c>
      <c r="CW539">
        <v>0</v>
      </c>
      <c r="CX539">
        <f>ROUND(Y539*Source!I195,9)</f>
        <v>1.8975</v>
      </c>
      <c r="CY539">
        <f>AD539</f>
        <v>0</v>
      </c>
      <c r="CZ539">
        <f>AH539</f>
        <v>0</v>
      </c>
      <c r="DA539">
        <f>AL539</f>
        <v>1</v>
      </c>
      <c r="DB539">
        <f>ROUND(((ROUND(AT539*CZ539,2)*1.15)*1.1),6)</f>
        <v>0</v>
      </c>
      <c r="DC539">
        <f>ROUND(((ROUND(AT539*AG539,2)*1.15)*1.1),6)</f>
        <v>0</v>
      </c>
      <c r="DD539" t="s">
        <v>3</v>
      </c>
      <c r="DE539" t="s">
        <v>3</v>
      </c>
      <c r="DF539">
        <f t="shared" ref="DF539:DF548" si="291">ROUND(ROUND(AE539,2)*CX539,2)</f>
        <v>0</v>
      </c>
      <c r="DG539">
        <f t="shared" si="289"/>
        <v>0</v>
      </c>
      <c r="DH539">
        <f t="shared" si="290"/>
        <v>0</v>
      </c>
      <c r="DI539">
        <f t="shared" si="285"/>
        <v>0</v>
      </c>
      <c r="DJ539">
        <f>DI539</f>
        <v>0</v>
      </c>
      <c r="DK539">
        <v>0</v>
      </c>
      <c r="DL539" t="s">
        <v>3</v>
      </c>
      <c r="DM539">
        <v>0</v>
      </c>
      <c r="DN539" t="s">
        <v>3</v>
      </c>
      <c r="DO539">
        <v>0</v>
      </c>
    </row>
    <row r="540" spans="1:119" x14ac:dyDescent="0.2">
      <c r="A540">
        <f>ROW(Source!A195)</f>
        <v>195</v>
      </c>
      <c r="B540">
        <v>59204062</v>
      </c>
      <c r="C540">
        <v>60526896</v>
      </c>
      <c r="D540">
        <v>58340279</v>
      </c>
      <c r="E540">
        <v>1</v>
      </c>
      <c r="F540">
        <v>1</v>
      </c>
      <c r="G540">
        <v>1080</v>
      </c>
      <c r="H540">
        <v>2</v>
      </c>
      <c r="I540" t="s">
        <v>938</v>
      </c>
      <c r="J540" t="s">
        <v>939</v>
      </c>
      <c r="K540" t="s">
        <v>940</v>
      </c>
      <c r="L540">
        <v>1368</v>
      </c>
      <c r="N540">
        <v>1011</v>
      </c>
      <c r="O540" t="s">
        <v>865</v>
      </c>
      <c r="P540" t="s">
        <v>865</v>
      </c>
      <c r="Q540">
        <v>1</v>
      </c>
      <c r="W540">
        <v>0</v>
      </c>
      <c r="X540">
        <v>-2065404138</v>
      </c>
      <c r="Y540">
        <f>((AT540*1.25)*1.1)</f>
        <v>0.33</v>
      </c>
      <c r="AA540">
        <v>0</v>
      </c>
      <c r="AB540">
        <v>7.59</v>
      </c>
      <c r="AC540">
        <v>0</v>
      </c>
      <c r="AD540">
        <v>0</v>
      </c>
      <c r="AE540">
        <v>0</v>
      </c>
      <c r="AF540">
        <v>7.11</v>
      </c>
      <c r="AG540">
        <v>0</v>
      </c>
      <c r="AH540">
        <v>0</v>
      </c>
      <c r="AI540">
        <v>1</v>
      </c>
      <c r="AJ540">
        <v>1</v>
      </c>
      <c r="AK540">
        <v>1</v>
      </c>
      <c r="AL540">
        <v>1</v>
      </c>
      <c r="AM540">
        <v>-2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0.24</v>
      </c>
      <c r="AU540" t="s">
        <v>866</v>
      </c>
      <c r="AV540">
        <v>0</v>
      </c>
      <c r="AW540">
        <v>2</v>
      </c>
      <c r="AX540">
        <v>60526904</v>
      </c>
      <c r="AY540">
        <v>1</v>
      </c>
      <c r="AZ540">
        <v>0</v>
      </c>
      <c r="BA540">
        <v>556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f>ROUND(Y540*Source!I195*DO540,9)</f>
        <v>0</v>
      </c>
      <c r="CX540">
        <f>ROUND(Y540*Source!I195,9)</f>
        <v>0.66</v>
      </c>
      <c r="CY540">
        <f>AB540</f>
        <v>7.59</v>
      </c>
      <c r="CZ540">
        <f>AF540</f>
        <v>7.11</v>
      </c>
      <c r="DA540">
        <f>AJ540</f>
        <v>1</v>
      </c>
      <c r="DB540">
        <f>ROUND(((ROUND(AT540*CZ540,2)*1.25)*1.1),6)</f>
        <v>2.3512499999999998</v>
      </c>
      <c r="DC540">
        <f>ROUND(((ROUND(AT540*AG540,2)*1.25)*1.1),6)</f>
        <v>0</v>
      </c>
      <c r="DD540" t="s">
        <v>3</v>
      </c>
      <c r="DE540" t="s">
        <v>3</v>
      </c>
      <c r="DF540">
        <f t="shared" si="291"/>
        <v>0</v>
      </c>
      <c r="DG540">
        <f t="shared" si="289"/>
        <v>4.6900000000000004</v>
      </c>
      <c r="DH540">
        <f t="shared" si="290"/>
        <v>0</v>
      </c>
      <c r="DI540">
        <f t="shared" si="285"/>
        <v>0</v>
      </c>
      <c r="DJ540">
        <f>DG540</f>
        <v>4.6900000000000004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">
      <c r="A541">
        <f>ROW(Source!A195)</f>
        <v>195</v>
      </c>
      <c r="B541">
        <v>59204062</v>
      </c>
      <c r="C541">
        <v>60526896</v>
      </c>
      <c r="D541">
        <v>58340578</v>
      </c>
      <c r="E541">
        <v>1</v>
      </c>
      <c r="F541">
        <v>1</v>
      </c>
      <c r="G541">
        <v>1080</v>
      </c>
      <c r="H541">
        <v>2</v>
      </c>
      <c r="I541" t="s">
        <v>862</v>
      </c>
      <c r="J541" t="s">
        <v>863</v>
      </c>
      <c r="K541" t="s">
        <v>864</v>
      </c>
      <c r="L541">
        <v>1368</v>
      </c>
      <c r="N541">
        <v>1011</v>
      </c>
      <c r="O541" t="s">
        <v>865</v>
      </c>
      <c r="P541" t="s">
        <v>865</v>
      </c>
      <c r="Q541">
        <v>1</v>
      </c>
      <c r="W541">
        <v>0</v>
      </c>
      <c r="X541">
        <v>-1985943078</v>
      </c>
      <c r="Y541">
        <f>((AT541*1.25)*1.1)</f>
        <v>4.4000000000000004E-2</v>
      </c>
      <c r="AA541">
        <v>0</v>
      </c>
      <c r="AB541">
        <v>88.67</v>
      </c>
      <c r="AC541">
        <v>13.47</v>
      </c>
      <c r="AD541">
        <v>0</v>
      </c>
      <c r="AE541">
        <v>0</v>
      </c>
      <c r="AF541">
        <v>83.1</v>
      </c>
      <c r="AG541">
        <v>12.62</v>
      </c>
      <c r="AH541">
        <v>0</v>
      </c>
      <c r="AI541">
        <v>1</v>
      </c>
      <c r="AJ541">
        <v>1</v>
      </c>
      <c r="AK541">
        <v>1</v>
      </c>
      <c r="AL541">
        <v>1</v>
      </c>
      <c r="AM541">
        <v>-2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3.2000000000000001E-2</v>
      </c>
      <c r="AU541" t="s">
        <v>866</v>
      </c>
      <c r="AV541">
        <v>0</v>
      </c>
      <c r="AW541">
        <v>2</v>
      </c>
      <c r="AX541">
        <v>60526905</v>
      </c>
      <c r="AY541">
        <v>1</v>
      </c>
      <c r="AZ541">
        <v>0</v>
      </c>
      <c r="BA541">
        <v>557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f>ROUND(Y541*Source!I195*DO541,9)</f>
        <v>1.11056</v>
      </c>
      <c r="CX541">
        <f>ROUND(Y541*Source!I195,9)</f>
        <v>8.7999999999999995E-2</v>
      </c>
      <c r="CY541">
        <f>AB541</f>
        <v>88.67</v>
      </c>
      <c r="CZ541">
        <f>AF541</f>
        <v>83.1</v>
      </c>
      <c r="DA541">
        <f>AJ541</f>
        <v>1</v>
      </c>
      <c r="DB541">
        <f>ROUND(((ROUND(AT541*CZ541,2)*1.25)*1.1),6)</f>
        <v>3.6575000000000002</v>
      </c>
      <c r="DC541">
        <f>ROUND(((ROUND(AT541*AG541,2)*1.25)*1.1),6)</f>
        <v>0.55000000000000004</v>
      </c>
      <c r="DD541" t="s">
        <v>3</v>
      </c>
      <c r="DE541" t="s">
        <v>3</v>
      </c>
      <c r="DF541">
        <f t="shared" si="291"/>
        <v>0</v>
      </c>
      <c r="DG541">
        <f t="shared" si="289"/>
        <v>7.31</v>
      </c>
      <c r="DH541">
        <f t="shared" si="290"/>
        <v>1.1100000000000001</v>
      </c>
      <c r="DI541">
        <f t="shared" si="285"/>
        <v>0</v>
      </c>
      <c r="DJ541">
        <f>DG541</f>
        <v>7.31</v>
      </c>
      <c r="DK541">
        <v>0</v>
      </c>
      <c r="DL541" t="s">
        <v>867</v>
      </c>
      <c r="DM541">
        <v>0</v>
      </c>
      <c r="DN541" t="s">
        <v>861</v>
      </c>
      <c r="DO541">
        <v>12.62</v>
      </c>
    </row>
    <row r="542" spans="1:119" x14ac:dyDescent="0.2">
      <c r="A542">
        <f>ROW(Source!A195)</f>
        <v>195</v>
      </c>
      <c r="B542">
        <v>59204062</v>
      </c>
      <c r="C542">
        <v>60526896</v>
      </c>
      <c r="D542">
        <v>58339814</v>
      </c>
      <c r="E542">
        <v>1</v>
      </c>
      <c r="F542">
        <v>1</v>
      </c>
      <c r="G542">
        <v>1080</v>
      </c>
      <c r="H542">
        <v>2</v>
      </c>
      <c r="I542" t="s">
        <v>874</v>
      </c>
      <c r="J542" t="s">
        <v>875</v>
      </c>
      <c r="K542" t="s">
        <v>876</v>
      </c>
      <c r="L542">
        <v>1368</v>
      </c>
      <c r="N542">
        <v>1011</v>
      </c>
      <c r="O542" t="s">
        <v>865</v>
      </c>
      <c r="P542" t="s">
        <v>865</v>
      </c>
      <c r="Q542">
        <v>1</v>
      </c>
      <c r="W542">
        <v>0</v>
      </c>
      <c r="X542">
        <v>1087580389</v>
      </c>
      <c r="Y542">
        <f>((AT542*1.25)*1.1)</f>
        <v>1.3750000000000001E-3</v>
      </c>
      <c r="AA542">
        <v>0</v>
      </c>
      <c r="AB542">
        <v>191.17</v>
      </c>
      <c r="AC542">
        <v>18.059999999999999</v>
      </c>
      <c r="AD542">
        <v>0</v>
      </c>
      <c r="AE542">
        <v>0</v>
      </c>
      <c r="AF542">
        <v>179.17</v>
      </c>
      <c r="AG542">
        <v>16.93</v>
      </c>
      <c r="AH542">
        <v>0</v>
      </c>
      <c r="AI542">
        <v>1</v>
      </c>
      <c r="AJ542">
        <v>1</v>
      </c>
      <c r="AK542">
        <v>1</v>
      </c>
      <c r="AL542">
        <v>1</v>
      </c>
      <c r="AM542">
        <v>-2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1E-3</v>
      </c>
      <c r="AU542" t="s">
        <v>866</v>
      </c>
      <c r="AV542">
        <v>0</v>
      </c>
      <c r="AW542">
        <v>2</v>
      </c>
      <c r="AX542">
        <v>60526906</v>
      </c>
      <c r="AY542">
        <v>1</v>
      </c>
      <c r="AZ542">
        <v>0</v>
      </c>
      <c r="BA542">
        <v>558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f>ROUND(Y542*Source!I195*DO542,9)</f>
        <v>4.6557500000000002E-2</v>
      </c>
      <c r="CX542">
        <f>ROUND(Y542*Source!I195,9)</f>
        <v>2.7499999999999998E-3</v>
      </c>
      <c r="CY542">
        <f>AB542</f>
        <v>191.17</v>
      </c>
      <c r="CZ542">
        <f>AF542</f>
        <v>179.17</v>
      </c>
      <c r="DA542">
        <f>AJ542</f>
        <v>1</v>
      </c>
      <c r="DB542">
        <f>ROUND(((ROUND(AT542*CZ542,2)*1.25)*1.1),6)</f>
        <v>0.2475</v>
      </c>
      <c r="DC542">
        <f>ROUND(((ROUND(AT542*AG542,2)*1.25)*1.1),6)</f>
        <v>2.75E-2</v>
      </c>
      <c r="DD542" t="s">
        <v>3</v>
      </c>
      <c r="DE542" t="s">
        <v>3</v>
      </c>
      <c r="DF542">
        <f t="shared" si="291"/>
        <v>0</v>
      </c>
      <c r="DG542">
        <f t="shared" si="289"/>
        <v>0.49</v>
      </c>
      <c r="DH542">
        <f t="shared" si="290"/>
        <v>0.05</v>
      </c>
      <c r="DI542">
        <f t="shared" si="285"/>
        <v>0</v>
      </c>
      <c r="DJ542">
        <f>DG542</f>
        <v>0.49</v>
      </c>
      <c r="DK542">
        <v>0</v>
      </c>
      <c r="DL542" t="s">
        <v>867</v>
      </c>
      <c r="DM542">
        <v>0</v>
      </c>
      <c r="DN542" t="s">
        <v>861</v>
      </c>
      <c r="DO542">
        <v>16.93</v>
      </c>
    </row>
    <row r="543" spans="1:119" x14ac:dyDescent="0.2">
      <c r="A543">
        <f>ROW(Source!A195)</f>
        <v>195</v>
      </c>
      <c r="B543">
        <v>59204062</v>
      </c>
      <c r="C543">
        <v>60526896</v>
      </c>
      <c r="D543">
        <v>58309878</v>
      </c>
      <c r="E543">
        <v>1</v>
      </c>
      <c r="F543">
        <v>1</v>
      </c>
      <c r="G543">
        <v>1080</v>
      </c>
      <c r="H543">
        <v>3</v>
      </c>
      <c r="I543" t="s">
        <v>950</v>
      </c>
      <c r="J543" t="s">
        <v>951</v>
      </c>
      <c r="K543" t="s">
        <v>952</v>
      </c>
      <c r="L543">
        <v>1348</v>
      </c>
      <c r="N543">
        <v>1009</v>
      </c>
      <c r="O543" t="s">
        <v>900</v>
      </c>
      <c r="P543" t="s">
        <v>900</v>
      </c>
      <c r="Q543">
        <v>1000</v>
      </c>
      <c r="W543">
        <v>0</v>
      </c>
      <c r="X543">
        <v>-2039612599</v>
      </c>
      <c r="Y543">
        <f>AT543</f>
        <v>6.9999999999999994E-5</v>
      </c>
      <c r="AA543">
        <v>7185.82</v>
      </c>
      <c r="AB543">
        <v>0</v>
      </c>
      <c r="AC543">
        <v>0</v>
      </c>
      <c r="AD543">
        <v>0</v>
      </c>
      <c r="AE543">
        <v>7185.82</v>
      </c>
      <c r="AF543">
        <v>0</v>
      </c>
      <c r="AG543">
        <v>0</v>
      </c>
      <c r="AH543">
        <v>0</v>
      </c>
      <c r="AI543">
        <v>1</v>
      </c>
      <c r="AJ543">
        <v>1</v>
      </c>
      <c r="AK543">
        <v>1</v>
      </c>
      <c r="AL543">
        <v>1</v>
      </c>
      <c r="AM543">
        <v>-2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6.9999999999999994E-5</v>
      </c>
      <c r="AU543" t="s">
        <v>3</v>
      </c>
      <c r="AV543">
        <v>0</v>
      </c>
      <c r="AW543">
        <v>2</v>
      </c>
      <c r="AX543">
        <v>60526907</v>
      </c>
      <c r="AY543">
        <v>1</v>
      </c>
      <c r="AZ543">
        <v>0</v>
      </c>
      <c r="BA543">
        <v>559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v>0</v>
      </c>
      <c r="CX543">
        <f>ROUND(Y543*Source!I195,9)</f>
        <v>1.3999999999999999E-4</v>
      </c>
      <c r="CY543">
        <f>AA543</f>
        <v>7185.82</v>
      </c>
      <c r="CZ543">
        <f>AE543</f>
        <v>7185.82</v>
      </c>
      <c r="DA543">
        <f>AI543</f>
        <v>1</v>
      </c>
      <c r="DB543">
        <f>ROUND(ROUND(AT543*CZ543,2),6)</f>
        <v>0.5</v>
      </c>
      <c r="DC543">
        <f>ROUND(ROUND(AT543*AG543,2),6)</f>
        <v>0</v>
      </c>
      <c r="DD543" t="s">
        <v>3</v>
      </c>
      <c r="DE543" t="s">
        <v>3</v>
      </c>
      <c r="DF543">
        <f t="shared" si="291"/>
        <v>1.01</v>
      </c>
      <c r="DG543">
        <f t="shared" si="289"/>
        <v>0</v>
      </c>
      <c r="DH543">
        <f t="shared" si="290"/>
        <v>0</v>
      </c>
      <c r="DI543">
        <f t="shared" si="285"/>
        <v>0</v>
      </c>
      <c r="DJ543">
        <f>DF543</f>
        <v>1.01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">
      <c r="A544">
        <f>ROW(Source!A195)</f>
        <v>195</v>
      </c>
      <c r="B544">
        <v>59204062</v>
      </c>
      <c r="C544">
        <v>60526896</v>
      </c>
      <c r="D544">
        <v>58330442</v>
      </c>
      <c r="E544">
        <v>1</v>
      </c>
      <c r="F544">
        <v>1</v>
      </c>
      <c r="G544">
        <v>1080</v>
      </c>
      <c r="H544">
        <v>3</v>
      </c>
      <c r="I544" t="s">
        <v>259</v>
      </c>
      <c r="J544" t="s">
        <v>261</v>
      </c>
      <c r="K544" t="s">
        <v>260</v>
      </c>
      <c r="L544">
        <v>1354</v>
      </c>
      <c r="N544">
        <v>1010</v>
      </c>
      <c r="O544" t="s">
        <v>39</v>
      </c>
      <c r="P544" t="s">
        <v>39</v>
      </c>
      <c r="Q544">
        <v>1</v>
      </c>
      <c r="W544">
        <v>0</v>
      </c>
      <c r="X544">
        <v>-1292352847</v>
      </c>
      <c r="Y544">
        <f>AT544</f>
        <v>1</v>
      </c>
      <c r="AA544">
        <v>239.46</v>
      </c>
      <c r="AB544">
        <v>0</v>
      </c>
      <c r="AC544">
        <v>0</v>
      </c>
      <c r="AD544">
        <v>0</v>
      </c>
      <c r="AE544">
        <v>239.46</v>
      </c>
      <c r="AF544">
        <v>0</v>
      </c>
      <c r="AG544">
        <v>0</v>
      </c>
      <c r="AH544">
        <v>0</v>
      </c>
      <c r="AI544">
        <v>1</v>
      </c>
      <c r="AJ544">
        <v>1</v>
      </c>
      <c r="AK544">
        <v>1</v>
      </c>
      <c r="AL544">
        <v>1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  <c r="AS544" t="s">
        <v>3</v>
      </c>
      <c r="AT544">
        <v>1</v>
      </c>
      <c r="AU544" t="s">
        <v>3</v>
      </c>
      <c r="AV544">
        <v>0</v>
      </c>
      <c r="AW544">
        <v>1</v>
      </c>
      <c r="AX544">
        <v>-1</v>
      </c>
      <c r="AY544">
        <v>0</v>
      </c>
      <c r="AZ544">
        <v>0</v>
      </c>
      <c r="BA544" t="s">
        <v>3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ROUND(Y544*Source!I195,9)</f>
        <v>2</v>
      </c>
      <c r="CY544">
        <f>AA544</f>
        <v>239.46</v>
      </c>
      <c r="CZ544">
        <f>AE544</f>
        <v>239.46</v>
      </c>
      <c r="DA544">
        <f>AI544</f>
        <v>1</v>
      </c>
      <c r="DB544">
        <f>ROUND(ROUND(AT544*CZ544,2),6)</f>
        <v>239.46</v>
      </c>
      <c r="DC544">
        <f>ROUND(ROUND(AT544*AG544,2),6)</f>
        <v>0</v>
      </c>
      <c r="DD544" t="s">
        <v>3</v>
      </c>
      <c r="DE544" t="s">
        <v>3</v>
      </c>
      <c r="DF544">
        <f t="shared" si="291"/>
        <v>478.92</v>
      </c>
      <c r="DG544">
        <f t="shared" si="289"/>
        <v>0</v>
      </c>
      <c r="DH544">
        <f t="shared" si="290"/>
        <v>0</v>
      </c>
      <c r="DI544">
        <f t="shared" si="285"/>
        <v>0</v>
      </c>
      <c r="DJ544">
        <f>DF544</f>
        <v>478.92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">
      <c r="A545">
        <f>ROW(Source!A196)</f>
        <v>196</v>
      </c>
      <c r="B545">
        <v>59204059</v>
      </c>
      <c r="C545">
        <v>60526896</v>
      </c>
      <c r="D545">
        <v>58266404</v>
      </c>
      <c r="E545">
        <v>1080</v>
      </c>
      <c r="F545">
        <v>1</v>
      </c>
      <c r="G545">
        <v>1080</v>
      </c>
      <c r="H545">
        <v>1</v>
      </c>
      <c r="I545" t="s">
        <v>859</v>
      </c>
      <c r="J545" t="s">
        <v>3</v>
      </c>
      <c r="K545" t="s">
        <v>860</v>
      </c>
      <c r="L545">
        <v>1191</v>
      </c>
      <c r="N545">
        <v>1013</v>
      </c>
      <c r="O545" t="s">
        <v>861</v>
      </c>
      <c r="P545" t="s">
        <v>861</v>
      </c>
      <c r="Q545">
        <v>1</v>
      </c>
      <c r="W545">
        <v>0</v>
      </c>
      <c r="X545">
        <v>476480486</v>
      </c>
      <c r="Y545">
        <f>((AT545*1.15)*1.1)</f>
        <v>0.94874999999999998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5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0.75</v>
      </c>
      <c r="AU545" t="s">
        <v>26</v>
      </c>
      <c r="AV545">
        <v>1</v>
      </c>
      <c r="AW545">
        <v>2</v>
      </c>
      <c r="AX545">
        <v>60526903</v>
      </c>
      <c r="AY545">
        <v>1</v>
      </c>
      <c r="AZ545">
        <v>0</v>
      </c>
      <c r="BA545">
        <v>561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U545">
        <f>ROUND(AT545*Source!I196*AH545*AL545,2)</f>
        <v>0</v>
      </c>
      <c r="CV545">
        <f>ROUND(Y545*Source!I196,9)</f>
        <v>1.8975</v>
      </c>
      <c r="CW545">
        <v>0</v>
      </c>
      <c r="CX545">
        <f>ROUND(Y545*Source!I196,9)</f>
        <v>1.8975</v>
      </c>
      <c r="CY545">
        <f>AD545</f>
        <v>0</v>
      </c>
      <c r="CZ545">
        <f>AH545</f>
        <v>0</v>
      </c>
      <c r="DA545">
        <f>AL545</f>
        <v>1</v>
      </c>
      <c r="DB545">
        <f>ROUND(((ROUND(AT545*CZ545,2)*1.15)*1.1),6)</f>
        <v>0</v>
      </c>
      <c r="DC545">
        <f>ROUND(((ROUND(AT545*AG545,2)*1.15)*1.1),6)</f>
        <v>0</v>
      </c>
      <c r="DD545" t="s">
        <v>3</v>
      </c>
      <c r="DE545" t="s">
        <v>3</v>
      </c>
      <c r="DF545">
        <f t="shared" si="291"/>
        <v>0</v>
      </c>
      <c r="DG545">
        <f t="shared" si="289"/>
        <v>0</v>
      </c>
      <c r="DH545">
        <f t="shared" si="290"/>
        <v>0</v>
      </c>
      <c r="DI545">
        <f t="shared" si="285"/>
        <v>0</v>
      </c>
      <c r="DJ545">
        <f>DI545</f>
        <v>0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">
      <c r="A546">
        <f>ROW(Source!A196)</f>
        <v>196</v>
      </c>
      <c r="B546">
        <v>59204059</v>
      </c>
      <c r="C546">
        <v>60526896</v>
      </c>
      <c r="D546">
        <v>58340279</v>
      </c>
      <c r="E546">
        <v>1</v>
      </c>
      <c r="F546">
        <v>1</v>
      </c>
      <c r="G546">
        <v>1080</v>
      </c>
      <c r="H546">
        <v>2</v>
      </c>
      <c r="I546" t="s">
        <v>938</v>
      </c>
      <c r="J546" t="s">
        <v>939</v>
      </c>
      <c r="K546" t="s">
        <v>940</v>
      </c>
      <c r="L546">
        <v>1368</v>
      </c>
      <c r="N546">
        <v>1011</v>
      </c>
      <c r="O546" t="s">
        <v>865</v>
      </c>
      <c r="P546" t="s">
        <v>865</v>
      </c>
      <c r="Q546">
        <v>1</v>
      </c>
      <c r="W546">
        <v>0</v>
      </c>
      <c r="X546">
        <v>-2065404138</v>
      </c>
      <c r="Y546">
        <f>((AT546*1.25)*1.1)</f>
        <v>0.33</v>
      </c>
      <c r="AA546">
        <v>0</v>
      </c>
      <c r="AB546">
        <v>87.47</v>
      </c>
      <c r="AC546">
        <v>0</v>
      </c>
      <c r="AD546">
        <v>0</v>
      </c>
      <c r="AE546">
        <v>0</v>
      </c>
      <c r="AF546">
        <v>7.11</v>
      </c>
      <c r="AG546">
        <v>0</v>
      </c>
      <c r="AH546">
        <v>0</v>
      </c>
      <c r="AI546">
        <v>1</v>
      </c>
      <c r="AJ546">
        <v>11.53</v>
      </c>
      <c r="AK546">
        <v>54.99</v>
      </c>
      <c r="AL546">
        <v>1</v>
      </c>
      <c r="AM546">
        <v>2</v>
      </c>
      <c r="AN546">
        <v>0</v>
      </c>
      <c r="AO546">
        <v>1</v>
      </c>
      <c r="AP546">
        <v>1</v>
      </c>
      <c r="AQ546">
        <v>0</v>
      </c>
      <c r="AR546">
        <v>0</v>
      </c>
      <c r="AS546" t="s">
        <v>3</v>
      </c>
      <c r="AT546">
        <v>0.24</v>
      </c>
      <c r="AU546" t="s">
        <v>866</v>
      </c>
      <c r="AV546">
        <v>0</v>
      </c>
      <c r="AW546">
        <v>2</v>
      </c>
      <c r="AX546">
        <v>60526904</v>
      </c>
      <c r="AY546">
        <v>1</v>
      </c>
      <c r="AZ546">
        <v>0</v>
      </c>
      <c r="BA546">
        <v>562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f>ROUND(Y546*Source!I196*DO546,9)</f>
        <v>0</v>
      </c>
      <c r="CX546">
        <f>ROUND(Y546*Source!I196,9)</f>
        <v>0.66</v>
      </c>
      <c r="CY546">
        <f>AB546</f>
        <v>87.47</v>
      </c>
      <c r="CZ546">
        <f>AF546</f>
        <v>7.11</v>
      </c>
      <c r="DA546">
        <f>AJ546</f>
        <v>11.53</v>
      </c>
      <c r="DB546">
        <f>ROUND(((ROUND(AT546*CZ546,2)*1.25)*1.1),6)</f>
        <v>2.3512499999999998</v>
      </c>
      <c r="DC546">
        <f>ROUND(((ROUND(AT546*AG546,2)*1.25)*1.1),6)</f>
        <v>0</v>
      </c>
      <c r="DD546" t="s">
        <v>3</v>
      </c>
      <c r="DE546" t="s">
        <v>3</v>
      </c>
      <c r="DF546">
        <f t="shared" si="291"/>
        <v>0</v>
      </c>
      <c r="DG546">
        <f>ROUND(ROUND(AF546*AJ546,2)*CX546,2)</f>
        <v>54.11</v>
      </c>
      <c r="DH546">
        <f>ROUND(ROUND(AG546*AK546,2)*CX546,2)</f>
        <v>0</v>
      </c>
      <c r="DI546">
        <f t="shared" si="285"/>
        <v>0</v>
      </c>
      <c r="DJ546">
        <f>DG546</f>
        <v>54.11</v>
      </c>
      <c r="DK546">
        <v>0</v>
      </c>
      <c r="DL546" t="s">
        <v>3</v>
      </c>
      <c r="DM546">
        <v>0</v>
      </c>
      <c r="DN546" t="s">
        <v>3</v>
      </c>
      <c r="DO546">
        <v>0</v>
      </c>
    </row>
    <row r="547" spans="1:119" x14ac:dyDescent="0.2">
      <c r="A547">
        <f>ROW(Source!A196)</f>
        <v>196</v>
      </c>
      <c r="B547">
        <v>59204059</v>
      </c>
      <c r="C547">
        <v>60526896</v>
      </c>
      <c r="D547">
        <v>58340578</v>
      </c>
      <c r="E547">
        <v>1</v>
      </c>
      <c r="F547">
        <v>1</v>
      </c>
      <c r="G547">
        <v>1080</v>
      </c>
      <c r="H547">
        <v>2</v>
      </c>
      <c r="I547" t="s">
        <v>862</v>
      </c>
      <c r="J547" t="s">
        <v>863</v>
      </c>
      <c r="K547" t="s">
        <v>864</v>
      </c>
      <c r="L547">
        <v>1368</v>
      </c>
      <c r="N547">
        <v>1011</v>
      </c>
      <c r="O547" t="s">
        <v>865</v>
      </c>
      <c r="P547" t="s">
        <v>865</v>
      </c>
      <c r="Q547">
        <v>1</v>
      </c>
      <c r="W547">
        <v>0</v>
      </c>
      <c r="X547">
        <v>-1985943078</v>
      </c>
      <c r="Y547">
        <f>((AT547*1.25)*1.1)</f>
        <v>4.4000000000000004E-2</v>
      </c>
      <c r="AA547">
        <v>0</v>
      </c>
      <c r="AB547">
        <v>1445.28</v>
      </c>
      <c r="AC547">
        <v>740.47</v>
      </c>
      <c r="AD547">
        <v>0</v>
      </c>
      <c r="AE547">
        <v>0</v>
      </c>
      <c r="AF547">
        <v>83.1</v>
      </c>
      <c r="AG547">
        <v>12.62</v>
      </c>
      <c r="AH547">
        <v>0</v>
      </c>
      <c r="AI547">
        <v>1</v>
      </c>
      <c r="AJ547">
        <v>16.3</v>
      </c>
      <c r="AK547">
        <v>54.99</v>
      </c>
      <c r="AL547">
        <v>1</v>
      </c>
      <c r="AM547">
        <v>2</v>
      </c>
      <c r="AN547">
        <v>0</v>
      </c>
      <c r="AO547">
        <v>1</v>
      </c>
      <c r="AP547">
        <v>1</v>
      </c>
      <c r="AQ547">
        <v>0</v>
      </c>
      <c r="AR547">
        <v>0</v>
      </c>
      <c r="AS547" t="s">
        <v>3</v>
      </c>
      <c r="AT547">
        <v>3.2000000000000001E-2</v>
      </c>
      <c r="AU547" t="s">
        <v>866</v>
      </c>
      <c r="AV547">
        <v>0</v>
      </c>
      <c r="AW547">
        <v>2</v>
      </c>
      <c r="AX547">
        <v>60526905</v>
      </c>
      <c r="AY547">
        <v>1</v>
      </c>
      <c r="AZ547">
        <v>0</v>
      </c>
      <c r="BA547">
        <v>563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V547">
        <v>0</v>
      </c>
      <c r="CW547">
        <f>ROUND(Y547*Source!I196*DO547,9)</f>
        <v>1.11056</v>
      </c>
      <c r="CX547">
        <f>ROUND(Y547*Source!I196,9)</f>
        <v>8.7999999999999995E-2</v>
      </c>
      <c r="CY547">
        <f>AB547</f>
        <v>1445.28</v>
      </c>
      <c r="CZ547">
        <f>AF547</f>
        <v>83.1</v>
      </c>
      <c r="DA547">
        <f>AJ547</f>
        <v>16.3</v>
      </c>
      <c r="DB547">
        <f>ROUND(((ROUND(AT547*CZ547,2)*1.25)*1.1),6)</f>
        <v>3.6575000000000002</v>
      </c>
      <c r="DC547">
        <f>ROUND(((ROUND(AT547*AG547,2)*1.25)*1.1),6)</f>
        <v>0.55000000000000004</v>
      </c>
      <c r="DD547" t="s">
        <v>3</v>
      </c>
      <c r="DE547" t="s">
        <v>3</v>
      </c>
      <c r="DF547">
        <f t="shared" si="291"/>
        <v>0</v>
      </c>
      <c r="DG547">
        <f>ROUND(ROUND(AF547*AJ547,2)*CX547,2)</f>
        <v>119.2</v>
      </c>
      <c r="DH547">
        <f>ROUND(ROUND(AG547*AK547,2)*CX547,2)</f>
        <v>61.07</v>
      </c>
      <c r="DI547">
        <f t="shared" si="285"/>
        <v>0</v>
      </c>
      <c r="DJ547">
        <f>DG547</f>
        <v>119.2</v>
      </c>
      <c r="DK547">
        <v>0</v>
      </c>
      <c r="DL547" t="s">
        <v>867</v>
      </c>
      <c r="DM547">
        <v>0</v>
      </c>
      <c r="DN547" t="s">
        <v>861</v>
      </c>
      <c r="DO547">
        <v>12.62</v>
      </c>
    </row>
    <row r="548" spans="1:119" x14ac:dyDescent="0.2">
      <c r="A548">
        <f>ROW(Source!A196)</f>
        <v>196</v>
      </c>
      <c r="B548">
        <v>59204059</v>
      </c>
      <c r="C548">
        <v>60526896</v>
      </c>
      <c r="D548">
        <v>58339814</v>
      </c>
      <c r="E548">
        <v>1</v>
      </c>
      <c r="F548">
        <v>1</v>
      </c>
      <c r="G548">
        <v>1080</v>
      </c>
      <c r="H548">
        <v>2</v>
      </c>
      <c r="I548" t="s">
        <v>874</v>
      </c>
      <c r="J548" t="s">
        <v>875</v>
      </c>
      <c r="K548" t="s">
        <v>876</v>
      </c>
      <c r="L548">
        <v>1368</v>
      </c>
      <c r="N548">
        <v>1011</v>
      </c>
      <c r="O548" t="s">
        <v>865</v>
      </c>
      <c r="P548" t="s">
        <v>865</v>
      </c>
      <c r="Q548">
        <v>1</v>
      </c>
      <c r="W548">
        <v>0</v>
      </c>
      <c r="X548">
        <v>1087580389</v>
      </c>
      <c r="Y548">
        <f>((AT548*1.25)*1.1)</f>
        <v>1.3750000000000001E-3</v>
      </c>
      <c r="AA548">
        <v>0</v>
      </c>
      <c r="AB548">
        <v>2628.65</v>
      </c>
      <c r="AC548">
        <v>993.36</v>
      </c>
      <c r="AD548">
        <v>0</v>
      </c>
      <c r="AE548">
        <v>0</v>
      </c>
      <c r="AF548">
        <v>179.17</v>
      </c>
      <c r="AG548">
        <v>16.93</v>
      </c>
      <c r="AH548">
        <v>0</v>
      </c>
      <c r="AI548">
        <v>1</v>
      </c>
      <c r="AJ548">
        <v>13.75</v>
      </c>
      <c r="AK548">
        <v>54.99</v>
      </c>
      <c r="AL548">
        <v>1</v>
      </c>
      <c r="AM548">
        <v>2</v>
      </c>
      <c r="AN548">
        <v>0</v>
      </c>
      <c r="AO548">
        <v>1</v>
      </c>
      <c r="AP548">
        <v>1</v>
      </c>
      <c r="AQ548">
        <v>0</v>
      </c>
      <c r="AR548">
        <v>0</v>
      </c>
      <c r="AS548" t="s">
        <v>3</v>
      </c>
      <c r="AT548">
        <v>1E-3</v>
      </c>
      <c r="AU548" t="s">
        <v>866</v>
      </c>
      <c r="AV548">
        <v>0</v>
      </c>
      <c r="AW548">
        <v>2</v>
      </c>
      <c r="AX548">
        <v>60526906</v>
      </c>
      <c r="AY548">
        <v>1</v>
      </c>
      <c r="AZ548">
        <v>0</v>
      </c>
      <c r="BA548">
        <v>564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f>ROUND(Y548*Source!I196*DO548,9)</f>
        <v>4.6557500000000002E-2</v>
      </c>
      <c r="CX548">
        <f>ROUND(Y548*Source!I196,9)</f>
        <v>2.7499999999999998E-3</v>
      </c>
      <c r="CY548">
        <f>AB548</f>
        <v>2628.65</v>
      </c>
      <c r="CZ548">
        <f>AF548</f>
        <v>179.17</v>
      </c>
      <c r="DA548">
        <f>AJ548</f>
        <v>13.75</v>
      </c>
      <c r="DB548">
        <f>ROUND(((ROUND(AT548*CZ548,2)*1.25)*1.1),6)</f>
        <v>0.2475</v>
      </c>
      <c r="DC548">
        <f>ROUND(((ROUND(AT548*AG548,2)*1.25)*1.1),6)</f>
        <v>2.75E-2</v>
      </c>
      <c r="DD548" t="s">
        <v>3</v>
      </c>
      <c r="DE548" t="s">
        <v>3</v>
      </c>
      <c r="DF548">
        <f t="shared" si="291"/>
        <v>0</v>
      </c>
      <c r="DG548">
        <f>ROUND(ROUND(AF548*AJ548,2)*CX548,2)</f>
        <v>6.77</v>
      </c>
      <c r="DH548">
        <f>ROUND(ROUND(AG548*AK548,2)*CX548,2)</f>
        <v>2.56</v>
      </c>
      <c r="DI548">
        <f t="shared" si="285"/>
        <v>0</v>
      </c>
      <c r="DJ548">
        <f>DG548</f>
        <v>6.77</v>
      </c>
      <c r="DK548">
        <v>0</v>
      </c>
      <c r="DL548" t="s">
        <v>867</v>
      </c>
      <c r="DM548">
        <v>0</v>
      </c>
      <c r="DN548" t="s">
        <v>861</v>
      </c>
      <c r="DO548">
        <v>16.93</v>
      </c>
    </row>
    <row r="549" spans="1:119" x14ac:dyDescent="0.2">
      <c r="A549">
        <f>ROW(Source!A196)</f>
        <v>196</v>
      </c>
      <c r="B549">
        <v>59204059</v>
      </c>
      <c r="C549">
        <v>60526896</v>
      </c>
      <c r="D549">
        <v>58309878</v>
      </c>
      <c r="E549">
        <v>1</v>
      </c>
      <c r="F549">
        <v>1</v>
      </c>
      <c r="G549">
        <v>1080</v>
      </c>
      <c r="H549">
        <v>3</v>
      </c>
      <c r="I549" t="s">
        <v>950</v>
      </c>
      <c r="J549" t="s">
        <v>951</v>
      </c>
      <c r="K549" t="s">
        <v>952</v>
      </c>
      <c r="L549">
        <v>1348</v>
      </c>
      <c r="N549">
        <v>1009</v>
      </c>
      <c r="O549" t="s">
        <v>900</v>
      </c>
      <c r="P549" t="s">
        <v>900</v>
      </c>
      <c r="Q549">
        <v>1000</v>
      </c>
      <c r="W549">
        <v>0</v>
      </c>
      <c r="X549">
        <v>-2039612599</v>
      </c>
      <c r="Y549">
        <f>AT549</f>
        <v>6.9999999999999994E-5</v>
      </c>
      <c r="AA549">
        <v>93559.38</v>
      </c>
      <c r="AB549">
        <v>0</v>
      </c>
      <c r="AC549">
        <v>0</v>
      </c>
      <c r="AD549">
        <v>0</v>
      </c>
      <c r="AE549">
        <v>7185.82</v>
      </c>
      <c r="AF549">
        <v>0</v>
      </c>
      <c r="AG549">
        <v>0</v>
      </c>
      <c r="AH549">
        <v>0</v>
      </c>
      <c r="AI549">
        <v>13.02</v>
      </c>
      <c r="AJ549">
        <v>1</v>
      </c>
      <c r="AK549">
        <v>1</v>
      </c>
      <c r="AL549">
        <v>1</v>
      </c>
      <c r="AM549">
        <v>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6.9999999999999994E-5</v>
      </c>
      <c r="AU549" t="s">
        <v>3</v>
      </c>
      <c r="AV549">
        <v>0</v>
      </c>
      <c r="AW549">
        <v>2</v>
      </c>
      <c r="AX549">
        <v>60526907</v>
      </c>
      <c r="AY549">
        <v>1</v>
      </c>
      <c r="AZ549">
        <v>0</v>
      </c>
      <c r="BA549">
        <v>565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v>0</v>
      </c>
      <c r="CX549">
        <f>ROUND(Y549*Source!I196,9)</f>
        <v>1.3999999999999999E-4</v>
      </c>
      <c r="CY549">
        <f>AA549</f>
        <v>93559.38</v>
      </c>
      <c r="CZ549">
        <f>AE549</f>
        <v>7185.82</v>
      </c>
      <c r="DA549">
        <f>AI549</f>
        <v>13.02</v>
      </c>
      <c r="DB549">
        <f>ROUND(ROUND(AT549*CZ549,2),6)</f>
        <v>0.5</v>
      </c>
      <c r="DC549">
        <f>ROUND(ROUND(AT549*AG549,2),6)</f>
        <v>0</v>
      </c>
      <c r="DD549" t="s">
        <v>3</v>
      </c>
      <c r="DE549" t="s">
        <v>3</v>
      </c>
      <c r="DF549">
        <f>ROUND(ROUND(AE549*AI549,2)*CX549,2)</f>
        <v>13.1</v>
      </c>
      <c r="DG549">
        <f t="shared" ref="DG549:DG566" si="292">ROUND(ROUND(AF549,2)*CX549,2)</f>
        <v>0</v>
      </c>
      <c r="DH549">
        <f t="shared" ref="DH549:DH566" si="293">ROUND(ROUND(AG549,2)*CX549,2)</f>
        <v>0</v>
      </c>
      <c r="DI549">
        <f t="shared" si="285"/>
        <v>0</v>
      </c>
      <c r="DJ549">
        <f>DF549</f>
        <v>13.1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">
      <c r="A550">
        <f>ROW(Source!A196)</f>
        <v>196</v>
      </c>
      <c r="B550">
        <v>59204059</v>
      </c>
      <c r="C550">
        <v>60526896</v>
      </c>
      <c r="D550">
        <v>58330442</v>
      </c>
      <c r="E550">
        <v>1</v>
      </c>
      <c r="F550">
        <v>1</v>
      </c>
      <c r="G550">
        <v>1080</v>
      </c>
      <c r="H550">
        <v>3</v>
      </c>
      <c r="I550" t="s">
        <v>259</v>
      </c>
      <c r="J550" t="s">
        <v>261</v>
      </c>
      <c r="K550" t="s">
        <v>260</v>
      </c>
      <c r="L550">
        <v>1354</v>
      </c>
      <c r="N550">
        <v>1010</v>
      </c>
      <c r="O550" t="s">
        <v>39</v>
      </c>
      <c r="P550" t="s">
        <v>39</v>
      </c>
      <c r="Q550">
        <v>1</v>
      </c>
      <c r="W550">
        <v>0</v>
      </c>
      <c r="X550">
        <v>-1292352847</v>
      </c>
      <c r="Y550">
        <f>AT550</f>
        <v>1</v>
      </c>
      <c r="AA550">
        <v>198.75</v>
      </c>
      <c r="AB550">
        <v>0</v>
      </c>
      <c r="AC550">
        <v>0</v>
      </c>
      <c r="AD550">
        <v>0</v>
      </c>
      <c r="AE550">
        <v>239.46</v>
      </c>
      <c r="AF550">
        <v>0</v>
      </c>
      <c r="AG550">
        <v>0</v>
      </c>
      <c r="AH550">
        <v>0</v>
      </c>
      <c r="AI550">
        <v>0.83</v>
      </c>
      <c r="AJ550">
        <v>1</v>
      </c>
      <c r="AK550">
        <v>1</v>
      </c>
      <c r="AL550">
        <v>1</v>
      </c>
      <c r="AM550">
        <v>0</v>
      </c>
      <c r="AN550">
        <v>0</v>
      </c>
      <c r="AO550">
        <v>0</v>
      </c>
      <c r="AP550">
        <v>1</v>
      </c>
      <c r="AQ550">
        <v>0</v>
      </c>
      <c r="AR550">
        <v>0</v>
      </c>
      <c r="AS550" t="s">
        <v>3</v>
      </c>
      <c r="AT550">
        <v>1</v>
      </c>
      <c r="AU550" t="s">
        <v>3</v>
      </c>
      <c r="AV550">
        <v>0</v>
      </c>
      <c r="AW550">
        <v>1</v>
      </c>
      <c r="AX550">
        <v>-1</v>
      </c>
      <c r="AY550">
        <v>0</v>
      </c>
      <c r="AZ550">
        <v>0</v>
      </c>
      <c r="BA550" t="s">
        <v>3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v>0</v>
      </c>
      <c r="CX550">
        <f>ROUND(Y550*Source!I196,9)</f>
        <v>2</v>
      </c>
      <c r="CY550">
        <f>AA550</f>
        <v>198.75</v>
      </c>
      <c r="CZ550">
        <f>AE550</f>
        <v>239.46</v>
      </c>
      <c r="DA550">
        <f>AI550</f>
        <v>0.83</v>
      </c>
      <c r="DB550">
        <f>ROUND(ROUND(AT550*CZ550,2),6)</f>
        <v>239.46</v>
      </c>
      <c r="DC550">
        <f>ROUND(ROUND(AT550*AG550,2),6)</f>
        <v>0</v>
      </c>
      <c r="DD550" t="s">
        <v>3</v>
      </c>
      <c r="DE550" t="s">
        <v>3</v>
      </c>
      <c r="DF550">
        <f>ROUND(ROUND(AE550*AI550,2)*CX550,2)</f>
        <v>397.5</v>
      </c>
      <c r="DG550">
        <f t="shared" si="292"/>
        <v>0</v>
      </c>
      <c r="DH550">
        <f t="shared" si="293"/>
        <v>0</v>
      </c>
      <c r="DI550">
        <f t="shared" si="285"/>
        <v>0</v>
      </c>
      <c r="DJ550">
        <f>DF550</f>
        <v>397.5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">
      <c r="A551">
        <f>ROW(Source!A199)</f>
        <v>199</v>
      </c>
      <c r="B551">
        <v>59204062</v>
      </c>
      <c r="C551">
        <v>60526910</v>
      </c>
      <c r="D551">
        <v>58266404</v>
      </c>
      <c r="E551">
        <v>1080</v>
      </c>
      <c r="F551">
        <v>1</v>
      </c>
      <c r="G551">
        <v>1080</v>
      </c>
      <c r="H551">
        <v>1</v>
      </c>
      <c r="I551" t="s">
        <v>859</v>
      </c>
      <c r="J551" t="s">
        <v>3</v>
      </c>
      <c r="K551" t="s">
        <v>860</v>
      </c>
      <c r="L551">
        <v>1191</v>
      </c>
      <c r="N551">
        <v>1013</v>
      </c>
      <c r="O551" t="s">
        <v>861</v>
      </c>
      <c r="P551" t="s">
        <v>861</v>
      </c>
      <c r="Q551">
        <v>1</v>
      </c>
      <c r="W551">
        <v>0</v>
      </c>
      <c r="X551">
        <v>476480486</v>
      </c>
      <c r="Y551">
        <f>(AT551*1.1)</f>
        <v>0.33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1</v>
      </c>
      <c r="AK551">
        <v>1</v>
      </c>
      <c r="AL551">
        <v>1</v>
      </c>
      <c r="AM551">
        <v>-2</v>
      </c>
      <c r="AN551">
        <v>0</v>
      </c>
      <c r="AO551">
        <v>1</v>
      </c>
      <c r="AP551">
        <v>1</v>
      </c>
      <c r="AQ551">
        <v>0</v>
      </c>
      <c r="AR551">
        <v>0</v>
      </c>
      <c r="AS551" t="s">
        <v>3</v>
      </c>
      <c r="AT551">
        <v>0.3</v>
      </c>
      <c r="AU551" t="s">
        <v>266</v>
      </c>
      <c r="AV551">
        <v>1</v>
      </c>
      <c r="AW551">
        <v>2</v>
      </c>
      <c r="AX551">
        <v>60526915</v>
      </c>
      <c r="AY551">
        <v>1</v>
      </c>
      <c r="AZ551">
        <v>0</v>
      </c>
      <c r="BA551">
        <v>567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U551">
        <f>ROUND(AT551*Source!I199*AH551*AL551,2)</f>
        <v>0</v>
      </c>
      <c r="CV551">
        <f>ROUND(Y551*Source!I199,9)</f>
        <v>0.66</v>
      </c>
      <c r="CW551">
        <v>0</v>
      </c>
      <c r="CX551">
        <f>ROUND(Y551*Source!I199,9)</f>
        <v>0.66</v>
      </c>
      <c r="CY551">
        <f>AD551</f>
        <v>0</v>
      </c>
      <c r="CZ551">
        <f>AH551</f>
        <v>0</v>
      </c>
      <c r="DA551">
        <f>AL551</f>
        <v>1</v>
      </c>
      <c r="DB551">
        <f>ROUND((ROUND(AT551*CZ551,2)*1.1),6)</f>
        <v>0</v>
      </c>
      <c r="DC551">
        <f>ROUND((ROUND(AT551*AG551,2)*1.1),6)</f>
        <v>0</v>
      </c>
      <c r="DD551" t="s">
        <v>3</v>
      </c>
      <c r="DE551" t="s">
        <v>3</v>
      </c>
      <c r="DF551">
        <f>ROUND(ROUND(AE551,2)*CX551,2)</f>
        <v>0</v>
      </c>
      <c r="DG551">
        <f t="shared" si="292"/>
        <v>0</v>
      </c>
      <c r="DH551">
        <f t="shared" si="293"/>
        <v>0</v>
      </c>
      <c r="DI551">
        <f t="shared" si="285"/>
        <v>0</v>
      </c>
      <c r="DJ551">
        <f>DI551</f>
        <v>0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">
      <c r="A552">
        <f>ROW(Source!A199)</f>
        <v>199</v>
      </c>
      <c r="B552">
        <v>59204062</v>
      </c>
      <c r="C552">
        <v>60526910</v>
      </c>
      <c r="D552">
        <v>58330407</v>
      </c>
      <c r="E552">
        <v>1</v>
      </c>
      <c r="F552">
        <v>1</v>
      </c>
      <c r="G552">
        <v>1080</v>
      </c>
      <c r="H552">
        <v>3</v>
      </c>
      <c r="I552" t="s">
        <v>947</v>
      </c>
      <c r="J552" t="s">
        <v>948</v>
      </c>
      <c r="K552" t="s">
        <v>949</v>
      </c>
      <c r="L552">
        <v>1346</v>
      </c>
      <c r="N552">
        <v>1009</v>
      </c>
      <c r="O552" t="s">
        <v>880</v>
      </c>
      <c r="P552" t="s">
        <v>880</v>
      </c>
      <c r="Q552">
        <v>1</v>
      </c>
      <c r="W552">
        <v>0</v>
      </c>
      <c r="X552">
        <v>883542614</v>
      </c>
      <c r="Y552">
        <f>(AT552*1)</f>
        <v>4.2000000000000003E-2</v>
      </c>
      <c r="AA552">
        <v>19.28</v>
      </c>
      <c r="AB552">
        <v>0</v>
      </c>
      <c r="AC552">
        <v>0</v>
      </c>
      <c r="AD552">
        <v>0</v>
      </c>
      <c r="AE552">
        <v>19.28</v>
      </c>
      <c r="AF552">
        <v>0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1</v>
      </c>
      <c r="AM552">
        <v>-2</v>
      </c>
      <c r="AN552">
        <v>0</v>
      </c>
      <c r="AO552">
        <v>1</v>
      </c>
      <c r="AP552">
        <v>1</v>
      </c>
      <c r="AQ552">
        <v>0</v>
      </c>
      <c r="AR552">
        <v>0</v>
      </c>
      <c r="AS552" t="s">
        <v>3</v>
      </c>
      <c r="AT552">
        <v>4.2000000000000003E-2</v>
      </c>
      <c r="AU552" t="s">
        <v>140</v>
      </c>
      <c r="AV552">
        <v>0</v>
      </c>
      <c r="AW552">
        <v>2</v>
      </c>
      <c r="AX552">
        <v>60526916</v>
      </c>
      <c r="AY552">
        <v>1</v>
      </c>
      <c r="AZ552">
        <v>0</v>
      </c>
      <c r="BA552">
        <v>568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v>0</v>
      </c>
      <c r="CX552">
        <f>ROUND(Y552*Source!I199,9)</f>
        <v>8.4000000000000005E-2</v>
      </c>
      <c r="CY552">
        <f>AA552</f>
        <v>19.28</v>
      </c>
      <c r="CZ552">
        <f>AE552</f>
        <v>19.28</v>
      </c>
      <c r="DA552">
        <f>AI552</f>
        <v>1</v>
      </c>
      <c r="DB552">
        <f>ROUND((ROUND(AT552*CZ552,2)*1),6)</f>
        <v>0.81</v>
      </c>
      <c r="DC552">
        <f>ROUND((ROUND(AT552*AG552,2)*1),6)</f>
        <v>0</v>
      </c>
      <c r="DD552" t="s">
        <v>3</v>
      </c>
      <c r="DE552" t="s">
        <v>3</v>
      </c>
      <c r="DF552">
        <f>ROUND(ROUND(AE552,2)*CX552,2)</f>
        <v>1.62</v>
      </c>
      <c r="DG552">
        <f t="shared" si="292"/>
        <v>0</v>
      </c>
      <c r="DH552">
        <f t="shared" si="293"/>
        <v>0</v>
      </c>
      <c r="DI552">
        <f t="shared" si="285"/>
        <v>0</v>
      </c>
      <c r="DJ552">
        <f>DF552</f>
        <v>1.62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">
      <c r="A553">
        <f>ROW(Source!A199)</f>
        <v>199</v>
      </c>
      <c r="B553">
        <v>59204062</v>
      </c>
      <c r="C553">
        <v>60526910</v>
      </c>
      <c r="D553">
        <v>58271406</v>
      </c>
      <c r="E553">
        <v>1080</v>
      </c>
      <c r="F553">
        <v>1</v>
      </c>
      <c r="G553">
        <v>1080</v>
      </c>
      <c r="H553">
        <v>3</v>
      </c>
      <c r="I553" t="s">
        <v>953</v>
      </c>
      <c r="J553" t="s">
        <v>3</v>
      </c>
      <c r="K553" t="s">
        <v>954</v>
      </c>
      <c r="L553">
        <v>1348</v>
      </c>
      <c r="N553">
        <v>1009</v>
      </c>
      <c r="O553" t="s">
        <v>900</v>
      </c>
      <c r="P553" t="s">
        <v>900</v>
      </c>
      <c r="Q553">
        <v>1000</v>
      </c>
      <c r="W553">
        <v>0</v>
      </c>
      <c r="X553">
        <v>-783086922</v>
      </c>
      <c r="Y553">
        <f>(AT553*1)</f>
        <v>1.5E-3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-2</v>
      </c>
      <c r="AN553">
        <v>0</v>
      </c>
      <c r="AO553">
        <v>1</v>
      </c>
      <c r="AP553">
        <v>1</v>
      </c>
      <c r="AQ553">
        <v>0</v>
      </c>
      <c r="AR553">
        <v>0</v>
      </c>
      <c r="AS553" t="s">
        <v>3</v>
      </c>
      <c r="AT553">
        <v>1.5E-3</v>
      </c>
      <c r="AU553" t="s">
        <v>140</v>
      </c>
      <c r="AV553">
        <v>0</v>
      </c>
      <c r="AW553">
        <v>2</v>
      </c>
      <c r="AX553">
        <v>60526918</v>
      </c>
      <c r="AY553">
        <v>1</v>
      </c>
      <c r="AZ553">
        <v>0</v>
      </c>
      <c r="BA553">
        <v>570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V553">
        <v>0</v>
      </c>
      <c r="CW553">
        <v>0</v>
      </c>
      <c r="CX553">
        <f>ROUND(Y553*Source!I199,9)</f>
        <v>3.0000000000000001E-3</v>
      </c>
      <c r="CY553">
        <f>AA553</f>
        <v>0</v>
      </c>
      <c r="CZ553">
        <f>AE553</f>
        <v>0</v>
      </c>
      <c r="DA553">
        <f>AI553</f>
        <v>1</v>
      </c>
      <c r="DB553">
        <f>ROUND((ROUND(AT553*CZ553,2)*1),6)</f>
        <v>0</v>
      </c>
      <c r="DC553">
        <f>ROUND((ROUND(AT553*AG553,2)*1),6)</f>
        <v>0</v>
      </c>
      <c r="DD553" t="s">
        <v>3</v>
      </c>
      <c r="DE553" t="s">
        <v>3</v>
      </c>
      <c r="DF553">
        <f>ROUND(ROUND(AE553,2)*CX553,2)</f>
        <v>0</v>
      </c>
      <c r="DG553">
        <f t="shared" si="292"/>
        <v>0</v>
      </c>
      <c r="DH553">
        <f t="shared" si="293"/>
        <v>0</v>
      </c>
      <c r="DI553">
        <f t="shared" si="285"/>
        <v>0</v>
      </c>
      <c r="DJ553">
        <f>DF553</f>
        <v>0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">
      <c r="A554">
        <f>ROW(Source!A199)</f>
        <v>199</v>
      </c>
      <c r="B554">
        <v>59204062</v>
      </c>
      <c r="C554">
        <v>60526910</v>
      </c>
      <c r="D554">
        <v>0</v>
      </c>
      <c r="E554">
        <v>1080</v>
      </c>
      <c r="F554">
        <v>1</v>
      </c>
      <c r="G554">
        <v>1080</v>
      </c>
      <c r="H554">
        <v>3</v>
      </c>
      <c r="I554" t="s">
        <v>271</v>
      </c>
      <c r="J554" t="s">
        <v>3</v>
      </c>
      <c r="K554" t="s">
        <v>272</v>
      </c>
      <c r="L554">
        <v>1354</v>
      </c>
      <c r="N554">
        <v>1010</v>
      </c>
      <c r="O554" t="s">
        <v>39</v>
      </c>
      <c r="P554" t="s">
        <v>39</v>
      </c>
      <c r="Q554">
        <v>1</v>
      </c>
      <c r="W554">
        <v>0</v>
      </c>
      <c r="X554">
        <v>-94950787</v>
      </c>
      <c r="Y554">
        <f>AT554</f>
        <v>1</v>
      </c>
      <c r="AA554">
        <v>74.77</v>
      </c>
      <c r="AB554">
        <v>0</v>
      </c>
      <c r="AC554">
        <v>0</v>
      </c>
      <c r="AD554">
        <v>0</v>
      </c>
      <c r="AE554">
        <v>74.77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1</v>
      </c>
      <c r="AM554">
        <v>0</v>
      </c>
      <c r="AN554">
        <v>0</v>
      </c>
      <c r="AO554">
        <v>0</v>
      </c>
      <c r="AP554">
        <v>1</v>
      </c>
      <c r="AQ554">
        <v>0</v>
      </c>
      <c r="AR554">
        <v>0</v>
      </c>
      <c r="AS554" t="s">
        <v>3</v>
      </c>
      <c r="AT554">
        <v>1</v>
      </c>
      <c r="AU554" t="s">
        <v>3</v>
      </c>
      <c r="AV554">
        <v>0</v>
      </c>
      <c r="AW554">
        <v>1</v>
      </c>
      <c r="AX554">
        <v>-1</v>
      </c>
      <c r="AY554">
        <v>0</v>
      </c>
      <c r="AZ554">
        <v>0</v>
      </c>
      <c r="BA554" t="s">
        <v>3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v>0</v>
      </c>
      <c r="CX554">
        <f>ROUND(Y554*Source!I199,9)</f>
        <v>2</v>
      </c>
      <c r="CY554">
        <f>AA554</f>
        <v>74.77</v>
      </c>
      <c r="CZ554">
        <f>AE554</f>
        <v>74.77</v>
      </c>
      <c r="DA554">
        <f>AI554</f>
        <v>1</v>
      </c>
      <c r="DB554">
        <f>ROUND(ROUND(AT554*CZ554,2),6)</f>
        <v>74.77</v>
      </c>
      <c r="DC554">
        <f>ROUND(ROUND(AT554*AG554,2),6)</f>
        <v>0</v>
      </c>
      <c r="DD554" t="s">
        <v>3</v>
      </c>
      <c r="DE554" t="s">
        <v>3</v>
      </c>
      <c r="DF554">
        <f>ROUND(ROUND(AE554,2)*CX554,2)</f>
        <v>149.54</v>
      </c>
      <c r="DG554">
        <f t="shared" si="292"/>
        <v>0</v>
      </c>
      <c r="DH554">
        <f t="shared" si="293"/>
        <v>0</v>
      </c>
      <c r="DI554">
        <f t="shared" si="285"/>
        <v>0</v>
      </c>
      <c r="DJ554">
        <f>DF554</f>
        <v>149.54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">
      <c r="A555">
        <f>ROW(Source!A200)</f>
        <v>200</v>
      </c>
      <c r="B555">
        <v>59204059</v>
      </c>
      <c r="C555">
        <v>60526910</v>
      </c>
      <c r="D555">
        <v>58266404</v>
      </c>
      <c r="E555">
        <v>1080</v>
      </c>
      <c r="F555">
        <v>1</v>
      </c>
      <c r="G555">
        <v>1080</v>
      </c>
      <c r="H555">
        <v>1</v>
      </c>
      <c r="I555" t="s">
        <v>859</v>
      </c>
      <c r="J555" t="s">
        <v>3</v>
      </c>
      <c r="K555" t="s">
        <v>860</v>
      </c>
      <c r="L555">
        <v>1191</v>
      </c>
      <c r="N555">
        <v>1013</v>
      </c>
      <c r="O555" t="s">
        <v>861</v>
      </c>
      <c r="P555" t="s">
        <v>861</v>
      </c>
      <c r="Q555">
        <v>1</v>
      </c>
      <c r="W555">
        <v>0</v>
      </c>
      <c r="X555">
        <v>476480486</v>
      </c>
      <c r="Y555">
        <f>(AT555*1.1)</f>
        <v>0.33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5</v>
      </c>
      <c r="AN555">
        <v>0</v>
      </c>
      <c r="AO555">
        <v>1</v>
      </c>
      <c r="AP555">
        <v>1</v>
      </c>
      <c r="AQ555">
        <v>0</v>
      </c>
      <c r="AR555">
        <v>0</v>
      </c>
      <c r="AS555" t="s">
        <v>3</v>
      </c>
      <c r="AT555">
        <v>0.3</v>
      </c>
      <c r="AU555" t="s">
        <v>266</v>
      </c>
      <c r="AV555">
        <v>1</v>
      </c>
      <c r="AW555">
        <v>2</v>
      </c>
      <c r="AX555">
        <v>60526915</v>
      </c>
      <c r="AY555">
        <v>1</v>
      </c>
      <c r="AZ555">
        <v>0</v>
      </c>
      <c r="BA555">
        <v>571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U555">
        <f>ROUND(AT555*Source!I200*AH555*AL555,2)</f>
        <v>0</v>
      </c>
      <c r="CV555">
        <f>ROUND(Y555*Source!I200,9)</f>
        <v>0.66</v>
      </c>
      <c r="CW555">
        <v>0</v>
      </c>
      <c r="CX555">
        <f>ROUND(Y555*Source!I200,9)</f>
        <v>0.66</v>
      </c>
      <c r="CY555">
        <f>AD555</f>
        <v>0</v>
      </c>
      <c r="CZ555">
        <f>AH555</f>
        <v>0</v>
      </c>
      <c r="DA555">
        <f>AL555</f>
        <v>1</v>
      </c>
      <c r="DB555">
        <f>ROUND((ROUND(AT555*CZ555,2)*1.1),6)</f>
        <v>0</v>
      </c>
      <c r="DC555">
        <f>ROUND((ROUND(AT555*AG555,2)*1.1),6)</f>
        <v>0</v>
      </c>
      <c r="DD555" t="s">
        <v>3</v>
      </c>
      <c r="DE555" t="s">
        <v>3</v>
      </c>
      <c r="DF555">
        <f>ROUND(ROUND(AE555,2)*CX555,2)</f>
        <v>0</v>
      </c>
      <c r="DG555">
        <f t="shared" si="292"/>
        <v>0</v>
      </c>
      <c r="DH555">
        <f t="shared" si="293"/>
        <v>0</v>
      </c>
      <c r="DI555">
        <f t="shared" si="285"/>
        <v>0</v>
      </c>
      <c r="DJ555">
        <f>DI555</f>
        <v>0</v>
      </c>
      <c r="DK555">
        <v>0</v>
      </c>
      <c r="DL555" t="s">
        <v>3</v>
      </c>
      <c r="DM555">
        <v>0</v>
      </c>
      <c r="DN555" t="s">
        <v>3</v>
      </c>
      <c r="DO555">
        <v>0</v>
      </c>
    </row>
    <row r="556" spans="1:119" x14ac:dyDescent="0.2">
      <c r="A556">
        <f>ROW(Source!A200)</f>
        <v>200</v>
      </c>
      <c r="B556">
        <v>59204059</v>
      </c>
      <c r="C556">
        <v>60526910</v>
      </c>
      <c r="D556">
        <v>58330407</v>
      </c>
      <c r="E556">
        <v>1</v>
      </c>
      <c r="F556">
        <v>1</v>
      </c>
      <c r="G556">
        <v>1080</v>
      </c>
      <c r="H556">
        <v>3</v>
      </c>
      <c r="I556" t="s">
        <v>947</v>
      </c>
      <c r="J556" t="s">
        <v>948</v>
      </c>
      <c r="K556" t="s">
        <v>949</v>
      </c>
      <c r="L556">
        <v>1346</v>
      </c>
      <c r="N556">
        <v>1009</v>
      </c>
      <c r="O556" t="s">
        <v>880</v>
      </c>
      <c r="P556" t="s">
        <v>880</v>
      </c>
      <c r="Q556">
        <v>1</v>
      </c>
      <c r="W556">
        <v>0</v>
      </c>
      <c r="X556">
        <v>883542614</v>
      </c>
      <c r="Y556">
        <f>(AT556*1)</f>
        <v>4.2000000000000003E-2</v>
      </c>
      <c r="AA556">
        <v>169.66</v>
      </c>
      <c r="AB556">
        <v>0</v>
      </c>
      <c r="AC556">
        <v>0</v>
      </c>
      <c r="AD556">
        <v>0</v>
      </c>
      <c r="AE556">
        <v>19.28</v>
      </c>
      <c r="AF556">
        <v>0</v>
      </c>
      <c r="AG556">
        <v>0</v>
      </c>
      <c r="AH556">
        <v>0</v>
      </c>
      <c r="AI556">
        <v>8.8000000000000007</v>
      </c>
      <c r="AJ556">
        <v>1</v>
      </c>
      <c r="AK556">
        <v>1</v>
      </c>
      <c r="AL556">
        <v>1</v>
      </c>
      <c r="AM556">
        <v>2</v>
      </c>
      <c r="AN556">
        <v>0</v>
      </c>
      <c r="AO556">
        <v>1</v>
      </c>
      <c r="AP556">
        <v>1</v>
      </c>
      <c r="AQ556">
        <v>0</v>
      </c>
      <c r="AR556">
        <v>0</v>
      </c>
      <c r="AS556" t="s">
        <v>3</v>
      </c>
      <c r="AT556">
        <v>4.2000000000000003E-2</v>
      </c>
      <c r="AU556" t="s">
        <v>140</v>
      </c>
      <c r="AV556">
        <v>0</v>
      </c>
      <c r="AW556">
        <v>2</v>
      </c>
      <c r="AX556">
        <v>60526916</v>
      </c>
      <c r="AY556">
        <v>1</v>
      </c>
      <c r="AZ556">
        <v>0</v>
      </c>
      <c r="BA556">
        <v>572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v>0</v>
      </c>
      <c r="CX556">
        <f>ROUND(Y556*Source!I200,9)</f>
        <v>8.4000000000000005E-2</v>
      </c>
      <c r="CY556">
        <f>AA556</f>
        <v>169.66</v>
      </c>
      <c r="CZ556">
        <f>AE556</f>
        <v>19.28</v>
      </c>
      <c r="DA556">
        <f>AI556</f>
        <v>8.8000000000000007</v>
      </c>
      <c r="DB556">
        <f>ROUND((ROUND(AT556*CZ556,2)*1),6)</f>
        <v>0.81</v>
      </c>
      <c r="DC556">
        <f>ROUND((ROUND(AT556*AG556,2)*1),6)</f>
        <v>0</v>
      </c>
      <c r="DD556" t="s">
        <v>3</v>
      </c>
      <c r="DE556" t="s">
        <v>3</v>
      </c>
      <c r="DF556">
        <f>ROUND(ROUND(AE556*AI556,2)*CX556,2)</f>
        <v>14.25</v>
      </c>
      <c r="DG556">
        <f t="shared" si="292"/>
        <v>0</v>
      </c>
      <c r="DH556">
        <f t="shared" si="293"/>
        <v>0</v>
      </c>
      <c r="DI556">
        <f t="shared" si="285"/>
        <v>0</v>
      </c>
      <c r="DJ556">
        <f>DF556</f>
        <v>14.25</v>
      </c>
      <c r="DK556">
        <v>0</v>
      </c>
      <c r="DL556" t="s">
        <v>3</v>
      </c>
      <c r="DM556">
        <v>0</v>
      </c>
      <c r="DN556" t="s">
        <v>3</v>
      </c>
      <c r="DO556">
        <v>0</v>
      </c>
    </row>
    <row r="557" spans="1:119" x14ac:dyDescent="0.2">
      <c r="A557">
        <f>ROW(Source!A200)</f>
        <v>200</v>
      </c>
      <c r="B557">
        <v>59204059</v>
      </c>
      <c r="C557">
        <v>60526910</v>
      </c>
      <c r="D557">
        <v>58271406</v>
      </c>
      <c r="E557">
        <v>1080</v>
      </c>
      <c r="F557">
        <v>1</v>
      </c>
      <c r="G557">
        <v>1080</v>
      </c>
      <c r="H557">
        <v>3</v>
      </c>
      <c r="I557" t="s">
        <v>953</v>
      </c>
      <c r="J557" t="s">
        <v>3</v>
      </c>
      <c r="K557" t="s">
        <v>954</v>
      </c>
      <c r="L557">
        <v>1348</v>
      </c>
      <c r="N557">
        <v>1009</v>
      </c>
      <c r="O557" t="s">
        <v>900</v>
      </c>
      <c r="P557" t="s">
        <v>900</v>
      </c>
      <c r="Q557">
        <v>1000</v>
      </c>
      <c r="W557">
        <v>0</v>
      </c>
      <c r="X557">
        <v>-783086922</v>
      </c>
      <c r="Y557">
        <f>(AT557*1)</f>
        <v>1.5E-3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9.8800000000000008</v>
      </c>
      <c r="AJ557">
        <v>1</v>
      </c>
      <c r="AK557">
        <v>1</v>
      </c>
      <c r="AL557">
        <v>1</v>
      </c>
      <c r="AM557">
        <v>5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1.5E-3</v>
      </c>
      <c r="AU557" t="s">
        <v>140</v>
      </c>
      <c r="AV557">
        <v>0</v>
      </c>
      <c r="AW557">
        <v>2</v>
      </c>
      <c r="AX557">
        <v>60526918</v>
      </c>
      <c r="AY557">
        <v>1</v>
      </c>
      <c r="AZ557">
        <v>0</v>
      </c>
      <c r="BA557">
        <v>574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V557">
        <v>0</v>
      </c>
      <c r="CW557">
        <v>0</v>
      </c>
      <c r="CX557">
        <f>ROUND(Y557*Source!I200,9)</f>
        <v>3.0000000000000001E-3</v>
      </c>
      <c r="CY557">
        <f>AA557</f>
        <v>0</v>
      </c>
      <c r="CZ557">
        <f>AE557</f>
        <v>0</v>
      </c>
      <c r="DA557">
        <f>AI557</f>
        <v>9.8800000000000008</v>
      </c>
      <c r="DB557">
        <f>ROUND((ROUND(AT557*CZ557,2)*1),6)</f>
        <v>0</v>
      </c>
      <c r="DC557">
        <f>ROUND((ROUND(AT557*AG557,2)*1),6)</f>
        <v>0</v>
      </c>
      <c r="DD557" t="s">
        <v>3</v>
      </c>
      <c r="DE557" t="s">
        <v>3</v>
      </c>
      <c r="DF557">
        <f>ROUND(ROUND(AE557*AI557,2)*CX557,2)</f>
        <v>0</v>
      </c>
      <c r="DG557">
        <f t="shared" si="292"/>
        <v>0</v>
      </c>
      <c r="DH557">
        <f t="shared" si="293"/>
        <v>0</v>
      </c>
      <c r="DI557">
        <f t="shared" si="285"/>
        <v>0</v>
      </c>
      <c r="DJ557">
        <f>DF557</f>
        <v>0</v>
      </c>
      <c r="DK557">
        <v>0</v>
      </c>
      <c r="DL557" t="s">
        <v>3</v>
      </c>
      <c r="DM557">
        <v>0</v>
      </c>
      <c r="DN557" t="s">
        <v>3</v>
      </c>
      <c r="DO557">
        <v>0</v>
      </c>
    </row>
    <row r="558" spans="1:119" x14ac:dyDescent="0.2">
      <c r="A558">
        <f>ROW(Source!A200)</f>
        <v>200</v>
      </c>
      <c r="B558">
        <v>59204059</v>
      </c>
      <c r="C558">
        <v>60526910</v>
      </c>
      <c r="D558">
        <v>0</v>
      </c>
      <c r="E558">
        <v>1080</v>
      </c>
      <c r="F558">
        <v>1</v>
      </c>
      <c r="G558">
        <v>1080</v>
      </c>
      <c r="H558">
        <v>3</v>
      </c>
      <c r="I558" t="s">
        <v>271</v>
      </c>
      <c r="J558" t="s">
        <v>3</v>
      </c>
      <c r="K558" t="s">
        <v>272</v>
      </c>
      <c r="L558">
        <v>1354</v>
      </c>
      <c r="N558">
        <v>1010</v>
      </c>
      <c r="O558" t="s">
        <v>39</v>
      </c>
      <c r="P558" t="s">
        <v>39</v>
      </c>
      <c r="Q558">
        <v>1</v>
      </c>
      <c r="W558">
        <v>0</v>
      </c>
      <c r="X558">
        <v>-94950787</v>
      </c>
      <c r="Y558">
        <f>AT558</f>
        <v>1</v>
      </c>
      <c r="AA558">
        <v>738.73</v>
      </c>
      <c r="AB558">
        <v>0</v>
      </c>
      <c r="AC558">
        <v>0</v>
      </c>
      <c r="AD558">
        <v>0</v>
      </c>
      <c r="AE558">
        <v>74.77</v>
      </c>
      <c r="AF558">
        <v>0</v>
      </c>
      <c r="AG558">
        <v>0</v>
      </c>
      <c r="AH558">
        <v>0</v>
      </c>
      <c r="AI558">
        <v>9.8800000000000008</v>
      </c>
      <c r="AJ558">
        <v>1</v>
      </c>
      <c r="AK558">
        <v>1</v>
      </c>
      <c r="AL558">
        <v>1</v>
      </c>
      <c r="AM558">
        <v>0</v>
      </c>
      <c r="AN558">
        <v>0</v>
      </c>
      <c r="AO558">
        <v>0</v>
      </c>
      <c r="AP558">
        <v>1</v>
      </c>
      <c r="AQ558">
        <v>0</v>
      </c>
      <c r="AR558">
        <v>0</v>
      </c>
      <c r="AS558" t="s">
        <v>3</v>
      </c>
      <c r="AT558">
        <v>1</v>
      </c>
      <c r="AU558" t="s">
        <v>3</v>
      </c>
      <c r="AV558">
        <v>0</v>
      </c>
      <c r="AW558">
        <v>1</v>
      </c>
      <c r="AX558">
        <v>-1</v>
      </c>
      <c r="AY558">
        <v>0</v>
      </c>
      <c r="AZ558">
        <v>0</v>
      </c>
      <c r="BA558" t="s">
        <v>3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v>0</v>
      </c>
      <c r="CX558">
        <f>ROUND(Y558*Source!I200,9)</f>
        <v>2</v>
      </c>
      <c r="CY558">
        <f>AA558</f>
        <v>738.73</v>
      </c>
      <c r="CZ558">
        <f>AE558</f>
        <v>74.77</v>
      </c>
      <c r="DA558">
        <f>AI558</f>
        <v>9.8800000000000008</v>
      </c>
      <c r="DB558">
        <f>ROUND(ROUND(AT558*CZ558,2),6)</f>
        <v>74.77</v>
      </c>
      <c r="DC558">
        <f>ROUND(ROUND(AT558*AG558,2),6)</f>
        <v>0</v>
      </c>
      <c r="DD558" t="s">
        <v>3</v>
      </c>
      <c r="DE558" t="s">
        <v>3</v>
      </c>
      <c r="DF558">
        <f>ROUND(ROUND(AE558*AI558,2)*CX558,2)</f>
        <v>1477.46</v>
      </c>
      <c r="DG558">
        <f t="shared" si="292"/>
        <v>0</v>
      </c>
      <c r="DH558">
        <f t="shared" si="293"/>
        <v>0</v>
      </c>
      <c r="DI558">
        <f t="shared" si="285"/>
        <v>0</v>
      </c>
      <c r="DJ558">
        <f>DF558</f>
        <v>1477.46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">
      <c r="A559">
        <f>ROW(Source!A205)</f>
        <v>205</v>
      </c>
      <c r="B559">
        <v>59204062</v>
      </c>
      <c r="C559">
        <v>60526921</v>
      </c>
      <c r="D559">
        <v>58266404</v>
      </c>
      <c r="E559">
        <v>1080</v>
      </c>
      <c r="F559">
        <v>1</v>
      </c>
      <c r="G559">
        <v>1080</v>
      </c>
      <c r="H559">
        <v>1</v>
      </c>
      <c r="I559" t="s">
        <v>859</v>
      </c>
      <c r="J559" t="s">
        <v>3</v>
      </c>
      <c r="K559" t="s">
        <v>860</v>
      </c>
      <c r="L559">
        <v>1191</v>
      </c>
      <c r="N559">
        <v>1013</v>
      </c>
      <c r="O559" t="s">
        <v>861</v>
      </c>
      <c r="P559" t="s">
        <v>861</v>
      </c>
      <c r="Q559">
        <v>1</v>
      </c>
      <c r="W559">
        <v>0</v>
      </c>
      <c r="X559">
        <v>476480486</v>
      </c>
      <c r="Y559">
        <f>((AT559*1.15)*1.1)</f>
        <v>1.85955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1</v>
      </c>
      <c r="AK559">
        <v>1</v>
      </c>
      <c r="AL559">
        <v>1</v>
      </c>
      <c r="AM559">
        <v>-2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1.47</v>
      </c>
      <c r="AU559" t="s">
        <v>26</v>
      </c>
      <c r="AV559">
        <v>1</v>
      </c>
      <c r="AW559">
        <v>2</v>
      </c>
      <c r="AX559">
        <v>60526929</v>
      </c>
      <c r="AY559">
        <v>1</v>
      </c>
      <c r="AZ559">
        <v>0</v>
      </c>
      <c r="BA559">
        <v>575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U559">
        <f>ROUND(AT559*Source!I205*AH559*AL559,2)</f>
        <v>0</v>
      </c>
      <c r="CV559">
        <f>ROUND(Y559*Source!I205,9)</f>
        <v>0</v>
      </c>
      <c r="CW559">
        <v>0</v>
      </c>
      <c r="CX559">
        <f>ROUND(Y559*Source!I205,9)</f>
        <v>0</v>
      </c>
      <c r="CY559">
        <f>AD559</f>
        <v>0</v>
      </c>
      <c r="CZ559">
        <f>AH559</f>
        <v>0</v>
      </c>
      <c r="DA559">
        <f>AL559</f>
        <v>1</v>
      </c>
      <c r="DB559">
        <f>ROUND(((ROUND(AT559*CZ559,2)*1.15)*1.1),6)</f>
        <v>0</v>
      </c>
      <c r="DC559">
        <f>ROUND(((ROUND(AT559*AG559,2)*1.15)*1.1),6)</f>
        <v>0</v>
      </c>
      <c r="DD559" t="s">
        <v>3</v>
      </c>
      <c r="DE559" t="s">
        <v>3</v>
      </c>
      <c r="DF559">
        <f t="shared" ref="DF559:DF568" si="294">ROUND(ROUND(AE559,2)*CX559,2)</f>
        <v>0</v>
      </c>
      <c r="DG559">
        <f t="shared" si="292"/>
        <v>0</v>
      </c>
      <c r="DH559">
        <f t="shared" si="293"/>
        <v>0</v>
      </c>
      <c r="DI559">
        <f t="shared" si="285"/>
        <v>0</v>
      </c>
      <c r="DJ559">
        <f>DI559</f>
        <v>0</v>
      </c>
      <c r="DK559">
        <v>0</v>
      </c>
      <c r="DL559" t="s">
        <v>3</v>
      </c>
      <c r="DM559">
        <v>0</v>
      </c>
      <c r="DN559" t="s">
        <v>3</v>
      </c>
      <c r="DO559">
        <v>0</v>
      </c>
    </row>
    <row r="560" spans="1:119" x14ac:dyDescent="0.2">
      <c r="A560">
        <f>ROW(Source!A205)</f>
        <v>205</v>
      </c>
      <c r="B560">
        <v>59204062</v>
      </c>
      <c r="C560">
        <v>60526921</v>
      </c>
      <c r="D560">
        <v>58340279</v>
      </c>
      <c r="E560">
        <v>1</v>
      </c>
      <c r="F560">
        <v>1</v>
      </c>
      <c r="G560">
        <v>1080</v>
      </c>
      <c r="H560">
        <v>2</v>
      </c>
      <c r="I560" t="s">
        <v>938</v>
      </c>
      <c r="J560" t="s">
        <v>939</v>
      </c>
      <c r="K560" t="s">
        <v>940</v>
      </c>
      <c r="L560">
        <v>1368</v>
      </c>
      <c r="N560">
        <v>1011</v>
      </c>
      <c r="O560" t="s">
        <v>865</v>
      </c>
      <c r="P560" t="s">
        <v>865</v>
      </c>
      <c r="Q560">
        <v>1</v>
      </c>
      <c r="W560">
        <v>0</v>
      </c>
      <c r="X560">
        <v>-2065404138</v>
      </c>
      <c r="Y560">
        <f>((AT560*1.25)*1.1)</f>
        <v>0.48125000000000007</v>
      </c>
      <c r="AA560">
        <v>0</v>
      </c>
      <c r="AB560">
        <v>7.59</v>
      </c>
      <c r="AC560">
        <v>0</v>
      </c>
      <c r="AD560">
        <v>0</v>
      </c>
      <c r="AE560">
        <v>0</v>
      </c>
      <c r="AF560">
        <v>7.11</v>
      </c>
      <c r="AG560">
        <v>0</v>
      </c>
      <c r="AH560">
        <v>0</v>
      </c>
      <c r="AI560">
        <v>1</v>
      </c>
      <c r="AJ560">
        <v>1</v>
      </c>
      <c r="AK560">
        <v>1</v>
      </c>
      <c r="AL560">
        <v>1</v>
      </c>
      <c r="AM560">
        <v>-2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0.35</v>
      </c>
      <c r="AU560" t="s">
        <v>866</v>
      </c>
      <c r="AV560">
        <v>0</v>
      </c>
      <c r="AW560">
        <v>2</v>
      </c>
      <c r="AX560">
        <v>60526930</v>
      </c>
      <c r="AY560">
        <v>1</v>
      </c>
      <c r="AZ560">
        <v>0</v>
      </c>
      <c r="BA560">
        <v>576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f>ROUND(Y560*Source!I205*DO560,9)</f>
        <v>0</v>
      </c>
      <c r="CX560">
        <f>ROUND(Y560*Source!I205,9)</f>
        <v>0</v>
      </c>
      <c r="CY560">
        <f>AB560</f>
        <v>7.59</v>
      </c>
      <c r="CZ560">
        <f>AF560</f>
        <v>7.11</v>
      </c>
      <c r="DA560">
        <f>AJ560</f>
        <v>1</v>
      </c>
      <c r="DB560">
        <f>ROUND(((ROUND(AT560*CZ560,2)*1.25)*1.1),6)</f>
        <v>3.4237500000000001</v>
      </c>
      <c r="DC560">
        <f>ROUND(((ROUND(AT560*AG560,2)*1.25)*1.1),6)</f>
        <v>0</v>
      </c>
      <c r="DD560" t="s">
        <v>3</v>
      </c>
      <c r="DE560" t="s">
        <v>3</v>
      </c>
      <c r="DF560">
        <f t="shared" si="294"/>
        <v>0</v>
      </c>
      <c r="DG560">
        <f t="shared" si="292"/>
        <v>0</v>
      </c>
      <c r="DH560">
        <f t="shared" si="293"/>
        <v>0</v>
      </c>
      <c r="DI560">
        <f t="shared" si="285"/>
        <v>0</v>
      </c>
      <c r="DJ560">
        <f>DG560</f>
        <v>0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">
      <c r="A561">
        <f>ROW(Source!A205)</f>
        <v>205</v>
      </c>
      <c r="B561">
        <v>59204062</v>
      </c>
      <c r="C561">
        <v>60526921</v>
      </c>
      <c r="D561">
        <v>58340578</v>
      </c>
      <c r="E561">
        <v>1</v>
      </c>
      <c r="F561">
        <v>1</v>
      </c>
      <c r="G561">
        <v>1080</v>
      </c>
      <c r="H561">
        <v>2</v>
      </c>
      <c r="I561" t="s">
        <v>862</v>
      </c>
      <c r="J561" t="s">
        <v>863</v>
      </c>
      <c r="K561" t="s">
        <v>864</v>
      </c>
      <c r="L561">
        <v>1368</v>
      </c>
      <c r="N561">
        <v>1011</v>
      </c>
      <c r="O561" t="s">
        <v>865</v>
      </c>
      <c r="P561" t="s">
        <v>865</v>
      </c>
      <c r="Q561">
        <v>1</v>
      </c>
      <c r="W561">
        <v>0</v>
      </c>
      <c r="X561">
        <v>-1985943078</v>
      </c>
      <c r="Y561">
        <f>((AT561*1.25)*1.1)</f>
        <v>1.3750000000000002E-2</v>
      </c>
      <c r="AA561">
        <v>0</v>
      </c>
      <c r="AB561">
        <v>88.67</v>
      </c>
      <c r="AC561">
        <v>13.47</v>
      </c>
      <c r="AD561">
        <v>0</v>
      </c>
      <c r="AE561">
        <v>0</v>
      </c>
      <c r="AF561">
        <v>83.1</v>
      </c>
      <c r="AG561">
        <v>12.62</v>
      </c>
      <c r="AH561">
        <v>0</v>
      </c>
      <c r="AI561">
        <v>1</v>
      </c>
      <c r="AJ561">
        <v>1</v>
      </c>
      <c r="AK561">
        <v>1</v>
      </c>
      <c r="AL561">
        <v>1</v>
      </c>
      <c r="AM561">
        <v>-2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0.01</v>
      </c>
      <c r="AU561" t="s">
        <v>866</v>
      </c>
      <c r="AV561">
        <v>0</v>
      </c>
      <c r="AW561">
        <v>2</v>
      </c>
      <c r="AX561">
        <v>60526931</v>
      </c>
      <c r="AY561">
        <v>1</v>
      </c>
      <c r="AZ561">
        <v>0</v>
      </c>
      <c r="BA561">
        <v>577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f>ROUND(Y561*Source!I205*DO561,9)</f>
        <v>0</v>
      </c>
      <c r="CX561">
        <f>ROUND(Y561*Source!I205,9)</f>
        <v>0</v>
      </c>
      <c r="CY561">
        <f>AB561</f>
        <v>88.67</v>
      </c>
      <c r="CZ561">
        <f>AF561</f>
        <v>83.1</v>
      </c>
      <c r="DA561">
        <f>AJ561</f>
        <v>1</v>
      </c>
      <c r="DB561">
        <f>ROUND(((ROUND(AT561*CZ561,2)*1.25)*1.1),6)</f>
        <v>1.1412500000000001</v>
      </c>
      <c r="DC561">
        <f>ROUND(((ROUND(AT561*AG561,2)*1.25)*1.1),6)</f>
        <v>0.17874999999999999</v>
      </c>
      <c r="DD561" t="s">
        <v>3</v>
      </c>
      <c r="DE561" t="s">
        <v>3</v>
      </c>
      <c r="DF561">
        <f t="shared" si="294"/>
        <v>0</v>
      </c>
      <c r="DG561">
        <f t="shared" si="292"/>
        <v>0</v>
      </c>
      <c r="DH561">
        <f t="shared" si="293"/>
        <v>0</v>
      </c>
      <c r="DI561">
        <f t="shared" si="285"/>
        <v>0</v>
      </c>
      <c r="DJ561">
        <f>DG561</f>
        <v>0</v>
      </c>
      <c r="DK561">
        <v>0</v>
      </c>
      <c r="DL561" t="s">
        <v>867</v>
      </c>
      <c r="DM561">
        <v>0</v>
      </c>
      <c r="DN561" t="s">
        <v>861</v>
      </c>
      <c r="DO561">
        <v>12.62</v>
      </c>
    </row>
    <row r="562" spans="1:119" x14ac:dyDescent="0.2">
      <c r="A562">
        <f>ROW(Source!A205)</f>
        <v>205</v>
      </c>
      <c r="B562">
        <v>59204062</v>
      </c>
      <c r="C562">
        <v>60526921</v>
      </c>
      <c r="D562">
        <v>58309957</v>
      </c>
      <c r="E562">
        <v>1</v>
      </c>
      <c r="F562">
        <v>1</v>
      </c>
      <c r="G562">
        <v>1080</v>
      </c>
      <c r="H562">
        <v>3</v>
      </c>
      <c r="I562" t="s">
        <v>941</v>
      </c>
      <c r="J562" t="s">
        <v>942</v>
      </c>
      <c r="K562" t="s">
        <v>943</v>
      </c>
      <c r="L562">
        <v>1348</v>
      </c>
      <c r="N562">
        <v>1009</v>
      </c>
      <c r="O562" t="s">
        <v>900</v>
      </c>
      <c r="P562" t="s">
        <v>900</v>
      </c>
      <c r="Q562">
        <v>1000</v>
      </c>
      <c r="W562">
        <v>0</v>
      </c>
      <c r="X562">
        <v>-1106207263</v>
      </c>
      <c r="Y562">
        <f>AT562</f>
        <v>1.3999999999999999E-4</v>
      </c>
      <c r="AA562">
        <v>9879.51</v>
      </c>
      <c r="AB562">
        <v>0</v>
      </c>
      <c r="AC562">
        <v>0</v>
      </c>
      <c r="AD562">
        <v>0</v>
      </c>
      <c r="AE562">
        <v>9879.51</v>
      </c>
      <c r="AF562">
        <v>0</v>
      </c>
      <c r="AG562">
        <v>0</v>
      </c>
      <c r="AH562">
        <v>0</v>
      </c>
      <c r="AI562">
        <v>1</v>
      </c>
      <c r="AJ562">
        <v>1</v>
      </c>
      <c r="AK562">
        <v>1</v>
      </c>
      <c r="AL562">
        <v>1</v>
      </c>
      <c r="AM562">
        <v>-2</v>
      </c>
      <c r="AN562">
        <v>0</v>
      </c>
      <c r="AO562">
        <v>1</v>
      </c>
      <c r="AP562">
        <v>1</v>
      </c>
      <c r="AQ562">
        <v>0</v>
      </c>
      <c r="AR562">
        <v>0</v>
      </c>
      <c r="AS562" t="s">
        <v>3</v>
      </c>
      <c r="AT562">
        <v>1.3999999999999999E-4</v>
      </c>
      <c r="AU562" t="s">
        <v>3</v>
      </c>
      <c r="AV562">
        <v>0</v>
      </c>
      <c r="AW562">
        <v>2</v>
      </c>
      <c r="AX562">
        <v>60526932</v>
      </c>
      <c r="AY562">
        <v>1</v>
      </c>
      <c r="AZ562">
        <v>0</v>
      </c>
      <c r="BA562">
        <v>578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ROUND(Y562*Source!I205,9)</f>
        <v>0</v>
      </c>
      <c r="CY562">
        <f>AA562</f>
        <v>9879.51</v>
      </c>
      <c r="CZ562">
        <f>AE562</f>
        <v>9879.51</v>
      </c>
      <c r="DA562">
        <f>AI562</f>
        <v>1</v>
      </c>
      <c r="DB562">
        <f>ROUND(ROUND(AT562*CZ562,2),6)</f>
        <v>1.38</v>
      </c>
      <c r="DC562">
        <f>ROUND(ROUND(AT562*AG562,2),6)</f>
        <v>0</v>
      </c>
      <c r="DD562" t="s">
        <v>3</v>
      </c>
      <c r="DE562" t="s">
        <v>3</v>
      </c>
      <c r="DF562">
        <f t="shared" si="294"/>
        <v>0</v>
      </c>
      <c r="DG562">
        <f t="shared" si="292"/>
        <v>0</v>
      </c>
      <c r="DH562">
        <f t="shared" si="293"/>
        <v>0</v>
      </c>
      <c r="DI562">
        <f t="shared" si="285"/>
        <v>0</v>
      </c>
      <c r="DJ562">
        <f>DF562</f>
        <v>0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">
      <c r="A563">
        <f>ROW(Source!A205)</f>
        <v>205</v>
      </c>
      <c r="B563">
        <v>59204062</v>
      </c>
      <c r="C563">
        <v>60526921</v>
      </c>
      <c r="D563">
        <v>58308765</v>
      </c>
      <c r="E563">
        <v>1</v>
      </c>
      <c r="F563">
        <v>1</v>
      </c>
      <c r="G563">
        <v>1080</v>
      </c>
      <c r="H563">
        <v>3</v>
      </c>
      <c r="I563" t="s">
        <v>944</v>
      </c>
      <c r="J563" t="s">
        <v>945</v>
      </c>
      <c r="K563" t="s">
        <v>946</v>
      </c>
      <c r="L563">
        <v>1348</v>
      </c>
      <c r="N563">
        <v>1009</v>
      </c>
      <c r="O563" t="s">
        <v>900</v>
      </c>
      <c r="P563" t="s">
        <v>900</v>
      </c>
      <c r="Q563">
        <v>1000</v>
      </c>
      <c r="W563">
        <v>0</v>
      </c>
      <c r="X563">
        <v>-1123198217</v>
      </c>
      <c r="Y563">
        <f>AT563</f>
        <v>1.1000000000000001E-3</v>
      </c>
      <c r="AA563">
        <v>17868.28</v>
      </c>
      <c r="AB563">
        <v>0</v>
      </c>
      <c r="AC563">
        <v>0</v>
      </c>
      <c r="AD563">
        <v>0</v>
      </c>
      <c r="AE563">
        <v>17868.28</v>
      </c>
      <c r="AF563">
        <v>0</v>
      </c>
      <c r="AG563">
        <v>0</v>
      </c>
      <c r="AH563">
        <v>0</v>
      </c>
      <c r="AI563">
        <v>1</v>
      </c>
      <c r="AJ563">
        <v>1</v>
      </c>
      <c r="AK563">
        <v>1</v>
      </c>
      <c r="AL563">
        <v>1</v>
      </c>
      <c r="AM563">
        <v>-2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1.1000000000000001E-3</v>
      </c>
      <c r="AU563" t="s">
        <v>3</v>
      </c>
      <c r="AV563">
        <v>0</v>
      </c>
      <c r="AW563">
        <v>2</v>
      </c>
      <c r="AX563">
        <v>60526933</v>
      </c>
      <c r="AY563">
        <v>1</v>
      </c>
      <c r="AZ563">
        <v>0</v>
      </c>
      <c r="BA563">
        <v>579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ROUND(Y563*Source!I205,9)</f>
        <v>0</v>
      </c>
      <c r="CY563">
        <f>AA563</f>
        <v>17868.28</v>
      </c>
      <c r="CZ563">
        <f>AE563</f>
        <v>17868.28</v>
      </c>
      <c r="DA563">
        <f>AI563</f>
        <v>1</v>
      </c>
      <c r="DB563">
        <f>ROUND(ROUND(AT563*CZ563,2),6)</f>
        <v>19.66</v>
      </c>
      <c r="DC563">
        <f>ROUND(ROUND(AT563*AG563,2),6)</f>
        <v>0</v>
      </c>
      <c r="DD563" t="s">
        <v>3</v>
      </c>
      <c r="DE563" t="s">
        <v>3</v>
      </c>
      <c r="DF563">
        <f t="shared" si="294"/>
        <v>0</v>
      </c>
      <c r="DG563">
        <f t="shared" si="292"/>
        <v>0</v>
      </c>
      <c r="DH563">
        <f t="shared" si="293"/>
        <v>0</v>
      </c>
      <c r="DI563">
        <f t="shared" si="285"/>
        <v>0</v>
      </c>
      <c r="DJ563">
        <f>DF563</f>
        <v>0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">
      <c r="A564">
        <f>ROW(Source!A205)</f>
        <v>205</v>
      </c>
      <c r="B564">
        <v>59204062</v>
      </c>
      <c r="C564">
        <v>60526921</v>
      </c>
      <c r="D564">
        <v>58327129</v>
      </c>
      <c r="E564">
        <v>1</v>
      </c>
      <c r="F564">
        <v>1</v>
      </c>
      <c r="G564">
        <v>1080</v>
      </c>
      <c r="H564">
        <v>3</v>
      </c>
      <c r="I564" t="s">
        <v>279</v>
      </c>
      <c r="J564" t="s">
        <v>281</v>
      </c>
      <c r="K564" t="s">
        <v>280</v>
      </c>
      <c r="L564">
        <v>1354</v>
      </c>
      <c r="N564">
        <v>1010</v>
      </c>
      <c r="O564" t="s">
        <v>39</v>
      </c>
      <c r="P564" t="s">
        <v>39</v>
      </c>
      <c r="Q564">
        <v>1</v>
      </c>
      <c r="W564">
        <v>0</v>
      </c>
      <c r="X564">
        <v>-230984514</v>
      </c>
      <c r="Y564">
        <f>AT564</f>
        <v>1</v>
      </c>
      <c r="AA564">
        <v>443.16</v>
      </c>
      <c r="AB564">
        <v>0</v>
      </c>
      <c r="AC564">
        <v>0</v>
      </c>
      <c r="AD564">
        <v>0</v>
      </c>
      <c r="AE564">
        <v>443.16</v>
      </c>
      <c r="AF564">
        <v>0</v>
      </c>
      <c r="AG564">
        <v>0</v>
      </c>
      <c r="AH564">
        <v>0</v>
      </c>
      <c r="AI564">
        <v>1</v>
      </c>
      <c r="AJ564">
        <v>1</v>
      </c>
      <c r="AK564">
        <v>1</v>
      </c>
      <c r="AL564">
        <v>1</v>
      </c>
      <c r="AM564">
        <v>0</v>
      </c>
      <c r="AN564">
        <v>0</v>
      </c>
      <c r="AO564">
        <v>0</v>
      </c>
      <c r="AP564">
        <v>1</v>
      </c>
      <c r="AQ564">
        <v>0</v>
      </c>
      <c r="AR564">
        <v>0</v>
      </c>
      <c r="AS564" t="s">
        <v>3</v>
      </c>
      <c r="AT564">
        <v>1</v>
      </c>
      <c r="AU564" t="s">
        <v>3</v>
      </c>
      <c r="AV564">
        <v>0</v>
      </c>
      <c r="AW564">
        <v>1</v>
      </c>
      <c r="AX564">
        <v>-1</v>
      </c>
      <c r="AY564">
        <v>0</v>
      </c>
      <c r="AZ564">
        <v>0</v>
      </c>
      <c r="BA564" t="s">
        <v>3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ROUND(Y564*Source!I205,9)</f>
        <v>0</v>
      </c>
      <c r="CY564">
        <f>AA564</f>
        <v>443.16</v>
      </c>
      <c r="CZ564">
        <f>AE564</f>
        <v>443.16</v>
      </c>
      <c r="DA564">
        <f>AI564</f>
        <v>1</v>
      </c>
      <c r="DB564">
        <f>ROUND(ROUND(AT564*CZ564,2),6)</f>
        <v>443.16</v>
      </c>
      <c r="DC564">
        <f>ROUND(ROUND(AT564*AG564,2),6)</f>
        <v>0</v>
      </c>
      <c r="DD564" t="s">
        <v>3</v>
      </c>
      <c r="DE564" t="s">
        <v>3</v>
      </c>
      <c r="DF564">
        <f t="shared" si="294"/>
        <v>0</v>
      </c>
      <c r="DG564">
        <f t="shared" si="292"/>
        <v>0</v>
      </c>
      <c r="DH564">
        <f t="shared" si="293"/>
        <v>0</v>
      </c>
      <c r="DI564">
        <f t="shared" si="285"/>
        <v>0</v>
      </c>
      <c r="DJ564">
        <f>DF564</f>
        <v>0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">
      <c r="A565">
        <f>ROW(Source!A205)</f>
        <v>205</v>
      </c>
      <c r="B565">
        <v>59204062</v>
      </c>
      <c r="C565">
        <v>60526921</v>
      </c>
      <c r="D565">
        <v>58330407</v>
      </c>
      <c r="E565">
        <v>1</v>
      </c>
      <c r="F565">
        <v>1</v>
      </c>
      <c r="G565">
        <v>1080</v>
      </c>
      <c r="H565">
        <v>3</v>
      </c>
      <c r="I565" t="s">
        <v>947</v>
      </c>
      <c r="J565" t="s">
        <v>948</v>
      </c>
      <c r="K565" t="s">
        <v>949</v>
      </c>
      <c r="L565">
        <v>1346</v>
      </c>
      <c r="N565">
        <v>1009</v>
      </c>
      <c r="O565" t="s">
        <v>880</v>
      </c>
      <c r="P565" t="s">
        <v>880</v>
      </c>
      <c r="Q565">
        <v>1</v>
      </c>
      <c r="W565">
        <v>0</v>
      </c>
      <c r="X565">
        <v>883542614</v>
      </c>
      <c r="Y565">
        <f>AT565</f>
        <v>0.02</v>
      </c>
      <c r="AA565">
        <v>19.28</v>
      </c>
      <c r="AB565">
        <v>0</v>
      </c>
      <c r="AC565">
        <v>0</v>
      </c>
      <c r="AD565">
        <v>0</v>
      </c>
      <c r="AE565">
        <v>19.28</v>
      </c>
      <c r="AF565">
        <v>0</v>
      </c>
      <c r="AG565">
        <v>0</v>
      </c>
      <c r="AH565">
        <v>0</v>
      </c>
      <c r="AI565">
        <v>1</v>
      </c>
      <c r="AJ565">
        <v>1</v>
      </c>
      <c r="AK565">
        <v>1</v>
      </c>
      <c r="AL565">
        <v>1</v>
      </c>
      <c r="AM565">
        <v>-2</v>
      </c>
      <c r="AN565">
        <v>0</v>
      </c>
      <c r="AO565">
        <v>1</v>
      </c>
      <c r="AP565">
        <v>1</v>
      </c>
      <c r="AQ565">
        <v>0</v>
      </c>
      <c r="AR565">
        <v>0</v>
      </c>
      <c r="AS565" t="s">
        <v>3</v>
      </c>
      <c r="AT565">
        <v>0.02</v>
      </c>
      <c r="AU565" t="s">
        <v>3</v>
      </c>
      <c r="AV565">
        <v>0</v>
      </c>
      <c r="AW565">
        <v>2</v>
      </c>
      <c r="AX565">
        <v>60526934</v>
      </c>
      <c r="AY565">
        <v>1</v>
      </c>
      <c r="AZ565">
        <v>0</v>
      </c>
      <c r="BA565">
        <v>580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V565">
        <v>0</v>
      </c>
      <c r="CW565">
        <v>0</v>
      </c>
      <c r="CX565">
        <f>ROUND(Y565*Source!I205,9)</f>
        <v>0</v>
      </c>
      <c r="CY565">
        <f>AA565</f>
        <v>19.28</v>
      </c>
      <c r="CZ565">
        <f>AE565</f>
        <v>19.28</v>
      </c>
      <c r="DA565">
        <f>AI565</f>
        <v>1</v>
      </c>
      <c r="DB565">
        <f>ROUND(ROUND(AT565*CZ565,2),6)</f>
        <v>0.39</v>
      </c>
      <c r="DC565">
        <f>ROUND(ROUND(AT565*AG565,2),6)</f>
        <v>0</v>
      </c>
      <c r="DD565" t="s">
        <v>3</v>
      </c>
      <c r="DE565" t="s">
        <v>3</v>
      </c>
      <c r="DF565">
        <f t="shared" si="294"/>
        <v>0</v>
      </c>
      <c r="DG565">
        <f t="shared" si="292"/>
        <v>0</v>
      </c>
      <c r="DH565">
        <f t="shared" si="293"/>
        <v>0</v>
      </c>
      <c r="DI565">
        <f t="shared" si="285"/>
        <v>0</v>
      </c>
      <c r="DJ565">
        <f>DF565</f>
        <v>0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">
      <c r="A566">
        <f>ROW(Source!A206)</f>
        <v>206</v>
      </c>
      <c r="B566">
        <v>59204059</v>
      </c>
      <c r="C566">
        <v>60526921</v>
      </c>
      <c r="D566">
        <v>58266404</v>
      </c>
      <c r="E566">
        <v>1080</v>
      </c>
      <c r="F566">
        <v>1</v>
      </c>
      <c r="G566">
        <v>1080</v>
      </c>
      <c r="H566">
        <v>1</v>
      </c>
      <c r="I566" t="s">
        <v>859</v>
      </c>
      <c r="J566" t="s">
        <v>3</v>
      </c>
      <c r="K566" t="s">
        <v>860</v>
      </c>
      <c r="L566">
        <v>1191</v>
      </c>
      <c r="N566">
        <v>1013</v>
      </c>
      <c r="O566" t="s">
        <v>861</v>
      </c>
      <c r="P566" t="s">
        <v>861</v>
      </c>
      <c r="Q566">
        <v>1</v>
      </c>
      <c r="W566">
        <v>0</v>
      </c>
      <c r="X566">
        <v>476480486</v>
      </c>
      <c r="Y566">
        <f>((AT566*1.15)*1.1)</f>
        <v>1.85955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1</v>
      </c>
      <c r="AK566">
        <v>1</v>
      </c>
      <c r="AL566">
        <v>1</v>
      </c>
      <c r="AM566">
        <v>5</v>
      </c>
      <c r="AN566">
        <v>0</v>
      </c>
      <c r="AO566">
        <v>1</v>
      </c>
      <c r="AP566">
        <v>1</v>
      </c>
      <c r="AQ566">
        <v>0</v>
      </c>
      <c r="AR566">
        <v>0</v>
      </c>
      <c r="AS566" t="s">
        <v>3</v>
      </c>
      <c r="AT566">
        <v>1.47</v>
      </c>
      <c r="AU566" t="s">
        <v>26</v>
      </c>
      <c r="AV566">
        <v>1</v>
      </c>
      <c r="AW566">
        <v>2</v>
      </c>
      <c r="AX566">
        <v>60526929</v>
      </c>
      <c r="AY566">
        <v>1</v>
      </c>
      <c r="AZ566">
        <v>0</v>
      </c>
      <c r="BA566">
        <v>583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U566">
        <f>ROUND(AT566*Source!I206*AH566*AL566,2)</f>
        <v>0</v>
      </c>
      <c r="CV566">
        <f>ROUND(Y566*Source!I206,9)</f>
        <v>0</v>
      </c>
      <c r="CW566">
        <v>0</v>
      </c>
      <c r="CX566">
        <f>ROUND(Y566*Source!I206,9)</f>
        <v>0</v>
      </c>
      <c r="CY566">
        <f>AD566</f>
        <v>0</v>
      </c>
      <c r="CZ566">
        <f>AH566</f>
        <v>0</v>
      </c>
      <c r="DA566">
        <f>AL566</f>
        <v>1</v>
      </c>
      <c r="DB566">
        <f>ROUND(((ROUND(AT566*CZ566,2)*1.15)*1.1),6)</f>
        <v>0</v>
      </c>
      <c r="DC566">
        <f>ROUND(((ROUND(AT566*AG566,2)*1.15)*1.1),6)</f>
        <v>0</v>
      </c>
      <c r="DD566" t="s">
        <v>3</v>
      </c>
      <c r="DE566" t="s">
        <v>3</v>
      </c>
      <c r="DF566">
        <f t="shared" si="294"/>
        <v>0</v>
      </c>
      <c r="DG566">
        <f t="shared" si="292"/>
        <v>0</v>
      </c>
      <c r="DH566">
        <f t="shared" si="293"/>
        <v>0</v>
      </c>
      <c r="DI566">
        <f t="shared" si="285"/>
        <v>0</v>
      </c>
      <c r="DJ566">
        <f>DI566</f>
        <v>0</v>
      </c>
      <c r="DK566">
        <v>0</v>
      </c>
      <c r="DL566" t="s">
        <v>3</v>
      </c>
      <c r="DM566">
        <v>0</v>
      </c>
      <c r="DN566" t="s">
        <v>3</v>
      </c>
      <c r="DO566">
        <v>0</v>
      </c>
    </row>
    <row r="567" spans="1:119" x14ac:dyDescent="0.2">
      <c r="A567">
        <f>ROW(Source!A206)</f>
        <v>206</v>
      </c>
      <c r="B567">
        <v>59204059</v>
      </c>
      <c r="C567">
        <v>60526921</v>
      </c>
      <c r="D567">
        <v>58340279</v>
      </c>
      <c r="E567">
        <v>1</v>
      </c>
      <c r="F567">
        <v>1</v>
      </c>
      <c r="G567">
        <v>1080</v>
      </c>
      <c r="H567">
        <v>2</v>
      </c>
      <c r="I567" t="s">
        <v>938</v>
      </c>
      <c r="J567" t="s">
        <v>939</v>
      </c>
      <c r="K567" t="s">
        <v>940</v>
      </c>
      <c r="L567">
        <v>1368</v>
      </c>
      <c r="N567">
        <v>1011</v>
      </c>
      <c r="O567" t="s">
        <v>865</v>
      </c>
      <c r="P567" t="s">
        <v>865</v>
      </c>
      <c r="Q567">
        <v>1</v>
      </c>
      <c r="W567">
        <v>0</v>
      </c>
      <c r="X567">
        <v>-2065404138</v>
      </c>
      <c r="Y567">
        <f>((AT567*1.25)*1.1)</f>
        <v>0.48125000000000007</v>
      </c>
      <c r="AA567">
        <v>0</v>
      </c>
      <c r="AB567">
        <v>87.47</v>
      </c>
      <c r="AC567">
        <v>0</v>
      </c>
      <c r="AD567">
        <v>0</v>
      </c>
      <c r="AE567">
        <v>0</v>
      </c>
      <c r="AF567">
        <v>7.11</v>
      </c>
      <c r="AG567">
        <v>0</v>
      </c>
      <c r="AH567">
        <v>0</v>
      </c>
      <c r="AI567">
        <v>1</v>
      </c>
      <c r="AJ567">
        <v>11.53</v>
      </c>
      <c r="AK567">
        <v>54.99</v>
      </c>
      <c r="AL567">
        <v>1</v>
      </c>
      <c r="AM567">
        <v>2</v>
      </c>
      <c r="AN567">
        <v>0</v>
      </c>
      <c r="AO567">
        <v>1</v>
      </c>
      <c r="AP567">
        <v>1</v>
      </c>
      <c r="AQ567">
        <v>0</v>
      </c>
      <c r="AR567">
        <v>0</v>
      </c>
      <c r="AS567" t="s">
        <v>3</v>
      </c>
      <c r="AT567">
        <v>0.35</v>
      </c>
      <c r="AU567" t="s">
        <v>866</v>
      </c>
      <c r="AV567">
        <v>0</v>
      </c>
      <c r="AW567">
        <v>2</v>
      </c>
      <c r="AX567">
        <v>60526930</v>
      </c>
      <c r="AY567">
        <v>1</v>
      </c>
      <c r="AZ567">
        <v>0</v>
      </c>
      <c r="BA567">
        <v>584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V567">
        <v>0</v>
      </c>
      <c r="CW567">
        <f>ROUND(Y567*Source!I206*DO567,9)</f>
        <v>0</v>
      </c>
      <c r="CX567">
        <f>ROUND(Y567*Source!I206,9)</f>
        <v>0</v>
      </c>
      <c r="CY567">
        <f>AB567</f>
        <v>87.47</v>
      </c>
      <c r="CZ567">
        <f>AF567</f>
        <v>7.11</v>
      </c>
      <c r="DA567">
        <f>AJ567</f>
        <v>11.53</v>
      </c>
      <c r="DB567">
        <f>ROUND(((ROUND(AT567*CZ567,2)*1.25)*1.1),6)</f>
        <v>3.4237500000000001</v>
      </c>
      <c r="DC567">
        <f>ROUND(((ROUND(AT567*AG567,2)*1.25)*1.1),6)</f>
        <v>0</v>
      </c>
      <c r="DD567" t="s">
        <v>3</v>
      </c>
      <c r="DE567" t="s">
        <v>3</v>
      </c>
      <c r="DF567">
        <f t="shared" si="294"/>
        <v>0</v>
      </c>
      <c r="DG567">
        <f>ROUND(ROUND(AF567*AJ567,2)*CX567,2)</f>
        <v>0</v>
      </c>
      <c r="DH567">
        <f>ROUND(ROUND(AG567*AK567,2)*CX567,2)</f>
        <v>0</v>
      </c>
      <c r="DI567">
        <f t="shared" si="285"/>
        <v>0</v>
      </c>
      <c r="DJ567">
        <f>DG567</f>
        <v>0</v>
      </c>
      <c r="DK567">
        <v>0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">
      <c r="A568">
        <f>ROW(Source!A206)</f>
        <v>206</v>
      </c>
      <c r="B568">
        <v>59204059</v>
      </c>
      <c r="C568">
        <v>60526921</v>
      </c>
      <c r="D568">
        <v>58340578</v>
      </c>
      <c r="E568">
        <v>1</v>
      </c>
      <c r="F568">
        <v>1</v>
      </c>
      <c r="G568">
        <v>1080</v>
      </c>
      <c r="H568">
        <v>2</v>
      </c>
      <c r="I568" t="s">
        <v>862</v>
      </c>
      <c r="J568" t="s">
        <v>863</v>
      </c>
      <c r="K568" t="s">
        <v>864</v>
      </c>
      <c r="L568">
        <v>1368</v>
      </c>
      <c r="N568">
        <v>1011</v>
      </c>
      <c r="O568" t="s">
        <v>865</v>
      </c>
      <c r="P568" t="s">
        <v>865</v>
      </c>
      <c r="Q568">
        <v>1</v>
      </c>
      <c r="W568">
        <v>0</v>
      </c>
      <c r="X568">
        <v>-1985943078</v>
      </c>
      <c r="Y568">
        <f>((AT568*1.25)*1.1)</f>
        <v>1.3750000000000002E-2</v>
      </c>
      <c r="AA568">
        <v>0</v>
      </c>
      <c r="AB568">
        <v>1445.28</v>
      </c>
      <c r="AC568">
        <v>740.47</v>
      </c>
      <c r="AD568">
        <v>0</v>
      </c>
      <c r="AE568">
        <v>0</v>
      </c>
      <c r="AF568">
        <v>83.1</v>
      </c>
      <c r="AG568">
        <v>12.62</v>
      </c>
      <c r="AH568">
        <v>0</v>
      </c>
      <c r="AI568">
        <v>1</v>
      </c>
      <c r="AJ568">
        <v>16.3</v>
      </c>
      <c r="AK568">
        <v>54.99</v>
      </c>
      <c r="AL568">
        <v>1</v>
      </c>
      <c r="AM568">
        <v>2</v>
      </c>
      <c r="AN568">
        <v>0</v>
      </c>
      <c r="AO568">
        <v>1</v>
      </c>
      <c r="AP568">
        <v>1</v>
      </c>
      <c r="AQ568">
        <v>0</v>
      </c>
      <c r="AR568">
        <v>0</v>
      </c>
      <c r="AS568" t="s">
        <v>3</v>
      </c>
      <c r="AT568">
        <v>0.01</v>
      </c>
      <c r="AU568" t="s">
        <v>866</v>
      </c>
      <c r="AV568">
        <v>0</v>
      </c>
      <c r="AW568">
        <v>2</v>
      </c>
      <c r="AX568">
        <v>60526931</v>
      </c>
      <c r="AY568">
        <v>1</v>
      </c>
      <c r="AZ568">
        <v>0</v>
      </c>
      <c r="BA568">
        <v>585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f>ROUND(Y568*Source!I206*DO568,9)</f>
        <v>0</v>
      </c>
      <c r="CX568">
        <f>ROUND(Y568*Source!I206,9)</f>
        <v>0</v>
      </c>
      <c r="CY568">
        <f>AB568</f>
        <v>1445.28</v>
      </c>
      <c r="CZ568">
        <f>AF568</f>
        <v>83.1</v>
      </c>
      <c r="DA568">
        <f>AJ568</f>
        <v>16.3</v>
      </c>
      <c r="DB568">
        <f>ROUND(((ROUND(AT568*CZ568,2)*1.25)*1.1),6)</f>
        <v>1.1412500000000001</v>
      </c>
      <c r="DC568">
        <f>ROUND(((ROUND(AT568*AG568,2)*1.25)*1.1),6)</f>
        <v>0.17874999999999999</v>
      </c>
      <c r="DD568" t="s">
        <v>3</v>
      </c>
      <c r="DE568" t="s">
        <v>3</v>
      </c>
      <c r="DF568">
        <f t="shared" si="294"/>
        <v>0</v>
      </c>
      <c r="DG568">
        <f>ROUND(ROUND(AF568*AJ568,2)*CX568,2)</f>
        <v>0</v>
      </c>
      <c r="DH568">
        <f>ROUND(ROUND(AG568*AK568,2)*CX568,2)</f>
        <v>0</v>
      </c>
      <c r="DI568">
        <f t="shared" si="285"/>
        <v>0</v>
      </c>
      <c r="DJ568">
        <f>DG568</f>
        <v>0</v>
      </c>
      <c r="DK568">
        <v>0</v>
      </c>
      <c r="DL568" t="s">
        <v>867</v>
      </c>
      <c r="DM568">
        <v>0</v>
      </c>
      <c r="DN568" t="s">
        <v>861</v>
      </c>
      <c r="DO568">
        <v>12.62</v>
      </c>
    </row>
    <row r="569" spans="1:119" x14ac:dyDescent="0.2">
      <c r="A569">
        <f>ROW(Source!A206)</f>
        <v>206</v>
      </c>
      <c r="B569">
        <v>59204059</v>
      </c>
      <c r="C569">
        <v>60526921</v>
      </c>
      <c r="D569">
        <v>58309957</v>
      </c>
      <c r="E569">
        <v>1</v>
      </c>
      <c r="F569">
        <v>1</v>
      </c>
      <c r="G569">
        <v>1080</v>
      </c>
      <c r="H569">
        <v>3</v>
      </c>
      <c r="I569" t="s">
        <v>941</v>
      </c>
      <c r="J569" t="s">
        <v>942</v>
      </c>
      <c r="K569" t="s">
        <v>943</v>
      </c>
      <c r="L569">
        <v>1348</v>
      </c>
      <c r="N569">
        <v>1009</v>
      </c>
      <c r="O569" t="s">
        <v>900</v>
      </c>
      <c r="P569" t="s">
        <v>900</v>
      </c>
      <c r="Q569">
        <v>1000</v>
      </c>
      <c r="W569">
        <v>0</v>
      </c>
      <c r="X569">
        <v>-1106207263</v>
      </c>
      <c r="Y569">
        <f>AT569</f>
        <v>1.3999999999999999E-4</v>
      </c>
      <c r="AA569">
        <v>203517.91</v>
      </c>
      <c r="AB569">
        <v>0</v>
      </c>
      <c r="AC569">
        <v>0</v>
      </c>
      <c r="AD569">
        <v>0</v>
      </c>
      <c r="AE569">
        <v>9879.51</v>
      </c>
      <c r="AF569">
        <v>0</v>
      </c>
      <c r="AG569">
        <v>0</v>
      </c>
      <c r="AH569">
        <v>0</v>
      </c>
      <c r="AI569">
        <v>20.6</v>
      </c>
      <c r="AJ569">
        <v>1</v>
      </c>
      <c r="AK569">
        <v>1</v>
      </c>
      <c r="AL569">
        <v>1</v>
      </c>
      <c r="AM569">
        <v>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1.3999999999999999E-4</v>
      </c>
      <c r="AU569" t="s">
        <v>3</v>
      </c>
      <c r="AV569">
        <v>0</v>
      </c>
      <c r="AW569">
        <v>2</v>
      </c>
      <c r="AX569">
        <v>60526932</v>
      </c>
      <c r="AY569">
        <v>1</v>
      </c>
      <c r="AZ569">
        <v>0</v>
      </c>
      <c r="BA569">
        <v>586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v>0</v>
      </c>
      <c r="CX569">
        <f>ROUND(Y569*Source!I206,9)</f>
        <v>0</v>
      </c>
      <c r="CY569">
        <f>AA569</f>
        <v>203517.91</v>
      </c>
      <c r="CZ569">
        <f>AE569</f>
        <v>9879.51</v>
      </c>
      <c r="DA569">
        <f>AI569</f>
        <v>20.6</v>
      </c>
      <c r="DB569">
        <f>ROUND(ROUND(AT569*CZ569,2),6)</f>
        <v>1.38</v>
      </c>
      <c r="DC569">
        <f>ROUND(ROUND(AT569*AG569,2),6)</f>
        <v>0</v>
      </c>
      <c r="DD569" t="s">
        <v>3</v>
      </c>
      <c r="DE569" t="s">
        <v>3</v>
      </c>
      <c r="DF569">
        <f>ROUND(ROUND(AE569*AI569,2)*CX569,2)</f>
        <v>0</v>
      </c>
      <c r="DG569">
        <f t="shared" ref="DG569:DG581" si="295">ROUND(ROUND(AF569,2)*CX569,2)</f>
        <v>0</v>
      </c>
      <c r="DH569">
        <f t="shared" ref="DH569:DH581" si="296">ROUND(ROUND(AG569,2)*CX569,2)</f>
        <v>0</v>
      </c>
      <c r="DI569">
        <f t="shared" si="285"/>
        <v>0</v>
      </c>
      <c r="DJ569">
        <f>DF569</f>
        <v>0</v>
      </c>
      <c r="DK569">
        <v>0</v>
      </c>
      <c r="DL569" t="s">
        <v>3</v>
      </c>
      <c r="DM569">
        <v>0</v>
      </c>
      <c r="DN569" t="s">
        <v>3</v>
      </c>
      <c r="DO569">
        <v>0</v>
      </c>
    </row>
    <row r="570" spans="1:119" x14ac:dyDescent="0.2">
      <c r="A570">
        <f>ROW(Source!A206)</f>
        <v>206</v>
      </c>
      <c r="B570">
        <v>59204059</v>
      </c>
      <c r="C570">
        <v>60526921</v>
      </c>
      <c r="D570">
        <v>58308765</v>
      </c>
      <c r="E570">
        <v>1</v>
      </c>
      <c r="F570">
        <v>1</v>
      </c>
      <c r="G570">
        <v>1080</v>
      </c>
      <c r="H570">
        <v>3</v>
      </c>
      <c r="I570" t="s">
        <v>944</v>
      </c>
      <c r="J570" t="s">
        <v>945</v>
      </c>
      <c r="K570" t="s">
        <v>946</v>
      </c>
      <c r="L570">
        <v>1348</v>
      </c>
      <c r="N570">
        <v>1009</v>
      </c>
      <c r="O570" t="s">
        <v>900</v>
      </c>
      <c r="P570" t="s">
        <v>900</v>
      </c>
      <c r="Q570">
        <v>1000</v>
      </c>
      <c r="W570">
        <v>0</v>
      </c>
      <c r="X570">
        <v>-1123198217</v>
      </c>
      <c r="Y570">
        <f>AT570</f>
        <v>1.1000000000000001E-3</v>
      </c>
      <c r="AA570">
        <v>134905.51</v>
      </c>
      <c r="AB570">
        <v>0</v>
      </c>
      <c r="AC570">
        <v>0</v>
      </c>
      <c r="AD570">
        <v>0</v>
      </c>
      <c r="AE570">
        <v>17868.28</v>
      </c>
      <c r="AF570">
        <v>0</v>
      </c>
      <c r="AG570">
        <v>0</v>
      </c>
      <c r="AH570">
        <v>0</v>
      </c>
      <c r="AI570">
        <v>7.55</v>
      </c>
      <c r="AJ570">
        <v>1</v>
      </c>
      <c r="AK570">
        <v>1</v>
      </c>
      <c r="AL570">
        <v>1</v>
      </c>
      <c r="AM570">
        <v>2</v>
      </c>
      <c r="AN570">
        <v>0</v>
      </c>
      <c r="AO570">
        <v>1</v>
      </c>
      <c r="AP570">
        <v>1</v>
      </c>
      <c r="AQ570">
        <v>0</v>
      </c>
      <c r="AR570">
        <v>0</v>
      </c>
      <c r="AS570" t="s">
        <v>3</v>
      </c>
      <c r="AT570">
        <v>1.1000000000000001E-3</v>
      </c>
      <c r="AU570" t="s">
        <v>3</v>
      </c>
      <c r="AV570">
        <v>0</v>
      </c>
      <c r="AW570">
        <v>2</v>
      </c>
      <c r="AX570">
        <v>60526933</v>
      </c>
      <c r="AY570">
        <v>1</v>
      </c>
      <c r="AZ570">
        <v>0</v>
      </c>
      <c r="BA570">
        <v>587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v>0</v>
      </c>
      <c r="CX570">
        <f>ROUND(Y570*Source!I206,9)</f>
        <v>0</v>
      </c>
      <c r="CY570">
        <f>AA570</f>
        <v>134905.51</v>
      </c>
      <c r="CZ570">
        <f>AE570</f>
        <v>17868.28</v>
      </c>
      <c r="DA570">
        <f>AI570</f>
        <v>7.55</v>
      </c>
      <c r="DB570">
        <f>ROUND(ROUND(AT570*CZ570,2),6)</f>
        <v>19.66</v>
      </c>
      <c r="DC570">
        <f>ROUND(ROUND(AT570*AG570,2),6)</f>
        <v>0</v>
      </c>
      <c r="DD570" t="s">
        <v>3</v>
      </c>
      <c r="DE570" t="s">
        <v>3</v>
      </c>
      <c r="DF570">
        <f>ROUND(ROUND(AE570*AI570,2)*CX570,2)</f>
        <v>0</v>
      </c>
      <c r="DG570">
        <f t="shared" si="295"/>
        <v>0</v>
      </c>
      <c r="DH570">
        <f t="shared" si="296"/>
        <v>0</v>
      </c>
      <c r="DI570">
        <f t="shared" si="285"/>
        <v>0</v>
      </c>
      <c r="DJ570">
        <f>DF570</f>
        <v>0</v>
      </c>
      <c r="DK570">
        <v>0</v>
      </c>
      <c r="DL570" t="s">
        <v>3</v>
      </c>
      <c r="DM570">
        <v>0</v>
      </c>
      <c r="DN570" t="s">
        <v>3</v>
      </c>
      <c r="DO570">
        <v>0</v>
      </c>
    </row>
    <row r="571" spans="1:119" x14ac:dyDescent="0.2">
      <c r="A571">
        <f>ROW(Source!A206)</f>
        <v>206</v>
      </c>
      <c r="B571">
        <v>59204059</v>
      </c>
      <c r="C571">
        <v>60526921</v>
      </c>
      <c r="D571">
        <v>58327129</v>
      </c>
      <c r="E571">
        <v>1</v>
      </c>
      <c r="F571">
        <v>1</v>
      </c>
      <c r="G571">
        <v>1080</v>
      </c>
      <c r="H571">
        <v>3</v>
      </c>
      <c r="I571" t="s">
        <v>279</v>
      </c>
      <c r="J571" t="s">
        <v>281</v>
      </c>
      <c r="K571" t="s">
        <v>280</v>
      </c>
      <c r="L571">
        <v>1354</v>
      </c>
      <c r="N571">
        <v>1010</v>
      </c>
      <c r="O571" t="s">
        <v>39</v>
      </c>
      <c r="P571" t="s">
        <v>39</v>
      </c>
      <c r="Q571">
        <v>1</v>
      </c>
      <c r="W571">
        <v>0</v>
      </c>
      <c r="X571">
        <v>-230984514</v>
      </c>
      <c r="Y571">
        <f>AT571</f>
        <v>1</v>
      </c>
      <c r="AA571">
        <v>1258.57</v>
      </c>
      <c r="AB571">
        <v>0</v>
      </c>
      <c r="AC571">
        <v>0</v>
      </c>
      <c r="AD571">
        <v>0</v>
      </c>
      <c r="AE571">
        <v>443.16</v>
      </c>
      <c r="AF571">
        <v>0</v>
      </c>
      <c r="AG571">
        <v>0</v>
      </c>
      <c r="AH571">
        <v>0</v>
      </c>
      <c r="AI571">
        <v>2.84</v>
      </c>
      <c r="AJ571">
        <v>1</v>
      </c>
      <c r="AK571">
        <v>1</v>
      </c>
      <c r="AL571">
        <v>1</v>
      </c>
      <c r="AM571">
        <v>0</v>
      </c>
      <c r="AN571">
        <v>0</v>
      </c>
      <c r="AO571">
        <v>0</v>
      </c>
      <c r="AP571">
        <v>1</v>
      </c>
      <c r="AQ571">
        <v>0</v>
      </c>
      <c r="AR571">
        <v>0</v>
      </c>
      <c r="AS571" t="s">
        <v>3</v>
      </c>
      <c r="AT571">
        <v>1</v>
      </c>
      <c r="AU571" t="s">
        <v>3</v>
      </c>
      <c r="AV571">
        <v>0</v>
      </c>
      <c r="AW571">
        <v>1</v>
      </c>
      <c r="AX571">
        <v>-1</v>
      </c>
      <c r="AY571">
        <v>0</v>
      </c>
      <c r="AZ571">
        <v>0</v>
      </c>
      <c r="BA571" t="s">
        <v>3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v>0</v>
      </c>
      <c r="CX571">
        <f>ROUND(Y571*Source!I206,9)</f>
        <v>0</v>
      </c>
      <c r="CY571">
        <f>AA571</f>
        <v>1258.57</v>
      </c>
      <c r="CZ571">
        <f>AE571</f>
        <v>443.16</v>
      </c>
      <c r="DA571">
        <f>AI571</f>
        <v>2.84</v>
      </c>
      <c r="DB571">
        <f>ROUND(ROUND(AT571*CZ571,2),6)</f>
        <v>443.16</v>
      </c>
      <c r="DC571">
        <f>ROUND(ROUND(AT571*AG571,2),6)</f>
        <v>0</v>
      </c>
      <c r="DD571" t="s">
        <v>3</v>
      </c>
      <c r="DE571" t="s">
        <v>3</v>
      </c>
      <c r="DF571">
        <f>ROUND(ROUND(AE571*AI571,2)*CX571,2)</f>
        <v>0</v>
      </c>
      <c r="DG571">
        <f t="shared" si="295"/>
        <v>0</v>
      </c>
      <c r="DH571">
        <f t="shared" si="296"/>
        <v>0</v>
      </c>
      <c r="DI571">
        <f t="shared" si="285"/>
        <v>0</v>
      </c>
      <c r="DJ571">
        <f>DF571</f>
        <v>0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">
      <c r="A572">
        <f>ROW(Source!A206)</f>
        <v>206</v>
      </c>
      <c r="B572">
        <v>59204059</v>
      </c>
      <c r="C572">
        <v>60526921</v>
      </c>
      <c r="D572">
        <v>58330407</v>
      </c>
      <c r="E572">
        <v>1</v>
      </c>
      <c r="F572">
        <v>1</v>
      </c>
      <c r="G572">
        <v>1080</v>
      </c>
      <c r="H572">
        <v>3</v>
      </c>
      <c r="I572" t="s">
        <v>947</v>
      </c>
      <c r="J572" t="s">
        <v>948</v>
      </c>
      <c r="K572" t="s">
        <v>949</v>
      </c>
      <c r="L572">
        <v>1346</v>
      </c>
      <c r="N572">
        <v>1009</v>
      </c>
      <c r="O572" t="s">
        <v>880</v>
      </c>
      <c r="P572" t="s">
        <v>880</v>
      </c>
      <c r="Q572">
        <v>1</v>
      </c>
      <c r="W572">
        <v>0</v>
      </c>
      <c r="X572">
        <v>883542614</v>
      </c>
      <c r="Y572">
        <f>AT572</f>
        <v>0.02</v>
      </c>
      <c r="AA572">
        <v>169.66</v>
      </c>
      <c r="AB572">
        <v>0</v>
      </c>
      <c r="AC572">
        <v>0</v>
      </c>
      <c r="AD572">
        <v>0</v>
      </c>
      <c r="AE572">
        <v>19.28</v>
      </c>
      <c r="AF572">
        <v>0</v>
      </c>
      <c r="AG572">
        <v>0</v>
      </c>
      <c r="AH572">
        <v>0</v>
      </c>
      <c r="AI572">
        <v>8.8000000000000007</v>
      </c>
      <c r="AJ572">
        <v>1</v>
      </c>
      <c r="AK572">
        <v>1</v>
      </c>
      <c r="AL572">
        <v>1</v>
      </c>
      <c r="AM572">
        <v>2</v>
      </c>
      <c r="AN572">
        <v>0</v>
      </c>
      <c r="AO572">
        <v>1</v>
      </c>
      <c r="AP572">
        <v>1</v>
      </c>
      <c r="AQ572">
        <v>0</v>
      </c>
      <c r="AR572">
        <v>0</v>
      </c>
      <c r="AS572" t="s">
        <v>3</v>
      </c>
      <c r="AT572">
        <v>0.02</v>
      </c>
      <c r="AU572" t="s">
        <v>3</v>
      </c>
      <c r="AV572">
        <v>0</v>
      </c>
      <c r="AW572">
        <v>2</v>
      </c>
      <c r="AX572">
        <v>60526934</v>
      </c>
      <c r="AY572">
        <v>1</v>
      </c>
      <c r="AZ572">
        <v>0</v>
      </c>
      <c r="BA572">
        <v>588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v>0</v>
      </c>
      <c r="CX572">
        <f>ROUND(Y572*Source!I206,9)</f>
        <v>0</v>
      </c>
      <c r="CY572">
        <f>AA572</f>
        <v>169.66</v>
      </c>
      <c r="CZ572">
        <f>AE572</f>
        <v>19.28</v>
      </c>
      <c r="DA572">
        <f>AI572</f>
        <v>8.8000000000000007</v>
      </c>
      <c r="DB572">
        <f>ROUND(ROUND(AT572*CZ572,2),6)</f>
        <v>0.39</v>
      </c>
      <c r="DC572">
        <f>ROUND(ROUND(AT572*AG572,2),6)</f>
        <v>0</v>
      </c>
      <c r="DD572" t="s">
        <v>3</v>
      </c>
      <c r="DE572" t="s">
        <v>3</v>
      </c>
      <c r="DF572">
        <f>ROUND(ROUND(AE572*AI572,2)*CX572,2)</f>
        <v>0</v>
      </c>
      <c r="DG572">
        <f t="shared" si="295"/>
        <v>0</v>
      </c>
      <c r="DH572">
        <f t="shared" si="296"/>
        <v>0</v>
      </c>
      <c r="DI572">
        <f t="shared" si="285"/>
        <v>0</v>
      </c>
      <c r="DJ572">
        <f>DF572</f>
        <v>0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">
      <c r="A573">
        <f>ROW(Source!A209)</f>
        <v>209</v>
      </c>
      <c r="B573">
        <v>59204062</v>
      </c>
      <c r="C573">
        <v>60526938</v>
      </c>
      <c r="D573">
        <v>58266404</v>
      </c>
      <c r="E573">
        <v>1080</v>
      </c>
      <c r="F573">
        <v>1</v>
      </c>
      <c r="G573">
        <v>1080</v>
      </c>
      <c r="H573">
        <v>1</v>
      </c>
      <c r="I573" t="s">
        <v>859</v>
      </c>
      <c r="J573" t="s">
        <v>3</v>
      </c>
      <c r="K573" t="s">
        <v>860</v>
      </c>
      <c r="L573">
        <v>1191</v>
      </c>
      <c r="N573">
        <v>1013</v>
      </c>
      <c r="O573" t="s">
        <v>861</v>
      </c>
      <c r="P573" t="s">
        <v>861</v>
      </c>
      <c r="Q573">
        <v>1</v>
      </c>
      <c r="W573">
        <v>0</v>
      </c>
      <c r="X573">
        <v>476480486</v>
      </c>
      <c r="Y573">
        <f>((AT573*1.15)*1.1)</f>
        <v>0.3795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-2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3</v>
      </c>
      <c r="AT573">
        <v>0.3</v>
      </c>
      <c r="AU573" t="s">
        <v>26</v>
      </c>
      <c r="AV573">
        <v>1</v>
      </c>
      <c r="AW573">
        <v>2</v>
      </c>
      <c r="AX573">
        <v>60526947</v>
      </c>
      <c r="AY573">
        <v>1</v>
      </c>
      <c r="AZ573">
        <v>0</v>
      </c>
      <c r="BA573">
        <v>591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U573">
        <f>ROUND(AT573*Source!I209*AH573*AL573,2)</f>
        <v>0</v>
      </c>
      <c r="CV573">
        <f>ROUND(Y573*Source!I209,9)</f>
        <v>2.6564999999999999</v>
      </c>
      <c r="CW573">
        <v>0</v>
      </c>
      <c r="CX573">
        <f>ROUND(Y573*Source!I209,9)</f>
        <v>2.6564999999999999</v>
      </c>
      <c r="CY573">
        <f>AD573</f>
        <v>0</v>
      </c>
      <c r="CZ573">
        <f>AH573</f>
        <v>0</v>
      </c>
      <c r="DA573">
        <f>AL573</f>
        <v>1</v>
      </c>
      <c r="DB573">
        <f>ROUND(((ROUND(AT573*CZ573,2)*1.15)*1.1),6)</f>
        <v>0</v>
      </c>
      <c r="DC573">
        <f>ROUND(((ROUND(AT573*AG573,2)*1.15)*1.1),6)</f>
        <v>0</v>
      </c>
      <c r="DD573" t="s">
        <v>3</v>
      </c>
      <c r="DE573" t="s">
        <v>3</v>
      </c>
      <c r="DF573">
        <f t="shared" ref="DF573:DF582" si="297">ROUND(ROUND(AE573,2)*CX573,2)</f>
        <v>0</v>
      </c>
      <c r="DG573">
        <f t="shared" si="295"/>
        <v>0</v>
      </c>
      <c r="DH573">
        <f t="shared" si="296"/>
        <v>0</v>
      </c>
      <c r="DI573">
        <f t="shared" si="285"/>
        <v>0</v>
      </c>
      <c r="DJ573">
        <f>DI573</f>
        <v>0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">
      <c r="A574">
        <f>ROW(Source!A209)</f>
        <v>209</v>
      </c>
      <c r="B574">
        <v>59204062</v>
      </c>
      <c r="C574">
        <v>60526938</v>
      </c>
      <c r="D574">
        <v>58340578</v>
      </c>
      <c r="E574">
        <v>1</v>
      </c>
      <c r="F574">
        <v>1</v>
      </c>
      <c r="G574">
        <v>1080</v>
      </c>
      <c r="H574">
        <v>2</v>
      </c>
      <c r="I574" t="s">
        <v>862</v>
      </c>
      <c r="J574" t="s">
        <v>863</v>
      </c>
      <c r="K574" t="s">
        <v>864</v>
      </c>
      <c r="L574">
        <v>1368</v>
      </c>
      <c r="N574">
        <v>1011</v>
      </c>
      <c r="O574" t="s">
        <v>865</v>
      </c>
      <c r="P574" t="s">
        <v>865</v>
      </c>
      <c r="Q574">
        <v>1</v>
      </c>
      <c r="W574">
        <v>0</v>
      </c>
      <c r="X574">
        <v>-1985943078</v>
      </c>
      <c r="Y574">
        <f>((AT574*1.25)*1.1)</f>
        <v>1.3750000000000002E-2</v>
      </c>
      <c r="AA574">
        <v>0</v>
      </c>
      <c r="AB574">
        <v>88.67</v>
      </c>
      <c r="AC574">
        <v>13.47</v>
      </c>
      <c r="AD574">
        <v>0</v>
      </c>
      <c r="AE574">
        <v>0</v>
      </c>
      <c r="AF574">
        <v>83.1</v>
      </c>
      <c r="AG574">
        <v>12.62</v>
      </c>
      <c r="AH574">
        <v>0</v>
      </c>
      <c r="AI574">
        <v>1</v>
      </c>
      <c r="AJ574">
        <v>1</v>
      </c>
      <c r="AK574">
        <v>1</v>
      </c>
      <c r="AL574">
        <v>1</v>
      </c>
      <c r="AM574">
        <v>-2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0.01</v>
      </c>
      <c r="AU574" t="s">
        <v>866</v>
      </c>
      <c r="AV574">
        <v>0</v>
      </c>
      <c r="AW574">
        <v>2</v>
      </c>
      <c r="AX574">
        <v>60526948</v>
      </c>
      <c r="AY574">
        <v>1</v>
      </c>
      <c r="AZ574">
        <v>0</v>
      </c>
      <c r="BA574">
        <v>592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f>ROUND(Y574*Source!I209*DO574,9)</f>
        <v>1.2146749999999999</v>
      </c>
      <c r="CX574">
        <f>ROUND(Y574*Source!I209,9)</f>
        <v>9.6250000000000002E-2</v>
      </c>
      <c r="CY574">
        <f>AB574</f>
        <v>88.67</v>
      </c>
      <c r="CZ574">
        <f>AF574</f>
        <v>83.1</v>
      </c>
      <c r="DA574">
        <f>AJ574</f>
        <v>1</v>
      </c>
      <c r="DB574">
        <f>ROUND(((ROUND(AT574*CZ574,2)*1.25)*1.1),6)</f>
        <v>1.1412500000000001</v>
      </c>
      <c r="DC574">
        <f>ROUND(((ROUND(AT574*AG574,2)*1.25)*1.1),6)</f>
        <v>0.17874999999999999</v>
      </c>
      <c r="DD574" t="s">
        <v>3</v>
      </c>
      <c r="DE574" t="s">
        <v>3</v>
      </c>
      <c r="DF574">
        <f t="shared" si="297"/>
        <v>0</v>
      </c>
      <c r="DG574">
        <f t="shared" si="295"/>
        <v>8</v>
      </c>
      <c r="DH574">
        <f t="shared" si="296"/>
        <v>1.21</v>
      </c>
      <c r="DI574">
        <f t="shared" si="285"/>
        <v>0</v>
      </c>
      <c r="DJ574">
        <f>DG574</f>
        <v>8</v>
      </c>
      <c r="DK574">
        <v>0</v>
      </c>
      <c r="DL574" t="s">
        <v>867</v>
      </c>
      <c r="DM574">
        <v>0</v>
      </c>
      <c r="DN574" t="s">
        <v>861</v>
      </c>
      <c r="DO574">
        <v>12.62</v>
      </c>
    </row>
    <row r="575" spans="1:119" x14ac:dyDescent="0.2">
      <c r="A575">
        <f>ROW(Source!A209)</f>
        <v>209</v>
      </c>
      <c r="B575">
        <v>59204062</v>
      </c>
      <c r="C575">
        <v>60526938</v>
      </c>
      <c r="D575">
        <v>58310526</v>
      </c>
      <c r="E575">
        <v>1</v>
      </c>
      <c r="F575">
        <v>1</v>
      </c>
      <c r="G575">
        <v>1080</v>
      </c>
      <c r="H575">
        <v>3</v>
      </c>
      <c r="I575" t="s">
        <v>894</v>
      </c>
      <c r="J575" t="s">
        <v>895</v>
      </c>
      <c r="K575" t="s">
        <v>896</v>
      </c>
      <c r="L575">
        <v>1346</v>
      </c>
      <c r="N575">
        <v>1009</v>
      </c>
      <c r="O575" t="s">
        <v>880</v>
      </c>
      <c r="P575" t="s">
        <v>880</v>
      </c>
      <c r="Q575">
        <v>1</v>
      </c>
      <c r="W575">
        <v>0</v>
      </c>
      <c r="X575">
        <v>-1011812427</v>
      </c>
      <c r="Y575">
        <f t="shared" ref="Y575:Y580" si="298">AT575</f>
        <v>0.01</v>
      </c>
      <c r="AA575">
        <v>37.979999999999997</v>
      </c>
      <c r="AB575">
        <v>0</v>
      </c>
      <c r="AC575">
        <v>0</v>
      </c>
      <c r="AD575">
        <v>0</v>
      </c>
      <c r="AE575">
        <v>37.979999999999997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1</v>
      </c>
      <c r="AL575">
        <v>1</v>
      </c>
      <c r="AM575">
        <v>-2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0.01</v>
      </c>
      <c r="AU575" t="s">
        <v>3</v>
      </c>
      <c r="AV575">
        <v>0</v>
      </c>
      <c r="AW575">
        <v>2</v>
      </c>
      <c r="AX575">
        <v>60526949</v>
      </c>
      <c r="AY575">
        <v>1</v>
      </c>
      <c r="AZ575">
        <v>0</v>
      </c>
      <c r="BA575">
        <v>593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v>0</v>
      </c>
      <c r="CX575">
        <f>ROUND(Y575*Source!I209,9)</f>
        <v>7.0000000000000007E-2</v>
      </c>
      <c r="CY575">
        <f t="shared" ref="CY575:CY580" si="299">AA575</f>
        <v>37.979999999999997</v>
      </c>
      <c r="CZ575">
        <f t="shared" ref="CZ575:CZ580" si="300">AE575</f>
        <v>37.979999999999997</v>
      </c>
      <c r="DA575">
        <f t="shared" ref="DA575:DA580" si="301">AI575</f>
        <v>1</v>
      </c>
      <c r="DB575">
        <f t="shared" ref="DB575:DB580" si="302">ROUND(ROUND(AT575*CZ575,2),6)</f>
        <v>0.38</v>
      </c>
      <c r="DC575">
        <f t="shared" ref="DC575:DC580" si="303">ROUND(ROUND(AT575*AG575,2),6)</f>
        <v>0</v>
      </c>
      <c r="DD575" t="s">
        <v>3</v>
      </c>
      <c r="DE575" t="s">
        <v>3</v>
      </c>
      <c r="DF575">
        <f t="shared" si="297"/>
        <v>2.66</v>
      </c>
      <c r="DG575">
        <f t="shared" si="295"/>
        <v>0</v>
      </c>
      <c r="DH575">
        <f t="shared" si="296"/>
        <v>0</v>
      </c>
      <c r="DI575">
        <f t="shared" si="285"/>
        <v>0</v>
      </c>
      <c r="DJ575">
        <f t="shared" ref="DJ575:DJ580" si="304">DF575</f>
        <v>2.66</v>
      </c>
      <c r="DK575">
        <v>0</v>
      </c>
      <c r="DL575" t="s">
        <v>3</v>
      </c>
      <c r="DM575">
        <v>0</v>
      </c>
      <c r="DN575" t="s">
        <v>3</v>
      </c>
      <c r="DO575">
        <v>0</v>
      </c>
    </row>
    <row r="576" spans="1:119" x14ac:dyDescent="0.2">
      <c r="A576">
        <f>ROW(Source!A209)</f>
        <v>209</v>
      </c>
      <c r="B576">
        <v>59204062</v>
      </c>
      <c r="C576">
        <v>60526938</v>
      </c>
      <c r="D576">
        <v>58309084</v>
      </c>
      <c r="E576">
        <v>1</v>
      </c>
      <c r="F576">
        <v>1</v>
      </c>
      <c r="G576">
        <v>1080</v>
      </c>
      <c r="H576">
        <v>3</v>
      </c>
      <c r="I576" t="s">
        <v>907</v>
      </c>
      <c r="J576" t="s">
        <v>908</v>
      </c>
      <c r="K576" t="s">
        <v>909</v>
      </c>
      <c r="L576">
        <v>1348</v>
      </c>
      <c r="N576">
        <v>1009</v>
      </c>
      <c r="O576" t="s">
        <v>900</v>
      </c>
      <c r="P576" t="s">
        <v>900</v>
      </c>
      <c r="Q576">
        <v>1000</v>
      </c>
      <c r="W576">
        <v>0</v>
      </c>
      <c r="X576">
        <v>356473523</v>
      </c>
      <c r="Y576">
        <f t="shared" si="298"/>
        <v>2.0000000000000002E-5</v>
      </c>
      <c r="AA576">
        <v>16214.84</v>
      </c>
      <c r="AB576">
        <v>0</v>
      </c>
      <c r="AC576">
        <v>0</v>
      </c>
      <c r="AD576">
        <v>0</v>
      </c>
      <c r="AE576">
        <v>16214.84</v>
      </c>
      <c r="AF576">
        <v>0</v>
      </c>
      <c r="AG576">
        <v>0</v>
      </c>
      <c r="AH576">
        <v>0</v>
      </c>
      <c r="AI576">
        <v>1</v>
      </c>
      <c r="AJ576">
        <v>1</v>
      </c>
      <c r="AK576">
        <v>1</v>
      </c>
      <c r="AL576">
        <v>1</v>
      </c>
      <c r="AM576">
        <v>-2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2.0000000000000002E-5</v>
      </c>
      <c r="AU576" t="s">
        <v>3</v>
      </c>
      <c r="AV576">
        <v>0</v>
      </c>
      <c r="AW576">
        <v>2</v>
      </c>
      <c r="AX576">
        <v>60526950</v>
      </c>
      <c r="AY576">
        <v>1</v>
      </c>
      <c r="AZ576">
        <v>0</v>
      </c>
      <c r="BA576">
        <v>594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V576">
        <v>0</v>
      </c>
      <c r="CW576">
        <v>0</v>
      </c>
      <c r="CX576">
        <f>ROUND(Y576*Source!I209,9)</f>
        <v>1.3999999999999999E-4</v>
      </c>
      <c r="CY576">
        <f t="shared" si="299"/>
        <v>16214.84</v>
      </c>
      <c r="CZ576">
        <f t="shared" si="300"/>
        <v>16214.84</v>
      </c>
      <c r="DA576">
        <f t="shared" si="301"/>
        <v>1</v>
      </c>
      <c r="DB576">
        <f t="shared" si="302"/>
        <v>0.32</v>
      </c>
      <c r="DC576">
        <f t="shared" si="303"/>
        <v>0</v>
      </c>
      <c r="DD576" t="s">
        <v>3</v>
      </c>
      <c r="DE576" t="s">
        <v>3</v>
      </c>
      <c r="DF576">
        <f t="shared" si="297"/>
        <v>2.27</v>
      </c>
      <c r="DG576">
        <f t="shared" si="295"/>
        <v>0</v>
      </c>
      <c r="DH576">
        <f t="shared" si="296"/>
        <v>0</v>
      </c>
      <c r="DI576">
        <f t="shared" si="285"/>
        <v>0</v>
      </c>
      <c r="DJ576">
        <f t="shared" si="304"/>
        <v>2.27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">
      <c r="A577">
        <f>ROW(Source!A209)</f>
        <v>209</v>
      </c>
      <c r="B577">
        <v>59204062</v>
      </c>
      <c r="C577">
        <v>60526938</v>
      </c>
      <c r="D577">
        <v>58309253</v>
      </c>
      <c r="E577">
        <v>1</v>
      </c>
      <c r="F577">
        <v>1</v>
      </c>
      <c r="G577">
        <v>1080</v>
      </c>
      <c r="H577">
        <v>3</v>
      </c>
      <c r="I577" t="s">
        <v>910</v>
      </c>
      <c r="J577" t="s">
        <v>911</v>
      </c>
      <c r="K577" t="s">
        <v>912</v>
      </c>
      <c r="L577">
        <v>1346</v>
      </c>
      <c r="N577">
        <v>1009</v>
      </c>
      <c r="O577" t="s">
        <v>880</v>
      </c>
      <c r="P577" t="s">
        <v>880</v>
      </c>
      <c r="Q577">
        <v>1</v>
      </c>
      <c r="W577">
        <v>0</v>
      </c>
      <c r="X577">
        <v>1135396300</v>
      </c>
      <c r="Y577">
        <f t="shared" si="298"/>
        <v>0.01</v>
      </c>
      <c r="AA577">
        <v>20.190000000000001</v>
      </c>
      <c r="AB577">
        <v>0</v>
      </c>
      <c r="AC577">
        <v>0</v>
      </c>
      <c r="AD577">
        <v>0</v>
      </c>
      <c r="AE577">
        <v>20.190000000000001</v>
      </c>
      <c r="AF577">
        <v>0</v>
      </c>
      <c r="AG577">
        <v>0</v>
      </c>
      <c r="AH577">
        <v>0</v>
      </c>
      <c r="AI577">
        <v>1</v>
      </c>
      <c r="AJ577">
        <v>1</v>
      </c>
      <c r="AK577">
        <v>1</v>
      </c>
      <c r="AL577">
        <v>1</v>
      </c>
      <c r="AM577">
        <v>-2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0.01</v>
      </c>
      <c r="AU577" t="s">
        <v>3</v>
      </c>
      <c r="AV577">
        <v>0</v>
      </c>
      <c r="AW577">
        <v>2</v>
      </c>
      <c r="AX577">
        <v>60526951</v>
      </c>
      <c r="AY577">
        <v>1</v>
      </c>
      <c r="AZ577">
        <v>0</v>
      </c>
      <c r="BA577">
        <v>595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v>0</v>
      </c>
      <c r="CX577">
        <f>ROUND(Y577*Source!I209,9)</f>
        <v>7.0000000000000007E-2</v>
      </c>
      <c r="CY577">
        <f t="shared" si="299"/>
        <v>20.190000000000001</v>
      </c>
      <c r="CZ577">
        <f t="shared" si="300"/>
        <v>20.190000000000001</v>
      </c>
      <c r="DA577">
        <f t="shared" si="301"/>
        <v>1</v>
      </c>
      <c r="DB577">
        <f t="shared" si="302"/>
        <v>0.2</v>
      </c>
      <c r="DC577">
        <f t="shared" si="303"/>
        <v>0</v>
      </c>
      <c r="DD577" t="s">
        <v>3</v>
      </c>
      <c r="DE577" t="s">
        <v>3</v>
      </c>
      <c r="DF577">
        <f t="shared" si="297"/>
        <v>1.41</v>
      </c>
      <c r="DG577">
        <f t="shared" si="295"/>
        <v>0</v>
      </c>
      <c r="DH577">
        <f t="shared" si="296"/>
        <v>0</v>
      </c>
      <c r="DI577">
        <f t="shared" ref="DI577:DI640" si="305">ROUND(ROUND(AH577,2)*CX577,2)</f>
        <v>0</v>
      </c>
      <c r="DJ577">
        <f t="shared" si="304"/>
        <v>1.41</v>
      </c>
      <c r="DK577">
        <v>0</v>
      </c>
      <c r="DL577" t="s">
        <v>3</v>
      </c>
      <c r="DM577">
        <v>0</v>
      </c>
      <c r="DN577" t="s">
        <v>3</v>
      </c>
      <c r="DO577">
        <v>0</v>
      </c>
    </row>
    <row r="578" spans="1:119" x14ac:dyDescent="0.2">
      <c r="A578">
        <f>ROW(Source!A209)</f>
        <v>209</v>
      </c>
      <c r="B578">
        <v>59204062</v>
      </c>
      <c r="C578">
        <v>60526938</v>
      </c>
      <c r="D578">
        <v>58327518</v>
      </c>
      <c r="E578">
        <v>1</v>
      </c>
      <c r="F578">
        <v>1</v>
      </c>
      <c r="G578">
        <v>1080</v>
      </c>
      <c r="H578">
        <v>3</v>
      </c>
      <c r="I578" t="s">
        <v>81</v>
      </c>
      <c r="J578" t="s">
        <v>83</v>
      </c>
      <c r="K578" t="s">
        <v>82</v>
      </c>
      <c r="L578">
        <v>1354</v>
      </c>
      <c r="N578">
        <v>1010</v>
      </c>
      <c r="O578" t="s">
        <v>39</v>
      </c>
      <c r="P578" t="s">
        <v>39</v>
      </c>
      <c r="Q578">
        <v>1</v>
      </c>
      <c r="W578">
        <v>0</v>
      </c>
      <c r="X578">
        <v>-754980731</v>
      </c>
      <c r="Y578">
        <f t="shared" si="298"/>
        <v>1</v>
      </c>
      <c r="AA578">
        <v>74.36</v>
      </c>
      <c r="AB578">
        <v>0</v>
      </c>
      <c r="AC578">
        <v>0</v>
      </c>
      <c r="AD578">
        <v>0</v>
      </c>
      <c r="AE578">
        <v>74.36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1</v>
      </c>
      <c r="AL578">
        <v>1</v>
      </c>
      <c r="AM578">
        <v>0</v>
      </c>
      <c r="AN578">
        <v>0</v>
      </c>
      <c r="AO578">
        <v>0</v>
      </c>
      <c r="AP578">
        <v>1</v>
      </c>
      <c r="AQ578">
        <v>0</v>
      </c>
      <c r="AR578">
        <v>0</v>
      </c>
      <c r="AS578" t="s">
        <v>3</v>
      </c>
      <c r="AT578">
        <v>1</v>
      </c>
      <c r="AU578" t="s">
        <v>3</v>
      </c>
      <c r="AV578">
        <v>0</v>
      </c>
      <c r="AW578">
        <v>1</v>
      </c>
      <c r="AX578">
        <v>-1</v>
      </c>
      <c r="AY578">
        <v>0</v>
      </c>
      <c r="AZ578">
        <v>0</v>
      </c>
      <c r="BA578" t="s">
        <v>3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v>0</v>
      </c>
      <c r="CX578">
        <f>ROUND(Y578*Source!I209,9)</f>
        <v>7</v>
      </c>
      <c r="CY578">
        <f t="shared" si="299"/>
        <v>74.36</v>
      </c>
      <c r="CZ578">
        <f t="shared" si="300"/>
        <v>74.36</v>
      </c>
      <c r="DA578">
        <f t="shared" si="301"/>
        <v>1</v>
      </c>
      <c r="DB578">
        <f t="shared" si="302"/>
        <v>74.36</v>
      </c>
      <c r="DC578">
        <f t="shared" si="303"/>
        <v>0</v>
      </c>
      <c r="DD578" t="s">
        <v>3</v>
      </c>
      <c r="DE578" t="s">
        <v>3</v>
      </c>
      <c r="DF578">
        <f t="shared" si="297"/>
        <v>520.52</v>
      </c>
      <c r="DG578">
        <f t="shared" si="295"/>
        <v>0</v>
      </c>
      <c r="DH578">
        <f t="shared" si="296"/>
        <v>0</v>
      </c>
      <c r="DI578">
        <f t="shared" si="305"/>
        <v>0</v>
      </c>
      <c r="DJ578">
        <f t="shared" si="304"/>
        <v>520.52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">
      <c r="A579">
        <f>ROW(Source!A209)</f>
        <v>209</v>
      </c>
      <c r="B579">
        <v>59204062</v>
      </c>
      <c r="C579">
        <v>60526938</v>
      </c>
      <c r="D579">
        <v>58328762</v>
      </c>
      <c r="E579">
        <v>1</v>
      </c>
      <c r="F579">
        <v>1</v>
      </c>
      <c r="G579">
        <v>1080</v>
      </c>
      <c r="H579">
        <v>3</v>
      </c>
      <c r="I579" t="s">
        <v>955</v>
      </c>
      <c r="J579" t="s">
        <v>956</v>
      </c>
      <c r="K579" t="s">
        <v>957</v>
      </c>
      <c r="L579">
        <v>1354</v>
      </c>
      <c r="N579">
        <v>1010</v>
      </c>
      <c r="O579" t="s">
        <v>39</v>
      </c>
      <c r="P579" t="s">
        <v>39</v>
      </c>
      <c r="Q579">
        <v>1</v>
      </c>
      <c r="W579">
        <v>0</v>
      </c>
      <c r="X579">
        <v>1139327792</v>
      </c>
      <c r="Y579">
        <f t="shared" si="298"/>
        <v>2</v>
      </c>
      <c r="AA579">
        <v>12.41</v>
      </c>
      <c r="AB579">
        <v>0</v>
      </c>
      <c r="AC579">
        <v>0</v>
      </c>
      <c r="AD579">
        <v>0</v>
      </c>
      <c r="AE579">
        <v>12.41</v>
      </c>
      <c r="AF579">
        <v>0</v>
      </c>
      <c r="AG579">
        <v>0</v>
      </c>
      <c r="AH579">
        <v>0</v>
      </c>
      <c r="AI579">
        <v>1</v>
      </c>
      <c r="AJ579">
        <v>1</v>
      </c>
      <c r="AK579">
        <v>1</v>
      </c>
      <c r="AL579">
        <v>1</v>
      </c>
      <c r="AM579">
        <v>-2</v>
      </c>
      <c r="AN579">
        <v>0</v>
      </c>
      <c r="AO579">
        <v>1</v>
      </c>
      <c r="AP579">
        <v>1</v>
      </c>
      <c r="AQ579">
        <v>0</v>
      </c>
      <c r="AR579">
        <v>0</v>
      </c>
      <c r="AS579" t="s">
        <v>3</v>
      </c>
      <c r="AT579">
        <v>2</v>
      </c>
      <c r="AU579" t="s">
        <v>3</v>
      </c>
      <c r="AV579">
        <v>0</v>
      </c>
      <c r="AW579">
        <v>2</v>
      </c>
      <c r="AX579">
        <v>60526952</v>
      </c>
      <c r="AY579">
        <v>1</v>
      </c>
      <c r="AZ579">
        <v>0</v>
      </c>
      <c r="BA579">
        <v>596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v>0</v>
      </c>
      <c r="CX579">
        <f>ROUND(Y579*Source!I209,9)</f>
        <v>14</v>
      </c>
      <c r="CY579">
        <f t="shared" si="299"/>
        <v>12.41</v>
      </c>
      <c r="CZ579">
        <f t="shared" si="300"/>
        <v>12.41</v>
      </c>
      <c r="DA579">
        <f t="shared" si="301"/>
        <v>1</v>
      </c>
      <c r="DB579">
        <f t="shared" si="302"/>
        <v>24.82</v>
      </c>
      <c r="DC579">
        <f t="shared" si="303"/>
        <v>0</v>
      </c>
      <c r="DD579" t="s">
        <v>3</v>
      </c>
      <c r="DE579" t="s">
        <v>3</v>
      </c>
      <c r="DF579">
        <f t="shared" si="297"/>
        <v>173.74</v>
      </c>
      <c r="DG579">
        <f t="shared" si="295"/>
        <v>0</v>
      </c>
      <c r="DH579">
        <f t="shared" si="296"/>
        <v>0</v>
      </c>
      <c r="DI579">
        <f t="shared" si="305"/>
        <v>0</v>
      </c>
      <c r="DJ579">
        <f t="shared" si="304"/>
        <v>173.74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">
      <c r="A580">
        <f>ROW(Source!A209)</f>
        <v>209</v>
      </c>
      <c r="B580">
        <v>59204062</v>
      </c>
      <c r="C580">
        <v>60526938</v>
      </c>
      <c r="D580">
        <v>58328783</v>
      </c>
      <c r="E580">
        <v>1</v>
      </c>
      <c r="F580">
        <v>1</v>
      </c>
      <c r="G580">
        <v>1080</v>
      </c>
      <c r="H580">
        <v>3</v>
      </c>
      <c r="I580" t="s">
        <v>289</v>
      </c>
      <c r="J580" t="s">
        <v>291</v>
      </c>
      <c r="K580" t="s">
        <v>290</v>
      </c>
      <c r="L580">
        <v>1301</v>
      </c>
      <c r="N580">
        <v>1003</v>
      </c>
      <c r="O580" t="s">
        <v>34</v>
      </c>
      <c r="P580" t="s">
        <v>34</v>
      </c>
      <c r="Q580">
        <v>1</v>
      </c>
      <c r="W580">
        <v>0</v>
      </c>
      <c r="X580">
        <v>-1526811387</v>
      </c>
      <c r="Y580">
        <f t="shared" si="298"/>
        <v>35</v>
      </c>
      <c r="AA580">
        <v>17.5</v>
      </c>
      <c r="AB580">
        <v>0</v>
      </c>
      <c r="AC580">
        <v>0</v>
      </c>
      <c r="AD580">
        <v>0</v>
      </c>
      <c r="AE580">
        <v>17.5</v>
      </c>
      <c r="AF580">
        <v>0</v>
      </c>
      <c r="AG580">
        <v>0</v>
      </c>
      <c r="AH580">
        <v>0</v>
      </c>
      <c r="AI580">
        <v>1</v>
      </c>
      <c r="AJ580">
        <v>1</v>
      </c>
      <c r="AK580">
        <v>1</v>
      </c>
      <c r="AL580">
        <v>1</v>
      </c>
      <c r="AM580">
        <v>0</v>
      </c>
      <c r="AN580">
        <v>0</v>
      </c>
      <c r="AO580">
        <v>0</v>
      </c>
      <c r="AP580">
        <v>1</v>
      </c>
      <c r="AQ580">
        <v>0</v>
      </c>
      <c r="AR580">
        <v>0</v>
      </c>
      <c r="AS580" t="s">
        <v>3</v>
      </c>
      <c r="AT580">
        <v>35</v>
      </c>
      <c r="AU580" t="s">
        <v>3</v>
      </c>
      <c r="AV580">
        <v>0</v>
      </c>
      <c r="AW580">
        <v>1</v>
      </c>
      <c r="AX580">
        <v>-1</v>
      </c>
      <c r="AY580">
        <v>0</v>
      </c>
      <c r="AZ580">
        <v>0</v>
      </c>
      <c r="BA580" t="s">
        <v>3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V580">
        <v>0</v>
      </c>
      <c r="CW580">
        <v>0</v>
      </c>
      <c r="CX580">
        <f>ROUND(Y580*Source!I209,9)</f>
        <v>245</v>
      </c>
      <c r="CY580">
        <f t="shared" si="299"/>
        <v>17.5</v>
      </c>
      <c r="CZ580">
        <f t="shared" si="300"/>
        <v>17.5</v>
      </c>
      <c r="DA580">
        <f t="shared" si="301"/>
        <v>1</v>
      </c>
      <c r="DB580">
        <f t="shared" si="302"/>
        <v>612.5</v>
      </c>
      <c r="DC580">
        <f t="shared" si="303"/>
        <v>0</v>
      </c>
      <c r="DD580" t="s">
        <v>3</v>
      </c>
      <c r="DE580" t="s">
        <v>3</v>
      </c>
      <c r="DF580">
        <f t="shared" si="297"/>
        <v>4287.5</v>
      </c>
      <c r="DG580">
        <f t="shared" si="295"/>
        <v>0</v>
      </c>
      <c r="DH580">
        <f t="shared" si="296"/>
        <v>0</v>
      </c>
      <c r="DI580">
        <f t="shared" si="305"/>
        <v>0</v>
      </c>
      <c r="DJ580">
        <f t="shared" si="304"/>
        <v>4287.5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">
      <c r="A581">
        <f>ROW(Source!A210)</f>
        <v>210</v>
      </c>
      <c r="B581">
        <v>59204059</v>
      </c>
      <c r="C581">
        <v>60526938</v>
      </c>
      <c r="D581">
        <v>58266404</v>
      </c>
      <c r="E581">
        <v>1080</v>
      </c>
      <c r="F581">
        <v>1</v>
      </c>
      <c r="G581">
        <v>1080</v>
      </c>
      <c r="H581">
        <v>1</v>
      </c>
      <c r="I581" t="s">
        <v>859</v>
      </c>
      <c r="J581" t="s">
        <v>3</v>
      </c>
      <c r="K581" t="s">
        <v>860</v>
      </c>
      <c r="L581">
        <v>1191</v>
      </c>
      <c r="N581">
        <v>1013</v>
      </c>
      <c r="O581" t="s">
        <v>861</v>
      </c>
      <c r="P581" t="s">
        <v>861</v>
      </c>
      <c r="Q581">
        <v>1</v>
      </c>
      <c r="W581">
        <v>0</v>
      </c>
      <c r="X581">
        <v>476480486</v>
      </c>
      <c r="Y581">
        <f>((AT581*1.15)*1.1)</f>
        <v>0.3795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1</v>
      </c>
      <c r="AK581">
        <v>1</v>
      </c>
      <c r="AL581">
        <v>1</v>
      </c>
      <c r="AM581">
        <v>5</v>
      </c>
      <c r="AN581">
        <v>0</v>
      </c>
      <c r="AO581">
        <v>1</v>
      </c>
      <c r="AP581">
        <v>1</v>
      </c>
      <c r="AQ581">
        <v>0</v>
      </c>
      <c r="AR581">
        <v>0</v>
      </c>
      <c r="AS581" t="s">
        <v>3</v>
      </c>
      <c r="AT581">
        <v>0.3</v>
      </c>
      <c r="AU581" t="s">
        <v>26</v>
      </c>
      <c r="AV581">
        <v>1</v>
      </c>
      <c r="AW581">
        <v>2</v>
      </c>
      <c r="AX581">
        <v>60526947</v>
      </c>
      <c r="AY581">
        <v>1</v>
      </c>
      <c r="AZ581">
        <v>0</v>
      </c>
      <c r="BA581">
        <v>599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U581">
        <f>ROUND(AT581*Source!I210*AH581*AL581,2)</f>
        <v>0</v>
      </c>
      <c r="CV581">
        <f>ROUND(Y581*Source!I210,9)</f>
        <v>2.6564999999999999</v>
      </c>
      <c r="CW581">
        <v>0</v>
      </c>
      <c r="CX581">
        <f>ROUND(Y581*Source!I210,9)</f>
        <v>2.6564999999999999</v>
      </c>
      <c r="CY581">
        <f>AD581</f>
        <v>0</v>
      </c>
      <c r="CZ581">
        <f>AH581</f>
        <v>0</v>
      </c>
      <c r="DA581">
        <f>AL581</f>
        <v>1</v>
      </c>
      <c r="DB581">
        <f>ROUND(((ROUND(AT581*CZ581,2)*1.15)*1.1),6)</f>
        <v>0</v>
      </c>
      <c r="DC581">
        <f>ROUND(((ROUND(AT581*AG581,2)*1.15)*1.1),6)</f>
        <v>0</v>
      </c>
      <c r="DD581" t="s">
        <v>3</v>
      </c>
      <c r="DE581" t="s">
        <v>3</v>
      </c>
      <c r="DF581">
        <f t="shared" si="297"/>
        <v>0</v>
      </c>
      <c r="DG581">
        <f t="shared" si="295"/>
        <v>0</v>
      </c>
      <c r="DH581">
        <f t="shared" si="296"/>
        <v>0</v>
      </c>
      <c r="DI581">
        <f t="shared" si="305"/>
        <v>0</v>
      </c>
      <c r="DJ581">
        <f>DI581</f>
        <v>0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">
      <c r="A582">
        <f>ROW(Source!A210)</f>
        <v>210</v>
      </c>
      <c r="B582">
        <v>59204059</v>
      </c>
      <c r="C582">
        <v>60526938</v>
      </c>
      <c r="D582">
        <v>58340578</v>
      </c>
      <c r="E582">
        <v>1</v>
      </c>
      <c r="F582">
        <v>1</v>
      </c>
      <c r="G582">
        <v>1080</v>
      </c>
      <c r="H582">
        <v>2</v>
      </c>
      <c r="I582" t="s">
        <v>862</v>
      </c>
      <c r="J582" t="s">
        <v>863</v>
      </c>
      <c r="K582" t="s">
        <v>864</v>
      </c>
      <c r="L582">
        <v>1368</v>
      </c>
      <c r="N582">
        <v>1011</v>
      </c>
      <c r="O582" t="s">
        <v>865</v>
      </c>
      <c r="P582" t="s">
        <v>865</v>
      </c>
      <c r="Q582">
        <v>1</v>
      </c>
      <c r="W582">
        <v>0</v>
      </c>
      <c r="X582">
        <v>-1985943078</v>
      </c>
      <c r="Y582">
        <f>((AT582*1.25)*1.1)</f>
        <v>1.3750000000000002E-2</v>
      </c>
      <c r="AA582">
        <v>0</v>
      </c>
      <c r="AB582">
        <v>1445.28</v>
      </c>
      <c r="AC582">
        <v>740.47</v>
      </c>
      <c r="AD582">
        <v>0</v>
      </c>
      <c r="AE582">
        <v>0</v>
      </c>
      <c r="AF582">
        <v>83.1</v>
      </c>
      <c r="AG582">
        <v>12.62</v>
      </c>
      <c r="AH582">
        <v>0</v>
      </c>
      <c r="AI582">
        <v>1</v>
      </c>
      <c r="AJ582">
        <v>16.3</v>
      </c>
      <c r="AK582">
        <v>54.99</v>
      </c>
      <c r="AL582">
        <v>1</v>
      </c>
      <c r="AM582">
        <v>2</v>
      </c>
      <c r="AN582">
        <v>0</v>
      </c>
      <c r="AO582">
        <v>1</v>
      </c>
      <c r="AP582">
        <v>1</v>
      </c>
      <c r="AQ582">
        <v>0</v>
      </c>
      <c r="AR582">
        <v>0</v>
      </c>
      <c r="AS582" t="s">
        <v>3</v>
      </c>
      <c r="AT582">
        <v>0.01</v>
      </c>
      <c r="AU582" t="s">
        <v>866</v>
      </c>
      <c r="AV582">
        <v>0</v>
      </c>
      <c r="AW582">
        <v>2</v>
      </c>
      <c r="AX582">
        <v>60526948</v>
      </c>
      <c r="AY582">
        <v>1</v>
      </c>
      <c r="AZ582">
        <v>0</v>
      </c>
      <c r="BA582">
        <v>600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f>ROUND(Y582*Source!I210*DO582,9)</f>
        <v>1.2146749999999999</v>
      </c>
      <c r="CX582">
        <f>ROUND(Y582*Source!I210,9)</f>
        <v>9.6250000000000002E-2</v>
      </c>
      <c r="CY582">
        <f>AB582</f>
        <v>1445.28</v>
      </c>
      <c r="CZ582">
        <f>AF582</f>
        <v>83.1</v>
      </c>
      <c r="DA582">
        <f>AJ582</f>
        <v>16.3</v>
      </c>
      <c r="DB582">
        <f>ROUND(((ROUND(AT582*CZ582,2)*1.25)*1.1),6)</f>
        <v>1.1412500000000001</v>
      </c>
      <c r="DC582">
        <f>ROUND(((ROUND(AT582*AG582,2)*1.25)*1.1),6)</f>
        <v>0.17874999999999999</v>
      </c>
      <c r="DD582" t="s">
        <v>3</v>
      </c>
      <c r="DE582" t="s">
        <v>3</v>
      </c>
      <c r="DF582">
        <f t="shared" si="297"/>
        <v>0</v>
      </c>
      <c r="DG582">
        <f>ROUND(ROUND(AF582*AJ582,2)*CX582,2)</f>
        <v>130.37</v>
      </c>
      <c r="DH582">
        <f>ROUND(ROUND(AG582*AK582,2)*CX582,2)</f>
        <v>66.790000000000006</v>
      </c>
      <c r="DI582">
        <f t="shared" si="305"/>
        <v>0</v>
      </c>
      <c r="DJ582">
        <f>DG582</f>
        <v>130.37</v>
      </c>
      <c r="DK582">
        <v>0</v>
      </c>
      <c r="DL582" t="s">
        <v>867</v>
      </c>
      <c r="DM582">
        <v>0</v>
      </c>
      <c r="DN582" t="s">
        <v>861</v>
      </c>
      <c r="DO582">
        <v>12.62</v>
      </c>
    </row>
    <row r="583" spans="1:119" x14ac:dyDescent="0.2">
      <c r="A583">
        <f>ROW(Source!A210)</f>
        <v>210</v>
      </c>
      <c r="B583">
        <v>59204059</v>
      </c>
      <c r="C583">
        <v>60526938</v>
      </c>
      <c r="D583">
        <v>58310526</v>
      </c>
      <c r="E583">
        <v>1</v>
      </c>
      <c r="F583">
        <v>1</v>
      </c>
      <c r="G583">
        <v>1080</v>
      </c>
      <c r="H583">
        <v>3</v>
      </c>
      <c r="I583" t="s">
        <v>894</v>
      </c>
      <c r="J583" t="s">
        <v>895</v>
      </c>
      <c r="K583" t="s">
        <v>896</v>
      </c>
      <c r="L583">
        <v>1346</v>
      </c>
      <c r="N583">
        <v>1009</v>
      </c>
      <c r="O583" t="s">
        <v>880</v>
      </c>
      <c r="P583" t="s">
        <v>880</v>
      </c>
      <c r="Q583">
        <v>1</v>
      </c>
      <c r="W583">
        <v>0</v>
      </c>
      <c r="X583">
        <v>-1011812427</v>
      </c>
      <c r="Y583">
        <f t="shared" ref="Y583:Y588" si="306">AT583</f>
        <v>0.01</v>
      </c>
      <c r="AA583">
        <v>272.7</v>
      </c>
      <c r="AB583">
        <v>0</v>
      </c>
      <c r="AC583">
        <v>0</v>
      </c>
      <c r="AD583">
        <v>0</v>
      </c>
      <c r="AE583">
        <v>37.979999999999997</v>
      </c>
      <c r="AF583">
        <v>0</v>
      </c>
      <c r="AG583">
        <v>0</v>
      </c>
      <c r="AH583">
        <v>0</v>
      </c>
      <c r="AI583">
        <v>7.18</v>
      </c>
      <c r="AJ583">
        <v>1</v>
      </c>
      <c r="AK583">
        <v>1</v>
      </c>
      <c r="AL583">
        <v>1</v>
      </c>
      <c r="AM583">
        <v>2</v>
      </c>
      <c r="AN583">
        <v>0</v>
      </c>
      <c r="AO583">
        <v>1</v>
      </c>
      <c r="AP583">
        <v>1</v>
      </c>
      <c r="AQ583">
        <v>0</v>
      </c>
      <c r="AR583">
        <v>0</v>
      </c>
      <c r="AS583" t="s">
        <v>3</v>
      </c>
      <c r="AT583">
        <v>0.01</v>
      </c>
      <c r="AU583" t="s">
        <v>3</v>
      </c>
      <c r="AV583">
        <v>0</v>
      </c>
      <c r="AW583">
        <v>2</v>
      </c>
      <c r="AX583">
        <v>60526949</v>
      </c>
      <c r="AY583">
        <v>1</v>
      </c>
      <c r="AZ583">
        <v>0</v>
      </c>
      <c r="BA583">
        <v>601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V583">
        <v>0</v>
      </c>
      <c r="CW583">
        <v>0</v>
      </c>
      <c r="CX583">
        <f>ROUND(Y583*Source!I210,9)</f>
        <v>7.0000000000000007E-2</v>
      </c>
      <c r="CY583">
        <f t="shared" ref="CY583:CY588" si="307">AA583</f>
        <v>272.7</v>
      </c>
      <c r="CZ583">
        <f t="shared" ref="CZ583:CZ588" si="308">AE583</f>
        <v>37.979999999999997</v>
      </c>
      <c r="DA583">
        <f t="shared" ref="DA583:DA588" si="309">AI583</f>
        <v>7.18</v>
      </c>
      <c r="DB583">
        <f t="shared" ref="DB583:DB588" si="310">ROUND(ROUND(AT583*CZ583,2),6)</f>
        <v>0.38</v>
      </c>
      <c r="DC583">
        <f t="shared" ref="DC583:DC588" si="311">ROUND(ROUND(AT583*AG583,2),6)</f>
        <v>0</v>
      </c>
      <c r="DD583" t="s">
        <v>3</v>
      </c>
      <c r="DE583" t="s">
        <v>3</v>
      </c>
      <c r="DF583">
        <f t="shared" ref="DF583:DF588" si="312">ROUND(ROUND(AE583*AI583,2)*CX583,2)</f>
        <v>19.09</v>
      </c>
      <c r="DG583">
        <f t="shared" ref="DG583:DG596" si="313">ROUND(ROUND(AF583,2)*CX583,2)</f>
        <v>0</v>
      </c>
      <c r="DH583">
        <f t="shared" ref="DH583:DH596" si="314">ROUND(ROUND(AG583,2)*CX583,2)</f>
        <v>0</v>
      </c>
      <c r="DI583">
        <f t="shared" si="305"/>
        <v>0</v>
      </c>
      <c r="DJ583">
        <f t="shared" ref="DJ583:DJ588" si="315">DF583</f>
        <v>19.09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">
      <c r="A584">
        <f>ROW(Source!A210)</f>
        <v>210</v>
      </c>
      <c r="B584">
        <v>59204059</v>
      </c>
      <c r="C584">
        <v>60526938</v>
      </c>
      <c r="D584">
        <v>58309084</v>
      </c>
      <c r="E584">
        <v>1</v>
      </c>
      <c r="F584">
        <v>1</v>
      </c>
      <c r="G584">
        <v>1080</v>
      </c>
      <c r="H584">
        <v>3</v>
      </c>
      <c r="I584" t="s">
        <v>907</v>
      </c>
      <c r="J584" t="s">
        <v>908</v>
      </c>
      <c r="K584" t="s">
        <v>909</v>
      </c>
      <c r="L584">
        <v>1348</v>
      </c>
      <c r="N584">
        <v>1009</v>
      </c>
      <c r="O584" t="s">
        <v>900</v>
      </c>
      <c r="P584" t="s">
        <v>900</v>
      </c>
      <c r="Q584">
        <v>1000</v>
      </c>
      <c r="W584">
        <v>0</v>
      </c>
      <c r="X584">
        <v>356473523</v>
      </c>
      <c r="Y584">
        <f t="shared" si="306"/>
        <v>2.0000000000000002E-5</v>
      </c>
      <c r="AA584">
        <v>55779.05</v>
      </c>
      <c r="AB584">
        <v>0</v>
      </c>
      <c r="AC584">
        <v>0</v>
      </c>
      <c r="AD584">
        <v>0</v>
      </c>
      <c r="AE584">
        <v>16214.84</v>
      </c>
      <c r="AF584">
        <v>0</v>
      </c>
      <c r="AG584">
        <v>0</v>
      </c>
      <c r="AH584">
        <v>0</v>
      </c>
      <c r="AI584">
        <v>3.44</v>
      </c>
      <c r="AJ584">
        <v>1</v>
      </c>
      <c r="AK584">
        <v>1</v>
      </c>
      <c r="AL584">
        <v>1</v>
      </c>
      <c r="AM584">
        <v>2</v>
      </c>
      <c r="AN584">
        <v>0</v>
      </c>
      <c r="AO584">
        <v>1</v>
      </c>
      <c r="AP584">
        <v>1</v>
      </c>
      <c r="AQ584">
        <v>0</v>
      </c>
      <c r="AR584">
        <v>0</v>
      </c>
      <c r="AS584" t="s">
        <v>3</v>
      </c>
      <c r="AT584">
        <v>2.0000000000000002E-5</v>
      </c>
      <c r="AU584" t="s">
        <v>3</v>
      </c>
      <c r="AV584">
        <v>0</v>
      </c>
      <c r="AW584">
        <v>2</v>
      </c>
      <c r="AX584">
        <v>60526950</v>
      </c>
      <c r="AY584">
        <v>1</v>
      </c>
      <c r="AZ584">
        <v>0</v>
      </c>
      <c r="BA584">
        <v>602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ROUND(Y584*Source!I210,9)</f>
        <v>1.3999999999999999E-4</v>
      </c>
      <c r="CY584">
        <f t="shared" si="307"/>
        <v>55779.05</v>
      </c>
      <c r="CZ584">
        <f t="shared" si="308"/>
        <v>16214.84</v>
      </c>
      <c r="DA584">
        <f t="shared" si="309"/>
        <v>3.44</v>
      </c>
      <c r="DB584">
        <f t="shared" si="310"/>
        <v>0.32</v>
      </c>
      <c r="DC584">
        <f t="shared" si="311"/>
        <v>0</v>
      </c>
      <c r="DD584" t="s">
        <v>3</v>
      </c>
      <c r="DE584" t="s">
        <v>3</v>
      </c>
      <c r="DF584">
        <f t="shared" si="312"/>
        <v>7.81</v>
      </c>
      <c r="DG584">
        <f t="shared" si="313"/>
        <v>0</v>
      </c>
      <c r="DH584">
        <f t="shared" si="314"/>
        <v>0</v>
      </c>
      <c r="DI584">
        <f t="shared" si="305"/>
        <v>0</v>
      </c>
      <c r="DJ584">
        <f t="shared" si="315"/>
        <v>7.81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">
      <c r="A585">
        <f>ROW(Source!A210)</f>
        <v>210</v>
      </c>
      <c r="B585">
        <v>59204059</v>
      </c>
      <c r="C585">
        <v>60526938</v>
      </c>
      <c r="D585">
        <v>58309253</v>
      </c>
      <c r="E585">
        <v>1</v>
      </c>
      <c r="F585">
        <v>1</v>
      </c>
      <c r="G585">
        <v>1080</v>
      </c>
      <c r="H585">
        <v>3</v>
      </c>
      <c r="I585" t="s">
        <v>910</v>
      </c>
      <c r="J585" t="s">
        <v>911</v>
      </c>
      <c r="K585" t="s">
        <v>912</v>
      </c>
      <c r="L585">
        <v>1346</v>
      </c>
      <c r="N585">
        <v>1009</v>
      </c>
      <c r="O585" t="s">
        <v>880</v>
      </c>
      <c r="P585" t="s">
        <v>880</v>
      </c>
      <c r="Q585">
        <v>1</v>
      </c>
      <c r="W585">
        <v>0</v>
      </c>
      <c r="X585">
        <v>1135396300</v>
      </c>
      <c r="Y585">
        <f t="shared" si="306"/>
        <v>0.01</v>
      </c>
      <c r="AA585">
        <v>85.4</v>
      </c>
      <c r="AB585">
        <v>0</v>
      </c>
      <c r="AC585">
        <v>0</v>
      </c>
      <c r="AD585">
        <v>0</v>
      </c>
      <c r="AE585">
        <v>20.190000000000001</v>
      </c>
      <c r="AF585">
        <v>0</v>
      </c>
      <c r="AG585">
        <v>0</v>
      </c>
      <c r="AH585">
        <v>0</v>
      </c>
      <c r="AI585">
        <v>4.2300000000000004</v>
      </c>
      <c r="AJ585">
        <v>1</v>
      </c>
      <c r="AK585">
        <v>1</v>
      </c>
      <c r="AL585">
        <v>1</v>
      </c>
      <c r="AM585">
        <v>2</v>
      </c>
      <c r="AN585">
        <v>0</v>
      </c>
      <c r="AO585">
        <v>1</v>
      </c>
      <c r="AP585">
        <v>1</v>
      </c>
      <c r="AQ585">
        <v>0</v>
      </c>
      <c r="AR585">
        <v>0</v>
      </c>
      <c r="AS585" t="s">
        <v>3</v>
      </c>
      <c r="AT585">
        <v>0.01</v>
      </c>
      <c r="AU585" t="s">
        <v>3</v>
      </c>
      <c r="AV585">
        <v>0</v>
      </c>
      <c r="AW585">
        <v>2</v>
      </c>
      <c r="AX585">
        <v>60526951</v>
      </c>
      <c r="AY585">
        <v>1</v>
      </c>
      <c r="AZ585">
        <v>0</v>
      </c>
      <c r="BA585">
        <v>603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v>0</v>
      </c>
      <c r="CX585">
        <f>ROUND(Y585*Source!I210,9)</f>
        <v>7.0000000000000007E-2</v>
      </c>
      <c r="CY585">
        <f t="shared" si="307"/>
        <v>85.4</v>
      </c>
      <c r="CZ585">
        <f t="shared" si="308"/>
        <v>20.190000000000001</v>
      </c>
      <c r="DA585">
        <f t="shared" si="309"/>
        <v>4.2300000000000004</v>
      </c>
      <c r="DB585">
        <f t="shared" si="310"/>
        <v>0.2</v>
      </c>
      <c r="DC585">
        <f t="shared" si="311"/>
        <v>0</v>
      </c>
      <c r="DD585" t="s">
        <v>3</v>
      </c>
      <c r="DE585" t="s">
        <v>3</v>
      </c>
      <c r="DF585">
        <f t="shared" si="312"/>
        <v>5.98</v>
      </c>
      <c r="DG585">
        <f t="shared" si="313"/>
        <v>0</v>
      </c>
      <c r="DH585">
        <f t="shared" si="314"/>
        <v>0</v>
      </c>
      <c r="DI585">
        <f t="shared" si="305"/>
        <v>0</v>
      </c>
      <c r="DJ585">
        <f t="shared" si="315"/>
        <v>5.98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">
      <c r="A586">
        <f>ROW(Source!A210)</f>
        <v>210</v>
      </c>
      <c r="B586">
        <v>59204059</v>
      </c>
      <c r="C586">
        <v>60526938</v>
      </c>
      <c r="D586">
        <v>58327518</v>
      </c>
      <c r="E586">
        <v>1</v>
      </c>
      <c r="F586">
        <v>1</v>
      </c>
      <c r="G586">
        <v>1080</v>
      </c>
      <c r="H586">
        <v>3</v>
      </c>
      <c r="I586" t="s">
        <v>81</v>
      </c>
      <c r="J586" t="s">
        <v>83</v>
      </c>
      <c r="K586" t="s">
        <v>82</v>
      </c>
      <c r="L586">
        <v>1354</v>
      </c>
      <c r="N586">
        <v>1010</v>
      </c>
      <c r="O586" t="s">
        <v>39</v>
      </c>
      <c r="P586" t="s">
        <v>39</v>
      </c>
      <c r="Q586">
        <v>1</v>
      </c>
      <c r="W586">
        <v>0</v>
      </c>
      <c r="X586">
        <v>-754980731</v>
      </c>
      <c r="Y586">
        <f t="shared" si="306"/>
        <v>1</v>
      </c>
      <c r="AA586">
        <v>1403.17</v>
      </c>
      <c r="AB586">
        <v>0</v>
      </c>
      <c r="AC586">
        <v>0</v>
      </c>
      <c r="AD586">
        <v>0</v>
      </c>
      <c r="AE586">
        <v>74.36</v>
      </c>
      <c r="AF586">
        <v>0</v>
      </c>
      <c r="AG586">
        <v>0</v>
      </c>
      <c r="AH586">
        <v>0</v>
      </c>
      <c r="AI586">
        <v>18.87</v>
      </c>
      <c r="AJ586">
        <v>1</v>
      </c>
      <c r="AK586">
        <v>1</v>
      </c>
      <c r="AL586">
        <v>1</v>
      </c>
      <c r="AM586">
        <v>0</v>
      </c>
      <c r="AN586">
        <v>0</v>
      </c>
      <c r="AO586">
        <v>0</v>
      </c>
      <c r="AP586">
        <v>1</v>
      </c>
      <c r="AQ586">
        <v>0</v>
      </c>
      <c r="AR586">
        <v>0</v>
      </c>
      <c r="AS586" t="s">
        <v>3</v>
      </c>
      <c r="AT586">
        <v>1</v>
      </c>
      <c r="AU586" t="s">
        <v>3</v>
      </c>
      <c r="AV586">
        <v>0</v>
      </c>
      <c r="AW586">
        <v>1</v>
      </c>
      <c r="AX586">
        <v>-1</v>
      </c>
      <c r="AY586">
        <v>0</v>
      </c>
      <c r="AZ586">
        <v>0</v>
      </c>
      <c r="BA586" t="s">
        <v>3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v>0</v>
      </c>
      <c r="CX586">
        <f>ROUND(Y586*Source!I210,9)</f>
        <v>7</v>
      </c>
      <c r="CY586">
        <f t="shared" si="307"/>
        <v>1403.17</v>
      </c>
      <c r="CZ586">
        <f t="shared" si="308"/>
        <v>74.36</v>
      </c>
      <c r="DA586">
        <f t="shared" si="309"/>
        <v>18.87</v>
      </c>
      <c r="DB586">
        <f t="shared" si="310"/>
        <v>74.36</v>
      </c>
      <c r="DC586">
        <f t="shared" si="311"/>
        <v>0</v>
      </c>
      <c r="DD586" t="s">
        <v>3</v>
      </c>
      <c r="DE586" t="s">
        <v>3</v>
      </c>
      <c r="DF586">
        <f t="shared" si="312"/>
        <v>9822.19</v>
      </c>
      <c r="DG586">
        <f t="shared" si="313"/>
        <v>0</v>
      </c>
      <c r="DH586">
        <f t="shared" si="314"/>
        <v>0</v>
      </c>
      <c r="DI586">
        <f t="shared" si="305"/>
        <v>0</v>
      </c>
      <c r="DJ586">
        <f t="shared" si="315"/>
        <v>9822.19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">
      <c r="A587">
        <f>ROW(Source!A210)</f>
        <v>210</v>
      </c>
      <c r="B587">
        <v>59204059</v>
      </c>
      <c r="C587">
        <v>60526938</v>
      </c>
      <c r="D587">
        <v>58328762</v>
      </c>
      <c r="E587">
        <v>1</v>
      </c>
      <c r="F587">
        <v>1</v>
      </c>
      <c r="G587">
        <v>1080</v>
      </c>
      <c r="H587">
        <v>3</v>
      </c>
      <c r="I587" t="s">
        <v>955</v>
      </c>
      <c r="J587" t="s">
        <v>956</v>
      </c>
      <c r="K587" t="s">
        <v>957</v>
      </c>
      <c r="L587">
        <v>1354</v>
      </c>
      <c r="N587">
        <v>1010</v>
      </c>
      <c r="O587" t="s">
        <v>39</v>
      </c>
      <c r="P587" t="s">
        <v>39</v>
      </c>
      <c r="Q587">
        <v>1</v>
      </c>
      <c r="W587">
        <v>0</v>
      </c>
      <c r="X587">
        <v>1139327792</v>
      </c>
      <c r="Y587">
        <f t="shared" si="306"/>
        <v>2</v>
      </c>
      <c r="AA587">
        <v>121.49</v>
      </c>
      <c r="AB587">
        <v>0</v>
      </c>
      <c r="AC587">
        <v>0</v>
      </c>
      <c r="AD587">
        <v>0</v>
      </c>
      <c r="AE587">
        <v>12.41</v>
      </c>
      <c r="AF587">
        <v>0</v>
      </c>
      <c r="AG587">
        <v>0</v>
      </c>
      <c r="AH587">
        <v>0</v>
      </c>
      <c r="AI587">
        <v>9.7899999999999991</v>
      </c>
      <c r="AJ587">
        <v>1</v>
      </c>
      <c r="AK587">
        <v>1</v>
      </c>
      <c r="AL587">
        <v>1</v>
      </c>
      <c r="AM587">
        <v>2</v>
      </c>
      <c r="AN587">
        <v>0</v>
      </c>
      <c r="AO587">
        <v>1</v>
      </c>
      <c r="AP587">
        <v>1</v>
      </c>
      <c r="AQ587">
        <v>0</v>
      </c>
      <c r="AR587">
        <v>0</v>
      </c>
      <c r="AS587" t="s">
        <v>3</v>
      </c>
      <c r="AT587">
        <v>2</v>
      </c>
      <c r="AU587" t="s">
        <v>3</v>
      </c>
      <c r="AV587">
        <v>0</v>
      </c>
      <c r="AW587">
        <v>2</v>
      </c>
      <c r="AX587">
        <v>60526952</v>
      </c>
      <c r="AY587">
        <v>1</v>
      </c>
      <c r="AZ587">
        <v>0</v>
      </c>
      <c r="BA587">
        <v>604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V587">
        <v>0</v>
      </c>
      <c r="CW587">
        <v>0</v>
      </c>
      <c r="CX587">
        <f>ROUND(Y587*Source!I210,9)</f>
        <v>14</v>
      </c>
      <c r="CY587">
        <f t="shared" si="307"/>
        <v>121.49</v>
      </c>
      <c r="CZ587">
        <f t="shared" si="308"/>
        <v>12.41</v>
      </c>
      <c r="DA587">
        <f t="shared" si="309"/>
        <v>9.7899999999999991</v>
      </c>
      <c r="DB587">
        <f t="shared" si="310"/>
        <v>24.82</v>
      </c>
      <c r="DC587">
        <f t="shared" si="311"/>
        <v>0</v>
      </c>
      <c r="DD587" t="s">
        <v>3</v>
      </c>
      <c r="DE587" t="s">
        <v>3</v>
      </c>
      <c r="DF587">
        <f t="shared" si="312"/>
        <v>1700.86</v>
      </c>
      <c r="DG587">
        <f t="shared" si="313"/>
        <v>0</v>
      </c>
      <c r="DH587">
        <f t="shared" si="314"/>
        <v>0</v>
      </c>
      <c r="DI587">
        <f t="shared" si="305"/>
        <v>0</v>
      </c>
      <c r="DJ587">
        <f t="shared" si="315"/>
        <v>1700.86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">
      <c r="A588">
        <f>ROW(Source!A210)</f>
        <v>210</v>
      </c>
      <c r="B588">
        <v>59204059</v>
      </c>
      <c r="C588">
        <v>60526938</v>
      </c>
      <c r="D588">
        <v>58328783</v>
      </c>
      <c r="E588">
        <v>1</v>
      </c>
      <c r="F588">
        <v>1</v>
      </c>
      <c r="G588">
        <v>1080</v>
      </c>
      <c r="H588">
        <v>3</v>
      </c>
      <c r="I588" t="s">
        <v>289</v>
      </c>
      <c r="J588" t="s">
        <v>291</v>
      </c>
      <c r="K588" t="s">
        <v>290</v>
      </c>
      <c r="L588">
        <v>1301</v>
      </c>
      <c r="N588">
        <v>1003</v>
      </c>
      <c r="O588" t="s">
        <v>34</v>
      </c>
      <c r="P588" t="s">
        <v>34</v>
      </c>
      <c r="Q588">
        <v>1</v>
      </c>
      <c r="W588">
        <v>0</v>
      </c>
      <c r="X588">
        <v>-1526811387</v>
      </c>
      <c r="Y588">
        <f t="shared" si="306"/>
        <v>35</v>
      </c>
      <c r="AA588">
        <v>289.45</v>
      </c>
      <c r="AB588">
        <v>0</v>
      </c>
      <c r="AC588">
        <v>0</v>
      </c>
      <c r="AD588">
        <v>0</v>
      </c>
      <c r="AE588">
        <v>17.5</v>
      </c>
      <c r="AF588">
        <v>0</v>
      </c>
      <c r="AG588">
        <v>0</v>
      </c>
      <c r="AH588">
        <v>0</v>
      </c>
      <c r="AI588">
        <v>16.54</v>
      </c>
      <c r="AJ588">
        <v>1</v>
      </c>
      <c r="AK588">
        <v>1</v>
      </c>
      <c r="AL588">
        <v>1</v>
      </c>
      <c r="AM588">
        <v>0</v>
      </c>
      <c r="AN588">
        <v>0</v>
      </c>
      <c r="AO588">
        <v>0</v>
      </c>
      <c r="AP588">
        <v>1</v>
      </c>
      <c r="AQ588">
        <v>0</v>
      </c>
      <c r="AR588">
        <v>0</v>
      </c>
      <c r="AS588" t="s">
        <v>3</v>
      </c>
      <c r="AT588">
        <v>35</v>
      </c>
      <c r="AU588" t="s">
        <v>3</v>
      </c>
      <c r="AV588">
        <v>0</v>
      </c>
      <c r="AW588">
        <v>1</v>
      </c>
      <c r="AX588">
        <v>-1</v>
      </c>
      <c r="AY588">
        <v>0</v>
      </c>
      <c r="AZ588">
        <v>0</v>
      </c>
      <c r="BA588" t="s">
        <v>3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v>0</v>
      </c>
      <c r="CX588">
        <f>ROUND(Y588*Source!I210,9)</f>
        <v>245</v>
      </c>
      <c r="CY588">
        <f t="shared" si="307"/>
        <v>289.45</v>
      </c>
      <c r="CZ588">
        <f t="shared" si="308"/>
        <v>17.5</v>
      </c>
      <c r="DA588">
        <f t="shared" si="309"/>
        <v>16.54</v>
      </c>
      <c r="DB588">
        <f t="shared" si="310"/>
        <v>612.5</v>
      </c>
      <c r="DC588">
        <f t="shared" si="311"/>
        <v>0</v>
      </c>
      <c r="DD588" t="s">
        <v>3</v>
      </c>
      <c r="DE588" t="s">
        <v>3</v>
      </c>
      <c r="DF588">
        <f t="shared" si="312"/>
        <v>70915.25</v>
      </c>
      <c r="DG588">
        <f t="shared" si="313"/>
        <v>0</v>
      </c>
      <c r="DH588">
        <f t="shared" si="314"/>
        <v>0</v>
      </c>
      <c r="DI588">
        <f t="shared" si="305"/>
        <v>0</v>
      </c>
      <c r="DJ588">
        <f t="shared" si="315"/>
        <v>70915.25</v>
      </c>
      <c r="DK588">
        <v>0</v>
      </c>
      <c r="DL588" t="s">
        <v>3</v>
      </c>
      <c r="DM588">
        <v>0</v>
      </c>
      <c r="DN588" t="s">
        <v>3</v>
      </c>
      <c r="DO588">
        <v>0</v>
      </c>
    </row>
    <row r="589" spans="1:119" x14ac:dyDescent="0.2">
      <c r="A589">
        <f>ROW(Source!A217)</f>
        <v>217</v>
      </c>
      <c r="B589">
        <v>59204062</v>
      </c>
      <c r="C589">
        <v>60526958</v>
      </c>
      <c r="D589">
        <v>58266404</v>
      </c>
      <c r="E589">
        <v>1080</v>
      </c>
      <c r="F589">
        <v>1</v>
      </c>
      <c r="G589">
        <v>1080</v>
      </c>
      <c r="H589">
        <v>1</v>
      </c>
      <c r="I589" t="s">
        <v>859</v>
      </c>
      <c r="J589" t="s">
        <v>3</v>
      </c>
      <c r="K589" t="s">
        <v>860</v>
      </c>
      <c r="L589">
        <v>1191</v>
      </c>
      <c r="N589">
        <v>1013</v>
      </c>
      <c r="O589" t="s">
        <v>861</v>
      </c>
      <c r="P589" t="s">
        <v>861</v>
      </c>
      <c r="Q589">
        <v>1</v>
      </c>
      <c r="W589">
        <v>0</v>
      </c>
      <c r="X589">
        <v>476480486</v>
      </c>
      <c r="Y589">
        <f>((AT589*1.15)*1.1)</f>
        <v>1.85955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1</v>
      </c>
      <c r="AK589">
        <v>1</v>
      </c>
      <c r="AL589">
        <v>1</v>
      </c>
      <c r="AM589">
        <v>-2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1.47</v>
      </c>
      <c r="AU589" t="s">
        <v>26</v>
      </c>
      <c r="AV589">
        <v>1</v>
      </c>
      <c r="AW589">
        <v>2</v>
      </c>
      <c r="AX589">
        <v>60526966</v>
      </c>
      <c r="AY589">
        <v>1</v>
      </c>
      <c r="AZ589">
        <v>0</v>
      </c>
      <c r="BA589">
        <v>607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U589">
        <f>ROUND(AT589*Source!I217*AH589*AL589,2)</f>
        <v>0</v>
      </c>
      <c r="CV589">
        <f>ROUND(Y589*Source!I217,9)</f>
        <v>0</v>
      </c>
      <c r="CW589">
        <v>0</v>
      </c>
      <c r="CX589">
        <f>ROUND(Y589*Source!I217,9)</f>
        <v>0</v>
      </c>
      <c r="CY589">
        <f>AD589</f>
        <v>0</v>
      </c>
      <c r="CZ589">
        <f>AH589</f>
        <v>0</v>
      </c>
      <c r="DA589">
        <f>AL589</f>
        <v>1</v>
      </c>
      <c r="DB589">
        <f>ROUND(((ROUND(AT589*CZ589,2)*1.15)*1.1),6)</f>
        <v>0</v>
      </c>
      <c r="DC589">
        <f>ROUND(((ROUND(AT589*AG589,2)*1.15)*1.1),6)</f>
        <v>0</v>
      </c>
      <c r="DD589" t="s">
        <v>3</v>
      </c>
      <c r="DE589" t="s">
        <v>3</v>
      </c>
      <c r="DF589">
        <f t="shared" ref="DF589:DF598" si="316">ROUND(ROUND(AE589,2)*CX589,2)</f>
        <v>0</v>
      </c>
      <c r="DG589">
        <f t="shared" si="313"/>
        <v>0</v>
      </c>
      <c r="DH589">
        <f t="shared" si="314"/>
        <v>0</v>
      </c>
      <c r="DI589">
        <f t="shared" si="305"/>
        <v>0</v>
      </c>
      <c r="DJ589">
        <f>DI589</f>
        <v>0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">
      <c r="A590">
        <f>ROW(Source!A217)</f>
        <v>217</v>
      </c>
      <c r="B590">
        <v>59204062</v>
      </c>
      <c r="C590">
        <v>60526958</v>
      </c>
      <c r="D590">
        <v>58340279</v>
      </c>
      <c r="E590">
        <v>1</v>
      </c>
      <c r="F590">
        <v>1</v>
      </c>
      <c r="G590">
        <v>1080</v>
      </c>
      <c r="H590">
        <v>2</v>
      </c>
      <c r="I590" t="s">
        <v>938</v>
      </c>
      <c r="J590" t="s">
        <v>939</v>
      </c>
      <c r="K590" t="s">
        <v>940</v>
      </c>
      <c r="L590">
        <v>1368</v>
      </c>
      <c r="N590">
        <v>1011</v>
      </c>
      <c r="O590" t="s">
        <v>865</v>
      </c>
      <c r="P590" t="s">
        <v>865</v>
      </c>
      <c r="Q590">
        <v>1</v>
      </c>
      <c r="W590">
        <v>0</v>
      </c>
      <c r="X590">
        <v>-2065404138</v>
      </c>
      <c r="Y590">
        <f>((AT590*1.25)*1.1)</f>
        <v>0.48125000000000007</v>
      </c>
      <c r="AA590">
        <v>0</v>
      </c>
      <c r="AB590">
        <v>7.59</v>
      </c>
      <c r="AC590">
        <v>0</v>
      </c>
      <c r="AD590">
        <v>0</v>
      </c>
      <c r="AE590">
        <v>0</v>
      </c>
      <c r="AF590">
        <v>7.11</v>
      </c>
      <c r="AG590">
        <v>0</v>
      </c>
      <c r="AH590">
        <v>0</v>
      </c>
      <c r="AI590">
        <v>1</v>
      </c>
      <c r="AJ590">
        <v>1</v>
      </c>
      <c r="AK590">
        <v>1</v>
      </c>
      <c r="AL590">
        <v>1</v>
      </c>
      <c r="AM590">
        <v>-2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0.35</v>
      </c>
      <c r="AU590" t="s">
        <v>866</v>
      </c>
      <c r="AV590">
        <v>0</v>
      </c>
      <c r="AW590">
        <v>2</v>
      </c>
      <c r="AX590">
        <v>60526967</v>
      </c>
      <c r="AY590">
        <v>1</v>
      </c>
      <c r="AZ590">
        <v>0</v>
      </c>
      <c r="BA590">
        <v>608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f>ROUND(Y590*Source!I217*DO590,9)</f>
        <v>0</v>
      </c>
      <c r="CX590">
        <f>ROUND(Y590*Source!I217,9)</f>
        <v>0</v>
      </c>
      <c r="CY590">
        <f>AB590</f>
        <v>7.59</v>
      </c>
      <c r="CZ590">
        <f>AF590</f>
        <v>7.11</v>
      </c>
      <c r="DA590">
        <f>AJ590</f>
        <v>1</v>
      </c>
      <c r="DB590">
        <f>ROUND(((ROUND(AT590*CZ590,2)*1.25)*1.1),6)</f>
        <v>3.4237500000000001</v>
      </c>
      <c r="DC590">
        <f>ROUND(((ROUND(AT590*AG590,2)*1.25)*1.1),6)</f>
        <v>0</v>
      </c>
      <c r="DD590" t="s">
        <v>3</v>
      </c>
      <c r="DE590" t="s">
        <v>3</v>
      </c>
      <c r="DF590">
        <f t="shared" si="316"/>
        <v>0</v>
      </c>
      <c r="DG590">
        <f t="shared" si="313"/>
        <v>0</v>
      </c>
      <c r="DH590">
        <f t="shared" si="314"/>
        <v>0</v>
      </c>
      <c r="DI590">
        <f t="shared" si="305"/>
        <v>0</v>
      </c>
      <c r="DJ590">
        <f>DG590</f>
        <v>0</v>
      </c>
      <c r="DK590">
        <v>0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">
      <c r="A591">
        <f>ROW(Source!A217)</f>
        <v>217</v>
      </c>
      <c r="B591">
        <v>59204062</v>
      </c>
      <c r="C591">
        <v>60526958</v>
      </c>
      <c r="D591">
        <v>58340578</v>
      </c>
      <c r="E591">
        <v>1</v>
      </c>
      <c r="F591">
        <v>1</v>
      </c>
      <c r="G591">
        <v>1080</v>
      </c>
      <c r="H591">
        <v>2</v>
      </c>
      <c r="I591" t="s">
        <v>862</v>
      </c>
      <c r="J591" t="s">
        <v>863</v>
      </c>
      <c r="K591" t="s">
        <v>864</v>
      </c>
      <c r="L591">
        <v>1368</v>
      </c>
      <c r="N591">
        <v>1011</v>
      </c>
      <c r="O591" t="s">
        <v>865</v>
      </c>
      <c r="P591" t="s">
        <v>865</v>
      </c>
      <c r="Q591">
        <v>1</v>
      </c>
      <c r="W591">
        <v>0</v>
      </c>
      <c r="X591">
        <v>-1985943078</v>
      </c>
      <c r="Y591">
        <f>((AT591*1.25)*1.1)</f>
        <v>1.3750000000000002E-2</v>
      </c>
      <c r="AA591">
        <v>0</v>
      </c>
      <c r="AB591">
        <v>88.67</v>
      </c>
      <c r="AC591">
        <v>13.47</v>
      </c>
      <c r="AD591">
        <v>0</v>
      </c>
      <c r="AE591">
        <v>0</v>
      </c>
      <c r="AF591">
        <v>83.1</v>
      </c>
      <c r="AG591">
        <v>12.62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-2</v>
      </c>
      <c r="AN591">
        <v>0</v>
      </c>
      <c r="AO591">
        <v>1</v>
      </c>
      <c r="AP591">
        <v>1</v>
      </c>
      <c r="AQ591">
        <v>0</v>
      </c>
      <c r="AR591">
        <v>0</v>
      </c>
      <c r="AS591" t="s">
        <v>3</v>
      </c>
      <c r="AT591">
        <v>0.01</v>
      </c>
      <c r="AU591" t="s">
        <v>866</v>
      </c>
      <c r="AV591">
        <v>0</v>
      </c>
      <c r="AW591">
        <v>2</v>
      </c>
      <c r="AX591">
        <v>60526968</v>
      </c>
      <c r="AY591">
        <v>1</v>
      </c>
      <c r="AZ591">
        <v>0</v>
      </c>
      <c r="BA591">
        <v>609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f>ROUND(Y591*Source!I217*DO591,9)</f>
        <v>0</v>
      </c>
      <c r="CX591">
        <f>ROUND(Y591*Source!I217,9)</f>
        <v>0</v>
      </c>
      <c r="CY591">
        <f>AB591</f>
        <v>88.67</v>
      </c>
      <c r="CZ591">
        <f>AF591</f>
        <v>83.1</v>
      </c>
      <c r="DA591">
        <f>AJ591</f>
        <v>1</v>
      </c>
      <c r="DB591">
        <f>ROUND(((ROUND(AT591*CZ591,2)*1.25)*1.1),6)</f>
        <v>1.1412500000000001</v>
      </c>
      <c r="DC591">
        <f>ROUND(((ROUND(AT591*AG591,2)*1.25)*1.1),6)</f>
        <v>0.17874999999999999</v>
      </c>
      <c r="DD591" t="s">
        <v>3</v>
      </c>
      <c r="DE591" t="s">
        <v>3</v>
      </c>
      <c r="DF591">
        <f t="shared" si="316"/>
        <v>0</v>
      </c>
      <c r="DG591">
        <f t="shared" si="313"/>
        <v>0</v>
      </c>
      <c r="DH591">
        <f t="shared" si="314"/>
        <v>0</v>
      </c>
      <c r="DI591">
        <f t="shared" si="305"/>
        <v>0</v>
      </c>
      <c r="DJ591">
        <f>DG591</f>
        <v>0</v>
      </c>
      <c r="DK591">
        <v>0</v>
      </c>
      <c r="DL591" t="s">
        <v>867</v>
      </c>
      <c r="DM591">
        <v>0</v>
      </c>
      <c r="DN591" t="s">
        <v>861</v>
      </c>
      <c r="DO591">
        <v>12.62</v>
      </c>
    </row>
    <row r="592" spans="1:119" x14ac:dyDescent="0.2">
      <c r="A592">
        <f>ROW(Source!A217)</f>
        <v>217</v>
      </c>
      <c r="B592">
        <v>59204062</v>
      </c>
      <c r="C592">
        <v>60526958</v>
      </c>
      <c r="D592">
        <v>58309957</v>
      </c>
      <c r="E592">
        <v>1</v>
      </c>
      <c r="F592">
        <v>1</v>
      </c>
      <c r="G592">
        <v>1080</v>
      </c>
      <c r="H592">
        <v>3</v>
      </c>
      <c r="I592" t="s">
        <v>941</v>
      </c>
      <c r="J592" t="s">
        <v>942</v>
      </c>
      <c r="K592" t="s">
        <v>943</v>
      </c>
      <c r="L592">
        <v>1348</v>
      </c>
      <c r="N592">
        <v>1009</v>
      </c>
      <c r="O592" t="s">
        <v>900</v>
      </c>
      <c r="P592" t="s">
        <v>900</v>
      </c>
      <c r="Q592">
        <v>1000</v>
      </c>
      <c r="W592">
        <v>0</v>
      </c>
      <c r="X592">
        <v>-1106207263</v>
      </c>
      <c r="Y592">
        <f>AT592</f>
        <v>1.3999999999999999E-4</v>
      </c>
      <c r="AA592">
        <v>9879.51</v>
      </c>
      <c r="AB592">
        <v>0</v>
      </c>
      <c r="AC592">
        <v>0</v>
      </c>
      <c r="AD592">
        <v>0</v>
      </c>
      <c r="AE592">
        <v>9879.51</v>
      </c>
      <c r="AF592">
        <v>0</v>
      </c>
      <c r="AG592">
        <v>0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-2</v>
      </c>
      <c r="AN592">
        <v>0</v>
      </c>
      <c r="AO592">
        <v>1</v>
      </c>
      <c r="AP592">
        <v>1</v>
      </c>
      <c r="AQ592">
        <v>0</v>
      </c>
      <c r="AR592">
        <v>0</v>
      </c>
      <c r="AS592" t="s">
        <v>3</v>
      </c>
      <c r="AT592">
        <v>1.3999999999999999E-4</v>
      </c>
      <c r="AU592" t="s">
        <v>3</v>
      </c>
      <c r="AV592">
        <v>0</v>
      </c>
      <c r="AW592">
        <v>2</v>
      </c>
      <c r="AX592">
        <v>60526969</v>
      </c>
      <c r="AY592">
        <v>1</v>
      </c>
      <c r="AZ592">
        <v>0</v>
      </c>
      <c r="BA592">
        <v>610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v>0</v>
      </c>
      <c r="CX592">
        <f>ROUND(Y592*Source!I217,9)</f>
        <v>0</v>
      </c>
      <c r="CY592">
        <f>AA592</f>
        <v>9879.51</v>
      </c>
      <c r="CZ592">
        <f>AE592</f>
        <v>9879.51</v>
      </c>
      <c r="DA592">
        <f>AI592</f>
        <v>1</v>
      </c>
      <c r="DB592">
        <f>ROUND(ROUND(AT592*CZ592,2),6)</f>
        <v>1.38</v>
      </c>
      <c r="DC592">
        <f>ROUND(ROUND(AT592*AG592,2),6)</f>
        <v>0</v>
      </c>
      <c r="DD592" t="s">
        <v>3</v>
      </c>
      <c r="DE592" t="s">
        <v>3</v>
      </c>
      <c r="DF592">
        <f t="shared" si="316"/>
        <v>0</v>
      </c>
      <c r="DG592">
        <f t="shared" si="313"/>
        <v>0</v>
      </c>
      <c r="DH592">
        <f t="shared" si="314"/>
        <v>0</v>
      </c>
      <c r="DI592">
        <f t="shared" si="305"/>
        <v>0</v>
      </c>
      <c r="DJ592">
        <f>DF592</f>
        <v>0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">
      <c r="A593">
        <f>ROW(Source!A217)</f>
        <v>217</v>
      </c>
      <c r="B593">
        <v>59204062</v>
      </c>
      <c r="C593">
        <v>60526958</v>
      </c>
      <c r="D593">
        <v>58308765</v>
      </c>
      <c r="E593">
        <v>1</v>
      </c>
      <c r="F593">
        <v>1</v>
      </c>
      <c r="G593">
        <v>1080</v>
      </c>
      <c r="H593">
        <v>3</v>
      </c>
      <c r="I593" t="s">
        <v>944</v>
      </c>
      <c r="J593" t="s">
        <v>945</v>
      </c>
      <c r="K593" t="s">
        <v>946</v>
      </c>
      <c r="L593">
        <v>1348</v>
      </c>
      <c r="N593">
        <v>1009</v>
      </c>
      <c r="O593" t="s">
        <v>900</v>
      </c>
      <c r="P593" t="s">
        <v>900</v>
      </c>
      <c r="Q593">
        <v>1000</v>
      </c>
      <c r="W593">
        <v>0</v>
      </c>
      <c r="X593">
        <v>-1123198217</v>
      </c>
      <c r="Y593">
        <f>AT593</f>
        <v>1.1000000000000001E-3</v>
      </c>
      <c r="AA593">
        <v>17868.28</v>
      </c>
      <c r="AB593">
        <v>0</v>
      </c>
      <c r="AC593">
        <v>0</v>
      </c>
      <c r="AD593">
        <v>0</v>
      </c>
      <c r="AE593">
        <v>17868.28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-2</v>
      </c>
      <c r="AN593">
        <v>0</v>
      </c>
      <c r="AO593">
        <v>1</v>
      </c>
      <c r="AP593">
        <v>1</v>
      </c>
      <c r="AQ593">
        <v>0</v>
      </c>
      <c r="AR593">
        <v>0</v>
      </c>
      <c r="AS593" t="s">
        <v>3</v>
      </c>
      <c r="AT593">
        <v>1.1000000000000001E-3</v>
      </c>
      <c r="AU593" t="s">
        <v>3</v>
      </c>
      <c r="AV593">
        <v>0</v>
      </c>
      <c r="AW593">
        <v>2</v>
      </c>
      <c r="AX593">
        <v>60526970</v>
      </c>
      <c r="AY593">
        <v>1</v>
      </c>
      <c r="AZ593">
        <v>0</v>
      </c>
      <c r="BA593">
        <v>611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V593">
        <v>0</v>
      </c>
      <c r="CW593">
        <v>0</v>
      </c>
      <c r="CX593">
        <f>ROUND(Y593*Source!I217,9)</f>
        <v>0</v>
      </c>
      <c r="CY593">
        <f>AA593</f>
        <v>17868.28</v>
      </c>
      <c r="CZ593">
        <f>AE593</f>
        <v>17868.28</v>
      </c>
      <c r="DA593">
        <f>AI593</f>
        <v>1</v>
      </c>
      <c r="DB593">
        <f>ROUND(ROUND(AT593*CZ593,2),6)</f>
        <v>19.66</v>
      </c>
      <c r="DC593">
        <f>ROUND(ROUND(AT593*AG593,2),6)</f>
        <v>0</v>
      </c>
      <c r="DD593" t="s">
        <v>3</v>
      </c>
      <c r="DE593" t="s">
        <v>3</v>
      </c>
      <c r="DF593">
        <f t="shared" si="316"/>
        <v>0</v>
      </c>
      <c r="DG593">
        <f t="shared" si="313"/>
        <v>0</v>
      </c>
      <c r="DH593">
        <f t="shared" si="314"/>
        <v>0</v>
      </c>
      <c r="DI593">
        <f t="shared" si="305"/>
        <v>0</v>
      </c>
      <c r="DJ593">
        <f>DF593</f>
        <v>0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">
      <c r="A594">
        <f>ROW(Source!A217)</f>
        <v>217</v>
      </c>
      <c r="B594">
        <v>59204062</v>
      </c>
      <c r="C594">
        <v>60526958</v>
      </c>
      <c r="D594">
        <v>58327131</v>
      </c>
      <c r="E594">
        <v>1</v>
      </c>
      <c r="F594">
        <v>1</v>
      </c>
      <c r="G594">
        <v>1080</v>
      </c>
      <c r="H594">
        <v>3</v>
      </c>
      <c r="I594" t="s">
        <v>296</v>
      </c>
      <c r="J594" t="s">
        <v>298</v>
      </c>
      <c r="K594" t="s">
        <v>297</v>
      </c>
      <c r="L594">
        <v>1354</v>
      </c>
      <c r="N594">
        <v>1010</v>
      </c>
      <c r="O594" t="s">
        <v>39</v>
      </c>
      <c r="P594" t="s">
        <v>39</v>
      </c>
      <c r="Q594">
        <v>1</v>
      </c>
      <c r="W594">
        <v>0</v>
      </c>
      <c r="X594">
        <v>2072886379</v>
      </c>
      <c r="Y594">
        <f>AT594</f>
        <v>1</v>
      </c>
      <c r="AA594">
        <v>611.97</v>
      </c>
      <c r="AB594">
        <v>0</v>
      </c>
      <c r="AC594">
        <v>0</v>
      </c>
      <c r="AD594">
        <v>0</v>
      </c>
      <c r="AE594">
        <v>611.97</v>
      </c>
      <c r="AF594">
        <v>0</v>
      </c>
      <c r="AG594">
        <v>0</v>
      </c>
      <c r="AH594">
        <v>0</v>
      </c>
      <c r="AI594">
        <v>1</v>
      </c>
      <c r="AJ594">
        <v>1</v>
      </c>
      <c r="AK594">
        <v>1</v>
      </c>
      <c r="AL594">
        <v>1</v>
      </c>
      <c r="AM594">
        <v>0</v>
      </c>
      <c r="AN594">
        <v>0</v>
      </c>
      <c r="AO594">
        <v>0</v>
      </c>
      <c r="AP594">
        <v>1</v>
      </c>
      <c r="AQ594">
        <v>0</v>
      </c>
      <c r="AR594">
        <v>0</v>
      </c>
      <c r="AS594" t="s">
        <v>3</v>
      </c>
      <c r="AT594">
        <v>1</v>
      </c>
      <c r="AU594" t="s">
        <v>3</v>
      </c>
      <c r="AV594">
        <v>0</v>
      </c>
      <c r="AW594">
        <v>1</v>
      </c>
      <c r="AX594">
        <v>-1</v>
      </c>
      <c r="AY594">
        <v>0</v>
      </c>
      <c r="AZ594">
        <v>0</v>
      </c>
      <c r="BA594" t="s">
        <v>3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v>0</v>
      </c>
      <c r="CX594">
        <f>ROUND(Y594*Source!I217,9)</f>
        <v>0</v>
      </c>
      <c r="CY594">
        <f>AA594</f>
        <v>611.97</v>
      </c>
      <c r="CZ594">
        <f>AE594</f>
        <v>611.97</v>
      </c>
      <c r="DA594">
        <f>AI594</f>
        <v>1</v>
      </c>
      <c r="DB594">
        <f>ROUND(ROUND(AT594*CZ594,2),6)</f>
        <v>611.97</v>
      </c>
      <c r="DC594">
        <f>ROUND(ROUND(AT594*AG594,2),6)</f>
        <v>0</v>
      </c>
      <c r="DD594" t="s">
        <v>3</v>
      </c>
      <c r="DE594" t="s">
        <v>3</v>
      </c>
      <c r="DF594">
        <f t="shared" si="316"/>
        <v>0</v>
      </c>
      <c r="DG594">
        <f t="shared" si="313"/>
        <v>0</v>
      </c>
      <c r="DH594">
        <f t="shared" si="314"/>
        <v>0</v>
      </c>
      <c r="DI594">
        <f t="shared" si="305"/>
        <v>0</v>
      </c>
      <c r="DJ594">
        <f>DF594</f>
        <v>0</v>
      </c>
      <c r="DK594">
        <v>0</v>
      </c>
      <c r="DL594" t="s">
        <v>3</v>
      </c>
      <c r="DM594">
        <v>0</v>
      </c>
      <c r="DN594" t="s">
        <v>3</v>
      </c>
      <c r="DO594">
        <v>0</v>
      </c>
    </row>
    <row r="595" spans="1:119" x14ac:dyDescent="0.2">
      <c r="A595">
        <f>ROW(Source!A217)</f>
        <v>217</v>
      </c>
      <c r="B595">
        <v>59204062</v>
      </c>
      <c r="C595">
        <v>60526958</v>
      </c>
      <c r="D595">
        <v>58330407</v>
      </c>
      <c r="E595">
        <v>1</v>
      </c>
      <c r="F595">
        <v>1</v>
      </c>
      <c r="G595">
        <v>1080</v>
      </c>
      <c r="H595">
        <v>3</v>
      </c>
      <c r="I595" t="s">
        <v>947</v>
      </c>
      <c r="J595" t="s">
        <v>948</v>
      </c>
      <c r="K595" t="s">
        <v>949</v>
      </c>
      <c r="L595">
        <v>1346</v>
      </c>
      <c r="N595">
        <v>1009</v>
      </c>
      <c r="O595" t="s">
        <v>880</v>
      </c>
      <c r="P595" t="s">
        <v>880</v>
      </c>
      <c r="Q595">
        <v>1</v>
      </c>
      <c r="W595">
        <v>0</v>
      </c>
      <c r="X595">
        <v>883542614</v>
      </c>
      <c r="Y595">
        <f>AT595</f>
        <v>0.02</v>
      </c>
      <c r="AA595">
        <v>19.28</v>
      </c>
      <c r="AB595">
        <v>0</v>
      </c>
      <c r="AC595">
        <v>0</v>
      </c>
      <c r="AD595">
        <v>0</v>
      </c>
      <c r="AE595">
        <v>19.28</v>
      </c>
      <c r="AF595">
        <v>0</v>
      </c>
      <c r="AG595">
        <v>0</v>
      </c>
      <c r="AH595">
        <v>0</v>
      </c>
      <c r="AI595">
        <v>1</v>
      </c>
      <c r="AJ595">
        <v>1</v>
      </c>
      <c r="AK595">
        <v>1</v>
      </c>
      <c r="AL595">
        <v>1</v>
      </c>
      <c r="AM595">
        <v>-2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0.02</v>
      </c>
      <c r="AU595" t="s">
        <v>3</v>
      </c>
      <c r="AV595">
        <v>0</v>
      </c>
      <c r="AW595">
        <v>2</v>
      </c>
      <c r="AX595">
        <v>60526971</v>
      </c>
      <c r="AY595">
        <v>1</v>
      </c>
      <c r="AZ595">
        <v>0</v>
      </c>
      <c r="BA595">
        <v>612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V595">
        <v>0</v>
      </c>
      <c r="CW595">
        <v>0</v>
      </c>
      <c r="CX595">
        <f>ROUND(Y595*Source!I217,9)</f>
        <v>0</v>
      </c>
      <c r="CY595">
        <f>AA595</f>
        <v>19.28</v>
      </c>
      <c r="CZ595">
        <f>AE595</f>
        <v>19.28</v>
      </c>
      <c r="DA595">
        <f>AI595</f>
        <v>1</v>
      </c>
      <c r="DB595">
        <f>ROUND(ROUND(AT595*CZ595,2),6)</f>
        <v>0.39</v>
      </c>
      <c r="DC595">
        <f>ROUND(ROUND(AT595*AG595,2),6)</f>
        <v>0</v>
      </c>
      <c r="DD595" t="s">
        <v>3</v>
      </c>
      <c r="DE595" t="s">
        <v>3</v>
      </c>
      <c r="DF595">
        <f t="shared" si="316"/>
        <v>0</v>
      </c>
      <c r="DG595">
        <f t="shared" si="313"/>
        <v>0</v>
      </c>
      <c r="DH595">
        <f t="shared" si="314"/>
        <v>0</v>
      </c>
      <c r="DI595">
        <f t="shared" si="305"/>
        <v>0</v>
      </c>
      <c r="DJ595">
        <f>DF595</f>
        <v>0</v>
      </c>
      <c r="DK595">
        <v>0</v>
      </c>
      <c r="DL595" t="s">
        <v>3</v>
      </c>
      <c r="DM595">
        <v>0</v>
      </c>
      <c r="DN595" t="s">
        <v>3</v>
      </c>
      <c r="DO595">
        <v>0</v>
      </c>
    </row>
    <row r="596" spans="1:119" x14ac:dyDescent="0.2">
      <c r="A596">
        <f>ROW(Source!A218)</f>
        <v>218</v>
      </c>
      <c r="B596">
        <v>59204059</v>
      </c>
      <c r="C596">
        <v>60526958</v>
      </c>
      <c r="D596">
        <v>58266404</v>
      </c>
      <c r="E596">
        <v>1080</v>
      </c>
      <c r="F596">
        <v>1</v>
      </c>
      <c r="G596">
        <v>1080</v>
      </c>
      <c r="H596">
        <v>1</v>
      </c>
      <c r="I596" t="s">
        <v>859</v>
      </c>
      <c r="J596" t="s">
        <v>3</v>
      </c>
      <c r="K596" t="s">
        <v>860</v>
      </c>
      <c r="L596">
        <v>1191</v>
      </c>
      <c r="N596">
        <v>1013</v>
      </c>
      <c r="O596" t="s">
        <v>861</v>
      </c>
      <c r="P596" t="s">
        <v>861</v>
      </c>
      <c r="Q596">
        <v>1</v>
      </c>
      <c r="W596">
        <v>0</v>
      </c>
      <c r="X596">
        <v>476480486</v>
      </c>
      <c r="Y596">
        <f>((AT596*1.15)*1.1)</f>
        <v>1.85955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1</v>
      </c>
      <c r="AK596">
        <v>1</v>
      </c>
      <c r="AL596">
        <v>1</v>
      </c>
      <c r="AM596">
        <v>5</v>
      </c>
      <c r="AN596">
        <v>0</v>
      </c>
      <c r="AO596">
        <v>1</v>
      </c>
      <c r="AP596">
        <v>1</v>
      </c>
      <c r="AQ596">
        <v>0</v>
      </c>
      <c r="AR596">
        <v>0</v>
      </c>
      <c r="AS596" t="s">
        <v>3</v>
      </c>
      <c r="AT596">
        <v>1.47</v>
      </c>
      <c r="AU596" t="s">
        <v>26</v>
      </c>
      <c r="AV596">
        <v>1</v>
      </c>
      <c r="AW596">
        <v>2</v>
      </c>
      <c r="AX596">
        <v>60526966</v>
      </c>
      <c r="AY596">
        <v>1</v>
      </c>
      <c r="AZ596">
        <v>0</v>
      </c>
      <c r="BA596">
        <v>615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U596">
        <f>ROUND(AT596*Source!I218*AH596*AL596,2)</f>
        <v>0</v>
      </c>
      <c r="CV596">
        <f>ROUND(Y596*Source!I218,9)</f>
        <v>0</v>
      </c>
      <c r="CW596">
        <v>0</v>
      </c>
      <c r="CX596">
        <f>ROUND(Y596*Source!I218,9)</f>
        <v>0</v>
      </c>
      <c r="CY596">
        <f>AD596</f>
        <v>0</v>
      </c>
      <c r="CZ596">
        <f>AH596</f>
        <v>0</v>
      </c>
      <c r="DA596">
        <f>AL596</f>
        <v>1</v>
      </c>
      <c r="DB596">
        <f>ROUND(((ROUND(AT596*CZ596,2)*1.15)*1.1),6)</f>
        <v>0</v>
      </c>
      <c r="DC596">
        <f>ROUND(((ROUND(AT596*AG596,2)*1.15)*1.1),6)</f>
        <v>0</v>
      </c>
      <c r="DD596" t="s">
        <v>3</v>
      </c>
      <c r="DE596" t="s">
        <v>3</v>
      </c>
      <c r="DF596">
        <f t="shared" si="316"/>
        <v>0</v>
      </c>
      <c r="DG596">
        <f t="shared" si="313"/>
        <v>0</v>
      </c>
      <c r="DH596">
        <f t="shared" si="314"/>
        <v>0</v>
      </c>
      <c r="DI596">
        <f t="shared" si="305"/>
        <v>0</v>
      </c>
      <c r="DJ596">
        <f>DI596</f>
        <v>0</v>
      </c>
      <c r="DK596">
        <v>0</v>
      </c>
      <c r="DL596" t="s">
        <v>3</v>
      </c>
      <c r="DM596">
        <v>0</v>
      </c>
      <c r="DN596" t="s">
        <v>3</v>
      </c>
      <c r="DO596">
        <v>0</v>
      </c>
    </row>
    <row r="597" spans="1:119" x14ac:dyDescent="0.2">
      <c r="A597">
        <f>ROW(Source!A218)</f>
        <v>218</v>
      </c>
      <c r="B597">
        <v>59204059</v>
      </c>
      <c r="C597">
        <v>60526958</v>
      </c>
      <c r="D597">
        <v>58340279</v>
      </c>
      <c r="E597">
        <v>1</v>
      </c>
      <c r="F597">
        <v>1</v>
      </c>
      <c r="G597">
        <v>1080</v>
      </c>
      <c r="H597">
        <v>2</v>
      </c>
      <c r="I597" t="s">
        <v>938</v>
      </c>
      <c r="J597" t="s">
        <v>939</v>
      </c>
      <c r="K597" t="s">
        <v>940</v>
      </c>
      <c r="L597">
        <v>1368</v>
      </c>
      <c r="N597">
        <v>1011</v>
      </c>
      <c r="O597" t="s">
        <v>865</v>
      </c>
      <c r="P597" t="s">
        <v>865</v>
      </c>
      <c r="Q597">
        <v>1</v>
      </c>
      <c r="W597">
        <v>0</v>
      </c>
      <c r="X597">
        <v>-2065404138</v>
      </c>
      <c r="Y597">
        <f>((AT597*1.25)*1.1)</f>
        <v>0.48125000000000007</v>
      </c>
      <c r="AA597">
        <v>0</v>
      </c>
      <c r="AB597">
        <v>87.47</v>
      </c>
      <c r="AC597">
        <v>0</v>
      </c>
      <c r="AD597">
        <v>0</v>
      </c>
      <c r="AE597">
        <v>0</v>
      </c>
      <c r="AF597">
        <v>7.11</v>
      </c>
      <c r="AG597">
        <v>0</v>
      </c>
      <c r="AH597">
        <v>0</v>
      </c>
      <c r="AI597">
        <v>1</v>
      </c>
      <c r="AJ597">
        <v>11.53</v>
      </c>
      <c r="AK597">
        <v>54.99</v>
      </c>
      <c r="AL597">
        <v>1</v>
      </c>
      <c r="AM597">
        <v>2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0.35</v>
      </c>
      <c r="AU597" t="s">
        <v>866</v>
      </c>
      <c r="AV597">
        <v>0</v>
      </c>
      <c r="AW597">
        <v>2</v>
      </c>
      <c r="AX597">
        <v>60526967</v>
      </c>
      <c r="AY597">
        <v>1</v>
      </c>
      <c r="AZ597">
        <v>0</v>
      </c>
      <c r="BA597">
        <v>616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V597">
        <v>0</v>
      </c>
      <c r="CW597">
        <f>ROUND(Y597*Source!I218*DO597,9)</f>
        <v>0</v>
      </c>
      <c r="CX597">
        <f>ROUND(Y597*Source!I218,9)</f>
        <v>0</v>
      </c>
      <c r="CY597">
        <f>AB597</f>
        <v>87.47</v>
      </c>
      <c r="CZ597">
        <f>AF597</f>
        <v>7.11</v>
      </c>
      <c r="DA597">
        <f>AJ597</f>
        <v>11.53</v>
      </c>
      <c r="DB597">
        <f>ROUND(((ROUND(AT597*CZ597,2)*1.25)*1.1),6)</f>
        <v>3.4237500000000001</v>
      </c>
      <c r="DC597">
        <f>ROUND(((ROUND(AT597*AG597,2)*1.25)*1.1),6)</f>
        <v>0</v>
      </c>
      <c r="DD597" t="s">
        <v>3</v>
      </c>
      <c r="DE597" t="s">
        <v>3</v>
      </c>
      <c r="DF597">
        <f t="shared" si="316"/>
        <v>0</v>
      </c>
      <c r="DG597">
        <f>ROUND(ROUND(AF597*AJ597,2)*CX597,2)</f>
        <v>0</v>
      </c>
      <c r="DH597">
        <f>ROUND(ROUND(AG597*AK597,2)*CX597,2)</f>
        <v>0</v>
      </c>
      <c r="DI597">
        <f t="shared" si="305"/>
        <v>0</v>
      </c>
      <c r="DJ597">
        <f>DG597</f>
        <v>0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">
      <c r="A598">
        <f>ROW(Source!A218)</f>
        <v>218</v>
      </c>
      <c r="B598">
        <v>59204059</v>
      </c>
      <c r="C598">
        <v>60526958</v>
      </c>
      <c r="D598">
        <v>58340578</v>
      </c>
      <c r="E598">
        <v>1</v>
      </c>
      <c r="F598">
        <v>1</v>
      </c>
      <c r="G598">
        <v>1080</v>
      </c>
      <c r="H598">
        <v>2</v>
      </c>
      <c r="I598" t="s">
        <v>862</v>
      </c>
      <c r="J598" t="s">
        <v>863</v>
      </c>
      <c r="K598" t="s">
        <v>864</v>
      </c>
      <c r="L598">
        <v>1368</v>
      </c>
      <c r="N598">
        <v>1011</v>
      </c>
      <c r="O598" t="s">
        <v>865</v>
      </c>
      <c r="P598" t="s">
        <v>865</v>
      </c>
      <c r="Q598">
        <v>1</v>
      </c>
      <c r="W598">
        <v>0</v>
      </c>
      <c r="X598">
        <v>-1985943078</v>
      </c>
      <c r="Y598">
        <f>((AT598*1.25)*1.1)</f>
        <v>1.3750000000000002E-2</v>
      </c>
      <c r="AA598">
        <v>0</v>
      </c>
      <c r="AB598">
        <v>1445.28</v>
      </c>
      <c r="AC598">
        <v>740.47</v>
      </c>
      <c r="AD598">
        <v>0</v>
      </c>
      <c r="AE598">
        <v>0</v>
      </c>
      <c r="AF598">
        <v>83.1</v>
      </c>
      <c r="AG598">
        <v>12.62</v>
      </c>
      <c r="AH598">
        <v>0</v>
      </c>
      <c r="AI598">
        <v>1</v>
      </c>
      <c r="AJ598">
        <v>16.3</v>
      </c>
      <c r="AK598">
        <v>54.99</v>
      </c>
      <c r="AL598">
        <v>1</v>
      </c>
      <c r="AM598">
        <v>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0.01</v>
      </c>
      <c r="AU598" t="s">
        <v>866</v>
      </c>
      <c r="AV598">
        <v>0</v>
      </c>
      <c r="AW598">
        <v>2</v>
      </c>
      <c r="AX598">
        <v>60526968</v>
      </c>
      <c r="AY598">
        <v>1</v>
      </c>
      <c r="AZ598">
        <v>0</v>
      </c>
      <c r="BA598">
        <v>617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f>ROUND(Y598*Source!I218*DO598,9)</f>
        <v>0</v>
      </c>
      <c r="CX598">
        <f>ROUND(Y598*Source!I218,9)</f>
        <v>0</v>
      </c>
      <c r="CY598">
        <f>AB598</f>
        <v>1445.28</v>
      </c>
      <c r="CZ598">
        <f>AF598</f>
        <v>83.1</v>
      </c>
      <c r="DA598">
        <f>AJ598</f>
        <v>16.3</v>
      </c>
      <c r="DB598">
        <f>ROUND(((ROUND(AT598*CZ598,2)*1.25)*1.1),6)</f>
        <v>1.1412500000000001</v>
      </c>
      <c r="DC598">
        <f>ROUND(((ROUND(AT598*AG598,2)*1.25)*1.1),6)</f>
        <v>0.17874999999999999</v>
      </c>
      <c r="DD598" t="s">
        <v>3</v>
      </c>
      <c r="DE598" t="s">
        <v>3</v>
      </c>
      <c r="DF598">
        <f t="shared" si="316"/>
        <v>0</v>
      </c>
      <c r="DG598">
        <f>ROUND(ROUND(AF598*AJ598,2)*CX598,2)</f>
        <v>0</v>
      </c>
      <c r="DH598">
        <f>ROUND(ROUND(AG598*AK598,2)*CX598,2)</f>
        <v>0</v>
      </c>
      <c r="DI598">
        <f t="shared" si="305"/>
        <v>0</v>
      </c>
      <c r="DJ598">
        <f>DG598</f>
        <v>0</v>
      </c>
      <c r="DK598">
        <v>0</v>
      </c>
      <c r="DL598" t="s">
        <v>867</v>
      </c>
      <c r="DM598">
        <v>0</v>
      </c>
      <c r="DN598" t="s">
        <v>861</v>
      </c>
      <c r="DO598">
        <v>12.62</v>
      </c>
    </row>
    <row r="599" spans="1:119" x14ac:dyDescent="0.2">
      <c r="A599">
        <f>ROW(Source!A218)</f>
        <v>218</v>
      </c>
      <c r="B599">
        <v>59204059</v>
      </c>
      <c r="C599">
        <v>60526958</v>
      </c>
      <c r="D599">
        <v>58309957</v>
      </c>
      <c r="E599">
        <v>1</v>
      </c>
      <c r="F599">
        <v>1</v>
      </c>
      <c r="G599">
        <v>1080</v>
      </c>
      <c r="H599">
        <v>3</v>
      </c>
      <c r="I599" t="s">
        <v>941</v>
      </c>
      <c r="J599" t="s">
        <v>942</v>
      </c>
      <c r="K599" t="s">
        <v>943</v>
      </c>
      <c r="L599">
        <v>1348</v>
      </c>
      <c r="N599">
        <v>1009</v>
      </c>
      <c r="O599" t="s">
        <v>900</v>
      </c>
      <c r="P599" t="s">
        <v>900</v>
      </c>
      <c r="Q599">
        <v>1000</v>
      </c>
      <c r="W599">
        <v>0</v>
      </c>
      <c r="X599">
        <v>-1106207263</v>
      </c>
      <c r="Y599">
        <f>AT599</f>
        <v>1.3999999999999999E-4</v>
      </c>
      <c r="AA599">
        <v>203517.91</v>
      </c>
      <c r="AB599">
        <v>0</v>
      </c>
      <c r="AC599">
        <v>0</v>
      </c>
      <c r="AD599">
        <v>0</v>
      </c>
      <c r="AE599">
        <v>9879.51</v>
      </c>
      <c r="AF599">
        <v>0</v>
      </c>
      <c r="AG599">
        <v>0</v>
      </c>
      <c r="AH599">
        <v>0</v>
      </c>
      <c r="AI599">
        <v>20.6</v>
      </c>
      <c r="AJ599">
        <v>1</v>
      </c>
      <c r="AK599">
        <v>1</v>
      </c>
      <c r="AL599">
        <v>1</v>
      </c>
      <c r="AM599">
        <v>2</v>
      </c>
      <c r="AN599">
        <v>0</v>
      </c>
      <c r="AO599">
        <v>1</v>
      </c>
      <c r="AP599">
        <v>1</v>
      </c>
      <c r="AQ599">
        <v>0</v>
      </c>
      <c r="AR599">
        <v>0</v>
      </c>
      <c r="AS599" t="s">
        <v>3</v>
      </c>
      <c r="AT599">
        <v>1.3999999999999999E-4</v>
      </c>
      <c r="AU599" t="s">
        <v>3</v>
      </c>
      <c r="AV599">
        <v>0</v>
      </c>
      <c r="AW599">
        <v>2</v>
      </c>
      <c r="AX599">
        <v>60526969</v>
      </c>
      <c r="AY599">
        <v>1</v>
      </c>
      <c r="AZ599">
        <v>0</v>
      </c>
      <c r="BA599">
        <v>618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ROUND(Y599*Source!I218,9)</f>
        <v>0</v>
      </c>
      <c r="CY599">
        <f>AA599</f>
        <v>203517.91</v>
      </c>
      <c r="CZ599">
        <f>AE599</f>
        <v>9879.51</v>
      </c>
      <c r="DA599">
        <f>AI599</f>
        <v>20.6</v>
      </c>
      <c r="DB599">
        <f>ROUND(ROUND(AT599*CZ599,2),6)</f>
        <v>1.38</v>
      </c>
      <c r="DC599">
        <f>ROUND(ROUND(AT599*AG599,2),6)</f>
        <v>0</v>
      </c>
      <c r="DD599" t="s">
        <v>3</v>
      </c>
      <c r="DE599" t="s">
        <v>3</v>
      </c>
      <c r="DF599">
        <f>ROUND(ROUND(AE599*AI599,2)*CX599,2)</f>
        <v>0</v>
      </c>
      <c r="DG599">
        <f t="shared" ref="DG599:DG617" si="317">ROUND(ROUND(AF599,2)*CX599,2)</f>
        <v>0</v>
      </c>
      <c r="DH599">
        <f t="shared" ref="DH599:DH617" si="318">ROUND(ROUND(AG599,2)*CX599,2)</f>
        <v>0</v>
      </c>
      <c r="DI599">
        <f t="shared" si="305"/>
        <v>0</v>
      </c>
      <c r="DJ599">
        <f>DF599</f>
        <v>0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">
      <c r="A600">
        <f>ROW(Source!A218)</f>
        <v>218</v>
      </c>
      <c r="B600">
        <v>59204059</v>
      </c>
      <c r="C600">
        <v>60526958</v>
      </c>
      <c r="D600">
        <v>58308765</v>
      </c>
      <c r="E600">
        <v>1</v>
      </c>
      <c r="F600">
        <v>1</v>
      </c>
      <c r="G600">
        <v>1080</v>
      </c>
      <c r="H600">
        <v>3</v>
      </c>
      <c r="I600" t="s">
        <v>944</v>
      </c>
      <c r="J600" t="s">
        <v>945</v>
      </c>
      <c r="K600" t="s">
        <v>946</v>
      </c>
      <c r="L600">
        <v>1348</v>
      </c>
      <c r="N600">
        <v>1009</v>
      </c>
      <c r="O600" t="s">
        <v>900</v>
      </c>
      <c r="P600" t="s">
        <v>900</v>
      </c>
      <c r="Q600">
        <v>1000</v>
      </c>
      <c r="W600">
        <v>0</v>
      </c>
      <c r="X600">
        <v>-1123198217</v>
      </c>
      <c r="Y600">
        <f>AT600</f>
        <v>1.1000000000000001E-3</v>
      </c>
      <c r="AA600">
        <v>134905.51</v>
      </c>
      <c r="AB600">
        <v>0</v>
      </c>
      <c r="AC600">
        <v>0</v>
      </c>
      <c r="AD600">
        <v>0</v>
      </c>
      <c r="AE600">
        <v>17868.28</v>
      </c>
      <c r="AF600">
        <v>0</v>
      </c>
      <c r="AG600">
        <v>0</v>
      </c>
      <c r="AH600">
        <v>0</v>
      </c>
      <c r="AI600">
        <v>7.55</v>
      </c>
      <c r="AJ600">
        <v>1</v>
      </c>
      <c r="AK600">
        <v>1</v>
      </c>
      <c r="AL600">
        <v>1</v>
      </c>
      <c r="AM600">
        <v>2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1.1000000000000001E-3</v>
      </c>
      <c r="AU600" t="s">
        <v>3</v>
      </c>
      <c r="AV600">
        <v>0</v>
      </c>
      <c r="AW600">
        <v>2</v>
      </c>
      <c r="AX600">
        <v>60526970</v>
      </c>
      <c r="AY600">
        <v>1</v>
      </c>
      <c r="AZ600">
        <v>0</v>
      </c>
      <c r="BA600">
        <v>619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V600">
        <v>0</v>
      </c>
      <c r="CW600">
        <v>0</v>
      </c>
      <c r="CX600">
        <f>ROUND(Y600*Source!I218,9)</f>
        <v>0</v>
      </c>
      <c r="CY600">
        <f>AA600</f>
        <v>134905.51</v>
      </c>
      <c r="CZ600">
        <f>AE600</f>
        <v>17868.28</v>
      </c>
      <c r="DA600">
        <f>AI600</f>
        <v>7.55</v>
      </c>
      <c r="DB600">
        <f>ROUND(ROUND(AT600*CZ600,2),6)</f>
        <v>19.66</v>
      </c>
      <c r="DC600">
        <f>ROUND(ROUND(AT600*AG600,2),6)</f>
        <v>0</v>
      </c>
      <c r="DD600" t="s">
        <v>3</v>
      </c>
      <c r="DE600" t="s">
        <v>3</v>
      </c>
      <c r="DF600">
        <f>ROUND(ROUND(AE600*AI600,2)*CX600,2)</f>
        <v>0</v>
      </c>
      <c r="DG600">
        <f t="shared" si="317"/>
        <v>0</v>
      </c>
      <c r="DH600">
        <f t="shared" si="318"/>
        <v>0</v>
      </c>
      <c r="DI600">
        <f t="shared" si="305"/>
        <v>0</v>
      </c>
      <c r="DJ600">
        <f>DF600</f>
        <v>0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">
      <c r="A601">
        <f>ROW(Source!A218)</f>
        <v>218</v>
      </c>
      <c r="B601">
        <v>59204059</v>
      </c>
      <c r="C601">
        <v>60526958</v>
      </c>
      <c r="D601">
        <v>58327131</v>
      </c>
      <c r="E601">
        <v>1</v>
      </c>
      <c r="F601">
        <v>1</v>
      </c>
      <c r="G601">
        <v>1080</v>
      </c>
      <c r="H601">
        <v>3</v>
      </c>
      <c r="I601" t="s">
        <v>296</v>
      </c>
      <c r="J601" t="s">
        <v>298</v>
      </c>
      <c r="K601" t="s">
        <v>297</v>
      </c>
      <c r="L601">
        <v>1354</v>
      </c>
      <c r="N601">
        <v>1010</v>
      </c>
      <c r="O601" t="s">
        <v>39</v>
      </c>
      <c r="P601" t="s">
        <v>39</v>
      </c>
      <c r="Q601">
        <v>1</v>
      </c>
      <c r="W601">
        <v>0</v>
      </c>
      <c r="X601">
        <v>2072886379</v>
      </c>
      <c r="Y601">
        <f>AT601</f>
        <v>1</v>
      </c>
      <c r="AA601">
        <v>4259.3100000000004</v>
      </c>
      <c r="AB601">
        <v>0</v>
      </c>
      <c r="AC601">
        <v>0</v>
      </c>
      <c r="AD601">
        <v>0</v>
      </c>
      <c r="AE601">
        <v>611.97</v>
      </c>
      <c r="AF601">
        <v>0</v>
      </c>
      <c r="AG601">
        <v>0</v>
      </c>
      <c r="AH601">
        <v>0</v>
      </c>
      <c r="AI601">
        <v>6.96</v>
      </c>
      <c r="AJ601">
        <v>1</v>
      </c>
      <c r="AK601">
        <v>1</v>
      </c>
      <c r="AL601">
        <v>1</v>
      </c>
      <c r="AM601">
        <v>0</v>
      </c>
      <c r="AN601">
        <v>0</v>
      </c>
      <c r="AO601">
        <v>0</v>
      </c>
      <c r="AP601">
        <v>1</v>
      </c>
      <c r="AQ601">
        <v>0</v>
      </c>
      <c r="AR601">
        <v>0</v>
      </c>
      <c r="AS601" t="s">
        <v>3</v>
      </c>
      <c r="AT601">
        <v>1</v>
      </c>
      <c r="AU601" t="s">
        <v>3</v>
      </c>
      <c r="AV601">
        <v>0</v>
      </c>
      <c r="AW601">
        <v>1</v>
      </c>
      <c r="AX601">
        <v>-1</v>
      </c>
      <c r="AY601">
        <v>0</v>
      </c>
      <c r="AZ601">
        <v>0</v>
      </c>
      <c r="BA601" t="s">
        <v>3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V601">
        <v>0</v>
      </c>
      <c r="CW601">
        <v>0</v>
      </c>
      <c r="CX601">
        <f>ROUND(Y601*Source!I218,9)</f>
        <v>0</v>
      </c>
      <c r="CY601">
        <f>AA601</f>
        <v>4259.3100000000004</v>
      </c>
      <c r="CZ601">
        <f>AE601</f>
        <v>611.97</v>
      </c>
      <c r="DA601">
        <f>AI601</f>
        <v>6.96</v>
      </c>
      <c r="DB601">
        <f>ROUND(ROUND(AT601*CZ601,2),6)</f>
        <v>611.97</v>
      </c>
      <c r="DC601">
        <f>ROUND(ROUND(AT601*AG601,2),6)</f>
        <v>0</v>
      </c>
      <c r="DD601" t="s">
        <v>3</v>
      </c>
      <c r="DE601" t="s">
        <v>3</v>
      </c>
      <c r="DF601">
        <f>ROUND(ROUND(AE601*AI601,2)*CX601,2)</f>
        <v>0</v>
      </c>
      <c r="DG601">
        <f t="shared" si="317"/>
        <v>0</v>
      </c>
      <c r="DH601">
        <f t="shared" si="318"/>
        <v>0</v>
      </c>
      <c r="DI601">
        <f t="shared" si="305"/>
        <v>0</v>
      </c>
      <c r="DJ601">
        <f>DF601</f>
        <v>0</v>
      </c>
      <c r="DK601">
        <v>0</v>
      </c>
      <c r="DL601" t="s">
        <v>3</v>
      </c>
      <c r="DM601">
        <v>0</v>
      </c>
      <c r="DN601" t="s">
        <v>3</v>
      </c>
      <c r="DO601">
        <v>0</v>
      </c>
    </row>
    <row r="602" spans="1:119" x14ac:dyDescent="0.2">
      <c r="A602">
        <f>ROW(Source!A218)</f>
        <v>218</v>
      </c>
      <c r="B602">
        <v>59204059</v>
      </c>
      <c r="C602">
        <v>60526958</v>
      </c>
      <c r="D602">
        <v>58330407</v>
      </c>
      <c r="E602">
        <v>1</v>
      </c>
      <c r="F602">
        <v>1</v>
      </c>
      <c r="G602">
        <v>1080</v>
      </c>
      <c r="H602">
        <v>3</v>
      </c>
      <c r="I602" t="s">
        <v>947</v>
      </c>
      <c r="J602" t="s">
        <v>948</v>
      </c>
      <c r="K602" t="s">
        <v>949</v>
      </c>
      <c r="L602">
        <v>1346</v>
      </c>
      <c r="N602">
        <v>1009</v>
      </c>
      <c r="O602" t="s">
        <v>880</v>
      </c>
      <c r="P602" t="s">
        <v>880</v>
      </c>
      <c r="Q602">
        <v>1</v>
      </c>
      <c r="W602">
        <v>0</v>
      </c>
      <c r="X602">
        <v>883542614</v>
      </c>
      <c r="Y602">
        <f>AT602</f>
        <v>0.02</v>
      </c>
      <c r="AA602">
        <v>169.66</v>
      </c>
      <c r="AB602">
        <v>0</v>
      </c>
      <c r="AC602">
        <v>0</v>
      </c>
      <c r="AD602">
        <v>0</v>
      </c>
      <c r="AE602">
        <v>19.28</v>
      </c>
      <c r="AF602">
        <v>0</v>
      </c>
      <c r="AG602">
        <v>0</v>
      </c>
      <c r="AH602">
        <v>0</v>
      </c>
      <c r="AI602">
        <v>8.8000000000000007</v>
      </c>
      <c r="AJ602">
        <v>1</v>
      </c>
      <c r="AK602">
        <v>1</v>
      </c>
      <c r="AL602">
        <v>1</v>
      </c>
      <c r="AM602">
        <v>2</v>
      </c>
      <c r="AN602">
        <v>0</v>
      </c>
      <c r="AO602">
        <v>1</v>
      </c>
      <c r="AP602">
        <v>1</v>
      </c>
      <c r="AQ602">
        <v>0</v>
      </c>
      <c r="AR602">
        <v>0</v>
      </c>
      <c r="AS602" t="s">
        <v>3</v>
      </c>
      <c r="AT602">
        <v>0.02</v>
      </c>
      <c r="AU602" t="s">
        <v>3</v>
      </c>
      <c r="AV602">
        <v>0</v>
      </c>
      <c r="AW602">
        <v>2</v>
      </c>
      <c r="AX602">
        <v>60526971</v>
      </c>
      <c r="AY602">
        <v>1</v>
      </c>
      <c r="AZ602">
        <v>0</v>
      </c>
      <c r="BA602">
        <v>620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v>0</v>
      </c>
      <c r="CX602">
        <f>ROUND(Y602*Source!I218,9)</f>
        <v>0</v>
      </c>
      <c r="CY602">
        <f>AA602</f>
        <v>169.66</v>
      </c>
      <c r="CZ602">
        <f>AE602</f>
        <v>19.28</v>
      </c>
      <c r="DA602">
        <f>AI602</f>
        <v>8.8000000000000007</v>
      </c>
      <c r="DB602">
        <f>ROUND(ROUND(AT602*CZ602,2),6)</f>
        <v>0.39</v>
      </c>
      <c r="DC602">
        <f>ROUND(ROUND(AT602*AG602,2),6)</f>
        <v>0</v>
      </c>
      <c r="DD602" t="s">
        <v>3</v>
      </c>
      <c r="DE602" t="s">
        <v>3</v>
      </c>
      <c r="DF602">
        <f>ROUND(ROUND(AE602*AI602,2)*CX602,2)</f>
        <v>0</v>
      </c>
      <c r="DG602">
        <f t="shared" si="317"/>
        <v>0</v>
      </c>
      <c r="DH602">
        <f t="shared" si="318"/>
        <v>0</v>
      </c>
      <c r="DI602">
        <f t="shared" si="305"/>
        <v>0</v>
      </c>
      <c r="DJ602">
        <f>DF602</f>
        <v>0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">
      <c r="A603">
        <f>ROW(Source!A221)</f>
        <v>221</v>
      </c>
      <c r="B603">
        <v>59204062</v>
      </c>
      <c r="C603">
        <v>60526975</v>
      </c>
      <c r="D603">
        <v>58266404</v>
      </c>
      <c r="E603">
        <v>1080</v>
      </c>
      <c r="F603">
        <v>1</v>
      </c>
      <c r="G603">
        <v>1080</v>
      </c>
      <c r="H603">
        <v>1</v>
      </c>
      <c r="I603" t="s">
        <v>859</v>
      </c>
      <c r="J603" t="s">
        <v>3</v>
      </c>
      <c r="K603" t="s">
        <v>860</v>
      </c>
      <c r="L603">
        <v>1191</v>
      </c>
      <c r="N603">
        <v>1013</v>
      </c>
      <c r="O603" t="s">
        <v>861</v>
      </c>
      <c r="P603" t="s">
        <v>861</v>
      </c>
      <c r="Q603">
        <v>1</v>
      </c>
      <c r="W603">
        <v>0</v>
      </c>
      <c r="X603">
        <v>476480486</v>
      </c>
      <c r="Y603">
        <f>((AT603*1.15)*1.1)</f>
        <v>2.7829999999999999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1</v>
      </c>
      <c r="AK603">
        <v>1</v>
      </c>
      <c r="AL603">
        <v>1</v>
      </c>
      <c r="AM603">
        <v>-2</v>
      </c>
      <c r="AN603">
        <v>0</v>
      </c>
      <c r="AO603">
        <v>1</v>
      </c>
      <c r="AP603">
        <v>1</v>
      </c>
      <c r="AQ603">
        <v>0</v>
      </c>
      <c r="AR603">
        <v>0</v>
      </c>
      <c r="AS603" t="s">
        <v>3</v>
      </c>
      <c r="AT603">
        <v>2.2000000000000002</v>
      </c>
      <c r="AU603" t="s">
        <v>26</v>
      </c>
      <c r="AV603">
        <v>1</v>
      </c>
      <c r="AW603">
        <v>2</v>
      </c>
      <c r="AX603">
        <v>60526990</v>
      </c>
      <c r="AY603">
        <v>1</v>
      </c>
      <c r="AZ603">
        <v>0</v>
      </c>
      <c r="BA603">
        <v>623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U603">
        <f>ROUND(AT603*Source!I221*AH603*AL603,2)</f>
        <v>0</v>
      </c>
      <c r="CV603">
        <f>ROUND(Y603*Source!I221,9)</f>
        <v>141.93299999999999</v>
      </c>
      <c r="CW603">
        <v>0</v>
      </c>
      <c r="CX603">
        <f>ROUND(Y603*Source!I221,9)</f>
        <v>141.93299999999999</v>
      </c>
      <c r="CY603">
        <f>AD603</f>
        <v>0</v>
      </c>
      <c r="CZ603">
        <f>AH603</f>
        <v>0</v>
      </c>
      <c r="DA603">
        <f>AL603</f>
        <v>1</v>
      </c>
      <c r="DB603">
        <f>ROUND(((ROUND(AT603*CZ603,2)*1.15)*1.1),6)</f>
        <v>0</v>
      </c>
      <c r="DC603">
        <f>ROUND(((ROUND(AT603*AG603,2)*1.15)*1.1),6)</f>
        <v>0</v>
      </c>
      <c r="DD603" t="s">
        <v>3</v>
      </c>
      <c r="DE603" t="s">
        <v>3</v>
      </c>
      <c r="DF603">
        <f t="shared" ref="DF603:DF618" si="319">ROUND(ROUND(AE603,2)*CX603,2)</f>
        <v>0</v>
      </c>
      <c r="DG603">
        <f t="shared" si="317"/>
        <v>0</v>
      </c>
      <c r="DH603">
        <f t="shared" si="318"/>
        <v>0</v>
      </c>
      <c r="DI603">
        <f t="shared" si="305"/>
        <v>0</v>
      </c>
      <c r="DJ603">
        <f>DI603</f>
        <v>0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">
      <c r="A604">
        <f>ROW(Source!A221)</f>
        <v>221</v>
      </c>
      <c r="B604">
        <v>59204062</v>
      </c>
      <c r="C604">
        <v>60526975</v>
      </c>
      <c r="D604">
        <v>58340578</v>
      </c>
      <c r="E604">
        <v>1</v>
      </c>
      <c r="F604">
        <v>1</v>
      </c>
      <c r="G604">
        <v>1080</v>
      </c>
      <c r="H604">
        <v>2</v>
      </c>
      <c r="I604" t="s">
        <v>862</v>
      </c>
      <c r="J604" t="s">
        <v>863</v>
      </c>
      <c r="K604" t="s">
        <v>864</v>
      </c>
      <c r="L604">
        <v>1368</v>
      </c>
      <c r="N604">
        <v>1011</v>
      </c>
      <c r="O604" t="s">
        <v>865</v>
      </c>
      <c r="P604" t="s">
        <v>865</v>
      </c>
      <c r="Q604">
        <v>1</v>
      </c>
      <c r="W604">
        <v>0</v>
      </c>
      <c r="X604">
        <v>-1985943078</v>
      </c>
      <c r="Y604">
        <f>((AT604*1.25)*1.1)</f>
        <v>1.2375000000000001E-2</v>
      </c>
      <c r="AA604">
        <v>0</v>
      </c>
      <c r="AB604">
        <v>87.01</v>
      </c>
      <c r="AC604">
        <v>13.21</v>
      </c>
      <c r="AD604">
        <v>0</v>
      </c>
      <c r="AE604">
        <v>0</v>
      </c>
      <c r="AF604">
        <v>83.1</v>
      </c>
      <c r="AG604">
        <v>12.62</v>
      </c>
      <c r="AH604">
        <v>0</v>
      </c>
      <c r="AI604">
        <v>1</v>
      </c>
      <c r="AJ604">
        <v>1</v>
      </c>
      <c r="AK604">
        <v>1</v>
      </c>
      <c r="AL604">
        <v>1</v>
      </c>
      <c r="AM604">
        <v>-2</v>
      </c>
      <c r="AN604">
        <v>0</v>
      </c>
      <c r="AO604">
        <v>1</v>
      </c>
      <c r="AP604">
        <v>1</v>
      </c>
      <c r="AQ604">
        <v>0</v>
      </c>
      <c r="AR604">
        <v>0</v>
      </c>
      <c r="AS604" t="s">
        <v>3</v>
      </c>
      <c r="AT604">
        <v>8.9999999999999993E-3</v>
      </c>
      <c r="AU604" t="s">
        <v>866</v>
      </c>
      <c r="AV604">
        <v>0</v>
      </c>
      <c r="AW604">
        <v>2</v>
      </c>
      <c r="AX604">
        <v>60526991</v>
      </c>
      <c r="AY604">
        <v>1</v>
      </c>
      <c r="AZ604">
        <v>0</v>
      </c>
      <c r="BA604">
        <v>624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f>ROUND(Y604*Source!I221*DO604,9)</f>
        <v>7.9647975000000004</v>
      </c>
      <c r="CX604">
        <f>ROUND(Y604*Source!I221,9)</f>
        <v>0.63112500000000005</v>
      </c>
      <c r="CY604">
        <f>AB604</f>
        <v>87.01</v>
      </c>
      <c r="CZ604">
        <f>AF604</f>
        <v>83.1</v>
      </c>
      <c r="DA604">
        <f>AJ604</f>
        <v>1</v>
      </c>
      <c r="DB604">
        <f>ROUND(((ROUND(AT604*CZ604,2)*1.25)*1.1),6)</f>
        <v>1.03125</v>
      </c>
      <c r="DC604">
        <f>ROUND(((ROUND(AT604*AG604,2)*1.25)*1.1),6)</f>
        <v>0.15125</v>
      </c>
      <c r="DD604" t="s">
        <v>3</v>
      </c>
      <c r="DE604" t="s">
        <v>3</v>
      </c>
      <c r="DF604">
        <f t="shared" si="319"/>
        <v>0</v>
      </c>
      <c r="DG604">
        <f t="shared" si="317"/>
        <v>52.45</v>
      </c>
      <c r="DH604">
        <f t="shared" si="318"/>
        <v>7.96</v>
      </c>
      <c r="DI604">
        <f t="shared" si="305"/>
        <v>0</v>
      </c>
      <c r="DJ604">
        <f>DG604</f>
        <v>52.45</v>
      </c>
      <c r="DK604">
        <v>0</v>
      </c>
      <c r="DL604" t="s">
        <v>867</v>
      </c>
      <c r="DM604">
        <v>0</v>
      </c>
      <c r="DN604" t="s">
        <v>861</v>
      </c>
      <c r="DO604">
        <v>12.62</v>
      </c>
    </row>
    <row r="605" spans="1:119" x14ac:dyDescent="0.2">
      <c r="A605">
        <f>ROW(Source!A221)</f>
        <v>221</v>
      </c>
      <c r="B605">
        <v>59204062</v>
      </c>
      <c r="C605">
        <v>60526975</v>
      </c>
      <c r="D605">
        <v>58310570</v>
      </c>
      <c r="E605">
        <v>1</v>
      </c>
      <c r="F605">
        <v>1</v>
      </c>
      <c r="G605">
        <v>1080</v>
      </c>
      <c r="H605">
        <v>3</v>
      </c>
      <c r="I605" t="s">
        <v>311</v>
      </c>
      <c r="J605" t="s">
        <v>312</v>
      </c>
      <c r="K605" t="s">
        <v>1048</v>
      </c>
      <c r="L605">
        <v>1301</v>
      </c>
      <c r="N605">
        <v>1003</v>
      </c>
      <c r="O605" t="s">
        <v>34</v>
      </c>
      <c r="P605" t="s">
        <v>34</v>
      </c>
      <c r="Q605">
        <v>1</v>
      </c>
      <c r="W605">
        <v>0</v>
      </c>
      <c r="X605">
        <v>1248950005</v>
      </c>
      <c r="Y605">
        <f t="shared" ref="Y605:Y616" si="320">AT605</f>
        <v>3.6029411800000002</v>
      </c>
      <c r="AA605">
        <v>5.5</v>
      </c>
      <c r="AB605">
        <v>0</v>
      </c>
      <c r="AC605">
        <v>0</v>
      </c>
      <c r="AD605">
        <v>0</v>
      </c>
      <c r="AE605">
        <v>5.4</v>
      </c>
      <c r="AF605">
        <v>0</v>
      </c>
      <c r="AG605">
        <v>0</v>
      </c>
      <c r="AH605">
        <v>0</v>
      </c>
      <c r="AI605">
        <v>1</v>
      </c>
      <c r="AJ605">
        <v>1</v>
      </c>
      <c r="AK605">
        <v>1</v>
      </c>
      <c r="AL605">
        <v>1</v>
      </c>
      <c r="AM605">
        <v>0</v>
      </c>
      <c r="AN605">
        <v>0</v>
      </c>
      <c r="AO605">
        <v>0</v>
      </c>
      <c r="AP605">
        <v>1</v>
      </c>
      <c r="AQ605">
        <v>0</v>
      </c>
      <c r="AR605">
        <v>0</v>
      </c>
      <c r="AS605" t="s">
        <v>3</v>
      </c>
      <c r="AT605">
        <v>3.6029411800000002</v>
      </c>
      <c r="AU605" t="s">
        <v>3</v>
      </c>
      <c r="AV605">
        <v>0</v>
      </c>
      <c r="AW605">
        <v>1</v>
      </c>
      <c r="AX605">
        <v>-1</v>
      </c>
      <c r="AY605">
        <v>0</v>
      </c>
      <c r="AZ605">
        <v>0</v>
      </c>
      <c r="BA605" t="s">
        <v>3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v>0</v>
      </c>
      <c r="CX605">
        <f>ROUND(Y605*Source!I221,9)</f>
        <v>183.75000018</v>
      </c>
      <c r="CY605">
        <f t="shared" ref="CY605:CY616" si="321">AA605</f>
        <v>5.5</v>
      </c>
      <c r="CZ605">
        <f t="shared" ref="CZ605:CZ616" si="322">AE605</f>
        <v>5.4</v>
      </c>
      <c r="DA605">
        <f t="shared" ref="DA605:DA616" si="323">AI605</f>
        <v>1</v>
      </c>
      <c r="DB605">
        <f t="shared" ref="DB605:DB616" si="324">ROUND(ROUND(AT605*CZ605,2),6)</f>
        <v>19.46</v>
      </c>
      <c r="DC605">
        <f t="shared" ref="DC605:DC616" si="325">ROUND(ROUND(AT605*AG605,2),6)</f>
        <v>0</v>
      </c>
      <c r="DD605" t="s">
        <v>3</v>
      </c>
      <c r="DE605" t="s">
        <v>3</v>
      </c>
      <c r="DF605">
        <f t="shared" si="319"/>
        <v>992.25</v>
      </c>
      <c r="DG605">
        <f t="shared" si="317"/>
        <v>0</v>
      </c>
      <c r="DH605">
        <f t="shared" si="318"/>
        <v>0</v>
      </c>
      <c r="DI605">
        <f t="shared" si="305"/>
        <v>0</v>
      </c>
      <c r="DJ605">
        <f t="shared" ref="DJ605:DJ616" si="326">DF605</f>
        <v>992.25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">
      <c r="A606">
        <f>ROW(Source!A221)</f>
        <v>221</v>
      </c>
      <c r="B606">
        <v>59204062</v>
      </c>
      <c r="C606">
        <v>60526975</v>
      </c>
      <c r="D606">
        <v>58310571</v>
      </c>
      <c r="E606">
        <v>1</v>
      </c>
      <c r="F606">
        <v>1</v>
      </c>
      <c r="G606">
        <v>1080</v>
      </c>
      <c r="H606">
        <v>3</v>
      </c>
      <c r="I606" t="s">
        <v>314</v>
      </c>
      <c r="J606" t="s">
        <v>315</v>
      </c>
      <c r="K606" t="s">
        <v>1049</v>
      </c>
      <c r="L606">
        <v>1301</v>
      </c>
      <c r="N606">
        <v>1003</v>
      </c>
      <c r="O606" t="s">
        <v>34</v>
      </c>
      <c r="P606" t="s">
        <v>34</v>
      </c>
      <c r="Q606">
        <v>1</v>
      </c>
      <c r="W606">
        <v>0</v>
      </c>
      <c r="X606">
        <v>255502810</v>
      </c>
      <c r="Y606">
        <f t="shared" si="320"/>
        <v>0.82352941000000002</v>
      </c>
      <c r="AA606">
        <v>7.06</v>
      </c>
      <c r="AB606">
        <v>0</v>
      </c>
      <c r="AC606">
        <v>0</v>
      </c>
      <c r="AD606">
        <v>0</v>
      </c>
      <c r="AE606">
        <v>6.93</v>
      </c>
      <c r="AF606">
        <v>0</v>
      </c>
      <c r="AG606">
        <v>0</v>
      </c>
      <c r="AH606">
        <v>0</v>
      </c>
      <c r="AI606">
        <v>1</v>
      </c>
      <c r="AJ606">
        <v>1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 t="s">
        <v>3</v>
      </c>
      <c r="AT606">
        <v>0.82352941000000002</v>
      </c>
      <c r="AU606" t="s">
        <v>3</v>
      </c>
      <c r="AV606">
        <v>0</v>
      </c>
      <c r="AW606">
        <v>1</v>
      </c>
      <c r="AX606">
        <v>-1</v>
      </c>
      <c r="AY606">
        <v>0</v>
      </c>
      <c r="AZ606">
        <v>0</v>
      </c>
      <c r="BA606" t="s">
        <v>3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v>0</v>
      </c>
      <c r="CX606">
        <f>ROUND(Y606*Source!I221,9)</f>
        <v>41.99999991</v>
      </c>
      <c r="CY606">
        <f t="shared" si="321"/>
        <v>7.06</v>
      </c>
      <c r="CZ606">
        <f t="shared" si="322"/>
        <v>6.93</v>
      </c>
      <c r="DA606">
        <f t="shared" si="323"/>
        <v>1</v>
      </c>
      <c r="DB606">
        <f t="shared" si="324"/>
        <v>5.71</v>
      </c>
      <c r="DC606">
        <f t="shared" si="325"/>
        <v>0</v>
      </c>
      <c r="DD606" t="s">
        <v>3</v>
      </c>
      <c r="DE606" t="s">
        <v>3</v>
      </c>
      <c r="DF606">
        <f t="shared" si="319"/>
        <v>291.06</v>
      </c>
      <c r="DG606">
        <f t="shared" si="317"/>
        <v>0</v>
      </c>
      <c r="DH606">
        <f t="shared" si="318"/>
        <v>0</v>
      </c>
      <c r="DI606">
        <f t="shared" si="305"/>
        <v>0</v>
      </c>
      <c r="DJ606">
        <f t="shared" si="326"/>
        <v>291.06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">
      <c r="A607">
        <f>ROW(Source!A221)</f>
        <v>221</v>
      </c>
      <c r="B607">
        <v>59204062</v>
      </c>
      <c r="C607">
        <v>60526975</v>
      </c>
      <c r="D607">
        <v>58310572</v>
      </c>
      <c r="E607">
        <v>1</v>
      </c>
      <c r="F607">
        <v>1</v>
      </c>
      <c r="G607">
        <v>1080</v>
      </c>
      <c r="H607">
        <v>3</v>
      </c>
      <c r="I607" t="s">
        <v>317</v>
      </c>
      <c r="J607" t="s">
        <v>318</v>
      </c>
      <c r="K607" t="s">
        <v>1050</v>
      </c>
      <c r="L607">
        <v>1301</v>
      </c>
      <c r="N607">
        <v>1003</v>
      </c>
      <c r="O607" t="s">
        <v>34</v>
      </c>
      <c r="P607" t="s">
        <v>34</v>
      </c>
      <c r="Q607">
        <v>1</v>
      </c>
      <c r="W607">
        <v>0</v>
      </c>
      <c r="X607">
        <v>-1480382827</v>
      </c>
      <c r="Y607">
        <f t="shared" si="320"/>
        <v>0.76176469999999996</v>
      </c>
      <c r="AA607">
        <v>8.83</v>
      </c>
      <c r="AB607">
        <v>0</v>
      </c>
      <c r="AC607">
        <v>0</v>
      </c>
      <c r="AD607">
        <v>0</v>
      </c>
      <c r="AE607">
        <v>8.67</v>
      </c>
      <c r="AF607">
        <v>0</v>
      </c>
      <c r="AG607">
        <v>0</v>
      </c>
      <c r="AH607">
        <v>0</v>
      </c>
      <c r="AI607">
        <v>1</v>
      </c>
      <c r="AJ607">
        <v>1</v>
      </c>
      <c r="AK607">
        <v>1</v>
      </c>
      <c r="AL607">
        <v>1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0</v>
      </c>
      <c r="AS607" t="s">
        <v>3</v>
      </c>
      <c r="AT607">
        <v>0.76176469999999996</v>
      </c>
      <c r="AU607" t="s">
        <v>3</v>
      </c>
      <c r="AV607">
        <v>0</v>
      </c>
      <c r="AW607">
        <v>1</v>
      </c>
      <c r="AX607">
        <v>-1</v>
      </c>
      <c r="AY607">
        <v>0</v>
      </c>
      <c r="AZ607">
        <v>0</v>
      </c>
      <c r="BA607" t="s">
        <v>3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V607">
        <v>0</v>
      </c>
      <c r="CW607">
        <v>0</v>
      </c>
      <c r="CX607">
        <f>ROUND(Y607*Source!I221,9)</f>
        <v>38.849999699999998</v>
      </c>
      <c r="CY607">
        <f t="shared" si="321"/>
        <v>8.83</v>
      </c>
      <c r="CZ607">
        <f t="shared" si="322"/>
        <v>8.67</v>
      </c>
      <c r="DA607">
        <f t="shared" si="323"/>
        <v>1</v>
      </c>
      <c r="DB607">
        <f t="shared" si="324"/>
        <v>6.6</v>
      </c>
      <c r="DC607">
        <f t="shared" si="325"/>
        <v>0</v>
      </c>
      <c r="DD607" t="s">
        <v>3</v>
      </c>
      <c r="DE607" t="s">
        <v>3</v>
      </c>
      <c r="DF607">
        <f t="shared" si="319"/>
        <v>336.83</v>
      </c>
      <c r="DG607">
        <f t="shared" si="317"/>
        <v>0</v>
      </c>
      <c r="DH607">
        <f t="shared" si="318"/>
        <v>0</v>
      </c>
      <c r="DI607">
        <f t="shared" si="305"/>
        <v>0</v>
      </c>
      <c r="DJ607">
        <f t="shared" si="326"/>
        <v>336.83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">
      <c r="A608">
        <f>ROW(Source!A221)</f>
        <v>221</v>
      </c>
      <c r="B608">
        <v>59204062</v>
      </c>
      <c r="C608">
        <v>60526975</v>
      </c>
      <c r="D608">
        <v>58310573</v>
      </c>
      <c r="E608">
        <v>1</v>
      </c>
      <c r="F608">
        <v>1</v>
      </c>
      <c r="G608">
        <v>1080</v>
      </c>
      <c r="H608">
        <v>3</v>
      </c>
      <c r="I608" t="s">
        <v>320</v>
      </c>
      <c r="J608" t="s">
        <v>321</v>
      </c>
      <c r="K608" t="s">
        <v>1051</v>
      </c>
      <c r="L608">
        <v>1301</v>
      </c>
      <c r="N608">
        <v>1003</v>
      </c>
      <c r="O608" t="s">
        <v>34</v>
      </c>
      <c r="P608" t="s">
        <v>34</v>
      </c>
      <c r="Q608">
        <v>1</v>
      </c>
      <c r="W608">
        <v>0</v>
      </c>
      <c r="X608">
        <v>1314888044</v>
      </c>
      <c r="Y608">
        <f t="shared" si="320"/>
        <v>0.72058823999999999</v>
      </c>
      <c r="AA608">
        <v>16.010000000000002</v>
      </c>
      <c r="AB608">
        <v>0</v>
      </c>
      <c r="AC608">
        <v>0</v>
      </c>
      <c r="AD608">
        <v>0</v>
      </c>
      <c r="AE608">
        <v>15.71</v>
      </c>
      <c r="AF608">
        <v>0</v>
      </c>
      <c r="AG608">
        <v>0</v>
      </c>
      <c r="AH608">
        <v>0</v>
      </c>
      <c r="AI608">
        <v>1</v>
      </c>
      <c r="AJ608">
        <v>1</v>
      </c>
      <c r="AK608">
        <v>1</v>
      </c>
      <c r="AL608">
        <v>1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 t="s">
        <v>3</v>
      </c>
      <c r="AT608">
        <v>0.72058823999999999</v>
      </c>
      <c r="AU608" t="s">
        <v>3</v>
      </c>
      <c r="AV608">
        <v>0</v>
      </c>
      <c r="AW608">
        <v>1</v>
      </c>
      <c r="AX608">
        <v>-1</v>
      </c>
      <c r="AY608">
        <v>0</v>
      </c>
      <c r="AZ608">
        <v>0</v>
      </c>
      <c r="BA608" t="s">
        <v>3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v>0</v>
      </c>
      <c r="CX608">
        <f>ROUND(Y608*Source!I221,9)</f>
        <v>36.750000239999999</v>
      </c>
      <c r="CY608">
        <f t="shared" si="321"/>
        <v>16.010000000000002</v>
      </c>
      <c r="CZ608">
        <f t="shared" si="322"/>
        <v>15.71</v>
      </c>
      <c r="DA608">
        <f t="shared" si="323"/>
        <v>1</v>
      </c>
      <c r="DB608">
        <f t="shared" si="324"/>
        <v>11.32</v>
      </c>
      <c r="DC608">
        <f t="shared" si="325"/>
        <v>0</v>
      </c>
      <c r="DD608" t="s">
        <v>3</v>
      </c>
      <c r="DE608" t="s">
        <v>3</v>
      </c>
      <c r="DF608">
        <f t="shared" si="319"/>
        <v>577.34</v>
      </c>
      <c r="DG608">
        <f t="shared" si="317"/>
        <v>0</v>
      </c>
      <c r="DH608">
        <f t="shared" si="318"/>
        <v>0</v>
      </c>
      <c r="DI608">
        <f t="shared" si="305"/>
        <v>0</v>
      </c>
      <c r="DJ608">
        <f t="shared" si="326"/>
        <v>577.34</v>
      </c>
      <c r="DK608">
        <v>0</v>
      </c>
      <c r="DL608" t="s">
        <v>3</v>
      </c>
      <c r="DM608">
        <v>0</v>
      </c>
      <c r="DN608" t="s">
        <v>3</v>
      </c>
      <c r="DO608">
        <v>0</v>
      </c>
    </row>
    <row r="609" spans="1:119" x14ac:dyDescent="0.2">
      <c r="A609">
        <f>ROW(Source!A221)</f>
        <v>221</v>
      </c>
      <c r="B609">
        <v>59204062</v>
      </c>
      <c r="C609">
        <v>60526975</v>
      </c>
      <c r="D609">
        <v>58310574</v>
      </c>
      <c r="E609">
        <v>1</v>
      </c>
      <c r="F609">
        <v>1</v>
      </c>
      <c r="G609">
        <v>1080</v>
      </c>
      <c r="H609">
        <v>3</v>
      </c>
      <c r="I609" t="s">
        <v>326</v>
      </c>
      <c r="J609" t="s">
        <v>327</v>
      </c>
      <c r="K609" t="s">
        <v>1052</v>
      </c>
      <c r="L609">
        <v>1301</v>
      </c>
      <c r="N609">
        <v>1003</v>
      </c>
      <c r="O609" t="s">
        <v>34</v>
      </c>
      <c r="P609" t="s">
        <v>34</v>
      </c>
      <c r="Q609">
        <v>1</v>
      </c>
      <c r="W609">
        <v>0</v>
      </c>
      <c r="X609">
        <v>-527752423</v>
      </c>
      <c r="Y609">
        <f t="shared" si="320"/>
        <v>0.82352941000000002</v>
      </c>
      <c r="AA609">
        <v>24.43</v>
      </c>
      <c r="AB609">
        <v>0</v>
      </c>
      <c r="AC609">
        <v>0</v>
      </c>
      <c r="AD609">
        <v>0</v>
      </c>
      <c r="AE609">
        <v>23.97</v>
      </c>
      <c r="AF609">
        <v>0</v>
      </c>
      <c r="AG609">
        <v>0</v>
      </c>
      <c r="AH609">
        <v>0</v>
      </c>
      <c r="AI609">
        <v>1</v>
      </c>
      <c r="AJ609">
        <v>1</v>
      </c>
      <c r="AK609">
        <v>1</v>
      </c>
      <c r="AL609">
        <v>1</v>
      </c>
      <c r="AM609">
        <v>0</v>
      </c>
      <c r="AN609">
        <v>0</v>
      </c>
      <c r="AO609">
        <v>0</v>
      </c>
      <c r="AP609">
        <v>1</v>
      </c>
      <c r="AQ609">
        <v>0</v>
      </c>
      <c r="AR609">
        <v>0</v>
      </c>
      <c r="AS609" t="s">
        <v>3</v>
      </c>
      <c r="AT609">
        <v>0.82352941000000002</v>
      </c>
      <c r="AU609" t="s">
        <v>3</v>
      </c>
      <c r="AV609">
        <v>0</v>
      </c>
      <c r="AW609">
        <v>1</v>
      </c>
      <c r="AX609">
        <v>-1</v>
      </c>
      <c r="AY609">
        <v>0</v>
      </c>
      <c r="AZ609">
        <v>0</v>
      </c>
      <c r="BA609" t="s">
        <v>3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v>0</v>
      </c>
      <c r="CX609">
        <f>ROUND(Y609*Source!I221,9)</f>
        <v>41.99999991</v>
      </c>
      <c r="CY609">
        <f t="shared" si="321"/>
        <v>24.43</v>
      </c>
      <c r="CZ609">
        <f t="shared" si="322"/>
        <v>23.97</v>
      </c>
      <c r="DA609">
        <f t="shared" si="323"/>
        <v>1</v>
      </c>
      <c r="DB609">
        <f t="shared" si="324"/>
        <v>19.739999999999998</v>
      </c>
      <c r="DC609">
        <f t="shared" si="325"/>
        <v>0</v>
      </c>
      <c r="DD609" t="s">
        <v>3</v>
      </c>
      <c r="DE609" t="s">
        <v>3</v>
      </c>
      <c r="DF609">
        <f t="shared" si="319"/>
        <v>1006.74</v>
      </c>
      <c r="DG609">
        <f t="shared" si="317"/>
        <v>0</v>
      </c>
      <c r="DH609">
        <f t="shared" si="318"/>
        <v>0</v>
      </c>
      <c r="DI609">
        <f t="shared" si="305"/>
        <v>0</v>
      </c>
      <c r="DJ609">
        <f t="shared" si="326"/>
        <v>1006.74</v>
      </c>
      <c r="DK609">
        <v>0</v>
      </c>
      <c r="DL609" t="s">
        <v>3</v>
      </c>
      <c r="DM609">
        <v>0</v>
      </c>
      <c r="DN609" t="s">
        <v>3</v>
      </c>
      <c r="DO609">
        <v>0</v>
      </c>
    </row>
    <row r="610" spans="1:119" x14ac:dyDescent="0.2">
      <c r="A610">
        <f>ROW(Source!A221)</f>
        <v>221</v>
      </c>
      <c r="B610">
        <v>59204062</v>
      </c>
      <c r="C610">
        <v>60526975</v>
      </c>
      <c r="D610">
        <v>58310972</v>
      </c>
      <c r="E610">
        <v>1</v>
      </c>
      <c r="F610">
        <v>1</v>
      </c>
      <c r="G610">
        <v>1080</v>
      </c>
      <c r="H610">
        <v>3</v>
      </c>
      <c r="I610" t="s">
        <v>307</v>
      </c>
      <c r="J610" t="s">
        <v>308</v>
      </c>
      <c r="K610" t="s">
        <v>1053</v>
      </c>
      <c r="L610">
        <v>1301</v>
      </c>
      <c r="N610">
        <v>1003</v>
      </c>
      <c r="O610" t="s">
        <v>34</v>
      </c>
      <c r="P610" t="s">
        <v>34</v>
      </c>
      <c r="Q610">
        <v>1</v>
      </c>
      <c r="W610">
        <v>0</v>
      </c>
      <c r="X610">
        <v>-1511173771</v>
      </c>
      <c r="Y610">
        <f t="shared" si="320"/>
        <v>0.37058824000000001</v>
      </c>
      <c r="AA610">
        <v>4.99</v>
      </c>
      <c r="AB610">
        <v>0</v>
      </c>
      <c r="AC610">
        <v>0</v>
      </c>
      <c r="AD610">
        <v>0</v>
      </c>
      <c r="AE610">
        <v>4.9000000000000004</v>
      </c>
      <c r="AF610">
        <v>0</v>
      </c>
      <c r="AG610">
        <v>0</v>
      </c>
      <c r="AH610">
        <v>0</v>
      </c>
      <c r="AI610">
        <v>1</v>
      </c>
      <c r="AJ610">
        <v>1</v>
      </c>
      <c r="AK610">
        <v>1</v>
      </c>
      <c r="AL610">
        <v>1</v>
      </c>
      <c r="AM610">
        <v>0</v>
      </c>
      <c r="AN610">
        <v>0</v>
      </c>
      <c r="AO610">
        <v>0</v>
      </c>
      <c r="AP610">
        <v>1</v>
      </c>
      <c r="AQ610">
        <v>0</v>
      </c>
      <c r="AR610">
        <v>0</v>
      </c>
      <c r="AS610" t="s">
        <v>3</v>
      </c>
      <c r="AT610">
        <v>0.37058824000000001</v>
      </c>
      <c r="AU610" t="s">
        <v>3</v>
      </c>
      <c r="AV610">
        <v>0</v>
      </c>
      <c r="AW610">
        <v>1</v>
      </c>
      <c r="AX610">
        <v>-1</v>
      </c>
      <c r="AY610">
        <v>0</v>
      </c>
      <c r="AZ610">
        <v>0</v>
      </c>
      <c r="BA610" t="s">
        <v>3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v>0</v>
      </c>
      <c r="CX610">
        <f>ROUND(Y610*Source!I221,9)</f>
        <v>18.900000240000001</v>
      </c>
      <c r="CY610">
        <f t="shared" si="321"/>
        <v>4.99</v>
      </c>
      <c r="CZ610">
        <f t="shared" si="322"/>
        <v>4.9000000000000004</v>
      </c>
      <c r="DA610">
        <f t="shared" si="323"/>
        <v>1</v>
      </c>
      <c r="DB610">
        <f t="shared" si="324"/>
        <v>1.82</v>
      </c>
      <c r="DC610">
        <f t="shared" si="325"/>
        <v>0</v>
      </c>
      <c r="DD610" t="s">
        <v>3</v>
      </c>
      <c r="DE610" t="s">
        <v>3</v>
      </c>
      <c r="DF610">
        <f t="shared" si="319"/>
        <v>92.61</v>
      </c>
      <c r="DG610">
        <f t="shared" si="317"/>
        <v>0</v>
      </c>
      <c r="DH610">
        <f t="shared" si="318"/>
        <v>0</v>
      </c>
      <c r="DI610">
        <f t="shared" si="305"/>
        <v>0</v>
      </c>
      <c r="DJ610">
        <f t="shared" si="326"/>
        <v>92.61</v>
      </c>
      <c r="DK610">
        <v>0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">
      <c r="A611">
        <f>ROW(Source!A221)</f>
        <v>221</v>
      </c>
      <c r="B611">
        <v>59204062</v>
      </c>
      <c r="C611">
        <v>60526975</v>
      </c>
      <c r="D611">
        <v>58310972</v>
      </c>
      <c r="E611">
        <v>1</v>
      </c>
      <c r="F611">
        <v>1</v>
      </c>
      <c r="G611">
        <v>1080</v>
      </c>
      <c r="H611">
        <v>3</v>
      </c>
      <c r="I611" t="s">
        <v>307</v>
      </c>
      <c r="J611" t="s">
        <v>308</v>
      </c>
      <c r="K611" t="s">
        <v>1054</v>
      </c>
      <c r="L611">
        <v>1301</v>
      </c>
      <c r="N611">
        <v>1003</v>
      </c>
      <c r="O611" t="s">
        <v>34</v>
      </c>
      <c r="P611" t="s">
        <v>34</v>
      </c>
      <c r="Q611">
        <v>1</v>
      </c>
      <c r="W611">
        <v>0</v>
      </c>
      <c r="X611">
        <v>-151888424</v>
      </c>
      <c r="Y611">
        <f t="shared" si="320"/>
        <v>2.2647058800000002</v>
      </c>
      <c r="AA611">
        <v>4.99</v>
      </c>
      <c r="AB611">
        <v>0</v>
      </c>
      <c r="AC611">
        <v>0</v>
      </c>
      <c r="AD611">
        <v>0</v>
      </c>
      <c r="AE611">
        <v>4.9000000000000004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0</v>
      </c>
      <c r="AS611" t="s">
        <v>3</v>
      </c>
      <c r="AT611">
        <v>2.2647058800000002</v>
      </c>
      <c r="AU611" t="s">
        <v>3</v>
      </c>
      <c r="AV611">
        <v>0</v>
      </c>
      <c r="AW611">
        <v>1</v>
      </c>
      <c r="AX611">
        <v>-1</v>
      </c>
      <c r="AY611">
        <v>0</v>
      </c>
      <c r="AZ611">
        <v>0</v>
      </c>
      <c r="BA611" t="s">
        <v>3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V611">
        <v>0</v>
      </c>
      <c r="CW611">
        <v>0</v>
      </c>
      <c r="CX611">
        <f>ROUND(Y611*Source!I221,9)</f>
        <v>115.49999988</v>
      </c>
      <c r="CY611">
        <f t="shared" si="321"/>
        <v>4.99</v>
      </c>
      <c r="CZ611">
        <f t="shared" si="322"/>
        <v>4.9000000000000004</v>
      </c>
      <c r="DA611">
        <f t="shared" si="323"/>
        <v>1</v>
      </c>
      <c r="DB611">
        <f t="shared" si="324"/>
        <v>11.1</v>
      </c>
      <c r="DC611">
        <f t="shared" si="325"/>
        <v>0</v>
      </c>
      <c r="DD611" t="s">
        <v>3</v>
      </c>
      <c r="DE611" t="s">
        <v>3</v>
      </c>
      <c r="DF611">
        <f t="shared" si="319"/>
        <v>565.95000000000005</v>
      </c>
      <c r="DG611">
        <f t="shared" si="317"/>
        <v>0</v>
      </c>
      <c r="DH611">
        <f t="shared" si="318"/>
        <v>0</v>
      </c>
      <c r="DI611">
        <f t="shared" si="305"/>
        <v>0</v>
      </c>
      <c r="DJ611">
        <f t="shared" si="326"/>
        <v>565.95000000000005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">
      <c r="A612">
        <f>ROW(Source!A221)</f>
        <v>221</v>
      </c>
      <c r="B612">
        <v>59204062</v>
      </c>
      <c r="C612">
        <v>60526975</v>
      </c>
      <c r="D612">
        <v>58310974</v>
      </c>
      <c r="E612">
        <v>1</v>
      </c>
      <c r="F612">
        <v>1</v>
      </c>
      <c r="G612">
        <v>1080</v>
      </c>
      <c r="H612">
        <v>3</v>
      </c>
      <c r="I612" t="s">
        <v>323</v>
      </c>
      <c r="J612" t="s">
        <v>324</v>
      </c>
      <c r="K612" t="s">
        <v>1055</v>
      </c>
      <c r="L612">
        <v>1301</v>
      </c>
      <c r="N612">
        <v>1003</v>
      </c>
      <c r="O612" t="s">
        <v>34</v>
      </c>
      <c r="P612" t="s">
        <v>34</v>
      </c>
      <c r="Q612">
        <v>1</v>
      </c>
      <c r="W612">
        <v>0</v>
      </c>
      <c r="X612">
        <v>553456992</v>
      </c>
      <c r="Y612">
        <f t="shared" si="320"/>
        <v>1.0294117599999999</v>
      </c>
      <c r="AA612">
        <v>23.39</v>
      </c>
      <c r="AB612">
        <v>0</v>
      </c>
      <c r="AC612">
        <v>0</v>
      </c>
      <c r="AD612">
        <v>0</v>
      </c>
      <c r="AE612">
        <v>22.95</v>
      </c>
      <c r="AF612">
        <v>0</v>
      </c>
      <c r="AG612">
        <v>0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0</v>
      </c>
      <c r="AS612" t="s">
        <v>3</v>
      </c>
      <c r="AT612">
        <v>1.0294117599999999</v>
      </c>
      <c r="AU612" t="s">
        <v>3</v>
      </c>
      <c r="AV612">
        <v>0</v>
      </c>
      <c r="AW612">
        <v>1</v>
      </c>
      <c r="AX612">
        <v>-1</v>
      </c>
      <c r="AY612">
        <v>0</v>
      </c>
      <c r="AZ612">
        <v>0</v>
      </c>
      <c r="BA612" t="s">
        <v>3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v>0</v>
      </c>
      <c r="CX612">
        <f>ROUND(Y612*Source!I221,9)</f>
        <v>52.499999760000001</v>
      </c>
      <c r="CY612">
        <f t="shared" si="321"/>
        <v>23.39</v>
      </c>
      <c r="CZ612">
        <f t="shared" si="322"/>
        <v>22.95</v>
      </c>
      <c r="DA612">
        <f t="shared" si="323"/>
        <v>1</v>
      </c>
      <c r="DB612">
        <f t="shared" si="324"/>
        <v>23.62</v>
      </c>
      <c r="DC612">
        <f t="shared" si="325"/>
        <v>0</v>
      </c>
      <c r="DD612" t="s">
        <v>3</v>
      </c>
      <c r="DE612" t="s">
        <v>3</v>
      </c>
      <c r="DF612">
        <f t="shared" si="319"/>
        <v>1204.8699999999999</v>
      </c>
      <c r="DG612">
        <f t="shared" si="317"/>
        <v>0</v>
      </c>
      <c r="DH612">
        <f t="shared" si="318"/>
        <v>0</v>
      </c>
      <c r="DI612">
        <f t="shared" si="305"/>
        <v>0</v>
      </c>
      <c r="DJ612">
        <f t="shared" si="326"/>
        <v>1204.8699999999999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">
      <c r="A613">
        <f>ROW(Source!A221)</f>
        <v>221</v>
      </c>
      <c r="B613">
        <v>59204062</v>
      </c>
      <c r="C613">
        <v>60526975</v>
      </c>
      <c r="D613">
        <v>58310975</v>
      </c>
      <c r="E613">
        <v>1</v>
      </c>
      <c r="F613">
        <v>1</v>
      </c>
      <c r="G613">
        <v>1080</v>
      </c>
      <c r="H613">
        <v>3</v>
      </c>
      <c r="I613" t="s">
        <v>329</v>
      </c>
      <c r="J613" t="s">
        <v>330</v>
      </c>
      <c r="K613" t="s">
        <v>1056</v>
      </c>
      <c r="L613">
        <v>1301</v>
      </c>
      <c r="N613">
        <v>1003</v>
      </c>
      <c r="O613" t="s">
        <v>34</v>
      </c>
      <c r="P613" t="s">
        <v>34</v>
      </c>
      <c r="Q613">
        <v>1</v>
      </c>
      <c r="W613">
        <v>0</v>
      </c>
      <c r="X613">
        <v>-105322181</v>
      </c>
      <c r="Y613">
        <f t="shared" si="320"/>
        <v>0.10294117999999999</v>
      </c>
      <c r="AA613">
        <v>44.21</v>
      </c>
      <c r="AB613">
        <v>0</v>
      </c>
      <c r="AC613">
        <v>0</v>
      </c>
      <c r="AD613">
        <v>0</v>
      </c>
      <c r="AE613">
        <v>43.39</v>
      </c>
      <c r="AF613">
        <v>0</v>
      </c>
      <c r="AG613">
        <v>0</v>
      </c>
      <c r="AH613">
        <v>0</v>
      </c>
      <c r="AI613">
        <v>1</v>
      </c>
      <c r="AJ613">
        <v>1</v>
      </c>
      <c r="AK613">
        <v>1</v>
      </c>
      <c r="AL613">
        <v>1</v>
      </c>
      <c r="AM613">
        <v>0</v>
      </c>
      <c r="AN613">
        <v>0</v>
      </c>
      <c r="AO613">
        <v>0</v>
      </c>
      <c r="AP613">
        <v>1</v>
      </c>
      <c r="AQ613">
        <v>0</v>
      </c>
      <c r="AR613">
        <v>0</v>
      </c>
      <c r="AS613" t="s">
        <v>3</v>
      </c>
      <c r="AT613">
        <v>0.10294117999999999</v>
      </c>
      <c r="AU613" t="s">
        <v>3</v>
      </c>
      <c r="AV613">
        <v>0</v>
      </c>
      <c r="AW613">
        <v>1</v>
      </c>
      <c r="AX613">
        <v>-1</v>
      </c>
      <c r="AY613">
        <v>0</v>
      </c>
      <c r="AZ613">
        <v>0</v>
      </c>
      <c r="BA613" t="s">
        <v>3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v>0</v>
      </c>
      <c r="CX613">
        <f>ROUND(Y613*Source!I221,9)</f>
        <v>5.2500001799999998</v>
      </c>
      <c r="CY613">
        <f t="shared" si="321"/>
        <v>44.21</v>
      </c>
      <c r="CZ613">
        <f t="shared" si="322"/>
        <v>43.39</v>
      </c>
      <c r="DA613">
        <f t="shared" si="323"/>
        <v>1</v>
      </c>
      <c r="DB613">
        <f t="shared" si="324"/>
        <v>4.47</v>
      </c>
      <c r="DC613">
        <f t="shared" si="325"/>
        <v>0</v>
      </c>
      <c r="DD613" t="s">
        <v>3</v>
      </c>
      <c r="DE613" t="s">
        <v>3</v>
      </c>
      <c r="DF613">
        <f t="shared" si="319"/>
        <v>227.8</v>
      </c>
      <c r="DG613">
        <f t="shared" si="317"/>
        <v>0</v>
      </c>
      <c r="DH613">
        <f t="shared" si="318"/>
        <v>0</v>
      </c>
      <c r="DI613">
        <f t="shared" si="305"/>
        <v>0</v>
      </c>
      <c r="DJ613">
        <f t="shared" si="326"/>
        <v>227.8</v>
      </c>
      <c r="DK613">
        <v>0</v>
      </c>
      <c r="DL613" t="s">
        <v>3</v>
      </c>
      <c r="DM613">
        <v>0</v>
      </c>
      <c r="DN613" t="s">
        <v>3</v>
      </c>
      <c r="DO613">
        <v>0</v>
      </c>
    </row>
    <row r="614" spans="1:119" x14ac:dyDescent="0.2">
      <c r="A614">
        <f>ROW(Source!A221)</f>
        <v>221</v>
      </c>
      <c r="B614">
        <v>59204062</v>
      </c>
      <c r="C614">
        <v>60526975</v>
      </c>
      <c r="D614">
        <v>58311301</v>
      </c>
      <c r="E614">
        <v>1</v>
      </c>
      <c r="F614">
        <v>1</v>
      </c>
      <c r="G614">
        <v>1080</v>
      </c>
      <c r="H614">
        <v>3</v>
      </c>
      <c r="I614" t="s">
        <v>958</v>
      </c>
      <c r="J614" t="s">
        <v>959</v>
      </c>
      <c r="K614" t="s">
        <v>960</v>
      </c>
      <c r="L614">
        <v>1346</v>
      </c>
      <c r="N614">
        <v>1009</v>
      </c>
      <c r="O614" t="s">
        <v>880</v>
      </c>
      <c r="P614" t="s">
        <v>880</v>
      </c>
      <c r="Q614">
        <v>1</v>
      </c>
      <c r="W614">
        <v>0</v>
      </c>
      <c r="X614">
        <v>-52446065</v>
      </c>
      <c r="Y614">
        <f t="shared" si="320"/>
        <v>1.6400000000000001E-2</v>
      </c>
      <c r="AA614">
        <v>54.34</v>
      </c>
      <c r="AB614">
        <v>0</v>
      </c>
      <c r="AC614">
        <v>0</v>
      </c>
      <c r="AD614">
        <v>0</v>
      </c>
      <c r="AE614">
        <v>53.33</v>
      </c>
      <c r="AF614">
        <v>0</v>
      </c>
      <c r="AG614">
        <v>0</v>
      </c>
      <c r="AH614">
        <v>0</v>
      </c>
      <c r="AI614">
        <v>1</v>
      </c>
      <c r="AJ614">
        <v>1</v>
      </c>
      <c r="AK614">
        <v>1</v>
      </c>
      <c r="AL614">
        <v>1</v>
      </c>
      <c r="AM614">
        <v>-2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1.6400000000000001E-2</v>
      </c>
      <c r="AU614" t="s">
        <v>3</v>
      </c>
      <c r="AV614">
        <v>0</v>
      </c>
      <c r="AW614">
        <v>2</v>
      </c>
      <c r="AX614">
        <v>60526992</v>
      </c>
      <c r="AY614">
        <v>1</v>
      </c>
      <c r="AZ614">
        <v>0</v>
      </c>
      <c r="BA614">
        <v>625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v>0</v>
      </c>
      <c r="CX614">
        <f>ROUND(Y614*Source!I221,9)</f>
        <v>0.83640000000000003</v>
      </c>
      <c r="CY614">
        <f t="shared" si="321"/>
        <v>54.34</v>
      </c>
      <c r="CZ614">
        <f t="shared" si="322"/>
        <v>53.33</v>
      </c>
      <c r="DA614">
        <f t="shared" si="323"/>
        <v>1</v>
      </c>
      <c r="DB614">
        <f t="shared" si="324"/>
        <v>0.87</v>
      </c>
      <c r="DC614">
        <f t="shared" si="325"/>
        <v>0</v>
      </c>
      <c r="DD614" t="s">
        <v>3</v>
      </c>
      <c r="DE614" t="s">
        <v>3</v>
      </c>
      <c r="DF614">
        <f t="shared" si="319"/>
        <v>44.61</v>
      </c>
      <c r="DG614">
        <f t="shared" si="317"/>
        <v>0</v>
      </c>
      <c r="DH614">
        <f t="shared" si="318"/>
        <v>0</v>
      </c>
      <c r="DI614">
        <f t="shared" si="305"/>
        <v>0</v>
      </c>
      <c r="DJ614">
        <f t="shared" si="326"/>
        <v>44.61</v>
      </c>
      <c r="DK614">
        <v>0</v>
      </c>
      <c r="DL614" t="s">
        <v>3</v>
      </c>
      <c r="DM614">
        <v>0</v>
      </c>
      <c r="DN614" t="s">
        <v>3</v>
      </c>
      <c r="DO614">
        <v>0</v>
      </c>
    </row>
    <row r="615" spans="1:119" x14ac:dyDescent="0.2">
      <c r="A615">
        <f>ROW(Source!A221)</f>
        <v>221</v>
      </c>
      <c r="B615">
        <v>59204062</v>
      </c>
      <c r="C615">
        <v>60526975</v>
      </c>
      <c r="D615">
        <v>58309035</v>
      </c>
      <c r="E615">
        <v>1</v>
      </c>
      <c r="F615">
        <v>1</v>
      </c>
      <c r="G615">
        <v>1080</v>
      </c>
      <c r="H615">
        <v>3</v>
      </c>
      <c r="I615" t="s">
        <v>961</v>
      </c>
      <c r="J615" t="s">
        <v>962</v>
      </c>
      <c r="K615" t="s">
        <v>963</v>
      </c>
      <c r="L615">
        <v>1354</v>
      </c>
      <c r="N615">
        <v>1010</v>
      </c>
      <c r="O615" t="s">
        <v>39</v>
      </c>
      <c r="P615" t="s">
        <v>39</v>
      </c>
      <c r="Q615">
        <v>1</v>
      </c>
      <c r="W615">
        <v>0</v>
      </c>
      <c r="X615">
        <v>-740266689</v>
      </c>
      <c r="Y615">
        <f t="shared" si="320"/>
        <v>30</v>
      </c>
      <c r="AA615">
        <v>0.76</v>
      </c>
      <c r="AB615">
        <v>0</v>
      </c>
      <c r="AC615">
        <v>0</v>
      </c>
      <c r="AD615">
        <v>0</v>
      </c>
      <c r="AE615">
        <v>0.75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1</v>
      </c>
      <c r="AL615">
        <v>1</v>
      </c>
      <c r="AM615">
        <v>-2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30</v>
      </c>
      <c r="AU615" t="s">
        <v>3</v>
      </c>
      <c r="AV615">
        <v>0</v>
      </c>
      <c r="AW615">
        <v>2</v>
      </c>
      <c r="AX615">
        <v>60526993</v>
      </c>
      <c r="AY615">
        <v>1</v>
      </c>
      <c r="AZ615">
        <v>0</v>
      </c>
      <c r="BA615">
        <v>626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v>0</v>
      </c>
      <c r="CX615">
        <f>ROUND(Y615*Source!I221,9)</f>
        <v>1530</v>
      </c>
      <c r="CY615">
        <f t="shared" si="321"/>
        <v>0.76</v>
      </c>
      <c r="CZ615">
        <f t="shared" si="322"/>
        <v>0.75</v>
      </c>
      <c r="DA615">
        <f t="shared" si="323"/>
        <v>1</v>
      </c>
      <c r="DB615">
        <f t="shared" si="324"/>
        <v>22.5</v>
      </c>
      <c r="DC615">
        <f t="shared" si="325"/>
        <v>0</v>
      </c>
      <c r="DD615" t="s">
        <v>3</v>
      </c>
      <c r="DE615" t="s">
        <v>3</v>
      </c>
      <c r="DF615">
        <f t="shared" si="319"/>
        <v>1147.5</v>
      </c>
      <c r="DG615">
        <f t="shared" si="317"/>
        <v>0</v>
      </c>
      <c r="DH615">
        <f t="shared" si="318"/>
        <v>0</v>
      </c>
      <c r="DI615">
        <f t="shared" si="305"/>
        <v>0</v>
      </c>
      <c r="DJ615">
        <f t="shared" si="326"/>
        <v>1147.5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">
      <c r="A616">
        <f>ROW(Source!A221)</f>
        <v>221</v>
      </c>
      <c r="B616">
        <v>59204062</v>
      </c>
      <c r="C616">
        <v>60526975</v>
      </c>
      <c r="D616">
        <v>58309081</v>
      </c>
      <c r="E616">
        <v>1</v>
      </c>
      <c r="F616">
        <v>1</v>
      </c>
      <c r="G616">
        <v>1080</v>
      </c>
      <c r="H616">
        <v>3</v>
      </c>
      <c r="I616" t="s">
        <v>964</v>
      </c>
      <c r="J616" t="s">
        <v>965</v>
      </c>
      <c r="K616" t="s">
        <v>966</v>
      </c>
      <c r="L616">
        <v>1296</v>
      </c>
      <c r="N616">
        <v>1002</v>
      </c>
      <c r="O616" t="s">
        <v>717</v>
      </c>
      <c r="P616" t="s">
        <v>717</v>
      </c>
      <c r="Q616">
        <v>1</v>
      </c>
      <c r="W616">
        <v>0</v>
      </c>
      <c r="X616">
        <v>-1864520115</v>
      </c>
      <c r="Y616">
        <f t="shared" si="320"/>
        <v>0.93</v>
      </c>
      <c r="AA616">
        <v>35.4</v>
      </c>
      <c r="AB616">
        <v>0</v>
      </c>
      <c r="AC616">
        <v>0</v>
      </c>
      <c r="AD616">
        <v>0</v>
      </c>
      <c r="AE616">
        <v>34.74</v>
      </c>
      <c r="AF616">
        <v>0</v>
      </c>
      <c r="AG616">
        <v>0</v>
      </c>
      <c r="AH616">
        <v>0</v>
      </c>
      <c r="AI616">
        <v>1</v>
      </c>
      <c r="AJ616">
        <v>1</v>
      </c>
      <c r="AK616">
        <v>1</v>
      </c>
      <c r="AL616">
        <v>1</v>
      </c>
      <c r="AM616">
        <v>-2</v>
      </c>
      <c r="AN616">
        <v>0</v>
      </c>
      <c r="AO616">
        <v>1</v>
      </c>
      <c r="AP616">
        <v>1</v>
      </c>
      <c r="AQ616">
        <v>0</v>
      </c>
      <c r="AR616">
        <v>0</v>
      </c>
      <c r="AS616" t="s">
        <v>3</v>
      </c>
      <c r="AT616">
        <v>0.93</v>
      </c>
      <c r="AU616" t="s">
        <v>3</v>
      </c>
      <c r="AV616">
        <v>0</v>
      </c>
      <c r="AW616">
        <v>2</v>
      </c>
      <c r="AX616">
        <v>60526994</v>
      </c>
      <c r="AY616">
        <v>1</v>
      </c>
      <c r="AZ616">
        <v>0</v>
      </c>
      <c r="BA616">
        <v>627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ROUND(Y616*Source!I221,9)</f>
        <v>47.43</v>
      </c>
      <c r="CY616">
        <f t="shared" si="321"/>
        <v>35.4</v>
      </c>
      <c r="CZ616">
        <f t="shared" si="322"/>
        <v>34.74</v>
      </c>
      <c r="DA616">
        <f t="shared" si="323"/>
        <v>1</v>
      </c>
      <c r="DB616">
        <f t="shared" si="324"/>
        <v>32.31</v>
      </c>
      <c r="DC616">
        <f t="shared" si="325"/>
        <v>0</v>
      </c>
      <c r="DD616" t="s">
        <v>3</v>
      </c>
      <c r="DE616" t="s">
        <v>3</v>
      </c>
      <c r="DF616">
        <f t="shared" si="319"/>
        <v>1647.72</v>
      </c>
      <c r="DG616">
        <f t="shared" si="317"/>
        <v>0</v>
      </c>
      <c r="DH616">
        <f t="shared" si="318"/>
        <v>0</v>
      </c>
      <c r="DI616">
        <f t="shared" si="305"/>
        <v>0</v>
      </c>
      <c r="DJ616">
        <f t="shared" si="326"/>
        <v>1647.72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">
      <c r="A617">
        <f>ROW(Source!A222)</f>
        <v>222</v>
      </c>
      <c r="B617">
        <v>59204059</v>
      </c>
      <c r="C617">
        <v>60526975</v>
      </c>
      <c r="D617">
        <v>58266404</v>
      </c>
      <c r="E617">
        <v>1080</v>
      </c>
      <c r="F617">
        <v>1</v>
      </c>
      <c r="G617">
        <v>1080</v>
      </c>
      <c r="H617">
        <v>1</v>
      </c>
      <c r="I617" t="s">
        <v>859</v>
      </c>
      <c r="J617" t="s">
        <v>3</v>
      </c>
      <c r="K617" t="s">
        <v>860</v>
      </c>
      <c r="L617">
        <v>1191</v>
      </c>
      <c r="N617">
        <v>1013</v>
      </c>
      <c r="O617" t="s">
        <v>861</v>
      </c>
      <c r="P617" t="s">
        <v>861</v>
      </c>
      <c r="Q617">
        <v>1</v>
      </c>
      <c r="W617">
        <v>0</v>
      </c>
      <c r="X617">
        <v>476480486</v>
      </c>
      <c r="Y617">
        <f>((AT617*1.15)*1.1)</f>
        <v>2.7829999999999999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1</v>
      </c>
      <c r="AK617">
        <v>1</v>
      </c>
      <c r="AL617">
        <v>1</v>
      </c>
      <c r="AM617">
        <v>5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2.2000000000000002</v>
      </c>
      <c r="AU617" t="s">
        <v>26</v>
      </c>
      <c r="AV617">
        <v>1</v>
      </c>
      <c r="AW617">
        <v>2</v>
      </c>
      <c r="AX617">
        <v>60526990</v>
      </c>
      <c r="AY617">
        <v>1</v>
      </c>
      <c r="AZ617">
        <v>0</v>
      </c>
      <c r="BA617">
        <v>632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U617">
        <f>ROUND(AT617*Source!I222*AH617*AL617,2)</f>
        <v>0</v>
      </c>
      <c r="CV617">
        <f>ROUND(Y617*Source!I222,9)</f>
        <v>141.93299999999999</v>
      </c>
      <c r="CW617">
        <v>0</v>
      </c>
      <c r="CX617">
        <f>ROUND(Y617*Source!I222,9)</f>
        <v>141.93299999999999</v>
      </c>
      <c r="CY617">
        <f>AD617</f>
        <v>0</v>
      </c>
      <c r="CZ617">
        <f>AH617</f>
        <v>0</v>
      </c>
      <c r="DA617">
        <f>AL617</f>
        <v>1</v>
      </c>
      <c r="DB617">
        <f>ROUND(((ROUND(AT617*CZ617,2)*1.15)*1.1),6)</f>
        <v>0</v>
      </c>
      <c r="DC617">
        <f>ROUND(((ROUND(AT617*AG617,2)*1.15)*1.1),6)</f>
        <v>0</v>
      </c>
      <c r="DD617" t="s">
        <v>3</v>
      </c>
      <c r="DE617" t="s">
        <v>3</v>
      </c>
      <c r="DF617">
        <f t="shared" si="319"/>
        <v>0</v>
      </c>
      <c r="DG617">
        <f t="shared" si="317"/>
        <v>0</v>
      </c>
      <c r="DH617">
        <f t="shared" si="318"/>
        <v>0</v>
      </c>
      <c r="DI617">
        <f t="shared" si="305"/>
        <v>0</v>
      </c>
      <c r="DJ617">
        <f>DI617</f>
        <v>0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">
      <c r="A618">
        <f>ROW(Source!A222)</f>
        <v>222</v>
      </c>
      <c r="B618">
        <v>59204059</v>
      </c>
      <c r="C618">
        <v>60526975</v>
      </c>
      <c r="D618">
        <v>58340578</v>
      </c>
      <c r="E618">
        <v>1</v>
      </c>
      <c r="F618">
        <v>1</v>
      </c>
      <c r="G618">
        <v>1080</v>
      </c>
      <c r="H618">
        <v>2</v>
      </c>
      <c r="I618" t="s">
        <v>862</v>
      </c>
      <c r="J618" t="s">
        <v>863</v>
      </c>
      <c r="K618" t="s">
        <v>864</v>
      </c>
      <c r="L618">
        <v>1368</v>
      </c>
      <c r="N618">
        <v>1011</v>
      </c>
      <c r="O618" t="s">
        <v>865</v>
      </c>
      <c r="P618" t="s">
        <v>865</v>
      </c>
      <c r="Q618">
        <v>1</v>
      </c>
      <c r="W618">
        <v>0</v>
      </c>
      <c r="X618">
        <v>-1985943078</v>
      </c>
      <c r="Y618">
        <f>((AT618*1.25)*1.1)</f>
        <v>1.2375000000000001E-2</v>
      </c>
      <c r="AA618">
        <v>0</v>
      </c>
      <c r="AB618">
        <v>1418.19</v>
      </c>
      <c r="AC618">
        <v>726.59</v>
      </c>
      <c r="AD618">
        <v>0</v>
      </c>
      <c r="AE618">
        <v>0</v>
      </c>
      <c r="AF618">
        <v>83.1</v>
      </c>
      <c r="AG618">
        <v>12.62</v>
      </c>
      <c r="AH618">
        <v>0</v>
      </c>
      <c r="AI618">
        <v>1</v>
      </c>
      <c r="AJ618">
        <v>16.3</v>
      </c>
      <c r="AK618">
        <v>54.99</v>
      </c>
      <c r="AL618">
        <v>1</v>
      </c>
      <c r="AM618">
        <v>2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8.9999999999999993E-3</v>
      </c>
      <c r="AU618" t="s">
        <v>866</v>
      </c>
      <c r="AV618">
        <v>0</v>
      </c>
      <c r="AW618">
        <v>2</v>
      </c>
      <c r="AX618">
        <v>60526991</v>
      </c>
      <c r="AY618">
        <v>1</v>
      </c>
      <c r="AZ618">
        <v>0</v>
      </c>
      <c r="BA618">
        <v>633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f>ROUND(Y618*Source!I222*DO618,9)</f>
        <v>7.9647975000000004</v>
      </c>
      <c r="CX618">
        <f>ROUND(Y618*Source!I222,9)</f>
        <v>0.63112500000000005</v>
      </c>
      <c r="CY618">
        <f>AB618</f>
        <v>1418.19</v>
      </c>
      <c r="CZ618">
        <f>AF618</f>
        <v>83.1</v>
      </c>
      <c r="DA618">
        <f>AJ618</f>
        <v>16.3</v>
      </c>
      <c r="DB618">
        <f>ROUND(((ROUND(AT618*CZ618,2)*1.25)*1.1),6)</f>
        <v>1.03125</v>
      </c>
      <c r="DC618">
        <f>ROUND(((ROUND(AT618*AG618,2)*1.25)*1.1),6)</f>
        <v>0.15125</v>
      </c>
      <c r="DD618" t="s">
        <v>3</v>
      </c>
      <c r="DE618" t="s">
        <v>3</v>
      </c>
      <c r="DF618">
        <f t="shared" si="319"/>
        <v>0</v>
      </c>
      <c r="DG618">
        <f>ROUND(ROUND(AF618*AJ618,2)*CX618,2)</f>
        <v>854.88</v>
      </c>
      <c r="DH618">
        <f>ROUND(ROUND(AG618*AK618,2)*CX618,2)</f>
        <v>437.98</v>
      </c>
      <c r="DI618">
        <f t="shared" si="305"/>
        <v>0</v>
      </c>
      <c r="DJ618">
        <f>DG618</f>
        <v>854.88</v>
      </c>
      <c r="DK618">
        <v>0</v>
      </c>
      <c r="DL618" t="s">
        <v>867</v>
      </c>
      <c r="DM618">
        <v>0</v>
      </c>
      <c r="DN618" t="s">
        <v>861</v>
      </c>
      <c r="DO618">
        <v>12.62</v>
      </c>
    </row>
    <row r="619" spans="1:119" x14ac:dyDescent="0.2">
      <c r="A619">
        <f>ROW(Source!A222)</f>
        <v>222</v>
      </c>
      <c r="B619">
        <v>59204059</v>
      </c>
      <c r="C619">
        <v>60526975</v>
      </c>
      <c r="D619">
        <v>58310570</v>
      </c>
      <c r="E619">
        <v>1</v>
      </c>
      <c r="F619">
        <v>1</v>
      </c>
      <c r="G619">
        <v>1080</v>
      </c>
      <c r="H619">
        <v>3</v>
      </c>
      <c r="I619" t="s">
        <v>311</v>
      </c>
      <c r="J619" t="s">
        <v>312</v>
      </c>
      <c r="K619" t="s">
        <v>1048</v>
      </c>
      <c r="L619">
        <v>1301</v>
      </c>
      <c r="N619">
        <v>1003</v>
      </c>
      <c r="O619" t="s">
        <v>34</v>
      </c>
      <c r="P619" t="s">
        <v>34</v>
      </c>
      <c r="Q619">
        <v>1</v>
      </c>
      <c r="W619">
        <v>0</v>
      </c>
      <c r="X619">
        <v>1248950005</v>
      </c>
      <c r="Y619">
        <f t="shared" ref="Y619:Y630" si="327">AT619</f>
        <v>3.6029411800000002</v>
      </c>
      <c r="AA619">
        <v>36.700000000000003</v>
      </c>
      <c r="AB619">
        <v>0</v>
      </c>
      <c r="AC619">
        <v>0</v>
      </c>
      <c r="AD619">
        <v>0</v>
      </c>
      <c r="AE619">
        <v>5.4</v>
      </c>
      <c r="AF619">
        <v>0</v>
      </c>
      <c r="AG619">
        <v>0</v>
      </c>
      <c r="AH619">
        <v>0</v>
      </c>
      <c r="AI619">
        <v>6.67</v>
      </c>
      <c r="AJ619">
        <v>1</v>
      </c>
      <c r="AK619">
        <v>1</v>
      </c>
      <c r="AL619">
        <v>1</v>
      </c>
      <c r="AM619">
        <v>0</v>
      </c>
      <c r="AN619">
        <v>0</v>
      </c>
      <c r="AO619">
        <v>0</v>
      </c>
      <c r="AP619">
        <v>1</v>
      </c>
      <c r="AQ619">
        <v>0</v>
      </c>
      <c r="AR619">
        <v>0</v>
      </c>
      <c r="AS619" t="s">
        <v>3</v>
      </c>
      <c r="AT619">
        <v>3.6029411800000002</v>
      </c>
      <c r="AU619" t="s">
        <v>3</v>
      </c>
      <c r="AV619">
        <v>0</v>
      </c>
      <c r="AW619">
        <v>1</v>
      </c>
      <c r="AX619">
        <v>-1</v>
      </c>
      <c r="AY619">
        <v>0</v>
      </c>
      <c r="AZ619">
        <v>0</v>
      </c>
      <c r="BA619" t="s">
        <v>3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v>0</v>
      </c>
      <c r="CX619">
        <f>ROUND(Y619*Source!I222,9)</f>
        <v>183.75000018</v>
      </c>
      <c r="CY619">
        <f t="shared" ref="CY619:CY630" si="328">AA619</f>
        <v>36.700000000000003</v>
      </c>
      <c r="CZ619">
        <f t="shared" ref="CZ619:CZ630" si="329">AE619</f>
        <v>5.4</v>
      </c>
      <c r="DA619">
        <f t="shared" ref="DA619:DA630" si="330">AI619</f>
        <v>6.67</v>
      </c>
      <c r="DB619">
        <f t="shared" ref="DB619:DB630" si="331">ROUND(ROUND(AT619*CZ619,2),6)</f>
        <v>19.46</v>
      </c>
      <c r="DC619">
        <f t="shared" ref="DC619:DC630" si="332">ROUND(ROUND(AT619*AG619,2),6)</f>
        <v>0</v>
      </c>
      <c r="DD619" t="s">
        <v>3</v>
      </c>
      <c r="DE619" t="s">
        <v>3</v>
      </c>
      <c r="DF619">
        <f t="shared" ref="DF619:DF630" si="333">ROUND(ROUND(AE619*AI619,2)*CX619,2)</f>
        <v>6618.68</v>
      </c>
      <c r="DG619">
        <f t="shared" ref="DG619:DG641" si="334">ROUND(ROUND(AF619,2)*CX619,2)</f>
        <v>0</v>
      </c>
      <c r="DH619">
        <f t="shared" ref="DH619:DH641" si="335">ROUND(ROUND(AG619,2)*CX619,2)</f>
        <v>0</v>
      </c>
      <c r="DI619">
        <f t="shared" si="305"/>
        <v>0</v>
      </c>
      <c r="DJ619">
        <f t="shared" ref="DJ619:DJ630" si="336">DF619</f>
        <v>6618.68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">
      <c r="A620">
        <f>ROW(Source!A222)</f>
        <v>222</v>
      </c>
      <c r="B620">
        <v>59204059</v>
      </c>
      <c r="C620">
        <v>60526975</v>
      </c>
      <c r="D620">
        <v>58310571</v>
      </c>
      <c r="E620">
        <v>1</v>
      </c>
      <c r="F620">
        <v>1</v>
      </c>
      <c r="G620">
        <v>1080</v>
      </c>
      <c r="H620">
        <v>3</v>
      </c>
      <c r="I620" t="s">
        <v>314</v>
      </c>
      <c r="J620" t="s">
        <v>315</v>
      </c>
      <c r="K620" t="s">
        <v>1049</v>
      </c>
      <c r="L620">
        <v>1301</v>
      </c>
      <c r="N620">
        <v>1003</v>
      </c>
      <c r="O620" t="s">
        <v>34</v>
      </c>
      <c r="P620" t="s">
        <v>34</v>
      </c>
      <c r="Q620">
        <v>1</v>
      </c>
      <c r="W620">
        <v>0</v>
      </c>
      <c r="X620">
        <v>255502810</v>
      </c>
      <c r="Y620">
        <f t="shared" si="327"/>
        <v>0.82352941000000002</v>
      </c>
      <c r="AA620">
        <v>46.89</v>
      </c>
      <c r="AB620">
        <v>0</v>
      </c>
      <c r="AC620">
        <v>0</v>
      </c>
      <c r="AD620">
        <v>0</v>
      </c>
      <c r="AE620">
        <v>6.93</v>
      </c>
      <c r="AF620">
        <v>0</v>
      </c>
      <c r="AG620">
        <v>0</v>
      </c>
      <c r="AH620">
        <v>0</v>
      </c>
      <c r="AI620">
        <v>6.64</v>
      </c>
      <c r="AJ620">
        <v>1</v>
      </c>
      <c r="AK620">
        <v>1</v>
      </c>
      <c r="AL620">
        <v>1</v>
      </c>
      <c r="AM620">
        <v>0</v>
      </c>
      <c r="AN620">
        <v>0</v>
      </c>
      <c r="AO620">
        <v>0</v>
      </c>
      <c r="AP620">
        <v>1</v>
      </c>
      <c r="AQ620">
        <v>0</v>
      </c>
      <c r="AR620">
        <v>0</v>
      </c>
      <c r="AS620" t="s">
        <v>3</v>
      </c>
      <c r="AT620">
        <v>0.82352941000000002</v>
      </c>
      <c r="AU620" t="s">
        <v>3</v>
      </c>
      <c r="AV620">
        <v>0</v>
      </c>
      <c r="AW620">
        <v>1</v>
      </c>
      <c r="AX620">
        <v>-1</v>
      </c>
      <c r="AY620">
        <v>0</v>
      </c>
      <c r="AZ620">
        <v>0</v>
      </c>
      <c r="BA620" t="s">
        <v>3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v>0</v>
      </c>
      <c r="CX620">
        <f>ROUND(Y620*Source!I222,9)</f>
        <v>41.99999991</v>
      </c>
      <c r="CY620">
        <f t="shared" si="328"/>
        <v>46.89</v>
      </c>
      <c r="CZ620">
        <f t="shared" si="329"/>
        <v>6.93</v>
      </c>
      <c r="DA620">
        <f t="shared" si="330"/>
        <v>6.64</v>
      </c>
      <c r="DB620">
        <f t="shared" si="331"/>
        <v>5.71</v>
      </c>
      <c r="DC620">
        <f t="shared" si="332"/>
        <v>0</v>
      </c>
      <c r="DD620" t="s">
        <v>3</v>
      </c>
      <c r="DE620" t="s">
        <v>3</v>
      </c>
      <c r="DF620">
        <f t="shared" si="333"/>
        <v>1932.84</v>
      </c>
      <c r="DG620">
        <f t="shared" si="334"/>
        <v>0</v>
      </c>
      <c r="DH620">
        <f t="shared" si="335"/>
        <v>0</v>
      </c>
      <c r="DI620">
        <f t="shared" si="305"/>
        <v>0</v>
      </c>
      <c r="DJ620">
        <f t="shared" si="336"/>
        <v>1932.84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">
      <c r="A621">
        <f>ROW(Source!A222)</f>
        <v>222</v>
      </c>
      <c r="B621">
        <v>59204059</v>
      </c>
      <c r="C621">
        <v>60526975</v>
      </c>
      <c r="D621">
        <v>58310572</v>
      </c>
      <c r="E621">
        <v>1</v>
      </c>
      <c r="F621">
        <v>1</v>
      </c>
      <c r="G621">
        <v>1080</v>
      </c>
      <c r="H621">
        <v>3</v>
      </c>
      <c r="I621" t="s">
        <v>317</v>
      </c>
      <c r="J621" t="s">
        <v>318</v>
      </c>
      <c r="K621" t="s">
        <v>1050</v>
      </c>
      <c r="L621">
        <v>1301</v>
      </c>
      <c r="N621">
        <v>1003</v>
      </c>
      <c r="O621" t="s">
        <v>34</v>
      </c>
      <c r="P621" t="s">
        <v>34</v>
      </c>
      <c r="Q621">
        <v>1</v>
      </c>
      <c r="W621">
        <v>0</v>
      </c>
      <c r="X621">
        <v>-1480382827</v>
      </c>
      <c r="Y621">
        <f t="shared" si="327"/>
        <v>0.76176469999999996</v>
      </c>
      <c r="AA621">
        <v>58.84</v>
      </c>
      <c r="AB621">
        <v>0</v>
      </c>
      <c r="AC621">
        <v>0</v>
      </c>
      <c r="AD621">
        <v>0</v>
      </c>
      <c r="AE621">
        <v>8.67</v>
      </c>
      <c r="AF621">
        <v>0</v>
      </c>
      <c r="AG621">
        <v>0</v>
      </c>
      <c r="AH621">
        <v>0</v>
      </c>
      <c r="AI621">
        <v>6.66</v>
      </c>
      <c r="AJ621">
        <v>1</v>
      </c>
      <c r="AK621">
        <v>1</v>
      </c>
      <c r="AL621">
        <v>1</v>
      </c>
      <c r="AM621">
        <v>0</v>
      </c>
      <c r="AN621">
        <v>0</v>
      </c>
      <c r="AO621">
        <v>0</v>
      </c>
      <c r="AP621">
        <v>1</v>
      </c>
      <c r="AQ621">
        <v>0</v>
      </c>
      <c r="AR621">
        <v>0</v>
      </c>
      <c r="AS621" t="s">
        <v>3</v>
      </c>
      <c r="AT621">
        <v>0.76176469999999996</v>
      </c>
      <c r="AU621" t="s">
        <v>3</v>
      </c>
      <c r="AV621">
        <v>0</v>
      </c>
      <c r="AW621">
        <v>1</v>
      </c>
      <c r="AX621">
        <v>-1</v>
      </c>
      <c r="AY621">
        <v>0</v>
      </c>
      <c r="AZ621">
        <v>0</v>
      </c>
      <c r="BA621" t="s">
        <v>3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V621">
        <v>0</v>
      </c>
      <c r="CW621">
        <v>0</v>
      </c>
      <c r="CX621">
        <f>ROUND(Y621*Source!I222,9)</f>
        <v>38.849999699999998</v>
      </c>
      <c r="CY621">
        <f t="shared" si="328"/>
        <v>58.84</v>
      </c>
      <c r="CZ621">
        <f t="shared" si="329"/>
        <v>8.67</v>
      </c>
      <c r="DA621">
        <f t="shared" si="330"/>
        <v>6.66</v>
      </c>
      <c r="DB621">
        <f t="shared" si="331"/>
        <v>6.6</v>
      </c>
      <c r="DC621">
        <f t="shared" si="332"/>
        <v>0</v>
      </c>
      <c r="DD621" t="s">
        <v>3</v>
      </c>
      <c r="DE621" t="s">
        <v>3</v>
      </c>
      <c r="DF621">
        <f t="shared" si="333"/>
        <v>2243.1999999999998</v>
      </c>
      <c r="DG621">
        <f t="shared" si="334"/>
        <v>0</v>
      </c>
      <c r="DH621">
        <f t="shared" si="335"/>
        <v>0</v>
      </c>
      <c r="DI621">
        <f t="shared" si="305"/>
        <v>0</v>
      </c>
      <c r="DJ621">
        <f t="shared" si="336"/>
        <v>2243.1999999999998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">
      <c r="A622">
        <f>ROW(Source!A222)</f>
        <v>222</v>
      </c>
      <c r="B622">
        <v>59204059</v>
      </c>
      <c r="C622">
        <v>60526975</v>
      </c>
      <c r="D622">
        <v>58310573</v>
      </c>
      <c r="E622">
        <v>1</v>
      </c>
      <c r="F622">
        <v>1</v>
      </c>
      <c r="G622">
        <v>1080</v>
      </c>
      <c r="H622">
        <v>3</v>
      </c>
      <c r="I622" t="s">
        <v>320</v>
      </c>
      <c r="J622" t="s">
        <v>321</v>
      </c>
      <c r="K622" t="s">
        <v>1051</v>
      </c>
      <c r="L622">
        <v>1301</v>
      </c>
      <c r="N622">
        <v>1003</v>
      </c>
      <c r="O622" t="s">
        <v>34</v>
      </c>
      <c r="P622" t="s">
        <v>34</v>
      </c>
      <c r="Q622">
        <v>1</v>
      </c>
      <c r="W622">
        <v>0</v>
      </c>
      <c r="X622">
        <v>1314888044</v>
      </c>
      <c r="Y622">
        <f t="shared" si="327"/>
        <v>0.72058823999999999</v>
      </c>
      <c r="AA622">
        <v>106.62</v>
      </c>
      <c r="AB622">
        <v>0</v>
      </c>
      <c r="AC622">
        <v>0</v>
      </c>
      <c r="AD622">
        <v>0</v>
      </c>
      <c r="AE622">
        <v>15.71</v>
      </c>
      <c r="AF622">
        <v>0</v>
      </c>
      <c r="AG622">
        <v>0</v>
      </c>
      <c r="AH622">
        <v>0</v>
      </c>
      <c r="AI622">
        <v>6.66</v>
      </c>
      <c r="AJ622">
        <v>1</v>
      </c>
      <c r="AK622">
        <v>1</v>
      </c>
      <c r="AL622">
        <v>1</v>
      </c>
      <c r="AM622">
        <v>0</v>
      </c>
      <c r="AN622">
        <v>0</v>
      </c>
      <c r="AO622">
        <v>0</v>
      </c>
      <c r="AP622">
        <v>1</v>
      </c>
      <c r="AQ622">
        <v>0</v>
      </c>
      <c r="AR622">
        <v>0</v>
      </c>
      <c r="AS622" t="s">
        <v>3</v>
      </c>
      <c r="AT622">
        <v>0.72058823999999999</v>
      </c>
      <c r="AU622" t="s">
        <v>3</v>
      </c>
      <c r="AV622">
        <v>0</v>
      </c>
      <c r="AW622">
        <v>1</v>
      </c>
      <c r="AX622">
        <v>-1</v>
      </c>
      <c r="AY622">
        <v>0</v>
      </c>
      <c r="AZ622">
        <v>0</v>
      </c>
      <c r="BA622" t="s">
        <v>3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V622">
        <v>0</v>
      </c>
      <c r="CW622">
        <v>0</v>
      </c>
      <c r="CX622">
        <f>ROUND(Y622*Source!I222,9)</f>
        <v>36.750000239999999</v>
      </c>
      <c r="CY622">
        <f t="shared" si="328"/>
        <v>106.62</v>
      </c>
      <c r="CZ622">
        <f t="shared" si="329"/>
        <v>15.71</v>
      </c>
      <c r="DA622">
        <f t="shared" si="330"/>
        <v>6.66</v>
      </c>
      <c r="DB622">
        <f t="shared" si="331"/>
        <v>11.32</v>
      </c>
      <c r="DC622">
        <f t="shared" si="332"/>
        <v>0</v>
      </c>
      <c r="DD622" t="s">
        <v>3</v>
      </c>
      <c r="DE622" t="s">
        <v>3</v>
      </c>
      <c r="DF622">
        <f t="shared" si="333"/>
        <v>3845.15</v>
      </c>
      <c r="DG622">
        <f t="shared" si="334"/>
        <v>0</v>
      </c>
      <c r="DH622">
        <f t="shared" si="335"/>
        <v>0</v>
      </c>
      <c r="DI622">
        <f t="shared" si="305"/>
        <v>0</v>
      </c>
      <c r="DJ622">
        <f t="shared" si="336"/>
        <v>3845.15</v>
      </c>
      <c r="DK622">
        <v>0</v>
      </c>
      <c r="DL622" t="s">
        <v>3</v>
      </c>
      <c r="DM622">
        <v>0</v>
      </c>
      <c r="DN622" t="s">
        <v>3</v>
      </c>
      <c r="DO622">
        <v>0</v>
      </c>
    </row>
    <row r="623" spans="1:119" x14ac:dyDescent="0.2">
      <c r="A623">
        <f>ROW(Source!A222)</f>
        <v>222</v>
      </c>
      <c r="B623">
        <v>59204059</v>
      </c>
      <c r="C623">
        <v>60526975</v>
      </c>
      <c r="D623">
        <v>58310574</v>
      </c>
      <c r="E623">
        <v>1</v>
      </c>
      <c r="F623">
        <v>1</v>
      </c>
      <c r="G623">
        <v>1080</v>
      </c>
      <c r="H623">
        <v>3</v>
      </c>
      <c r="I623" t="s">
        <v>326</v>
      </c>
      <c r="J623" t="s">
        <v>327</v>
      </c>
      <c r="K623" t="s">
        <v>1052</v>
      </c>
      <c r="L623">
        <v>1301</v>
      </c>
      <c r="N623">
        <v>1003</v>
      </c>
      <c r="O623" t="s">
        <v>34</v>
      </c>
      <c r="P623" t="s">
        <v>34</v>
      </c>
      <c r="Q623">
        <v>1</v>
      </c>
      <c r="W623">
        <v>0</v>
      </c>
      <c r="X623">
        <v>-527752423</v>
      </c>
      <c r="Y623">
        <f t="shared" si="327"/>
        <v>0.82352941000000002</v>
      </c>
      <c r="AA623">
        <v>223</v>
      </c>
      <c r="AB623">
        <v>0</v>
      </c>
      <c r="AC623">
        <v>0</v>
      </c>
      <c r="AD623">
        <v>0</v>
      </c>
      <c r="AE623">
        <v>23.97</v>
      </c>
      <c r="AF623">
        <v>0</v>
      </c>
      <c r="AG623">
        <v>0</v>
      </c>
      <c r="AH623">
        <v>0</v>
      </c>
      <c r="AI623">
        <v>9.1300000000000008</v>
      </c>
      <c r="AJ623">
        <v>1</v>
      </c>
      <c r="AK623">
        <v>1</v>
      </c>
      <c r="AL623">
        <v>1</v>
      </c>
      <c r="AM623">
        <v>0</v>
      </c>
      <c r="AN623">
        <v>0</v>
      </c>
      <c r="AO623">
        <v>0</v>
      </c>
      <c r="AP623">
        <v>1</v>
      </c>
      <c r="AQ623">
        <v>0</v>
      </c>
      <c r="AR623">
        <v>0</v>
      </c>
      <c r="AS623" t="s">
        <v>3</v>
      </c>
      <c r="AT623">
        <v>0.82352941000000002</v>
      </c>
      <c r="AU623" t="s">
        <v>3</v>
      </c>
      <c r="AV623">
        <v>0</v>
      </c>
      <c r="AW623">
        <v>1</v>
      </c>
      <c r="AX623">
        <v>-1</v>
      </c>
      <c r="AY623">
        <v>0</v>
      </c>
      <c r="AZ623">
        <v>0</v>
      </c>
      <c r="BA623" t="s">
        <v>3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v>0</v>
      </c>
      <c r="CX623">
        <f>ROUND(Y623*Source!I222,9)</f>
        <v>41.99999991</v>
      </c>
      <c r="CY623">
        <f t="shared" si="328"/>
        <v>223</v>
      </c>
      <c r="CZ623">
        <f t="shared" si="329"/>
        <v>23.97</v>
      </c>
      <c r="DA623">
        <f t="shared" si="330"/>
        <v>9.1300000000000008</v>
      </c>
      <c r="DB623">
        <f t="shared" si="331"/>
        <v>19.739999999999998</v>
      </c>
      <c r="DC623">
        <f t="shared" si="332"/>
        <v>0</v>
      </c>
      <c r="DD623" t="s">
        <v>3</v>
      </c>
      <c r="DE623" t="s">
        <v>3</v>
      </c>
      <c r="DF623">
        <f t="shared" si="333"/>
        <v>9191.7000000000007</v>
      </c>
      <c r="DG623">
        <f t="shared" si="334"/>
        <v>0</v>
      </c>
      <c r="DH623">
        <f t="shared" si="335"/>
        <v>0</v>
      </c>
      <c r="DI623">
        <f t="shared" si="305"/>
        <v>0</v>
      </c>
      <c r="DJ623">
        <f t="shared" si="336"/>
        <v>9191.7000000000007</v>
      </c>
      <c r="DK623">
        <v>0</v>
      </c>
      <c r="DL623" t="s">
        <v>3</v>
      </c>
      <c r="DM623">
        <v>0</v>
      </c>
      <c r="DN623" t="s">
        <v>3</v>
      </c>
      <c r="DO623">
        <v>0</v>
      </c>
    </row>
    <row r="624" spans="1:119" x14ac:dyDescent="0.2">
      <c r="A624">
        <f>ROW(Source!A222)</f>
        <v>222</v>
      </c>
      <c r="B624">
        <v>59204059</v>
      </c>
      <c r="C624">
        <v>60526975</v>
      </c>
      <c r="D624">
        <v>58310972</v>
      </c>
      <c r="E624">
        <v>1</v>
      </c>
      <c r="F624">
        <v>1</v>
      </c>
      <c r="G624">
        <v>1080</v>
      </c>
      <c r="H624">
        <v>3</v>
      </c>
      <c r="I624" t="s">
        <v>307</v>
      </c>
      <c r="J624" t="s">
        <v>308</v>
      </c>
      <c r="K624" t="s">
        <v>1053</v>
      </c>
      <c r="L624">
        <v>1301</v>
      </c>
      <c r="N624">
        <v>1003</v>
      </c>
      <c r="O624" t="s">
        <v>34</v>
      </c>
      <c r="P624" t="s">
        <v>34</v>
      </c>
      <c r="Q624">
        <v>1</v>
      </c>
      <c r="W624">
        <v>0</v>
      </c>
      <c r="X624">
        <v>-1511173771</v>
      </c>
      <c r="Y624">
        <f t="shared" si="327"/>
        <v>0.37058824000000001</v>
      </c>
      <c r="AA624">
        <v>30.71</v>
      </c>
      <c r="AB624">
        <v>0</v>
      </c>
      <c r="AC624">
        <v>0</v>
      </c>
      <c r="AD624">
        <v>0</v>
      </c>
      <c r="AE624">
        <v>4.9000000000000004</v>
      </c>
      <c r="AF624">
        <v>0</v>
      </c>
      <c r="AG624">
        <v>0</v>
      </c>
      <c r="AH624">
        <v>0</v>
      </c>
      <c r="AI624">
        <v>6.15</v>
      </c>
      <c r="AJ624">
        <v>1</v>
      </c>
      <c r="AK624">
        <v>1</v>
      </c>
      <c r="AL624">
        <v>1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  <c r="AS624" t="s">
        <v>3</v>
      </c>
      <c r="AT624">
        <v>0.37058824000000001</v>
      </c>
      <c r="AU624" t="s">
        <v>3</v>
      </c>
      <c r="AV624">
        <v>0</v>
      </c>
      <c r="AW624">
        <v>1</v>
      </c>
      <c r="AX624">
        <v>-1</v>
      </c>
      <c r="AY624">
        <v>0</v>
      </c>
      <c r="AZ624">
        <v>0</v>
      </c>
      <c r="BA624" t="s">
        <v>3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v>0</v>
      </c>
      <c r="CX624">
        <f>ROUND(Y624*Source!I222,9)</f>
        <v>18.900000240000001</v>
      </c>
      <c r="CY624">
        <f t="shared" si="328"/>
        <v>30.71</v>
      </c>
      <c r="CZ624">
        <f t="shared" si="329"/>
        <v>4.9000000000000004</v>
      </c>
      <c r="DA624">
        <f t="shared" si="330"/>
        <v>6.15</v>
      </c>
      <c r="DB624">
        <f t="shared" si="331"/>
        <v>1.82</v>
      </c>
      <c r="DC624">
        <f t="shared" si="332"/>
        <v>0</v>
      </c>
      <c r="DD624" t="s">
        <v>3</v>
      </c>
      <c r="DE624" t="s">
        <v>3</v>
      </c>
      <c r="DF624">
        <f t="shared" si="333"/>
        <v>569.65</v>
      </c>
      <c r="DG624">
        <f t="shared" si="334"/>
        <v>0</v>
      </c>
      <c r="DH624">
        <f t="shared" si="335"/>
        <v>0</v>
      </c>
      <c r="DI624">
        <f t="shared" si="305"/>
        <v>0</v>
      </c>
      <c r="DJ624">
        <f t="shared" si="336"/>
        <v>569.65</v>
      </c>
      <c r="DK624">
        <v>0</v>
      </c>
      <c r="DL624" t="s">
        <v>3</v>
      </c>
      <c r="DM624">
        <v>0</v>
      </c>
      <c r="DN624" t="s">
        <v>3</v>
      </c>
      <c r="DO624">
        <v>0</v>
      </c>
    </row>
    <row r="625" spans="1:119" x14ac:dyDescent="0.2">
      <c r="A625">
        <f>ROW(Source!A222)</f>
        <v>222</v>
      </c>
      <c r="B625">
        <v>59204059</v>
      </c>
      <c r="C625">
        <v>60526975</v>
      </c>
      <c r="D625">
        <v>58310972</v>
      </c>
      <c r="E625">
        <v>1</v>
      </c>
      <c r="F625">
        <v>1</v>
      </c>
      <c r="G625">
        <v>1080</v>
      </c>
      <c r="H625">
        <v>3</v>
      </c>
      <c r="I625" t="s">
        <v>307</v>
      </c>
      <c r="J625" t="s">
        <v>308</v>
      </c>
      <c r="K625" t="s">
        <v>1054</v>
      </c>
      <c r="L625">
        <v>1301</v>
      </c>
      <c r="N625">
        <v>1003</v>
      </c>
      <c r="O625" t="s">
        <v>34</v>
      </c>
      <c r="P625" t="s">
        <v>34</v>
      </c>
      <c r="Q625">
        <v>1</v>
      </c>
      <c r="W625">
        <v>0</v>
      </c>
      <c r="X625">
        <v>-151888424</v>
      </c>
      <c r="Y625">
        <f t="shared" si="327"/>
        <v>2.2647058800000002</v>
      </c>
      <c r="AA625">
        <v>30.71</v>
      </c>
      <c r="AB625">
        <v>0</v>
      </c>
      <c r="AC625">
        <v>0</v>
      </c>
      <c r="AD625">
        <v>0</v>
      </c>
      <c r="AE625">
        <v>4.9000000000000004</v>
      </c>
      <c r="AF625">
        <v>0</v>
      </c>
      <c r="AG625">
        <v>0</v>
      </c>
      <c r="AH625">
        <v>0</v>
      </c>
      <c r="AI625">
        <v>6.15</v>
      </c>
      <c r="AJ625">
        <v>1</v>
      </c>
      <c r="AK625">
        <v>1</v>
      </c>
      <c r="AL625">
        <v>1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0</v>
      </c>
      <c r="AS625" t="s">
        <v>3</v>
      </c>
      <c r="AT625">
        <v>2.2647058800000002</v>
      </c>
      <c r="AU625" t="s">
        <v>3</v>
      </c>
      <c r="AV625">
        <v>0</v>
      </c>
      <c r="AW625">
        <v>1</v>
      </c>
      <c r="AX625">
        <v>-1</v>
      </c>
      <c r="AY625">
        <v>0</v>
      </c>
      <c r="AZ625">
        <v>0</v>
      </c>
      <c r="BA625" t="s">
        <v>3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v>0</v>
      </c>
      <c r="CX625">
        <f>ROUND(Y625*Source!I222,9)</f>
        <v>115.49999988</v>
      </c>
      <c r="CY625">
        <f t="shared" si="328"/>
        <v>30.71</v>
      </c>
      <c r="CZ625">
        <f t="shared" si="329"/>
        <v>4.9000000000000004</v>
      </c>
      <c r="DA625">
        <f t="shared" si="330"/>
        <v>6.15</v>
      </c>
      <c r="DB625">
        <f t="shared" si="331"/>
        <v>11.1</v>
      </c>
      <c r="DC625">
        <f t="shared" si="332"/>
        <v>0</v>
      </c>
      <c r="DD625" t="s">
        <v>3</v>
      </c>
      <c r="DE625" t="s">
        <v>3</v>
      </c>
      <c r="DF625">
        <f t="shared" si="333"/>
        <v>3481.17</v>
      </c>
      <c r="DG625">
        <f t="shared" si="334"/>
        <v>0</v>
      </c>
      <c r="DH625">
        <f t="shared" si="335"/>
        <v>0</v>
      </c>
      <c r="DI625">
        <f t="shared" si="305"/>
        <v>0</v>
      </c>
      <c r="DJ625">
        <f t="shared" si="336"/>
        <v>3481.17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">
      <c r="A626">
        <f>ROW(Source!A222)</f>
        <v>222</v>
      </c>
      <c r="B626">
        <v>59204059</v>
      </c>
      <c r="C626">
        <v>60526975</v>
      </c>
      <c r="D626">
        <v>58310974</v>
      </c>
      <c r="E626">
        <v>1</v>
      </c>
      <c r="F626">
        <v>1</v>
      </c>
      <c r="G626">
        <v>1080</v>
      </c>
      <c r="H626">
        <v>3</v>
      </c>
      <c r="I626" t="s">
        <v>323</v>
      </c>
      <c r="J626" t="s">
        <v>324</v>
      </c>
      <c r="K626" t="s">
        <v>1055</v>
      </c>
      <c r="L626">
        <v>1301</v>
      </c>
      <c r="N626">
        <v>1003</v>
      </c>
      <c r="O626" t="s">
        <v>34</v>
      </c>
      <c r="P626" t="s">
        <v>34</v>
      </c>
      <c r="Q626">
        <v>1</v>
      </c>
      <c r="W626">
        <v>0</v>
      </c>
      <c r="X626">
        <v>553456992</v>
      </c>
      <c r="Y626">
        <f t="shared" si="327"/>
        <v>1.0294117599999999</v>
      </c>
      <c r="AA626">
        <v>143.82</v>
      </c>
      <c r="AB626">
        <v>0</v>
      </c>
      <c r="AC626">
        <v>0</v>
      </c>
      <c r="AD626">
        <v>0</v>
      </c>
      <c r="AE626">
        <v>22.95</v>
      </c>
      <c r="AF626">
        <v>0</v>
      </c>
      <c r="AG626">
        <v>0</v>
      </c>
      <c r="AH626">
        <v>0</v>
      </c>
      <c r="AI626">
        <v>6.15</v>
      </c>
      <c r="AJ626">
        <v>1</v>
      </c>
      <c r="AK626">
        <v>1</v>
      </c>
      <c r="AL626">
        <v>1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0</v>
      </c>
      <c r="AS626" t="s">
        <v>3</v>
      </c>
      <c r="AT626">
        <v>1.0294117599999999</v>
      </c>
      <c r="AU626" t="s">
        <v>3</v>
      </c>
      <c r="AV626">
        <v>0</v>
      </c>
      <c r="AW626">
        <v>1</v>
      </c>
      <c r="AX626">
        <v>-1</v>
      </c>
      <c r="AY626">
        <v>0</v>
      </c>
      <c r="AZ626">
        <v>0</v>
      </c>
      <c r="BA626" t="s">
        <v>3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v>0</v>
      </c>
      <c r="CX626">
        <f>ROUND(Y626*Source!I222,9)</f>
        <v>52.499999760000001</v>
      </c>
      <c r="CY626">
        <f t="shared" si="328"/>
        <v>143.82</v>
      </c>
      <c r="CZ626">
        <f t="shared" si="329"/>
        <v>22.95</v>
      </c>
      <c r="DA626">
        <f t="shared" si="330"/>
        <v>6.15</v>
      </c>
      <c r="DB626">
        <f t="shared" si="331"/>
        <v>23.62</v>
      </c>
      <c r="DC626">
        <f t="shared" si="332"/>
        <v>0</v>
      </c>
      <c r="DD626" t="s">
        <v>3</v>
      </c>
      <c r="DE626" t="s">
        <v>3</v>
      </c>
      <c r="DF626">
        <f t="shared" si="333"/>
        <v>7409.85</v>
      </c>
      <c r="DG626">
        <f t="shared" si="334"/>
        <v>0</v>
      </c>
      <c r="DH626">
        <f t="shared" si="335"/>
        <v>0</v>
      </c>
      <c r="DI626">
        <f t="shared" si="305"/>
        <v>0</v>
      </c>
      <c r="DJ626">
        <f t="shared" si="336"/>
        <v>7409.85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">
      <c r="A627">
        <f>ROW(Source!A222)</f>
        <v>222</v>
      </c>
      <c r="B627">
        <v>59204059</v>
      </c>
      <c r="C627">
        <v>60526975</v>
      </c>
      <c r="D627">
        <v>58310975</v>
      </c>
      <c r="E627">
        <v>1</v>
      </c>
      <c r="F627">
        <v>1</v>
      </c>
      <c r="G627">
        <v>1080</v>
      </c>
      <c r="H627">
        <v>3</v>
      </c>
      <c r="I627" t="s">
        <v>329</v>
      </c>
      <c r="J627" t="s">
        <v>330</v>
      </c>
      <c r="K627" t="s">
        <v>1056</v>
      </c>
      <c r="L627">
        <v>1301</v>
      </c>
      <c r="N627">
        <v>1003</v>
      </c>
      <c r="O627" t="s">
        <v>34</v>
      </c>
      <c r="P627" t="s">
        <v>34</v>
      </c>
      <c r="Q627">
        <v>1</v>
      </c>
      <c r="W627">
        <v>0</v>
      </c>
      <c r="X627">
        <v>-105322181</v>
      </c>
      <c r="Y627">
        <f t="shared" si="327"/>
        <v>0.10294117999999999</v>
      </c>
      <c r="AA627">
        <v>271.92</v>
      </c>
      <c r="AB627">
        <v>0</v>
      </c>
      <c r="AC627">
        <v>0</v>
      </c>
      <c r="AD627">
        <v>0</v>
      </c>
      <c r="AE627">
        <v>43.39</v>
      </c>
      <c r="AF627">
        <v>0</v>
      </c>
      <c r="AG627">
        <v>0</v>
      </c>
      <c r="AH627">
        <v>0</v>
      </c>
      <c r="AI627">
        <v>6.15</v>
      </c>
      <c r="AJ627">
        <v>1</v>
      </c>
      <c r="AK627">
        <v>1</v>
      </c>
      <c r="AL627">
        <v>1</v>
      </c>
      <c r="AM627">
        <v>0</v>
      </c>
      <c r="AN627">
        <v>0</v>
      </c>
      <c r="AO627">
        <v>0</v>
      </c>
      <c r="AP627">
        <v>1</v>
      </c>
      <c r="AQ627">
        <v>0</v>
      </c>
      <c r="AR627">
        <v>0</v>
      </c>
      <c r="AS627" t="s">
        <v>3</v>
      </c>
      <c r="AT627">
        <v>0.10294117999999999</v>
      </c>
      <c r="AU627" t="s">
        <v>3</v>
      </c>
      <c r="AV627">
        <v>0</v>
      </c>
      <c r="AW627">
        <v>1</v>
      </c>
      <c r="AX627">
        <v>-1</v>
      </c>
      <c r="AY627">
        <v>0</v>
      </c>
      <c r="AZ627">
        <v>0</v>
      </c>
      <c r="BA627" t="s">
        <v>3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V627">
        <v>0</v>
      </c>
      <c r="CW627">
        <v>0</v>
      </c>
      <c r="CX627">
        <f>ROUND(Y627*Source!I222,9)</f>
        <v>5.2500001799999998</v>
      </c>
      <c r="CY627">
        <f t="shared" si="328"/>
        <v>271.92</v>
      </c>
      <c r="CZ627">
        <f t="shared" si="329"/>
        <v>43.39</v>
      </c>
      <c r="DA627">
        <f t="shared" si="330"/>
        <v>6.15</v>
      </c>
      <c r="DB627">
        <f t="shared" si="331"/>
        <v>4.47</v>
      </c>
      <c r="DC627">
        <f t="shared" si="332"/>
        <v>0</v>
      </c>
      <c r="DD627" t="s">
        <v>3</v>
      </c>
      <c r="DE627" t="s">
        <v>3</v>
      </c>
      <c r="DF627">
        <f t="shared" si="333"/>
        <v>1400.96</v>
      </c>
      <c r="DG627">
        <f t="shared" si="334"/>
        <v>0</v>
      </c>
      <c r="DH627">
        <f t="shared" si="335"/>
        <v>0</v>
      </c>
      <c r="DI627">
        <f t="shared" si="305"/>
        <v>0</v>
      </c>
      <c r="DJ627">
        <f t="shared" si="336"/>
        <v>1400.96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">
      <c r="A628">
        <f>ROW(Source!A222)</f>
        <v>222</v>
      </c>
      <c r="B628">
        <v>59204059</v>
      </c>
      <c r="C628">
        <v>60526975</v>
      </c>
      <c r="D628">
        <v>58311301</v>
      </c>
      <c r="E628">
        <v>1</v>
      </c>
      <c r="F628">
        <v>1</v>
      </c>
      <c r="G628">
        <v>1080</v>
      </c>
      <c r="H628">
        <v>3</v>
      </c>
      <c r="I628" t="s">
        <v>958</v>
      </c>
      <c r="J628" t="s">
        <v>959</v>
      </c>
      <c r="K628" t="s">
        <v>960</v>
      </c>
      <c r="L628">
        <v>1346</v>
      </c>
      <c r="N628">
        <v>1009</v>
      </c>
      <c r="O628" t="s">
        <v>880</v>
      </c>
      <c r="P628" t="s">
        <v>880</v>
      </c>
      <c r="Q628">
        <v>1</v>
      </c>
      <c r="W628">
        <v>0</v>
      </c>
      <c r="X628">
        <v>-52446065</v>
      </c>
      <c r="Y628">
        <f t="shared" si="327"/>
        <v>1.6400000000000001E-2</v>
      </c>
      <c r="AA628">
        <v>1419.45</v>
      </c>
      <c r="AB628">
        <v>0</v>
      </c>
      <c r="AC628">
        <v>0</v>
      </c>
      <c r="AD628">
        <v>0</v>
      </c>
      <c r="AE628">
        <v>53.33</v>
      </c>
      <c r="AF628">
        <v>0</v>
      </c>
      <c r="AG628">
        <v>0</v>
      </c>
      <c r="AH628">
        <v>0</v>
      </c>
      <c r="AI628">
        <v>26.12</v>
      </c>
      <c r="AJ628">
        <v>1</v>
      </c>
      <c r="AK628">
        <v>1</v>
      </c>
      <c r="AL628">
        <v>1</v>
      </c>
      <c r="AM628">
        <v>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1.6400000000000001E-2</v>
      </c>
      <c r="AU628" t="s">
        <v>3</v>
      </c>
      <c r="AV628">
        <v>0</v>
      </c>
      <c r="AW628">
        <v>2</v>
      </c>
      <c r="AX628">
        <v>60526992</v>
      </c>
      <c r="AY628">
        <v>1</v>
      </c>
      <c r="AZ628">
        <v>0</v>
      </c>
      <c r="BA628">
        <v>634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v>0</v>
      </c>
      <c r="CX628">
        <f>ROUND(Y628*Source!I222,9)</f>
        <v>0.83640000000000003</v>
      </c>
      <c r="CY628">
        <f t="shared" si="328"/>
        <v>1419.45</v>
      </c>
      <c r="CZ628">
        <f t="shared" si="329"/>
        <v>53.33</v>
      </c>
      <c r="DA628">
        <f t="shared" si="330"/>
        <v>26.12</v>
      </c>
      <c r="DB628">
        <f t="shared" si="331"/>
        <v>0.87</v>
      </c>
      <c r="DC628">
        <f t="shared" si="332"/>
        <v>0</v>
      </c>
      <c r="DD628" t="s">
        <v>3</v>
      </c>
      <c r="DE628" t="s">
        <v>3</v>
      </c>
      <c r="DF628">
        <f t="shared" si="333"/>
        <v>1165.0899999999999</v>
      </c>
      <c r="DG628">
        <f t="shared" si="334"/>
        <v>0</v>
      </c>
      <c r="DH628">
        <f t="shared" si="335"/>
        <v>0</v>
      </c>
      <c r="DI628">
        <f t="shared" si="305"/>
        <v>0</v>
      </c>
      <c r="DJ628">
        <f t="shared" si="336"/>
        <v>1165.0899999999999</v>
      </c>
      <c r="DK628">
        <v>0</v>
      </c>
      <c r="DL628" t="s">
        <v>3</v>
      </c>
      <c r="DM628">
        <v>0</v>
      </c>
      <c r="DN628" t="s">
        <v>3</v>
      </c>
      <c r="DO628">
        <v>0</v>
      </c>
    </row>
    <row r="629" spans="1:119" x14ac:dyDescent="0.2">
      <c r="A629">
        <f>ROW(Source!A222)</f>
        <v>222</v>
      </c>
      <c r="B629">
        <v>59204059</v>
      </c>
      <c r="C629">
        <v>60526975</v>
      </c>
      <c r="D629">
        <v>58309035</v>
      </c>
      <c r="E629">
        <v>1</v>
      </c>
      <c r="F629">
        <v>1</v>
      </c>
      <c r="G629">
        <v>1080</v>
      </c>
      <c r="H629">
        <v>3</v>
      </c>
      <c r="I629" t="s">
        <v>961</v>
      </c>
      <c r="J629" t="s">
        <v>962</v>
      </c>
      <c r="K629" t="s">
        <v>963</v>
      </c>
      <c r="L629">
        <v>1354</v>
      </c>
      <c r="N629">
        <v>1010</v>
      </c>
      <c r="O629" t="s">
        <v>39</v>
      </c>
      <c r="P629" t="s">
        <v>39</v>
      </c>
      <c r="Q629">
        <v>1</v>
      </c>
      <c r="W629">
        <v>0</v>
      </c>
      <c r="X629">
        <v>-740266689</v>
      </c>
      <c r="Y629">
        <f t="shared" si="327"/>
        <v>30</v>
      </c>
      <c r="AA629">
        <v>2.64</v>
      </c>
      <c r="AB629">
        <v>0</v>
      </c>
      <c r="AC629">
        <v>0</v>
      </c>
      <c r="AD629">
        <v>0</v>
      </c>
      <c r="AE629">
        <v>0.75</v>
      </c>
      <c r="AF629">
        <v>0</v>
      </c>
      <c r="AG629">
        <v>0</v>
      </c>
      <c r="AH629">
        <v>0</v>
      </c>
      <c r="AI629">
        <v>3.45</v>
      </c>
      <c r="AJ629">
        <v>1</v>
      </c>
      <c r="AK629">
        <v>1</v>
      </c>
      <c r="AL629">
        <v>1</v>
      </c>
      <c r="AM629">
        <v>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30</v>
      </c>
      <c r="AU629" t="s">
        <v>3</v>
      </c>
      <c r="AV629">
        <v>0</v>
      </c>
      <c r="AW629">
        <v>2</v>
      </c>
      <c r="AX629">
        <v>60526993</v>
      </c>
      <c r="AY629">
        <v>1</v>
      </c>
      <c r="AZ629">
        <v>0</v>
      </c>
      <c r="BA629">
        <v>635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V629">
        <v>0</v>
      </c>
      <c r="CW629">
        <v>0</v>
      </c>
      <c r="CX629">
        <f>ROUND(Y629*Source!I222,9)</f>
        <v>1530</v>
      </c>
      <c r="CY629">
        <f t="shared" si="328"/>
        <v>2.64</v>
      </c>
      <c r="CZ629">
        <f t="shared" si="329"/>
        <v>0.75</v>
      </c>
      <c r="DA629">
        <f t="shared" si="330"/>
        <v>3.45</v>
      </c>
      <c r="DB629">
        <f t="shared" si="331"/>
        <v>22.5</v>
      </c>
      <c r="DC629">
        <f t="shared" si="332"/>
        <v>0</v>
      </c>
      <c r="DD629" t="s">
        <v>3</v>
      </c>
      <c r="DE629" t="s">
        <v>3</v>
      </c>
      <c r="DF629">
        <f t="shared" si="333"/>
        <v>3962.7</v>
      </c>
      <c r="DG629">
        <f t="shared" si="334"/>
        <v>0</v>
      </c>
      <c r="DH629">
        <f t="shared" si="335"/>
        <v>0</v>
      </c>
      <c r="DI629">
        <f t="shared" si="305"/>
        <v>0</v>
      </c>
      <c r="DJ629">
        <f t="shared" si="336"/>
        <v>3962.7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">
      <c r="A630">
        <f>ROW(Source!A222)</f>
        <v>222</v>
      </c>
      <c r="B630">
        <v>59204059</v>
      </c>
      <c r="C630">
        <v>60526975</v>
      </c>
      <c r="D630">
        <v>58309081</v>
      </c>
      <c r="E630">
        <v>1</v>
      </c>
      <c r="F630">
        <v>1</v>
      </c>
      <c r="G630">
        <v>1080</v>
      </c>
      <c r="H630">
        <v>3</v>
      </c>
      <c r="I630" t="s">
        <v>964</v>
      </c>
      <c r="J630" t="s">
        <v>965</v>
      </c>
      <c r="K630" t="s">
        <v>966</v>
      </c>
      <c r="L630">
        <v>1296</v>
      </c>
      <c r="N630">
        <v>1002</v>
      </c>
      <c r="O630" t="s">
        <v>717</v>
      </c>
      <c r="P630" t="s">
        <v>717</v>
      </c>
      <c r="Q630">
        <v>1</v>
      </c>
      <c r="W630">
        <v>0</v>
      </c>
      <c r="X630">
        <v>-1864520115</v>
      </c>
      <c r="Y630">
        <f t="shared" si="327"/>
        <v>0.93</v>
      </c>
      <c r="AA630">
        <v>1078.29</v>
      </c>
      <c r="AB630">
        <v>0</v>
      </c>
      <c r="AC630">
        <v>0</v>
      </c>
      <c r="AD630">
        <v>0</v>
      </c>
      <c r="AE630">
        <v>34.74</v>
      </c>
      <c r="AF630">
        <v>0</v>
      </c>
      <c r="AG630">
        <v>0</v>
      </c>
      <c r="AH630">
        <v>0</v>
      </c>
      <c r="AI630">
        <v>30.46</v>
      </c>
      <c r="AJ630">
        <v>1</v>
      </c>
      <c r="AK630">
        <v>1</v>
      </c>
      <c r="AL630">
        <v>1</v>
      </c>
      <c r="AM630">
        <v>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0.93</v>
      </c>
      <c r="AU630" t="s">
        <v>3</v>
      </c>
      <c r="AV630">
        <v>0</v>
      </c>
      <c r="AW630">
        <v>2</v>
      </c>
      <c r="AX630">
        <v>60526994</v>
      </c>
      <c r="AY630">
        <v>1</v>
      </c>
      <c r="AZ630">
        <v>0</v>
      </c>
      <c r="BA630">
        <v>636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v>0</v>
      </c>
      <c r="CX630">
        <f>ROUND(Y630*Source!I222,9)</f>
        <v>47.43</v>
      </c>
      <c r="CY630">
        <f t="shared" si="328"/>
        <v>1078.29</v>
      </c>
      <c r="CZ630">
        <f t="shared" si="329"/>
        <v>34.74</v>
      </c>
      <c r="DA630">
        <f t="shared" si="330"/>
        <v>30.46</v>
      </c>
      <c r="DB630">
        <f t="shared" si="331"/>
        <v>32.31</v>
      </c>
      <c r="DC630">
        <f t="shared" si="332"/>
        <v>0</v>
      </c>
      <c r="DD630" t="s">
        <v>3</v>
      </c>
      <c r="DE630" t="s">
        <v>3</v>
      </c>
      <c r="DF630">
        <f t="shared" si="333"/>
        <v>50189.48</v>
      </c>
      <c r="DG630">
        <f t="shared" si="334"/>
        <v>0</v>
      </c>
      <c r="DH630">
        <f t="shared" si="335"/>
        <v>0</v>
      </c>
      <c r="DI630">
        <f t="shared" si="305"/>
        <v>0</v>
      </c>
      <c r="DJ630">
        <f t="shared" si="336"/>
        <v>50189.48</v>
      </c>
      <c r="DK630">
        <v>0</v>
      </c>
      <c r="DL630" t="s">
        <v>3</v>
      </c>
      <c r="DM630">
        <v>0</v>
      </c>
      <c r="DN630" t="s">
        <v>3</v>
      </c>
      <c r="DO630">
        <v>0</v>
      </c>
    </row>
    <row r="631" spans="1:119" x14ac:dyDescent="0.2">
      <c r="A631">
        <f>ROW(Source!A276)</f>
        <v>276</v>
      </c>
      <c r="B631">
        <v>59204062</v>
      </c>
      <c r="C631">
        <v>60527049</v>
      </c>
      <c r="D631">
        <v>58266404</v>
      </c>
      <c r="E631">
        <v>1080</v>
      </c>
      <c r="F631">
        <v>1</v>
      </c>
      <c r="G631">
        <v>1080</v>
      </c>
      <c r="H631">
        <v>1</v>
      </c>
      <c r="I631" t="s">
        <v>859</v>
      </c>
      <c r="J631" t="s">
        <v>3</v>
      </c>
      <c r="K631" t="s">
        <v>860</v>
      </c>
      <c r="L631">
        <v>1191</v>
      </c>
      <c r="N631">
        <v>1013</v>
      </c>
      <c r="O631" t="s">
        <v>861</v>
      </c>
      <c r="P631" t="s">
        <v>861</v>
      </c>
      <c r="Q631">
        <v>1</v>
      </c>
      <c r="W631">
        <v>0</v>
      </c>
      <c r="X631">
        <v>476480486</v>
      </c>
      <c r="Y631">
        <f>((AT631*1.15)*1.1)</f>
        <v>24.186800000000002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1</v>
      </c>
      <c r="AK631">
        <v>1</v>
      </c>
      <c r="AL631">
        <v>1</v>
      </c>
      <c r="AM631">
        <v>-2</v>
      </c>
      <c r="AN631">
        <v>0</v>
      </c>
      <c r="AO631">
        <v>1</v>
      </c>
      <c r="AP631">
        <v>1</v>
      </c>
      <c r="AQ631">
        <v>0</v>
      </c>
      <c r="AR631">
        <v>0</v>
      </c>
      <c r="AS631" t="s">
        <v>3</v>
      </c>
      <c r="AT631">
        <v>19.12</v>
      </c>
      <c r="AU631" t="s">
        <v>26</v>
      </c>
      <c r="AV631">
        <v>1</v>
      </c>
      <c r="AW631">
        <v>2</v>
      </c>
      <c r="AX631">
        <v>60527060</v>
      </c>
      <c r="AY631">
        <v>1</v>
      </c>
      <c r="AZ631">
        <v>0</v>
      </c>
      <c r="BA631">
        <v>641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U631">
        <f>ROUND(AT631*Source!I276*AH631*AL631,2)</f>
        <v>0</v>
      </c>
      <c r="CV631">
        <f>ROUND(Y631*Source!I276,9)</f>
        <v>2.4186800000000002</v>
      </c>
      <c r="CW631">
        <v>0</v>
      </c>
      <c r="CX631">
        <f>ROUND(Y631*Source!I276,9)</f>
        <v>2.4186800000000002</v>
      </c>
      <c r="CY631">
        <f>AD631</f>
        <v>0</v>
      </c>
      <c r="CZ631">
        <f>AH631</f>
        <v>0</v>
      </c>
      <c r="DA631">
        <f>AL631</f>
        <v>1</v>
      </c>
      <c r="DB631">
        <f>ROUND(((ROUND(AT631*CZ631,2)*1.15)*1.1),6)</f>
        <v>0</v>
      </c>
      <c r="DC631">
        <f>ROUND(((ROUND(AT631*AG631,2)*1.15)*1.1),6)</f>
        <v>0</v>
      </c>
      <c r="DD631" t="s">
        <v>3</v>
      </c>
      <c r="DE631" t="s">
        <v>3</v>
      </c>
      <c r="DF631">
        <f t="shared" ref="DF631:DF645" si="337">ROUND(ROUND(AE631,2)*CX631,2)</f>
        <v>0</v>
      </c>
      <c r="DG631">
        <f t="shared" si="334"/>
        <v>0</v>
      </c>
      <c r="DH631">
        <f t="shared" si="335"/>
        <v>0</v>
      </c>
      <c r="DI631">
        <f t="shared" si="305"/>
        <v>0</v>
      </c>
      <c r="DJ631">
        <f>DI631</f>
        <v>0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">
      <c r="A632">
        <f>ROW(Source!A276)</f>
        <v>276</v>
      </c>
      <c r="B632">
        <v>59204062</v>
      </c>
      <c r="C632">
        <v>60527049</v>
      </c>
      <c r="D632">
        <v>58340578</v>
      </c>
      <c r="E632">
        <v>1</v>
      </c>
      <c r="F632">
        <v>1</v>
      </c>
      <c r="G632">
        <v>1080</v>
      </c>
      <c r="H632">
        <v>2</v>
      </c>
      <c r="I632" t="s">
        <v>862</v>
      </c>
      <c r="J632" t="s">
        <v>863</v>
      </c>
      <c r="K632" t="s">
        <v>864</v>
      </c>
      <c r="L632">
        <v>1368</v>
      </c>
      <c r="N632">
        <v>1011</v>
      </c>
      <c r="O632" t="s">
        <v>865</v>
      </c>
      <c r="P632" t="s">
        <v>865</v>
      </c>
      <c r="Q632">
        <v>1</v>
      </c>
      <c r="W632">
        <v>0</v>
      </c>
      <c r="X632">
        <v>-1985943078</v>
      </c>
      <c r="Y632">
        <f>((AT632*1.25)*1.1)</f>
        <v>1.3750000000000002E-2</v>
      </c>
      <c r="AA632">
        <v>0</v>
      </c>
      <c r="AB632">
        <v>88.67</v>
      </c>
      <c r="AC632">
        <v>13.47</v>
      </c>
      <c r="AD632">
        <v>0</v>
      </c>
      <c r="AE632">
        <v>0</v>
      </c>
      <c r="AF632">
        <v>83.1</v>
      </c>
      <c r="AG632">
        <v>12.62</v>
      </c>
      <c r="AH632">
        <v>0</v>
      </c>
      <c r="AI632">
        <v>1</v>
      </c>
      <c r="AJ632">
        <v>1</v>
      </c>
      <c r="AK632">
        <v>1</v>
      </c>
      <c r="AL632">
        <v>1</v>
      </c>
      <c r="AM632">
        <v>-2</v>
      </c>
      <c r="AN632">
        <v>0</v>
      </c>
      <c r="AO632">
        <v>1</v>
      </c>
      <c r="AP632">
        <v>1</v>
      </c>
      <c r="AQ632">
        <v>0</v>
      </c>
      <c r="AR632">
        <v>0</v>
      </c>
      <c r="AS632" t="s">
        <v>3</v>
      </c>
      <c r="AT632">
        <v>0.01</v>
      </c>
      <c r="AU632" t="s">
        <v>25</v>
      </c>
      <c r="AV632">
        <v>0</v>
      </c>
      <c r="AW632">
        <v>2</v>
      </c>
      <c r="AX632">
        <v>60527061</v>
      </c>
      <c r="AY632">
        <v>1</v>
      </c>
      <c r="AZ632">
        <v>0</v>
      </c>
      <c r="BA632">
        <v>642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f>ROUND(Y632*Source!I276*DO632,9)</f>
        <v>1.73525E-2</v>
      </c>
      <c r="CX632">
        <f>ROUND(Y632*Source!I276,9)</f>
        <v>1.3749999999999999E-3</v>
      </c>
      <c r="CY632">
        <f>AB632</f>
        <v>88.67</v>
      </c>
      <c r="CZ632">
        <f>AF632</f>
        <v>83.1</v>
      </c>
      <c r="DA632">
        <f>AJ632</f>
        <v>1</v>
      </c>
      <c r="DB632">
        <f>ROUND(((ROUND(AT632*CZ632,2)*1.25)*1.1),6)</f>
        <v>1.1412500000000001</v>
      </c>
      <c r="DC632">
        <f>ROUND(((ROUND(AT632*AG632,2)*1.25)*1.1),6)</f>
        <v>0.17874999999999999</v>
      </c>
      <c r="DD632" t="s">
        <v>3</v>
      </c>
      <c r="DE632" t="s">
        <v>3</v>
      </c>
      <c r="DF632">
        <f t="shared" si="337"/>
        <v>0</v>
      </c>
      <c r="DG632">
        <f t="shared" si="334"/>
        <v>0.11</v>
      </c>
      <c r="DH632">
        <f t="shared" si="335"/>
        <v>0.02</v>
      </c>
      <c r="DI632">
        <f t="shared" si="305"/>
        <v>0</v>
      </c>
      <c r="DJ632">
        <f>DG632</f>
        <v>0.11</v>
      </c>
      <c r="DK632">
        <v>0</v>
      </c>
      <c r="DL632" t="s">
        <v>867</v>
      </c>
      <c r="DM632">
        <v>0</v>
      </c>
      <c r="DN632" t="s">
        <v>861</v>
      </c>
      <c r="DO632">
        <v>12.62</v>
      </c>
    </row>
    <row r="633" spans="1:119" x14ac:dyDescent="0.2">
      <c r="A633">
        <f>ROW(Source!A276)</f>
        <v>276</v>
      </c>
      <c r="B633">
        <v>59204062</v>
      </c>
      <c r="C633">
        <v>60527049</v>
      </c>
      <c r="D633">
        <v>58340697</v>
      </c>
      <c r="E633">
        <v>1</v>
      </c>
      <c r="F633">
        <v>1</v>
      </c>
      <c r="G633">
        <v>1080</v>
      </c>
      <c r="H633">
        <v>2</v>
      </c>
      <c r="I633" t="s">
        <v>868</v>
      </c>
      <c r="J633" t="s">
        <v>869</v>
      </c>
      <c r="K633" t="s">
        <v>870</v>
      </c>
      <c r="L633">
        <v>1368</v>
      </c>
      <c r="N633">
        <v>1011</v>
      </c>
      <c r="O633" t="s">
        <v>865</v>
      </c>
      <c r="P633" t="s">
        <v>865</v>
      </c>
      <c r="Q633">
        <v>1</v>
      </c>
      <c r="W633">
        <v>0</v>
      </c>
      <c r="X633">
        <v>2147454900</v>
      </c>
      <c r="Y633">
        <f>((AT633*1.25)*1.1)</f>
        <v>1.7187500000000002</v>
      </c>
      <c r="AA633">
        <v>0</v>
      </c>
      <c r="AB633">
        <v>0.85</v>
      </c>
      <c r="AC633">
        <v>0</v>
      </c>
      <c r="AD633">
        <v>0</v>
      </c>
      <c r="AE633">
        <v>0</v>
      </c>
      <c r="AF633">
        <v>0.8</v>
      </c>
      <c r="AG633">
        <v>0</v>
      </c>
      <c r="AH633">
        <v>0</v>
      </c>
      <c r="AI633">
        <v>1</v>
      </c>
      <c r="AJ633">
        <v>1</v>
      </c>
      <c r="AK633">
        <v>1</v>
      </c>
      <c r="AL633">
        <v>1</v>
      </c>
      <c r="AM633">
        <v>-2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1.25</v>
      </c>
      <c r="AU633" t="s">
        <v>25</v>
      </c>
      <c r="AV633">
        <v>0</v>
      </c>
      <c r="AW633">
        <v>2</v>
      </c>
      <c r="AX633">
        <v>60527063</v>
      </c>
      <c r="AY633">
        <v>1</v>
      </c>
      <c r="AZ633">
        <v>0</v>
      </c>
      <c r="BA633">
        <v>643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V633">
        <v>0</v>
      </c>
      <c r="CW633">
        <f>ROUND(Y633*Source!I276*DO633,9)</f>
        <v>0</v>
      </c>
      <c r="CX633">
        <f>ROUND(Y633*Source!I276,9)</f>
        <v>0.171875</v>
      </c>
      <c r="CY633">
        <f>AB633</f>
        <v>0.85</v>
      </c>
      <c r="CZ633">
        <f>AF633</f>
        <v>0.8</v>
      </c>
      <c r="DA633">
        <f>AJ633</f>
        <v>1</v>
      </c>
      <c r="DB633">
        <f>ROUND(((ROUND(AT633*CZ633,2)*1.25)*1.1),6)</f>
        <v>1.375</v>
      </c>
      <c r="DC633">
        <f>ROUND(((ROUND(AT633*AG633,2)*1.25)*1.1),6)</f>
        <v>0</v>
      </c>
      <c r="DD633" t="s">
        <v>3</v>
      </c>
      <c r="DE633" t="s">
        <v>3</v>
      </c>
      <c r="DF633">
        <f t="shared" si="337"/>
        <v>0</v>
      </c>
      <c r="DG633">
        <f t="shared" si="334"/>
        <v>0.14000000000000001</v>
      </c>
      <c r="DH633">
        <f t="shared" si="335"/>
        <v>0</v>
      </c>
      <c r="DI633">
        <f t="shared" si="305"/>
        <v>0</v>
      </c>
      <c r="DJ633">
        <f>DG633</f>
        <v>0.14000000000000001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">
      <c r="A634">
        <f>ROW(Source!A276)</f>
        <v>276</v>
      </c>
      <c r="B634">
        <v>59204062</v>
      </c>
      <c r="C634">
        <v>60527049</v>
      </c>
      <c r="D634">
        <v>58340699</v>
      </c>
      <c r="E634">
        <v>1</v>
      </c>
      <c r="F634">
        <v>1</v>
      </c>
      <c r="G634">
        <v>1080</v>
      </c>
      <c r="H634">
        <v>2</v>
      </c>
      <c r="I634" t="s">
        <v>871</v>
      </c>
      <c r="J634" t="s">
        <v>872</v>
      </c>
      <c r="K634" t="s">
        <v>873</v>
      </c>
      <c r="L634">
        <v>1368</v>
      </c>
      <c r="N634">
        <v>1011</v>
      </c>
      <c r="O634" t="s">
        <v>865</v>
      </c>
      <c r="P634" t="s">
        <v>865</v>
      </c>
      <c r="Q634">
        <v>1</v>
      </c>
      <c r="W634">
        <v>0</v>
      </c>
      <c r="X634">
        <v>539707801</v>
      </c>
      <c r="Y634">
        <f>((AT634*1.25)*1.1)</f>
        <v>0.41250000000000003</v>
      </c>
      <c r="AA634">
        <v>0</v>
      </c>
      <c r="AB634">
        <v>1.59</v>
      </c>
      <c r="AC634">
        <v>0</v>
      </c>
      <c r="AD634">
        <v>0</v>
      </c>
      <c r="AE634">
        <v>0</v>
      </c>
      <c r="AF634">
        <v>1.49</v>
      </c>
      <c r="AG634">
        <v>0</v>
      </c>
      <c r="AH634">
        <v>0</v>
      </c>
      <c r="AI634">
        <v>1</v>
      </c>
      <c r="AJ634">
        <v>1</v>
      </c>
      <c r="AK634">
        <v>1</v>
      </c>
      <c r="AL634">
        <v>1</v>
      </c>
      <c r="AM634">
        <v>-2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0.3</v>
      </c>
      <c r="AU634" t="s">
        <v>25</v>
      </c>
      <c r="AV634">
        <v>0</v>
      </c>
      <c r="AW634">
        <v>2</v>
      </c>
      <c r="AX634">
        <v>60527064</v>
      </c>
      <c r="AY634">
        <v>1</v>
      </c>
      <c r="AZ634">
        <v>0</v>
      </c>
      <c r="BA634">
        <v>644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f>ROUND(Y634*Source!I276*DO634,9)</f>
        <v>0</v>
      </c>
      <c r="CX634">
        <f>ROUND(Y634*Source!I276,9)</f>
        <v>4.1250000000000002E-2</v>
      </c>
      <c r="CY634">
        <f>AB634</f>
        <v>1.59</v>
      </c>
      <c r="CZ634">
        <f>AF634</f>
        <v>1.49</v>
      </c>
      <c r="DA634">
        <f>AJ634</f>
        <v>1</v>
      </c>
      <c r="DB634">
        <f>ROUND(((ROUND(AT634*CZ634,2)*1.25)*1.1),6)</f>
        <v>0.61875000000000002</v>
      </c>
      <c r="DC634">
        <f>ROUND(((ROUND(AT634*AG634,2)*1.25)*1.1),6)</f>
        <v>0</v>
      </c>
      <c r="DD634" t="s">
        <v>3</v>
      </c>
      <c r="DE634" t="s">
        <v>3</v>
      </c>
      <c r="DF634">
        <f t="shared" si="337"/>
        <v>0</v>
      </c>
      <c r="DG634">
        <f t="shared" si="334"/>
        <v>0.06</v>
      </c>
      <c r="DH634">
        <f t="shared" si="335"/>
        <v>0</v>
      </c>
      <c r="DI634">
        <f t="shared" si="305"/>
        <v>0</v>
      </c>
      <c r="DJ634">
        <f>DG634</f>
        <v>0.06</v>
      </c>
      <c r="DK634">
        <v>0</v>
      </c>
      <c r="DL634" t="s">
        <v>3</v>
      </c>
      <c r="DM634">
        <v>0</v>
      </c>
      <c r="DN634" t="s">
        <v>3</v>
      </c>
      <c r="DO634">
        <v>0</v>
      </c>
    </row>
    <row r="635" spans="1:119" x14ac:dyDescent="0.2">
      <c r="A635">
        <f>ROW(Source!A276)</f>
        <v>276</v>
      </c>
      <c r="B635">
        <v>59204062</v>
      </c>
      <c r="C635">
        <v>60527049</v>
      </c>
      <c r="D635">
        <v>58339814</v>
      </c>
      <c r="E635">
        <v>1</v>
      </c>
      <c r="F635">
        <v>1</v>
      </c>
      <c r="G635">
        <v>1080</v>
      </c>
      <c r="H635">
        <v>2</v>
      </c>
      <c r="I635" t="s">
        <v>874</v>
      </c>
      <c r="J635" t="s">
        <v>875</v>
      </c>
      <c r="K635" t="s">
        <v>876</v>
      </c>
      <c r="L635">
        <v>1368</v>
      </c>
      <c r="N635">
        <v>1011</v>
      </c>
      <c r="O635" t="s">
        <v>865</v>
      </c>
      <c r="P635" t="s">
        <v>865</v>
      </c>
      <c r="Q635">
        <v>1</v>
      </c>
      <c r="W635">
        <v>0</v>
      </c>
      <c r="X635">
        <v>1087580389</v>
      </c>
      <c r="Y635">
        <f>((AT635*1.25)*1.1)</f>
        <v>1.3750000000000002E-2</v>
      </c>
      <c r="AA635">
        <v>0</v>
      </c>
      <c r="AB635">
        <v>191.17</v>
      </c>
      <c r="AC635">
        <v>18.059999999999999</v>
      </c>
      <c r="AD635">
        <v>0</v>
      </c>
      <c r="AE635">
        <v>0</v>
      </c>
      <c r="AF635">
        <v>179.17</v>
      </c>
      <c r="AG635">
        <v>16.93</v>
      </c>
      <c r="AH635">
        <v>0</v>
      </c>
      <c r="AI635">
        <v>1</v>
      </c>
      <c r="AJ635">
        <v>1</v>
      </c>
      <c r="AK635">
        <v>1</v>
      </c>
      <c r="AL635">
        <v>1</v>
      </c>
      <c r="AM635">
        <v>-2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0.01</v>
      </c>
      <c r="AU635" t="s">
        <v>25</v>
      </c>
      <c r="AV635">
        <v>0</v>
      </c>
      <c r="AW635">
        <v>2</v>
      </c>
      <c r="AX635">
        <v>60527062</v>
      </c>
      <c r="AY635">
        <v>1</v>
      </c>
      <c r="AZ635">
        <v>0</v>
      </c>
      <c r="BA635">
        <v>645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f>ROUND(Y635*Source!I276*DO635,9)</f>
        <v>2.3278750000000001E-2</v>
      </c>
      <c r="CX635">
        <f>ROUND(Y635*Source!I276,9)</f>
        <v>1.3749999999999999E-3</v>
      </c>
      <c r="CY635">
        <f>AB635</f>
        <v>191.17</v>
      </c>
      <c r="CZ635">
        <f>AF635</f>
        <v>179.17</v>
      </c>
      <c r="DA635">
        <f>AJ635</f>
        <v>1</v>
      </c>
      <c r="DB635">
        <f>ROUND(((ROUND(AT635*CZ635,2)*1.25)*1.1),6)</f>
        <v>2.4612500000000002</v>
      </c>
      <c r="DC635">
        <f>ROUND(((ROUND(AT635*AG635,2)*1.25)*1.1),6)</f>
        <v>0.23375000000000001</v>
      </c>
      <c r="DD635" t="s">
        <v>3</v>
      </c>
      <c r="DE635" t="s">
        <v>3</v>
      </c>
      <c r="DF635">
        <f t="shared" si="337"/>
        <v>0</v>
      </c>
      <c r="DG635">
        <f t="shared" si="334"/>
        <v>0.25</v>
      </c>
      <c r="DH635">
        <f t="shared" si="335"/>
        <v>0.02</v>
      </c>
      <c r="DI635">
        <f t="shared" si="305"/>
        <v>0</v>
      </c>
      <c r="DJ635">
        <f>DG635</f>
        <v>0.25</v>
      </c>
      <c r="DK635">
        <v>0</v>
      </c>
      <c r="DL635" t="s">
        <v>867</v>
      </c>
      <c r="DM635">
        <v>0</v>
      </c>
      <c r="DN635" t="s">
        <v>861</v>
      </c>
      <c r="DO635">
        <v>16.93</v>
      </c>
    </row>
    <row r="636" spans="1:119" x14ac:dyDescent="0.2">
      <c r="A636">
        <f>ROW(Source!A276)</f>
        <v>276</v>
      </c>
      <c r="B636">
        <v>59204062</v>
      </c>
      <c r="C636">
        <v>60527049</v>
      </c>
      <c r="D636">
        <v>58308811</v>
      </c>
      <c r="E636">
        <v>1</v>
      </c>
      <c r="F636">
        <v>1</v>
      </c>
      <c r="G636">
        <v>1080</v>
      </c>
      <c r="H636">
        <v>3</v>
      </c>
      <c r="I636" t="s">
        <v>877</v>
      </c>
      <c r="J636" t="s">
        <v>878</v>
      </c>
      <c r="K636" t="s">
        <v>879</v>
      </c>
      <c r="L636">
        <v>1346</v>
      </c>
      <c r="N636">
        <v>1009</v>
      </c>
      <c r="O636" t="s">
        <v>880</v>
      </c>
      <c r="P636" t="s">
        <v>880</v>
      </c>
      <c r="Q636">
        <v>1</v>
      </c>
      <c r="W636">
        <v>0</v>
      </c>
      <c r="X636">
        <v>-709773495</v>
      </c>
      <c r="Y636">
        <f>AT636</f>
        <v>0.5</v>
      </c>
      <c r="AA636">
        <v>1.61</v>
      </c>
      <c r="AB636">
        <v>0</v>
      </c>
      <c r="AC636">
        <v>0</v>
      </c>
      <c r="AD636">
        <v>0</v>
      </c>
      <c r="AE636">
        <v>1.61</v>
      </c>
      <c r="AF636">
        <v>0</v>
      </c>
      <c r="AG636">
        <v>0</v>
      </c>
      <c r="AH636">
        <v>0</v>
      </c>
      <c r="AI636">
        <v>1</v>
      </c>
      <c r="AJ636">
        <v>1</v>
      </c>
      <c r="AK636">
        <v>1</v>
      </c>
      <c r="AL636">
        <v>1</v>
      </c>
      <c r="AM636">
        <v>-2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0.5</v>
      </c>
      <c r="AU636" t="s">
        <v>3</v>
      </c>
      <c r="AV636">
        <v>0</v>
      </c>
      <c r="AW636">
        <v>2</v>
      </c>
      <c r="AX636">
        <v>60527065</v>
      </c>
      <c r="AY636">
        <v>1</v>
      </c>
      <c r="AZ636">
        <v>0</v>
      </c>
      <c r="BA636">
        <v>646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v>0</v>
      </c>
      <c r="CX636">
        <f>ROUND(Y636*Source!I276,9)</f>
        <v>0.05</v>
      </c>
      <c r="CY636">
        <f>AA636</f>
        <v>1.61</v>
      </c>
      <c r="CZ636">
        <f>AE636</f>
        <v>1.61</v>
      </c>
      <c r="DA636">
        <f>AI636</f>
        <v>1</v>
      </c>
      <c r="DB636">
        <f>ROUND(ROUND(AT636*CZ636,2),6)</f>
        <v>0.81</v>
      </c>
      <c r="DC636">
        <f>ROUND(ROUND(AT636*AG636,2),6)</f>
        <v>0</v>
      </c>
      <c r="DD636" t="s">
        <v>3</v>
      </c>
      <c r="DE636" t="s">
        <v>3</v>
      </c>
      <c r="DF636">
        <f t="shared" si="337"/>
        <v>0.08</v>
      </c>
      <c r="DG636">
        <f t="shared" si="334"/>
        <v>0</v>
      </c>
      <c r="DH636">
        <f t="shared" si="335"/>
        <v>0</v>
      </c>
      <c r="DI636">
        <f t="shared" si="305"/>
        <v>0</v>
      </c>
      <c r="DJ636">
        <f>DF636</f>
        <v>0.08</v>
      </c>
      <c r="DK636">
        <v>0</v>
      </c>
      <c r="DL636" t="s">
        <v>3</v>
      </c>
      <c r="DM636">
        <v>0</v>
      </c>
      <c r="DN636" t="s">
        <v>3</v>
      </c>
      <c r="DO636">
        <v>0</v>
      </c>
    </row>
    <row r="637" spans="1:119" x14ac:dyDescent="0.2">
      <c r="A637">
        <f>ROW(Source!A276)</f>
        <v>276</v>
      </c>
      <c r="B637">
        <v>59204062</v>
      </c>
      <c r="C637">
        <v>60527049</v>
      </c>
      <c r="D637">
        <v>58308843</v>
      </c>
      <c r="E637">
        <v>1</v>
      </c>
      <c r="F637">
        <v>1</v>
      </c>
      <c r="G637">
        <v>1080</v>
      </c>
      <c r="H637">
        <v>3</v>
      </c>
      <c r="I637" t="s">
        <v>881</v>
      </c>
      <c r="J637" t="s">
        <v>882</v>
      </c>
      <c r="K637" t="s">
        <v>883</v>
      </c>
      <c r="L637">
        <v>1346</v>
      </c>
      <c r="N637">
        <v>1009</v>
      </c>
      <c r="O637" t="s">
        <v>880</v>
      </c>
      <c r="P637" t="s">
        <v>880</v>
      </c>
      <c r="Q637">
        <v>1</v>
      </c>
      <c r="W637">
        <v>0</v>
      </c>
      <c r="X637">
        <v>-872094078</v>
      </c>
      <c r="Y637">
        <f>AT637</f>
        <v>9.2999999999999999E-2</v>
      </c>
      <c r="AA637">
        <v>36.78</v>
      </c>
      <c r="AB637">
        <v>0</v>
      </c>
      <c r="AC637">
        <v>0</v>
      </c>
      <c r="AD637">
        <v>0</v>
      </c>
      <c r="AE637">
        <v>36.78</v>
      </c>
      <c r="AF637">
        <v>0</v>
      </c>
      <c r="AG637">
        <v>0</v>
      </c>
      <c r="AH637">
        <v>0</v>
      </c>
      <c r="AI637">
        <v>1</v>
      </c>
      <c r="AJ637">
        <v>1</v>
      </c>
      <c r="AK637">
        <v>1</v>
      </c>
      <c r="AL637">
        <v>1</v>
      </c>
      <c r="AM637">
        <v>-2</v>
      </c>
      <c r="AN637">
        <v>0</v>
      </c>
      <c r="AO637">
        <v>1</v>
      </c>
      <c r="AP637">
        <v>1</v>
      </c>
      <c r="AQ637">
        <v>0</v>
      </c>
      <c r="AR637">
        <v>0</v>
      </c>
      <c r="AS637" t="s">
        <v>3</v>
      </c>
      <c r="AT637">
        <v>9.2999999999999999E-2</v>
      </c>
      <c r="AU637" t="s">
        <v>3</v>
      </c>
      <c r="AV637">
        <v>0</v>
      </c>
      <c r="AW637">
        <v>2</v>
      </c>
      <c r="AX637">
        <v>60527066</v>
      </c>
      <c r="AY637">
        <v>1</v>
      </c>
      <c r="AZ637">
        <v>0</v>
      </c>
      <c r="BA637">
        <v>647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v>0</v>
      </c>
      <c r="CX637">
        <f>ROUND(Y637*Source!I276,9)</f>
        <v>9.2999999999999992E-3</v>
      </c>
      <c r="CY637">
        <f>AA637</f>
        <v>36.78</v>
      </c>
      <c r="CZ637">
        <f>AE637</f>
        <v>36.78</v>
      </c>
      <c r="DA637">
        <f>AI637</f>
        <v>1</v>
      </c>
      <c r="DB637">
        <f>ROUND(ROUND(AT637*CZ637,2),6)</f>
        <v>3.42</v>
      </c>
      <c r="DC637">
        <f>ROUND(ROUND(AT637*AG637,2),6)</f>
        <v>0</v>
      </c>
      <c r="DD637" t="s">
        <v>3</v>
      </c>
      <c r="DE637" t="s">
        <v>3</v>
      </c>
      <c r="DF637">
        <f t="shared" si="337"/>
        <v>0.34</v>
      </c>
      <c r="DG637">
        <f t="shared" si="334"/>
        <v>0</v>
      </c>
      <c r="DH637">
        <f t="shared" si="335"/>
        <v>0</v>
      </c>
      <c r="DI637">
        <f t="shared" si="305"/>
        <v>0</v>
      </c>
      <c r="DJ637">
        <f>DF637</f>
        <v>0.34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">
      <c r="A638">
        <f>ROW(Source!A276)</f>
        <v>276</v>
      </c>
      <c r="B638">
        <v>59204062</v>
      </c>
      <c r="C638">
        <v>60527049</v>
      </c>
      <c r="D638">
        <v>58308917</v>
      </c>
      <c r="E638">
        <v>1</v>
      </c>
      <c r="F638">
        <v>1</v>
      </c>
      <c r="G638">
        <v>1080</v>
      </c>
      <c r="H638">
        <v>3</v>
      </c>
      <c r="I638" t="s">
        <v>884</v>
      </c>
      <c r="J638" t="s">
        <v>885</v>
      </c>
      <c r="K638" t="s">
        <v>886</v>
      </c>
      <c r="L638">
        <v>1354</v>
      </c>
      <c r="N638">
        <v>1010</v>
      </c>
      <c r="O638" t="s">
        <v>39</v>
      </c>
      <c r="P638" t="s">
        <v>39</v>
      </c>
      <c r="Q638">
        <v>1</v>
      </c>
      <c r="W638">
        <v>0</v>
      </c>
      <c r="X638">
        <v>-40224714</v>
      </c>
      <c r="Y638">
        <f>AT638</f>
        <v>29</v>
      </c>
      <c r="AA638">
        <v>0.89</v>
      </c>
      <c r="AB638">
        <v>0</v>
      </c>
      <c r="AC638">
        <v>0</v>
      </c>
      <c r="AD638">
        <v>0</v>
      </c>
      <c r="AE638">
        <v>0.89</v>
      </c>
      <c r="AF638">
        <v>0</v>
      </c>
      <c r="AG638">
        <v>0</v>
      </c>
      <c r="AH638">
        <v>0</v>
      </c>
      <c r="AI638">
        <v>1</v>
      </c>
      <c r="AJ638">
        <v>1</v>
      </c>
      <c r="AK638">
        <v>1</v>
      </c>
      <c r="AL638">
        <v>1</v>
      </c>
      <c r="AM638">
        <v>-2</v>
      </c>
      <c r="AN638">
        <v>0</v>
      </c>
      <c r="AO638">
        <v>1</v>
      </c>
      <c r="AP638">
        <v>1</v>
      </c>
      <c r="AQ638">
        <v>0</v>
      </c>
      <c r="AR638">
        <v>0</v>
      </c>
      <c r="AS638" t="s">
        <v>3</v>
      </c>
      <c r="AT638">
        <v>29</v>
      </c>
      <c r="AU638" t="s">
        <v>3</v>
      </c>
      <c r="AV638">
        <v>0</v>
      </c>
      <c r="AW638">
        <v>2</v>
      </c>
      <c r="AX638">
        <v>60527067</v>
      </c>
      <c r="AY638">
        <v>1</v>
      </c>
      <c r="AZ638">
        <v>0</v>
      </c>
      <c r="BA638">
        <v>648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v>0</v>
      </c>
      <c r="CX638">
        <f>ROUND(Y638*Source!I276,9)</f>
        <v>2.9</v>
      </c>
      <c r="CY638">
        <f>AA638</f>
        <v>0.89</v>
      </c>
      <c r="CZ638">
        <f>AE638</f>
        <v>0.89</v>
      </c>
      <c r="DA638">
        <f>AI638</f>
        <v>1</v>
      </c>
      <c r="DB638">
        <f>ROUND(ROUND(AT638*CZ638,2),6)</f>
        <v>25.81</v>
      </c>
      <c r="DC638">
        <f>ROUND(ROUND(AT638*AG638,2),6)</f>
        <v>0</v>
      </c>
      <c r="DD638" t="s">
        <v>3</v>
      </c>
      <c r="DE638" t="s">
        <v>3</v>
      </c>
      <c r="DF638">
        <f t="shared" si="337"/>
        <v>2.58</v>
      </c>
      <c r="DG638">
        <f t="shared" si="334"/>
        <v>0</v>
      </c>
      <c r="DH638">
        <f t="shared" si="335"/>
        <v>0</v>
      </c>
      <c r="DI638">
        <f t="shared" si="305"/>
        <v>0</v>
      </c>
      <c r="DJ638">
        <f>DF638</f>
        <v>2.58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">
      <c r="A639">
        <f>ROW(Source!A276)</f>
        <v>276</v>
      </c>
      <c r="B639">
        <v>59204062</v>
      </c>
      <c r="C639">
        <v>60527049</v>
      </c>
      <c r="D639">
        <v>58326216</v>
      </c>
      <c r="E639">
        <v>1</v>
      </c>
      <c r="F639">
        <v>1</v>
      </c>
      <c r="G639">
        <v>1080</v>
      </c>
      <c r="H639">
        <v>3</v>
      </c>
      <c r="I639" t="s">
        <v>46</v>
      </c>
      <c r="J639" t="s">
        <v>49</v>
      </c>
      <c r="K639" t="s">
        <v>47</v>
      </c>
      <c r="L639">
        <v>1355</v>
      </c>
      <c r="N639">
        <v>1010</v>
      </c>
      <c r="O639" t="s">
        <v>48</v>
      </c>
      <c r="P639" t="s">
        <v>48</v>
      </c>
      <c r="Q639">
        <v>100</v>
      </c>
      <c r="W639">
        <v>0</v>
      </c>
      <c r="X639">
        <v>1873919888</v>
      </c>
      <c r="Y639">
        <f>AT639</f>
        <v>0.7</v>
      </c>
      <c r="AA639">
        <v>526.22</v>
      </c>
      <c r="AB639">
        <v>0</v>
      </c>
      <c r="AC639">
        <v>0</v>
      </c>
      <c r="AD639">
        <v>0</v>
      </c>
      <c r="AE639">
        <v>526.22</v>
      </c>
      <c r="AF639">
        <v>0</v>
      </c>
      <c r="AG639">
        <v>0</v>
      </c>
      <c r="AH639">
        <v>0</v>
      </c>
      <c r="AI639">
        <v>1</v>
      </c>
      <c r="AJ639">
        <v>1</v>
      </c>
      <c r="AK639">
        <v>1</v>
      </c>
      <c r="AL639">
        <v>1</v>
      </c>
      <c r="AM639">
        <v>0</v>
      </c>
      <c r="AN639">
        <v>0</v>
      </c>
      <c r="AO639">
        <v>0</v>
      </c>
      <c r="AP639">
        <v>1</v>
      </c>
      <c r="AQ639">
        <v>0</v>
      </c>
      <c r="AR639">
        <v>0</v>
      </c>
      <c r="AS639" t="s">
        <v>3</v>
      </c>
      <c r="AT639">
        <v>0.7</v>
      </c>
      <c r="AU639" t="s">
        <v>3</v>
      </c>
      <c r="AV639">
        <v>0</v>
      </c>
      <c r="AW639">
        <v>1</v>
      </c>
      <c r="AX639">
        <v>-1</v>
      </c>
      <c r="AY639">
        <v>0</v>
      </c>
      <c r="AZ639">
        <v>0</v>
      </c>
      <c r="BA639" t="s">
        <v>3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v>0</v>
      </c>
      <c r="CX639">
        <f>ROUND(Y639*Source!I276,9)</f>
        <v>7.0000000000000007E-2</v>
      </c>
      <c r="CY639">
        <f>AA639</f>
        <v>526.22</v>
      </c>
      <c r="CZ639">
        <f>AE639</f>
        <v>526.22</v>
      </c>
      <c r="DA639">
        <f>AI639</f>
        <v>1</v>
      </c>
      <c r="DB639">
        <f>ROUND(ROUND(AT639*CZ639,2),6)</f>
        <v>368.35</v>
      </c>
      <c r="DC639">
        <f>ROUND(ROUND(AT639*AG639,2),6)</f>
        <v>0</v>
      </c>
      <c r="DD639" t="s">
        <v>3</v>
      </c>
      <c r="DE639" t="s">
        <v>3</v>
      </c>
      <c r="DF639">
        <f t="shared" si="337"/>
        <v>36.840000000000003</v>
      </c>
      <c r="DG639">
        <f t="shared" si="334"/>
        <v>0</v>
      </c>
      <c r="DH639">
        <f t="shared" si="335"/>
        <v>0</v>
      </c>
      <c r="DI639">
        <f t="shared" si="305"/>
        <v>0</v>
      </c>
      <c r="DJ639">
        <f>DF639</f>
        <v>36.840000000000003</v>
      </c>
      <c r="DK639">
        <v>0</v>
      </c>
      <c r="DL639" t="s">
        <v>3</v>
      </c>
      <c r="DM639">
        <v>0</v>
      </c>
      <c r="DN639" t="s">
        <v>3</v>
      </c>
      <c r="DO639">
        <v>0</v>
      </c>
    </row>
    <row r="640" spans="1:119" x14ac:dyDescent="0.2">
      <c r="A640">
        <f>ROW(Source!A276)</f>
        <v>276</v>
      </c>
      <c r="B640">
        <v>59204062</v>
      </c>
      <c r="C640">
        <v>60527049</v>
      </c>
      <c r="D640">
        <v>58321777</v>
      </c>
      <c r="E640">
        <v>1</v>
      </c>
      <c r="F640">
        <v>1</v>
      </c>
      <c r="G640">
        <v>1080</v>
      </c>
      <c r="H640">
        <v>3</v>
      </c>
      <c r="I640" t="s">
        <v>32</v>
      </c>
      <c r="J640" t="s">
        <v>35</v>
      </c>
      <c r="K640" t="s">
        <v>33</v>
      </c>
      <c r="L640">
        <v>1301</v>
      </c>
      <c r="N640">
        <v>1003</v>
      </c>
      <c r="O640" t="s">
        <v>34</v>
      </c>
      <c r="P640" t="s">
        <v>34</v>
      </c>
      <c r="Q640">
        <v>1</v>
      </c>
      <c r="W640">
        <v>0</v>
      </c>
      <c r="X640">
        <v>949658601</v>
      </c>
      <c r="Y640">
        <f>AT640</f>
        <v>100</v>
      </c>
      <c r="AA640">
        <v>28.1</v>
      </c>
      <c r="AB640">
        <v>0</v>
      </c>
      <c r="AC640">
        <v>0</v>
      </c>
      <c r="AD640">
        <v>0</v>
      </c>
      <c r="AE640">
        <v>28.1</v>
      </c>
      <c r="AF640">
        <v>0</v>
      </c>
      <c r="AG640">
        <v>0</v>
      </c>
      <c r="AH640">
        <v>0</v>
      </c>
      <c r="AI640">
        <v>1</v>
      </c>
      <c r="AJ640">
        <v>1</v>
      </c>
      <c r="AK640">
        <v>1</v>
      </c>
      <c r="AL640">
        <v>1</v>
      </c>
      <c r="AM640">
        <v>0</v>
      </c>
      <c r="AN640">
        <v>0</v>
      </c>
      <c r="AO640">
        <v>0</v>
      </c>
      <c r="AP640">
        <v>1</v>
      </c>
      <c r="AQ640">
        <v>0</v>
      </c>
      <c r="AR640">
        <v>0</v>
      </c>
      <c r="AS640" t="s">
        <v>3</v>
      </c>
      <c r="AT640">
        <v>100</v>
      </c>
      <c r="AU640" t="s">
        <v>3</v>
      </c>
      <c r="AV640">
        <v>0</v>
      </c>
      <c r="AW640">
        <v>1</v>
      </c>
      <c r="AX640">
        <v>-1</v>
      </c>
      <c r="AY640">
        <v>0</v>
      </c>
      <c r="AZ640">
        <v>0</v>
      </c>
      <c r="BA640" t="s">
        <v>3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v>0</v>
      </c>
      <c r="CX640">
        <f>ROUND(Y640*Source!I276,9)</f>
        <v>10</v>
      </c>
      <c r="CY640">
        <f>AA640</f>
        <v>28.1</v>
      </c>
      <c r="CZ640">
        <f>AE640</f>
        <v>28.1</v>
      </c>
      <c r="DA640">
        <f>AI640</f>
        <v>1</v>
      </c>
      <c r="DB640">
        <f>ROUND(ROUND(AT640*CZ640,2),6)</f>
        <v>2810</v>
      </c>
      <c r="DC640">
        <f>ROUND(ROUND(AT640*AG640,2),6)</f>
        <v>0</v>
      </c>
      <c r="DD640" t="s">
        <v>3</v>
      </c>
      <c r="DE640" t="s">
        <v>3</v>
      </c>
      <c r="DF640">
        <f t="shared" si="337"/>
        <v>281</v>
      </c>
      <c r="DG640">
        <f t="shared" si="334"/>
        <v>0</v>
      </c>
      <c r="DH640">
        <f t="shared" si="335"/>
        <v>0</v>
      </c>
      <c r="DI640">
        <f t="shared" si="305"/>
        <v>0</v>
      </c>
      <c r="DJ640">
        <f>DF640</f>
        <v>281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">
      <c r="A641">
        <f>ROW(Source!A277)</f>
        <v>277</v>
      </c>
      <c r="B641">
        <v>59204059</v>
      </c>
      <c r="C641">
        <v>60527049</v>
      </c>
      <c r="D641">
        <v>58266404</v>
      </c>
      <c r="E641">
        <v>1080</v>
      </c>
      <c r="F641">
        <v>1</v>
      </c>
      <c r="G641">
        <v>1080</v>
      </c>
      <c r="H641">
        <v>1</v>
      </c>
      <c r="I641" t="s">
        <v>859</v>
      </c>
      <c r="J641" t="s">
        <v>3</v>
      </c>
      <c r="K641" t="s">
        <v>860</v>
      </c>
      <c r="L641">
        <v>1191</v>
      </c>
      <c r="N641">
        <v>1013</v>
      </c>
      <c r="O641" t="s">
        <v>861</v>
      </c>
      <c r="P641" t="s">
        <v>861</v>
      </c>
      <c r="Q641">
        <v>1</v>
      </c>
      <c r="W641">
        <v>0</v>
      </c>
      <c r="X641">
        <v>476480486</v>
      </c>
      <c r="Y641">
        <f>((AT641*1.15)*1.1)</f>
        <v>24.186800000000002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1</v>
      </c>
      <c r="AK641">
        <v>1</v>
      </c>
      <c r="AL641">
        <v>1</v>
      </c>
      <c r="AM641">
        <v>5</v>
      </c>
      <c r="AN641">
        <v>0</v>
      </c>
      <c r="AO641">
        <v>1</v>
      </c>
      <c r="AP641">
        <v>1</v>
      </c>
      <c r="AQ641">
        <v>0</v>
      </c>
      <c r="AR641">
        <v>0</v>
      </c>
      <c r="AS641" t="s">
        <v>3</v>
      </c>
      <c r="AT641">
        <v>19.12</v>
      </c>
      <c r="AU641" t="s">
        <v>26</v>
      </c>
      <c r="AV641">
        <v>1</v>
      </c>
      <c r="AW641">
        <v>2</v>
      </c>
      <c r="AX641">
        <v>60527060</v>
      </c>
      <c r="AY641">
        <v>1</v>
      </c>
      <c r="AZ641">
        <v>0</v>
      </c>
      <c r="BA641">
        <v>652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U641">
        <f>ROUND(AT641*Source!I277*AH641*AL641,2)</f>
        <v>0</v>
      </c>
      <c r="CV641">
        <f>ROUND(Y641*Source!I277,9)</f>
        <v>2.4186800000000002</v>
      </c>
      <c r="CW641">
        <v>0</v>
      </c>
      <c r="CX641">
        <f>ROUND(Y641*Source!I277,9)</f>
        <v>2.4186800000000002</v>
      </c>
      <c r="CY641">
        <f>AD641</f>
        <v>0</v>
      </c>
      <c r="CZ641">
        <f>AH641</f>
        <v>0</v>
      </c>
      <c r="DA641">
        <f>AL641</f>
        <v>1</v>
      </c>
      <c r="DB641">
        <f>ROUND(((ROUND(AT641*CZ641,2)*1.15)*1.1),6)</f>
        <v>0</v>
      </c>
      <c r="DC641">
        <f>ROUND(((ROUND(AT641*AG641,2)*1.15)*1.1),6)</f>
        <v>0</v>
      </c>
      <c r="DD641" t="s">
        <v>3</v>
      </c>
      <c r="DE641" t="s">
        <v>3</v>
      </c>
      <c r="DF641">
        <f t="shared" si="337"/>
        <v>0</v>
      </c>
      <c r="DG641">
        <f t="shared" si="334"/>
        <v>0</v>
      </c>
      <c r="DH641">
        <f t="shared" si="335"/>
        <v>0</v>
      </c>
      <c r="DI641">
        <f t="shared" ref="DI641:DI704" si="338">ROUND(ROUND(AH641,2)*CX641,2)</f>
        <v>0</v>
      </c>
      <c r="DJ641">
        <f>DI641</f>
        <v>0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">
      <c r="A642">
        <f>ROW(Source!A277)</f>
        <v>277</v>
      </c>
      <c r="B642">
        <v>59204059</v>
      </c>
      <c r="C642">
        <v>60527049</v>
      </c>
      <c r="D642">
        <v>58340578</v>
      </c>
      <c r="E642">
        <v>1</v>
      </c>
      <c r="F642">
        <v>1</v>
      </c>
      <c r="G642">
        <v>1080</v>
      </c>
      <c r="H642">
        <v>2</v>
      </c>
      <c r="I642" t="s">
        <v>862</v>
      </c>
      <c r="J642" t="s">
        <v>863</v>
      </c>
      <c r="K642" t="s">
        <v>864</v>
      </c>
      <c r="L642">
        <v>1368</v>
      </c>
      <c r="N642">
        <v>1011</v>
      </c>
      <c r="O642" t="s">
        <v>865</v>
      </c>
      <c r="P642" t="s">
        <v>865</v>
      </c>
      <c r="Q642">
        <v>1</v>
      </c>
      <c r="W642">
        <v>0</v>
      </c>
      <c r="X642">
        <v>-1985943078</v>
      </c>
      <c r="Y642">
        <f>((AT642*1.25)*1.1)</f>
        <v>1.3750000000000002E-2</v>
      </c>
      <c r="AA642">
        <v>0</v>
      </c>
      <c r="AB642">
        <v>1445.28</v>
      </c>
      <c r="AC642">
        <v>740.47</v>
      </c>
      <c r="AD642">
        <v>0</v>
      </c>
      <c r="AE642">
        <v>0</v>
      </c>
      <c r="AF642">
        <v>83.1</v>
      </c>
      <c r="AG642">
        <v>12.62</v>
      </c>
      <c r="AH642">
        <v>0</v>
      </c>
      <c r="AI642">
        <v>1</v>
      </c>
      <c r="AJ642">
        <v>16.3</v>
      </c>
      <c r="AK642">
        <v>54.99</v>
      </c>
      <c r="AL642">
        <v>1</v>
      </c>
      <c r="AM642">
        <v>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0.01</v>
      </c>
      <c r="AU642" t="s">
        <v>25</v>
      </c>
      <c r="AV642">
        <v>0</v>
      </c>
      <c r="AW642">
        <v>2</v>
      </c>
      <c r="AX642">
        <v>60527061</v>
      </c>
      <c r="AY642">
        <v>1</v>
      </c>
      <c r="AZ642">
        <v>0</v>
      </c>
      <c r="BA642">
        <v>653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f>ROUND(Y642*Source!I277*DO642,9)</f>
        <v>1.73525E-2</v>
      </c>
      <c r="CX642">
        <f>ROUND(Y642*Source!I277,9)</f>
        <v>1.3749999999999999E-3</v>
      </c>
      <c r="CY642">
        <f>AB642</f>
        <v>1445.28</v>
      </c>
      <c r="CZ642">
        <f>AF642</f>
        <v>83.1</v>
      </c>
      <c r="DA642">
        <f>AJ642</f>
        <v>16.3</v>
      </c>
      <c r="DB642">
        <f>ROUND(((ROUND(AT642*CZ642,2)*1.25)*1.1),6)</f>
        <v>1.1412500000000001</v>
      </c>
      <c r="DC642">
        <f>ROUND(((ROUND(AT642*AG642,2)*1.25)*1.1),6)</f>
        <v>0.17874999999999999</v>
      </c>
      <c r="DD642" t="s">
        <v>3</v>
      </c>
      <c r="DE642" t="s">
        <v>3</v>
      </c>
      <c r="DF642">
        <f t="shared" si="337"/>
        <v>0</v>
      </c>
      <c r="DG642">
        <f>ROUND(ROUND(AF642*AJ642,2)*CX642,2)</f>
        <v>1.86</v>
      </c>
      <c r="DH642">
        <f>ROUND(ROUND(AG642*AK642,2)*CX642,2)</f>
        <v>0.95</v>
      </c>
      <c r="DI642">
        <f t="shared" si="338"/>
        <v>0</v>
      </c>
      <c r="DJ642">
        <f>DG642</f>
        <v>1.86</v>
      </c>
      <c r="DK642">
        <v>0</v>
      </c>
      <c r="DL642" t="s">
        <v>867</v>
      </c>
      <c r="DM642">
        <v>0</v>
      </c>
      <c r="DN642" t="s">
        <v>861</v>
      </c>
      <c r="DO642">
        <v>12.62</v>
      </c>
    </row>
    <row r="643" spans="1:119" x14ac:dyDescent="0.2">
      <c r="A643">
        <f>ROW(Source!A277)</f>
        <v>277</v>
      </c>
      <c r="B643">
        <v>59204059</v>
      </c>
      <c r="C643">
        <v>60527049</v>
      </c>
      <c r="D643">
        <v>58340697</v>
      </c>
      <c r="E643">
        <v>1</v>
      </c>
      <c r="F643">
        <v>1</v>
      </c>
      <c r="G643">
        <v>1080</v>
      </c>
      <c r="H643">
        <v>2</v>
      </c>
      <c r="I643" t="s">
        <v>868</v>
      </c>
      <c r="J643" t="s">
        <v>869</v>
      </c>
      <c r="K643" t="s">
        <v>870</v>
      </c>
      <c r="L643">
        <v>1368</v>
      </c>
      <c r="N643">
        <v>1011</v>
      </c>
      <c r="O643" t="s">
        <v>865</v>
      </c>
      <c r="P643" t="s">
        <v>865</v>
      </c>
      <c r="Q643">
        <v>1</v>
      </c>
      <c r="W643">
        <v>0</v>
      </c>
      <c r="X643">
        <v>2147454900</v>
      </c>
      <c r="Y643">
        <f>((AT643*1.25)*1.1)</f>
        <v>1.7187500000000002</v>
      </c>
      <c r="AA643">
        <v>0</v>
      </c>
      <c r="AB643">
        <v>7.33</v>
      </c>
      <c r="AC643">
        <v>0</v>
      </c>
      <c r="AD643">
        <v>0</v>
      </c>
      <c r="AE643">
        <v>0</v>
      </c>
      <c r="AF643">
        <v>0.8</v>
      </c>
      <c r="AG643">
        <v>0</v>
      </c>
      <c r="AH643">
        <v>0</v>
      </c>
      <c r="AI643">
        <v>1</v>
      </c>
      <c r="AJ643">
        <v>8.59</v>
      </c>
      <c r="AK643">
        <v>54.99</v>
      </c>
      <c r="AL643">
        <v>1</v>
      </c>
      <c r="AM643">
        <v>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1.25</v>
      </c>
      <c r="AU643" t="s">
        <v>25</v>
      </c>
      <c r="AV643">
        <v>0</v>
      </c>
      <c r="AW643">
        <v>2</v>
      </c>
      <c r="AX643">
        <v>60527063</v>
      </c>
      <c r="AY643">
        <v>1</v>
      </c>
      <c r="AZ643">
        <v>0</v>
      </c>
      <c r="BA643">
        <v>654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V643">
        <v>0</v>
      </c>
      <c r="CW643">
        <f>ROUND(Y643*Source!I277*DO643,9)</f>
        <v>0</v>
      </c>
      <c r="CX643">
        <f>ROUND(Y643*Source!I277,9)</f>
        <v>0.171875</v>
      </c>
      <c r="CY643">
        <f>AB643</f>
        <v>7.33</v>
      </c>
      <c r="CZ643">
        <f>AF643</f>
        <v>0.8</v>
      </c>
      <c r="DA643">
        <f>AJ643</f>
        <v>8.59</v>
      </c>
      <c r="DB643">
        <f>ROUND(((ROUND(AT643*CZ643,2)*1.25)*1.1),6)</f>
        <v>1.375</v>
      </c>
      <c r="DC643">
        <f>ROUND(((ROUND(AT643*AG643,2)*1.25)*1.1),6)</f>
        <v>0</v>
      </c>
      <c r="DD643" t="s">
        <v>3</v>
      </c>
      <c r="DE643" t="s">
        <v>3</v>
      </c>
      <c r="DF643">
        <f t="shared" si="337"/>
        <v>0</v>
      </c>
      <c r="DG643">
        <f>ROUND(ROUND(AF643*AJ643,2)*CX643,2)</f>
        <v>1.18</v>
      </c>
      <c r="DH643">
        <f>ROUND(ROUND(AG643*AK643,2)*CX643,2)</f>
        <v>0</v>
      </c>
      <c r="DI643">
        <f t="shared" si="338"/>
        <v>0</v>
      </c>
      <c r="DJ643">
        <f>DG643</f>
        <v>1.18</v>
      </c>
      <c r="DK643">
        <v>0</v>
      </c>
      <c r="DL643" t="s">
        <v>3</v>
      </c>
      <c r="DM643">
        <v>0</v>
      </c>
      <c r="DN643" t="s">
        <v>3</v>
      </c>
      <c r="DO643">
        <v>0</v>
      </c>
    </row>
    <row r="644" spans="1:119" x14ac:dyDescent="0.2">
      <c r="A644">
        <f>ROW(Source!A277)</f>
        <v>277</v>
      </c>
      <c r="B644">
        <v>59204059</v>
      </c>
      <c r="C644">
        <v>60527049</v>
      </c>
      <c r="D644">
        <v>58340699</v>
      </c>
      <c r="E644">
        <v>1</v>
      </c>
      <c r="F644">
        <v>1</v>
      </c>
      <c r="G644">
        <v>1080</v>
      </c>
      <c r="H644">
        <v>2</v>
      </c>
      <c r="I644" t="s">
        <v>871</v>
      </c>
      <c r="J644" t="s">
        <v>872</v>
      </c>
      <c r="K644" t="s">
        <v>873</v>
      </c>
      <c r="L644">
        <v>1368</v>
      </c>
      <c r="N644">
        <v>1011</v>
      </c>
      <c r="O644" t="s">
        <v>865</v>
      </c>
      <c r="P644" t="s">
        <v>865</v>
      </c>
      <c r="Q644">
        <v>1</v>
      </c>
      <c r="W644">
        <v>0</v>
      </c>
      <c r="X644">
        <v>539707801</v>
      </c>
      <c r="Y644">
        <f>((AT644*1.25)*1.1)</f>
        <v>0.41250000000000003</v>
      </c>
      <c r="AA644">
        <v>0</v>
      </c>
      <c r="AB644">
        <v>13.77</v>
      </c>
      <c r="AC644">
        <v>0</v>
      </c>
      <c r="AD644">
        <v>0</v>
      </c>
      <c r="AE644">
        <v>0</v>
      </c>
      <c r="AF644">
        <v>1.49</v>
      </c>
      <c r="AG644">
        <v>0</v>
      </c>
      <c r="AH644">
        <v>0</v>
      </c>
      <c r="AI644">
        <v>1</v>
      </c>
      <c r="AJ644">
        <v>8.66</v>
      </c>
      <c r="AK644">
        <v>54.99</v>
      </c>
      <c r="AL644">
        <v>1</v>
      </c>
      <c r="AM644">
        <v>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0.3</v>
      </c>
      <c r="AU644" t="s">
        <v>25</v>
      </c>
      <c r="AV644">
        <v>0</v>
      </c>
      <c r="AW644">
        <v>2</v>
      </c>
      <c r="AX644">
        <v>60527064</v>
      </c>
      <c r="AY644">
        <v>1</v>
      </c>
      <c r="AZ644">
        <v>0</v>
      </c>
      <c r="BA644">
        <v>655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f>ROUND(Y644*Source!I277*DO644,9)</f>
        <v>0</v>
      </c>
      <c r="CX644">
        <f>ROUND(Y644*Source!I277,9)</f>
        <v>4.1250000000000002E-2</v>
      </c>
      <c r="CY644">
        <f>AB644</f>
        <v>13.77</v>
      </c>
      <c r="CZ644">
        <f>AF644</f>
        <v>1.49</v>
      </c>
      <c r="DA644">
        <f>AJ644</f>
        <v>8.66</v>
      </c>
      <c r="DB644">
        <f>ROUND(((ROUND(AT644*CZ644,2)*1.25)*1.1),6)</f>
        <v>0.61875000000000002</v>
      </c>
      <c r="DC644">
        <f>ROUND(((ROUND(AT644*AG644,2)*1.25)*1.1),6)</f>
        <v>0</v>
      </c>
      <c r="DD644" t="s">
        <v>3</v>
      </c>
      <c r="DE644" t="s">
        <v>3</v>
      </c>
      <c r="DF644">
        <f t="shared" si="337"/>
        <v>0</v>
      </c>
      <c r="DG644">
        <f>ROUND(ROUND(AF644*AJ644,2)*CX644,2)</f>
        <v>0.53</v>
      </c>
      <c r="DH644">
        <f>ROUND(ROUND(AG644*AK644,2)*CX644,2)</f>
        <v>0</v>
      </c>
      <c r="DI644">
        <f t="shared" si="338"/>
        <v>0</v>
      </c>
      <c r="DJ644">
        <f>DG644</f>
        <v>0.53</v>
      </c>
      <c r="DK644">
        <v>0</v>
      </c>
      <c r="DL644" t="s">
        <v>3</v>
      </c>
      <c r="DM644">
        <v>0</v>
      </c>
      <c r="DN644" t="s">
        <v>3</v>
      </c>
      <c r="DO644">
        <v>0</v>
      </c>
    </row>
    <row r="645" spans="1:119" x14ac:dyDescent="0.2">
      <c r="A645">
        <f>ROW(Source!A277)</f>
        <v>277</v>
      </c>
      <c r="B645">
        <v>59204059</v>
      </c>
      <c r="C645">
        <v>60527049</v>
      </c>
      <c r="D645">
        <v>58339814</v>
      </c>
      <c r="E645">
        <v>1</v>
      </c>
      <c r="F645">
        <v>1</v>
      </c>
      <c r="G645">
        <v>1080</v>
      </c>
      <c r="H645">
        <v>2</v>
      </c>
      <c r="I645" t="s">
        <v>874</v>
      </c>
      <c r="J645" t="s">
        <v>875</v>
      </c>
      <c r="K645" t="s">
        <v>876</v>
      </c>
      <c r="L645">
        <v>1368</v>
      </c>
      <c r="N645">
        <v>1011</v>
      </c>
      <c r="O645" t="s">
        <v>865</v>
      </c>
      <c r="P645" t="s">
        <v>865</v>
      </c>
      <c r="Q645">
        <v>1</v>
      </c>
      <c r="W645">
        <v>0</v>
      </c>
      <c r="X645">
        <v>1087580389</v>
      </c>
      <c r="Y645">
        <f>((AT645*1.25)*1.1)</f>
        <v>1.3750000000000002E-2</v>
      </c>
      <c r="AA645">
        <v>0</v>
      </c>
      <c r="AB645">
        <v>2628.65</v>
      </c>
      <c r="AC645">
        <v>993.36</v>
      </c>
      <c r="AD645">
        <v>0</v>
      </c>
      <c r="AE645">
        <v>0</v>
      </c>
      <c r="AF645">
        <v>179.17</v>
      </c>
      <c r="AG645">
        <v>16.93</v>
      </c>
      <c r="AH645">
        <v>0</v>
      </c>
      <c r="AI645">
        <v>1</v>
      </c>
      <c r="AJ645">
        <v>13.75</v>
      </c>
      <c r="AK645">
        <v>54.99</v>
      </c>
      <c r="AL645">
        <v>1</v>
      </c>
      <c r="AM645">
        <v>2</v>
      </c>
      <c r="AN645">
        <v>0</v>
      </c>
      <c r="AO645">
        <v>1</v>
      </c>
      <c r="AP645">
        <v>1</v>
      </c>
      <c r="AQ645">
        <v>0</v>
      </c>
      <c r="AR645">
        <v>0</v>
      </c>
      <c r="AS645" t="s">
        <v>3</v>
      </c>
      <c r="AT645">
        <v>0.01</v>
      </c>
      <c r="AU645" t="s">
        <v>25</v>
      </c>
      <c r="AV645">
        <v>0</v>
      </c>
      <c r="AW645">
        <v>2</v>
      </c>
      <c r="AX645">
        <v>60527062</v>
      </c>
      <c r="AY645">
        <v>1</v>
      </c>
      <c r="AZ645">
        <v>0</v>
      </c>
      <c r="BA645">
        <v>656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V645">
        <v>0</v>
      </c>
      <c r="CW645">
        <f>ROUND(Y645*Source!I277*DO645,9)</f>
        <v>2.3278750000000001E-2</v>
      </c>
      <c r="CX645">
        <f>ROUND(Y645*Source!I277,9)</f>
        <v>1.3749999999999999E-3</v>
      </c>
      <c r="CY645">
        <f>AB645</f>
        <v>2628.65</v>
      </c>
      <c r="CZ645">
        <f>AF645</f>
        <v>179.17</v>
      </c>
      <c r="DA645">
        <f>AJ645</f>
        <v>13.75</v>
      </c>
      <c r="DB645">
        <f>ROUND(((ROUND(AT645*CZ645,2)*1.25)*1.1),6)</f>
        <v>2.4612500000000002</v>
      </c>
      <c r="DC645">
        <f>ROUND(((ROUND(AT645*AG645,2)*1.25)*1.1),6)</f>
        <v>0.23375000000000001</v>
      </c>
      <c r="DD645" t="s">
        <v>3</v>
      </c>
      <c r="DE645" t="s">
        <v>3</v>
      </c>
      <c r="DF645">
        <f t="shared" si="337"/>
        <v>0</v>
      </c>
      <c r="DG645">
        <f>ROUND(ROUND(AF645*AJ645,2)*CX645,2)</f>
        <v>3.39</v>
      </c>
      <c r="DH645">
        <f>ROUND(ROUND(AG645*AK645,2)*CX645,2)</f>
        <v>1.28</v>
      </c>
      <c r="DI645">
        <f t="shared" si="338"/>
        <v>0</v>
      </c>
      <c r="DJ645">
        <f>DG645</f>
        <v>3.39</v>
      </c>
      <c r="DK645">
        <v>0</v>
      </c>
      <c r="DL645" t="s">
        <v>867</v>
      </c>
      <c r="DM645">
        <v>0</v>
      </c>
      <c r="DN645" t="s">
        <v>861</v>
      </c>
      <c r="DO645">
        <v>16.93</v>
      </c>
    </row>
    <row r="646" spans="1:119" x14ac:dyDescent="0.2">
      <c r="A646">
        <f>ROW(Source!A277)</f>
        <v>277</v>
      </c>
      <c r="B646">
        <v>59204059</v>
      </c>
      <c r="C646">
        <v>60527049</v>
      </c>
      <c r="D646">
        <v>58308811</v>
      </c>
      <c r="E646">
        <v>1</v>
      </c>
      <c r="F646">
        <v>1</v>
      </c>
      <c r="G646">
        <v>1080</v>
      </c>
      <c r="H646">
        <v>3</v>
      </c>
      <c r="I646" t="s">
        <v>877</v>
      </c>
      <c r="J646" t="s">
        <v>878</v>
      </c>
      <c r="K646" t="s">
        <v>879</v>
      </c>
      <c r="L646">
        <v>1346</v>
      </c>
      <c r="N646">
        <v>1009</v>
      </c>
      <c r="O646" t="s">
        <v>880</v>
      </c>
      <c r="P646" t="s">
        <v>880</v>
      </c>
      <c r="Q646">
        <v>1</v>
      </c>
      <c r="W646">
        <v>0</v>
      </c>
      <c r="X646">
        <v>-709773495</v>
      </c>
      <c r="Y646">
        <f>AT646</f>
        <v>0.5</v>
      </c>
      <c r="AA646">
        <v>23.97</v>
      </c>
      <c r="AB646">
        <v>0</v>
      </c>
      <c r="AC646">
        <v>0</v>
      </c>
      <c r="AD646">
        <v>0</v>
      </c>
      <c r="AE646">
        <v>1.61</v>
      </c>
      <c r="AF646">
        <v>0</v>
      </c>
      <c r="AG646">
        <v>0</v>
      </c>
      <c r="AH646">
        <v>0</v>
      </c>
      <c r="AI646">
        <v>14.89</v>
      </c>
      <c r="AJ646">
        <v>1</v>
      </c>
      <c r="AK646">
        <v>1</v>
      </c>
      <c r="AL646">
        <v>1</v>
      </c>
      <c r="AM646">
        <v>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0.5</v>
      </c>
      <c r="AU646" t="s">
        <v>3</v>
      </c>
      <c r="AV646">
        <v>0</v>
      </c>
      <c r="AW646">
        <v>2</v>
      </c>
      <c r="AX646">
        <v>60527065</v>
      </c>
      <c r="AY646">
        <v>1</v>
      </c>
      <c r="AZ646">
        <v>0</v>
      </c>
      <c r="BA646">
        <v>657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v>0</v>
      </c>
      <c r="CX646">
        <f>ROUND(Y646*Source!I277,9)</f>
        <v>0.05</v>
      </c>
      <c r="CY646">
        <f>AA646</f>
        <v>23.97</v>
      </c>
      <c r="CZ646">
        <f>AE646</f>
        <v>1.61</v>
      </c>
      <c r="DA646">
        <f>AI646</f>
        <v>14.89</v>
      </c>
      <c r="DB646">
        <f>ROUND(ROUND(AT646*CZ646,2),6)</f>
        <v>0.81</v>
      </c>
      <c r="DC646">
        <f>ROUND(ROUND(AT646*AG646,2),6)</f>
        <v>0</v>
      </c>
      <c r="DD646" t="s">
        <v>3</v>
      </c>
      <c r="DE646" t="s">
        <v>3</v>
      </c>
      <c r="DF646">
        <f>ROUND(ROUND(AE646*AI646,2)*CX646,2)</f>
        <v>1.2</v>
      </c>
      <c r="DG646">
        <f t="shared" ref="DG646:DG665" si="339">ROUND(ROUND(AF646,2)*CX646,2)</f>
        <v>0</v>
      </c>
      <c r="DH646">
        <f t="shared" ref="DH646:DH665" si="340">ROUND(ROUND(AG646,2)*CX646,2)</f>
        <v>0</v>
      </c>
      <c r="DI646">
        <f t="shared" si="338"/>
        <v>0</v>
      </c>
      <c r="DJ646">
        <f>DF646</f>
        <v>1.2</v>
      </c>
      <c r="DK646">
        <v>0</v>
      </c>
      <c r="DL646" t="s">
        <v>3</v>
      </c>
      <c r="DM646">
        <v>0</v>
      </c>
      <c r="DN646" t="s">
        <v>3</v>
      </c>
      <c r="DO646">
        <v>0</v>
      </c>
    </row>
    <row r="647" spans="1:119" x14ac:dyDescent="0.2">
      <c r="A647">
        <f>ROW(Source!A277)</f>
        <v>277</v>
      </c>
      <c r="B647">
        <v>59204059</v>
      </c>
      <c r="C647">
        <v>60527049</v>
      </c>
      <c r="D647">
        <v>58308843</v>
      </c>
      <c r="E647">
        <v>1</v>
      </c>
      <c r="F647">
        <v>1</v>
      </c>
      <c r="G647">
        <v>1080</v>
      </c>
      <c r="H647">
        <v>3</v>
      </c>
      <c r="I647" t="s">
        <v>881</v>
      </c>
      <c r="J647" t="s">
        <v>882</v>
      </c>
      <c r="K647" t="s">
        <v>883</v>
      </c>
      <c r="L647">
        <v>1346</v>
      </c>
      <c r="N647">
        <v>1009</v>
      </c>
      <c r="O647" t="s">
        <v>880</v>
      </c>
      <c r="P647" t="s">
        <v>880</v>
      </c>
      <c r="Q647">
        <v>1</v>
      </c>
      <c r="W647">
        <v>0</v>
      </c>
      <c r="X647">
        <v>-872094078</v>
      </c>
      <c r="Y647">
        <f>AT647</f>
        <v>9.2999999999999999E-2</v>
      </c>
      <c r="AA647">
        <v>198.61</v>
      </c>
      <c r="AB647">
        <v>0</v>
      </c>
      <c r="AC647">
        <v>0</v>
      </c>
      <c r="AD647">
        <v>0</v>
      </c>
      <c r="AE647">
        <v>36.78</v>
      </c>
      <c r="AF647">
        <v>0</v>
      </c>
      <c r="AG647">
        <v>0</v>
      </c>
      <c r="AH647">
        <v>0</v>
      </c>
      <c r="AI647">
        <v>5.4</v>
      </c>
      <c r="AJ647">
        <v>1</v>
      </c>
      <c r="AK647">
        <v>1</v>
      </c>
      <c r="AL647">
        <v>1</v>
      </c>
      <c r="AM647">
        <v>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9.2999999999999999E-2</v>
      </c>
      <c r="AU647" t="s">
        <v>3</v>
      </c>
      <c r="AV647">
        <v>0</v>
      </c>
      <c r="AW647">
        <v>2</v>
      </c>
      <c r="AX647">
        <v>60527066</v>
      </c>
      <c r="AY647">
        <v>1</v>
      </c>
      <c r="AZ647">
        <v>0</v>
      </c>
      <c r="BA647">
        <v>658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v>0</v>
      </c>
      <c r="CX647">
        <f>ROUND(Y647*Source!I277,9)</f>
        <v>9.2999999999999992E-3</v>
      </c>
      <c r="CY647">
        <f>AA647</f>
        <v>198.61</v>
      </c>
      <c r="CZ647">
        <f>AE647</f>
        <v>36.78</v>
      </c>
      <c r="DA647">
        <f>AI647</f>
        <v>5.4</v>
      </c>
      <c r="DB647">
        <f>ROUND(ROUND(AT647*CZ647,2),6)</f>
        <v>3.42</v>
      </c>
      <c r="DC647">
        <f>ROUND(ROUND(AT647*AG647,2),6)</f>
        <v>0</v>
      </c>
      <c r="DD647" t="s">
        <v>3</v>
      </c>
      <c r="DE647" t="s">
        <v>3</v>
      </c>
      <c r="DF647">
        <f>ROUND(ROUND(AE647*AI647,2)*CX647,2)</f>
        <v>1.85</v>
      </c>
      <c r="DG647">
        <f t="shared" si="339"/>
        <v>0</v>
      </c>
      <c r="DH647">
        <f t="shared" si="340"/>
        <v>0</v>
      </c>
      <c r="DI647">
        <f t="shared" si="338"/>
        <v>0</v>
      </c>
      <c r="DJ647">
        <f>DF647</f>
        <v>1.85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">
      <c r="A648">
        <f>ROW(Source!A277)</f>
        <v>277</v>
      </c>
      <c r="B648">
        <v>59204059</v>
      </c>
      <c r="C648">
        <v>60527049</v>
      </c>
      <c r="D648">
        <v>58308917</v>
      </c>
      <c r="E648">
        <v>1</v>
      </c>
      <c r="F648">
        <v>1</v>
      </c>
      <c r="G648">
        <v>1080</v>
      </c>
      <c r="H648">
        <v>3</v>
      </c>
      <c r="I648" t="s">
        <v>884</v>
      </c>
      <c r="J648" t="s">
        <v>885</v>
      </c>
      <c r="K648" t="s">
        <v>886</v>
      </c>
      <c r="L648">
        <v>1354</v>
      </c>
      <c r="N648">
        <v>1010</v>
      </c>
      <c r="O648" t="s">
        <v>39</v>
      </c>
      <c r="P648" t="s">
        <v>39</v>
      </c>
      <c r="Q648">
        <v>1</v>
      </c>
      <c r="W648">
        <v>0</v>
      </c>
      <c r="X648">
        <v>-40224714</v>
      </c>
      <c r="Y648">
        <f>AT648</f>
        <v>29</v>
      </c>
      <c r="AA648">
        <v>0.8</v>
      </c>
      <c r="AB648">
        <v>0</v>
      </c>
      <c r="AC648">
        <v>0</v>
      </c>
      <c r="AD648">
        <v>0</v>
      </c>
      <c r="AE648">
        <v>0.89</v>
      </c>
      <c r="AF648">
        <v>0</v>
      </c>
      <c r="AG648">
        <v>0</v>
      </c>
      <c r="AH648">
        <v>0</v>
      </c>
      <c r="AI648">
        <v>0.9</v>
      </c>
      <c r="AJ648">
        <v>1</v>
      </c>
      <c r="AK648">
        <v>1</v>
      </c>
      <c r="AL648">
        <v>1</v>
      </c>
      <c r="AM648">
        <v>2</v>
      </c>
      <c r="AN648">
        <v>0</v>
      </c>
      <c r="AO648">
        <v>1</v>
      </c>
      <c r="AP648">
        <v>1</v>
      </c>
      <c r="AQ648">
        <v>0</v>
      </c>
      <c r="AR648">
        <v>0</v>
      </c>
      <c r="AS648" t="s">
        <v>3</v>
      </c>
      <c r="AT648">
        <v>29</v>
      </c>
      <c r="AU648" t="s">
        <v>3</v>
      </c>
      <c r="AV648">
        <v>0</v>
      </c>
      <c r="AW648">
        <v>2</v>
      </c>
      <c r="AX648">
        <v>60527067</v>
      </c>
      <c r="AY648">
        <v>1</v>
      </c>
      <c r="AZ648">
        <v>0</v>
      </c>
      <c r="BA648">
        <v>659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V648">
        <v>0</v>
      </c>
      <c r="CW648">
        <v>0</v>
      </c>
      <c r="CX648">
        <f>ROUND(Y648*Source!I277,9)</f>
        <v>2.9</v>
      </c>
      <c r="CY648">
        <f>AA648</f>
        <v>0.8</v>
      </c>
      <c r="CZ648">
        <f>AE648</f>
        <v>0.89</v>
      </c>
      <c r="DA648">
        <f>AI648</f>
        <v>0.9</v>
      </c>
      <c r="DB648">
        <f>ROUND(ROUND(AT648*CZ648,2),6)</f>
        <v>25.81</v>
      </c>
      <c r="DC648">
        <f>ROUND(ROUND(AT648*AG648,2),6)</f>
        <v>0</v>
      </c>
      <c r="DD648" t="s">
        <v>3</v>
      </c>
      <c r="DE648" t="s">
        <v>3</v>
      </c>
      <c r="DF648">
        <f>ROUND(ROUND(AE648*AI648,2)*CX648,2)</f>
        <v>2.3199999999999998</v>
      </c>
      <c r="DG648">
        <f t="shared" si="339"/>
        <v>0</v>
      </c>
      <c r="DH648">
        <f t="shared" si="340"/>
        <v>0</v>
      </c>
      <c r="DI648">
        <f t="shared" si="338"/>
        <v>0</v>
      </c>
      <c r="DJ648">
        <f>DF648</f>
        <v>2.3199999999999998</v>
      </c>
      <c r="DK648">
        <v>0</v>
      </c>
      <c r="DL648" t="s">
        <v>3</v>
      </c>
      <c r="DM648">
        <v>0</v>
      </c>
      <c r="DN648" t="s">
        <v>3</v>
      </c>
      <c r="DO648">
        <v>0</v>
      </c>
    </row>
    <row r="649" spans="1:119" x14ac:dyDescent="0.2">
      <c r="A649">
        <f>ROW(Source!A277)</f>
        <v>277</v>
      </c>
      <c r="B649">
        <v>59204059</v>
      </c>
      <c r="C649">
        <v>60527049</v>
      </c>
      <c r="D649">
        <v>58326216</v>
      </c>
      <c r="E649">
        <v>1</v>
      </c>
      <c r="F649">
        <v>1</v>
      </c>
      <c r="G649">
        <v>1080</v>
      </c>
      <c r="H649">
        <v>3</v>
      </c>
      <c r="I649" t="s">
        <v>46</v>
      </c>
      <c r="J649" t="s">
        <v>49</v>
      </c>
      <c r="K649" t="s">
        <v>47</v>
      </c>
      <c r="L649">
        <v>1355</v>
      </c>
      <c r="N649">
        <v>1010</v>
      </c>
      <c r="O649" t="s">
        <v>48</v>
      </c>
      <c r="P649" t="s">
        <v>48</v>
      </c>
      <c r="Q649">
        <v>100</v>
      </c>
      <c r="W649">
        <v>0</v>
      </c>
      <c r="X649">
        <v>1873919888</v>
      </c>
      <c r="Y649">
        <f>AT649</f>
        <v>0.7</v>
      </c>
      <c r="AA649">
        <v>1468.15</v>
      </c>
      <c r="AB649">
        <v>0</v>
      </c>
      <c r="AC649">
        <v>0</v>
      </c>
      <c r="AD649">
        <v>0</v>
      </c>
      <c r="AE649">
        <v>526.22</v>
      </c>
      <c r="AF649">
        <v>0</v>
      </c>
      <c r="AG649">
        <v>0</v>
      </c>
      <c r="AH649">
        <v>0</v>
      </c>
      <c r="AI649">
        <v>2.79</v>
      </c>
      <c r="AJ649">
        <v>1</v>
      </c>
      <c r="AK649">
        <v>1</v>
      </c>
      <c r="AL649">
        <v>1</v>
      </c>
      <c r="AM649">
        <v>0</v>
      </c>
      <c r="AN649">
        <v>0</v>
      </c>
      <c r="AO649">
        <v>0</v>
      </c>
      <c r="AP649">
        <v>1</v>
      </c>
      <c r="AQ649">
        <v>0</v>
      </c>
      <c r="AR649">
        <v>0</v>
      </c>
      <c r="AS649" t="s">
        <v>3</v>
      </c>
      <c r="AT649">
        <v>0.7</v>
      </c>
      <c r="AU649" t="s">
        <v>3</v>
      </c>
      <c r="AV649">
        <v>0</v>
      </c>
      <c r="AW649">
        <v>1</v>
      </c>
      <c r="AX649">
        <v>-1</v>
      </c>
      <c r="AY649">
        <v>0</v>
      </c>
      <c r="AZ649">
        <v>0</v>
      </c>
      <c r="BA649" t="s">
        <v>3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v>0</v>
      </c>
      <c r="CX649">
        <f>ROUND(Y649*Source!I277,9)</f>
        <v>7.0000000000000007E-2</v>
      </c>
      <c r="CY649">
        <f>AA649</f>
        <v>1468.15</v>
      </c>
      <c r="CZ649">
        <f>AE649</f>
        <v>526.22</v>
      </c>
      <c r="DA649">
        <f>AI649</f>
        <v>2.79</v>
      </c>
      <c r="DB649">
        <f>ROUND(ROUND(AT649*CZ649,2),6)</f>
        <v>368.35</v>
      </c>
      <c r="DC649">
        <f>ROUND(ROUND(AT649*AG649,2),6)</f>
        <v>0</v>
      </c>
      <c r="DD649" t="s">
        <v>3</v>
      </c>
      <c r="DE649" t="s">
        <v>3</v>
      </c>
      <c r="DF649">
        <f>ROUND(ROUND(AE649*AI649,2)*CX649,2)</f>
        <v>102.77</v>
      </c>
      <c r="DG649">
        <f t="shared" si="339"/>
        <v>0</v>
      </c>
      <c r="DH649">
        <f t="shared" si="340"/>
        <v>0</v>
      </c>
      <c r="DI649">
        <f t="shared" si="338"/>
        <v>0</v>
      </c>
      <c r="DJ649">
        <f>DF649</f>
        <v>102.77</v>
      </c>
      <c r="DK649">
        <v>0</v>
      </c>
      <c r="DL649" t="s">
        <v>3</v>
      </c>
      <c r="DM649">
        <v>0</v>
      </c>
      <c r="DN649" t="s">
        <v>3</v>
      </c>
      <c r="DO649">
        <v>0</v>
      </c>
    </row>
    <row r="650" spans="1:119" x14ac:dyDescent="0.2">
      <c r="A650">
        <f>ROW(Source!A277)</f>
        <v>277</v>
      </c>
      <c r="B650">
        <v>59204059</v>
      </c>
      <c r="C650">
        <v>60527049</v>
      </c>
      <c r="D650">
        <v>58321777</v>
      </c>
      <c r="E650">
        <v>1</v>
      </c>
      <c r="F650">
        <v>1</v>
      </c>
      <c r="G650">
        <v>1080</v>
      </c>
      <c r="H650">
        <v>3</v>
      </c>
      <c r="I650" t="s">
        <v>32</v>
      </c>
      <c r="J650" t="s">
        <v>35</v>
      </c>
      <c r="K650" t="s">
        <v>33</v>
      </c>
      <c r="L650">
        <v>1301</v>
      </c>
      <c r="N650">
        <v>1003</v>
      </c>
      <c r="O650" t="s">
        <v>34</v>
      </c>
      <c r="P650" t="s">
        <v>34</v>
      </c>
      <c r="Q650">
        <v>1</v>
      </c>
      <c r="W650">
        <v>0</v>
      </c>
      <c r="X650">
        <v>949658601</v>
      </c>
      <c r="Y650">
        <f>AT650</f>
        <v>100</v>
      </c>
      <c r="AA650">
        <v>523.5</v>
      </c>
      <c r="AB650">
        <v>0</v>
      </c>
      <c r="AC650">
        <v>0</v>
      </c>
      <c r="AD650">
        <v>0</v>
      </c>
      <c r="AE650">
        <v>28.1</v>
      </c>
      <c r="AF650">
        <v>0</v>
      </c>
      <c r="AG650">
        <v>0</v>
      </c>
      <c r="AH650">
        <v>0</v>
      </c>
      <c r="AI650">
        <v>18.63</v>
      </c>
      <c r="AJ650">
        <v>1</v>
      </c>
      <c r="AK650">
        <v>1</v>
      </c>
      <c r="AL650">
        <v>1</v>
      </c>
      <c r="AM650">
        <v>0</v>
      </c>
      <c r="AN650">
        <v>0</v>
      </c>
      <c r="AO650">
        <v>0</v>
      </c>
      <c r="AP650">
        <v>1</v>
      </c>
      <c r="AQ650">
        <v>0</v>
      </c>
      <c r="AR650">
        <v>0</v>
      </c>
      <c r="AS650" t="s">
        <v>3</v>
      </c>
      <c r="AT650">
        <v>100</v>
      </c>
      <c r="AU650" t="s">
        <v>3</v>
      </c>
      <c r="AV650">
        <v>0</v>
      </c>
      <c r="AW650">
        <v>1</v>
      </c>
      <c r="AX650">
        <v>-1</v>
      </c>
      <c r="AY650">
        <v>0</v>
      </c>
      <c r="AZ650">
        <v>0</v>
      </c>
      <c r="BA650" t="s">
        <v>3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v>0</v>
      </c>
      <c r="CX650">
        <f>ROUND(Y650*Source!I277,9)</f>
        <v>10</v>
      </c>
      <c r="CY650">
        <f>AA650</f>
        <v>523.5</v>
      </c>
      <c r="CZ650">
        <f>AE650</f>
        <v>28.1</v>
      </c>
      <c r="DA650">
        <f>AI650</f>
        <v>18.63</v>
      </c>
      <c r="DB650">
        <f>ROUND(ROUND(AT650*CZ650,2),6)</f>
        <v>2810</v>
      </c>
      <c r="DC650">
        <f>ROUND(ROUND(AT650*AG650,2),6)</f>
        <v>0</v>
      </c>
      <c r="DD650" t="s">
        <v>3</v>
      </c>
      <c r="DE650" t="s">
        <v>3</v>
      </c>
      <c r="DF650">
        <f>ROUND(ROUND(AE650*AI650,2)*CX650,2)</f>
        <v>5235</v>
      </c>
      <c r="DG650">
        <f t="shared" si="339"/>
        <v>0</v>
      </c>
      <c r="DH650">
        <f t="shared" si="340"/>
        <v>0</v>
      </c>
      <c r="DI650">
        <f t="shared" si="338"/>
        <v>0</v>
      </c>
      <c r="DJ650">
        <f>DF650</f>
        <v>5235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">
      <c r="A651">
        <f>ROW(Source!A282)</f>
        <v>282</v>
      </c>
      <c r="B651">
        <v>59204062</v>
      </c>
      <c r="C651">
        <v>60527073</v>
      </c>
      <c r="D651">
        <v>58266404</v>
      </c>
      <c r="E651">
        <v>1080</v>
      </c>
      <c r="F651">
        <v>1</v>
      </c>
      <c r="G651">
        <v>1080</v>
      </c>
      <c r="H651">
        <v>1</v>
      </c>
      <c r="I651" t="s">
        <v>859</v>
      </c>
      <c r="J651" t="s">
        <v>3</v>
      </c>
      <c r="K651" t="s">
        <v>860</v>
      </c>
      <c r="L651">
        <v>1191</v>
      </c>
      <c r="N651">
        <v>1013</v>
      </c>
      <c r="O651" t="s">
        <v>861</v>
      </c>
      <c r="P651" t="s">
        <v>861</v>
      </c>
      <c r="Q651">
        <v>1</v>
      </c>
      <c r="W651">
        <v>0</v>
      </c>
      <c r="X651">
        <v>476480486</v>
      </c>
      <c r="Y651">
        <f>((AT651*1.15)*1.1)</f>
        <v>42.630500000000005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1</v>
      </c>
      <c r="AL651">
        <v>1</v>
      </c>
      <c r="AM651">
        <v>-2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33.700000000000003</v>
      </c>
      <c r="AU651" t="s">
        <v>26</v>
      </c>
      <c r="AV651">
        <v>1</v>
      </c>
      <c r="AW651">
        <v>2</v>
      </c>
      <c r="AX651">
        <v>60527088</v>
      </c>
      <c r="AY651">
        <v>1</v>
      </c>
      <c r="AZ651">
        <v>0</v>
      </c>
      <c r="BA651">
        <v>663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U651">
        <f>ROUND(AT651*Source!I282*AH651*AL651,2)</f>
        <v>0</v>
      </c>
      <c r="CV651">
        <f>ROUND(Y651*Source!I282,9)</f>
        <v>0</v>
      </c>
      <c r="CW651">
        <v>0</v>
      </c>
      <c r="CX651">
        <f>ROUND(Y651*Source!I282,9)</f>
        <v>0</v>
      </c>
      <c r="CY651">
        <f>AD651</f>
        <v>0</v>
      </c>
      <c r="CZ651">
        <f>AH651</f>
        <v>0</v>
      </c>
      <c r="DA651">
        <f>AL651</f>
        <v>1</v>
      </c>
      <c r="DB651">
        <f>ROUND(((ROUND(AT651*CZ651,2)*1.15)*1.1),6)</f>
        <v>0</v>
      </c>
      <c r="DC651">
        <f>ROUND(((ROUND(AT651*AG651,2)*1.15)*1.1),6)</f>
        <v>0</v>
      </c>
      <c r="DD651" t="s">
        <v>3</v>
      </c>
      <c r="DE651" t="s">
        <v>3</v>
      </c>
      <c r="DF651">
        <f t="shared" ref="DF651:DF668" si="341">ROUND(ROUND(AE651,2)*CX651,2)</f>
        <v>0</v>
      </c>
      <c r="DG651">
        <f t="shared" si="339"/>
        <v>0</v>
      </c>
      <c r="DH651">
        <f t="shared" si="340"/>
        <v>0</v>
      </c>
      <c r="DI651">
        <f t="shared" si="338"/>
        <v>0</v>
      </c>
      <c r="DJ651">
        <f>DI651</f>
        <v>0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">
      <c r="A652">
        <f>ROW(Source!A282)</f>
        <v>282</v>
      </c>
      <c r="B652">
        <v>59204062</v>
      </c>
      <c r="C652">
        <v>60527073</v>
      </c>
      <c r="D652">
        <v>58340276</v>
      </c>
      <c r="E652">
        <v>1</v>
      </c>
      <c r="F652">
        <v>1</v>
      </c>
      <c r="G652">
        <v>1080</v>
      </c>
      <c r="H652">
        <v>2</v>
      </c>
      <c r="I652" t="s">
        <v>887</v>
      </c>
      <c r="J652" t="s">
        <v>888</v>
      </c>
      <c r="K652" t="s">
        <v>889</v>
      </c>
      <c r="L652">
        <v>1368</v>
      </c>
      <c r="N652">
        <v>1011</v>
      </c>
      <c r="O652" t="s">
        <v>865</v>
      </c>
      <c r="P652" t="s">
        <v>865</v>
      </c>
      <c r="Q652">
        <v>1</v>
      </c>
      <c r="W652">
        <v>0</v>
      </c>
      <c r="X652">
        <v>-886582249</v>
      </c>
      <c r="Y652">
        <f>((AT652*1.25)*1.1)</f>
        <v>1.63625</v>
      </c>
      <c r="AA652">
        <v>0</v>
      </c>
      <c r="AB652">
        <v>3.39</v>
      </c>
      <c r="AC652">
        <v>0</v>
      </c>
      <c r="AD652">
        <v>0</v>
      </c>
      <c r="AE652">
        <v>0</v>
      </c>
      <c r="AF652">
        <v>3.18</v>
      </c>
      <c r="AG652">
        <v>0</v>
      </c>
      <c r="AH652">
        <v>0</v>
      </c>
      <c r="AI652">
        <v>1</v>
      </c>
      <c r="AJ652">
        <v>1</v>
      </c>
      <c r="AK652">
        <v>1</v>
      </c>
      <c r="AL652">
        <v>1</v>
      </c>
      <c r="AM652">
        <v>-2</v>
      </c>
      <c r="AN652">
        <v>0</v>
      </c>
      <c r="AO652">
        <v>1</v>
      </c>
      <c r="AP652">
        <v>1</v>
      </c>
      <c r="AQ652">
        <v>0</v>
      </c>
      <c r="AR652">
        <v>0</v>
      </c>
      <c r="AS652" t="s">
        <v>3</v>
      </c>
      <c r="AT652">
        <v>1.19</v>
      </c>
      <c r="AU652" t="s">
        <v>866</v>
      </c>
      <c r="AV652">
        <v>0</v>
      </c>
      <c r="AW652">
        <v>2</v>
      </c>
      <c r="AX652">
        <v>60527089</v>
      </c>
      <c r="AY652">
        <v>1</v>
      </c>
      <c r="AZ652">
        <v>0</v>
      </c>
      <c r="BA652">
        <v>664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f>ROUND(Y652*Source!I282*DO652,9)</f>
        <v>0</v>
      </c>
      <c r="CX652">
        <f>ROUND(Y652*Source!I282,9)</f>
        <v>0</v>
      </c>
      <c r="CY652">
        <f>AB652</f>
        <v>3.39</v>
      </c>
      <c r="CZ652">
        <f>AF652</f>
        <v>3.18</v>
      </c>
      <c r="DA652">
        <f>AJ652</f>
        <v>1</v>
      </c>
      <c r="DB652">
        <f>ROUND(((ROUND(AT652*CZ652,2)*1.25)*1.1),6)</f>
        <v>5.1974999999999998</v>
      </c>
      <c r="DC652">
        <f>ROUND(((ROUND(AT652*AG652,2)*1.25)*1.1),6)</f>
        <v>0</v>
      </c>
      <c r="DD652" t="s">
        <v>3</v>
      </c>
      <c r="DE652" t="s">
        <v>3</v>
      </c>
      <c r="DF652">
        <f t="shared" si="341"/>
        <v>0</v>
      </c>
      <c r="DG652">
        <f t="shared" si="339"/>
        <v>0</v>
      </c>
      <c r="DH652">
        <f t="shared" si="340"/>
        <v>0</v>
      </c>
      <c r="DI652">
        <f t="shared" si="338"/>
        <v>0</v>
      </c>
      <c r="DJ652">
        <f>DG652</f>
        <v>0</v>
      </c>
      <c r="DK652">
        <v>0</v>
      </c>
      <c r="DL652" t="s">
        <v>3</v>
      </c>
      <c r="DM652">
        <v>0</v>
      </c>
      <c r="DN652" t="s">
        <v>3</v>
      </c>
      <c r="DO652">
        <v>0</v>
      </c>
    </row>
    <row r="653" spans="1:119" x14ac:dyDescent="0.2">
      <c r="A653">
        <f>ROW(Source!A282)</f>
        <v>282</v>
      </c>
      <c r="B653">
        <v>59204062</v>
      </c>
      <c r="C653">
        <v>60527073</v>
      </c>
      <c r="D653">
        <v>58340578</v>
      </c>
      <c r="E653">
        <v>1</v>
      </c>
      <c r="F653">
        <v>1</v>
      </c>
      <c r="G653">
        <v>1080</v>
      </c>
      <c r="H653">
        <v>2</v>
      </c>
      <c r="I653" t="s">
        <v>862</v>
      </c>
      <c r="J653" t="s">
        <v>863</v>
      </c>
      <c r="K653" t="s">
        <v>864</v>
      </c>
      <c r="L653">
        <v>1368</v>
      </c>
      <c r="N653">
        <v>1011</v>
      </c>
      <c r="O653" t="s">
        <v>865</v>
      </c>
      <c r="P653" t="s">
        <v>865</v>
      </c>
      <c r="Q653">
        <v>1</v>
      </c>
      <c r="W653">
        <v>0</v>
      </c>
      <c r="X653">
        <v>-1985943078</v>
      </c>
      <c r="Y653">
        <f>((AT653*1.25)*1.1)</f>
        <v>0.55000000000000004</v>
      </c>
      <c r="AA653">
        <v>0</v>
      </c>
      <c r="AB653">
        <v>88.67</v>
      </c>
      <c r="AC653">
        <v>13.47</v>
      </c>
      <c r="AD653">
        <v>0</v>
      </c>
      <c r="AE653">
        <v>0</v>
      </c>
      <c r="AF653">
        <v>83.1</v>
      </c>
      <c r="AG653">
        <v>12.62</v>
      </c>
      <c r="AH653">
        <v>0</v>
      </c>
      <c r="AI653">
        <v>1</v>
      </c>
      <c r="AJ653">
        <v>1</v>
      </c>
      <c r="AK653">
        <v>1</v>
      </c>
      <c r="AL653">
        <v>1</v>
      </c>
      <c r="AM653">
        <v>-2</v>
      </c>
      <c r="AN653">
        <v>0</v>
      </c>
      <c r="AO653">
        <v>1</v>
      </c>
      <c r="AP653">
        <v>1</v>
      </c>
      <c r="AQ653">
        <v>0</v>
      </c>
      <c r="AR653">
        <v>0</v>
      </c>
      <c r="AS653" t="s">
        <v>3</v>
      </c>
      <c r="AT653">
        <v>0.4</v>
      </c>
      <c r="AU653" t="s">
        <v>866</v>
      </c>
      <c r="AV653">
        <v>0</v>
      </c>
      <c r="AW653">
        <v>2</v>
      </c>
      <c r="AX653">
        <v>60527090</v>
      </c>
      <c r="AY653">
        <v>1</v>
      </c>
      <c r="AZ653">
        <v>0</v>
      </c>
      <c r="BA653">
        <v>665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f>ROUND(Y653*Source!I282*DO653,9)</f>
        <v>0</v>
      </c>
      <c r="CX653">
        <f>ROUND(Y653*Source!I282,9)</f>
        <v>0</v>
      </c>
      <c r="CY653">
        <f>AB653</f>
        <v>88.67</v>
      </c>
      <c r="CZ653">
        <f>AF653</f>
        <v>83.1</v>
      </c>
      <c r="DA653">
        <f>AJ653</f>
        <v>1</v>
      </c>
      <c r="DB653">
        <f>ROUND(((ROUND(AT653*CZ653,2)*1.25)*1.1),6)</f>
        <v>45.704999999999998</v>
      </c>
      <c r="DC653">
        <f>ROUND(((ROUND(AT653*AG653,2)*1.25)*1.1),6)</f>
        <v>6.9437499999999996</v>
      </c>
      <c r="DD653" t="s">
        <v>3</v>
      </c>
      <c r="DE653" t="s">
        <v>3</v>
      </c>
      <c r="DF653">
        <f t="shared" si="341"/>
        <v>0</v>
      </c>
      <c r="DG653">
        <f t="shared" si="339"/>
        <v>0</v>
      </c>
      <c r="DH653">
        <f t="shared" si="340"/>
        <v>0</v>
      </c>
      <c r="DI653">
        <f t="shared" si="338"/>
        <v>0</v>
      </c>
      <c r="DJ653">
        <f>DG653</f>
        <v>0</v>
      </c>
      <c r="DK653">
        <v>0</v>
      </c>
      <c r="DL653" t="s">
        <v>867</v>
      </c>
      <c r="DM653">
        <v>0</v>
      </c>
      <c r="DN653" t="s">
        <v>861</v>
      </c>
      <c r="DO653">
        <v>12.62</v>
      </c>
    </row>
    <row r="654" spans="1:119" x14ac:dyDescent="0.2">
      <c r="A654">
        <f>ROW(Source!A282)</f>
        <v>282</v>
      </c>
      <c r="B654">
        <v>59204062</v>
      </c>
      <c r="C654">
        <v>60527073</v>
      </c>
      <c r="D654">
        <v>58339814</v>
      </c>
      <c r="E654">
        <v>1</v>
      </c>
      <c r="F654">
        <v>1</v>
      </c>
      <c r="G654">
        <v>1080</v>
      </c>
      <c r="H654">
        <v>2</v>
      </c>
      <c r="I654" t="s">
        <v>874</v>
      </c>
      <c r="J654" t="s">
        <v>875</v>
      </c>
      <c r="K654" t="s">
        <v>876</v>
      </c>
      <c r="L654">
        <v>1368</v>
      </c>
      <c r="N654">
        <v>1011</v>
      </c>
      <c r="O654" t="s">
        <v>865</v>
      </c>
      <c r="P654" t="s">
        <v>865</v>
      </c>
      <c r="Q654">
        <v>1</v>
      </c>
      <c r="W654">
        <v>0</v>
      </c>
      <c r="X654">
        <v>1087580389</v>
      </c>
      <c r="Y654">
        <f>((AT654*1.25)*1.1)</f>
        <v>8.2500000000000004E-2</v>
      </c>
      <c r="AA654">
        <v>0</v>
      </c>
      <c r="AB654">
        <v>191.17</v>
      </c>
      <c r="AC654">
        <v>18.059999999999999</v>
      </c>
      <c r="AD654">
        <v>0</v>
      </c>
      <c r="AE654">
        <v>0</v>
      </c>
      <c r="AF654">
        <v>179.17</v>
      </c>
      <c r="AG654">
        <v>16.93</v>
      </c>
      <c r="AH654">
        <v>0</v>
      </c>
      <c r="AI654">
        <v>1</v>
      </c>
      <c r="AJ654">
        <v>1</v>
      </c>
      <c r="AK654">
        <v>1</v>
      </c>
      <c r="AL654">
        <v>1</v>
      </c>
      <c r="AM654">
        <v>-2</v>
      </c>
      <c r="AN654">
        <v>0</v>
      </c>
      <c r="AO654">
        <v>1</v>
      </c>
      <c r="AP654">
        <v>1</v>
      </c>
      <c r="AQ654">
        <v>0</v>
      </c>
      <c r="AR654">
        <v>0</v>
      </c>
      <c r="AS654" t="s">
        <v>3</v>
      </c>
      <c r="AT654">
        <v>0.06</v>
      </c>
      <c r="AU654" t="s">
        <v>866</v>
      </c>
      <c r="AV654">
        <v>0</v>
      </c>
      <c r="AW654">
        <v>2</v>
      </c>
      <c r="AX654">
        <v>60527091</v>
      </c>
      <c r="AY654">
        <v>1</v>
      </c>
      <c r="AZ654">
        <v>0</v>
      </c>
      <c r="BA654">
        <v>666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V654">
        <v>0</v>
      </c>
      <c r="CW654">
        <f>ROUND(Y654*Source!I282*DO654,9)</f>
        <v>0</v>
      </c>
      <c r="CX654">
        <f>ROUND(Y654*Source!I282,9)</f>
        <v>0</v>
      </c>
      <c r="CY654">
        <f>AB654</f>
        <v>191.17</v>
      </c>
      <c r="CZ654">
        <f>AF654</f>
        <v>179.17</v>
      </c>
      <c r="DA654">
        <f>AJ654</f>
        <v>1</v>
      </c>
      <c r="DB654">
        <f>ROUND(((ROUND(AT654*CZ654,2)*1.25)*1.1),6)</f>
        <v>14.78125</v>
      </c>
      <c r="DC654">
        <f>ROUND(((ROUND(AT654*AG654,2)*1.25)*1.1),6)</f>
        <v>1.4025000000000001</v>
      </c>
      <c r="DD654" t="s">
        <v>3</v>
      </c>
      <c r="DE654" t="s">
        <v>3</v>
      </c>
      <c r="DF654">
        <f t="shared" si="341"/>
        <v>0</v>
      </c>
      <c r="DG654">
        <f t="shared" si="339"/>
        <v>0</v>
      </c>
      <c r="DH654">
        <f t="shared" si="340"/>
        <v>0</v>
      </c>
      <c r="DI654">
        <f t="shared" si="338"/>
        <v>0</v>
      </c>
      <c r="DJ654">
        <f>DG654</f>
        <v>0</v>
      </c>
      <c r="DK654">
        <v>0</v>
      </c>
      <c r="DL654" t="s">
        <v>867</v>
      </c>
      <c r="DM654">
        <v>0</v>
      </c>
      <c r="DN654" t="s">
        <v>861</v>
      </c>
      <c r="DO654">
        <v>16.93</v>
      </c>
    </row>
    <row r="655" spans="1:119" x14ac:dyDescent="0.2">
      <c r="A655">
        <f>ROW(Source!A282)</f>
        <v>282</v>
      </c>
      <c r="B655">
        <v>59204062</v>
      </c>
      <c r="C655">
        <v>60527073</v>
      </c>
      <c r="D655">
        <v>58308814</v>
      </c>
      <c r="E655">
        <v>1</v>
      </c>
      <c r="F655">
        <v>1</v>
      </c>
      <c r="G655">
        <v>1080</v>
      </c>
      <c r="H655">
        <v>3</v>
      </c>
      <c r="I655" t="s">
        <v>890</v>
      </c>
      <c r="J655" t="s">
        <v>891</v>
      </c>
      <c r="K655" t="s">
        <v>892</v>
      </c>
      <c r="L655">
        <v>1339</v>
      </c>
      <c r="N655">
        <v>1007</v>
      </c>
      <c r="O655" t="s">
        <v>893</v>
      </c>
      <c r="P655" t="s">
        <v>893</v>
      </c>
      <c r="Q655">
        <v>1</v>
      </c>
      <c r="W655">
        <v>0</v>
      </c>
      <c r="X655">
        <v>-744103292</v>
      </c>
      <c r="Y655">
        <f t="shared" ref="Y655:Y664" si="342">AT655</f>
        <v>3.3000000000000002E-2</v>
      </c>
      <c r="AA655">
        <v>7.07</v>
      </c>
      <c r="AB655">
        <v>0</v>
      </c>
      <c r="AC655">
        <v>0</v>
      </c>
      <c r="AD655">
        <v>0</v>
      </c>
      <c r="AE655">
        <v>7.07</v>
      </c>
      <c r="AF655">
        <v>0</v>
      </c>
      <c r="AG655">
        <v>0</v>
      </c>
      <c r="AH655">
        <v>0</v>
      </c>
      <c r="AI655">
        <v>1</v>
      </c>
      <c r="AJ655">
        <v>1</v>
      </c>
      <c r="AK655">
        <v>1</v>
      </c>
      <c r="AL655">
        <v>1</v>
      </c>
      <c r="AM655">
        <v>-2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3.3000000000000002E-2</v>
      </c>
      <c r="AU655" t="s">
        <v>3</v>
      </c>
      <c r="AV655">
        <v>0</v>
      </c>
      <c r="AW655">
        <v>2</v>
      </c>
      <c r="AX655">
        <v>60527092</v>
      </c>
      <c r="AY655">
        <v>1</v>
      </c>
      <c r="AZ655">
        <v>0</v>
      </c>
      <c r="BA655">
        <v>667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V655">
        <v>0</v>
      </c>
      <c r="CW655">
        <v>0</v>
      </c>
      <c r="CX655">
        <f>ROUND(Y655*Source!I282,9)</f>
        <v>0</v>
      </c>
      <c r="CY655">
        <f t="shared" ref="CY655:CY664" si="343">AA655</f>
        <v>7.07</v>
      </c>
      <c r="CZ655">
        <f t="shared" ref="CZ655:CZ664" si="344">AE655</f>
        <v>7.07</v>
      </c>
      <c r="DA655">
        <f t="shared" ref="DA655:DA664" si="345">AI655</f>
        <v>1</v>
      </c>
      <c r="DB655">
        <f t="shared" ref="DB655:DB664" si="346">ROUND(ROUND(AT655*CZ655,2),6)</f>
        <v>0.23</v>
      </c>
      <c r="DC655">
        <f t="shared" ref="DC655:DC664" si="347">ROUND(ROUND(AT655*AG655,2),6)</f>
        <v>0</v>
      </c>
      <c r="DD655" t="s">
        <v>3</v>
      </c>
      <c r="DE655" t="s">
        <v>3</v>
      </c>
      <c r="DF655">
        <f t="shared" si="341"/>
        <v>0</v>
      </c>
      <c r="DG655">
        <f t="shared" si="339"/>
        <v>0</v>
      </c>
      <c r="DH655">
        <f t="shared" si="340"/>
        <v>0</v>
      </c>
      <c r="DI655">
        <f t="shared" si="338"/>
        <v>0</v>
      </c>
      <c r="DJ655">
        <f t="shared" ref="DJ655:DJ664" si="348">DF655</f>
        <v>0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">
      <c r="A656">
        <f>ROW(Source!A282)</f>
        <v>282</v>
      </c>
      <c r="B656">
        <v>59204062</v>
      </c>
      <c r="C656">
        <v>60527073</v>
      </c>
      <c r="D656">
        <v>58310526</v>
      </c>
      <c r="E656">
        <v>1</v>
      </c>
      <c r="F656">
        <v>1</v>
      </c>
      <c r="G656">
        <v>1080</v>
      </c>
      <c r="H656">
        <v>3</v>
      </c>
      <c r="I656" t="s">
        <v>894</v>
      </c>
      <c r="J656" t="s">
        <v>895</v>
      </c>
      <c r="K656" t="s">
        <v>896</v>
      </c>
      <c r="L656">
        <v>1346</v>
      </c>
      <c r="N656">
        <v>1009</v>
      </c>
      <c r="O656" t="s">
        <v>880</v>
      </c>
      <c r="P656" t="s">
        <v>880</v>
      </c>
      <c r="Q656">
        <v>1</v>
      </c>
      <c r="W656">
        <v>0</v>
      </c>
      <c r="X656">
        <v>-1011812427</v>
      </c>
      <c r="Y656">
        <f t="shared" si="342"/>
        <v>0.05</v>
      </c>
      <c r="AA656">
        <v>37.979999999999997</v>
      </c>
      <c r="AB656">
        <v>0</v>
      </c>
      <c r="AC656">
        <v>0</v>
      </c>
      <c r="AD656">
        <v>0</v>
      </c>
      <c r="AE656">
        <v>37.979999999999997</v>
      </c>
      <c r="AF656">
        <v>0</v>
      </c>
      <c r="AG656">
        <v>0</v>
      </c>
      <c r="AH656">
        <v>0</v>
      </c>
      <c r="AI656">
        <v>1</v>
      </c>
      <c r="AJ656">
        <v>1</v>
      </c>
      <c r="AK656">
        <v>1</v>
      </c>
      <c r="AL656">
        <v>1</v>
      </c>
      <c r="AM656">
        <v>-2</v>
      </c>
      <c r="AN656">
        <v>0</v>
      </c>
      <c r="AO656">
        <v>1</v>
      </c>
      <c r="AP656">
        <v>1</v>
      </c>
      <c r="AQ656">
        <v>0</v>
      </c>
      <c r="AR656">
        <v>0</v>
      </c>
      <c r="AS656" t="s">
        <v>3</v>
      </c>
      <c r="AT656">
        <v>0.05</v>
      </c>
      <c r="AU656" t="s">
        <v>3</v>
      </c>
      <c r="AV656">
        <v>0</v>
      </c>
      <c r="AW656">
        <v>2</v>
      </c>
      <c r="AX656">
        <v>60527093</v>
      </c>
      <c r="AY656">
        <v>1</v>
      </c>
      <c r="AZ656">
        <v>0</v>
      </c>
      <c r="BA656">
        <v>668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v>0</v>
      </c>
      <c r="CX656">
        <f>ROUND(Y656*Source!I282,9)</f>
        <v>0</v>
      </c>
      <c r="CY656">
        <f t="shared" si="343"/>
        <v>37.979999999999997</v>
      </c>
      <c r="CZ656">
        <f t="shared" si="344"/>
        <v>37.979999999999997</v>
      </c>
      <c r="DA656">
        <f t="shared" si="345"/>
        <v>1</v>
      </c>
      <c r="DB656">
        <f t="shared" si="346"/>
        <v>1.9</v>
      </c>
      <c r="DC656">
        <f t="shared" si="347"/>
        <v>0</v>
      </c>
      <c r="DD656" t="s">
        <v>3</v>
      </c>
      <c r="DE656" t="s">
        <v>3</v>
      </c>
      <c r="DF656">
        <f t="shared" si="341"/>
        <v>0</v>
      </c>
      <c r="DG656">
        <f t="shared" si="339"/>
        <v>0</v>
      </c>
      <c r="DH656">
        <f t="shared" si="340"/>
        <v>0</v>
      </c>
      <c r="DI656">
        <f t="shared" si="338"/>
        <v>0</v>
      </c>
      <c r="DJ656">
        <f t="shared" si="348"/>
        <v>0</v>
      </c>
      <c r="DK656">
        <v>0</v>
      </c>
      <c r="DL656" t="s">
        <v>3</v>
      </c>
      <c r="DM656">
        <v>0</v>
      </c>
      <c r="DN656" t="s">
        <v>3</v>
      </c>
      <c r="DO656">
        <v>0</v>
      </c>
    </row>
    <row r="657" spans="1:119" x14ac:dyDescent="0.2">
      <c r="A657">
        <f>ROW(Source!A282)</f>
        <v>282</v>
      </c>
      <c r="B657">
        <v>59204062</v>
      </c>
      <c r="C657">
        <v>60527073</v>
      </c>
      <c r="D657">
        <v>58308933</v>
      </c>
      <c r="E657">
        <v>1</v>
      </c>
      <c r="F657">
        <v>1</v>
      </c>
      <c r="G657">
        <v>1080</v>
      </c>
      <c r="H657">
        <v>3</v>
      </c>
      <c r="I657" t="s">
        <v>897</v>
      </c>
      <c r="J657" t="s">
        <v>898</v>
      </c>
      <c r="K657" t="s">
        <v>899</v>
      </c>
      <c r="L657">
        <v>1348</v>
      </c>
      <c r="N657">
        <v>1009</v>
      </c>
      <c r="O657" t="s">
        <v>900</v>
      </c>
      <c r="P657" t="s">
        <v>900</v>
      </c>
      <c r="Q657">
        <v>1000</v>
      </c>
      <c r="W657">
        <v>0</v>
      </c>
      <c r="X657">
        <v>1469978170</v>
      </c>
      <c r="Y657">
        <f t="shared" si="342"/>
        <v>8.9999999999999996E-7</v>
      </c>
      <c r="AA657">
        <v>3234.81</v>
      </c>
      <c r="AB657">
        <v>0</v>
      </c>
      <c r="AC657">
        <v>0</v>
      </c>
      <c r="AD657">
        <v>0</v>
      </c>
      <c r="AE657">
        <v>3234.81</v>
      </c>
      <c r="AF657">
        <v>0</v>
      </c>
      <c r="AG657">
        <v>0</v>
      </c>
      <c r="AH657">
        <v>0</v>
      </c>
      <c r="AI657">
        <v>1</v>
      </c>
      <c r="AJ657">
        <v>1</v>
      </c>
      <c r="AK657">
        <v>1</v>
      </c>
      <c r="AL657">
        <v>1</v>
      </c>
      <c r="AM657">
        <v>-2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8.9999999999999996E-7</v>
      </c>
      <c r="AU657" t="s">
        <v>3</v>
      </c>
      <c r="AV657">
        <v>0</v>
      </c>
      <c r="AW657">
        <v>2</v>
      </c>
      <c r="AX657">
        <v>60527094</v>
      </c>
      <c r="AY657">
        <v>1</v>
      </c>
      <c r="AZ657">
        <v>0</v>
      </c>
      <c r="BA657">
        <v>669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V657">
        <v>0</v>
      </c>
      <c r="CW657">
        <v>0</v>
      </c>
      <c r="CX657">
        <f>ROUND(Y657*Source!I282,9)</f>
        <v>0</v>
      </c>
      <c r="CY657">
        <f t="shared" si="343"/>
        <v>3234.81</v>
      </c>
      <c r="CZ657">
        <f t="shared" si="344"/>
        <v>3234.81</v>
      </c>
      <c r="DA657">
        <f t="shared" si="345"/>
        <v>1</v>
      </c>
      <c r="DB657">
        <f t="shared" si="346"/>
        <v>0</v>
      </c>
      <c r="DC657">
        <f t="shared" si="347"/>
        <v>0</v>
      </c>
      <c r="DD657" t="s">
        <v>3</v>
      </c>
      <c r="DE657" t="s">
        <v>3</v>
      </c>
      <c r="DF657">
        <f t="shared" si="341"/>
        <v>0</v>
      </c>
      <c r="DG657">
        <f t="shared" si="339"/>
        <v>0</v>
      </c>
      <c r="DH657">
        <f t="shared" si="340"/>
        <v>0</v>
      </c>
      <c r="DI657">
        <f t="shared" si="338"/>
        <v>0</v>
      </c>
      <c r="DJ657">
        <f t="shared" si="348"/>
        <v>0</v>
      </c>
      <c r="DK657">
        <v>0</v>
      </c>
      <c r="DL657" t="s">
        <v>3</v>
      </c>
      <c r="DM657">
        <v>0</v>
      </c>
      <c r="DN657" t="s">
        <v>3</v>
      </c>
      <c r="DO657">
        <v>0</v>
      </c>
    </row>
    <row r="658" spans="1:119" x14ac:dyDescent="0.2">
      <c r="A658">
        <f>ROW(Source!A282)</f>
        <v>282</v>
      </c>
      <c r="B658">
        <v>59204062</v>
      </c>
      <c r="C658">
        <v>60527073</v>
      </c>
      <c r="D658">
        <v>58308746</v>
      </c>
      <c r="E658">
        <v>1</v>
      </c>
      <c r="F658">
        <v>1</v>
      </c>
      <c r="G658">
        <v>1080</v>
      </c>
      <c r="H658">
        <v>3</v>
      </c>
      <c r="I658" t="s">
        <v>901</v>
      </c>
      <c r="J658" t="s">
        <v>902</v>
      </c>
      <c r="K658" t="s">
        <v>903</v>
      </c>
      <c r="L658">
        <v>1339</v>
      </c>
      <c r="N658">
        <v>1007</v>
      </c>
      <c r="O658" t="s">
        <v>893</v>
      </c>
      <c r="P658" t="s">
        <v>893</v>
      </c>
      <c r="Q658">
        <v>1</v>
      </c>
      <c r="W658">
        <v>0</v>
      </c>
      <c r="X658">
        <v>1565098517</v>
      </c>
      <c r="Y658">
        <f t="shared" si="342"/>
        <v>0.19</v>
      </c>
      <c r="AA658">
        <v>53.42</v>
      </c>
      <c r="AB658">
        <v>0</v>
      </c>
      <c r="AC658">
        <v>0</v>
      </c>
      <c r="AD658">
        <v>0</v>
      </c>
      <c r="AE658">
        <v>53.42</v>
      </c>
      <c r="AF658">
        <v>0</v>
      </c>
      <c r="AG658">
        <v>0</v>
      </c>
      <c r="AH658">
        <v>0</v>
      </c>
      <c r="AI658">
        <v>1</v>
      </c>
      <c r="AJ658">
        <v>1</v>
      </c>
      <c r="AK658">
        <v>1</v>
      </c>
      <c r="AL658">
        <v>1</v>
      </c>
      <c r="AM658">
        <v>-2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0.19</v>
      </c>
      <c r="AU658" t="s">
        <v>3</v>
      </c>
      <c r="AV658">
        <v>0</v>
      </c>
      <c r="AW658">
        <v>2</v>
      </c>
      <c r="AX658">
        <v>60527095</v>
      </c>
      <c r="AY658">
        <v>1</v>
      </c>
      <c r="AZ658">
        <v>0</v>
      </c>
      <c r="BA658">
        <v>670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v>0</v>
      </c>
      <c r="CX658">
        <f>ROUND(Y658*Source!I282,9)</f>
        <v>0</v>
      </c>
      <c r="CY658">
        <f t="shared" si="343"/>
        <v>53.42</v>
      </c>
      <c r="CZ658">
        <f t="shared" si="344"/>
        <v>53.42</v>
      </c>
      <c r="DA658">
        <f t="shared" si="345"/>
        <v>1</v>
      </c>
      <c r="DB658">
        <f t="shared" si="346"/>
        <v>10.15</v>
      </c>
      <c r="DC658">
        <f t="shared" si="347"/>
        <v>0</v>
      </c>
      <c r="DD658" t="s">
        <v>3</v>
      </c>
      <c r="DE658" t="s">
        <v>3</v>
      </c>
      <c r="DF658">
        <f t="shared" si="341"/>
        <v>0</v>
      </c>
      <c r="DG658">
        <f t="shared" si="339"/>
        <v>0</v>
      </c>
      <c r="DH658">
        <f t="shared" si="340"/>
        <v>0</v>
      </c>
      <c r="DI658">
        <f t="shared" si="338"/>
        <v>0</v>
      </c>
      <c r="DJ658">
        <f t="shared" si="348"/>
        <v>0</v>
      </c>
      <c r="DK658">
        <v>0</v>
      </c>
      <c r="DL658" t="s">
        <v>3</v>
      </c>
      <c r="DM658">
        <v>0</v>
      </c>
      <c r="DN658" t="s">
        <v>3</v>
      </c>
      <c r="DO658">
        <v>0</v>
      </c>
    </row>
    <row r="659" spans="1:119" x14ac:dyDescent="0.2">
      <c r="A659">
        <f>ROW(Source!A282)</f>
        <v>282</v>
      </c>
      <c r="B659">
        <v>59204062</v>
      </c>
      <c r="C659">
        <v>60527073</v>
      </c>
      <c r="D659">
        <v>58309012</v>
      </c>
      <c r="E659">
        <v>1</v>
      </c>
      <c r="F659">
        <v>1</v>
      </c>
      <c r="G659">
        <v>1080</v>
      </c>
      <c r="H659">
        <v>3</v>
      </c>
      <c r="I659" t="s">
        <v>904</v>
      </c>
      <c r="J659" t="s">
        <v>905</v>
      </c>
      <c r="K659" t="s">
        <v>906</v>
      </c>
      <c r="L659">
        <v>1339</v>
      </c>
      <c r="N659">
        <v>1007</v>
      </c>
      <c r="O659" t="s">
        <v>893</v>
      </c>
      <c r="P659" t="s">
        <v>893</v>
      </c>
      <c r="Q659">
        <v>1</v>
      </c>
      <c r="W659">
        <v>0</v>
      </c>
      <c r="X659">
        <v>-388798825</v>
      </c>
      <c r="Y659">
        <f t="shared" si="342"/>
        <v>0.34200000000000003</v>
      </c>
      <c r="AA659">
        <v>5.82</v>
      </c>
      <c r="AB659">
        <v>0</v>
      </c>
      <c r="AC659">
        <v>0</v>
      </c>
      <c r="AD659">
        <v>0</v>
      </c>
      <c r="AE659">
        <v>5.82</v>
      </c>
      <c r="AF659">
        <v>0</v>
      </c>
      <c r="AG659">
        <v>0</v>
      </c>
      <c r="AH659">
        <v>0</v>
      </c>
      <c r="AI659">
        <v>1</v>
      </c>
      <c r="AJ659">
        <v>1</v>
      </c>
      <c r="AK659">
        <v>1</v>
      </c>
      <c r="AL659">
        <v>1</v>
      </c>
      <c r="AM659">
        <v>-2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0.34200000000000003</v>
      </c>
      <c r="AU659" t="s">
        <v>3</v>
      </c>
      <c r="AV659">
        <v>0</v>
      </c>
      <c r="AW659">
        <v>2</v>
      </c>
      <c r="AX659">
        <v>60527096</v>
      </c>
      <c r="AY659">
        <v>1</v>
      </c>
      <c r="AZ659">
        <v>0</v>
      </c>
      <c r="BA659">
        <v>671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V659">
        <v>0</v>
      </c>
      <c r="CW659">
        <v>0</v>
      </c>
      <c r="CX659">
        <f>ROUND(Y659*Source!I282,9)</f>
        <v>0</v>
      </c>
      <c r="CY659">
        <f t="shared" si="343"/>
        <v>5.82</v>
      </c>
      <c r="CZ659">
        <f t="shared" si="344"/>
        <v>5.82</v>
      </c>
      <c r="DA659">
        <f t="shared" si="345"/>
        <v>1</v>
      </c>
      <c r="DB659">
        <f t="shared" si="346"/>
        <v>1.99</v>
      </c>
      <c r="DC659">
        <f t="shared" si="347"/>
        <v>0</v>
      </c>
      <c r="DD659" t="s">
        <v>3</v>
      </c>
      <c r="DE659" t="s">
        <v>3</v>
      </c>
      <c r="DF659">
        <f t="shared" si="341"/>
        <v>0</v>
      </c>
      <c r="DG659">
        <f t="shared" si="339"/>
        <v>0</v>
      </c>
      <c r="DH659">
        <f t="shared" si="340"/>
        <v>0</v>
      </c>
      <c r="DI659">
        <f t="shared" si="338"/>
        <v>0</v>
      </c>
      <c r="DJ659">
        <f t="shared" si="348"/>
        <v>0</v>
      </c>
      <c r="DK659">
        <v>0</v>
      </c>
      <c r="DL659" t="s">
        <v>3</v>
      </c>
      <c r="DM659">
        <v>0</v>
      </c>
      <c r="DN659" t="s">
        <v>3</v>
      </c>
      <c r="DO659">
        <v>0</v>
      </c>
    </row>
    <row r="660" spans="1:119" x14ac:dyDescent="0.2">
      <c r="A660">
        <f>ROW(Source!A282)</f>
        <v>282</v>
      </c>
      <c r="B660">
        <v>59204062</v>
      </c>
      <c r="C660">
        <v>60527073</v>
      </c>
      <c r="D660">
        <v>58309084</v>
      </c>
      <c r="E660">
        <v>1</v>
      </c>
      <c r="F660">
        <v>1</v>
      </c>
      <c r="G660">
        <v>1080</v>
      </c>
      <c r="H660">
        <v>3</v>
      </c>
      <c r="I660" t="s">
        <v>907</v>
      </c>
      <c r="J660" t="s">
        <v>908</v>
      </c>
      <c r="K660" t="s">
        <v>909</v>
      </c>
      <c r="L660">
        <v>1348</v>
      </c>
      <c r="N660">
        <v>1009</v>
      </c>
      <c r="O660" t="s">
        <v>900</v>
      </c>
      <c r="P660" t="s">
        <v>900</v>
      </c>
      <c r="Q660">
        <v>1000</v>
      </c>
      <c r="W660">
        <v>0</v>
      </c>
      <c r="X660">
        <v>356473523</v>
      </c>
      <c r="Y660">
        <f t="shared" si="342"/>
        <v>8.7000000000000001E-4</v>
      </c>
      <c r="AA660">
        <v>16214.84</v>
      </c>
      <c r="AB660">
        <v>0</v>
      </c>
      <c r="AC660">
        <v>0</v>
      </c>
      <c r="AD660">
        <v>0</v>
      </c>
      <c r="AE660">
        <v>16214.84</v>
      </c>
      <c r="AF660">
        <v>0</v>
      </c>
      <c r="AG660">
        <v>0</v>
      </c>
      <c r="AH660">
        <v>0</v>
      </c>
      <c r="AI660">
        <v>1</v>
      </c>
      <c r="AJ660">
        <v>1</v>
      </c>
      <c r="AK660">
        <v>1</v>
      </c>
      <c r="AL660">
        <v>1</v>
      </c>
      <c r="AM660">
        <v>-2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8.7000000000000001E-4</v>
      </c>
      <c r="AU660" t="s">
        <v>3</v>
      </c>
      <c r="AV660">
        <v>0</v>
      </c>
      <c r="AW660">
        <v>2</v>
      </c>
      <c r="AX660">
        <v>60527097</v>
      </c>
      <c r="AY660">
        <v>1</v>
      </c>
      <c r="AZ660">
        <v>0</v>
      </c>
      <c r="BA660">
        <v>672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v>0</v>
      </c>
      <c r="CX660">
        <f>ROUND(Y660*Source!I282,9)</f>
        <v>0</v>
      </c>
      <c r="CY660">
        <f t="shared" si="343"/>
        <v>16214.84</v>
      </c>
      <c r="CZ660">
        <f t="shared" si="344"/>
        <v>16214.84</v>
      </c>
      <c r="DA660">
        <f t="shared" si="345"/>
        <v>1</v>
      </c>
      <c r="DB660">
        <f t="shared" si="346"/>
        <v>14.11</v>
      </c>
      <c r="DC660">
        <f t="shared" si="347"/>
        <v>0</v>
      </c>
      <c r="DD660" t="s">
        <v>3</v>
      </c>
      <c r="DE660" t="s">
        <v>3</v>
      </c>
      <c r="DF660">
        <f t="shared" si="341"/>
        <v>0</v>
      </c>
      <c r="DG660">
        <f t="shared" si="339"/>
        <v>0</v>
      </c>
      <c r="DH660">
        <f t="shared" si="340"/>
        <v>0</v>
      </c>
      <c r="DI660">
        <f t="shared" si="338"/>
        <v>0</v>
      </c>
      <c r="DJ660">
        <f t="shared" si="348"/>
        <v>0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">
      <c r="A661">
        <f>ROW(Source!A282)</f>
        <v>282</v>
      </c>
      <c r="B661">
        <v>59204062</v>
      </c>
      <c r="C661">
        <v>60527073</v>
      </c>
      <c r="D661">
        <v>58309253</v>
      </c>
      <c r="E661">
        <v>1</v>
      </c>
      <c r="F661">
        <v>1</v>
      </c>
      <c r="G661">
        <v>1080</v>
      </c>
      <c r="H661">
        <v>3</v>
      </c>
      <c r="I661" t="s">
        <v>910</v>
      </c>
      <c r="J661" t="s">
        <v>911</v>
      </c>
      <c r="K661" t="s">
        <v>912</v>
      </c>
      <c r="L661">
        <v>1346</v>
      </c>
      <c r="N661">
        <v>1009</v>
      </c>
      <c r="O661" t="s">
        <v>880</v>
      </c>
      <c r="P661" t="s">
        <v>880</v>
      </c>
      <c r="Q661">
        <v>1</v>
      </c>
      <c r="W661">
        <v>0</v>
      </c>
      <c r="X661">
        <v>1135396300</v>
      </c>
      <c r="Y661">
        <f t="shared" si="342"/>
        <v>0.1</v>
      </c>
      <c r="AA661">
        <v>20.190000000000001</v>
      </c>
      <c r="AB661">
        <v>0</v>
      </c>
      <c r="AC661">
        <v>0</v>
      </c>
      <c r="AD661">
        <v>0</v>
      </c>
      <c r="AE661">
        <v>20.190000000000001</v>
      </c>
      <c r="AF661">
        <v>0</v>
      </c>
      <c r="AG661">
        <v>0</v>
      </c>
      <c r="AH661">
        <v>0</v>
      </c>
      <c r="AI661">
        <v>1</v>
      </c>
      <c r="AJ661">
        <v>1</v>
      </c>
      <c r="AK661">
        <v>1</v>
      </c>
      <c r="AL661">
        <v>1</v>
      </c>
      <c r="AM661">
        <v>-2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0.1</v>
      </c>
      <c r="AU661" t="s">
        <v>3</v>
      </c>
      <c r="AV661">
        <v>0</v>
      </c>
      <c r="AW661">
        <v>2</v>
      </c>
      <c r="AX661">
        <v>60527098</v>
      </c>
      <c r="AY661">
        <v>1</v>
      </c>
      <c r="AZ661">
        <v>0</v>
      </c>
      <c r="BA661">
        <v>673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V661">
        <v>0</v>
      </c>
      <c r="CW661">
        <v>0</v>
      </c>
      <c r="CX661">
        <f>ROUND(Y661*Source!I282,9)</f>
        <v>0</v>
      </c>
      <c r="CY661">
        <f t="shared" si="343"/>
        <v>20.190000000000001</v>
      </c>
      <c r="CZ661">
        <f t="shared" si="344"/>
        <v>20.190000000000001</v>
      </c>
      <c r="DA661">
        <f t="shared" si="345"/>
        <v>1</v>
      </c>
      <c r="DB661">
        <f t="shared" si="346"/>
        <v>2.02</v>
      </c>
      <c r="DC661">
        <f t="shared" si="347"/>
        <v>0</v>
      </c>
      <c r="DD661" t="s">
        <v>3</v>
      </c>
      <c r="DE661" t="s">
        <v>3</v>
      </c>
      <c r="DF661">
        <f t="shared" si="341"/>
        <v>0</v>
      </c>
      <c r="DG661">
        <f t="shared" si="339"/>
        <v>0</v>
      </c>
      <c r="DH661">
        <f t="shared" si="340"/>
        <v>0</v>
      </c>
      <c r="DI661">
        <f t="shared" si="338"/>
        <v>0</v>
      </c>
      <c r="DJ661">
        <f t="shared" si="348"/>
        <v>0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">
      <c r="A662">
        <f>ROW(Source!A282)</f>
        <v>282</v>
      </c>
      <c r="B662">
        <v>59204062</v>
      </c>
      <c r="C662">
        <v>60527073</v>
      </c>
      <c r="D662">
        <v>58309395</v>
      </c>
      <c r="E662">
        <v>1</v>
      </c>
      <c r="F662">
        <v>1</v>
      </c>
      <c r="G662">
        <v>1080</v>
      </c>
      <c r="H662">
        <v>3</v>
      </c>
      <c r="I662" t="s">
        <v>913</v>
      </c>
      <c r="J662" t="s">
        <v>914</v>
      </c>
      <c r="K662" t="s">
        <v>915</v>
      </c>
      <c r="L662">
        <v>1348</v>
      </c>
      <c r="N662">
        <v>1009</v>
      </c>
      <c r="O662" t="s">
        <v>900</v>
      </c>
      <c r="P662" t="s">
        <v>900</v>
      </c>
      <c r="Q662">
        <v>1000</v>
      </c>
      <c r="W662">
        <v>0</v>
      </c>
      <c r="X662">
        <v>1017087992</v>
      </c>
      <c r="Y662">
        <f t="shared" si="342"/>
        <v>4.0000000000000002E-4</v>
      </c>
      <c r="AA662">
        <v>35445.93</v>
      </c>
      <c r="AB662">
        <v>0</v>
      </c>
      <c r="AC662">
        <v>0</v>
      </c>
      <c r="AD662">
        <v>0</v>
      </c>
      <c r="AE662">
        <v>35445.93</v>
      </c>
      <c r="AF662">
        <v>0</v>
      </c>
      <c r="AG662">
        <v>0</v>
      </c>
      <c r="AH662">
        <v>0</v>
      </c>
      <c r="AI662">
        <v>1</v>
      </c>
      <c r="AJ662">
        <v>1</v>
      </c>
      <c r="AK662">
        <v>1</v>
      </c>
      <c r="AL662">
        <v>1</v>
      </c>
      <c r="AM662">
        <v>-2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4.0000000000000002E-4</v>
      </c>
      <c r="AU662" t="s">
        <v>3</v>
      </c>
      <c r="AV662">
        <v>0</v>
      </c>
      <c r="AW662">
        <v>2</v>
      </c>
      <c r="AX662">
        <v>60527099</v>
      </c>
      <c r="AY662">
        <v>1</v>
      </c>
      <c r="AZ662">
        <v>0</v>
      </c>
      <c r="BA662">
        <v>674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v>0</v>
      </c>
      <c r="CX662">
        <f>ROUND(Y662*Source!I282,9)</f>
        <v>0</v>
      </c>
      <c r="CY662">
        <f t="shared" si="343"/>
        <v>35445.93</v>
      </c>
      <c r="CZ662">
        <f t="shared" si="344"/>
        <v>35445.93</v>
      </c>
      <c r="DA662">
        <f t="shared" si="345"/>
        <v>1</v>
      </c>
      <c r="DB662">
        <f t="shared" si="346"/>
        <v>14.18</v>
      </c>
      <c r="DC662">
        <f t="shared" si="347"/>
        <v>0</v>
      </c>
      <c r="DD662" t="s">
        <v>3</v>
      </c>
      <c r="DE662" t="s">
        <v>3</v>
      </c>
      <c r="DF662">
        <f t="shared" si="341"/>
        <v>0</v>
      </c>
      <c r="DG662">
        <f t="shared" si="339"/>
        <v>0</v>
      </c>
      <c r="DH662">
        <f t="shared" si="340"/>
        <v>0</v>
      </c>
      <c r="DI662">
        <f t="shared" si="338"/>
        <v>0</v>
      </c>
      <c r="DJ662">
        <f t="shared" si="348"/>
        <v>0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">
      <c r="A663">
        <f>ROW(Source!A282)</f>
        <v>282</v>
      </c>
      <c r="B663">
        <v>59204062</v>
      </c>
      <c r="C663">
        <v>60527073</v>
      </c>
      <c r="D663">
        <v>58326216</v>
      </c>
      <c r="E663">
        <v>1</v>
      </c>
      <c r="F663">
        <v>1</v>
      </c>
      <c r="G663">
        <v>1080</v>
      </c>
      <c r="H663">
        <v>3</v>
      </c>
      <c r="I663" t="s">
        <v>46</v>
      </c>
      <c r="J663" t="s">
        <v>49</v>
      </c>
      <c r="K663" t="s">
        <v>47</v>
      </c>
      <c r="L663">
        <v>1355</v>
      </c>
      <c r="N663">
        <v>1010</v>
      </c>
      <c r="O663" t="s">
        <v>48</v>
      </c>
      <c r="P663" t="s">
        <v>48</v>
      </c>
      <c r="Q663">
        <v>100</v>
      </c>
      <c r="W663">
        <v>0</v>
      </c>
      <c r="X663">
        <v>1873919888</v>
      </c>
      <c r="Y663">
        <f t="shared" si="342"/>
        <v>0.7</v>
      </c>
      <c r="AA663">
        <v>526.22</v>
      </c>
      <c r="AB663">
        <v>0</v>
      </c>
      <c r="AC663">
        <v>0</v>
      </c>
      <c r="AD663">
        <v>0</v>
      </c>
      <c r="AE663">
        <v>526.22</v>
      </c>
      <c r="AF663">
        <v>0</v>
      </c>
      <c r="AG663">
        <v>0</v>
      </c>
      <c r="AH663">
        <v>0</v>
      </c>
      <c r="AI663">
        <v>1</v>
      </c>
      <c r="AJ663">
        <v>1</v>
      </c>
      <c r="AK663">
        <v>1</v>
      </c>
      <c r="AL663">
        <v>1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0</v>
      </c>
      <c r="AS663" t="s">
        <v>3</v>
      </c>
      <c r="AT663">
        <v>0.7</v>
      </c>
      <c r="AU663" t="s">
        <v>3</v>
      </c>
      <c r="AV663">
        <v>0</v>
      </c>
      <c r="AW663">
        <v>1</v>
      </c>
      <c r="AX663">
        <v>-1</v>
      </c>
      <c r="AY663">
        <v>0</v>
      </c>
      <c r="AZ663">
        <v>0</v>
      </c>
      <c r="BA663" t="s">
        <v>3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v>0</v>
      </c>
      <c r="CX663">
        <f>ROUND(Y663*Source!I282,9)</f>
        <v>0</v>
      </c>
      <c r="CY663">
        <f t="shared" si="343"/>
        <v>526.22</v>
      </c>
      <c r="CZ663">
        <f t="shared" si="344"/>
        <v>526.22</v>
      </c>
      <c r="DA663">
        <f t="shared" si="345"/>
        <v>1</v>
      </c>
      <c r="DB663">
        <f t="shared" si="346"/>
        <v>368.35</v>
      </c>
      <c r="DC663">
        <f t="shared" si="347"/>
        <v>0</v>
      </c>
      <c r="DD663" t="s">
        <v>3</v>
      </c>
      <c r="DE663" t="s">
        <v>3</v>
      </c>
      <c r="DF663">
        <f t="shared" si="341"/>
        <v>0</v>
      </c>
      <c r="DG663">
        <f t="shared" si="339"/>
        <v>0</v>
      </c>
      <c r="DH663">
        <f t="shared" si="340"/>
        <v>0</v>
      </c>
      <c r="DI663">
        <f t="shared" si="338"/>
        <v>0</v>
      </c>
      <c r="DJ663">
        <f t="shared" si="348"/>
        <v>0</v>
      </c>
      <c r="DK663">
        <v>0</v>
      </c>
      <c r="DL663" t="s">
        <v>3</v>
      </c>
      <c r="DM663">
        <v>0</v>
      </c>
      <c r="DN663" t="s">
        <v>3</v>
      </c>
      <c r="DO663">
        <v>0</v>
      </c>
    </row>
    <row r="664" spans="1:119" x14ac:dyDescent="0.2">
      <c r="A664">
        <f>ROW(Source!A282)</f>
        <v>282</v>
      </c>
      <c r="B664">
        <v>59204062</v>
      </c>
      <c r="C664">
        <v>60527073</v>
      </c>
      <c r="D664">
        <v>58321777</v>
      </c>
      <c r="E664">
        <v>1</v>
      </c>
      <c r="F664">
        <v>1</v>
      </c>
      <c r="G664">
        <v>1080</v>
      </c>
      <c r="H664">
        <v>3</v>
      </c>
      <c r="I664" t="s">
        <v>32</v>
      </c>
      <c r="J664" t="s">
        <v>35</v>
      </c>
      <c r="K664" t="s">
        <v>33</v>
      </c>
      <c r="L664">
        <v>1301</v>
      </c>
      <c r="N664">
        <v>1003</v>
      </c>
      <c r="O664" t="s">
        <v>34</v>
      </c>
      <c r="P664" t="s">
        <v>34</v>
      </c>
      <c r="Q664">
        <v>1</v>
      </c>
      <c r="W664">
        <v>0</v>
      </c>
      <c r="X664">
        <v>949658601</v>
      </c>
      <c r="Y664">
        <f t="shared" si="342"/>
        <v>100</v>
      </c>
      <c r="AA664">
        <v>28.1</v>
      </c>
      <c r="AB664">
        <v>0</v>
      </c>
      <c r="AC664">
        <v>0</v>
      </c>
      <c r="AD664">
        <v>0</v>
      </c>
      <c r="AE664">
        <v>28.1</v>
      </c>
      <c r="AF664">
        <v>0</v>
      </c>
      <c r="AG664">
        <v>0</v>
      </c>
      <c r="AH664">
        <v>0</v>
      </c>
      <c r="AI664">
        <v>1</v>
      </c>
      <c r="AJ664">
        <v>1</v>
      </c>
      <c r="AK664">
        <v>1</v>
      </c>
      <c r="AL664">
        <v>1</v>
      </c>
      <c r="AM664">
        <v>0</v>
      </c>
      <c r="AN664">
        <v>0</v>
      </c>
      <c r="AO664">
        <v>0</v>
      </c>
      <c r="AP664">
        <v>1</v>
      </c>
      <c r="AQ664">
        <v>0</v>
      </c>
      <c r="AR664">
        <v>0</v>
      </c>
      <c r="AS664" t="s">
        <v>3</v>
      </c>
      <c r="AT664">
        <v>100</v>
      </c>
      <c r="AU664" t="s">
        <v>3</v>
      </c>
      <c r="AV664">
        <v>0</v>
      </c>
      <c r="AW664">
        <v>1</v>
      </c>
      <c r="AX664">
        <v>-1</v>
      </c>
      <c r="AY664">
        <v>0</v>
      </c>
      <c r="AZ664">
        <v>0</v>
      </c>
      <c r="BA664" t="s">
        <v>3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v>0</v>
      </c>
      <c r="CX664">
        <f>ROUND(Y664*Source!I282,9)</f>
        <v>0</v>
      </c>
      <c r="CY664">
        <f t="shared" si="343"/>
        <v>28.1</v>
      </c>
      <c r="CZ664">
        <f t="shared" si="344"/>
        <v>28.1</v>
      </c>
      <c r="DA664">
        <f t="shared" si="345"/>
        <v>1</v>
      </c>
      <c r="DB664">
        <f t="shared" si="346"/>
        <v>2810</v>
      </c>
      <c r="DC664">
        <f t="shared" si="347"/>
        <v>0</v>
      </c>
      <c r="DD664" t="s">
        <v>3</v>
      </c>
      <c r="DE664" t="s">
        <v>3</v>
      </c>
      <c r="DF664">
        <f t="shared" si="341"/>
        <v>0</v>
      </c>
      <c r="DG664">
        <f t="shared" si="339"/>
        <v>0</v>
      </c>
      <c r="DH664">
        <f t="shared" si="340"/>
        <v>0</v>
      </c>
      <c r="DI664">
        <f t="shared" si="338"/>
        <v>0</v>
      </c>
      <c r="DJ664">
        <f t="shared" si="348"/>
        <v>0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">
      <c r="A665">
        <f>ROW(Source!A283)</f>
        <v>283</v>
      </c>
      <c r="B665">
        <v>59204059</v>
      </c>
      <c r="C665">
        <v>60527073</v>
      </c>
      <c r="D665">
        <v>58266404</v>
      </c>
      <c r="E665">
        <v>1080</v>
      </c>
      <c r="F665">
        <v>1</v>
      </c>
      <c r="G665">
        <v>1080</v>
      </c>
      <c r="H665">
        <v>1</v>
      </c>
      <c r="I665" t="s">
        <v>859</v>
      </c>
      <c r="J665" t="s">
        <v>3</v>
      </c>
      <c r="K665" t="s">
        <v>860</v>
      </c>
      <c r="L665">
        <v>1191</v>
      </c>
      <c r="N665">
        <v>1013</v>
      </c>
      <c r="O665" t="s">
        <v>861</v>
      </c>
      <c r="P665" t="s">
        <v>861</v>
      </c>
      <c r="Q665">
        <v>1</v>
      </c>
      <c r="W665">
        <v>0</v>
      </c>
      <c r="X665">
        <v>476480486</v>
      </c>
      <c r="Y665">
        <f>((AT665*1.15)*1.1)</f>
        <v>42.630500000000005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1</v>
      </c>
      <c r="AK665">
        <v>1</v>
      </c>
      <c r="AL665">
        <v>1</v>
      </c>
      <c r="AM665">
        <v>5</v>
      </c>
      <c r="AN665">
        <v>0</v>
      </c>
      <c r="AO665">
        <v>1</v>
      </c>
      <c r="AP665">
        <v>1</v>
      </c>
      <c r="AQ665">
        <v>0</v>
      </c>
      <c r="AR665">
        <v>0</v>
      </c>
      <c r="AS665" t="s">
        <v>3</v>
      </c>
      <c r="AT665">
        <v>33.700000000000003</v>
      </c>
      <c r="AU665" t="s">
        <v>26</v>
      </c>
      <c r="AV665">
        <v>1</v>
      </c>
      <c r="AW665">
        <v>2</v>
      </c>
      <c r="AX665">
        <v>60527088</v>
      </c>
      <c r="AY665">
        <v>1</v>
      </c>
      <c r="AZ665">
        <v>0</v>
      </c>
      <c r="BA665">
        <v>678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U665">
        <f>ROUND(AT665*Source!I283*AH665*AL665,2)</f>
        <v>0</v>
      </c>
      <c r="CV665">
        <f>ROUND(Y665*Source!I283,9)</f>
        <v>0</v>
      </c>
      <c r="CW665">
        <v>0</v>
      </c>
      <c r="CX665">
        <f>ROUND(Y665*Source!I283,9)</f>
        <v>0</v>
      </c>
      <c r="CY665">
        <f>AD665</f>
        <v>0</v>
      </c>
      <c r="CZ665">
        <f>AH665</f>
        <v>0</v>
      </c>
      <c r="DA665">
        <f>AL665</f>
        <v>1</v>
      </c>
      <c r="DB665">
        <f>ROUND(((ROUND(AT665*CZ665,2)*1.15)*1.1),6)</f>
        <v>0</v>
      </c>
      <c r="DC665">
        <f>ROUND(((ROUND(AT665*AG665,2)*1.15)*1.1),6)</f>
        <v>0</v>
      </c>
      <c r="DD665" t="s">
        <v>3</v>
      </c>
      <c r="DE665" t="s">
        <v>3</v>
      </c>
      <c r="DF665">
        <f t="shared" si="341"/>
        <v>0</v>
      </c>
      <c r="DG665">
        <f t="shared" si="339"/>
        <v>0</v>
      </c>
      <c r="DH665">
        <f t="shared" si="340"/>
        <v>0</v>
      </c>
      <c r="DI665">
        <f t="shared" si="338"/>
        <v>0</v>
      </c>
      <c r="DJ665">
        <f>DI665</f>
        <v>0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">
      <c r="A666">
        <f>ROW(Source!A283)</f>
        <v>283</v>
      </c>
      <c r="B666">
        <v>59204059</v>
      </c>
      <c r="C666">
        <v>60527073</v>
      </c>
      <c r="D666">
        <v>58340276</v>
      </c>
      <c r="E666">
        <v>1</v>
      </c>
      <c r="F666">
        <v>1</v>
      </c>
      <c r="G666">
        <v>1080</v>
      </c>
      <c r="H666">
        <v>2</v>
      </c>
      <c r="I666" t="s">
        <v>887</v>
      </c>
      <c r="J666" t="s">
        <v>888</v>
      </c>
      <c r="K666" t="s">
        <v>889</v>
      </c>
      <c r="L666">
        <v>1368</v>
      </c>
      <c r="N666">
        <v>1011</v>
      </c>
      <c r="O666" t="s">
        <v>865</v>
      </c>
      <c r="P666" t="s">
        <v>865</v>
      </c>
      <c r="Q666">
        <v>1</v>
      </c>
      <c r="W666">
        <v>0</v>
      </c>
      <c r="X666">
        <v>-886582249</v>
      </c>
      <c r="Y666">
        <f>((AT666*1.25)*1.1)</f>
        <v>1.63625</v>
      </c>
      <c r="AA666">
        <v>0</v>
      </c>
      <c r="AB666">
        <v>39.799999999999997</v>
      </c>
      <c r="AC666">
        <v>0</v>
      </c>
      <c r="AD666">
        <v>0</v>
      </c>
      <c r="AE666">
        <v>0</v>
      </c>
      <c r="AF666">
        <v>3.18</v>
      </c>
      <c r="AG666">
        <v>0</v>
      </c>
      <c r="AH666">
        <v>0</v>
      </c>
      <c r="AI666">
        <v>1</v>
      </c>
      <c r="AJ666">
        <v>11.73</v>
      </c>
      <c r="AK666">
        <v>54.99</v>
      </c>
      <c r="AL666">
        <v>1</v>
      </c>
      <c r="AM666">
        <v>2</v>
      </c>
      <c r="AN666">
        <v>0</v>
      </c>
      <c r="AO666">
        <v>1</v>
      </c>
      <c r="AP666">
        <v>1</v>
      </c>
      <c r="AQ666">
        <v>0</v>
      </c>
      <c r="AR666">
        <v>0</v>
      </c>
      <c r="AS666" t="s">
        <v>3</v>
      </c>
      <c r="AT666">
        <v>1.19</v>
      </c>
      <c r="AU666" t="s">
        <v>866</v>
      </c>
      <c r="AV666">
        <v>0</v>
      </c>
      <c r="AW666">
        <v>2</v>
      </c>
      <c r="AX666">
        <v>60527089</v>
      </c>
      <c r="AY666">
        <v>1</v>
      </c>
      <c r="AZ666">
        <v>0</v>
      </c>
      <c r="BA666">
        <v>679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f>ROUND(Y666*Source!I283*DO666,9)</f>
        <v>0</v>
      </c>
      <c r="CX666">
        <f>ROUND(Y666*Source!I283,9)</f>
        <v>0</v>
      </c>
      <c r="CY666">
        <f>AB666</f>
        <v>39.799999999999997</v>
      </c>
      <c r="CZ666">
        <f>AF666</f>
        <v>3.18</v>
      </c>
      <c r="DA666">
        <f>AJ666</f>
        <v>11.73</v>
      </c>
      <c r="DB666">
        <f>ROUND(((ROUND(AT666*CZ666,2)*1.25)*1.1),6)</f>
        <v>5.1974999999999998</v>
      </c>
      <c r="DC666">
        <f>ROUND(((ROUND(AT666*AG666,2)*1.25)*1.1),6)</f>
        <v>0</v>
      </c>
      <c r="DD666" t="s">
        <v>3</v>
      </c>
      <c r="DE666" t="s">
        <v>3</v>
      </c>
      <c r="DF666">
        <f t="shared" si="341"/>
        <v>0</v>
      </c>
      <c r="DG666">
        <f>ROUND(ROUND(AF666*AJ666,2)*CX666,2)</f>
        <v>0</v>
      </c>
      <c r="DH666">
        <f>ROUND(ROUND(AG666*AK666,2)*CX666,2)</f>
        <v>0</v>
      </c>
      <c r="DI666">
        <f t="shared" si="338"/>
        <v>0</v>
      </c>
      <c r="DJ666">
        <f>DG666</f>
        <v>0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">
      <c r="A667">
        <f>ROW(Source!A283)</f>
        <v>283</v>
      </c>
      <c r="B667">
        <v>59204059</v>
      </c>
      <c r="C667">
        <v>60527073</v>
      </c>
      <c r="D667">
        <v>58340578</v>
      </c>
      <c r="E667">
        <v>1</v>
      </c>
      <c r="F667">
        <v>1</v>
      </c>
      <c r="G667">
        <v>1080</v>
      </c>
      <c r="H667">
        <v>2</v>
      </c>
      <c r="I667" t="s">
        <v>862</v>
      </c>
      <c r="J667" t="s">
        <v>863</v>
      </c>
      <c r="K667" t="s">
        <v>864</v>
      </c>
      <c r="L667">
        <v>1368</v>
      </c>
      <c r="N667">
        <v>1011</v>
      </c>
      <c r="O667" t="s">
        <v>865</v>
      </c>
      <c r="P667" t="s">
        <v>865</v>
      </c>
      <c r="Q667">
        <v>1</v>
      </c>
      <c r="W667">
        <v>0</v>
      </c>
      <c r="X667">
        <v>-1985943078</v>
      </c>
      <c r="Y667">
        <f>((AT667*1.25)*1.1)</f>
        <v>0.55000000000000004</v>
      </c>
      <c r="AA667">
        <v>0</v>
      </c>
      <c r="AB667">
        <v>1445.28</v>
      </c>
      <c r="AC667">
        <v>740.47</v>
      </c>
      <c r="AD667">
        <v>0</v>
      </c>
      <c r="AE667">
        <v>0</v>
      </c>
      <c r="AF667">
        <v>83.1</v>
      </c>
      <c r="AG667">
        <v>12.62</v>
      </c>
      <c r="AH667">
        <v>0</v>
      </c>
      <c r="AI667">
        <v>1</v>
      </c>
      <c r="AJ667">
        <v>16.3</v>
      </c>
      <c r="AK667">
        <v>54.99</v>
      </c>
      <c r="AL667">
        <v>1</v>
      </c>
      <c r="AM667">
        <v>2</v>
      </c>
      <c r="AN667">
        <v>0</v>
      </c>
      <c r="AO667">
        <v>1</v>
      </c>
      <c r="AP667">
        <v>1</v>
      </c>
      <c r="AQ667">
        <v>0</v>
      </c>
      <c r="AR667">
        <v>0</v>
      </c>
      <c r="AS667" t="s">
        <v>3</v>
      </c>
      <c r="AT667">
        <v>0.4</v>
      </c>
      <c r="AU667" t="s">
        <v>866</v>
      </c>
      <c r="AV667">
        <v>0</v>
      </c>
      <c r="AW667">
        <v>2</v>
      </c>
      <c r="AX667">
        <v>60527090</v>
      </c>
      <c r="AY667">
        <v>1</v>
      </c>
      <c r="AZ667">
        <v>0</v>
      </c>
      <c r="BA667">
        <v>680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V667">
        <v>0</v>
      </c>
      <c r="CW667">
        <f>ROUND(Y667*Source!I283*DO667,9)</f>
        <v>0</v>
      </c>
      <c r="CX667">
        <f>ROUND(Y667*Source!I283,9)</f>
        <v>0</v>
      </c>
      <c r="CY667">
        <f>AB667</f>
        <v>1445.28</v>
      </c>
      <c r="CZ667">
        <f>AF667</f>
        <v>83.1</v>
      </c>
      <c r="DA667">
        <f>AJ667</f>
        <v>16.3</v>
      </c>
      <c r="DB667">
        <f>ROUND(((ROUND(AT667*CZ667,2)*1.25)*1.1),6)</f>
        <v>45.704999999999998</v>
      </c>
      <c r="DC667">
        <f>ROUND(((ROUND(AT667*AG667,2)*1.25)*1.1),6)</f>
        <v>6.9437499999999996</v>
      </c>
      <c r="DD667" t="s">
        <v>3</v>
      </c>
      <c r="DE667" t="s">
        <v>3</v>
      </c>
      <c r="DF667">
        <f t="shared" si="341"/>
        <v>0</v>
      </c>
      <c r="DG667">
        <f>ROUND(ROUND(AF667*AJ667,2)*CX667,2)</f>
        <v>0</v>
      </c>
      <c r="DH667">
        <f>ROUND(ROUND(AG667*AK667,2)*CX667,2)</f>
        <v>0</v>
      </c>
      <c r="DI667">
        <f t="shared" si="338"/>
        <v>0</v>
      </c>
      <c r="DJ667">
        <f>DG667</f>
        <v>0</v>
      </c>
      <c r="DK667">
        <v>0</v>
      </c>
      <c r="DL667" t="s">
        <v>867</v>
      </c>
      <c r="DM667">
        <v>0</v>
      </c>
      <c r="DN667" t="s">
        <v>861</v>
      </c>
      <c r="DO667">
        <v>12.62</v>
      </c>
    </row>
    <row r="668" spans="1:119" x14ac:dyDescent="0.2">
      <c r="A668">
        <f>ROW(Source!A283)</f>
        <v>283</v>
      </c>
      <c r="B668">
        <v>59204059</v>
      </c>
      <c r="C668">
        <v>60527073</v>
      </c>
      <c r="D668">
        <v>58339814</v>
      </c>
      <c r="E668">
        <v>1</v>
      </c>
      <c r="F668">
        <v>1</v>
      </c>
      <c r="G668">
        <v>1080</v>
      </c>
      <c r="H668">
        <v>2</v>
      </c>
      <c r="I668" t="s">
        <v>874</v>
      </c>
      <c r="J668" t="s">
        <v>875</v>
      </c>
      <c r="K668" t="s">
        <v>876</v>
      </c>
      <c r="L668">
        <v>1368</v>
      </c>
      <c r="N668">
        <v>1011</v>
      </c>
      <c r="O668" t="s">
        <v>865</v>
      </c>
      <c r="P668" t="s">
        <v>865</v>
      </c>
      <c r="Q668">
        <v>1</v>
      </c>
      <c r="W668">
        <v>0</v>
      </c>
      <c r="X668">
        <v>1087580389</v>
      </c>
      <c r="Y668">
        <f>((AT668*1.25)*1.1)</f>
        <v>8.2500000000000004E-2</v>
      </c>
      <c r="AA668">
        <v>0</v>
      </c>
      <c r="AB668">
        <v>2628.65</v>
      </c>
      <c r="AC668">
        <v>993.36</v>
      </c>
      <c r="AD668">
        <v>0</v>
      </c>
      <c r="AE668">
        <v>0</v>
      </c>
      <c r="AF668">
        <v>179.17</v>
      </c>
      <c r="AG668">
        <v>16.93</v>
      </c>
      <c r="AH668">
        <v>0</v>
      </c>
      <c r="AI668">
        <v>1</v>
      </c>
      <c r="AJ668">
        <v>13.75</v>
      </c>
      <c r="AK668">
        <v>54.99</v>
      </c>
      <c r="AL668">
        <v>1</v>
      </c>
      <c r="AM668">
        <v>2</v>
      </c>
      <c r="AN668">
        <v>0</v>
      </c>
      <c r="AO668">
        <v>1</v>
      </c>
      <c r="AP668">
        <v>1</v>
      </c>
      <c r="AQ668">
        <v>0</v>
      </c>
      <c r="AR668">
        <v>0</v>
      </c>
      <c r="AS668" t="s">
        <v>3</v>
      </c>
      <c r="AT668">
        <v>0.06</v>
      </c>
      <c r="AU668" t="s">
        <v>866</v>
      </c>
      <c r="AV668">
        <v>0</v>
      </c>
      <c r="AW668">
        <v>2</v>
      </c>
      <c r="AX668">
        <v>60527091</v>
      </c>
      <c r="AY668">
        <v>1</v>
      </c>
      <c r="AZ668">
        <v>0</v>
      </c>
      <c r="BA668">
        <v>681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f>ROUND(Y668*Source!I283*DO668,9)</f>
        <v>0</v>
      </c>
      <c r="CX668">
        <f>ROUND(Y668*Source!I283,9)</f>
        <v>0</v>
      </c>
      <c r="CY668">
        <f>AB668</f>
        <v>2628.65</v>
      </c>
      <c r="CZ668">
        <f>AF668</f>
        <v>179.17</v>
      </c>
      <c r="DA668">
        <f>AJ668</f>
        <v>13.75</v>
      </c>
      <c r="DB668">
        <f>ROUND(((ROUND(AT668*CZ668,2)*1.25)*1.1),6)</f>
        <v>14.78125</v>
      </c>
      <c r="DC668">
        <f>ROUND(((ROUND(AT668*AG668,2)*1.25)*1.1),6)</f>
        <v>1.4025000000000001</v>
      </c>
      <c r="DD668" t="s">
        <v>3</v>
      </c>
      <c r="DE668" t="s">
        <v>3</v>
      </c>
      <c r="DF668">
        <f t="shared" si="341"/>
        <v>0</v>
      </c>
      <c r="DG668">
        <f>ROUND(ROUND(AF668*AJ668,2)*CX668,2)</f>
        <v>0</v>
      </c>
      <c r="DH668">
        <f>ROUND(ROUND(AG668*AK668,2)*CX668,2)</f>
        <v>0</v>
      </c>
      <c r="DI668">
        <f t="shared" si="338"/>
        <v>0</v>
      </c>
      <c r="DJ668">
        <f>DG668</f>
        <v>0</v>
      </c>
      <c r="DK668">
        <v>0</v>
      </c>
      <c r="DL668" t="s">
        <v>867</v>
      </c>
      <c r="DM668">
        <v>0</v>
      </c>
      <c r="DN668" t="s">
        <v>861</v>
      </c>
      <c r="DO668">
        <v>16.93</v>
      </c>
    </row>
    <row r="669" spans="1:119" x14ac:dyDescent="0.2">
      <c r="A669">
        <f>ROW(Source!A283)</f>
        <v>283</v>
      </c>
      <c r="B669">
        <v>59204059</v>
      </c>
      <c r="C669">
        <v>60527073</v>
      </c>
      <c r="D669">
        <v>58308814</v>
      </c>
      <c r="E669">
        <v>1</v>
      </c>
      <c r="F669">
        <v>1</v>
      </c>
      <c r="G669">
        <v>1080</v>
      </c>
      <c r="H669">
        <v>3</v>
      </c>
      <c r="I669" t="s">
        <v>890</v>
      </c>
      <c r="J669" t="s">
        <v>891</v>
      </c>
      <c r="K669" t="s">
        <v>892</v>
      </c>
      <c r="L669">
        <v>1339</v>
      </c>
      <c r="N669">
        <v>1007</v>
      </c>
      <c r="O669" t="s">
        <v>893</v>
      </c>
      <c r="P669" t="s">
        <v>893</v>
      </c>
      <c r="Q669">
        <v>1</v>
      </c>
      <c r="W669">
        <v>0</v>
      </c>
      <c r="X669">
        <v>-744103292</v>
      </c>
      <c r="Y669">
        <f t="shared" ref="Y669:Y678" si="349">AT669</f>
        <v>3.3000000000000002E-2</v>
      </c>
      <c r="AA669">
        <v>54.79</v>
      </c>
      <c r="AB669">
        <v>0</v>
      </c>
      <c r="AC669">
        <v>0</v>
      </c>
      <c r="AD669">
        <v>0</v>
      </c>
      <c r="AE669">
        <v>7.07</v>
      </c>
      <c r="AF669">
        <v>0</v>
      </c>
      <c r="AG669">
        <v>0</v>
      </c>
      <c r="AH669">
        <v>0</v>
      </c>
      <c r="AI669">
        <v>7.75</v>
      </c>
      <c r="AJ669">
        <v>1</v>
      </c>
      <c r="AK669">
        <v>1</v>
      </c>
      <c r="AL669">
        <v>1</v>
      </c>
      <c r="AM669">
        <v>2</v>
      </c>
      <c r="AN669">
        <v>0</v>
      </c>
      <c r="AO669">
        <v>1</v>
      </c>
      <c r="AP669">
        <v>1</v>
      </c>
      <c r="AQ669">
        <v>0</v>
      </c>
      <c r="AR669">
        <v>0</v>
      </c>
      <c r="AS669" t="s">
        <v>3</v>
      </c>
      <c r="AT669">
        <v>3.3000000000000002E-2</v>
      </c>
      <c r="AU669" t="s">
        <v>3</v>
      </c>
      <c r="AV669">
        <v>0</v>
      </c>
      <c r="AW669">
        <v>2</v>
      </c>
      <c r="AX669">
        <v>60527092</v>
      </c>
      <c r="AY669">
        <v>1</v>
      </c>
      <c r="AZ669">
        <v>0</v>
      </c>
      <c r="BA669">
        <v>682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V669">
        <v>0</v>
      </c>
      <c r="CW669">
        <v>0</v>
      </c>
      <c r="CX669">
        <f>ROUND(Y669*Source!I283,9)</f>
        <v>0</v>
      </c>
      <c r="CY669">
        <f t="shared" ref="CY669:CY678" si="350">AA669</f>
        <v>54.79</v>
      </c>
      <c r="CZ669">
        <f t="shared" ref="CZ669:CZ678" si="351">AE669</f>
        <v>7.07</v>
      </c>
      <c r="DA669">
        <f t="shared" ref="DA669:DA678" si="352">AI669</f>
        <v>7.75</v>
      </c>
      <c r="DB669">
        <f t="shared" ref="DB669:DB678" si="353">ROUND(ROUND(AT669*CZ669,2),6)</f>
        <v>0.23</v>
      </c>
      <c r="DC669">
        <f t="shared" ref="DC669:DC678" si="354">ROUND(ROUND(AT669*AG669,2),6)</f>
        <v>0</v>
      </c>
      <c r="DD669" t="s">
        <v>3</v>
      </c>
      <c r="DE669" t="s">
        <v>3</v>
      </c>
      <c r="DF669">
        <f t="shared" ref="DF669:DF678" si="355">ROUND(ROUND(AE669*AI669,2)*CX669,2)</f>
        <v>0</v>
      </c>
      <c r="DG669">
        <f t="shared" ref="DG669:DG689" si="356">ROUND(ROUND(AF669,2)*CX669,2)</f>
        <v>0</v>
      </c>
      <c r="DH669">
        <f t="shared" ref="DH669:DH689" si="357">ROUND(ROUND(AG669,2)*CX669,2)</f>
        <v>0</v>
      </c>
      <c r="DI669">
        <f t="shared" si="338"/>
        <v>0</v>
      </c>
      <c r="DJ669">
        <f t="shared" ref="DJ669:DJ678" si="358">DF669</f>
        <v>0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">
      <c r="A670">
        <f>ROW(Source!A283)</f>
        <v>283</v>
      </c>
      <c r="B670">
        <v>59204059</v>
      </c>
      <c r="C670">
        <v>60527073</v>
      </c>
      <c r="D670">
        <v>58310526</v>
      </c>
      <c r="E670">
        <v>1</v>
      </c>
      <c r="F670">
        <v>1</v>
      </c>
      <c r="G670">
        <v>1080</v>
      </c>
      <c r="H670">
        <v>3</v>
      </c>
      <c r="I670" t="s">
        <v>894</v>
      </c>
      <c r="J670" t="s">
        <v>895</v>
      </c>
      <c r="K670" t="s">
        <v>896</v>
      </c>
      <c r="L670">
        <v>1346</v>
      </c>
      <c r="N670">
        <v>1009</v>
      </c>
      <c r="O670" t="s">
        <v>880</v>
      </c>
      <c r="P670" t="s">
        <v>880</v>
      </c>
      <c r="Q670">
        <v>1</v>
      </c>
      <c r="W670">
        <v>0</v>
      </c>
      <c r="X670">
        <v>-1011812427</v>
      </c>
      <c r="Y670">
        <f t="shared" si="349"/>
        <v>0.05</v>
      </c>
      <c r="AA670">
        <v>272.7</v>
      </c>
      <c r="AB670">
        <v>0</v>
      </c>
      <c r="AC670">
        <v>0</v>
      </c>
      <c r="AD670">
        <v>0</v>
      </c>
      <c r="AE670">
        <v>37.979999999999997</v>
      </c>
      <c r="AF670">
        <v>0</v>
      </c>
      <c r="AG670">
        <v>0</v>
      </c>
      <c r="AH670">
        <v>0</v>
      </c>
      <c r="AI670">
        <v>7.18</v>
      </c>
      <c r="AJ670">
        <v>1</v>
      </c>
      <c r="AK670">
        <v>1</v>
      </c>
      <c r="AL670">
        <v>1</v>
      </c>
      <c r="AM670">
        <v>2</v>
      </c>
      <c r="AN670">
        <v>0</v>
      </c>
      <c r="AO670">
        <v>1</v>
      </c>
      <c r="AP670">
        <v>1</v>
      </c>
      <c r="AQ670">
        <v>0</v>
      </c>
      <c r="AR670">
        <v>0</v>
      </c>
      <c r="AS670" t="s">
        <v>3</v>
      </c>
      <c r="AT670">
        <v>0.05</v>
      </c>
      <c r="AU670" t="s">
        <v>3</v>
      </c>
      <c r="AV670">
        <v>0</v>
      </c>
      <c r="AW670">
        <v>2</v>
      </c>
      <c r="AX670">
        <v>60527093</v>
      </c>
      <c r="AY670">
        <v>1</v>
      </c>
      <c r="AZ670">
        <v>0</v>
      </c>
      <c r="BA670">
        <v>683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v>0</v>
      </c>
      <c r="CX670">
        <f>ROUND(Y670*Source!I283,9)</f>
        <v>0</v>
      </c>
      <c r="CY670">
        <f t="shared" si="350"/>
        <v>272.7</v>
      </c>
      <c r="CZ670">
        <f t="shared" si="351"/>
        <v>37.979999999999997</v>
      </c>
      <c r="DA670">
        <f t="shared" si="352"/>
        <v>7.18</v>
      </c>
      <c r="DB670">
        <f t="shared" si="353"/>
        <v>1.9</v>
      </c>
      <c r="DC670">
        <f t="shared" si="354"/>
        <v>0</v>
      </c>
      <c r="DD670" t="s">
        <v>3</v>
      </c>
      <c r="DE670" t="s">
        <v>3</v>
      </c>
      <c r="DF670">
        <f t="shared" si="355"/>
        <v>0</v>
      </c>
      <c r="DG670">
        <f t="shared" si="356"/>
        <v>0</v>
      </c>
      <c r="DH670">
        <f t="shared" si="357"/>
        <v>0</v>
      </c>
      <c r="DI670">
        <f t="shared" si="338"/>
        <v>0</v>
      </c>
      <c r="DJ670">
        <f t="shared" si="358"/>
        <v>0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">
      <c r="A671">
        <f>ROW(Source!A283)</f>
        <v>283</v>
      </c>
      <c r="B671">
        <v>59204059</v>
      </c>
      <c r="C671">
        <v>60527073</v>
      </c>
      <c r="D671">
        <v>58308933</v>
      </c>
      <c r="E671">
        <v>1</v>
      </c>
      <c r="F671">
        <v>1</v>
      </c>
      <c r="G671">
        <v>1080</v>
      </c>
      <c r="H671">
        <v>3</v>
      </c>
      <c r="I671" t="s">
        <v>897</v>
      </c>
      <c r="J671" t="s">
        <v>898</v>
      </c>
      <c r="K671" t="s">
        <v>899</v>
      </c>
      <c r="L671">
        <v>1348</v>
      </c>
      <c r="N671">
        <v>1009</v>
      </c>
      <c r="O671" t="s">
        <v>900</v>
      </c>
      <c r="P671" t="s">
        <v>900</v>
      </c>
      <c r="Q671">
        <v>1000</v>
      </c>
      <c r="W671">
        <v>0</v>
      </c>
      <c r="X671">
        <v>1469978170</v>
      </c>
      <c r="Y671">
        <f t="shared" si="349"/>
        <v>8.9999999999999996E-7</v>
      </c>
      <c r="AA671">
        <v>73915.41</v>
      </c>
      <c r="AB671">
        <v>0</v>
      </c>
      <c r="AC671">
        <v>0</v>
      </c>
      <c r="AD671">
        <v>0</v>
      </c>
      <c r="AE671">
        <v>3234.81</v>
      </c>
      <c r="AF671">
        <v>0</v>
      </c>
      <c r="AG671">
        <v>0</v>
      </c>
      <c r="AH671">
        <v>0</v>
      </c>
      <c r="AI671">
        <v>22.85</v>
      </c>
      <c r="AJ671">
        <v>1</v>
      </c>
      <c r="AK671">
        <v>1</v>
      </c>
      <c r="AL671">
        <v>1</v>
      </c>
      <c r="AM671">
        <v>2</v>
      </c>
      <c r="AN671">
        <v>0</v>
      </c>
      <c r="AO671">
        <v>1</v>
      </c>
      <c r="AP671">
        <v>1</v>
      </c>
      <c r="AQ671">
        <v>0</v>
      </c>
      <c r="AR671">
        <v>0</v>
      </c>
      <c r="AS671" t="s">
        <v>3</v>
      </c>
      <c r="AT671">
        <v>8.9999999999999996E-7</v>
      </c>
      <c r="AU671" t="s">
        <v>3</v>
      </c>
      <c r="AV671">
        <v>0</v>
      </c>
      <c r="AW671">
        <v>2</v>
      </c>
      <c r="AX671">
        <v>60527094</v>
      </c>
      <c r="AY671">
        <v>1</v>
      </c>
      <c r="AZ671">
        <v>0</v>
      </c>
      <c r="BA671">
        <v>684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V671">
        <v>0</v>
      </c>
      <c r="CW671">
        <v>0</v>
      </c>
      <c r="CX671">
        <f>ROUND(Y671*Source!I283,9)</f>
        <v>0</v>
      </c>
      <c r="CY671">
        <f t="shared" si="350"/>
        <v>73915.41</v>
      </c>
      <c r="CZ671">
        <f t="shared" si="351"/>
        <v>3234.81</v>
      </c>
      <c r="DA671">
        <f t="shared" si="352"/>
        <v>22.85</v>
      </c>
      <c r="DB671">
        <f t="shared" si="353"/>
        <v>0</v>
      </c>
      <c r="DC671">
        <f t="shared" si="354"/>
        <v>0</v>
      </c>
      <c r="DD671" t="s">
        <v>3</v>
      </c>
      <c r="DE671" t="s">
        <v>3</v>
      </c>
      <c r="DF671">
        <f t="shared" si="355"/>
        <v>0</v>
      </c>
      <c r="DG671">
        <f t="shared" si="356"/>
        <v>0</v>
      </c>
      <c r="DH671">
        <f t="shared" si="357"/>
        <v>0</v>
      </c>
      <c r="DI671">
        <f t="shared" si="338"/>
        <v>0</v>
      </c>
      <c r="DJ671">
        <f t="shared" si="358"/>
        <v>0</v>
      </c>
      <c r="DK671">
        <v>0</v>
      </c>
      <c r="DL671" t="s">
        <v>3</v>
      </c>
      <c r="DM671">
        <v>0</v>
      </c>
      <c r="DN671" t="s">
        <v>3</v>
      </c>
      <c r="DO671">
        <v>0</v>
      </c>
    </row>
    <row r="672" spans="1:119" x14ac:dyDescent="0.2">
      <c r="A672">
        <f>ROW(Source!A283)</f>
        <v>283</v>
      </c>
      <c r="B672">
        <v>59204059</v>
      </c>
      <c r="C672">
        <v>60527073</v>
      </c>
      <c r="D672">
        <v>58308746</v>
      </c>
      <c r="E672">
        <v>1</v>
      </c>
      <c r="F672">
        <v>1</v>
      </c>
      <c r="G672">
        <v>1080</v>
      </c>
      <c r="H672">
        <v>3</v>
      </c>
      <c r="I672" t="s">
        <v>901</v>
      </c>
      <c r="J672" t="s">
        <v>902</v>
      </c>
      <c r="K672" t="s">
        <v>903</v>
      </c>
      <c r="L672">
        <v>1339</v>
      </c>
      <c r="N672">
        <v>1007</v>
      </c>
      <c r="O672" t="s">
        <v>893</v>
      </c>
      <c r="P672" t="s">
        <v>893</v>
      </c>
      <c r="Q672">
        <v>1</v>
      </c>
      <c r="W672">
        <v>0</v>
      </c>
      <c r="X672">
        <v>1565098517</v>
      </c>
      <c r="Y672">
        <f t="shared" si="349"/>
        <v>0.19</v>
      </c>
      <c r="AA672">
        <v>759.63</v>
      </c>
      <c r="AB672">
        <v>0</v>
      </c>
      <c r="AC672">
        <v>0</v>
      </c>
      <c r="AD672">
        <v>0</v>
      </c>
      <c r="AE672">
        <v>53.42</v>
      </c>
      <c r="AF672">
        <v>0</v>
      </c>
      <c r="AG672">
        <v>0</v>
      </c>
      <c r="AH672">
        <v>0</v>
      </c>
      <c r="AI672">
        <v>14.22</v>
      </c>
      <c r="AJ672">
        <v>1</v>
      </c>
      <c r="AK672">
        <v>1</v>
      </c>
      <c r="AL672">
        <v>1</v>
      </c>
      <c r="AM672">
        <v>2</v>
      </c>
      <c r="AN672">
        <v>0</v>
      </c>
      <c r="AO672">
        <v>1</v>
      </c>
      <c r="AP672">
        <v>1</v>
      </c>
      <c r="AQ672">
        <v>0</v>
      </c>
      <c r="AR672">
        <v>0</v>
      </c>
      <c r="AS672" t="s">
        <v>3</v>
      </c>
      <c r="AT672">
        <v>0.19</v>
      </c>
      <c r="AU672" t="s">
        <v>3</v>
      </c>
      <c r="AV672">
        <v>0</v>
      </c>
      <c r="AW672">
        <v>2</v>
      </c>
      <c r="AX672">
        <v>60527095</v>
      </c>
      <c r="AY672">
        <v>1</v>
      </c>
      <c r="AZ672">
        <v>0</v>
      </c>
      <c r="BA672">
        <v>685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v>0</v>
      </c>
      <c r="CX672">
        <f>ROUND(Y672*Source!I283,9)</f>
        <v>0</v>
      </c>
      <c r="CY672">
        <f t="shared" si="350"/>
        <v>759.63</v>
      </c>
      <c r="CZ672">
        <f t="shared" si="351"/>
        <v>53.42</v>
      </c>
      <c r="DA672">
        <f t="shared" si="352"/>
        <v>14.22</v>
      </c>
      <c r="DB672">
        <f t="shared" si="353"/>
        <v>10.15</v>
      </c>
      <c r="DC672">
        <f t="shared" si="354"/>
        <v>0</v>
      </c>
      <c r="DD672" t="s">
        <v>3</v>
      </c>
      <c r="DE672" t="s">
        <v>3</v>
      </c>
      <c r="DF672">
        <f t="shared" si="355"/>
        <v>0</v>
      </c>
      <c r="DG672">
        <f t="shared" si="356"/>
        <v>0</v>
      </c>
      <c r="DH672">
        <f t="shared" si="357"/>
        <v>0</v>
      </c>
      <c r="DI672">
        <f t="shared" si="338"/>
        <v>0</v>
      </c>
      <c r="DJ672">
        <f t="shared" si="358"/>
        <v>0</v>
      </c>
      <c r="DK672">
        <v>0</v>
      </c>
      <c r="DL672" t="s">
        <v>3</v>
      </c>
      <c r="DM672">
        <v>0</v>
      </c>
      <c r="DN672" t="s">
        <v>3</v>
      </c>
      <c r="DO672">
        <v>0</v>
      </c>
    </row>
    <row r="673" spans="1:119" x14ac:dyDescent="0.2">
      <c r="A673">
        <f>ROW(Source!A283)</f>
        <v>283</v>
      </c>
      <c r="B673">
        <v>59204059</v>
      </c>
      <c r="C673">
        <v>60527073</v>
      </c>
      <c r="D673">
        <v>58309012</v>
      </c>
      <c r="E673">
        <v>1</v>
      </c>
      <c r="F673">
        <v>1</v>
      </c>
      <c r="G673">
        <v>1080</v>
      </c>
      <c r="H673">
        <v>3</v>
      </c>
      <c r="I673" t="s">
        <v>904</v>
      </c>
      <c r="J673" t="s">
        <v>905</v>
      </c>
      <c r="K673" t="s">
        <v>906</v>
      </c>
      <c r="L673">
        <v>1339</v>
      </c>
      <c r="N673">
        <v>1007</v>
      </c>
      <c r="O673" t="s">
        <v>893</v>
      </c>
      <c r="P673" t="s">
        <v>893</v>
      </c>
      <c r="Q673">
        <v>1</v>
      </c>
      <c r="W673">
        <v>0</v>
      </c>
      <c r="X673">
        <v>-388798825</v>
      </c>
      <c r="Y673">
        <f t="shared" si="349"/>
        <v>0.34200000000000003</v>
      </c>
      <c r="AA673">
        <v>94.23</v>
      </c>
      <c r="AB673">
        <v>0</v>
      </c>
      <c r="AC673">
        <v>0</v>
      </c>
      <c r="AD673">
        <v>0</v>
      </c>
      <c r="AE673">
        <v>5.82</v>
      </c>
      <c r="AF673">
        <v>0</v>
      </c>
      <c r="AG673">
        <v>0</v>
      </c>
      <c r="AH673">
        <v>0</v>
      </c>
      <c r="AI673">
        <v>16.190000000000001</v>
      </c>
      <c r="AJ673">
        <v>1</v>
      </c>
      <c r="AK673">
        <v>1</v>
      </c>
      <c r="AL673">
        <v>1</v>
      </c>
      <c r="AM673">
        <v>2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0.34200000000000003</v>
      </c>
      <c r="AU673" t="s">
        <v>3</v>
      </c>
      <c r="AV673">
        <v>0</v>
      </c>
      <c r="AW673">
        <v>2</v>
      </c>
      <c r="AX673">
        <v>60527096</v>
      </c>
      <c r="AY673">
        <v>1</v>
      </c>
      <c r="AZ673">
        <v>0</v>
      </c>
      <c r="BA673">
        <v>686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V673">
        <v>0</v>
      </c>
      <c r="CW673">
        <v>0</v>
      </c>
      <c r="CX673">
        <f>ROUND(Y673*Source!I283,9)</f>
        <v>0</v>
      </c>
      <c r="CY673">
        <f t="shared" si="350"/>
        <v>94.23</v>
      </c>
      <c r="CZ673">
        <f t="shared" si="351"/>
        <v>5.82</v>
      </c>
      <c r="DA673">
        <f t="shared" si="352"/>
        <v>16.190000000000001</v>
      </c>
      <c r="DB673">
        <f t="shared" si="353"/>
        <v>1.99</v>
      </c>
      <c r="DC673">
        <f t="shared" si="354"/>
        <v>0</v>
      </c>
      <c r="DD673" t="s">
        <v>3</v>
      </c>
      <c r="DE673" t="s">
        <v>3</v>
      </c>
      <c r="DF673">
        <f t="shared" si="355"/>
        <v>0</v>
      </c>
      <c r="DG673">
        <f t="shared" si="356"/>
        <v>0</v>
      </c>
      <c r="DH673">
        <f t="shared" si="357"/>
        <v>0</v>
      </c>
      <c r="DI673">
        <f t="shared" si="338"/>
        <v>0</v>
      </c>
      <c r="DJ673">
        <f t="shared" si="358"/>
        <v>0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">
      <c r="A674">
        <f>ROW(Source!A283)</f>
        <v>283</v>
      </c>
      <c r="B674">
        <v>59204059</v>
      </c>
      <c r="C674">
        <v>60527073</v>
      </c>
      <c r="D674">
        <v>58309084</v>
      </c>
      <c r="E674">
        <v>1</v>
      </c>
      <c r="F674">
        <v>1</v>
      </c>
      <c r="G674">
        <v>1080</v>
      </c>
      <c r="H674">
        <v>3</v>
      </c>
      <c r="I674" t="s">
        <v>907</v>
      </c>
      <c r="J674" t="s">
        <v>908</v>
      </c>
      <c r="K674" t="s">
        <v>909</v>
      </c>
      <c r="L674">
        <v>1348</v>
      </c>
      <c r="N674">
        <v>1009</v>
      </c>
      <c r="O674" t="s">
        <v>900</v>
      </c>
      <c r="P674" t="s">
        <v>900</v>
      </c>
      <c r="Q674">
        <v>1000</v>
      </c>
      <c r="W674">
        <v>0</v>
      </c>
      <c r="X674">
        <v>356473523</v>
      </c>
      <c r="Y674">
        <f t="shared" si="349"/>
        <v>8.7000000000000001E-4</v>
      </c>
      <c r="AA674">
        <v>55779.05</v>
      </c>
      <c r="AB674">
        <v>0</v>
      </c>
      <c r="AC674">
        <v>0</v>
      </c>
      <c r="AD674">
        <v>0</v>
      </c>
      <c r="AE674">
        <v>16214.84</v>
      </c>
      <c r="AF674">
        <v>0</v>
      </c>
      <c r="AG674">
        <v>0</v>
      </c>
      <c r="AH674">
        <v>0</v>
      </c>
      <c r="AI674">
        <v>3.44</v>
      </c>
      <c r="AJ674">
        <v>1</v>
      </c>
      <c r="AK674">
        <v>1</v>
      </c>
      <c r="AL674">
        <v>1</v>
      </c>
      <c r="AM674">
        <v>2</v>
      </c>
      <c r="AN674">
        <v>0</v>
      </c>
      <c r="AO674">
        <v>1</v>
      </c>
      <c r="AP674">
        <v>1</v>
      </c>
      <c r="AQ674">
        <v>0</v>
      </c>
      <c r="AR674">
        <v>0</v>
      </c>
      <c r="AS674" t="s">
        <v>3</v>
      </c>
      <c r="AT674">
        <v>8.7000000000000001E-4</v>
      </c>
      <c r="AU674" t="s">
        <v>3</v>
      </c>
      <c r="AV674">
        <v>0</v>
      </c>
      <c r="AW674">
        <v>2</v>
      </c>
      <c r="AX674">
        <v>60527097</v>
      </c>
      <c r="AY674">
        <v>1</v>
      </c>
      <c r="AZ674">
        <v>0</v>
      </c>
      <c r="BA674">
        <v>687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v>0</v>
      </c>
      <c r="CX674">
        <f>ROUND(Y674*Source!I283,9)</f>
        <v>0</v>
      </c>
      <c r="CY674">
        <f t="shared" si="350"/>
        <v>55779.05</v>
      </c>
      <c r="CZ674">
        <f t="shared" si="351"/>
        <v>16214.84</v>
      </c>
      <c r="DA674">
        <f t="shared" si="352"/>
        <v>3.44</v>
      </c>
      <c r="DB674">
        <f t="shared" si="353"/>
        <v>14.11</v>
      </c>
      <c r="DC674">
        <f t="shared" si="354"/>
        <v>0</v>
      </c>
      <c r="DD674" t="s">
        <v>3</v>
      </c>
      <c r="DE674" t="s">
        <v>3</v>
      </c>
      <c r="DF674">
        <f t="shared" si="355"/>
        <v>0</v>
      </c>
      <c r="DG674">
        <f t="shared" si="356"/>
        <v>0</v>
      </c>
      <c r="DH674">
        <f t="shared" si="357"/>
        <v>0</v>
      </c>
      <c r="DI674">
        <f t="shared" si="338"/>
        <v>0</v>
      </c>
      <c r="DJ674">
        <f t="shared" si="358"/>
        <v>0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">
      <c r="A675">
        <f>ROW(Source!A283)</f>
        <v>283</v>
      </c>
      <c r="B675">
        <v>59204059</v>
      </c>
      <c r="C675">
        <v>60527073</v>
      </c>
      <c r="D675">
        <v>58309253</v>
      </c>
      <c r="E675">
        <v>1</v>
      </c>
      <c r="F675">
        <v>1</v>
      </c>
      <c r="G675">
        <v>1080</v>
      </c>
      <c r="H675">
        <v>3</v>
      </c>
      <c r="I675" t="s">
        <v>910</v>
      </c>
      <c r="J675" t="s">
        <v>911</v>
      </c>
      <c r="K675" t="s">
        <v>912</v>
      </c>
      <c r="L675">
        <v>1346</v>
      </c>
      <c r="N675">
        <v>1009</v>
      </c>
      <c r="O675" t="s">
        <v>880</v>
      </c>
      <c r="P675" t="s">
        <v>880</v>
      </c>
      <c r="Q675">
        <v>1</v>
      </c>
      <c r="W675">
        <v>0</v>
      </c>
      <c r="X675">
        <v>1135396300</v>
      </c>
      <c r="Y675">
        <f t="shared" si="349"/>
        <v>0.1</v>
      </c>
      <c r="AA675">
        <v>85.4</v>
      </c>
      <c r="AB675">
        <v>0</v>
      </c>
      <c r="AC675">
        <v>0</v>
      </c>
      <c r="AD675">
        <v>0</v>
      </c>
      <c r="AE675">
        <v>20.190000000000001</v>
      </c>
      <c r="AF675">
        <v>0</v>
      </c>
      <c r="AG675">
        <v>0</v>
      </c>
      <c r="AH675">
        <v>0</v>
      </c>
      <c r="AI675">
        <v>4.2300000000000004</v>
      </c>
      <c r="AJ675">
        <v>1</v>
      </c>
      <c r="AK675">
        <v>1</v>
      </c>
      <c r="AL675">
        <v>1</v>
      </c>
      <c r="AM675">
        <v>2</v>
      </c>
      <c r="AN675">
        <v>0</v>
      </c>
      <c r="AO675">
        <v>1</v>
      </c>
      <c r="AP675">
        <v>1</v>
      </c>
      <c r="AQ675">
        <v>0</v>
      </c>
      <c r="AR675">
        <v>0</v>
      </c>
      <c r="AS675" t="s">
        <v>3</v>
      </c>
      <c r="AT675">
        <v>0.1</v>
      </c>
      <c r="AU675" t="s">
        <v>3</v>
      </c>
      <c r="AV675">
        <v>0</v>
      </c>
      <c r="AW675">
        <v>2</v>
      </c>
      <c r="AX675">
        <v>60527098</v>
      </c>
      <c r="AY675">
        <v>1</v>
      </c>
      <c r="AZ675">
        <v>0</v>
      </c>
      <c r="BA675">
        <v>688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V675">
        <v>0</v>
      </c>
      <c r="CW675">
        <v>0</v>
      </c>
      <c r="CX675">
        <f>ROUND(Y675*Source!I283,9)</f>
        <v>0</v>
      </c>
      <c r="CY675">
        <f t="shared" si="350"/>
        <v>85.4</v>
      </c>
      <c r="CZ675">
        <f t="shared" si="351"/>
        <v>20.190000000000001</v>
      </c>
      <c r="DA675">
        <f t="shared" si="352"/>
        <v>4.2300000000000004</v>
      </c>
      <c r="DB675">
        <f t="shared" si="353"/>
        <v>2.02</v>
      </c>
      <c r="DC675">
        <f t="shared" si="354"/>
        <v>0</v>
      </c>
      <c r="DD675" t="s">
        <v>3</v>
      </c>
      <c r="DE675" t="s">
        <v>3</v>
      </c>
      <c r="DF675">
        <f t="shared" si="355"/>
        <v>0</v>
      </c>
      <c r="DG675">
        <f t="shared" si="356"/>
        <v>0</v>
      </c>
      <c r="DH675">
        <f t="shared" si="357"/>
        <v>0</v>
      </c>
      <c r="DI675">
        <f t="shared" si="338"/>
        <v>0</v>
      </c>
      <c r="DJ675">
        <f t="shared" si="358"/>
        <v>0</v>
      </c>
      <c r="DK675">
        <v>0</v>
      </c>
      <c r="DL675" t="s">
        <v>3</v>
      </c>
      <c r="DM675">
        <v>0</v>
      </c>
      <c r="DN675" t="s">
        <v>3</v>
      </c>
      <c r="DO675">
        <v>0</v>
      </c>
    </row>
    <row r="676" spans="1:119" x14ac:dyDescent="0.2">
      <c r="A676">
        <f>ROW(Source!A283)</f>
        <v>283</v>
      </c>
      <c r="B676">
        <v>59204059</v>
      </c>
      <c r="C676">
        <v>60527073</v>
      </c>
      <c r="D676">
        <v>58309395</v>
      </c>
      <c r="E676">
        <v>1</v>
      </c>
      <c r="F676">
        <v>1</v>
      </c>
      <c r="G676">
        <v>1080</v>
      </c>
      <c r="H676">
        <v>3</v>
      </c>
      <c r="I676" t="s">
        <v>913</v>
      </c>
      <c r="J676" t="s">
        <v>914</v>
      </c>
      <c r="K676" t="s">
        <v>915</v>
      </c>
      <c r="L676">
        <v>1348</v>
      </c>
      <c r="N676">
        <v>1009</v>
      </c>
      <c r="O676" t="s">
        <v>900</v>
      </c>
      <c r="P676" t="s">
        <v>900</v>
      </c>
      <c r="Q676">
        <v>1000</v>
      </c>
      <c r="W676">
        <v>0</v>
      </c>
      <c r="X676">
        <v>1017087992</v>
      </c>
      <c r="Y676">
        <f t="shared" si="349"/>
        <v>4.0000000000000002E-4</v>
      </c>
      <c r="AA676">
        <v>62739.3</v>
      </c>
      <c r="AB676">
        <v>0</v>
      </c>
      <c r="AC676">
        <v>0</v>
      </c>
      <c r="AD676">
        <v>0</v>
      </c>
      <c r="AE676">
        <v>35445.93</v>
      </c>
      <c r="AF676">
        <v>0</v>
      </c>
      <c r="AG676">
        <v>0</v>
      </c>
      <c r="AH676">
        <v>0</v>
      </c>
      <c r="AI676">
        <v>1.77</v>
      </c>
      <c r="AJ676">
        <v>1</v>
      </c>
      <c r="AK676">
        <v>1</v>
      </c>
      <c r="AL676">
        <v>1</v>
      </c>
      <c r="AM676">
        <v>2</v>
      </c>
      <c r="AN676">
        <v>0</v>
      </c>
      <c r="AO676">
        <v>1</v>
      </c>
      <c r="AP676">
        <v>1</v>
      </c>
      <c r="AQ676">
        <v>0</v>
      </c>
      <c r="AR676">
        <v>0</v>
      </c>
      <c r="AS676" t="s">
        <v>3</v>
      </c>
      <c r="AT676">
        <v>4.0000000000000002E-4</v>
      </c>
      <c r="AU676" t="s">
        <v>3</v>
      </c>
      <c r="AV676">
        <v>0</v>
      </c>
      <c r="AW676">
        <v>2</v>
      </c>
      <c r="AX676">
        <v>60527099</v>
      </c>
      <c r="AY676">
        <v>1</v>
      </c>
      <c r="AZ676">
        <v>0</v>
      </c>
      <c r="BA676">
        <v>689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v>0</v>
      </c>
      <c r="CX676">
        <f>ROUND(Y676*Source!I283,9)</f>
        <v>0</v>
      </c>
      <c r="CY676">
        <f t="shared" si="350"/>
        <v>62739.3</v>
      </c>
      <c r="CZ676">
        <f t="shared" si="351"/>
        <v>35445.93</v>
      </c>
      <c r="DA676">
        <f t="shared" si="352"/>
        <v>1.77</v>
      </c>
      <c r="DB676">
        <f t="shared" si="353"/>
        <v>14.18</v>
      </c>
      <c r="DC676">
        <f t="shared" si="354"/>
        <v>0</v>
      </c>
      <c r="DD676" t="s">
        <v>3</v>
      </c>
      <c r="DE676" t="s">
        <v>3</v>
      </c>
      <c r="DF676">
        <f t="shared" si="355"/>
        <v>0</v>
      </c>
      <c r="DG676">
        <f t="shared" si="356"/>
        <v>0</v>
      </c>
      <c r="DH676">
        <f t="shared" si="357"/>
        <v>0</v>
      </c>
      <c r="DI676">
        <f t="shared" si="338"/>
        <v>0</v>
      </c>
      <c r="DJ676">
        <f t="shared" si="358"/>
        <v>0</v>
      </c>
      <c r="DK676">
        <v>0</v>
      </c>
      <c r="DL676" t="s">
        <v>3</v>
      </c>
      <c r="DM676">
        <v>0</v>
      </c>
      <c r="DN676" t="s">
        <v>3</v>
      </c>
      <c r="DO676">
        <v>0</v>
      </c>
    </row>
    <row r="677" spans="1:119" x14ac:dyDescent="0.2">
      <c r="A677">
        <f>ROW(Source!A283)</f>
        <v>283</v>
      </c>
      <c r="B677">
        <v>59204059</v>
      </c>
      <c r="C677">
        <v>60527073</v>
      </c>
      <c r="D677">
        <v>58326216</v>
      </c>
      <c r="E677">
        <v>1</v>
      </c>
      <c r="F677">
        <v>1</v>
      </c>
      <c r="G677">
        <v>1080</v>
      </c>
      <c r="H677">
        <v>3</v>
      </c>
      <c r="I677" t="s">
        <v>46</v>
      </c>
      <c r="J677" t="s">
        <v>49</v>
      </c>
      <c r="K677" t="s">
        <v>47</v>
      </c>
      <c r="L677">
        <v>1355</v>
      </c>
      <c r="N677">
        <v>1010</v>
      </c>
      <c r="O677" t="s">
        <v>48</v>
      </c>
      <c r="P677" t="s">
        <v>48</v>
      </c>
      <c r="Q677">
        <v>100</v>
      </c>
      <c r="W677">
        <v>0</v>
      </c>
      <c r="X677">
        <v>1873919888</v>
      </c>
      <c r="Y677">
        <f t="shared" si="349"/>
        <v>0.7</v>
      </c>
      <c r="AA677">
        <v>1468.15</v>
      </c>
      <c r="AB677">
        <v>0</v>
      </c>
      <c r="AC677">
        <v>0</v>
      </c>
      <c r="AD677">
        <v>0</v>
      </c>
      <c r="AE677">
        <v>526.22</v>
      </c>
      <c r="AF677">
        <v>0</v>
      </c>
      <c r="AG677">
        <v>0</v>
      </c>
      <c r="AH677">
        <v>0</v>
      </c>
      <c r="AI677">
        <v>2.79</v>
      </c>
      <c r="AJ677">
        <v>1</v>
      </c>
      <c r="AK677">
        <v>1</v>
      </c>
      <c r="AL677">
        <v>1</v>
      </c>
      <c r="AM677">
        <v>0</v>
      </c>
      <c r="AN677">
        <v>0</v>
      </c>
      <c r="AO677">
        <v>0</v>
      </c>
      <c r="AP677">
        <v>1</v>
      </c>
      <c r="AQ677">
        <v>0</v>
      </c>
      <c r="AR677">
        <v>0</v>
      </c>
      <c r="AS677" t="s">
        <v>3</v>
      </c>
      <c r="AT677">
        <v>0.7</v>
      </c>
      <c r="AU677" t="s">
        <v>3</v>
      </c>
      <c r="AV677">
        <v>0</v>
      </c>
      <c r="AW677">
        <v>1</v>
      </c>
      <c r="AX677">
        <v>-1</v>
      </c>
      <c r="AY677">
        <v>0</v>
      </c>
      <c r="AZ677">
        <v>0</v>
      </c>
      <c r="BA677" t="s">
        <v>3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ROUND(Y677*Source!I283,9)</f>
        <v>0</v>
      </c>
      <c r="CY677">
        <f t="shared" si="350"/>
        <v>1468.15</v>
      </c>
      <c r="CZ677">
        <f t="shared" si="351"/>
        <v>526.22</v>
      </c>
      <c r="DA677">
        <f t="shared" si="352"/>
        <v>2.79</v>
      </c>
      <c r="DB677">
        <f t="shared" si="353"/>
        <v>368.35</v>
      </c>
      <c r="DC677">
        <f t="shared" si="354"/>
        <v>0</v>
      </c>
      <c r="DD677" t="s">
        <v>3</v>
      </c>
      <c r="DE677" t="s">
        <v>3</v>
      </c>
      <c r="DF677">
        <f t="shared" si="355"/>
        <v>0</v>
      </c>
      <c r="DG677">
        <f t="shared" si="356"/>
        <v>0</v>
      </c>
      <c r="DH677">
        <f t="shared" si="357"/>
        <v>0</v>
      </c>
      <c r="DI677">
        <f t="shared" si="338"/>
        <v>0</v>
      </c>
      <c r="DJ677">
        <f t="shared" si="358"/>
        <v>0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">
      <c r="A678">
        <f>ROW(Source!A283)</f>
        <v>283</v>
      </c>
      <c r="B678">
        <v>59204059</v>
      </c>
      <c r="C678">
        <v>60527073</v>
      </c>
      <c r="D678">
        <v>58321777</v>
      </c>
      <c r="E678">
        <v>1</v>
      </c>
      <c r="F678">
        <v>1</v>
      </c>
      <c r="G678">
        <v>1080</v>
      </c>
      <c r="H678">
        <v>3</v>
      </c>
      <c r="I678" t="s">
        <v>32</v>
      </c>
      <c r="J678" t="s">
        <v>35</v>
      </c>
      <c r="K678" t="s">
        <v>33</v>
      </c>
      <c r="L678">
        <v>1301</v>
      </c>
      <c r="N678">
        <v>1003</v>
      </c>
      <c r="O678" t="s">
        <v>34</v>
      </c>
      <c r="P678" t="s">
        <v>34</v>
      </c>
      <c r="Q678">
        <v>1</v>
      </c>
      <c r="W678">
        <v>0</v>
      </c>
      <c r="X678">
        <v>949658601</v>
      </c>
      <c r="Y678">
        <f t="shared" si="349"/>
        <v>100</v>
      </c>
      <c r="AA678">
        <v>523.5</v>
      </c>
      <c r="AB678">
        <v>0</v>
      </c>
      <c r="AC678">
        <v>0</v>
      </c>
      <c r="AD678">
        <v>0</v>
      </c>
      <c r="AE678">
        <v>28.1</v>
      </c>
      <c r="AF678">
        <v>0</v>
      </c>
      <c r="AG678">
        <v>0</v>
      </c>
      <c r="AH678">
        <v>0</v>
      </c>
      <c r="AI678">
        <v>18.63</v>
      </c>
      <c r="AJ678">
        <v>1</v>
      </c>
      <c r="AK678">
        <v>1</v>
      </c>
      <c r="AL678">
        <v>1</v>
      </c>
      <c r="AM678">
        <v>0</v>
      </c>
      <c r="AN678">
        <v>0</v>
      </c>
      <c r="AO678">
        <v>0</v>
      </c>
      <c r="AP678">
        <v>1</v>
      </c>
      <c r="AQ678">
        <v>0</v>
      </c>
      <c r="AR678">
        <v>0</v>
      </c>
      <c r="AS678" t="s">
        <v>3</v>
      </c>
      <c r="AT678">
        <v>100</v>
      </c>
      <c r="AU678" t="s">
        <v>3</v>
      </c>
      <c r="AV678">
        <v>0</v>
      </c>
      <c r="AW678">
        <v>1</v>
      </c>
      <c r="AX678">
        <v>-1</v>
      </c>
      <c r="AY678">
        <v>0</v>
      </c>
      <c r="AZ678">
        <v>0</v>
      </c>
      <c r="BA678" t="s">
        <v>3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v>0</v>
      </c>
      <c r="CX678">
        <f>ROUND(Y678*Source!I283,9)</f>
        <v>0</v>
      </c>
      <c r="CY678">
        <f t="shared" si="350"/>
        <v>523.5</v>
      </c>
      <c r="CZ678">
        <f t="shared" si="351"/>
        <v>28.1</v>
      </c>
      <c r="DA678">
        <f t="shared" si="352"/>
        <v>18.63</v>
      </c>
      <c r="DB678">
        <f t="shared" si="353"/>
        <v>2810</v>
      </c>
      <c r="DC678">
        <f t="shared" si="354"/>
        <v>0</v>
      </c>
      <c r="DD678" t="s">
        <v>3</v>
      </c>
      <c r="DE678" t="s">
        <v>3</v>
      </c>
      <c r="DF678">
        <f t="shared" si="355"/>
        <v>0</v>
      </c>
      <c r="DG678">
        <f t="shared" si="356"/>
        <v>0</v>
      </c>
      <c r="DH678">
        <f t="shared" si="357"/>
        <v>0</v>
      </c>
      <c r="DI678">
        <f t="shared" si="338"/>
        <v>0</v>
      </c>
      <c r="DJ678">
        <f t="shared" si="358"/>
        <v>0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">
      <c r="A679">
        <f>ROW(Source!A288)</f>
        <v>288</v>
      </c>
      <c r="B679">
        <v>59204062</v>
      </c>
      <c r="C679">
        <v>60527105</v>
      </c>
      <c r="D679">
        <v>58266404</v>
      </c>
      <c r="E679">
        <v>1080</v>
      </c>
      <c r="F679">
        <v>1</v>
      </c>
      <c r="G679">
        <v>1080</v>
      </c>
      <c r="H679">
        <v>1</v>
      </c>
      <c r="I679" t="s">
        <v>859</v>
      </c>
      <c r="J679" t="s">
        <v>3</v>
      </c>
      <c r="K679" t="s">
        <v>860</v>
      </c>
      <c r="L679">
        <v>1191</v>
      </c>
      <c r="N679">
        <v>1013</v>
      </c>
      <c r="O679" t="s">
        <v>861</v>
      </c>
      <c r="P679" t="s">
        <v>861</v>
      </c>
      <c r="Q679">
        <v>1</v>
      </c>
      <c r="W679">
        <v>0</v>
      </c>
      <c r="X679">
        <v>476480486</v>
      </c>
      <c r="Y679">
        <f>((AT679*1.15)*1.1)</f>
        <v>24.186800000000002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1</v>
      </c>
      <c r="AL679">
        <v>1</v>
      </c>
      <c r="AM679">
        <v>-2</v>
      </c>
      <c r="AN679">
        <v>0</v>
      </c>
      <c r="AO679">
        <v>1</v>
      </c>
      <c r="AP679">
        <v>1</v>
      </c>
      <c r="AQ679">
        <v>0</v>
      </c>
      <c r="AR679">
        <v>0</v>
      </c>
      <c r="AS679" t="s">
        <v>3</v>
      </c>
      <c r="AT679">
        <v>19.12</v>
      </c>
      <c r="AU679" t="s">
        <v>26</v>
      </c>
      <c r="AV679">
        <v>1</v>
      </c>
      <c r="AW679">
        <v>2</v>
      </c>
      <c r="AX679">
        <v>60527116</v>
      </c>
      <c r="AY679">
        <v>1</v>
      </c>
      <c r="AZ679">
        <v>0</v>
      </c>
      <c r="BA679">
        <v>693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U679">
        <f>ROUND(AT679*Source!I288*AH679*AL679,2)</f>
        <v>0</v>
      </c>
      <c r="CV679">
        <f>ROUND(Y679*Source!I288,9)</f>
        <v>38.698880000000003</v>
      </c>
      <c r="CW679">
        <v>0</v>
      </c>
      <c r="CX679">
        <f>ROUND(Y679*Source!I288,9)</f>
        <v>38.698880000000003</v>
      </c>
      <c r="CY679">
        <f>AD679</f>
        <v>0</v>
      </c>
      <c r="CZ679">
        <f>AH679</f>
        <v>0</v>
      </c>
      <c r="DA679">
        <f>AL679</f>
        <v>1</v>
      </c>
      <c r="DB679">
        <f>ROUND(((ROUND(AT679*CZ679,2)*1.15)*1.1),6)</f>
        <v>0</v>
      </c>
      <c r="DC679">
        <f>ROUND(((ROUND(AT679*AG679,2)*1.15)*1.1),6)</f>
        <v>0</v>
      </c>
      <c r="DD679" t="s">
        <v>3</v>
      </c>
      <c r="DE679" t="s">
        <v>3</v>
      </c>
      <c r="DF679">
        <f t="shared" ref="DF679:DF693" si="359">ROUND(ROUND(AE679,2)*CX679,2)</f>
        <v>0</v>
      </c>
      <c r="DG679">
        <f t="shared" si="356"/>
        <v>0</v>
      </c>
      <c r="DH679">
        <f t="shared" si="357"/>
        <v>0</v>
      </c>
      <c r="DI679">
        <f t="shared" si="338"/>
        <v>0</v>
      </c>
      <c r="DJ679">
        <f>DI679</f>
        <v>0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">
      <c r="A680">
        <f>ROW(Source!A288)</f>
        <v>288</v>
      </c>
      <c r="B680">
        <v>59204062</v>
      </c>
      <c r="C680">
        <v>60527105</v>
      </c>
      <c r="D680">
        <v>58340578</v>
      </c>
      <c r="E680">
        <v>1</v>
      </c>
      <c r="F680">
        <v>1</v>
      </c>
      <c r="G680">
        <v>1080</v>
      </c>
      <c r="H680">
        <v>2</v>
      </c>
      <c r="I680" t="s">
        <v>862</v>
      </c>
      <c r="J680" t="s">
        <v>863</v>
      </c>
      <c r="K680" t="s">
        <v>864</v>
      </c>
      <c r="L680">
        <v>1368</v>
      </c>
      <c r="N680">
        <v>1011</v>
      </c>
      <c r="O680" t="s">
        <v>865</v>
      </c>
      <c r="P680" t="s">
        <v>865</v>
      </c>
      <c r="Q680">
        <v>1</v>
      </c>
      <c r="W680">
        <v>0</v>
      </c>
      <c r="X680">
        <v>-1985943078</v>
      </c>
      <c r="Y680">
        <f>((AT680*1.25)*1.1)</f>
        <v>1.3750000000000002E-2</v>
      </c>
      <c r="AA680">
        <v>0</v>
      </c>
      <c r="AB680">
        <v>88.67</v>
      </c>
      <c r="AC680">
        <v>13.47</v>
      </c>
      <c r="AD680">
        <v>0</v>
      </c>
      <c r="AE680">
        <v>0</v>
      </c>
      <c r="AF680">
        <v>83.1</v>
      </c>
      <c r="AG680">
        <v>12.62</v>
      </c>
      <c r="AH680">
        <v>0</v>
      </c>
      <c r="AI680">
        <v>1</v>
      </c>
      <c r="AJ680">
        <v>1</v>
      </c>
      <c r="AK680">
        <v>1</v>
      </c>
      <c r="AL680">
        <v>1</v>
      </c>
      <c r="AM680">
        <v>-2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0.01</v>
      </c>
      <c r="AU680" t="s">
        <v>25</v>
      </c>
      <c r="AV680">
        <v>0</v>
      </c>
      <c r="AW680">
        <v>2</v>
      </c>
      <c r="AX680">
        <v>60527117</v>
      </c>
      <c r="AY680">
        <v>1</v>
      </c>
      <c r="AZ680">
        <v>0</v>
      </c>
      <c r="BA680">
        <v>694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f>ROUND(Y680*Source!I288*DO680,9)</f>
        <v>0.27764</v>
      </c>
      <c r="CX680">
        <f>ROUND(Y680*Source!I288,9)</f>
        <v>2.1999999999999999E-2</v>
      </c>
      <c r="CY680">
        <f>AB680</f>
        <v>88.67</v>
      </c>
      <c r="CZ680">
        <f>AF680</f>
        <v>83.1</v>
      </c>
      <c r="DA680">
        <f>AJ680</f>
        <v>1</v>
      </c>
      <c r="DB680">
        <f>ROUND(((ROUND(AT680*CZ680,2)*1.25)*1.1),6)</f>
        <v>1.1412500000000001</v>
      </c>
      <c r="DC680">
        <f>ROUND(((ROUND(AT680*AG680,2)*1.25)*1.1),6)</f>
        <v>0.17874999999999999</v>
      </c>
      <c r="DD680" t="s">
        <v>3</v>
      </c>
      <c r="DE680" t="s">
        <v>3</v>
      </c>
      <c r="DF680">
        <f t="shared" si="359"/>
        <v>0</v>
      </c>
      <c r="DG680">
        <f t="shared" si="356"/>
        <v>1.83</v>
      </c>
      <c r="DH680">
        <f t="shared" si="357"/>
        <v>0.28000000000000003</v>
      </c>
      <c r="DI680">
        <f t="shared" si="338"/>
        <v>0</v>
      </c>
      <c r="DJ680">
        <f>DG680</f>
        <v>1.83</v>
      </c>
      <c r="DK680">
        <v>0</v>
      </c>
      <c r="DL680" t="s">
        <v>867</v>
      </c>
      <c r="DM680">
        <v>0</v>
      </c>
      <c r="DN680" t="s">
        <v>861</v>
      </c>
      <c r="DO680">
        <v>12.62</v>
      </c>
    </row>
    <row r="681" spans="1:119" x14ac:dyDescent="0.2">
      <c r="A681">
        <f>ROW(Source!A288)</f>
        <v>288</v>
      </c>
      <c r="B681">
        <v>59204062</v>
      </c>
      <c r="C681">
        <v>60527105</v>
      </c>
      <c r="D681">
        <v>58340697</v>
      </c>
      <c r="E681">
        <v>1</v>
      </c>
      <c r="F681">
        <v>1</v>
      </c>
      <c r="G681">
        <v>1080</v>
      </c>
      <c r="H681">
        <v>2</v>
      </c>
      <c r="I681" t="s">
        <v>868</v>
      </c>
      <c r="J681" t="s">
        <v>869</v>
      </c>
      <c r="K681" t="s">
        <v>870</v>
      </c>
      <c r="L681">
        <v>1368</v>
      </c>
      <c r="N681">
        <v>1011</v>
      </c>
      <c r="O681" t="s">
        <v>865</v>
      </c>
      <c r="P681" t="s">
        <v>865</v>
      </c>
      <c r="Q681">
        <v>1</v>
      </c>
      <c r="W681">
        <v>0</v>
      </c>
      <c r="X681">
        <v>2147454900</v>
      </c>
      <c r="Y681">
        <f>((AT681*1.25)*1.1)</f>
        <v>1.7187500000000002</v>
      </c>
      <c r="AA681">
        <v>0</v>
      </c>
      <c r="AB681">
        <v>0.85</v>
      </c>
      <c r="AC681">
        <v>0</v>
      </c>
      <c r="AD681">
        <v>0</v>
      </c>
      <c r="AE681">
        <v>0</v>
      </c>
      <c r="AF681">
        <v>0.8</v>
      </c>
      <c r="AG681">
        <v>0</v>
      </c>
      <c r="AH681">
        <v>0</v>
      </c>
      <c r="AI681">
        <v>1</v>
      </c>
      <c r="AJ681">
        <v>1</v>
      </c>
      <c r="AK681">
        <v>1</v>
      </c>
      <c r="AL681">
        <v>1</v>
      </c>
      <c r="AM681">
        <v>-2</v>
      </c>
      <c r="AN681">
        <v>0</v>
      </c>
      <c r="AO681">
        <v>1</v>
      </c>
      <c r="AP681">
        <v>1</v>
      </c>
      <c r="AQ681">
        <v>0</v>
      </c>
      <c r="AR681">
        <v>0</v>
      </c>
      <c r="AS681" t="s">
        <v>3</v>
      </c>
      <c r="AT681">
        <v>1.25</v>
      </c>
      <c r="AU681" t="s">
        <v>25</v>
      </c>
      <c r="AV681">
        <v>0</v>
      </c>
      <c r="AW681">
        <v>2</v>
      </c>
      <c r="AX681">
        <v>60527119</v>
      </c>
      <c r="AY681">
        <v>1</v>
      </c>
      <c r="AZ681">
        <v>0</v>
      </c>
      <c r="BA681">
        <v>695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V681">
        <v>0</v>
      </c>
      <c r="CW681">
        <f>ROUND(Y681*Source!I288*DO681,9)</f>
        <v>0</v>
      </c>
      <c r="CX681">
        <f>ROUND(Y681*Source!I288,9)</f>
        <v>2.75</v>
      </c>
      <c r="CY681">
        <f>AB681</f>
        <v>0.85</v>
      </c>
      <c r="CZ681">
        <f>AF681</f>
        <v>0.8</v>
      </c>
      <c r="DA681">
        <f>AJ681</f>
        <v>1</v>
      </c>
      <c r="DB681">
        <f>ROUND(((ROUND(AT681*CZ681,2)*1.25)*1.1),6)</f>
        <v>1.375</v>
      </c>
      <c r="DC681">
        <f>ROUND(((ROUND(AT681*AG681,2)*1.25)*1.1),6)</f>
        <v>0</v>
      </c>
      <c r="DD681" t="s">
        <v>3</v>
      </c>
      <c r="DE681" t="s">
        <v>3</v>
      </c>
      <c r="DF681">
        <f t="shared" si="359"/>
        <v>0</v>
      </c>
      <c r="DG681">
        <f t="shared" si="356"/>
        <v>2.2000000000000002</v>
      </c>
      <c r="DH681">
        <f t="shared" si="357"/>
        <v>0</v>
      </c>
      <c r="DI681">
        <f t="shared" si="338"/>
        <v>0</v>
      </c>
      <c r="DJ681">
        <f>DG681</f>
        <v>2.2000000000000002</v>
      </c>
      <c r="DK681">
        <v>0</v>
      </c>
      <c r="DL681" t="s">
        <v>3</v>
      </c>
      <c r="DM681">
        <v>0</v>
      </c>
      <c r="DN681" t="s">
        <v>3</v>
      </c>
      <c r="DO681">
        <v>0</v>
      </c>
    </row>
    <row r="682" spans="1:119" x14ac:dyDescent="0.2">
      <c r="A682">
        <f>ROW(Source!A288)</f>
        <v>288</v>
      </c>
      <c r="B682">
        <v>59204062</v>
      </c>
      <c r="C682">
        <v>60527105</v>
      </c>
      <c r="D682">
        <v>58340699</v>
      </c>
      <c r="E682">
        <v>1</v>
      </c>
      <c r="F682">
        <v>1</v>
      </c>
      <c r="G682">
        <v>1080</v>
      </c>
      <c r="H682">
        <v>2</v>
      </c>
      <c r="I682" t="s">
        <v>871</v>
      </c>
      <c r="J682" t="s">
        <v>872</v>
      </c>
      <c r="K682" t="s">
        <v>873</v>
      </c>
      <c r="L682">
        <v>1368</v>
      </c>
      <c r="N682">
        <v>1011</v>
      </c>
      <c r="O682" t="s">
        <v>865</v>
      </c>
      <c r="P682" t="s">
        <v>865</v>
      </c>
      <c r="Q682">
        <v>1</v>
      </c>
      <c r="W682">
        <v>0</v>
      </c>
      <c r="X682">
        <v>539707801</v>
      </c>
      <c r="Y682">
        <f>((AT682*1.25)*1.1)</f>
        <v>0.41250000000000003</v>
      </c>
      <c r="AA682">
        <v>0</v>
      </c>
      <c r="AB682">
        <v>1.59</v>
      </c>
      <c r="AC682">
        <v>0</v>
      </c>
      <c r="AD682">
        <v>0</v>
      </c>
      <c r="AE682">
        <v>0</v>
      </c>
      <c r="AF682">
        <v>1.49</v>
      </c>
      <c r="AG682">
        <v>0</v>
      </c>
      <c r="AH682">
        <v>0</v>
      </c>
      <c r="AI682">
        <v>1</v>
      </c>
      <c r="AJ682">
        <v>1</v>
      </c>
      <c r="AK682">
        <v>1</v>
      </c>
      <c r="AL682">
        <v>1</v>
      </c>
      <c r="AM682">
        <v>-2</v>
      </c>
      <c r="AN682">
        <v>0</v>
      </c>
      <c r="AO682">
        <v>1</v>
      </c>
      <c r="AP682">
        <v>1</v>
      </c>
      <c r="AQ682">
        <v>0</v>
      </c>
      <c r="AR682">
        <v>0</v>
      </c>
      <c r="AS682" t="s">
        <v>3</v>
      </c>
      <c r="AT682">
        <v>0.3</v>
      </c>
      <c r="AU682" t="s">
        <v>25</v>
      </c>
      <c r="AV682">
        <v>0</v>
      </c>
      <c r="AW682">
        <v>2</v>
      </c>
      <c r="AX682">
        <v>60527120</v>
      </c>
      <c r="AY682">
        <v>1</v>
      </c>
      <c r="AZ682">
        <v>0</v>
      </c>
      <c r="BA682">
        <v>696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f>ROUND(Y682*Source!I288*DO682,9)</f>
        <v>0</v>
      </c>
      <c r="CX682">
        <f>ROUND(Y682*Source!I288,9)</f>
        <v>0.66</v>
      </c>
      <c r="CY682">
        <f>AB682</f>
        <v>1.59</v>
      </c>
      <c r="CZ682">
        <f>AF682</f>
        <v>1.49</v>
      </c>
      <c r="DA682">
        <f>AJ682</f>
        <v>1</v>
      </c>
      <c r="DB682">
        <f>ROUND(((ROUND(AT682*CZ682,2)*1.25)*1.1),6)</f>
        <v>0.61875000000000002</v>
      </c>
      <c r="DC682">
        <f>ROUND(((ROUND(AT682*AG682,2)*1.25)*1.1),6)</f>
        <v>0</v>
      </c>
      <c r="DD682" t="s">
        <v>3</v>
      </c>
      <c r="DE682" t="s">
        <v>3</v>
      </c>
      <c r="DF682">
        <f t="shared" si="359"/>
        <v>0</v>
      </c>
      <c r="DG682">
        <f t="shared" si="356"/>
        <v>0.98</v>
      </c>
      <c r="DH682">
        <f t="shared" si="357"/>
        <v>0</v>
      </c>
      <c r="DI682">
        <f t="shared" si="338"/>
        <v>0</v>
      </c>
      <c r="DJ682">
        <f>DG682</f>
        <v>0.98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">
      <c r="A683">
        <f>ROW(Source!A288)</f>
        <v>288</v>
      </c>
      <c r="B683">
        <v>59204062</v>
      </c>
      <c r="C683">
        <v>60527105</v>
      </c>
      <c r="D683">
        <v>58339814</v>
      </c>
      <c r="E683">
        <v>1</v>
      </c>
      <c r="F683">
        <v>1</v>
      </c>
      <c r="G683">
        <v>1080</v>
      </c>
      <c r="H683">
        <v>2</v>
      </c>
      <c r="I683" t="s">
        <v>874</v>
      </c>
      <c r="J683" t="s">
        <v>875</v>
      </c>
      <c r="K683" t="s">
        <v>876</v>
      </c>
      <c r="L683">
        <v>1368</v>
      </c>
      <c r="N683">
        <v>1011</v>
      </c>
      <c r="O683" t="s">
        <v>865</v>
      </c>
      <c r="P683" t="s">
        <v>865</v>
      </c>
      <c r="Q683">
        <v>1</v>
      </c>
      <c r="W683">
        <v>0</v>
      </c>
      <c r="X683">
        <v>1087580389</v>
      </c>
      <c r="Y683">
        <f>((AT683*1.25)*1.1)</f>
        <v>1.3750000000000002E-2</v>
      </c>
      <c r="AA683">
        <v>0</v>
      </c>
      <c r="AB683">
        <v>191.17</v>
      </c>
      <c r="AC683">
        <v>18.059999999999999</v>
      </c>
      <c r="AD683">
        <v>0</v>
      </c>
      <c r="AE683">
        <v>0</v>
      </c>
      <c r="AF683">
        <v>179.17</v>
      </c>
      <c r="AG683">
        <v>16.93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-2</v>
      </c>
      <c r="AN683">
        <v>0</v>
      </c>
      <c r="AO683">
        <v>1</v>
      </c>
      <c r="AP683">
        <v>1</v>
      </c>
      <c r="AQ683">
        <v>0</v>
      </c>
      <c r="AR683">
        <v>0</v>
      </c>
      <c r="AS683" t="s">
        <v>3</v>
      </c>
      <c r="AT683">
        <v>0.01</v>
      </c>
      <c r="AU683" t="s">
        <v>25</v>
      </c>
      <c r="AV683">
        <v>0</v>
      </c>
      <c r="AW683">
        <v>2</v>
      </c>
      <c r="AX683">
        <v>60527118</v>
      </c>
      <c r="AY683">
        <v>1</v>
      </c>
      <c r="AZ683">
        <v>0</v>
      </c>
      <c r="BA683">
        <v>697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V683">
        <v>0</v>
      </c>
      <c r="CW683">
        <f>ROUND(Y683*Source!I288*DO683,9)</f>
        <v>0.37246000000000001</v>
      </c>
      <c r="CX683">
        <f>ROUND(Y683*Source!I288,9)</f>
        <v>2.1999999999999999E-2</v>
      </c>
      <c r="CY683">
        <f>AB683</f>
        <v>191.17</v>
      </c>
      <c r="CZ683">
        <f>AF683</f>
        <v>179.17</v>
      </c>
      <c r="DA683">
        <f>AJ683</f>
        <v>1</v>
      </c>
      <c r="DB683">
        <f>ROUND(((ROUND(AT683*CZ683,2)*1.25)*1.1),6)</f>
        <v>2.4612500000000002</v>
      </c>
      <c r="DC683">
        <f>ROUND(((ROUND(AT683*AG683,2)*1.25)*1.1),6)</f>
        <v>0.23375000000000001</v>
      </c>
      <c r="DD683" t="s">
        <v>3</v>
      </c>
      <c r="DE683" t="s">
        <v>3</v>
      </c>
      <c r="DF683">
        <f t="shared" si="359"/>
        <v>0</v>
      </c>
      <c r="DG683">
        <f t="shared" si="356"/>
        <v>3.94</v>
      </c>
      <c r="DH683">
        <f t="shared" si="357"/>
        <v>0.37</v>
      </c>
      <c r="DI683">
        <f t="shared" si="338"/>
        <v>0</v>
      </c>
      <c r="DJ683">
        <f>DG683</f>
        <v>3.94</v>
      </c>
      <c r="DK683">
        <v>0</v>
      </c>
      <c r="DL683" t="s">
        <v>867</v>
      </c>
      <c r="DM683">
        <v>0</v>
      </c>
      <c r="DN683" t="s">
        <v>861</v>
      </c>
      <c r="DO683">
        <v>16.93</v>
      </c>
    </row>
    <row r="684" spans="1:119" x14ac:dyDescent="0.2">
      <c r="A684">
        <f>ROW(Source!A288)</f>
        <v>288</v>
      </c>
      <c r="B684">
        <v>59204062</v>
      </c>
      <c r="C684">
        <v>60527105</v>
      </c>
      <c r="D684">
        <v>58308811</v>
      </c>
      <c r="E684">
        <v>1</v>
      </c>
      <c r="F684">
        <v>1</v>
      </c>
      <c r="G684">
        <v>1080</v>
      </c>
      <c r="H684">
        <v>3</v>
      </c>
      <c r="I684" t="s">
        <v>877</v>
      </c>
      <c r="J684" t="s">
        <v>878</v>
      </c>
      <c r="K684" t="s">
        <v>879</v>
      </c>
      <c r="L684">
        <v>1346</v>
      </c>
      <c r="N684">
        <v>1009</v>
      </c>
      <c r="O684" t="s">
        <v>880</v>
      </c>
      <c r="P684" t="s">
        <v>880</v>
      </c>
      <c r="Q684">
        <v>1</v>
      </c>
      <c r="W684">
        <v>0</v>
      </c>
      <c r="X684">
        <v>-709773495</v>
      </c>
      <c r="Y684">
        <f>AT684</f>
        <v>0.5</v>
      </c>
      <c r="AA684">
        <v>1.61</v>
      </c>
      <c r="AB684">
        <v>0</v>
      </c>
      <c r="AC684">
        <v>0</v>
      </c>
      <c r="AD684">
        <v>0</v>
      </c>
      <c r="AE684">
        <v>1.61</v>
      </c>
      <c r="AF684">
        <v>0</v>
      </c>
      <c r="AG684">
        <v>0</v>
      </c>
      <c r="AH684">
        <v>0</v>
      </c>
      <c r="AI684">
        <v>1</v>
      </c>
      <c r="AJ684">
        <v>1</v>
      </c>
      <c r="AK684">
        <v>1</v>
      </c>
      <c r="AL684">
        <v>1</v>
      </c>
      <c r="AM684">
        <v>-2</v>
      </c>
      <c r="AN684">
        <v>0</v>
      </c>
      <c r="AO684">
        <v>1</v>
      </c>
      <c r="AP684">
        <v>1</v>
      </c>
      <c r="AQ684">
        <v>0</v>
      </c>
      <c r="AR684">
        <v>0</v>
      </c>
      <c r="AS684" t="s">
        <v>3</v>
      </c>
      <c r="AT684">
        <v>0.5</v>
      </c>
      <c r="AU684" t="s">
        <v>3</v>
      </c>
      <c r="AV684">
        <v>0</v>
      </c>
      <c r="AW684">
        <v>2</v>
      </c>
      <c r="AX684">
        <v>60527121</v>
      </c>
      <c r="AY684">
        <v>1</v>
      </c>
      <c r="AZ684">
        <v>0</v>
      </c>
      <c r="BA684">
        <v>698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V684">
        <v>0</v>
      </c>
      <c r="CW684">
        <v>0</v>
      </c>
      <c r="CX684">
        <f>ROUND(Y684*Source!I288,9)</f>
        <v>0.8</v>
      </c>
      <c r="CY684">
        <f>AA684</f>
        <v>1.61</v>
      </c>
      <c r="CZ684">
        <f>AE684</f>
        <v>1.61</v>
      </c>
      <c r="DA684">
        <f>AI684</f>
        <v>1</v>
      </c>
      <c r="DB684">
        <f>ROUND(ROUND(AT684*CZ684,2),6)</f>
        <v>0.81</v>
      </c>
      <c r="DC684">
        <f>ROUND(ROUND(AT684*AG684,2),6)</f>
        <v>0</v>
      </c>
      <c r="DD684" t="s">
        <v>3</v>
      </c>
      <c r="DE684" t="s">
        <v>3</v>
      </c>
      <c r="DF684">
        <f t="shared" si="359"/>
        <v>1.29</v>
      </c>
      <c r="DG684">
        <f t="shared" si="356"/>
        <v>0</v>
      </c>
      <c r="DH684">
        <f t="shared" si="357"/>
        <v>0</v>
      </c>
      <c r="DI684">
        <f t="shared" si="338"/>
        <v>0</v>
      </c>
      <c r="DJ684">
        <f>DF684</f>
        <v>1.29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">
      <c r="A685">
        <f>ROW(Source!A288)</f>
        <v>288</v>
      </c>
      <c r="B685">
        <v>59204062</v>
      </c>
      <c r="C685">
        <v>60527105</v>
      </c>
      <c r="D685">
        <v>58308843</v>
      </c>
      <c r="E685">
        <v>1</v>
      </c>
      <c r="F685">
        <v>1</v>
      </c>
      <c r="G685">
        <v>1080</v>
      </c>
      <c r="H685">
        <v>3</v>
      </c>
      <c r="I685" t="s">
        <v>881</v>
      </c>
      <c r="J685" t="s">
        <v>882</v>
      </c>
      <c r="K685" t="s">
        <v>883</v>
      </c>
      <c r="L685">
        <v>1346</v>
      </c>
      <c r="N685">
        <v>1009</v>
      </c>
      <c r="O685" t="s">
        <v>880</v>
      </c>
      <c r="P685" t="s">
        <v>880</v>
      </c>
      <c r="Q685">
        <v>1</v>
      </c>
      <c r="W685">
        <v>0</v>
      </c>
      <c r="X685">
        <v>-872094078</v>
      </c>
      <c r="Y685">
        <f>AT685</f>
        <v>9.2999999999999999E-2</v>
      </c>
      <c r="AA685">
        <v>36.78</v>
      </c>
      <c r="AB685">
        <v>0</v>
      </c>
      <c r="AC685">
        <v>0</v>
      </c>
      <c r="AD685">
        <v>0</v>
      </c>
      <c r="AE685">
        <v>36.78</v>
      </c>
      <c r="AF685">
        <v>0</v>
      </c>
      <c r="AG685">
        <v>0</v>
      </c>
      <c r="AH685">
        <v>0</v>
      </c>
      <c r="AI685">
        <v>1</v>
      </c>
      <c r="AJ685">
        <v>1</v>
      </c>
      <c r="AK685">
        <v>1</v>
      </c>
      <c r="AL685">
        <v>1</v>
      </c>
      <c r="AM685">
        <v>-2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9.2999999999999999E-2</v>
      </c>
      <c r="AU685" t="s">
        <v>3</v>
      </c>
      <c r="AV685">
        <v>0</v>
      </c>
      <c r="AW685">
        <v>2</v>
      </c>
      <c r="AX685">
        <v>60527122</v>
      </c>
      <c r="AY685">
        <v>1</v>
      </c>
      <c r="AZ685">
        <v>0</v>
      </c>
      <c r="BA685">
        <v>699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V685">
        <v>0</v>
      </c>
      <c r="CW685">
        <v>0</v>
      </c>
      <c r="CX685">
        <f>ROUND(Y685*Source!I288,9)</f>
        <v>0.14879999999999999</v>
      </c>
      <c r="CY685">
        <f>AA685</f>
        <v>36.78</v>
      </c>
      <c r="CZ685">
        <f>AE685</f>
        <v>36.78</v>
      </c>
      <c r="DA685">
        <f>AI685</f>
        <v>1</v>
      </c>
      <c r="DB685">
        <f>ROUND(ROUND(AT685*CZ685,2),6)</f>
        <v>3.42</v>
      </c>
      <c r="DC685">
        <f>ROUND(ROUND(AT685*AG685,2),6)</f>
        <v>0</v>
      </c>
      <c r="DD685" t="s">
        <v>3</v>
      </c>
      <c r="DE685" t="s">
        <v>3</v>
      </c>
      <c r="DF685">
        <f t="shared" si="359"/>
        <v>5.47</v>
      </c>
      <c r="DG685">
        <f t="shared" si="356"/>
        <v>0</v>
      </c>
      <c r="DH685">
        <f t="shared" si="357"/>
        <v>0</v>
      </c>
      <c r="DI685">
        <f t="shared" si="338"/>
        <v>0</v>
      </c>
      <c r="DJ685">
        <f>DF685</f>
        <v>5.47</v>
      </c>
      <c r="DK685">
        <v>0</v>
      </c>
      <c r="DL685" t="s">
        <v>3</v>
      </c>
      <c r="DM685">
        <v>0</v>
      </c>
      <c r="DN685" t="s">
        <v>3</v>
      </c>
      <c r="DO685">
        <v>0</v>
      </c>
    </row>
    <row r="686" spans="1:119" x14ac:dyDescent="0.2">
      <c r="A686">
        <f>ROW(Source!A288)</f>
        <v>288</v>
      </c>
      <c r="B686">
        <v>59204062</v>
      </c>
      <c r="C686">
        <v>60527105</v>
      </c>
      <c r="D686">
        <v>58308917</v>
      </c>
      <c r="E686">
        <v>1</v>
      </c>
      <c r="F686">
        <v>1</v>
      </c>
      <c r="G686">
        <v>1080</v>
      </c>
      <c r="H686">
        <v>3</v>
      </c>
      <c r="I686" t="s">
        <v>884</v>
      </c>
      <c r="J686" t="s">
        <v>885</v>
      </c>
      <c r="K686" t="s">
        <v>886</v>
      </c>
      <c r="L686">
        <v>1354</v>
      </c>
      <c r="N686">
        <v>1010</v>
      </c>
      <c r="O686" t="s">
        <v>39</v>
      </c>
      <c r="P686" t="s">
        <v>39</v>
      </c>
      <c r="Q686">
        <v>1</v>
      </c>
      <c r="W686">
        <v>0</v>
      </c>
      <c r="X686">
        <v>-40224714</v>
      </c>
      <c r="Y686">
        <f>AT686</f>
        <v>29</v>
      </c>
      <c r="AA686">
        <v>0.89</v>
      </c>
      <c r="AB686">
        <v>0</v>
      </c>
      <c r="AC686">
        <v>0</v>
      </c>
      <c r="AD686">
        <v>0</v>
      </c>
      <c r="AE686">
        <v>0.89</v>
      </c>
      <c r="AF686">
        <v>0</v>
      </c>
      <c r="AG686">
        <v>0</v>
      </c>
      <c r="AH686">
        <v>0</v>
      </c>
      <c r="AI686">
        <v>1</v>
      </c>
      <c r="AJ686">
        <v>1</v>
      </c>
      <c r="AK686">
        <v>1</v>
      </c>
      <c r="AL686">
        <v>1</v>
      </c>
      <c r="AM686">
        <v>-2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29</v>
      </c>
      <c r="AU686" t="s">
        <v>3</v>
      </c>
      <c r="AV686">
        <v>0</v>
      </c>
      <c r="AW686">
        <v>2</v>
      </c>
      <c r="AX686">
        <v>60527123</v>
      </c>
      <c r="AY686">
        <v>1</v>
      </c>
      <c r="AZ686">
        <v>0</v>
      </c>
      <c r="BA686">
        <v>700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V686">
        <v>0</v>
      </c>
      <c r="CW686">
        <v>0</v>
      </c>
      <c r="CX686">
        <f>ROUND(Y686*Source!I288,9)</f>
        <v>46.4</v>
      </c>
      <c r="CY686">
        <f>AA686</f>
        <v>0.89</v>
      </c>
      <c r="CZ686">
        <f>AE686</f>
        <v>0.89</v>
      </c>
      <c r="DA686">
        <f>AI686</f>
        <v>1</v>
      </c>
      <c r="DB686">
        <f>ROUND(ROUND(AT686*CZ686,2),6)</f>
        <v>25.81</v>
      </c>
      <c r="DC686">
        <f>ROUND(ROUND(AT686*AG686,2),6)</f>
        <v>0</v>
      </c>
      <c r="DD686" t="s">
        <v>3</v>
      </c>
      <c r="DE686" t="s">
        <v>3</v>
      </c>
      <c r="DF686">
        <f t="shared" si="359"/>
        <v>41.3</v>
      </c>
      <c r="DG686">
        <f t="shared" si="356"/>
        <v>0</v>
      </c>
      <c r="DH686">
        <f t="shared" si="357"/>
        <v>0</v>
      </c>
      <c r="DI686">
        <f t="shared" si="338"/>
        <v>0</v>
      </c>
      <c r="DJ686">
        <f>DF686</f>
        <v>41.3</v>
      </c>
      <c r="DK686">
        <v>0</v>
      </c>
      <c r="DL686" t="s">
        <v>3</v>
      </c>
      <c r="DM686">
        <v>0</v>
      </c>
      <c r="DN686" t="s">
        <v>3</v>
      </c>
      <c r="DO686">
        <v>0</v>
      </c>
    </row>
    <row r="687" spans="1:119" x14ac:dyDescent="0.2">
      <c r="A687">
        <f>ROW(Source!A288)</f>
        <v>288</v>
      </c>
      <c r="B687">
        <v>59204062</v>
      </c>
      <c r="C687">
        <v>60527105</v>
      </c>
      <c r="D687">
        <v>58326216</v>
      </c>
      <c r="E687">
        <v>1</v>
      </c>
      <c r="F687">
        <v>1</v>
      </c>
      <c r="G687">
        <v>1080</v>
      </c>
      <c r="H687">
        <v>3</v>
      </c>
      <c r="I687" t="s">
        <v>46</v>
      </c>
      <c r="J687" t="s">
        <v>49</v>
      </c>
      <c r="K687" t="s">
        <v>47</v>
      </c>
      <c r="L687">
        <v>1355</v>
      </c>
      <c r="N687">
        <v>1010</v>
      </c>
      <c r="O687" t="s">
        <v>48</v>
      </c>
      <c r="P687" t="s">
        <v>48</v>
      </c>
      <c r="Q687">
        <v>100</v>
      </c>
      <c r="W687">
        <v>0</v>
      </c>
      <c r="X687">
        <v>1873919888</v>
      </c>
      <c r="Y687">
        <f>AT687</f>
        <v>0.33750000000000002</v>
      </c>
      <c r="AA687">
        <v>526.22</v>
      </c>
      <c r="AB687">
        <v>0</v>
      </c>
      <c r="AC687">
        <v>0</v>
      </c>
      <c r="AD687">
        <v>0</v>
      </c>
      <c r="AE687">
        <v>526.22</v>
      </c>
      <c r="AF687">
        <v>0</v>
      </c>
      <c r="AG687">
        <v>0</v>
      </c>
      <c r="AH687">
        <v>0</v>
      </c>
      <c r="AI687">
        <v>1</v>
      </c>
      <c r="AJ687">
        <v>1</v>
      </c>
      <c r="AK687">
        <v>1</v>
      </c>
      <c r="AL687">
        <v>1</v>
      </c>
      <c r="AM687">
        <v>0</v>
      </c>
      <c r="AN687">
        <v>0</v>
      </c>
      <c r="AO687">
        <v>0</v>
      </c>
      <c r="AP687">
        <v>1</v>
      </c>
      <c r="AQ687">
        <v>0</v>
      </c>
      <c r="AR687">
        <v>0</v>
      </c>
      <c r="AS687" t="s">
        <v>3</v>
      </c>
      <c r="AT687">
        <v>0.33750000000000002</v>
      </c>
      <c r="AU687" t="s">
        <v>3</v>
      </c>
      <c r="AV687">
        <v>0</v>
      </c>
      <c r="AW687">
        <v>1</v>
      </c>
      <c r="AX687">
        <v>-1</v>
      </c>
      <c r="AY687">
        <v>0</v>
      </c>
      <c r="AZ687">
        <v>0</v>
      </c>
      <c r="BA687" t="s">
        <v>3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v>0</v>
      </c>
      <c r="CX687">
        <f>ROUND(Y687*Source!I288,9)</f>
        <v>0.54</v>
      </c>
      <c r="CY687">
        <f>AA687</f>
        <v>526.22</v>
      </c>
      <c r="CZ687">
        <f>AE687</f>
        <v>526.22</v>
      </c>
      <c r="DA687">
        <f>AI687</f>
        <v>1</v>
      </c>
      <c r="DB687">
        <f>ROUND(ROUND(AT687*CZ687,2),6)</f>
        <v>177.6</v>
      </c>
      <c r="DC687">
        <f>ROUND(ROUND(AT687*AG687,2),6)</f>
        <v>0</v>
      </c>
      <c r="DD687" t="s">
        <v>3</v>
      </c>
      <c r="DE687" t="s">
        <v>3</v>
      </c>
      <c r="DF687">
        <f t="shared" si="359"/>
        <v>284.16000000000003</v>
      </c>
      <c r="DG687">
        <f t="shared" si="356"/>
        <v>0</v>
      </c>
      <c r="DH687">
        <f t="shared" si="357"/>
        <v>0</v>
      </c>
      <c r="DI687">
        <f t="shared" si="338"/>
        <v>0</v>
      </c>
      <c r="DJ687">
        <f>DF687</f>
        <v>284.16000000000003</v>
      </c>
      <c r="DK687">
        <v>0</v>
      </c>
      <c r="DL687" t="s">
        <v>3</v>
      </c>
      <c r="DM687">
        <v>0</v>
      </c>
      <c r="DN687" t="s">
        <v>3</v>
      </c>
      <c r="DO687">
        <v>0</v>
      </c>
    </row>
    <row r="688" spans="1:119" x14ac:dyDescent="0.2">
      <c r="A688">
        <f>ROW(Source!A288)</f>
        <v>288</v>
      </c>
      <c r="B688">
        <v>59204062</v>
      </c>
      <c r="C688">
        <v>60527105</v>
      </c>
      <c r="D688">
        <v>58321778</v>
      </c>
      <c r="E688">
        <v>1</v>
      </c>
      <c r="F688">
        <v>1</v>
      </c>
      <c r="G688">
        <v>1080</v>
      </c>
      <c r="H688">
        <v>3</v>
      </c>
      <c r="I688" t="s">
        <v>56</v>
      </c>
      <c r="J688" t="s">
        <v>58</v>
      </c>
      <c r="K688" t="s">
        <v>57</v>
      </c>
      <c r="L688">
        <v>1301</v>
      </c>
      <c r="N688">
        <v>1003</v>
      </c>
      <c r="O688" t="s">
        <v>34</v>
      </c>
      <c r="P688" t="s">
        <v>34</v>
      </c>
      <c r="Q688">
        <v>1</v>
      </c>
      <c r="W688">
        <v>0</v>
      </c>
      <c r="X688">
        <v>-1171880344</v>
      </c>
      <c r="Y688">
        <f>AT688</f>
        <v>100</v>
      </c>
      <c r="AA688">
        <v>31.41</v>
      </c>
      <c r="AB688">
        <v>0</v>
      </c>
      <c r="AC688">
        <v>0</v>
      </c>
      <c r="AD688">
        <v>0</v>
      </c>
      <c r="AE688">
        <v>31.41</v>
      </c>
      <c r="AF688">
        <v>0</v>
      </c>
      <c r="AG688">
        <v>0</v>
      </c>
      <c r="AH688">
        <v>0</v>
      </c>
      <c r="AI688">
        <v>1</v>
      </c>
      <c r="AJ688">
        <v>1</v>
      </c>
      <c r="AK688">
        <v>1</v>
      </c>
      <c r="AL688">
        <v>1</v>
      </c>
      <c r="AM688">
        <v>0</v>
      </c>
      <c r="AN688">
        <v>0</v>
      </c>
      <c r="AO688">
        <v>0</v>
      </c>
      <c r="AP688">
        <v>1</v>
      </c>
      <c r="AQ688">
        <v>0</v>
      </c>
      <c r="AR688">
        <v>0</v>
      </c>
      <c r="AS688" t="s">
        <v>3</v>
      </c>
      <c r="AT688">
        <v>100</v>
      </c>
      <c r="AU688" t="s">
        <v>3</v>
      </c>
      <c r="AV688">
        <v>0</v>
      </c>
      <c r="AW688">
        <v>1</v>
      </c>
      <c r="AX688">
        <v>-1</v>
      </c>
      <c r="AY688">
        <v>0</v>
      </c>
      <c r="AZ688">
        <v>0</v>
      </c>
      <c r="BA688" t="s">
        <v>3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ROUND(Y688*Source!I288,9)</f>
        <v>160</v>
      </c>
      <c r="CY688">
        <f>AA688</f>
        <v>31.41</v>
      </c>
      <c r="CZ688">
        <f>AE688</f>
        <v>31.41</v>
      </c>
      <c r="DA688">
        <f>AI688</f>
        <v>1</v>
      </c>
      <c r="DB688">
        <f>ROUND(ROUND(AT688*CZ688,2),6)</f>
        <v>3141</v>
      </c>
      <c r="DC688">
        <f>ROUND(ROUND(AT688*AG688,2),6)</f>
        <v>0</v>
      </c>
      <c r="DD688" t="s">
        <v>3</v>
      </c>
      <c r="DE688" t="s">
        <v>3</v>
      </c>
      <c r="DF688">
        <f t="shared" si="359"/>
        <v>5025.6000000000004</v>
      </c>
      <c r="DG688">
        <f t="shared" si="356"/>
        <v>0</v>
      </c>
      <c r="DH688">
        <f t="shared" si="357"/>
        <v>0</v>
      </c>
      <c r="DI688">
        <f t="shared" si="338"/>
        <v>0</v>
      </c>
      <c r="DJ688">
        <f>DF688</f>
        <v>5025.6000000000004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">
      <c r="A689">
        <f>ROW(Source!A289)</f>
        <v>289</v>
      </c>
      <c r="B689">
        <v>59204059</v>
      </c>
      <c r="C689">
        <v>60527105</v>
      </c>
      <c r="D689">
        <v>58266404</v>
      </c>
      <c r="E689">
        <v>1080</v>
      </c>
      <c r="F689">
        <v>1</v>
      </c>
      <c r="G689">
        <v>1080</v>
      </c>
      <c r="H689">
        <v>1</v>
      </c>
      <c r="I689" t="s">
        <v>859</v>
      </c>
      <c r="J689" t="s">
        <v>3</v>
      </c>
      <c r="K689" t="s">
        <v>860</v>
      </c>
      <c r="L689">
        <v>1191</v>
      </c>
      <c r="N689">
        <v>1013</v>
      </c>
      <c r="O689" t="s">
        <v>861</v>
      </c>
      <c r="P689" t="s">
        <v>861</v>
      </c>
      <c r="Q689">
        <v>1</v>
      </c>
      <c r="W689">
        <v>0</v>
      </c>
      <c r="X689">
        <v>476480486</v>
      </c>
      <c r="Y689">
        <f>((AT689*1.15)*1.1)</f>
        <v>24.186800000000002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1</v>
      </c>
      <c r="AK689">
        <v>1</v>
      </c>
      <c r="AL689">
        <v>1</v>
      </c>
      <c r="AM689">
        <v>5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19.12</v>
      </c>
      <c r="AU689" t="s">
        <v>26</v>
      </c>
      <c r="AV689">
        <v>1</v>
      </c>
      <c r="AW689">
        <v>2</v>
      </c>
      <c r="AX689">
        <v>60527116</v>
      </c>
      <c r="AY689">
        <v>1</v>
      </c>
      <c r="AZ689">
        <v>0</v>
      </c>
      <c r="BA689">
        <v>704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U689">
        <f>ROUND(AT689*Source!I289*AH689*AL689,2)</f>
        <v>0</v>
      </c>
      <c r="CV689">
        <f>ROUND(Y689*Source!I289,9)</f>
        <v>38.698880000000003</v>
      </c>
      <c r="CW689">
        <v>0</v>
      </c>
      <c r="CX689">
        <f>ROUND(Y689*Source!I289,9)</f>
        <v>38.698880000000003</v>
      </c>
      <c r="CY689">
        <f>AD689</f>
        <v>0</v>
      </c>
      <c r="CZ689">
        <f>AH689</f>
        <v>0</v>
      </c>
      <c r="DA689">
        <f>AL689</f>
        <v>1</v>
      </c>
      <c r="DB689">
        <f>ROUND(((ROUND(AT689*CZ689,2)*1.15)*1.1),6)</f>
        <v>0</v>
      </c>
      <c r="DC689">
        <f>ROUND(((ROUND(AT689*AG689,2)*1.15)*1.1),6)</f>
        <v>0</v>
      </c>
      <c r="DD689" t="s">
        <v>3</v>
      </c>
      <c r="DE689" t="s">
        <v>3</v>
      </c>
      <c r="DF689">
        <f t="shared" si="359"/>
        <v>0</v>
      </c>
      <c r="DG689">
        <f t="shared" si="356"/>
        <v>0</v>
      </c>
      <c r="DH689">
        <f t="shared" si="357"/>
        <v>0</v>
      </c>
      <c r="DI689">
        <f t="shared" si="338"/>
        <v>0</v>
      </c>
      <c r="DJ689">
        <f>DI689</f>
        <v>0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">
      <c r="A690">
        <f>ROW(Source!A289)</f>
        <v>289</v>
      </c>
      <c r="B690">
        <v>59204059</v>
      </c>
      <c r="C690">
        <v>60527105</v>
      </c>
      <c r="D690">
        <v>58340578</v>
      </c>
      <c r="E690">
        <v>1</v>
      </c>
      <c r="F690">
        <v>1</v>
      </c>
      <c r="G690">
        <v>1080</v>
      </c>
      <c r="H690">
        <v>2</v>
      </c>
      <c r="I690" t="s">
        <v>862</v>
      </c>
      <c r="J690" t="s">
        <v>863</v>
      </c>
      <c r="K690" t="s">
        <v>864</v>
      </c>
      <c r="L690">
        <v>1368</v>
      </c>
      <c r="N690">
        <v>1011</v>
      </c>
      <c r="O690" t="s">
        <v>865</v>
      </c>
      <c r="P690" t="s">
        <v>865</v>
      </c>
      <c r="Q690">
        <v>1</v>
      </c>
      <c r="W690">
        <v>0</v>
      </c>
      <c r="X690">
        <v>-1985943078</v>
      </c>
      <c r="Y690">
        <f>((AT690*1.25)*1.1)</f>
        <v>1.3750000000000002E-2</v>
      </c>
      <c r="AA690">
        <v>0</v>
      </c>
      <c r="AB690">
        <v>1445.28</v>
      </c>
      <c r="AC690">
        <v>740.47</v>
      </c>
      <c r="AD690">
        <v>0</v>
      </c>
      <c r="AE690">
        <v>0</v>
      </c>
      <c r="AF690">
        <v>83.1</v>
      </c>
      <c r="AG690">
        <v>12.62</v>
      </c>
      <c r="AH690">
        <v>0</v>
      </c>
      <c r="AI690">
        <v>1</v>
      </c>
      <c r="AJ690">
        <v>16.3</v>
      </c>
      <c r="AK690">
        <v>54.99</v>
      </c>
      <c r="AL690">
        <v>1</v>
      </c>
      <c r="AM690">
        <v>2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0.01</v>
      </c>
      <c r="AU690" t="s">
        <v>25</v>
      </c>
      <c r="AV690">
        <v>0</v>
      </c>
      <c r="AW690">
        <v>2</v>
      </c>
      <c r="AX690">
        <v>60527117</v>
      </c>
      <c r="AY690">
        <v>1</v>
      </c>
      <c r="AZ690">
        <v>0</v>
      </c>
      <c r="BA690">
        <v>705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V690">
        <v>0</v>
      </c>
      <c r="CW690">
        <f>ROUND(Y690*Source!I289*DO690,9)</f>
        <v>0.27764</v>
      </c>
      <c r="CX690">
        <f>ROUND(Y690*Source!I289,9)</f>
        <v>2.1999999999999999E-2</v>
      </c>
      <c r="CY690">
        <f>AB690</f>
        <v>1445.28</v>
      </c>
      <c r="CZ690">
        <f>AF690</f>
        <v>83.1</v>
      </c>
      <c r="DA690">
        <f>AJ690</f>
        <v>16.3</v>
      </c>
      <c r="DB690">
        <f>ROUND(((ROUND(AT690*CZ690,2)*1.25)*1.1),6)</f>
        <v>1.1412500000000001</v>
      </c>
      <c r="DC690">
        <f>ROUND(((ROUND(AT690*AG690,2)*1.25)*1.1),6)</f>
        <v>0.17874999999999999</v>
      </c>
      <c r="DD690" t="s">
        <v>3</v>
      </c>
      <c r="DE690" t="s">
        <v>3</v>
      </c>
      <c r="DF690">
        <f t="shared" si="359"/>
        <v>0</v>
      </c>
      <c r="DG690">
        <f>ROUND(ROUND(AF690*AJ690,2)*CX690,2)</f>
        <v>29.8</v>
      </c>
      <c r="DH690">
        <f>ROUND(ROUND(AG690*AK690,2)*CX690,2)</f>
        <v>15.27</v>
      </c>
      <c r="DI690">
        <f t="shared" si="338"/>
        <v>0</v>
      </c>
      <c r="DJ690">
        <f>DG690</f>
        <v>29.8</v>
      </c>
      <c r="DK690">
        <v>0</v>
      </c>
      <c r="DL690" t="s">
        <v>867</v>
      </c>
      <c r="DM690">
        <v>0</v>
      </c>
      <c r="DN690" t="s">
        <v>861</v>
      </c>
      <c r="DO690">
        <v>12.62</v>
      </c>
    </row>
    <row r="691" spans="1:119" x14ac:dyDescent="0.2">
      <c r="A691">
        <f>ROW(Source!A289)</f>
        <v>289</v>
      </c>
      <c r="B691">
        <v>59204059</v>
      </c>
      <c r="C691">
        <v>60527105</v>
      </c>
      <c r="D691">
        <v>58340697</v>
      </c>
      <c r="E691">
        <v>1</v>
      </c>
      <c r="F691">
        <v>1</v>
      </c>
      <c r="G691">
        <v>1080</v>
      </c>
      <c r="H691">
        <v>2</v>
      </c>
      <c r="I691" t="s">
        <v>868</v>
      </c>
      <c r="J691" t="s">
        <v>869</v>
      </c>
      <c r="K691" t="s">
        <v>870</v>
      </c>
      <c r="L691">
        <v>1368</v>
      </c>
      <c r="N691">
        <v>1011</v>
      </c>
      <c r="O691" t="s">
        <v>865</v>
      </c>
      <c r="P691" t="s">
        <v>865</v>
      </c>
      <c r="Q691">
        <v>1</v>
      </c>
      <c r="W691">
        <v>0</v>
      </c>
      <c r="X691">
        <v>2147454900</v>
      </c>
      <c r="Y691">
        <f>((AT691*1.25)*1.1)</f>
        <v>1.7187500000000002</v>
      </c>
      <c r="AA691">
        <v>0</v>
      </c>
      <c r="AB691">
        <v>7.33</v>
      </c>
      <c r="AC691">
        <v>0</v>
      </c>
      <c r="AD691">
        <v>0</v>
      </c>
      <c r="AE691">
        <v>0</v>
      </c>
      <c r="AF691">
        <v>0.8</v>
      </c>
      <c r="AG691">
        <v>0</v>
      </c>
      <c r="AH691">
        <v>0</v>
      </c>
      <c r="AI691">
        <v>1</v>
      </c>
      <c r="AJ691">
        <v>8.59</v>
      </c>
      <c r="AK691">
        <v>54.99</v>
      </c>
      <c r="AL691">
        <v>1</v>
      </c>
      <c r="AM691">
        <v>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1.25</v>
      </c>
      <c r="AU691" t="s">
        <v>25</v>
      </c>
      <c r="AV691">
        <v>0</v>
      </c>
      <c r="AW691">
        <v>2</v>
      </c>
      <c r="AX691">
        <v>60527119</v>
      </c>
      <c r="AY691">
        <v>1</v>
      </c>
      <c r="AZ691">
        <v>0</v>
      </c>
      <c r="BA691">
        <v>706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V691">
        <v>0</v>
      </c>
      <c r="CW691">
        <f>ROUND(Y691*Source!I289*DO691,9)</f>
        <v>0</v>
      </c>
      <c r="CX691">
        <f>ROUND(Y691*Source!I289,9)</f>
        <v>2.75</v>
      </c>
      <c r="CY691">
        <f>AB691</f>
        <v>7.33</v>
      </c>
      <c r="CZ691">
        <f>AF691</f>
        <v>0.8</v>
      </c>
      <c r="DA691">
        <f>AJ691</f>
        <v>8.59</v>
      </c>
      <c r="DB691">
        <f>ROUND(((ROUND(AT691*CZ691,2)*1.25)*1.1),6)</f>
        <v>1.375</v>
      </c>
      <c r="DC691">
        <f>ROUND(((ROUND(AT691*AG691,2)*1.25)*1.1),6)</f>
        <v>0</v>
      </c>
      <c r="DD691" t="s">
        <v>3</v>
      </c>
      <c r="DE691" t="s">
        <v>3</v>
      </c>
      <c r="DF691">
        <f t="shared" si="359"/>
        <v>0</v>
      </c>
      <c r="DG691">
        <f>ROUND(ROUND(AF691*AJ691,2)*CX691,2)</f>
        <v>18.89</v>
      </c>
      <c r="DH691">
        <f>ROUND(ROUND(AG691*AK691,2)*CX691,2)</f>
        <v>0</v>
      </c>
      <c r="DI691">
        <f t="shared" si="338"/>
        <v>0</v>
      </c>
      <c r="DJ691">
        <f>DG691</f>
        <v>18.89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">
      <c r="A692">
        <f>ROW(Source!A289)</f>
        <v>289</v>
      </c>
      <c r="B692">
        <v>59204059</v>
      </c>
      <c r="C692">
        <v>60527105</v>
      </c>
      <c r="D692">
        <v>58340699</v>
      </c>
      <c r="E692">
        <v>1</v>
      </c>
      <c r="F692">
        <v>1</v>
      </c>
      <c r="G692">
        <v>1080</v>
      </c>
      <c r="H692">
        <v>2</v>
      </c>
      <c r="I692" t="s">
        <v>871</v>
      </c>
      <c r="J692" t="s">
        <v>872</v>
      </c>
      <c r="K692" t="s">
        <v>873</v>
      </c>
      <c r="L692">
        <v>1368</v>
      </c>
      <c r="N692">
        <v>1011</v>
      </c>
      <c r="O692" t="s">
        <v>865</v>
      </c>
      <c r="P692" t="s">
        <v>865</v>
      </c>
      <c r="Q692">
        <v>1</v>
      </c>
      <c r="W692">
        <v>0</v>
      </c>
      <c r="X692">
        <v>539707801</v>
      </c>
      <c r="Y692">
        <f>((AT692*1.25)*1.1)</f>
        <v>0.41250000000000003</v>
      </c>
      <c r="AA692">
        <v>0</v>
      </c>
      <c r="AB692">
        <v>13.77</v>
      </c>
      <c r="AC692">
        <v>0</v>
      </c>
      <c r="AD692">
        <v>0</v>
      </c>
      <c r="AE692">
        <v>0</v>
      </c>
      <c r="AF692">
        <v>1.49</v>
      </c>
      <c r="AG692">
        <v>0</v>
      </c>
      <c r="AH692">
        <v>0</v>
      </c>
      <c r="AI692">
        <v>1</v>
      </c>
      <c r="AJ692">
        <v>8.66</v>
      </c>
      <c r="AK692">
        <v>54.99</v>
      </c>
      <c r="AL692">
        <v>1</v>
      </c>
      <c r="AM692">
        <v>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0.3</v>
      </c>
      <c r="AU692" t="s">
        <v>25</v>
      </c>
      <c r="AV692">
        <v>0</v>
      </c>
      <c r="AW692">
        <v>2</v>
      </c>
      <c r="AX692">
        <v>60527120</v>
      </c>
      <c r="AY692">
        <v>1</v>
      </c>
      <c r="AZ692">
        <v>0</v>
      </c>
      <c r="BA692">
        <v>707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f>ROUND(Y692*Source!I289*DO692,9)</f>
        <v>0</v>
      </c>
      <c r="CX692">
        <f>ROUND(Y692*Source!I289,9)</f>
        <v>0.66</v>
      </c>
      <c r="CY692">
        <f>AB692</f>
        <v>13.77</v>
      </c>
      <c r="CZ692">
        <f>AF692</f>
        <v>1.49</v>
      </c>
      <c r="DA692">
        <f>AJ692</f>
        <v>8.66</v>
      </c>
      <c r="DB692">
        <f>ROUND(((ROUND(AT692*CZ692,2)*1.25)*1.1),6)</f>
        <v>0.61875000000000002</v>
      </c>
      <c r="DC692">
        <f>ROUND(((ROUND(AT692*AG692,2)*1.25)*1.1),6)</f>
        <v>0</v>
      </c>
      <c r="DD692" t="s">
        <v>3</v>
      </c>
      <c r="DE692" t="s">
        <v>3</v>
      </c>
      <c r="DF692">
        <f t="shared" si="359"/>
        <v>0</v>
      </c>
      <c r="DG692">
        <f>ROUND(ROUND(AF692*AJ692,2)*CX692,2)</f>
        <v>8.51</v>
      </c>
      <c r="DH692">
        <f>ROUND(ROUND(AG692*AK692,2)*CX692,2)</f>
        <v>0</v>
      </c>
      <c r="DI692">
        <f t="shared" si="338"/>
        <v>0</v>
      </c>
      <c r="DJ692">
        <f>DG692</f>
        <v>8.51</v>
      </c>
      <c r="DK692">
        <v>0</v>
      </c>
      <c r="DL692" t="s">
        <v>3</v>
      </c>
      <c r="DM692">
        <v>0</v>
      </c>
      <c r="DN692" t="s">
        <v>3</v>
      </c>
      <c r="DO692">
        <v>0</v>
      </c>
    </row>
    <row r="693" spans="1:119" x14ac:dyDescent="0.2">
      <c r="A693">
        <f>ROW(Source!A289)</f>
        <v>289</v>
      </c>
      <c r="B693">
        <v>59204059</v>
      </c>
      <c r="C693">
        <v>60527105</v>
      </c>
      <c r="D693">
        <v>58339814</v>
      </c>
      <c r="E693">
        <v>1</v>
      </c>
      <c r="F693">
        <v>1</v>
      </c>
      <c r="G693">
        <v>1080</v>
      </c>
      <c r="H693">
        <v>2</v>
      </c>
      <c r="I693" t="s">
        <v>874</v>
      </c>
      <c r="J693" t="s">
        <v>875</v>
      </c>
      <c r="K693" t="s">
        <v>876</v>
      </c>
      <c r="L693">
        <v>1368</v>
      </c>
      <c r="N693">
        <v>1011</v>
      </c>
      <c r="O693" t="s">
        <v>865</v>
      </c>
      <c r="P693" t="s">
        <v>865</v>
      </c>
      <c r="Q693">
        <v>1</v>
      </c>
      <c r="W693">
        <v>0</v>
      </c>
      <c r="X693">
        <v>1087580389</v>
      </c>
      <c r="Y693">
        <f>((AT693*1.25)*1.1)</f>
        <v>1.3750000000000002E-2</v>
      </c>
      <c r="AA693">
        <v>0</v>
      </c>
      <c r="AB693">
        <v>2628.65</v>
      </c>
      <c r="AC693">
        <v>993.36</v>
      </c>
      <c r="AD693">
        <v>0</v>
      </c>
      <c r="AE693">
        <v>0</v>
      </c>
      <c r="AF693">
        <v>179.17</v>
      </c>
      <c r="AG693">
        <v>16.93</v>
      </c>
      <c r="AH693">
        <v>0</v>
      </c>
      <c r="AI693">
        <v>1</v>
      </c>
      <c r="AJ693">
        <v>13.75</v>
      </c>
      <c r="AK693">
        <v>54.99</v>
      </c>
      <c r="AL693">
        <v>1</v>
      </c>
      <c r="AM693">
        <v>2</v>
      </c>
      <c r="AN693">
        <v>0</v>
      </c>
      <c r="AO693">
        <v>1</v>
      </c>
      <c r="AP693">
        <v>1</v>
      </c>
      <c r="AQ693">
        <v>0</v>
      </c>
      <c r="AR693">
        <v>0</v>
      </c>
      <c r="AS693" t="s">
        <v>3</v>
      </c>
      <c r="AT693">
        <v>0.01</v>
      </c>
      <c r="AU693" t="s">
        <v>25</v>
      </c>
      <c r="AV693">
        <v>0</v>
      </c>
      <c r="AW693">
        <v>2</v>
      </c>
      <c r="AX693">
        <v>60527118</v>
      </c>
      <c r="AY693">
        <v>1</v>
      </c>
      <c r="AZ693">
        <v>0</v>
      </c>
      <c r="BA693">
        <v>708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f>ROUND(Y693*Source!I289*DO693,9)</f>
        <v>0.37246000000000001</v>
      </c>
      <c r="CX693">
        <f>ROUND(Y693*Source!I289,9)</f>
        <v>2.1999999999999999E-2</v>
      </c>
      <c r="CY693">
        <f>AB693</f>
        <v>2628.65</v>
      </c>
      <c r="CZ693">
        <f>AF693</f>
        <v>179.17</v>
      </c>
      <c r="DA693">
        <f>AJ693</f>
        <v>13.75</v>
      </c>
      <c r="DB693">
        <f>ROUND(((ROUND(AT693*CZ693,2)*1.25)*1.1),6)</f>
        <v>2.4612500000000002</v>
      </c>
      <c r="DC693">
        <f>ROUND(((ROUND(AT693*AG693,2)*1.25)*1.1),6)</f>
        <v>0.23375000000000001</v>
      </c>
      <c r="DD693" t="s">
        <v>3</v>
      </c>
      <c r="DE693" t="s">
        <v>3</v>
      </c>
      <c r="DF693">
        <f t="shared" si="359"/>
        <v>0</v>
      </c>
      <c r="DG693">
        <f>ROUND(ROUND(AF693*AJ693,2)*CX693,2)</f>
        <v>54.2</v>
      </c>
      <c r="DH693">
        <f>ROUND(ROUND(AG693*AK693,2)*CX693,2)</f>
        <v>20.48</v>
      </c>
      <c r="DI693">
        <f t="shared" si="338"/>
        <v>0</v>
      </c>
      <c r="DJ693">
        <f>DG693</f>
        <v>54.2</v>
      </c>
      <c r="DK693">
        <v>0</v>
      </c>
      <c r="DL693" t="s">
        <v>867</v>
      </c>
      <c r="DM693">
        <v>0</v>
      </c>
      <c r="DN693" t="s">
        <v>861</v>
      </c>
      <c r="DO693">
        <v>16.93</v>
      </c>
    </row>
    <row r="694" spans="1:119" x14ac:dyDescent="0.2">
      <c r="A694">
        <f>ROW(Source!A289)</f>
        <v>289</v>
      </c>
      <c r="B694">
        <v>59204059</v>
      </c>
      <c r="C694">
        <v>60527105</v>
      </c>
      <c r="D694">
        <v>58308811</v>
      </c>
      <c r="E694">
        <v>1</v>
      </c>
      <c r="F694">
        <v>1</v>
      </c>
      <c r="G694">
        <v>1080</v>
      </c>
      <c r="H694">
        <v>3</v>
      </c>
      <c r="I694" t="s">
        <v>877</v>
      </c>
      <c r="J694" t="s">
        <v>878</v>
      </c>
      <c r="K694" t="s">
        <v>879</v>
      </c>
      <c r="L694">
        <v>1346</v>
      </c>
      <c r="N694">
        <v>1009</v>
      </c>
      <c r="O694" t="s">
        <v>880</v>
      </c>
      <c r="P694" t="s">
        <v>880</v>
      </c>
      <c r="Q694">
        <v>1</v>
      </c>
      <c r="W694">
        <v>0</v>
      </c>
      <c r="X694">
        <v>-709773495</v>
      </c>
      <c r="Y694">
        <f>AT694</f>
        <v>0.5</v>
      </c>
      <c r="AA694">
        <v>23.97</v>
      </c>
      <c r="AB694">
        <v>0</v>
      </c>
      <c r="AC694">
        <v>0</v>
      </c>
      <c r="AD694">
        <v>0</v>
      </c>
      <c r="AE694">
        <v>1.61</v>
      </c>
      <c r="AF694">
        <v>0</v>
      </c>
      <c r="AG694">
        <v>0</v>
      </c>
      <c r="AH694">
        <v>0</v>
      </c>
      <c r="AI694">
        <v>14.89</v>
      </c>
      <c r="AJ694">
        <v>1</v>
      </c>
      <c r="AK694">
        <v>1</v>
      </c>
      <c r="AL694">
        <v>1</v>
      </c>
      <c r="AM694">
        <v>2</v>
      </c>
      <c r="AN694">
        <v>0</v>
      </c>
      <c r="AO694">
        <v>1</v>
      </c>
      <c r="AP694">
        <v>1</v>
      </c>
      <c r="AQ694">
        <v>0</v>
      </c>
      <c r="AR694">
        <v>0</v>
      </c>
      <c r="AS694" t="s">
        <v>3</v>
      </c>
      <c r="AT694">
        <v>0.5</v>
      </c>
      <c r="AU694" t="s">
        <v>3</v>
      </c>
      <c r="AV694">
        <v>0</v>
      </c>
      <c r="AW694">
        <v>2</v>
      </c>
      <c r="AX694">
        <v>60527121</v>
      </c>
      <c r="AY694">
        <v>1</v>
      </c>
      <c r="AZ694">
        <v>0</v>
      </c>
      <c r="BA694">
        <v>709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ROUND(Y694*Source!I289,9)</f>
        <v>0.8</v>
      </c>
      <c r="CY694">
        <f>AA694</f>
        <v>23.97</v>
      </c>
      <c r="CZ694">
        <f>AE694</f>
        <v>1.61</v>
      </c>
      <c r="DA694">
        <f>AI694</f>
        <v>14.89</v>
      </c>
      <c r="DB694">
        <f>ROUND(ROUND(AT694*CZ694,2),6)</f>
        <v>0.81</v>
      </c>
      <c r="DC694">
        <f>ROUND(ROUND(AT694*AG694,2),6)</f>
        <v>0</v>
      </c>
      <c r="DD694" t="s">
        <v>3</v>
      </c>
      <c r="DE694" t="s">
        <v>3</v>
      </c>
      <c r="DF694">
        <f>ROUND(ROUND(AE694*AI694,2)*CX694,2)</f>
        <v>19.18</v>
      </c>
      <c r="DG694">
        <f t="shared" ref="DG694:DG709" si="360">ROUND(ROUND(AF694,2)*CX694,2)</f>
        <v>0</v>
      </c>
      <c r="DH694">
        <f t="shared" ref="DH694:DH709" si="361">ROUND(ROUND(AG694,2)*CX694,2)</f>
        <v>0</v>
      </c>
      <c r="DI694">
        <f t="shared" si="338"/>
        <v>0</v>
      </c>
      <c r="DJ694">
        <f>DF694</f>
        <v>19.18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">
      <c r="A695">
        <f>ROW(Source!A289)</f>
        <v>289</v>
      </c>
      <c r="B695">
        <v>59204059</v>
      </c>
      <c r="C695">
        <v>60527105</v>
      </c>
      <c r="D695">
        <v>58308843</v>
      </c>
      <c r="E695">
        <v>1</v>
      </c>
      <c r="F695">
        <v>1</v>
      </c>
      <c r="G695">
        <v>1080</v>
      </c>
      <c r="H695">
        <v>3</v>
      </c>
      <c r="I695" t="s">
        <v>881</v>
      </c>
      <c r="J695" t="s">
        <v>882</v>
      </c>
      <c r="K695" t="s">
        <v>883</v>
      </c>
      <c r="L695">
        <v>1346</v>
      </c>
      <c r="N695">
        <v>1009</v>
      </c>
      <c r="O695" t="s">
        <v>880</v>
      </c>
      <c r="P695" t="s">
        <v>880</v>
      </c>
      <c r="Q695">
        <v>1</v>
      </c>
      <c r="W695">
        <v>0</v>
      </c>
      <c r="X695">
        <v>-872094078</v>
      </c>
      <c r="Y695">
        <f>AT695</f>
        <v>9.2999999999999999E-2</v>
      </c>
      <c r="AA695">
        <v>198.61</v>
      </c>
      <c r="AB695">
        <v>0</v>
      </c>
      <c r="AC695">
        <v>0</v>
      </c>
      <c r="AD695">
        <v>0</v>
      </c>
      <c r="AE695">
        <v>36.78</v>
      </c>
      <c r="AF695">
        <v>0</v>
      </c>
      <c r="AG695">
        <v>0</v>
      </c>
      <c r="AH695">
        <v>0</v>
      </c>
      <c r="AI695">
        <v>5.4</v>
      </c>
      <c r="AJ695">
        <v>1</v>
      </c>
      <c r="AK695">
        <v>1</v>
      </c>
      <c r="AL695">
        <v>1</v>
      </c>
      <c r="AM695">
        <v>2</v>
      </c>
      <c r="AN695">
        <v>0</v>
      </c>
      <c r="AO695">
        <v>1</v>
      </c>
      <c r="AP695">
        <v>1</v>
      </c>
      <c r="AQ695">
        <v>0</v>
      </c>
      <c r="AR695">
        <v>0</v>
      </c>
      <c r="AS695" t="s">
        <v>3</v>
      </c>
      <c r="AT695">
        <v>9.2999999999999999E-2</v>
      </c>
      <c r="AU695" t="s">
        <v>3</v>
      </c>
      <c r="AV695">
        <v>0</v>
      </c>
      <c r="AW695">
        <v>2</v>
      </c>
      <c r="AX695">
        <v>60527122</v>
      </c>
      <c r="AY695">
        <v>1</v>
      </c>
      <c r="AZ695">
        <v>0</v>
      </c>
      <c r="BA695">
        <v>710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V695">
        <v>0</v>
      </c>
      <c r="CW695">
        <v>0</v>
      </c>
      <c r="CX695">
        <f>ROUND(Y695*Source!I289,9)</f>
        <v>0.14879999999999999</v>
      </c>
      <c r="CY695">
        <f>AA695</f>
        <v>198.61</v>
      </c>
      <c r="CZ695">
        <f>AE695</f>
        <v>36.78</v>
      </c>
      <c r="DA695">
        <f>AI695</f>
        <v>5.4</v>
      </c>
      <c r="DB695">
        <f>ROUND(ROUND(AT695*CZ695,2),6)</f>
        <v>3.42</v>
      </c>
      <c r="DC695">
        <f>ROUND(ROUND(AT695*AG695,2),6)</f>
        <v>0</v>
      </c>
      <c r="DD695" t="s">
        <v>3</v>
      </c>
      <c r="DE695" t="s">
        <v>3</v>
      </c>
      <c r="DF695">
        <f>ROUND(ROUND(AE695*AI695,2)*CX695,2)</f>
        <v>29.55</v>
      </c>
      <c r="DG695">
        <f t="shared" si="360"/>
        <v>0</v>
      </c>
      <c r="DH695">
        <f t="shared" si="361"/>
        <v>0</v>
      </c>
      <c r="DI695">
        <f t="shared" si="338"/>
        <v>0</v>
      </c>
      <c r="DJ695">
        <f>DF695</f>
        <v>29.55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">
      <c r="A696">
        <f>ROW(Source!A289)</f>
        <v>289</v>
      </c>
      <c r="B696">
        <v>59204059</v>
      </c>
      <c r="C696">
        <v>60527105</v>
      </c>
      <c r="D696">
        <v>58308917</v>
      </c>
      <c r="E696">
        <v>1</v>
      </c>
      <c r="F696">
        <v>1</v>
      </c>
      <c r="G696">
        <v>1080</v>
      </c>
      <c r="H696">
        <v>3</v>
      </c>
      <c r="I696" t="s">
        <v>884</v>
      </c>
      <c r="J696" t="s">
        <v>885</v>
      </c>
      <c r="K696" t="s">
        <v>886</v>
      </c>
      <c r="L696">
        <v>1354</v>
      </c>
      <c r="N696">
        <v>1010</v>
      </c>
      <c r="O696" t="s">
        <v>39</v>
      </c>
      <c r="P696" t="s">
        <v>39</v>
      </c>
      <c r="Q696">
        <v>1</v>
      </c>
      <c r="W696">
        <v>0</v>
      </c>
      <c r="X696">
        <v>-40224714</v>
      </c>
      <c r="Y696">
        <f>AT696</f>
        <v>29</v>
      </c>
      <c r="AA696">
        <v>0.8</v>
      </c>
      <c r="AB696">
        <v>0</v>
      </c>
      <c r="AC696">
        <v>0</v>
      </c>
      <c r="AD696">
        <v>0</v>
      </c>
      <c r="AE696">
        <v>0.89</v>
      </c>
      <c r="AF696">
        <v>0</v>
      </c>
      <c r="AG696">
        <v>0</v>
      </c>
      <c r="AH696">
        <v>0</v>
      </c>
      <c r="AI696">
        <v>0.9</v>
      </c>
      <c r="AJ696">
        <v>1</v>
      </c>
      <c r="AK696">
        <v>1</v>
      </c>
      <c r="AL696">
        <v>1</v>
      </c>
      <c r="AM696">
        <v>2</v>
      </c>
      <c r="AN696">
        <v>0</v>
      </c>
      <c r="AO696">
        <v>1</v>
      </c>
      <c r="AP696">
        <v>1</v>
      </c>
      <c r="AQ696">
        <v>0</v>
      </c>
      <c r="AR696">
        <v>0</v>
      </c>
      <c r="AS696" t="s">
        <v>3</v>
      </c>
      <c r="AT696">
        <v>29</v>
      </c>
      <c r="AU696" t="s">
        <v>3</v>
      </c>
      <c r="AV696">
        <v>0</v>
      </c>
      <c r="AW696">
        <v>2</v>
      </c>
      <c r="AX696">
        <v>60527123</v>
      </c>
      <c r="AY696">
        <v>1</v>
      </c>
      <c r="AZ696">
        <v>0</v>
      </c>
      <c r="BA696">
        <v>711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V696">
        <v>0</v>
      </c>
      <c r="CW696">
        <v>0</v>
      </c>
      <c r="CX696">
        <f>ROUND(Y696*Source!I289,9)</f>
        <v>46.4</v>
      </c>
      <c r="CY696">
        <f>AA696</f>
        <v>0.8</v>
      </c>
      <c r="CZ696">
        <f>AE696</f>
        <v>0.89</v>
      </c>
      <c r="DA696">
        <f>AI696</f>
        <v>0.9</v>
      </c>
      <c r="DB696">
        <f>ROUND(ROUND(AT696*CZ696,2),6)</f>
        <v>25.81</v>
      </c>
      <c r="DC696">
        <f>ROUND(ROUND(AT696*AG696,2),6)</f>
        <v>0</v>
      </c>
      <c r="DD696" t="s">
        <v>3</v>
      </c>
      <c r="DE696" t="s">
        <v>3</v>
      </c>
      <c r="DF696">
        <f>ROUND(ROUND(AE696*AI696,2)*CX696,2)</f>
        <v>37.119999999999997</v>
      </c>
      <c r="DG696">
        <f t="shared" si="360"/>
        <v>0</v>
      </c>
      <c r="DH696">
        <f t="shared" si="361"/>
        <v>0</v>
      </c>
      <c r="DI696">
        <f t="shared" si="338"/>
        <v>0</v>
      </c>
      <c r="DJ696">
        <f>DF696</f>
        <v>37.119999999999997</v>
      </c>
      <c r="DK696">
        <v>0</v>
      </c>
      <c r="DL696" t="s">
        <v>3</v>
      </c>
      <c r="DM696">
        <v>0</v>
      </c>
      <c r="DN696" t="s">
        <v>3</v>
      </c>
      <c r="DO696">
        <v>0</v>
      </c>
    </row>
    <row r="697" spans="1:119" x14ac:dyDescent="0.2">
      <c r="A697">
        <f>ROW(Source!A289)</f>
        <v>289</v>
      </c>
      <c r="B697">
        <v>59204059</v>
      </c>
      <c r="C697">
        <v>60527105</v>
      </c>
      <c r="D697">
        <v>58326216</v>
      </c>
      <c r="E697">
        <v>1</v>
      </c>
      <c r="F697">
        <v>1</v>
      </c>
      <c r="G697">
        <v>1080</v>
      </c>
      <c r="H697">
        <v>3</v>
      </c>
      <c r="I697" t="s">
        <v>46</v>
      </c>
      <c r="J697" t="s">
        <v>49</v>
      </c>
      <c r="K697" t="s">
        <v>47</v>
      </c>
      <c r="L697">
        <v>1355</v>
      </c>
      <c r="N697">
        <v>1010</v>
      </c>
      <c r="O697" t="s">
        <v>48</v>
      </c>
      <c r="P697" t="s">
        <v>48</v>
      </c>
      <c r="Q697">
        <v>100</v>
      </c>
      <c r="W697">
        <v>0</v>
      </c>
      <c r="X697">
        <v>1873919888</v>
      </c>
      <c r="Y697">
        <f>AT697</f>
        <v>0.33750000000000002</v>
      </c>
      <c r="AA697">
        <v>1468.15</v>
      </c>
      <c r="AB697">
        <v>0</v>
      </c>
      <c r="AC697">
        <v>0</v>
      </c>
      <c r="AD697">
        <v>0</v>
      </c>
      <c r="AE697">
        <v>526.22</v>
      </c>
      <c r="AF697">
        <v>0</v>
      </c>
      <c r="AG697">
        <v>0</v>
      </c>
      <c r="AH697">
        <v>0</v>
      </c>
      <c r="AI697">
        <v>2.79</v>
      </c>
      <c r="AJ697">
        <v>1</v>
      </c>
      <c r="AK697">
        <v>1</v>
      </c>
      <c r="AL697">
        <v>1</v>
      </c>
      <c r="AM697">
        <v>0</v>
      </c>
      <c r="AN697">
        <v>0</v>
      </c>
      <c r="AO697">
        <v>0</v>
      </c>
      <c r="AP697">
        <v>1</v>
      </c>
      <c r="AQ697">
        <v>0</v>
      </c>
      <c r="AR697">
        <v>0</v>
      </c>
      <c r="AS697" t="s">
        <v>3</v>
      </c>
      <c r="AT697">
        <v>0.33750000000000002</v>
      </c>
      <c r="AU697" t="s">
        <v>3</v>
      </c>
      <c r="AV697">
        <v>0</v>
      </c>
      <c r="AW697">
        <v>1</v>
      </c>
      <c r="AX697">
        <v>-1</v>
      </c>
      <c r="AY697">
        <v>0</v>
      </c>
      <c r="AZ697">
        <v>0</v>
      </c>
      <c r="BA697" t="s">
        <v>3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V697">
        <v>0</v>
      </c>
      <c r="CW697">
        <v>0</v>
      </c>
      <c r="CX697">
        <f>ROUND(Y697*Source!I289,9)</f>
        <v>0.54</v>
      </c>
      <c r="CY697">
        <f>AA697</f>
        <v>1468.15</v>
      </c>
      <c r="CZ697">
        <f>AE697</f>
        <v>526.22</v>
      </c>
      <c r="DA697">
        <f>AI697</f>
        <v>2.79</v>
      </c>
      <c r="DB697">
        <f>ROUND(ROUND(AT697*CZ697,2),6)</f>
        <v>177.6</v>
      </c>
      <c r="DC697">
        <f>ROUND(ROUND(AT697*AG697,2),6)</f>
        <v>0</v>
      </c>
      <c r="DD697" t="s">
        <v>3</v>
      </c>
      <c r="DE697" t="s">
        <v>3</v>
      </c>
      <c r="DF697">
        <f>ROUND(ROUND(AE697*AI697,2)*CX697,2)</f>
        <v>792.8</v>
      </c>
      <c r="DG697">
        <f t="shared" si="360"/>
        <v>0</v>
      </c>
      <c r="DH697">
        <f t="shared" si="361"/>
        <v>0</v>
      </c>
      <c r="DI697">
        <f t="shared" si="338"/>
        <v>0</v>
      </c>
      <c r="DJ697">
        <f>DF697</f>
        <v>792.8</v>
      </c>
      <c r="DK697">
        <v>0</v>
      </c>
      <c r="DL697" t="s">
        <v>3</v>
      </c>
      <c r="DM697">
        <v>0</v>
      </c>
      <c r="DN697" t="s">
        <v>3</v>
      </c>
      <c r="DO697">
        <v>0</v>
      </c>
    </row>
    <row r="698" spans="1:119" x14ac:dyDescent="0.2">
      <c r="A698">
        <f>ROW(Source!A289)</f>
        <v>289</v>
      </c>
      <c r="B698">
        <v>59204059</v>
      </c>
      <c r="C698">
        <v>60527105</v>
      </c>
      <c r="D698">
        <v>58321778</v>
      </c>
      <c r="E698">
        <v>1</v>
      </c>
      <c r="F698">
        <v>1</v>
      </c>
      <c r="G698">
        <v>1080</v>
      </c>
      <c r="H698">
        <v>3</v>
      </c>
      <c r="I698" t="s">
        <v>56</v>
      </c>
      <c r="J698" t="s">
        <v>58</v>
      </c>
      <c r="K698" t="s">
        <v>57</v>
      </c>
      <c r="L698">
        <v>1301</v>
      </c>
      <c r="N698">
        <v>1003</v>
      </c>
      <c r="O698" t="s">
        <v>34</v>
      </c>
      <c r="P698" t="s">
        <v>34</v>
      </c>
      <c r="Q698">
        <v>1</v>
      </c>
      <c r="W698">
        <v>0</v>
      </c>
      <c r="X698">
        <v>-1171880344</v>
      </c>
      <c r="Y698">
        <f>AT698</f>
        <v>100</v>
      </c>
      <c r="AA698">
        <v>581.4</v>
      </c>
      <c r="AB698">
        <v>0</v>
      </c>
      <c r="AC698">
        <v>0</v>
      </c>
      <c r="AD698">
        <v>0</v>
      </c>
      <c r="AE698">
        <v>31.41</v>
      </c>
      <c r="AF698">
        <v>0</v>
      </c>
      <c r="AG698">
        <v>0</v>
      </c>
      <c r="AH698">
        <v>0</v>
      </c>
      <c r="AI698">
        <v>18.510000000000002</v>
      </c>
      <c r="AJ698">
        <v>1</v>
      </c>
      <c r="AK698">
        <v>1</v>
      </c>
      <c r="AL698">
        <v>1</v>
      </c>
      <c r="AM698">
        <v>0</v>
      </c>
      <c r="AN698">
        <v>0</v>
      </c>
      <c r="AO698">
        <v>0</v>
      </c>
      <c r="AP698">
        <v>1</v>
      </c>
      <c r="AQ698">
        <v>0</v>
      </c>
      <c r="AR698">
        <v>0</v>
      </c>
      <c r="AS698" t="s">
        <v>3</v>
      </c>
      <c r="AT698">
        <v>100</v>
      </c>
      <c r="AU698" t="s">
        <v>3</v>
      </c>
      <c r="AV698">
        <v>0</v>
      </c>
      <c r="AW698">
        <v>1</v>
      </c>
      <c r="AX698">
        <v>-1</v>
      </c>
      <c r="AY698">
        <v>0</v>
      </c>
      <c r="AZ698">
        <v>0</v>
      </c>
      <c r="BA698" t="s">
        <v>3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v>0</v>
      </c>
      <c r="CX698">
        <f>ROUND(Y698*Source!I289,9)</f>
        <v>160</v>
      </c>
      <c r="CY698">
        <f>AA698</f>
        <v>581.4</v>
      </c>
      <c r="CZ698">
        <f>AE698</f>
        <v>31.41</v>
      </c>
      <c r="DA698">
        <f>AI698</f>
        <v>18.510000000000002</v>
      </c>
      <c r="DB698">
        <f>ROUND(ROUND(AT698*CZ698,2),6)</f>
        <v>3141</v>
      </c>
      <c r="DC698">
        <f>ROUND(ROUND(AT698*AG698,2),6)</f>
        <v>0</v>
      </c>
      <c r="DD698" t="s">
        <v>3</v>
      </c>
      <c r="DE698" t="s">
        <v>3</v>
      </c>
      <c r="DF698">
        <f>ROUND(ROUND(AE698*AI698,2)*CX698,2)</f>
        <v>93024</v>
      </c>
      <c r="DG698">
        <f t="shared" si="360"/>
        <v>0</v>
      </c>
      <c r="DH698">
        <f t="shared" si="361"/>
        <v>0</v>
      </c>
      <c r="DI698">
        <f t="shared" si="338"/>
        <v>0</v>
      </c>
      <c r="DJ698">
        <f>DF698</f>
        <v>93024</v>
      </c>
      <c r="DK698">
        <v>0</v>
      </c>
      <c r="DL698" t="s">
        <v>3</v>
      </c>
      <c r="DM698">
        <v>0</v>
      </c>
      <c r="DN698" t="s">
        <v>3</v>
      </c>
      <c r="DO698">
        <v>0</v>
      </c>
    </row>
    <row r="699" spans="1:119" x14ac:dyDescent="0.2">
      <c r="A699">
        <f>ROW(Source!A294)</f>
        <v>294</v>
      </c>
      <c r="B699">
        <v>59204062</v>
      </c>
      <c r="C699">
        <v>60527129</v>
      </c>
      <c r="D699">
        <v>58266404</v>
      </c>
      <c r="E699">
        <v>1080</v>
      </c>
      <c r="F699">
        <v>1</v>
      </c>
      <c r="G699">
        <v>1080</v>
      </c>
      <c r="H699">
        <v>1</v>
      </c>
      <c r="I699" t="s">
        <v>859</v>
      </c>
      <c r="J699" t="s">
        <v>3</v>
      </c>
      <c r="K699" t="s">
        <v>860</v>
      </c>
      <c r="L699">
        <v>1191</v>
      </c>
      <c r="N699">
        <v>1013</v>
      </c>
      <c r="O699" t="s">
        <v>861</v>
      </c>
      <c r="P699" t="s">
        <v>861</v>
      </c>
      <c r="Q699">
        <v>1</v>
      </c>
      <c r="W699">
        <v>0</v>
      </c>
      <c r="X699">
        <v>476480486</v>
      </c>
      <c r="Y699">
        <f>((AT699*1.15)*1.1)</f>
        <v>24.186800000000002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1</v>
      </c>
      <c r="AL699">
        <v>1</v>
      </c>
      <c r="AM699">
        <v>-2</v>
      </c>
      <c r="AN699">
        <v>0</v>
      </c>
      <c r="AO699">
        <v>1</v>
      </c>
      <c r="AP699">
        <v>1</v>
      </c>
      <c r="AQ699">
        <v>0</v>
      </c>
      <c r="AR699">
        <v>0</v>
      </c>
      <c r="AS699" t="s">
        <v>3</v>
      </c>
      <c r="AT699">
        <v>19.12</v>
      </c>
      <c r="AU699" t="s">
        <v>26</v>
      </c>
      <c r="AV699">
        <v>1</v>
      </c>
      <c r="AW699">
        <v>2</v>
      </c>
      <c r="AX699">
        <v>60527140</v>
      </c>
      <c r="AY699">
        <v>1</v>
      </c>
      <c r="AZ699">
        <v>0</v>
      </c>
      <c r="BA699">
        <v>715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U699">
        <f>ROUND(AT699*Source!I294*AH699*AL699,2)</f>
        <v>0</v>
      </c>
      <c r="CV699">
        <f>ROUND(Y699*Source!I294,9)</f>
        <v>22.977460000000001</v>
      </c>
      <c r="CW699">
        <v>0</v>
      </c>
      <c r="CX699">
        <f>ROUND(Y699*Source!I294,9)</f>
        <v>22.977460000000001</v>
      </c>
      <c r="CY699">
        <f>AD699</f>
        <v>0</v>
      </c>
      <c r="CZ699">
        <f>AH699</f>
        <v>0</v>
      </c>
      <c r="DA699">
        <f>AL699</f>
        <v>1</v>
      </c>
      <c r="DB699">
        <f>ROUND(((ROUND(AT699*CZ699,2)*1.15)*1.1),6)</f>
        <v>0</v>
      </c>
      <c r="DC699">
        <f>ROUND(((ROUND(AT699*AG699,2)*1.15)*1.1),6)</f>
        <v>0</v>
      </c>
      <c r="DD699" t="s">
        <v>3</v>
      </c>
      <c r="DE699" t="s">
        <v>3</v>
      </c>
      <c r="DF699">
        <f t="shared" ref="DF699:DF713" si="362">ROUND(ROUND(AE699,2)*CX699,2)</f>
        <v>0</v>
      </c>
      <c r="DG699">
        <f t="shared" si="360"/>
        <v>0</v>
      </c>
      <c r="DH699">
        <f t="shared" si="361"/>
        <v>0</v>
      </c>
      <c r="DI699">
        <f t="shared" si="338"/>
        <v>0</v>
      </c>
      <c r="DJ699">
        <f>DI699</f>
        <v>0</v>
      </c>
      <c r="DK699">
        <v>0</v>
      </c>
      <c r="DL699" t="s">
        <v>3</v>
      </c>
      <c r="DM699">
        <v>0</v>
      </c>
      <c r="DN699" t="s">
        <v>3</v>
      </c>
      <c r="DO699">
        <v>0</v>
      </c>
    </row>
    <row r="700" spans="1:119" x14ac:dyDescent="0.2">
      <c r="A700">
        <f>ROW(Source!A294)</f>
        <v>294</v>
      </c>
      <c r="B700">
        <v>59204062</v>
      </c>
      <c r="C700">
        <v>60527129</v>
      </c>
      <c r="D700">
        <v>58340578</v>
      </c>
      <c r="E700">
        <v>1</v>
      </c>
      <c r="F700">
        <v>1</v>
      </c>
      <c r="G700">
        <v>1080</v>
      </c>
      <c r="H700">
        <v>2</v>
      </c>
      <c r="I700" t="s">
        <v>862</v>
      </c>
      <c r="J700" t="s">
        <v>863</v>
      </c>
      <c r="K700" t="s">
        <v>864</v>
      </c>
      <c r="L700">
        <v>1368</v>
      </c>
      <c r="N700">
        <v>1011</v>
      </c>
      <c r="O700" t="s">
        <v>865</v>
      </c>
      <c r="P700" t="s">
        <v>865</v>
      </c>
      <c r="Q700">
        <v>1</v>
      </c>
      <c r="W700">
        <v>0</v>
      </c>
      <c r="X700">
        <v>-1985943078</v>
      </c>
      <c r="Y700">
        <f>((AT700*1.25)*1.1)</f>
        <v>1.3750000000000002E-2</v>
      </c>
      <c r="AA700">
        <v>0</v>
      </c>
      <c r="AB700">
        <v>88.67</v>
      </c>
      <c r="AC700">
        <v>13.47</v>
      </c>
      <c r="AD700">
        <v>0</v>
      </c>
      <c r="AE700">
        <v>0</v>
      </c>
      <c r="AF700">
        <v>83.1</v>
      </c>
      <c r="AG700">
        <v>12.62</v>
      </c>
      <c r="AH700">
        <v>0</v>
      </c>
      <c r="AI700">
        <v>1</v>
      </c>
      <c r="AJ700">
        <v>1</v>
      </c>
      <c r="AK700">
        <v>1</v>
      </c>
      <c r="AL700">
        <v>1</v>
      </c>
      <c r="AM700">
        <v>-2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0.01</v>
      </c>
      <c r="AU700" t="s">
        <v>25</v>
      </c>
      <c r="AV700">
        <v>0</v>
      </c>
      <c r="AW700">
        <v>2</v>
      </c>
      <c r="AX700">
        <v>60527141</v>
      </c>
      <c r="AY700">
        <v>1</v>
      </c>
      <c r="AZ700">
        <v>0</v>
      </c>
      <c r="BA700">
        <v>716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f>ROUND(Y700*Source!I294*DO700,9)</f>
        <v>0.16484874999999999</v>
      </c>
      <c r="CX700">
        <f>ROUND(Y700*Source!I294,9)</f>
        <v>1.3062499999999999E-2</v>
      </c>
      <c r="CY700">
        <f>AB700</f>
        <v>88.67</v>
      </c>
      <c r="CZ700">
        <f>AF700</f>
        <v>83.1</v>
      </c>
      <c r="DA700">
        <f>AJ700</f>
        <v>1</v>
      </c>
      <c r="DB700">
        <f>ROUND(((ROUND(AT700*CZ700,2)*1.25)*1.1),6)</f>
        <v>1.1412500000000001</v>
      </c>
      <c r="DC700">
        <f>ROUND(((ROUND(AT700*AG700,2)*1.25)*1.1),6)</f>
        <v>0.17874999999999999</v>
      </c>
      <c r="DD700" t="s">
        <v>3</v>
      </c>
      <c r="DE700" t="s">
        <v>3</v>
      </c>
      <c r="DF700">
        <f t="shared" si="362"/>
        <v>0</v>
      </c>
      <c r="DG700">
        <f t="shared" si="360"/>
        <v>1.0900000000000001</v>
      </c>
      <c r="DH700">
        <f t="shared" si="361"/>
        <v>0.16</v>
      </c>
      <c r="DI700">
        <f t="shared" si="338"/>
        <v>0</v>
      </c>
      <c r="DJ700">
        <f>DG700</f>
        <v>1.0900000000000001</v>
      </c>
      <c r="DK700">
        <v>0</v>
      </c>
      <c r="DL700" t="s">
        <v>867</v>
      </c>
      <c r="DM700">
        <v>0</v>
      </c>
      <c r="DN700" t="s">
        <v>861</v>
      </c>
      <c r="DO700">
        <v>12.62</v>
      </c>
    </row>
    <row r="701" spans="1:119" x14ac:dyDescent="0.2">
      <c r="A701">
        <f>ROW(Source!A294)</f>
        <v>294</v>
      </c>
      <c r="B701">
        <v>59204062</v>
      </c>
      <c r="C701">
        <v>60527129</v>
      </c>
      <c r="D701">
        <v>58340697</v>
      </c>
      <c r="E701">
        <v>1</v>
      </c>
      <c r="F701">
        <v>1</v>
      </c>
      <c r="G701">
        <v>1080</v>
      </c>
      <c r="H701">
        <v>2</v>
      </c>
      <c r="I701" t="s">
        <v>868</v>
      </c>
      <c r="J701" t="s">
        <v>869</v>
      </c>
      <c r="K701" t="s">
        <v>870</v>
      </c>
      <c r="L701">
        <v>1368</v>
      </c>
      <c r="N701">
        <v>1011</v>
      </c>
      <c r="O701" t="s">
        <v>865</v>
      </c>
      <c r="P701" t="s">
        <v>865</v>
      </c>
      <c r="Q701">
        <v>1</v>
      </c>
      <c r="W701">
        <v>0</v>
      </c>
      <c r="X701">
        <v>2147454900</v>
      </c>
      <c r="Y701">
        <f>((AT701*1.25)*1.1)</f>
        <v>1.7187500000000002</v>
      </c>
      <c r="AA701">
        <v>0</v>
      </c>
      <c r="AB701">
        <v>0.85</v>
      </c>
      <c r="AC701">
        <v>0</v>
      </c>
      <c r="AD701">
        <v>0</v>
      </c>
      <c r="AE701">
        <v>0</v>
      </c>
      <c r="AF701">
        <v>0.8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-2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1.25</v>
      </c>
      <c r="AU701" t="s">
        <v>25</v>
      </c>
      <c r="AV701">
        <v>0</v>
      </c>
      <c r="AW701">
        <v>2</v>
      </c>
      <c r="AX701">
        <v>60527143</v>
      </c>
      <c r="AY701">
        <v>1</v>
      </c>
      <c r="AZ701">
        <v>0</v>
      </c>
      <c r="BA701">
        <v>717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V701">
        <v>0</v>
      </c>
      <c r="CW701">
        <f>ROUND(Y701*Source!I294*DO701,9)</f>
        <v>0</v>
      </c>
      <c r="CX701">
        <f>ROUND(Y701*Source!I294,9)</f>
        <v>1.6328125</v>
      </c>
      <c r="CY701">
        <f>AB701</f>
        <v>0.85</v>
      </c>
      <c r="CZ701">
        <f>AF701</f>
        <v>0.8</v>
      </c>
      <c r="DA701">
        <f>AJ701</f>
        <v>1</v>
      </c>
      <c r="DB701">
        <f>ROUND(((ROUND(AT701*CZ701,2)*1.25)*1.1),6)</f>
        <v>1.375</v>
      </c>
      <c r="DC701">
        <f>ROUND(((ROUND(AT701*AG701,2)*1.25)*1.1),6)</f>
        <v>0</v>
      </c>
      <c r="DD701" t="s">
        <v>3</v>
      </c>
      <c r="DE701" t="s">
        <v>3</v>
      </c>
      <c r="DF701">
        <f t="shared" si="362"/>
        <v>0</v>
      </c>
      <c r="DG701">
        <f t="shared" si="360"/>
        <v>1.31</v>
      </c>
      <c r="DH701">
        <f t="shared" si="361"/>
        <v>0</v>
      </c>
      <c r="DI701">
        <f t="shared" si="338"/>
        <v>0</v>
      </c>
      <c r="DJ701">
        <f>DG701</f>
        <v>1.31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">
      <c r="A702">
        <f>ROW(Source!A294)</f>
        <v>294</v>
      </c>
      <c r="B702">
        <v>59204062</v>
      </c>
      <c r="C702">
        <v>60527129</v>
      </c>
      <c r="D702">
        <v>58340699</v>
      </c>
      <c r="E702">
        <v>1</v>
      </c>
      <c r="F702">
        <v>1</v>
      </c>
      <c r="G702">
        <v>1080</v>
      </c>
      <c r="H702">
        <v>2</v>
      </c>
      <c r="I702" t="s">
        <v>871</v>
      </c>
      <c r="J702" t="s">
        <v>872</v>
      </c>
      <c r="K702" t="s">
        <v>873</v>
      </c>
      <c r="L702">
        <v>1368</v>
      </c>
      <c r="N702">
        <v>1011</v>
      </c>
      <c r="O702" t="s">
        <v>865</v>
      </c>
      <c r="P702" t="s">
        <v>865</v>
      </c>
      <c r="Q702">
        <v>1</v>
      </c>
      <c r="W702">
        <v>0</v>
      </c>
      <c r="X702">
        <v>539707801</v>
      </c>
      <c r="Y702">
        <f>((AT702*1.25)*1.1)</f>
        <v>0.41250000000000003</v>
      </c>
      <c r="AA702">
        <v>0</v>
      </c>
      <c r="AB702">
        <v>1.59</v>
      </c>
      <c r="AC702">
        <v>0</v>
      </c>
      <c r="AD702">
        <v>0</v>
      </c>
      <c r="AE702">
        <v>0</v>
      </c>
      <c r="AF702">
        <v>1.49</v>
      </c>
      <c r="AG702">
        <v>0</v>
      </c>
      <c r="AH702">
        <v>0</v>
      </c>
      <c r="AI702">
        <v>1</v>
      </c>
      <c r="AJ702">
        <v>1</v>
      </c>
      <c r="AK702">
        <v>1</v>
      </c>
      <c r="AL702">
        <v>1</v>
      </c>
      <c r="AM702">
        <v>-2</v>
      </c>
      <c r="AN702">
        <v>0</v>
      </c>
      <c r="AO702">
        <v>1</v>
      </c>
      <c r="AP702">
        <v>1</v>
      </c>
      <c r="AQ702">
        <v>0</v>
      </c>
      <c r="AR702">
        <v>0</v>
      </c>
      <c r="AS702" t="s">
        <v>3</v>
      </c>
      <c r="AT702">
        <v>0.3</v>
      </c>
      <c r="AU702" t="s">
        <v>25</v>
      </c>
      <c r="AV702">
        <v>0</v>
      </c>
      <c r="AW702">
        <v>2</v>
      </c>
      <c r="AX702">
        <v>60527144</v>
      </c>
      <c r="AY702">
        <v>1</v>
      </c>
      <c r="AZ702">
        <v>0</v>
      </c>
      <c r="BA702">
        <v>718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f>ROUND(Y702*Source!I294*DO702,9)</f>
        <v>0</v>
      </c>
      <c r="CX702">
        <f>ROUND(Y702*Source!I294,9)</f>
        <v>0.39187499999999997</v>
      </c>
      <c r="CY702">
        <f>AB702</f>
        <v>1.59</v>
      </c>
      <c r="CZ702">
        <f>AF702</f>
        <v>1.49</v>
      </c>
      <c r="DA702">
        <f>AJ702</f>
        <v>1</v>
      </c>
      <c r="DB702">
        <f>ROUND(((ROUND(AT702*CZ702,2)*1.25)*1.1),6)</f>
        <v>0.61875000000000002</v>
      </c>
      <c r="DC702">
        <f>ROUND(((ROUND(AT702*AG702,2)*1.25)*1.1),6)</f>
        <v>0</v>
      </c>
      <c r="DD702" t="s">
        <v>3</v>
      </c>
      <c r="DE702" t="s">
        <v>3</v>
      </c>
      <c r="DF702">
        <f t="shared" si="362"/>
        <v>0</v>
      </c>
      <c r="DG702">
        <f t="shared" si="360"/>
        <v>0.57999999999999996</v>
      </c>
      <c r="DH702">
        <f t="shared" si="361"/>
        <v>0</v>
      </c>
      <c r="DI702">
        <f t="shared" si="338"/>
        <v>0</v>
      </c>
      <c r="DJ702">
        <f>DG702</f>
        <v>0.57999999999999996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">
      <c r="A703">
        <f>ROW(Source!A294)</f>
        <v>294</v>
      </c>
      <c r="B703">
        <v>59204062</v>
      </c>
      <c r="C703">
        <v>60527129</v>
      </c>
      <c r="D703">
        <v>58339814</v>
      </c>
      <c r="E703">
        <v>1</v>
      </c>
      <c r="F703">
        <v>1</v>
      </c>
      <c r="G703">
        <v>1080</v>
      </c>
      <c r="H703">
        <v>2</v>
      </c>
      <c r="I703" t="s">
        <v>874</v>
      </c>
      <c r="J703" t="s">
        <v>875</v>
      </c>
      <c r="K703" t="s">
        <v>876</v>
      </c>
      <c r="L703">
        <v>1368</v>
      </c>
      <c r="N703">
        <v>1011</v>
      </c>
      <c r="O703" t="s">
        <v>865</v>
      </c>
      <c r="P703" t="s">
        <v>865</v>
      </c>
      <c r="Q703">
        <v>1</v>
      </c>
      <c r="W703">
        <v>0</v>
      </c>
      <c r="X703">
        <v>1087580389</v>
      </c>
      <c r="Y703">
        <f>((AT703*1.25)*1.1)</f>
        <v>1.3750000000000002E-2</v>
      </c>
      <c r="AA703">
        <v>0</v>
      </c>
      <c r="AB703">
        <v>191.17</v>
      </c>
      <c r="AC703">
        <v>18.059999999999999</v>
      </c>
      <c r="AD703">
        <v>0</v>
      </c>
      <c r="AE703">
        <v>0</v>
      </c>
      <c r="AF703">
        <v>179.17</v>
      </c>
      <c r="AG703">
        <v>16.93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-2</v>
      </c>
      <c r="AN703">
        <v>0</v>
      </c>
      <c r="AO703">
        <v>1</v>
      </c>
      <c r="AP703">
        <v>1</v>
      </c>
      <c r="AQ703">
        <v>0</v>
      </c>
      <c r="AR703">
        <v>0</v>
      </c>
      <c r="AS703" t="s">
        <v>3</v>
      </c>
      <c r="AT703">
        <v>0.01</v>
      </c>
      <c r="AU703" t="s">
        <v>25</v>
      </c>
      <c r="AV703">
        <v>0</v>
      </c>
      <c r="AW703">
        <v>2</v>
      </c>
      <c r="AX703">
        <v>60527142</v>
      </c>
      <c r="AY703">
        <v>1</v>
      </c>
      <c r="AZ703">
        <v>0</v>
      </c>
      <c r="BA703">
        <v>719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f>ROUND(Y703*Source!I294*DO703,9)</f>
        <v>0.221148125</v>
      </c>
      <c r="CX703">
        <f>ROUND(Y703*Source!I294,9)</f>
        <v>1.3062499999999999E-2</v>
      </c>
      <c r="CY703">
        <f>AB703</f>
        <v>191.17</v>
      </c>
      <c r="CZ703">
        <f>AF703</f>
        <v>179.17</v>
      </c>
      <c r="DA703">
        <f>AJ703</f>
        <v>1</v>
      </c>
      <c r="DB703">
        <f>ROUND(((ROUND(AT703*CZ703,2)*1.25)*1.1),6)</f>
        <v>2.4612500000000002</v>
      </c>
      <c r="DC703">
        <f>ROUND(((ROUND(AT703*AG703,2)*1.25)*1.1),6)</f>
        <v>0.23375000000000001</v>
      </c>
      <c r="DD703" t="s">
        <v>3</v>
      </c>
      <c r="DE703" t="s">
        <v>3</v>
      </c>
      <c r="DF703">
        <f t="shared" si="362"/>
        <v>0</v>
      </c>
      <c r="DG703">
        <f t="shared" si="360"/>
        <v>2.34</v>
      </c>
      <c r="DH703">
        <f t="shared" si="361"/>
        <v>0.22</v>
      </c>
      <c r="DI703">
        <f t="shared" si="338"/>
        <v>0</v>
      </c>
      <c r="DJ703">
        <f>DG703</f>
        <v>2.34</v>
      </c>
      <c r="DK703">
        <v>0</v>
      </c>
      <c r="DL703" t="s">
        <v>867</v>
      </c>
      <c r="DM703">
        <v>0</v>
      </c>
      <c r="DN703" t="s">
        <v>861</v>
      </c>
      <c r="DO703">
        <v>16.93</v>
      </c>
    </row>
    <row r="704" spans="1:119" x14ac:dyDescent="0.2">
      <c r="A704">
        <f>ROW(Source!A294)</f>
        <v>294</v>
      </c>
      <c r="B704">
        <v>59204062</v>
      </c>
      <c r="C704">
        <v>60527129</v>
      </c>
      <c r="D704">
        <v>58308811</v>
      </c>
      <c r="E704">
        <v>1</v>
      </c>
      <c r="F704">
        <v>1</v>
      </c>
      <c r="G704">
        <v>1080</v>
      </c>
      <c r="H704">
        <v>3</v>
      </c>
      <c r="I704" t="s">
        <v>877</v>
      </c>
      <c r="J704" t="s">
        <v>878</v>
      </c>
      <c r="K704" t="s">
        <v>879</v>
      </c>
      <c r="L704">
        <v>1346</v>
      </c>
      <c r="N704">
        <v>1009</v>
      </c>
      <c r="O704" t="s">
        <v>880</v>
      </c>
      <c r="P704" t="s">
        <v>880</v>
      </c>
      <c r="Q704">
        <v>1</v>
      </c>
      <c r="W704">
        <v>0</v>
      </c>
      <c r="X704">
        <v>-709773495</v>
      </c>
      <c r="Y704">
        <f>AT704</f>
        <v>0.5</v>
      </c>
      <c r="AA704">
        <v>1.61</v>
      </c>
      <c r="AB704">
        <v>0</v>
      </c>
      <c r="AC704">
        <v>0</v>
      </c>
      <c r="AD704">
        <v>0</v>
      </c>
      <c r="AE704">
        <v>1.61</v>
      </c>
      <c r="AF704">
        <v>0</v>
      </c>
      <c r="AG704">
        <v>0</v>
      </c>
      <c r="AH704">
        <v>0</v>
      </c>
      <c r="AI704">
        <v>1</v>
      </c>
      <c r="AJ704">
        <v>1</v>
      </c>
      <c r="AK704">
        <v>1</v>
      </c>
      <c r="AL704">
        <v>1</v>
      </c>
      <c r="AM704">
        <v>-2</v>
      </c>
      <c r="AN704">
        <v>0</v>
      </c>
      <c r="AO704">
        <v>1</v>
      </c>
      <c r="AP704">
        <v>1</v>
      </c>
      <c r="AQ704">
        <v>0</v>
      </c>
      <c r="AR704">
        <v>0</v>
      </c>
      <c r="AS704" t="s">
        <v>3</v>
      </c>
      <c r="AT704">
        <v>0.5</v>
      </c>
      <c r="AU704" t="s">
        <v>3</v>
      </c>
      <c r="AV704">
        <v>0</v>
      </c>
      <c r="AW704">
        <v>2</v>
      </c>
      <c r="AX704">
        <v>60527145</v>
      </c>
      <c r="AY704">
        <v>1</v>
      </c>
      <c r="AZ704">
        <v>0</v>
      </c>
      <c r="BA704">
        <v>720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V704">
        <v>0</v>
      </c>
      <c r="CW704">
        <v>0</v>
      </c>
      <c r="CX704">
        <f>ROUND(Y704*Source!I294,9)</f>
        <v>0.47499999999999998</v>
      </c>
      <c r="CY704">
        <f>AA704</f>
        <v>1.61</v>
      </c>
      <c r="CZ704">
        <f>AE704</f>
        <v>1.61</v>
      </c>
      <c r="DA704">
        <f>AI704</f>
        <v>1</v>
      </c>
      <c r="DB704">
        <f>ROUND(ROUND(AT704*CZ704,2),6)</f>
        <v>0.81</v>
      </c>
      <c r="DC704">
        <f>ROUND(ROUND(AT704*AG704,2),6)</f>
        <v>0</v>
      </c>
      <c r="DD704" t="s">
        <v>3</v>
      </c>
      <c r="DE704" t="s">
        <v>3</v>
      </c>
      <c r="DF704">
        <f t="shared" si="362"/>
        <v>0.76</v>
      </c>
      <c r="DG704">
        <f t="shared" si="360"/>
        <v>0</v>
      </c>
      <c r="DH704">
        <f t="shared" si="361"/>
        <v>0</v>
      </c>
      <c r="DI704">
        <f t="shared" si="338"/>
        <v>0</v>
      </c>
      <c r="DJ704">
        <f>DF704</f>
        <v>0.76</v>
      </c>
      <c r="DK704">
        <v>0</v>
      </c>
      <c r="DL704" t="s">
        <v>3</v>
      </c>
      <c r="DM704">
        <v>0</v>
      </c>
      <c r="DN704" t="s">
        <v>3</v>
      </c>
      <c r="DO704">
        <v>0</v>
      </c>
    </row>
    <row r="705" spans="1:119" x14ac:dyDescent="0.2">
      <c r="A705">
        <f>ROW(Source!A294)</f>
        <v>294</v>
      </c>
      <c r="B705">
        <v>59204062</v>
      </c>
      <c r="C705">
        <v>60527129</v>
      </c>
      <c r="D705">
        <v>58308843</v>
      </c>
      <c r="E705">
        <v>1</v>
      </c>
      <c r="F705">
        <v>1</v>
      </c>
      <c r="G705">
        <v>1080</v>
      </c>
      <c r="H705">
        <v>3</v>
      </c>
      <c r="I705" t="s">
        <v>881</v>
      </c>
      <c r="J705" t="s">
        <v>882</v>
      </c>
      <c r="K705" t="s">
        <v>883</v>
      </c>
      <c r="L705">
        <v>1346</v>
      </c>
      <c r="N705">
        <v>1009</v>
      </c>
      <c r="O705" t="s">
        <v>880</v>
      </c>
      <c r="P705" t="s">
        <v>880</v>
      </c>
      <c r="Q705">
        <v>1</v>
      </c>
      <c r="W705">
        <v>0</v>
      </c>
      <c r="X705">
        <v>-872094078</v>
      </c>
      <c r="Y705">
        <f>AT705</f>
        <v>9.2999999999999999E-2</v>
      </c>
      <c r="AA705">
        <v>36.78</v>
      </c>
      <c r="AB705">
        <v>0</v>
      </c>
      <c r="AC705">
        <v>0</v>
      </c>
      <c r="AD705">
        <v>0</v>
      </c>
      <c r="AE705">
        <v>36.78</v>
      </c>
      <c r="AF705">
        <v>0</v>
      </c>
      <c r="AG705">
        <v>0</v>
      </c>
      <c r="AH705">
        <v>0</v>
      </c>
      <c r="AI705">
        <v>1</v>
      </c>
      <c r="AJ705">
        <v>1</v>
      </c>
      <c r="AK705">
        <v>1</v>
      </c>
      <c r="AL705">
        <v>1</v>
      </c>
      <c r="AM705">
        <v>-2</v>
      </c>
      <c r="AN705">
        <v>0</v>
      </c>
      <c r="AO705">
        <v>1</v>
      </c>
      <c r="AP705">
        <v>1</v>
      </c>
      <c r="AQ705">
        <v>0</v>
      </c>
      <c r="AR705">
        <v>0</v>
      </c>
      <c r="AS705" t="s">
        <v>3</v>
      </c>
      <c r="AT705">
        <v>9.2999999999999999E-2</v>
      </c>
      <c r="AU705" t="s">
        <v>3</v>
      </c>
      <c r="AV705">
        <v>0</v>
      </c>
      <c r="AW705">
        <v>2</v>
      </c>
      <c r="AX705">
        <v>60527146</v>
      </c>
      <c r="AY705">
        <v>1</v>
      </c>
      <c r="AZ705">
        <v>0</v>
      </c>
      <c r="BA705">
        <v>721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V705">
        <v>0</v>
      </c>
      <c r="CW705">
        <v>0</v>
      </c>
      <c r="CX705">
        <f>ROUND(Y705*Source!I294,9)</f>
        <v>8.8349999999999998E-2</v>
      </c>
      <c r="CY705">
        <f>AA705</f>
        <v>36.78</v>
      </c>
      <c r="CZ705">
        <f>AE705</f>
        <v>36.78</v>
      </c>
      <c r="DA705">
        <f>AI705</f>
        <v>1</v>
      </c>
      <c r="DB705">
        <f>ROUND(ROUND(AT705*CZ705,2),6)</f>
        <v>3.42</v>
      </c>
      <c r="DC705">
        <f>ROUND(ROUND(AT705*AG705,2),6)</f>
        <v>0</v>
      </c>
      <c r="DD705" t="s">
        <v>3</v>
      </c>
      <c r="DE705" t="s">
        <v>3</v>
      </c>
      <c r="DF705">
        <f t="shared" si="362"/>
        <v>3.25</v>
      </c>
      <c r="DG705">
        <f t="shared" si="360"/>
        <v>0</v>
      </c>
      <c r="DH705">
        <f t="shared" si="361"/>
        <v>0</v>
      </c>
      <c r="DI705">
        <f t="shared" ref="DI705:DI768" si="363">ROUND(ROUND(AH705,2)*CX705,2)</f>
        <v>0</v>
      </c>
      <c r="DJ705">
        <f>DF705</f>
        <v>3.25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">
      <c r="A706">
        <f>ROW(Source!A294)</f>
        <v>294</v>
      </c>
      <c r="B706">
        <v>59204062</v>
      </c>
      <c r="C706">
        <v>60527129</v>
      </c>
      <c r="D706">
        <v>58308917</v>
      </c>
      <c r="E706">
        <v>1</v>
      </c>
      <c r="F706">
        <v>1</v>
      </c>
      <c r="G706">
        <v>1080</v>
      </c>
      <c r="H706">
        <v>3</v>
      </c>
      <c r="I706" t="s">
        <v>884</v>
      </c>
      <c r="J706" t="s">
        <v>885</v>
      </c>
      <c r="K706" t="s">
        <v>886</v>
      </c>
      <c r="L706">
        <v>1354</v>
      </c>
      <c r="N706">
        <v>1010</v>
      </c>
      <c r="O706" t="s">
        <v>39</v>
      </c>
      <c r="P706" t="s">
        <v>39</v>
      </c>
      <c r="Q706">
        <v>1</v>
      </c>
      <c r="W706">
        <v>0</v>
      </c>
      <c r="X706">
        <v>-40224714</v>
      </c>
      <c r="Y706">
        <f>AT706</f>
        <v>29</v>
      </c>
      <c r="AA706">
        <v>0.89</v>
      </c>
      <c r="AB706">
        <v>0</v>
      </c>
      <c r="AC706">
        <v>0</v>
      </c>
      <c r="AD706">
        <v>0</v>
      </c>
      <c r="AE706">
        <v>0.89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-2</v>
      </c>
      <c r="AN706">
        <v>0</v>
      </c>
      <c r="AO706">
        <v>1</v>
      </c>
      <c r="AP706">
        <v>1</v>
      </c>
      <c r="AQ706">
        <v>0</v>
      </c>
      <c r="AR706">
        <v>0</v>
      </c>
      <c r="AS706" t="s">
        <v>3</v>
      </c>
      <c r="AT706">
        <v>29</v>
      </c>
      <c r="AU706" t="s">
        <v>3</v>
      </c>
      <c r="AV706">
        <v>0</v>
      </c>
      <c r="AW706">
        <v>2</v>
      </c>
      <c r="AX706">
        <v>60527147</v>
      </c>
      <c r="AY706">
        <v>1</v>
      </c>
      <c r="AZ706">
        <v>0</v>
      </c>
      <c r="BA706">
        <v>722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v>0</v>
      </c>
      <c r="CX706">
        <f>ROUND(Y706*Source!I294,9)</f>
        <v>27.55</v>
      </c>
      <c r="CY706">
        <f>AA706</f>
        <v>0.89</v>
      </c>
      <c r="CZ706">
        <f>AE706</f>
        <v>0.89</v>
      </c>
      <c r="DA706">
        <f>AI706</f>
        <v>1</v>
      </c>
      <c r="DB706">
        <f>ROUND(ROUND(AT706*CZ706,2),6)</f>
        <v>25.81</v>
      </c>
      <c r="DC706">
        <f>ROUND(ROUND(AT706*AG706,2),6)</f>
        <v>0</v>
      </c>
      <c r="DD706" t="s">
        <v>3</v>
      </c>
      <c r="DE706" t="s">
        <v>3</v>
      </c>
      <c r="DF706">
        <f t="shared" si="362"/>
        <v>24.52</v>
      </c>
      <c r="DG706">
        <f t="shared" si="360"/>
        <v>0</v>
      </c>
      <c r="DH706">
        <f t="shared" si="361"/>
        <v>0</v>
      </c>
      <c r="DI706">
        <f t="shared" si="363"/>
        <v>0</v>
      </c>
      <c r="DJ706">
        <f>DF706</f>
        <v>24.52</v>
      </c>
      <c r="DK706">
        <v>0</v>
      </c>
      <c r="DL706" t="s">
        <v>3</v>
      </c>
      <c r="DM706">
        <v>0</v>
      </c>
      <c r="DN706" t="s">
        <v>3</v>
      </c>
      <c r="DO706">
        <v>0</v>
      </c>
    </row>
    <row r="707" spans="1:119" x14ac:dyDescent="0.2">
      <c r="A707">
        <f>ROW(Source!A294)</f>
        <v>294</v>
      </c>
      <c r="B707">
        <v>59204062</v>
      </c>
      <c r="C707">
        <v>60527129</v>
      </c>
      <c r="D707">
        <v>58326216</v>
      </c>
      <c r="E707">
        <v>1</v>
      </c>
      <c r="F707">
        <v>1</v>
      </c>
      <c r="G707">
        <v>1080</v>
      </c>
      <c r="H707">
        <v>3</v>
      </c>
      <c r="I707" t="s">
        <v>46</v>
      </c>
      <c r="J707" t="s">
        <v>49</v>
      </c>
      <c r="K707" t="s">
        <v>47</v>
      </c>
      <c r="L707">
        <v>1355</v>
      </c>
      <c r="N707">
        <v>1010</v>
      </c>
      <c r="O707" t="s">
        <v>48</v>
      </c>
      <c r="P707" t="s">
        <v>48</v>
      </c>
      <c r="Q707">
        <v>100</v>
      </c>
      <c r="W707">
        <v>0</v>
      </c>
      <c r="X707">
        <v>1873919888</v>
      </c>
      <c r="Y707">
        <f>AT707</f>
        <v>0.33684199999999997</v>
      </c>
      <c r="AA707">
        <v>526.22</v>
      </c>
      <c r="AB707">
        <v>0</v>
      </c>
      <c r="AC707">
        <v>0</v>
      </c>
      <c r="AD707">
        <v>0</v>
      </c>
      <c r="AE707">
        <v>526.22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1</v>
      </c>
      <c r="AL707">
        <v>1</v>
      </c>
      <c r="AM707">
        <v>0</v>
      </c>
      <c r="AN707">
        <v>0</v>
      </c>
      <c r="AO707">
        <v>0</v>
      </c>
      <c r="AP707">
        <v>1</v>
      </c>
      <c r="AQ707">
        <v>0</v>
      </c>
      <c r="AR707">
        <v>0</v>
      </c>
      <c r="AS707" t="s">
        <v>3</v>
      </c>
      <c r="AT707">
        <v>0.33684199999999997</v>
      </c>
      <c r="AU707" t="s">
        <v>3</v>
      </c>
      <c r="AV707">
        <v>0</v>
      </c>
      <c r="AW707">
        <v>1</v>
      </c>
      <c r="AX707">
        <v>-1</v>
      </c>
      <c r="AY707">
        <v>0</v>
      </c>
      <c r="AZ707">
        <v>0</v>
      </c>
      <c r="BA707" t="s">
        <v>3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v>0</v>
      </c>
      <c r="CX707">
        <f>ROUND(Y707*Source!I294,9)</f>
        <v>0.3199999</v>
      </c>
      <c r="CY707">
        <f>AA707</f>
        <v>526.22</v>
      </c>
      <c r="CZ707">
        <f>AE707</f>
        <v>526.22</v>
      </c>
      <c r="DA707">
        <f>AI707</f>
        <v>1</v>
      </c>
      <c r="DB707">
        <f>ROUND(ROUND(AT707*CZ707,2),6)</f>
        <v>177.25</v>
      </c>
      <c r="DC707">
        <f>ROUND(ROUND(AT707*AG707,2),6)</f>
        <v>0</v>
      </c>
      <c r="DD707" t="s">
        <v>3</v>
      </c>
      <c r="DE707" t="s">
        <v>3</v>
      </c>
      <c r="DF707">
        <f t="shared" si="362"/>
        <v>168.39</v>
      </c>
      <c r="DG707">
        <f t="shared" si="360"/>
        <v>0</v>
      </c>
      <c r="DH707">
        <f t="shared" si="361"/>
        <v>0</v>
      </c>
      <c r="DI707">
        <f t="shared" si="363"/>
        <v>0</v>
      </c>
      <c r="DJ707">
        <f>DF707</f>
        <v>168.39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">
      <c r="A708">
        <f>ROW(Source!A294)</f>
        <v>294</v>
      </c>
      <c r="B708">
        <v>59204062</v>
      </c>
      <c r="C708">
        <v>60527129</v>
      </c>
      <c r="D708">
        <v>58321778</v>
      </c>
      <c r="E708">
        <v>1</v>
      </c>
      <c r="F708">
        <v>1</v>
      </c>
      <c r="G708">
        <v>1080</v>
      </c>
      <c r="H708">
        <v>3</v>
      </c>
      <c r="I708" t="s">
        <v>56</v>
      </c>
      <c r="J708" t="s">
        <v>58</v>
      </c>
      <c r="K708" t="s">
        <v>57</v>
      </c>
      <c r="L708">
        <v>1301</v>
      </c>
      <c r="N708">
        <v>1003</v>
      </c>
      <c r="O708" t="s">
        <v>34</v>
      </c>
      <c r="P708" t="s">
        <v>34</v>
      </c>
      <c r="Q708">
        <v>1</v>
      </c>
      <c r="W708">
        <v>0</v>
      </c>
      <c r="X708">
        <v>-1171880344</v>
      </c>
      <c r="Y708">
        <f>AT708</f>
        <v>100</v>
      </c>
      <c r="AA708">
        <v>31.41</v>
      </c>
      <c r="AB708">
        <v>0</v>
      </c>
      <c r="AC708">
        <v>0</v>
      </c>
      <c r="AD708">
        <v>0</v>
      </c>
      <c r="AE708">
        <v>31.41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0</v>
      </c>
      <c r="AS708" t="s">
        <v>3</v>
      </c>
      <c r="AT708">
        <v>100</v>
      </c>
      <c r="AU708" t="s">
        <v>3</v>
      </c>
      <c r="AV708">
        <v>0</v>
      </c>
      <c r="AW708">
        <v>1</v>
      </c>
      <c r="AX708">
        <v>-1</v>
      </c>
      <c r="AY708">
        <v>0</v>
      </c>
      <c r="AZ708">
        <v>0</v>
      </c>
      <c r="BA708" t="s">
        <v>3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V708">
        <v>0</v>
      </c>
      <c r="CW708">
        <v>0</v>
      </c>
      <c r="CX708">
        <f>ROUND(Y708*Source!I294,9)</f>
        <v>95</v>
      </c>
      <c r="CY708">
        <f>AA708</f>
        <v>31.41</v>
      </c>
      <c r="CZ708">
        <f>AE708</f>
        <v>31.41</v>
      </c>
      <c r="DA708">
        <f>AI708</f>
        <v>1</v>
      </c>
      <c r="DB708">
        <f>ROUND(ROUND(AT708*CZ708,2),6)</f>
        <v>3141</v>
      </c>
      <c r="DC708">
        <f>ROUND(ROUND(AT708*AG708,2),6)</f>
        <v>0</v>
      </c>
      <c r="DD708" t="s">
        <v>3</v>
      </c>
      <c r="DE708" t="s">
        <v>3</v>
      </c>
      <c r="DF708">
        <f t="shared" si="362"/>
        <v>2983.95</v>
      </c>
      <c r="DG708">
        <f t="shared" si="360"/>
        <v>0</v>
      </c>
      <c r="DH708">
        <f t="shared" si="361"/>
        <v>0</v>
      </c>
      <c r="DI708">
        <f t="shared" si="363"/>
        <v>0</v>
      </c>
      <c r="DJ708">
        <f>DF708</f>
        <v>2983.95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">
      <c r="A709">
        <f>ROW(Source!A295)</f>
        <v>295</v>
      </c>
      <c r="B709">
        <v>59204059</v>
      </c>
      <c r="C709">
        <v>60527129</v>
      </c>
      <c r="D709">
        <v>58266404</v>
      </c>
      <c r="E709">
        <v>1080</v>
      </c>
      <c r="F709">
        <v>1</v>
      </c>
      <c r="G709">
        <v>1080</v>
      </c>
      <c r="H709">
        <v>1</v>
      </c>
      <c r="I709" t="s">
        <v>859</v>
      </c>
      <c r="J709" t="s">
        <v>3</v>
      </c>
      <c r="K709" t="s">
        <v>860</v>
      </c>
      <c r="L709">
        <v>1191</v>
      </c>
      <c r="N709">
        <v>1013</v>
      </c>
      <c r="O709" t="s">
        <v>861</v>
      </c>
      <c r="P709" t="s">
        <v>861</v>
      </c>
      <c r="Q709">
        <v>1</v>
      </c>
      <c r="W709">
        <v>0</v>
      </c>
      <c r="X709">
        <v>476480486</v>
      </c>
      <c r="Y709">
        <f>((AT709*1.15)*1.1)</f>
        <v>24.186800000000002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5</v>
      </c>
      <c r="AN709">
        <v>0</v>
      </c>
      <c r="AO709">
        <v>1</v>
      </c>
      <c r="AP709">
        <v>1</v>
      </c>
      <c r="AQ709">
        <v>0</v>
      </c>
      <c r="AR709">
        <v>0</v>
      </c>
      <c r="AS709" t="s">
        <v>3</v>
      </c>
      <c r="AT709">
        <v>19.12</v>
      </c>
      <c r="AU709" t="s">
        <v>26</v>
      </c>
      <c r="AV709">
        <v>1</v>
      </c>
      <c r="AW709">
        <v>2</v>
      </c>
      <c r="AX709">
        <v>60527140</v>
      </c>
      <c r="AY709">
        <v>1</v>
      </c>
      <c r="AZ709">
        <v>0</v>
      </c>
      <c r="BA709">
        <v>726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U709">
        <f>ROUND(AT709*Source!I295*AH709*AL709,2)</f>
        <v>0</v>
      </c>
      <c r="CV709">
        <f>ROUND(Y709*Source!I295,9)</f>
        <v>22.977460000000001</v>
      </c>
      <c r="CW709">
        <v>0</v>
      </c>
      <c r="CX709">
        <f>ROUND(Y709*Source!I295,9)</f>
        <v>22.977460000000001</v>
      </c>
      <c r="CY709">
        <f>AD709</f>
        <v>0</v>
      </c>
      <c r="CZ709">
        <f>AH709</f>
        <v>0</v>
      </c>
      <c r="DA709">
        <f>AL709</f>
        <v>1</v>
      </c>
      <c r="DB709">
        <f>ROUND(((ROUND(AT709*CZ709,2)*1.15)*1.1),6)</f>
        <v>0</v>
      </c>
      <c r="DC709">
        <f>ROUND(((ROUND(AT709*AG709,2)*1.15)*1.1),6)</f>
        <v>0</v>
      </c>
      <c r="DD709" t="s">
        <v>3</v>
      </c>
      <c r="DE709" t="s">
        <v>3</v>
      </c>
      <c r="DF709">
        <f t="shared" si="362"/>
        <v>0</v>
      </c>
      <c r="DG709">
        <f t="shared" si="360"/>
        <v>0</v>
      </c>
      <c r="DH709">
        <f t="shared" si="361"/>
        <v>0</v>
      </c>
      <c r="DI709">
        <f t="shared" si="363"/>
        <v>0</v>
      </c>
      <c r="DJ709">
        <f>DI709</f>
        <v>0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">
      <c r="A710">
        <f>ROW(Source!A295)</f>
        <v>295</v>
      </c>
      <c r="B710">
        <v>59204059</v>
      </c>
      <c r="C710">
        <v>60527129</v>
      </c>
      <c r="D710">
        <v>58340578</v>
      </c>
      <c r="E710">
        <v>1</v>
      </c>
      <c r="F710">
        <v>1</v>
      </c>
      <c r="G710">
        <v>1080</v>
      </c>
      <c r="H710">
        <v>2</v>
      </c>
      <c r="I710" t="s">
        <v>862</v>
      </c>
      <c r="J710" t="s">
        <v>863</v>
      </c>
      <c r="K710" t="s">
        <v>864</v>
      </c>
      <c r="L710">
        <v>1368</v>
      </c>
      <c r="N710">
        <v>1011</v>
      </c>
      <c r="O710" t="s">
        <v>865</v>
      </c>
      <c r="P710" t="s">
        <v>865</v>
      </c>
      <c r="Q710">
        <v>1</v>
      </c>
      <c r="W710">
        <v>0</v>
      </c>
      <c r="X710">
        <v>-1985943078</v>
      </c>
      <c r="Y710">
        <f>((AT710*1.25)*1.1)</f>
        <v>1.3750000000000002E-2</v>
      </c>
      <c r="AA710">
        <v>0</v>
      </c>
      <c r="AB710">
        <v>1445.28</v>
      </c>
      <c r="AC710">
        <v>740.47</v>
      </c>
      <c r="AD710">
        <v>0</v>
      </c>
      <c r="AE710">
        <v>0</v>
      </c>
      <c r="AF710">
        <v>83.1</v>
      </c>
      <c r="AG710">
        <v>12.62</v>
      </c>
      <c r="AH710">
        <v>0</v>
      </c>
      <c r="AI710">
        <v>1</v>
      </c>
      <c r="AJ710">
        <v>16.3</v>
      </c>
      <c r="AK710">
        <v>54.99</v>
      </c>
      <c r="AL710">
        <v>1</v>
      </c>
      <c r="AM710">
        <v>2</v>
      </c>
      <c r="AN710">
        <v>0</v>
      </c>
      <c r="AO710">
        <v>1</v>
      </c>
      <c r="AP710">
        <v>1</v>
      </c>
      <c r="AQ710">
        <v>0</v>
      </c>
      <c r="AR710">
        <v>0</v>
      </c>
      <c r="AS710" t="s">
        <v>3</v>
      </c>
      <c r="AT710">
        <v>0.01</v>
      </c>
      <c r="AU710" t="s">
        <v>25</v>
      </c>
      <c r="AV710">
        <v>0</v>
      </c>
      <c r="AW710">
        <v>2</v>
      </c>
      <c r="AX710">
        <v>60527141</v>
      </c>
      <c r="AY710">
        <v>1</v>
      </c>
      <c r="AZ710">
        <v>0</v>
      </c>
      <c r="BA710">
        <v>727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f>ROUND(Y710*Source!I295*DO710,9)</f>
        <v>0.16484874999999999</v>
      </c>
      <c r="CX710">
        <f>ROUND(Y710*Source!I295,9)</f>
        <v>1.3062499999999999E-2</v>
      </c>
      <c r="CY710">
        <f>AB710</f>
        <v>1445.28</v>
      </c>
      <c r="CZ710">
        <f>AF710</f>
        <v>83.1</v>
      </c>
      <c r="DA710">
        <f>AJ710</f>
        <v>16.3</v>
      </c>
      <c r="DB710">
        <f>ROUND(((ROUND(AT710*CZ710,2)*1.25)*1.1),6)</f>
        <v>1.1412500000000001</v>
      </c>
      <c r="DC710">
        <f>ROUND(((ROUND(AT710*AG710,2)*1.25)*1.1),6)</f>
        <v>0.17874999999999999</v>
      </c>
      <c r="DD710" t="s">
        <v>3</v>
      </c>
      <c r="DE710" t="s">
        <v>3</v>
      </c>
      <c r="DF710">
        <f t="shared" si="362"/>
        <v>0</v>
      </c>
      <c r="DG710">
        <f>ROUND(ROUND(AF710*AJ710,2)*CX710,2)</f>
        <v>17.690000000000001</v>
      </c>
      <c r="DH710">
        <f>ROUND(ROUND(AG710*AK710,2)*CX710,2)</f>
        <v>9.06</v>
      </c>
      <c r="DI710">
        <f t="shared" si="363"/>
        <v>0</v>
      </c>
      <c r="DJ710">
        <f>DG710</f>
        <v>17.690000000000001</v>
      </c>
      <c r="DK710">
        <v>0</v>
      </c>
      <c r="DL710" t="s">
        <v>867</v>
      </c>
      <c r="DM710">
        <v>0</v>
      </c>
      <c r="DN710" t="s">
        <v>861</v>
      </c>
      <c r="DO710">
        <v>12.62</v>
      </c>
    </row>
    <row r="711" spans="1:119" x14ac:dyDescent="0.2">
      <c r="A711">
        <f>ROW(Source!A295)</f>
        <v>295</v>
      </c>
      <c r="B711">
        <v>59204059</v>
      </c>
      <c r="C711">
        <v>60527129</v>
      </c>
      <c r="D711">
        <v>58340697</v>
      </c>
      <c r="E711">
        <v>1</v>
      </c>
      <c r="F711">
        <v>1</v>
      </c>
      <c r="G711">
        <v>1080</v>
      </c>
      <c r="H711">
        <v>2</v>
      </c>
      <c r="I711" t="s">
        <v>868</v>
      </c>
      <c r="J711" t="s">
        <v>869</v>
      </c>
      <c r="K711" t="s">
        <v>870</v>
      </c>
      <c r="L711">
        <v>1368</v>
      </c>
      <c r="N711">
        <v>1011</v>
      </c>
      <c r="O711" t="s">
        <v>865</v>
      </c>
      <c r="P711" t="s">
        <v>865</v>
      </c>
      <c r="Q711">
        <v>1</v>
      </c>
      <c r="W711">
        <v>0</v>
      </c>
      <c r="X711">
        <v>2147454900</v>
      </c>
      <c r="Y711">
        <f>((AT711*1.25)*1.1)</f>
        <v>1.7187500000000002</v>
      </c>
      <c r="AA711">
        <v>0</v>
      </c>
      <c r="AB711">
        <v>7.33</v>
      </c>
      <c r="AC711">
        <v>0</v>
      </c>
      <c r="AD711">
        <v>0</v>
      </c>
      <c r="AE711">
        <v>0</v>
      </c>
      <c r="AF711">
        <v>0.8</v>
      </c>
      <c r="AG711">
        <v>0</v>
      </c>
      <c r="AH711">
        <v>0</v>
      </c>
      <c r="AI711">
        <v>1</v>
      </c>
      <c r="AJ711">
        <v>8.59</v>
      </c>
      <c r="AK711">
        <v>54.99</v>
      </c>
      <c r="AL711">
        <v>1</v>
      </c>
      <c r="AM711">
        <v>2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1.25</v>
      </c>
      <c r="AU711" t="s">
        <v>25</v>
      </c>
      <c r="AV711">
        <v>0</v>
      </c>
      <c r="AW711">
        <v>2</v>
      </c>
      <c r="AX711">
        <v>60527143</v>
      </c>
      <c r="AY711">
        <v>1</v>
      </c>
      <c r="AZ711">
        <v>0</v>
      </c>
      <c r="BA711">
        <v>728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V711">
        <v>0</v>
      </c>
      <c r="CW711">
        <f>ROUND(Y711*Source!I295*DO711,9)</f>
        <v>0</v>
      </c>
      <c r="CX711">
        <f>ROUND(Y711*Source!I295,9)</f>
        <v>1.6328125</v>
      </c>
      <c r="CY711">
        <f>AB711</f>
        <v>7.33</v>
      </c>
      <c r="CZ711">
        <f>AF711</f>
        <v>0.8</v>
      </c>
      <c r="DA711">
        <f>AJ711</f>
        <v>8.59</v>
      </c>
      <c r="DB711">
        <f>ROUND(((ROUND(AT711*CZ711,2)*1.25)*1.1),6)</f>
        <v>1.375</v>
      </c>
      <c r="DC711">
        <f>ROUND(((ROUND(AT711*AG711,2)*1.25)*1.1),6)</f>
        <v>0</v>
      </c>
      <c r="DD711" t="s">
        <v>3</v>
      </c>
      <c r="DE711" t="s">
        <v>3</v>
      </c>
      <c r="DF711">
        <f t="shared" si="362"/>
        <v>0</v>
      </c>
      <c r="DG711">
        <f>ROUND(ROUND(AF711*AJ711,2)*CX711,2)</f>
        <v>11.22</v>
      </c>
      <c r="DH711">
        <f>ROUND(ROUND(AG711*AK711,2)*CX711,2)</f>
        <v>0</v>
      </c>
      <c r="DI711">
        <f t="shared" si="363"/>
        <v>0</v>
      </c>
      <c r="DJ711">
        <f>DG711</f>
        <v>11.22</v>
      </c>
      <c r="DK711">
        <v>0</v>
      </c>
      <c r="DL711" t="s">
        <v>3</v>
      </c>
      <c r="DM711">
        <v>0</v>
      </c>
      <c r="DN711" t="s">
        <v>3</v>
      </c>
      <c r="DO711">
        <v>0</v>
      </c>
    </row>
    <row r="712" spans="1:119" x14ac:dyDescent="0.2">
      <c r="A712">
        <f>ROW(Source!A295)</f>
        <v>295</v>
      </c>
      <c r="B712">
        <v>59204059</v>
      </c>
      <c r="C712">
        <v>60527129</v>
      </c>
      <c r="D712">
        <v>58340699</v>
      </c>
      <c r="E712">
        <v>1</v>
      </c>
      <c r="F712">
        <v>1</v>
      </c>
      <c r="G712">
        <v>1080</v>
      </c>
      <c r="H712">
        <v>2</v>
      </c>
      <c r="I712" t="s">
        <v>871</v>
      </c>
      <c r="J712" t="s">
        <v>872</v>
      </c>
      <c r="K712" t="s">
        <v>873</v>
      </c>
      <c r="L712">
        <v>1368</v>
      </c>
      <c r="N712">
        <v>1011</v>
      </c>
      <c r="O712" t="s">
        <v>865</v>
      </c>
      <c r="P712" t="s">
        <v>865</v>
      </c>
      <c r="Q712">
        <v>1</v>
      </c>
      <c r="W712">
        <v>0</v>
      </c>
      <c r="X712">
        <v>539707801</v>
      </c>
      <c r="Y712">
        <f>((AT712*1.25)*1.1)</f>
        <v>0.41250000000000003</v>
      </c>
      <c r="AA712">
        <v>0</v>
      </c>
      <c r="AB712">
        <v>13.77</v>
      </c>
      <c r="AC712">
        <v>0</v>
      </c>
      <c r="AD712">
        <v>0</v>
      </c>
      <c r="AE712">
        <v>0</v>
      </c>
      <c r="AF712">
        <v>1.49</v>
      </c>
      <c r="AG712">
        <v>0</v>
      </c>
      <c r="AH712">
        <v>0</v>
      </c>
      <c r="AI712">
        <v>1</v>
      </c>
      <c r="AJ712">
        <v>8.66</v>
      </c>
      <c r="AK712">
        <v>54.99</v>
      </c>
      <c r="AL712">
        <v>1</v>
      </c>
      <c r="AM712">
        <v>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0.3</v>
      </c>
      <c r="AU712" t="s">
        <v>25</v>
      </c>
      <c r="AV712">
        <v>0</v>
      </c>
      <c r="AW712">
        <v>2</v>
      </c>
      <c r="AX712">
        <v>60527144</v>
      </c>
      <c r="AY712">
        <v>1</v>
      </c>
      <c r="AZ712">
        <v>0</v>
      </c>
      <c r="BA712">
        <v>729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f>ROUND(Y712*Source!I295*DO712,9)</f>
        <v>0</v>
      </c>
      <c r="CX712">
        <f>ROUND(Y712*Source!I295,9)</f>
        <v>0.39187499999999997</v>
      </c>
      <c r="CY712">
        <f>AB712</f>
        <v>13.77</v>
      </c>
      <c r="CZ712">
        <f>AF712</f>
        <v>1.49</v>
      </c>
      <c r="DA712">
        <f>AJ712</f>
        <v>8.66</v>
      </c>
      <c r="DB712">
        <f>ROUND(((ROUND(AT712*CZ712,2)*1.25)*1.1),6)</f>
        <v>0.61875000000000002</v>
      </c>
      <c r="DC712">
        <f>ROUND(((ROUND(AT712*AG712,2)*1.25)*1.1),6)</f>
        <v>0</v>
      </c>
      <c r="DD712" t="s">
        <v>3</v>
      </c>
      <c r="DE712" t="s">
        <v>3</v>
      </c>
      <c r="DF712">
        <f t="shared" si="362"/>
        <v>0</v>
      </c>
      <c r="DG712">
        <f>ROUND(ROUND(AF712*AJ712,2)*CX712,2)</f>
        <v>5.0599999999999996</v>
      </c>
      <c r="DH712">
        <f>ROUND(ROUND(AG712*AK712,2)*CX712,2)</f>
        <v>0</v>
      </c>
      <c r="DI712">
        <f t="shared" si="363"/>
        <v>0</v>
      </c>
      <c r="DJ712">
        <f>DG712</f>
        <v>5.0599999999999996</v>
      </c>
      <c r="DK712">
        <v>0</v>
      </c>
      <c r="DL712" t="s">
        <v>3</v>
      </c>
      <c r="DM712">
        <v>0</v>
      </c>
      <c r="DN712" t="s">
        <v>3</v>
      </c>
      <c r="DO712">
        <v>0</v>
      </c>
    </row>
    <row r="713" spans="1:119" x14ac:dyDescent="0.2">
      <c r="A713">
        <f>ROW(Source!A295)</f>
        <v>295</v>
      </c>
      <c r="B713">
        <v>59204059</v>
      </c>
      <c r="C713">
        <v>60527129</v>
      </c>
      <c r="D713">
        <v>58339814</v>
      </c>
      <c r="E713">
        <v>1</v>
      </c>
      <c r="F713">
        <v>1</v>
      </c>
      <c r="G713">
        <v>1080</v>
      </c>
      <c r="H713">
        <v>2</v>
      </c>
      <c r="I713" t="s">
        <v>874</v>
      </c>
      <c r="J713" t="s">
        <v>875</v>
      </c>
      <c r="K713" t="s">
        <v>876</v>
      </c>
      <c r="L713">
        <v>1368</v>
      </c>
      <c r="N713">
        <v>1011</v>
      </c>
      <c r="O713" t="s">
        <v>865</v>
      </c>
      <c r="P713" t="s">
        <v>865</v>
      </c>
      <c r="Q713">
        <v>1</v>
      </c>
      <c r="W713">
        <v>0</v>
      </c>
      <c r="X713">
        <v>1087580389</v>
      </c>
      <c r="Y713">
        <f>((AT713*1.25)*1.1)</f>
        <v>1.3750000000000002E-2</v>
      </c>
      <c r="AA713">
        <v>0</v>
      </c>
      <c r="AB713">
        <v>2628.65</v>
      </c>
      <c r="AC713">
        <v>993.36</v>
      </c>
      <c r="AD713">
        <v>0</v>
      </c>
      <c r="AE713">
        <v>0</v>
      </c>
      <c r="AF713">
        <v>179.17</v>
      </c>
      <c r="AG713">
        <v>16.93</v>
      </c>
      <c r="AH713">
        <v>0</v>
      </c>
      <c r="AI713">
        <v>1</v>
      </c>
      <c r="AJ713">
        <v>13.75</v>
      </c>
      <c r="AK713">
        <v>54.99</v>
      </c>
      <c r="AL713">
        <v>1</v>
      </c>
      <c r="AM713">
        <v>2</v>
      </c>
      <c r="AN713">
        <v>0</v>
      </c>
      <c r="AO713">
        <v>1</v>
      </c>
      <c r="AP713">
        <v>1</v>
      </c>
      <c r="AQ713">
        <v>0</v>
      </c>
      <c r="AR713">
        <v>0</v>
      </c>
      <c r="AS713" t="s">
        <v>3</v>
      </c>
      <c r="AT713">
        <v>0.01</v>
      </c>
      <c r="AU713" t="s">
        <v>25</v>
      </c>
      <c r="AV713">
        <v>0</v>
      </c>
      <c r="AW713">
        <v>2</v>
      </c>
      <c r="AX713">
        <v>60527142</v>
      </c>
      <c r="AY713">
        <v>1</v>
      </c>
      <c r="AZ713">
        <v>0</v>
      </c>
      <c r="BA713">
        <v>730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f>ROUND(Y713*Source!I295*DO713,9)</f>
        <v>0.221148125</v>
      </c>
      <c r="CX713">
        <f>ROUND(Y713*Source!I295,9)</f>
        <v>1.3062499999999999E-2</v>
      </c>
      <c r="CY713">
        <f>AB713</f>
        <v>2628.65</v>
      </c>
      <c r="CZ713">
        <f>AF713</f>
        <v>179.17</v>
      </c>
      <c r="DA713">
        <f>AJ713</f>
        <v>13.75</v>
      </c>
      <c r="DB713">
        <f>ROUND(((ROUND(AT713*CZ713,2)*1.25)*1.1),6)</f>
        <v>2.4612500000000002</v>
      </c>
      <c r="DC713">
        <f>ROUND(((ROUND(AT713*AG713,2)*1.25)*1.1),6)</f>
        <v>0.23375000000000001</v>
      </c>
      <c r="DD713" t="s">
        <v>3</v>
      </c>
      <c r="DE713" t="s">
        <v>3</v>
      </c>
      <c r="DF713">
        <f t="shared" si="362"/>
        <v>0</v>
      </c>
      <c r="DG713">
        <f>ROUND(ROUND(AF713*AJ713,2)*CX713,2)</f>
        <v>32.18</v>
      </c>
      <c r="DH713">
        <f>ROUND(ROUND(AG713*AK713,2)*CX713,2)</f>
        <v>12.16</v>
      </c>
      <c r="DI713">
        <f t="shared" si="363"/>
        <v>0</v>
      </c>
      <c r="DJ713">
        <f>DG713</f>
        <v>32.18</v>
      </c>
      <c r="DK713">
        <v>0</v>
      </c>
      <c r="DL713" t="s">
        <v>867</v>
      </c>
      <c r="DM713">
        <v>0</v>
      </c>
      <c r="DN713" t="s">
        <v>861</v>
      </c>
      <c r="DO713">
        <v>16.93</v>
      </c>
    </row>
    <row r="714" spans="1:119" x14ac:dyDescent="0.2">
      <c r="A714">
        <f>ROW(Source!A295)</f>
        <v>295</v>
      </c>
      <c r="B714">
        <v>59204059</v>
      </c>
      <c r="C714">
        <v>60527129</v>
      </c>
      <c r="D714">
        <v>58308811</v>
      </c>
      <c r="E714">
        <v>1</v>
      </c>
      <c r="F714">
        <v>1</v>
      </c>
      <c r="G714">
        <v>1080</v>
      </c>
      <c r="H714">
        <v>3</v>
      </c>
      <c r="I714" t="s">
        <v>877</v>
      </c>
      <c r="J714" t="s">
        <v>878</v>
      </c>
      <c r="K714" t="s">
        <v>879</v>
      </c>
      <c r="L714">
        <v>1346</v>
      </c>
      <c r="N714">
        <v>1009</v>
      </c>
      <c r="O714" t="s">
        <v>880</v>
      </c>
      <c r="P714" t="s">
        <v>880</v>
      </c>
      <c r="Q714">
        <v>1</v>
      </c>
      <c r="W714">
        <v>0</v>
      </c>
      <c r="X714">
        <v>-709773495</v>
      </c>
      <c r="Y714">
        <f>AT714</f>
        <v>0.5</v>
      </c>
      <c r="AA714">
        <v>23.97</v>
      </c>
      <c r="AB714">
        <v>0</v>
      </c>
      <c r="AC714">
        <v>0</v>
      </c>
      <c r="AD714">
        <v>0</v>
      </c>
      <c r="AE714">
        <v>1.61</v>
      </c>
      <c r="AF714">
        <v>0</v>
      </c>
      <c r="AG714">
        <v>0</v>
      </c>
      <c r="AH714">
        <v>0</v>
      </c>
      <c r="AI714">
        <v>14.89</v>
      </c>
      <c r="AJ714">
        <v>1</v>
      </c>
      <c r="AK714">
        <v>1</v>
      </c>
      <c r="AL714">
        <v>1</v>
      </c>
      <c r="AM714">
        <v>2</v>
      </c>
      <c r="AN714">
        <v>0</v>
      </c>
      <c r="AO714">
        <v>1</v>
      </c>
      <c r="AP714">
        <v>1</v>
      </c>
      <c r="AQ714">
        <v>0</v>
      </c>
      <c r="AR714">
        <v>0</v>
      </c>
      <c r="AS714" t="s">
        <v>3</v>
      </c>
      <c r="AT714">
        <v>0.5</v>
      </c>
      <c r="AU714" t="s">
        <v>3</v>
      </c>
      <c r="AV714">
        <v>0</v>
      </c>
      <c r="AW714">
        <v>2</v>
      </c>
      <c r="AX714">
        <v>60527145</v>
      </c>
      <c r="AY714">
        <v>1</v>
      </c>
      <c r="AZ714">
        <v>0</v>
      </c>
      <c r="BA714">
        <v>731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V714">
        <v>0</v>
      </c>
      <c r="CW714">
        <v>0</v>
      </c>
      <c r="CX714">
        <f>ROUND(Y714*Source!I295,9)</f>
        <v>0.47499999999999998</v>
      </c>
      <c r="CY714">
        <f>AA714</f>
        <v>23.97</v>
      </c>
      <c r="CZ714">
        <f>AE714</f>
        <v>1.61</v>
      </c>
      <c r="DA714">
        <f>AI714</f>
        <v>14.89</v>
      </c>
      <c r="DB714">
        <f>ROUND(ROUND(AT714*CZ714,2),6)</f>
        <v>0.81</v>
      </c>
      <c r="DC714">
        <f>ROUND(ROUND(AT714*AG714,2),6)</f>
        <v>0</v>
      </c>
      <c r="DD714" t="s">
        <v>3</v>
      </c>
      <c r="DE714" t="s">
        <v>3</v>
      </c>
      <c r="DF714">
        <f>ROUND(ROUND(AE714*AI714,2)*CX714,2)</f>
        <v>11.39</v>
      </c>
      <c r="DG714">
        <f t="shared" ref="DG714:DG729" si="364">ROUND(ROUND(AF714,2)*CX714,2)</f>
        <v>0</v>
      </c>
      <c r="DH714">
        <f t="shared" ref="DH714:DH729" si="365">ROUND(ROUND(AG714,2)*CX714,2)</f>
        <v>0</v>
      </c>
      <c r="DI714">
        <f t="shared" si="363"/>
        <v>0</v>
      </c>
      <c r="DJ714">
        <f>DF714</f>
        <v>11.39</v>
      </c>
      <c r="DK714">
        <v>0</v>
      </c>
      <c r="DL714" t="s">
        <v>3</v>
      </c>
      <c r="DM714">
        <v>0</v>
      </c>
      <c r="DN714" t="s">
        <v>3</v>
      </c>
      <c r="DO714">
        <v>0</v>
      </c>
    </row>
    <row r="715" spans="1:119" x14ac:dyDescent="0.2">
      <c r="A715">
        <f>ROW(Source!A295)</f>
        <v>295</v>
      </c>
      <c r="B715">
        <v>59204059</v>
      </c>
      <c r="C715">
        <v>60527129</v>
      </c>
      <c r="D715">
        <v>58308843</v>
      </c>
      <c r="E715">
        <v>1</v>
      </c>
      <c r="F715">
        <v>1</v>
      </c>
      <c r="G715">
        <v>1080</v>
      </c>
      <c r="H715">
        <v>3</v>
      </c>
      <c r="I715" t="s">
        <v>881</v>
      </c>
      <c r="J715" t="s">
        <v>882</v>
      </c>
      <c r="K715" t="s">
        <v>883</v>
      </c>
      <c r="L715">
        <v>1346</v>
      </c>
      <c r="N715">
        <v>1009</v>
      </c>
      <c r="O715" t="s">
        <v>880</v>
      </c>
      <c r="P715" t="s">
        <v>880</v>
      </c>
      <c r="Q715">
        <v>1</v>
      </c>
      <c r="W715">
        <v>0</v>
      </c>
      <c r="X715">
        <v>-872094078</v>
      </c>
      <c r="Y715">
        <f>AT715</f>
        <v>9.2999999999999999E-2</v>
      </c>
      <c r="AA715">
        <v>198.61</v>
      </c>
      <c r="AB715">
        <v>0</v>
      </c>
      <c r="AC715">
        <v>0</v>
      </c>
      <c r="AD715">
        <v>0</v>
      </c>
      <c r="AE715">
        <v>36.78</v>
      </c>
      <c r="AF715">
        <v>0</v>
      </c>
      <c r="AG715">
        <v>0</v>
      </c>
      <c r="AH715">
        <v>0</v>
      </c>
      <c r="AI715">
        <v>5.4</v>
      </c>
      <c r="AJ715">
        <v>1</v>
      </c>
      <c r="AK715">
        <v>1</v>
      </c>
      <c r="AL715">
        <v>1</v>
      </c>
      <c r="AM715">
        <v>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9.2999999999999999E-2</v>
      </c>
      <c r="AU715" t="s">
        <v>3</v>
      </c>
      <c r="AV715">
        <v>0</v>
      </c>
      <c r="AW715">
        <v>2</v>
      </c>
      <c r="AX715">
        <v>60527146</v>
      </c>
      <c r="AY715">
        <v>1</v>
      </c>
      <c r="AZ715">
        <v>0</v>
      </c>
      <c r="BA715">
        <v>732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V715">
        <v>0</v>
      </c>
      <c r="CW715">
        <v>0</v>
      </c>
      <c r="CX715">
        <f>ROUND(Y715*Source!I295,9)</f>
        <v>8.8349999999999998E-2</v>
      </c>
      <c r="CY715">
        <f>AA715</f>
        <v>198.61</v>
      </c>
      <c r="CZ715">
        <f>AE715</f>
        <v>36.78</v>
      </c>
      <c r="DA715">
        <f>AI715</f>
        <v>5.4</v>
      </c>
      <c r="DB715">
        <f>ROUND(ROUND(AT715*CZ715,2),6)</f>
        <v>3.42</v>
      </c>
      <c r="DC715">
        <f>ROUND(ROUND(AT715*AG715,2),6)</f>
        <v>0</v>
      </c>
      <c r="DD715" t="s">
        <v>3</v>
      </c>
      <c r="DE715" t="s">
        <v>3</v>
      </c>
      <c r="DF715">
        <f>ROUND(ROUND(AE715*AI715,2)*CX715,2)</f>
        <v>17.55</v>
      </c>
      <c r="DG715">
        <f t="shared" si="364"/>
        <v>0</v>
      </c>
      <c r="DH715">
        <f t="shared" si="365"/>
        <v>0</v>
      </c>
      <c r="DI715">
        <f t="shared" si="363"/>
        <v>0</v>
      </c>
      <c r="DJ715">
        <f>DF715</f>
        <v>17.55</v>
      </c>
      <c r="DK715">
        <v>0</v>
      </c>
      <c r="DL715" t="s">
        <v>3</v>
      </c>
      <c r="DM715">
        <v>0</v>
      </c>
      <c r="DN715" t="s">
        <v>3</v>
      </c>
      <c r="DO715">
        <v>0</v>
      </c>
    </row>
    <row r="716" spans="1:119" x14ac:dyDescent="0.2">
      <c r="A716">
        <f>ROW(Source!A295)</f>
        <v>295</v>
      </c>
      <c r="B716">
        <v>59204059</v>
      </c>
      <c r="C716">
        <v>60527129</v>
      </c>
      <c r="D716">
        <v>58308917</v>
      </c>
      <c r="E716">
        <v>1</v>
      </c>
      <c r="F716">
        <v>1</v>
      </c>
      <c r="G716">
        <v>1080</v>
      </c>
      <c r="H716">
        <v>3</v>
      </c>
      <c r="I716" t="s">
        <v>884</v>
      </c>
      <c r="J716" t="s">
        <v>885</v>
      </c>
      <c r="K716" t="s">
        <v>886</v>
      </c>
      <c r="L716">
        <v>1354</v>
      </c>
      <c r="N716">
        <v>1010</v>
      </c>
      <c r="O716" t="s">
        <v>39</v>
      </c>
      <c r="P716" t="s">
        <v>39</v>
      </c>
      <c r="Q716">
        <v>1</v>
      </c>
      <c r="W716">
        <v>0</v>
      </c>
      <c r="X716">
        <v>-40224714</v>
      </c>
      <c r="Y716">
        <f>AT716</f>
        <v>29</v>
      </c>
      <c r="AA716">
        <v>0.8</v>
      </c>
      <c r="AB716">
        <v>0</v>
      </c>
      <c r="AC716">
        <v>0</v>
      </c>
      <c r="AD716">
        <v>0</v>
      </c>
      <c r="AE716">
        <v>0.89</v>
      </c>
      <c r="AF716">
        <v>0</v>
      </c>
      <c r="AG716">
        <v>0</v>
      </c>
      <c r="AH716">
        <v>0</v>
      </c>
      <c r="AI716">
        <v>0.9</v>
      </c>
      <c r="AJ716">
        <v>1</v>
      </c>
      <c r="AK716">
        <v>1</v>
      </c>
      <c r="AL716">
        <v>1</v>
      </c>
      <c r="AM716">
        <v>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29</v>
      </c>
      <c r="AU716" t="s">
        <v>3</v>
      </c>
      <c r="AV716">
        <v>0</v>
      </c>
      <c r="AW716">
        <v>2</v>
      </c>
      <c r="AX716">
        <v>60527147</v>
      </c>
      <c r="AY716">
        <v>1</v>
      </c>
      <c r="AZ716">
        <v>0</v>
      </c>
      <c r="BA716">
        <v>733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v>0</v>
      </c>
      <c r="CX716">
        <f>ROUND(Y716*Source!I295,9)</f>
        <v>27.55</v>
      </c>
      <c r="CY716">
        <f>AA716</f>
        <v>0.8</v>
      </c>
      <c r="CZ716">
        <f>AE716</f>
        <v>0.89</v>
      </c>
      <c r="DA716">
        <f>AI716</f>
        <v>0.9</v>
      </c>
      <c r="DB716">
        <f>ROUND(ROUND(AT716*CZ716,2),6)</f>
        <v>25.81</v>
      </c>
      <c r="DC716">
        <f>ROUND(ROUND(AT716*AG716,2),6)</f>
        <v>0</v>
      </c>
      <c r="DD716" t="s">
        <v>3</v>
      </c>
      <c r="DE716" t="s">
        <v>3</v>
      </c>
      <c r="DF716">
        <f>ROUND(ROUND(AE716*AI716,2)*CX716,2)</f>
        <v>22.04</v>
      </c>
      <c r="DG716">
        <f t="shared" si="364"/>
        <v>0</v>
      </c>
      <c r="DH716">
        <f t="shared" si="365"/>
        <v>0</v>
      </c>
      <c r="DI716">
        <f t="shared" si="363"/>
        <v>0</v>
      </c>
      <c r="DJ716">
        <f>DF716</f>
        <v>22.04</v>
      </c>
      <c r="DK716">
        <v>0</v>
      </c>
      <c r="DL716" t="s">
        <v>3</v>
      </c>
      <c r="DM716">
        <v>0</v>
      </c>
      <c r="DN716" t="s">
        <v>3</v>
      </c>
      <c r="DO716">
        <v>0</v>
      </c>
    </row>
    <row r="717" spans="1:119" x14ac:dyDescent="0.2">
      <c r="A717">
        <f>ROW(Source!A295)</f>
        <v>295</v>
      </c>
      <c r="B717">
        <v>59204059</v>
      </c>
      <c r="C717">
        <v>60527129</v>
      </c>
      <c r="D717">
        <v>58326216</v>
      </c>
      <c r="E717">
        <v>1</v>
      </c>
      <c r="F717">
        <v>1</v>
      </c>
      <c r="G717">
        <v>1080</v>
      </c>
      <c r="H717">
        <v>3</v>
      </c>
      <c r="I717" t="s">
        <v>46</v>
      </c>
      <c r="J717" t="s">
        <v>49</v>
      </c>
      <c r="K717" t="s">
        <v>47</v>
      </c>
      <c r="L717">
        <v>1355</v>
      </c>
      <c r="N717">
        <v>1010</v>
      </c>
      <c r="O717" t="s">
        <v>48</v>
      </c>
      <c r="P717" t="s">
        <v>48</v>
      </c>
      <c r="Q717">
        <v>100</v>
      </c>
      <c r="W717">
        <v>0</v>
      </c>
      <c r="X717">
        <v>1873919888</v>
      </c>
      <c r="Y717">
        <f>AT717</f>
        <v>0.33684199999999997</v>
      </c>
      <c r="AA717">
        <v>1468.15</v>
      </c>
      <c r="AB717">
        <v>0</v>
      </c>
      <c r="AC717">
        <v>0</v>
      </c>
      <c r="AD717">
        <v>0</v>
      </c>
      <c r="AE717">
        <v>526.22</v>
      </c>
      <c r="AF717">
        <v>0</v>
      </c>
      <c r="AG717">
        <v>0</v>
      </c>
      <c r="AH717">
        <v>0</v>
      </c>
      <c r="AI717">
        <v>2.79</v>
      </c>
      <c r="AJ717">
        <v>1</v>
      </c>
      <c r="AK717">
        <v>1</v>
      </c>
      <c r="AL717">
        <v>1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0</v>
      </c>
      <c r="AS717" t="s">
        <v>3</v>
      </c>
      <c r="AT717">
        <v>0.33684199999999997</v>
      </c>
      <c r="AU717" t="s">
        <v>3</v>
      </c>
      <c r="AV717">
        <v>0</v>
      </c>
      <c r="AW717">
        <v>1</v>
      </c>
      <c r="AX717">
        <v>-1</v>
      </c>
      <c r="AY717">
        <v>0</v>
      </c>
      <c r="AZ717">
        <v>0</v>
      </c>
      <c r="BA717" t="s">
        <v>3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v>0</v>
      </c>
      <c r="CX717">
        <f>ROUND(Y717*Source!I295,9)</f>
        <v>0.3199999</v>
      </c>
      <c r="CY717">
        <f>AA717</f>
        <v>1468.15</v>
      </c>
      <c r="CZ717">
        <f>AE717</f>
        <v>526.22</v>
      </c>
      <c r="DA717">
        <f>AI717</f>
        <v>2.79</v>
      </c>
      <c r="DB717">
        <f>ROUND(ROUND(AT717*CZ717,2),6)</f>
        <v>177.25</v>
      </c>
      <c r="DC717">
        <f>ROUND(ROUND(AT717*AG717,2),6)</f>
        <v>0</v>
      </c>
      <c r="DD717" t="s">
        <v>3</v>
      </c>
      <c r="DE717" t="s">
        <v>3</v>
      </c>
      <c r="DF717">
        <f>ROUND(ROUND(AE717*AI717,2)*CX717,2)</f>
        <v>469.81</v>
      </c>
      <c r="DG717">
        <f t="shared" si="364"/>
        <v>0</v>
      </c>
      <c r="DH717">
        <f t="shared" si="365"/>
        <v>0</v>
      </c>
      <c r="DI717">
        <f t="shared" si="363"/>
        <v>0</v>
      </c>
      <c r="DJ717">
        <f>DF717</f>
        <v>469.81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">
      <c r="A718">
        <f>ROW(Source!A295)</f>
        <v>295</v>
      </c>
      <c r="B718">
        <v>59204059</v>
      </c>
      <c r="C718">
        <v>60527129</v>
      </c>
      <c r="D718">
        <v>58321778</v>
      </c>
      <c r="E718">
        <v>1</v>
      </c>
      <c r="F718">
        <v>1</v>
      </c>
      <c r="G718">
        <v>1080</v>
      </c>
      <c r="H718">
        <v>3</v>
      </c>
      <c r="I718" t="s">
        <v>56</v>
      </c>
      <c r="J718" t="s">
        <v>58</v>
      </c>
      <c r="K718" t="s">
        <v>57</v>
      </c>
      <c r="L718">
        <v>1301</v>
      </c>
      <c r="N718">
        <v>1003</v>
      </c>
      <c r="O718" t="s">
        <v>34</v>
      </c>
      <c r="P718" t="s">
        <v>34</v>
      </c>
      <c r="Q718">
        <v>1</v>
      </c>
      <c r="W718">
        <v>0</v>
      </c>
      <c r="X718">
        <v>-1171880344</v>
      </c>
      <c r="Y718">
        <f>AT718</f>
        <v>100</v>
      </c>
      <c r="AA718">
        <v>581.4</v>
      </c>
      <c r="AB718">
        <v>0</v>
      </c>
      <c r="AC718">
        <v>0</v>
      </c>
      <c r="AD718">
        <v>0</v>
      </c>
      <c r="AE718">
        <v>31.41</v>
      </c>
      <c r="AF718">
        <v>0</v>
      </c>
      <c r="AG718">
        <v>0</v>
      </c>
      <c r="AH718">
        <v>0</v>
      </c>
      <c r="AI718">
        <v>18.510000000000002</v>
      </c>
      <c r="AJ718">
        <v>1</v>
      </c>
      <c r="AK718">
        <v>1</v>
      </c>
      <c r="AL718">
        <v>1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0</v>
      </c>
      <c r="AS718" t="s">
        <v>3</v>
      </c>
      <c r="AT718">
        <v>100</v>
      </c>
      <c r="AU718" t="s">
        <v>3</v>
      </c>
      <c r="AV718">
        <v>0</v>
      </c>
      <c r="AW718">
        <v>1</v>
      </c>
      <c r="AX718">
        <v>-1</v>
      </c>
      <c r="AY718">
        <v>0</v>
      </c>
      <c r="AZ718">
        <v>0</v>
      </c>
      <c r="BA718" t="s">
        <v>3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v>0</v>
      </c>
      <c r="CX718">
        <f>ROUND(Y718*Source!I295,9)</f>
        <v>95</v>
      </c>
      <c r="CY718">
        <f>AA718</f>
        <v>581.4</v>
      </c>
      <c r="CZ718">
        <f>AE718</f>
        <v>31.41</v>
      </c>
      <c r="DA718">
        <f>AI718</f>
        <v>18.510000000000002</v>
      </c>
      <c r="DB718">
        <f>ROUND(ROUND(AT718*CZ718,2),6)</f>
        <v>3141</v>
      </c>
      <c r="DC718">
        <f>ROUND(ROUND(AT718*AG718,2),6)</f>
        <v>0</v>
      </c>
      <c r="DD718" t="s">
        <v>3</v>
      </c>
      <c r="DE718" t="s">
        <v>3</v>
      </c>
      <c r="DF718">
        <f>ROUND(ROUND(AE718*AI718,2)*CX718,2)</f>
        <v>55233</v>
      </c>
      <c r="DG718">
        <f t="shared" si="364"/>
        <v>0</v>
      </c>
      <c r="DH718">
        <f t="shared" si="365"/>
        <v>0</v>
      </c>
      <c r="DI718">
        <f t="shared" si="363"/>
        <v>0</v>
      </c>
      <c r="DJ718">
        <f>DF718</f>
        <v>55233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">
      <c r="A719">
        <f>ROW(Source!A300)</f>
        <v>300</v>
      </c>
      <c r="B719">
        <v>59204062</v>
      </c>
      <c r="C719">
        <v>60527153</v>
      </c>
      <c r="D719">
        <v>58266404</v>
      </c>
      <c r="E719">
        <v>1080</v>
      </c>
      <c r="F719">
        <v>1</v>
      </c>
      <c r="G719">
        <v>1080</v>
      </c>
      <c r="H719">
        <v>1</v>
      </c>
      <c r="I719" t="s">
        <v>859</v>
      </c>
      <c r="J719" t="s">
        <v>3</v>
      </c>
      <c r="K719" t="s">
        <v>860</v>
      </c>
      <c r="L719">
        <v>1191</v>
      </c>
      <c r="N719">
        <v>1013</v>
      </c>
      <c r="O719" t="s">
        <v>861</v>
      </c>
      <c r="P719" t="s">
        <v>861</v>
      </c>
      <c r="Q719">
        <v>1</v>
      </c>
      <c r="W719">
        <v>0</v>
      </c>
      <c r="X719">
        <v>476480486</v>
      </c>
      <c r="Y719">
        <f>((AT719*1.15)*1.1)</f>
        <v>21.289950000000001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1</v>
      </c>
      <c r="AK719">
        <v>1</v>
      </c>
      <c r="AL719">
        <v>1</v>
      </c>
      <c r="AM719">
        <v>-2</v>
      </c>
      <c r="AN719">
        <v>0</v>
      </c>
      <c r="AO719">
        <v>1</v>
      </c>
      <c r="AP719">
        <v>1</v>
      </c>
      <c r="AQ719">
        <v>0</v>
      </c>
      <c r="AR719">
        <v>0</v>
      </c>
      <c r="AS719" t="s">
        <v>3</v>
      </c>
      <c r="AT719">
        <v>16.829999999999998</v>
      </c>
      <c r="AU719" t="s">
        <v>26</v>
      </c>
      <c r="AV719">
        <v>1</v>
      </c>
      <c r="AW719">
        <v>2</v>
      </c>
      <c r="AX719">
        <v>60527164</v>
      </c>
      <c r="AY719">
        <v>1</v>
      </c>
      <c r="AZ719">
        <v>0</v>
      </c>
      <c r="BA719">
        <v>737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U719">
        <f>ROUND(AT719*Source!I300*AH719*AL719,2)</f>
        <v>0</v>
      </c>
      <c r="CV719">
        <f>ROUND(Y719*Source!I300,9)</f>
        <v>11.7094725</v>
      </c>
      <c r="CW719">
        <v>0</v>
      </c>
      <c r="CX719">
        <f>ROUND(Y719*Source!I300,9)</f>
        <v>11.7094725</v>
      </c>
      <c r="CY719">
        <f>AD719</f>
        <v>0</v>
      </c>
      <c r="CZ719">
        <f>AH719</f>
        <v>0</v>
      </c>
      <c r="DA719">
        <f>AL719</f>
        <v>1</v>
      </c>
      <c r="DB719">
        <f>ROUND(((ROUND(AT719*CZ719,2)*1.15)*1.1),6)</f>
        <v>0</v>
      </c>
      <c r="DC719">
        <f>ROUND(((ROUND(AT719*AG719,2)*1.15)*1.1),6)</f>
        <v>0</v>
      </c>
      <c r="DD719" t="s">
        <v>3</v>
      </c>
      <c r="DE719" t="s">
        <v>3</v>
      </c>
      <c r="DF719">
        <f t="shared" ref="DF719:DF733" si="366">ROUND(ROUND(AE719,2)*CX719,2)</f>
        <v>0</v>
      </c>
      <c r="DG719">
        <f t="shared" si="364"/>
        <v>0</v>
      </c>
      <c r="DH719">
        <f t="shared" si="365"/>
        <v>0</v>
      </c>
      <c r="DI719">
        <f t="shared" si="363"/>
        <v>0</v>
      </c>
      <c r="DJ719">
        <f>DI719</f>
        <v>0</v>
      </c>
      <c r="DK719">
        <v>0</v>
      </c>
      <c r="DL719" t="s">
        <v>3</v>
      </c>
      <c r="DM719">
        <v>0</v>
      </c>
      <c r="DN719" t="s">
        <v>3</v>
      </c>
      <c r="DO719">
        <v>0</v>
      </c>
    </row>
    <row r="720" spans="1:119" x14ac:dyDescent="0.2">
      <c r="A720">
        <f>ROW(Source!A300)</f>
        <v>300</v>
      </c>
      <c r="B720">
        <v>59204062</v>
      </c>
      <c r="C720">
        <v>60527153</v>
      </c>
      <c r="D720">
        <v>58340578</v>
      </c>
      <c r="E720">
        <v>1</v>
      </c>
      <c r="F720">
        <v>1</v>
      </c>
      <c r="G720">
        <v>1080</v>
      </c>
      <c r="H720">
        <v>2</v>
      </c>
      <c r="I720" t="s">
        <v>862</v>
      </c>
      <c r="J720" t="s">
        <v>863</v>
      </c>
      <c r="K720" t="s">
        <v>864</v>
      </c>
      <c r="L720">
        <v>1368</v>
      </c>
      <c r="N720">
        <v>1011</v>
      </c>
      <c r="O720" t="s">
        <v>865</v>
      </c>
      <c r="P720" t="s">
        <v>865</v>
      </c>
      <c r="Q720">
        <v>1</v>
      </c>
      <c r="W720">
        <v>0</v>
      </c>
      <c r="X720">
        <v>-1985943078</v>
      </c>
      <c r="Y720">
        <f>((AT720*1.25)*1.1)</f>
        <v>1.3750000000000002E-2</v>
      </c>
      <c r="AA720">
        <v>0</v>
      </c>
      <c r="AB720">
        <v>88.67</v>
      </c>
      <c r="AC720">
        <v>13.47</v>
      </c>
      <c r="AD720">
        <v>0</v>
      </c>
      <c r="AE720">
        <v>0</v>
      </c>
      <c r="AF720">
        <v>83.1</v>
      </c>
      <c r="AG720">
        <v>12.62</v>
      </c>
      <c r="AH720">
        <v>0</v>
      </c>
      <c r="AI720">
        <v>1</v>
      </c>
      <c r="AJ720">
        <v>1</v>
      </c>
      <c r="AK720">
        <v>1</v>
      </c>
      <c r="AL720">
        <v>1</v>
      </c>
      <c r="AM720">
        <v>-2</v>
      </c>
      <c r="AN720">
        <v>0</v>
      </c>
      <c r="AO720">
        <v>1</v>
      </c>
      <c r="AP720">
        <v>1</v>
      </c>
      <c r="AQ720">
        <v>0</v>
      </c>
      <c r="AR720">
        <v>0</v>
      </c>
      <c r="AS720" t="s">
        <v>3</v>
      </c>
      <c r="AT720">
        <v>0.01</v>
      </c>
      <c r="AU720" t="s">
        <v>25</v>
      </c>
      <c r="AV720">
        <v>0</v>
      </c>
      <c r="AW720">
        <v>2</v>
      </c>
      <c r="AX720">
        <v>60527165</v>
      </c>
      <c r="AY720">
        <v>1</v>
      </c>
      <c r="AZ720">
        <v>0</v>
      </c>
      <c r="BA720">
        <v>738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f>ROUND(Y720*Source!I300*DO720,9)</f>
        <v>9.5438750000000003E-2</v>
      </c>
      <c r="CX720">
        <f>ROUND(Y720*Source!I300,9)</f>
        <v>7.5624999999999998E-3</v>
      </c>
      <c r="CY720">
        <f>AB720</f>
        <v>88.67</v>
      </c>
      <c r="CZ720">
        <f>AF720</f>
        <v>83.1</v>
      </c>
      <c r="DA720">
        <f>AJ720</f>
        <v>1</v>
      </c>
      <c r="DB720">
        <f>ROUND(((ROUND(AT720*CZ720,2)*1.25)*1.1),6)</f>
        <v>1.1412500000000001</v>
      </c>
      <c r="DC720">
        <f>ROUND(((ROUND(AT720*AG720,2)*1.25)*1.1),6)</f>
        <v>0.17874999999999999</v>
      </c>
      <c r="DD720" t="s">
        <v>3</v>
      </c>
      <c r="DE720" t="s">
        <v>3</v>
      </c>
      <c r="DF720">
        <f t="shared" si="366"/>
        <v>0</v>
      </c>
      <c r="DG720">
        <f t="shared" si="364"/>
        <v>0.63</v>
      </c>
      <c r="DH720">
        <f t="shared" si="365"/>
        <v>0.1</v>
      </c>
      <c r="DI720">
        <f t="shared" si="363"/>
        <v>0</v>
      </c>
      <c r="DJ720">
        <f>DG720</f>
        <v>0.63</v>
      </c>
      <c r="DK720">
        <v>0</v>
      </c>
      <c r="DL720" t="s">
        <v>867</v>
      </c>
      <c r="DM720">
        <v>0</v>
      </c>
      <c r="DN720" t="s">
        <v>861</v>
      </c>
      <c r="DO720">
        <v>12.62</v>
      </c>
    </row>
    <row r="721" spans="1:119" x14ac:dyDescent="0.2">
      <c r="A721">
        <f>ROW(Source!A300)</f>
        <v>300</v>
      </c>
      <c r="B721">
        <v>59204062</v>
      </c>
      <c r="C721">
        <v>60527153</v>
      </c>
      <c r="D721">
        <v>58340697</v>
      </c>
      <c r="E721">
        <v>1</v>
      </c>
      <c r="F721">
        <v>1</v>
      </c>
      <c r="G721">
        <v>1080</v>
      </c>
      <c r="H721">
        <v>2</v>
      </c>
      <c r="I721" t="s">
        <v>868</v>
      </c>
      <c r="J721" t="s">
        <v>869</v>
      </c>
      <c r="K721" t="s">
        <v>870</v>
      </c>
      <c r="L721">
        <v>1368</v>
      </c>
      <c r="N721">
        <v>1011</v>
      </c>
      <c r="O721" t="s">
        <v>865</v>
      </c>
      <c r="P721" t="s">
        <v>865</v>
      </c>
      <c r="Q721">
        <v>1</v>
      </c>
      <c r="W721">
        <v>0</v>
      </c>
      <c r="X721">
        <v>2147454900</v>
      </c>
      <c r="Y721">
        <f>((AT721*1.25)*1.1)</f>
        <v>1.4850000000000003</v>
      </c>
      <c r="AA721">
        <v>0</v>
      </c>
      <c r="AB721">
        <v>0.85</v>
      </c>
      <c r="AC721">
        <v>0</v>
      </c>
      <c r="AD721">
        <v>0</v>
      </c>
      <c r="AE721">
        <v>0</v>
      </c>
      <c r="AF721">
        <v>0.8</v>
      </c>
      <c r="AG721">
        <v>0</v>
      </c>
      <c r="AH721">
        <v>0</v>
      </c>
      <c r="AI721">
        <v>1</v>
      </c>
      <c r="AJ721">
        <v>1</v>
      </c>
      <c r="AK721">
        <v>1</v>
      </c>
      <c r="AL721">
        <v>1</v>
      </c>
      <c r="AM721">
        <v>-2</v>
      </c>
      <c r="AN721">
        <v>0</v>
      </c>
      <c r="AO721">
        <v>1</v>
      </c>
      <c r="AP721">
        <v>1</v>
      </c>
      <c r="AQ721">
        <v>0</v>
      </c>
      <c r="AR721">
        <v>0</v>
      </c>
      <c r="AS721" t="s">
        <v>3</v>
      </c>
      <c r="AT721">
        <v>1.08</v>
      </c>
      <c r="AU721" t="s">
        <v>25</v>
      </c>
      <c r="AV721">
        <v>0</v>
      </c>
      <c r="AW721">
        <v>2</v>
      </c>
      <c r="AX721">
        <v>60527167</v>
      </c>
      <c r="AY721">
        <v>1</v>
      </c>
      <c r="AZ721">
        <v>0</v>
      </c>
      <c r="BA721">
        <v>739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V721">
        <v>0</v>
      </c>
      <c r="CW721">
        <f>ROUND(Y721*Source!I300*DO721,9)</f>
        <v>0</v>
      </c>
      <c r="CX721">
        <f>ROUND(Y721*Source!I300,9)</f>
        <v>0.81674999999999998</v>
      </c>
      <c r="CY721">
        <f>AB721</f>
        <v>0.85</v>
      </c>
      <c r="CZ721">
        <f>AF721</f>
        <v>0.8</v>
      </c>
      <c r="DA721">
        <f>AJ721</f>
        <v>1</v>
      </c>
      <c r="DB721">
        <f>ROUND(((ROUND(AT721*CZ721,2)*1.25)*1.1),6)</f>
        <v>1.1825000000000001</v>
      </c>
      <c r="DC721">
        <f>ROUND(((ROUND(AT721*AG721,2)*1.25)*1.1),6)</f>
        <v>0</v>
      </c>
      <c r="DD721" t="s">
        <v>3</v>
      </c>
      <c r="DE721" t="s">
        <v>3</v>
      </c>
      <c r="DF721">
        <f t="shared" si="366"/>
        <v>0</v>
      </c>
      <c r="DG721">
        <f t="shared" si="364"/>
        <v>0.65</v>
      </c>
      <c r="DH721">
        <f t="shared" si="365"/>
        <v>0</v>
      </c>
      <c r="DI721">
        <f t="shared" si="363"/>
        <v>0</v>
      </c>
      <c r="DJ721">
        <f>DG721</f>
        <v>0.65</v>
      </c>
      <c r="DK721">
        <v>0</v>
      </c>
      <c r="DL721" t="s">
        <v>3</v>
      </c>
      <c r="DM721">
        <v>0</v>
      </c>
      <c r="DN721" t="s">
        <v>3</v>
      </c>
      <c r="DO721">
        <v>0</v>
      </c>
    </row>
    <row r="722" spans="1:119" x14ac:dyDescent="0.2">
      <c r="A722">
        <f>ROW(Source!A300)</f>
        <v>300</v>
      </c>
      <c r="B722">
        <v>59204062</v>
      </c>
      <c r="C722">
        <v>60527153</v>
      </c>
      <c r="D722">
        <v>58340699</v>
      </c>
      <c r="E722">
        <v>1</v>
      </c>
      <c r="F722">
        <v>1</v>
      </c>
      <c r="G722">
        <v>1080</v>
      </c>
      <c r="H722">
        <v>2</v>
      </c>
      <c r="I722" t="s">
        <v>871</v>
      </c>
      <c r="J722" t="s">
        <v>872</v>
      </c>
      <c r="K722" t="s">
        <v>873</v>
      </c>
      <c r="L722">
        <v>1368</v>
      </c>
      <c r="N722">
        <v>1011</v>
      </c>
      <c r="O722" t="s">
        <v>865</v>
      </c>
      <c r="P722" t="s">
        <v>865</v>
      </c>
      <c r="Q722">
        <v>1</v>
      </c>
      <c r="W722">
        <v>0</v>
      </c>
      <c r="X722">
        <v>539707801</v>
      </c>
      <c r="Y722">
        <f>((AT722*1.25)*1.1)</f>
        <v>0.48125000000000007</v>
      </c>
      <c r="AA722">
        <v>0</v>
      </c>
      <c r="AB722">
        <v>1.59</v>
      </c>
      <c r="AC722">
        <v>0</v>
      </c>
      <c r="AD722">
        <v>0</v>
      </c>
      <c r="AE722">
        <v>0</v>
      </c>
      <c r="AF722">
        <v>1.49</v>
      </c>
      <c r="AG722">
        <v>0</v>
      </c>
      <c r="AH722">
        <v>0</v>
      </c>
      <c r="AI722">
        <v>1</v>
      </c>
      <c r="AJ722">
        <v>1</v>
      </c>
      <c r="AK722">
        <v>1</v>
      </c>
      <c r="AL722">
        <v>1</v>
      </c>
      <c r="AM722">
        <v>-2</v>
      </c>
      <c r="AN722">
        <v>0</v>
      </c>
      <c r="AO722">
        <v>1</v>
      </c>
      <c r="AP722">
        <v>1</v>
      </c>
      <c r="AQ722">
        <v>0</v>
      </c>
      <c r="AR722">
        <v>0</v>
      </c>
      <c r="AS722" t="s">
        <v>3</v>
      </c>
      <c r="AT722">
        <v>0.35</v>
      </c>
      <c r="AU722" t="s">
        <v>25</v>
      </c>
      <c r="AV722">
        <v>0</v>
      </c>
      <c r="AW722">
        <v>2</v>
      </c>
      <c r="AX722">
        <v>60527168</v>
      </c>
      <c r="AY722">
        <v>1</v>
      </c>
      <c r="AZ722">
        <v>0</v>
      </c>
      <c r="BA722">
        <v>740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f>ROUND(Y722*Source!I300*DO722,9)</f>
        <v>0</v>
      </c>
      <c r="CX722">
        <f>ROUND(Y722*Source!I300,9)</f>
        <v>0.26468750000000002</v>
      </c>
      <c r="CY722">
        <f>AB722</f>
        <v>1.59</v>
      </c>
      <c r="CZ722">
        <f>AF722</f>
        <v>1.49</v>
      </c>
      <c r="DA722">
        <f>AJ722</f>
        <v>1</v>
      </c>
      <c r="DB722">
        <f>ROUND(((ROUND(AT722*CZ722,2)*1.25)*1.1),6)</f>
        <v>0.71499999999999997</v>
      </c>
      <c r="DC722">
        <f>ROUND(((ROUND(AT722*AG722,2)*1.25)*1.1),6)</f>
        <v>0</v>
      </c>
      <c r="DD722" t="s">
        <v>3</v>
      </c>
      <c r="DE722" t="s">
        <v>3</v>
      </c>
      <c r="DF722">
        <f t="shared" si="366"/>
        <v>0</v>
      </c>
      <c r="DG722">
        <f t="shared" si="364"/>
        <v>0.39</v>
      </c>
      <c r="DH722">
        <f t="shared" si="365"/>
        <v>0</v>
      </c>
      <c r="DI722">
        <f t="shared" si="363"/>
        <v>0</v>
      </c>
      <c r="DJ722">
        <f>DG722</f>
        <v>0.39</v>
      </c>
      <c r="DK722">
        <v>0</v>
      </c>
      <c r="DL722" t="s">
        <v>3</v>
      </c>
      <c r="DM722">
        <v>0</v>
      </c>
      <c r="DN722" t="s">
        <v>3</v>
      </c>
      <c r="DO722">
        <v>0</v>
      </c>
    </row>
    <row r="723" spans="1:119" x14ac:dyDescent="0.2">
      <c r="A723">
        <f>ROW(Source!A300)</f>
        <v>300</v>
      </c>
      <c r="B723">
        <v>59204062</v>
      </c>
      <c r="C723">
        <v>60527153</v>
      </c>
      <c r="D723">
        <v>58339814</v>
      </c>
      <c r="E723">
        <v>1</v>
      </c>
      <c r="F723">
        <v>1</v>
      </c>
      <c r="G723">
        <v>1080</v>
      </c>
      <c r="H723">
        <v>2</v>
      </c>
      <c r="I723" t="s">
        <v>874</v>
      </c>
      <c r="J723" t="s">
        <v>875</v>
      </c>
      <c r="K723" t="s">
        <v>876</v>
      </c>
      <c r="L723">
        <v>1368</v>
      </c>
      <c r="N723">
        <v>1011</v>
      </c>
      <c r="O723" t="s">
        <v>865</v>
      </c>
      <c r="P723" t="s">
        <v>865</v>
      </c>
      <c r="Q723">
        <v>1</v>
      </c>
      <c r="W723">
        <v>0</v>
      </c>
      <c r="X723">
        <v>1087580389</v>
      </c>
      <c r="Y723">
        <f>((AT723*1.25)*1.1)</f>
        <v>1.3750000000000002E-2</v>
      </c>
      <c r="AA723">
        <v>0</v>
      </c>
      <c r="AB723">
        <v>191.17</v>
      </c>
      <c r="AC723">
        <v>18.059999999999999</v>
      </c>
      <c r="AD723">
        <v>0</v>
      </c>
      <c r="AE723">
        <v>0</v>
      </c>
      <c r="AF723">
        <v>179.17</v>
      </c>
      <c r="AG723">
        <v>16.93</v>
      </c>
      <c r="AH723">
        <v>0</v>
      </c>
      <c r="AI723">
        <v>1</v>
      </c>
      <c r="AJ723">
        <v>1</v>
      </c>
      <c r="AK723">
        <v>1</v>
      </c>
      <c r="AL723">
        <v>1</v>
      </c>
      <c r="AM723">
        <v>-2</v>
      </c>
      <c r="AN723">
        <v>0</v>
      </c>
      <c r="AO723">
        <v>1</v>
      </c>
      <c r="AP723">
        <v>1</v>
      </c>
      <c r="AQ723">
        <v>0</v>
      </c>
      <c r="AR723">
        <v>0</v>
      </c>
      <c r="AS723" t="s">
        <v>3</v>
      </c>
      <c r="AT723">
        <v>0.01</v>
      </c>
      <c r="AU723" t="s">
        <v>25</v>
      </c>
      <c r="AV723">
        <v>0</v>
      </c>
      <c r="AW723">
        <v>2</v>
      </c>
      <c r="AX723">
        <v>60527166</v>
      </c>
      <c r="AY723">
        <v>1</v>
      </c>
      <c r="AZ723">
        <v>0</v>
      </c>
      <c r="BA723">
        <v>741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V723">
        <v>0</v>
      </c>
      <c r="CW723">
        <f>ROUND(Y723*Source!I300*DO723,9)</f>
        <v>0.128033125</v>
      </c>
      <c r="CX723">
        <f>ROUND(Y723*Source!I300,9)</f>
        <v>7.5624999999999998E-3</v>
      </c>
      <c r="CY723">
        <f>AB723</f>
        <v>191.17</v>
      </c>
      <c r="CZ723">
        <f>AF723</f>
        <v>179.17</v>
      </c>
      <c r="DA723">
        <f>AJ723</f>
        <v>1</v>
      </c>
      <c r="DB723">
        <f>ROUND(((ROUND(AT723*CZ723,2)*1.25)*1.1),6)</f>
        <v>2.4612500000000002</v>
      </c>
      <c r="DC723">
        <f>ROUND(((ROUND(AT723*AG723,2)*1.25)*1.1),6)</f>
        <v>0.23375000000000001</v>
      </c>
      <c r="DD723" t="s">
        <v>3</v>
      </c>
      <c r="DE723" t="s">
        <v>3</v>
      </c>
      <c r="DF723">
        <f t="shared" si="366"/>
        <v>0</v>
      </c>
      <c r="DG723">
        <f t="shared" si="364"/>
        <v>1.35</v>
      </c>
      <c r="DH723">
        <f t="shared" si="365"/>
        <v>0.13</v>
      </c>
      <c r="DI723">
        <f t="shared" si="363"/>
        <v>0</v>
      </c>
      <c r="DJ723">
        <f>DG723</f>
        <v>1.35</v>
      </c>
      <c r="DK723">
        <v>0</v>
      </c>
      <c r="DL723" t="s">
        <v>867</v>
      </c>
      <c r="DM723">
        <v>0</v>
      </c>
      <c r="DN723" t="s">
        <v>861</v>
      </c>
      <c r="DO723">
        <v>16.93</v>
      </c>
    </row>
    <row r="724" spans="1:119" x14ac:dyDescent="0.2">
      <c r="A724">
        <f>ROW(Source!A300)</f>
        <v>300</v>
      </c>
      <c r="B724">
        <v>59204062</v>
      </c>
      <c r="C724">
        <v>60527153</v>
      </c>
      <c r="D724">
        <v>58308811</v>
      </c>
      <c r="E724">
        <v>1</v>
      </c>
      <c r="F724">
        <v>1</v>
      </c>
      <c r="G724">
        <v>1080</v>
      </c>
      <c r="H724">
        <v>3</v>
      </c>
      <c r="I724" t="s">
        <v>877</v>
      </c>
      <c r="J724" t="s">
        <v>878</v>
      </c>
      <c r="K724" t="s">
        <v>879</v>
      </c>
      <c r="L724">
        <v>1346</v>
      </c>
      <c r="N724">
        <v>1009</v>
      </c>
      <c r="O724" t="s">
        <v>880</v>
      </c>
      <c r="P724" t="s">
        <v>880</v>
      </c>
      <c r="Q724">
        <v>1</v>
      </c>
      <c r="W724">
        <v>0</v>
      </c>
      <c r="X724">
        <v>-709773495</v>
      </c>
      <c r="Y724">
        <f>AT724</f>
        <v>0.5</v>
      </c>
      <c r="AA724">
        <v>1.61</v>
      </c>
      <c r="AB724">
        <v>0</v>
      </c>
      <c r="AC724">
        <v>0</v>
      </c>
      <c r="AD724">
        <v>0</v>
      </c>
      <c r="AE724">
        <v>1.61</v>
      </c>
      <c r="AF724">
        <v>0</v>
      </c>
      <c r="AG724">
        <v>0</v>
      </c>
      <c r="AH724">
        <v>0</v>
      </c>
      <c r="AI724">
        <v>1</v>
      </c>
      <c r="AJ724">
        <v>1</v>
      </c>
      <c r="AK724">
        <v>1</v>
      </c>
      <c r="AL724">
        <v>1</v>
      </c>
      <c r="AM724">
        <v>-2</v>
      </c>
      <c r="AN724">
        <v>0</v>
      </c>
      <c r="AO724">
        <v>1</v>
      </c>
      <c r="AP724">
        <v>1</v>
      </c>
      <c r="AQ724">
        <v>0</v>
      </c>
      <c r="AR724">
        <v>0</v>
      </c>
      <c r="AS724" t="s">
        <v>3</v>
      </c>
      <c r="AT724">
        <v>0.5</v>
      </c>
      <c r="AU724" t="s">
        <v>3</v>
      </c>
      <c r="AV724">
        <v>0</v>
      </c>
      <c r="AW724">
        <v>2</v>
      </c>
      <c r="AX724">
        <v>60527169</v>
      </c>
      <c r="AY724">
        <v>1</v>
      </c>
      <c r="AZ724">
        <v>0</v>
      </c>
      <c r="BA724">
        <v>742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v>0</v>
      </c>
      <c r="CX724">
        <f>ROUND(Y724*Source!I300,9)</f>
        <v>0.27500000000000002</v>
      </c>
      <c r="CY724">
        <f>AA724</f>
        <v>1.61</v>
      </c>
      <c r="CZ724">
        <f>AE724</f>
        <v>1.61</v>
      </c>
      <c r="DA724">
        <f>AI724</f>
        <v>1</v>
      </c>
      <c r="DB724">
        <f>ROUND(ROUND(AT724*CZ724,2),6)</f>
        <v>0.81</v>
      </c>
      <c r="DC724">
        <f>ROUND(ROUND(AT724*AG724,2),6)</f>
        <v>0</v>
      </c>
      <c r="DD724" t="s">
        <v>3</v>
      </c>
      <c r="DE724" t="s">
        <v>3</v>
      </c>
      <c r="DF724">
        <f t="shared" si="366"/>
        <v>0.44</v>
      </c>
      <c r="DG724">
        <f t="shared" si="364"/>
        <v>0</v>
      </c>
      <c r="DH724">
        <f t="shared" si="365"/>
        <v>0</v>
      </c>
      <c r="DI724">
        <f t="shared" si="363"/>
        <v>0</v>
      </c>
      <c r="DJ724">
        <f>DF724</f>
        <v>0.44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">
      <c r="A725">
        <f>ROW(Source!A300)</f>
        <v>300</v>
      </c>
      <c r="B725">
        <v>59204062</v>
      </c>
      <c r="C725">
        <v>60527153</v>
      </c>
      <c r="D725">
        <v>58308843</v>
      </c>
      <c r="E725">
        <v>1</v>
      </c>
      <c r="F725">
        <v>1</v>
      </c>
      <c r="G725">
        <v>1080</v>
      </c>
      <c r="H725">
        <v>3</v>
      </c>
      <c r="I725" t="s">
        <v>881</v>
      </c>
      <c r="J725" t="s">
        <v>882</v>
      </c>
      <c r="K725" t="s">
        <v>883</v>
      </c>
      <c r="L725">
        <v>1346</v>
      </c>
      <c r="N725">
        <v>1009</v>
      </c>
      <c r="O725" t="s">
        <v>880</v>
      </c>
      <c r="P725" t="s">
        <v>880</v>
      </c>
      <c r="Q725">
        <v>1</v>
      </c>
      <c r="W725">
        <v>0</v>
      </c>
      <c r="X725">
        <v>-872094078</v>
      </c>
      <c r="Y725">
        <f>AT725</f>
        <v>0.104</v>
      </c>
      <c r="AA725">
        <v>36.78</v>
      </c>
      <c r="AB725">
        <v>0</v>
      </c>
      <c r="AC725">
        <v>0</v>
      </c>
      <c r="AD725">
        <v>0</v>
      </c>
      <c r="AE725">
        <v>36.78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-2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0.104</v>
      </c>
      <c r="AU725" t="s">
        <v>3</v>
      </c>
      <c r="AV725">
        <v>0</v>
      </c>
      <c r="AW725">
        <v>2</v>
      </c>
      <c r="AX725">
        <v>60527170</v>
      </c>
      <c r="AY725">
        <v>1</v>
      </c>
      <c r="AZ725">
        <v>0</v>
      </c>
      <c r="BA725">
        <v>743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V725">
        <v>0</v>
      </c>
      <c r="CW725">
        <v>0</v>
      </c>
      <c r="CX725">
        <f>ROUND(Y725*Source!I300,9)</f>
        <v>5.7200000000000001E-2</v>
      </c>
      <c r="CY725">
        <f>AA725</f>
        <v>36.78</v>
      </c>
      <c r="CZ725">
        <f>AE725</f>
        <v>36.78</v>
      </c>
      <c r="DA725">
        <f>AI725</f>
        <v>1</v>
      </c>
      <c r="DB725">
        <f>ROUND(ROUND(AT725*CZ725,2),6)</f>
        <v>3.83</v>
      </c>
      <c r="DC725">
        <f>ROUND(ROUND(AT725*AG725,2),6)</f>
        <v>0</v>
      </c>
      <c r="DD725" t="s">
        <v>3</v>
      </c>
      <c r="DE725" t="s">
        <v>3</v>
      </c>
      <c r="DF725">
        <f t="shared" si="366"/>
        <v>2.1</v>
      </c>
      <c r="DG725">
        <f t="shared" si="364"/>
        <v>0</v>
      </c>
      <c r="DH725">
        <f t="shared" si="365"/>
        <v>0</v>
      </c>
      <c r="DI725">
        <f t="shared" si="363"/>
        <v>0</v>
      </c>
      <c r="DJ725">
        <f>DF725</f>
        <v>2.1</v>
      </c>
      <c r="DK725">
        <v>0</v>
      </c>
      <c r="DL725" t="s">
        <v>3</v>
      </c>
      <c r="DM725">
        <v>0</v>
      </c>
      <c r="DN725" t="s">
        <v>3</v>
      </c>
      <c r="DO725">
        <v>0</v>
      </c>
    </row>
    <row r="726" spans="1:119" x14ac:dyDescent="0.2">
      <c r="A726">
        <f>ROW(Source!A300)</f>
        <v>300</v>
      </c>
      <c r="B726">
        <v>59204062</v>
      </c>
      <c r="C726">
        <v>60527153</v>
      </c>
      <c r="D726">
        <v>58308917</v>
      </c>
      <c r="E726">
        <v>1</v>
      </c>
      <c r="F726">
        <v>1</v>
      </c>
      <c r="G726">
        <v>1080</v>
      </c>
      <c r="H726">
        <v>3</v>
      </c>
      <c r="I726" t="s">
        <v>884</v>
      </c>
      <c r="J726" t="s">
        <v>885</v>
      </c>
      <c r="K726" t="s">
        <v>886</v>
      </c>
      <c r="L726">
        <v>1354</v>
      </c>
      <c r="N726">
        <v>1010</v>
      </c>
      <c r="O726" t="s">
        <v>39</v>
      </c>
      <c r="P726" t="s">
        <v>39</v>
      </c>
      <c r="Q726">
        <v>1</v>
      </c>
      <c r="W726">
        <v>0</v>
      </c>
      <c r="X726">
        <v>-40224714</v>
      </c>
      <c r="Y726">
        <f>AT726</f>
        <v>25</v>
      </c>
      <c r="AA726">
        <v>0.89</v>
      </c>
      <c r="AB726">
        <v>0</v>
      </c>
      <c r="AC726">
        <v>0</v>
      </c>
      <c r="AD726">
        <v>0</v>
      </c>
      <c r="AE726">
        <v>0.89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1</v>
      </c>
      <c r="AL726">
        <v>1</v>
      </c>
      <c r="AM726">
        <v>-2</v>
      </c>
      <c r="AN726">
        <v>0</v>
      </c>
      <c r="AO726">
        <v>1</v>
      </c>
      <c r="AP726">
        <v>1</v>
      </c>
      <c r="AQ726">
        <v>0</v>
      </c>
      <c r="AR726">
        <v>0</v>
      </c>
      <c r="AS726" t="s">
        <v>3</v>
      </c>
      <c r="AT726">
        <v>25</v>
      </c>
      <c r="AU726" t="s">
        <v>3</v>
      </c>
      <c r="AV726">
        <v>0</v>
      </c>
      <c r="AW726">
        <v>2</v>
      </c>
      <c r="AX726">
        <v>60527171</v>
      </c>
      <c r="AY726">
        <v>1</v>
      </c>
      <c r="AZ726">
        <v>0</v>
      </c>
      <c r="BA726">
        <v>744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v>0</v>
      </c>
      <c r="CX726">
        <f>ROUND(Y726*Source!I300,9)</f>
        <v>13.75</v>
      </c>
      <c r="CY726">
        <f>AA726</f>
        <v>0.89</v>
      </c>
      <c r="CZ726">
        <f>AE726</f>
        <v>0.89</v>
      </c>
      <c r="DA726">
        <f>AI726</f>
        <v>1</v>
      </c>
      <c r="DB726">
        <f>ROUND(ROUND(AT726*CZ726,2),6)</f>
        <v>22.25</v>
      </c>
      <c r="DC726">
        <f>ROUND(ROUND(AT726*AG726,2),6)</f>
        <v>0</v>
      </c>
      <c r="DD726" t="s">
        <v>3</v>
      </c>
      <c r="DE726" t="s">
        <v>3</v>
      </c>
      <c r="DF726">
        <f t="shared" si="366"/>
        <v>12.24</v>
      </c>
      <c r="DG726">
        <f t="shared" si="364"/>
        <v>0</v>
      </c>
      <c r="DH726">
        <f t="shared" si="365"/>
        <v>0</v>
      </c>
      <c r="DI726">
        <f t="shared" si="363"/>
        <v>0</v>
      </c>
      <c r="DJ726">
        <f>DF726</f>
        <v>12.24</v>
      </c>
      <c r="DK726">
        <v>0</v>
      </c>
      <c r="DL726" t="s">
        <v>3</v>
      </c>
      <c r="DM726">
        <v>0</v>
      </c>
      <c r="DN726" t="s">
        <v>3</v>
      </c>
      <c r="DO726">
        <v>0</v>
      </c>
    </row>
    <row r="727" spans="1:119" x14ac:dyDescent="0.2">
      <c r="A727">
        <f>ROW(Source!A300)</f>
        <v>300</v>
      </c>
      <c r="B727">
        <v>59204062</v>
      </c>
      <c r="C727">
        <v>60527153</v>
      </c>
      <c r="D727">
        <v>58326216</v>
      </c>
      <c r="E727">
        <v>1</v>
      </c>
      <c r="F727">
        <v>1</v>
      </c>
      <c r="G727">
        <v>1080</v>
      </c>
      <c r="H727">
        <v>3</v>
      </c>
      <c r="I727" t="s">
        <v>46</v>
      </c>
      <c r="J727" t="s">
        <v>49</v>
      </c>
      <c r="K727" t="s">
        <v>47</v>
      </c>
      <c r="L727">
        <v>1355</v>
      </c>
      <c r="N727">
        <v>1010</v>
      </c>
      <c r="O727" t="s">
        <v>48</v>
      </c>
      <c r="P727" t="s">
        <v>48</v>
      </c>
      <c r="Q727">
        <v>100</v>
      </c>
      <c r="W727">
        <v>0</v>
      </c>
      <c r="X727">
        <v>1873919888</v>
      </c>
      <c r="Y727">
        <f>AT727</f>
        <v>0.34545500000000001</v>
      </c>
      <c r="AA727">
        <v>526.22</v>
      </c>
      <c r="AB727">
        <v>0</v>
      </c>
      <c r="AC727">
        <v>0</v>
      </c>
      <c r="AD727">
        <v>0</v>
      </c>
      <c r="AE727">
        <v>526.22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0</v>
      </c>
      <c r="AN727">
        <v>0</v>
      </c>
      <c r="AO727">
        <v>0</v>
      </c>
      <c r="AP727">
        <v>1</v>
      </c>
      <c r="AQ727">
        <v>0</v>
      </c>
      <c r="AR727">
        <v>0</v>
      </c>
      <c r="AS727" t="s">
        <v>3</v>
      </c>
      <c r="AT727">
        <v>0.34545500000000001</v>
      </c>
      <c r="AU727" t="s">
        <v>3</v>
      </c>
      <c r="AV727">
        <v>0</v>
      </c>
      <c r="AW727">
        <v>1</v>
      </c>
      <c r="AX727">
        <v>-1</v>
      </c>
      <c r="AY727">
        <v>0</v>
      </c>
      <c r="AZ727">
        <v>0</v>
      </c>
      <c r="BA727" t="s">
        <v>3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V727">
        <v>0</v>
      </c>
      <c r="CW727">
        <v>0</v>
      </c>
      <c r="CX727">
        <f>ROUND(Y727*Source!I300,9)</f>
        <v>0.19000025000000001</v>
      </c>
      <c r="CY727">
        <f>AA727</f>
        <v>526.22</v>
      </c>
      <c r="CZ727">
        <f>AE727</f>
        <v>526.22</v>
      </c>
      <c r="DA727">
        <f>AI727</f>
        <v>1</v>
      </c>
      <c r="DB727">
        <f>ROUND(ROUND(AT727*CZ727,2),6)</f>
        <v>181.79</v>
      </c>
      <c r="DC727">
        <f>ROUND(ROUND(AT727*AG727,2),6)</f>
        <v>0</v>
      </c>
      <c r="DD727" t="s">
        <v>3</v>
      </c>
      <c r="DE727" t="s">
        <v>3</v>
      </c>
      <c r="DF727">
        <f t="shared" si="366"/>
        <v>99.98</v>
      </c>
      <c r="DG727">
        <f t="shared" si="364"/>
        <v>0</v>
      </c>
      <c r="DH727">
        <f t="shared" si="365"/>
        <v>0</v>
      </c>
      <c r="DI727">
        <f t="shared" si="363"/>
        <v>0</v>
      </c>
      <c r="DJ727">
        <f>DF727</f>
        <v>99.98</v>
      </c>
      <c r="DK727">
        <v>0</v>
      </c>
      <c r="DL727" t="s">
        <v>3</v>
      </c>
      <c r="DM727">
        <v>0</v>
      </c>
      <c r="DN727" t="s">
        <v>3</v>
      </c>
      <c r="DO727">
        <v>0</v>
      </c>
    </row>
    <row r="728" spans="1:119" x14ac:dyDescent="0.2">
      <c r="A728">
        <f>ROW(Source!A300)</f>
        <v>300</v>
      </c>
      <c r="B728">
        <v>59204062</v>
      </c>
      <c r="C728">
        <v>60527153</v>
      </c>
      <c r="D728">
        <v>58321780</v>
      </c>
      <c r="E728">
        <v>1</v>
      </c>
      <c r="F728">
        <v>1</v>
      </c>
      <c r="G728">
        <v>1080</v>
      </c>
      <c r="H728">
        <v>3</v>
      </c>
      <c r="I728" t="s">
        <v>95</v>
      </c>
      <c r="J728" t="s">
        <v>97</v>
      </c>
      <c r="K728" t="s">
        <v>96</v>
      </c>
      <c r="L728">
        <v>1301</v>
      </c>
      <c r="N728">
        <v>1003</v>
      </c>
      <c r="O728" t="s">
        <v>34</v>
      </c>
      <c r="P728" t="s">
        <v>34</v>
      </c>
      <c r="Q728">
        <v>1</v>
      </c>
      <c r="W728">
        <v>0</v>
      </c>
      <c r="X728">
        <v>-92831099</v>
      </c>
      <c r="Y728">
        <f>AT728</f>
        <v>100</v>
      </c>
      <c r="AA728">
        <v>51.28</v>
      </c>
      <c r="AB728">
        <v>0</v>
      </c>
      <c r="AC728">
        <v>0</v>
      </c>
      <c r="AD728">
        <v>0</v>
      </c>
      <c r="AE728">
        <v>51.28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1</v>
      </c>
      <c r="AL728">
        <v>1</v>
      </c>
      <c r="AM728">
        <v>0</v>
      </c>
      <c r="AN728">
        <v>0</v>
      </c>
      <c r="AO728">
        <v>0</v>
      </c>
      <c r="AP728">
        <v>1</v>
      </c>
      <c r="AQ728">
        <v>0</v>
      </c>
      <c r="AR728">
        <v>0</v>
      </c>
      <c r="AS728" t="s">
        <v>3</v>
      </c>
      <c r="AT728">
        <v>100</v>
      </c>
      <c r="AU728" t="s">
        <v>3</v>
      </c>
      <c r="AV728">
        <v>0</v>
      </c>
      <c r="AW728">
        <v>1</v>
      </c>
      <c r="AX728">
        <v>-1</v>
      </c>
      <c r="AY728">
        <v>0</v>
      </c>
      <c r="AZ728">
        <v>0</v>
      </c>
      <c r="BA728" t="s">
        <v>3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V728">
        <v>0</v>
      </c>
      <c r="CW728">
        <v>0</v>
      </c>
      <c r="CX728">
        <f>ROUND(Y728*Source!I300,9)</f>
        <v>55</v>
      </c>
      <c r="CY728">
        <f>AA728</f>
        <v>51.28</v>
      </c>
      <c r="CZ728">
        <f>AE728</f>
        <v>51.28</v>
      </c>
      <c r="DA728">
        <f>AI728</f>
        <v>1</v>
      </c>
      <c r="DB728">
        <f>ROUND(ROUND(AT728*CZ728,2),6)</f>
        <v>5128</v>
      </c>
      <c r="DC728">
        <f>ROUND(ROUND(AT728*AG728,2),6)</f>
        <v>0</v>
      </c>
      <c r="DD728" t="s">
        <v>3</v>
      </c>
      <c r="DE728" t="s">
        <v>3</v>
      </c>
      <c r="DF728">
        <f t="shared" si="366"/>
        <v>2820.4</v>
      </c>
      <c r="DG728">
        <f t="shared" si="364"/>
        <v>0</v>
      </c>
      <c r="DH728">
        <f t="shared" si="365"/>
        <v>0</v>
      </c>
      <c r="DI728">
        <f t="shared" si="363"/>
        <v>0</v>
      </c>
      <c r="DJ728">
        <f>DF728</f>
        <v>2820.4</v>
      </c>
      <c r="DK728">
        <v>0</v>
      </c>
      <c r="DL728" t="s">
        <v>3</v>
      </c>
      <c r="DM728">
        <v>0</v>
      </c>
      <c r="DN728" t="s">
        <v>3</v>
      </c>
      <c r="DO728">
        <v>0</v>
      </c>
    </row>
    <row r="729" spans="1:119" x14ac:dyDescent="0.2">
      <c r="A729">
        <f>ROW(Source!A301)</f>
        <v>301</v>
      </c>
      <c r="B729">
        <v>59204059</v>
      </c>
      <c r="C729">
        <v>60527153</v>
      </c>
      <c r="D729">
        <v>58266404</v>
      </c>
      <c r="E729">
        <v>1080</v>
      </c>
      <c r="F729">
        <v>1</v>
      </c>
      <c r="G729">
        <v>1080</v>
      </c>
      <c r="H729">
        <v>1</v>
      </c>
      <c r="I729" t="s">
        <v>859</v>
      </c>
      <c r="J729" t="s">
        <v>3</v>
      </c>
      <c r="K729" t="s">
        <v>860</v>
      </c>
      <c r="L729">
        <v>1191</v>
      </c>
      <c r="N729">
        <v>1013</v>
      </c>
      <c r="O729" t="s">
        <v>861</v>
      </c>
      <c r="P729" t="s">
        <v>861</v>
      </c>
      <c r="Q729">
        <v>1</v>
      </c>
      <c r="W729">
        <v>0</v>
      </c>
      <c r="X729">
        <v>476480486</v>
      </c>
      <c r="Y729">
        <f>((AT729*1.15)*1.1)</f>
        <v>21.289950000000001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1</v>
      </c>
      <c r="AK729">
        <v>1</v>
      </c>
      <c r="AL729">
        <v>1</v>
      </c>
      <c r="AM729">
        <v>5</v>
      </c>
      <c r="AN729">
        <v>0</v>
      </c>
      <c r="AO729">
        <v>1</v>
      </c>
      <c r="AP729">
        <v>1</v>
      </c>
      <c r="AQ729">
        <v>0</v>
      </c>
      <c r="AR729">
        <v>0</v>
      </c>
      <c r="AS729" t="s">
        <v>3</v>
      </c>
      <c r="AT729">
        <v>16.829999999999998</v>
      </c>
      <c r="AU729" t="s">
        <v>26</v>
      </c>
      <c r="AV729">
        <v>1</v>
      </c>
      <c r="AW729">
        <v>2</v>
      </c>
      <c r="AX729">
        <v>60527164</v>
      </c>
      <c r="AY729">
        <v>1</v>
      </c>
      <c r="AZ729">
        <v>0</v>
      </c>
      <c r="BA729">
        <v>748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U729">
        <f>ROUND(AT729*Source!I301*AH729*AL729,2)</f>
        <v>0</v>
      </c>
      <c r="CV729">
        <f>ROUND(Y729*Source!I301,9)</f>
        <v>11.7094725</v>
      </c>
      <c r="CW729">
        <v>0</v>
      </c>
      <c r="CX729">
        <f>ROUND(Y729*Source!I301,9)</f>
        <v>11.7094725</v>
      </c>
      <c r="CY729">
        <f>AD729</f>
        <v>0</v>
      </c>
      <c r="CZ729">
        <f>AH729</f>
        <v>0</v>
      </c>
      <c r="DA729">
        <f>AL729</f>
        <v>1</v>
      </c>
      <c r="DB729">
        <f>ROUND(((ROUND(AT729*CZ729,2)*1.15)*1.1),6)</f>
        <v>0</v>
      </c>
      <c r="DC729">
        <f>ROUND(((ROUND(AT729*AG729,2)*1.15)*1.1),6)</f>
        <v>0</v>
      </c>
      <c r="DD729" t="s">
        <v>3</v>
      </c>
      <c r="DE729" t="s">
        <v>3</v>
      </c>
      <c r="DF729">
        <f t="shared" si="366"/>
        <v>0</v>
      </c>
      <c r="DG729">
        <f t="shared" si="364"/>
        <v>0</v>
      </c>
      <c r="DH729">
        <f t="shared" si="365"/>
        <v>0</v>
      </c>
      <c r="DI729">
        <f t="shared" si="363"/>
        <v>0</v>
      </c>
      <c r="DJ729">
        <f>DI729</f>
        <v>0</v>
      </c>
      <c r="DK729">
        <v>0</v>
      </c>
      <c r="DL729" t="s">
        <v>3</v>
      </c>
      <c r="DM729">
        <v>0</v>
      </c>
      <c r="DN729" t="s">
        <v>3</v>
      </c>
      <c r="DO729">
        <v>0</v>
      </c>
    </row>
    <row r="730" spans="1:119" x14ac:dyDescent="0.2">
      <c r="A730">
        <f>ROW(Source!A301)</f>
        <v>301</v>
      </c>
      <c r="B730">
        <v>59204059</v>
      </c>
      <c r="C730">
        <v>60527153</v>
      </c>
      <c r="D730">
        <v>58340578</v>
      </c>
      <c r="E730">
        <v>1</v>
      </c>
      <c r="F730">
        <v>1</v>
      </c>
      <c r="G730">
        <v>1080</v>
      </c>
      <c r="H730">
        <v>2</v>
      </c>
      <c r="I730" t="s">
        <v>862</v>
      </c>
      <c r="J730" t="s">
        <v>863</v>
      </c>
      <c r="K730" t="s">
        <v>864</v>
      </c>
      <c r="L730">
        <v>1368</v>
      </c>
      <c r="N730">
        <v>1011</v>
      </c>
      <c r="O730" t="s">
        <v>865</v>
      </c>
      <c r="P730" t="s">
        <v>865</v>
      </c>
      <c r="Q730">
        <v>1</v>
      </c>
      <c r="W730">
        <v>0</v>
      </c>
      <c r="X730">
        <v>-1985943078</v>
      </c>
      <c r="Y730">
        <f>((AT730*1.25)*1.1)</f>
        <v>1.3750000000000002E-2</v>
      </c>
      <c r="AA730">
        <v>0</v>
      </c>
      <c r="AB730">
        <v>1445.28</v>
      </c>
      <c r="AC730">
        <v>740.47</v>
      </c>
      <c r="AD730">
        <v>0</v>
      </c>
      <c r="AE730">
        <v>0</v>
      </c>
      <c r="AF730">
        <v>83.1</v>
      </c>
      <c r="AG730">
        <v>12.62</v>
      </c>
      <c r="AH730">
        <v>0</v>
      </c>
      <c r="AI730">
        <v>1</v>
      </c>
      <c r="AJ730">
        <v>16.3</v>
      </c>
      <c r="AK730">
        <v>54.99</v>
      </c>
      <c r="AL730">
        <v>1</v>
      </c>
      <c r="AM730">
        <v>2</v>
      </c>
      <c r="AN730">
        <v>0</v>
      </c>
      <c r="AO730">
        <v>1</v>
      </c>
      <c r="AP730">
        <v>1</v>
      </c>
      <c r="AQ730">
        <v>0</v>
      </c>
      <c r="AR730">
        <v>0</v>
      </c>
      <c r="AS730" t="s">
        <v>3</v>
      </c>
      <c r="AT730">
        <v>0.01</v>
      </c>
      <c r="AU730" t="s">
        <v>25</v>
      </c>
      <c r="AV730">
        <v>0</v>
      </c>
      <c r="AW730">
        <v>2</v>
      </c>
      <c r="AX730">
        <v>60527165</v>
      </c>
      <c r="AY730">
        <v>1</v>
      </c>
      <c r="AZ730">
        <v>0</v>
      </c>
      <c r="BA730">
        <v>749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V730">
        <v>0</v>
      </c>
      <c r="CW730">
        <f>ROUND(Y730*Source!I301*DO730,9)</f>
        <v>9.5438750000000003E-2</v>
      </c>
      <c r="CX730">
        <f>ROUND(Y730*Source!I301,9)</f>
        <v>7.5624999999999998E-3</v>
      </c>
      <c r="CY730">
        <f>AB730</f>
        <v>1445.28</v>
      </c>
      <c r="CZ730">
        <f>AF730</f>
        <v>83.1</v>
      </c>
      <c r="DA730">
        <f>AJ730</f>
        <v>16.3</v>
      </c>
      <c r="DB730">
        <f>ROUND(((ROUND(AT730*CZ730,2)*1.25)*1.1),6)</f>
        <v>1.1412500000000001</v>
      </c>
      <c r="DC730">
        <f>ROUND(((ROUND(AT730*AG730,2)*1.25)*1.1),6)</f>
        <v>0.17874999999999999</v>
      </c>
      <c r="DD730" t="s">
        <v>3</v>
      </c>
      <c r="DE730" t="s">
        <v>3</v>
      </c>
      <c r="DF730">
        <f t="shared" si="366"/>
        <v>0</v>
      </c>
      <c r="DG730">
        <f>ROUND(ROUND(AF730*AJ730,2)*CX730,2)</f>
        <v>10.24</v>
      </c>
      <c r="DH730">
        <f>ROUND(ROUND(AG730*AK730,2)*CX730,2)</f>
        <v>5.25</v>
      </c>
      <c r="DI730">
        <f t="shared" si="363"/>
        <v>0</v>
      </c>
      <c r="DJ730">
        <f>DG730</f>
        <v>10.24</v>
      </c>
      <c r="DK730">
        <v>0</v>
      </c>
      <c r="DL730" t="s">
        <v>867</v>
      </c>
      <c r="DM730">
        <v>0</v>
      </c>
      <c r="DN730" t="s">
        <v>861</v>
      </c>
      <c r="DO730">
        <v>12.62</v>
      </c>
    </row>
    <row r="731" spans="1:119" x14ac:dyDescent="0.2">
      <c r="A731">
        <f>ROW(Source!A301)</f>
        <v>301</v>
      </c>
      <c r="B731">
        <v>59204059</v>
      </c>
      <c r="C731">
        <v>60527153</v>
      </c>
      <c r="D731">
        <v>58340697</v>
      </c>
      <c r="E731">
        <v>1</v>
      </c>
      <c r="F731">
        <v>1</v>
      </c>
      <c r="G731">
        <v>1080</v>
      </c>
      <c r="H731">
        <v>2</v>
      </c>
      <c r="I731" t="s">
        <v>868</v>
      </c>
      <c r="J731" t="s">
        <v>869</v>
      </c>
      <c r="K731" t="s">
        <v>870</v>
      </c>
      <c r="L731">
        <v>1368</v>
      </c>
      <c r="N731">
        <v>1011</v>
      </c>
      <c r="O731" t="s">
        <v>865</v>
      </c>
      <c r="P731" t="s">
        <v>865</v>
      </c>
      <c r="Q731">
        <v>1</v>
      </c>
      <c r="W731">
        <v>0</v>
      </c>
      <c r="X731">
        <v>2147454900</v>
      </c>
      <c r="Y731">
        <f>((AT731*1.25)*1.1)</f>
        <v>1.4850000000000003</v>
      </c>
      <c r="AA731">
        <v>0</v>
      </c>
      <c r="AB731">
        <v>7.33</v>
      </c>
      <c r="AC731">
        <v>0</v>
      </c>
      <c r="AD731">
        <v>0</v>
      </c>
      <c r="AE731">
        <v>0</v>
      </c>
      <c r="AF731">
        <v>0.8</v>
      </c>
      <c r="AG731">
        <v>0</v>
      </c>
      <c r="AH731">
        <v>0</v>
      </c>
      <c r="AI731">
        <v>1</v>
      </c>
      <c r="AJ731">
        <v>8.59</v>
      </c>
      <c r="AK731">
        <v>54.99</v>
      </c>
      <c r="AL731">
        <v>1</v>
      </c>
      <c r="AM731">
        <v>2</v>
      </c>
      <c r="AN731">
        <v>0</v>
      </c>
      <c r="AO731">
        <v>1</v>
      </c>
      <c r="AP731">
        <v>1</v>
      </c>
      <c r="AQ731">
        <v>0</v>
      </c>
      <c r="AR731">
        <v>0</v>
      </c>
      <c r="AS731" t="s">
        <v>3</v>
      </c>
      <c r="AT731">
        <v>1.08</v>
      </c>
      <c r="AU731" t="s">
        <v>25</v>
      </c>
      <c r="AV731">
        <v>0</v>
      </c>
      <c r="AW731">
        <v>2</v>
      </c>
      <c r="AX731">
        <v>60527167</v>
      </c>
      <c r="AY731">
        <v>1</v>
      </c>
      <c r="AZ731">
        <v>0</v>
      </c>
      <c r="BA731">
        <v>750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V731">
        <v>0</v>
      </c>
      <c r="CW731">
        <f>ROUND(Y731*Source!I301*DO731,9)</f>
        <v>0</v>
      </c>
      <c r="CX731">
        <f>ROUND(Y731*Source!I301,9)</f>
        <v>0.81674999999999998</v>
      </c>
      <c r="CY731">
        <f>AB731</f>
        <v>7.33</v>
      </c>
      <c r="CZ731">
        <f>AF731</f>
        <v>0.8</v>
      </c>
      <c r="DA731">
        <f>AJ731</f>
        <v>8.59</v>
      </c>
      <c r="DB731">
        <f>ROUND(((ROUND(AT731*CZ731,2)*1.25)*1.1),6)</f>
        <v>1.1825000000000001</v>
      </c>
      <c r="DC731">
        <f>ROUND(((ROUND(AT731*AG731,2)*1.25)*1.1),6)</f>
        <v>0</v>
      </c>
      <c r="DD731" t="s">
        <v>3</v>
      </c>
      <c r="DE731" t="s">
        <v>3</v>
      </c>
      <c r="DF731">
        <f t="shared" si="366"/>
        <v>0</v>
      </c>
      <c r="DG731">
        <f>ROUND(ROUND(AF731*AJ731,2)*CX731,2)</f>
        <v>5.61</v>
      </c>
      <c r="DH731">
        <f>ROUND(ROUND(AG731*AK731,2)*CX731,2)</f>
        <v>0</v>
      </c>
      <c r="DI731">
        <f t="shared" si="363"/>
        <v>0</v>
      </c>
      <c r="DJ731">
        <f>DG731</f>
        <v>5.61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">
      <c r="A732">
        <f>ROW(Source!A301)</f>
        <v>301</v>
      </c>
      <c r="B732">
        <v>59204059</v>
      </c>
      <c r="C732">
        <v>60527153</v>
      </c>
      <c r="D732">
        <v>58340699</v>
      </c>
      <c r="E732">
        <v>1</v>
      </c>
      <c r="F732">
        <v>1</v>
      </c>
      <c r="G732">
        <v>1080</v>
      </c>
      <c r="H732">
        <v>2</v>
      </c>
      <c r="I732" t="s">
        <v>871</v>
      </c>
      <c r="J732" t="s">
        <v>872</v>
      </c>
      <c r="K732" t="s">
        <v>873</v>
      </c>
      <c r="L732">
        <v>1368</v>
      </c>
      <c r="N732">
        <v>1011</v>
      </c>
      <c r="O732" t="s">
        <v>865</v>
      </c>
      <c r="P732" t="s">
        <v>865</v>
      </c>
      <c r="Q732">
        <v>1</v>
      </c>
      <c r="W732">
        <v>0</v>
      </c>
      <c r="X732">
        <v>539707801</v>
      </c>
      <c r="Y732">
        <f>((AT732*1.25)*1.1)</f>
        <v>0.48125000000000007</v>
      </c>
      <c r="AA732">
        <v>0</v>
      </c>
      <c r="AB732">
        <v>13.77</v>
      </c>
      <c r="AC732">
        <v>0</v>
      </c>
      <c r="AD732">
        <v>0</v>
      </c>
      <c r="AE732">
        <v>0</v>
      </c>
      <c r="AF732">
        <v>1.49</v>
      </c>
      <c r="AG732">
        <v>0</v>
      </c>
      <c r="AH732">
        <v>0</v>
      </c>
      <c r="AI732">
        <v>1</v>
      </c>
      <c r="AJ732">
        <v>8.66</v>
      </c>
      <c r="AK732">
        <v>54.99</v>
      </c>
      <c r="AL732">
        <v>1</v>
      </c>
      <c r="AM732">
        <v>2</v>
      </c>
      <c r="AN732">
        <v>0</v>
      </c>
      <c r="AO732">
        <v>1</v>
      </c>
      <c r="AP732">
        <v>1</v>
      </c>
      <c r="AQ732">
        <v>0</v>
      </c>
      <c r="AR732">
        <v>0</v>
      </c>
      <c r="AS732" t="s">
        <v>3</v>
      </c>
      <c r="AT732">
        <v>0.35</v>
      </c>
      <c r="AU732" t="s">
        <v>25</v>
      </c>
      <c r="AV732">
        <v>0</v>
      </c>
      <c r="AW732">
        <v>2</v>
      </c>
      <c r="AX732">
        <v>60527168</v>
      </c>
      <c r="AY732">
        <v>1</v>
      </c>
      <c r="AZ732">
        <v>0</v>
      </c>
      <c r="BA732">
        <v>751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f>ROUND(Y732*Source!I301*DO732,9)</f>
        <v>0</v>
      </c>
      <c r="CX732">
        <f>ROUND(Y732*Source!I301,9)</f>
        <v>0.26468750000000002</v>
      </c>
      <c r="CY732">
        <f>AB732</f>
        <v>13.77</v>
      </c>
      <c r="CZ732">
        <f>AF732</f>
        <v>1.49</v>
      </c>
      <c r="DA732">
        <f>AJ732</f>
        <v>8.66</v>
      </c>
      <c r="DB732">
        <f>ROUND(((ROUND(AT732*CZ732,2)*1.25)*1.1),6)</f>
        <v>0.71499999999999997</v>
      </c>
      <c r="DC732">
        <f>ROUND(((ROUND(AT732*AG732,2)*1.25)*1.1),6)</f>
        <v>0</v>
      </c>
      <c r="DD732" t="s">
        <v>3</v>
      </c>
      <c r="DE732" t="s">
        <v>3</v>
      </c>
      <c r="DF732">
        <f t="shared" si="366"/>
        <v>0</v>
      </c>
      <c r="DG732">
        <f>ROUND(ROUND(AF732*AJ732,2)*CX732,2)</f>
        <v>3.41</v>
      </c>
      <c r="DH732">
        <f>ROUND(ROUND(AG732*AK732,2)*CX732,2)</f>
        <v>0</v>
      </c>
      <c r="DI732">
        <f t="shared" si="363"/>
        <v>0</v>
      </c>
      <c r="DJ732">
        <f>DG732</f>
        <v>3.41</v>
      </c>
      <c r="DK732">
        <v>0</v>
      </c>
      <c r="DL732" t="s">
        <v>3</v>
      </c>
      <c r="DM732">
        <v>0</v>
      </c>
      <c r="DN732" t="s">
        <v>3</v>
      </c>
      <c r="DO732">
        <v>0</v>
      </c>
    </row>
    <row r="733" spans="1:119" x14ac:dyDescent="0.2">
      <c r="A733">
        <f>ROW(Source!A301)</f>
        <v>301</v>
      </c>
      <c r="B733">
        <v>59204059</v>
      </c>
      <c r="C733">
        <v>60527153</v>
      </c>
      <c r="D733">
        <v>58339814</v>
      </c>
      <c r="E733">
        <v>1</v>
      </c>
      <c r="F733">
        <v>1</v>
      </c>
      <c r="G733">
        <v>1080</v>
      </c>
      <c r="H733">
        <v>2</v>
      </c>
      <c r="I733" t="s">
        <v>874</v>
      </c>
      <c r="J733" t="s">
        <v>875</v>
      </c>
      <c r="K733" t="s">
        <v>876</v>
      </c>
      <c r="L733">
        <v>1368</v>
      </c>
      <c r="N733">
        <v>1011</v>
      </c>
      <c r="O733" t="s">
        <v>865</v>
      </c>
      <c r="P733" t="s">
        <v>865</v>
      </c>
      <c r="Q733">
        <v>1</v>
      </c>
      <c r="W733">
        <v>0</v>
      </c>
      <c r="X733">
        <v>1087580389</v>
      </c>
      <c r="Y733">
        <f>((AT733*1.25)*1.1)</f>
        <v>1.3750000000000002E-2</v>
      </c>
      <c r="AA733">
        <v>0</v>
      </c>
      <c r="AB733">
        <v>2628.65</v>
      </c>
      <c r="AC733">
        <v>993.36</v>
      </c>
      <c r="AD733">
        <v>0</v>
      </c>
      <c r="AE733">
        <v>0</v>
      </c>
      <c r="AF733">
        <v>179.17</v>
      </c>
      <c r="AG733">
        <v>16.93</v>
      </c>
      <c r="AH733">
        <v>0</v>
      </c>
      <c r="AI733">
        <v>1</v>
      </c>
      <c r="AJ733">
        <v>13.75</v>
      </c>
      <c r="AK733">
        <v>54.99</v>
      </c>
      <c r="AL733">
        <v>1</v>
      </c>
      <c r="AM733">
        <v>2</v>
      </c>
      <c r="AN733">
        <v>0</v>
      </c>
      <c r="AO733">
        <v>1</v>
      </c>
      <c r="AP733">
        <v>1</v>
      </c>
      <c r="AQ733">
        <v>0</v>
      </c>
      <c r="AR733">
        <v>0</v>
      </c>
      <c r="AS733" t="s">
        <v>3</v>
      </c>
      <c r="AT733">
        <v>0.01</v>
      </c>
      <c r="AU733" t="s">
        <v>25</v>
      </c>
      <c r="AV733">
        <v>0</v>
      </c>
      <c r="AW733">
        <v>2</v>
      </c>
      <c r="AX733">
        <v>60527166</v>
      </c>
      <c r="AY733">
        <v>1</v>
      </c>
      <c r="AZ733">
        <v>0</v>
      </c>
      <c r="BA733">
        <v>752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V733">
        <v>0</v>
      </c>
      <c r="CW733">
        <f>ROUND(Y733*Source!I301*DO733,9)</f>
        <v>0.128033125</v>
      </c>
      <c r="CX733">
        <f>ROUND(Y733*Source!I301,9)</f>
        <v>7.5624999999999998E-3</v>
      </c>
      <c r="CY733">
        <f>AB733</f>
        <v>2628.65</v>
      </c>
      <c r="CZ733">
        <f>AF733</f>
        <v>179.17</v>
      </c>
      <c r="DA733">
        <f>AJ733</f>
        <v>13.75</v>
      </c>
      <c r="DB733">
        <f>ROUND(((ROUND(AT733*CZ733,2)*1.25)*1.1),6)</f>
        <v>2.4612500000000002</v>
      </c>
      <c r="DC733">
        <f>ROUND(((ROUND(AT733*AG733,2)*1.25)*1.1),6)</f>
        <v>0.23375000000000001</v>
      </c>
      <c r="DD733" t="s">
        <v>3</v>
      </c>
      <c r="DE733" t="s">
        <v>3</v>
      </c>
      <c r="DF733">
        <f t="shared" si="366"/>
        <v>0</v>
      </c>
      <c r="DG733">
        <f>ROUND(ROUND(AF733*AJ733,2)*CX733,2)</f>
        <v>18.63</v>
      </c>
      <c r="DH733">
        <f>ROUND(ROUND(AG733*AK733,2)*CX733,2)</f>
        <v>7.04</v>
      </c>
      <c r="DI733">
        <f t="shared" si="363"/>
        <v>0</v>
      </c>
      <c r="DJ733">
        <f>DG733</f>
        <v>18.63</v>
      </c>
      <c r="DK733">
        <v>0</v>
      </c>
      <c r="DL733" t="s">
        <v>867</v>
      </c>
      <c r="DM733">
        <v>0</v>
      </c>
      <c r="DN733" t="s">
        <v>861</v>
      </c>
      <c r="DO733">
        <v>16.93</v>
      </c>
    </row>
    <row r="734" spans="1:119" x14ac:dyDescent="0.2">
      <c r="A734">
        <f>ROW(Source!A301)</f>
        <v>301</v>
      </c>
      <c r="B734">
        <v>59204059</v>
      </c>
      <c r="C734">
        <v>60527153</v>
      </c>
      <c r="D734">
        <v>58308811</v>
      </c>
      <c r="E734">
        <v>1</v>
      </c>
      <c r="F734">
        <v>1</v>
      </c>
      <c r="G734">
        <v>1080</v>
      </c>
      <c r="H734">
        <v>3</v>
      </c>
      <c r="I734" t="s">
        <v>877</v>
      </c>
      <c r="J734" t="s">
        <v>878</v>
      </c>
      <c r="K734" t="s">
        <v>879</v>
      </c>
      <c r="L734">
        <v>1346</v>
      </c>
      <c r="N734">
        <v>1009</v>
      </c>
      <c r="O734" t="s">
        <v>880</v>
      </c>
      <c r="P734" t="s">
        <v>880</v>
      </c>
      <c r="Q734">
        <v>1</v>
      </c>
      <c r="W734">
        <v>0</v>
      </c>
      <c r="X734">
        <v>-709773495</v>
      </c>
      <c r="Y734">
        <f>AT734</f>
        <v>0.5</v>
      </c>
      <c r="AA734">
        <v>23.97</v>
      </c>
      <c r="AB734">
        <v>0</v>
      </c>
      <c r="AC734">
        <v>0</v>
      </c>
      <c r="AD734">
        <v>0</v>
      </c>
      <c r="AE734">
        <v>1.61</v>
      </c>
      <c r="AF734">
        <v>0</v>
      </c>
      <c r="AG734">
        <v>0</v>
      </c>
      <c r="AH734">
        <v>0</v>
      </c>
      <c r="AI734">
        <v>14.89</v>
      </c>
      <c r="AJ734">
        <v>1</v>
      </c>
      <c r="AK734">
        <v>1</v>
      </c>
      <c r="AL734">
        <v>1</v>
      </c>
      <c r="AM734">
        <v>2</v>
      </c>
      <c r="AN734">
        <v>0</v>
      </c>
      <c r="AO734">
        <v>1</v>
      </c>
      <c r="AP734">
        <v>1</v>
      </c>
      <c r="AQ734">
        <v>0</v>
      </c>
      <c r="AR734">
        <v>0</v>
      </c>
      <c r="AS734" t="s">
        <v>3</v>
      </c>
      <c r="AT734">
        <v>0.5</v>
      </c>
      <c r="AU734" t="s">
        <v>3</v>
      </c>
      <c r="AV734">
        <v>0</v>
      </c>
      <c r="AW734">
        <v>2</v>
      </c>
      <c r="AX734">
        <v>60527169</v>
      </c>
      <c r="AY734">
        <v>1</v>
      </c>
      <c r="AZ734">
        <v>0</v>
      </c>
      <c r="BA734">
        <v>753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V734">
        <v>0</v>
      </c>
      <c r="CW734">
        <v>0</v>
      </c>
      <c r="CX734">
        <f>ROUND(Y734*Source!I301,9)</f>
        <v>0.27500000000000002</v>
      </c>
      <c r="CY734">
        <f>AA734</f>
        <v>23.97</v>
      </c>
      <c r="CZ734">
        <f>AE734</f>
        <v>1.61</v>
      </c>
      <c r="DA734">
        <f>AI734</f>
        <v>14.89</v>
      </c>
      <c r="DB734">
        <f>ROUND(ROUND(AT734*CZ734,2),6)</f>
        <v>0.81</v>
      </c>
      <c r="DC734">
        <f>ROUND(ROUND(AT734*AG734,2),6)</f>
        <v>0</v>
      </c>
      <c r="DD734" t="s">
        <v>3</v>
      </c>
      <c r="DE734" t="s">
        <v>3</v>
      </c>
      <c r="DF734">
        <f>ROUND(ROUND(AE734*AI734,2)*CX734,2)</f>
        <v>6.59</v>
      </c>
      <c r="DG734">
        <f t="shared" ref="DG734:DG771" si="367">ROUND(ROUND(AF734,2)*CX734,2)</f>
        <v>0</v>
      </c>
      <c r="DH734">
        <f t="shared" ref="DH734:DH771" si="368">ROUND(ROUND(AG734,2)*CX734,2)</f>
        <v>0</v>
      </c>
      <c r="DI734">
        <f t="shared" si="363"/>
        <v>0</v>
      </c>
      <c r="DJ734">
        <f>DF734</f>
        <v>6.59</v>
      </c>
      <c r="DK734">
        <v>0</v>
      </c>
      <c r="DL734" t="s">
        <v>3</v>
      </c>
      <c r="DM734">
        <v>0</v>
      </c>
      <c r="DN734" t="s">
        <v>3</v>
      </c>
      <c r="DO734">
        <v>0</v>
      </c>
    </row>
    <row r="735" spans="1:119" x14ac:dyDescent="0.2">
      <c r="A735">
        <f>ROW(Source!A301)</f>
        <v>301</v>
      </c>
      <c r="B735">
        <v>59204059</v>
      </c>
      <c r="C735">
        <v>60527153</v>
      </c>
      <c r="D735">
        <v>58308843</v>
      </c>
      <c r="E735">
        <v>1</v>
      </c>
      <c r="F735">
        <v>1</v>
      </c>
      <c r="G735">
        <v>1080</v>
      </c>
      <c r="H735">
        <v>3</v>
      </c>
      <c r="I735" t="s">
        <v>881</v>
      </c>
      <c r="J735" t="s">
        <v>882</v>
      </c>
      <c r="K735" t="s">
        <v>883</v>
      </c>
      <c r="L735">
        <v>1346</v>
      </c>
      <c r="N735">
        <v>1009</v>
      </c>
      <c r="O735" t="s">
        <v>880</v>
      </c>
      <c r="P735" t="s">
        <v>880</v>
      </c>
      <c r="Q735">
        <v>1</v>
      </c>
      <c r="W735">
        <v>0</v>
      </c>
      <c r="X735">
        <v>-872094078</v>
      </c>
      <c r="Y735">
        <f>AT735</f>
        <v>0.104</v>
      </c>
      <c r="AA735">
        <v>198.61</v>
      </c>
      <c r="AB735">
        <v>0</v>
      </c>
      <c r="AC735">
        <v>0</v>
      </c>
      <c r="AD735">
        <v>0</v>
      </c>
      <c r="AE735">
        <v>36.78</v>
      </c>
      <c r="AF735">
        <v>0</v>
      </c>
      <c r="AG735">
        <v>0</v>
      </c>
      <c r="AH735">
        <v>0</v>
      </c>
      <c r="AI735">
        <v>5.4</v>
      </c>
      <c r="AJ735">
        <v>1</v>
      </c>
      <c r="AK735">
        <v>1</v>
      </c>
      <c r="AL735">
        <v>1</v>
      </c>
      <c r="AM735">
        <v>2</v>
      </c>
      <c r="AN735">
        <v>0</v>
      </c>
      <c r="AO735">
        <v>1</v>
      </c>
      <c r="AP735">
        <v>1</v>
      </c>
      <c r="AQ735">
        <v>0</v>
      </c>
      <c r="AR735">
        <v>0</v>
      </c>
      <c r="AS735" t="s">
        <v>3</v>
      </c>
      <c r="AT735">
        <v>0.104</v>
      </c>
      <c r="AU735" t="s">
        <v>3</v>
      </c>
      <c r="AV735">
        <v>0</v>
      </c>
      <c r="AW735">
        <v>2</v>
      </c>
      <c r="AX735">
        <v>60527170</v>
      </c>
      <c r="AY735">
        <v>1</v>
      </c>
      <c r="AZ735">
        <v>0</v>
      </c>
      <c r="BA735">
        <v>754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V735">
        <v>0</v>
      </c>
      <c r="CW735">
        <v>0</v>
      </c>
      <c r="CX735">
        <f>ROUND(Y735*Source!I301,9)</f>
        <v>5.7200000000000001E-2</v>
      </c>
      <c r="CY735">
        <f>AA735</f>
        <v>198.61</v>
      </c>
      <c r="CZ735">
        <f>AE735</f>
        <v>36.78</v>
      </c>
      <c r="DA735">
        <f>AI735</f>
        <v>5.4</v>
      </c>
      <c r="DB735">
        <f>ROUND(ROUND(AT735*CZ735,2),6)</f>
        <v>3.83</v>
      </c>
      <c r="DC735">
        <f>ROUND(ROUND(AT735*AG735,2),6)</f>
        <v>0</v>
      </c>
      <c r="DD735" t="s">
        <v>3</v>
      </c>
      <c r="DE735" t="s">
        <v>3</v>
      </c>
      <c r="DF735">
        <f>ROUND(ROUND(AE735*AI735,2)*CX735,2)</f>
        <v>11.36</v>
      </c>
      <c r="DG735">
        <f t="shared" si="367"/>
        <v>0</v>
      </c>
      <c r="DH735">
        <f t="shared" si="368"/>
        <v>0</v>
      </c>
      <c r="DI735">
        <f t="shared" si="363"/>
        <v>0</v>
      </c>
      <c r="DJ735">
        <f>DF735</f>
        <v>11.36</v>
      </c>
      <c r="DK735">
        <v>0</v>
      </c>
      <c r="DL735" t="s">
        <v>3</v>
      </c>
      <c r="DM735">
        <v>0</v>
      </c>
      <c r="DN735" t="s">
        <v>3</v>
      </c>
      <c r="DO735">
        <v>0</v>
      </c>
    </row>
    <row r="736" spans="1:119" x14ac:dyDescent="0.2">
      <c r="A736">
        <f>ROW(Source!A301)</f>
        <v>301</v>
      </c>
      <c r="B736">
        <v>59204059</v>
      </c>
      <c r="C736">
        <v>60527153</v>
      </c>
      <c r="D736">
        <v>58308917</v>
      </c>
      <c r="E736">
        <v>1</v>
      </c>
      <c r="F736">
        <v>1</v>
      </c>
      <c r="G736">
        <v>1080</v>
      </c>
      <c r="H736">
        <v>3</v>
      </c>
      <c r="I736" t="s">
        <v>884</v>
      </c>
      <c r="J736" t="s">
        <v>885</v>
      </c>
      <c r="K736" t="s">
        <v>886</v>
      </c>
      <c r="L736">
        <v>1354</v>
      </c>
      <c r="N736">
        <v>1010</v>
      </c>
      <c r="O736" t="s">
        <v>39</v>
      </c>
      <c r="P736" t="s">
        <v>39</v>
      </c>
      <c r="Q736">
        <v>1</v>
      </c>
      <c r="W736">
        <v>0</v>
      </c>
      <c r="X736">
        <v>-40224714</v>
      </c>
      <c r="Y736">
        <f>AT736</f>
        <v>25</v>
      </c>
      <c r="AA736">
        <v>0.8</v>
      </c>
      <c r="AB736">
        <v>0</v>
      </c>
      <c r="AC736">
        <v>0</v>
      </c>
      <c r="AD736">
        <v>0</v>
      </c>
      <c r="AE736">
        <v>0.89</v>
      </c>
      <c r="AF736">
        <v>0</v>
      </c>
      <c r="AG736">
        <v>0</v>
      </c>
      <c r="AH736">
        <v>0</v>
      </c>
      <c r="AI736">
        <v>0.9</v>
      </c>
      <c r="AJ736">
        <v>1</v>
      </c>
      <c r="AK736">
        <v>1</v>
      </c>
      <c r="AL736">
        <v>1</v>
      </c>
      <c r="AM736">
        <v>2</v>
      </c>
      <c r="AN736">
        <v>0</v>
      </c>
      <c r="AO736">
        <v>1</v>
      </c>
      <c r="AP736">
        <v>1</v>
      </c>
      <c r="AQ736">
        <v>0</v>
      </c>
      <c r="AR736">
        <v>0</v>
      </c>
      <c r="AS736" t="s">
        <v>3</v>
      </c>
      <c r="AT736">
        <v>25</v>
      </c>
      <c r="AU736" t="s">
        <v>3</v>
      </c>
      <c r="AV736">
        <v>0</v>
      </c>
      <c r="AW736">
        <v>2</v>
      </c>
      <c r="AX736">
        <v>60527171</v>
      </c>
      <c r="AY736">
        <v>1</v>
      </c>
      <c r="AZ736">
        <v>0</v>
      </c>
      <c r="BA736">
        <v>755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V736">
        <v>0</v>
      </c>
      <c r="CW736">
        <v>0</v>
      </c>
      <c r="CX736">
        <f>ROUND(Y736*Source!I301,9)</f>
        <v>13.75</v>
      </c>
      <c r="CY736">
        <f>AA736</f>
        <v>0.8</v>
      </c>
      <c r="CZ736">
        <f>AE736</f>
        <v>0.89</v>
      </c>
      <c r="DA736">
        <f>AI736</f>
        <v>0.9</v>
      </c>
      <c r="DB736">
        <f>ROUND(ROUND(AT736*CZ736,2),6)</f>
        <v>22.25</v>
      </c>
      <c r="DC736">
        <f>ROUND(ROUND(AT736*AG736,2),6)</f>
        <v>0</v>
      </c>
      <c r="DD736" t="s">
        <v>3</v>
      </c>
      <c r="DE736" t="s">
        <v>3</v>
      </c>
      <c r="DF736">
        <f>ROUND(ROUND(AE736*AI736,2)*CX736,2)</f>
        <v>11</v>
      </c>
      <c r="DG736">
        <f t="shared" si="367"/>
        <v>0</v>
      </c>
      <c r="DH736">
        <f t="shared" si="368"/>
        <v>0</v>
      </c>
      <c r="DI736">
        <f t="shared" si="363"/>
        <v>0</v>
      </c>
      <c r="DJ736">
        <f>DF736</f>
        <v>11</v>
      </c>
      <c r="DK736">
        <v>0</v>
      </c>
      <c r="DL736" t="s">
        <v>3</v>
      </c>
      <c r="DM736">
        <v>0</v>
      </c>
      <c r="DN736" t="s">
        <v>3</v>
      </c>
      <c r="DO736">
        <v>0</v>
      </c>
    </row>
    <row r="737" spans="1:119" x14ac:dyDescent="0.2">
      <c r="A737">
        <f>ROW(Source!A301)</f>
        <v>301</v>
      </c>
      <c r="B737">
        <v>59204059</v>
      </c>
      <c r="C737">
        <v>60527153</v>
      </c>
      <c r="D737">
        <v>58326216</v>
      </c>
      <c r="E737">
        <v>1</v>
      </c>
      <c r="F737">
        <v>1</v>
      </c>
      <c r="G737">
        <v>1080</v>
      </c>
      <c r="H737">
        <v>3</v>
      </c>
      <c r="I737" t="s">
        <v>46</v>
      </c>
      <c r="J737" t="s">
        <v>49</v>
      </c>
      <c r="K737" t="s">
        <v>47</v>
      </c>
      <c r="L737">
        <v>1355</v>
      </c>
      <c r="N737">
        <v>1010</v>
      </c>
      <c r="O737" t="s">
        <v>48</v>
      </c>
      <c r="P737" t="s">
        <v>48</v>
      </c>
      <c r="Q737">
        <v>100</v>
      </c>
      <c r="W737">
        <v>0</v>
      </c>
      <c r="X737">
        <v>1873919888</v>
      </c>
      <c r="Y737">
        <f>AT737</f>
        <v>0.34545500000000001</v>
      </c>
      <c r="AA737">
        <v>1468.15</v>
      </c>
      <c r="AB737">
        <v>0</v>
      </c>
      <c r="AC737">
        <v>0</v>
      </c>
      <c r="AD737">
        <v>0</v>
      </c>
      <c r="AE737">
        <v>526.22</v>
      </c>
      <c r="AF737">
        <v>0</v>
      </c>
      <c r="AG737">
        <v>0</v>
      </c>
      <c r="AH737">
        <v>0</v>
      </c>
      <c r="AI737">
        <v>2.79</v>
      </c>
      <c r="AJ737">
        <v>1</v>
      </c>
      <c r="AK737">
        <v>1</v>
      </c>
      <c r="AL737">
        <v>1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 t="s">
        <v>3</v>
      </c>
      <c r="AT737">
        <v>0.34545500000000001</v>
      </c>
      <c r="AU737" t="s">
        <v>3</v>
      </c>
      <c r="AV737">
        <v>0</v>
      </c>
      <c r="AW737">
        <v>1</v>
      </c>
      <c r="AX737">
        <v>-1</v>
      </c>
      <c r="AY737">
        <v>0</v>
      </c>
      <c r="AZ737">
        <v>0</v>
      </c>
      <c r="BA737" t="s">
        <v>3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v>0</v>
      </c>
      <c r="CX737">
        <f>ROUND(Y737*Source!I301,9)</f>
        <v>0.19000025000000001</v>
      </c>
      <c r="CY737">
        <f>AA737</f>
        <v>1468.15</v>
      </c>
      <c r="CZ737">
        <f>AE737</f>
        <v>526.22</v>
      </c>
      <c r="DA737">
        <f>AI737</f>
        <v>2.79</v>
      </c>
      <c r="DB737">
        <f>ROUND(ROUND(AT737*CZ737,2),6)</f>
        <v>181.79</v>
      </c>
      <c r="DC737">
        <f>ROUND(ROUND(AT737*AG737,2),6)</f>
        <v>0</v>
      </c>
      <c r="DD737" t="s">
        <v>3</v>
      </c>
      <c r="DE737" t="s">
        <v>3</v>
      </c>
      <c r="DF737">
        <f>ROUND(ROUND(AE737*AI737,2)*CX737,2)</f>
        <v>278.95</v>
      </c>
      <c r="DG737">
        <f t="shared" si="367"/>
        <v>0</v>
      </c>
      <c r="DH737">
        <f t="shared" si="368"/>
        <v>0</v>
      </c>
      <c r="DI737">
        <f t="shared" si="363"/>
        <v>0</v>
      </c>
      <c r="DJ737">
        <f>DF737</f>
        <v>278.95</v>
      </c>
      <c r="DK737">
        <v>0</v>
      </c>
      <c r="DL737" t="s">
        <v>3</v>
      </c>
      <c r="DM737">
        <v>0</v>
      </c>
      <c r="DN737" t="s">
        <v>3</v>
      </c>
      <c r="DO737">
        <v>0</v>
      </c>
    </row>
    <row r="738" spans="1:119" x14ac:dyDescent="0.2">
      <c r="A738">
        <f>ROW(Source!A301)</f>
        <v>301</v>
      </c>
      <c r="B738">
        <v>59204059</v>
      </c>
      <c r="C738">
        <v>60527153</v>
      </c>
      <c r="D738">
        <v>58321780</v>
      </c>
      <c r="E738">
        <v>1</v>
      </c>
      <c r="F738">
        <v>1</v>
      </c>
      <c r="G738">
        <v>1080</v>
      </c>
      <c r="H738">
        <v>3</v>
      </c>
      <c r="I738" t="s">
        <v>95</v>
      </c>
      <c r="J738" t="s">
        <v>97</v>
      </c>
      <c r="K738" t="s">
        <v>96</v>
      </c>
      <c r="L738">
        <v>1301</v>
      </c>
      <c r="N738">
        <v>1003</v>
      </c>
      <c r="O738" t="s">
        <v>34</v>
      </c>
      <c r="P738" t="s">
        <v>34</v>
      </c>
      <c r="Q738">
        <v>1</v>
      </c>
      <c r="W738">
        <v>0</v>
      </c>
      <c r="X738">
        <v>-92831099</v>
      </c>
      <c r="Y738">
        <f>AT738</f>
        <v>100</v>
      </c>
      <c r="AA738">
        <v>1062.01</v>
      </c>
      <c r="AB738">
        <v>0</v>
      </c>
      <c r="AC738">
        <v>0</v>
      </c>
      <c r="AD738">
        <v>0</v>
      </c>
      <c r="AE738">
        <v>51.28</v>
      </c>
      <c r="AF738">
        <v>0</v>
      </c>
      <c r="AG738">
        <v>0</v>
      </c>
      <c r="AH738">
        <v>0</v>
      </c>
      <c r="AI738">
        <v>20.71</v>
      </c>
      <c r="AJ738">
        <v>1</v>
      </c>
      <c r="AK738">
        <v>1</v>
      </c>
      <c r="AL738">
        <v>1</v>
      </c>
      <c r="AM738">
        <v>0</v>
      </c>
      <c r="AN738">
        <v>0</v>
      </c>
      <c r="AO738">
        <v>0</v>
      </c>
      <c r="AP738">
        <v>1</v>
      </c>
      <c r="AQ738">
        <v>0</v>
      </c>
      <c r="AR738">
        <v>0</v>
      </c>
      <c r="AS738" t="s">
        <v>3</v>
      </c>
      <c r="AT738">
        <v>100</v>
      </c>
      <c r="AU738" t="s">
        <v>3</v>
      </c>
      <c r="AV738">
        <v>0</v>
      </c>
      <c r="AW738">
        <v>1</v>
      </c>
      <c r="AX738">
        <v>-1</v>
      </c>
      <c r="AY738">
        <v>0</v>
      </c>
      <c r="AZ738">
        <v>0</v>
      </c>
      <c r="BA738" t="s">
        <v>3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V738">
        <v>0</v>
      </c>
      <c r="CW738">
        <v>0</v>
      </c>
      <c r="CX738">
        <f>ROUND(Y738*Source!I301,9)</f>
        <v>55</v>
      </c>
      <c r="CY738">
        <f>AA738</f>
        <v>1062.01</v>
      </c>
      <c r="CZ738">
        <f>AE738</f>
        <v>51.28</v>
      </c>
      <c r="DA738">
        <f>AI738</f>
        <v>20.71</v>
      </c>
      <c r="DB738">
        <f>ROUND(ROUND(AT738*CZ738,2),6)</f>
        <v>5128</v>
      </c>
      <c r="DC738">
        <f>ROUND(ROUND(AT738*AG738,2),6)</f>
        <v>0</v>
      </c>
      <c r="DD738" t="s">
        <v>3</v>
      </c>
      <c r="DE738" t="s">
        <v>3</v>
      </c>
      <c r="DF738">
        <f>ROUND(ROUND(AE738*AI738,2)*CX738,2)</f>
        <v>58410.55</v>
      </c>
      <c r="DG738">
        <f t="shared" si="367"/>
        <v>0</v>
      </c>
      <c r="DH738">
        <f t="shared" si="368"/>
        <v>0</v>
      </c>
      <c r="DI738">
        <f t="shared" si="363"/>
        <v>0</v>
      </c>
      <c r="DJ738">
        <f>DF738</f>
        <v>58410.55</v>
      </c>
      <c r="DK738">
        <v>0</v>
      </c>
      <c r="DL738" t="s">
        <v>3</v>
      </c>
      <c r="DM738">
        <v>0</v>
      </c>
      <c r="DN738" t="s">
        <v>3</v>
      </c>
      <c r="DO738">
        <v>0</v>
      </c>
    </row>
    <row r="739" spans="1:119" x14ac:dyDescent="0.2">
      <c r="A739">
        <f>ROW(Source!A306)</f>
        <v>306</v>
      </c>
      <c r="B739">
        <v>59204062</v>
      </c>
      <c r="C739">
        <v>60527177</v>
      </c>
      <c r="D739">
        <v>58266404</v>
      </c>
      <c r="E739">
        <v>1080</v>
      </c>
      <c r="F739">
        <v>1</v>
      </c>
      <c r="G739">
        <v>1080</v>
      </c>
      <c r="H739">
        <v>1</v>
      </c>
      <c r="I739" t="s">
        <v>859</v>
      </c>
      <c r="J739" t="s">
        <v>3</v>
      </c>
      <c r="K739" t="s">
        <v>860</v>
      </c>
      <c r="L739">
        <v>1191</v>
      </c>
      <c r="N739">
        <v>1013</v>
      </c>
      <c r="O739" t="s">
        <v>861</v>
      </c>
      <c r="P739" t="s">
        <v>861</v>
      </c>
      <c r="Q739">
        <v>1</v>
      </c>
      <c r="W739">
        <v>0</v>
      </c>
      <c r="X739">
        <v>476480486</v>
      </c>
      <c r="Y739">
        <f>((AT739*1.15)*1.1)</f>
        <v>6.3376499999999991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1</v>
      </c>
      <c r="AK739">
        <v>1</v>
      </c>
      <c r="AL739">
        <v>1</v>
      </c>
      <c r="AM739">
        <v>-2</v>
      </c>
      <c r="AN739">
        <v>0</v>
      </c>
      <c r="AO739">
        <v>1</v>
      </c>
      <c r="AP739">
        <v>1</v>
      </c>
      <c r="AQ739">
        <v>0</v>
      </c>
      <c r="AR739">
        <v>0</v>
      </c>
      <c r="AS739" t="s">
        <v>3</v>
      </c>
      <c r="AT739">
        <v>5.01</v>
      </c>
      <c r="AU739" t="s">
        <v>26</v>
      </c>
      <c r="AV739">
        <v>1</v>
      </c>
      <c r="AW739">
        <v>2</v>
      </c>
      <c r="AX739">
        <v>60527183</v>
      </c>
      <c r="AY739">
        <v>1</v>
      </c>
      <c r="AZ739">
        <v>0</v>
      </c>
      <c r="BA739">
        <v>759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U739">
        <f>ROUND(AT739*Source!I306*AH739*AL739,2)</f>
        <v>0</v>
      </c>
      <c r="CV739">
        <f>ROUND(Y739*Source!I306,9)</f>
        <v>20.280480000000001</v>
      </c>
      <c r="CW739">
        <v>0</v>
      </c>
      <c r="CX739">
        <f>ROUND(Y739*Source!I306,9)</f>
        <v>20.280480000000001</v>
      </c>
      <c r="CY739">
        <f>AD739</f>
        <v>0</v>
      </c>
      <c r="CZ739">
        <f>AH739</f>
        <v>0</v>
      </c>
      <c r="DA739">
        <f>AL739</f>
        <v>1</v>
      </c>
      <c r="DB739">
        <f>ROUND(((ROUND(AT739*CZ739,2)*1.15)*1.1),6)</f>
        <v>0</v>
      </c>
      <c r="DC739">
        <f>ROUND(((ROUND(AT739*AG739,2)*1.15)*1.1),6)</f>
        <v>0</v>
      </c>
      <c r="DD739" t="s">
        <v>3</v>
      </c>
      <c r="DE739" t="s">
        <v>3</v>
      </c>
      <c r="DF739">
        <f t="shared" ref="DF739:DF744" si="369">ROUND(ROUND(AE739,2)*CX739,2)</f>
        <v>0</v>
      </c>
      <c r="DG739">
        <f t="shared" si="367"/>
        <v>0</v>
      </c>
      <c r="DH739">
        <f t="shared" si="368"/>
        <v>0</v>
      </c>
      <c r="DI739">
        <f t="shared" si="363"/>
        <v>0</v>
      </c>
      <c r="DJ739">
        <f>DI739</f>
        <v>0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">
      <c r="A740">
        <f>ROW(Source!A306)</f>
        <v>306</v>
      </c>
      <c r="B740">
        <v>59204062</v>
      </c>
      <c r="C740">
        <v>60527177</v>
      </c>
      <c r="D740">
        <v>58308814</v>
      </c>
      <c r="E740">
        <v>1</v>
      </c>
      <c r="F740">
        <v>1</v>
      </c>
      <c r="G740">
        <v>1080</v>
      </c>
      <c r="H740">
        <v>3</v>
      </c>
      <c r="I740" t="s">
        <v>890</v>
      </c>
      <c r="J740" t="s">
        <v>891</v>
      </c>
      <c r="K740" t="s">
        <v>892</v>
      </c>
      <c r="L740">
        <v>1339</v>
      </c>
      <c r="N740">
        <v>1007</v>
      </c>
      <c r="O740" t="s">
        <v>893</v>
      </c>
      <c r="P740" t="s">
        <v>893</v>
      </c>
      <c r="Q740">
        <v>1</v>
      </c>
      <c r="W740">
        <v>0</v>
      </c>
      <c r="X740">
        <v>-744103292</v>
      </c>
      <c r="Y740">
        <f>AT740</f>
        <v>1</v>
      </c>
      <c r="AA740">
        <v>7.07</v>
      </c>
      <c r="AB740">
        <v>0</v>
      </c>
      <c r="AC740">
        <v>0</v>
      </c>
      <c r="AD740">
        <v>0</v>
      </c>
      <c r="AE740">
        <v>7.07</v>
      </c>
      <c r="AF740">
        <v>0</v>
      </c>
      <c r="AG740">
        <v>0</v>
      </c>
      <c r="AH740">
        <v>0</v>
      </c>
      <c r="AI740">
        <v>1</v>
      </c>
      <c r="AJ740">
        <v>1</v>
      </c>
      <c r="AK740">
        <v>1</v>
      </c>
      <c r="AL740">
        <v>1</v>
      </c>
      <c r="AM740">
        <v>-2</v>
      </c>
      <c r="AN740">
        <v>0</v>
      </c>
      <c r="AO740">
        <v>1</v>
      </c>
      <c r="AP740">
        <v>1</v>
      </c>
      <c r="AQ740">
        <v>0</v>
      </c>
      <c r="AR740">
        <v>0</v>
      </c>
      <c r="AS740" t="s">
        <v>3</v>
      </c>
      <c r="AT740">
        <v>1</v>
      </c>
      <c r="AU740" t="s">
        <v>3</v>
      </c>
      <c r="AV740">
        <v>0</v>
      </c>
      <c r="AW740">
        <v>2</v>
      </c>
      <c r="AX740">
        <v>60527184</v>
      </c>
      <c r="AY740">
        <v>1</v>
      </c>
      <c r="AZ740">
        <v>0</v>
      </c>
      <c r="BA740">
        <v>760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V740">
        <v>0</v>
      </c>
      <c r="CW740">
        <v>0</v>
      </c>
      <c r="CX740">
        <f>ROUND(Y740*Source!I306,9)</f>
        <v>3.2</v>
      </c>
      <c r="CY740">
        <f>AA740</f>
        <v>7.07</v>
      </c>
      <c r="CZ740">
        <f>AE740</f>
        <v>7.07</v>
      </c>
      <c r="DA740">
        <f>AI740</f>
        <v>1</v>
      </c>
      <c r="DB740">
        <f>ROUND(ROUND(AT740*CZ740,2),6)</f>
        <v>7.07</v>
      </c>
      <c r="DC740">
        <f>ROUND(ROUND(AT740*AG740,2),6)</f>
        <v>0</v>
      </c>
      <c r="DD740" t="s">
        <v>3</v>
      </c>
      <c r="DE740" t="s">
        <v>3</v>
      </c>
      <c r="DF740">
        <f t="shared" si="369"/>
        <v>22.62</v>
      </c>
      <c r="DG740">
        <f t="shared" si="367"/>
        <v>0</v>
      </c>
      <c r="DH740">
        <f t="shared" si="368"/>
        <v>0</v>
      </c>
      <c r="DI740">
        <f t="shared" si="363"/>
        <v>0</v>
      </c>
      <c r="DJ740">
        <f>DF740</f>
        <v>22.62</v>
      </c>
      <c r="DK740">
        <v>0</v>
      </c>
      <c r="DL740" t="s">
        <v>3</v>
      </c>
      <c r="DM740">
        <v>0</v>
      </c>
      <c r="DN740" t="s">
        <v>3</v>
      </c>
      <c r="DO740">
        <v>0</v>
      </c>
    </row>
    <row r="741" spans="1:119" x14ac:dyDescent="0.2">
      <c r="A741">
        <f>ROW(Source!A306)</f>
        <v>306</v>
      </c>
      <c r="B741">
        <v>59204062</v>
      </c>
      <c r="C741">
        <v>60527177</v>
      </c>
      <c r="D741">
        <v>58310526</v>
      </c>
      <c r="E741">
        <v>1</v>
      </c>
      <c r="F741">
        <v>1</v>
      </c>
      <c r="G741">
        <v>1080</v>
      </c>
      <c r="H741">
        <v>3</v>
      </c>
      <c r="I741" t="s">
        <v>894</v>
      </c>
      <c r="J741" t="s">
        <v>895</v>
      </c>
      <c r="K741" t="s">
        <v>896</v>
      </c>
      <c r="L741">
        <v>1346</v>
      </c>
      <c r="N741">
        <v>1009</v>
      </c>
      <c r="O741" t="s">
        <v>880</v>
      </c>
      <c r="P741" t="s">
        <v>880</v>
      </c>
      <c r="Q741">
        <v>1</v>
      </c>
      <c r="W741">
        <v>0</v>
      </c>
      <c r="X741">
        <v>-1011812427</v>
      </c>
      <c r="Y741">
        <f>AT741</f>
        <v>0.02</v>
      </c>
      <c r="AA741">
        <v>37.979999999999997</v>
      </c>
      <c r="AB741">
        <v>0</v>
      </c>
      <c r="AC741">
        <v>0</v>
      </c>
      <c r="AD741">
        <v>0</v>
      </c>
      <c r="AE741">
        <v>37.979999999999997</v>
      </c>
      <c r="AF741">
        <v>0</v>
      </c>
      <c r="AG741">
        <v>0</v>
      </c>
      <c r="AH741">
        <v>0</v>
      </c>
      <c r="AI741">
        <v>1</v>
      </c>
      <c r="AJ741">
        <v>1</v>
      </c>
      <c r="AK741">
        <v>1</v>
      </c>
      <c r="AL741">
        <v>1</v>
      </c>
      <c r="AM741">
        <v>-2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0.02</v>
      </c>
      <c r="AU741" t="s">
        <v>3</v>
      </c>
      <c r="AV741">
        <v>0</v>
      </c>
      <c r="AW741">
        <v>2</v>
      </c>
      <c r="AX741">
        <v>60527185</v>
      </c>
      <c r="AY741">
        <v>1</v>
      </c>
      <c r="AZ741">
        <v>0</v>
      </c>
      <c r="BA741">
        <v>761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V741">
        <v>0</v>
      </c>
      <c r="CW741">
        <v>0</v>
      </c>
      <c r="CX741">
        <f>ROUND(Y741*Source!I306,9)</f>
        <v>6.4000000000000001E-2</v>
      </c>
      <c r="CY741">
        <f>AA741</f>
        <v>37.979999999999997</v>
      </c>
      <c r="CZ741">
        <f>AE741</f>
        <v>37.979999999999997</v>
      </c>
      <c r="DA741">
        <f>AI741</f>
        <v>1</v>
      </c>
      <c r="DB741">
        <f>ROUND(ROUND(AT741*CZ741,2),6)</f>
        <v>0.76</v>
      </c>
      <c r="DC741">
        <f>ROUND(ROUND(AT741*AG741,2),6)</f>
        <v>0</v>
      </c>
      <c r="DD741" t="s">
        <v>3</v>
      </c>
      <c r="DE741" t="s">
        <v>3</v>
      </c>
      <c r="DF741">
        <f t="shared" si="369"/>
        <v>2.4300000000000002</v>
      </c>
      <c r="DG741">
        <f t="shared" si="367"/>
        <v>0</v>
      </c>
      <c r="DH741">
        <f t="shared" si="368"/>
        <v>0</v>
      </c>
      <c r="DI741">
        <f t="shared" si="363"/>
        <v>0</v>
      </c>
      <c r="DJ741">
        <f>DF741</f>
        <v>2.4300000000000002</v>
      </c>
      <c r="DK741">
        <v>0</v>
      </c>
      <c r="DL741" t="s">
        <v>3</v>
      </c>
      <c r="DM741">
        <v>0</v>
      </c>
      <c r="DN741" t="s">
        <v>3</v>
      </c>
      <c r="DO741">
        <v>0</v>
      </c>
    </row>
    <row r="742" spans="1:119" x14ac:dyDescent="0.2">
      <c r="A742">
        <f>ROW(Source!A306)</f>
        <v>306</v>
      </c>
      <c r="B742">
        <v>59204062</v>
      </c>
      <c r="C742">
        <v>60527177</v>
      </c>
      <c r="D742">
        <v>58309084</v>
      </c>
      <c r="E742">
        <v>1</v>
      </c>
      <c r="F742">
        <v>1</v>
      </c>
      <c r="G742">
        <v>1080</v>
      </c>
      <c r="H742">
        <v>3</v>
      </c>
      <c r="I742" t="s">
        <v>907</v>
      </c>
      <c r="J742" t="s">
        <v>908</v>
      </c>
      <c r="K742" t="s">
        <v>909</v>
      </c>
      <c r="L742">
        <v>1348</v>
      </c>
      <c r="N742">
        <v>1009</v>
      </c>
      <c r="O742" t="s">
        <v>900</v>
      </c>
      <c r="P742" t="s">
        <v>900</v>
      </c>
      <c r="Q742">
        <v>1000</v>
      </c>
      <c r="W742">
        <v>0</v>
      </c>
      <c r="X742">
        <v>356473523</v>
      </c>
      <c r="Y742">
        <f>AT742</f>
        <v>5.0000000000000002E-5</v>
      </c>
      <c r="AA742">
        <v>16214.84</v>
      </c>
      <c r="AB742">
        <v>0</v>
      </c>
      <c r="AC742">
        <v>0</v>
      </c>
      <c r="AD742">
        <v>0</v>
      </c>
      <c r="AE742">
        <v>16214.84</v>
      </c>
      <c r="AF742">
        <v>0</v>
      </c>
      <c r="AG742">
        <v>0</v>
      </c>
      <c r="AH742">
        <v>0</v>
      </c>
      <c r="AI742">
        <v>1</v>
      </c>
      <c r="AJ742">
        <v>1</v>
      </c>
      <c r="AK742">
        <v>1</v>
      </c>
      <c r="AL742">
        <v>1</v>
      </c>
      <c r="AM742">
        <v>-2</v>
      </c>
      <c r="AN742">
        <v>0</v>
      </c>
      <c r="AO742">
        <v>1</v>
      </c>
      <c r="AP742">
        <v>1</v>
      </c>
      <c r="AQ742">
        <v>0</v>
      </c>
      <c r="AR742">
        <v>0</v>
      </c>
      <c r="AS742" t="s">
        <v>3</v>
      </c>
      <c r="AT742">
        <v>5.0000000000000002E-5</v>
      </c>
      <c r="AU742" t="s">
        <v>3</v>
      </c>
      <c r="AV742">
        <v>0</v>
      </c>
      <c r="AW742">
        <v>2</v>
      </c>
      <c r="AX742">
        <v>60527186</v>
      </c>
      <c r="AY742">
        <v>1</v>
      </c>
      <c r="AZ742">
        <v>0</v>
      </c>
      <c r="BA742">
        <v>762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v>0</v>
      </c>
      <c r="CX742">
        <f>ROUND(Y742*Source!I306,9)</f>
        <v>1.6000000000000001E-4</v>
      </c>
      <c r="CY742">
        <f>AA742</f>
        <v>16214.84</v>
      </c>
      <c r="CZ742">
        <f>AE742</f>
        <v>16214.84</v>
      </c>
      <c r="DA742">
        <f>AI742</f>
        <v>1</v>
      </c>
      <c r="DB742">
        <f>ROUND(ROUND(AT742*CZ742,2),6)</f>
        <v>0.81</v>
      </c>
      <c r="DC742">
        <f>ROUND(ROUND(AT742*AG742,2),6)</f>
        <v>0</v>
      </c>
      <c r="DD742" t="s">
        <v>3</v>
      </c>
      <c r="DE742" t="s">
        <v>3</v>
      </c>
      <c r="DF742">
        <f t="shared" si="369"/>
        <v>2.59</v>
      </c>
      <c r="DG742">
        <f t="shared" si="367"/>
        <v>0</v>
      </c>
      <c r="DH742">
        <f t="shared" si="368"/>
        <v>0</v>
      </c>
      <c r="DI742">
        <f t="shared" si="363"/>
        <v>0</v>
      </c>
      <c r="DJ742">
        <f>DF742</f>
        <v>2.59</v>
      </c>
      <c r="DK742">
        <v>0</v>
      </c>
      <c r="DL742" t="s">
        <v>3</v>
      </c>
      <c r="DM742">
        <v>0</v>
      </c>
      <c r="DN742" t="s">
        <v>3</v>
      </c>
      <c r="DO742">
        <v>0</v>
      </c>
    </row>
    <row r="743" spans="1:119" x14ac:dyDescent="0.2">
      <c r="A743">
        <f>ROW(Source!A306)</f>
        <v>306</v>
      </c>
      <c r="B743">
        <v>59204062</v>
      </c>
      <c r="C743">
        <v>60527177</v>
      </c>
      <c r="D743">
        <v>58309253</v>
      </c>
      <c r="E743">
        <v>1</v>
      </c>
      <c r="F743">
        <v>1</v>
      </c>
      <c r="G743">
        <v>1080</v>
      </c>
      <c r="H743">
        <v>3</v>
      </c>
      <c r="I743" t="s">
        <v>910</v>
      </c>
      <c r="J743" t="s">
        <v>911</v>
      </c>
      <c r="K743" t="s">
        <v>912</v>
      </c>
      <c r="L743">
        <v>1346</v>
      </c>
      <c r="N743">
        <v>1009</v>
      </c>
      <c r="O743" t="s">
        <v>880</v>
      </c>
      <c r="P743" t="s">
        <v>880</v>
      </c>
      <c r="Q743">
        <v>1</v>
      </c>
      <c r="W743">
        <v>0</v>
      </c>
      <c r="X743">
        <v>1135396300</v>
      </c>
      <c r="Y743">
        <f>AT743</f>
        <v>0.02</v>
      </c>
      <c r="AA743">
        <v>20.190000000000001</v>
      </c>
      <c r="AB743">
        <v>0</v>
      </c>
      <c r="AC743">
        <v>0</v>
      </c>
      <c r="AD743">
        <v>0</v>
      </c>
      <c r="AE743">
        <v>20.190000000000001</v>
      </c>
      <c r="AF743">
        <v>0</v>
      </c>
      <c r="AG743">
        <v>0</v>
      </c>
      <c r="AH743">
        <v>0</v>
      </c>
      <c r="AI743">
        <v>1</v>
      </c>
      <c r="AJ743">
        <v>1</v>
      </c>
      <c r="AK743">
        <v>1</v>
      </c>
      <c r="AL743">
        <v>1</v>
      </c>
      <c r="AM743">
        <v>-2</v>
      </c>
      <c r="AN743">
        <v>0</v>
      </c>
      <c r="AO743">
        <v>1</v>
      </c>
      <c r="AP743">
        <v>1</v>
      </c>
      <c r="AQ743">
        <v>0</v>
      </c>
      <c r="AR743">
        <v>0</v>
      </c>
      <c r="AS743" t="s">
        <v>3</v>
      </c>
      <c r="AT743">
        <v>0.02</v>
      </c>
      <c r="AU743" t="s">
        <v>3</v>
      </c>
      <c r="AV743">
        <v>0</v>
      </c>
      <c r="AW743">
        <v>2</v>
      </c>
      <c r="AX743">
        <v>60527187</v>
      </c>
      <c r="AY743">
        <v>1</v>
      </c>
      <c r="AZ743">
        <v>0</v>
      </c>
      <c r="BA743">
        <v>763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V743">
        <v>0</v>
      </c>
      <c r="CW743">
        <v>0</v>
      </c>
      <c r="CX743">
        <f>ROUND(Y743*Source!I306,9)</f>
        <v>6.4000000000000001E-2</v>
      </c>
      <c r="CY743">
        <f>AA743</f>
        <v>20.190000000000001</v>
      </c>
      <c r="CZ743">
        <f>AE743</f>
        <v>20.190000000000001</v>
      </c>
      <c r="DA743">
        <f>AI743</f>
        <v>1</v>
      </c>
      <c r="DB743">
        <f>ROUND(ROUND(AT743*CZ743,2),6)</f>
        <v>0.4</v>
      </c>
      <c r="DC743">
        <f>ROUND(ROUND(AT743*AG743,2),6)</f>
        <v>0</v>
      </c>
      <c r="DD743" t="s">
        <v>3</v>
      </c>
      <c r="DE743" t="s">
        <v>3</v>
      </c>
      <c r="DF743">
        <f t="shared" si="369"/>
        <v>1.29</v>
      </c>
      <c r="DG743">
        <f t="shared" si="367"/>
        <v>0</v>
      </c>
      <c r="DH743">
        <f t="shared" si="368"/>
        <v>0</v>
      </c>
      <c r="DI743">
        <f t="shared" si="363"/>
        <v>0</v>
      </c>
      <c r="DJ743">
        <f>DF743</f>
        <v>1.29</v>
      </c>
      <c r="DK743">
        <v>0</v>
      </c>
      <c r="DL743" t="s">
        <v>3</v>
      </c>
      <c r="DM743">
        <v>0</v>
      </c>
      <c r="DN743" t="s">
        <v>3</v>
      </c>
      <c r="DO743">
        <v>0</v>
      </c>
    </row>
    <row r="744" spans="1:119" x14ac:dyDescent="0.2">
      <c r="A744">
        <f>ROW(Source!A307)</f>
        <v>307</v>
      </c>
      <c r="B744">
        <v>59204059</v>
      </c>
      <c r="C744">
        <v>60527177</v>
      </c>
      <c r="D744">
        <v>58266404</v>
      </c>
      <c r="E744">
        <v>1080</v>
      </c>
      <c r="F744">
        <v>1</v>
      </c>
      <c r="G744">
        <v>1080</v>
      </c>
      <c r="H744">
        <v>1</v>
      </c>
      <c r="I744" t="s">
        <v>859</v>
      </c>
      <c r="J744" t="s">
        <v>3</v>
      </c>
      <c r="K744" t="s">
        <v>860</v>
      </c>
      <c r="L744">
        <v>1191</v>
      </c>
      <c r="N744">
        <v>1013</v>
      </c>
      <c r="O744" t="s">
        <v>861</v>
      </c>
      <c r="P744" t="s">
        <v>861</v>
      </c>
      <c r="Q744">
        <v>1</v>
      </c>
      <c r="W744">
        <v>0</v>
      </c>
      <c r="X744">
        <v>476480486</v>
      </c>
      <c r="Y744">
        <f>((AT744*1.15)*1.1)</f>
        <v>6.3376499999999991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1</v>
      </c>
      <c r="AK744">
        <v>1</v>
      </c>
      <c r="AL744">
        <v>1</v>
      </c>
      <c r="AM744">
        <v>5</v>
      </c>
      <c r="AN744">
        <v>0</v>
      </c>
      <c r="AO744">
        <v>1</v>
      </c>
      <c r="AP744">
        <v>1</v>
      </c>
      <c r="AQ744">
        <v>0</v>
      </c>
      <c r="AR744">
        <v>0</v>
      </c>
      <c r="AS744" t="s">
        <v>3</v>
      </c>
      <c r="AT744">
        <v>5.01</v>
      </c>
      <c r="AU744" t="s">
        <v>26</v>
      </c>
      <c r="AV744">
        <v>1</v>
      </c>
      <c r="AW744">
        <v>2</v>
      </c>
      <c r="AX744">
        <v>60527183</v>
      </c>
      <c r="AY744">
        <v>1</v>
      </c>
      <c r="AZ744">
        <v>0</v>
      </c>
      <c r="BA744">
        <v>764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U744">
        <f>ROUND(AT744*Source!I307*AH744*AL744,2)</f>
        <v>0</v>
      </c>
      <c r="CV744">
        <f>ROUND(Y744*Source!I307,9)</f>
        <v>20.280480000000001</v>
      </c>
      <c r="CW744">
        <v>0</v>
      </c>
      <c r="CX744">
        <f>ROUND(Y744*Source!I307,9)</f>
        <v>20.280480000000001</v>
      </c>
      <c r="CY744">
        <f>AD744</f>
        <v>0</v>
      </c>
      <c r="CZ744">
        <f>AH744</f>
        <v>0</v>
      </c>
      <c r="DA744">
        <f>AL744</f>
        <v>1</v>
      </c>
      <c r="DB744">
        <f>ROUND(((ROUND(AT744*CZ744,2)*1.15)*1.1),6)</f>
        <v>0</v>
      </c>
      <c r="DC744">
        <f>ROUND(((ROUND(AT744*AG744,2)*1.15)*1.1),6)</f>
        <v>0</v>
      </c>
      <c r="DD744" t="s">
        <v>3</v>
      </c>
      <c r="DE744" t="s">
        <v>3</v>
      </c>
      <c r="DF744">
        <f t="shared" si="369"/>
        <v>0</v>
      </c>
      <c r="DG744">
        <f t="shared" si="367"/>
        <v>0</v>
      </c>
      <c r="DH744">
        <f t="shared" si="368"/>
        <v>0</v>
      </c>
      <c r="DI744">
        <f t="shared" si="363"/>
        <v>0</v>
      </c>
      <c r="DJ744">
        <f>DI744</f>
        <v>0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">
      <c r="A745">
        <f>ROW(Source!A307)</f>
        <v>307</v>
      </c>
      <c r="B745">
        <v>59204059</v>
      </c>
      <c r="C745">
        <v>60527177</v>
      </c>
      <c r="D745">
        <v>58308814</v>
      </c>
      <c r="E745">
        <v>1</v>
      </c>
      <c r="F745">
        <v>1</v>
      </c>
      <c r="G745">
        <v>1080</v>
      </c>
      <c r="H745">
        <v>3</v>
      </c>
      <c r="I745" t="s">
        <v>890</v>
      </c>
      <c r="J745" t="s">
        <v>891</v>
      </c>
      <c r="K745" t="s">
        <v>892</v>
      </c>
      <c r="L745">
        <v>1339</v>
      </c>
      <c r="N745">
        <v>1007</v>
      </c>
      <c r="O745" t="s">
        <v>893</v>
      </c>
      <c r="P745" t="s">
        <v>893</v>
      </c>
      <c r="Q745">
        <v>1</v>
      </c>
      <c r="W745">
        <v>0</v>
      </c>
      <c r="X745">
        <v>-744103292</v>
      </c>
      <c r="Y745">
        <f>AT745</f>
        <v>1</v>
      </c>
      <c r="AA745">
        <v>54.79</v>
      </c>
      <c r="AB745">
        <v>0</v>
      </c>
      <c r="AC745">
        <v>0</v>
      </c>
      <c r="AD745">
        <v>0</v>
      </c>
      <c r="AE745">
        <v>7.07</v>
      </c>
      <c r="AF745">
        <v>0</v>
      </c>
      <c r="AG745">
        <v>0</v>
      </c>
      <c r="AH745">
        <v>0</v>
      </c>
      <c r="AI745">
        <v>7.75</v>
      </c>
      <c r="AJ745">
        <v>1</v>
      </c>
      <c r="AK745">
        <v>1</v>
      </c>
      <c r="AL745">
        <v>1</v>
      </c>
      <c r="AM745">
        <v>2</v>
      </c>
      <c r="AN745">
        <v>0</v>
      </c>
      <c r="AO745">
        <v>1</v>
      </c>
      <c r="AP745">
        <v>1</v>
      </c>
      <c r="AQ745">
        <v>0</v>
      </c>
      <c r="AR745">
        <v>0</v>
      </c>
      <c r="AS745" t="s">
        <v>3</v>
      </c>
      <c r="AT745">
        <v>1</v>
      </c>
      <c r="AU745" t="s">
        <v>3</v>
      </c>
      <c r="AV745">
        <v>0</v>
      </c>
      <c r="AW745">
        <v>2</v>
      </c>
      <c r="AX745">
        <v>60527184</v>
      </c>
      <c r="AY745">
        <v>1</v>
      </c>
      <c r="AZ745">
        <v>0</v>
      </c>
      <c r="BA745">
        <v>765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V745">
        <v>0</v>
      </c>
      <c r="CW745">
        <v>0</v>
      </c>
      <c r="CX745">
        <f>ROUND(Y745*Source!I307,9)</f>
        <v>3.2</v>
      </c>
      <c r="CY745">
        <f>AA745</f>
        <v>54.79</v>
      </c>
      <c r="CZ745">
        <f>AE745</f>
        <v>7.07</v>
      </c>
      <c r="DA745">
        <f>AI745</f>
        <v>7.75</v>
      </c>
      <c r="DB745">
        <f>ROUND(ROUND(AT745*CZ745,2),6)</f>
        <v>7.07</v>
      </c>
      <c r="DC745">
        <f>ROUND(ROUND(AT745*AG745,2),6)</f>
        <v>0</v>
      </c>
      <c r="DD745" t="s">
        <v>3</v>
      </c>
      <c r="DE745" t="s">
        <v>3</v>
      </c>
      <c r="DF745">
        <f>ROUND(ROUND(AE745*AI745,2)*CX745,2)</f>
        <v>175.33</v>
      </c>
      <c r="DG745">
        <f t="shared" si="367"/>
        <v>0</v>
      </c>
      <c r="DH745">
        <f t="shared" si="368"/>
        <v>0</v>
      </c>
      <c r="DI745">
        <f t="shared" si="363"/>
        <v>0</v>
      </c>
      <c r="DJ745">
        <f>DF745</f>
        <v>175.33</v>
      </c>
      <c r="DK745">
        <v>0</v>
      </c>
      <c r="DL745" t="s">
        <v>3</v>
      </c>
      <c r="DM745">
        <v>0</v>
      </c>
      <c r="DN745" t="s">
        <v>3</v>
      </c>
      <c r="DO745">
        <v>0</v>
      </c>
    </row>
    <row r="746" spans="1:119" x14ac:dyDescent="0.2">
      <c r="A746">
        <f>ROW(Source!A307)</f>
        <v>307</v>
      </c>
      <c r="B746">
        <v>59204059</v>
      </c>
      <c r="C746">
        <v>60527177</v>
      </c>
      <c r="D746">
        <v>58310526</v>
      </c>
      <c r="E746">
        <v>1</v>
      </c>
      <c r="F746">
        <v>1</v>
      </c>
      <c r="G746">
        <v>1080</v>
      </c>
      <c r="H746">
        <v>3</v>
      </c>
      <c r="I746" t="s">
        <v>894</v>
      </c>
      <c r="J746" t="s">
        <v>895</v>
      </c>
      <c r="K746" t="s">
        <v>896</v>
      </c>
      <c r="L746">
        <v>1346</v>
      </c>
      <c r="N746">
        <v>1009</v>
      </c>
      <c r="O746" t="s">
        <v>880</v>
      </c>
      <c r="P746" t="s">
        <v>880</v>
      </c>
      <c r="Q746">
        <v>1</v>
      </c>
      <c r="W746">
        <v>0</v>
      </c>
      <c r="X746">
        <v>-1011812427</v>
      </c>
      <c r="Y746">
        <f>AT746</f>
        <v>0.02</v>
      </c>
      <c r="AA746">
        <v>272.7</v>
      </c>
      <c r="AB746">
        <v>0</v>
      </c>
      <c r="AC746">
        <v>0</v>
      </c>
      <c r="AD746">
        <v>0</v>
      </c>
      <c r="AE746">
        <v>37.979999999999997</v>
      </c>
      <c r="AF746">
        <v>0</v>
      </c>
      <c r="AG746">
        <v>0</v>
      </c>
      <c r="AH746">
        <v>0</v>
      </c>
      <c r="AI746">
        <v>7.18</v>
      </c>
      <c r="AJ746">
        <v>1</v>
      </c>
      <c r="AK746">
        <v>1</v>
      </c>
      <c r="AL746">
        <v>1</v>
      </c>
      <c r="AM746">
        <v>2</v>
      </c>
      <c r="AN746">
        <v>0</v>
      </c>
      <c r="AO746">
        <v>1</v>
      </c>
      <c r="AP746">
        <v>1</v>
      </c>
      <c r="AQ746">
        <v>0</v>
      </c>
      <c r="AR746">
        <v>0</v>
      </c>
      <c r="AS746" t="s">
        <v>3</v>
      </c>
      <c r="AT746">
        <v>0.02</v>
      </c>
      <c r="AU746" t="s">
        <v>3</v>
      </c>
      <c r="AV746">
        <v>0</v>
      </c>
      <c r="AW746">
        <v>2</v>
      </c>
      <c r="AX746">
        <v>60527185</v>
      </c>
      <c r="AY746">
        <v>1</v>
      </c>
      <c r="AZ746">
        <v>0</v>
      </c>
      <c r="BA746">
        <v>766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v>0</v>
      </c>
      <c r="CX746">
        <f>ROUND(Y746*Source!I307,9)</f>
        <v>6.4000000000000001E-2</v>
      </c>
      <c r="CY746">
        <f>AA746</f>
        <v>272.7</v>
      </c>
      <c r="CZ746">
        <f>AE746</f>
        <v>37.979999999999997</v>
      </c>
      <c r="DA746">
        <f>AI746</f>
        <v>7.18</v>
      </c>
      <c r="DB746">
        <f>ROUND(ROUND(AT746*CZ746,2),6)</f>
        <v>0.76</v>
      </c>
      <c r="DC746">
        <f>ROUND(ROUND(AT746*AG746,2),6)</f>
        <v>0</v>
      </c>
      <c r="DD746" t="s">
        <v>3</v>
      </c>
      <c r="DE746" t="s">
        <v>3</v>
      </c>
      <c r="DF746">
        <f>ROUND(ROUND(AE746*AI746,2)*CX746,2)</f>
        <v>17.45</v>
      </c>
      <c r="DG746">
        <f t="shared" si="367"/>
        <v>0</v>
      </c>
      <c r="DH746">
        <f t="shared" si="368"/>
        <v>0</v>
      </c>
      <c r="DI746">
        <f t="shared" si="363"/>
        <v>0</v>
      </c>
      <c r="DJ746">
        <f>DF746</f>
        <v>17.45</v>
      </c>
      <c r="DK746">
        <v>0</v>
      </c>
      <c r="DL746" t="s">
        <v>3</v>
      </c>
      <c r="DM746">
        <v>0</v>
      </c>
      <c r="DN746" t="s">
        <v>3</v>
      </c>
      <c r="DO746">
        <v>0</v>
      </c>
    </row>
    <row r="747" spans="1:119" x14ac:dyDescent="0.2">
      <c r="A747">
        <f>ROW(Source!A307)</f>
        <v>307</v>
      </c>
      <c r="B747">
        <v>59204059</v>
      </c>
      <c r="C747">
        <v>60527177</v>
      </c>
      <c r="D747">
        <v>58309084</v>
      </c>
      <c r="E747">
        <v>1</v>
      </c>
      <c r="F747">
        <v>1</v>
      </c>
      <c r="G747">
        <v>1080</v>
      </c>
      <c r="H747">
        <v>3</v>
      </c>
      <c r="I747" t="s">
        <v>907</v>
      </c>
      <c r="J747" t="s">
        <v>908</v>
      </c>
      <c r="K747" t="s">
        <v>909</v>
      </c>
      <c r="L747">
        <v>1348</v>
      </c>
      <c r="N747">
        <v>1009</v>
      </c>
      <c r="O747" t="s">
        <v>900</v>
      </c>
      <c r="P747" t="s">
        <v>900</v>
      </c>
      <c r="Q747">
        <v>1000</v>
      </c>
      <c r="W747">
        <v>0</v>
      </c>
      <c r="X747">
        <v>356473523</v>
      </c>
      <c r="Y747">
        <f>AT747</f>
        <v>5.0000000000000002E-5</v>
      </c>
      <c r="AA747">
        <v>55779.05</v>
      </c>
      <c r="AB747">
        <v>0</v>
      </c>
      <c r="AC747">
        <v>0</v>
      </c>
      <c r="AD747">
        <v>0</v>
      </c>
      <c r="AE747">
        <v>16214.84</v>
      </c>
      <c r="AF747">
        <v>0</v>
      </c>
      <c r="AG747">
        <v>0</v>
      </c>
      <c r="AH747">
        <v>0</v>
      </c>
      <c r="AI747">
        <v>3.44</v>
      </c>
      <c r="AJ747">
        <v>1</v>
      </c>
      <c r="AK747">
        <v>1</v>
      </c>
      <c r="AL747">
        <v>1</v>
      </c>
      <c r="AM747">
        <v>2</v>
      </c>
      <c r="AN747">
        <v>0</v>
      </c>
      <c r="AO747">
        <v>1</v>
      </c>
      <c r="AP747">
        <v>1</v>
      </c>
      <c r="AQ747">
        <v>0</v>
      </c>
      <c r="AR747">
        <v>0</v>
      </c>
      <c r="AS747" t="s">
        <v>3</v>
      </c>
      <c r="AT747">
        <v>5.0000000000000002E-5</v>
      </c>
      <c r="AU747" t="s">
        <v>3</v>
      </c>
      <c r="AV747">
        <v>0</v>
      </c>
      <c r="AW747">
        <v>2</v>
      </c>
      <c r="AX747">
        <v>60527186</v>
      </c>
      <c r="AY747">
        <v>1</v>
      </c>
      <c r="AZ747">
        <v>0</v>
      </c>
      <c r="BA747">
        <v>767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V747">
        <v>0</v>
      </c>
      <c r="CW747">
        <v>0</v>
      </c>
      <c r="CX747">
        <f>ROUND(Y747*Source!I307,9)</f>
        <v>1.6000000000000001E-4</v>
      </c>
      <c r="CY747">
        <f>AA747</f>
        <v>55779.05</v>
      </c>
      <c r="CZ747">
        <f>AE747</f>
        <v>16214.84</v>
      </c>
      <c r="DA747">
        <f>AI747</f>
        <v>3.44</v>
      </c>
      <c r="DB747">
        <f>ROUND(ROUND(AT747*CZ747,2),6)</f>
        <v>0.81</v>
      </c>
      <c r="DC747">
        <f>ROUND(ROUND(AT747*AG747,2),6)</f>
        <v>0</v>
      </c>
      <c r="DD747" t="s">
        <v>3</v>
      </c>
      <c r="DE747" t="s">
        <v>3</v>
      </c>
      <c r="DF747">
        <f>ROUND(ROUND(AE747*AI747,2)*CX747,2)</f>
        <v>8.92</v>
      </c>
      <c r="DG747">
        <f t="shared" si="367"/>
        <v>0</v>
      </c>
      <c r="DH747">
        <f t="shared" si="368"/>
        <v>0</v>
      </c>
      <c r="DI747">
        <f t="shared" si="363"/>
        <v>0</v>
      </c>
      <c r="DJ747">
        <f>DF747</f>
        <v>8.92</v>
      </c>
      <c r="DK747">
        <v>0</v>
      </c>
      <c r="DL747" t="s">
        <v>3</v>
      </c>
      <c r="DM747">
        <v>0</v>
      </c>
      <c r="DN747" t="s">
        <v>3</v>
      </c>
      <c r="DO747">
        <v>0</v>
      </c>
    </row>
    <row r="748" spans="1:119" x14ac:dyDescent="0.2">
      <c r="A748">
        <f>ROW(Source!A307)</f>
        <v>307</v>
      </c>
      <c r="B748">
        <v>59204059</v>
      </c>
      <c r="C748">
        <v>60527177</v>
      </c>
      <c r="D748">
        <v>58309253</v>
      </c>
      <c r="E748">
        <v>1</v>
      </c>
      <c r="F748">
        <v>1</v>
      </c>
      <c r="G748">
        <v>1080</v>
      </c>
      <c r="H748">
        <v>3</v>
      </c>
      <c r="I748" t="s">
        <v>910</v>
      </c>
      <c r="J748" t="s">
        <v>911</v>
      </c>
      <c r="K748" t="s">
        <v>912</v>
      </c>
      <c r="L748">
        <v>1346</v>
      </c>
      <c r="N748">
        <v>1009</v>
      </c>
      <c r="O748" t="s">
        <v>880</v>
      </c>
      <c r="P748" t="s">
        <v>880</v>
      </c>
      <c r="Q748">
        <v>1</v>
      </c>
      <c r="W748">
        <v>0</v>
      </c>
      <c r="X748">
        <v>1135396300</v>
      </c>
      <c r="Y748">
        <f>AT748</f>
        <v>0.02</v>
      </c>
      <c r="AA748">
        <v>85.4</v>
      </c>
      <c r="AB748">
        <v>0</v>
      </c>
      <c r="AC748">
        <v>0</v>
      </c>
      <c r="AD748">
        <v>0</v>
      </c>
      <c r="AE748">
        <v>20.190000000000001</v>
      </c>
      <c r="AF748">
        <v>0</v>
      </c>
      <c r="AG748">
        <v>0</v>
      </c>
      <c r="AH748">
        <v>0</v>
      </c>
      <c r="AI748">
        <v>4.2300000000000004</v>
      </c>
      <c r="AJ748">
        <v>1</v>
      </c>
      <c r="AK748">
        <v>1</v>
      </c>
      <c r="AL748">
        <v>1</v>
      </c>
      <c r="AM748">
        <v>2</v>
      </c>
      <c r="AN748">
        <v>0</v>
      </c>
      <c r="AO748">
        <v>1</v>
      </c>
      <c r="AP748">
        <v>1</v>
      </c>
      <c r="AQ748">
        <v>0</v>
      </c>
      <c r="AR748">
        <v>0</v>
      </c>
      <c r="AS748" t="s">
        <v>3</v>
      </c>
      <c r="AT748">
        <v>0.02</v>
      </c>
      <c r="AU748" t="s">
        <v>3</v>
      </c>
      <c r="AV748">
        <v>0</v>
      </c>
      <c r="AW748">
        <v>2</v>
      </c>
      <c r="AX748">
        <v>60527187</v>
      </c>
      <c r="AY748">
        <v>1</v>
      </c>
      <c r="AZ748">
        <v>0</v>
      </c>
      <c r="BA748">
        <v>768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V748">
        <v>0</v>
      </c>
      <c r="CW748">
        <v>0</v>
      </c>
      <c r="CX748">
        <f>ROUND(Y748*Source!I307,9)</f>
        <v>6.4000000000000001E-2</v>
      </c>
      <c r="CY748">
        <f>AA748</f>
        <v>85.4</v>
      </c>
      <c r="CZ748">
        <f>AE748</f>
        <v>20.190000000000001</v>
      </c>
      <c r="DA748">
        <f>AI748</f>
        <v>4.2300000000000004</v>
      </c>
      <c r="DB748">
        <f>ROUND(ROUND(AT748*CZ748,2),6)</f>
        <v>0.4</v>
      </c>
      <c r="DC748">
        <f>ROUND(ROUND(AT748*AG748,2),6)</f>
        <v>0</v>
      </c>
      <c r="DD748" t="s">
        <v>3</v>
      </c>
      <c r="DE748" t="s">
        <v>3</v>
      </c>
      <c r="DF748">
        <f>ROUND(ROUND(AE748*AI748,2)*CX748,2)</f>
        <v>5.47</v>
      </c>
      <c r="DG748">
        <f t="shared" si="367"/>
        <v>0</v>
      </c>
      <c r="DH748">
        <f t="shared" si="368"/>
        <v>0</v>
      </c>
      <c r="DI748">
        <f t="shared" si="363"/>
        <v>0</v>
      </c>
      <c r="DJ748">
        <f>DF748</f>
        <v>5.47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">
      <c r="A749">
        <f>ROW(Source!A308)</f>
        <v>308</v>
      </c>
      <c r="B749">
        <v>59204062</v>
      </c>
      <c r="C749">
        <v>60527188</v>
      </c>
      <c r="D749">
        <v>58266404</v>
      </c>
      <c r="E749">
        <v>1080</v>
      </c>
      <c r="F749">
        <v>1</v>
      </c>
      <c r="G749">
        <v>1080</v>
      </c>
      <c r="H749">
        <v>1</v>
      </c>
      <c r="I749" t="s">
        <v>859</v>
      </c>
      <c r="J749" t="s">
        <v>3</v>
      </c>
      <c r="K749" t="s">
        <v>860</v>
      </c>
      <c r="L749">
        <v>1191</v>
      </c>
      <c r="N749">
        <v>1013</v>
      </c>
      <c r="O749" t="s">
        <v>861</v>
      </c>
      <c r="P749" t="s">
        <v>861</v>
      </c>
      <c r="Q749">
        <v>1</v>
      </c>
      <c r="W749">
        <v>0</v>
      </c>
      <c r="X749">
        <v>476480486</v>
      </c>
      <c r="Y749">
        <f>((AT749*1.15)*1.1)</f>
        <v>18.418400000000002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1</v>
      </c>
      <c r="AK749">
        <v>1</v>
      </c>
      <c r="AL749">
        <v>1</v>
      </c>
      <c r="AM749">
        <v>-2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14.56</v>
      </c>
      <c r="AU749" t="s">
        <v>26</v>
      </c>
      <c r="AV749">
        <v>1</v>
      </c>
      <c r="AW749">
        <v>2</v>
      </c>
      <c r="AX749">
        <v>60527211</v>
      </c>
      <c r="AY749">
        <v>1</v>
      </c>
      <c r="AZ749">
        <v>0</v>
      </c>
      <c r="BA749">
        <v>769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U749">
        <f>ROUND(AT749*Source!I308*AH749*AL749,2)</f>
        <v>0</v>
      </c>
      <c r="CV749">
        <f>ROUND(Y749*Source!I308,9)</f>
        <v>75.515439999999998</v>
      </c>
      <c r="CW749">
        <v>0</v>
      </c>
      <c r="CX749">
        <f>ROUND(Y749*Source!I308,9)</f>
        <v>75.515439999999998</v>
      </c>
      <c r="CY749">
        <f>AD749</f>
        <v>0</v>
      </c>
      <c r="CZ749">
        <f>AH749</f>
        <v>0</v>
      </c>
      <c r="DA749">
        <f>AL749</f>
        <v>1</v>
      </c>
      <c r="DB749">
        <f>ROUND(((ROUND(AT749*CZ749,2)*1.15)*1.1),6)</f>
        <v>0</v>
      </c>
      <c r="DC749">
        <f>ROUND(((ROUND(AT749*AG749,2)*1.15)*1.1),6)</f>
        <v>0</v>
      </c>
      <c r="DD749" t="s">
        <v>3</v>
      </c>
      <c r="DE749" t="s">
        <v>3</v>
      </c>
      <c r="DF749">
        <f t="shared" ref="DF749:DF775" si="370">ROUND(ROUND(AE749,2)*CX749,2)</f>
        <v>0</v>
      </c>
      <c r="DG749">
        <f t="shared" si="367"/>
        <v>0</v>
      </c>
      <c r="DH749">
        <f t="shared" si="368"/>
        <v>0</v>
      </c>
      <c r="DI749">
        <f t="shared" si="363"/>
        <v>0</v>
      </c>
      <c r="DJ749">
        <f>DI749</f>
        <v>0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">
      <c r="A750">
        <f>ROW(Source!A308)</f>
        <v>308</v>
      </c>
      <c r="B750">
        <v>59204062</v>
      </c>
      <c r="C750">
        <v>60527188</v>
      </c>
      <c r="D750">
        <v>58340234</v>
      </c>
      <c r="E750">
        <v>1</v>
      </c>
      <c r="F750">
        <v>1</v>
      </c>
      <c r="G750">
        <v>1080</v>
      </c>
      <c r="H750">
        <v>2</v>
      </c>
      <c r="I750" t="s">
        <v>920</v>
      </c>
      <c r="J750" t="s">
        <v>921</v>
      </c>
      <c r="K750" t="s">
        <v>922</v>
      </c>
      <c r="L750">
        <v>1368</v>
      </c>
      <c r="N750">
        <v>1011</v>
      </c>
      <c r="O750" t="s">
        <v>865</v>
      </c>
      <c r="P750" t="s">
        <v>865</v>
      </c>
      <c r="Q750">
        <v>1</v>
      </c>
      <c r="W750">
        <v>0</v>
      </c>
      <c r="X750">
        <v>2123069689</v>
      </c>
      <c r="Y750">
        <f>((AT750*1.25)*1.1)</f>
        <v>2.8187500000000001</v>
      </c>
      <c r="AA750">
        <v>0</v>
      </c>
      <c r="AB750">
        <v>6.17</v>
      </c>
      <c r="AC750">
        <v>0</v>
      </c>
      <c r="AD750">
        <v>0</v>
      </c>
      <c r="AE750">
        <v>0</v>
      </c>
      <c r="AF750">
        <v>5.78</v>
      </c>
      <c r="AG750">
        <v>0</v>
      </c>
      <c r="AH750">
        <v>0</v>
      </c>
      <c r="AI750">
        <v>1</v>
      </c>
      <c r="AJ750">
        <v>1</v>
      </c>
      <c r="AK750">
        <v>1</v>
      </c>
      <c r="AL750">
        <v>1</v>
      </c>
      <c r="AM750">
        <v>-2</v>
      </c>
      <c r="AN750">
        <v>0</v>
      </c>
      <c r="AO750">
        <v>1</v>
      </c>
      <c r="AP750">
        <v>1</v>
      </c>
      <c r="AQ750">
        <v>0</v>
      </c>
      <c r="AR750">
        <v>0</v>
      </c>
      <c r="AS750" t="s">
        <v>3</v>
      </c>
      <c r="AT750">
        <v>2.0499999999999998</v>
      </c>
      <c r="AU750" t="s">
        <v>866</v>
      </c>
      <c r="AV750">
        <v>0</v>
      </c>
      <c r="AW750">
        <v>2</v>
      </c>
      <c r="AX750">
        <v>60527212</v>
      </c>
      <c r="AY750">
        <v>1</v>
      </c>
      <c r="AZ750">
        <v>0</v>
      </c>
      <c r="BA750">
        <v>770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V750">
        <v>0</v>
      </c>
      <c r="CW750">
        <f>ROUND(Y750*Source!I308*DO750,9)</f>
        <v>0</v>
      </c>
      <c r="CX750">
        <f>ROUND(Y750*Source!I308,9)</f>
        <v>11.556875</v>
      </c>
      <c r="CY750">
        <f>AB750</f>
        <v>6.17</v>
      </c>
      <c r="CZ750">
        <f>AF750</f>
        <v>5.78</v>
      </c>
      <c r="DA750">
        <f>AJ750</f>
        <v>1</v>
      </c>
      <c r="DB750">
        <f>ROUND(((ROUND(AT750*CZ750,2)*1.25)*1.1),6)</f>
        <v>16.293749999999999</v>
      </c>
      <c r="DC750">
        <f>ROUND(((ROUND(AT750*AG750,2)*1.25)*1.1),6)</f>
        <v>0</v>
      </c>
      <c r="DD750" t="s">
        <v>3</v>
      </c>
      <c r="DE750" t="s">
        <v>3</v>
      </c>
      <c r="DF750">
        <f t="shared" si="370"/>
        <v>0</v>
      </c>
      <c r="DG750">
        <f t="shared" si="367"/>
        <v>66.8</v>
      </c>
      <c r="DH750">
        <f t="shared" si="368"/>
        <v>0</v>
      </c>
      <c r="DI750">
        <f t="shared" si="363"/>
        <v>0</v>
      </c>
      <c r="DJ750">
        <f>DG750</f>
        <v>66.8</v>
      </c>
      <c r="DK750">
        <v>0</v>
      </c>
      <c r="DL750" t="s">
        <v>3</v>
      </c>
      <c r="DM750">
        <v>0</v>
      </c>
      <c r="DN750" t="s">
        <v>3</v>
      </c>
      <c r="DO750">
        <v>0</v>
      </c>
    </row>
    <row r="751" spans="1:119" x14ac:dyDescent="0.2">
      <c r="A751">
        <f>ROW(Source!A308)</f>
        <v>308</v>
      </c>
      <c r="B751">
        <v>59204062</v>
      </c>
      <c r="C751">
        <v>60527188</v>
      </c>
      <c r="D751">
        <v>58340578</v>
      </c>
      <c r="E751">
        <v>1</v>
      </c>
      <c r="F751">
        <v>1</v>
      </c>
      <c r="G751">
        <v>1080</v>
      </c>
      <c r="H751">
        <v>2</v>
      </c>
      <c r="I751" t="s">
        <v>862</v>
      </c>
      <c r="J751" t="s">
        <v>863</v>
      </c>
      <c r="K751" t="s">
        <v>864</v>
      </c>
      <c r="L751">
        <v>1368</v>
      </c>
      <c r="N751">
        <v>1011</v>
      </c>
      <c r="O751" t="s">
        <v>865</v>
      </c>
      <c r="P751" t="s">
        <v>865</v>
      </c>
      <c r="Q751">
        <v>1</v>
      </c>
      <c r="W751">
        <v>0</v>
      </c>
      <c r="X751">
        <v>-1985943078</v>
      </c>
      <c r="Y751">
        <f>((AT751*1.25)*1.1)</f>
        <v>5.5000000000000007E-2</v>
      </c>
      <c r="AA751">
        <v>0</v>
      </c>
      <c r="AB751">
        <v>88.67</v>
      </c>
      <c r="AC751">
        <v>13.47</v>
      </c>
      <c r="AD751">
        <v>0</v>
      </c>
      <c r="AE751">
        <v>0</v>
      </c>
      <c r="AF751">
        <v>83.1</v>
      </c>
      <c r="AG751">
        <v>12.62</v>
      </c>
      <c r="AH751">
        <v>0</v>
      </c>
      <c r="AI751">
        <v>1</v>
      </c>
      <c r="AJ751">
        <v>1</v>
      </c>
      <c r="AK751">
        <v>1</v>
      </c>
      <c r="AL751">
        <v>1</v>
      </c>
      <c r="AM751">
        <v>-2</v>
      </c>
      <c r="AN751">
        <v>0</v>
      </c>
      <c r="AO751">
        <v>1</v>
      </c>
      <c r="AP751">
        <v>1</v>
      </c>
      <c r="AQ751">
        <v>0</v>
      </c>
      <c r="AR751">
        <v>0</v>
      </c>
      <c r="AS751" t="s">
        <v>3</v>
      </c>
      <c r="AT751">
        <v>0.04</v>
      </c>
      <c r="AU751" t="s">
        <v>866</v>
      </c>
      <c r="AV751">
        <v>0</v>
      </c>
      <c r="AW751">
        <v>2</v>
      </c>
      <c r="AX751">
        <v>60527213</v>
      </c>
      <c r="AY751">
        <v>1</v>
      </c>
      <c r="AZ751">
        <v>0</v>
      </c>
      <c r="BA751">
        <v>771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V751">
        <v>0</v>
      </c>
      <c r="CW751">
        <f>ROUND(Y751*Source!I308*DO751,9)</f>
        <v>2.8458100000000002</v>
      </c>
      <c r="CX751">
        <f>ROUND(Y751*Source!I308,9)</f>
        <v>0.22550000000000001</v>
      </c>
      <c r="CY751">
        <f>AB751</f>
        <v>88.67</v>
      </c>
      <c r="CZ751">
        <f>AF751</f>
        <v>83.1</v>
      </c>
      <c r="DA751">
        <f>AJ751</f>
        <v>1</v>
      </c>
      <c r="DB751">
        <f>ROUND(((ROUND(AT751*CZ751,2)*1.25)*1.1),6)</f>
        <v>4.5650000000000004</v>
      </c>
      <c r="DC751">
        <f>ROUND(((ROUND(AT751*AG751,2)*1.25)*1.1),6)</f>
        <v>0.6875</v>
      </c>
      <c r="DD751" t="s">
        <v>3</v>
      </c>
      <c r="DE751" t="s">
        <v>3</v>
      </c>
      <c r="DF751">
        <f t="shared" si="370"/>
        <v>0</v>
      </c>
      <c r="DG751">
        <f t="shared" si="367"/>
        <v>18.739999999999998</v>
      </c>
      <c r="DH751">
        <f t="shared" si="368"/>
        <v>2.85</v>
      </c>
      <c r="DI751">
        <f t="shared" si="363"/>
        <v>0</v>
      </c>
      <c r="DJ751">
        <f>DG751</f>
        <v>18.739999999999998</v>
      </c>
      <c r="DK751">
        <v>0</v>
      </c>
      <c r="DL751" t="s">
        <v>867</v>
      </c>
      <c r="DM751">
        <v>0</v>
      </c>
      <c r="DN751" t="s">
        <v>861</v>
      </c>
      <c r="DO751">
        <v>12.62</v>
      </c>
    </row>
    <row r="752" spans="1:119" x14ac:dyDescent="0.2">
      <c r="A752">
        <f>ROW(Source!A308)</f>
        <v>308</v>
      </c>
      <c r="B752">
        <v>59204062</v>
      </c>
      <c r="C752">
        <v>60527188</v>
      </c>
      <c r="D752">
        <v>58340630</v>
      </c>
      <c r="E752">
        <v>1</v>
      </c>
      <c r="F752">
        <v>1</v>
      </c>
      <c r="G752">
        <v>1080</v>
      </c>
      <c r="H752">
        <v>2</v>
      </c>
      <c r="I752" t="s">
        <v>923</v>
      </c>
      <c r="J752" t="s">
        <v>924</v>
      </c>
      <c r="K752" t="s">
        <v>925</v>
      </c>
      <c r="L752">
        <v>1368</v>
      </c>
      <c r="N752">
        <v>1011</v>
      </c>
      <c r="O752" t="s">
        <v>865</v>
      </c>
      <c r="P752" t="s">
        <v>865</v>
      </c>
      <c r="Q752">
        <v>1</v>
      </c>
      <c r="W752">
        <v>0</v>
      </c>
      <c r="X752">
        <v>1387779639</v>
      </c>
      <c r="Y752">
        <f>((AT752*1.25)*1.1)</f>
        <v>3.8637500000000005</v>
      </c>
      <c r="AA752">
        <v>0</v>
      </c>
      <c r="AB752">
        <v>0.82</v>
      </c>
      <c r="AC752">
        <v>0</v>
      </c>
      <c r="AD752">
        <v>0</v>
      </c>
      <c r="AE752">
        <v>0</v>
      </c>
      <c r="AF752">
        <v>0.77</v>
      </c>
      <c r="AG752">
        <v>0</v>
      </c>
      <c r="AH752">
        <v>0</v>
      </c>
      <c r="AI752">
        <v>1</v>
      </c>
      <c r="AJ752">
        <v>1</v>
      </c>
      <c r="AK752">
        <v>1</v>
      </c>
      <c r="AL752">
        <v>1</v>
      </c>
      <c r="AM752">
        <v>-2</v>
      </c>
      <c r="AN752">
        <v>0</v>
      </c>
      <c r="AO752">
        <v>1</v>
      </c>
      <c r="AP752">
        <v>1</v>
      </c>
      <c r="AQ752">
        <v>0</v>
      </c>
      <c r="AR752">
        <v>0</v>
      </c>
      <c r="AS752" t="s">
        <v>3</v>
      </c>
      <c r="AT752">
        <v>2.81</v>
      </c>
      <c r="AU752" t="s">
        <v>866</v>
      </c>
      <c r="AV752">
        <v>0</v>
      </c>
      <c r="AW752">
        <v>2</v>
      </c>
      <c r="AX752">
        <v>60527214</v>
      </c>
      <c r="AY752">
        <v>1</v>
      </c>
      <c r="AZ752">
        <v>0</v>
      </c>
      <c r="BA752">
        <v>772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V752">
        <v>0</v>
      </c>
      <c r="CW752">
        <f>ROUND(Y752*Source!I308*DO752,9)</f>
        <v>0</v>
      </c>
      <c r="CX752">
        <f>ROUND(Y752*Source!I308,9)</f>
        <v>15.841374999999999</v>
      </c>
      <c r="CY752">
        <f>AB752</f>
        <v>0.82</v>
      </c>
      <c r="CZ752">
        <f>AF752</f>
        <v>0.77</v>
      </c>
      <c r="DA752">
        <f>AJ752</f>
        <v>1</v>
      </c>
      <c r="DB752">
        <f>ROUND(((ROUND(AT752*CZ752,2)*1.25)*1.1),6)</f>
        <v>2.97</v>
      </c>
      <c r="DC752">
        <f>ROUND(((ROUND(AT752*AG752,2)*1.25)*1.1),6)</f>
        <v>0</v>
      </c>
      <c r="DD752" t="s">
        <v>3</v>
      </c>
      <c r="DE752" t="s">
        <v>3</v>
      </c>
      <c r="DF752">
        <f t="shared" si="370"/>
        <v>0</v>
      </c>
      <c r="DG752">
        <f t="shared" si="367"/>
        <v>12.2</v>
      </c>
      <c r="DH752">
        <f t="shared" si="368"/>
        <v>0</v>
      </c>
      <c r="DI752">
        <f t="shared" si="363"/>
        <v>0</v>
      </c>
      <c r="DJ752">
        <f>DG752</f>
        <v>12.2</v>
      </c>
      <c r="DK752">
        <v>0</v>
      </c>
      <c r="DL752" t="s">
        <v>3</v>
      </c>
      <c r="DM752">
        <v>0</v>
      </c>
      <c r="DN752" t="s">
        <v>3</v>
      </c>
      <c r="DO752">
        <v>0</v>
      </c>
    </row>
    <row r="753" spans="1:119" x14ac:dyDescent="0.2">
      <c r="A753">
        <f>ROW(Source!A308)</f>
        <v>308</v>
      </c>
      <c r="B753">
        <v>59204062</v>
      </c>
      <c r="C753">
        <v>60527188</v>
      </c>
      <c r="D753">
        <v>58340663</v>
      </c>
      <c r="E753">
        <v>1</v>
      </c>
      <c r="F753">
        <v>1</v>
      </c>
      <c r="G753">
        <v>1080</v>
      </c>
      <c r="H753">
        <v>2</v>
      </c>
      <c r="I753" t="s">
        <v>926</v>
      </c>
      <c r="J753" t="s">
        <v>927</v>
      </c>
      <c r="K753" t="s">
        <v>928</v>
      </c>
      <c r="L753">
        <v>1368</v>
      </c>
      <c r="N753">
        <v>1011</v>
      </c>
      <c r="O753" t="s">
        <v>865</v>
      </c>
      <c r="P753" t="s">
        <v>865</v>
      </c>
      <c r="Q753">
        <v>1</v>
      </c>
      <c r="W753">
        <v>0</v>
      </c>
      <c r="X753">
        <v>1645565003</v>
      </c>
      <c r="Y753">
        <f>((AT753*1.25)*1.1)</f>
        <v>3.0387500000000003</v>
      </c>
      <c r="AA753">
        <v>0</v>
      </c>
      <c r="AB753">
        <v>0.5</v>
      </c>
      <c r="AC753">
        <v>0</v>
      </c>
      <c r="AD753">
        <v>0</v>
      </c>
      <c r="AE753">
        <v>0</v>
      </c>
      <c r="AF753">
        <v>0.47</v>
      </c>
      <c r="AG753">
        <v>0</v>
      </c>
      <c r="AH753">
        <v>0</v>
      </c>
      <c r="AI753">
        <v>1</v>
      </c>
      <c r="AJ753">
        <v>1</v>
      </c>
      <c r="AK753">
        <v>1</v>
      </c>
      <c r="AL753">
        <v>1</v>
      </c>
      <c r="AM753">
        <v>-2</v>
      </c>
      <c r="AN753">
        <v>0</v>
      </c>
      <c r="AO753">
        <v>1</v>
      </c>
      <c r="AP753">
        <v>1</v>
      </c>
      <c r="AQ753">
        <v>0</v>
      </c>
      <c r="AR753">
        <v>0</v>
      </c>
      <c r="AS753" t="s">
        <v>3</v>
      </c>
      <c r="AT753">
        <v>2.21</v>
      </c>
      <c r="AU753" t="s">
        <v>866</v>
      </c>
      <c r="AV753">
        <v>0</v>
      </c>
      <c r="AW753">
        <v>2</v>
      </c>
      <c r="AX753">
        <v>60527215</v>
      </c>
      <c r="AY753">
        <v>1</v>
      </c>
      <c r="AZ753">
        <v>0</v>
      </c>
      <c r="BA753">
        <v>773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V753">
        <v>0</v>
      </c>
      <c r="CW753">
        <f>ROUND(Y753*Source!I308*DO753,9)</f>
        <v>0</v>
      </c>
      <c r="CX753">
        <f>ROUND(Y753*Source!I308,9)</f>
        <v>12.458875000000001</v>
      </c>
      <c r="CY753">
        <f>AB753</f>
        <v>0.5</v>
      </c>
      <c r="CZ753">
        <f>AF753</f>
        <v>0.47</v>
      </c>
      <c r="DA753">
        <f>AJ753</f>
        <v>1</v>
      </c>
      <c r="DB753">
        <f>ROUND(((ROUND(AT753*CZ753,2)*1.25)*1.1),6)</f>
        <v>1.43</v>
      </c>
      <c r="DC753">
        <f>ROUND(((ROUND(AT753*AG753,2)*1.25)*1.1),6)</f>
        <v>0</v>
      </c>
      <c r="DD753" t="s">
        <v>3</v>
      </c>
      <c r="DE753" t="s">
        <v>3</v>
      </c>
      <c r="DF753">
        <f t="shared" si="370"/>
        <v>0</v>
      </c>
      <c r="DG753">
        <f t="shared" si="367"/>
        <v>5.86</v>
      </c>
      <c r="DH753">
        <f t="shared" si="368"/>
        <v>0</v>
      </c>
      <c r="DI753">
        <f t="shared" si="363"/>
        <v>0</v>
      </c>
      <c r="DJ753">
        <f>DG753</f>
        <v>5.86</v>
      </c>
      <c r="DK753">
        <v>0</v>
      </c>
      <c r="DL753" t="s">
        <v>3</v>
      </c>
      <c r="DM753">
        <v>0</v>
      </c>
      <c r="DN753" t="s">
        <v>3</v>
      </c>
      <c r="DO753">
        <v>0</v>
      </c>
    </row>
    <row r="754" spans="1:119" x14ac:dyDescent="0.2">
      <c r="A754">
        <f>ROW(Source!A308)</f>
        <v>308</v>
      </c>
      <c r="B754">
        <v>59204062</v>
      </c>
      <c r="C754">
        <v>60527188</v>
      </c>
      <c r="D754">
        <v>58308814</v>
      </c>
      <c r="E754">
        <v>1</v>
      </c>
      <c r="F754">
        <v>1</v>
      </c>
      <c r="G754">
        <v>1080</v>
      </c>
      <c r="H754">
        <v>3</v>
      </c>
      <c r="I754" t="s">
        <v>890</v>
      </c>
      <c r="J754" t="s">
        <v>891</v>
      </c>
      <c r="K754" t="s">
        <v>892</v>
      </c>
      <c r="L754">
        <v>1339</v>
      </c>
      <c r="N754">
        <v>1007</v>
      </c>
      <c r="O754" t="s">
        <v>893</v>
      </c>
      <c r="P754" t="s">
        <v>893</v>
      </c>
      <c r="Q754">
        <v>1</v>
      </c>
      <c r="W754">
        <v>0</v>
      </c>
      <c r="X754">
        <v>-744103292</v>
      </c>
      <c r="Y754">
        <f t="shared" ref="Y754:Y770" si="371">AT754</f>
        <v>0.7208</v>
      </c>
      <c r="AA754">
        <v>7.07</v>
      </c>
      <c r="AB754">
        <v>0</v>
      </c>
      <c r="AC754">
        <v>0</v>
      </c>
      <c r="AD754">
        <v>0</v>
      </c>
      <c r="AE754">
        <v>7.07</v>
      </c>
      <c r="AF754">
        <v>0</v>
      </c>
      <c r="AG754">
        <v>0</v>
      </c>
      <c r="AH754">
        <v>0</v>
      </c>
      <c r="AI754">
        <v>1</v>
      </c>
      <c r="AJ754">
        <v>1</v>
      </c>
      <c r="AK754">
        <v>1</v>
      </c>
      <c r="AL754">
        <v>1</v>
      </c>
      <c r="AM754">
        <v>-2</v>
      </c>
      <c r="AN754">
        <v>0</v>
      </c>
      <c r="AO754">
        <v>1</v>
      </c>
      <c r="AP754">
        <v>1</v>
      </c>
      <c r="AQ754">
        <v>0</v>
      </c>
      <c r="AR754">
        <v>0</v>
      </c>
      <c r="AS754" t="s">
        <v>3</v>
      </c>
      <c r="AT754">
        <v>0.7208</v>
      </c>
      <c r="AU754" t="s">
        <v>3</v>
      </c>
      <c r="AV754">
        <v>0</v>
      </c>
      <c r="AW754">
        <v>2</v>
      </c>
      <c r="AX754">
        <v>60527216</v>
      </c>
      <c r="AY754">
        <v>1</v>
      </c>
      <c r="AZ754">
        <v>0</v>
      </c>
      <c r="BA754">
        <v>774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v>0</v>
      </c>
      <c r="CX754">
        <f>ROUND(Y754*Source!I308,9)</f>
        <v>2.9552800000000001</v>
      </c>
      <c r="CY754">
        <f t="shared" ref="CY754:CY770" si="372">AA754</f>
        <v>7.07</v>
      </c>
      <c r="CZ754">
        <f t="shared" ref="CZ754:CZ770" si="373">AE754</f>
        <v>7.07</v>
      </c>
      <c r="DA754">
        <f t="shared" ref="DA754:DA770" si="374">AI754</f>
        <v>1</v>
      </c>
      <c r="DB754">
        <f t="shared" ref="DB754:DB770" si="375">ROUND(ROUND(AT754*CZ754,2),6)</f>
        <v>5.0999999999999996</v>
      </c>
      <c r="DC754">
        <f t="shared" ref="DC754:DC770" si="376">ROUND(ROUND(AT754*AG754,2),6)</f>
        <v>0</v>
      </c>
      <c r="DD754" t="s">
        <v>3</v>
      </c>
      <c r="DE754" t="s">
        <v>3</v>
      </c>
      <c r="DF754">
        <f t="shared" si="370"/>
        <v>20.89</v>
      </c>
      <c r="DG754">
        <f t="shared" si="367"/>
        <v>0</v>
      </c>
      <c r="DH754">
        <f t="shared" si="368"/>
        <v>0</v>
      </c>
      <c r="DI754">
        <f t="shared" si="363"/>
        <v>0</v>
      </c>
      <c r="DJ754">
        <f t="shared" ref="DJ754:DJ770" si="377">DF754</f>
        <v>20.89</v>
      </c>
      <c r="DK754">
        <v>0</v>
      </c>
      <c r="DL754" t="s">
        <v>3</v>
      </c>
      <c r="DM754">
        <v>0</v>
      </c>
      <c r="DN754" t="s">
        <v>3</v>
      </c>
      <c r="DO754">
        <v>0</v>
      </c>
    </row>
    <row r="755" spans="1:119" x14ac:dyDescent="0.2">
      <c r="A755">
        <f>ROW(Source!A308)</f>
        <v>308</v>
      </c>
      <c r="B755">
        <v>59204062</v>
      </c>
      <c r="C755">
        <v>60527188</v>
      </c>
      <c r="D755">
        <v>58311329</v>
      </c>
      <c r="E755">
        <v>1</v>
      </c>
      <c r="F755">
        <v>1</v>
      </c>
      <c r="G755">
        <v>1080</v>
      </c>
      <c r="H755">
        <v>3</v>
      </c>
      <c r="I755" t="s">
        <v>929</v>
      </c>
      <c r="J755" t="s">
        <v>930</v>
      </c>
      <c r="K755" t="s">
        <v>931</v>
      </c>
      <c r="L755">
        <v>1355</v>
      </c>
      <c r="N755">
        <v>1010</v>
      </c>
      <c r="O755" t="s">
        <v>48</v>
      </c>
      <c r="P755" t="s">
        <v>48</v>
      </c>
      <c r="Q755">
        <v>100</v>
      </c>
      <c r="W755">
        <v>0</v>
      </c>
      <c r="X755">
        <v>262154668</v>
      </c>
      <c r="Y755">
        <f t="shared" si="371"/>
        <v>1.67</v>
      </c>
      <c r="AA755">
        <v>15.04</v>
      </c>
      <c r="AB755">
        <v>0</v>
      </c>
      <c r="AC755">
        <v>0</v>
      </c>
      <c r="AD755">
        <v>0</v>
      </c>
      <c r="AE755">
        <v>15.04</v>
      </c>
      <c r="AF755">
        <v>0</v>
      </c>
      <c r="AG755">
        <v>0</v>
      </c>
      <c r="AH755">
        <v>0</v>
      </c>
      <c r="AI755">
        <v>1</v>
      </c>
      <c r="AJ755">
        <v>1</v>
      </c>
      <c r="AK755">
        <v>1</v>
      </c>
      <c r="AL755">
        <v>1</v>
      </c>
      <c r="AM755">
        <v>-2</v>
      </c>
      <c r="AN755">
        <v>0</v>
      </c>
      <c r="AO755">
        <v>1</v>
      </c>
      <c r="AP755">
        <v>1</v>
      </c>
      <c r="AQ755">
        <v>0</v>
      </c>
      <c r="AR755">
        <v>0</v>
      </c>
      <c r="AS755" t="s">
        <v>3</v>
      </c>
      <c r="AT755">
        <v>1.67</v>
      </c>
      <c r="AU755" t="s">
        <v>3</v>
      </c>
      <c r="AV755">
        <v>0</v>
      </c>
      <c r="AW755">
        <v>2</v>
      </c>
      <c r="AX755">
        <v>60527217</v>
      </c>
      <c r="AY755">
        <v>1</v>
      </c>
      <c r="AZ755">
        <v>0</v>
      </c>
      <c r="BA755">
        <v>775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V755">
        <v>0</v>
      </c>
      <c r="CW755">
        <v>0</v>
      </c>
      <c r="CX755">
        <f>ROUND(Y755*Source!I308,9)</f>
        <v>6.8470000000000004</v>
      </c>
      <c r="CY755">
        <f t="shared" si="372"/>
        <v>15.04</v>
      </c>
      <c r="CZ755">
        <f t="shared" si="373"/>
        <v>15.04</v>
      </c>
      <c r="DA755">
        <f t="shared" si="374"/>
        <v>1</v>
      </c>
      <c r="DB755">
        <f t="shared" si="375"/>
        <v>25.12</v>
      </c>
      <c r="DC755">
        <f t="shared" si="376"/>
        <v>0</v>
      </c>
      <c r="DD755" t="s">
        <v>3</v>
      </c>
      <c r="DE755" t="s">
        <v>3</v>
      </c>
      <c r="DF755">
        <f t="shared" si="370"/>
        <v>102.98</v>
      </c>
      <c r="DG755">
        <f t="shared" si="367"/>
        <v>0</v>
      </c>
      <c r="DH755">
        <f t="shared" si="368"/>
        <v>0</v>
      </c>
      <c r="DI755">
        <f t="shared" si="363"/>
        <v>0</v>
      </c>
      <c r="DJ755">
        <f t="shared" si="377"/>
        <v>102.98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">
      <c r="A756">
        <f>ROW(Source!A308)</f>
        <v>308</v>
      </c>
      <c r="B756">
        <v>59204062</v>
      </c>
      <c r="C756">
        <v>60527188</v>
      </c>
      <c r="D756">
        <v>58311563</v>
      </c>
      <c r="E756">
        <v>1</v>
      </c>
      <c r="F756">
        <v>1</v>
      </c>
      <c r="G756">
        <v>1080</v>
      </c>
      <c r="H756">
        <v>3</v>
      </c>
      <c r="I756" t="s">
        <v>932</v>
      </c>
      <c r="J756" t="s">
        <v>933</v>
      </c>
      <c r="K756" t="s">
        <v>934</v>
      </c>
      <c r="L756">
        <v>1346</v>
      </c>
      <c r="N756">
        <v>1009</v>
      </c>
      <c r="O756" t="s">
        <v>880</v>
      </c>
      <c r="P756" t="s">
        <v>880</v>
      </c>
      <c r="Q756">
        <v>1</v>
      </c>
      <c r="W756">
        <v>0</v>
      </c>
      <c r="X756">
        <v>871498436</v>
      </c>
      <c r="Y756">
        <f t="shared" si="371"/>
        <v>3.173</v>
      </c>
      <c r="AA756">
        <v>38.729999999999997</v>
      </c>
      <c r="AB756">
        <v>0</v>
      </c>
      <c r="AC756">
        <v>0</v>
      </c>
      <c r="AD756">
        <v>0</v>
      </c>
      <c r="AE756">
        <v>38.729999999999997</v>
      </c>
      <c r="AF756">
        <v>0</v>
      </c>
      <c r="AG756">
        <v>0</v>
      </c>
      <c r="AH756">
        <v>0</v>
      </c>
      <c r="AI756">
        <v>1</v>
      </c>
      <c r="AJ756">
        <v>1</v>
      </c>
      <c r="AK756">
        <v>1</v>
      </c>
      <c r="AL756">
        <v>1</v>
      </c>
      <c r="AM756">
        <v>-2</v>
      </c>
      <c r="AN756">
        <v>0</v>
      </c>
      <c r="AO756">
        <v>1</v>
      </c>
      <c r="AP756">
        <v>1</v>
      </c>
      <c r="AQ756">
        <v>0</v>
      </c>
      <c r="AR756">
        <v>0</v>
      </c>
      <c r="AS756" t="s">
        <v>3</v>
      </c>
      <c r="AT756">
        <v>3.173</v>
      </c>
      <c r="AU756" t="s">
        <v>3</v>
      </c>
      <c r="AV756">
        <v>0</v>
      </c>
      <c r="AW756">
        <v>2</v>
      </c>
      <c r="AX756">
        <v>60527218</v>
      </c>
      <c r="AY756">
        <v>1</v>
      </c>
      <c r="AZ756">
        <v>0</v>
      </c>
      <c r="BA756">
        <v>776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V756">
        <v>0</v>
      </c>
      <c r="CW756">
        <v>0</v>
      </c>
      <c r="CX756">
        <f>ROUND(Y756*Source!I308,9)</f>
        <v>13.0093</v>
      </c>
      <c r="CY756">
        <f t="shared" si="372"/>
        <v>38.729999999999997</v>
      </c>
      <c r="CZ756">
        <f t="shared" si="373"/>
        <v>38.729999999999997</v>
      </c>
      <c r="DA756">
        <f t="shared" si="374"/>
        <v>1</v>
      </c>
      <c r="DB756">
        <f t="shared" si="375"/>
        <v>122.89</v>
      </c>
      <c r="DC756">
        <f t="shared" si="376"/>
        <v>0</v>
      </c>
      <c r="DD756" t="s">
        <v>3</v>
      </c>
      <c r="DE756" t="s">
        <v>3</v>
      </c>
      <c r="DF756">
        <f t="shared" si="370"/>
        <v>503.85</v>
      </c>
      <c r="DG756">
        <f t="shared" si="367"/>
        <v>0</v>
      </c>
      <c r="DH756">
        <f t="shared" si="368"/>
        <v>0</v>
      </c>
      <c r="DI756">
        <f t="shared" si="363"/>
        <v>0</v>
      </c>
      <c r="DJ756">
        <f t="shared" si="377"/>
        <v>503.85</v>
      </c>
      <c r="DK756">
        <v>0</v>
      </c>
      <c r="DL756" t="s">
        <v>3</v>
      </c>
      <c r="DM756">
        <v>0</v>
      </c>
      <c r="DN756" t="s">
        <v>3</v>
      </c>
      <c r="DO756">
        <v>0</v>
      </c>
    </row>
    <row r="757" spans="1:119" x14ac:dyDescent="0.2">
      <c r="A757">
        <f>ROW(Source!A308)</f>
        <v>308</v>
      </c>
      <c r="B757">
        <v>59204062</v>
      </c>
      <c r="C757">
        <v>60527188</v>
      </c>
      <c r="D757">
        <v>58326216</v>
      </c>
      <c r="E757">
        <v>1</v>
      </c>
      <c r="F757">
        <v>1</v>
      </c>
      <c r="G757">
        <v>1080</v>
      </c>
      <c r="H757">
        <v>3</v>
      </c>
      <c r="I757" t="s">
        <v>46</v>
      </c>
      <c r="J757" t="s">
        <v>49</v>
      </c>
      <c r="K757" t="s">
        <v>47</v>
      </c>
      <c r="L757">
        <v>1355</v>
      </c>
      <c r="N757">
        <v>1010</v>
      </c>
      <c r="O757" t="s">
        <v>48</v>
      </c>
      <c r="P757" t="s">
        <v>48</v>
      </c>
      <c r="Q757">
        <v>100</v>
      </c>
      <c r="W757">
        <v>0</v>
      </c>
      <c r="X757">
        <v>1873919888</v>
      </c>
      <c r="Y757">
        <f t="shared" si="371"/>
        <v>0.8</v>
      </c>
      <c r="AA757">
        <v>526.22</v>
      </c>
      <c r="AB757">
        <v>0</v>
      </c>
      <c r="AC757">
        <v>0</v>
      </c>
      <c r="AD757">
        <v>0</v>
      </c>
      <c r="AE757">
        <v>526.22</v>
      </c>
      <c r="AF757">
        <v>0</v>
      </c>
      <c r="AG757">
        <v>0</v>
      </c>
      <c r="AH757">
        <v>0</v>
      </c>
      <c r="AI757">
        <v>1</v>
      </c>
      <c r="AJ757">
        <v>1</v>
      </c>
      <c r="AK757">
        <v>1</v>
      </c>
      <c r="AL757">
        <v>1</v>
      </c>
      <c r="AM757">
        <v>0</v>
      </c>
      <c r="AN757">
        <v>0</v>
      </c>
      <c r="AO757">
        <v>0</v>
      </c>
      <c r="AP757">
        <v>1</v>
      </c>
      <c r="AQ757">
        <v>0</v>
      </c>
      <c r="AR757">
        <v>0</v>
      </c>
      <c r="AS757" t="s">
        <v>3</v>
      </c>
      <c r="AT757">
        <v>0.8</v>
      </c>
      <c r="AU757" t="s">
        <v>3</v>
      </c>
      <c r="AV757">
        <v>0</v>
      </c>
      <c r="AW757">
        <v>1</v>
      </c>
      <c r="AX757">
        <v>-1</v>
      </c>
      <c r="AY757">
        <v>0</v>
      </c>
      <c r="AZ757">
        <v>0</v>
      </c>
      <c r="BA757" t="s">
        <v>3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v>0</v>
      </c>
      <c r="CX757">
        <f>ROUND(Y757*Source!I308,9)</f>
        <v>3.28</v>
      </c>
      <c r="CY757">
        <f t="shared" si="372"/>
        <v>526.22</v>
      </c>
      <c r="CZ757">
        <f t="shared" si="373"/>
        <v>526.22</v>
      </c>
      <c r="DA757">
        <f t="shared" si="374"/>
        <v>1</v>
      </c>
      <c r="DB757">
        <f t="shared" si="375"/>
        <v>420.98</v>
      </c>
      <c r="DC757">
        <f t="shared" si="376"/>
        <v>0</v>
      </c>
      <c r="DD757" t="s">
        <v>3</v>
      </c>
      <c r="DE757" t="s">
        <v>3</v>
      </c>
      <c r="DF757">
        <f t="shared" si="370"/>
        <v>1726</v>
      </c>
      <c r="DG757">
        <f t="shared" si="367"/>
        <v>0</v>
      </c>
      <c r="DH757">
        <f t="shared" si="368"/>
        <v>0</v>
      </c>
      <c r="DI757">
        <f t="shared" si="363"/>
        <v>0</v>
      </c>
      <c r="DJ757">
        <f t="shared" si="377"/>
        <v>1726</v>
      </c>
      <c r="DK757">
        <v>0</v>
      </c>
      <c r="DL757" t="s">
        <v>3</v>
      </c>
      <c r="DM757">
        <v>0</v>
      </c>
      <c r="DN757" t="s">
        <v>3</v>
      </c>
      <c r="DO757">
        <v>0</v>
      </c>
    </row>
    <row r="758" spans="1:119" x14ac:dyDescent="0.2">
      <c r="A758">
        <f>ROW(Source!A308)</f>
        <v>308</v>
      </c>
      <c r="B758">
        <v>59204062</v>
      </c>
      <c r="C758">
        <v>60527188</v>
      </c>
      <c r="D758">
        <v>58322707</v>
      </c>
      <c r="E758">
        <v>1</v>
      </c>
      <c r="F758">
        <v>1</v>
      </c>
      <c r="G758">
        <v>1080</v>
      </c>
      <c r="H758">
        <v>3</v>
      </c>
      <c r="I758" t="s">
        <v>212</v>
      </c>
      <c r="J758" t="s">
        <v>214</v>
      </c>
      <c r="K758" t="s">
        <v>213</v>
      </c>
      <c r="L758">
        <v>1354</v>
      </c>
      <c r="N758">
        <v>1010</v>
      </c>
      <c r="O758" t="s">
        <v>39</v>
      </c>
      <c r="P758" t="s">
        <v>39</v>
      </c>
      <c r="Q758">
        <v>1</v>
      </c>
      <c r="W758">
        <v>0</v>
      </c>
      <c r="X758">
        <v>-1866650467</v>
      </c>
      <c r="Y758">
        <f t="shared" si="371"/>
        <v>85.365853700000002</v>
      </c>
      <c r="AA758">
        <v>1.66</v>
      </c>
      <c r="AB758">
        <v>0</v>
      </c>
      <c r="AC758">
        <v>0</v>
      </c>
      <c r="AD758">
        <v>0</v>
      </c>
      <c r="AE758">
        <v>1.66</v>
      </c>
      <c r="AF758">
        <v>0</v>
      </c>
      <c r="AG758">
        <v>0</v>
      </c>
      <c r="AH758">
        <v>0</v>
      </c>
      <c r="AI758">
        <v>1</v>
      </c>
      <c r="AJ758">
        <v>1</v>
      </c>
      <c r="AK758">
        <v>1</v>
      </c>
      <c r="AL758">
        <v>1</v>
      </c>
      <c r="AM758">
        <v>0</v>
      </c>
      <c r="AN758">
        <v>0</v>
      </c>
      <c r="AO758">
        <v>0</v>
      </c>
      <c r="AP758">
        <v>1</v>
      </c>
      <c r="AQ758">
        <v>0</v>
      </c>
      <c r="AR758">
        <v>0</v>
      </c>
      <c r="AS758" t="s">
        <v>3</v>
      </c>
      <c r="AT758">
        <v>85.365853700000002</v>
      </c>
      <c r="AU758" t="s">
        <v>3</v>
      </c>
      <c r="AV758">
        <v>0</v>
      </c>
      <c r="AW758">
        <v>1</v>
      </c>
      <c r="AX758">
        <v>-1</v>
      </c>
      <c r="AY758">
        <v>0</v>
      </c>
      <c r="AZ758">
        <v>0</v>
      </c>
      <c r="BA758" t="s">
        <v>3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v>0</v>
      </c>
      <c r="CX758">
        <f>ROUND(Y758*Source!I308,9)</f>
        <v>350.00000017000002</v>
      </c>
      <c r="CY758">
        <f t="shared" si="372"/>
        <v>1.66</v>
      </c>
      <c r="CZ758">
        <f t="shared" si="373"/>
        <v>1.66</v>
      </c>
      <c r="DA758">
        <f t="shared" si="374"/>
        <v>1</v>
      </c>
      <c r="DB758">
        <f t="shared" si="375"/>
        <v>141.71</v>
      </c>
      <c r="DC758">
        <f t="shared" si="376"/>
        <v>0</v>
      </c>
      <c r="DD758" t="s">
        <v>3</v>
      </c>
      <c r="DE758" t="s">
        <v>3</v>
      </c>
      <c r="DF758">
        <f t="shared" si="370"/>
        <v>581</v>
      </c>
      <c r="DG758">
        <f t="shared" si="367"/>
        <v>0</v>
      </c>
      <c r="DH758">
        <f t="shared" si="368"/>
        <v>0</v>
      </c>
      <c r="DI758">
        <f t="shared" si="363"/>
        <v>0</v>
      </c>
      <c r="DJ758">
        <f t="shared" si="377"/>
        <v>581</v>
      </c>
      <c r="DK758">
        <v>0</v>
      </c>
      <c r="DL758" t="s">
        <v>3</v>
      </c>
      <c r="DM758">
        <v>0</v>
      </c>
      <c r="DN758" t="s">
        <v>3</v>
      </c>
      <c r="DO758">
        <v>0</v>
      </c>
    </row>
    <row r="759" spans="1:119" x14ac:dyDescent="0.2">
      <c r="A759">
        <f>ROW(Source!A308)</f>
        <v>308</v>
      </c>
      <c r="B759">
        <v>59204062</v>
      </c>
      <c r="C759">
        <v>60527188</v>
      </c>
      <c r="D759">
        <v>58322708</v>
      </c>
      <c r="E759">
        <v>1</v>
      </c>
      <c r="F759">
        <v>1</v>
      </c>
      <c r="G759">
        <v>1080</v>
      </c>
      <c r="H759">
        <v>3</v>
      </c>
      <c r="I759" t="s">
        <v>421</v>
      </c>
      <c r="J759" t="s">
        <v>423</v>
      </c>
      <c r="K759" t="s">
        <v>422</v>
      </c>
      <c r="L759">
        <v>1354</v>
      </c>
      <c r="N759">
        <v>1010</v>
      </c>
      <c r="O759" t="s">
        <v>39</v>
      </c>
      <c r="P759" t="s">
        <v>39</v>
      </c>
      <c r="Q759">
        <v>1</v>
      </c>
      <c r="W759">
        <v>0</v>
      </c>
      <c r="X759">
        <v>-1943575984</v>
      </c>
      <c r="Y759">
        <f t="shared" si="371"/>
        <v>7.3170732000000003</v>
      </c>
      <c r="AA759">
        <v>1.9</v>
      </c>
      <c r="AB759">
        <v>0</v>
      </c>
      <c r="AC759">
        <v>0</v>
      </c>
      <c r="AD759">
        <v>0</v>
      </c>
      <c r="AE759">
        <v>1.9</v>
      </c>
      <c r="AF759">
        <v>0</v>
      </c>
      <c r="AG759">
        <v>0</v>
      </c>
      <c r="AH759">
        <v>0</v>
      </c>
      <c r="AI759">
        <v>1</v>
      </c>
      <c r="AJ759">
        <v>1</v>
      </c>
      <c r="AK759">
        <v>1</v>
      </c>
      <c r="AL759">
        <v>1</v>
      </c>
      <c r="AM759">
        <v>0</v>
      </c>
      <c r="AN759">
        <v>0</v>
      </c>
      <c r="AO759">
        <v>0</v>
      </c>
      <c r="AP759">
        <v>1</v>
      </c>
      <c r="AQ759">
        <v>0</v>
      </c>
      <c r="AR759">
        <v>0</v>
      </c>
      <c r="AS759" t="s">
        <v>3</v>
      </c>
      <c r="AT759">
        <v>7.3170732000000003</v>
      </c>
      <c r="AU759" t="s">
        <v>3</v>
      </c>
      <c r="AV759">
        <v>0</v>
      </c>
      <c r="AW759">
        <v>1</v>
      </c>
      <c r="AX759">
        <v>-1</v>
      </c>
      <c r="AY759">
        <v>0</v>
      </c>
      <c r="AZ759">
        <v>0</v>
      </c>
      <c r="BA759" t="s">
        <v>3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V759">
        <v>0</v>
      </c>
      <c r="CW759">
        <v>0</v>
      </c>
      <c r="CX759">
        <f>ROUND(Y759*Source!I308,9)</f>
        <v>30.000000119999999</v>
      </c>
      <c r="CY759">
        <f t="shared" si="372"/>
        <v>1.9</v>
      </c>
      <c r="CZ759">
        <f t="shared" si="373"/>
        <v>1.9</v>
      </c>
      <c r="DA759">
        <f t="shared" si="374"/>
        <v>1</v>
      </c>
      <c r="DB759">
        <f t="shared" si="375"/>
        <v>13.9</v>
      </c>
      <c r="DC759">
        <f t="shared" si="376"/>
        <v>0</v>
      </c>
      <c r="DD759" t="s">
        <v>3</v>
      </c>
      <c r="DE759" t="s">
        <v>3</v>
      </c>
      <c r="DF759">
        <f t="shared" si="370"/>
        <v>57</v>
      </c>
      <c r="DG759">
        <f t="shared" si="367"/>
        <v>0</v>
      </c>
      <c r="DH759">
        <f t="shared" si="368"/>
        <v>0</v>
      </c>
      <c r="DI759">
        <f t="shared" si="363"/>
        <v>0</v>
      </c>
      <c r="DJ759">
        <f t="shared" si="377"/>
        <v>57</v>
      </c>
      <c r="DK759">
        <v>0</v>
      </c>
      <c r="DL759" t="s">
        <v>3</v>
      </c>
      <c r="DM759">
        <v>0</v>
      </c>
      <c r="DN759" t="s">
        <v>3</v>
      </c>
      <c r="DO759">
        <v>0</v>
      </c>
    </row>
    <row r="760" spans="1:119" x14ac:dyDescent="0.2">
      <c r="A760">
        <f>ROW(Source!A308)</f>
        <v>308</v>
      </c>
      <c r="B760">
        <v>59204062</v>
      </c>
      <c r="C760">
        <v>60527188</v>
      </c>
      <c r="D760">
        <v>58322716</v>
      </c>
      <c r="E760">
        <v>1</v>
      </c>
      <c r="F760">
        <v>1</v>
      </c>
      <c r="G760">
        <v>1080</v>
      </c>
      <c r="H760">
        <v>3</v>
      </c>
      <c r="I760" t="s">
        <v>425</v>
      </c>
      <c r="J760" t="s">
        <v>427</v>
      </c>
      <c r="K760" t="s">
        <v>426</v>
      </c>
      <c r="L760">
        <v>1354</v>
      </c>
      <c r="N760">
        <v>1010</v>
      </c>
      <c r="O760" t="s">
        <v>39</v>
      </c>
      <c r="P760" t="s">
        <v>39</v>
      </c>
      <c r="Q760">
        <v>1</v>
      </c>
      <c r="W760">
        <v>0</v>
      </c>
      <c r="X760">
        <v>-398749980</v>
      </c>
      <c r="Y760">
        <f t="shared" si="371"/>
        <v>3.6585366000000001</v>
      </c>
      <c r="AA760">
        <v>9.58</v>
      </c>
      <c r="AB760">
        <v>0</v>
      </c>
      <c r="AC760">
        <v>0</v>
      </c>
      <c r="AD760">
        <v>0</v>
      </c>
      <c r="AE760">
        <v>9.58</v>
      </c>
      <c r="AF760">
        <v>0</v>
      </c>
      <c r="AG760">
        <v>0</v>
      </c>
      <c r="AH760">
        <v>0</v>
      </c>
      <c r="AI760">
        <v>1</v>
      </c>
      <c r="AJ760">
        <v>1</v>
      </c>
      <c r="AK760">
        <v>1</v>
      </c>
      <c r="AL760">
        <v>1</v>
      </c>
      <c r="AM760">
        <v>0</v>
      </c>
      <c r="AN760">
        <v>0</v>
      </c>
      <c r="AO760">
        <v>0</v>
      </c>
      <c r="AP760">
        <v>1</v>
      </c>
      <c r="AQ760">
        <v>0</v>
      </c>
      <c r="AR760">
        <v>0</v>
      </c>
      <c r="AS760" t="s">
        <v>3</v>
      </c>
      <c r="AT760">
        <v>3.6585366000000001</v>
      </c>
      <c r="AU760" t="s">
        <v>3</v>
      </c>
      <c r="AV760">
        <v>0</v>
      </c>
      <c r="AW760">
        <v>1</v>
      </c>
      <c r="AX760">
        <v>-1</v>
      </c>
      <c r="AY760">
        <v>0</v>
      </c>
      <c r="AZ760">
        <v>0</v>
      </c>
      <c r="BA760" t="s">
        <v>3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V760">
        <v>0</v>
      </c>
      <c r="CW760">
        <v>0</v>
      </c>
      <c r="CX760">
        <f>ROUND(Y760*Source!I308,9)</f>
        <v>15.00000006</v>
      </c>
      <c r="CY760">
        <f t="shared" si="372"/>
        <v>9.58</v>
      </c>
      <c r="CZ760">
        <f t="shared" si="373"/>
        <v>9.58</v>
      </c>
      <c r="DA760">
        <f t="shared" si="374"/>
        <v>1</v>
      </c>
      <c r="DB760">
        <f t="shared" si="375"/>
        <v>35.049999999999997</v>
      </c>
      <c r="DC760">
        <f t="shared" si="376"/>
        <v>0</v>
      </c>
      <c r="DD760" t="s">
        <v>3</v>
      </c>
      <c r="DE760" t="s">
        <v>3</v>
      </c>
      <c r="DF760">
        <f t="shared" si="370"/>
        <v>143.69999999999999</v>
      </c>
      <c r="DG760">
        <f t="shared" si="367"/>
        <v>0</v>
      </c>
      <c r="DH760">
        <f t="shared" si="368"/>
        <v>0</v>
      </c>
      <c r="DI760">
        <f t="shared" si="363"/>
        <v>0</v>
      </c>
      <c r="DJ760">
        <f t="shared" si="377"/>
        <v>143.69999999999999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">
      <c r="A761">
        <f>ROW(Source!A308)</f>
        <v>308</v>
      </c>
      <c r="B761">
        <v>59204062</v>
      </c>
      <c r="C761">
        <v>60527188</v>
      </c>
      <c r="D761">
        <v>58322716</v>
      </c>
      <c r="E761">
        <v>1</v>
      </c>
      <c r="F761">
        <v>1</v>
      </c>
      <c r="G761">
        <v>1080</v>
      </c>
      <c r="H761">
        <v>3</v>
      </c>
      <c r="I761" t="s">
        <v>425</v>
      </c>
      <c r="J761" t="s">
        <v>427</v>
      </c>
      <c r="K761" t="s">
        <v>429</v>
      </c>
      <c r="L761">
        <v>1354</v>
      </c>
      <c r="N761">
        <v>1010</v>
      </c>
      <c r="O761" t="s">
        <v>39</v>
      </c>
      <c r="P761" t="s">
        <v>39</v>
      </c>
      <c r="Q761">
        <v>1</v>
      </c>
      <c r="W761">
        <v>0</v>
      </c>
      <c r="X761">
        <v>-61665733</v>
      </c>
      <c r="Y761">
        <f t="shared" si="371"/>
        <v>4.390244</v>
      </c>
      <c r="AA761">
        <v>9.58</v>
      </c>
      <c r="AB761">
        <v>0</v>
      </c>
      <c r="AC761">
        <v>0</v>
      </c>
      <c r="AD761">
        <v>0</v>
      </c>
      <c r="AE761">
        <v>9.58</v>
      </c>
      <c r="AF761">
        <v>0</v>
      </c>
      <c r="AG761">
        <v>0</v>
      </c>
      <c r="AH761">
        <v>0</v>
      </c>
      <c r="AI761">
        <v>1</v>
      </c>
      <c r="AJ761">
        <v>1</v>
      </c>
      <c r="AK761">
        <v>1</v>
      </c>
      <c r="AL761">
        <v>1</v>
      </c>
      <c r="AM761">
        <v>0</v>
      </c>
      <c r="AN761">
        <v>0</v>
      </c>
      <c r="AO761">
        <v>0</v>
      </c>
      <c r="AP761">
        <v>1</v>
      </c>
      <c r="AQ761">
        <v>0</v>
      </c>
      <c r="AR761">
        <v>0</v>
      </c>
      <c r="AS761" t="s">
        <v>3</v>
      </c>
      <c r="AT761">
        <v>4.390244</v>
      </c>
      <c r="AU761" t="s">
        <v>3</v>
      </c>
      <c r="AV761">
        <v>0</v>
      </c>
      <c r="AW761">
        <v>1</v>
      </c>
      <c r="AX761">
        <v>-1</v>
      </c>
      <c r="AY761">
        <v>0</v>
      </c>
      <c r="AZ761">
        <v>0</v>
      </c>
      <c r="BA761" t="s">
        <v>3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V761">
        <v>0</v>
      </c>
      <c r="CW761">
        <v>0</v>
      </c>
      <c r="CX761">
        <f>ROUND(Y761*Source!I308,9)</f>
        <v>18.000000400000001</v>
      </c>
      <c r="CY761">
        <f t="shared" si="372"/>
        <v>9.58</v>
      </c>
      <c r="CZ761">
        <f t="shared" si="373"/>
        <v>9.58</v>
      </c>
      <c r="DA761">
        <f t="shared" si="374"/>
        <v>1</v>
      </c>
      <c r="DB761">
        <f t="shared" si="375"/>
        <v>42.06</v>
      </c>
      <c r="DC761">
        <f t="shared" si="376"/>
        <v>0</v>
      </c>
      <c r="DD761" t="s">
        <v>3</v>
      </c>
      <c r="DE761" t="s">
        <v>3</v>
      </c>
      <c r="DF761">
        <f t="shared" si="370"/>
        <v>172.44</v>
      </c>
      <c r="DG761">
        <f t="shared" si="367"/>
        <v>0</v>
      </c>
      <c r="DH761">
        <f t="shared" si="368"/>
        <v>0</v>
      </c>
      <c r="DI761">
        <f t="shared" si="363"/>
        <v>0</v>
      </c>
      <c r="DJ761">
        <f t="shared" si="377"/>
        <v>172.44</v>
      </c>
      <c r="DK761">
        <v>0</v>
      </c>
      <c r="DL761" t="s">
        <v>3</v>
      </c>
      <c r="DM761">
        <v>0</v>
      </c>
      <c r="DN761" t="s">
        <v>3</v>
      </c>
      <c r="DO761">
        <v>0</v>
      </c>
    </row>
    <row r="762" spans="1:119" x14ac:dyDescent="0.2">
      <c r="A762">
        <f>ROW(Source!A308)</f>
        <v>308</v>
      </c>
      <c r="B762">
        <v>59204062</v>
      </c>
      <c r="C762">
        <v>60527188</v>
      </c>
      <c r="D762">
        <v>58322727</v>
      </c>
      <c r="E762">
        <v>1</v>
      </c>
      <c r="F762">
        <v>1</v>
      </c>
      <c r="G762">
        <v>1080</v>
      </c>
      <c r="H762">
        <v>3</v>
      </c>
      <c r="I762" t="s">
        <v>204</v>
      </c>
      <c r="J762" t="s">
        <v>206</v>
      </c>
      <c r="K762" t="s">
        <v>205</v>
      </c>
      <c r="L762">
        <v>1354</v>
      </c>
      <c r="N762">
        <v>1010</v>
      </c>
      <c r="O762" t="s">
        <v>39</v>
      </c>
      <c r="P762" t="s">
        <v>39</v>
      </c>
      <c r="Q762">
        <v>1</v>
      </c>
      <c r="W762">
        <v>0</v>
      </c>
      <c r="X762">
        <v>-431848886</v>
      </c>
      <c r="Y762">
        <f t="shared" si="371"/>
        <v>104.8780488</v>
      </c>
      <c r="AA762">
        <v>64.94</v>
      </c>
      <c r="AB762">
        <v>0</v>
      </c>
      <c r="AC762">
        <v>0</v>
      </c>
      <c r="AD762">
        <v>0</v>
      </c>
      <c r="AE762">
        <v>64.94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1</v>
      </c>
      <c r="AL762">
        <v>1</v>
      </c>
      <c r="AM762">
        <v>0</v>
      </c>
      <c r="AN762">
        <v>0</v>
      </c>
      <c r="AO762">
        <v>0</v>
      </c>
      <c r="AP762">
        <v>1</v>
      </c>
      <c r="AQ762">
        <v>0</v>
      </c>
      <c r="AR762">
        <v>0</v>
      </c>
      <c r="AS762" t="s">
        <v>3</v>
      </c>
      <c r="AT762">
        <v>104.8780488</v>
      </c>
      <c r="AU762" t="s">
        <v>3</v>
      </c>
      <c r="AV762">
        <v>0</v>
      </c>
      <c r="AW762">
        <v>1</v>
      </c>
      <c r="AX762">
        <v>-1</v>
      </c>
      <c r="AY762">
        <v>0</v>
      </c>
      <c r="AZ762">
        <v>0</v>
      </c>
      <c r="BA762" t="s">
        <v>3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V762">
        <v>0</v>
      </c>
      <c r="CW762">
        <v>0</v>
      </c>
      <c r="CX762">
        <f>ROUND(Y762*Source!I308,9)</f>
        <v>430.00000008000001</v>
      </c>
      <c r="CY762">
        <f t="shared" si="372"/>
        <v>64.94</v>
      </c>
      <c r="CZ762">
        <f t="shared" si="373"/>
        <v>64.94</v>
      </c>
      <c r="DA762">
        <f t="shared" si="374"/>
        <v>1</v>
      </c>
      <c r="DB762">
        <f t="shared" si="375"/>
        <v>6810.78</v>
      </c>
      <c r="DC762">
        <f t="shared" si="376"/>
        <v>0</v>
      </c>
      <c r="DD762" t="s">
        <v>3</v>
      </c>
      <c r="DE762" t="s">
        <v>3</v>
      </c>
      <c r="DF762">
        <f t="shared" si="370"/>
        <v>27924.2</v>
      </c>
      <c r="DG762">
        <f t="shared" si="367"/>
        <v>0</v>
      </c>
      <c r="DH762">
        <f t="shared" si="368"/>
        <v>0</v>
      </c>
      <c r="DI762">
        <f t="shared" si="363"/>
        <v>0</v>
      </c>
      <c r="DJ762">
        <f t="shared" si="377"/>
        <v>27924.2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">
      <c r="A763">
        <f>ROW(Source!A308)</f>
        <v>308</v>
      </c>
      <c r="B763">
        <v>59204062</v>
      </c>
      <c r="C763">
        <v>60527188</v>
      </c>
      <c r="D763">
        <v>58322733</v>
      </c>
      <c r="E763">
        <v>1</v>
      </c>
      <c r="F763">
        <v>1</v>
      </c>
      <c r="G763">
        <v>1080</v>
      </c>
      <c r="H763">
        <v>3</v>
      </c>
      <c r="I763" t="s">
        <v>416</v>
      </c>
      <c r="J763" t="s">
        <v>418</v>
      </c>
      <c r="K763" t="s">
        <v>417</v>
      </c>
      <c r="L763">
        <v>1354</v>
      </c>
      <c r="N763">
        <v>1010</v>
      </c>
      <c r="O763" t="s">
        <v>39</v>
      </c>
      <c r="P763" t="s">
        <v>39</v>
      </c>
      <c r="Q763">
        <v>1</v>
      </c>
      <c r="W763">
        <v>0</v>
      </c>
      <c r="X763">
        <v>-1760738286</v>
      </c>
      <c r="Y763">
        <f t="shared" si="371"/>
        <v>16.341463399999999</v>
      </c>
      <c r="AA763">
        <v>5.33</v>
      </c>
      <c r="AB763">
        <v>0</v>
      </c>
      <c r="AC763">
        <v>0</v>
      </c>
      <c r="AD763">
        <v>0</v>
      </c>
      <c r="AE763">
        <v>5.33</v>
      </c>
      <c r="AF763">
        <v>0</v>
      </c>
      <c r="AG763">
        <v>0</v>
      </c>
      <c r="AH763">
        <v>0</v>
      </c>
      <c r="AI763">
        <v>1</v>
      </c>
      <c r="AJ763">
        <v>1</v>
      </c>
      <c r="AK763">
        <v>1</v>
      </c>
      <c r="AL763">
        <v>1</v>
      </c>
      <c r="AM763">
        <v>0</v>
      </c>
      <c r="AN763">
        <v>0</v>
      </c>
      <c r="AO763">
        <v>0</v>
      </c>
      <c r="AP763">
        <v>1</v>
      </c>
      <c r="AQ763">
        <v>0</v>
      </c>
      <c r="AR763">
        <v>0</v>
      </c>
      <c r="AS763" t="s">
        <v>3</v>
      </c>
      <c r="AT763">
        <v>16.341463399999999</v>
      </c>
      <c r="AU763" t="s">
        <v>3</v>
      </c>
      <c r="AV763">
        <v>0</v>
      </c>
      <c r="AW763">
        <v>1</v>
      </c>
      <c r="AX763">
        <v>-1</v>
      </c>
      <c r="AY763">
        <v>0</v>
      </c>
      <c r="AZ763">
        <v>0</v>
      </c>
      <c r="BA763" t="s">
        <v>3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V763">
        <v>0</v>
      </c>
      <c r="CW763">
        <v>0</v>
      </c>
      <c r="CX763">
        <f>ROUND(Y763*Source!I308,9)</f>
        <v>66.999999939999995</v>
      </c>
      <c r="CY763">
        <f t="shared" si="372"/>
        <v>5.33</v>
      </c>
      <c r="CZ763">
        <f t="shared" si="373"/>
        <v>5.33</v>
      </c>
      <c r="DA763">
        <f t="shared" si="374"/>
        <v>1</v>
      </c>
      <c r="DB763">
        <f t="shared" si="375"/>
        <v>87.1</v>
      </c>
      <c r="DC763">
        <f t="shared" si="376"/>
        <v>0</v>
      </c>
      <c r="DD763" t="s">
        <v>3</v>
      </c>
      <c r="DE763" t="s">
        <v>3</v>
      </c>
      <c r="DF763">
        <f t="shared" si="370"/>
        <v>357.11</v>
      </c>
      <c r="DG763">
        <f t="shared" si="367"/>
        <v>0</v>
      </c>
      <c r="DH763">
        <f t="shared" si="368"/>
        <v>0</v>
      </c>
      <c r="DI763">
        <f t="shared" si="363"/>
        <v>0</v>
      </c>
      <c r="DJ763">
        <f t="shared" si="377"/>
        <v>357.11</v>
      </c>
      <c r="DK763">
        <v>0</v>
      </c>
      <c r="DL763" t="s">
        <v>3</v>
      </c>
      <c r="DM763">
        <v>0</v>
      </c>
      <c r="DN763" t="s">
        <v>3</v>
      </c>
      <c r="DO763">
        <v>0</v>
      </c>
    </row>
    <row r="764" spans="1:119" x14ac:dyDescent="0.2">
      <c r="A764">
        <f>ROW(Source!A308)</f>
        <v>308</v>
      </c>
      <c r="B764">
        <v>59204062</v>
      </c>
      <c r="C764">
        <v>60527188</v>
      </c>
      <c r="D764">
        <v>58322733</v>
      </c>
      <c r="E764">
        <v>1</v>
      </c>
      <c r="F764">
        <v>1</v>
      </c>
      <c r="G764">
        <v>1080</v>
      </c>
      <c r="H764">
        <v>3</v>
      </c>
      <c r="I764" t="s">
        <v>416</v>
      </c>
      <c r="J764" t="s">
        <v>418</v>
      </c>
      <c r="K764" t="s">
        <v>431</v>
      </c>
      <c r="L764">
        <v>1354</v>
      </c>
      <c r="N764">
        <v>1010</v>
      </c>
      <c r="O764" t="s">
        <v>39</v>
      </c>
      <c r="P764" t="s">
        <v>39</v>
      </c>
      <c r="Q764">
        <v>1</v>
      </c>
      <c r="W764">
        <v>0</v>
      </c>
      <c r="X764">
        <v>1871626485</v>
      </c>
      <c r="Y764">
        <f t="shared" si="371"/>
        <v>4.390244</v>
      </c>
      <c r="AA764">
        <v>5.33</v>
      </c>
      <c r="AB764">
        <v>0</v>
      </c>
      <c r="AC764">
        <v>0</v>
      </c>
      <c r="AD764">
        <v>0</v>
      </c>
      <c r="AE764">
        <v>5.33</v>
      </c>
      <c r="AF764">
        <v>0</v>
      </c>
      <c r="AG764">
        <v>0</v>
      </c>
      <c r="AH764">
        <v>0</v>
      </c>
      <c r="AI764">
        <v>1</v>
      </c>
      <c r="AJ764">
        <v>1</v>
      </c>
      <c r="AK764">
        <v>1</v>
      </c>
      <c r="AL764">
        <v>1</v>
      </c>
      <c r="AM764">
        <v>0</v>
      </c>
      <c r="AN764">
        <v>0</v>
      </c>
      <c r="AO764">
        <v>0</v>
      </c>
      <c r="AP764">
        <v>1</v>
      </c>
      <c r="AQ764">
        <v>0</v>
      </c>
      <c r="AR764">
        <v>0</v>
      </c>
      <c r="AS764" t="s">
        <v>3</v>
      </c>
      <c r="AT764">
        <v>4.390244</v>
      </c>
      <c r="AU764" t="s">
        <v>3</v>
      </c>
      <c r="AV764">
        <v>0</v>
      </c>
      <c r="AW764">
        <v>1</v>
      </c>
      <c r="AX764">
        <v>-1</v>
      </c>
      <c r="AY764">
        <v>0</v>
      </c>
      <c r="AZ764">
        <v>0</v>
      </c>
      <c r="BA764" t="s">
        <v>3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v>0</v>
      </c>
      <c r="CX764">
        <f>ROUND(Y764*Source!I308,9)</f>
        <v>18.000000400000001</v>
      </c>
      <c r="CY764">
        <f t="shared" si="372"/>
        <v>5.33</v>
      </c>
      <c r="CZ764">
        <f t="shared" si="373"/>
        <v>5.33</v>
      </c>
      <c r="DA764">
        <f t="shared" si="374"/>
        <v>1</v>
      </c>
      <c r="DB764">
        <f t="shared" si="375"/>
        <v>23.4</v>
      </c>
      <c r="DC764">
        <f t="shared" si="376"/>
        <v>0</v>
      </c>
      <c r="DD764" t="s">
        <v>3</v>
      </c>
      <c r="DE764" t="s">
        <v>3</v>
      </c>
      <c r="DF764">
        <f t="shared" si="370"/>
        <v>95.94</v>
      </c>
      <c r="DG764">
        <f t="shared" si="367"/>
        <v>0</v>
      </c>
      <c r="DH764">
        <f t="shared" si="368"/>
        <v>0</v>
      </c>
      <c r="DI764">
        <f t="shared" si="363"/>
        <v>0</v>
      </c>
      <c r="DJ764">
        <f t="shared" si="377"/>
        <v>95.94</v>
      </c>
      <c r="DK764">
        <v>0</v>
      </c>
      <c r="DL764" t="s">
        <v>3</v>
      </c>
      <c r="DM764">
        <v>0</v>
      </c>
      <c r="DN764" t="s">
        <v>3</v>
      </c>
      <c r="DO764">
        <v>0</v>
      </c>
    </row>
    <row r="765" spans="1:119" x14ac:dyDescent="0.2">
      <c r="A765">
        <f>ROW(Source!A308)</f>
        <v>308</v>
      </c>
      <c r="B765">
        <v>59204062</v>
      </c>
      <c r="C765">
        <v>60527188</v>
      </c>
      <c r="D765">
        <v>58322735</v>
      </c>
      <c r="E765">
        <v>1</v>
      </c>
      <c r="F765">
        <v>1</v>
      </c>
      <c r="G765">
        <v>1080</v>
      </c>
      <c r="H765">
        <v>3</v>
      </c>
      <c r="I765" t="s">
        <v>410</v>
      </c>
      <c r="J765" t="s">
        <v>412</v>
      </c>
      <c r="K765" t="s">
        <v>411</v>
      </c>
      <c r="L765">
        <v>1354</v>
      </c>
      <c r="N765">
        <v>1010</v>
      </c>
      <c r="O765" t="s">
        <v>39</v>
      </c>
      <c r="P765" t="s">
        <v>39</v>
      </c>
      <c r="Q765">
        <v>1</v>
      </c>
      <c r="W765">
        <v>0</v>
      </c>
      <c r="X765">
        <v>-582606188</v>
      </c>
      <c r="Y765">
        <f t="shared" si="371"/>
        <v>2.4390244000000001</v>
      </c>
      <c r="AA765">
        <v>7.01</v>
      </c>
      <c r="AB765">
        <v>0</v>
      </c>
      <c r="AC765">
        <v>0</v>
      </c>
      <c r="AD765">
        <v>0</v>
      </c>
      <c r="AE765">
        <v>7.01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1</v>
      </c>
      <c r="AL765">
        <v>1</v>
      </c>
      <c r="AM765">
        <v>0</v>
      </c>
      <c r="AN765">
        <v>0</v>
      </c>
      <c r="AO765">
        <v>0</v>
      </c>
      <c r="AP765">
        <v>1</v>
      </c>
      <c r="AQ765">
        <v>0</v>
      </c>
      <c r="AR765">
        <v>0</v>
      </c>
      <c r="AS765" t="s">
        <v>3</v>
      </c>
      <c r="AT765">
        <v>2.4390244000000001</v>
      </c>
      <c r="AU765" t="s">
        <v>3</v>
      </c>
      <c r="AV765">
        <v>0</v>
      </c>
      <c r="AW765">
        <v>1</v>
      </c>
      <c r="AX765">
        <v>-1</v>
      </c>
      <c r="AY765">
        <v>0</v>
      </c>
      <c r="AZ765">
        <v>0</v>
      </c>
      <c r="BA765" t="s">
        <v>3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V765">
        <v>0</v>
      </c>
      <c r="CW765">
        <v>0</v>
      </c>
      <c r="CX765">
        <f>ROUND(Y765*Source!I308,9)</f>
        <v>10.00000004</v>
      </c>
      <c r="CY765">
        <f t="shared" si="372"/>
        <v>7.01</v>
      </c>
      <c r="CZ765">
        <f t="shared" si="373"/>
        <v>7.01</v>
      </c>
      <c r="DA765">
        <f t="shared" si="374"/>
        <v>1</v>
      </c>
      <c r="DB765">
        <f t="shared" si="375"/>
        <v>17.100000000000001</v>
      </c>
      <c r="DC765">
        <f t="shared" si="376"/>
        <v>0</v>
      </c>
      <c r="DD765" t="s">
        <v>3</v>
      </c>
      <c r="DE765" t="s">
        <v>3</v>
      </c>
      <c r="DF765">
        <f t="shared" si="370"/>
        <v>70.099999999999994</v>
      </c>
      <c r="DG765">
        <f t="shared" si="367"/>
        <v>0</v>
      </c>
      <c r="DH765">
        <f t="shared" si="368"/>
        <v>0</v>
      </c>
      <c r="DI765">
        <f t="shared" si="363"/>
        <v>0</v>
      </c>
      <c r="DJ765">
        <f t="shared" si="377"/>
        <v>70.099999999999994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">
      <c r="A766">
        <f>ROW(Source!A308)</f>
        <v>308</v>
      </c>
      <c r="B766">
        <v>59204062</v>
      </c>
      <c r="C766">
        <v>60527188</v>
      </c>
      <c r="D766">
        <v>58322963</v>
      </c>
      <c r="E766">
        <v>1</v>
      </c>
      <c r="F766">
        <v>1</v>
      </c>
      <c r="G766">
        <v>1080</v>
      </c>
      <c r="H766">
        <v>3</v>
      </c>
      <c r="I766" t="s">
        <v>200</v>
      </c>
      <c r="J766" t="s">
        <v>202</v>
      </c>
      <c r="K766" t="s">
        <v>201</v>
      </c>
      <c r="L766">
        <v>1301</v>
      </c>
      <c r="N766">
        <v>1003</v>
      </c>
      <c r="O766" t="s">
        <v>34</v>
      </c>
      <c r="P766" t="s">
        <v>34</v>
      </c>
      <c r="Q766">
        <v>1</v>
      </c>
      <c r="W766">
        <v>0</v>
      </c>
      <c r="X766">
        <v>1488594295</v>
      </c>
      <c r="Y766">
        <f t="shared" si="371"/>
        <v>102.5</v>
      </c>
      <c r="AA766">
        <v>16.100000000000001</v>
      </c>
      <c r="AB766">
        <v>0</v>
      </c>
      <c r="AC766">
        <v>0</v>
      </c>
      <c r="AD766">
        <v>0</v>
      </c>
      <c r="AE766">
        <v>16.100000000000001</v>
      </c>
      <c r="AF766">
        <v>0</v>
      </c>
      <c r="AG766">
        <v>0</v>
      </c>
      <c r="AH766">
        <v>0</v>
      </c>
      <c r="AI766">
        <v>1</v>
      </c>
      <c r="AJ766">
        <v>1</v>
      </c>
      <c r="AK766">
        <v>1</v>
      </c>
      <c r="AL766">
        <v>1</v>
      </c>
      <c r="AM766">
        <v>0</v>
      </c>
      <c r="AN766">
        <v>0</v>
      </c>
      <c r="AO766">
        <v>0</v>
      </c>
      <c r="AP766">
        <v>1</v>
      </c>
      <c r="AQ766">
        <v>0</v>
      </c>
      <c r="AR766">
        <v>0</v>
      </c>
      <c r="AS766" t="s">
        <v>3</v>
      </c>
      <c r="AT766">
        <v>102.5</v>
      </c>
      <c r="AU766" t="s">
        <v>3</v>
      </c>
      <c r="AV766">
        <v>0</v>
      </c>
      <c r="AW766">
        <v>1</v>
      </c>
      <c r="AX766">
        <v>-1</v>
      </c>
      <c r="AY766">
        <v>0</v>
      </c>
      <c r="AZ766">
        <v>0</v>
      </c>
      <c r="BA766" t="s">
        <v>3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V766">
        <v>0</v>
      </c>
      <c r="CW766">
        <v>0</v>
      </c>
      <c r="CX766">
        <f>ROUND(Y766*Source!I308,9)</f>
        <v>420.25</v>
      </c>
      <c r="CY766">
        <f t="shared" si="372"/>
        <v>16.100000000000001</v>
      </c>
      <c r="CZ766">
        <f t="shared" si="373"/>
        <v>16.100000000000001</v>
      </c>
      <c r="DA766">
        <f t="shared" si="374"/>
        <v>1</v>
      </c>
      <c r="DB766">
        <f t="shared" si="375"/>
        <v>1650.25</v>
      </c>
      <c r="DC766">
        <f t="shared" si="376"/>
        <v>0</v>
      </c>
      <c r="DD766" t="s">
        <v>3</v>
      </c>
      <c r="DE766" t="s">
        <v>3</v>
      </c>
      <c r="DF766">
        <f t="shared" si="370"/>
        <v>6766.03</v>
      </c>
      <c r="DG766">
        <f t="shared" si="367"/>
        <v>0</v>
      </c>
      <c r="DH766">
        <f t="shared" si="368"/>
        <v>0</v>
      </c>
      <c r="DI766">
        <f t="shared" si="363"/>
        <v>0</v>
      </c>
      <c r="DJ766">
        <f t="shared" si="377"/>
        <v>6766.03</v>
      </c>
      <c r="DK766">
        <v>0</v>
      </c>
      <c r="DL766" t="s">
        <v>3</v>
      </c>
      <c r="DM766">
        <v>0</v>
      </c>
      <c r="DN766" t="s">
        <v>3</v>
      </c>
      <c r="DO766">
        <v>0</v>
      </c>
    </row>
    <row r="767" spans="1:119" x14ac:dyDescent="0.2">
      <c r="A767">
        <f>ROW(Source!A308)</f>
        <v>308</v>
      </c>
      <c r="B767">
        <v>59204062</v>
      </c>
      <c r="C767">
        <v>60527188</v>
      </c>
      <c r="D767">
        <v>58323132</v>
      </c>
      <c r="E767">
        <v>1</v>
      </c>
      <c r="F767">
        <v>1</v>
      </c>
      <c r="G767">
        <v>1080</v>
      </c>
      <c r="H767">
        <v>3</v>
      </c>
      <c r="I767" t="s">
        <v>208</v>
      </c>
      <c r="J767" t="s">
        <v>210</v>
      </c>
      <c r="K767" t="s">
        <v>209</v>
      </c>
      <c r="L767">
        <v>1354</v>
      </c>
      <c r="N767">
        <v>1010</v>
      </c>
      <c r="O767" t="s">
        <v>39</v>
      </c>
      <c r="P767" t="s">
        <v>39</v>
      </c>
      <c r="Q767">
        <v>1</v>
      </c>
      <c r="W767">
        <v>0</v>
      </c>
      <c r="X767">
        <v>-1835303697</v>
      </c>
      <c r="Y767">
        <f t="shared" si="371"/>
        <v>17.073170699999999</v>
      </c>
      <c r="AA767">
        <v>5.41</v>
      </c>
      <c r="AB767">
        <v>0</v>
      </c>
      <c r="AC767">
        <v>0</v>
      </c>
      <c r="AD767">
        <v>0</v>
      </c>
      <c r="AE767">
        <v>5.41</v>
      </c>
      <c r="AF767">
        <v>0</v>
      </c>
      <c r="AG767">
        <v>0</v>
      </c>
      <c r="AH767">
        <v>0</v>
      </c>
      <c r="AI767">
        <v>1</v>
      </c>
      <c r="AJ767">
        <v>1</v>
      </c>
      <c r="AK767">
        <v>1</v>
      </c>
      <c r="AL767">
        <v>1</v>
      </c>
      <c r="AM767">
        <v>0</v>
      </c>
      <c r="AN767">
        <v>0</v>
      </c>
      <c r="AO767">
        <v>0</v>
      </c>
      <c r="AP767">
        <v>1</v>
      </c>
      <c r="AQ767">
        <v>0</v>
      </c>
      <c r="AR767">
        <v>0</v>
      </c>
      <c r="AS767" t="s">
        <v>3</v>
      </c>
      <c r="AT767">
        <v>17.073170699999999</v>
      </c>
      <c r="AU767" t="s">
        <v>3</v>
      </c>
      <c r="AV767">
        <v>0</v>
      </c>
      <c r="AW767">
        <v>1</v>
      </c>
      <c r="AX767">
        <v>-1</v>
      </c>
      <c r="AY767">
        <v>0</v>
      </c>
      <c r="AZ767">
        <v>0</v>
      </c>
      <c r="BA767" t="s">
        <v>3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V767">
        <v>0</v>
      </c>
      <c r="CW767">
        <v>0</v>
      </c>
      <c r="CX767">
        <f>ROUND(Y767*Source!I308,9)</f>
        <v>69.999999869999996</v>
      </c>
      <c r="CY767">
        <f t="shared" si="372"/>
        <v>5.41</v>
      </c>
      <c r="CZ767">
        <f t="shared" si="373"/>
        <v>5.41</v>
      </c>
      <c r="DA767">
        <f t="shared" si="374"/>
        <v>1</v>
      </c>
      <c r="DB767">
        <f t="shared" si="375"/>
        <v>92.37</v>
      </c>
      <c r="DC767">
        <f t="shared" si="376"/>
        <v>0</v>
      </c>
      <c r="DD767" t="s">
        <v>3</v>
      </c>
      <c r="DE767" t="s">
        <v>3</v>
      </c>
      <c r="DF767">
        <f t="shared" si="370"/>
        <v>378.7</v>
      </c>
      <c r="DG767">
        <f t="shared" si="367"/>
        <v>0</v>
      </c>
      <c r="DH767">
        <f t="shared" si="368"/>
        <v>0</v>
      </c>
      <c r="DI767">
        <f t="shared" si="363"/>
        <v>0</v>
      </c>
      <c r="DJ767">
        <f t="shared" si="377"/>
        <v>378.7</v>
      </c>
      <c r="DK767">
        <v>0</v>
      </c>
      <c r="DL767" t="s">
        <v>3</v>
      </c>
      <c r="DM767">
        <v>0</v>
      </c>
      <c r="DN767" t="s">
        <v>3</v>
      </c>
      <c r="DO767">
        <v>0</v>
      </c>
    </row>
    <row r="768" spans="1:119" x14ac:dyDescent="0.2">
      <c r="A768">
        <f>ROW(Source!A308)</f>
        <v>308</v>
      </c>
      <c r="B768">
        <v>59204062</v>
      </c>
      <c r="C768">
        <v>60527188</v>
      </c>
      <c r="D768">
        <v>58323132</v>
      </c>
      <c r="E768">
        <v>1</v>
      </c>
      <c r="F768">
        <v>1</v>
      </c>
      <c r="G768">
        <v>1080</v>
      </c>
      <c r="H768">
        <v>3</v>
      </c>
      <c r="I768" t="s">
        <v>208</v>
      </c>
      <c r="J768" t="s">
        <v>210</v>
      </c>
      <c r="K768" t="s">
        <v>414</v>
      </c>
      <c r="L768">
        <v>1354</v>
      </c>
      <c r="N768">
        <v>1010</v>
      </c>
      <c r="O768" t="s">
        <v>39</v>
      </c>
      <c r="P768" t="s">
        <v>39</v>
      </c>
      <c r="Q768">
        <v>1</v>
      </c>
      <c r="W768">
        <v>0</v>
      </c>
      <c r="X768">
        <v>-79327792</v>
      </c>
      <c r="Y768">
        <f t="shared" si="371"/>
        <v>9.0243901999999991</v>
      </c>
      <c r="AA768">
        <v>5.41</v>
      </c>
      <c r="AB768">
        <v>0</v>
      </c>
      <c r="AC768">
        <v>0</v>
      </c>
      <c r="AD768">
        <v>0</v>
      </c>
      <c r="AE768">
        <v>5.41</v>
      </c>
      <c r="AF768">
        <v>0</v>
      </c>
      <c r="AG768">
        <v>0</v>
      </c>
      <c r="AH768">
        <v>0</v>
      </c>
      <c r="AI768">
        <v>1</v>
      </c>
      <c r="AJ768">
        <v>1</v>
      </c>
      <c r="AK768">
        <v>1</v>
      </c>
      <c r="AL768">
        <v>1</v>
      </c>
      <c r="AM768">
        <v>0</v>
      </c>
      <c r="AN768">
        <v>0</v>
      </c>
      <c r="AO768">
        <v>0</v>
      </c>
      <c r="AP768">
        <v>1</v>
      </c>
      <c r="AQ768">
        <v>0</v>
      </c>
      <c r="AR768">
        <v>0</v>
      </c>
      <c r="AS768" t="s">
        <v>3</v>
      </c>
      <c r="AT768">
        <v>9.0243901999999991</v>
      </c>
      <c r="AU768" t="s">
        <v>3</v>
      </c>
      <c r="AV768">
        <v>0</v>
      </c>
      <c r="AW768">
        <v>1</v>
      </c>
      <c r="AX768">
        <v>-1</v>
      </c>
      <c r="AY768">
        <v>0</v>
      </c>
      <c r="AZ768">
        <v>0</v>
      </c>
      <c r="BA768" t="s">
        <v>3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v>0</v>
      </c>
      <c r="CX768">
        <f>ROUND(Y768*Source!I308,9)</f>
        <v>36.999999819999999</v>
      </c>
      <c r="CY768">
        <f t="shared" si="372"/>
        <v>5.41</v>
      </c>
      <c r="CZ768">
        <f t="shared" si="373"/>
        <v>5.41</v>
      </c>
      <c r="DA768">
        <f t="shared" si="374"/>
        <v>1</v>
      </c>
      <c r="DB768">
        <f t="shared" si="375"/>
        <v>48.82</v>
      </c>
      <c r="DC768">
        <f t="shared" si="376"/>
        <v>0</v>
      </c>
      <c r="DD768" t="s">
        <v>3</v>
      </c>
      <c r="DE768" t="s">
        <v>3</v>
      </c>
      <c r="DF768">
        <f t="shared" si="370"/>
        <v>200.17</v>
      </c>
      <c r="DG768">
        <f t="shared" si="367"/>
        <v>0</v>
      </c>
      <c r="DH768">
        <f t="shared" si="368"/>
        <v>0</v>
      </c>
      <c r="DI768">
        <f t="shared" si="363"/>
        <v>0</v>
      </c>
      <c r="DJ768">
        <f t="shared" si="377"/>
        <v>200.17</v>
      </c>
      <c r="DK768">
        <v>0</v>
      </c>
      <c r="DL768" t="s">
        <v>3</v>
      </c>
      <c r="DM768">
        <v>0</v>
      </c>
      <c r="DN768" t="s">
        <v>3</v>
      </c>
      <c r="DO768">
        <v>0</v>
      </c>
    </row>
    <row r="769" spans="1:119" x14ac:dyDescent="0.2">
      <c r="A769">
        <f>ROW(Source!A308)</f>
        <v>308</v>
      </c>
      <c r="B769">
        <v>59204062</v>
      </c>
      <c r="C769">
        <v>60527188</v>
      </c>
      <c r="D769">
        <v>58323149</v>
      </c>
      <c r="E769">
        <v>1</v>
      </c>
      <c r="F769">
        <v>1</v>
      </c>
      <c r="G769">
        <v>1080</v>
      </c>
      <c r="H769">
        <v>3</v>
      </c>
      <c r="I769" t="s">
        <v>405</v>
      </c>
      <c r="J769" t="s">
        <v>407</v>
      </c>
      <c r="K769" t="s">
        <v>406</v>
      </c>
      <c r="L769">
        <v>1354</v>
      </c>
      <c r="N769">
        <v>1010</v>
      </c>
      <c r="O769" t="s">
        <v>39</v>
      </c>
      <c r="P769" t="s">
        <v>39</v>
      </c>
      <c r="Q769">
        <v>1</v>
      </c>
      <c r="W769">
        <v>0</v>
      </c>
      <c r="X769">
        <v>619686310</v>
      </c>
      <c r="Y769">
        <f t="shared" si="371"/>
        <v>14.634146299999999</v>
      </c>
      <c r="AA769">
        <v>3.87</v>
      </c>
      <c r="AB769">
        <v>0</v>
      </c>
      <c r="AC769">
        <v>0</v>
      </c>
      <c r="AD769">
        <v>0</v>
      </c>
      <c r="AE769">
        <v>3.87</v>
      </c>
      <c r="AF769">
        <v>0</v>
      </c>
      <c r="AG769">
        <v>0</v>
      </c>
      <c r="AH769">
        <v>0</v>
      </c>
      <c r="AI769">
        <v>1</v>
      </c>
      <c r="AJ769">
        <v>1</v>
      </c>
      <c r="AK769">
        <v>1</v>
      </c>
      <c r="AL769">
        <v>1</v>
      </c>
      <c r="AM769">
        <v>0</v>
      </c>
      <c r="AN769">
        <v>0</v>
      </c>
      <c r="AO769">
        <v>0</v>
      </c>
      <c r="AP769">
        <v>1</v>
      </c>
      <c r="AQ769">
        <v>0</v>
      </c>
      <c r="AR769">
        <v>0</v>
      </c>
      <c r="AS769" t="s">
        <v>3</v>
      </c>
      <c r="AT769">
        <v>14.634146299999999</v>
      </c>
      <c r="AU769" t="s">
        <v>3</v>
      </c>
      <c r="AV769">
        <v>0</v>
      </c>
      <c r="AW769">
        <v>1</v>
      </c>
      <c r="AX769">
        <v>-1</v>
      </c>
      <c r="AY769">
        <v>0</v>
      </c>
      <c r="AZ769">
        <v>0</v>
      </c>
      <c r="BA769" t="s">
        <v>3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V769">
        <v>0</v>
      </c>
      <c r="CW769">
        <v>0</v>
      </c>
      <c r="CX769">
        <f>ROUND(Y769*Source!I308,9)</f>
        <v>59.99999983</v>
      </c>
      <c r="CY769">
        <f t="shared" si="372"/>
        <v>3.87</v>
      </c>
      <c r="CZ769">
        <f t="shared" si="373"/>
        <v>3.87</v>
      </c>
      <c r="DA769">
        <f t="shared" si="374"/>
        <v>1</v>
      </c>
      <c r="DB769">
        <f t="shared" si="375"/>
        <v>56.63</v>
      </c>
      <c r="DC769">
        <f t="shared" si="376"/>
        <v>0</v>
      </c>
      <c r="DD769" t="s">
        <v>3</v>
      </c>
      <c r="DE769" t="s">
        <v>3</v>
      </c>
      <c r="DF769">
        <f t="shared" si="370"/>
        <v>232.2</v>
      </c>
      <c r="DG769">
        <f t="shared" si="367"/>
        <v>0</v>
      </c>
      <c r="DH769">
        <f t="shared" si="368"/>
        <v>0</v>
      </c>
      <c r="DI769">
        <f t="shared" ref="DI769:DI832" si="378">ROUND(ROUND(AH769,2)*CX769,2)</f>
        <v>0</v>
      </c>
      <c r="DJ769">
        <f t="shared" si="377"/>
        <v>232.2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">
      <c r="A770">
        <f>ROW(Source!A308)</f>
        <v>308</v>
      </c>
      <c r="B770">
        <v>59204062</v>
      </c>
      <c r="C770">
        <v>60527188</v>
      </c>
      <c r="D770">
        <v>58319197</v>
      </c>
      <c r="E770">
        <v>1</v>
      </c>
      <c r="F770">
        <v>1</v>
      </c>
      <c r="G770">
        <v>1080</v>
      </c>
      <c r="H770">
        <v>3</v>
      </c>
      <c r="I770" t="s">
        <v>216</v>
      </c>
      <c r="J770" t="s">
        <v>218</v>
      </c>
      <c r="K770" t="s">
        <v>217</v>
      </c>
      <c r="L770">
        <v>1354</v>
      </c>
      <c r="N770">
        <v>1010</v>
      </c>
      <c r="O770" t="s">
        <v>39</v>
      </c>
      <c r="P770" t="s">
        <v>39</v>
      </c>
      <c r="Q770">
        <v>1</v>
      </c>
      <c r="W770">
        <v>0</v>
      </c>
      <c r="X770">
        <v>726132467</v>
      </c>
      <c r="Y770">
        <f t="shared" si="371"/>
        <v>1.05</v>
      </c>
      <c r="AA770">
        <v>11.82</v>
      </c>
      <c r="AB770">
        <v>0</v>
      </c>
      <c r="AC770">
        <v>0</v>
      </c>
      <c r="AD770">
        <v>0</v>
      </c>
      <c r="AE770">
        <v>11.82</v>
      </c>
      <c r="AF770">
        <v>0</v>
      </c>
      <c r="AG770">
        <v>0</v>
      </c>
      <c r="AH770">
        <v>0</v>
      </c>
      <c r="AI770">
        <v>1</v>
      </c>
      <c r="AJ770">
        <v>1</v>
      </c>
      <c r="AK770">
        <v>1</v>
      </c>
      <c r="AL770">
        <v>1</v>
      </c>
      <c r="AM770">
        <v>0</v>
      </c>
      <c r="AN770">
        <v>0</v>
      </c>
      <c r="AO770">
        <v>0</v>
      </c>
      <c r="AP770">
        <v>1</v>
      </c>
      <c r="AQ770">
        <v>0</v>
      </c>
      <c r="AR770">
        <v>0</v>
      </c>
      <c r="AS770" t="s">
        <v>3</v>
      </c>
      <c r="AT770">
        <v>1.05</v>
      </c>
      <c r="AU770" t="s">
        <v>3</v>
      </c>
      <c r="AV770">
        <v>0</v>
      </c>
      <c r="AW770">
        <v>1</v>
      </c>
      <c r="AX770">
        <v>-1</v>
      </c>
      <c r="AY770">
        <v>0</v>
      </c>
      <c r="AZ770">
        <v>0</v>
      </c>
      <c r="BA770" t="s">
        <v>3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v>0</v>
      </c>
      <c r="CX770">
        <f>ROUND(Y770*Source!I308,9)</f>
        <v>4.3049999999999997</v>
      </c>
      <c r="CY770">
        <f t="shared" si="372"/>
        <v>11.82</v>
      </c>
      <c r="CZ770">
        <f t="shared" si="373"/>
        <v>11.82</v>
      </c>
      <c r="DA770">
        <f t="shared" si="374"/>
        <v>1</v>
      </c>
      <c r="DB770">
        <f t="shared" si="375"/>
        <v>12.41</v>
      </c>
      <c r="DC770">
        <f t="shared" si="376"/>
        <v>0</v>
      </c>
      <c r="DD770" t="s">
        <v>3</v>
      </c>
      <c r="DE770" t="s">
        <v>3</v>
      </c>
      <c r="DF770">
        <f t="shared" si="370"/>
        <v>50.89</v>
      </c>
      <c r="DG770">
        <f t="shared" si="367"/>
        <v>0</v>
      </c>
      <c r="DH770">
        <f t="shared" si="368"/>
        <v>0</v>
      </c>
      <c r="DI770">
        <f t="shared" si="378"/>
        <v>0</v>
      </c>
      <c r="DJ770">
        <f t="shared" si="377"/>
        <v>50.89</v>
      </c>
      <c r="DK770">
        <v>0</v>
      </c>
      <c r="DL770" t="s">
        <v>3</v>
      </c>
      <c r="DM770">
        <v>0</v>
      </c>
      <c r="DN770" t="s">
        <v>3</v>
      </c>
      <c r="DO770">
        <v>0</v>
      </c>
    </row>
    <row r="771" spans="1:119" x14ac:dyDescent="0.2">
      <c r="A771">
        <f>ROW(Source!A309)</f>
        <v>309</v>
      </c>
      <c r="B771">
        <v>59204059</v>
      </c>
      <c r="C771">
        <v>60527188</v>
      </c>
      <c r="D771">
        <v>58266404</v>
      </c>
      <c r="E771">
        <v>1080</v>
      </c>
      <c r="F771">
        <v>1</v>
      </c>
      <c r="G771">
        <v>1080</v>
      </c>
      <c r="H771">
        <v>1</v>
      </c>
      <c r="I771" t="s">
        <v>859</v>
      </c>
      <c r="J771" t="s">
        <v>3</v>
      </c>
      <c r="K771" t="s">
        <v>860</v>
      </c>
      <c r="L771">
        <v>1191</v>
      </c>
      <c r="N771">
        <v>1013</v>
      </c>
      <c r="O771" t="s">
        <v>861</v>
      </c>
      <c r="P771" t="s">
        <v>861</v>
      </c>
      <c r="Q771">
        <v>1</v>
      </c>
      <c r="W771">
        <v>0</v>
      </c>
      <c r="X771">
        <v>476480486</v>
      </c>
      <c r="Y771">
        <f>((AT771*1.15)*1.1)</f>
        <v>18.418400000000002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1</v>
      </c>
      <c r="AK771">
        <v>1</v>
      </c>
      <c r="AL771">
        <v>1</v>
      </c>
      <c r="AM771">
        <v>5</v>
      </c>
      <c r="AN771">
        <v>0</v>
      </c>
      <c r="AO771">
        <v>1</v>
      </c>
      <c r="AP771">
        <v>1</v>
      </c>
      <c r="AQ771">
        <v>0</v>
      </c>
      <c r="AR771">
        <v>0</v>
      </c>
      <c r="AS771" t="s">
        <v>3</v>
      </c>
      <c r="AT771">
        <v>14.56</v>
      </c>
      <c r="AU771" t="s">
        <v>26</v>
      </c>
      <c r="AV771">
        <v>1</v>
      </c>
      <c r="AW771">
        <v>2</v>
      </c>
      <c r="AX771">
        <v>60527211</v>
      </c>
      <c r="AY771">
        <v>1</v>
      </c>
      <c r="AZ771">
        <v>0</v>
      </c>
      <c r="BA771">
        <v>782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U771">
        <f>ROUND(AT771*Source!I309*AH771*AL771,2)</f>
        <v>0</v>
      </c>
      <c r="CV771">
        <f>ROUND(Y771*Source!I309,9)</f>
        <v>75.515439999999998</v>
      </c>
      <c r="CW771">
        <v>0</v>
      </c>
      <c r="CX771">
        <f>ROUND(Y771*Source!I309,9)</f>
        <v>75.515439999999998</v>
      </c>
      <c r="CY771">
        <f>AD771</f>
        <v>0</v>
      </c>
      <c r="CZ771">
        <f>AH771</f>
        <v>0</v>
      </c>
      <c r="DA771">
        <f>AL771</f>
        <v>1</v>
      </c>
      <c r="DB771">
        <f>ROUND(((ROUND(AT771*CZ771,2)*1.15)*1.1),6)</f>
        <v>0</v>
      </c>
      <c r="DC771">
        <f>ROUND(((ROUND(AT771*AG771,2)*1.15)*1.1),6)</f>
        <v>0</v>
      </c>
      <c r="DD771" t="s">
        <v>3</v>
      </c>
      <c r="DE771" t="s">
        <v>3</v>
      </c>
      <c r="DF771">
        <f t="shared" si="370"/>
        <v>0</v>
      </c>
      <c r="DG771">
        <f t="shared" si="367"/>
        <v>0</v>
      </c>
      <c r="DH771">
        <f t="shared" si="368"/>
        <v>0</v>
      </c>
      <c r="DI771">
        <f t="shared" si="378"/>
        <v>0</v>
      </c>
      <c r="DJ771">
        <f>DI771</f>
        <v>0</v>
      </c>
      <c r="DK771">
        <v>0</v>
      </c>
      <c r="DL771" t="s">
        <v>3</v>
      </c>
      <c r="DM771">
        <v>0</v>
      </c>
      <c r="DN771" t="s">
        <v>3</v>
      </c>
      <c r="DO771">
        <v>0</v>
      </c>
    </row>
    <row r="772" spans="1:119" x14ac:dyDescent="0.2">
      <c r="A772">
        <f>ROW(Source!A309)</f>
        <v>309</v>
      </c>
      <c r="B772">
        <v>59204059</v>
      </c>
      <c r="C772">
        <v>60527188</v>
      </c>
      <c r="D772">
        <v>58340234</v>
      </c>
      <c r="E772">
        <v>1</v>
      </c>
      <c r="F772">
        <v>1</v>
      </c>
      <c r="G772">
        <v>1080</v>
      </c>
      <c r="H772">
        <v>2</v>
      </c>
      <c r="I772" t="s">
        <v>920</v>
      </c>
      <c r="J772" t="s">
        <v>921</v>
      </c>
      <c r="K772" t="s">
        <v>922</v>
      </c>
      <c r="L772">
        <v>1368</v>
      </c>
      <c r="N772">
        <v>1011</v>
      </c>
      <c r="O772" t="s">
        <v>865</v>
      </c>
      <c r="P772" t="s">
        <v>865</v>
      </c>
      <c r="Q772">
        <v>1</v>
      </c>
      <c r="W772">
        <v>0</v>
      </c>
      <c r="X772">
        <v>2123069689</v>
      </c>
      <c r="Y772">
        <f>((AT772*1.25)*1.1)</f>
        <v>2.8187500000000001</v>
      </c>
      <c r="AA772">
        <v>0</v>
      </c>
      <c r="AB772">
        <v>62.84</v>
      </c>
      <c r="AC772">
        <v>0</v>
      </c>
      <c r="AD772">
        <v>0</v>
      </c>
      <c r="AE772">
        <v>0</v>
      </c>
      <c r="AF772">
        <v>5.78</v>
      </c>
      <c r="AG772">
        <v>0</v>
      </c>
      <c r="AH772">
        <v>0</v>
      </c>
      <c r="AI772">
        <v>1</v>
      </c>
      <c r="AJ772">
        <v>10.19</v>
      </c>
      <c r="AK772">
        <v>54.99</v>
      </c>
      <c r="AL772">
        <v>1</v>
      </c>
      <c r="AM772">
        <v>2</v>
      </c>
      <c r="AN772">
        <v>0</v>
      </c>
      <c r="AO772">
        <v>1</v>
      </c>
      <c r="AP772">
        <v>1</v>
      </c>
      <c r="AQ772">
        <v>0</v>
      </c>
      <c r="AR772">
        <v>0</v>
      </c>
      <c r="AS772" t="s">
        <v>3</v>
      </c>
      <c r="AT772">
        <v>2.0499999999999998</v>
      </c>
      <c r="AU772" t="s">
        <v>866</v>
      </c>
      <c r="AV772">
        <v>0</v>
      </c>
      <c r="AW772">
        <v>2</v>
      </c>
      <c r="AX772">
        <v>60527212</v>
      </c>
      <c r="AY772">
        <v>1</v>
      </c>
      <c r="AZ772">
        <v>0</v>
      </c>
      <c r="BA772">
        <v>783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V772">
        <v>0</v>
      </c>
      <c r="CW772">
        <f>ROUND(Y772*Source!I309*DO772,9)</f>
        <v>0</v>
      </c>
      <c r="CX772">
        <f>ROUND(Y772*Source!I309,9)</f>
        <v>11.556875</v>
      </c>
      <c r="CY772">
        <f>AB772</f>
        <v>62.84</v>
      </c>
      <c r="CZ772">
        <f>AF772</f>
        <v>5.78</v>
      </c>
      <c r="DA772">
        <f>AJ772</f>
        <v>10.19</v>
      </c>
      <c r="DB772">
        <f>ROUND(((ROUND(AT772*CZ772,2)*1.25)*1.1),6)</f>
        <v>16.293749999999999</v>
      </c>
      <c r="DC772">
        <f>ROUND(((ROUND(AT772*AG772,2)*1.25)*1.1),6)</f>
        <v>0</v>
      </c>
      <c r="DD772" t="s">
        <v>3</v>
      </c>
      <c r="DE772" t="s">
        <v>3</v>
      </c>
      <c r="DF772">
        <f t="shared" si="370"/>
        <v>0</v>
      </c>
      <c r="DG772">
        <f>ROUND(ROUND(AF772*AJ772,2)*CX772,2)</f>
        <v>680.7</v>
      </c>
      <c r="DH772">
        <f>ROUND(ROUND(AG772*AK772,2)*CX772,2)</f>
        <v>0</v>
      </c>
      <c r="DI772">
        <f t="shared" si="378"/>
        <v>0</v>
      </c>
      <c r="DJ772">
        <f>DG772</f>
        <v>680.7</v>
      </c>
      <c r="DK772">
        <v>0</v>
      </c>
      <c r="DL772" t="s">
        <v>3</v>
      </c>
      <c r="DM772">
        <v>0</v>
      </c>
      <c r="DN772" t="s">
        <v>3</v>
      </c>
      <c r="DO772">
        <v>0</v>
      </c>
    </row>
    <row r="773" spans="1:119" x14ac:dyDescent="0.2">
      <c r="A773">
        <f>ROW(Source!A309)</f>
        <v>309</v>
      </c>
      <c r="B773">
        <v>59204059</v>
      </c>
      <c r="C773">
        <v>60527188</v>
      </c>
      <c r="D773">
        <v>58340578</v>
      </c>
      <c r="E773">
        <v>1</v>
      </c>
      <c r="F773">
        <v>1</v>
      </c>
      <c r="G773">
        <v>1080</v>
      </c>
      <c r="H773">
        <v>2</v>
      </c>
      <c r="I773" t="s">
        <v>862</v>
      </c>
      <c r="J773" t="s">
        <v>863</v>
      </c>
      <c r="K773" t="s">
        <v>864</v>
      </c>
      <c r="L773">
        <v>1368</v>
      </c>
      <c r="N773">
        <v>1011</v>
      </c>
      <c r="O773" t="s">
        <v>865</v>
      </c>
      <c r="P773" t="s">
        <v>865</v>
      </c>
      <c r="Q773">
        <v>1</v>
      </c>
      <c r="W773">
        <v>0</v>
      </c>
      <c r="X773">
        <v>-1985943078</v>
      </c>
      <c r="Y773">
        <f>((AT773*1.25)*1.1)</f>
        <v>5.5000000000000007E-2</v>
      </c>
      <c r="AA773">
        <v>0</v>
      </c>
      <c r="AB773">
        <v>1445.28</v>
      </c>
      <c r="AC773">
        <v>740.47</v>
      </c>
      <c r="AD773">
        <v>0</v>
      </c>
      <c r="AE773">
        <v>0</v>
      </c>
      <c r="AF773">
        <v>83.1</v>
      </c>
      <c r="AG773">
        <v>12.62</v>
      </c>
      <c r="AH773">
        <v>0</v>
      </c>
      <c r="AI773">
        <v>1</v>
      </c>
      <c r="AJ773">
        <v>16.3</v>
      </c>
      <c r="AK773">
        <v>54.99</v>
      </c>
      <c r="AL773">
        <v>1</v>
      </c>
      <c r="AM773">
        <v>2</v>
      </c>
      <c r="AN773">
        <v>0</v>
      </c>
      <c r="AO773">
        <v>1</v>
      </c>
      <c r="AP773">
        <v>1</v>
      </c>
      <c r="AQ773">
        <v>0</v>
      </c>
      <c r="AR773">
        <v>0</v>
      </c>
      <c r="AS773" t="s">
        <v>3</v>
      </c>
      <c r="AT773">
        <v>0.04</v>
      </c>
      <c r="AU773" t="s">
        <v>866</v>
      </c>
      <c r="AV773">
        <v>0</v>
      </c>
      <c r="AW773">
        <v>2</v>
      </c>
      <c r="AX773">
        <v>60527213</v>
      </c>
      <c r="AY773">
        <v>1</v>
      </c>
      <c r="AZ773">
        <v>0</v>
      </c>
      <c r="BA773">
        <v>784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V773">
        <v>0</v>
      </c>
      <c r="CW773">
        <f>ROUND(Y773*Source!I309*DO773,9)</f>
        <v>2.8458100000000002</v>
      </c>
      <c r="CX773">
        <f>ROUND(Y773*Source!I309,9)</f>
        <v>0.22550000000000001</v>
      </c>
      <c r="CY773">
        <f>AB773</f>
        <v>1445.28</v>
      </c>
      <c r="CZ773">
        <f>AF773</f>
        <v>83.1</v>
      </c>
      <c r="DA773">
        <f>AJ773</f>
        <v>16.3</v>
      </c>
      <c r="DB773">
        <f>ROUND(((ROUND(AT773*CZ773,2)*1.25)*1.1),6)</f>
        <v>4.5650000000000004</v>
      </c>
      <c r="DC773">
        <f>ROUND(((ROUND(AT773*AG773,2)*1.25)*1.1),6)</f>
        <v>0.6875</v>
      </c>
      <c r="DD773" t="s">
        <v>3</v>
      </c>
      <c r="DE773" t="s">
        <v>3</v>
      </c>
      <c r="DF773">
        <f t="shared" si="370"/>
        <v>0</v>
      </c>
      <c r="DG773">
        <f>ROUND(ROUND(AF773*AJ773,2)*CX773,2)</f>
        <v>305.45</v>
      </c>
      <c r="DH773">
        <f>ROUND(ROUND(AG773*AK773,2)*CX773,2)</f>
        <v>156.49</v>
      </c>
      <c r="DI773">
        <f t="shared" si="378"/>
        <v>0</v>
      </c>
      <c r="DJ773">
        <f>DG773</f>
        <v>305.45</v>
      </c>
      <c r="DK773">
        <v>0</v>
      </c>
      <c r="DL773" t="s">
        <v>867</v>
      </c>
      <c r="DM773">
        <v>0</v>
      </c>
      <c r="DN773" t="s">
        <v>861</v>
      </c>
      <c r="DO773">
        <v>12.62</v>
      </c>
    </row>
    <row r="774" spans="1:119" x14ac:dyDescent="0.2">
      <c r="A774">
        <f>ROW(Source!A309)</f>
        <v>309</v>
      </c>
      <c r="B774">
        <v>59204059</v>
      </c>
      <c r="C774">
        <v>60527188</v>
      </c>
      <c r="D774">
        <v>58340630</v>
      </c>
      <c r="E774">
        <v>1</v>
      </c>
      <c r="F774">
        <v>1</v>
      </c>
      <c r="G774">
        <v>1080</v>
      </c>
      <c r="H774">
        <v>2</v>
      </c>
      <c r="I774" t="s">
        <v>923</v>
      </c>
      <c r="J774" t="s">
        <v>924</v>
      </c>
      <c r="K774" t="s">
        <v>925</v>
      </c>
      <c r="L774">
        <v>1368</v>
      </c>
      <c r="N774">
        <v>1011</v>
      </c>
      <c r="O774" t="s">
        <v>865</v>
      </c>
      <c r="P774" t="s">
        <v>865</v>
      </c>
      <c r="Q774">
        <v>1</v>
      </c>
      <c r="W774">
        <v>0</v>
      </c>
      <c r="X774">
        <v>1387779639</v>
      </c>
      <c r="Y774">
        <f>((AT774*1.25)*1.1)</f>
        <v>3.8637500000000005</v>
      </c>
      <c r="AA774">
        <v>0</v>
      </c>
      <c r="AB774">
        <v>7.11</v>
      </c>
      <c r="AC774">
        <v>0</v>
      </c>
      <c r="AD774">
        <v>0</v>
      </c>
      <c r="AE774">
        <v>0</v>
      </c>
      <c r="AF774">
        <v>0.77</v>
      </c>
      <c r="AG774">
        <v>0</v>
      </c>
      <c r="AH774">
        <v>0</v>
      </c>
      <c r="AI774">
        <v>1</v>
      </c>
      <c r="AJ774">
        <v>8.66</v>
      </c>
      <c r="AK774">
        <v>54.99</v>
      </c>
      <c r="AL774">
        <v>1</v>
      </c>
      <c r="AM774">
        <v>2</v>
      </c>
      <c r="AN774">
        <v>0</v>
      </c>
      <c r="AO774">
        <v>1</v>
      </c>
      <c r="AP774">
        <v>1</v>
      </c>
      <c r="AQ774">
        <v>0</v>
      </c>
      <c r="AR774">
        <v>0</v>
      </c>
      <c r="AS774" t="s">
        <v>3</v>
      </c>
      <c r="AT774">
        <v>2.81</v>
      </c>
      <c r="AU774" t="s">
        <v>866</v>
      </c>
      <c r="AV774">
        <v>0</v>
      </c>
      <c r="AW774">
        <v>2</v>
      </c>
      <c r="AX774">
        <v>60527214</v>
      </c>
      <c r="AY774">
        <v>1</v>
      </c>
      <c r="AZ774">
        <v>0</v>
      </c>
      <c r="BA774">
        <v>785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V774">
        <v>0</v>
      </c>
      <c r="CW774">
        <f>ROUND(Y774*Source!I309*DO774,9)</f>
        <v>0</v>
      </c>
      <c r="CX774">
        <f>ROUND(Y774*Source!I309,9)</f>
        <v>15.841374999999999</v>
      </c>
      <c r="CY774">
        <f>AB774</f>
        <v>7.11</v>
      </c>
      <c r="CZ774">
        <f>AF774</f>
        <v>0.77</v>
      </c>
      <c r="DA774">
        <f>AJ774</f>
        <v>8.66</v>
      </c>
      <c r="DB774">
        <f>ROUND(((ROUND(AT774*CZ774,2)*1.25)*1.1),6)</f>
        <v>2.97</v>
      </c>
      <c r="DC774">
        <f>ROUND(((ROUND(AT774*AG774,2)*1.25)*1.1),6)</f>
        <v>0</v>
      </c>
      <c r="DD774" t="s">
        <v>3</v>
      </c>
      <c r="DE774" t="s">
        <v>3</v>
      </c>
      <c r="DF774">
        <f t="shared" si="370"/>
        <v>0</v>
      </c>
      <c r="DG774">
        <f>ROUND(ROUND(AF774*AJ774,2)*CX774,2)</f>
        <v>105.66</v>
      </c>
      <c r="DH774">
        <f>ROUND(ROUND(AG774*AK774,2)*CX774,2)</f>
        <v>0</v>
      </c>
      <c r="DI774">
        <f t="shared" si="378"/>
        <v>0</v>
      </c>
      <c r="DJ774">
        <f>DG774</f>
        <v>105.66</v>
      </c>
      <c r="DK774">
        <v>0</v>
      </c>
      <c r="DL774" t="s">
        <v>3</v>
      </c>
      <c r="DM774">
        <v>0</v>
      </c>
      <c r="DN774" t="s">
        <v>3</v>
      </c>
      <c r="DO774">
        <v>0</v>
      </c>
    </row>
    <row r="775" spans="1:119" x14ac:dyDescent="0.2">
      <c r="A775">
        <f>ROW(Source!A309)</f>
        <v>309</v>
      </c>
      <c r="B775">
        <v>59204059</v>
      </c>
      <c r="C775">
        <v>60527188</v>
      </c>
      <c r="D775">
        <v>58340663</v>
      </c>
      <c r="E775">
        <v>1</v>
      </c>
      <c r="F775">
        <v>1</v>
      </c>
      <c r="G775">
        <v>1080</v>
      </c>
      <c r="H775">
        <v>2</v>
      </c>
      <c r="I775" t="s">
        <v>926</v>
      </c>
      <c r="J775" t="s">
        <v>927</v>
      </c>
      <c r="K775" t="s">
        <v>928</v>
      </c>
      <c r="L775">
        <v>1368</v>
      </c>
      <c r="N775">
        <v>1011</v>
      </c>
      <c r="O775" t="s">
        <v>865</v>
      </c>
      <c r="P775" t="s">
        <v>865</v>
      </c>
      <c r="Q775">
        <v>1</v>
      </c>
      <c r="W775">
        <v>0</v>
      </c>
      <c r="X775">
        <v>1645565003</v>
      </c>
      <c r="Y775">
        <f>((AT775*1.25)*1.1)</f>
        <v>3.0387500000000003</v>
      </c>
      <c r="AA775">
        <v>0</v>
      </c>
      <c r="AB775">
        <v>4.38</v>
      </c>
      <c r="AC775">
        <v>0</v>
      </c>
      <c r="AD775">
        <v>0</v>
      </c>
      <c r="AE775">
        <v>0</v>
      </c>
      <c r="AF775">
        <v>0.47</v>
      </c>
      <c r="AG775">
        <v>0</v>
      </c>
      <c r="AH775">
        <v>0</v>
      </c>
      <c r="AI775">
        <v>1</v>
      </c>
      <c r="AJ775">
        <v>8.74</v>
      </c>
      <c r="AK775">
        <v>54.99</v>
      </c>
      <c r="AL775">
        <v>1</v>
      </c>
      <c r="AM775">
        <v>2</v>
      </c>
      <c r="AN775">
        <v>0</v>
      </c>
      <c r="AO775">
        <v>1</v>
      </c>
      <c r="AP775">
        <v>1</v>
      </c>
      <c r="AQ775">
        <v>0</v>
      </c>
      <c r="AR775">
        <v>0</v>
      </c>
      <c r="AS775" t="s">
        <v>3</v>
      </c>
      <c r="AT775">
        <v>2.21</v>
      </c>
      <c r="AU775" t="s">
        <v>866</v>
      </c>
      <c r="AV775">
        <v>0</v>
      </c>
      <c r="AW775">
        <v>2</v>
      </c>
      <c r="AX775">
        <v>60527215</v>
      </c>
      <c r="AY775">
        <v>1</v>
      </c>
      <c r="AZ775">
        <v>0</v>
      </c>
      <c r="BA775">
        <v>786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V775">
        <v>0</v>
      </c>
      <c r="CW775">
        <f>ROUND(Y775*Source!I309*DO775,9)</f>
        <v>0</v>
      </c>
      <c r="CX775">
        <f>ROUND(Y775*Source!I309,9)</f>
        <v>12.458875000000001</v>
      </c>
      <c r="CY775">
        <f>AB775</f>
        <v>4.38</v>
      </c>
      <c r="CZ775">
        <f>AF775</f>
        <v>0.47</v>
      </c>
      <c r="DA775">
        <f>AJ775</f>
        <v>8.74</v>
      </c>
      <c r="DB775">
        <f>ROUND(((ROUND(AT775*CZ775,2)*1.25)*1.1),6)</f>
        <v>1.43</v>
      </c>
      <c r="DC775">
        <f>ROUND(((ROUND(AT775*AG775,2)*1.25)*1.1),6)</f>
        <v>0</v>
      </c>
      <c r="DD775" t="s">
        <v>3</v>
      </c>
      <c r="DE775" t="s">
        <v>3</v>
      </c>
      <c r="DF775">
        <f t="shared" si="370"/>
        <v>0</v>
      </c>
      <c r="DG775">
        <f>ROUND(ROUND(AF775*AJ775,2)*CX775,2)</f>
        <v>51.21</v>
      </c>
      <c r="DH775">
        <f>ROUND(ROUND(AG775*AK775,2)*CX775,2)</f>
        <v>0</v>
      </c>
      <c r="DI775">
        <f t="shared" si="378"/>
        <v>0</v>
      </c>
      <c r="DJ775">
        <f>DG775</f>
        <v>51.21</v>
      </c>
      <c r="DK775">
        <v>0</v>
      </c>
      <c r="DL775" t="s">
        <v>3</v>
      </c>
      <c r="DM775">
        <v>0</v>
      </c>
      <c r="DN775" t="s">
        <v>3</v>
      </c>
      <c r="DO775">
        <v>0</v>
      </c>
    </row>
    <row r="776" spans="1:119" x14ac:dyDescent="0.2">
      <c r="A776">
        <f>ROW(Source!A309)</f>
        <v>309</v>
      </c>
      <c r="B776">
        <v>59204059</v>
      </c>
      <c r="C776">
        <v>60527188</v>
      </c>
      <c r="D776">
        <v>58308814</v>
      </c>
      <c r="E776">
        <v>1</v>
      </c>
      <c r="F776">
        <v>1</v>
      </c>
      <c r="G776">
        <v>1080</v>
      </c>
      <c r="H776">
        <v>3</v>
      </c>
      <c r="I776" t="s">
        <v>890</v>
      </c>
      <c r="J776" t="s">
        <v>891</v>
      </c>
      <c r="K776" t="s">
        <v>892</v>
      </c>
      <c r="L776">
        <v>1339</v>
      </c>
      <c r="N776">
        <v>1007</v>
      </c>
      <c r="O776" t="s">
        <v>893</v>
      </c>
      <c r="P776" t="s">
        <v>893</v>
      </c>
      <c r="Q776">
        <v>1</v>
      </c>
      <c r="W776">
        <v>0</v>
      </c>
      <c r="X776">
        <v>-744103292</v>
      </c>
      <c r="Y776">
        <f t="shared" ref="Y776:Y792" si="379">AT776</f>
        <v>0.7208</v>
      </c>
      <c r="AA776">
        <v>54.79</v>
      </c>
      <c r="AB776">
        <v>0</v>
      </c>
      <c r="AC776">
        <v>0</v>
      </c>
      <c r="AD776">
        <v>0</v>
      </c>
      <c r="AE776">
        <v>7.07</v>
      </c>
      <c r="AF776">
        <v>0</v>
      </c>
      <c r="AG776">
        <v>0</v>
      </c>
      <c r="AH776">
        <v>0</v>
      </c>
      <c r="AI776">
        <v>7.75</v>
      </c>
      <c r="AJ776">
        <v>1</v>
      </c>
      <c r="AK776">
        <v>1</v>
      </c>
      <c r="AL776">
        <v>1</v>
      </c>
      <c r="AM776">
        <v>2</v>
      </c>
      <c r="AN776">
        <v>0</v>
      </c>
      <c r="AO776">
        <v>1</v>
      </c>
      <c r="AP776">
        <v>1</v>
      </c>
      <c r="AQ776">
        <v>0</v>
      </c>
      <c r="AR776">
        <v>0</v>
      </c>
      <c r="AS776" t="s">
        <v>3</v>
      </c>
      <c r="AT776">
        <v>0.7208</v>
      </c>
      <c r="AU776" t="s">
        <v>3</v>
      </c>
      <c r="AV776">
        <v>0</v>
      </c>
      <c r="AW776">
        <v>2</v>
      </c>
      <c r="AX776">
        <v>60527216</v>
      </c>
      <c r="AY776">
        <v>1</v>
      </c>
      <c r="AZ776">
        <v>0</v>
      </c>
      <c r="BA776">
        <v>787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v>0</v>
      </c>
      <c r="CX776">
        <f>ROUND(Y776*Source!I309,9)</f>
        <v>2.9552800000000001</v>
      </c>
      <c r="CY776">
        <f t="shared" ref="CY776:CY792" si="380">AA776</f>
        <v>54.79</v>
      </c>
      <c r="CZ776">
        <f t="shared" ref="CZ776:CZ792" si="381">AE776</f>
        <v>7.07</v>
      </c>
      <c r="DA776">
        <f t="shared" ref="DA776:DA792" si="382">AI776</f>
        <v>7.75</v>
      </c>
      <c r="DB776">
        <f t="shared" ref="DB776:DB792" si="383">ROUND(ROUND(AT776*CZ776,2),6)</f>
        <v>5.0999999999999996</v>
      </c>
      <c r="DC776">
        <f t="shared" ref="DC776:DC792" si="384">ROUND(ROUND(AT776*AG776,2),6)</f>
        <v>0</v>
      </c>
      <c r="DD776" t="s">
        <v>3</v>
      </c>
      <c r="DE776" t="s">
        <v>3</v>
      </c>
      <c r="DF776">
        <f t="shared" ref="DF776:DF792" si="385">ROUND(ROUND(AE776*AI776,2)*CX776,2)</f>
        <v>161.91999999999999</v>
      </c>
      <c r="DG776">
        <f t="shared" ref="DG776:DG807" si="386">ROUND(ROUND(AF776,2)*CX776,2)</f>
        <v>0</v>
      </c>
      <c r="DH776">
        <f t="shared" ref="DH776:DH807" si="387">ROUND(ROUND(AG776,2)*CX776,2)</f>
        <v>0</v>
      </c>
      <c r="DI776">
        <f t="shared" si="378"/>
        <v>0</v>
      </c>
      <c r="DJ776">
        <f t="shared" ref="DJ776:DJ792" si="388">DF776</f>
        <v>161.91999999999999</v>
      </c>
      <c r="DK776">
        <v>0</v>
      </c>
      <c r="DL776" t="s">
        <v>3</v>
      </c>
      <c r="DM776">
        <v>0</v>
      </c>
      <c r="DN776" t="s">
        <v>3</v>
      </c>
      <c r="DO776">
        <v>0</v>
      </c>
    </row>
    <row r="777" spans="1:119" x14ac:dyDescent="0.2">
      <c r="A777">
        <f>ROW(Source!A309)</f>
        <v>309</v>
      </c>
      <c r="B777">
        <v>59204059</v>
      </c>
      <c r="C777">
        <v>60527188</v>
      </c>
      <c r="D777">
        <v>58311329</v>
      </c>
      <c r="E777">
        <v>1</v>
      </c>
      <c r="F777">
        <v>1</v>
      </c>
      <c r="G777">
        <v>1080</v>
      </c>
      <c r="H777">
        <v>3</v>
      </c>
      <c r="I777" t="s">
        <v>929</v>
      </c>
      <c r="J777" t="s">
        <v>930</v>
      </c>
      <c r="K777" t="s">
        <v>931</v>
      </c>
      <c r="L777">
        <v>1355</v>
      </c>
      <c r="N777">
        <v>1010</v>
      </c>
      <c r="O777" t="s">
        <v>48</v>
      </c>
      <c r="P777" t="s">
        <v>48</v>
      </c>
      <c r="Q777">
        <v>100</v>
      </c>
      <c r="W777">
        <v>0</v>
      </c>
      <c r="X777">
        <v>262154668</v>
      </c>
      <c r="Y777">
        <f t="shared" si="379"/>
        <v>1.67</v>
      </c>
      <c r="AA777">
        <v>59.86</v>
      </c>
      <c r="AB777">
        <v>0</v>
      </c>
      <c r="AC777">
        <v>0</v>
      </c>
      <c r="AD777">
        <v>0</v>
      </c>
      <c r="AE777">
        <v>15.04</v>
      </c>
      <c r="AF777">
        <v>0</v>
      </c>
      <c r="AG777">
        <v>0</v>
      </c>
      <c r="AH777">
        <v>0</v>
      </c>
      <c r="AI777">
        <v>3.98</v>
      </c>
      <c r="AJ777">
        <v>1</v>
      </c>
      <c r="AK777">
        <v>1</v>
      </c>
      <c r="AL777">
        <v>1</v>
      </c>
      <c r="AM777">
        <v>2</v>
      </c>
      <c r="AN777">
        <v>0</v>
      </c>
      <c r="AO777">
        <v>1</v>
      </c>
      <c r="AP777">
        <v>1</v>
      </c>
      <c r="AQ777">
        <v>0</v>
      </c>
      <c r="AR777">
        <v>0</v>
      </c>
      <c r="AS777" t="s">
        <v>3</v>
      </c>
      <c r="AT777">
        <v>1.67</v>
      </c>
      <c r="AU777" t="s">
        <v>3</v>
      </c>
      <c r="AV777">
        <v>0</v>
      </c>
      <c r="AW777">
        <v>2</v>
      </c>
      <c r="AX777">
        <v>60527217</v>
      </c>
      <c r="AY777">
        <v>1</v>
      </c>
      <c r="AZ777">
        <v>0</v>
      </c>
      <c r="BA777">
        <v>788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v>0</v>
      </c>
      <c r="CX777">
        <f>ROUND(Y777*Source!I309,9)</f>
        <v>6.8470000000000004</v>
      </c>
      <c r="CY777">
        <f t="shared" si="380"/>
        <v>59.86</v>
      </c>
      <c r="CZ777">
        <f t="shared" si="381"/>
        <v>15.04</v>
      </c>
      <c r="DA777">
        <f t="shared" si="382"/>
        <v>3.98</v>
      </c>
      <c r="DB777">
        <f t="shared" si="383"/>
        <v>25.12</v>
      </c>
      <c r="DC777">
        <f t="shared" si="384"/>
        <v>0</v>
      </c>
      <c r="DD777" t="s">
        <v>3</v>
      </c>
      <c r="DE777" t="s">
        <v>3</v>
      </c>
      <c r="DF777">
        <f t="shared" si="385"/>
        <v>409.86</v>
      </c>
      <c r="DG777">
        <f t="shared" si="386"/>
        <v>0</v>
      </c>
      <c r="DH777">
        <f t="shared" si="387"/>
        <v>0</v>
      </c>
      <c r="DI777">
        <f t="shared" si="378"/>
        <v>0</v>
      </c>
      <c r="DJ777">
        <f t="shared" si="388"/>
        <v>409.86</v>
      </c>
      <c r="DK777">
        <v>0</v>
      </c>
      <c r="DL777" t="s">
        <v>3</v>
      </c>
      <c r="DM777">
        <v>0</v>
      </c>
      <c r="DN777" t="s">
        <v>3</v>
      </c>
      <c r="DO777">
        <v>0</v>
      </c>
    </row>
    <row r="778" spans="1:119" x14ac:dyDescent="0.2">
      <c r="A778">
        <f>ROW(Source!A309)</f>
        <v>309</v>
      </c>
      <c r="B778">
        <v>59204059</v>
      </c>
      <c r="C778">
        <v>60527188</v>
      </c>
      <c r="D778">
        <v>58311563</v>
      </c>
      <c r="E778">
        <v>1</v>
      </c>
      <c r="F778">
        <v>1</v>
      </c>
      <c r="G778">
        <v>1080</v>
      </c>
      <c r="H778">
        <v>3</v>
      </c>
      <c r="I778" t="s">
        <v>932</v>
      </c>
      <c r="J778" t="s">
        <v>933</v>
      </c>
      <c r="K778" t="s">
        <v>934</v>
      </c>
      <c r="L778">
        <v>1346</v>
      </c>
      <c r="N778">
        <v>1009</v>
      </c>
      <c r="O778" t="s">
        <v>880</v>
      </c>
      <c r="P778" t="s">
        <v>880</v>
      </c>
      <c r="Q778">
        <v>1</v>
      </c>
      <c r="W778">
        <v>0</v>
      </c>
      <c r="X778">
        <v>871498436</v>
      </c>
      <c r="Y778">
        <f t="shared" si="379"/>
        <v>3.173</v>
      </c>
      <c r="AA778">
        <v>70.489999999999995</v>
      </c>
      <c r="AB778">
        <v>0</v>
      </c>
      <c r="AC778">
        <v>0</v>
      </c>
      <c r="AD778">
        <v>0</v>
      </c>
      <c r="AE778">
        <v>38.729999999999997</v>
      </c>
      <c r="AF778">
        <v>0</v>
      </c>
      <c r="AG778">
        <v>0</v>
      </c>
      <c r="AH778">
        <v>0</v>
      </c>
      <c r="AI778">
        <v>1.82</v>
      </c>
      <c r="AJ778">
        <v>1</v>
      </c>
      <c r="AK778">
        <v>1</v>
      </c>
      <c r="AL778">
        <v>1</v>
      </c>
      <c r="AM778">
        <v>2</v>
      </c>
      <c r="AN778">
        <v>0</v>
      </c>
      <c r="AO778">
        <v>1</v>
      </c>
      <c r="AP778">
        <v>1</v>
      </c>
      <c r="AQ778">
        <v>0</v>
      </c>
      <c r="AR778">
        <v>0</v>
      </c>
      <c r="AS778" t="s">
        <v>3</v>
      </c>
      <c r="AT778">
        <v>3.173</v>
      </c>
      <c r="AU778" t="s">
        <v>3</v>
      </c>
      <c r="AV778">
        <v>0</v>
      </c>
      <c r="AW778">
        <v>2</v>
      </c>
      <c r="AX778">
        <v>60527218</v>
      </c>
      <c r="AY778">
        <v>1</v>
      </c>
      <c r="AZ778">
        <v>0</v>
      </c>
      <c r="BA778">
        <v>789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v>0</v>
      </c>
      <c r="CX778">
        <f>ROUND(Y778*Source!I309,9)</f>
        <v>13.0093</v>
      </c>
      <c r="CY778">
        <f t="shared" si="380"/>
        <v>70.489999999999995</v>
      </c>
      <c r="CZ778">
        <f t="shared" si="381"/>
        <v>38.729999999999997</v>
      </c>
      <c r="DA778">
        <f t="shared" si="382"/>
        <v>1.82</v>
      </c>
      <c r="DB778">
        <f t="shared" si="383"/>
        <v>122.89</v>
      </c>
      <c r="DC778">
        <f t="shared" si="384"/>
        <v>0</v>
      </c>
      <c r="DD778" t="s">
        <v>3</v>
      </c>
      <c r="DE778" t="s">
        <v>3</v>
      </c>
      <c r="DF778">
        <f t="shared" si="385"/>
        <v>917.03</v>
      </c>
      <c r="DG778">
        <f t="shared" si="386"/>
        <v>0</v>
      </c>
      <c r="DH778">
        <f t="shared" si="387"/>
        <v>0</v>
      </c>
      <c r="DI778">
        <f t="shared" si="378"/>
        <v>0</v>
      </c>
      <c r="DJ778">
        <f t="shared" si="388"/>
        <v>917.03</v>
      </c>
      <c r="DK778">
        <v>0</v>
      </c>
      <c r="DL778" t="s">
        <v>3</v>
      </c>
      <c r="DM778">
        <v>0</v>
      </c>
      <c r="DN778" t="s">
        <v>3</v>
      </c>
      <c r="DO778">
        <v>0</v>
      </c>
    </row>
    <row r="779" spans="1:119" x14ac:dyDescent="0.2">
      <c r="A779">
        <f>ROW(Source!A309)</f>
        <v>309</v>
      </c>
      <c r="B779">
        <v>59204059</v>
      </c>
      <c r="C779">
        <v>60527188</v>
      </c>
      <c r="D779">
        <v>58326216</v>
      </c>
      <c r="E779">
        <v>1</v>
      </c>
      <c r="F779">
        <v>1</v>
      </c>
      <c r="G779">
        <v>1080</v>
      </c>
      <c r="H779">
        <v>3</v>
      </c>
      <c r="I779" t="s">
        <v>46</v>
      </c>
      <c r="J779" t="s">
        <v>49</v>
      </c>
      <c r="K779" t="s">
        <v>47</v>
      </c>
      <c r="L779">
        <v>1355</v>
      </c>
      <c r="N779">
        <v>1010</v>
      </c>
      <c r="O779" t="s">
        <v>48</v>
      </c>
      <c r="P779" t="s">
        <v>48</v>
      </c>
      <c r="Q779">
        <v>100</v>
      </c>
      <c r="W779">
        <v>0</v>
      </c>
      <c r="X779">
        <v>1873919888</v>
      </c>
      <c r="Y779">
        <f t="shared" si="379"/>
        <v>0.8</v>
      </c>
      <c r="AA779">
        <v>1468.15</v>
      </c>
      <c r="AB779">
        <v>0</v>
      </c>
      <c r="AC779">
        <v>0</v>
      </c>
      <c r="AD779">
        <v>0</v>
      </c>
      <c r="AE779">
        <v>526.22</v>
      </c>
      <c r="AF779">
        <v>0</v>
      </c>
      <c r="AG779">
        <v>0</v>
      </c>
      <c r="AH779">
        <v>0</v>
      </c>
      <c r="AI779">
        <v>2.79</v>
      </c>
      <c r="AJ779">
        <v>1</v>
      </c>
      <c r="AK779">
        <v>1</v>
      </c>
      <c r="AL779">
        <v>1</v>
      </c>
      <c r="AM779">
        <v>0</v>
      </c>
      <c r="AN779">
        <v>0</v>
      </c>
      <c r="AO779">
        <v>0</v>
      </c>
      <c r="AP779">
        <v>1</v>
      </c>
      <c r="AQ779">
        <v>0</v>
      </c>
      <c r="AR779">
        <v>0</v>
      </c>
      <c r="AS779" t="s">
        <v>3</v>
      </c>
      <c r="AT779">
        <v>0.8</v>
      </c>
      <c r="AU779" t="s">
        <v>3</v>
      </c>
      <c r="AV779">
        <v>0</v>
      </c>
      <c r="AW779">
        <v>1</v>
      </c>
      <c r="AX779">
        <v>-1</v>
      </c>
      <c r="AY779">
        <v>0</v>
      </c>
      <c r="AZ779">
        <v>0</v>
      </c>
      <c r="BA779" t="s">
        <v>3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CV779">
        <v>0</v>
      </c>
      <c r="CW779">
        <v>0</v>
      </c>
      <c r="CX779">
        <f>ROUND(Y779*Source!I309,9)</f>
        <v>3.28</v>
      </c>
      <c r="CY779">
        <f t="shared" si="380"/>
        <v>1468.15</v>
      </c>
      <c r="CZ779">
        <f t="shared" si="381"/>
        <v>526.22</v>
      </c>
      <c r="DA779">
        <f t="shared" si="382"/>
        <v>2.79</v>
      </c>
      <c r="DB779">
        <f t="shared" si="383"/>
        <v>420.98</v>
      </c>
      <c r="DC779">
        <f t="shared" si="384"/>
        <v>0</v>
      </c>
      <c r="DD779" t="s">
        <v>3</v>
      </c>
      <c r="DE779" t="s">
        <v>3</v>
      </c>
      <c r="DF779">
        <f t="shared" si="385"/>
        <v>4815.53</v>
      </c>
      <c r="DG779">
        <f t="shared" si="386"/>
        <v>0</v>
      </c>
      <c r="DH779">
        <f t="shared" si="387"/>
        <v>0</v>
      </c>
      <c r="DI779">
        <f t="shared" si="378"/>
        <v>0</v>
      </c>
      <c r="DJ779">
        <f t="shared" si="388"/>
        <v>4815.53</v>
      </c>
      <c r="DK779">
        <v>0</v>
      </c>
      <c r="DL779" t="s">
        <v>3</v>
      </c>
      <c r="DM779">
        <v>0</v>
      </c>
      <c r="DN779" t="s">
        <v>3</v>
      </c>
      <c r="DO779">
        <v>0</v>
      </c>
    </row>
    <row r="780" spans="1:119" x14ac:dyDescent="0.2">
      <c r="A780">
        <f>ROW(Source!A309)</f>
        <v>309</v>
      </c>
      <c r="B780">
        <v>59204059</v>
      </c>
      <c r="C780">
        <v>60527188</v>
      </c>
      <c r="D780">
        <v>58322707</v>
      </c>
      <c r="E780">
        <v>1</v>
      </c>
      <c r="F780">
        <v>1</v>
      </c>
      <c r="G780">
        <v>1080</v>
      </c>
      <c r="H780">
        <v>3</v>
      </c>
      <c r="I780" t="s">
        <v>212</v>
      </c>
      <c r="J780" t="s">
        <v>214</v>
      </c>
      <c r="K780" t="s">
        <v>213</v>
      </c>
      <c r="L780">
        <v>1354</v>
      </c>
      <c r="N780">
        <v>1010</v>
      </c>
      <c r="O780" t="s">
        <v>39</v>
      </c>
      <c r="P780" t="s">
        <v>39</v>
      </c>
      <c r="Q780">
        <v>1</v>
      </c>
      <c r="W780">
        <v>0</v>
      </c>
      <c r="X780">
        <v>-1866650467</v>
      </c>
      <c r="Y780">
        <f t="shared" si="379"/>
        <v>85.365853700000002</v>
      </c>
      <c r="AA780">
        <v>9.36</v>
      </c>
      <c r="AB780">
        <v>0</v>
      </c>
      <c r="AC780">
        <v>0</v>
      </c>
      <c r="AD780">
        <v>0</v>
      </c>
      <c r="AE780">
        <v>1.66</v>
      </c>
      <c r="AF780">
        <v>0</v>
      </c>
      <c r="AG780">
        <v>0</v>
      </c>
      <c r="AH780">
        <v>0</v>
      </c>
      <c r="AI780">
        <v>5.64</v>
      </c>
      <c r="AJ780">
        <v>1</v>
      </c>
      <c r="AK780">
        <v>1</v>
      </c>
      <c r="AL780">
        <v>1</v>
      </c>
      <c r="AM780">
        <v>0</v>
      </c>
      <c r="AN780">
        <v>0</v>
      </c>
      <c r="AO780">
        <v>0</v>
      </c>
      <c r="AP780">
        <v>1</v>
      </c>
      <c r="AQ780">
        <v>0</v>
      </c>
      <c r="AR780">
        <v>0</v>
      </c>
      <c r="AS780" t="s">
        <v>3</v>
      </c>
      <c r="AT780">
        <v>85.365853700000002</v>
      </c>
      <c r="AU780" t="s">
        <v>3</v>
      </c>
      <c r="AV780">
        <v>0</v>
      </c>
      <c r="AW780">
        <v>1</v>
      </c>
      <c r="AX780">
        <v>-1</v>
      </c>
      <c r="AY780">
        <v>0</v>
      </c>
      <c r="AZ780">
        <v>0</v>
      </c>
      <c r="BA780" t="s">
        <v>3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CV780">
        <v>0</v>
      </c>
      <c r="CW780">
        <v>0</v>
      </c>
      <c r="CX780">
        <f>ROUND(Y780*Source!I309,9)</f>
        <v>350.00000017000002</v>
      </c>
      <c r="CY780">
        <f t="shared" si="380"/>
        <v>9.36</v>
      </c>
      <c r="CZ780">
        <f t="shared" si="381"/>
        <v>1.66</v>
      </c>
      <c r="DA780">
        <f t="shared" si="382"/>
        <v>5.64</v>
      </c>
      <c r="DB780">
        <f t="shared" si="383"/>
        <v>141.71</v>
      </c>
      <c r="DC780">
        <f t="shared" si="384"/>
        <v>0</v>
      </c>
      <c r="DD780" t="s">
        <v>3</v>
      </c>
      <c r="DE780" t="s">
        <v>3</v>
      </c>
      <c r="DF780">
        <f t="shared" si="385"/>
        <v>3276</v>
      </c>
      <c r="DG780">
        <f t="shared" si="386"/>
        <v>0</v>
      </c>
      <c r="DH780">
        <f t="shared" si="387"/>
        <v>0</v>
      </c>
      <c r="DI780">
        <f t="shared" si="378"/>
        <v>0</v>
      </c>
      <c r="DJ780">
        <f t="shared" si="388"/>
        <v>3276</v>
      </c>
      <c r="DK780">
        <v>0</v>
      </c>
      <c r="DL780" t="s">
        <v>3</v>
      </c>
      <c r="DM780">
        <v>0</v>
      </c>
      <c r="DN780" t="s">
        <v>3</v>
      </c>
      <c r="DO780">
        <v>0</v>
      </c>
    </row>
    <row r="781" spans="1:119" x14ac:dyDescent="0.2">
      <c r="A781">
        <f>ROW(Source!A309)</f>
        <v>309</v>
      </c>
      <c r="B781">
        <v>59204059</v>
      </c>
      <c r="C781">
        <v>60527188</v>
      </c>
      <c r="D781">
        <v>58322708</v>
      </c>
      <c r="E781">
        <v>1</v>
      </c>
      <c r="F781">
        <v>1</v>
      </c>
      <c r="G781">
        <v>1080</v>
      </c>
      <c r="H781">
        <v>3</v>
      </c>
      <c r="I781" t="s">
        <v>421</v>
      </c>
      <c r="J781" t="s">
        <v>423</v>
      </c>
      <c r="K781" t="s">
        <v>422</v>
      </c>
      <c r="L781">
        <v>1354</v>
      </c>
      <c r="N781">
        <v>1010</v>
      </c>
      <c r="O781" t="s">
        <v>39</v>
      </c>
      <c r="P781" t="s">
        <v>39</v>
      </c>
      <c r="Q781">
        <v>1</v>
      </c>
      <c r="W781">
        <v>0</v>
      </c>
      <c r="X781">
        <v>-1943575984</v>
      </c>
      <c r="Y781">
        <f t="shared" si="379"/>
        <v>7.3170732000000003</v>
      </c>
      <c r="AA781">
        <v>5.1100000000000003</v>
      </c>
      <c r="AB781">
        <v>0</v>
      </c>
      <c r="AC781">
        <v>0</v>
      </c>
      <c r="AD781">
        <v>0</v>
      </c>
      <c r="AE781">
        <v>1.9</v>
      </c>
      <c r="AF781">
        <v>0</v>
      </c>
      <c r="AG781">
        <v>0</v>
      </c>
      <c r="AH781">
        <v>0</v>
      </c>
      <c r="AI781">
        <v>2.69</v>
      </c>
      <c r="AJ781">
        <v>1</v>
      </c>
      <c r="AK781">
        <v>1</v>
      </c>
      <c r="AL781">
        <v>1</v>
      </c>
      <c r="AM781">
        <v>0</v>
      </c>
      <c r="AN781">
        <v>0</v>
      </c>
      <c r="AO781">
        <v>0</v>
      </c>
      <c r="AP781">
        <v>1</v>
      </c>
      <c r="AQ781">
        <v>0</v>
      </c>
      <c r="AR781">
        <v>0</v>
      </c>
      <c r="AS781" t="s">
        <v>3</v>
      </c>
      <c r="AT781">
        <v>7.3170732000000003</v>
      </c>
      <c r="AU781" t="s">
        <v>3</v>
      </c>
      <c r="AV781">
        <v>0</v>
      </c>
      <c r="AW781">
        <v>1</v>
      </c>
      <c r="AX781">
        <v>-1</v>
      </c>
      <c r="AY781">
        <v>0</v>
      </c>
      <c r="AZ781">
        <v>0</v>
      </c>
      <c r="BA781" t="s">
        <v>3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CV781">
        <v>0</v>
      </c>
      <c r="CW781">
        <v>0</v>
      </c>
      <c r="CX781">
        <f>ROUND(Y781*Source!I309,9)</f>
        <v>30.000000119999999</v>
      </c>
      <c r="CY781">
        <f t="shared" si="380"/>
        <v>5.1100000000000003</v>
      </c>
      <c r="CZ781">
        <f t="shared" si="381"/>
        <v>1.9</v>
      </c>
      <c r="DA781">
        <f t="shared" si="382"/>
        <v>2.69</v>
      </c>
      <c r="DB781">
        <f t="shared" si="383"/>
        <v>13.9</v>
      </c>
      <c r="DC781">
        <f t="shared" si="384"/>
        <v>0</v>
      </c>
      <c r="DD781" t="s">
        <v>3</v>
      </c>
      <c r="DE781" t="s">
        <v>3</v>
      </c>
      <c r="DF781">
        <f t="shared" si="385"/>
        <v>153.30000000000001</v>
      </c>
      <c r="DG781">
        <f t="shared" si="386"/>
        <v>0</v>
      </c>
      <c r="DH781">
        <f t="shared" si="387"/>
        <v>0</v>
      </c>
      <c r="DI781">
        <f t="shared" si="378"/>
        <v>0</v>
      </c>
      <c r="DJ781">
        <f t="shared" si="388"/>
        <v>153.30000000000001</v>
      </c>
      <c r="DK781">
        <v>0</v>
      </c>
      <c r="DL781" t="s">
        <v>3</v>
      </c>
      <c r="DM781">
        <v>0</v>
      </c>
      <c r="DN781" t="s">
        <v>3</v>
      </c>
      <c r="DO781">
        <v>0</v>
      </c>
    </row>
    <row r="782" spans="1:119" x14ac:dyDescent="0.2">
      <c r="A782">
        <f>ROW(Source!A309)</f>
        <v>309</v>
      </c>
      <c r="B782">
        <v>59204059</v>
      </c>
      <c r="C782">
        <v>60527188</v>
      </c>
      <c r="D782">
        <v>58322716</v>
      </c>
      <c r="E782">
        <v>1</v>
      </c>
      <c r="F782">
        <v>1</v>
      </c>
      <c r="G782">
        <v>1080</v>
      </c>
      <c r="H782">
        <v>3</v>
      </c>
      <c r="I782" t="s">
        <v>425</v>
      </c>
      <c r="J782" t="s">
        <v>427</v>
      </c>
      <c r="K782" t="s">
        <v>426</v>
      </c>
      <c r="L782">
        <v>1354</v>
      </c>
      <c r="N782">
        <v>1010</v>
      </c>
      <c r="O782" t="s">
        <v>39</v>
      </c>
      <c r="P782" t="s">
        <v>39</v>
      </c>
      <c r="Q782">
        <v>1</v>
      </c>
      <c r="W782">
        <v>0</v>
      </c>
      <c r="X782">
        <v>-398749980</v>
      </c>
      <c r="Y782">
        <f t="shared" si="379"/>
        <v>3.6585366000000001</v>
      </c>
      <c r="AA782">
        <v>55.37</v>
      </c>
      <c r="AB782">
        <v>0</v>
      </c>
      <c r="AC782">
        <v>0</v>
      </c>
      <c r="AD782">
        <v>0</v>
      </c>
      <c r="AE782">
        <v>9.58</v>
      </c>
      <c r="AF782">
        <v>0</v>
      </c>
      <c r="AG782">
        <v>0</v>
      </c>
      <c r="AH782">
        <v>0</v>
      </c>
      <c r="AI782">
        <v>5.78</v>
      </c>
      <c r="AJ782">
        <v>1</v>
      </c>
      <c r="AK782">
        <v>1</v>
      </c>
      <c r="AL782">
        <v>1</v>
      </c>
      <c r="AM782">
        <v>0</v>
      </c>
      <c r="AN782">
        <v>0</v>
      </c>
      <c r="AO782">
        <v>0</v>
      </c>
      <c r="AP782">
        <v>1</v>
      </c>
      <c r="AQ782">
        <v>0</v>
      </c>
      <c r="AR782">
        <v>0</v>
      </c>
      <c r="AS782" t="s">
        <v>3</v>
      </c>
      <c r="AT782">
        <v>3.6585366000000001</v>
      </c>
      <c r="AU782" t="s">
        <v>3</v>
      </c>
      <c r="AV782">
        <v>0</v>
      </c>
      <c r="AW782">
        <v>1</v>
      </c>
      <c r="AX782">
        <v>-1</v>
      </c>
      <c r="AY782">
        <v>0</v>
      </c>
      <c r="AZ782">
        <v>0</v>
      </c>
      <c r="BA782" t="s">
        <v>3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CV782">
        <v>0</v>
      </c>
      <c r="CW782">
        <v>0</v>
      </c>
      <c r="CX782">
        <f>ROUND(Y782*Source!I309,9)</f>
        <v>15.00000006</v>
      </c>
      <c r="CY782">
        <f t="shared" si="380"/>
        <v>55.37</v>
      </c>
      <c r="CZ782">
        <f t="shared" si="381"/>
        <v>9.58</v>
      </c>
      <c r="DA782">
        <f t="shared" si="382"/>
        <v>5.78</v>
      </c>
      <c r="DB782">
        <f t="shared" si="383"/>
        <v>35.049999999999997</v>
      </c>
      <c r="DC782">
        <f t="shared" si="384"/>
        <v>0</v>
      </c>
      <c r="DD782" t="s">
        <v>3</v>
      </c>
      <c r="DE782" t="s">
        <v>3</v>
      </c>
      <c r="DF782">
        <f t="shared" si="385"/>
        <v>830.55</v>
      </c>
      <c r="DG782">
        <f t="shared" si="386"/>
        <v>0</v>
      </c>
      <c r="DH782">
        <f t="shared" si="387"/>
        <v>0</v>
      </c>
      <c r="DI782">
        <f t="shared" si="378"/>
        <v>0</v>
      </c>
      <c r="DJ782">
        <f t="shared" si="388"/>
        <v>830.55</v>
      </c>
      <c r="DK782">
        <v>0</v>
      </c>
      <c r="DL782" t="s">
        <v>3</v>
      </c>
      <c r="DM782">
        <v>0</v>
      </c>
      <c r="DN782" t="s">
        <v>3</v>
      </c>
      <c r="DO782">
        <v>0</v>
      </c>
    </row>
    <row r="783" spans="1:119" x14ac:dyDescent="0.2">
      <c r="A783">
        <f>ROW(Source!A309)</f>
        <v>309</v>
      </c>
      <c r="B783">
        <v>59204059</v>
      </c>
      <c r="C783">
        <v>60527188</v>
      </c>
      <c r="D783">
        <v>58322716</v>
      </c>
      <c r="E783">
        <v>1</v>
      </c>
      <c r="F783">
        <v>1</v>
      </c>
      <c r="G783">
        <v>1080</v>
      </c>
      <c r="H783">
        <v>3</v>
      </c>
      <c r="I783" t="s">
        <v>425</v>
      </c>
      <c r="J783" t="s">
        <v>427</v>
      </c>
      <c r="K783" t="s">
        <v>429</v>
      </c>
      <c r="L783">
        <v>1354</v>
      </c>
      <c r="N783">
        <v>1010</v>
      </c>
      <c r="O783" t="s">
        <v>39</v>
      </c>
      <c r="P783" t="s">
        <v>39</v>
      </c>
      <c r="Q783">
        <v>1</v>
      </c>
      <c r="W783">
        <v>0</v>
      </c>
      <c r="X783">
        <v>-61665733</v>
      </c>
      <c r="Y783">
        <f t="shared" si="379"/>
        <v>4.390244</v>
      </c>
      <c r="AA783">
        <v>55.37</v>
      </c>
      <c r="AB783">
        <v>0</v>
      </c>
      <c r="AC783">
        <v>0</v>
      </c>
      <c r="AD783">
        <v>0</v>
      </c>
      <c r="AE783">
        <v>9.58</v>
      </c>
      <c r="AF783">
        <v>0</v>
      </c>
      <c r="AG783">
        <v>0</v>
      </c>
      <c r="AH783">
        <v>0</v>
      </c>
      <c r="AI783">
        <v>5.78</v>
      </c>
      <c r="AJ783">
        <v>1</v>
      </c>
      <c r="AK783">
        <v>1</v>
      </c>
      <c r="AL783">
        <v>1</v>
      </c>
      <c r="AM783">
        <v>0</v>
      </c>
      <c r="AN783">
        <v>0</v>
      </c>
      <c r="AO783">
        <v>0</v>
      </c>
      <c r="AP783">
        <v>1</v>
      </c>
      <c r="AQ783">
        <v>0</v>
      </c>
      <c r="AR783">
        <v>0</v>
      </c>
      <c r="AS783" t="s">
        <v>3</v>
      </c>
      <c r="AT783">
        <v>4.390244</v>
      </c>
      <c r="AU783" t="s">
        <v>3</v>
      </c>
      <c r="AV783">
        <v>0</v>
      </c>
      <c r="AW783">
        <v>1</v>
      </c>
      <c r="AX783">
        <v>-1</v>
      </c>
      <c r="AY783">
        <v>0</v>
      </c>
      <c r="AZ783">
        <v>0</v>
      </c>
      <c r="BA783" t="s">
        <v>3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CV783">
        <v>0</v>
      </c>
      <c r="CW783">
        <v>0</v>
      </c>
      <c r="CX783">
        <f>ROUND(Y783*Source!I309,9)</f>
        <v>18.000000400000001</v>
      </c>
      <c r="CY783">
        <f t="shared" si="380"/>
        <v>55.37</v>
      </c>
      <c r="CZ783">
        <f t="shared" si="381"/>
        <v>9.58</v>
      </c>
      <c r="DA783">
        <f t="shared" si="382"/>
        <v>5.78</v>
      </c>
      <c r="DB783">
        <f t="shared" si="383"/>
        <v>42.06</v>
      </c>
      <c r="DC783">
        <f t="shared" si="384"/>
        <v>0</v>
      </c>
      <c r="DD783" t="s">
        <v>3</v>
      </c>
      <c r="DE783" t="s">
        <v>3</v>
      </c>
      <c r="DF783">
        <f t="shared" si="385"/>
        <v>996.66</v>
      </c>
      <c r="DG783">
        <f t="shared" si="386"/>
        <v>0</v>
      </c>
      <c r="DH783">
        <f t="shared" si="387"/>
        <v>0</v>
      </c>
      <c r="DI783">
        <f t="shared" si="378"/>
        <v>0</v>
      </c>
      <c r="DJ783">
        <f t="shared" si="388"/>
        <v>996.66</v>
      </c>
      <c r="DK783">
        <v>0</v>
      </c>
      <c r="DL783" t="s">
        <v>3</v>
      </c>
      <c r="DM783">
        <v>0</v>
      </c>
      <c r="DN783" t="s">
        <v>3</v>
      </c>
      <c r="DO783">
        <v>0</v>
      </c>
    </row>
    <row r="784" spans="1:119" x14ac:dyDescent="0.2">
      <c r="A784">
        <f>ROW(Source!A309)</f>
        <v>309</v>
      </c>
      <c r="B784">
        <v>59204059</v>
      </c>
      <c r="C784">
        <v>60527188</v>
      </c>
      <c r="D784">
        <v>58322727</v>
      </c>
      <c r="E784">
        <v>1</v>
      </c>
      <c r="F784">
        <v>1</v>
      </c>
      <c r="G784">
        <v>1080</v>
      </c>
      <c r="H784">
        <v>3</v>
      </c>
      <c r="I784" t="s">
        <v>204</v>
      </c>
      <c r="J784" t="s">
        <v>206</v>
      </c>
      <c r="K784" t="s">
        <v>205</v>
      </c>
      <c r="L784">
        <v>1354</v>
      </c>
      <c r="N784">
        <v>1010</v>
      </c>
      <c r="O784" t="s">
        <v>39</v>
      </c>
      <c r="P784" t="s">
        <v>39</v>
      </c>
      <c r="Q784">
        <v>1</v>
      </c>
      <c r="W784">
        <v>0</v>
      </c>
      <c r="X784">
        <v>-431848886</v>
      </c>
      <c r="Y784">
        <f t="shared" si="379"/>
        <v>104.8780488</v>
      </c>
      <c r="AA784">
        <v>114.94</v>
      </c>
      <c r="AB784">
        <v>0</v>
      </c>
      <c r="AC784">
        <v>0</v>
      </c>
      <c r="AD784">
        <v>0</v>
      </c>
      <c r="AE784">
        <v>64.94</v>
      </c>
      <c r="AF784">
        <v>0</v>
      </c>
      <c r="AG784">
        <v>0</v>
      </c>
      <c r="AH784">
        <v>0</v>
      </c>
      <c r="AI784">
        <v>1.77</v>
      </c>
      <c r="AJ784">
        <v>1</v>
      </c>
      <c r="AK784">
        <v>1</v>
      </c>
      <c r="AL784">
        <v>1</v>
      </c>
      <c r="AM784">
        <v>0</v>
      </c>
      <c r="AN784">
        <v>0</v>
      </c>
      <c r="AO784">
        <v>0</v>
      </c>
      <c r="AP784">
        <v>1</v>
      </c>
      <c r="AQ784">
        <v>0</v>
      </c>
      <c r="AR784">
        <v>0</v>
      </c>
      <c r="AS784" t="s">
        <v>3</v>
      </c>
      <c r="AT784">
        <v>104.8780488</v>
      </c>
      <c r="AU784" t="s">
        <v>3</v>
      </c>
      <c r="AV784">
        <v>0</v>
      </c>
      <c r="AW784">
        <v>1</v>
      </c>
      <c r="AX784">
        <v>-1</v>
      </c>
      <c r="AY784">
        <v>0</v>
      </c>
      <c r="AZ784">
        <v>0</v>
      </c>
      <c r="BA784" t="s">
        <v>3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CV784">
        <v>0</v>
      </c>
      <c r="CW784">
        <v>0</v>
      </c>
      <c r="CX784">
        <f>ROUND(Y784*Source!I309,9)</f>
        <v>430.00000008000001</v>
      </c>
      <c r="CY784">
        <f t="shared" si="380"/>
        <v>114.94</v>
      </c>
      <c r="CZ784">
        <f t="shared" si="381"/>
        <v>64.94</v>
      </c>
      <c r="DA784">
        <f t="shared" si="382"/>
        <v>1.77</v>
      </c>
      <c r="DB784">
        <f t="shared" si="383"/>
        <v>6810.78</v>
      </c>
      <c r="DC784">
        <f t="shared" si="384"/>
        <v>0</v>
      </c>
      <c r="DD784" t="s">
        <v>3</v>
      </c>
      <c r="DE784" t="s">
        <v>3</v>
      </c>
      <c r="DF784">
        <f t="shared" si="385"/>
        <v>49424.2</v>
      </c>
      <c r="DG784">
        <f t="shared" si="386"/>
        <v>0</v>
      </c>
      <c r="DH784">
        <f t="shared" si="387"/>
        <v>0</v>
      </c>
      <c r="DI784">
        <f t="shared" si="378"/>
        <v>0</v>
      </c>
      <c r="DJ784">
        <f t="shared" si="388"/>
        <v>49424.2</v>
      </c>
      <c r="DK784">
        <v>0</v>
      </c>
      <c r="DL784" t="s">
        <v>3</v>
      </c>
      <c r="DM784">
        <v>0</v>
      </c>
      <c r="DN784" t="s">
        <v>3</v>
      </c>
      <c r="DO784">
        <v>0</v>
      </c>
    </row>
    <row r="785" spans="1:119" x14ac:dyDescent="0.2">
      <c r="A785">
        <f>ROW(Source!A309)</f>
        <v>309</v>
      </c>
      <c r="B785">
        <v>59204059</v>
      </c>
      <c r="C785">
        <v>60527188</v>
      </c>
      <c r="D785">
        <v>58322733</v>
      </c>
      <c r="E785">
        <v>1</v>
      </c>
      <c r="F785">
        <v>1</v>
      </c>
      <c r="G785">
        <v>1080</v>
      </c>
      <c r="H785">
        <v>3</v>
      </c>
      <c r="I785" t="s">
        <v>416</v>
      </c>
      <c r="J785" t="s">
        <v>418</v>
      </c>
      <c r="K785" t="s">
        <v>417</v>
      </c>
      <c r="L785">
        <v>1354</v>
      </c>
      <c r="N785">
        <v>1010</v>
      </c>
      <c r="O785" t="s">
        <v>39</v>
      </c>
      <c r="P785" t="s">
        <v>39</v>
      </c>
      <c r="Q785">
        <v>1</v>
      </c>
      <c r="W785">
        <v>0</v>
      </c>
      <c r="X785">
        <v>-1760738286</v>
      </c>
      <c r="Y785">
        <f t="shared" si="379"/>
        <v>16.341463399999999</v>
      </c>
      <c r="AA785">
        <v>36.56</v>
      </c>
      <c r="AB785">
        <v>0</v>
      </c>
      <c r="AC785">
        <v>0</v>
      </c>
      <c r="AD785">
        <v>0</v>
      </c>
      <c r="AE785">
        <v>5.33</v>
      </c>
      <c r="AF785">
        <v>0</v>
      </c>
      <c r="AG785">
        <v>0</v>
      </c>
      <c r="AH785">
        <v>0</v>
      </c>
      <c r="AI785">
        <v>6.86</v>
      </c>
      <c r="AJ785">
        <v>1</v>
      </c>
      <c r="AK785">
        <v>1</v>
      </c>
      <c r="AL785">
        <v>1</v>
      </c>
      <c r="AM785">
        <v>0</v>
      </c>
      <c r="AN785">
        <v>0</v>
      </c>
      <c r="AO785">
        <v>0</v>
      </c>
      <c r="AP785">
        <v>1</v>
      </c>
      <c r="AQ785">
        <v>0</v>
      </c>
      <c r="AR785">
        <v>0</v>
      </c>
      <c r="AS785" t="s">
        <v>3</v>
      </c>
      <c r="AT785">
        <v>16.341463399999999</v>
      </c>
      <c r="AU785" t="s">
        <v>3</v>
      </c>
      <c r="AV785">
        <v>0</v>
      </c>
      <c r="AW785">
        <v>1</v>
      </c>
      <c r="AX785">
        <v>-1</v>
      </c>
      <c r="AY785">
        <v>0</v>
      </c>
      <c r="AZ785">
        <v>0</v>
      </c>
      <c r="BA785" t="s">
        <v>3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CV785">
        <v>0</v>
      </c>
      <c r="CW785">
        <v>0</v>
      </c>
      <c r="CX785">
        <f>ROUND(Y785*Source!I309,9)</f>
        <v>66.999999939999995</v>
      </c>
      <c r="CY785">
        <f t="shared" si="380"/>
        <v>36.56</v>
      </c>
      <c r="CZ785">
        <f t="shared" si="381"/>
        <v>5.33</v>
      </c>
      <c r="DA785">
        <f t="shared" si="382"/>
        <v>6.86</v>
      </c>
      <c r="DB785">
        <f t="shared" si="383"/>
        <v>87.1</v>
      </c>
      <c r="DC785">
        <f t="shared" si="384"/>
        <v>0</v>
      </c>
      <c r="DD785" t="s">
        <v>3</v>
      </c>
      <c r="DE785" t="s">
        <v>3</v>
      </c>
      <c r="DF785">
        <f t="shared" si="385"/>
        <v>2449.52</v>
      </c>
      <c r="DG785">
        <f t="shared" si="386"/>
        <v>0</v>
      </c>
      <c r="DH785">
        <f t="shared" si="387"/>
        <v>0</v>
      </c>
      <c r="DI785">
        <f t="shared" si="378"/>
        <v>0</v>
      </c>
      <c r="DJ785">
        <f t="shared" si="388"/>
        <v>2449.52</v>
      </c>
      <c r="DK785">
        <v>0</v>
      </c>
      <c r="DL785" t="s">
        <v>3</v>
      </c>
      <c r="DM785">
        <v>0</v>
      </c>
      <c r="DN785" t="s">
        <v>3</v>
      </c>
      <c r="DO785">
        <v>0</v>
      </c>
    </row>
    <row r="786" spans="1:119" x14ac:dyDescent="0.2">
      <c r="A786">
        <f>ROW(Source!A309)</f>
        <v>309</v>
      </c>
      <c r="B786">
        <v>59204059</v>
      </c>
      <c r="C786">
        <v>60527188</v>
      </c>
      <c r="D786">
        <v>58322733</v>
      </c>
      <c r="E786">
        <v>1</v>
      </c>
      <c r="F786">
        <v>1</v>
      </c>
      <c r="G786">
        <v>1080</v>
      </c>
      <c r="H786">
        <v>3</v>
      </c>
      <c r="I786" t="s">
        <v>416</v>
      </c>
      <c r="J786" t="s">
        <v>418</v>
      </c>
      <c r="K786" t="s">
        <v>431</v>
      </c>
      <c r="L786">
        <v>1354</v>
      </c>
      <c r="N786">
        <v>1010</v>
      </c>
      <c r="O786" t="s">
        <v>39</v>
      </c>
      <c r="P786" t="s">
        <v>39</v>
      </c>
      <c r="Q786">
        <v>1</v>
      </c>
      <c r="W786">
        <v>0</v>
      </c>
      <c r="X786">
        <v>1871626485</v>
      </c>
      <c r="Y786">
        <f t="shared" si="379"/>
        <v>4.390244</v>
      </c>
      <c r="AA786">
        <v>36.56</v>
      </c>
      <c r="AB786">
        <v>0</v>
      </c>
      <c r="AC786">
        <v>0</v>
      </c>
      <c r="AD786">
        <v>0</v>
      </c>
      <c r="AE786">
        <v>5.33</v>
      </c>
      <c r="AF786">
        <v>0</v>
      </c>
      <c r="AG786">
        <v>0</v>
      </c>
      <c r="AH786">
        <v>0</v>
      </c>
      <c r="AI786">
        <v>6.86</v>
      </c>
      <c r="AJ786">
        <v>1</v>
      </c>
      <c r="AK786">
        <v>1</v>
      </c>
      <c r="AL786">
        <v>1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0</v>
      </c>
      <c r="AS786" t="s">
        <v>3</v>
      </c>
      <c r="AT786">
        <v>4.390244</v>
      </c>
      <c r="AU786" t="s">
        <v>3</v>
      </c>
      <c r="AV786">
        <v>0</v>
      </c>
      <c r="AW786">
        <v>1</v>
      </c>
      <c r="AX786">
        <v>-1</v>
      </c>
      <c r="AY786">
        <v>0</v>
      </c>
      <c r="AZ786">
        <v>0</v>
      </c>
      <c r="BA786" t="s">
        <v>3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CV786">
        <v>0</v>
      </c>
      <c r="CW786">
        <v>0</v>
      </c>
      <c r="CX786">
        <f>ROUND(Y786*Source!I309,9)</f>
        <v>18.000000400000001</v>
      </c>
      <c r="CY786">
        <f t="shared" si="380"/>
        <v>36.56</v>
      </c>
      <c r="CZ786">
        <f t="shared" si="381"/>
        <v>5.33</v>
      </c>
      <c r="DA786">
        <f t="shared" si="382"/>
        <v>6.86</v>
      </c>
      <c r="DB786">
        <f t="shared" si="383"/>
        <v>23.4</v>
      </c>
      <c r="DC786">
        <f t="shared" si="384"/>
        <v>0</v>
      </c>
      <c r="DD786" t="s">
        <v>3</v>
      </c>
      <c r="DE786" t="s">
        <v>3</v>
      </c>
      <c r="DF786">
        <f t="shared" si="385"/>
        <v>658.08</v>
      </c>
      <c r="DG786">
        <f t="shared" si="386"/>
        <v>0</v>
      </c>
      <c r="DH786">
        <f t="shared" si="387"/>
        <v>0</v>
      </c>
      <c r="DI786">
        <f t="shared" si="378"/>
        <v>0</v>
      </c>
      <c r="DJ786">
        <f t="shared" si="388"/>
        <v>658.08</v>
      </c>
      <c r="DK786">
        <v>0</v>
      </c>
      <c r="DL786" t="s">
        <v>3</v>
      </c>
      <c r="DM786">
        <v>0</v>
      </c>
      <c r="DN786" t="s">
        <v>3</v>
      </c>
      <c r="DO786">
        <v>0</v>
      </c>
    </row>
    <row r="787" spans="1:119" x14ac:dyDescent="0.2">
      <c r="A787">
        <f>ROW(Source!A309)</f>
        <v>309</v>
      </c>
      <c r="B787">
        <v>59204059</v>
      </c>
      <c r="C787">
        <v>60527188</v>
      </c>
      <c r="D787">
        <v>58322735</v>
      </c>
      <c r="E787">
        <v>1</v>
      </c>
      <c r="F787">
        <v>1</v>
      </c>
      <c r="G787">
        <v>1080</v>
      </c>
      <c r="H787">
        <v>3</v>
      </c>
      <c r="I787" t="s">
        <v>410</v>
      </c>
      <c r="J787" t="s">
        <v>412</v>
      </c>
      <c r="K787" t="s">
        <v>411</v>
      </c>
      <c r="L787">
        <v>1354</v>
      </c>
      <c r="N787">
        <v>1010</v>
      </c>
      <c r="O787" t="s">
        <v>39</v>
      </c>
      <c r="P787" t="s">
        <v>39</v>
      </c>
      <c r="Q787">
        <v>1</v>
      </c>
      <c r="W787">
        <v>0</v>
      </c>
      <c r="X787">
        <v>-582606188</v>
      </c>
      <c r="Y787">
        <f t="shared" si="379"/>
        <v>2.4390244000000001</v>
      </c>
      <c r="AA787">
        <v>13.74</v>
      </c>
      <c r="AB787">
        <v>0</v>
      </c>
      <c r="AC787">
        <v>0</v>
      </c>
      <c r="AD787">
        <v>0</v>
      </c>
      <c r="AE787">
        <v>7.01</v>
      </c>
      <c r="AF787">
        <v>0</v>
      </c>
      <c r="AG787">
        <v>0</v>
      </c>
      <c r="AH787">
        <v>0</v>
      </c>
      <c r="AI787">
        <v>1.96</v>
      </c>
      <c r="AJ787">
        <v>1</v>
      </c>
      <c r="AK787">
        <v>1</v>
      </c>
      <c r="AL787">
        <v>1</v>
      </c>
      <c r="AM787">
        <v>0</v>
      </c>
      <c r="AN787">
        <v>0</v>
      </c>
      <c r="AO787">
        <v>0</v>
      </c>
      <c r="AP787">
        <v>1</v>
      </c>
      <c r="AQ787">
        <v>0</v>
      </c>
      <c r="AR787">
        <v>0</v>
      </c>
      <c r="AS787" t="s">
        <v>3</v>
      </c>
      <c r="AT787">
        <v>2.4390244000000001</v>
      </c>
      <c r="AU787" t="s">
        <v>3</v>
      </c>
      <c r="AV787">
        <v>0</v>
      </c>
      <c r="AW787">
        <v>1</v>
      </c>
      <c r="AX787">
        <v>-1</v>
      </c>
      <c r="AY787">
        <v>0</v>
      </c>
      <c r="AZ787">
        <v>0</v>
      </c>
      <c r="BA787" t="s">
        <v>3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CV787">
        <v>0</v>
      </c>
      <c r="CW787">
        <v>0</v>
      </c>
      <c r="CX787">
        <f>ROUND(Y787*Source!I309,9)</f>
        <v>10.00000004</v>
      </c>
      <c r="CY787">
        <f t="shared" si="380"/>
        <v>13.74</v>
      </c>
      <c r="CZ787">
        <f t="shared" si="381"/>
        <v>7.01</v>
      </c>
      <c r="DA787">
        <f t="shared" si="382"/>
        <v>1.96</v>
      </c>
      <c r="DB787">
        <f t="shared" si="383"/>
        <v>17.100000000000001</v>
      </c>
      <c r="DC787">
        <f t="shared" si="384"/>
        <v>0</v>
      </c>
      <c r="DD787" t="s">
        <v>3</v>
      </c>
      <c r="DE787" t="s">
        <v>3</v>
      </c>
      <c r="DF787">
        <f t="shared" si="385"/>
        <v>137.4</v>
      </c>
      <c r="DG787">
        <f t="shared" si="386"/>
        <v>0</v>
      </c>
      <c r="DH787">
        <f t="shared" si="387"/>
        <v>0</v>
      </c>
      <c r="DI787">
        <f t="shared" si="378"/>
        <v>0</v>
      </c>
      <c r="DJ787">
        <f t="shared" si="388"/>
        <v>137.4</v>
      </c>
      <c r="DK787">
        <v>0</v>
      </c>
      <c r="DL787" t="s">
        <v>3</v>
      </c>
      <c r="DM787">
        <v>0</v>
      </c>
      <c r="DN787" t="s">
        <v>3</v>
      </c>
      <c r="DO787">
        <v>0</v>
      </c>
    </row>
    <row r="788" spans="1:119" x14ac:dyDescent="0.2">
      <c r="A788">
        <f>ROW(Source!A309)</f>
        <v>309</v>
      </c>
      <c r="B788">
        <v>59204059</v>
      </c>
      <c r="C788">
        <v>60527188</v>
      </c>
      <c r="D788">
        <v>58322963</v>
      </c>
      <c r="E788">
        <v>1</v>
      </c>
      <c r="F788">
        <v>1</v>
      </c>
      <c r="G788">
        <v>1080</v>
      </c>
      <c r="H788">
        <v>3</v>
      </c>
      <c r="I788" t="s">
        <v>200</v>
      </c>
      <c r="J788" t="s">
        <v>202</v>
      </c>
      <c r="K788" t="s">
        <v>201</v>
      </c>
      <c r="L788">
        <v>1301</v>
      </c>
      <c r="N788">
        <v>1003</v>
      </c>
      <c r="O788" t="s">
        <v>34</v>
      </c>
      <c r="P788" t="s">
        <v>34</v>
      </c>
      <c r="Q788">
        <v>1</v>
      </c>
      <c r="W788">
        <v>0</v>
      </c>
      <c r="X788">
        <v>1488594295</v>
      </c>
      <c r="Y788">
        <f t="shared" si="379"/>
        <v>102.5</v>
      </c>
      <c r="AA788">
        <v>46.05</v>
      </c>
      <c r="AB788">
        <v>0</v>
      </c>
      <c r="AC788">
        <v>0</v>
      </c>
      <c r="AD788">
        <v>0</v>
      </c>
      <c r="AE788">
        <v>16.100000000000001</v>
      </c>
      <c r="AF788">
        <v>0</v>
      </c>
      <c r="AG788">
        <v>0</v>
      </c>
      <c r="AH788">
        <v>0</v>
      </c>
      <c r="AI788">
        <v>2.86</v>
      </c>
      <c r="AJ788">
        <v>1</v>
      </c>
      <c r="AK788">
        <v>1</v>
      </c>
      <c r="AL788">
        <v>1</v>
      </c>
      <c r="AM788">
        <v>0</v>
      </c>
      <c r="AN788">
        <v>0</v>
      </c>
      <c r="AO788">
        <v>0</v>
      </c>
      <c r="AP788">
        <v>1</v>
      </c>
      <c r="AQ788">
        <v>0</v>
      </c>
      <c r="AR788">
        <v>0</v>
      </c>
      <c r="AS788" t="s">
        <v>3</v>
      </c>
      <c r="AT788">
        <v>102.5</v>
      </c>
      <c r="AU788" t="s">
        <v>3</v>
      </c>
      <c r="AV788">
        <v>0</v>
      </c>
      <c r="AW788">
        <v>1</v>
      </c>
      <c r="AX788">
        <v>-1</v>
      </c>
      <c r="AY788">
        <v>0</v>
      </c>
      <c r="AZ788">
        <v>0</v>
      </c>
      <c r="BA788" t="s">
        <v>3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CV788">
        <v>0</v>
      </c>
      <c r="CW788">
        <v>0</v>
      </c>
      <c r="CX788">
        <f>ROUND(Y788*Source!I309,9)</f>
        <v>420.25</v>
      </c>
      <c r="CY788">
        <f t="shared" si="380"/>
        <v>46.05</v>
      </c>
      <c r="CZ788">
        <f t="shared" si="381"/>
        <v>16.100000000000001</v>
      </c>
      <c r="DA788">
        <f t="shared" si="382"/>
        <v>2.86</v>
      </c>
      <c r="DB788">
        <f t="shared" si="383"/>
        <v>1650.25</v>
      </c>
      <c r="DC788">
        <f t="shared" si="384"/>
        <v>0</v>
      </c>
      <c r="DD788" t="s">
        <v>3</v>
      </c>
      <c r="DE788" t="s">
        <v>3</v>
      </c>
      <c r="DF788">
        <f t="shared" si="385"/>
        <v>19352.509999999998</v>
      </c>
      <c r="DG788">
        <f t="shared" si="386"/>
        <v>0</v>
      </c>
      <c r="DH788">
        <f t="shared" si="387"/>
        <v>0</v>
      </c>
      <c r="DI788">
        <f t="shared" si="378"/>
        <v>0</v>
      </c>
      <c r="DJ788">
        <f t="shared" si="388"/>
        <v>19352.509999999998</v>
      </c>
      <c r="DK788">
        <v>0</v>
      </c>
      <c r="DL788" t="s">
        <v>3</v>
      </c>
      <c r="DM788">
        <v>0</v>
      </c>
      <c r="DN788" t="s">
        <v>3</v>
      </c>
      <c r="DO788">
        <v>0</v>
      </c>
    </row>
    <row r="789" spans="1:119" x14ac:dyDescent="0.2">
      <c r="A789">
        <f>ROW(Source!A309)</f>
        <v>309</v>
      </c>
      <c r="B789">
        <v>59204059</v>
      </c>
      <c r="C789">
        <v>60527188</v>
      </c>
      <c r="D789">
        <v>58323132</v>
      </c>
      <c r="E789">
        <v>1</v>
      </c>
      <c r="F789">
        <v>1</v>
      </c>
      <c r="G789">
        <v>1080</v>
      </c>
      <c r="H789">
        <v>3</v>
      </c>
      <c r="I789" t="s">
        <v>208</v>
      </c>
      <c r="J789" t="s">
        <v>210</v>
      </c>
      <c r="K789" t="s">
        <v>209</v>
      </c>
      <c r="L789">
        <v>1354</v>
      </c>
      <c r="N789">
        <v>1010</v>
      </c>
      <c r="O789" t="s">
        <v>39</v>
      </c>
      <c r="P789" t="s">
        <v>39</v>
      </c>
      <c r="Q789">
        <v>1</v>
      </c>
      <c r="W789">
        <v>0</v>
      </c>
      <c r="X789">
        <v>-1835303697</v>
      </c>
      <c r="Y789">
        <f t="shared" si="379"/>
        <v>17.073170699999999</v>
      </c>
      <c r="AA789">
        <v>22.99</v>
      </c>
      <c r="AB789">
        <v>0</v>
      </c>
      <c r="AC789">
        <v>0</v>
      </c>
      <c r="AD789">
        <v>0</v>
      </c>
      <c r="AE789">
        <v>5.41</v>
      </c>
      <c r="AF789">
        <v>0</v>
      </c>
      <c r="AG789">
        <v>0</v>
      </c>
      <c r="AH789">
        <v>0</v>
      </c>
      <c r="AI789">
        <v>4.25</v>
      </c>
      <c r="AJ789">
        <v>1</v>
      </c>
      <c r="AK789">
        <v>1</v>
      </c>
      <c r="AL789">
        <v>1</v>
      </c>
      <c r="AM789">
        <v>0</v>
      </c>
      <c r="AN789">
        <v>0</v>
      </c>
      <c r="AO789">
        <v>0</v>
      </c>
      <c r="AP789">
        <v>1</v>
      </c>
      <c r="AQ789">
        <v>0</v>
      </c>
      <c r="AR789">
        <v>0</v>
      </c>
      <c r="AS789" t="s">
        <v>3</v>
      </c>
      <c r="AT789">
        <v>17.073170699999999</v>
      </c>
      <c r="AU789" t="s">
        <v>3</v>
      </c>
      <c r="AV789">
        <v>0</v>
      </c>
      <c r="AW789">
        <v>1</v>
      </c>
      <c r="AX789">
        <v>-1</v>
      </c>
      <c r="AY789">
        <v>0</v>
      </c>
      <c r="AZ789">
        <v>0</v>
      </c>
      <c r="BA789" t="s">
        <v>3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CV789">
        <v>0</v>
      </c>
      <c r="CW789">
        <v>0</v>
      </c>
      <c r="CX789">
        <f>ROUND(Y789*Source!I309,9)</f>
        <v>69.999999869999996</v>
      </c>
      <c r="CY789">
        <f t="shared" si="380"/>
        <v>22.99</v>
      </c>
      <c r="CZ789">
        <f t="shared" si="381"/>
        <v>5.41</v>
      </c>
      <c r="DA789">
        <f t="shared" si="382"/>
        <v>4.25</v>
      </c>
      <c r="DB789">
        <f t="shared" si="383"/>
        <v>92.37</v>
      </c>
      <c r="DC789">
        <f t="shared" si="384"/>
        <v>0</v>
      </c>
      <c r="DD789" t="s">
        <v>3</v>
      </c>
      <c r="DE789" t="s">
        <v>3</v>
      </c>
      <c r="DF789">
        <f t="shared" si="385"/>
        <v>1609.3</v>
      </c>
      <c r="DG789">
        <f t="shared" si="386"/>
        <v>0</v>
      </c>
      <c r="DH789">
        <f t="shared" si="387"/>
        <v>0</v>
      </c>
      <c r="DI789">
        <f t="shared" si="378"/>
        <v>0</v>
      </c>
      <c r="DJ789">
        <f t="shared" si="388"/>
        <v>1609.3</v>
      </c>
      <c r="DK789">
        <v>0</v>
      </c>
      <c r="DL789" t="s">
        <v>3</v>
      </c>
      <c r="DM789">
        <v>0</v>
      </c>
      <c r="DN789" t="s">
        <v>3</v>
      </c>
      <c r="DO789">
        <v>0</v>
      </c>
    </row>
    <row r="790" spans="1:119" x14ac:dyDescent="0.2">
      <c r="A790">
        <f>ROW(Source!A309)</f>
        <v>309</v>
      </c>
      <c r="B790">
        <v>59204059</v>
      </c>
      <c r="C790">
        <v>60527188</v>
      </c>
      <c r="D790">
        <v>58323132</v>
      </c>
      <c r="E790">
        <v>1</v>
      </c>
      <c r="F790">
        <v>1</v>
      </c>
      <c r="G790">
        <v>1080</v>
      </c>
      <c r="H790">
        <v>3</v>
      </c>
      <c r="I790" t="s">
        <v>208</v>
      </c>
      <c r="J790" t="s">
        <v>210</v>
      </c>
      <c r="K790" t="s">
        <v>414</v>
      </c>
      <c r="L790">
        <v>1354</v>
      </c>
      <c r="N790">
        <v>1010</v>
      </c>
      <c r="O790" t="s">
        <v>39</v>
      </c>
      <c r="P790" t="s">
        <v>39</v>
      </c>
      <c r="Q790">
        <v>1</v>
      </c>
      <c r="W790">
        <v>0</v>
      </c>
      <c r="X790">
        <v>-79327792</v>
      </c>
      <c r="Y790">
        <f t="shared" si="379"/>
        <v>9.0243901999999991</v>
      </c>
      <c r="AA790">
        <v>22.99</v>
      </c>
      <c r="AB790">
        <v>0</v>
      </c>
      <c r="AC790">
        <v>0</v>
      </c>
      <c r="AD790">
        <v>0</v>
      </c>
      <c r="AE790">
        <v>5.41</v>
      </c>
      <c r="AF790">
        <v>0</v>
      </c>
      <c r="AG790">
        <v>0</v>
      </c>
      <c r="AH790">
        <v>0</v>
      </c>
      <c r="AI790">
        <v>4.25</v>
      </c>
      <c r="AJ790">
        <v>1</v>
      </c>
      <c r="AK790">
        <v>1</v>
      </c>
      <c r="AL790">
        <v>1</v>
      </c>
      <c r="AM790">
        <v>0</v>
      </c>
      <c r="AN790">
        <v>0</v>
      </c>
      <c r="AO790">
        <v>0</v>
      </c>
      <c r="AP790">
        <v>1</v>
      </c>
      <c r="AQ790">
        <v>0</v>
      </c>
      <c r="AR790">
        <v>0</v>
      </c>
      <c r="AS790" t="s">
        <v>3</v>
      </c>
      <c r="AT790">
        <v>9.0243901999999991</v>
      </c>
      <c r="AU790" t="s">
        <v>3</v>
      </c>
      <c r="AV790">
        <v>0</v>
      </c>
      <c r="AW790">
        <v>1</v>
      </c>
      <c r="AX790">
        <v>-1</v>
      </c>
      <c r="AY790">
        <v>0</v>
      </c>
      <c r="AZ790">
        <v>0</v>
      </c>
      <c r="BA790" t="s">
        <v>3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CV790">
        <v>0</v>
      </c>
      <c r="CW790">
        <v>0</v>
      </c>
      <c r="CX790">
        <f>ROUND(Y790*Source!I309,9)</f>
        <v>36.999999819999999</v>
      </c>
      <c r="CY790">
        <f t="shared" si="380"/>
        <v>22.99</v>
      </c>
      <c r="CZ790">
        <f t="shared" si="381"/>
        <v>5.41</v>
      </c>
      <c r="DA790">
        <f t="shared" si="382"/>
        <v>4.25</v>
      </c>
      <c r="DB790">
        <f t="shared" si="383"/>
        <v>48.82</v>
      </c>
      <c r="DC790">
        <f t="shared" si="384"/>
        <v>0</v>
      </c>
      <c r="DD790" t="s">
        <v>3</v>
      </c>
      <c r="DE790" t="s">
        <v>3</v>
      </c>
      <c r="DF790">
        <f t="shared" si="385"/>
        <v>850.63</v>
      </c>
      <c r="DG790">
        <f t="shared" si="386"/>
        <v>0</v>
      </c>
      <c r="DH790">
        <f t="shared" si="387"/>
        <v>0</v>
      </c>
      <c r="DI790">
        <f t="shared" si="378"/>
        <v>0</v>
      </c>
      <c r="DJ790">
        <f t="shared" si="388"/>
        <v>850.63</v>
      </c>
      <c r="DK790">
        <v>0</v>
      </c>
      <c r="DL790" t="s">
        <v>3</v>
      </c>
      <c r="DM790">
        <v>0</v>
      </c>
      <c r="DN790" t="s">
        <v>3</v>
      </c>
      <c r="DO790">
        <v>0</v>
      </c>
    </row>
    <row r="791" spans="1:119" x14ac:dyDescent="0.2">
      <c r="A791">
        <f>ROW(Source!A309)</f>
        <v>309</v>
      </c>
      <c r="B791">
        <v>59204059</v>
      </c>
      <c r="C791">
        <v>60527188</v>
      </c>
      <c r="D791">
        <v>58323149</v>
      </c>
      <c r="E791">
        <v>1</v>
      </c>
      <c r="F791">
        <v>1</v>
      </c>
      <c r="G791">
        <v>1080</v>
      </c>
      <c r="H791">
        <v>3</v>
      </c>
      <c r="I791" t="s">
        <v>405</v>
      </c>
      <c r="J791" t="s">
        <v>407</v>
      </c>
      <c r="K791" t="s">
        <v>406</v>
      </c>
      <c r="L791">
        <v>1354</v>
      </c>
      <c r="N791">
        <v>1010</v>
      </c>
      <c r="O791" t="s">
        <v>39</v>
      </c>
      <c r="P791" t="s">
        <v>39</v>
      </c>
      <c r="Q791">
        <v>1</v>
      </c>
      <c r="W791">
        <v>0</v>
      </c>
      <c r="X791">
        <v>619686310</v>
      </c>
      <c r="Y791">
        <f t="shared" si="379"/>
        <v>14.634146299999999</v>
      </c>
      <c r="AA791">
        <v>14.47</v>
      </c>
      <c r="AB791">
        <v>0</v>
      </c>
      <c r="AC791">
        <v>0</v>
      </c>
      <c r="AD791">
        <v>0</v>
      </c>
      <c r="AE791">
        <v>3.87</v>
      </c>
      <c r="AF791">
        <v>0</v>
      </c>
      <c r="AG791">
        <v>0</v>
      </c>
      <c r="AH791">
        <v>0</v>
      </c>
      <c r="AI791">
        <v>3.74</v>
      </c>
      <c r="AJ791">
        <v>1</v>
      </c>
      <c r="AK791">
        <v>1</v>
      </c>
      <c r="AL791">
        <v>1</v>
      </c>
      <c r="AM791">
        <v>0</v>
      </c>
      <c r="AN791">
        <v>0</v>
      </c>
      <c r="AO791">
        <v>0</v>
      </c>
      <c r="AP791">
        <v>1</v>
      </c>
      <c r="AQ791">
        <v>0</v>
      </c>
      <c r="AR791">
        <v>0</v>
      </c>
      <c r="AS791" t="s">
        <v>3</v>
      </c>
      <c r="AT791">
        <v>14.634146299999999</v>
      </c>
      <c r="AU791" t="s">
        <v>3</v>
      </c>
      <c r="AV791">
        <v>0</v>
      </c>
      <c r="AW791">
        <v>1</v>
      </c>
      <c r="AX791">
        <v>-1</v>
      </c>
      <c r="AY791">
        <v>0</v>
      </c>
      <c r="AZ791">
        <v>0</v>
      </c>
      <c r="BA791" t="s">
        <v>3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CV791">
        <v>0</v>
      </c>
      <c r="CW791">
        <v>0</v>
      </c>
      <c r="CX791">
        <f>ROUND(Y791*Source!I309,9)</f>
        <v>59.99999983</v>
      </c>
      <c r="CY791">
        <f t="shared" si="380"/>
        <v>14.47</v>
      </c>
      <c r="CZ791">
        <f t="shared" si="381"/>
        <v>3.87</v>
      </c>
      <c r="DA791">
        <f t="shared" si="382"/>
        <v>3.74</v>
      </c>
      <c r="DB791">
        <f t="shared" si="383"/>
        <v>56.63</v>
      </c>
      <c r="DC791">
        <f t="shared" si="384"/>
        <v>0</v>
      </c>
      <c r="DD791" t="s">
        <v>3</v>
      </c>
      <c r="DE791" t="s">
        <v>3</v>
      </c>
      <c r="DF791">
        <f t="shared" si="385"/>
        <v>868.2</v>
      </c>
      <c r="DG791">
        <f t="shared" si="386"/>
        <v>0</v>
      </c>
      <c r="DH791">
        <f t="shared" si="387"/>
        <v>0</v>
      </c>
      <c r="DI791">
        <f t="shared" si="378"/>
        <v>0</v>
      </c>
      <c r="DJ791">
        <f t="shared" si="388"/>
        <v>868.2</v>
      </c>
      <c r="DK791">
        <v>0</v>
      </c>
      <c r="DL791" t="s">
        <v>3</v>
      </c>
      <c r="DM791">
        <v>0</v>
      </c>
      <c r="DN791" t="s">
        <v>3</v>
      </c>
      <c r="DO791">
        <v>0</v>
      </c>
    </row>
    <row r="792" spans="1:119" x14ac:dyDescent="0.2">
      <c r="A792">
        <f>ROW(Source!A309)</f>
        <v>309</v>
      </c>
      <c r="B792">
        <v>59204059</v>
      </c>
      <c r="C792">
        <v>60527188</v>
      </c>
      <c r="D792">
        <v>58319197</v>
      </c>
      <c r="E792">
        <v>1</v>
      </c>
      <c r="F792">
        <v>1</v>
      </c>
      <c r="G792">
        <v>1080</v>
      </c>
      <c r="H792">
        <v>3</v>
      </c>
      <c r="I792" t="s">
        <v>216</v>
      </c>
      <c r="J792" t="s">
        <v>218</v>
      </c>
      <c r="K792" t="s">
        <v>217</v>
      </c>
      <c r="L792">
        <v>1354</v>
      </c>
      <c r="N792">
        <v>1010</v>
      </c>
      <c r="O792" t="s">
        <v>39</v>
      </c>
      <c r="P792" t="s">
        <v>39</v>
      </c>
      <c r="Q792">
        <v>1</v>
      </c>
      <c r="W792">
        <v>0</v>
      </c>
      <c r="X792">
        <v>726132467</v>
      </c>
      <c r="Y792">
        <f t="shared" si="379"/>
        <v>1.05</v>
      </c>
      <c r="AA792">
        <v>82.5</v>
      </c>
      <c r="AB792">
        <v>0</v>
      </c>
      <c r="AC792">
        <v>0</v>
      </c>
      <c r="AD792">
        <v>0</v>
      </c>
      <c r="AE792">
        <v>11.82</v>
      </c>
      <c r="AF792">
        <v>0</v>
      </c>
      <c r="AG792">
        <v>0</v>
      </c>
      <c r="AH792">
        <v>0</v>
      </c>
      <c r="AI792">
        <v>6.98</v>
      </c>
      <c r="AJ792">
        <v>1</v>
      </c>
      <c r="AK792">
        <v>1</v>
      </c>
      <c r="AL792">
        <v>1</v>
      </c>
      <c r="AM792">
        <v>0</v>
      </c>
      <c r="AN792">
        <v>0</v>
      </c>
      <c r="AO792">
        <v>0</v>
      </c>
      <c r="AP792">
        <v>1</v>
      </c>
      <c r="AQ792">
        <v>0</v>
      </c>
      <c r="AR792">
        <v>0</v>
      </c>
      <c r="AS792" t="s">
        <v>3</v>
      </c>
      <c r="AT792">
        <v>1.05</v>
      </c>
      <c r="AU792" t="s">
        <v>3</v>
      </c>
      <c r="AV792">
        <v>0</v>
      </c>
      <c r="AW792">
        <v>1</v>
      </c>
      <c r="AX792">
        <v>-1</v>
      </c>
      <c r="AY792">
        <v>0</v>
      </c>
      <c r="AZ792">
        <v>0</v>
      </c>
      <c r="BA792" t="s">
        <v>3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CV792">
        <v>0</v>
      </c>
      <c r="CW792">
        <v>0</v>
      </c>
      <c r="CX792">
        <f>ROUND(Y792*Source!I309,9)</f>
        <v>4.3049999999999997</v>
      </c>
      <c r="CY792">
        <f t="shared" si="380"/>
        <v>82.5</v>
      </c>
      <c r="CZ792">
        <f t="shared" si="381"/>
        <v>11.82</v>
      </c>
      <c r="DA792">
        <f t="shared" si="382"/>
        <v>6.98</v>
      </c>
      <c r="DB792">
        <f t="shared" si="383"/>
        <v>12.41</v>
      </c>
      <c r="DC792">
        <f t="shared" si="384"/>
        <v>0</v>
      </c>
      <c r="DD792" t="s">
        <v>3</v>
      </c>
      <c r="DE792" t="s">
        <v>3</v>
      </c>
      <c r="DF792">
        <f t="shared" si="385"/>
        <v>355.16</v>
      </c>
      <c r="DG792">
        <f t="shared" si="386"/>
        <v>0</v>
      </c>
      <c r="DH792">
        <f t="shared" si="387"/>
        <v>0</v>
      </c>
      <c r="DI792">
        <f t="shared" si="378"/>
        <v>0</v>
      </c>
      <c r="DJ792">
        <f t="shared" si="388"/>
        <v>355.16</v>
      </c>
      <c r="DK792">
        <v>0</v>
      </c>
      <c r="DL792" t="s">
        <v>3</v>
      </c>
      <c r="DM792">
        <v>0</v>
      </c>
      <c r="DN792" t="s">
        <v>3</v>
      </c>
      <c r="DO792">
        <v>0</v>
      </c>
    </row>
    <row r="793" spans="1:119" x14ac:dyDescent="0.2">
      <c r="A793">
        <f>ROW(Source!A338)</f>
        <v>338</v>
      </c>
      <c r="B793">
        <v>59204062</v>
      </c>
      <c r="C793">
        <v>60527238</v>
      </c>
      <c r="D793">
        <v>58266404</v>
      </c>
      <c r="E793">
        <v>1080</v>
      </c>
      <c r="F793">
        <v>1</v>
      </c>
      <c r="G793">
        <v>1080</v>
      </c>
      <c r="H793">
        <v>1</v>
      </c>
      <c r="I793" t="s">
        <v>859</v>
      </c>
      <c r="J793" t="s">
        <v>3</v>
      </c>
      <c r="K793" t="s">
        <v>860</v>
      </c>
      <c r="L793">
        <v>1191</v>
      </c>
      <c r="N793">
        <v>1013</v>
      </c>
      <c r="O793" t="s">
        <v>861</v>
      </c>
      <c r="P793" t="s">
        <v>861</v>
      </c>
      <c r="Q793">
        <v>1</v>
      </c>
      <c r="W793">
        <v>0</v>
      </c>
      <c r="X793">
        <v>476480486</v>
      </c>
      <c r="Y793">
        <f>((AT793*1.15)*1.1)</f>
        <v>17.811200000000003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1</v>
      </c>
      <c r="AK793">
        <v>1</v>
      </c>
      <c r="AL793">
        <v>1</v>
      </c>
      <c r="AM793">
        <v>-2</v>
      </c>
      <c r="AN793">
        <v>0</v>
      </c>
      <c r="AO793">
        <v>1</v>
      </c>
      <c r="AP793">
        <v>1</v>
      </c>
      <c r="AQ793">
        <v>0</v>
      </c>
      <c r="AR793">
        <v>0</v>
      </c>
      <c r="AS793" t="s">
        <v>3</v>
      </c>
      <c r="AT793">
        <v>14.08</v>
      </c>
      <c r="AU793" t="s">
        <v>26</v>
      </c>
      <c r="AV793">
        <v>1</v>
      </c>
      <c r="AW793">
        <v>2</v>
      </c>
      <c r="AX793">
        <v>60527253</v>
      </c>
      <c r="AY793">
        <v>1</v>
      </c>
      <c r="AZ793">
        <v>0</v>
      </c>
      <c r="BA793">
        <v>795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CU793">
        <f>ROUND(AT793*Source!I338*AH793*AL793,2)</f>
        <v>0</v>
      </c>
      <c r="CV793">
        <f>ROUND(Y793*Source!I338,9)</f>
        <v>19.592320000000001</v>
      </c>
      <c r="CW793">
        <v>0</v>
      </c>
      <c r="CX793">
        <f>ROUND(Y793*Source!I338,9)</f>
        <v>19.592320000000001</v>
      </c>
      <c r="CY793">
        <f>AD793</f>
        <v>0</v>
      </c>
      <c r="CZ793">
        <f>AH793</f>
        <v>0</v>
      </c>
      <c r="DA793">
        <f>AL793</f>
        <v>1</v>
      </c>
      <c r="DB793">
        <f>ROUND(((ROUND(AT793*CZ793,2)*1.15)*1.1),6)</f>
        <v>0</v>
      </c>
      <c r="DC793">
        <f>ROUND(((ROUND(AT793*AG793,2)*1.15)*1.1),6)</f>
        <v>0</v>
      </c>
      <c r="DD793" t="s">
        <v>3</v>
      </c>
      <c r="DE793" t="s">
        <v>3</v>
      </c>
      <c r="DF793">
        <f t="shared" ref="DF793:DF811" si="389">ROUND(ROUND(AE793,2)*CX793,2)</f>
        <v>0</v>
      </c>
      <c r="DG793">
        <f t="shared" si="386"/>
        <v>0</v>
      </c>
      <c r="DH793">
        <f t="shared" si="387"/>
        <v>0</v>
      </c>
      <c r="DI793">
        <f t="shared" si="378"/>
        <v>0</v>
      </c>
      <c r="DJ793">
        <f>DI793</f>
        <v>0</v>
      </c>
      <c r="DK793">
        <v>0</v>
      </c>
      <c r="DL793" t="s">
        <v>3</v>
      </c>
      <c r="DM793">
        <v>0</v>
      </c>
      <c r="DN793" t="s">
        <v>3</v>
      </c>
      <c r="DO793">
        <v>0</v>
      </c>
    </row>
    <row r="794" spans="1:119" x14ac:dyDescent="0.2">
      <c r="A794">
        <f>ROW(Source!A338)</f>
        <v>338</v>
      </c>
      <c r="B794">
        <v>59204062</v>
      </c>
      <c r="C794">
        <v>60527238</v>
      </c>
      <c r="D794">
        <v>58340234</v>
      </c>
      <c r="E794">
        <v>1</v>
      </c>
      <c r="F794">
        <v>1</v>
      </c>
      <c r="G794">
        <v>1080</v>
      </c>
      <c r="H794">
        <v>2</v>
      </c>
      <c r="I794" t="s">
        <v>920</v>
      </c>
      <c r="J794" t="s">
        <v>921</v>
      </c>
      <c r="K794" t="s">
        <v>922</v>
      </c>
      <c r="L794">
        <v>1368</v>
      </c>
      <c r="N794">
        <v>1011</v>
      </c>
      <c r="O794" t="s">
        <v>865</v>
      </c>
      <c r="P794" t="s">
        <v>865</v>
      </c>
      <c r="Q794">
        <v>1</v>
      </c>
      <c r="W794">
        <v>0</v>
      </c>
      <c r="X794">
        <v>2123069689</v>
      </c>
      <c r="Y794">
        <f>((AT794*1.25)*1.1)</f>
        <v>2.8187500000000001</v>
      </c>
      <c r="AA794">
        <v>0</v>
      </c>
      <c r="AB794">
        <v>6.17</v>
      </c>
      <c r="AC794">
        <v>0</v>
      </c>
      <c r="AD794">
        <v>0</v>
      </c>
      <c r="AE794">
        <v>0</v>
      </c>
      <c r="AF794">
        <v>5.78</v>
      </c>
      <c r="AG794">
        <v>0</v>
      </c>
      <c r="AH794">
        <v>0</v>
      </c>
      <c r="AI794">
        <v>1</v>
      </c>
      <c r="AJ794">
        <v>1</v>
      </c>
      <c r="AK794">
        <v>1</v>
      </c>
      <c r="AL794">
        <v>1</v>
      </c>
      <c r="AM794">
        <v>-2</v>
      </c>
      <c r="AN794">
        <v>0</v>
      </c>
      <c r="AO794">
        <v>1</v>
      </c>
      <c r="AP794">
        <v>1</v>
      </c>
      <c r="AQ794">
        <v>0</v>
      </c>
      <c r="AR794">
        <v>0</v>
      </c>
      <c r="AS794" t="s">
        <v>3</v>
      </c>
      <c r="AT794">
        <v>2.0499999999999998</v>
      </c>
      <c r="AU794" t="s">
        <v>866</v>
      </c>
      <c r="AV794">
        <v>0</v>
      </c>
      <c r="AW794">
        <v>2</v>
      </c>
      <c r="AX794">
        <v>60527254</v>
      </c>
      <c r="AY794">
        <v>1</v>
      </c>
      <c r="AZ794">
        <v>0</v>
      </c>
      <c r="BA794">
        <v>796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CV794">
        <v>0</v>
      </c>
      <c r="CW794">
        <f>ROUND(Y794*Source!I338*DO794,9)</f>
        <v>0</v>
      </c>
      <c r="CX794">
        <f>ROUND(Y794*Source!I338,9)</f>
        <v>3.100625</v>
      </c>
      <c r="CY794">
        <f>AB794</f>
        <v>6.17</v>
      </c>
      <c r="CZ794">
        <f>AF794</f>
        <v>5.78</v>
      </c>
      <c r="DA794">
        <f>AJ794</f>
        <v>1</v>
      </c>
      <c r="DB794">
        <f>ROUND(((ROUND(AT794*CZ794,2)*1.25)*1.1),6)</f>
        <v>16.293749999999999</v>
      </c>
      <c r="DC794">
        <f>ROUND(((ROUND(AT794*AG794,2)*1.25)*1.1),6)</f>
        <v>0</v>
      </c>
      <c r="DD794" t="s">
        <v>3</v>
      </c>
      <c r="DE794" t="s">
        <v>3</v>
      </c>
      <c r="DF794">
        <f t="shared" si="389"/>
        <v>0</v>
      </c>
      <c r="DG794">
        <f t="shared" si="386"/>
        <v>17.920000000000002</v>
      </c>
      <c r="DH794">
        <f t="shared" si="387"/>
        <v>0</v>
      </c>
      <c r="DI794">
        <f t="shared" si="378"/>
        <v>0</v>
      </c>
      <c r="DJ794">
        <f>DG794</f>
        <v>17.920000000000002</v>
      </c>
      <c r="DK794">
        <v>0</v>
      </c>
      <c r="DL794" t="s">
        <v>3</v>
      </c>
      <c r="DM794">
        <v>0</v>
      </c>
      <c r="DN794" t="s">
        <v>3</v>
      </c>
      <c r="DO794">
        <v>0</v>
      </c>
    </row>
    <row r="795" spans="1:119" x14ac:dyDescent="0.2">
      <c r="A795">
        <f>ROW(Source!A338)</f>
        <v>338</v>
      </c>
      <c r="B795">
        <v>59204062</v>
      </c>
      <c r="C795">
        <v>60527238</v>
      </c>
      <c r="D795">
        <v>58340578</v>
      </c>
      <c r="E795">
        <v>1</v>
      </c>
      <c r="F795">
        <v>1</v>
      </c>
      <c r="G795">
        <v>1080</v>
      </c>
      <c r="H795">
        <v>2</v>
      </c>
      <c r="I795" t="s">
        <v>862</v>
      </c>
      <c r="J795" t="s">
        <v>863</v>
      </c>
      <c r="K795" t="s">
        <v>864</v>
      </c>
      <c r="L795">
        <v>1368</v>
      </c>
      <c r="N795">
        <v>1011</v>
      </c>
      <c r="O795" t="s">
        <v>865</v>
      </c>
      <c r="P795" t="s">
        <v>865</v>
      </c>
      <c r="Q795">
        <v>1</v>
      </c>
      <c r="W795">
        <v>0</v>
      </c>
      <c r="X795">
        <v>-1985943078</v>
      </c>
      <c r="Y795">
        <f>((AT795*1.25)*1.1)</f>
        <v>8.2500000000000004E-2</v>
      </c>
      <c r="AA795">
        <v>0</v>
      </c>
      <c r="AB795">
        <v>88.67</v>
      </c>
      <c r="AC795">
        <v>13.47</v>
      </c>
      <c r="AD795">
        <v>0</v>
      </c>
      <c r="AE795">
        <v>0</v>
      </c>
      <c r="AF795">
        <v>83.1</v>
      </c>
      <c r="AG795">
        <v>12.62</v>
      </c>
      <c r="AH795">
        <v>0</v>
      </c>
      <c r="AI795">
        <v>1</v>
      </c>
      <c r="AJ795">
        <v>1</v>
      </c>
      <c r="AK795">
        <v>1</v>
      </c>
      <c r="AL795">
        <v>1</v>
      </c>
      <c r="AM795">
        <v>-2</v>
      </c>
      <c r="AN795">
        <v>0</v>
      </c>
      <c r="AO795">
        <v>1</v>
      </c>
      <c r="AP795">
        <v>1</v>
      </c>
      <c r="AQ795">
        <v>0</v>
      </c>
      <c r="AR795">
        <v>0</v>
      </c>
      <c r="AS795" t="s">
        <v>3</v>
      </c>
      <c r="AT795">
        <v>0.06</v>
      </c>
      <c r="AU795" t="s">
        <v>866</v>
      </c>
      <c r="AV795">
        <v>0</v>
      </c>
      <c r="AW795">
        <v>2</v>
      </c>
      <c r="AX795">
        <v>60527255</v>
      </c>
      <c r="AY795">
        <v>1</v>
      </c>
      <c r="AZ795">
        <v>0</v>
      </c>
      <c r="BA795">
        <v>797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CV795">
        <v>0</v>
      </c>
      <c r="CW795">
        <f>ROUND(Y795*Source!I338*DO795,9)</f>
        <v>1.145265</v>
      </c>
      <c r="CX795">
        <f>ROUND(Y795*Source!I338,9)</f>
        <v>9.0749999999999997E-2</v>
      </c>
      <c r="CY795">
        <f>AB795</f>
        <v>88.67</v>
      </c>
      <c r="CZ795">
        <f>AF795</f>
        <v>83.1</v>
      </c>
      <c r="DA795">
        <f>AJ795</f>
        <v>1</v>
      </c>
      <c r="DB795">
        <f>ROUND(((ROUND(AT795*CZ795,2)*1.25)*1.1),6)</f>
        <v>6.8612500000000001</v>
      </c>
      <c r="DC795">
        <f>ROUND(((ROUND(AT795*AG795,2)*1.25)*1.1),6)</f>
        <v>1.0449999999999999</v>
      </c>
      <c r="DD795" t="s">
        <v>3</v>
      </c>
      <c r="DE795" t="s">
        <v>3</v>
      </c>
      <c r="DF795">
        <f t="shared" si="389"/>
        <v>0</v>
      </c>
      <c r="DG795">
        <f t="shared" si="386"/>
        <v>7.54</v>
      </c>
      <c r="DH795">
        <f t="shared" si="387"/>
        <v>1.1499999999999999</v>
      </c>
      <c r="DI795">
        <f t="shared" si="378"/>
        <v>0</v>
      </c>
      <c r="DJ795">
        <f>DG795</f>
        <v>7.54</v>
      </c>
      <c r="DK795">
        <v>0</v>
      </c>
      <c r="DL795" t="s">
        <v>867</v>
      </c>
      <c r="DM795">
        <v>0</v>
      </c>
      <c r="DN795" t="s">
        <v>861</v>
      </c>
      <c r="DO795">
        <v>12.62</v>
      </c>
    </row>
    <row r="796" spans="1:119" x14ac:dyDescent="0.2">
      <c r="A796">
        <f>ROW(Source!A338)</f>
        <v>338</v>
      </c>
      <c r="B796">
        <v>59204062</v>
      </c>
      <c r="C796">
        <v>60527238</v>
      </c>
      <c r="D796">
        <v>58340630</v>
      </c>
      <c r="E796">
        <v>1</v>
      </c>
      <c r="F796">
        <v>1</v>
      </c>
      <c r="G796">
        <v>1080</v>
      </c>
      <c r="H796">
        <v>2</v>
      </c>
      <c r="I796" t="s">
        <v>923</v>
      </c>
      <c r="J796" t="s">
        <v>924</v>
      </c>
      <c r="K796" t="s">
        <v>925</v>
      </c>
      <c r="L796">
        <v>1368</v>
      </c>
      <c r="N796">
        <v>1011</v>
      </c>
      <c r="O796" t="s">
        <v>865</v>
      </c>
      <c r="P796" t="s">
        <v>865</v>
      </c>
      <c r="Q796">
        <v>1</v>
      </c>
      <c r="W796">
        <v>0</v>
      </c>
      <c r="X796">
        <v>1387779639</v>
      </c>
      <c r="Y796">
        <f>((AT796*1.25)*1.1)</f>
        <v>3.3000000000000003</v>
      </c>
      <c r="AA796">
        <v>0</v>
      </c>
      <c r="AB796">
        <v>0.82</v>
      </c>
      <c r="AC796">
        <v>0</v>
      </c>
      <c r="AD796">
        <v>0</v>
      </c>
      <c r="AE796">
        <v>0</v>
      </c>
      <c r="AF796">
        <v>0.77</v>
      </c>
      <c r="AG796">
        <v>0</v>
      </c>
      <c r="AH796">
        <v>0</v>
      </c>
      <c r="AI796">
        <v>1</v>
      </c>
      <c r="AJ796">
        <v>1</v>
      </c>
      <c r="AK796">
        <v>1</v>
      </c>
      <c r="AL796">
        <v>1</v>
      </c>
      <c r="AM796">
        <v>-2</v>
      </c>
      <c r="AN796">
        <v>0</v>
      </c>
      <c r="AO796">
        <v>1</v>
      </c>
      <c r="AP796">
        <v>1</v>
      </c>
      <c r="AQ796">
        <v>0</v>
      </c>
      <c r="AR796">
        <v>0</v>
      </c>
      <c r="AS796" t="s">
        <v>3</v>
      </c>
      <c r="AT796">
        <v>2.4</v>
      </c>
      <c r="AU796" t="s">
        <v>866</v>
      </c>
      <c r="AV796">
        <v>0</v>
      </c>
      <c r="AW796">
        <v>2</v>
      </c>
      <c r="AX796">
        <v>60527256</v>
      </c>
      <c r="AY796">
        <v>1</v>
      </c>
      <c r="AZ796">
        <v>0</v>
      </c>
      <c r="BA796">
        <v>798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CV796">
        <v>0</v>
      </c>
      <c r="CW796">
        <f>ROUND(Y796*Source!I338*DO796,9)</f>
        <v>0</v>
      </c>
      <c r="CX796">
        <f>ROUND(Y796*Source!I338,9)</f>
        <v>3.63</v>
      </c>
      <c r="CY796">
        <f>AB796</f>
        <v>0.82</v>
      </c>
      <c r="CZ796">
        <f>AF796</f>
        <v>0.77</v>
      </c>
      <c r="DA796">
        <f>AJ796</f>
        <v>1</v>
      </c>
      <c r="DB796">
        <f>ROUND(((ROUND(AT796*CZ796,2)*1.25)*1.1),6)</f>
        <v>2.5437500000000002</v>
      </c>
      <c r="DC796">
        <f>ROUND(((ROUND(AT796*AG796,2)*1.25)*1.1),6)</f>
        <v>0</v>
      </c>
      <c r="DD796" t="s">
        <v>3</v>
      </c>
      <c r="DE796" t="s">
        <v>3</v>
      </c>
      <c r="DF796">
        <f t="shared" si="389"/>
        <v>0</v>
      </c>
      <c r="DG796">
        <f t="shared" si="386"/>
        <v>2.8</v>
      </c>
      <c r="DH796">
        <f t="shared" si="387"/>
        <v>0</v>
      </c>
      <c r="DI796">
        <f t="shared" si="378"/>
        <v>0</v>
      </c>
      <c r="DJ796">
        <f>DG796</f>
        <v>2.8</v>
      </c>
      <c r="DK796">
        <v>0</v>
      </c>
      <c r="DL796" t="s">
        <v>3</v>
      </c>
      <c r="DM796">
        <v>0</v>
      </c>
      <c r="DN796" t="s">
        <v>3</v>
      </c>
      <c r="DO796">
        <v>0</v>
      </c>
    </row>
    <row r="797" spans="1:119" x14ac:dyDescent="0.2">
      <c r="A797">
        <f>ROW(Source!A338)</f>
        <v>338</v>
      </c>
      <c r="B797">
        <v>59204062</v>
      </c>
      <c r="C797">
        <v>60527238</v>
      </c>
      <c r="D797">
        <v>58340663</v>
      </c>
      <c r="E797">
        <v>1</v>
      </c>
      <c r="F797">
        <v>1</v>
      </c>
      <c r="G797">
        <v>1080</v>
      </c>
      <c r="H797">
        <v>2</v>
      </c>
      <c r="I797" t="s">
        <v>926</v>
      </c>
      <c r="J797" t="s">
        <v>927</v>
      </c>
      <c r="K797" t="s">
        <v>928</v>
      </c>
      <c r="L797">
        <v>1368</v>
      </c>
      <c r="N797">
        <v>1011</v>
      </c>
      <c r="O797" t="s">
        <v>865</v>
      </c>
      <c r="P797" t="s">
        <v>865</v>
      </c>
      <c r="Q797">
        <v>1</v>
      </c>
      <c r="W797">
        <v>0</v>
      </c>
      <c r="X797">
        <v>1645565003</v>
      </c>
      <c r="Y797">
        <f>((AT797*1.25)*1.1)</f>
        <v>2.8875000000000002</v>
      </c>
      <c r="AA797">
        <v>0</v>
      </c>
      <c r="AB797">
        <v>0.5</v>
      </c>
      <c r="AC797">
        <v>0</v>
      </c>
      <c r="AD797">
        <v>0</v>
      </c>
      <c r="AE797">
        <v>0</v>
      </c>
      <c r="AF797">
        <v>0.47</v>
      </c>
      <c r="AG797">
        <v>0</v>
      </c>
      <c r="AH797">
        <v>0</v>
      </c>
      <c r="AI797">
        <v>1</v>
      </c>
      <c r="AJ797">
        <v>1</v>
      </c>
      <c r="AK797">
        <v>1</v>
      </c>
      <c r="AL797">
        <v>1</v>
      </c>
      <c r="AM797">
        <v>-2</v>
      </c>
      <c r="AN797">
        <v>0</v>
      </c>
      <c r="AO797">
        <v>1</v>
      </c>
      <c r="AP797">
        <v>1</v>
      </c>
      <c r="AQ797">
        <v>0</v>
      </c>
      <c r="AR797">
        <v>0</v>
      </c>
      <c r="AS797" t="s">
        <v>3</v>
      </c>
      <c r="AT797">
        <v>2.1</v>
      </c>
      <c r="AU797" t="s">
        <v>866</v>
      </c>
      <c r="AV797">
        <v>0</v>
      </c>
      <c r="AW797">
        <v>2</v>
      </c>
      <c r="AX797">
        <v>60527257</v>
      </c>
      <c r="AY797">
        <v>1</v>
      </c>
      <c r="AZ797">
        <v>0</v>
      </c>
      <c r="BA797">
        <v>799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CV797">
        <v>0</v>
      </c>
      <c r="CW797">
        <f>ROUND(Y797*Source!I338*DO797,9)</f>
        <v>0</v>
      </c>
      <c r="CX797">
        <f>ROUND(Y797*Source!I338,9)</f>
        <v>3.17625</v>
      </c>
      <c r="CY797">
        <f>AB797</f>
        <v>0.5</v>
      </c>
      <c r="CZ797">
        <f>AF797</f>
        <v>0.47</v>
      </c>
      <c r="DA797">
        <f>AJ797</f>
        <v>1</v>
      </c>
      <c r="DB797">
        <f>ROUND(((ROUND(AT797*CZ797,2)*1.25)*1.1),6)</f>
        <v>1.3612500000000001</v>
      </c>
      <c r="DC797">
        <f>ROUND(((ROUND(AT797*AG797,2)*1.25)*1.1),6)</f>
        <v>0</v>
      </c>
      <c r="DD797" t="s">
        <v>3</v>
      </c>
      <c r="DE797" t="s">
        <v>3</v>
      </c>
      <c r="DF797">
        <f t="shared" si="389"/>
        <v>0</v>
      </c>
      <c r="DG797">
        <f t="shared" si="386"/>
        <v>1.49</v>
      </c>
      <c r="DH797">
        <f t="shared" si="387"/>
        <v>0</v>
      </c>
      <c r="DI797">
        <f t="shared" si="378"/>
        <v>0</v>
      </c>
      <c r="DJ797">
        <f>DG797</f>
        <v>1.49</v>
      </c>
      <c r="DK797">
        <v>0</v>
      </c>
      <c r="DL797" t="s">
        <v>3</v>
      </c>
      <c r="DM797">
        <v>0</v>
      </c>
      <c r="DN797" t="s">
        <v>3</v>
      </c>
      <c r="DO797">
        <v>0</v>
      </c>
    </row>
    <row r="798" spans="1:119" x14ac:dyDescent="0.2">
      <c r="A798">
        <f>ROW(Source!A338)</f>
        <v>338</v>
      </c>
      <c r="B798">
        <v>59204062</v>
      </c>
      <c r="C798">
        <v>60527238</v>
      </c>
      <c r="D798">
        <v>58308814</v>
      </c>
      <c r="E798">
        <v>1</v>
      </c>
      <c r="F798">
        <v>1</v>
      </c>
      <c r="G798">
        <v>1080</v>
      </c>
      <c r="H798">
        <v>3</v>
      </c>
      <c r="I798" t="s">
        <v>890</v>
      </c>
      <c r="J798" t="s">
        <v>891</v>
      </c>
      <c r="K798" t="s">
        <v>892</v>
      </c>
      <c r="L798">
        <v>1339</v>
      </c>
      <c r="N798">
        <v>1007</v>
      </c>
      <c r="O798" t="s">
        <v>893</v>
      </c>
      <c r="P798" t="s">
        <v>893</v>
      </c>
      <c r="Q798">
        <v>1</v>
      </c>
      <c r="W798">
        <v>0</v>
      </c>
      <c r="X798">
        <v>-744103292</v>
      </c>
      <c r="Y798">
        <f t="shared" ref="Y798:Y806" si="390">AT798</f>
        <v>1.1262000000000001</v>
      </c>
      <c r="AA798">
        <v>7.07</v>
      </c>
      <c r="AB798">
        <v>0</v>
      </c>
      <c r="AC798">
        <v>0</v>
      </c>
      <c r="AD798">
        <v>0</v>
      </c>
      <c r="AE798">
        <v>7.07</v>
      </c>
      <c r="AF798">
        <v>0</v>
      </c>
      <c r="AG798">
        <v>0</v>
      </c>
      <c r="AH798">
        <v>0</v>
      </c>
      <c r="AI798">
        <v>1</v>
      </c>
      <c r="AJ798">
        <v>1</v>
      </c>
      <c r="AK798">
        <v>1</v>
      </c>
      <c r="AL798">
        <v>1</v>
      </c>
      <c r="AM798">
        <v>-2</v>
      </c>
      <c r="AN798">
        <v>0</v>
      </c>
      <c r="AO798">
        <v>1</v>
      </c>
      <c r="AP798">
        <v>1</v>
      </c>
      <c r="AQ798">
        <v>0</v>
      </c>
      <c r="AR798">
        <v>0</v>
      </c>
      <c r="AS798" t="s">
        <v>3</v>
      </c>
      <c r="AT798">
        <v>1.1262000000000001</v>
      </c>
      <c r="AU798" t="s">
        <v>3</v>
      </c>
      <c r="AV798">
        <v>0</v>
      </c>
      <c r="AW798">
        <v>2</v>
      </c>
      <c r="AX798">
        <v>60527258</v>
      </c>
      <c r="AY798">
        <v>1</v>
      </c>
      <c r="AZ798">
        <v>0</v>
      </c>
      <c r="BA798">
        <v>800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CV798">
        <v>0</v>
      </c>
      <c r="CW798">
        <v>0</v>
      </c>
      <c r="CX798">
        <f>ROUND(Y798*Source!I338,9)</f>
        <v>1.23882</v>
      </c>
      <c r="CY798">
        <f t="shared" ref="CY798:CY806" si="391">AA798</f>
        <v>7.07</v>
      </c>
      <c r="CZ798">
        <f t="shared" ref="CZ798:CZ806" si="392">AE798</f>
        <v>7.07</v>
      </c>
      <c r="DA798">
        <f t="shared" ref="DA798:DA806" si="393">AI798</f>
        <v>1</v>
      </c>
      <c r="DB798">
        <f t="shared" ref="DB798:DB806" si="394">ROUND(ROUND(AT798*CZ798,2),6)</f>
        <v>7.96</v>
      </c>
      <c r="DC798">
        <f t="shared" ref="DC798:DC806" si="395">ROUND(ROUND(AT798*AG798,2),6)</f>
        <v>0</v>
      </c>
      <c r="DD798" t="s">
        <v>3</v>
      </c>
      <c r="DE798" t="s">
        <v>3</v>
      </c>
      <c r="DF798">
        <f t="shared" si="389"/>
        <v>8.76</v>
      </c>
      <c r="DG798">
        <f t="shared" si="386"/>
        <v>0</v>
      </c>
      <c r="DH798">
        <f t="shared" si="387"/>
        <v>0</v>
      </c>
      <c r="DI798">
        <f t="shared" si="378"/>
        <v>0</v>
      </c>
      <c r="DJ798">
        <f t="shared" ref="DJ798:DJ806" si="396">DF798</f>
        <v>8.76</v>
      </c>
      <c r="DK798">
        <v>0</v>
      </c>
      <c r="DL798" t="s">
        <v>3</v>
      </c>
      <c r="DM798">
        <v>0</v>
      </c>
      <c r="DN798" t="s">
        <v>3</v>
      </c>
      <c r="DO798">
        <v>0</v>
      </c>
    </row>
    <row r="799" spans="1:119" x14ac:dyDescent="0.2">
      <c r="A799">
        <f>ROW(Source!A338)</f>
        <v>338</v>
      </c>
      <c r="B799">
        <v>59204062</v>
      </c>
      <c r="C799">
        <v>60527238</v>
      </c>
      <c r="D799">
        <v>58311329</v>
      </c>
      <c r="E799">
        <v>1</v>
      </c>
      <c r="F799">
        <v>1</v>
      </c>
      <c r="G799">
        <v>1080</v>
      </c>
      <c r="H799">
        <v>3</v>
      </c>
      <c r="I799" t="s">
        <v>929</v>
      </c>
      <c r="J799" t="s">
        <v>930</v>
      </c>
      <c r="K799" t="s">
        <v>931</v>
      </c>
      <c r="L799">
        <v>1355</v>
      </c>
      <c r="N799">
        <v>1010</v>
      </c>
      <c r="O799" t="s">
        <v>48</v>
      </c>
      <c r="P799" t="s">
        <v>48</v>
      </c>
      <c r="Q799">
        <v>100</v>
      </c>
      <c r="W799">
        <v>0</v>
      </c>
      <c r="X799">
        <v>262154668</v>
      </c>
      <c r="Y799">
        <f t="shared" si="390"/>
        <v>1.43</v>
      </c>
      <c r="AA799">
        <v>15.04</v>
      </c>
      <c r="AB799">
        <v>0</v>
      </c>
      <c r="AC799">
        <v>0</v>
      </c>
      <c r="AD799">
        <v>0</v>
      </c>
      <c r="AE799">
        <v>15.04</v>
      </c>
      <c r="AF799">
        <v>0</v>
      </c>
      <c r="AG799">
        <v>0</v>
      </c>
      <c r="AH799">
        <v>0</v>
      </c>
      <c r="AI799">
        <v>1</v>
      </c>
      <c r="AJ799">
        <v>1</v>
      </c>
      <c r="AK799">
        <v>1</v>
      </c>
      <c r="AL799">
        <v>1</v>
      </c>
      <c r="AM799">
        <v>-2</v>
      </c>
      <c r="AN799">
        <v>0</v>
      </c>
      <c r="AO799">
        <v>1</v>
      </c>
      <c r="AP799">
        <v>1</v>
      </c>
      <c r="AQ799">
        <v>0</v>
      </c>
      <c r="AR799">
        <v>0</v>
      </c>
      <c r="AS799" t="s">
        <v>3</v>
      </c>
      <c r="AT799">
        <v>1.43</v>
      </c>
      <c r="AU799" t="s">
        <v>3</v>
      </c>
      <c r="AV799">
        <v>0</v>
      </c>
      <c r="AW799">
        <v>2</v>
      </c>
      <c r="AX799">
        <v>60527259</v>
      </c>
      <c r="AY799">
        <v>1</v>
      </c>
      <c r="AZ799">
        <v>0</v>
      </c>
      <c r="BA799">
        <v>801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CV799">
        <v>0</v>
      </c>
      <c r="CW799">
        <v>0</v>
      </c>
      <c r="CX799">
        <f>ROUND(Y799*Source!I338,9)</f>
        <v>1.573</v>
      </c>
      <c r="CY799">
        <f t="shared" si="391"/>
        <v>15.04</v>
      </c>
      <c r="CZ799">
        <f t="shared" si="392"/>
        <v>15.04</v>
      </c>
      <c r="DA799">
        <f t="shared" si="393"/>
        <v>1</v>
      </c>
      <c r="DB799">
        <f t="shared" si="394"/>
        <v>21.51</v>
      </c>
      <c r="DC799">
        <f t="shared" si="395"/>
        <v>0</v>
      </c>
      <c r="DD799" t="s">
        <v>3</v>
      </c>
      <c r="DE799" t="s">
        <v>3</v>
      </c>
      <c r="DF799">
        <f t="shared" si="389"/>
        <v>23.66</v>
      </c>
      <c r="DG799">
        <f t="shared" si="386"/>
        <v>0</v>
      </c>
      <c r="DH799">
        <f t="shared" si="387"/>
        <v>0</v>
      </c>
      <c r="DI799">
        <f t="shared" si="378"/>
        <v>0</v>
      </c>
      <c r="DJ799">
        <f t="shared" si="396"/>
        <v>23.66</v>
      </c>
      <c r="DK799">
        <v>0</v>
      </c>
      <c r="DL799" t="s">
        <v>3</v>
      </c>
      <c r="DM799">
        <v>0</v>
      </c>
      <c r="DN799" t="s">
        <v>3</v>
      </c>
      <c r="DO799">
        <v>0</v>
      </c>
    </row>
    <row r="800" spans="1:119" x14ac:dyDescent="0.2">
      <c r="A800">
        <f>ROW(Source!A338)</f>
        <v>338</v>
      </c>
      <c r="B800">
        <v>59204062</v>
      </c>
      <c r="C800">
        <v>60527238</v>
      </c>
      <c r="D800">
        <v>58311563</v>
      </c>
      <c r="E800">
        <v>1</v>
      </c>
      <c r="F800">
        <v>1</v>
      </c>
      <c r="G800">
        <v>1080</v>
      </c>
      <c r="H800">
        <v>3</v>
      </c>
      <c r="I800" t="s">
        <v>932</v>
      </c>
      <c r="J800" t="s">
        <v>933</v>
      </c>
      <c r="K800" t="s">
        <v>934</v>
      </c>
      <c r="L800">
        <v>1346</v>
      </c>
      <c r="N800">
        <v>1009</v>
      </c>
      <c r="O800" t="s">
        <v>880</v>
      </c>
      <c r="P800" t="s">
        <v>880</v>
      </c>
      <c r="Q800">
        <v>1</v>
      </c>
      <c r="W800">
        <v>0</v>
      </c>
      <c r="X800">
        <v>871498436</v>
      </c>
      <c r="Y800">
        <f t="shared" si="390"/>
        <v>2.7170000000000001</v>
      </c>
      <c r="AA800">
        <v>38.729999999999997</v>
      </c>
      <c r="AB800">
        <v>0</v>
      </c>
      <c r="AC800">
        <v>0</v>
      </c>
      <c r="AD800">
        <v>0</v>
      </c>
      <c r="AE800">
        <v>38.729999999999997</v>
      </c>
      <c r="AF800">
        <v>0</v>
      </c>
      <c r="AG800">
        <v>0</v>
      </c>
      <c r="AH800">
        <v>0</v>
      </c>
      <c r="AI800">
        <v>1</v>
      </c>
      <c r="AJ800">
        <v>1</v>
      </c>
      <c r="AK800">
        <v>1</v>
      </c>
      <c r="AL800">
        <v>1</v>
      </c>
      <c r="AM800">
        <v>-2</v>
      </c>
      <c r="AN800">
        <v>0</v>
      </c>
      <c r="AO800">
        <v>1</v>
      </c>
      <c r="AP800">
        <v>1</v>
      </c>
      <c r="AQ800">
        <v>0</v>
      </c>
      <c r="AR800">
        <v>0</v>
      </c>
      <c r="AS800" t="s">
        <v>3</v>
      </c>
      <c r="AT800">
        <v>2.7170000000000001</v>
      </c>
      <c r="AU800" t="s">
        <v>3</v>
      </c>
      <c r="AV800">
        <v>0</v>
      </c>
      <c r="AW800">
        <v>2</v>
      </c>
      <c r="AX800">
        <v>60527260</v>
      </c>
      <c r="AY800">
        <v>1</v>
      </c>
      <c r="AZ800">
        <v>0</v>
      </c>
      <c r="BA800">
        <v>802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CV800">
        <v>0</v>
      </c>
      <c r="CW800">
        <v>0</v>
      </c>
      <c r="CX800">
        <f>ROUND(Y800*Source!I338,9)</f>
        <v>2.9887000000000001</v>
      </c>
      <c r="CY800">
        <f t="shared" si="391"/>
        <v>38.729999999999997</v>
      </c>
      <c r="CZ800">
        <f t="shared" si="392"/>
        <v>38.729999999999997</v>
      </c>
      <c r="DA800">
        <f t="shared" si="393"/>
        <v>1</v>
      </c>
      <c r="DB800">
        <f t="shared" si="394"/>
        <v>105.23</v>
      </c>
      <c r="DC800">
        <f t="shared" si="395"/>
        <v>0</v>
      </c>
      <c r="DD800" t="s">
        <v>3</v>
      </c>
      <c r="DE800" t="s">
        <v>3</v>
      </c>
      <c r="DF800">
        <f t="shared" si="389"/>
        <v>115.75</v>
      </c>
      <c r="DG800">
        <f t="shared" si="386"/>
        <v>0</v>
      </c>
      <c r="DH800">
        <f t="shared" si="387"/>
        <v>0</v>
      </c>
      <c r="DI800">
        <f t="shared" si="378"/>
        <v>0</v>
      </c>
      <c r="DJ800">
        <f t="shared" si="396"/>
        <v>115.75</v>
      </c>
      <c r="DK800">
        <v>0</v>
      </c>
      <c r="DL800" t="s">
        <v>3</v>
      </c>
      <c r="DM800">
        <v>0</v>
      </c>
      <c r="DN800" t="s">
        <v>3</v>
      </c>
      <c r="DO800">
        <v>0</v>
      </c>
    </row>
    <row r="801" spans="1:119" x14ac:dyDescent="0.2">
      <c r="A801">
        <f>ROW(Source!A338)</f>
        <v>338</v>
      </c>
      <c r="B801">
        <v>59204062</v>
      </c>
      <c r="C801">
        <v>60527238</v>
      </c>
      <c r="D801">
        <v>58326216</v>
      </c>
      <c r="E801">
        <v>1</v>
      </c>
      <c r="F801">
        <v>1</v>
      </c>
      <c r="G801">
        <v>1080</v>
      </c>
      <c r="H801">
        <v>3</v>
      </c>
      <c r="I801" t="s">
        <v>46</v>
      </c>
      <c r="J801" t="s">
        <v>49</v>
      </c>
      <c r="K801" t="s">
        <v>47</v>
      </c>
      <c r="L801">
        <v>1355</v>
      </c>
      <c r="N801">
        <v>1010</v>
      </c>
      <c r="O801" t="s">
        <v>48</v>
      </c>
      <c r="P801" t="s">
        <v>48</v>
      </c>
      <c r="Q801">
        <v>100</v>
      </c>
      <c r="W801">
        <v>0</v>
      </c>
      <c r="X801">
        <v>1873919888</v>
      </c>
      <c r="Y801">
        <f t="shared" si="390"/>
        <v>0.8</v>
      </c>
      <c r="AA801">
        <v>526.22</v>
      </c>
      <c r="AB801">
        <v>0</v>
      </c>
      <c r="AC801">
        <v>0</v>
      </c>
      <c r="AD801">
        <v>0</v>
      </c>
      <c r="AE801">
        <v>526.22</v>
      </c>
      <c r="AF801">
        <v>0</v>
      </c>
      <c r="AG801">
        <v>0</v>
      </c>
      <c r="AH801">
        <v>0</v>
      </c>
      <c r="AI801">
        <v>1</v>
      </c>
      <c r="AJ801">
        <v>1</v>
      </c>
      <c r="AK801">
        <v>1</v>
      </c>
      <c r="AL801">
        <v>1</v>
      </c>
      <c r="AM801">
        <v>0</v>
      </c>
      <c r="AN801">
        <v>0</v>
      </c>
      <c r="AO801">
        <v>0</v>
      </c>
      <c r="AP801">
        <v>1</v>
      </c>
      <c r="AQ801">
        <v>0</v>
      </c>
      <c r="AR801">
        <v>0</v>
      </c>
      <c r="AS801" t="s">
        <v>3</v>
      </c>
      <c r="AT801">
        <v>0.8</v>
      </c>
      <c r="AU801" t="s">
        <v>3</v>
      </c>
      <c r="AV801">
        <v>0</v>
      </c>
      <c r="AW801">
        <v>1</v>
      </c>
      <c r="AX801">
        <v>-1</v>
      </c>
      <c r="AY801">
        <v>0</v>
      </c>
      <c r="AZ801">
        <v>0</v>
      </c>
      <c r="BA801" t="s">
        <v>3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CV801">
        <v>0</v>
      </c>
      <c r="CW801">
        <v>0</v>
      </c>
      <c r="CX801">
        <f>ROUND(Y801*Source!I338,9)</f>
        <v>0.88</v>
      </c>
      <c r="CY801">
        <f t="shared" si="391"/>
        <v>526.22</v>
      </c>
      <c r="CZ801">
        <f t="shared" si="392"/>
        <v>526.22</v>
      </c>
      <c r="DA801">
        <f t="shared" si="393"/>
        <v>1</v>
      </c>
      <c r="DB801">
        <f t="shared" si="394"/>
        <v>420.98</v>
      </c>
      <c r="DC801">
        <f t="shared" si="395"/>
        <v>0</v>
      </c>
      <c r="DD801" t="s">
        <v>3</v>
      </c>
      <c r="DE801" t="s">
        <v>3</v>
      </c>
      <c r="DF801">
        <f t="shared" si="389"/>
        <v>463.07</v>
      </c>
      <c r="DG801">
        <f t="shared" si="386"/>
        <v>0</v>
      </c>
      <c r="DH801">
        <f t="shared" si="387"/>
        <v>0</v>
      </c>
      <c r="DI801">
        <f t="shared" si="378"/>
        <v>0</v>
      </c>
      <c r="DJ801">
        <f t="shared" si="396"/>
        <v>463.07</v>
      </c>
      <c r="DK801">
        <v>0</v>
      </c>
      <c r="DL801" t="s">
        <v>3</v>
      </c>
      <c r="DM801">
        <v>0</v>
      </c>
      <c r="DN801" t="s">
        <v>3</v>
      </c>
      <c r="DO801">
        <v>0</v>
      </c>
    </row>
    <row r="802" spans="1:119" x14ac:dyDescent="0.2">
      <c r="A802">
        <f>ROW(Source!A338)</f>
        <v>338</v>
      </c>
      <c r="B802">
        <v>59204062</v>
      </c>
      <c r="C802">
        <v>60527238</v>
      </c>
      <c r="D802">
        <v>58322709</v>
      </c>
      <c r="E802">
        <v>1</v>
      </c>
      <c r="F802">
        <v>1</v>
      </c>
      <c r="G802">
        <v>1080</v>
      </c>
      <c r="H802">
        <v>3</v>
      </c>
      <c r="I802" t="s">
        <v>447</v>
      </c>
      <c r="J802" t="s">
        <v>449</v>
      </c>
      <c r="K802" t="s">
        <v>448</v>
      </c>
      <c r="L802">
        <v>1354</v>
      </c>
      <c r="N802">
        <v>1010</v>
      </c>
      <c r="O802" t="s">
        <v>39</v>
      </c>
      <c r="P802" t="s">
        <v>39</v>
      </c>
      <c r="Q802">
        <v>1</v>
      </c>
      <c r="W802">
        <v>0</v>
      </c>
      <c r="X802">
        <v>-1205124728</v>
      </c>
      <c r="Y802">
        <f t="shared" si="390"/>
        <v>9.0909089999999999</v>
      </c>
      <c r="AA802">
        <v>2.76</v>
      </c>
      <c r="AB802">
        <v>0</v>
      </c>
      <c r="AC802">
        <v>0</v>
      </c>
      <c r="AD802">
        <v>0</v>
      </c>
      <c r="AE802">
        <v>2.76</v>
      </c>
      <c r="AF802">
        <v>0</v>
      </c>
      <c r="AG802">
        <v>0</v>
      </c>
      <c r="AH802">
        <v>0</v>
      </c>
      <c r="AI802">
        <v>1</v>
      </c>
      <c r="AJ802">
        <v>1</v>
      </c>
      <c r="AK802">
        <v>1</v>
      </c>
      <c r="AL802">
        <v>1</v>
      </c>
      <c r="AM802">
        <v>0</v>
      </c>
      <c r="AN802">
        <v>0</v>
      </c>
      <c r="AO802">
        <v>0</v>
      </c>
      <c r="AP802">
        <v>1</v>
      </c>
      <c r="AQ802">
        <v>0</v>
      </c>
      <c r="AR802">
        <v>0</v>
      </c>
      <c r="AS802" t="s">
        <v>3</v>
      </c>
      <c r="AT802">
        <v>9.0909089999999999</v>
      </c>
      <c r="AU802" t="s">
        <v>3</v>
      </c>
      <c r="AV802">
        <v>0</v>
      </c>
      <c r="AW802">
        <v>1</v>
      </c>
      <c r="AX802">
        <v>-1</v>
      </c>
      <c r="AY802">
        <v>0</v>
      </c>
      <c r="AZ802">
        <v>0</v>
      </c>
      <c r="BA802" t="s">
        <v>3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CV802">
        <v>0</v>
      </c>
      <c r="CW802">
        <v>0</v>
      </c>
      <c r="CX802">
        <f>ROUND(Y802*Source!I338,9)</f>
        <v>9.9999999000000006</v>
      </c>
      <c r="CY802">
        <f t="shared" si="391"/>
        <v>2.76</v>
      </c>
      <c r="CZ802">
        <f t="shared" si="392"/>
        <v>2.76</v>
      </c>
      <c r="DA802">
        <f t="shared" si="393"/>
        <v>1</v>
      </c>
      <c r="DB802">
        <f t="shared" si="394"/>
        <v>25.09</v>
      </c>
      <c r="DC802">
        <f t="shared" si="395"/>
        <v>0</v>
      </c>
      <c r="DD802" t="s">
        <v>3</v>
      </c>
      <c r="DE802" t="s">
        <v>3</v>
      </c>
      <c r="DF802">
        <f t="shared" si="389"/>
        <v>27.6</v>
      </c>
      <c r="DG802">
        <f t="shared" si="386"/>
        <v>0</v>
      </c>
      <c r="DH802">
        <f t="shared" si="387"/>
        <v>0</v>
      </c>
      <c r="DI802">
        <f t="shared" si="378"/>
        <v>0</v>
      </c>
      <c r="DJ802">
        <f t="shared" si="396"/>
        <v>27.6</v>
      </c>
      <c r="DK802">
        <v>0</v>
      </c>
      <c r="DL802" t="s">
        <v>3</v>
      </c>
      <c r="DM802">
        <v>0</v>
      </c>
      <c r="DN802" t="s">
        <v>3</v>
      </c>
      <c r="DO802">
        <v>0</v>
      </c>
    </row>
    <row r="803" spans="1:119" x14ac:dyDescent="0.2">
      <c r="A803">
        <f>ROW(Source!A338)</f>
        <v>338</v>
      </c>
      <c r="B803">
        <v>59204062</v>
      </c>
      <c r="C803">
        <v>60527238</v>
      </c>
      <c r="D803">
        <v>58322727</v>
      </c>
      <c r="E803">
        <v>1</v>
      </c>
      <c r="F803">
        <v>1</v>
      </c>
      <c r="G803">
        <v>1080</v>
      </c>
      <c r="H803">
        <v>3</v>
      </c>
      <c r="I803" t="s">
        <v>204</v>
      </c>
      <c r="J803" t="s">
        <v>206</v>
      </c>
      <c r="K803" t="s">
        <v>443</v>
      </c>
      <c r="L803">
        <v>1354</v>
      </c>
      <c r="N803">
        <v>1010</v>
      </c>
      <c r="O803" t="s">
        <v>39</v>
      </c>
      <c r="P803" t="s">
        <v>39</v>
      </c>
      <c r="Q803">
        <v>1</v>
      </c>
      <c r="W803">
        <v>0</v>
      </c>
      <c r="X803">
        <v>-520920817</v>
      </c>
      <c r="Y803">
        <f t="shared" si="390"/>
        <v>40.909090999999997</v>
      </c>
      <c r="AA803">
        <v>64.94</v>
      </c>
      <c r="AB803">
        <v>0</v>
      </c>
      <c r="AC803">
        <v>0</v>
      </c>
      <c r="AD803">
        <v>0</v>
      </c>
      <c r="AE803">
        <v>64.94</v>
      </c>
      <c r="AF803">
        <v>0</v>
      </c>
      <c r="AG803">
        <v>0</v>
      </c>
      <c r="AH803">
        <v>0</v>
      </c>
      <c r="AI803">
        <v>1</v>
      </c>
      <c r="AJ803">
        <v>1</v>
      </c>
      <c r="AK803">
        <v>1</v>
      </c>
      <c r="AL803">
        <v>1</v>
      </c>
      <c r="AM803">
        <v>0</v>
      </c>
      <c r="AN803">
        <v>0</v>
      </c>
      <c r="AO803">
        <v>0</v>
      </c>
      <c r="AP803">
        <v>1</v>
      </c>
      <c r="AQ803">
        <v>0</v>
      </c>
      <c r="AR803">
        <v>0</v>
      </c>
      <c r="AS803" t="s">
        <v>3</v>
      </c>
      <c r="AT803">
        <v>40.909090999999997</v>
      </c>
      <c r="AU803" t="s">
        <v>3</v>
      </c>
      <c r="AV803">
        <v>0</v>
      </c>
      <c r="AW803">
        <v>1</v>
      </c>
      <c r="AX803">
        <v>-1</v>
      </c>
      <c r="AY803">
        <v>0</v>
      </c>
      <c r="AZ803">
        <v>0</v>
      </c>
      <c r="BA803" t="s">
        <v>3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CV803">
        <v>0</v>
      </c>
      <c r="CW803">
        <v>0</v>
      </c>
      <c r="CX803">
        <f>ROUND(Y803*Source!I338,9)</f>
        <v>45.000000100000001</v>
      </c>
      <c r="CY803">
        <f t="shared" si="391"/>
        <v>64.94</v>
      </c>
      <c r="CZ803">
        <f t="shared" si="392"/>
        <v>64.94</v>
      </c>
      <c r="DA803">
        <f t="shared" si="393"/>
        <v>1</v>
      </c>
      <c r="DB803">
        <f t="shared" si="394"/>
        <v>2656.64</v>
      </c>
      <c r="DC803">
        <f t="shared" si="395"/>
        <v>0</v>
      </c>
      <c r="DD803" t="s">
        <v>3</v>
      </c>
      <c r="DE803" t="s">
        <v>3</v>
      </c>
      <c r="DF803">
        <f t="shared" si="389"/>
        <v>2922.3</v>
      </c>
      <c r="DG803">
        <f t="shared" si="386"/>
        <v>0</v>
      </c>
      <c r="DH803">
        <f t="shared" si="387"/>
        <v>0</v>
      </c>
      <c r="DI803">
        <f t="shared" si="378"/>
        <v>0</v>
      </c>
      <c r="DJ803">
        <f t="shared" si="396"/>
        <v>2922.3</v>
      </c>
      <c r="DK803">
        <v>0</v>
      </c>
      <c r="DL803" t="s">
        <v>3</v>
      </c>
      <c r="DM803">
        <v>0</v>
      </c>
      <c r="DN803" t="s">
        <v>3</v>
      </c>
      <c r="DO803">
        <v>0</v>
      </c>
    </row>
    <row r="804" spans="1:119" x14ac:dyDescent="0.2">
      <c r="A804">
        <f>ROW(Source!A338)</f>
        <v>338</v>
      </c>
      <c r="B804">
        <v>59204062</v>
      </c>
      <c r="C804">
        <v>60527238</v>
      </c>
      <c r="D804">
        <v>58322964</v>
      </c>
      <c r="E804">
        <v>1</v>
      </c>
      <c r="F804">
        <v>1</v>
      </c>
      <c r="G804">
        <v>1080</v>
      </c>
      <c r="H804">
        <v>3</v>
      </c>
      <c r="I804" t="s">
        <v>439</v>
      </c>
      <c r="J804" t="s">
        <v>441</v>
      </c>
      <c r="K804" t="s">
        <v>440</v>
      </c>
      <c r="L804">
        <v>1301</v>
      </c>
      <c r="N804">
        <v>1003</v>
      </c>
      <c r="O804" t="s">
        <v>34</v>
      </c>
      <c r="P804" t="s">
        <v>34</v>
      </c>
      <c r="Q804">
        <v>1</v>
      </c>
      <c r="W804">
        <v>0</v>
      </c>
      <c r="X804">
        <v>160907631</v>
      </c>
      <c r="Y804">
        <f t="shared" si="390"/>
        <v>102.5</v>
      </c>
      <c r="AA804">
        <v>25.04</v>
      </c>
      <c r="AB804">
        <v>0</v>
      </c>
      <c r="AC804">
        <v>0</v>
      </c>
      <c r="AD804">
        <v>0</v>
      </c>
      <c r="AE804">
        <v>25.04</v>
      </c>
      <c r="AF804">
        <v>0</v>
      </c>
      <c r="AG804">
        <v>0</v>
      </c>
      <c r="AH804">
        <v>0</v>
      </c>
      <c r="AI804">
        <v>1</v>
      </c>
      <c r="AJ804">
        <v>1</v>
      </c>
      <c r="AK804">
        <v>1</v>
      </c>
      <c r="AL804">
        <v>1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 t="s">
        <v>3</v>
      </c>
      <c r="AT804">
        <v>102.5</v>
      </c>
      <c r="AU804" t="s">
        <v>3</v>
      </c>
      <c r="AV804">
        <v>0</v>
      </c>
      <c r="AW804">
        <v>1</v>
      </c>
      <c r="AX804">
        <v>-1</v>
      </c>
      <c r="AY804">
        <v>0</v>
      </c>
      <c r="AZ804">
        <v>0</v>
      </c>
      <c r="BA804" t="s">
        <v>3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CV804">
        <v>0</v>
      </c>
      <c r="CW804">
        <v>0</v>
      </c>
      <c r="CX804">
        <f>ROUND(Y804*Source!I338,9)</f>
        <v>112.75</v>
      </c>
      <c r="CY804">
        <f t="shared" si="391"/>
        <v>25.04</v>
      </c>
      <c r="CZ804">
        <f t="shared" si="392"/>
        <v>25.04</v>
      </c>
      <c r="DA804">
        <f t="shared" si="393"/>
        <v>1</v>
      </c>
      <c r="DB804">
        <f t="shared" si="394"/>
        <v>2566.6</v>
      </c>
      <c r="DC804">
        <f t="shared" si="395"/>
        <v>0</v>
      </c>
      <c r="DD804" t="s">
        <v>3</v>
      </c>
      <c r="DE804" t="s">
        <v>3</v>
      </c>
      <c r="DF804">
        <f t="shared" si="389"/>
        <v>2823.26</v>
      </c>
      <c r="DG804">
        <f t="shared" si="386"/>
        <v>0</v>
      </c>
      <c r="DH804">
        <f t="shared" si="387"/>
        <v>0</v>
      </c>
      <c r="DI804">
        <f t="shared" si="378"/>
        <v>0</v>
      </c>
      <c r="DJ804">
        <f t="shared" si="396"/>
        <v>2823.26</v>
      </c>
      <c r="DK804">
        <v>0</v>
      </c>
      <c r="DL804" t="s">
        <v>3</v>
      </c>
      <c r="DM804">
        <v>0</v>
      </c>
      <c r="DN804" t="s">
        <v>3</v>
      </c>
      <c r="DO804">
        <v>0</v>
      </c>
    </row>
    <row r="805" spans="1:119" x14ac:dyDescent="0.2">
      <c r="A805">
        <f>ROW(Source!A338)</f>
        <v>338</v>
      </c>
      <c r="B805">
        <v>59204062</v>
      </c>
      <c r="C805">
        <v>60527238</v>
      </c>
      <c r="D805">
        <v>58323149</v>
      </c>
      <c r="E805">
        <v>1</v>
      </c>
      <c r="F805">
        <v>1</v>
      </c>
      <c r="G805">
        <v>1080</v>
      </c>
      <c r="H805">
        <v>3</v>
      </c>
      <c r="I805" t="s">
        <v>405</v>
      </c>
      <c r="J805" t="s">
        <v>407</v>
      </c>
      <c r="K805" t="s">
        <v>445</v>
      </c>
      <c r="L805">
        <v>1354</v>
      </c>
      <c r="N805">
        <v>1010</v>
      </c>
      <c r="O805" t="s">
        <v>39</v>
      </c>
      <c r="P805" t="s">
        <v>39</v>
      </c>
      <c r="Q805">
        <v>1</v>
      </c>
      <c r="W805">
        <v>0</v>
      </c>
      <c r="X805">
        <v>1571139664</v>
      </c>
      <c r="Y805">
        <f t="shared" si="390"/>
        <v>9.0909089999999999</v>
      </c>
      <c r="AA805">
        <v>3.87</v>
      </c>
      <c r="AB805">
        <v>0</v>
      </c>
      <c r="AC805">
        <v>0</v>
      </c>
      <c r="AD805">
        <v>0</v>
      </c>
      <c r="AE805">
        <v>3.87</v>
      </c>
      <c r="AF805">
        <v>0</v>
      </c>
      <c r="AG805">
        <v>0</v>
      </c>
      <c r="AH805">
        <v>0</v>
      </c>
      <c r="AI805">
        <v>1</v>
      </c>
      <c r="AJ805">
        <v>1</v>
      </c>
      <c r="AK805">
        <v>1</v>
      </c>
      <c r="AL805">
        <v>1</v>
      </c>
      <c r="AM805">
        <v>0</v>
      </c>
      <c r="AN805">
        <v>0</v>
      </c>
      <c r="AO805">
        <v>0</v>
      </c>
      <c r="AP805">
        <v>1</v>
      </c>
      <c r="AQ805">
        <v>0</v>
      </c>
      <c r="AR805">
        <v>0</v>
      </c>
      <c r="AS805" t="s">
        <v>3</v>
      </c>
      <c r="AT805">
        <v>9.0909089999999999</v>
      </c>
      <c r="AU805" t="s">
        <v>3</v>
      </c>
      <c r="AV805">
        <v>0</v>
      </c>
      <c r="AW805">
        <v>1</v>
      </c>
      <c r="AX805">
        <v>-1</v>
      </c>
      <c r="AY805">
        <v>0</v>
      </c>
      <c r="AZ805">
        <v>0</v>
      </c>
      <c r="BA805" t="s">
        <v>3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CV805">
        <v>0</v>
      </c>
      <c r="CW805">
        <v>0</v>
      </c>
      <c r="CX805">
        <f>ROUND(Y805*Source!I338,9)</f>
        <v>9.9999999000000006</v>
      </c>
      <c r="CY805">
        <f t="shared" si="391"/>
        <v>3.87</v>
      </c>
      <c r="CZ805">
        <f t="shared" si="392"/>
        <v>3.87</v>
      </c>
      <c r="DA805">
        <f t="shared" si="393"/>
        <v>1</v>
      </c>
      <c r="DB805">
        <f t="shared" si="394"/>
        <v>35.18</v>
      </c>
      <c r="DC805">
        <f t="shared" si="395"/>
        <v>0</v>
      </c>
      <c r="DD805" t="s">
        <v>3</v>
      </c>
      <c r="DE805" t="s">
        <v>3</v>
      </c>
      <c r="DF805">
        <f t="shared" si="389"/>
        <v>38.700000000000003</v>
      </c>
      <c r="DG805">
        <f t="shared" si="386"/>
        <v>0</v>
      </c>
      <c r="DH805">
        <f t="shared" si="387"/>
        <v>0</v>
      </c>
      <c r="DI805">
        <f t="shared" si="378"/>
        <v>0</v>
      </c>
      <c r="DJ805">
        <f t="shared" si="396"/>
        <v>38.700000000000003</v>
      </c>
      <c r="DK805">
        <v>0</v>
      </c>
      <c r="DL805" t="s">
        <v>3</v>
      </c>
      <c r="DM805">
        <v>0</v>
      </c>
      <c r="DN805" t="s">
        <v>3</v>
      </c>
      <c r="DO805">
        <v>0</v>
      </c>
    </row>
    <row r="806" spans="1:119" x14ac:dyDescent="0.2">
      <c r="A806">
        <f>ROW(Source!A338)</f>
        <v>338</v>
      </c>
      <c r="B806">
        <v>59204062</v>
      </c>
      <c r="C806">
        <v>60527238</v>
      </c>
      <c r="D806">
        <v>58319197</v>
      </c>
      <c r="E806">
        <v>1</v>
      </c>
      <c r="F806">
        <v>1</v>
      </c>
      <c r="G806">
        <v>1080</v>
      </c>
      <c r="H806">
        <v>3</v>
      </c>
      <c r="I806" t="s">
        <v>216</v>
      </c>
      <c r="J806" t="s">
        <v>218</v>
      </c>
      <c r="K806" t="s">
        <v>217</v>
      </c>
      <c r="L806">
        <v>1354</v>
      </c>
      <c r="N806">
        <v>1010</v>
      </c>
      <c r="O806" t="s">
        <v>39</v>
      </c>
      <c r="P806" t="s">
        <v>39</v>
      </c>
      <c r="Q806">
        <v>1</v>
      </c>
      <c r="W806">
        <v>0</v>
      </c>
      <c r="X806">
        <v>726132467</v>
      </c>
      <c r="Y806">
        <f t="shared" si="390"/>
        <v>0.9</v>
      </c>
      <c r="AA806">
        <v>11.82</v>
      </c>
      <c r="AB806">
        <v>0</v>
      </c>
      <c r="AC806">
        <v>0</v>
      </c>
      <c r="AD806">
        <v>0</v>
      </c>
      <c r="AE806">
        <v>11.82</v>
      </c>
      <c r="AF806">
        <v>0</v>
      </c>
      <c r="AG806">
        <v>0</v>
      </c>
      <c r="AH806">
        <v>0</v>
      </c>
      <c r="AI806">
        <v>1</v>
      </c>
      <c r="AJ806">
        <v>1</v>
      </c>
      <c r="AK806">
        <v>1</v>
      </c>
      <c r="AL806">
        <v>1</v>
      </c>
      <c r="AM806">
        <v>0</v>
      </c>
      <c r="AN806">
        <v>0</v>
      </c>
      <c r="AO806">
        <v>0</v>
      </c>
      <c r="AP806">
        <v>1</v>
      </c>
      <c r="AQ806">
        <v>0</v>
      </c>
      <c r="AR806">
        <v>0</v>
      </c>
      <c r="AS806" t="s">
        <v>3</v>
      </c>
      <c r="AT806">
        <v>0.9</v>
      </c>
      <c r="AU806" t="s">
        <v>3</v>
      </c>
      <c r="AV806">
        <v>0</v>
      </c>
      <c r="AW806">
        <v>1</v>
      </c>
      <c r="AX806">
        <v>-1</v>
      </c>
      <c r="AY806">
        <v>0</v>
      </c>
      <c r="AZ806">
        <v>0</v>
      </c>
      <c r="BA806" t="s">
        <v>3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CV806">
        <v>0</v>
      </c>
      <c r="CW806">
        <v>0</v>
      </c>
      <c r="CX806">
        <f>ROUND(Y806*Source!I338,9)</f>
        <v>0.99</v>
      </c>
      <c r="CY806">
        <f t="shared" si="391"/>
        <v>11.82</v>
      </c>
      <c r="CZ806">
        <f t="shared" si="392"/>
        <v>11.82</v>
      </c>
      <c r="DA806">
        <f t="shared" si="393"/>
        <v>1</v>
      </c>
      <c r="DB806">
        <f t="shared" si="394"/>
        <v>10.64</v>
      </c>
      <c r="DC806">
        <f t="shared" si="395"/>
        <v>0</v>
      </c>
      <c r="DD806" t="s">
        <v>3</v>
      </c>
      <c r="DE806" t="s">
        <v>3</v>
      </c>
      <c r="DF806">
        <f t="shared" si="389"/>
        <v>11.7</v>
      </c>
      <c r="DG806">
        <f t="shared" si="386"/>
        <v>0</v>
      </c>
      <c r="DH806">
        <f t="shared" si="387"/>
        <v>0</v>
      </c>
      <c r="DI806">
        <f t="shared" si="378"/>
        <v>0</v>
      </c>
      <c r="DJ806">
        <f t="shared" si="396"/>
        <v>11.7</v>
      </c>
      <c r="DK806">
        <v>0</v>
      </c>
      <c r="DL806" t="s">
        <v>3</v>
      </c>
      <c r="DM806">
        <v>0</v>
      </c>
      <c r="DN806" t="s">
        <v>3</v>
      </c>
      <c r="DO806">
        <v>0</v>
      </c>
    </row>
    <row r="807" spans="1:119" x14ac:dyDescent="0.2">
      <c r="A807">
        <f>ROW(Source!A339)</f>
        <v>339</v>
      </c>
      <c r="B807">
        <v>59204059</v>
      </c>
      <c r="C807">
        <v>60527238</v>
      </c>
      <c r="D807">
        <v>58266404</v>
      </c>
      <c r="E807">
        <v>1080</v>
      </c>
      <c r="F807">
        <v>1</v>
      </c>
      <c r="G807">
        <v>1080</v>
      </c>
      <c r="H807">
        <v>1</v>
      </c>
      <c r="I807" t="s">
        <v>859</v>
      </c>
      <c r="J807" t="s">
        <v>3</v>
      </c>
      <c r="K807" t="s">
        <v>860</v>
      </c>
      <c r="L807">
        <v>1191</v>
      </c>
      <c r="N807">
        <v>1013</v>
      </c>
      <c r="O807" t="s">
        <v>861</v>
      </c>
      <c r="P807" t="s">
        <v>861</v>
      </c>
      <c r="Q807">
        <v>1</v>
      </c>
      <c r="W807">
        <v>0</v>
      </c>
      <c r="X807">
        <v>476480486</v>
      </c>
      <c r="Y807">
        <f>((AT807*1.15)*1.1)</f>
        <v>17.811200000000003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1</v>
      </c>
      <c r="AK807">
        <v>1</v>
      </c>
      <c r="AL807">
        <v>1</v>
      </c>
      <c r="AM807">
        <v>5</v>
      </c>
      <c r="AN807">
        <v>0</v>
      </c>
      <c r="AO807">
        <v>1</v>
      </c>
      <c r="AP807">
        <v>1</v>
      </c>
      <c r="AQ807">
        <v>0</v>
      </c>
      <c r="AR807">
        <v>0</v>
      </c>
      <c r="AS807" t="s">
        <v>3</v>
      </c>
      <c r="AT807">
        <v>14.08</v>
      </c>
      <c r="AU807" t="s">
        <v>26</v>
      </c>
      <c r="AV807">
        <v>1</v>
      </c>
      <c r="AW807">
        <v>2</v>
      </c>
      <c r="AX807">
        <v>60527253</v>
      </c>
      <c r="AY807">
        <v>1</v>
      </c>
      <c r="AZ807">
        <v>0</v>
      </c>
      <c r="BA807">
        <v>808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CU807">
        <f>ROUND(AT807*Source!I339*AH807*AL807,2)</f>
        <v>0</v>
      </c>
      <c r="CV807">
        <f>ROUND(Y807*Source!I339,9)</f>
        <v>19.592320000000001</v>
      </c>
      <c r="CW807">
        <v>0</v>
      </c>
      <c r="CX807">
        <f>ROUND(Y807*Source!I339,9)</f>
        <v>19.592320000000001</v>
      </c>
      <c r="CY807">
        <f>AD807</f>
        <v>0</v>
      </c>
      <c r="CZ807">
        <f>AH807</f>
        <v>0</v>
      </c>
      <c r="DA807">
        <f>AL807</f>
        <v>1</v>
      </c>
      <c r="DB807">
        <f>ROUND(((ROUND(AT807*CZ807,2)*1.15)*1.1),6)</f>
        <v>0</v>
      </c>
      <c r="DC807">
        <f>ROUND(((ROUND(AT807*AG807,2)*1.15)*1.1),6)</f>
        <v>0</v>
      </c>
      <c r="DD807" t="s">
        <v>3</v>
      </c>
      <c r="DE807" t="s">
        <v>3</v>
      </c>
      <c r="DF807">
        <f t="shared" si="389"/>
        <v>0</v>
      </c>
      <c r="DG807">
        <f t="shared" si="386"/>
        <v>0</v>
      </c>
      <c r="DH807">
        <f t="shared" si="387"/>
        <v>0</v>
      </c>
      <c r="DI807">
        <f t="shared" si="378"/>
        <v>0</v>
      </c>
      <c r="DJ807">
        <f>DI807</f>
        <v>0</v>
      </c>
      <c r="DK807">
        <v>0</v>
      </c>
      <c r="DL807" t="s">
        <v>3</v>
      </c>
      <c r="DM807">
        <v>0</v>
      </c>
      <c r="DN807" t="s">
        <v>3</v>
      </c>
      <c r="DO807">
        <v>0</v>
      </c>
    </row>
    <row r="808" spans="1:119" x14ac:dyDescent="0.2">
      <c r="A808">
        <f>ROW(Source!A339)</f>
        <v>339</v>
      </c>
      <c r="B808">
        <v>59204059</v>
      </c>
      <c r="C808">
        <v>60527238</v>
      </c>
      <c r="D808">
        <v>58340234</v>
      </c>
      <c r="E808">
        <v>1</v>
      </c>
      <c r="F808">
        <v>1</v>
      </c>
      <c r="G808">
        <v>1080</v>
      </c>
      <c r="H808">
        <v>2</v>
      </c>
      <c r="I808" t="s">
        <v>920</v>
      </c>
      <c r="J808" t="s">
        <v>921</v>
      </c>
      <c r="K808" t="s">
        <v>922</v>
      </c>
      <c r="L808">
        <v>1368</v>
      </c>
      <c r="N808">
        <v>1011</v>
      </c>
      <c r="O808" t="s">
        <v>865</v>
      </c>
      <c r="P808" t="s">
        <v>865</v>
      </c>
      <c r="Q808">
        <v>1</v>
      </c>
      <c r="W808">
        <v>0</v>
      </c>
      <c r="X808">
        <v>2123069689</v>
      </c>
      <c r="Y808">
        <f>((AT808*1.25)*1.1)</f>
        <v>2.8187500000000001</v>
      </c>
      <c r="AA808">
        <v>0</v>
      </c>
      <c r="AB808">
        <v>62.84</v>
      </c>
      <c r="AC808">
        <v>0</v>
      </c>
      <c r="AD808">
        <v>0</v>
      </c>
      <c r="AE808">
        <v>0</v>
      </c>
      <c r="AF808">
        <v>5.78</v>
      </c>
      <c r="AG808">
        <v>0</v>
      </c>
      <c r="AH808">
        <v>0</v>
      </c>
      <c r="AI808">
        <v>1</v>
      </c>
      <c r="AJ808">
        <v>10.19</v>
      </c>
      <c r="AK808">
        <v>54.99</v>
      </c>
      <c r="AL808">
        <v>1</v>
      </c>
      <c r="AM808">
        <v>2</v>
      </c>
      <c r="AN808">
        <v>0</v>
      </c>
      <c r="AO808">
        <v>1</v>
      </c>
      <c r="AP808">
        <v>1</v>
      </c>
      <c r="AQ808">
        <v>0</v>
      </c>
      <c r="AR808">
        <v>0</v>
      </c>
      <c r="AS808" t="s">
        <v>3</v>
      </c>
      <c r="AT808">
        <v>2.0499999999999998</v>
      </c>
      <c r="AU808" t="s">
        <v>866</v>
      </c>
      <c r="AV808">
        <v>0</v>
      </c>
      <c r="AW808">
        <v>2</v>
      </c>
      <c r="AX808">
        <v>60527254</v>
      </c>
      <c r="AY808">
        <v>1</v>
      </c>
      <c r="AZ808">
        <v>0</v>
      </c>
      <c r="BA808">
        <v>809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CV808">
        <v>0</v>
      </c>
      <c r="CW808">
        <f>ROUND(Y808*Source!I339*DO808,9)</f>
        <v>0</v>
      </c>
      <c r="CX808">
        <f>ROUND(Y808*Source!I339,9)</f>
        <v>3.100625</v>
      </c>
      <c r="CY808">
        <f>AB808</f>
        <v>62.84</v>
      </c>
      <c r="CZ808">
        <f>AF808</f>
        <v>5.78</v>
      </c>
      <c r="DA808">
        <f>AJ808</f>
        <v>10.19</v>
      </c>
      <c r="DB808">
        <f>ROUND(((ROUND(AT808*CZ808,2)*1.25)*1.1),6)</f>
        <v>16.293749999999999</v>
      </c>
      <c r="DC808">
        <f>ROUND(((ROUND(AT808*AG808,2)*1.25)*1.1),6)</f>
        <v>0</v>
      </c>
      <c r="DD808" t="s">
        <v>3</v>
      </c>
      <c r="DE808" t="s">
        <v>3</v>
      </c>
      <c r="DF808">
        <f t="shared" si="389"/>
        <v>0</v>
      </c>
      <c r="DG808">
        <f>ROUND(ROUND(AF808*AJ808,2)*CX808,2)</f>
        <v>182.63</v>
      </c>
      <c r="DH808">
        <f>ROUND(ROUND(AG808*AK808,2)*CX808,2)</f>
        <v>0</v>
      </c>
      <c r="DI808">
        <f t="shared" si="378"/>
        <v>0</v>
      </c>
      <c r="DJ808">
        <f>DG808</f>
        <v>182.63</v>
      </c>
      <c r="DK808">
        <v>0</v>
      </c>
      <c r="DL808" t="s">
        <v>3</v>
      </c>
      <c r="DM808">
        <v>0</v>
      </c>
      <c r="DN808" t="s">
        <v>3</v>
      </c>
      <c r="DO808">
        <v>0</v>
      </c>
    </row>
    <row r="809" spans="1:119" x14ac:dyDescent="0.2">
      <c r="A809">
        <f>ROW(Source!A339)</f>
        <v>339</v>
      </c>
      <c r="B809">
        <v>59204059</v>
      </c>
      <c r="C809">
        <v>60527238</v>
      </c>
      <c r="D809">
        <v>58340578</v>
      </c>
      <c r="E809">
        <v>1</v>
      </c>
      <c r="F809">
        <v>1</v>
      </c>
      <c r="G809">
        <v>1080</v>
      </c>
      <c r="H809">
        <v>2</v>
      </c>
      <c r="I809" t="s">
        <v>862</v>
      </c>
      <c r="J809" t="s">
        <v>863</v>
      </c>
      <c r="K809" t="s">
        <v>864</v>
      </c>
      <c r="L809">
        <v>1368</v>
      </c>
      <c r="N809">
        <v>1011</v>
      </c>
      <c r="O809" t="s">
        <v>865</v>
      </c>
      <c r="P809" t="s">
        <v>865</v>
      </c>
      <c r="Q809">
        <v>1</v>
      </c>
      <c r="W809">
        <v>0</v>
      </c>
      <c r="X809">
        <v>-1985943078</v>
      </c>
      <c r="Y809">
        <f>((AT809*1.25)*1.1)</f>
        <v>8.2500000000000004E-2</v>
      </c>
      <c r="AA809">
        <v>0</v>
      </c>
      <c r="AB809">
        <v>1445.28</v>
      </c>
      <c r="AC809">
        <v>740.47</v>
      </c>
      <c r="AD809">
        <v>0</v>
      </c>
      <c r="AE809">
        <v>0</v>
      </c>
      <c r="AF809">
        <v>83.1</v>
      </c>
      <c r="AG809">
        <v>12.62</v>
      </c>
      <c r="AH809">
        <v>0</v>
      </c>
      <c r="AI809">
        <v>1</v>
      </c>
      <c r="AJ809">
        <v>16.3</v>
      </c>
      <c r="AK809">
        <v>54.99</v>
      </c>
      <c r="AL809">
        <v>1</v>
      </c>
      <c r="AM809">
        <v>2</v>
      </c>
      <c r="AN809">
        <v>0</v>
      </c>
      <c r="AO809">
        <v>1</v>
      </c>
      <c r="AP809">
        <v>1</v>
      </c>
      <c r="AQ809">
        <v>0</v>
      </c>
      <c r="AR809">
        <v>0</v>
      </c>
      <c r="AS809" t="s">
        <v>3</v>
      </c>
      <c r="AT809">
        <v>0.06</v>
      </c>
      <c r="AU809" t="s">
        <v>866</v>
      </c>
      <c r="AV809">
        <v>0</v>
      </c>
      <c r="AW809">
        <v>2</v>
      </c>
      <c r="AX809">
        <v>60527255</v>
      </c>
      <c r="AY809">
        <v>1</v>
      </c>
      <c r="AZ809">
        <v>0</v>
      </c>
      <c r="BA809">
        <v>810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CV809">
        <v>0</v>
      </c>
      <c r="CW809">
        <f>ROUND(Y809*Source!I339*DO809,9)</f>
        <v>1.145265</v>
      </c>
      <c r="CX809">
        <f>ROUND(Y809*Source!I339,9)</f>
        <v>9.0749999999999997E-2</v>
      </c>
      <c r="CY809">
        <f>AB809</f>
        <v>1445.28</v>
      </c>
      <c r="CZ809">
        <f>AF809</f>
        <v>83.1</v>
      </c>
      <c r="DA809">
        <f>AJ809</f>
        <v>16.3</v>
      </c>
      <c r="DB809">
        <f>ROUND(((ROUND(AT809*CZ809,2)*1.25)*1.1),6)</f>
        <v>6.8612500000000001</v>
      </c>
      <c r="DC809">
        <f>ROUND(((ROUND(AT809*AG809,2)*1.25)*1.1),6)</f>
        <v>1.0449999999999999</v>
      </c>
      <c r="DD809" t="s">
        <v>3</v>
      </c>
      <c r="DE809" t="s">
        <v>3</v>
      </c>
      <c r="DF809">
        <f t="shared" si="389"/>
        <v>0</v>
      </c>
      <c r="DG809">
        <f>ROUND(ROUND(AF809*AJ809,2)*CX809,2)</f>
        <v>122.92</v>
      </c>
      <c r="DH809">
        <f>ROUND(ROUND(AG809*AK809,2)*CX809,2)</f>
        <v>62.98</v>
      </c>
      <c r="DI809">
        <f t="shared" si="378"/>
        <v>0</v>
      </c>
      <c r="DJ809">
        <f>DG809</f>
        <v>122.92</v>
      </c>
      <c r="DK809">
        <v>0</v>
      </c>
      <c r="DL809" t="s">
        <v>867</v>
      </c>
      <c r="DM809">
        <v>0</v>
      </c>
      <c r="DN809" t="s">
        <v>861</v>
      </c>
      <c r="DO809">
        <v>12.62</v>
      </c>
    </row>
    <row r="810" spans="1:119" x14ac:dyDescent="0.2">
      <c r="A810">
        <f>ROW(Source!A339)</f>
        <v>339</v>
      </c>
      <c r="B810">
        <v>59204059</v>
      </c>
      <c r="C810">
        <v>60527238</v>
      </c>
      <c r="D810">
        <v>58340630</v>
      </c>
      <c r="E810">
        <v>1</v>
      </c>
      <c r="F810">
        <v>1</v>
      </c>
      <c r="G810">
        <v>1080</v>
      </c>
      <c r="H810">
        <v>2</v>
      </c>
      <c r="I810" t="s">
        <v>923</v>
      </c>
      <c r="J810" t="s">
        <v>924</v>
      </c>
      <c r="K810" t="s">
        <v>925</v>
      </c>
      <c r="L810">
        <v>1368</v>
      </c>
      <c r="N810">
        <v>1011</v>
      </c>
      <c r="O810" t="s">
        <v>865</v>
      </c>
      <c r="P810" t="s">
        <v>865</v>
      </c>
      <c r="Q810">
        <v>1</v>
      </c>
      <c r="W810">
        <v>0</v>
      </c>
      <c r="X810">
        <v>1387779639</v>
      </c>
      <c r="Y810">
        <f>((AT810*1.25)*1.1)</f>
        <v>3.3000000000000003</v>
      </c>
      <c r="AA810">
        <v>0</v>
      </c>
      <c r="AB810">
        <v>7.11</v>
      </c>
      <c r="AC810">
        <v>0</v>
      </c>
      <c r="AD810">
        <v>0</v>
      </c>
      <c r="AE810">
        <v>0</v>
      </c>
      <c r="AF810">
        <v>0.77</v>
      </c>
      <c r="AG810">
        <v>0</v>
      </c>
      <c r="AH810">
        <v>0</v>
      </c>
      <c r="AI810">
        <v>1</v>
      </c>
      <c r="AJ810">
        <v>8.66</v>
      </c>
      <c r="AK810">
        <v>54.99</v>
      </c>
      <c r="AL810">
        <v>1</v>
      </c>
      <c r="AM810">
        <v>2</v>
      </c>
      <c r="AN810">
        <v>0</v>
      </c>
      <c r="AO810">
        <v>1</v>
      </c>
      <c r="AP810">
        <v>1</v>
      </c>
      <c r="AQ810">
        <v>0</v>
      </c>
      <c r="AR810">
        <v>0</v>
      </c>
      <c r="AS810" t="s">
        <v>3</v>
      </c>
      <c r="AT810">
        <v>2.4</v>
      </c>
      <c r="AU810" t="s">
        <v>866</v>
      </c>
      <c r="AV810">
        <v>0</v>
      </c>
      <c r="AW810">
        <v>2</v>
      </c>
      <c r="AX810">
        <v>60527256</v>
      </c>
      <c r="AY810">
        <v>1</v>
      </c>
      <c r="AZ810">
        <v>0</v>
      </c>
      <c r="BA810">
        <v>811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CV810">
        <v>0</v>
      </c>
      <c r="CW810">
        <f>ROUND(Y810*Source!I339*DO810,9)</f>
        <v>0</v>
      </c>
      <c r="CX810">
        <f>ROUND(Y810*Source!I339,9)</f>
        <v>3.63</v>
      </c>
      <c r="CY810">
        <f>AB810</f>
        <v>7.11</v>
      </c>
      <c r="CZ810">
        <f>AF810</f>
        <v>0.77</v>
      </c>
      <c r="DA810">
        <f>AJ810</f>
        <v>8.66</v>
      </c>
      <c r="DB810">
        <f>ROUND(((ROUND(AT810*CZ810,2)*1.25)*1.1),6)</f>
        <v>2.5437500000000002</v>
      </c>
      <c r="DC810">
        <f>ROUND(((ROUND(AT810*AG810,2)*1.25)*1.1),6)</f>
        <v>0</v>
      </c>
      <c r="DD810" t="s">
        <v>3</v>
      </c>
      <c r="DE810" t="s">
        <v>3</v>
      </c>
      <c r="DF810">
        <f t="shared" si="389"/>
        <v>0</v>
      </c>
      <c r="DG810">
        <f>ROUND(ROUND(AF810*AJ810,2)*CX810,2)</f>
        <v>24.21</v>
      </c>
      <c r="DH810">
        <f>ROUND(ROUND(AG810*AK810,2)*CX810,2)</f>
        <v>0</v>
      </c>
      <c r="DI810">
        <f t="shared" si="378"/>
        <v>0</v>
      </c>
      <c r="DJ810">
        <f>DG810</f>
        <v>24.21</v>
      </c>
      <c r="DK810">
        <v>0</v>
      </c>
      <c r="DL810" t="s">
        <v>3</v>
      </c>
      <c r="DM810">
        <v>0</v>
      </c>
      <c r="DN810" t="s">
        <v>3</v>
      </c>
      <c r="DO810">
        <v>0</v>
      </c>
    </row>
    <row r="811" spans="1:119" x14ac:dyDescent="0.2">
      <c r="A811">
        <f>ROW(Source!A339)</f>
        <v>339</v>
      </c>
      <c r="B811">
        <v>59204059</v>
      </c>
      <c r="C811">
        <v>60527238</v>
      </c>
      <c r="D811">
        <v>58340663</v>
      </c>
      <c r="E811">
        <v>1</v>
      </c>
      <c r="F811">
        <v>1</v>
      </c>
      <c r="G811">
        <v>1080</v>
      </c>
      <c r="H811">
        <v>2</v>
      </c>
      <c r="I811" t="s">
        <v>926</v>
      </c>
      <c r="J811" t="s">
        <v>927</v>
      </c>
      <c r="K811" t="s">
        <v>928</v>
      </c>
      <c r="L811">
        <v>1368</v>
      </c>
      <c r="N811">
        <v>1011</v>
      </c>
      <c r="O811" t="s">
        <v>865</v>
      </c>
      <c r="P811" t="s">
        <v>865</v>
      </c>
      <c r="Q811">
        <v>1</v>
      </c>
      <c r="W811">
        <v>0</v>
      </c>
      <c r="X811">
        <v>1645565003</v>
      </c>
      <c r="Y811">
        <f>((AT811*1.25)*1.1)</f>
        <v>2.8875000000000002</v>
      </c>
      <c r="AA811">
        <v>0</v>
      </c>
      <c r="AB811">
        <v>4.38</v>
      </c>
      <c r="AC811">
        <v>0</v>
      </c>
      <c r="AD811">
        <v>0</v>
      </c>
      <c r="AE811">
        <v>0</v>
      </c>
      <c r="AF811">
        <v>0.47</v>
      </c>
      <c r="AG811">
        <v>0</v>
      </c>
      <c r="AH811">
        <v>0</v>
      </c>
      <c r="AI811">
        <v>1</v>
      </c>
      <c r="AJ811">
        <v>8.74</v>
      </c>
      <c r="AK811">
        <v>54.99</v>
      </c>
      <c r="AL811">
        <v>1</v>
      </c>
      <c r="AM811">
        <v>2</v>
      </c>
      <c r="AN811">
        <v>0</v>
      </c>
      <c r="AO811">
        <v>1</v>
      </c>
      <c r="AP811">
        <v>1</v>
      </c>
      <c r="AQ811">
        <v>0</v>
      </c>
      <c r="AR811">
        <v>0</v>
      </c>
      <c r="AS811" t="s">
        <v>3</v>
      </c>
      <c r="AT811">
        <v>2.1</v>
      </c>
      <c r="AU811" t="s">
        <v>866</v>
      </c>
      <c r="AV811">
        <v>0</v>
      </c>
      <c r="AW811">
        <v>2</v>
      </c>
      <c r="AX811">
        <v>60527257</v>
      </c>
      <c r="AY811">
        <v>1</v>
      </c>
      <c r="AZ811">
        <v>0</v>
      </c>
      <c r="BA811">
        <v>812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CV811">
        <v>0</v>
      </c>
      <c r="CW811">
        <f>ROUND(Y811*Source!I339*DO811,9)</f>
        <v>0</v>
      </c>
      <c r="CX811">
        <f>ROUND(Y811*Source!I339,9)</f>
        <v>3.17625</v>
      </c>
      <c r="CY811">
        <f>AB811</f>
        <v>4.38</v>
      </c>
      <c r="CZ811">
        <f>AF811</f>
        <v>0.47</v>
      </c>
      <c r="DA811">
        <f>AJ811</f>
        <v>8.74</v>
      </c>
      <c r="DB811">
        <f>ROUND(((ROUND(AT811*CZ811,2)*1.25)*1.1),6)</f>
        <v>1.3612500000000001</v>
      </c>
      <c r="DC811">
        <f>ROUND(((ROUND(AT811*AG811,2)*1.25)*1.1),6)</f>
        <v>0</v>
      </c>
      <c r="DD811" t="s">
        <v>3</v>
      </c>
      <c r="DE811" t="s">
        <v>3</v>
      </c>
      <c r="DF811">
        <f t="shared" si="389"/>
        <v>0</v>
      </c>
      <c r="DG811">
        <f>ROUND(ROUND(AF811*AJ811,2)*CX811,2)</f>
        <v>13.05</v>
      </c>
      <c r="DH811">
        <f>ROUND(ROUND(AG811*AK811,2)*CX811,2)</f>
        <v>0</v>
      </c>
      <c r="DI811">
        <f t="shared" si="378"/>
        <v>0</v>
      </c>
      <c r="DJ811">
        <f>DG811</f>
        <v>13.05</v>
      </c>
      <c r="DK811">
        <v>0</v>
      </c>
      <c r="DL811" t="s">
        <v>3</v>
      </c>
      <c r="DM811">
        <v>0</v>
      </c>
      <c r="DN811" t="s">
        <v>3</v>
      </c>
      <c r="DO811">
        <v>0</v>
      </c>
    </row>
    <row r="812" spans="1:119" x14ac:dyDescent="0.2">
      <c r="A812">
        <f>ROW(Source!A339)</f>
        <v>339</v>
      </c>
      <c r="B812">
        <v>59204059</v>
      </c>
      <c r="C812">
        <v>60527238</v>
      </c>
      <c r="D812">
        <v>58308814</v>
      </c>
      <c r="E812">
        <v>1</v>
      </c>
      <c r="F812">
        <v>1</v>
      </c>
      <c r="G812">
        <v>1080</v>
      </c>
      <c r="H812">
        <v>3</v>
      </c>
      <c r="I812" t="s">
        <v>890</v>
      </c>
      <c r="J812" t="s">
        <v>891</v>
      </c>
      <c r="K812" t="s">
        <v>892</v>
      </c>
      <c r="L812">
        <v>1339</v>
      </c>
      <c r="N812">
        <v>1007</v>
      </c>
      <c r="O812" t="s">
        <v>893</v>
      </c>
      <c r="P812" t="s">
        <v>893</v>
      </c>
      <c r="Q812">
        <v>1</v>
      </c>
      <c r="W812">
        <v>0</v>
      </c>
      <c r="X812">
        <v>-744103292</v>
      </c>
      <c r="Y812">
        <f t="shared" ref="Y812:Y820" si="397">AT812</f>
        <v>1.1262000000000001</v>
      </c>
      <c r="AA812">
        <v>54.79</v>
      </c>
      <c r="AB812">
        <v>0</v>
      </c>
      <c r="AC812">
        <v>0</v>
      </c>
      <c r="AD812">
        <v>0</v>
      </c>
      <c r="AE812">
        <v>7.07</v>
      </c>
      <c r="AF812">
        <v>0</v>
      </c>
      <c r="AG812">
        <v>0</v>
      </c>
      <c r="AH812">
        <v>0</v>
      </c>
      <c r="AI812">
        <v>7.75</v>
      </c>
      <c r="AJ812">
        <v>1</v>
      </c>
      <c r="AK812">
        <v>1</v>
      </c>
      <c r="AL812">
        <v>1</v>
      </c>
      <c r="AM812">
        <v>2</v>
      </c>
      <c r="AN812">
        <v>0</v>
      </c>
      <c r="AO812">
        <v>1</v>
      </c>
      <c r="AP812">
        <v>1</v>
      </c>
      <c r="AQ812">
        <v>0</v>
      </c>
      <c r="AR812">
        <v>0</v>
      </c>
      <c r="AS812" t="s">
        <v>3</v>
      </c>
      <c r="AT812">
        <v>1.1262000000000001</v>
      </c>
      <c r="AU812" t="s">
        <v>3</v>
      </c>
      <c r="AV812">
        <v>0</v>
      </c>
      <c r="AW812">
        <v>2</v>
      </c>
      <c r="AX812">
        <v>60527258</v>
      </c>
      <c r="AY812">
        <v>1</v>
      </c>
      <c r="AZ812">
        <v>0</v>
      </c>
      <c r="BA812">
        <v>813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CV812">
        <v>0</v>
      </c>
      <c r="CW812">
        <v>0</v>
      </c>
      <c r="CX812">
        <f>ROUND(Y812*Source!I339,9)</f>
        <v>1.23882</v>
      </c>
      <c r="CY812">
        <f t="shared" ref="CY812:CY820" si="398">AA812</f>
        <v>54.79</v>
      </c>
      <c r="CZ812">
        <f t="shared" ref="CZ812:CZ820" si="399">AE812</f>
        <v>7.07</v>
      </c>
      <c r="DA812">
        <f t="shared" ref="DA812:DA820" si="400">AI812</f>
        <v>7.75</v>
      </c>
      <c r="DB812">
        <f t="shared" ref="DB812:DB820" si="401">ROUND(ROUND(AT812*CZ812,2),6)</f>
        <v>7.96</v>
      </c>
      <c r="DC812">
        <f t="shared" ref="DC812:DC820" si="402">ROUND(ROUND(AT812*AG812,2),6)</f>
        <v>0</v>
      </c>
      <c r="DD812" t="s">
        <v>3</v>
      </c>
      <c r="DE812" t="s">
        <v>3</v>
      </c>
      <c r="DF812">
        <f t="shared" ref="DF812:DF820" si="403">ROUND(ROUND(AE812*AI812,2)*CX812,2)</f>
        <v>67.87</v>
      </c>
      <c r="DG812">
        <f t="shared" ref="DG812:DG834" si="404">ROUND(ROUND(AF812,2)*CX812,2)</f>
        <v>0</v>
      </c>
      <c r="DH812">
        <f t="shared" ref="DH812:DH834" si="405">ROUND(ROUND(AG812,2)*CX812,2)</f>
        <v>0</v>
      </c>
      <c r="DI812">
        <f t="shared" si="378"/>
        <v>0</v>
      </c>
      <c r="DJ812">
        <f t="shared" ref="DJ812:DJ820" si="406">DF812</f>
        <v>67.87</v>
      </c>
      <c r="DK812">
        <v>0</v>
      </c>
      <c r="DL812" t="s">
        <v>3</v>
      </c>
      <c r="DM812">
        <v>0</v>
      </c>
      <c r="DN812" t="s">
        <v>3</v>
      </c>
      <c r="DO812">
        <v>0</v>
      </c>
    </row>
    <row r="813" spans="1:119" x14ac:dyDescent="0.2">
      <c r="A813">
        <f>ROW(Source!A339)</f>
        <v>339</v>
      </c>
      <c r="B813">
        <v>59204059</v>
      </c>
      <c r="C813">
        <v>60527238</v>
      </c>
      <c r="D813">
        <v>58311329</v>
      </c>
      <c r="E813">
        <v>1</v>
      </c>
      <c r="F813">
        <v>1</v>
      </c>
      <c r="G813">
        <v>1080</v>
      </c>
      <c r="H813">
        <v>3</v>
      </c>
      <c r="I813" t="s">
        <v>929</v>
      </c>
      <c r="J813" t="s">
        <v>930</v>
      </c>
      <c r="K813" t="s">
        <v>931</v>
      </c>
      <c r="L813">
        <v>1355</v>
      </c>
      <c r="N813">
        <v>1010</v>
      </c>
      <c r="O813" t="s">
        <v>48</v>
      </c>
      <c r="P813" t="s">
        <v>48</v>
      </c>
      <c r="Q813">
        <v>100</v>
      </c>
      <c r="W813">
        <v>0</v>
      </c>
      <c r="X813">
        <v>262154668</v>
      </c>
      <c r="Y813">
        <f t="shared" si="397"/>
        <v>1.43</v>
      </c>
      <c r="AA813">
        <v>59.86</v>
      </c>
      <c r="AB813">
        <v>0</v>
      </c>
      <c r="AC813">
        <v>0</v>
      </c>
      <c r="AD813">
        <v>0</v>
      </c>
      <c r="AE813">
        <v>15.04</v>
      </c>
      <c r="AF813">
        <v>0</v>
      </c>
      <c r="AG813">
        <v>0</v>
      </c>
      <c r="AH813">
        <v>0</v>
      </c>
      <c r="AI813">
        <v>3.98</v>
      </c>
      <c r="AJ813">
        <v>1</v>
      </c>
      <c r="AK813">
        <v>1</v>
      </c>
      <c r="AL813">
        <v>1</v>
      </c>
      <c r="AM813">
        <v>2</v>
      </c>
      <c r="AN813">
        <v>0</v>
      </c>
      <c r="AO813">
        <v>1</v>
      </c>
      <c r="AP813">
        <v>1</v>
      </c>
      <c r="AQ813">
        <v>0</v>
      </c>
      <c r="AR813">
        <v>0</v>
      </c>
      <c r="AS813" t="s">
        <v>3</v>
      </c>
      <c r="AT813">
        <v>1.43</v>
      </c>
      <c r="AU813" t="s">
        <v>3</v>
      </c>
      <c r="AV813">
        <v>0</v>
      </c>
      <c r="AW813">
        <v>2</v>
      </c>
      <c r="AX813">
        <v>60527259</v>
      </c>
      <c r="AY813">
        <v>1</v>
      </c>
      <c r="AZ813">
        <v>0</v>
      </c>
      <c r="BA813">
        <v>814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CV813">
        <v>0</v>
      </c>
      <c r="CW813">
        <v>0</v>
      </c>
      <c r="CX813">
        <f>ROUND(Y813*Source!I339,9)</f>
        <v>1.573</v>
      </c>
      <c r="CY813">
        <f t="shared" si="398"/>
        <v>59.86</v>
      </c>
      <c r="CZ813">
        <f t="shared" si="399"/>
        <v>15.04</v>
      </c>
      <c r="DA813">
        <f t="shared" si="400"/>
        <v>3.98</v>
      </c>
      <c r="DB813">
        <f t="shared" si="401"/>
        <v>21.51</v>
      </c>
      <c r="DC813">
        <f t="shared" si="402"/>
        <v>0</v>
      </c>
      <c r="DD813" t="s">
        <v>3</v>
      </c>
      <c r="DE813" t="s">
        <v>3</v>
      </c>
      <c r="DF813">
        <f t="shared" si="403"/>
        <v>94.16</v>
      </c>
      <c r="DG813">
        <f t="shared" si="404"/>
        <v>0</v>
      </c>
      <c r="DH813">
        <f t="shared" si="405"/>
        <v>0</v>
      </c>
      <c r="DI813">
        <f t="shared" si="378"/>
        <v>0</v>
      </c>
      <c r="DJ813">
        <f t="shared" si="406"/>
        <v>94.16</v>
      </c>
      <c r="DK813">
        <v>0</v>
      </c>
      <c r="DL813" t="s">
        <v>3</v>
      </c>
      <c r="DM813">
        <v>0</v>
      </c>
      <c r="DN813" t="s">
        <v>3</v>
      </c>
      <c r="DO813">
        <v>0</v>
      </c>
    </row>
    <row r="814" spans="1:119" x14ac:dyDescent="0.2">
      <c r="A814">
        <f>ROW(Source!A339)</f>
        <v>339</v>
      </c>
      <c r="B814">
        <v>59204059</v>
      </c>
      <c r="C814">
        <v>60527238</v>
      </c>
      <c r="D814">
        <v>58311563</v>
      </c>
      <c r="E814">
        <v>1</v>
      </c>
      <c r="F814">
        <v>1</v>
      </c>
      <c r="G814">
        <v>1080</v>
      </c>
      <c r="H814">
        <v>3</v>
      </c>
      <c r="I814" t="s">
        <v>932</v>
      </c>
      <c r="J814" t="s">
        <v>933</v>
      </c>
      <c r="K814" t="s">
        <v>934</v>
      </c>
      <c r="L814">
        <v>1346</v>
      </c>
      <c r="N814">
        <v>1009</v>
      </c>
      <c r="O814" t="s">
        <v>880</v>
      </c>
      <c r="P814" t="s">
        <v>880</v>
      </c>
      <c r="Q814">
        <v>1</v>
      </c>
      <c r="W814">
        <v>0</v>
      </c>
      <c r="X814">
        <v>871498436</v>
      </c>
      <c r="Y814">
        <f t="shared" si="397"/>
        <v>2.7170000000000001</v>
      </c>
      <c r="AA814">
        <v>70.489999999999995</v>
      </c>
      <c r="AB814">
        <v>0</v>
      </c>
      <c r="AC814">
        <v>0</v>
      </c>
      <c r="AD814">
        <v>0</v>
      </c>
      <c r="AE814">
        <v>38.729999999999997</v>
      </c>
      <c r="AF814">
        <v>0</v>
      </c>
      <c r="AG814">
        <v>0</v>
      </c>
      <c r="AH814">
        <v>0</v>
      </c>
      <c r="AI814">
        <v>1.82</v>
      </c>
      <c r="AJ814">
        <v>1</v>
      </c>
      <c r="AK814">
        <v>1</v>
      </c>
      <c r="AL814">
        <v>1</v>
      </c>
      <c r="AM814">
        <v>2</v>
      </c>
      <c r="AN814">
        <v>0</v>
      </c>
      <c r="AO814">
        <v>1</v>
      </c>
      <c r="AP814">
        <v>1</v>
      </c>
      <c r="AQ814">
        <v>0</v>
      </c>
      <c r="AR814">
        <v>0</v>
      </c>
      <c r="AS814" t="s">
        <v>3</v>
      </c>
      <c r="AT814">
        <v>2.7170000000000001</v>
      </c>
      <c r="AU814" t="s">
        <v>3</v>
      </c>
      <c r="AV814">
        <v>0</v>
      </c>
      <c r="AW814">
        <v>2</v>
      </c>
      <c r="AX814">
        <v>60527260</v>
      </c>
      <c r="AY814">
        <v>1</v>
      </c>
      <c r="AZ814">
        <v>0</v>
      </c>
      <c r="BA814">
        <v>815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CV814">
        <v>0</v>
      </c>
      <c r="CW814">
        <v>0</v>
      </c>
      <c r="CX814">
        <f>ROUND(Y814*Source!I339,9)</f>
        <v>2.9887000000000001</v>
      </c>
      <c r="CY814">
        <f t="shared" si="398"/>
        <v>70.489999999999995</v>
      </c>
      <c r="CZ814">
        <f t="shared" si="399"/>
        <v>38.729999999999997</v>
      </c>
      <c r="DA814">
        <f t="shared" si="400"/>
        <v>1.82</v>
      </c>
      <c r="DB814">
        <f t="shared" si="401"/>
        <v>105.23</v>
      </c>
      <c r="DC814">
        <f t="shared" si="402"/>
        <v>0</v>
      </c>
      <c r="DD814" t="s">
        <v>3</v>
      </c>
      <c r="DE814" t="s">
        <v>3</v>
      </c>
      <c r="DF814">
        <f t="shared" si="403"/>
        <v>210.67</v>
      </c>
      <c r="DG814">
        <f t="shared" si="404"/>
        <v>0</v>
      </c>
      <c r="DH814">
        <f t="shared" si="405"/>
        <v>0</v>
      </c>
      <c r="DI814">
        <f t="shared" si="378"/>
        <v>0</v>
      </c>
      <c r="DJ814">
        <f t="shared" si="406"/>
        <v>210.67</v>
      </c>
      <c r="DK814">
        <v>0</v>
      </c>
      <c r="DL814" t="s">
        <v>3</v>
      </c>
      <c r="DM814">
        <v>0</v>
      </c>
      <c r="DN814" t="s">
        <v>3</v>
      </c>
      <c r="DO814">
        <v>0</v>
      </c>
    </row>
    <row r="815" spans="1:119" x14ac:dyDescent="0.2">
      <c r="A815">
        <f>ROW(Source!A339)</f>
        <v>339</v>
      </c>
      <c r="B815">
        <v>59204059</v>
      </c>
      <c r="C815">
        <v>60527238</v>
      </c>
      <c r="D815">
        <v>58326216</v>
      </c>
      <c r="E815">
        <v>1</v>
      </c>
      <c r="F815">
        <v>1</v>
      </c>
      <c r="G815">
        <v>1080</v>
      </c>
      <c r="H815">
        <v>3</v>
      </c>
      <c r="I815" t="s">
        <v>46</v>
      </c>
      <c r="J815" t="s">
        <v>49</v>
      </c>
      <c r="K815" t="s">
        <v>47</v>
      </c>
      <c r="L815">
        <v>1355</v>
      </c>
      <c r="N815">
        <v>1010</v>
      </c>
      <c r="O815" t="s">
        <v>48</v>
      </c>
      <c r="P815" t="s">
        <v>48</v>
      </c>
      <c r="Q815">
        <v>100</v>
      </c>
      <c r="W815">
        <v>0</v>
      </c>
      <c r="X815">
        <v>1873919888</v>
      </c>
      <c r="Y815">
        <f t="shared" si="397"/>
        <v>0.8</v>
      </c>
      <c r="AA815">
        <v>1468.15</v>
      </c>
      <c r="AB815">
        <v>0</v>
      </c>
      <c r="AC815">
        <v>0</v>
      </c>
      <c r="AD815">
        <v>0</v>
      </c>
      <c r="AE815">
        <v>526.22</v>
      </c>
      <c r="AF815">
        <v>0</v>
      </c>
      <c r="AG815">
        <v>0</v>
      </c>
      <c r="AH815">
        <v>0</v>
      </c>
      <c r="AI815">
        <v>2.79</v>
      </c>
      <c r="AJ815">
        <v>1</v>
      </c>
      <c r="AK815">
        <v>1</v>
      </c>
      <c r="AL815">
        <v>1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0</v>
      </c>
      <c r="AS815" t="s">
        <v>3</v>
      </c>
      <c r="AT815">
        <v>0.8</v>
      </c>
      <c r="AU815" t="s">
        <v>3</v>
      </c>
      <c r="AV815">
        <v>0</v>
      </c>
      <c r="AW815">
        <v>1</v>
      </c>
      <c r="AX815">
        <v>-1</v>
      </c>
      <c r="AY815">
        <v>0</v>
      </c>
      <c r="AZ815">
        <v>0</v>
      </c>
      <c r="BA815" t="s">
        <v>3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CV815">
        <v>0</v>
      </c>
      <c r="CW815">
        <v>0</v>
      </c>
      <c r="CX815">
        <f>ROUND(Y815*Source!I339,9)</f>
        <v>0.88</v>
      </c>
      <c r="CY815">
        <f t="shared" si="398"/>
        <v>1468.15</v>
      </c>
      <c r="CZ815">
        <f t="shared" si="399"/>
        <v>526.22</v>
      </c>
      <c r="DA815">
        <f t="shared" si="400"/>
        <v>2.79</v>
      </c>
      <c r="DB815">
        <f t="shared" si="401"/>
        <v>420.98</v>
      </c>
      <c r="DC815">
        <f t="shared" si="402"/>
        <v>0</v>
      </c>
      <c r="DD815" t="s">
        <v>3</v>
      </c>
      <c r="DE815" t="s">
        <v>3</v>
      </c>
      <c r="DF815">
        <f t="shared" si="403"/>
        <v>1291.97</v>
      </c>
      <c r="DG815">
        <f t="shared" si="404"/>
        <v>0</v>
      </c>
      <c r="DH815">
        <f t="shared" si="405"/>
        <v>0</v>
      </c>
      <c r="DI815">
        <f t="shared" si="378"/>
        <v>0</v>
      </c>
      <c r="DJ815">
        <f t="shared" si="406"/>
        <v>1291.97</v>
      </c>
      <c r="DK815">
        <v>0</v>
      </c>
      <c r="DL815" t="s">
        <v>3</v>
      </c>
      <c r="DM815">
        <v>0</v>
      </c>
      <c r="DN815" t="s">
        <v>3</v>
      </c>
      <c r="DO815">
        <v>0</v>
      </c>
    </row>
    <row r="816" spans="1:119" x14ac:dyDescent="0.2">
      <c r="A816">
        <f>ROW(Source!A339)</f>
        <v>339</v>
      </c>
      <c r="B816">
        <v>59204059</v>
      </c>
      <c r="C816">
        <v>60527238</v>
      </c>
      <c r="D816">
        <v>58322709</v>
      </c>
      <c r="E816">
        <v>1</v>
      </c>
      <c r="F816">
        <v>1</v>
      </c>
      <c r="G816">
        <v>1080</v>
      </c>
      <c r="H816">
        <v>3</v>
      </c>
      <c r="I816" t="s">
        <v>447</v>
      </c>
      <c r="J816" t="s">
        <v>449</v>
      </c>
      <c r="K816" t="s">
        <v>448</v>
      </c>
      <c r="L816">
        <v>1354</v>
      </c>
      <c r="N816">
        <v>1010</v>
      </c>
      <c r="O816" t="s">
        <v>39</v>
      </c>
      <c r="P816" t="s">
        <v>39</v>
      </c>
      <c r="Q816">
        <v>1</v>
      </c>
      <c r="W816">
        <v>0</v>
      </c>
      <c r="X816">
        <v>-1205124728</v>
      </c>
      <c r="Y816">
        <f t="shared" si="397"/>
        <v>9.0909089999999999</v>
      </c>
      <c r="AA816">
        <v>8.5299999999999994</v>
      </c>
      <c r="AB816">
        <v>0</v>
      </c>
      <c r="AC816">
        <v>0</v>
      </c>
      <c r="AD816">
        <v>0</v>
      </c>
      <c r="AE816">
        <v>2.76</v>
      </c>
      <c r="AF816">
        <v>0</v>
      </c>
      <c r="AG816">
        <v>0</v>
      </c>
      <c r="AH816">
        <v>0</v>
      </c>
      <c r="AI816">
        <v>3.09</v>
      </c>
      <c r="AJ816">
        <v>1</v>
      </c>
      <c r="AK816">
        <v>1</v>
      </c>
      <c r="AL816">
        <v>1</v>
      </c>
      <c r="AM816">
        <v>0</v>
      </c>
      <c r="AN816">
        <v>0</v>
      </c>
      <c r="AO816">
        <v>0</v>
      </c>
      <c r="AP816">
        <v>1</v>
      </c>
      <c r="AQ816">
        <v>0</v>
      </c>
      <c r="AR816">
        <v>0</v>
      </c>
      <c r="AS816" t="s">
        <v>3</v>
      </c>
      <c r="AT816">
        <v>9.0909089999999999</v>
      </c>
      <c r="AU816" t="s">
        <v>3</v>
      </c>
      <c r="AV816">
        <v>0</v>
      </c>
      <c r="AW816">
        <v>1</v>
      </c>
      <c r="AX816">
        <v>-1</v>
      </c>
      <c r="AY816">
        <v>0</v>
      </c>
      <c r="AZ816">
        <v>0</v>
      </c>
      <c r="BA816" t="s">
        <v>3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CV816">
        <v>0</v>
      </c>
      <c r="CW816">
        <v>0</v>
      </c>
      <c r="CX816">
        <f>ROUND(Y816*Source!I339,9)</f>
        <v>9.9999999000000006</v>
      </c>
      <c r="CY816">
        <f t="shared" si="398"/>
        <v>8.5299999999999994</v>
      </c>
      <c r="CZ816">
        <f t="shared" si="399"/>
        <v>2.76</v>
      </c>
      <c r="DA816">
        <f t="shared" si="400"/>
        <v>3.09</v>
      </c>
      <c r="DB816">
        <f t="shared" si="401"/>
        <v>25.09</v>
      </c>
      <c r="DC816">
        <f t="shared" si="402"/>
        <v>0</v>
      </c>
      <c r="DD816" t="s">
        <v>3</v>
      </c>
      <c r="DE816" t="s">
        <v>3</v>
      </c>
      <c r="DF816">
        <f t="shared" si="403"/>
        <v>85.3</v>
      </c>
      <c r="DG816">
        <f t="shared" si="404"/>
        <v>0</v>
      </c>
      <c r="DH816">
        <f t="shared" si="405"/>
        <v>0</v>
      </c>
      <c r="DI816">
        <f t="shared" si="378"/>
        <v>0</v>
      </c>
      <c r="DJ816">
        <f t="shared" si="406"/>
        <v>85.3</v>
      </c>
      <c r="DK816">
        <v>0</v>
      </c>
      <c r="DL816" t="s">
        <v>3</v>
      </c>
      <c r="DM816">
        <v>0</v>
      </c>
      <c r="DN816" t="s">
        <v>3</v>
      </c>
      <c r="DO816">
        <v>0</v>
      </c>
    </row>
    <row r="817" spans="1:119" x14ac:dyDescent="0.2">
      <c r="A817">
        <f>ROW(Source!A339)</f>
        <v>339</v>
      </c>
      <c r="B817">
        <v>59204059</v>
      </c>
      <c r="C817">
        <v>60527238</v>
      </c>
      <c r="D817">
        <v>58322727</v>
      </c>
      <c r="E817">
        <v>1</v>
      </c>
      <c r="F817">
        <v>1</v>
      </c>
      <c r="G817">
        <v>1080</v>
      </c>
      <c r="H817">
        <v>3</v>
      </c>
      <c r="I817" t="s">
        <v>204</v>
      </c>
      <c r="J817" t="s">
        <v>206</v>
      </c>
      <c r="K817" t="s">
        <v>443</v>
      </c>
      <c r="L817">
        <v>1354</v>
      </c>
      <c r="N817">
        <v>1010</v>
      </c>
      <c r="O817" t="s">
        <v>39</v>
      </c>
      <c r="P817" t="s">
        <v>39</v>
      </c>
      <c r="Q817">
        <v>1</v>
      </c>
      <c r="W817">
        <v>0</v>
      </c>
      <c r="X817">
        <v>-520920817</v>
      </c>
      <c r="Y817">
        <f t="shared" si="397"/>
        <v>40.909090999999997</v>
      </c>
      <c r="AA817">
        <v>114.94</v>
      </c>
      <c r="AB817">
        <v>0</v>
      </c>
      <c r="AC817">
        <v>0</v>
      </c>
      <c r="AD817">
        <v>0</v>
      </c>
      <c r="AE817">
        <v>64.94</v>
      </c>
      <c r="AF817">
        <v>0</v>
      </c>
      <c r="AG817">
        <v>0</v>
      </c>
      <c r="AH817">
        <v>0</v>
      </c>
      <c r="AI817">
        <v>1.77</v>
      </c>
      <c r="AJ817">
        <v>1</v>
      </c>
      <c r="AK817">
        <v>1</v>
      </c>
      <c r="AL817">
        <v>1</v>
      </c>
      <c r="AM817">
        <v>0</v>
      </c>
      <c r="AN817">
        <v>0</v>
      </c>
      <c r="AO817">
        <v>0</v>
      </c>
      <c r="AP817">
        <v>1</v>
      </c>
      <c r="AQ817">
        <v>0</v>
      </c>
      <c r="AR817">
        <v>0</v>
      </c>
      <c r="AS817" t="s">
        <v>3</v>
      </c>
      <c r="AT817">
        <v>40.909090999999997</v>
      </c>
      <c r="AU817" t="s">
        <v>3</v>
      </c>
      <c r="AV817">
        <v>0</v>
      </c>
      <c r="AW817">
        <v>1</v>
      </c>
      <c r="AX817">
        <v>-1</v>
      </c>
      <c r="AY817">
        <v>0</v>
      </c>
      <c r="AZ817">
        <v>0</v>
      </c>
      <c r="BA817" t="s">
        <v>3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CV817">
        <v>0</v>
      </c>
      <c r="CW817">
        <v>0</v>
      </c>
      <c r="CX817">
        <f>ROUND(Y817*Source!I339,9)</f>
        <v>45.000000100000001</v>
      </c>
      <c r="CY817">
        <f t="shared" si="398"/>
        <v>114.94</v>
      </c>
      <c r="CZ817">
        <f t="shared" si="399"/>
        <v>64.94</v>
      </c>
      <c r="DA817">
        <f t="shared" si="400"/>
        <v>1.77</v>
      </c>
      <c r="DB817">
        <f t="shared" si="401"/>
        <v>2656.64</v>
      </c>
      <c r="DC817">
        <f t="shared" si="402"/>
        <v>0</v>
      </c>
      <c r="DD817" t="s">
        <v>3</v>
      </c>
      <c r="DE817" t="s">
        <v>3</v>
      </c>
      <c r="DF817">
        <f t="shared" si="403"/>
        <v>5172.3</v>
      </c>
      <c r="DG817">
        <f t="shared" si="404"/>
        <v>0</v>
      </c>
      <c r="DH817">
        <f t="shared" si="405"/>
        <v>0</v>
      </c>
      <c r="DI817">
        <f t="shared" si="378"/>
        <v>0</v>
      </c>
      <c r="DJ817">
        <f t="shared" si="406"/>
        <v>5172.3</v>
      </c>
      <c r="DK817">
        <v>0</v>
      </c>
      <c r="DL817" t="s">
        <v>3</v>
      </c>
      <c r="DM817">
        <v>0</v>
      </c>
      <c r="DN817" t="s">
        <v>3</v>
      </c>
      <c r="DO817">
        <v>0</v>
      </c>
    </row>
    <row r="818" spans="1:119" x14ac:dyDescent="0.2">
      <c r="A818">
        <f>ROW(Source!A339)</f>
        <v>339</v>
      </c>
      <c r="B818">
        <v>59204059</v>
      </c>
      <c r="C818">
        <v>60527238</v>
      </c>
      <c r="D818">
        <v>58322964</v>
      </c>
      <c r="E818">
        <v>1</v>
      </c>
      <c r="F818">
        <v>1</v>
      </c>
      <c r="G818">
        <v>1080</v>
      </c>
      <c r="H818">
        <v>3</v>
      </c>
      <c r="I818" t="s">
        <v>439</v>
      </c>
      <c r="J818" t="s">
        <v>441</v>
      </c>
      <c r="K818" t="s">
        <v>440</v>
      </c>
      <c r="L818">
        <v>1301</v>
      </c>
      <c r="N818">
        <v>1003</v>
      </c>
      <c r="O818" t="s">
        <v>34</v>
      </c>
      <c r="P818" t="s">
        <v>34</v>
      </c>
      <c r="Q818">
        <v>1</v>
      </c>
      <c r="W818">
        <v>0</v>
      </c>
      <c r="X818">
        <v>160907631</v>
      </c>
      <c r="Y818">
        <f t="shared" si="397"/>
        <v>102.5</v>
      </c>
      <c r="AA818">
        <v>66.11</v>
      </c>
      <c r="AB818">
        <v>0</v>
      </c>
      <c r="AC818">
        <v>0</v>
      </c>
      <c r="AD818">
        <v>0</v>
      </c>
      <c r="AE818">
        <v>25.04</v>
      </c>
      <c r="AF818">
        <v>0</v>
      </c>
      <c r="AG818">
        <v>0</v>
      </c>
      <c r="AH818">
        <v>0</v>
      </c>
      <c r="AI818">
        <v>2.64</v>
      </c>
      <c r="AJ818">
        <v>1</v>
      </c>
      <c r="AK818">
        <v>1</v>
      </c>
      <c r="AL818">
        <v>1</v>
      </c>
      <c r="AM818">
        <v>0</v>
      </c>
      <c r="AN818">
        <v>0</v>
      </c>
      <c r="AO818">
        <v>0</v>
      </c>
      <c r="AP818">
        <v>1</v>
      </c>
      <c r="AQ818">
        <v>0</v>
      </c>
      <c r="AR818">
        <v>0</v>
      </c>
      <c r="AS818" t="s">
        <v>3</v>
      </c>
      <c r="AT818">
        <v>102.5</v>
      </c>
      <c r="AU818" t="s">
        <v>3</v>
      </c>
      <c r="AV818">
        <v>0</v>
      </c>
      <c r="AW818">
        <v>1</v>
      </c>
      <c r="AX818">
        <v>-1</v>
      </c>
      <c r="AY818">
        <v>0</v>
      </c>
      <c r="AZ818">
        <v>0</v>
      </c>
      <c r="BA818" t="s">
        <v>3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CV818">
        <v>0</v>
      </c>
      <c r="CW818">
        <v>0</v>
      </c>
      <c r="CX818">
        <f>ROUND(Y818*Source!I339,9)</f>
        <v>112.75</v>
      </c>
      <c r="CY818">
        <f t="shared" si="398"/>
        <v>66.11</v>
      </c>
      <c r="CZ818">
        <f t="shared" si="399"/>
        <v>25.04</v>
      </c>
      <c r="DA818">
        <f t="shared" si="400"/>
        <v>2.64</v>
      </c>
      <c r="DB818">
        <f t="shared" si="401"/>
        <v>2566.6</v>
      </c>
      <c r="DC818">
        <f t="shared" si="402"/>
        <v>0</v>
      </c>
      <c r="DD818" t="s">
        <v>3</v>
      </c>
      <c r="DE818" t="s">
        <v>3</v>
      </c>
      <c r="DF818">
        <f t="shared" si="403"/>
        <v>7453.9</v>
      </c>
      <c r="DG818">
        <f t="shared" si="404"/>
        <v>0</v>
      </c>
      <c r="DH818">
        <f t="shared" si="405"/>
        <v>0</v>
      </c>
      <c r="DI818">
        <f t="shared" si="378"/>
        <v>0</v>
      </c>
      <c r="DJ818">
        <f t="shared" si="406"/>
        <v>7453.9</v>
      </c>
      <c r="DK818">
        <v>0</v>
      </c>
      <c r="DL818" t="s">
        <v>3</v>
      </c>
      <c r="DM818">
        <v>0</v>
      </c>
      <c r="DN818" t="s">
        <v>3</v>
      </c>
      <c r="DO818">
        <v>0</v>
      </c>
    </row>
    <row r="819" spans="1:119" x14ac:dyDescent="0.2">
      <c r="A819">
        <f>ROW(Source!A339)</f>
        <v>339</v>
      </c>
      <c r="B819">
        <v>59204059</v>
      </c>
      <c r="C819">
        <v>60527238</v>
      </c>
      <c r="D819">
        <v>58323149</v>
      </c>
      <c r="E819">
        <v>1</v>
      </c>
      <c r="F819">
        <v>1</v>
      </c>
      <c r="G819">
        <v>1080</v>
      </c>
      <c r="H819">
        <v>3</v>
      </c>
      <c r="I819" t="s">
        <v>405</v>
      </c>
      <c r="J819" t="s">
        <v>407</v>
      </c>
      <c r="K819" t="s">
        <v>445</v>
      </c>
      <c r="L819">
        <v>1354</v>
      </c>
      <c r="N819">
        <v>1010</v>
      </c>
      <c r="O819" t="s">
        <v>39</v>
      </c>
      <c r="P819" t="s">
        <v>39</v>
      </c>
      <c r="Q819">
        <v>1</v>
      </c>
      <c r="W819">
        <v>0</v>
      </c>
      <c r="X819">
        <v>1571139664</v>
      </c>
      <c r="Y819">
        <f t="shared" si="397"/>
        <v>9.0909089999999999</v>
      </c>
      <c r="AA819">
        <v>14.47</v>
      </c>
      <c r="AB819">
        <v>0</v>
      </c>
      <c r="AC819">
        <v>0</v>
      </c>
      <c r="AD819">
        <v>0</v>
      </c>
      <c r="AE819">
        <v>3.87</v>
      </c>
      <c r="AF819">
        <v>0</v>
      </c>
      <c r="AG819">
        <v>0</v>
      </c>
      <c r="AH819">
        <v>0</v>
      </c>
      <c r="AI819">
        <v>3.74</v>
      </c>
      <c r="AJ819">
        <v>1</v>
      </c>
      <c r="AK819">
        <v>1</v>
      </c>
      <c r="AL819">
        <v>1</v>
      </c>
      <c r="AM819">
        <v>0</v>
      </c>
      <c r="AN819">
        <v>0</v>
      </c>
      <c r="AO819">
        <v>0</v>
      </c>
      <c r="AP819">
        <v>1</v>
      </c>
      <c r="AQ819">
        <v>0</v>
      </c>
      <c r="AR819">
        <v>0</v>
      </c>
      <c r="AS819" t="s">
        <v>3</v>
      </c>
      <c r="AT819">
        <v>9.0909089999999999</v>
      </c>
      <c r="AU819" t="s">
        <v>3</v>
      </c>
      <c r="AV819">
        <v>0</v>
      </c>
      <c r="AW819">
        <v>1</v>
      </c>
      <c r="AX819">
        <v>-1</v>
      </c>
      <c r="AY819">
        <v>0</v>
      </c>
      <c r="AZ819">
        <v>0</v>
      </c>
      <c r="BA819" t="s">
        <v>3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CV819">
        <v>0</v>
      </c>
      <c r="CW819">
        <v>0</v>
      </c>
      <c r="CX819">
        <f>ROUND(Y819*Source!I339,9)</f>
        <v>9.9999999000000006</v>
      </c>
      <c r="CY819">
        <f t="shared" si="398"/>
        <v>14.47</v>
      </c>
      <c r="CZ819">
        <f t="shared" si="399"/>
        <v>3.87</v>
      </c>
      <c r="DA819">
        <f t="shared" si="400"/>
        <v>3.74</v>
      </c>
      <c r="DB819">
        <f t="shared" si="401"/>
        <v>35.18</v>
      </c>
      <c r="DC819">
        <f t="shared" si="402"/>
        <v>0</v>
      </c>
      <c r="DD819" t="s">
        <v>3</v>
      </c>
      <c r="DE819" t="s">
        <v>3</v>
      </c>
      <c r="DF819">
        <f t="shared" si="403"/>
        <v>144.69999999999999</v>
      </c>
      <c r="DG819">
        <f t="shared" si="404"/>
        <v>0</v>
      </c>
      <c r="DH819">
        <f t="shared" si="405"/>
        <v>0</v>
      </c>
      <c r="DI819">
        <f t="shared" si="378"/>
        <v>0</v>
      </c>
      <c r="DJ819">
        <f t="shared" si="406"/>
        <v>144.69999999999999</v>
      </c>
      <c r="DK819">
        <v>0</v>
      </c>
      <c r="DL819" t="s">
        <v>3</v>
      </c>
      <c r="DM819">
        <v>0</v>
      </c>
      <c r="DN819" t="s">
        <v>3</v>
      </c>
      <c r="DO819">
        <v>0</v>
      </c>
    </row>
    <row r="820" spans="1:119" x14ac:dyDescent="0.2">
      <c r="A820">
        <f>ROW(Source!A339)</f>
        <v>339</v>
      </c>
      <c r="B820">
        <v>59204059</v>
      </c>
      <c r="C820">
        <v>60527238</v>
      </c>
      <c r="D820">
        <v>58319197</v>
      </c>
      <c r="E820">
        <v>1</v>
      </c>
      <c r="F820">
        <v>1</v>
      </c>
      <c r="G820">
        <v>1080</v>
      </c>
      <c r="H820">
        <v>3</v>
      </c>
      <c r="I820" t="s">
        <v>216</v>
      </c>
      <c r="J820" t="s">
        <v>218</v>
      </c>
      <c r="K820" t="s">
        <v>217</v>
      </c>
      <c r="L820">
        <v>1354</v>
      </c>
      <c r="N820">
        <v>1010</v>
      </c>
      <c r="O820" t="s">
        <v>39</v>
      </c>
      <c r="P820" t="s">
        <v>39</v>
      </c>
      <c r="Q820">
        <v>1</v>
      </c>
      <c r="W820">
        <v>0</v>
      </c>
      <c r="X820">
        <v>726132467</v>
      </c>
      <c r="Y820">
        <f t="shared" si="397"/>
        <v>0.9</v>
      </c>
      <c r="AA820">
        <v>82.5</v>
      </c>
      <c r="AB820">
        <v>0</v>
      </c>
      <c r="AC820">
        <v>0</v>
      </c>
      <c r="AD820">
        <v>0</v>
      </c>
      <c r="AE820">
        <v>11.82</v>
      </c>
      <c r="AF820">
        <v>0</v>
      </c>
      <c r="AG820">
        <v>0</v>
      </c>
      <c r="AH820">
        <v>0</v>
      </c>
      <c r="AI820">
        <v>6.98</v>
      </c>
      <c r="AJ820">
        <v>1</v>
      </c>
      <c r="AK820">
        <v>1</v>
      </c>
      <c r="AL820">
        <v>1</v>
      </c>
      <c r="AM820">
        <v>0</v>
      </c>
      <c r="AN820">
        <v>0</v>
      </c>
      <c r="AO820">
        <v>0</v>
      </c>
      <c r="AP820">
        <v>1</v>
      </c>
      <c r="AQ820">
        <v>0</v>
      </c>
      <c r="AR820">
        <v>0</v>
      </c>
      <c r="AS820" t="s">
        <v>3</v>
      </c>
      <c r="AT820">
        <v>0.9</v>
      </c>
      <c r="AU820" t="s">
        <v>3</v>
      </c>
      <c r="AV820">
        <v>0</v>
      </c>
      <c r="AW820">
        <v>1</v>
      </c>
      <c r="AX820">
        <v>-1</v>
      </c>
      <c r="AY820">
        <v>0</v>
      </c>
      <c r="AZ820">
        <v>0</v>
      </c>
      <c r="BA820" t="s">
        <v>3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CV820">
        <v>0</v>
      </c>
      <c r="CW820">
        <v>0</v>
      </c>
      <c r="CX820">
        <f>ROUND(Y820*Source!I339,9)</f>
        <v>0.99</v>
      </c>
      <c r="CY820">
        <f t="shared" si="398"/>
        <v>82.5</v>
      </c>
      <c r="CZ820">
        <f t="shared" si="399"/>
        <v>11.82</v>
      </c>
      <c r="DA820">
        <f t="shared" si="400"/>
        <v>6.98</v>
      </c>
      <c r="DB820">
        <f t="shared" si="401"/>
        <v>10.64</v>
      </c>
      <c r="DC820">
        <f t="shared" si="402"/>
        <v>0</v>
      </c>
      <c r="DD820" t="s">
        <v>3</v>
      </c>
      <c r="DE820" t="s">
        <v>3</v>
      </c>
      <c r="DF820">
        <f t="shared" si="403"/>
        <v>81.680000000000007</v>
      </c>
      <c r="DG820">
        <f t="shared" si="404"/>
        <v>0</v>
      </c>
      <c r="DH820">
        <f t="shared" si="405"/>
        <v>0</v>
      </c>
      <c r="DI820">
        <f t="shared" si="378"/>
        <v>0</v>
      </c>
      <c r="DJ820">
        <f t="shared" si="406"/>
        <v>81.680000000000007</v>
      </c>
      <c r="DK820">
        <v>0</v>
      </c>
      <c r="DL820" t="s">
        <v>3</v>
      </c>
      <c r="DM820">
        <v>0</v>
      </c>
      <c r="DN820" t="s">
        <v>3</v>
      </c>
      <c r="DO820">
        <v>0</v>
      </c>
    </row>
    <row r="821" spans="1:119" x14ac:dyDescent="0.2">
      <c r="A821">
        <f>ROW(Source!A352)</f>
        <v>352</v>
      </c>
      <c r="B821">
        <v>59204062</v>
      </c>
      <c r="C821">
        <v>60527272</v>
      </c>
      <c r="D821">
        <v>58266404</v>
      </c>
      <c r="E821">
        <v>1080</v>
      </c>
      <c r="F821">
        <v>1</v>
      </c>
      <c r="G821">
        <v>1080</v>
      </c>
      <c r="H821">
        <v>1</v>
      </c>
      <c r="I821" t="s">
        <v>859</v>
      </c>
      <c r="J821" t="s">
        <v>3</v>
      </c>
      <c r="K821" t="s">
        <v>860</v>
      </c>
      <c r="L821">
        <v>1191</v>
      </c>
      <c r="N821">
        <v>1013</v>
      </c>
      <c r="O821" t="s">
        <v>861</v>
      </c>
      <c r="P821" t="s">
        <v>861</v>
      </c>
      <c r="Q821">
        <v>1</v>
      </c>
      <c r="W821">
        <v>0</v>
      </c>
      <c r="X821">
        <v>476480486</v>
      </c>
      <c r="Y821">
        <f>((AT821*1.15)*1.1)</f>
        <v>17.368449999999999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1</v>
      </c>
      <c r="AK821">
        <v>1</v>
      </c>
      <c r="AL821">
        <v>1</v>
      </c>
      <c r="AM821">
        <v>-2</v>
      </c>
      <c r="AN821">
        <v>0</v>
      </c>
      <c r="AO821">
        <v>1</v>
      </c>
      <c r="AP821">
        <v>1</v>
      </c>
      <c r="AQ821">
        <v>0</v>
      </c>
      <c r="AR821">
        <v>0</v>
      </c>
      <c r="AS821" t="s">
        <v>3</v>
      </c>
      <c r="AT821">
        <v>13.73</v>
      </c>
      <c r="AU821" t="s">
        <v>26</v>
      </c>
      <c r="AV821">
        <v>1</v>
      </c>
      <c r="AW821">
        <v>2</v>
      </c>
      <c r="AX821">
        <v>60527286</v>
      </c>
      <c r="AY821">
        <v>1</v>
      </c>
      <c r="AZ821">
        <v>0</v>
      </c>
      <c r="BA821">
        <v>821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CU821">
        <f>ROUND(AT821*Source!I352*AH821*AL821,2)</f>
        <v>0</v>
      </c>
      <c r="CV821">
        <f>ROUND(Y821*Source!I352,9)</f>
        <v>6.0789574999999996</v>
      </c>
      <c r="CW821">
        <v>0</v>
      </c>
      <c r="CX821">
        <f>ROUND(Y821*Source!I352,9)</f>
        <v>6.0789574999999996</v>
      </c>
      <c r="CY821">
        <f>AD821</f>
        <v>0</v>
      </c>
      <c r="CZ821">
        <f>AH821</f>
        <v>0</v>
      </c>
      <c r="DA821">
        <f>AL821</f>
        <v>1</v>
      </c>
      <c r="DB821">
        <f>ROUND(((ROUND(AT821*CZ821,2)*1.15)*1.1),6)</f>
        <v>0</v>
      </c>
      <c r="DC821">
        <f>ROUND(((ROUND(AT821*AG821,2)*1.15)*1.1),6)</f>
        <v>0</v>
      </c>
      <c r="DD821" t="s">
        <v>3</v>
      </c>
      <c r="DE821" t="s">
        <v>3</v>
      </c>
      <c r="DF821">
        <f t="shared" ref="DF821:DF838" si="407">ROUND(ROUND(AE821,2)*CX821,2)</f>
        <v>0</v>
      </c>
      <c r="DG821">
        <f t="shared" si="404"/>
        <v>0</v>
      </c>
      <c r="DH821">
        <f t="shared" si="405"/>
        <v>0</v>
      </c>
      <c r="DI821">
        <f t="shared" si="378"/>
        <v>0</v>
      </c>
      <c r="DJ821">
        <f>DI821</f>
        <v>0</v>
      </c>
      <c r="DK821">
        <v>0</v>
      </c>
      <c r="DL821" t="s">
        <v>3</v>
      </c>
      <c r="DM821">
        <v>0</v>
      </c>
      <c r="DN821" t="s">
        <v>3</v>
      </c>
      <c r="DO821">
        <v>0</v>
      </c>
    </row>
    <row r="822" spans="1:119" x14ac:dyDescent="0.2">
      <c r="A822">
        <f>ROW(Source!A352)</f>
        <v>352</v>
      </c>
      <c r="B822">
        <v>59204062</v>
      </c>
      <c r="C822">
        <v>60527272</v>
      </c>
      <c r="D822">
        <v>58340234</v>
      </c>
      <c r="E822">
        <v>1</v>
      </c>
      <c r="F822">
        <v>1</v>
      </c>
      <c r="G822">
        <v>1080</v>
      </c>
      <c r="H822">
        <v>2</v>
      </c>
      <c r="I822" t="s">
        <v>920</v>
      </c>
      <c r="J822" t="s">
        <v>921</v>
      </c>
      <c r="K822" t="s">
        <v>922</v>
      </c>
      <c r="L822">
        <v>1368</v>
      </c>
      <c r="N822">
        <v>1011</v>
      </c>
      <c r="O822" t="s">
        <v>865</v>
      </c>
      <c r="P822" t="s">
        <v>865</v>
      </c>
      <c r="Q822">
        <v>1</v>
      </c>
      <c r="W822">
        <v>0</v>
      </c>
      <c r="X822">
        <v>2123069689</v>
      </c>
      <c r="Y822">
        <f>((AT822*1.25)*1.1)</f>
        <v>2.8187500000000001</v>
      </c>
      <c r="AA822">
        <v>0</v>
      </c>
      <c r="AB822">
        <v>6.17</v>
      </c>
      <c r="AC822">
        <v>0</v>
      </c>
      <c r="AD822">
        <v>0</v>
      </c>
      <c r="AE822">
        <v>0</v>
      </c>
      <c r="AF822">
        <v>5.78</v>
      </c>
      <c r="AG822">
        <v>0</v>
      </c>
      <c r="AH822">
        <v>0</v>
      </c>
      <c r="AI822">
        <v>1</v>
      </c>
      <c r="AJ822">
        <v>1</v>
      </c>
      <c r="AK822">
        <v>1</v>
      </c>
      <c r="AL822">
        <v>1</v>
      </c>
      <c r="AM822">
        <v>-2</v>
      </c>
      <c r="AN822">
        <v>0</v>
      </c>
      <c r="AO822">
        <v>1</v>
      </c>
      <c r="AP822">
        <v>1</v>
      </c>
      <c r="AQ822">
        <v>0</v>
      </c>
      <c r="AR822">
        <v>0</v>
      </c>
      <c r="AS822" t="s">
        <v>3</v>
      </c>
      <c r="AT822">
        <v>2.0499999999999998</v>
      </c>
      <c r="AU822" t="s">
        <v>866</v>
      </c>
      <c r="AV822">
        <v>0</v>
      </c>
      <c r="AW822">
        <v>2</v>
      </c>
      <c r="AX822">
        <v>60527287</v>
      </c>
      <c r="AY822">
        <v>1</v>
      </c>
      <c r="AZ822">
        <v>0</v>
      </c>
      <c r="BA822">
        <v>822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CV822">
        <v>0</v>
      </c>
      <c r="CW822">
        <f>ROUND(Y822*Source!I352*DO822,9)</f>
        <v>0</v>
      </c>
      <c r="CX822">
        <f>ROUND(Y822*Source!I352,9)</f>
        <v>0.98656250000000001</v>
      </c>
      <c r="CY822">
        <f>AB822</f>
        <v>6.17</v>
      </c>
      <c r="CZ822">
        <f>AF822</f>
        <v>5.78</v>
      </c>
      <c r="DA822">
        <f>AJ822</f>
        <v>1</v>
      </c>
      <c r="DB822">
        <f>ROUND(((ROUND(AT822*CZ822,2)*1.25)*1.1),6)</f>
        <v>16.293749999999999</v>
      </c>
      <c r="DC822">
        <f>ROUND(((ROUND(AT822*AG822,2)*1.25)*1.1),6)</f>
        <v>0</v>
      </c>
      <c r="DD822" t="s">
        <v>3</v>
      </c>
      <c r="DE822" t="s">
        <v>3</v>
      </c>
      <c r="DF822">
        <f t="shared" si="407"/>
        <v>0</v>
      </c>
      <c r="DG822">
        <f t="shared" si="404"/>
        <v>5.7</v>
      </c>
      <c r="DH822">
        <f t="shared" si="405"/>
        <v>0</v>
      </c>
      <c r="DI822">
        <f t="shared" si="378"/>
        <v>0</v>
      </c>
      <c r="DJ822">
        <f>DG822</f>
        <v>5.7</v>
      </c>
      <c r="DK822">
        <v>0</v>
      </c>
      <c r="DL822" t="s">
        <v>3</v>
      </c>
      <c r="DM822">
        <v>0</v>
      </c>
      <c r="DN822" t="s">
        <v>3</v>
      </c>
      <c r="DO822">
        <v>0</v>
      </c>
    </row>
    <row r="823" spans="1:119" x14ac:dyDescent="0.2">
      <c r="A823">
        <f>ROW(Source!A352)</f>
        <v>352</v>
      </c>
      <c r="B823">
        <v>59204062</v>
      </c>
      <c r="C823">
        <v>60527272</v>
      </c>
      <c r="D823">
        <v>58340578</v>
      </c>
      <c r="E823">
        <v>1</v>
      </c>
      <c r="F823">
        <v>1</v>
      </c>
      <c r="G823">
        <v>1080</v>
      </c>
      <c r="H823">
        <v>2</v>
      </c>
      <c r="I823" t="s">
        <v>862</v>
      </c>
      <c r="J823" t="s">
        <v>863</v>
      </c>
      <c r="K823" t="s">
        <v>864</v>
      </c>
      <c r="L823">
        <v>1368</v>
      </c>
      <c r="N823">
        <v>1011</v>
      </c>
      <c r="O823" t="s">
        <v>865</v>
      </c>
      <c r="P823" t="s">
        <v>865</v>
      </c>
      <c r="Q823">
        <v>1</v>
      </c>
      <c r="W823">
        <v>0</v>
      </c>
      <c r="X823">
        <v>-1985943078</v>
      </c>
      <c r="Y823">
        <f>((AT823*1.25)*1.1)</f>
        <v>0.11000000000000001</v>
      </c>
      <c r="AA823">
        <v>0</v>
      </c>
      <c r="AB823">
        <v>88.67</v>
      </c>
      <c r="AC823">
        <v>13.47</v>
      </c>
      <c r="AD823">
        <v>0</v>
      </c>
      <c r="AE823">
        <v>0</v>
      </c>
      <c r="AF823">
        <v>83.1</v>
      </c>
      <c r="AG823">
        <v>12.62</v>
      </c>
      <c r="AH823">
        <v>0</v>
      </c>
      <c r="AI823">
        <v>1</v>
      </c>
      <c r="AJ823">
        <v>1</v>
      </c>
      <c r="AK823">
        <v>1</v>
      </c>
      <c r="AL823">
        <v>1</v>
      </c>
      <c r="AM823">
        <v>-2</v>
      </c>
      <c r="AN823">
        <v>0</v>
      </c>
      <c r="AO823">
        <v>1</v>
      </c>
      <c r="AP823">
        <v>1</v>
      </c>
      <c r="AQ823">
        <v>0</v>
      </c>
      <c r="AR823">
        <v>0</v>
      </c>
      <c r="AS823" t="s">
        <v>3</v>
      </c>
      <c r="AT823">
        <v>0.08</v>
      </c>
      <c r="AU823" t="s">
        <v>866</v>
      </c>
      <c r="AV823">
        <v>0</v>
      </c>
      <c r="AW823">
        <v>2</v>
      </c>
      <c r="AX823">
        <v>60527288</v>
      </c>
      <c r="AY823">
        <v>1</v>
      </c>
      <c r="AZ823">
        <v>0</v>
      </c>
      <c r="BA823">
        <v>823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CV823">
        <v>0</v>
      </c>
      <c r="CW823">
        <f>ROUND(Y823*Source!I352*DO823,9)</f>
        <v>0.48587000000000002</v>
      </c>
      <c r="CX823">
        <f>ROUND(Y823*Source!I352,9)</f>
        <v>3.85E-2</v>
      </c>
      <c r="CY823">
        <f>AB823</f>
        <v>88.67</v>
      </c>
      <c r="CZ823">
        <f>AF823</f>
        <v>83.1</v>
      </c>
      <c r="DA823">
        <f>AJ823</f>
        <v>1</v>
      </c>
      <c r="DB823">
        <f>ROUND(((ROUND(AT823*CZ823,2)*1.25)*1.1),6)</f>
        <v>9.1437500000000007</v>
      </c>
      <c r="DC823">
        <f>ROUND(((ROUND(AT823*AG823,2)*1.25)*1.1),6)</f>
        <v>1.3887499999999999</v>
      </c>
      <c r="DD823" t="s">
        <v>3</v>
      </c>
      <c r="DE823" t="s">
        <v>3</v>
      </c>
      <c r="DF823">
        <f t="shared" si="407"/>
        <v>0</v>
      </c>
      <c r="DG823">
        <f t="shared" si="404"/>
        <v>3.2</v>
      </c>
      <c r="DH823">
        <f t="shared" si="405"/>
        <v>0.49</v>
      </c>
      <c r="DI823">
        <f t="shared" si="378"/>
        <v>0</v>
      </c>
      <c r="DJ823">
        <f>DG823</f>
        <v>3.2</v>
      </c>
      <c r="DK823">
        <v>0</v>
      </c>
      <c r="DL823" t="s">
        <v>867</v>
      </c>
      <c r="DM823">
        <v>0</v>
      </c>
      <c r="DN823" t="s">
        <v>861</v>
      </c>
      <c r="DO823">
        <v>12.62</v>
      </c>
    </row>
    <row r="824" spans="1:119" x14ac:dyDescent="0.2">
      <c r="A824">
        <f>ROW(Source!A352)</f>
        <v>352</v>
      </c>
      <c r="B824">
        <v>59204062</v>
      </c>
      <c r="C824">
        <v>60527272</v>
      </c>
      <c r="D824">
        <v>58340630</v>
      </c>
      <c r="E824">
        <v>1</v>
      </c>
      <c r="F824">
        <v>1</v>
      </c>
      <c r="G824">
        <v>1080</v>
      </c>
      <c r="H824">
        <v>2</v>
      </c>
      <c r="I824" t="s">
        <v>923</v>
      </c>
      <c r="J824" t="s">
        <v>924</v>
      </c>
      <c r="K824" t="s">
        <v>925</v>
      </c>
      <c r="L824">
        <v>1368</v>
      </c>
      <c r="N824">
        <v>1011</v>
      </c>
      <c r="O824" t="s">
        <v>865</v>
      </c>
      <c r="P824" t="s">
        <v>865</v>
      </c>
      <c r="Q824">
        <v>1</v>
      </c>
      <c r="W824">
        <v>0</v>
      </c>
      <c r="X824">
        <v>1387779639</v>
      </c>
      <c r="Y824">
        <f>((AT824*1.25)*1.1)</f>
        <v>2.8875000000000002</v>
      </c>
      <c r="AA824">
        <v>0</v>
      </c>
      <c r="AB824">
        <v>0.82</v>
      </c>
      <c r="AC824">
        <v>0</v>
      </c>
      <c r="AD824">
        <v>0</v>
      </c>
      <c r="AE824">
        <v>0</v>
      </c>
      <c r="AF824">
        <v>0.77</v>
      </c>
      <c r="AG824">
        <v>0</v>
      </c>
      <c r="AH824">
        <v>0</v>
      </c>
      <c r="AI824">
        <v>1</v>
      </c>
      <c r="AJ824">
        <v>1</v>
      </c>
      <c r="AK824">
        <v>1</v>
      </c>
      <c r="AL824">
        <v>1</v>
      </c>
      <c r="AM824">
        <v>-2</v>
      </c>
      <c r="AN824">
        <v>0</v>
      </c>
      <c r="AO824">
        <v>1</v>
      </c>
      <c r="AP824">
        <v>1</v>
      </c>
      <c r="AQ824">
        <v>0</v>
      </c>
      <c r="AR824">
        <v>0</v>
      </c>
      <c r="AS824" t="s">
        <v>3</v>
      </c>
      <c r="AT824">
        <v>2.1</v>
      </c>
      <c r="AU824" t="s">
        <v>866</v>
      </c>
      <c r="AV824">
        <v>0</v>
      </c>
      <c r="AW824">
        <v>2</v>
      </c>
      <c r="AX824">
        <v>60527289</v>
      </c>
      <c r="AY824">
        <v>1</v>
      </c>
      <c r="AZ824">
        <v>0</v>
      </c>
      <c r="BA824">
        <v>824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CV824">
        <v>0</v>
      </c>
      <c r="CW824">
        <f>ROUND(Y824*Source!I352*DO824,9)</f>
        <v>0</v>
      </c>
      <c r="CX824">
        <f>ROUND(Y824*Source!I352,9)</f>
        <v>1.0106250000000001</v>
      </c>
      <c r="CY824">
        <f>AB824</f>
        <v>0.82</v>
      </c>
      <c r="CZ824">
        <f>AF824</f>
        <v>0.77</v>
      </c>
      <c r="DA824">
        <f>AJ824</f>
        <v>1</v>
      </c>
      <c r="DB824">
        <f>ROUND(((ROUND(AT824*CZ824,2)*1.25)*1.1),6)</f>
        <v>2.2275</v>
      </c>
      <c r="DC824">
        <f>ROUND(((ROUND(AT824*AG824,2)*1.25)*1.1),6)</f>
        <v>0</v>
      </c>
      <c r="DD824" t="s">
        <v>3</v>
      </c>
      <c r="DE824" t="s">
        <v>3</v>
      </c>
      <c r="DF824">
        <f t="shared" si="407"/>
        <v>0</v>
      </c>
      <c r="DG824">
        <f t="shared" si="404"/>
        <v>0.78</v>
      </c>
      <c r="DH824">
        <f t="shared" si="405"/>
        <v>0</v>
      </c>
      <c r="DI824">
        <f t="shared" si="378"/>
        <v>0</v>
      </c>
      <c r="DJ824">
        <f>DG824</f>
        <v>0.78</v>
      </c>
      <c r="DK824">
        <v>0</v>
      </c>
      <c r="DL824" t="s">
        <v>3</v>
      </c>
      <c r="DM824">
        <v>0</v>
      </c>
      <c r="DN824" t="s">
        <v>3</v>
      </c>
      <c r="DO824">
        <v>0</v>
      </c>
    </row>
    <row r="825" spans="1:119" x14ac:dyDescent="0.2">
      <c r="A825">
        <f>ROW(Source!A352)</f>
        <v>352</v>
      </c>
      <c r="B825">
        <v>59204062</v>
      </c>
      <c r="C825">
        <v>60527272</v>
      </c>
      <c r="D825">
        <v>58340663</v>
      </c>
      <c r="E825">
        <v>1</v>
      </c>
      <c r="F825">
        <v>1</v>
      </c>
      <c r="G825">
        <v>1080</v>
      </c>
      <c r="H825">
        <v>2</v>
      </c>
      <c r="I825" t="s">
        <v>926</v>
      </c>
      <c r="J825" t="s">
        <v>927</v>
      </c>
      <c r="K825" t="s">
        <v>928</v>
      </c>
      <c r="L825">
        <v>1368</v>
      </c>
      <c r="N825">
        <v>1011</v>
      </c>
      <c r="O825" t="s">
        <v>865</v>
      </c>
      <c r="P825" t="s">
        <v>865</v>
      </c>
      <c r="Q825">
        <v>1</v>
      </c>
      <c r="W825">
        <v>0</v>
      </c>
      <c r="X825">
        <v>1645565003</v>
      </c>
      <c r="Y825">
        <f>((AT825*1.25)*1.1)</f>
        <v>2.7637499999999999</v>
      </c>
      <c r="AA825">
        <v>0</v>
      </c>
      <c r="AB825">
        <v>0.5</v>
      </c>
      <c r="AC825">
        <v>0</v>
      </c>
      <c r="AD825">
        <v>0</v>
      </c>
      <c r="AE825">
        <v>0</v>
      </c>
      <c r="AF825">
        <v>0.47</v>
      </c>
      <c r="AG825">
        <v>0</v>
      </c>
      <c r="AH825">
        <v>0</v>
      </c>
      <c r="AI825">
        <v>1</v>
      </c>
      <c r="AJ825">
        <v>1</v>
      </c>
      <c r="AK825">
        <v>1</v>
      </c>
      <c r="AL825">
        <v>1</v>
      </c>
      <c r="AM825">
        <v>-2</v>
      </c>
      <c r="AN825">
        <v>0</v>
      </c>
      <c r="AO825">
        <v>1</v>
      </c>
      <c r="AP825">
        <v>1</v>
      </c>
      <c r="AQ825">
        <v>0</v>
      </c>
      <c r="AR825">
        <v>0</v>
      </c>
      <c r="AS825" t="s">
        <v>3</v>
      </c>
      <c r="AT825">
        <v>2.0099999999999998</v>
      </c>
      <c r="AU825" t="s">
        <v>866</v>
      </c>
      <c r="AV825">
        <v>0</v>
      </c>
      <c r="AW825">
        <v>2</v>
      </c>
      <c r="AX825">
        <v>60527290</v>
      </c>
      <c r="AY825">
        <v>1</v>
      </c>
      <c r="AZ825">
        <v>0</v>
      </c>
      <c r="BA825">
        <v>825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CV825">
        <v>0</v>
      </c>
      <c r="CW825">
        <f>ROUND(Y825*Source!I352*DO825,9)</f>
        <v>0</v>
      </c>
      <c r="CX825">
        <f>ROUND(Y825*Source!I352,9)</f>
        <v>0.96731250000000002</v>
      </c>
      <c r="CY825">
        <f>AB825</f>
        <v>0.5</v>
      </c>
      <c r="CZ825">
        <f>AF825</f>
        <v>0.47</v>
      </c>
      <c r="DA825">
        <f>AJ825</f>
        <v>1</v>
      </c>
      <c r="DB825">
        <f>ROUND(((ROUND(AT825*CZ825,2)*1.25)*1.1),6)</f>
        <v>1.2925</v>
      </c>
      <c r="DC825">
        <f>ROUND(((ROUND(AT825*AG825,2)*1.25)*1.1),6)</f>
        <v>0</v>
      </c>
      <c r="DD825" t="s">
        <v>3</v>
      </c>
      <c r="DE825" t="s">
        <v>3</v>
      </c>
      <c r="DF825">
        <f t="shared" si="407"/>
        <v>0</v>
      </c>
      <c r="DG825">
        <f t="shared" si="404"/>
        <v>0.45</v>
      </c>
      <c r="DH825">
        <f t="shared" si="405"/>
        <v>0</v>
      </c>
      <c r="DI825">
        <f t="shared" si="378"/>
        <v>0</v>
      </c>
      <c r="DJ825">
        <f>DG825</f>
        <v>0.45</v>
      </c>
      <c r="DK825">
        <v>0</v>
      </c>
      <c r="DL825" t="s">
        <v>3</v>
      </c>
      <c r="DM825">
        <v>0</v>
      </c>
      <c r="DN825" t="s">
        <v>3</v>
      </c>
      <c r="DO825">
        <v>0</v>
      </c>
    </row>
    <row r="826" spans="1:119" x14ac:dyDescent="0.2">
      <c r="A826">
        <f>ROW(Source!A352)</f>
        <v>352</v>
      </c>
      <c r="B826">
        <v>59204062</v>
      </c>
      <c r="C826">
        <v>60527272</v>
      </c>
      <c r="D826">
        <v>58308814</v>
      </c>
      <c r="E826">
        <v>1</v>
      </c>
      <c r="F826">
        <v>1</v>
      </c>
      <c r="G826">
        <v>1080</v>
      </c>
      <c r="H826">
        <v>3</v>
      </c>
      <c r="I826" t="s">
        <v>890</v>
      </c>
      <c r="J826" t="s">
        <v>891</v>
      </c>
      <c r="K826" t="s">
        <v>892</v>
      </c>
      <c r="L826">
        <v>1339</v>
      </c>
      <c r="N826">
        <v>1007</v>
      </c>
      <c r="O826" t="s">
        <v>893</v>
      </c>
      <c r="P826" t="s">
        <v>893</v>
      </c>
      <c r="Q826">
        <v>1</v>
      </c>
      <c r="W826">
        <v>0</v>
      </c>
      <c r="X826">
        <v>-744103292</v>
      </c>
      <c r="Y826">
        <f t="shared" ref="Y826:Y833" si="408">AT826</f>
        <v>2.1379000000000001</v>
      </c>
      <c r="AA826">
        <v>7.07</v>
      </c>
      <c r="AB826">
        <v>0</v>
      </c>
      <c r="AC826">
        <v>0</v>
      </c>
      <c r="AD826">
        <v>0</v>
      </c>
      <c r="AE826">
        <v>7.07</v>
      </c>
      <c r="AF826">
        <v>0</v>
      </c>
      <c r="AG826">
        <v>0</v>
      </c>
      <c r="AH826">
        <v>0</v>
      </c>
      <c r="AI826">
        <v>1</v>
      </c>
      <c r="AJ826">
        <v>1</v>
      </c>
      <c r="AK826">
        <v>1</v>
      </c>
      <c r="AL826">
        <v>1</v>
      </c>
      <c r="AM826">
        <v>-2</v>
      </c>
      <c r="AN826">
        <v>0</v>
      </c>
      <c r="AO826">
        <v>1</v>
      </c>
      <c r="AP826">
        <v>1</v>
      </c>
      <c r="AQ826">
        <v>0</v>
      </c>
      <c r="AR826">
        <v>0</v>
      </c>
      <c r="AS826" t="s">
        <v>3</v>
      </c>
      <c r="AT826">
        <v>2.1379000000000001</v>
      </c>
      <c r="AU826" t="s">
        <v>3</v>
      </c>
      <c r="AV826">
        <v>0</v>
      </c>
      <c r="AW826">
        <v>2</v>
      </c>
      <c r="AX826">
        <v>60527291</v>
      </c>
      <c r="AY826">
        <v>1</v>
      </c>
      <c r="AZ826">
        <v>0</v>
      </c>
      <c r="BA826">
        <v>826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CV826">
        <v>0</v>
      </c>
      <c r="CW826">
        <v>0</v>
      </c>
      <c r="CX826">
        <f>ROUND(Y826*Source!I352,9)</f>
        <v>0.74826499999999996</v>
      </c>
      <c r="CY826">
        <f t="shared" ref="CY826:CY833" si="409">AA826</f>
        <v>7.07</v>
      </c>
      <c r="CZ826">
        <f t="shared" ref="CZ826:CZ833" si="410">AE826</f>
        <v>7.07</v>
      </c>
      <c r="DA826">
        <f t="shared" ref="DA826:DA833" si="411">AI826</f>
        <v>1</v>
      </c>
      <c r="DB826">
        <f t="shared" ref="DB826:DB833" si="412">ROUND(ROUND(AT826*CZ826,2),6)</f>
        <v>15.11</v>
      </c>
      <c r="DC826">
        <f t="shared" ref="DC826:DC833" si="413">ROUND(ROUND(AT826*AG826,2),6)</f>
        <v>0</v>
      </c>
      <c r="DD826" t="s">
        <v>3</v>
      </c>
      <c r="DE826" t="s">
        <v>3</v>
      </c>
      <c r="DF826">
        <f t="shared" si="407"/>
        <v>5.29</v>
      </c>
      <c r="DG826">
        <f t="shared" si="404"/>
        <v>0</v>
      </c>
      <c r="DH826">
        <f t="shared" si="405"/>
        <v>0</v>
      </c>
      <c r="DI826">
        <f t="shared" si="378"/>
        <v>0</v>
      </c>
      <c r="DJ826">
        <f t="shared" ref="DJ826:DJ833" si="414">DF826</f>
        <v>5.29</v>
      </c>
      <c r="DK826">
        <v>0</v>
      </c>
      <c r="DL826" t="s">
        <v>3</v>
      </c>
      <c r="DM826">
        <v>0</v>
      </c>
      <c r="DN826" t="s">
        <v>3</v>
      </c>
      <c r="DO826">
        <v>0</v>
      </c>
    </row>
    <row r="827" spans="1:119" x14ac:dyDescent="0.2">
      <c r="A827">
        <f>ROW(Source!A352)</f>
        <v>352</v>
      </c>
      <c r="B827">
        <v>59204062</v>
      </c>
      <c r="C827">
        <v>60527272</v>
      </c>
      <c r="D827">
        <v>58311329</v>
      </c>
      <c r="E827">
        <v>1</v>
      </c>
      <c r="F827">
        <v>1</v>
      </c>
      <c r="G827">
        <v>1080</v>
      </c>
      <c r="H827">
        <v>3</v>
      </c>
      <c r="I827" t="s">
        <v>929</v>
      </c>
      <c r="J827" t="s">
        <v>930</v>
      </c>
      <c r="K827" t="s">
        <v>931</v>
      </c>
      <c r="L827">
        <v>1355</v>
      </c>
      <c r="N827">
        <v>1010</v>
      </c>
      <c r="O827" t="s">
        <v>48</v>
      </c>
      <c r="P827" t="s">
        <v>48</v>
      </c>
      <c r="Q827">
        <v>100</v>
      </c>
      <c r="W827">
        <v>0</v>
      </c>
      <c r="X827">
        <v>262154668</v>
      </c>
      <c r="Y827">
        <f t="shared" si="408"/>
        <v>1.25</v>
      </c>
      <c r="AA827">
        <v>15.04</v>
      </c>
      <c r="AB827">
        <v>0</v>
      </c>
      <c r="AC827">
        <v>0</v>
      </c>
      <c r="AD827">
        <v>0</v>
      </c>
      <c r="AE827">
        <v>15.04</v>
      </c>
      <c r="AF827">
        <v>0</v>
      </c>
      <c r="AG827">
        <v>0</v>
      </c>
      <c r="AH827">
        <v>0</v>
      </c>
      <c r="AI827">
        <v>1</v>
      </c>
      <c r="AJ827">
        <v>1</v>
      </c>
      <c r="AK827">
        <v>1</v>
      </c>
      <c r="AL827">
        <v>1</v>
      </c>
      <c r="AM827">
        <v>-2</v>
      </c>
      <c r="AN827">
        <v>0</v>
      </c>
      <c r="AO827">
        <v>1</v>
      </c>
      <c r="AP827">
        <v>1</v>
      </c>
      <c r="AQ827">
        <v>0</v>
      </c>
      <c r="AR827">
        <v>0</v>
      </c>
      <c r="AS827" t="s">
        <v>3</v>
      </c>
      <c r="AT827">
        <v>1.25</v>
      </c>
      <c r="AU827" t="s">
        <v>3</v>
      </c>
      <c r="AV827">
        <v>0</v>
      </c>
      <c r="AW827">
        <v>2</v>
      </c>
      <c r="AX827">
        <v>60527292</v>
      </c>
      <c r="AY827">
        <v>1</v>
      </c>
      <c r="AZ827">
        <v>0</v>
      </c>
      <c r="BA827">
        <v>827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CV827">
        <v>0</v>
      </c>
      <c r="CW827">
        <v>0</v>
      </c>
      <c r="CX827">
        <f>ROUND(Y827*Source!I352,9)</f>
        <v>0.4375</v>
      </c>
      <c r="CY827">
        <f t="shared" si="409"/>
        <v>15.04</v>
      </c>
      <c r="CZ827">
        <f t="shared" si="410"/>
        <v>15.04</v>
      </c>
      <c r="DA827">
        <f t="shared" si="411"/>
        <v>1</v>
      </c>
      <c r="DB827">
        <f t="shared" si="412"/>
        <v>18.8</v>
      </c>
      <c r="DC827">
        <f t="shared" si="413"/>
        <v>0</v>
      </c>
      <c r="DD827" t="s">
        <v>3</v>
      </c>
      <c r="DE827" t="s">
        <v>3</v>
      </c>
      <c r="DF827">
        <f t="shared" si="407"/>
        <v>6.58</v>
      </c>
      <c r="DG827">
        <f t="shared" si="404"/>
        <v>0</v>
      </c>
      <c r="DH827">
        <f t="shared" si="405"/>
        <v>0</v>
      </c>
      <c r="DI827">
        <f t="shared" si="378"/>
        <v>0</v>
      </c>
      <c r="DJ827">
        <f t="shared" si="414"/>
        <v>6.58</v>
      </c>
      <c r="DK827">
        <v>0</v>
      </c>
      <c r="DL827" t="s">
        <v>3</v>
      </c>
      <c r="DM827">
        <v>0</v>
      </c>
      <c r="DN827" t="s">
        <v>3</v>
      </c>
      <c r="DO827">
        <v>0</v>
      </c>
    </row>
    <row r="828" spans="1:119" x14ac:dyDescent="0.2">
      <c r="A828">
        <f>ROW(Source!A352)</f>
        <v>352</v>
      </c>
      <c r="B828">
        <v>59204062</v>
      </c>
      <c r="C828">
        <v>60527272</v>
      </c>
      <c r="D828">
        <v>58311563</v>
      </c>
      <c r="E828">
        <v>1</v>
      </c>
      <c r="F828">
        <v>1</v>
      </c>
      <c r="G828">
        <v>1080</v>
      </c>
      <c r="H828">
        <v>3</v>
      </c>
      <c r="I828" t="s">
        <v>932</v>
      </c>
      <c r="J828" t="s">
        <v>933</v>
      </c>
      <c r="K828" t="s">
        <v>934</v>
      </c>
      <c r="L828">
        <v>1346</v>
      </c>
      <c r="N828">
        <v>1009</v>
      </c>
      <c r="O828" t="s">
        <v>880</v>
      </c>
      <c r="P828" t="s">
        <v>880</v>
      </c>
      <c r="Q828">
        <v>1</v>
      </c>
      <c r="W828">
        <v>0</v>
      </c>
      <c r="X828">
        <v>871498436</v>
      </c>
      <c r="Y828">
        <f t="shared" si="408"/>
        <v>2.375</v>
      </c>
      <c r="AA828">
        <v>38.729999999999997</v>
      </c>
      <c r="AB828">
        <v>0</v>
      </c>
      <c r="AC828">
        <v>0</v>
      </c>
      <c r="AD828">
        <v>0</v>
      </c>
      <c r="AE828">
        <v>38.729999999999997</v>
      </c>
      <c r="AF828">
        <v>0</v>
      </c>
      <c r="AG828">
        <v>0</v>
      </c>
      <c r="AH828">
        <v>0</v>
      </c>
      <c r="AI828">
        <v>1</v>
      </c>
      <c r="AJ828">
        <v>1</v>
      </c>
      <c r="AK828">
        <v>1</v>
      </c>
      <c r="AL828">
        <v>1</v>
      </c>
      <c r="AM828">
        <v>-2</v>
      </c>
      <c r="AN828">
        <v>0</v>
      </c>
      <c r="AO828">
        <v>1</v>
      </c>
      <c r="AP828">
        <v>1</v>
      </c>
      <c r="AQ828">
        <v>0</v>
      </c>
      <c r="AR828">
        <v>0</v>
      </c>
      <c r="AS828" t="s">
        <v>3</v>
      </c>
      <c r="AT828">
        <v>2.375</v>
      </c>
      <c r="AU828" t="s">
        <v>3</v>
      </c>
      <c r="AV828">
        <v>0</v>
      </c>
      <c r="AW828">
        <v>2</v>
      </c>
      <c r="AX828">
        <v>60527293</v>
      </c>
      <c r="AY828">
        <v>1</v>
      </c>
      <c r="AZ828">
        <v>0</v>
      </c>
      <c r="BA828">
        <v>828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CV828">
        <v>0</v>
      </c>
      <c r="CW828">
        <v>0</v>
      </c>
      <c r="CX828">
        <f>ROUND(Y828*Source!I352,9)</f>
        <v>0.83125000000000004</v>
      </c>
      <c r="CY828">
        <f t="shared" si="409"/>
        <v>38.729999999999997</v>
      </c>
      <c r="CZ828">
        <f t="shared" si="410"/>
        <v>38.729999999999997</v>
      </c>
      <c r="DA828">
        <f t="shared" si="411"/>
        <v>1</v>
      </c>
      <c r="DB828">
        <f t="shared" si="412"/>
        <v>91.98</v>
      </c>
      <c r="DC828">
        <f t="shared" si="413"/>
        <v>0</v>
      </c>
      <c r="DD828" t="s">
        <v>3</v>
      </c>
      <c r="DE828" t="s">
        <v>3</v>
      </c>
      <c r="DF828">
        <f t="shared" si="407"/>
        <v>32.19</v>
      </c>
      <c r="DG828">
        <f t="shared" si="404"/>
        <v>0</v>
      </c>
      <c r="DH828">
        <f t="shared" si="405"/>
        <v>0</v>
      </c>
      <c r="DI828">
        <f t="shared" si="378"/>
        <v>0</v>
      </c>
      <c r="DJ828">
        <f t="shared" si="414"/>
        <v>32.19</v>
      </c>
      <c r="DK828">
        <v>0</v>
      </c>
      <c r="DL828" t="s">
        <v>3</v>
      </c>
      <c r="DM828">
        <v>0</v>
      </c>
      <c r="DN828" t="s">
        <v>3</v>
      </c>
      <c r="DO828">
        <v>0</v>
      </c>
    </row>
    <row r="829" spans="1:119" x14ac:dyDescent="0.2">
      <c r="A829">
        <f>ROW(Source!A352)</f>
        <v>352</v>
      </c>
      <c r="B829">
        <v>59204062</v>
      </c>
      <c r="C829">
        <v>60527272</v>
      </c>
      <c r="D829">
        <v>58326216</v>
      </c>
      <c r="E829">
        <v>1</v>
      </c>
      <c r="F829">
        <v>1</v>
      </c>
      <c r="G829">
        <v>1080</v>
      </c>
      <c r="H829">
        <v>3</v>
      </c>
      <c r="I829" t="s">
        <v>46</v>
      </c>
      <c r="J829" t="s">
        <v>49</v>
      </c>
      <c r="K829" t="s">
        <v>47</v>
      </c>
      <c r="L829">
        <v>1355</v>
      </c>
      <c r="N829">
        <v>1010</v>
      </c>
      <c r="O829" t="s">
        <v>48</v>
      </c>
      <c r="P829" t="s">
        <v>48</v>
      </c>
      <c r="Q829">
        <v>100</v>
      </c>
      <c r="W829">
        <v>0</v>
      </c>
      <c r="X829">
        <v>1873919888</v>
      </c>
      <c r="Y829">
        <f t="shared" si="408"/>
        <v>0.8</v>
      </c>
      <c r="AA829">
        <v>526.22</v>
      </c>
      <c r="AB829">
        <v>0</v>
      </c>
      <c r="AC829">
        <v>0</v>
      </c>
      <c r="AD829">
        <v>0</v>
      </c>
      <c r="AE829">
        <v>526.22</v>
      </c>
      <c r="AF829">
        <v>0</v>
      </c>
      <c r="AG829">
        <v>0</v>
      </c>
      <c r="AH829">
        <v>0</v>
      </c>
      <c r="AI829">
        <v>1</v>
      </c>
      <c r="AJ829">
        <v>1</v>
      </c>
      <c r="AK829">
        <v>1</v>
      </c>
      <c r="AL829">
        <v>1</v>
      </c>
      <c r="AM829">
        <v>0</v>
      </c>
      <c r="AN829">
        <v>0</v>
      </c>
      <c r="AO829">
        <v>0</v>
      </c>
      <c r="AP829">
        <v>1</v>
      </c>
      <c r="AQ829">
        <v>0</v>
      </c>
      <c r="AR829">
        <v>0</v>
      </c>
      <c r="AS829" t="s">
        <v>3</v>
      </c>
      <c r="AT829">
        <v>0.8</v>
      </c>
      <c r="AU829" t="s">
        <v>3</v>
      </c>
      <c r="AV829">
        <v>0</v>
      </c>
      <c r="AW829">
        <v>1</v>
      </c>
      <c r="AX829">
        <v>-1</v>
      </c>
      <c r="AY829">
        <v>0</v>
      </c>
      <c r="AZ829">
        <v>0</v>
      </c>
      <c r="BA829" t="s">
        <v>3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CV829">
        <v>0</v>
      </c>
      <c r="CW829">
        <v>0</v>
      </c>
      <c r="CX829">
        <f>ROUND(Y829*Source!I352,9)</f>
        <v>0.28000000000000003</v>
      </c>
      <c r="CY829">
        <f t="shared" si="409"/>
        <v>526.22</v>
      </c>
      <c r="CZ829">
        <f t="shared" si="410"/>
        <v>526.22</v>
      </c>
      <c r="DA829">
        <f t="shared" si="411"/>
        <v>1</v>
      </c>
      <c r="DB829">
        <f t="shared" si="412"/>
        <v>420.98</v>
      </c>
      <c r="DC829">
        <f t="shared" si="413"/>
        <v>0</v>
      </c>
      <c r="DD829" t="s">
        <v>3</v>
      </c>
      <c r="DE829" t="s">
        <v>3</v>
      </c>
      <c r="DF829">
        <f t="shared" si="407"/>
        <v>147.34</v>
      </c>
      <c r="DG829">
        <f t="shared" si="404"/>
        <v>0</v>
      </c>
      <c r="DH829">
        <f t="shared" si="405"/>
        <v>0</v>
      </c>
      <c r="DI829">
        <f t="shared" si="378"/>
        <v>0</v>
      </c>
      <c r="DJ829">
        <f t="shared" si="414"/>
        <v>147.34</v>
      </c>
      <c r="DK829">
        <v>0</v>
      </c>
      <c r="DL829" t="s">
        <v>3</v>
      </c>
      <c r="DM829">
        <v>0</v>
      </c>
      <c r="DN829" t="s">
        <v>3</v>
      </c>
      <c r="DO829">
        <v>0</v>
      </c>
    </row>
    <row r="830" spans="1:119" x14ac:dyDescent="0.2">
      <c r="A830">
        <f>ROW(Source!A352)</f>
        <v>352</v>
      </c>
      <c r="B830">
        <v>59204062</v>
      </c>
      <c r="C830">
        <v>60527272</v>
      </c>
      <c r="D830">
        <v>58322730</v>
      </c>
      <c r="E830">
        <v>1</v>
      </c>
      <c r="F830">
        <v>1</v>
      </c>
      <c r="G830">
        <v>1080</v>
      </c>
      <c r="H830">
        <v>3</v>
      </c>
      <c r="I830" t="s">
        <v>460</v>
      </c>
      <c r="J830" t="s">
        <v>462</v>
      </c>
      <c r="K830" t="s">
        <v>461</v>
      </c>
      <c r="L830">
        <v>1354</v>
      </c>
      <c r="N830">
        <v>1010</v>
      </c>
      <c r="O830" t="s">
        <v>39</v>
      </c>
      <c r="P830" t="s">
        <v>39</v>
      </c>
      <c r="Q830">
        <v>1</v>
      </c>
      <c r="W830">
        <v>0</v>
      </c>
      <c r="X830">
        <v>2053436982</v>
      </c>
      <c r="Y830">
        <f t="shared" si="408"/>
        <v>34.285713999999999</v>
      </c>
      <c r="AA830">
        <v>84.26</v>
      </c>
      <c r="AB830">
        <v>0</v>
      </c>
      <c r="AC830">
        <v>0</v>
      </c>
      <c r="AD830">
        <v>0</v>
      </c>
      <c r="AE830">
        <v>84.26</v>
      </c>
      <c r="AF830">
        <v>0</v>
      </c>
      <c r="AG830">
        <v>0</v>
      </c>
      <c r="AH830">
        <v>0</v>
      </c>
      <c r="AI830">
        <v>1</v>
      </c>
      <c r="AJ830">
        <v>1</v>
      </c>
      <c r="AK830">
        <v>1</v>
      </c>
      <c r="AL830">
        <v>1</v>
      </c>
      <c r="AM830">
        <v>0</v>
      </c>
      <c r="AN830">
        <v>0</v>
      </c>
      <c r="AO830">
        <v>0</v>
      </c>
      <c r="AP830">
        <v>1</v>
      </c>
      <c r="AQ830">
        <v>0</v>
      </c>
      <c r="AR830">
        <v>0</v>
      </c>
      <c r="AS830" t="s">
        <v>3</v>
      </c>
      <c r="AT830">
        <v>34.285713999999999</v>
      </c>
      <c r="AU830" t="s">
        <v>3</v>
      </c>
      <c r="AV830">
        <v>0</v>
      </c>
      <c r="AW830">
        <v>1</v>
      </c>
      <c r="AX830">
        <v>-1</v>
      </c>
      <c r="AY830">
        <v>0</v>
      </c>
      <c r="AZ830">
        <v>0</v>
      </c>
      <c r="BA830" t="s">
        <v>3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CV830">
        <v>0</v>
      </c>
      <c r="CW830">
        <v>0</v>
      </c>
      <c r="CX830">
        <f>ROUND(Y830*Source!I352,9)</f>
        <v>11.999999900000001</v>
      </c>
      <c r="CY830">
        <f t="shared" si="409"/>
        <v>84.26</v>
      </c>
      <c r="CZ830">
        <f t="shared" si="410"/>
        <v>84.26</v>
      </c>
      <c r="DA830">
        <f t="shared" si="411"/>
        <v>1</v>
      </c>
      <c r="DB830">
        <f t="shared" si="412"/>
        <v>2888.91</v>
      </c>
      <c r="DC830">
        <f t="shared" si="413"/>
        <v>0</v>
      </c>
      <c r="DD830" t="s">
        <v>3</v>
      </c>
      <c r="DE830" t="s">
        <v>3</v>
      </c>
      <c r="DF830">
        <f t="shared" si="407"/>
        <v>1011.12</v>
      </c>
      <c r="DG830">
        <f t="shared" si="404"/>
        <v>0</v>
      </c>
      <c r="DH830">
        <f t="shared" si="405"/>
        <v>0</v>
      </c>
      <c r="DI830">
        <f t="shared" si="378"/>
        <v>0</v>
      </c>
      <c r="DJ830">
        <f t="shared" si="414"/>
        <v>1011.12</v>
      </c>
      <c r="DK830">
        <v>0</v>
      </c>
      <c r="DL830" t="s">
        <v>3</v>
      </c>
      <c r="DM830">
        <v>0</v>
      </c>
      <c r="DN830" t="s">
        <v>3</v>
      </c>
      <c r="DO830">
        <v>0</v>
      </c>
    </row>
    <row r="831" spans="1:119" x14ac:dyDescent="0.2">
      <c r="A831">
        <f>ROW(Source!A352)</f>
        <v>352</v>
      </c>
      <c r="B831">
        <v>59204062</v>
      </c>
      <c r="C831">
        <v>60527272</v>
      </c>
      <c r="D831">
        <v>58323133</v>
      </c>
      <c r="E831">
        <v>1</v>
      </c>
      <c r="F831">
        <v>1</v>
      </c>
      <c r="G831">
        <v>1080</v>
      </c>
      <c r="H831">
        <v>3</v>
      </c>
      <c r="I831" t="s">
        <v>464</v>
      </c>
      <c r="J831" t="s">
        <v>466</v>
      </c>
      <c r="K831" t="s">
        <v>465</v>
      </c>
      <c r="L831">
        <v>1354</v>
      </c>
      <c r="N831">
        <v>1010</v>
      </c>
      <c r="O831" t="s">
        <v>39</v>
      </c>
      <c r="P831" t="s">
        <v>39</v>
      </c>
      <c r="Q831">
        <v>1</v>
      </c>
      <c r="W831">
        <v>0</v>
      </c>
      <c r="X831">
        <v>1493472400</v>
      </c>
      <c r="Y831">
        <f t="shared" si="408"/>
        <v>28.571428999999998</v>
      </c>
      <c r="AA831">
        <v>11.1</v>
      </c>
      <c r="AB831">
        <v>0</v>
      </c>
      <c r="AC831">
        <v>0</v>
      </c>
      <c r="AD831">
        <v>0</v>
      </c>
      <c r="AE831">
        <v>11.1</v>
      </c>
      <c r="AF831">
        <v>0</v>
      </c>
      <c r="AG831">
        <v>0</v>
      </c>
      <c r="AH831">
        <v>0</v>
      </c>
      <c r="AI831">
        <v>1</v>
      </c>
      <c r="AJ831">
        <v>1</v>
      </c>
      <c r="AK831">
        <v>1</v>
      </c>
      <c r="AL831">
        <v>1</v>
      </c>
      <c r="AM831">
        <v>0</v>
      </c>
      <c r="AN831">
        <v>0</v>
      </c>
      <c r="AO831">
        <v>0</v>
      </c>
      <c r="AP831">
        <v>1</v>
      </c>
      <c r="AQ831">
        <v>0</v>
      </c>
      <c r="AR831">
        <v>0</v>
      </c>
      <c r="AS831" t="s">
        <v>3</v>
      </c>
      <c r="AT831">
        <v>28.571428999999998</v>
      </c>
      <c r="AU831" t="s">
        <v>3</v>
      </c>
      <c r="AV831">
        <v>0</v>
      </c>
      <c r="AW831">
        <v>1</v>
      </c>
      <c r="AX831">
        <v>-1</v>
      </c>
      <c r="AY831">
        <v>0</v>
      </c>
      <c r="AZ831">
        <v>0</v>
      </c>
      <c r="BA831" t="s">
        <v>3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CV831">
        <v>0</v>
      </c>
      <c r="CW831">
        <v>0</v>
      </c>
      <c r="CX831">
        <f>ROUND(Y831*Source!I352,9)</f>
        <v>10.00000015</v>
      </c>
      <c r="CY831">
        <f t="shared" si="409"/>
        <v>11.1</v>
      </c>
      <c r="CZ831">
        <f t="shared" si="410"/>
        <v>11.1</v>
      </c>
      <c r="DA831">
        <f t="shared" si="411"/>
        <v>1</v>
      </c>
      <c r="DB831">
        <f t="shared" si="412"/>
        <v>317.14</v>
      </c>
      <c r="DC831">
        <f t="shared" si="413"/>
        <v>0</v>
      </c>
      <c r="DD831" t="s">
        <v>3</v>
      </c>
      <c r="DE831" t="s">
        <v>3</v>
      </c>
      <c r="DF831">
        <f t="shared" si="407"/>
        <v>111</v>
      </c>
      <c r="DG831">
        <f t="shared" si="404"/>
        <v>0</v>
      </c>
      <c r="DH831">
        <f t="shared" si="405"/>
        <v>0</v>
      </c>
      <c r="DI831">
        <f t="shared" si="378"/>
        <v>0</v>
      </c>
      <c r="DJ831">
        <f t="shared" si="414"/>
        <v>111</v>
      </c>
      <c r="DK831">
        <v>0</v>
      </c>
      <c r="DL831" t="s">
        <v>3</v>
      </c>
      <c r="DM831">
        <v>0</v>
      </c>
      <c r="DN831" t="s">
        <v>3</v>
      </c>
      <c r="DO831">
        <v>0</v>
      </c>
    </row>
    <row r="832" spans="1:119" x14ac:dyDescent="0.2">
      <c r="A832">
        <f>ROW(Source!A352)</f>
        <v>352</v>
      </c>
      <c r="B832">
        <v>59204062</v>
      </c>
      <c r="C832">
        <v>60527272</v>
      </c>
      <c r="D832">
        <v>58323228</v>
      </c>
      <c r="E832">
        <v>1</v>
      </c>
      <c r="F832">
        <v>1</v>
      </c>
      <c r="G832">
        <v>1080</v>
      </c>
      <c r="H832">
        <v>3</v>
      </c>
      <c r="I832" t="s">
        <v>457</v>
      </c>
      <c r="J832" t="s">
        <v>458</v>
      </c>
      <c r="K832" t="s">
        <v>1058</v>
      </c>
      <c r="L832">
        <v>1301</v>
      </c>
      <c r="N832">
        <v>1003</v>
      </c>
      <c r="O832" t="s">
        <v>34</v>
      </c>
      <c r="P832" t="s">
        <v>34</v>
      </c>
      <c r="Q832">
        <v>1</v>
      </c>
      <c r="W832">
        <v>0</v>
      </c>
      <c r="X832">
        <v>322054444</v>
      </c>
      <c r="Y832">
        <f t="shared" si="408"/>
        <v>102.5</v>
      </c>
      <c r="AA832">
        <v>64.55</v>
      </c>
      <c r="AB832">
        <v>0</v>
      </c>
      <c r="AC832">
        <v>0</v>
      </c>
      <c r="AD832">
        <v>0</v>
      </c>
      <c r="AE832">
        <v>64.55</v>
      </c>
      <c r="AF832">
        <v>0</v>
      </c>
      <c r="AG832">
        <v>0</v>
      </c>
      <c r="AH832">
        <v>0</v>
      </c>
      <c r="AI832">
        <v>1</v>
      </c>
      <c r="AJ832">
        <v>1</v>
      </c>
      <c r="AK832">
        <v>1</v>
      </c>
      <c r="AL832">
        <v>1</v>
      </c>
      <c r="AM832">
        <v>0</v>
      </c>
      <c r="AN832">
        <v>0</v>
      </c>
      <c r="AO832">
        <v>0</v>
      </c>
      <c r="AP832">
        <v>1</v>
      </c>
      <c r="AQ832">
        <v>0</v>
      </c>
      <c r="AR832">
        <v>0</v>
      </c>
      <c r="AS832" t="s">
        <v>3</v>
      </c>
      <c r="AT832">
        <v>102.5</v>
      </c>
      <c r="AU832" t="s">
        <v>3</v>
      </c>
      <c r="AV832">
        <v>0</v>
      </c>
      <c r="AW832">
        <v>1</v>
      </c>
      <c r="AX832">
        <v>-1</v>
      </c>
      <c r="AY832">
        <v>0</v>
      </c>
      <c r="AZ832">
        <v>0</v>
      </c>
      <c r="BA832" t="s">
        <v>3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CV832">
        <v>0</v>
      </c>
      <c r="CW832">
        <v>0</v>
      </c>
      <c r="CX832">
        <f>ROUND(Y832*Source!I352,9)</f>
        <v>35.875</v>
      </c>
      <c r="CY832">
        <f t="shared" si="409"/>
        <v>64.55</v>
      </c>
      <c r="CZ832">
        <f t="shared" si="410"/>
        <v>64.55</v>
      </c>
      <c r="DA832">
        <f t="shared" si="411"/>
        <v>1</v>
      </c>
      <c r="DB832">
        <f t="shared" si="412"/>
        <v>6616.38</v>
      </c>
      <c r="DC832">
        <f t="shared" si="413"/>
        <v>0</v>
      </c>
      <c r="DD832" t="s">
        <v>3</v>
      </c>
      <c r="DE832" t="s">
        <v>3</v>
      </c>
      <c r="DF832">
        <f t="shared" si="407"/>
        <v>2315.73</v>
      </c>
      <c r="DG832">
        <f t="shared" si="404"/>
        <v>0</v>
      </c>
      <c r="DH832">
        <f t="shared" si="405"/>
        <v>0</v>
      </c>
      <c r="DI832">
        <f t="shared" si="378"/>
        <v>0</v>
      </c>
      <c r="DJ832">
        <f t="shared" si="414"/>
        <v>2315.73</v>
      </c>
      <c r="DK832">
        <v>0</v>
      </c>
      <c r="DL832" t="s">
        <v>3</v>
      </c>
      <c r="DM832">
        <v>0</v>
      </c>
      <c r="DN832" t="s">
        <v>3</v>
      </c>
      <c r="DO832">
        <v>0</v>
      </c>
    </row>
    <row r="833" spans="1:119" x14ac:dyDescent="0.2">
      <c r="A833">
        <f>ROW(Source!A352)</f>
        <v>352</v>
      </c>
      <c r="B833">
        <v>59204062</v>
      </c>
      <c r="C833">
        <v>60527272</v>
      </c>
      <c r="D833">
        <v>58319197</v>
      </c>
      <c r="E833">
        <v>1</v>
      </c>
      <c r="F833">
        <v>1</v>
      </c>
      <c r="G833">
        <v>1080</v>
      </c>
      <c r="H833">
        <v>3</v>
      </c>
      <c r="I833" t="s">
        <v>216</v>
      </c>
      <c r="J833" t="s">
        <v>218</v>
      </c>
      <c r="K833" t="s">
        <v>217</v>
      </c>
      <c r="L833">
        <v>1354</v>
      </c>
      <c r="N833">
        <v>1010</v>
      </c>
      <c r="O833" t="s">
        <v>39</v>
      </c>
      <c r="P833" t="s">
        <v>39</v>
      </c>
      <c r="Q833">
        <v>1</v>
      </c>
      <c r="W833">
        <v>0</v>
      </c>
      <c r="X833">
        <v>726132467</v>
      </c>
      <c r="Y833">
        <f t="shared" si="408"/>
        <v>0.79</v>
      </c>
      <c r="AA833">
        <v>11.82</v>
      </c>
      <c r="AB833">
        <v>0</v>
      </c>
      <c r="AC833">
        <v>0</v>
      </c>
      <c r="AD833">
        <v>0</v>
      </c>
      <c r="AE833">
        <v>11.82</v>
      </c>
      <c r="AF833">
        <v>0</v>
      </c>
      <c r="AG833">
        <v>0</v>
      </c>
      <c r="AH833">
        <v>0</v>
      </c>
      <c r="AI833">
        <v>1</v>
      </c>
      <c r="AJ833">
        <v>1</v>
      </c>
      <c r="AK833">
        <v>1</v>
      </c>
      <c r="AL833">
        <v>1</v>
      </c>
      <c r="AM833">
        <v>0</v>
      </c>
      <c r="AN833">
        <v>0</v>
      </c>
      <c r="AO833">
        <v>0</v>
      </c>
      <c r="AP833">
        <v>1</v>
      </c>
      <c r="AQ833">
        <v>0</v>
      </c>
      <c r="AR833">
        <v>0</v>
      </c>
      <c r="AS833" t="s">
        <v>3</v>
      </c>
      <c r="AT833">
        <v>0.79</v>
      </c>
      <c r="AU833" t="s">
        <v>3</v>
      </c>
      <c r="AV833">
        <v>0</v>
      </c>
      <c r="AW833">
        <v>1</v>
      </c>
      <c r="AX833">
        <v>-1</v>
      </c>
      <c r="AY833">
        <v>0</v>
      </c>
      <c r="AZ833">
        <v>0</v>
      </c>
      <c r="BA833" t="s">
        <v>3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CV833">
        <v>0</v>
      </c>
      <c r="CW833">
        <v>0</v>
      </c>
      <c r="CX833">
        <f>ROUND(Y833*Source!I352,9)</f>
        <v>0.27650000000000002</v>
      </c>
      <c r="CY833">
        <f t="shared" si="409"/>
        <v>11.82</v>
      </c>
      <c r="CZ833">
        <f t="shared" si="410"/>
        <v>11.82</v>
      </c>
      <c r="DA833">
        <f t="shared" si="411"/>
        <v>1</v>
      </c>
      <c r="DB833">
        <f t="shared" si="412"/>
        <v>9.34</v>
      </c>
      <c r="DC833">
        <f t="shared" si="413"/>
        <v>0</v>
      </c>
      <c r="DD833" t="s">
        <v>3</v>
      </c>
      <c r="DE833" t="s">
        <v>3</v>
      </c>
      <c r="DF833">
        <f t="shared" si="407"/>
        <v>3.27</v>
      </c>
      <c r="DG833">
        <f t="shared" si="404"/>
        <v>0</v>
      </c>
      <c r="DH833">
        <f t="shared" si="405"/>
        <v>0</v>
      </c>
      <c r="DI833">
        <f t="shared" ref="DI833:DI896" si="415">ROUND(ROUND(AH833,2)*CX833,2)</f>
        <v>0</v>
      </c>
      <c r="DJ833">
        <f t="shared" si="414"/>
        <v>3.27</v>
      </c>
      <c r="DK833">
        <v>0</v>
      </c>
      <c r="DL833" t="s">
        <v>3</v>
      </c>
      <c r="DM833">
        <v>0</v>
      </c>
      <c r="DN833" t="s">
        <v>3</v>
      </c>
      <c r="DO833">
        <v>0</v>
      </c>
    </row>
    <row r="834" spans="1:119" x14ac:dyDescent="0.2">
      <c r="A834">
        <f>ROW(Source!A353)</f>
        <v>353</v>
      </c>
      <c r="B834">
        <v>59204059</v>
      </c>
      <c r="C834">
        <v>60527272</v>
      </c>
      <c r="D834">
        <v>58266404</v>
      </c>
      <c r="E834">
        <v>1080</v>
      </c>
      <c r="F834">
        <v>1</v>
      </c>
      <c r="G834">
        <v>1080</v>
      </c>
      <c r="H834">
        <v>1</v>
      </c>
      <c r="I834" t="s">
        <v>859</v>
      </c>
      <c r="J834" t="s">
        <v>3</v>
      </c>
      <c r="K834" t="s">
        <v>860</v>
      </c>
      <c r="L834">
        <v>1191</v>
      </c>
      <c r="N834">
        <v>1013</v>
      </c>
      <c r="O834" t="s">
        <v>861</v>
      </c>
      <c r="P834" t="s">
        <v>861</v>
      </c>
      <c r="Q834">
        <v>1</v>
      </c>
      <c r="W834">
        <v>0</v>
      </c>
      <c r="X834">
        <v>476480486</v>
      </c>
      <c r="Y834">
        <f>((AT834*1.15)*1.1)</f>
        <v>17.368449999999999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1</v>
      </c>
      <c r="AJ834">
        <v>1</v>
      </c>
      <c r="AK834">
        <v>1</v>
      </c>
      <c r="AL834">
        <v>1</v>
      </c>
      <c r="AM834">
        <v>5</v>
      </c>
      <c r="AN834">
        <v>0</v>
      </c>
      <c r="AO834">
        <v>1</v>
      </c>
      <c r="AP834">
        <v>1</v>
      </c>
      <c r="AQ834">
        <v>0</v>
      </c>
      <c r="AR834">
        <v>0</v>
      </c>
      <c r="AS834" t="s">
        <v>3</v>
      </c>
      <c r="AT834">
        <v>13.73</v>
      </c>
      <c r="AU834" t="s">
        <v>26</v>
      </c>
      <c r="AV834">
        <v>1</v>
      </c>
      <c r="AW834">
        <v>2</v>
      </c>
      <c r="AX834">
        <v>60527286</v>
      </c>
      <c r="AY834">
        <v>1</v>
      </c>
      <c r="AZ834">
        <v>0</v>
      </c>
      <c r="BA834">
        <v>834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CU834">
        <f>ROUND(AT834*Source!I353*AH834*AL834,2)</f>
        <v>0</v>
      </c>
      <c r="CV834">
        <f>ROUND(Y834*Source!I353,9)</f>
        <v>6.0789574999999996</v>
      </c>
      <c r="CW834">
        <v>0</v>
      </c>
      <c r="CX834">
        <f>ROUND(Y834*Source!I353,9)</f>
        <v>6.0789574999999996</v>
      </c>
      <c r="CY834">
        <f>AD834</f>
        <v>0</v>
      </c>
      <c r="CZ834">
        <f>AH834</f>
        <v>0</v>
      </c>
      <c r="DA834">
        <f>AL834</f>
        <v>1</v>
      </c>
      <c r="DB834">
        <f>ROUND(((ROUND(AT834*CZ834,2)*1.15)*1.1),6)</f>
        <v>0</v>
      </c>
      <c r="DC834">
        <f>ROUND(((ROUND(AT834*AG834,2)*1.15)*1.1),6)</f>
        <v>0</v>
      </c>
      <c r="DD834" t="s">
        <v>3</v>
      </c>
      <c r="DE834" t="s">
        <v>3</v>
      </c>
      <c r="DF834">
        <f t="shared" si="407"/>
        <v>0</v>
      </c>
      <c r="DG834">
        <f t="shared" si="404"/>
        <v>0</v>
      </c>
      <c r="DH834">
        <f t="shared" si="405"/>
        <v>0</v>
      </c>
      <c r="DI834">
        <f t="shared" si="415"/>
        <v>0</v>
      </c>
      <c r="DJ834">
        <f>DI834</f>
        <v>0</v>
      </c>
      <c r="DK834">
        <v>0</v>
      </c>
      <c r="DL834" t="s">
        <v>3</v>
      </c>
      <c r="DM834">
        <v>0</v>
      </c>
      <c r="DN834" t="s">
        <v>3</v>
      </c>
      <c r="DO834">
        <v>0</v>
      </c>
    </row>
    <row r="835" spans="1:119" x14ac:dyDescent="0.2">
      <c r="A835">
        <f>ROW(Source!A353)</f>
        <v>353</v>
      </c>
      <c r="B835">
        <v>59204059</v>
      </c>
      <c r="C835">
        <v>60527272</v>
      </c>
      <c r="D835">
        <v>58340234</v>
      </c>
      <c r="E835">
        <v>1</v>
      </c>
      <c r="F835">
        <v>1</v>
      </c>
      <c r="G835">
        <v>1080</v>
      </c>
      <c r="H835">
        <v>2</v>
      </c>
      <c r="I835" t="s">
        <v>920</v>
      </c>
      <c r="J835" t="s">
        <v>921</v>
      </c>
      <c r="K835" t="s">
        <v>922</v>
      </c>
      <c r="L835">
        <v>1368</v>
      </c>
      <c r="N835">
        <v>1011</v>
      </c>
      <c r="O835" t="s">
        <v>865</v>
      </c>
      <c r="P835" t="s">
        <v>865</v>
      </c>
      <c r="Q835">
        <v>1</v>
      </c>
      <c r="W835">
        <v>0</v>
      </c>
      <c r="X835">
        <v>2123069689</v>
      </c>
      <c r="Y835">
        <f>((AT835*1.25)*1.1)</f>
        <v>2.8187500000000001</v>
      </c>
      <c r="AA835">
        <v>0</v>
      </c>
      <c r="AB835">
        <v>62.84</v>
      </c>
      <c r="AC835">
        <v>0</v>
      </c>
      <c r="AD835">
        <v>0</v>
      </c>
      <c r="AE835">
        <v>0</v>
      </c>
      <c r="AF835">
        <v>5.78</v>
      </c>
      <c r="AG835">
        <v>0</v>
      </c>
      <c r="AH835">
        <v>0</v>
      </c>
      <c r="AI835">
        <v>1</v>
      </c>
      <c r="AJ835">
        <v>10.19</v>
      </c>
      <c r="AK835">
        <v>54.99</v>
      </c>
      <c r="AL835">
        <v>1</v>
      </c>
      <c r="AM835">
        <v>2</v>
      </c>
      <c r="AN835">
        <v>0</v>
      </c>
      <c r="AO835">
        <v>1</v>
      </c>
      <c r="AP835">
        <v>1</v>
      </c>
      <c r="AQ835">
        <v>0</v>
      </c>
      <c r="AR835">
        <v>0</v>
      </c>
      <c r="AS835" t="s">
        <v>3</v>
      </c>
      <c r="AT835">
        <v>2.0499999999999998</v>
      </c>
      <c r="AU835" t="s">
        <v>866</v>
      </c>
      <c r="AV835">
        <v>0</v>
      </c>
      <c r="AW835">
        <v>2</v>
      </c>
      <c r="AX835">
        <v>60527287</v>
      </c>
      <c r="AY835">
        <v>1</v>
      </c>
      <c r="AZ835">
        <v>0</v>
      </c>
      <c r="BA835">
        <v>835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CV835">
        <v>0</v>
      </c>
      <c r="CW835">
        <f>ROUND(Y835*Source!I353*DO835,9)</f>
        <v>0</v>
      </c>
      <c r="CX835">
        <f>ROUND(Y835*Source!I353,9)</f>
        <v>0.98656250000000001</v>
      </c>
      <c r="CY835">
        <f>AB835</f>
        <v>62.84</v>
      </c>
      <c r="CZ835">
        <f>AF835</f>
        <v>5.78</v>
      </c>
      <c r="DA835">
        <f>AJ835</f>
        <v>10.19</v>
      </c>
      <c r="DB835">
        <f>ROUND(((ROUND(AT835*CZ835,2)*1.25)*1.1),6)</f>
        <v>16.293749999999999</v>
      </c>
      <c r="DC835">
        <f>ROUND(((ROUND(AT835*AG835,2)*1.25)*1.1),6)</f>
        <v>0</v>
      </c>
      <c r="DD835" t="s">
        <v>3</v>
      </c>
      <c r="DE835" t="s">
        <v>3</v>
      </c>
      <c r="DF835">
        <f t="shared" si="407"/>
        <v>0</v>
      </c>
      <c r="DG835">
        <f>ROUND(ROUND(AF835*AJ835,2)*CX835,2)</f>
        <v>58.11</v>
      </c>
      <c r="DH835">
        <f>ROUND(ROUND(AG835*AK835,2)*CX835,2)</f>
        <v>0</v>
      </c>
      <c r="DI835">
        <f t="shared" si="415"/>
        <v>0</v>
      </c>
      <c r="DJ835">
        <f>DG835</f>
        <v>58.11</v>
      </c>
      <c r="DK835">
        <v>0</v>
      </c>
      <c r="DL835" t="s">
        <v>3</v>
      </c>
      <c r="DM835">
        <v>0</v>
      </c>
      <c r="DN835" t="s">
        <v>3</v>
      </c>
      <c r="DO835">
        <v>0</v>
      </c>
    </row>
    <row r="836" spans="1:119" x14ac:dyDescent="0.2">
      <c r="A836">
        <f>ROW(Source!A353)</f>
        <v>353</v>
      </c>
      <c r="B836">
        <v>59204059</v>
      </c>
      <c r="C836">
        <v>60527272</v>
      </c>
      <c r="D836">
        <v>58340578</v>
      </c>
      <c r="E836">
        <v>1</v>
      </c>
      <c r="F836">
        <v>1</v>
      </c>
      <c r="G836">
        <v>1080</v>
      </c>
      <c r="H836">
        <v>2</v>
      </c>
      <c r="I836" t="s">
        <v>862</v>
      </c>
      <c r="J836" t="s">
        <v>863</v>
      </c>
      <c r="K836" t="s">
        <v>864</v>
      </c>
      <c r="L836">
        <v>1368</v>
      </c>
      <c r="N836">
        <v>1011</v>
      </c>
      <c r="O836" t="s">
        <v>865</v>
      </c>
      <c r="P836" t="s">
        <v>865</v>
      </c>
      <c r="Q836">
        <v>1</v>
      </c>
      <c r="W836">
        <v>0</v>
      </c>
      <c r="X836">
        <v>-1985943078</v>
      </c>
      <c r="Y836">
        <f>((AT836*1.25)*1.1)</f>
        <v>0.11000000000000001</v>
      </c>
      <c r="AA836">
        <v>0</v>
      </c>
      <c r="AB836">
        <v>1445.28</v>
      </c>
      <c r="AC836">
        <v>740.47</v>
      </c>
      <c r="AD836">
        <v>0</v>
      </c>
      <c r="AE836">
        <v>0</v>
      </c>
      <c r="AF836">
        <v>83.1</v>
      </c>
      <c r="AG836">
        <v>12.62</v>
      </c>
      <c r="AH836">
        <v>0</v>
      </c>
      <c r="AI836">
        <v>1</v>
      </c>
      <c r="AJ836">
        <v>16.3</v>
      </c>
      <c r="AK836">
        <v>54.99</v>
      </c>
      <c r="AL836">
        <v>1</v>
      </c>
      <c r="AM836">
        <v>2</v>
      </c>
      <c r="AN836">
        <v>0</v>
      </c>
      <c r="AO836">
        <v>1</v>
      </c>
      <c r="AP836">
        <v>1</v>
      </c>
      <c r="AQ836">
        <v>0</v>
      </c>
      <c r="AR836">
        <v>0</v>
      </c>
      <c r="AS836" t="s">
        <v>3</v>
      </c>
      <c r="AT836">
        <v>0.08</v>
      </c>
      <c r="AU836" t="s">
        <v>866</v>
      </c>
      <c r="AV836">
        <v>0</v>
      </c>
      <c r="AW836">
        <v>2</v>
      </c>
      <c r="AX836">
        <v>60527288</v>
      </c>
      <c r="AY836">
        <v>1</v>
      </c>
      <c r="AZ836">
        <v>0</v>
      </c>
      <c r="BA836">
        <v>836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CV836">
        <v>0</v>
      </c>
      <c r="CW836">
        <f>ROUND(Y836*Source!I353*DO836,9)</f>
        <v>0.48587000000000002</v>
      </c>
      <c r="CX836">
        <f>ROUND(Y836*Source!I353,9)</f>
        <v>3.85E-2</v>
      </c>
      <c r="CY836">
        <f>AB836</f>
        <v>1445.28</v>
      </c>
      <c r="CZ836">
        <f>AF836</f>
        <v>83.1</v>
      </c>
      <c r="DA836">
        <f>AJ836</f>
        <v>16.3</v>
      </c>
      <c r="DB836">
        <f>ROUND(((ROUND(AT836*CZ836,2)*1.25)*1.1),6)</f>
        <v>9.1437500000000007</v>
      </c>
      <c r="DC836">
        <f>ROUND(((ROUND(AT836*AG836,2)*1.25)*1.1),6)</f>
        <v>1.3887499999999999</v>
      </c>
      <c r="DD836" t="s">
        <v>3</v>
      </c>
      <c r="DE836" t="s">
        <v>3</v>
      </c>
      <c r="DF836">
        <f t="shared" si="407"/>
        <v>0</v>
      </c>
      <c r="DG836">
        <f>ROUND(ROUND(AF836*AJ836,2)*CX836,2)</f>
        <v>52.15</v>
      </c>
      <c r="DH836">
        <f>ROUND(ROUND(AG836*AK836,2)*CX836,2)</f>
        <v>26.72</v>
      </c>
      <c r="DI836">
        <f t="shared" si="415"/>
        <v>0</v>
      </c>
      <c r="DJ836">
        <f>DG836</f>
        <v>52.15</v>
      </c>
      <c r="DK836">
        <v>0</v>
      </c>
      <c r="DL836" t="s">
        <v>867</v>
      </c>
      <c r="DM836">
        <v>0</v>
      </c>
      <c r="DN836" t="s">
        <v>861</v>
      </c>
      <c r="DO836">
        <v>12.62</v>
      </c>
    </row>
    <row r="837" spans="1:119" x14ac:dyDescent="0.2">
      <c r="A837">
        <f>ROW(Source!A353)</f>
        <v>353</v>
      </c>
      <c r="B837">
        <v>59204059</v>
      </c>
      <c r="C837">
        <v>60527272</v>
      </c>
      <c r="D837">
        <v>58340630</v>
      </c>
      <c r="E837">
        <v>1</v>
      </c>
      <c r="F837">
        <v>1</v>
      </c>
      <c r="G837">
        <v>1080</v>
      </c>
      <c r="H837">
        <v>2</v>
      </c>
      <c r="I837" t="s">
        <v>923</v>
      </c>
      <c r="J837" t="s">
        <v>924</v>
      </c>
      <c r="K837" t="s">
        <v>925</v>
      </c>
      <c r="L837">
        <v>1368</v>
      </c>
      <c r="N837">
        <v>1011</v>
      </c>
      <c r="O837" t="s">
        <v>865</v>
      </c>
      <c r="P837" t="s">
        <v>865</v>
      </c>
      <c r="Q837">
        <v>1</v>
      </c>
      <c r="W837">
        <v>0</v>
      </c>
      <c r="X837">
        <v>1387779639</v>
      </c>
      <c r="Y837">
        <f>((AT837*1.25)*1.1)</f>
        <v>2.8875000000000002</v>
      </c>
      <c r="AA837">
        <v>0</v>
      </c>
      <c r="AB837">
        <v>7.11</v>
      </c>
      <c r="AC837">
        <v>0</v>
      </c>
      <c r="AD837">
        <v>0</v>
      </c>
      <c r="AE837">
        <v>0</v>
      </c>
      <c r="AF837">
        <v>0.77</v>
      </c>
      <c r="AG837">
        <v>0</v>
      </c>
      <c r="AH837">
        <v>0</v>
      </c>
      <c r="AI837">
        <v>1</v>
      </c>
      <c r="AJ837">
        <v>8.66</v>
      </c>
      <c r="AK837">
        <v>54.99</v>
      </c>
      <c r="AL837">
        <v>1</v>
      </c>
      <c r="AM837">
        <v>2</v>
      </c>
      <c r="AN837">
        <v>0</v>
      </c>
      <c r="AO837">
        <v>1</v>
      </c>
      <c r="AP837">
        <v>1</v>
      </c>
      <c r="AQ837">
        <v>0</v>
      </c>
      <c r="AR837">
        <v>0</v>
      </c>
      <c r="AS837" t="s">
        <v>3</v>
      </c>
      <c r="AT837">
        <v>2.1</v>
      </c>
      <c r="AU837" t="s">
        <v>866</v>
      </c>
      <c r="AV837">
        <v>0</v>
      </c>
      <c r="AW837">
        <v>2</v>
      </c>
      <c r="AX837">
        <v>60527289</v>
      </c>
      <c r="AY837">
        <v>1</v>
      </c>
      <c r="AZ837">
        <v>0</v>
      </c>
      <c r="BA837">
        <v>837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CV837">
        <v>0</v>
      </c>
      <c r="CW837">
        <f>ROUND(Y837*Source!I353*DO837,9)</f>
        <v>0</v>
      </c>
      <c r="CX837">
        <f>ROUND(Y837*Source!I353,9)</f>
        <v>1.0106250000000001</v>
      </c>
      <c r="CY837">
        <f>AB837</f>
        <v>7.11</v>
      </c>
      <c r="CZ837">
        <f>AF837</f>
        <v>0.77</v>
      </c>
      <c r="DA837">
        <f>AJ837</f>
        <v>8.66</v>
      </c>
      <c r="DB837">
        <f>ROUND(((ROUND(AT837*CZ837,2)*1.25)*1.1),6)</f>
        <v>2.2275</v>
      </c>
      <c r="DC837">
        <f>ROUND(((ROUND(AT837*AG837,2)*1.25)*1.1),6)</f>
        <v>0</v>
      </c>
      <c r="DD837" t="s">
        <v>3</v>
      </c>
      <c r="DE837" t="s">
        <v>3</v>
      </c>
      <c r="DF837">
        <f t="shared" si="407"/>
        <v>0</v>
      </c>
      <c r="DG837">
        <f>ROUND(ROUND(AF837*AJ837,2)*CX837,2)</f>
        <v>6.74</v>
      </c>
      <c r="DH837">
        <f>ROUND(ROUND(AG837*AK837,2)*CX837,2)</f>
        <v>0</v>
      </c>
      <c r="DI837">
        <f t="shared" si="415"/>
        <v>0</v>
      </c>
      <c r="DJ837">
        <f>DG837</f>
        <v>6.74</v>
      </c>
      <c r="DK837">
        <v>0</v>
      </c>
      <c r="DL837" t="s">
        <v>3</v>
      </c>
      <c r="DM837">
        <v>0</v>
      </c>
      <c r="DN837" t="s">
        <v>3</v>
      </c>
      <c r="DO837">
        <v>0</v>
      </c>
    </row>
    <row r="838" spans="1:119" x14ac:dyDescent="0.2">
      <c r="A838">
        <f>ROW(Source!A353)</f>
        <v>353</v>
      </c>
      <c r="B838">
        <v>59204059</v>
      </c>
      <c r="C838">
        <v>60527272</v>
      </c>
      <c r="D838">
        <v>58340663</v>
      </c>
      <c r="E838">
        <v>1</v>
      </c>
      <c r="F838">
        <v>1</v>
      </c>
      <c r="G838">
        <v>1080</v>
      </c>
      <c r="H838">
        <v>2</v>
      </c>
      <c r="I838" t="s">
        <v>926</v>
      </c>
      <c r="J838" t="s">
        <v>927</v>
      </c>
      <c r="K838" t="s">
        <v>928</v>
      </c>
      <c r="L838">
        <v>1368</v>
      </c>
      <c r="N838">
        <v>1011</v>
      </c>
      <c r="O838" t="s">
        <v>865</v>
      </c>
      <c r="P838" t="s">
        <v>865</v>
      </c>
      <c r="Q838">
        <v>1</v>
      </c>
      <c r="W838">
        <v>0</v>
      </c>
      <c r="X838">
        <v>1645565003</v>
      </c>
      <c r="Y838">
        <f>((AT838*1.25)*1.1)</f>
        <v>2.7637499999999999</v>
      </c>
      <c r="AA838">
        <v>0</v>
      </c>
      <c r="AB838">
        <v>4.38</v>
      </c>
      <c r="AC838">
        <v>0</v>
      </c>
      <c r="AD838">
        <v>0</v>
      </c>
      <c r="AE838">
        <v>0</v>
      </c>
      <c r="AF838">
        <v>0.47</v>
      </c>
      <c r="AG838">
        <v>0</v>
      </c>
      <c r="AH838">
        <v>0</v>
      </c>
      <c r="AI838">
        <v>1</v>
      </c>
      <c r="AJ838">
        <v>8.74</v>
      </c>
      <c r="AK838">
        <v>54.99</v>
      </c>
      <c r="AL838">
        <v>1</v>
      </c>
      <c r="AM838">
        <v>2</v>
      </c>
      <c r="AN838">
        <v>0</v>
      </c>
      <c r="AO838">
        <v>1</v>
      </c>
      <c r="AP838">
        <v>1</v>
      </c>
      <c r="AQ838">
        <v>0</v>
      </c>
      <c r="AR838">
        <v>0</v>
      </c>
      <c r="AS838" t="s">
        <v>3</v>
      </c>
      <c r="AT838">
        <v>2.0099999999999998</v>
      </c>
      <c r="AU838" t="s">
        <v>866</v>
      </c>
      <c r="AV838">
        <v>0</v>
      </c>
      <c r="AW838">
        <v>2</v>
      </c>
      <c r="AX838">
        <v>60527290</v>
      </c>
      <c r="AY838">
        <v>1</v>
      </c>
      <c r="AZ838">
        <v>0</v>
      </c>
      <c r="BA838">
        <v>838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CV838">
        <v>0</v>
      </c>
      <c r="CW838">
        <f>ROUND(Y838*Source!I353*DO838,9)</f>
        <v>0</v>
      </c>
      <c r="CX838">
        <f>ROUND(Y838*Source!I353,9)</f>
        <v>0.96731250000000002</v>
      </c>
      <c r="CY838">
        <f>AB838</f>
        <v>4.38</v>
      </c>
      <c r="CZ838">
        <f>AF838</f>
        <v>0.47</v>
      </c>
      <c r="DA838">
        <f>AJ838</f>
        <v>8.74</v>
      </c>
      <c r="DB838">
        <f>ROUND(((ROUND(AT838*CZ838,2)*1.25)*1.1),6)</f>
        <v>1.2925</v>
      </c>
      <c r="DC838">
        <f>ROUND(((ROUND(AT838*AG838,2)*1.25)*1.1),6)</f>
        <v>0</v>
      </c>
      <c r="DD838" t="s">
        <v>3</v>
      </c>
      <c r="DE838" t="s">
        <v>3</v>
      </c>
      <c r="DF838">
        <f t="shared" si="407"/>
        <v>0</v>
      </c>
      <c r="DG838">
        <f>ROUND(ROUND(AF838*AJ838,2)*CX838,2)</f>
        <v>3.98</v>
      </c>
      <c r="DH838">
        <f>ROUND(ROUND(AG838*AK838,2)*CX838,2)</f>
        <v>0</v>
      </c>
      <c r="DI838">
        <f t="shared" si="415"/>
        <v>0</v>
      </c>
      <c r="DJ838">
        <f>DG838</f>
        <v>3.98</v>
      </c>
      <c r="DK838">
        <v>0</v>
      </c>
      <c r="DL838" t="s">
        <v>3</v>
      </c>
      <c r="DM838">
        <v>0</v>
      </c>
      <c r="DN838" t="s">
        <v>3</v>
      </c>
      <c r="DO838">
        <v>0</v>
      </c>
    </row>
    <row r="839" spans="1:119" x14ac:dyDescent="0.2">
      <c r="A839">
        <f>ROW(Source!A353)</f>
        <v>353</v>
      </c>
      <c r="B839">
        <v>59204059</v>
      </c>
      <c r="C839">
        <v>60527272</v>
      </c>
      <c r="D839">
        <v>58308814</v>
      </c>
      <c r="E839">
        <v>1</v>
      </c>
      <c r="F839">
        <v>1</v>
      </c>
      <c r="G839">
        <v>1080</v>
      </c>
      <c r="H839">
        <v>3</v>
      </c>
      <c r="I839" t="s">
        <v>890</v>
      </c>
      <c r="J839" t="s">
        <v>891</v>
      </c>
      <c r="K839" t="s">
        <v>892</v>
      </c>
      <c r="L839">
        <v>1339</v>
      </c>
      <c r="N839">
        <v>1007</v>
      </c>
      <c r="O839" t="s">
        <v>893</v>
      </c>
      <c r="P839" t="s">
        <v>893</v>
      </c>
      <c r="Q839">
        <v>1</v>
      </c>
      <c r="W839">
        <v>0</v>
      </c>
      <c r="X839">
        <v>-744103292</v>
      </c>
      <c r="Y839">
        <f t="shared" ref="Y839:Y846" si="416">AT839</f>
        <v>2.1379000000000001</v>
      </c>
      <c r="AA839">
        <v>54.79</v>
      </c>
      <c r="AB839">
        <v>0</v>
      </c>
      <c r="AC839">
        <v>0</v>
      </c>
      <c r="AD839">
        <v>0</v>
      </c>
      <c r="AE839">
        <v>7.07</v>
      </c>
      <c r="AF839">
        <v>0</v>
      </c>
      <c r="AG839">
        <v>0</v>
      </c>
      <c r="AH839">
        <v>0</v>
      </c>
      <c r="AI839">
        <v>7.75</v>
      </c>
      <c r="AJ839">
        <v>1</v>
      </c>
      <c r="AK839">
        <v>1</v>
      </c>
      <c r="AL839">
        <v>1</v>
      </c>
      <c r="AM839">
        <v>2</v>
      </c>
      <c r="AN839">
        <v>0</v>
      </c>
      <c r="AO839">
        <v>1</v>
      </c>
      <c r="AP839">
        <v>1</v>
      </c>
      <c r="AQ839">
        <v>0</v>
      </c>
      <c r="AR839">
        <v>0</v>
      </c>
      <c r="AS839" t="s">
        <v>3</v>
      </c>
      <c r="AT839">
        <v>2.1379000000000001</v>
      </c>
      <c r="AU839" t="s">
        <v>3</v>
      </c>
      <c r="AV839">
        <v>0</v>
      </c>
      <c r="AW839">
        <v>2</v>
      </c>
      <c r="AX839">
        <v>60527291</v>
      </c>
      <c r="AY839">
        <v>1</v>
      </c>
      <c r="AZ839">
        <v>0</v>
      </c>
      <c r="BA839">
        <v>839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CV839">
        <v>0</v>
      </c>
      <c r="CW839">
        <v>0</v>
      </c>
      <c r="CX839">
        <f>ROUND(Y839*Source!I353,9)</f>
        <v>0.74826499999999996</v>
      </c>
      <c r="CY839">
        <f t="shared" ref="CY839:CY846" si="417">AA839</f>
        <v>54.79</v>
      </c>
      <c r="CZ839">
        <f t="shared" ref="CZ839:CZ846" si="418">AE839</f>
        <v>7.07</v>
      </c>
      <c r="DA839">
        <f t="shared" ref="DA839:DA846" si="419">AI839</f>
        <v>7.75</v>
      </c>
      <c r="DB839">
        <f t="shared" ref="DB839:DB846" si="420">ROUND(ROUND(AT839*CZ839,2),6)</f>
        <v>15.11</v>
      </c>
      <c r="DC839">
        <f t="shared" ref="DC839:DC846" si="421">ROUND(ROUND(AT839*AG839,2),6)</f>
        <v>0</v>
      </c>
      <c r="DD839" t="s">
        <v>3</v>
      </c>
      <c r="DE839" t="s">
        <v>3</v>
      </c>
      <c r="DF839">
        <f t="shared" ref="DF839:DF846" si="422">ROUND(ROUND(AE839*AI839,2)*CX839,2)</f>
        <v>41</v>
      </c>
      <c r="DG839">
        <f t="shared" ref="DG839:DG849" si="423">ROUND(ROUND(AF839,2)*CX839,2)</f>
        <v>0</v>
      </c>
      <c r="DH839">
        <f t="shared" ref="DH839:DH849" si="424">ROUND(ROUND(AG839,2)*CX839,2)</f>
        <v>0</v>
      </c>
      <c r="DI839">
        <f t="shared" si="415"/>
        <v>0</v>
      </c>
      <c r="DJ839">
        <f t="shared" ref="DJ839:DJ846" si="425">DF839</f>
        <v>41</v>
      </c>
      <c r="DK839">
        <v>0</v>
      </c>
      <c r="DL839" t="s">
        <v>3</v>
      </c>
      <c r="DM839">
        <v>0</v>
      </c>
      <c r="DN839" t="s">
        <v>3</v>
      </c>
      <c r="DO839">
        <v>0</v>
      </c>
    </row>
    <row r="840" spans="1:119" x14ac:dyDescent="0.2">
      <c r="A840">
        <f>ROW(Source!A353)</f>
        <v>353</v>
      </c>
      <c r="B840">
        <v>59204059</v>
      </c>
      <c r="C840">
        <v>60527272</v>
      </c>
      <c r="D840">
        <v>58311329</v>
      </c>
      <c r="E840">
        <v>1</v>
      </c>
      <c r="F840">
        <v>1</v>
      </c>
      <c r="G840">
        <v>1080</v>
      </c>
      <c r="H840">
        <v>3</v>
      </c>
      <c r="I840" t="s">
        <v>929</v>
      </c>
      <c r="J840" t="s">
        <v>930</v>
      </c>
      <c r="K840" t="s">
        <v>931</v>
      </c>
      <c r="L840">
        <v>1355</v>
      </c>
      <c r="N840">
        <v>1010</v>
      </c>
      <c r="O840" t="s">
        <v>48</v>
      </c>
      <c r="P840" t="s">
        <v>48</v>
      </c>
      <c r="Q840">
        <v>100</v>
      </c>
      <c r="W840">
        <v>0</v>
      </c>
      <c r="X840">
        <v>262154668</v>
      </c>
      <c r="Y840">
        <f t="shared" si="416"/>
        <v>1.25</v>
      </c>
      <c r="AA840">
        <v>59.86</v>
      </c>
      <c r="AB840">
        <v>0</v>
      </c>
      <c r="AC840">
        <v>0</v>
      </c>
      <c r="AD840">
        <v>0</v>
      </c>
      <c r="AE840">
        <v>15.04</v>
      </c>
      <c r="AF840">
        <v>0</v>
      </c>
      <c r="AG840">
        <v>0</v>
      </c>
      <c r="AH840">
        <v>0</v>
      </c>
      <c r="AI840">
        <v>3.98</v>
      </c>
      <c r="AJ840">
        <v>1</v>
      </c>
      <c r="AK840">
        <v>1</v>
      </c>
      <c r="AL840">
        <v>1</v>
      </c>
      <c r="AM840">
        <v>2</v>
      </c>
      <c r="AN840">
        <v>0</v>
      </c>
      <c r="AO840">
        <v>1</v>
      </c>
      <c r="AP840">
        <v>1</v>
      </c>
      <c r="AQ840">
        <v>0</v>
      </c>
      <c r="AR840">
        <v>0</v>
      </c>
      <c r="AS840" t="s">
        <v>3</v>
      </c>
      <c r="AT840">
        <v>1.25</v>
      </c>
      <c r="AU840" t="s">
        <v>3</v>
      </c>
      <c r="AV840">
        <v>0</v>
      </c>
      <c r="AW840">
        <v>2</v>
      </c>
      <c r="AX840">
        <v>60527292</v>
      </c>
      <c r="AY840">
        <v>1</v>
      </c>
      <c r="AZ840">
        <v>0</v>
      </c>
      <c r="BA840">
        <v>840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CV840">
        <v>0</v>
      </c>
      <c r="CW840">
        <v>0</v>
      </c>
      <c r="CX840">
        <f>ROUND(Y840*Source!I353,9)</f>
        <v>0.4375</v>
      </c>
      <c r="CY840">
        <f t="shared" si="417"/>
        <v>59.86</v>
      </c>
      <c r="CZ840">
        <f t="shared" si="418"/>
        <v>15.04</v>
      </c>
      <c r="DA840">
        <f t="shared" si="419"/>
        <v>3.98</v>
      </c>
      <c r="DB840">
        <f t="shared" si="420"/>
        <v>18.8</v>
      </c>
      <c r="DC840">
        <f t="shared" si="421"/>
        <v>0</v>
      </c>
      <c r="DD840" t="s">
        <v>3</v>
      </c>
      <c r="DE840" t="s">
        <v>3</v>
      </c>
      <c r="DF840">
        <f t="shared" si="422"/>
        <v>26.19</v>
      </c>
      <c r="DG840">
        <f t="shared" si="423"/>
        <v>0</v>
      </c>
      <c r="DH840">
        <f t="shared" si="424"/>
        <v>0</v>
      </c>
      <c r="DI840">
        <f t="shared" si="415"/>
        <v>0</v>
      </c>
      <c r="DJ840">
        <f t="shared" si="425"/>
        <v>26.19</v>
      </c>
      <c r="DK840">
        <v>0</v>
      </c>
      <c r="DL840" t="s">
        <v>3</v>
      </c>
      <c r="DM840">
        <v>0</v>
      </c>
      <c r="DN840" t="s">
        <v>3</v>
      </c>
      <c r="DO840">
        <v>0</v>
      </c>
    </row>
    <row r="841" spans="1:119" x14ac:dyDescent="0.2">
      <c r="A841">
        <f>ROW(Source!A353)</f>
        <v>353</v>
      </c>
      <c r="B841">
        <v>59204059</v>
      </c>
      <c r="C841">
        <v>60527272</v>
      </c>
      <c r="D841">
        <v>58311563</v>
      </c>
      <c r="E841">
        <v>1</v>
      </c>
      <c r="F841">
        <v>1</v>
      </c>
      <c r="G841">
        <v>1080</v>
      </c>
      <c r="H841">
        <v>3</v>
      </c>
      <c r="I841" t="s">
        <v>932</v>
      </c>
      <c r="J841" t="s">
        <v>933</v>
      </c>
      <c r="K841" t="s">
        <v>934</v>
      </c>
      <c r="L841">
        <v>1346</v>
      </c>
      <c r="N841">
        <v>1009</v>
      </c>
      <c r="O841" t="s">
        <v>880</v>
      </c>
      <c r="P841" t="s">
        <v>880</v>
      </c>
      <c r="Q841">
        <v>1</v>
      </c>
      <c r="W841">
        <v>0</v>
      </c>
      <c r="X841">
        <v>871498436</v>
      </c>
      <c r="Y841">
        <f t="shared" si="416"/>
        <v>2.375</v>
      </c>
      <c r="AA841">
        <v>70.489999999999995</v>
      </c>
      <c r="AB841">
        <v>0</v>
      </c>
      <c r="AC841">
        <v>0</v>
      </c>
      <c r="AD841">
        <v>0</v>
      </c>
      <c r="AE841">
        <v>38.729999999999997</v>
      </c>
      <c r="AF841">
        <v>0</v>
      </c>
      <c r="AG841">
        <v>0</v>
      </c>
      <c r="AH841">
        <v>0</v>
      </c>
      <c r="AI841">
        <v>1.82</v>
      </c>
      <c r="AJ841">
        <v>1</v>
      </c>
      <c r="AK841">
        <v>1</v>
      </c>
      <c r="AL841">
        <v>1</v>
      </c>
      <c r="AM841">
        <v>2</v>
      </c>
      <c r="AN841">
        <v>0</v>
      </c>
      <c r="AO841">
        <v>1</v>
      </c>
      <c r="AP841">
        <v>1</v>
      </c>
      <c r="AQ841">
        <v>0</v>
      </c>
      <c r="AR841">
        <v>0</v>
      </c>
      <c r="AS841" t="s">
        <v>3</v>
      </c>
      <c r="AT841">
        <v>2.375</v>
      </c>
      <c r="AU841" t="s">
        <v>3</v>
      </c>
      <c r="AV841">
        <v>0</v>
      </c>
      <c r="AW841">
        <v>2</v>
      </c>
      <c r="AX841">
        <v>60527293</v>
      </c>
      <c r="AY841">
        <v>1</v>
      </c>
      <c r="AZ841">
        <v>0</v>
      </c>
      <c r="BA841">
        <v>841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CV841">
        <v>0</v>
      </c>
      <c r="CW841">
        <v>0</v>
      </c>
      <c r="CX841">
        <f>ROUND(Y841*Source!I353,9)</f>
        <v>0.83125000000000004</v>
      </c>
      <c r="CY841">
        <f t="shared" si="417"/>
        <v>70.489999999999995</v>
      </c>
      <c r="CZ841">
        <f t="shared" si="418"/>
        <v>38.729999999999997</v>
      </c>
      <c r="DA841">
        <f t="shared" si="419"/>
        <v>1.82</v>
      </c>
      <c r="DB841">
        <f t="shared" si="420"/>
        <v>91.98</v>
      </c>
      <c r="DC841">
        <f t="shared" si="421"/>
        <v>0</v>
      </c>
      <c r="DD841" t="s">
        <v>3</v>
      </c>
      <c r="DE841" t="s">
        <v>3</v>
      </c>
      <c r="DF841">
        <f t="shared" si="422"/>
        <v>58.59</v>
      </c>
      <c r="DG841">
        <f t="shared" si="423"/>
        <v>0</v>
      </c>
      <c r="DH841">
        <f t="shared" si="424"/>
        <v>0</v>
      </c>
      <c r="DI841">
        <f t="shared" si="415"/>
        <v>0</v>
      </c>
      <c r="DJ841">
        <f t="shared" si="425"/>
        <v>58.59</v>
      </c>
      <c r="DK841">
        <v>0</v>
      </c>
      <c r="DL841" t="s">
        <v>3</v>
      </c>
      <c r="DM841">
        <v>0</v>
      </c>
      <c r="DN841" t="s">
        <v>3</v>
      </c>
      <c r="DO841">
        <v>0</v>
      </c>
    </row>
    <row r="842" spans="1:119" x14ac:dyDescent="0.2">
      <c r="A842">
        <f>ROW(Source!A353)</f>
        <v>353</v>
      </c>
      <c r="B842">
        <v>59204059</v>
      </c>
      <c r="C842">
        <v>60527272</v>
      </c>
      <c r="D842">
        <v>58326216</v>
      </c>
      <c r="E842">
        <v>1</v>
      </c>
      <c r="F842">
        <v>1</v>
      </c>
      <c r="G842">
        <v>1080</v>
      </c>
      <c r="H842">
        <v>3</v>
      </c>
      <c r="I842" t="s">
        <v>46</v>
      </c>
      <c r="J842" t="s">
        <v>49</v>
      </c>
      <c r="K842" t="s">
        <v>47</v>
      </c>
      <c r="L842">
        <v>1355</v>
      </c>
      <c r="N842">
        <v>1010</v>
      </c>
      <c r="O842" t="s">
        <v>48</v>
      </c>
      <c r="P842" t="s">
        <v>48</v>
      </c>
      <c r="Q842">
        <v>100</v>
      </c>
      <c r="W842">
        <v>0</v>
      </c>
      <c r="X842">
        <v>1873919888</v>
      </c>
      <c r="Y842">
        <f t="shared" si="416"/>
        <v>0.8</v>
      </c>
      <c r="AA842">
        <v>1468.15</v>
      </c>
      <c r="AB842">
        <v>0</v>
      </c>
      <c r="AC842">
        <v>0</v>
      </c>
      <c r="AD842">
        <v>0</v>
      </c>
      <c r="AE842">
        <v>526.22</v>
      </c>
      <c r="AF842">
        <v>0</v>
      </c>
      <c r="AG842">
        <v>0</v>
      </c>
      <c r="AH842">
        <v>0</v>
      </c>
      <c r="AI842">
        <v>2.79</v>
      </c>
      <c r="AJ842">
        <v>1</v>
      </c>
      <c r="AK842">
        <v>1</v>
      </c>
      <c r="AL842">
        <v>1</v>
      </c>
      <c r="AM842">
        <v>0</v>
      </c>
      <c r="AN842">
        <v>0</v>
      </c>
      <c r="AO842">
        <v>0</v>
      </c>
      <c r="AP842">
        <v>1</v>
      </c>
      <c r="AQ842">
        <v>0</v>
      </c>
      <c r="AR842">
        <v>0</v>
      </c>
      <c r="AS842" t="s">
        <v>3</v>
      </c>
      <c r="AT842">
        <v>0.8</v>
      </c>
      <c r="AU842" t="s">
        <v>3</v>
      </c>
      <c r="AV842">
        <v>0</v>
      </c>
      <c r="AW842">
        <v>1</v>
      </c>
      <c r="AX842">
        <v>-1</v>
      </c>
      <c r="AY842">
        <v>0</v>
      </c>
      <c r="AZ842">
        <v>0</v>
      </c>
      <c r="BA842" t="s">
        <v>3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CV842">
        <v>0</v>
      </c>
      <c r="CW842">
        <v>0</v>
      </c>
      <c r="CX842">
        <f>ROUND(Y842*Source!I353,9)</f>
        <v>0.28000000000000003</v>
      </c>
      <c r="CY842">
        <f t="shared" si="417"/>
        <v>1468.15</v>
      </c>
      <c r="CZ842">
        <f t="shared" si="418"/>
        <v>526.22</v>
      </c>
      <c r="DA842">
        <f t="shared" si="419"/>
        <v>2.79</v>
      </c>
      <c r="DB842">
        <f t="shared" si="420"/>
        <v>420.98</v>
      </c>
      <c r="DC842">
        <f t="shared" si="421"/>
        <v>0</v>
      </c>
      <c r="DD842" t="s">
        <v>3</v>
      </c>
      <c r="DE842" t="s">
        <v>3</v>
      </c>
      <c r="DF842">
        <f t="shared" si="422"/>
        <v>411.08</v>
      </c>
      <c r="DG842">
        <f t="shared" si="423"/>
        <v>0</v>
      </c>
      <c r="DH842">
        <f t="shared" si="424"/>
        <v>0</v>
      </c>
      <c r="DI842">
        <f t="shared" si="415"/>
        <v>0</v>
      </c>
      <c r="DJ842">
        <f t="shared" si="425"/>
        <v>411.08</v>
      </c>
      <c r="DK842">
        <v>0</v>
      </c>
      <c r="DL842" t="s">
        <v>3</v>
      </c>
      <c r="DM842">
        <v>0</v>
      </c>
      <c r="DN842" t="s">
        <v>3</v>
      </c>
      <c r="DO842">
        <v>0</v>
      </c>
    </row>
    <row r="843" spans="1:119" x14ac:dyDescent="0.2">
      <c r="A843">
        <f>ROW(Source!A353)</f>
        <v>353</v>
      </c>
      <c r="B843">
        <v>59204059</v>
      </c>
      <c r="C843">
        <v>60527272</v>
      </c>
      <c r="D843">
        <v>58322730</v>
      </c>
      <c r="E843">
        <v>1</v>
      </c>
      <c r="F843">
        <v>1</v>
      </c>
      <c r="G843">
        <v>1080</v>
      </c>
      <c r="H843">
        <v>3</v>
      </c>
      <c r="I843" t="s">
        <v>460</v>
      </c>
      <c r="J843" t="s">
        <v>462</v>
      </c>
      <c r="K843" t="s">
        <v>461</v>
      </c>
      <c r="L843">
        <v>1354</v>
      </c>
      <c r="N843">
        <v>1010</v>
      </c>
      <c r="O843" t="s">
        <v>39</v>
      </c>
      <c r="P843" t="s">
        <v>39</v>
      </c>
      <c r="Q843">
        <v>1</v>
      </c>
      <c r="W843">
        <v>0</v>
      </c>
      <c r="X843">
        <v>2053436982</v>
      </c>
      <c r="Y843">
        <f t="shared" si="416"/>
        <v>34.285713999999999</v>
      </c>
      <c r="AA843">
        <v>182.84</v>
      </c>
      <c r="AB843">
        <v>0</v>
      </c>
      <c r="AC843">
        <v>0</v>
      </c>
      <c r="AD843">
        <v>0</v>
      </c>
      <c r="AE843">
        <v>84.26</v>
      </c>
      <c r="AF843">
        <v>0</v>
      </c>
      <c r="AG843">
        <v>0</v>
      </c>
      <c r="AH843">
        <v>0</v>
      </c>
      <c r="AI843">
        <v>2.17</v>
      </c>
      <c r="AJ843">
        <v>1</v>
      </c>
      <c r="AK843">
        <v>1</v>
      </c>
      <c r="AL843">
        <v>1</v>
      </c>
      <c r="AM843">
        <v>0</v>
      </c>
      <c r="AN843">
        <v>0</v>
      </c>
      <c r="AO843">
        <v>0</v>
      </c>
      <c r="AP843">
        <v>1</v>
      </c>
      <c r="AQ843">
        <v>0</v>
      </c>
      <c r="AR843">
        <v>0</v>
      </c>
      <c r="AS843" t="s">
        <v>3</v>
      </c>
      <c r="AT843">
        <v>34.285713999999999</v>
      </c>
      <c r="AU843" t="s">
        <v>3</v>
      </c>
      <c r="AV843">
        <v>0</v>
      </c>
      <c r="AW843">
        <v>1</v>
      </c>
      <c r="AX843">
        <v>-1</v>
      </c>
      <c r="AY843">
        <v>0</v>
      </c>
      <c r="AZ843">
        <v>0</v>
      </c>
      <c r="BA843" t="s">
        <v>3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CV843">
        <v>0</v>
      </c>
      <c r="CW843">
        <v>0</v>
      </c>
      <c r="CX843">
        <f>ROUND(Y843*Source!I353,9)</f>
        <v>11.999999900000001</v>
      </c>
      <c r="CY843">
        <f t="shared" si="417"/>
        <v>182.84</v>
      </c>
      <c r="CZ843">
        <f t="shared" si="418"/>
        <v>84.26</v>
      </c>
      <c r="DA843">
        <f t="shared" si="419"/>
        <v>2.17</v>
      </c>
      <c r="DB843">
        <f t="shared" si="420"/>
        <v>2888.91</v>
      </c>
      <c r="DC843">
        <f t="shared" si="421"/>
        <v>0</v>
      </c>
      <c r="DD843" t="s">
        <v>3</v>
      </c>
      <c r="DE843" t="s">
        <v>3</v>
      </c>
      <c r="DF843">
        <f t="shared" si="422"/>
        <v>2194.08</v>
      </c>
      <c r="DG843">
        <f t="shared" si="423"/>
        <v>0</v>
      </c>
      <c r="DH843">
        <f t="shared" si="424"/>
        <v>0</v>
      </c>
      <c r="DI843">
        <f t="shared" si="415"/>
        <v>0</v>
      </c>
      <c r="DJ843">
        <f t="shared" si="425"/>
        <v>2194.08</v>
      </c>
      <c r="DK843">
        <v>0</v>
      </c>
      <c r="DL843" t="s">
        <v>3</v>
      </c>
      <c r="DM843">
        <v>0</v>
      </c>
      <c r="DN843" t="s">
        <v>3</v>
      </c>
      <c r="DO843">
        <v>0</v>
      </c>
    </row>
    <row r="844" spans="1:119" x14ac:dyDescent="0.2">
      <c r="A844">
        <f>ROW(Source!A353)</f>
        <v>353</v>
      </c>
      <c r="B844">
        <v>59204059</v>
      </c>
      <c r="C844">
        <v>60527272</v>
      </c>
      <c r="D844">
        <v>58323133</v>
      </c>
      <c r="E844">
        <v>1</v>
      </c>
      <c r="F844">
        <v>1</v>
      </c>
      <c r="G844">
        <v>1080</v>
      </c>
      <c r="H844">
        <v>3</v>
      </c>
      <c r="I844" t="s">
        <v>464</v>
      </c>
      <c r="J844" t="s">
        <v>466</v>
      </c>
      <c r="K844" t="s">
        <v>465</v>
      </c>
      <c r="L844">
        <v>1354</v>
      </c>
      <c r="N844">
        <v>1010</v>
      </c>
      <c r="O844" t="s">
        <v>39</v>
      </c>
      <c r="P844" t="s">
        <v>39</v>
      </c>
      <c r="Q844">
        <v>1</v>
      </c>
      <c r="W844">
        <v>0</v>
      </c>
      <c r="X844">
        <v>1493472400</v>
      </c>
      <c r="Y844">
        <f t="shared" si="416"/>
        <v>28.571428999999998</v>
      </c>
      <c r="AA844">
        <v>34.85</v>
      </c>
      <c r="AB844">
        <v>0</v>
      </c>
      <c r="AC844">
        <v>0</v>
      </c>
      <c r="AD844">
        <v>0</v>
      </c>
      <c r="AE844">
        <v>11.1</v>
      </c>
      <c r="AF844">
        <v>0</v>
      </c>
      <c r="AG844">
        <v>0</v>
      </c>
      <c r="AH844">
        <v>0</v>
      </c>
      <c r="AI844">
        <v>3.14</v>
      </c>
      <c r="AJ844">
        <v>1</v>
      </c>
      <c r="AK844">
        <v>1</v>
      </c>
      <c r="AL844">
        <v>1</v>
      </c>
      <c r="AM844">
        <v>0</v>
      </c>
      <c r="AN844">
        <v>0</v>
      </c>
      <c r="AO844">
        <v>0</v>
      </c>
      <c r="AP844">
        <v>1</v>
      </c>
      <c r="AQ844">
        <v>0</v>
      </c>
      <c r="AR844">
        <v>0</v>
      </c>
      <c r="AS844" t="s">
        <v>3</v>
      </c>
      <c r="AT844">
        <v>28.571428999999998</v>
      </c>
      <c r="AU844" t="s">
        <v>3</v>
      </c>
      <c r="AV844">
        <v>0</v>
      </c>
      <c r="AW844">
        <v>1</v>
      </c>
      <c r="AX844">
        <v>-1</v>
      </c>
      <c r="AY844">
        <v>0</v>
      </c>
      <c r="AZ844">
        <v>0</v>
      </c>
      <c r="BA844" t="s">
        <v>3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CV844">
        <v>0</v>
      </c>
      <c r="CW844">
        <v>0</v>
      </c>
      <c r="CX844">
        <f>ROUND(Y844*Source!I353,9)</f>
        <v>10.00000015</v>
      </c>
      <c r="CY844">
        <f t="shared" si="417"/>
        <v>34.85</v>
      </c>
      <c r="CZ844">
        <f t="shared" si="418"/>
        <v>11.1</v>
      </c>
      <c r="DA844">
        <f t="shared" si="419"/>
        <v>3.14</v>
      </c>
      <c r="DB844">
        <f t="shared" si="420"/>
        <v>317.14</v>
      </c>
      <c r="DC844">
        <f t="shared" si="421"/>
        <v>0</v>
      </c>
      <c r="DD844" t="s">
        <v>3</v>
      </c>
      <c r="DE844" t="s">
        <v>3</v>
      </c>
      <c r="DF844">
        <f t="shared" si="422"/>
        <v>348.5</v>
      </c>
      <c r="DG844">
        <f t="shared" si="423"/>
        <v>0</v>
      </c>
      <c r="DH844">
        <f t="shared" si="424"/>
        <v>0</v>
      </c>
      <c r="DI844">
        <f t="shared" si="415"/>
        <v>0</v>
      </c>
      <c r="DJ844">
        <f t="shared" si="425"/>
        <v>348.5</v>
      </c>
      <c r="DK844">
        <v>0</v>
      </c>
      <c r="DL844" t="s">
        <v>3</v>
      </c>
      <c r="DM844">
        <v>0</v>
      </c>
      <c r="DN844" t="s">
        <v>3</v>
      </c>
      <c r="DO844">
        <v>0</v>
      </c>
    </row>
    <row r="845" spans="1:119" x14ac:dyDescent="0.2">
      <c r="A845">
        <f>ROW(Source!A353)</f>
        <v>353</v>
      </c>
      <c r="B845">
        <v>59204059</v>
      </c>
      <c r="C845">
        <v>60527272</v>
      </c>
      <c r="D845">
        <v>58323228</v>
      </c>
      <c r="E845">
        <v>1</v>
      </c>
      <c r="F845">
        <v>1</v>
      </c>
      <c r="G845">
        <v>1080</v>
      </c>
      <c r="H845">
        <v>3</v>
      </c>
      <c r="I845" t="s">
        <v>457</v>
      </c>
      <c r="J845" t="s">
        <v>458</v>
      </c>
      <c r="K845" t="s">
        <v>1058</v>
      </c>
      <c r="L845">
        <v>1301</v>
      </c>
      <c r="N845">
        <v>1003</v>
      </c>
      <c r="O845" t="s">
        <v>34</v>
      </c>
      <c r="P845" t="s">
        <v>34</v>
      </c>
      <c r="Q845">
        <v>1</v>
      </c>
      <c r="W845">
        <v>0</v>
      </c>
      <c r="X845">
        <v>322054444</v>
      </c>
      <c r="Y845">
        <f t="shared" si="416"/>
        <v>102.5</v>
      </c>
      <c r="AA845">
        <v>517.04999999999995</v>
      </c>
      <c r="AB845">
        <v>0</v>
      </c>
      <c r="AC845">
        <v>0</v>
      </c>
      <c r="AD845">
        <v>0</v>
      </c>
      <c r="AE845">
        <v>64.55</v>
      </c>
      <c r="AF845">
        <v>0</v>
      </c>
      <c r="AG845">
        <v>0</v>
      </c>
      <c r="AH845">
        <v>0</v>
      </c>
      <c r="AI845">
        <v>8.01</v>
      </c>
      <c r="AJ845">
        <v>1</v>
      </c>
      <c r="AK845">
        <v>1</v>
      </c>
      <c r="AL845">
        <v>1</v>
      </c>
      <c r="AM845">
        <v>0</v>
      </c>
      <c r="AN845">
        <v>0</v>
      </c>
      <c r="AO845">
        <v>0</v>
      </c>
      <c r="AP845">
        <v>1</v>
      </c>
      <c r="AQ845">
        <v>0</v>
      </c>
      <c r="AR845">
        <v>0</v>
      </c>
      <c r="AS845" t="s">
        <v>3</v>
      </c>
      <c r="AT845">
        <v>102.5</v>
      </c>
      <c r="AU845" t="s">
        <v>3</v>
      </c>
      <c r="AV845">
        <v>0</v>
      </c>
      <c r="AW845">
        <v>1</v>
      </c>
      <c r="AX845">
        <v>-1</v>
      </c>
      <c r="AY845">
        <v>0</v>
      </c>
      <c r="AZ845">
        <v>0</v>
      </c>
      <c r="BA845" t="s">
        <v>3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CV845">
        <v>0</v>
      </c>
      <c r="CW845">
        <v>0</v>
      </c>
      <c r="CX845">
        <f>ROUND(Y845*Source!I353,9)</f>
        <v>35.875</v>
      </c>
      <c r="CY845">
        <f t="shared" si="417"/>
        <v>517.04999999999995</v>
      </c>
      <c r="CZ845">
        <f t="shared" si="418"/>
        <v>64.55</v>
      </c>
      <c r="DA845">
        <f t="shared" si="419"/>
        <v>8.01</v>
      </c>
      <c r="DB845">
        <f t="shared" si="420"/>
        <v>6616.38</v>
      </c>
      <c r="DC845">
        <f t="shared" si="421"/>
        <v>0</v>
      </c>
      <c r="DD845" t="s">
        <v>3</v>
      </c>
      <c r="DE845" t="s">
        <v>3</v>
      </c>
      <c r="DF845">
        <f t="shared" si="422"/>
        <v>18549.169999999998</v>
      </c>
      <c r="DG845">
        <f t="shared" si="423"/>
        <v>0</v>
      </c>
      <c r="DH845">
        <f t="shared" si="424"/>
        <v>0</v>
      </c>
      <c r="DI845">
        <f t="shared" si="415"/>
        <v>0</v>
      </c>
      <c r="DJ845">
        <f t="shared" si="425"/>
        <v>18549.169999999998</v>
      </c>
      <c r="DK845">
        <v>0</v>
      </c>
      <c r="DL845" t="s">
        <v>3</v>
      </c>
      <c r="DM845">
        <v>0</v>
      </c>
      <c r="DN845" t="s">
        <v>3</v>
      </c>
      <c r="DO845">
        <v>0</v>
      </c>
    </row>
    <row r="846" spans="1:119" x14ac:dyDescent="0.2">
      <c r="A846">
        <f>ROW(Source!A353)</f>
        <v>353</v>
      </c>
      <c r="B846">
        <v>59204059</v>
      </c>
      <c r="C846">
        <v>60527272</v>
      </c>
      <c r="D846">
        <v>58319197</v>
      </c>
      <c r="E846">
        <v>1</v>
      </c>
      <c r="F846">
        <v>1</v>
      </c>
      <c r="G846">
        <v>1080</v>
      </c>
      <c r="H846">
        <v>3</v>
      </c>
      <c r="I846" t="s">
        <v>216</v>
      </c>
      <c r="J846" t="s">
        <v>218</v>
      </c>
      <c r="K846" t="s">
        <v>217</v>
      </c>
      <c r="L846">
        <v>1354</v>
      </c>
      <c r="N846">
        <v>1010</v>
      </c>
      <c r="O846" t="s">
        <v>39</v>
      </c>
      <c r="P846" t="s">
        <v>39</v>
      </c>
      <c r="Q846">
        <v>1</v>
      </c>
      <c r="W846">
        <v>0</v>
      </c>
      <c r="X846">
        <v>726132467</v>
      </c>
      <c r="Y846">
        <f t="shared" si="416"/>
        <v>0.79</v>
      </c>
      <c r="AA846">
        <v>82.5</v>
      </c>
      <c r="AB846">
        <v>0</v>
      </c>
      <c r="AC846">
        <v>0</v>
      </c>
      <c r="AD846">
        <v>0</v>
      </c>
      <c r="AE846">
        <v>11.82</v>
      </c>
      <c r="AF846">
        <v>0</v>
      </c>
      <c r="AG846">
        <v>0</v>
      </c>
      <c r="AH846">
        <v>0</v>
      </c>
      <c r="AI846">
        <v>6.98</v>
      </c>
      <c r="AJ846">
        <v>1</v>
      </c>
      <c r="AK846">
        <v>1</v>
      </c>
      <c r="AL846">
        <v>1</v>
      </c>
      <c r="AM846">
        <v>0</v>
      </c>
      <c r="AN846">
        <v>0</v>
      </c>
      <c r="AO846">
        <v>0</v>
      </c>
      <c r="AP846">
        <v>1</v>
      </c>
      <c r="AQ846">
        <v>0</v>
      </c>
      <c r="AR846">
        <v>0</v>
      </c>
      <c r="AS846" t="s">
        <v>3</v>
      </c>
      <c r="AT846">
        <v>0.79</v>
      </c>
      <c r="AU846" t="s">
        <v>3</v>
      </c>
      <c r="AV846">
        <v>0</v>
      </c>
      <c r="AW846">
        <v>1</v>
      </c>
      <c r="AX846">
        <v>-1</v>
      </c>
      <c r="AY846">
        <v>0</v>
      </c>
      <c r="AZ846">
        <v>0</v>
      </c>
      <c r="BA846" t="s">
        <v>3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CV846">
        <v>0</v>
      </c>
      <c r="CW846">
        <v>0</v>
      </c>
      <c r="CX846">
        <f>ROUND(Y846*Source!I353,9)</f>
        <v>0.27650000000000002</v>
      </c>
      <c r="CY846">
        <f t="shared" si="417"/>
        <v>82.5</v>
      </c>
      <c r="CZ846">
        <f t="shared" si="418"/>
        <v>11.82</v>
      </c>
      <c r="DA846">
        <f t="shared" si="419"/>
        <v>6.98</v>
      </c>
      <c r="DB846">
        <f t="shared" si="420"/>
        <v>9.34</v>
      </c>
      <c r="DC846">
        <f t="shared" si="421"/>
        <v>0</v>
      </c>
      <c r="DD846" t="s">
        <v>3</v>
      </c>
      <c r="DE846" t="s">
        <v>3</v>
      </c>
      <c r="DF846">
        <f t="shared" si="422"/>
        <v>22.81</v>
      </c>
      <c r="DG846">
        <f t="shared" si="423"/>
        <v>0</v>
      </c>
      <c r="DH846">
        <f t="shared" si="424"/>
        <v>0</v>
      </c>
      <c r="DI846">
        <f t="shared" si="415"/>
        <v>0</v>
      </c>
      <c r="DJ846">
        <f t="shared" si="425"/>
        <v>22.81</v>
      </c>
      <c r="DK846">
        <v>0</v>
      </c>
      <c r="DL846" t="s">
        <v>3</v>
      </c>
      <c r="DM846">
        <v>0</v>
      </c>
      <c r="DN846" t="s">
        <v>3</v>
      </c>
      <c r="DO846">
        <v>0</v>
      </c>
    </row>
    <row r="847" spans="1:119" x14ac:dyDescent="0.2">
      <c r="A847">
        <f>ROW(Source!A364)</f>
        <v>364</v>
      </c>
      <c r="B847">
        <v>59204062</v>
      </c>
      <c r="C847">
        <v>60527304</v>
      </c>
      <c r="D847">
        <v>58266404</v>
      </c>
      <c r="E847">
        <v>1080</v>
      </c>
      <c r="F847">
        <v>1</v>
      </c>
      <c r="G847">
        <v>1080</v>
      </c>
      <c r="H847">
        <v>1</v>
      </c>
      <c r="I847" t="s">
        <v>859</v>
      </c>
      <c r="J847" t="s">
        <v>3</v>
      </c>
      <c r="K847" t="s">
        <v>860</v>
      </c>
      <c r="L847">
        <v>1191</v>
      </c>
      <c r="N847">
        <v>1013</v>
      </c>
      <c r="O847" t="s">
        <v>861</v>
      </c>
      <c r="P847" t="s">
        <v>861</v>
      </c>
      <c r="Q847">
        <v>1</v>
      </c>
      <c r="W847">
        <v>0</v>
      </c>
      <c r="X847">
        <v>476480486</v>
      </c>
      <c r="Y847">
        <f>((AT847*1.15)*1.1)</f>
        <v>1.9734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1</v>
      </c>
      <c r="AK847">
        <v>1</v>
      </c>
      <c r="AL847">
        <v>1</v>
      </c>
      <c r="AM847">
        <v>-2</v>
      </c>
      <c r="AN847">
        <v>0</v>
      </c>
      <c r="AO847">
        <v>1</v>
      </c>
      <c r="AP847">
        <v>1</v>
      </c>
      <c r="AQ847">
        <v>0</v>
      </c>
      <c r="AR847">
        <v>0</v>
      </c>
      <c r="AS847" t="s">
        <v>3</v>
      </c>
      <c r="AT847">
        <v>1.56</v>
      </c>
      <c r="AU847" t="s">
        <v>26</v>
      </c>
      <c r="AV847">
        <v>1</v>
      </c>
      <c r="AW847">
        <v>2</v>
      </c>
      <c r="AX847">
        <v>60527307</v>
      </c>
      <c r="AY847">
        <v>1</v>
      </c>
      <c r="AZ847">
        <v>0</v>
      </c>
      <c r="BA847">
        <v>847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CU847">
        <f>ROUND(AT847*Source!I364*AH847*AL847,2)</f>
        <v>0</v>
      </c>
      <c r="CV847">
        <f>ROUND(Y847*Source!I364,9)</f>
        <v>49.374468</v>
      </c>
      <c r="CW847">
        <v>0</v>
      </c>
      <c r="CX847">
        <f>ROUND(Y847*Source!I364,9)</f>
        <v>49.374468</v>
      </c>
      <c r="CY847">
        <f>AD847</f>
        <v>0</v>
      </c>
      <c r="CZ847">
        <f>AH847</f>
        <v>0</v>
      </c>
      <c r="DA847">
        <f>AL847</f>
        <v>1</v>
      </c>
      <c r="DB847">
        <f>ROUND(((ROUND(AT847*CZ847,2)*1.15)*1.1),6)</f>
        <v>0</v>
      </c>
      <c r="DC847">
        <f>ROUND(((ROUND(AT847*AG847,2)*1.15)*1.1),6)</f>
        <v>0</v>
      </c>
      <c r="DD847" t="s">
        <v>3</v>
      </c>
      <c r="DE847" t="s">
        <v>3</v>
      </c>
      <c r="DF847">
        <f t="shared" ref="DF847:DF864" si="426">ROUND(ROUND(AE847,2)*CX847,2)</f>
        <v>0</v>
      </c>
      <c r="DG847">
        <f t="shared" si="423"/>
        <v>0</v>
      </c>
      <c r="DH847">
        <f t="shared" si="424"/>
        <v>0</v>
      </c>
      <c r="DI847">
        <f t="shared" si="415"/>
        <v>0</v>
      </c>
      <c r="DJ847">
        <f>DI847</f>
        <v>0</v>
      </c>
      <c r="DK847">
        <v>0</v>
      </c>
      <c r="DL847" t="s">
        <v>3</v>
      </c>
      <c r="DM847">
        <v>0</v>
      </c>
      <c r="DN847" t="s">
        <v>3</v>
      </c>
      <c r="DO847">
        <v>0</v>
      </c>
    </row>
    <row r="848" spans="1:119" x14ac:dyDescent="0.2">
      <c r="A848">
        <f>ROW(Source!A364)</f>
        <v>364</v>
      </c>
      <c r="B848">
        <v>59204062</v>
      </c>
      <c r="C848">
        <v>60527304</v>
      </c>
      <c r="D848">
        <v>58340296</v>
      </c>
      <c r="E848">
        <v>1</v>
      </c>
      <c r="F848">
        <v>1</v>
      </c>
      <c r="G848">
        <v>1080</v>
      </c>
      <c r="H848">
        <v>2</v>
      </c>
      <c r="I848" t="s">
        <v>935</v>
      </c>
      <c r="J848" t="s">
        <v>936</v>
      </c>
      <c r="K848" t="s">
        <v>937</v>
      </c>
      <c r="L848">
        <v>1368</v>
      </c>
      <c r="N848">
        <v>1011</v>
      </c>
      <c r="O848" t="s">
        <v>865</v>
      </c>
      <c r="P848" t="s">
        <v>865</v>
      </c>
      <c r="Q848">
        <v>1</v>
      </c>
      <c r="W848">
        <v>0</v>
      </c>
      <c r="X848">
        <v>-2102369931</v>
      </c>
      <c r="Y848">
        <f>((AT848*1.25)*1.1)</f>
        <v>0.96250000000000013</v>
      </c>
      <c r="AA848">
        <v>0</v>
      </c>
      <c r="AB848">
        <v>1.68</v>
      </c>
      <c r="AC848">
        <v>0</v>
      </c>
      <c r="AD848">
        <v>0</v>
      </c>
      <c r="AE848">
        <v>0</v>
      </c>
      <c r="AF848">
        <v>1.57</v>
      </c>
      <c r="AG848">
        <v>0</v>
      </c>
      <c r="AH848">
        <v>0</v>
      </c>
      <c r="AI848">
        <v>1</v>
      </c>
      <c r="AJ848">
        <v>1</v>
      </c>
      <c r="AK848">
        <v>1</v>
      </c>
      <c r="AL848">
        <v>1</v>
      </c>
      <c r="AM848">
        <v>-2</v>
      </c>
      <c r="AN848">
        <v>0</v>
      </c>
      <c r="AO848">
        <v>1</v>
      </c>
      <c r="AP848">
        <v>1</v>
      </c>
      <c r="AQ848">
        <v>0</v>
      </c>
      <c r="AR848">
        <v>0</v>
      </c>
      <c r="AS848" t="s">
        <v>3</v>
      </c>
      <c r="AT848">
        <v>0.7</v>
      </c>
      <c r="AU848" t="s">
        <v>866</v>
      </c>
      <c r="AV848">
        <v>0</v>
      </c>
      <c r="AW848">
        <v>2</v>
      </c>
      <c r="AX848">
        <v>60527308</v>
      </c>
      <c r="AY848">
        <v>1</v>
      </c>
      <c r="AZ848">
        <v>0</v>
      </c>
      <c r="BA848">
        <v>848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CV848">
        <v>0</v>
      </c>
      <c r="CW848">
        <f>ROUND(Y848*Source!I364*DO848,9)</f>
        <v>0</v>
      </c>
      <c r="CX848">
        <f>ROUND(Y848*Source!I364,9)</f>
        <v>24.08175</v>
      </c>
      <c r="CY848">
        <f>AB848</f>
        <v>1.68</v>
      </c>
      <c r="CZ848">
        <f>AF848</f>
        <v>1.57</v>
      </c>
      <c r="DA848">
        <f>AJ848</f>
        <v>1</v>
      </c>
      <c r="DB848">
        <f>ROUND(((ROUND(AT848*CZ848,2)*1.25)*1.1),6)</f>
        <v>1.5125</v>
      </c>
      <c r="DC848">
        <f>ROUND(((ROUND(AT848*AG848,2)*1.25)*1.1),6)</f>
        <v>0</v>
      </c>
      <c r="DD848" t="s">
        <v>3</v>
      </c>
      <c r="DE848" t="s">
        <v>3</v>
      </c>
      <c r="DF848">
        <f t="shared" si="426"/>
        <v>0</v>
      </c>
      <c r="DG848">
        <f t="shared" si="423"/>
        <v>37.81</v>
      </c>
      <c r="DH848">
        <f t="shared" si="424"/>
        <v>0</v>
      </c>
      <c r="DI848">
        <f t="shared" si="415"/>
        <v>0</v>
      </c>
      <c r="DJ848">
        <f>DG848</f>
        <v>37.81</v>
      </c>
      <c r="DK848">
        <v>0</v>
      </c>
      <c r="DL848" t="s">
        <v>3</v>
      </c>
      <c r="DM848">
        <v>0</v>
      </c>
      <c r="DN848" t="s">
        <v>3</v>
      </c>
      <c r="DO848">
        <v>0</v>
      </c>
    </row>
    <row r="849" spans="1:119" x14ac:dyDescent="0.2">
      <c r="A849">
        <f>ROW(Source!A365)</f>
        <v>365</v>
      </c>
      <c r="B849">
        <v>59204059</v>
      </c>
      <c r="C849">
        <v>60527304</v>
      </c>
      <c r="D849">
        <v>58266404</v>
      </c>
      <c r="E849">
        <v>1080</v>
      </c>
      <c r="F849">
        <v>1</v>
      </c>
      <c r="G849">
        <v>1080</v>
      </c>
      <c r="H849">
        <v>1</v>
      </c>
      <c r="I849" t="s">
        <v>859</v>
      </c>
      <c r="J849" t="s">
        <v>3</v>
      </c>
      <c r="K849" t="s">
        <v>860</v>
      </c>
      <c r="L849">
        <v>1191</v>
      </c>
      <c r="N849">
        <v>1013</v>
      </c>
      <c r="O849" t="s">
        <v>861</v>
      </c>
      <c r="P849" t="s">
        <v>861</v>
      </c>
      <c r="Q849">
        <v>1</v>
      </c>
      <c r="W849">
        <v>0</v>
      </c>
      <c r="X849">
        <v>476480486</v>
      </c>
      <c r="Y849">
        <f>((AT849*1.15)*1.1)</f>
        <v>1.9734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1</v>
      </c>
      <c r="AK849">
        <v>1</v>
      </c>
      <c r="AL849">
        <v>1</v>
      </c>
      <c r="AM849">
        <v>5</v>
      </c>
      <c r="AN849">
        <v>0</v>
      </c>
      <c r="AO849">
        <v>1</v>
      </c>
      <c r="AP849">
        <v>1</v>
      </c>
      <c r="AQ849">
        <v>0</v>
      </c>
      <c r="AR849">
        <v>0</v>
      </c>
      <c r="AS849" t="s">
        <v>3</v>
      </c>
      <c r="AT849">
        <v>1.56</v>
      </c>
      <c r="AU849" t="s">
        <v>26</v>
      </c>
      <c r="AV849">
        <v>1</v>
      </c>
      <c r="AW849">
        <v>2</v>
      </c>
      <c r="AX849">
        <v>60527307</v>
      </c>
      <c r="AY849">
        <v>1</v>
      </c>
      <c r="AZ849">
        <v>0</v>
      </c>
      <c r="BA849">
        <v>849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CU849">
        <f>ROUND(AT849*Source!I365*AH849*AL849,2)</f>
        <v>0</v>
      </c>
      <c r="CV849">
        <f>ROUND(Y849*Source!I365,9)</f>
        <v>49.374468</v>
      </c>
      <c r="CW849">
        <v>0</v>
      </c>
      <c r="CX849">
        <f>ROUND(Y849*Source!I365,9)</f>
        <v>49.374468</v>
      </c>
      <c r="CY849">
        <f>AD849</f>
        <v>0</v>
      </c>
      <c r="CZ849">
        <f>AH849</f>
        <v>0</v>
      </c>
      <c r="DA849">
        <f>AL849</f>
        <v>1</v>
      </c>
      <c r="DB849">
        <f>ROUND(((ROUND(AT849*CZ849,2)*1.15)*1.1),6)</f>
        <v>0</v>
      </c>
      <c r="DC849">
        <f>ROUND(((ROUND(AT849*AG849,2)*1.15)*1.1),6)</f>
        <v>0</v>
      </c>
      <c r="DD849" t="s">
        <v>3</v>
      </c>
      <c r="DE849" t="s">
        <v>3</v>
      </c>
      <c r="DF849">
        <f t="shared" si="426"/>
        <v>0</v>
      </c>
      <c r="DG849">
        <f t="shared" si="423"/>
        <v>0</v>
      </c>
      <c r="DH849">
        <f t="shared" si="424"/>
        <v>0</v>
      </c>
      <c r="DI849">
        <f t="shared" si="415"/>
        <v>0</v>
      </c>
      <c r="DJ849">
        <f>DI849</f>
        <v>0</v>
      </c>
      <c r="DK849">
        <v>0</v>
      </c>
      <c r="DL849" t="s">
        <v>3</v>
      </c>
      <c r="DM849">
        <v>0</v>
      </c>
      <c r="DN849" t="s">
        <v>3</v>
      </c>
      <c r="DO849">
        <v>0</v>
      </c>
    </row>
    <row r="850" spans="1:119" x14ac:dyDescent="0.2">
      <c r="A850">
        <f>ROW(Source!A365)</f>
        <v>365</v>
      </c>
      <c r="B850">
        <v>59204059</v>
      </c>
      <c r="C850">
        <v>60527304</v>
      </c>
      <c r="D850">
        <v>58340296</v>
      </c>
      <c r="E850">
        <v>1</v>
      </c>
      <c r="F850">
        <v>1</v>
      </c>
      <c r="G850">
        <v>1080</v>
      </c>
      <c r="H850">
        <v>2</v>
      </c>
      <c r="I850" t="s">
        <v>935</v>
      </c>
      <c r="J850" t="s">
        <v>936</v>
      </c>
      <c r="K850" t="s">
        <v>937</v>
      </c>
      <c r="L850">
        <v>1368</v>
      </c>
      <c r="N850">
        <v>1011</v>
      </c>
      <c r="O850" t="s">
        <v>865</v>
      </c>
      <c r="P850" t="s">
        <v>865</v>
      </c>
      <c r="Q850">
        <v>1</v>
      </c>
      <c r="W850">
        <v>0</v>
      </c>
      <c r="X850">
        <v>-2102369931</v>
      </c>
      <c r="Y850">
        <f>((AT850*1.25)*1.1)</f>
        <v>0.96250000000000013</v>
      </c>
      <c r="AA850">
        <v>0</v>
      </c>
      <c r="AB850">
        <v>18.18</v>
      </c>
      <c r="AC850">
        <v>0</v>
      </c>
      <c r="AD850">
        <v>0</v>
      </c>
      <c r="AE850">
        <v>0</v>
      </c>
      <c r="AF850">
        <v>1.57</v>
      </c>
      <c r="AG850">
        <v>0</v>
      </c>
      <c r="AH850">
        <v>0</v>
      </c>
      <c r="AI850">
        <v>1</v>
      </c>
      <c r="AJ850">
        <v>10.85</v>
      </c>
      <c r="AK850">
        <v>54.99</v>
      </c>
      <c r="AL850">
        <v>1</v>
      </c>
      <c r="AM850">
        <v>2</v>
      </c>
      <c r="AN850">
        <v>0</v>
      </c>
      <c r="AO850">
        <v>1</v>
      </c>
      <c r="AP850">
        <v>1</v>
      </c>
      <c r="AQ850">
        <v>0</v>
      </c>
      <c r="AR850">
        <v>0</v>
      </c>
      <c r="AS850" t="s">
        <v>3</v>
      </c>
      <c r="AT850">
        <v>0.7</v>
      </c>
      <c r="AU850" t="s">
        <v>866</v>
      </c>
      <c r="AV850">
        <v>0</v>
      </c>
      <c r="AW850">
        <v>2</v>
      </c>
      <c r="AX850">
        <v>60527308</v>
      </c>
      <c r="AY850">
        <v>1</v>
      </c>
      <c r="AZ850">
        <v>0</v>
      </c>
      <c r="BA850">
        <v>850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CV850">
        <v>0</v>
      </c>
      <c r="CW850">
        <f>ROUND(Y850*Source!I365*DO850,9)</f>
        <v>0</v>
      </c>
      <c r="CX850">
        <f>ROUND(Y850*Source!I365,9)</f>
        <v>24.08175</v>
      </c>
      <c r="CY850">
        <f>AB850</f>
        <v>18.18</v>
      </c>
      <c r="CZ850">
        <f>AF850</f>
        <v>1.57</v>
      </c>
      <c r="DA850">
        <f>AJ850</f>
        <v>10.85</v>
      </c>
      <c r="DB850">
        <f>ROUND(((ROUND(AT850*CZ850,2)*1.25)*1.1),6)</f>
        <v>1.5125</v>
      </c>
      <c r="DC850">
        <f>ROUND(((ROUND(AT850*AG850,2)*1.25)*1.1),6)</f>
        <v>0</v>
      </c>
      <c r="DD850" t="s">
        <v>3</v>
      </c>
      <c r="DE850" t="s">
        <v>3</v>
      </c>
      <c r="DF850">
        <f t="shared" si="426"/>
        <v>0</v>
      </c>
      <c r="DG850">
        <f>ROUND(ROUND(AF850*AJ850,2)*CX850,2)</f>
        <v>410.11</v>
      </c>
      <c r="DH850">
        <f>ROUND(ROUND(AG850*AK850,2)*CX850,2)</f>
        <v>0</v>
      </c>
      <c r="DI850">
        <f t="shared" si="415"/>
        <v>0</v>
      </c>
      <c r="DJ850">
        <f>DG850</f>
        <v>410.11</v>
      </c>
      <c r="DK850">
        <v>0</v>
      </c>
      <c r="DL850" t="s">
        <v>3</v>
      </c>
      <c r="DM850">
        <v>0</v>
      </c>
      <c r="DN850" t="s">
        <v>3</v>
      </c>
      <c r="DO850">
        <v>0</v>
      </c>
    </row>
    <row r="851" spans="1:119" x14ac:dyDescent="0.2">
      <c r="A851">
        <f>ROW(Source!A366)</f>
        <v>366</v>
      </c>
      <c r="B851">
        <v>59204062</v>
      </c>
      <c r="C851">
        <v>60527309</v>
      </c>
      <c r="D851">
        <v>58266404</v>
      </c>
      <c r="E851">
        <v>1080</v>
      </c>
      <c r="F851">
        <v>1</v>
      </c>
      <c r="G851">
        <v>1080</v>
      </c>
      <c r="H851">
        <v>1</v>
      </c>
      <c r="I851" t="s">
        <v>859</v>
      </c>
      <c r="J851" t="s">
        <v>3</v>
      </c>
      <c r="K851" t="s">
        <v>860</v>
      </c>
      <c r="L851">
        <v>1191</v>
      </c>
      <c r="N851">
        <v>1013</v>
      </c>
      <c r="O851" t="s">
        <v>861</v>
      </c>
      <c r="P851" t="s">
        <v>861</v>
      </c>
      <c r="Q851">
        <v>1</v>
      </c>
      <c r="W851">
        <v>0</v>
      </c>
      <c r="X851">
        <v>476480486</v>
      </c>
      <c r="Y851">
        <f>((AT851*1.15)*1.1)</f>
        <v>2.9601000000000002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1</v>
      </c>
      <c r="AK851">
        <v>1</v>
      </c>
      <c r="AL851">
        <v>1</v>
      </c>
      <c r="AM851">
        <v>-2</v>
      </c>
      <c r="AN851">
        <v>0</v>
      </c>
      <c r="AO851">
        <v>1</v>
      </c>
      <c r="AP851">
        <v>1</v>
      </c>
      <c r="AQ851">
        <v>0</v>
      </c>
      <c r="AR851">
        <v>0</v>
      </c>
      <c r="AS851" t="s">
        <v>3</v>
      </c>
      <c r="AT851">
        <v>2.34</v>
      </c>
      <c r="AU851" t="s">
        <v>26</v>
      </c>
      <c r="AV851">
        <v>1</v>
      </c>
      <c r="AW851">
        <v>2</v>
      </c>
      <c r="AX851">
        <v>60527312</v>
      </c>
      <c r="AY851">
        <v>1</v>
      </c>
      <c r="AZ851">
        <v>0</v>
      </c>
      <c r="BA851">
        <v>851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CU851">
        <f>ROUND(AT851*Source!I366*AH851*AL851,2)</f>
        <v>0</v>
      </c>
      <c r="CV851">
        <f>ROUND(Y851*Source!I366,9)</f>
        <v>2.7824939999999998</v>
      </c>
      <c r="CW851">
        <v>0</v>
      </c>
      <c r="CX851">
        <f>ROUND(Y851*Source!I366,9)</f>
        <v>2.7824939999999998</v>
      </c>
      <c r="CY851">
        <f>AD851</f>
        <v>0</v>
      </c>
      <c r="CZ851">
        <f>AH851</f>
        <v>0</v>
      </c>
      <c r="DA851">
        <f>AL851</f>
        <v>1</v>
      </c>
      <c r="DB851">
        <f>ROUND(((ROUND(AT851*CZ851,2)*1.15)*1.1),6)</f>
        <v>0</v>
      </c>
      <c r="DC851">
        <f>ROUND(((ROUND(AT851*AG851,2)*1.15)*1.1),6)</f>
        <v>0</v>
      </c>
      <c r="DD851" t="s">
        <v>3</v>
      </c>
      <c r="DE851" t="s">
        <v>3</v>
      </c>
      <c r="DF851">
        <f t="shared" si="426"/>
        <v>0</v>
      </c>
      <c r="DG851">
        <f>ROUND(ROUND(AF851,2)*CX851,2)</f>
        <v>0</v>
      </c>
      <c r="DH851">
        <f>ROUND(ROUND(AG851,2)*CX851,2)</f>
        <v>0</v>
      </c>
      <c r="DI851">
        <f t="shared" si="415"/>
        <v>0</v>
      </c>
      <c r="DJ851">
        <f>DI851</f>
        <v>0</v>
      </c>
      <c r="DK851">
        <v>0</v>
      </c>
      <c r="DL851" t="s">
        <v>3</v>
      </c>
      <c r="DM851">
        <v>0</v>
      </c>
      <c r="DN851" t="s">
        <v>3</v>
      </c>
      <c r="DO851">
        <v>0</v>
      </c>
    </row>
    <row r="852" spans="1:119" x14ac:dyDescent="0.2">
      <c r="A852">
        <f>ROW(Source!A366)</f>
        <v>366</v>
      </c>
      <c r="B852">
        <v>59204062</v>
      </c>
      <c r="C852">
        <v>60527309</v>
      </c>
      <c r="D852">
        <v>58340296</v>
      </c>
      <c r="E852">
        <v>1</v>
      </c>
      <c r="F852">
        <v>1</v>
      </c>
      <c r="G852">
        <v>1080</v>
      </c>
      <c r="H852">
        <v>2</v>
      </c>
      <c r="I852" t="s">
        <v>935</v>
      </c>
      <c r="J852" t="s">
        <v>936</v>
      </c>
      <c r="K852" t="s">
        <v>937</v>
      </c>
      <c r="L852">
        <v>1368</v>
      </c>
      <c r="N852">
        <v>1011</v>
      </c>
      <c r="O852" t="s">
        <v>865</v>
      </c>
      <c r="P852" t="s">
        <v>865</v>
      </c>
      <c r="Q852">
        <v>1</v>
      </c>
      <c r="W852">
        <v>0</v>
      </c>
      <c r="X852">
        <v>-2102369931</v>
      </c>
      <c r="Y852">
        <f>((AT852*1.25)*1.1)</f>
        <v>1.375</v>
      </c>
      <c r="AA852">
        <v>0</v>
      </c>
      <c r="AB852">
        <v>1.68</v>
      </c>
      <c r="AC852">
        <v>0</v>
      </c>
      <c r="AD852">
        <v>0</v>
      </c>
      <c r="AE852">
        <v>0</v>
      </c>
      <c r="AF852">
        <v>1.57</v>
      </c>
      <c r="AG852">
        <v>0</v>
      </c>
      <c r="AH852">
        <v>0</v>
      </c>
      <c r="AI852">
        <v>1</v>
      </c>
      <c r="AJ852">
        <v>1</v>
      </c>
      <c r="AK852">
        <v>1</v>
      </c>
      <c r="AL852">
        <v>1</v>
      </c>
      <c r="AM852">
        <v>-2</v>
      </c>
      <c r="AN852">
        <v>0</v>
      </c>
      <c r="AO852">
        <v>1</v>
      </c>
      <c r="AP852">
        <v>1</v>
      </c>
      <c r="AQ852">
        <v>0</v>
      </c>
      <c r="AR852">
        <v>0</v>
      </c>
      <c r="AS852" t="s">
        <v>3</v>
      </c>
      <c r="AT852">
        <v>1</v>
      </c>
      <c r="AU852" t="s">
        <v>866</v>
      </c>
      <c r="AV852">
        <v>0</v>
      </c>
      <c r="AW852">
        <v>2</v>
      </c>
      <c r="AX852">
        <v>60527313</v>
      </c>
      <c r="AY852">
        <v>1</v>
      </c>
      <c r="AZ852">
        <v>0</v>
      </c>
      <c r="BA852">
        <v>852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CV852">
        <v>0</v>
      </c>
      <c r="CW852">
        <f>ROUND(Y852*Source!I366*DO852,9)</f>
        <v>0</v>
      </c>
      <c r="CX852">
        <f>ROUND(Y852*Source!I366,9)</f>
        <v>1.2925</v>
      </c>
      <c r="CY852">
        <f>AB852</f>
        <v>1.68</v>
      </c>
      <c r="CZ852">
        <f>AF852</f>
        <v>1.57</v>
      </c>
      <c r="DA852">
        <f>AJ852</f>
        <v>1</v>
      </c>
      <c r="DB852">
        <f>ROUND(((ROUND(AT852*CZ852,2)*1.25)*1.1),6)</f>
        <v>2.1587499999999999</v>
      </c>
      <c r="DC852">
        <f>ROUND(((ROUND(AT852*AG852,2)*1.25)*1.1),6)</f>
        <v>0</v>
      </c>
      <c r="DD852" t="s">
        <v>3</v>
      </c>
      <c r="DE852" t="s">
        <v>3</v>
      </c>
      <c r="DF852">
        <f t="shared" si="426"/>
        <v>0</v>
      </c>
      <c r="DG852">
        <f>ROUND(ROUND(AF852,2)*CX852,2)</f>
        <v>2.0299999999999998</v>
      </c>
      <c r="DH852">
        <f>ROUND(ROUND(AG852,2)*CX852,2)</f>
        <v>0</v>
      </c>
      <c r="DI852">
        <f t="shared" si="415"/>
        <v>0</v>
      </c>
      <c r="DJ852">
        <f>DG852</f>
        <v>2.0299999999999998</v>
      </c>
      <c r="DK852">
        <v>0</v>
      </c>
      <c r="DL852" t="s">
        <v>3</v>
      </c>
      <c r="DM852">
        <v>0</v>
      </c>
      <c r="DN852" t="s">
        <v>3</v>
      </c>
      <c r="DO852">
        <v>0</v>
      </c>
    </row>
    <row r="853" spans="1:119" x14ac:dyDescent="0.2">
      <c r="A853">
        <f>ROW(Source!A367)</f>
        <v>367</v>
      </c>
      <c r="B853">
        <v>59204059</v>
      </c>
      <c r="C853">
        <v>60527309</v>
      </c>
      <c r="D853">
        <v>58266404</v>
      </c>
      <c r="E853">
        <v>1080</v>
      </c>
      <c r="F853">
        <v>1</v>
      </c>
      <c r="G853">
        <v>1080</v>
      </c>
      <c r="H853">
        <v>1</v>
      </c>
      <c r="I853" t="s">
        <v>859</v>
      </c>
      <c r="J853" t="s">
        <v>3</v>
      </c>
      <c r="K853" t="s">
        <v>860</v>
      </c>
      <c r="L853">
        <v>1191</v>
      </c>
      <c r="N853">
        <v>1013</v>
      </c>
      <c r="O853" t="s">
        <v>861</v>
      </c>
      <c r="P853" t="s">
        <v>861</v>
      </c>
      <c r="Q853">
        <v>1</v>
      </c>
      <c r="W853">
        <v>0</v>
      </c>
      <c r="X853">
        <v>476480486</v>
      </c>
      <c r="Y853">
        <f>((AT853*1.15)*1.1)</f>
        <v>2.9601000000000002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1</v>
      </c>
      <c r="AK853">
        <v>1</v>
      </c>
      <c r="AL853">
        <v>1</v>
      </c>
      <c r="AM853">
        <v>5</v>
      </c>
      <c r="AN853">
        <v>0</v>
      </c>
      <c r="AO853">
        <v>1</v>
      </c>
      <c r="AP853">
        <v>1</v>
      </c>
      <c r="AQ853">
        <v>0</v>
      </c>
      <c r="AR853">
        <v>0</v>
      </c>
      <c r="AS853" t="s">
        <v>3</v>
      </c>
      <c r="AT853">
        <v>2.34</v>
      </c>
      <c r="AU853" t="s">
        <v>26</v>
      </c>
      <c r="AV853">
        <v>1</v>
      </c>
      <c r="AW853">
        <v>2</v>
      </c>
      <c r="AX853">
        <v>60527312</v>
      </c>
      <c r="AY853">
        <v>1</v>
      </c>
      <c r="AZ853">
        <v>0</v>
      </c>
      <c r="BA853">
        <v>853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CU853">
        <f>ROUND(AT853*Source!I367*AH853*AL853,2)</f>
        <v>0</v>
      </c>
      <c r="CV853">
        <f>ROUND(Y853*Source!I367,9)</f>
        <v>2.7824939999999998</v>
      </c>
      <c r="CW853">
        <v>0</v>
      </c>
      <c r="CX853">
        <f>ROUND(Y853*Source!I367,9)</f>
        <v>2.7824939999999998</v>
      </c>
      <c r="CY853">
        <f>AD853</f>
        <v>0</v>
      </c>
      <c r="CZ853">
        <f>AH853</f>
        <v>0</v>
      </c>
      <c r="DA853">
        <f>AL853</f>
        <v>1</v>
      </c>
      <c r="DB853">
        <f>ROUND(((ROUND(AT853*CZ853,2)*1.15)*1.1),6)</f>
        <v>0</v>
      </c>
      <c r="DC853">
        <f>ROUND(((ROUND(AT853*AG853,2)*1.15)*1.1),6)</f>
        <v>0</v>
      </c>
      <c r="DD853" t="s">
        <v>3</v>
      </c>
      <c r="DE853" t="s">
        <v>3</v>
      </c>
      <c r="DF853">
        <f t="shared" si="426"/>
        <v>0</v>
      </c>
      <c r="DG853">
        <f>ROUND(ROUND(AF853,2)*CX853,2)</f>
        <v>0</v>
      </c>
      <c r="DH853">
        <f>ROUND(ROUND(AG853,2)*CX853,2)</f>
        <v>0</v>
      </c>
      <c r="DI853">
        <f t="shared" si="415"/>
        <v>0</v>
      </c>
      <c r="DJ853">
        <f>DI853</f>
        <v>0</v>
      </c>
      <c r="DK853">
        <v>0</v>
      </c>
      <c r="DL853" t="s">
        <v>3</v>
      </c>
      <c r="DM853">
        <v>0</v>
      </c>
      <c r="DN853" t="s">
        <v>3</v>
      </c>
      <c r="DO853">
        <v>0</v>
      </c>
    </row>
    <row r="854" spans="1:119" x14ac:dyDescent="0.2">
      <c r="A854">
        <f>ROW(Source!A367)</f>
        <v>367</v>
      </c>
      <c r="B854">
        <v>59204059</v>
      </c>
      <c r="C854">
        <v>60527309</v>
      </c>
      <c r="D854">
        <v>58340296</v>
      </c>
      <c r="E854">
        <v>1</v>
      </c>
      <c r="F854">
        <v>1</v>
      </c>
      <c r="G854">
        <v>1080</v>
      </c>
      <c r="H854">
        <v>2</v>
      </c>
      <c r="I854" t="s">
        <v>935</v>
      </c>
      <c r="J854" t="s">
        <v>936</v>
      </c>
      <c r="K854" t="s">
        <v>937</v>
      </c>
      <c r="L854">
        <v>1368</v>
      </c>
      <c r="N854">
        <v>1011</v>
      </c>
      <c r="O854" t="s">
        <v>865</v>
      </c>
      <c r="P854" t="s">
        <v>865</v>
      </c>
      <c r="Q854">
        <v>1</v>
      </c>
      <c r="W854">
        <v>0</v>
      </c>
      <c r="X854">
        <v>-2102369931</v>
      </c>
      <c r="Y854">
        <f>((AT854*1.25)*1.1)</f>
        <v>1.375</v>
      </c>
      <c r="AA854">
        <v>0</v>
      </c>
      <c r="AB854">
        <v>18.18</v>
      </c>
      <c r="AC854">
        <v>0</v>
      </c>
      <c r="AD854">
        <v>0</v>
      </c>
      <c r="AE854">
        <v>0</v>
      </c>
      <c r="AF854">
        <v>1.57</v>
      </c>
      <c r="AG854">
        <v>0</v>
      </c>
      <c r="AH854">
        <v>0</v>
      </c>
      <c r="AI854">
        <v>1</v>
      </c>
      <c r="AJ854">
        <v>10.85</v>
      </c>
      <c r="AK854">
        <v>54.99</v>
      </c>
      <c r="AL854">
        <v>1</v>
      </c>
      <c r="AM854">
        <v>2</v>
      </c>
      <c r="AN854">
        <v>0</v>
      </c>
      <c r="AO854">
        <v>1</v>
      </c>
      <c r="AP854">
        <v>1</v>
      </c>
      <c r="AQ854">
        <v>0</v>
      </c>
      <c r="AR854">
        <v>0</v>
      </c>
      <c r="AS854" t="s">
        <v>3</v>
      </c>
      <c r="AT854">
        <v>1</v>
      </c>
      <c r="AU854" t="s">
        <v>866</v>
      </c>
      <c r="AV854">
        <v>0</v>
      </c>
      <c r="AW854">
        <v>2</v>
      </c>
      <c r="AX854">
        <v>60527313</v>
      </c>
      <c r="AY854">
        <v>1</v>
      </c>
      <c r="AZ854">
        <v>0</v>
      </c>
      <c r="BA854">
        <v>854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CV854">
        <v>0</v>
      </c>
      <c r="CW854">
        <f>ROUND(Y854*Source!I367*DO854,9)</f>
        <v>0</v>
      </c>
      <c r="CX854">
        <f>ROUND(Y854*Source!I367,9)</f>
        <v>1.2925</v>
      </c>
      <c r="CY854">
        <f>AB854</f>
        <v>18.18</v>
      </c>
      <c r="CZ854">
        <f>AF854</f>
        <v>1.57</v>
      </c>
      <c r="DA854">
        <f>AJ854</f>
        <v>10.85</v>
      </c>
      <c r="DB854">
        <f>ROUND(((ROUND(AT854*CZ854,2)*1.25)*1.1),6)</f>
        <v>2.1587499999999999</v>
      </c>
      <c r="DC854">
        <f>ROUND(((ROUND(AT854*AG854,2)*1.25)*1.1),6)</f>
        <v>0</v>
      </c>
      <c r="DD854" t="s">
        <v>3</v>
      </c>
      <c r="DE854" t="s">
        <v>3</v>
      </c>
      <c r="DF854">
        <f t="shared" si="426"/>
        <v>0</v>
      </c>
      <c r="DG854">
        <f>ROUND(ROUND(AF854*AJ854,2)*CX854,2)</f>
        <v>22.01</v>
      </c>
      <c r="DH854">
        <f>ROUND(ROUND(AG854*AK854,2)*CX854,2)</f>
        <v>0</v>
      </c>
      <c r="DI854">
        <f t="shared" si="415"/>
        <v>0</v>
      </c>
      <c r="DJ854">
        <f>DG854</f>
        <v>22.01</v>
      </c>
      <c r="DK854">
        <v>0</v>
      </c>
      <c r="DL854" t="s">
        <v>3</v>
      </c>
      <c r="DM854">
        <v>0</v>
      </c>
      <c r="DN854" t="s">
        <v>3</v>
      </c>
      <c r="DO854">
        <v>0</v>
      </c>
    </row>
    <row r="855" spans="1:119" x14ac:dyDescent="0.2">
      <c r="A855">
        <f>ROW(Source!A371)</f>
        <v>371</v>
      </c>
      <c r="B855">
        <v>59204062</v>
      </c>
      <c r="C855">
        <v>60527316</v>
      </c>
      <c r="D855">
        <v>58266404</v>
      </c>
      <c r="E855">
        <v>1080</v>
      </c>
      <c r="F855">
        <v>1</v>
      </c>
      <c r="G855">
        <v>1080</v>
      </c>
      <c r="H855">
        <v>1</v>
      </c>
      <c r="I855" t="s">
        <v>859</v>
      </c>
      <c r="J855" t="s">
        <v>3</v>
      </c>
      <c r="K855" t="s">
        <v>860</v>
      </c>
      <c r="L855">
        <v>1191</v>
      </c>
      <c r="N855">
        <v>1013</v>
      </c>
      <c r="O855" t="s">
        <v>861</v>
      </c>
      <c r="P855" t="s">
        <v>861</v>
      </c>
      <c r="Q855">
        <v>1</v>
      </c>
      <c r="W855">
        <v>0</v>
      </c>
      <c r="X855">
        <v>476480486</v>
      </c>
      <c r="Y855">
        <f>((AT855*1.15)*1.1)</f>
        <v>1.85955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1</v>
      </c>
      <c r="AK855">
        <v>1</v>
      </c>
      <c r="AL855">
        <v>1</v>
      </c>
      <c r="AM855">
        <v>-2</v>
      </c>
      <c r="AN855">
        <v>0</v>
      </c>
      <c r="AO855">
        <v>1</v>
      </c>
      <c r="AP855">
        <v>1</v>
      </c>
      <c r="AQ855">
        <v>0</v>
      </c>
      <c r="AR855">
        <v>0</v>
      </c>
      <c r="AS855" t="s">
        <v>3</v>
      </c>
      <c r="AT855">
        <v>1.47</v>
      </c>
      <c r="AU855" t="s">
        <v>26</v>
      </c>
      <c r="AV855">
        <v>1</v>
      </c>
      <c r="AW855">
        <v>2</v>
      </c>
      <c r="AX855">
        <v>60527324</v>
      </c>
      <c r="AY855">
        <v>1</v>
      </c>
      <c r="AZ855">
        <v>0</v>
      </c>
      <c r="BA855">
        <v>855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CU855">
        <f>ROUND(AT855*Source!I371*AH855*AL855,2)</f>
        <v>0</v>
      </c>
      <c r="CV855">
        <f>ROUND(Y855*Source!I371,9)</f>
        <v>0</v>
      </c>
      <c r="CW855">
        <v>0</v>
      </c>
      <c r="CX855">
        <f>ROUND(Y855*Source!I371,9)</f>
        <v>0</v>
      </c>
      <c r="CY855">
        <f>AD855</f>
        <v>0</v>
      </c>
      <c r="CZ855">
        <f>AH855</f>
        <v>0</v>
      </c>
      <c r="DA855">
        <f>AL855</f>
        <v>1</v>
      </c>
      <c r="DB855">
        <f>ROUND(((ROUND(AT855*CZ855,2)*1.15)*1.1),6)</f>
        <v>0</v>
      </c>
      <c r="DC855">
        <f>ROUND(((ROUND(AT855*AG855,2)*1.15)*1.1),6)</f>
        <v>0</v>
      </c>
      <c r="DD855" t="s">
        <v>3</v>
      </c>
      <c r="DE855" t="s">
        <v>3</v>
      </c>
      <c r="DF855">
        <f t="shared" si="426"/>
        <v>0</v>
      </c>
      <c r="DG855">
        <f t="shared" ref="DG855:DG862" si="427">ROUND(ROUND(AF855,2)*CX855,2)</f>
        <v>0</v>
      </c>
      <c r="DH855">
        <f t="shared" ref="DH855:DH862" si="428">ROUND(ROUND(AG855,2)*CX855,2)</f>
        <v>0</v>
      </c>
      <c r="DI855">
        <f t="shared" si="415"/>
        <v>0</v>
      </c>
      <c r="DJ855">
        <f>DI855</f>
        <v>0</v>
      </c>
      <c r="DK855">
        <v>0</v>
      </c>
      <c r="DL855" t="s">
        <v>3</v>
      </c>
      <c r="DM855">
        <v>0</v>
      </c>
      <c r="DN855" t="s">
        <v>3</v>
      </c>
      <c r="DO855">
        <v>0</v>
      </c>
    </row>
    <row r="856" spans="1:119" x14ac:dyDescent="0.2">
      <c r="A856">
        <f>ROW(Source!A371)</f>
        <v>371</v>
      </c>
      <c r="B856">
        <v>59204062</v>
      </c>
      <c r="C856">
        <v>60527316</v>
      </c>
      <c r="D856">
        <v>58340279</v>
      </c>
      <c r="E856">
        <v>1</v>
      </c>
      <c r="F856">
        <v>1</v>
      </c>
      <c r="G856">
        <v>1080</v>
      </c>
      <c r="H856">
        <v>2</v>
      </c>
      <c r="I856" t="s">
        <v>938</v>
      </c>
      <c r="J856" t="s">
        <v>939</v>
      </c>
      <c r="K856" t="s">
        <v>940</v>
      </c>
      <c r="L856">
        <v>1368</v>
      </c>
      <c r="N856">
        <v>1011</v>
      </c>
      <c r="O856" t="s">
        <v>865</v>
      </c>
      <c r="P856" t="s">
        <v>865</v>
      </c>
      <c r="Q856">
        <v>1</v>
      </c>
      <c r="W856">
        <v>0</v>
      </c>
      <c r="X856">
        <v>-2065404138</v>
      </c>
      <c r="Y856">
        <f>((AT856*1.25)*1.1)</f>
        <v>0.48125000000000007</v>
      </c>
      <c r="AA856">
        <v>0</v>
      </c>
      <c r="AB856">
        <v>7.59</v>
      </c>
      <c r="AC856">
        <v>0</v>
      </c>
      <c r="AD856">
        <v>0</v>
      </c>
      <c r="AE856">
        <v>0</v>
      </c>
      <c r="AF856">
        <v>7.11</v>
      </c>
      <c r="AG856">
        <v>0</v>
      </c>
      <c r="AH856">
        <v>0</v>
      </c>
      <c r="AI856">
        <v>1</v>
      </c>
      <c r="AJ856">
        <v>1</v>
      </c>
      <c r="AK856">
        <v>1</v>
      </c>
      <c r="AL856">
        <v>1</v>
      </c>
      <c r="AM856">
        <v>-2</v>
      </c>
      <c r="AN856">
        <v>0</v>
      </c>
      <c r="AO856">
        <v>1</v>
      </c>
      <c r="AP856">
        <v>1</v>
      </c>
      <c r="AQ856">
        <v>0</v>
      </c>
      <c r="AR856">
        <v>0</v>
      </c>
      <c r="AS856" t="s">
        <v>3</v>
      </c>
      <c r="AT856">
        <v>0.35</v>
      </c>
      <c r="AU856" t="s">
        <v>866</v>
      </c>
      <c r="AV856">
        <v>0</v>
      </c>
      <c r="AW856">
        <v>2</v>
      </c>
      <c r="AX856">
        <v>60527325</v>
      </c>
      <c r="AY856">
        <v>1</v>
      </c>
      <c r="AZ856">
        <v>0</v>
      </c>
      <c r="BA856">
        <v>856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CV856">
        <v>0</v>
      </c>
      <c r="CW856">
        <f>ROUND(Y856*Source!I371*DO856,9)</f>
        <v>0</v>
      </c>
      <c r="CX856">
        <f>ROUND(Y856*Source!I371,9)</f>
        <v>0</v>
      </c>
      <c r="CY856">
        <f>AB856</f>
        <v>7.59</v>
      </c>
      <c r="CZ856">
        <f>AF856</f>
        <v>7.11</v>
      </c>
      <c r="DA856">
        <f>AJ856</f>
        <v>1</v>
      </c>
      <c r="DB856">
        <f>ROUND(((ROUND(AT856*CZ856,2)*1.25)*1.1),6)</f>
        <v>3.4237500000000001</v>
      </c>
      <c r="DC856">
        <f>ROUND(((ROUND(AT856*AG856,2)*1.25)*1.1),6)</f>
        <v>0</v>
      </c>
      <c r="DD856" t="s">
        <v>3</v>
      </c>
      <c r="DE856" t="s">
        <v>3</v>
      </c>
      <c r="DF856">
        <f t="shared" si="426"/>
        <v>0</v>
      </c>
      <c r="DG856">
        <f t="shared" si="427"/>
        <v>0</v>
      </c>
      <c r="DH856">
        <f t="shared" si="428"/>
        <v>0</v>
      </c>
      <c r="DI856">
        <f t="shared" si="415"/>
        <v>0</v>
      </c>
      <c r="DJ856">
        <f>DG856</f>
        <v>0</v>
      </c>
      <c r="DK856">
        <v>0</v>
      </c>
      <c r="DL856" t="s">
        <v>3</v>
      </c>
      <c r="DM856">
        <v>0</v>
      </c>
      <c r="DN856" t="s">
        <v>3</v>
      </c>
      <c r="DO856">
        <v>0</v>
      </c>
    </row>
    <row r="857" spans="1:119" x14ac:dyDescent="0.2">
      <c r="A857">
        <f>ROW(Source!A371)</f>
        <v>371</v>
      </c>
      <c r="B857">
        <v>59204062</v>
      </c>
      <c r="C857">
        <v>60527316</v>
      </c>
      <c r="D857">
        <v>58340578</v>
      </c>
      <c r="E857">
        <v>1</v>
      </c>
      <c r="F857">
        <v>1</v>
      </c>
      <c r="G857">
        <v>1080</v>
      </c>
      <c r="H857">
        <v>2</v>
      </c>
      <c r="I857" t="s">
        <v>862</v>
      </c>
      <c r="J857" t="s">
        <v>863</v>
      </c>
      <c r="K857" t="s">
        <v>864</v>
      </c>
      <c r="L857">
        <v>1368</v>
      </c>
      <c r="N857">
        <v>1011</v>
      </c>
      <c r="O857" t="s">
        <v>865</v>
      </c>
      <c r="P857" t="s">
        <v>865</v>
      </c>
      <c r="Q857">
        <v>1</v>
      </c>
      <c r="W857">
        <v>0</v>
      </c>
      <c r="X857">
        <v>-1985943078</v>
      </c>
      <c r="Y857">
        <f>((AT857*1.25)*1.1)</f>
        <v>1.3750000000000002E-2</v>
      </c>
      <c r="AA857">
        <v>0</v>
      </c>
      <c r="AB857">
        <v>88.67</v>
      </c>
      <c r="AC857">
        <v>13.47</v>
      </c>
      <c r="AD857">
        <v>0</v>
      </c>
      <c r="AE857">
        <v>0</v>
      </c>
      <c r="AF857">
        <v>83.1</v>
      </c>
      <c r="AG857">
        <v>12.62</v>
      </c>
      <c r="AH857">
        <v>0</v>
      </c>
      <c r="AI857">
        <v>1</v>
      </c>
      <c r="AJ857">
        <v>1</v>
      </c>
      <c r="AK857">
        <v>1</v>
      </c>
      <c r="AL857">
        <v>1</v>
      </c>
      <c r="AM857">
        <v>-2</v>
      </c>
      <c r="AN857">
        <v>0</v>
      </c>
      <c r="AO857">
        <v>1</v>
      </c>
      <c r="AP857">
        <v>1</v>
      </c>
      <c r="AQ857">
        <v>0</v>
      </c>
      <c r="AR857">
        <v>0</v>
      </c>
      <c r="AS857" t="s">
        <v>3</v>
      </c>
      <c r="AT857">
        <v>0.01</v>
      </c>
      <c r="AU857" t="s">
        <v>866</v>
      </c>
      <c r="AV857">
        <v>0</v>
      </c>
      <c r="AW857">
        <v>2</v>
      </c>
      <c r="AX857">
        <v>60527326</v>
      </c>
      <c r="AY857">
        <v>1</v>
      </c>
      <c r="AZ857">
        <v>0</v>
      </c>
      <c r="BA857">
        <v>857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CV857">
        <v>0</v>
      </c>
      <c r="CW857">
        <f>ROUND(Y857*Source!I371*DO857,9)</f>
        <v>0</v>
      </c>
      <c r="CX857">
        <f>ROUND(Y857*Source!I371,9)</f>
        <v>0</v>
      </c>
      <c r="CY857">
        <f>AB857</f>
        <v>88.67</v>
      </c>
      <c r="CZ857">
        <f>AF857</f>
        <v>83.1</v>
      </c>
      <c r="DA857">
        <f>AJ857</f>
        <v>1</v>
      </c>
      <c r="DB857">
        <f>ROUND(((ROUND(AT857*CZ857,2)*1.25)*1.1),6)</f>
        <v>1.1412500000000001</v>
      </c>
      <c r="DC857">
        <f>ROUND(((ROUND(AT857*AG857,2)*1.25)*1.1),6)</f>
        <v>0.17874999999999999</v>
      </c>
      <c r="DD857" t="s">
        <v>3</v>
      </c>
      <c r="DE857" t="s">
        <v>3</v>
      </c>
      <c r="DF857">
        <f t="shared" si="426"/>
        <v>0</v>
      </c>
      <c r="DG857">
        <f t="shared" si="427"/>
        <v>0</v>
      </c>
      <c r="DH857">
        <f t="shared" si="428"/>
        <v>0</v>
      </c>
      <c r="DI857">
        <f t="shared" si="415"/>
        <v>0</v>
      </c>
      <c r="DJ857">
        <f>DG857</f>
        <v>0</v>
      </c>
      <c r="DK857">
        <v>0</v>
      </c>
      <c r="DL857" t="s">
        <v>867</v>
      </c>
      <c r="DM857">
        <v>0</v>
      </c>
      <c r="DN857" t="s">
        <v>861</v>
      </c>
      <c r="DO857">
        <v>12.62</v>
      </c>
    </row>
    <row r="858" spans="1:119" x14ac:dyDescent="0.2">
      <c r="A858">
        <f>ROW(Source!A371)</f>
        <v>371</v>
      </c>
      <c r="B858">
        <v>59204062</v>
      </c>
      <c r="C858">
        <v>60527316</v>
      </c>
      <c r="D858">
        <v>58309957</v>
      </c>
      <c r="E858">
        <v>1</v>
      </c>
      <c r="F858">
        <v>1</v>
      </c>
      <c r="G858">
        <v>1080</v>
      </c>
      <c r="H858">
        <v>3</v>
      </c>
      <c r="I858" t="s">
        <v>941</v>
      </c>
      <c r="J858" t="s">
        <v>942</v>
      </c>
      <c r="K858" t="s">
        <v>943</v>
      </c>
      <c r="L858">
        <v>1348</v>
      </c>
      <c r="N858">
        <v>1009</v>
      </c>
      <c r="O858" t="s">
        <v>900</v>
      </c>
      <c r="P858" t="s">
        <v>900</v>
      </c>
      <c r="Q858">
        <v>1000</v>
      </c>
      <c r="W858">
        <v>0</v>
      </c>
      <c r="X858">
        <v>-1106207263</v>
      </c>
      <c r="Y858">
        <f>AT858</f>
        <v>1.3999999999999999E-4</v>
      </c>
      <c r="AA858">
        <v>9879.51</v>
      </c>
      <c r="AB858">
        <v>0</v>
      </c>
      <c r="AC858">
        <v>0</v>
      </c>
      <c r="AD858">
        <v>0</v>
      </c>
      <c r="AE858">
        <v>9879.51</v>
      </c>
      <c r="AF858">
        <v>0</v>
      </c>
      <c r="AG858">
        <v>0</v>
      </c>
      <c r="AH858">
        <v>0</v>
      </c>
      <c r="AI858">
        <v>1</v>
      </c>
      <c r="AJ858">
        <v>1</v>
      </c>
      <c r="AK858">
        <v>1</v>
      </c>
      <c r="AL858">
        <v>1</v>
      </c>
      <c r="AM858">
        <v>-2</v>
      </c>
      <c r="AN858">
        <v>0</v>
      </c>
      <c r="AO858">
        <v>1</v>
      </c>
      <c r="AP858">
        <v>1</v>
      </c>
      <c r="AQ858">
        <v>0</v>
      </c>
      <c r="AR858">
        <v>0</v>
      </c>
      <c r="AS858" t="s">
        <v>3</v>
      </c>
      <c r="AT858">
        <v>1.3999999999999999E-4</v>
      </c>
      <c r="AU858" t="s">
        <v>3</v>
      </c>
      <c r="AV858">
        <v>0</v>
      </c>
      <c r="AW858">
        <v>2</v>
      </c>
      <c r="AX858">
        <v>60527327</v>
      </c>
      <c r="AY858">
        <v>1</v>
      </c>
      <c r="AZ858">
        <v>0</v>
      </c>
      <c r="BA858">
        <v>858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CV858">
        <v>0</v>
      </c>
      <c r="CW858">
        <v>0</v>
      </c>
      <c r="CX858">
        <f>ROUND(Y858*Source!I371,9)</f>
        <v>0</v>
      </c>
      <c r="CY858">
        <f>AA858</f>
        <v>9879.51</v>
      </c>
      <c r="CZ858">
        <f>AE858</f>
        <v>9879.51</v>
      </c>
      <c r="DA858">
        <f>AI858</f>
        <v>1</v>
      </c>
      <c r="DB858">
        <f>ROUND(ROUND(AT858*CZ858,2),6)</f>
        <v>1.38</v>
      </c>
      <c r="DC858">
        <f>ROUND(ROUND(AT858*AG858,2),6)</f>
        <v>0</v>
      </c>
      <c r="DD858" t="s">
        <v>3</v>
      </c>
      <c r="DE858" t="s">
        <v>3</v>
      </c>
      <c r="DF858">
        <f t="shared" si="426"/>
        <v>0</v>
      </c>
      <c r="DG858">
        <f t="shared" si="427"/>
        <v>0</v>
      </c>
      <c r="DH858">
        <f t="shared" si="428"/>
        <v>0</v>
      </c>
      <c r="DI858">
        <f t="shared" si="415"/>
        <v>0</v>
      </c>
      <c r="DJ858">
        <f>DF858</f>
        <v>0</v>
      </c>
      <c r="DK858">
        <v>0</v>
      </c>
      <c r="DL858" t="s">
        <v>3</v>
      </c>
      <c r="DM858">
        <v>0</v>
      </c>
      <c r="DN858" t="s">
        <v>3</v>
      </c>
      <c r="DO858">
        <v>0</v>
      </c>
    </row>
    <row r="859" spans="1:119" x14ac:dyDescent="0.2">
      <c r="A859">
        <f>ROW(Source!A371)</f>
        <v>371</v>
      </c>
      <c r="B859">
        <v>59204062</v>
      </c>
      <c r="C859">
        <v>60527316</v>
      </c>
      <c r="D859">
        <v>58308765</v>
      </c>
      <c r="E859">
        <v>1</v>
      </c>
      <c r="F859">
        <v>1</v>
      </c>
      <c r="G859">
        <v>1080</v>
      </c>
      <c r="H859">
        <v>3</v>
      </c>
      <c r="I859" t="s">
        <v>944</v>
      </c>
      <c r="J859" t="s">
        <v>945</v>
      </c>
      <c r="K859" t="s">
        <v>946</v>
      </c>
      <c r="L859">
        <v>1348</v>
      </c>
      <c r="N859">
        <v>1009</v>
      </c>
      <c r="O859" t="s">
        <v>900</v>
      </c>
      <c r="P859" t="s">
        <v>900</v>
      </c>
      <c r="Q859">
        <v>1000</v>
      </c>
      <c r="W859">
        <v>0</v>
      </c>
      <c r="X859">
        <v>-1123198217</v>
      </c>
      <c r="Y859">
        <f>AT859</f>
        <v>1.1000000000000001E-3</v>
      </c>
      <c r="AA859">
        <v>17868.28</v>
      </c>
      <c r="AB859">
        <v>0</v>
      </c>
      <c r="AC859">
        <v>0</v>
      </c>
      <c r="AD859">
        <v>0</v>
      </c>
      <c r="AE859">
        <v>17868.28</v>
      </c>
      <c r="AF859">
        <v>0</v>
      </c>
      <c r="AG859">
        <v>0</v>
      </c>
      <c r="AH859">
        <v>0</v>
      </c>
      <c r="AI859">
        <v>1</v>
      </c>
      <c r="AJ859">
        <v>1</v>
      </c>
      <c r="AK859">
        <v>1</v>
      </c>
      <c r="AL859">
        <v>1</v>
      </c>
      <c r="AM859">
        <v>-2</v>
      </c>
      <c r="AN859">
        <v>0</v>
      </c>
      <c r="AO859">
        <v>1</v>
      </c>
      <c r="AP859">
        <v>1</v>
      </c>
      <c r="AQ859">
        <v>0</v>
      </c>
      <c r="AR859">
        <v>0</v>
      </c>
      <c r="AS859" t="s">
        <v>3</v>
      </c>
      <c r="AT859">
        <v>1.1000000000000001E-3</v>
      </c>
      <c r="AU859" t="s">
        <v>3</v>
      </c>
      <c r="AV859">
        <v>0</v>
      </c>
      <c r="AW859">
        <v>2</v>
      </c>
      <c r="AX859">
        <v>60527328</v>
      </c>
      <c r="AY859">
        <v>1</v>
      </c>
      <c r="AZ859">
        <v>0</v>
      </c>
      <c r="BA859">
        <v>859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CV859">
        <v>0</v>
      </c>
      <c r="CW859">
        <v>0</v>
      </c>
      <c r="CX859">
        <f>ROUND(Y859*Source!I371,9)</f>
        <v>0</v>
      </c>
      <c r="CY859">
        <f>AA859</f>
        <v>17868.28</v>
      </c>
      <c r="CZ859">
        <f>AE859</f>
        <v>17868.28</v>
      </c>
      <c r="DA859">
        <f>AI859</f>
        <v>1</v>
      </c>
      <c r="DB859">
        <f>ROUND(ROUND(AT859*CZ859,2),6)</f>
        <v>19.66</v>
      </c>
      <c r="DC859">
        <f>ROUND(ROUND(AT859*AG859,2),6)</f>
        <v>0</v>
      </c>
      <c r="DD859" t="s">
        <v>3</v>
      </c>
      <c r="DE859" t="s">
        <v>3</v>
      </c>
      <c r="DF859">
        <f t="shared" si="426"/>
        <v>0</v>
      </c>
      <c r="DG859">
        <f t="shared" si="427"/>
        <v>0</v>
      </c>
      <c r="DH859">
        <f t="shared" si="428"/>
        <v>0</v>
      </c>
      <c r="DI859">
        <f t="shared" si="415"/>
        <v>0</v>
      </c>
      <c r="DJ859">
        <f>DF859</f>
        <v>0</v>
      </c>
      <c r="DK859">
        <v>0</v>
      </c>
      <c r="DL859" t="s">
        <v>3</v>
      </c>
      <c r="DM859">
        <v>0</v>
      </c>
      <c r="DN859" t="s">
        <v>3</v>
      </c>
      <c r="DO859">
        <v>0</v>
      </c>
    </row>
    <row r="860" spans="1:119" x14ac:dyDescent="0.2">
      <c r="A860">
        <f>ROW(Source!A371)</f>
        <v>371</v>
      </c>
      <c r="B860">
        <v>59204062</v>
      </c>
      <c r="C860">
        <v>60527316</v>
      </c>
      <c r="D860">
        <v>58327516</v>
      </c>
      <c r="E860">
        <v>1</v>
      </c>
      <c r="F860">
        <v>1</v>
      </c>
      <c r="G860">
        <v>1080</v>
      </c>
      <c r="H860">
        <v>3</v>
      </c>
      <c r="I860" t="s">
        <v>37</v>
      </c>
      <c r="J860" t="s">
        <v>40</v>
      </c>
      <c r="K860" t="s">
        <v>38</v>
      </c>
      <c r="L860">
        <v>1354</v>
      </c>
      <c r="N860">
        <v>1010</v>
      </c>
      <c r="O860" t="s">
        <v>39</v>
      </c>
      <c r="P860" t="s">
        <v>39</v>
      </c>
      <c r="Q860">
        <v>1</v>
      </c>
      <c r="W860">
        <v>0</v>
      </c>
      <c r="X860">
        <v>-1914030801</v>
      </c>
      <c r="Y860">
        <f>AT860</f>
        <v>1</v>
      </c>
      <c r="AA860">
        <v>34.97</v>
      </c>
      <c r="AB860">
        <v>0</v>
      </c>
      <c r="AC860">
        <v>0</v>
      </c>
      <c r="AD860">
        <v>0</v>
      </c>
      <c r="AE860">
        <v>34.97</v>
      </c>
      <c r="AF860">
        <v>0</v>
      </c>
      <c r="AG860">
        <v>0</v>
      </c>
      <c r="AH860">
        <v>0</v>
      </c>
      <c r="AI860">
        <v>1</v>
      </c>
      <c r="AJ860">
        <v>1</v>
      </c>
      <c r="AK860">
        <v>1</v>
      </c>
      <c r="AL860">
        <v>1</v>
      </c>
      <c r="AM860">
        <v>0</v>
      </c>
      <c r="AN860">
        <v>0</v>
      </c>
      <c r="AO860">
        <v>0</v>
      </c>
      <c r="AP860">
        <v>1</v>
      </c>
      <c r="AQ860">
        <v>0</v>
      </c>
      <c r="AR860">
        <v>0</v>
      </c>
      <c r="AS860" t="s">
        <v>3</v>
      </c>
      <c r="AT860">
        <v>1</v>
      </c>
      <c r="AU860" t="s">
        <v>3</v>
      </c>
      <c r="AV860">
        <v>0</v>
      </c>
      <c r="AW860">
        <v>1</v>
      </c>
      <c r="AX860">
        <v>-1</v>
      </c>
      <c r="AY860">
        <v>0</v>
      </c>
      <c r="AZ860">
        <v>0</v>
      </c>
      <c r="BA860" t="s">
        <v>3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CV860">
        <v>0</v>
      </c>
      <c r="CW860">
        <v>0</v>
      </c>
      <c r="CX860">
        <f>ROUND(Y860*Source!I371,9)</f>
        <v>0</v>
      </c>
      <c r="CY860">
        <f>AA860</f>
        <v>34.97</v>
      </c>
      <c r="CZ860">
        <f>AE860</f>
        <v>34.97</v>
      </c>
      <c r="DA860">
        <f>AI860</f>
        <v>1</v>
      </c>
      <c r="DB860">
        <f>ROUND(ROUND(AT860*CZ860,2),6)</f>
        <v>34.97</v>
      </c>
      <c r="DC860">
        <f>ROUND(ROUND(AT860*AG860,2),6)</f>
        <v>0</v>
      </c>
      <c r="DD860" t="s">
        <v>3</v>
      </c>
      <c r="DE860" t="s">
        <v>3</v>
      </c>
      <c r="DF860">
        <f t="shared" si="426"/>
        <v>0</v>
      </c>
      <c r="DG860">
        <f t="shared" si="427"/>
        <v>0</v>
      </c>
      <c r="DH860">
        <f t="shared" si="428"/>
        <v>0</v>
      </c>
      <c r="DI860">
        <f t="shared" si="415"/>
        <v>0</v>
      </c>
      <c r="DJ860">
        <f>DF860</f>
        <v>0</v>
      </c>
      <c r="DK860">
        <v>0</v>
      </c>
      <c r="DL860" t="s">
        <v>3</v>
      </c>
      <c r="DM860">
        <v>0</v>
      </c>
      <c r="DN860" t="s">
        <v>3</v>
      </c>
      <c r="DO860">
        <v>0</v>
      </c>
    </row>
    <row r="861" spans="1:119" x14ac:dyDescent="0.2">
      <c r="A861">
        <f>ROW(Source!A371)</f>
        <v>371</v>
      </c>
      <c r="B861">
        <v>59204062</v>
      </c>
      <c r="C861">
        <v>60527316</v>
      </c>
      <c r="D861">
        <v>58330407</v>
      </c>
      <c r="E861">
        <v>1</v>
      </c>
      <c r="F861">
        <v>1</v>
      </c>
      <c r="G861">
        <v>1080</v>
      </c>
      <c r="H861">
        <v>3</v>
      </c>
      <c r="I861" t="s">
        <v>947</v>
      </c>
      <c r="J861" t="s">
        <v>948</v>
      </c>
      <c r="K861" t="s">
        <v>949</v>
      </c>
      <c r="L861">
        <v>1346</v>
      </c>
      <c r="N861">
        <v>1009</v>
      </c>
      <c r="O861" t="s">
        <v>880</v>
      </c>
      <c r="P861" t="s">
        <v>880</v>
      </c>
      <c r="Q861">
        <v>1</v>
      </c>
      <c r="W861">
        <v>0</v>
      </c>
      <c r="X861">
        <v>883542614</v>
      </c>
      <c r="Y861">
        <f>AT861</f>
        <v>0.02</v>
      </c>
      <c r="AA861">
        <v>19.28</v>
      </c>
      <c r="AB861">
        <v>0</v>
      </c>
      <c r="AC861">
        <v>0</v>
      </c>
      <c r="AD861">
        <v>0</v>
      </c>
      <c r="AE861">
        <v>19.28</v>
      </c>
      <c r="AF861">
        <v>0</v>
      </c>
      <c r="AG861">
        <v>0</v>
      </c>
      <c r="AH861">
        <v>0</v>
      </c>
      <c r="AI861">
        <v>1</v>
      </c>
      <c r="AJ861">
        <v>1</v>
      </c>
      <c r="AK861">
        <v>1</v>
      </c>
      <c r="AL861">
        <v>1</v>
      </c>
      <c r="AM861">
        <v>-2</v>
      </c>
      <c r="AN861">
        <v>0</v>
      </c>
      <c r="AO861">
        <v>1</v>
      </c>
      <c r="AP861">
        <v>1</v>
      </c>
      <c r="AQ861">
        <v>0</v>
      </c>
      <c r="AR861">
        <v>0</v>
      </c>
      <c r="AS861" t="s">
        <v>3</v>
      </c>
      <c r="AT861">
        <v>0.02</v>
      </c>
      <c r="AU861" t="s">
        <v>3</v>
      </c>
      <c r="AV861">
        <v>0</v>
      </c>
      <c r="AW861">
        <v>2</v>
      </c>
      <c r="AX861">
        <v>60527329</v>
      </c>
      <c r="AY861">
        <v>1</v>
      </c>
      <c r="AZ861">
        <v>0</v>
      </c>
      <c r="BA861">
        <v>860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CV861">
        <v>0</v>
      </c>
      <c r="CW861">
        <v>0</v>
      </c>
      <c r="CX861">
        <f>ROUND(Y861*Source!I371,9)</f>
        <v>0</v>
      </c>
      <c r="CY861">
        <f>AA861</f>
        <v>19.28</v>
      </c>
      <c r="CZ861">
        <f>AE861</f>
        <v>19.28</v>
      </c>
      <c r="DA861">
        <f>AI861</f>
        <v>1</v>
      </c>
      <c r="DB861">
        <f>ROUND(ROUND(AT861*CZ861,2),6)</f>
        <v>0.39</v>
      </c>
      <c r="DC861">
        <f>ROUND(ROUND(AT861*AG861,2),6)</f>
        <v>0</v>
      </c>
      <c r="DD861" t="s">
        <v>3</v>
      </c>
      <c r="DE861" t="s">
        <v>3</v>
      </c>
      <c r="DF861">
        <f t="shared" si="426"/>
        <v>0</v>
      </c>
      <c r="DG861">
        <f t="shared" si="427"/>
        <v>0</v>
      </c>
      <c r="DH861">
        <f t="shared" si="428"/>
        <v>0</v>
      </c>
      <c r="DI861">
        <f t="shared" si="415"/>
        <v>0</v>
      </c>
      <c r="DJ861">
        <f>DF861</f>
        <v>0</v>
      </c>
      <c r="DK861">
        <v>0</v>
      </c>
      <c r="DL861" t="s">
        <v>3</v>
      </c>
      <c r="DM861">
        <v>0</v>
      </c>
      <c r="DN861" t="s">
        <v>3</v>
      </c>
      <c r="DO861">
        <v>0</v>
      </c>
    </row>
    <row r="862" spans="1:119" x14ac:dyDescent="0.2">
      <c r="A862">
        <f>ROW(Source!A372)</f>
        <v>372</v>
      </c>
      <c r="B862">
        <v>59204059</v>
      </c>
      <c r="C862">
        <v>60527316</v>
      </c>
      <c r="D862">
        <v>58266404</v>
      </c>
      <c r="E862">
        <v>1080</v>
      </c>
      <c r="F862">
        <v>1</v>
      </c>
      <c r="G862">
        <v>1080</v>
      </c>
      <c r="H862">
        <v>1</v>
      </c>
      <c r="I862" t="s">
        <v>859</v>
      </c>
      <c r="J862" t="s">
        <v>3</v>
      </c>
      <c r="K862" t="s">
        <v>860</v>
      </c>
      <c r="L862">
        <v>1191</v>
      </c>
      <c r="N862">
        <v>1013</v>
      </c>
      <c r="O862" t="s">
        <v>861</v>
      </c>
      <c r="P862" t="s">
        <v>861</v>
      </c>
      <c r="Q862">
        <v>1</v>
      </c>
      <c r="W862">
        <v>0</v>
      </c>
      <c r="X862">
        <v>476480486</v>
      </c>
      <c r="Y862">
        <f>((AT862*1.15)*1.1)</f>
        <v>1.85955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</v>
      </c>
      <c r="AJ862">
        <v>1</v>
      </c>
      <c r="AK862">
        <v>1</v>
      </c>
      <c r="AL862">
        <v>1</v>
      </c>
      <c r="AM862">
        <v>5</v>
      </c>
      <c r="AN862">
        <v>0</v>
      </c>
      <c r="AO862">
        <v>1</v>
      </c>
      <c r="AP862">
        <v>1</v>
      </c>
      <c r="AQ862">
        <v>0</v>
      </c>
      <c r="AR862">
        <v>0</v>
      </c>
      <c r="AS862" t="s">
        <v>3</v>
      </c>
      <c r="AT862">
        <v>1.47</v>
      </c>
      <c r="AU862" t="s">
        <v>26</v>
      </c>
      <c r="AV862">
        <v>1</v>
      </c>
      <c r="AW862">
        <v>2</v>
      </c>
      <c r="AX862">
        <v>60527324</v>
      </c>
      <c r="AY862">
        <v>1</v>
      </c>
      <c r="AZ862">
        <v>0</v>
      </c>
      <c r="BA862">
        <v>863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CU862">
        <f>ROUND(AT862*Source!I372*AH862*AL862,2)</f>
        <v>0</v>
      </c>
      <c r="CV862">
        <f>ROUND(Y862*Source!I372,9)</f>
        <v>0</v>
      </c>
      <c r="CW862">
        <v>0</v>
      </c>
      <c r="CX862">
        <f>ROUND(Y862*Source!I372,9)</f>
        <v>0</v>
      </c>
      <c r="CY862">
        <f>AD862</f>
        <v>0</v>
      </c>
      <c r="CZ862">
        <f>AH862</f>
        <v>0</v>
      </c>
      <c r="DA862">
        <f>AL862</f>
        <v>1</v>
      </c>
      <c r="DB862">
        <f>ROUND(((ROUND(AT862*CZ862,2)*1.15)*1.1),6)</f>
        <v>0</v>
      </c>
      <c r="DC862">
        <f>ROUND(((ROUND(AT862*AG862,2)*1.15)*1.1),6)</f>
        <v>0</v>
      </c>
      <c r="DD862" t="s">
        <v>3</v>
      </c>
      <c r="DE862" t="s">
        <v>3</v>
      </c>
      <c r="DF862">
        <f t="shared" si="426"/>
        <v>0</v>
      </c>
      <c r="DG862">
        <f t="shared" si="427"/>
        <v>0</v>
      </c>
      <c r="DH862">
        <f t="shared" si="428"/>
        <v>0</v>
      </c>
      <c r="DI862">
        <f t="shared" si="415"/>
        <v>0</v>
      </c>
      <c r="DJ862">
        <f>DI862</f>
        <v>0</v>
      </c>
      <c r="DK862">
        <v>0</v>
      </c>
      <c r="DL862" t="s">
        <v>3</v>
      </c>
      <c r="DM862">
        <v>0</v>
      </c>
      <c r="DN862" t="s">
        <v>3</v>
      </c>
      <c r="DO862">
        <v>0</v>
      </c>
    </row>
    <row r="863" spans="1:119" x14ac:dyDescent="0.2">
      <c r="A863">
        <f>ROW(Source!A372)</f>
        <v>372</v>
      </c>
      <c r="B863">
        <v>59204059</v>
      </c>
      <c r="C863">
        <v>60527316</v>
      </c>
      <c r="D863">
        <v>58340279</v>
      </c>
      <c r="E863">
        <v>1</v>
      </c>
      <c r="F863">
        <v>1</v>
      </c>
      <c r="G863">
        <v>1080</v>
      </c>
      <c r="H863">
        <v>2</v>
      </c>
      <c r="I863" t="s">
        <v>938</v>
      </c>
      <c r="J863" t="s">
        <v>939</v>
      </c>
      <c r="K863" t="s">
        <v>940</v>
      </c>
      <c r="L863">
        <v>1368</v>
      </c>
      <c r="N863">
        <v>1011</v>
      </c>
      <c r="O863" t="s">
        <v>865</v>
      </c>
      <c r="P863" t="s">
        <v>865</v>
      </c>
      <c r="Q863">
        <v>1</v>
      </c>
      <c r="W863">
        <v>0</v>
      </c>
      <c r="X863">
        <v>-2065404138</v>
      </c>
      <c r="Y863">
        <f>((AT863*1.25)*1.1)</f>
        <v>0.48125000000000007</v>
      </c>
      <c r="AA863">
        <v>0</v>
      </c>
      <c r="AB863">
        <v>87.47</v>
      </c>
      <c r="AC863">
        <v>0</v>
      </c>
      <c r="AD863">
        <v>0</v>
      </c>
      <c r="AE863">
        <v>0</v>
      </c>
      <c r="AF863">
        <v>7.11</v>
      </c>
      <c r="AG863">
        <v>0</v>
      </c>
      <c r="AH863">
        <v>0</v>
      </c>
      <c r="AI863">
        <v>1</v>
      </c>
      <c r="AJ863">
        <v>11.53</v>
      </c>
      <c r="AK863">
        <v>54.99</v>
      </c>
      <c r="AL863">
        <v>1</v>
      </c>
      <c r="AM863">
        <v>2</v>
      </c>
      <c r="AN863">
        <v>0</v>
      </c>
      <c r="AO863">
        <v>1</v>
      </c>
      <c r="AP863">
        <v>1</v>
      </c>
      <c r="AQ863">
        <v>0</v>
      </c>
      <c r="AR863">
        <v>0</v>
      </c>
      <c r="AS863" t="s">
        <v>3</v>
      </c>
      <c r="AT863">
        <v>0.35</v>
      </c>
      <c r="AU863" t="s">
        <v>866</v>
      </c>
      <c r="AV863">
        <v>0</v>
      </c>
      <c r="AW863">
        <v>2</v>
      </c>
      <c r="AX863">
        <v>60527325</v>
      </c>
      <c r="AY863">
        <v>1</v>
      </c>
      <c r="AZ863">
        <v>0</v>
      </c>
      <c r="BA863">
        <v>864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CV863">
        <v>0</v>
      </c>
      <c r="CW863">
        <f>ROUND(Y863*Source!I372*DO863,9)</f>
        <v>0</v>
      </c>
      <c r="CX863">
        <f>ROUND(Y863*Source!I372,9)</f>
        <v>0</v>
      </c>
      <c r="CY863">
        <f>AB863</f>
        <v>87.47</v>
      </c>
      <c r="CZ863">
        <f>AF863</f>
        <v>7.11</v>
      </c>
      <c r="DA863">
        <f>AJ863</f>
        <v>11.53</v>
      </c>
      <c r="DB863">
        <f>ROUND(((ROUND(AT863*CZ863,2)*1.25)*1.1),6)</f>
        <v>3.4237500000000001</v>
      </c>
      <c r="DC863">
        <f>ROUND(((ROUND(AT863*AG863,2)*1.25)*1.1),6)</f>
        <v>0</v>
      </c>
      <c r="DD863" t="s">
        <v>3</v>
      </c>
      <c r="DE863" t="s">
        <v>3</v>
      </c>
      <c r="DF863">
        <f t="shared" si="426"/>
        <v>0</v>
      </c>
      <c r="DG863">
        <f>ROUND(ROUND(AF863*AJ863,2)*CX863,2)</f>
        <v>0</v>
      </c>
      <c r="DH863">
        <f>ROUND(ROUND(AG863*AK863,2)*CX863,2)</f>
        <v>0</v>
      </c>
      <c r="DI863">
        <f t="shared" si="415"/>
        <v>0</v>
      </c>
      <c r="DJ863">
        <f>DG863</f>
        <v>0</v>
      </c>
      <c r="DK863">
        <v>0</v>
      </c>
      <c r="DL863" t="s">
        <v>3</v>
      </c>
      <c r="DM863">
        <v>0</v>
      </c>
      <c r="DN863" t="s">
        <v>3</v>
      </c>
      <c r="DO863">
        <v>0</v>
      </c>
    </row>
    <row r="864" spans="1:119" x14ac:dyDescent="0.2">
      <c r="A864">
        <f>ROW(Source!A372)</f>
        <v>372</v>
      </c>
      <c r="B864">
        <v>59204059</v>
      </c>
      <c r="C864">
        <v>60527316</v>
      </c>
      <c r="D864">
        <v>58340578</v>
      </c>
      <c r="E864">
        <v>1</v>
      </c>
      <c r="F864">
        <v>1</v>
      </c>
      <c r="G864">
        <v>1080</v>
      </c>
      <c r="H864">
        <v>2</v>
      </c>
      <c r="I864" t="s">
        <v>862</v>
      </c>
      <c r="J864" t="s">
        <v>863</v>
      </c>
      <c r="K864" t="s">
        <v>864</v>
      </c>
      <c r="L864">
        <v>1368</v>
      </c>
      <c r="N864">
        <v>1011</v>
      </c>
      <c r="O864" t="s">
        <v>865</v>
      </c>
      <c r="P864" t="s">
        <v>865</v>
      </c>
      <c r="Q864">
        <v>1</v>
      </c>
      <c r="W864">
        <v>0</v>
      </c>
      <c r="X864">
        <v>-1985943078</v>
      </c>
      <c r="Y864">
        <f>((AT864*1.25)*1.1)</f>
        <v>1.3750000000000002E-2</v>
      </c>
      <c r="AA864">
        <v>0</v>
      </c>
      <c r="AB864">
        <v>1445.28</v>
      </c>
      <c r="AC864">
        <v>740.47</v>
      </c>
      <c r="AD864">
        <v>0</v>
      </c>
      <c r="AE864">
        <v>0</v>
      </c>
      <c r="AF864">
        <v>83.1</v>
      </c>
      <c r="AG864">
        <v>12.62</v>
      </c>
      <c r="AH864">
        <v>0</v>
      </c>
      <c r="AI864">
        <v>1</v>
      </c>
      <c r="AJ864">
        <v>16.3</v>
      </c>
      <c r="AK864">
        <v>54.99</v>
      </c>
      <c r="AL864">
        <v>1</v>
      </c>
      <c r="AM864">
        <v>2</v>
      </c>
      <c r="AN864">
        <v>0</v>
      </c>
      <c r="AO864">
        <v>1</v>
      </c>
      <c r="AP864">
        <v>1</v>
      </c>
      <c r="AQ864">
        <v>0</v>
      </c>
      <c r="AR864">
        <v>0</v>
      </c>
      <c r="AS864" t="s">
        <v>3</v>
      </c>
      <c r="AT864">
        <v>0.01</v>
      </c>
      <c r="AU864" t="s">
        <v>866</v>
      </c>
      <c r="AV864">
        <v>0</v>
      </c>
      <c r="AW864">
        <v>2</v>
      </c>
      <c r="AX864">
        <v>60527326</v>
      </c>
      <c r="AY864">
        <v>1</v>
      </c>
      <c r="AZ864">
        <v>0</v>
      </c>
      <c r="BA864">
        <v>865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CV864">
        <v>0</v>
      </c>
      <c r="CW864">
        <f>ROUND(Y864*Source!I372*DO864,9)</f>
        <v>0</v>
      </c>
      <c r="CX864">
        <f>ROUND(Y864*Source!I372,9)</f>
        <v>0</v>
      </c>
      <c r="CY864">
        <f>AB864</f>
        <v>1445.28</v>
      </c>
      <c r="CZ864">
        <f>AF864</f>
        <v>83.1</v>
      </c>
      <c r="DA864">
        <f>AJ864</f>
        <v>16.3</v>
      </c>
      <c r="DB864">
        <f>ROUND(((ROUND(AT864*CZ864,2)*1.25)*1.1),6)</f>
        <v>1.1412500000000001</v>
      </c>
      <c r="DC864">
        <f>ROUND(((ROUND(AT864*AG864,2)*1.25)*1.1),6)</f>
        <v>0.17874999999999999</v>
      </c>
      <c r="DD864" t="s">
        <v>3</v>
      </c>
      <c r="DE864" t="s">
        <v>3</v>
      </c>
      <c r="DF864">
        <f t="shared" si="426"/>
        <v>0</v>
      </c>
      <c r="DG864">
        <f>ROUND(ROUND(AF864*AJ864,2)*CX864,2)</f>
        <v>0</v>
      </c>
      <c r="DH864">
        <f>ROUND(ROUND(AG864*AK864,2)*CX864,2)</f>
        <v>0</v>
      </c>
      <c r="DI864">
        <f t="shared" si="415"/>
        <v>0</v>
      </c>
      <c r="DJ864">
        <f>DG864</f>
        <v>0</v>
      </c>
      <c r="DK864">
        <v>0</v>
      </c>
      <c r="DL864" t="s">
        <v>867</v>
      </c>
      <c r="DM864">
        <v>0</v>
      </c>
      <c r="DN864" t="s">
        <v>861</v>
      </c>
      <c r="DO864">
        <v>12.62</v>
      </c>
    </row>
    <row r="865" spans="1:119" x14ac:dyDescent="0.2">
      <c r="A865">
        <f>ROW(Source!A372)</f>
        <v>372</v>
      </c>
      <c r="B865">
        <v>59204059</v>
      </c>
      <c r="C865">
        <v>60527316</v>
      </c>
      <c r="D865">
        <v>58309957</v>
      </c>
      <c r="E865">
        <v>1</v>
      </c>
      <c r="F865">
        <v>1</v>
      </c>
      <c r="G865">
        <v>1080</v>
      </c>
      <c r="H865">
        <v>3</v>
      </c>
      <c r="I865" t="s">
        <v>941</v>
      </c>
      <c r="J865" t="s">
        <v>942</v>
      </c>
      <c r="K865" t="s">
        <v>943</v>
      </c>
      <c r="L865">
        <v>1348</v>
      </c>
      <c r="N865">
        <v>1009</v>
      </c>
      <c r="O865" t="s">
        <v>900</v>
      </c>
      <c r="P865" t="s">
        <v>900</v>
      </c>
      <c r="Q865">
        <v>1000</v>
      </c>
      <c r="W865">
        <v>0</v>
      </c>
      <c r="X865">
        <v>-1106207263</v>
      </c>
      <c r="Y865">
        <f>AT865</f>
        <v>1.3999999999999999E-4</v>
      </c>
      <c r="AA865">
        <v>203517.91</v>
      </c>
      <c r="AB865">
        <v>0</v>
      </c>
      <c r="AC865">
        <v>0</v>
      </c>
      <c r="AD865">
        <v>0</v>
      </c>
      <c r="AE865">
        <v>9879.51</v>
      </c>
      <c r="AF865">
        <v>0</v>
      </c>
      <c r="AG865">
        <v>0</v>
      </c>
      <c r="AH865">
        <v>0</v>
      </c>
      <c r="AI865">
        <v>20.6</v>
      </c>
      <c r="AJ865">
        <v>1</v>
      </c>
      <c r="AK865">
        <v>1</v>
      </c>
      <c r="AL865">
        <v>1</v>
      </c>
      <c r="AM865">
        <v>2</v>
      </c>
      <c r="AN865">
        <v>0</v>
      </c>
      <c r="AO865">
        <v>1</v>
      </c>
      <c r="AP865">
        <v>1</v>
      </c>
      <c r="AQ865">
        <v>0</v>
      </c>
      <c r="AR865">
        <v>0</v>
      </c>
      <c r="AS865" t="s">
        <v>3</v>
      </c>
      <c r="AT865">
        <v>1.3999999999999999E-4</v>
      </c>
      <c r="AU865" t="s">
        <v>3</v>
      </c>
      <c r="AV865">
        <v>0</v>
      </c>
      <c r="AW865">
        <v>2</v>
      </c>
      <c r="AX865">
        <v>60527327</v>
      </c>
      <c r="AY865">
        <v>1</v>
      </c>
      <c r="AZ865">
        <v>0</v>
      </c>
      <c r="BA865">
        <v>866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CV865">
        <v>0</v>
      </c>
      <c r="CW865">
        <v>0</v>
      </c>
      <c r="CX865">
        <f>ROUND(Y865*Source!I372,9)</f>
        <v>0</v>
      </c>
      <c r="CY865">
        <f>AA865</f>
        <v>203517.91</v>
      </c>
      <c r="CZ865">
        <f>AE865</f>
        <v>9879.51</v>
      </c>
      <c r="DA865">
        <f>AI865</f>
        <v>20.6</v>
      </c>
      <c r="DB865">
        <f>ROUND(ROUND(AT865*CZ865,2),6)</f>
        <v>1.38</v>
      </c>
      <c r="DC865">
        <f>ROUND(ROUND(AT865*AG865,2),6)</f>
        <v>0</v>
      </c>
      <c r="DD865" t="s">
        <v>3</v>
      </c>
      <c r="DE865" t="s">
        <v>3</v>
      </c>
      <c r="DF865">
        <f>ROUND(ROUND(AE865*AI865,2)*CX865,2)</f>
        <v>0</v>
      </c>
      <c r="DG865">
        <f t="shared" ref="DG865:DG875" si="429">ROUND(ROUND(AF865,2)*CX865,2)</f>
        <v>0</v>
      </c>
      <c r="DH865">
        <f t="shared" ref="DH865:DH875" si="430">ROUND(ROUND(AG865,2)*CX865,2)</f>
        <v>0</v>
      </c>
      <c r="DI865">
        <f t="shared" si="415"/>
        <v>0</v>
      </c>
      <c r="DJ865">
        <f>DF865</f>
        <v>0</v>
      </c>
      <c r="DK865">
        <v>0</v>
      </c>
      <c r="DL865" t="s">
        <v>3</v>
      </c>
      <c r="DM865">
        <v>0</v>
      </c>
      <c r="DN865" t="s">
        <v>3</v>
      </c>
      <c r="DO865">
        <v>0</v>
      </c>
    </row>
    <row r="866" spans="1:119" x14ac:dyDescent="0.2">
      <c r="A866">
        <f>ROW(Source!A372)</f>
        <v>372</v>
      </c>
      <c r="B866">
        <v>59204059</v>
      </c>
      <c r="C866">
        <v>60527316</v>
      </c>
      <c r="D866">
        <v>58308765</v>
      </c>
      <c r="E866">
        <v>1</v>
      </c>
      <c r="F866">
        <v>1</v>
      </c>
      <c r="G866">
        <v>1080</v>
      </c>
      <c r="H866">
        <v>3</v>
      </c>
      <c r="I866" t="s">
        <v>944</v>
      </c>
      <c r="J866" t="s">
        <v>945</v>
      </c>
      <c r="K866" t="s">
        <v>946</v>
      </c>
      <c r="L866">
        <v>1348</v>
      </c>
      <c r="N866">
        <v>1009</v>
      </c>
      <c r="O866" t="s">
        <v>900</v>
      </c>
      <c r="P866" t="s">
        <v>900</v>
      </c>
      <c r="Q866">
        <v>1000</v>
      </c>
      <c r="W866">
        <v>0</v>
      </c>
      <c r="X866">
        <v>-1123198217</v>
      </c>
      <c r="Y866">
        <f>AT866</f>
        <v>1.1000000000000001E-3</v>
      </c>
      <c r="AA866">
        <v>134905.51</v>
      </c>
      <c r="AB866">
        <v>0</v>
      </c>
      <c r="AC866">
        <v>0</v>
      </c>
      <c r="AD866">
        <v>0</v>
      </c>
      <c r="AE866">
        <v>17868.28</v>
      </c>
      <c r="AF866">
        <v>0</v>
      </c>
      <c r="AG866">
        <v>0</v>
      </c>
      <c r="AH866">
        <v>0</v>
      </c>
      <c r="AI866">
        <v>7.55</v>
      </c>
      <c r="AJ866">
        <v>1</v>
      </c>
      <c r="AK866">
        <v>1</v>
      </c>
      <c r="AL866">
        <v>1</v>
      </c>
      <c r="AM866">
        <v>2</v>
      </c>
      <c r="AN866">
        <v>0</v>
      </c>
      <c r="AO866">
        <v>1</v>
      </c>
      <c r="AP866">
        <v>1</v>
      </c>
      <c r="AQ866">
        <v>0</v>
      </c>
      <c r="AR866">
        <v>0</v>
      </c>
      <c r="AS866" t="s">
        <v>3</v>
      </c>
      <c r="AT866">
        <v>1.1000000000000001E-3</v>
      </c>
      <c r="AU866" t="s">
        <v>3</v>
      </c>
      <c r="AV866">
        <v>0</v>
      </c>
      <c r="AW866">
        <v>2</v>
      </c>
      <c r="AX866">
        <v>60527328</v>
      </c>
      <c r="AY866">
        <v>1</v>
      </c>
      <c r="AZ866">
        <v>0</v>
      </c>
      <c r="BA866">
        <v>867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CV866">
        <v>0</v>
      </c>
      <c r="CW866">
        <v>0</v>
      </c>
      <c r="CX866">
        <f>ROUND(Y866*Source!I372,9)</f>
        <v>0</v>
      </c>
      <c r="CY866">
        <f>AA866</f>
        <v>134905.51</v>
      </c>
      <c r="CZ866">
        <f>AE866</f>
        <v>17868.28</v>
      </c>
      <c r="DA866">
        <f>AI866</f>
        <v>7.55</v>
      </c>
      <c r="DB866">
        <f>ROUND(ROUND(AT866*CZ866,2),6)</f>
        <v>19.66</v>
      </c>
      <c r="DC866">
        <f>ROUND(ROUND(AT866*AG866,2),6)</f>
        <v>0</v>
      </c>
      <c r="DD866" t="s">
        <v>3</v>
      </c>
      <c r="DE866" t="s">
        <v>3</v>
      </c>
      <c r="DF866">
        <f>ROUND(ROUND(AE866*AI866,2)*CX866,2)</f>
        <v>0</v>
      </c>
      <c r="DG866">
        <f t="shared" si="429"/>
        <v>0</v>
      </c>
      <c r="DH866">
        <f t="shared" si="430"/>
        <v>0</v>
      </c>
      <c r="DI866">
        <f t="shared" si="415"/>
        <v>0</v>
      </c>
      <c r="DJ866">
        <f>DF866</f>
        <v>0</v>
      </c>
      <c r="DK866">
        <v>0</v>
      </c>
      <c r="DL866" t="s">
        <v>3</v>
      </c>
      <c r="DM866">
        <v>0</v>
      </c>
      <c r="DN866" t="s">
        <v>3</v>
      </c>
      <c r="DO866">
        <v>0</v>
      </c>
    </row>
    <row r="867" spans="1:119" x14ac:dyDescent="0.2">
      <c r="A867">
        <f>ROW(Source!A372)</f>
        <v>372</v>
      </c>
      <c r="B867">
        <v>59204059</v>
      </c>
      <c r="C867">
        <v>60527316</v>
      </c>
      <c r="D867">
        <v>58327516</v>
      </c>
      <c r="E867">
        <v>1</v>
      </c>
      <c r="F867">
        <v>1</v>
      </c>
      <c r="G867">
        <v>1080</v>
      </c>
      <c r="H867">
        <v>3</v>
      </c>
      <c r="I867" t="s">
        <v>37</v>
      </c>
      <c r="J867" t="s">
        <v>40</v>
      </c>
      <c r="K867" t="s">
        <v>38</v>
      </c>
      <c r="L867">
        <v>1354</v>
      </c>
      <c r="N867">
        <v>1010</v>
      </c>
      <c r="O867" t="s">
        <v>39</v>
      </c>
      <c r="P867" t="s">
        <v>39</v>
      </c>
      <c r="Q867">
        <v>1</v>
      </c>
      <c r="W867">
        <v>0</v>
      </c>
      <c r="X867">
        <v>-1914030801</v>
      </c>
      <c r="Y867">
        <f>AT867</f>
        <v>1</v>
      </c>
      <c r="AA867">
        <v>654.64</v>
      </c>
      <c r="AB867">
        <v>0</v>
      </c>
      <c r="AC867">
        <v>0</v>
      </c>
      <c r="AD867">
        <v>0</v>
      </c>
      <c r="AE867">
        <v>34.97</v>
      </c>
      <c r="AF867">
        <v>0</v>
      </c>
      <c r="AG867">
        <v>0</v>
      </c>
      <c r="AH867">
        <v>0</v>
      </c>
      <c r="AI867">
        <v>18.72</v>
      </c>
      <c r="AJ867">
        <v>1</v>
      </c>
      <c r="AK867">
        <v>1</v>
      </c>
      <c r="AL867">
        <v>1</v>
      </c>
      <c r="AM867">
        <v>0</v>
      </c>
      <c r="AN867">
        <v>0</v>
      </c>
      <c r="AO867">
        <v>0</v>
      </c>
      <c r="AP867">
        <v>1</v>
      </c>
      <c r="AQ867">
        <v>0</v>
      </c>
      <c r="AR867">
        <v>0</v>
      </c>
      <c r="AS867" t="s">
        <v>3</v>
      </c>
      <c r="AT867">
        <v>1</v>
      </c>
      <c r="AU867" t="s">
        <v>3</v>
      </c>
      <c r="AV867">
        <v>0</v>
      </c>
      <c r="AW867">
        <v>1</v>
      </c>
      <c r="AX867">
        <v>-1</v>
      </c>
      <c r="AY867">
        <v>0</v>
      </c>
      <c r="AZ867">
        <v>0</v>
      </c>
      <c r="BA867" t="s">
        <v>3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CV867">
        <v>0</v>
      </c>
      <c r="CW867">
        <v>0</v>
      </c>
      <c r="CX867">
        <f>ROUND(Y867*Source!I372,9)</f>
        <v>0</v>
      </c>
      <c r="CY867">
        <f>AA867</f>
        <v>654.64</v>
      </c>
      <c r="CZ867">
        <f>AE867</f>
        <v>34.97</v>
      </c>
      <c r="DA867">
        <f>AI867</f>
        <v>18.72</v>
      </c>
      <c r="DB867">
        <f>ROUND(ROUND(AT867*CZ867,2),6)</f>
        <v>34.97</v>
      </c>
      <c r="DC867">
        <f>ROUND(ROUND(AT867*AG867,2),6)</f>
        <v>0</v>
      </c>
      <c r="DD867" t="s">
        <v>3</v>
      </c>
      <c r="DE867" t="s">
        <v>3</v>
      </c>
      <c r="DF867">
        <f>ROUND(ROUND(AE867*AI867,2)*CX867,2)</f>
        <v>0</v>
      </c>
      <c r="DG867">
        <f t="shared" si="429"/>
        <v>0</v>
      </c>
      <c r="DH867">
        <f t="shared" si="430"/>
        <v>0</v>
      </c>
      <c r="DI867">
        <f t="shared" si="415"/>
        <v>0</v>
      </c>
      <c r="DJ867">
        <f>DF867</f>
        <v>0</v>
      </c>
      <c r="DK867">
        <v>0</v>
      </c>
      <c r="DL867" t="s">
        <v>3</v>
      </c>
      <c r="DM867">
        <v>0</v>
      </c>
      <c r="DN867" t="s">
        <v>3</v>
      </c>
      <c r="DO867">
        <v>0</v>
      </c>
    </row>
    <row r="868" spans="1:119" x14ac:dyDescent="0.2">
      <c r="A868">
        <f>ROW(Source!A372)</f>
        <v>372</v>
      </c>
      <c r="B868">
        <v>59204059</v>
      </c>
      <c r="C868">
        <v>60527316</v>
      </c>
      <c r="D868">
        <v>58330407</v>
      </c>
      <c r="E868">
        <v>1</v>
      </c>
      <c r="F868">
        <v>1</v>
      </c>
      <c r="G868">
        <v>1080</v>
      </c>
      <c r="H868">
        <v>3</v>
      </c>
      <c r="I868" t="s">
        <v>947</v>
      </c>
      <c r="J868" t="s">
        <v>948</v>
      </c>
      <c r="K868" t="s">
        <v>949</v>
      </c>
      <c r="L868">
        <v>1346</v>
      </c>
      <c r="N868">
        <v>1009</v>
      </c>
      <c r="O868" t="s">
        <v>880</v>
      </c>
      <c r="P868" t="s">
        <v>880</v>
      </c>
      <c r="Q868">
        <v>1</v>
      </c>
      <c r="W868">
        <v>0</v>
      </c>
      <c r="X868">
        <v>883542614</v>
      </c>
      <c r="Y868">
        <f>AT868</f>
        <v>0.02</v>
      </c>
      <c r="AA868">
        <v>169.66</v>
      </c>
      <c r="AB868">
        <v>0</v>
      </c>
      <c r="AC868">
        <v>0</v>
      </c>
      <c r="AD868">
        <v>0</v>
      </c>
      <c r="AE868">
        <v>19.28</v>
      </c>
      <c r="AF868">
        <v>0</v>
      </c>
      <c r="AG868">
        <v>0</v>
      </c>
      <c r="AH868">
        <v>0</v>
      </c>
      <c r="AI868">
        <v>8.8000000000000007</v>
      </c>
      <c r="AJ868">
        <v>1</v>
      </c>
      <c r="AK868">
        <v>1</v>
      </c>
      <c r="AL868">
        <v>1</v>
      </c>
      <c r="AM868">
        <v>2</v>
      </c>
      <c r="AN868">
        <v>0</v>
      </c>
      <c r="AO868">
        <v>1</v>
      </c>
      <c r="AP868">
        <v>1</v>
      </c>
      <c r="AQ868">
        <v>0</v>
      </c>
      <c r="AR868">
        <v>0</v>
      </c>
      <c r="AS868" t="s">
        <v>3</v>
      </c>
      <c r="AT868">
        <v>0.02</v>
      </c>
      <c r="AU868" t="s">
        <v>3</v>
      </c>
      <c r="AV868">
        <v>0</v>
      </c>
      <c r="AW868">
        <v>2</v>
      </c>
      <c r="AX868">
        <v>60527329</v>
      </c>
      <c r="AY868">
        <v>1</v>
      </c>
      <c r="AZ868">
        <v>0</v>
      </c>
      <c r="BA868">
        <v>868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CV868">
        <v>0</v>
      </c>
      <c r="CW868">
        <v>0</v>
      </c>
      <c r="CX868">
        <f>ROUND(Y868*Source!I372,9)</f>
        <v>0</v>
      </c>
      <c r="CY868">
        <f>AA868</f>
        <v>169.66</v>
      </c>
      <c r="CZ868">
        <f>AE868</f>
        <v>19.28</v>
      </c>
      <c r="DA868">
        <f>AI868</f>
        <v>8.8000000000000007</v>
      </c>
      <c r="DB868">
        <f>ROUND(ROUND(AT868*CZ868,2),6)</f>
        <v>0.39</v>
      </c>
      <c r="DC868">
        <f>ROUND(ROUND(AT868*AG868,2),6)</f>
        <v>0</v>
      </c>
      <c r="DD868" t="s">
        <v>3</v>
      </c>
      <c r="DE868" t="s">
        <v>3</v>
      </c>
      <c r="DF868">
        <f>ROUND(ROUND(AE868*AI868,2)*CX868,2)</f>
        <v>0</v>
      </c>
      <c r="DG868">
        <f t="shared" si="429"/>
        <v>0</v>
      </c>
      <c r="DH868">
        <f t="shared" si="430"/>
        <v>0</v>
      </c>
      <c r="DI868">
        <f t="shared" si="415"/>
        <v>0</v>
      </c>
      <c r="DJ868">
        <f>DF868</f>
        <v>0</v>
      </c>
      <c r="DK868">
        <v>0</v>
      </c>
      <c r="DL868" t="s">
        <v>3</v>
      </c>
      <c r="DM868">
        <v>0</v>
      </c>
      <c r="DN868" t="s">
        <v>3</v>
      </c>
      <c r="DO868">
        <v>0</v>
      </c>
    </row>
    <row r="869" spans="1:119" x14ac:dyDescent="0.2">
      <c r="A869">
        <f>ROW(Source!A375)</f>
        <v>375</v>
      </c>
      <c r="B869">
        <v>59204062</v>
      </c>
      <c r="C869">
        <v>60527333</v>
      </c>
      <c r="D869">
        <v>58266404</v>
      </c>
      <c r="E869">
        <v>1080</v>
      </c>
      <c r="F869">
        <v>1</v>
      </c>
      <c r="G869">
        <v>1080</v>
      </c>
      <c r="H869">
        <v>1</v>
      </c>
      <c r="I869" t="s">
        <v>859</v>
      </c>
      <c r="J869" t="s">
        <v>3</v>
      </c>
      <c r="K869" t="s">
        <v>860</v>
      </c>
      <c r="L869">
        <v>1191</v>
      </c>
      <c r="N869">
        <v>1013</v>
      </c>
      <c r="O869" t="s">
        <v>861</v>
      </c>
      <c r="P869" t="s">
        <v>861</v>
      </c>
      <c r="Q869">
        <v>1</v>
      </c>
      <c r="W869">
        <v>0</v>
      </c>
      <c r="X869">
        <v>476480486</v>
      </c>
      <c r="Y869">
        <f>((AT869*1.15)*1.1)</f>
        <v>0.94874999999999998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</v>
      </c>
      <c r="AJ869">
        <v>1</v>
      </c>
      <c r="AK869">
        <v>1</v>
      </c>
      <c r="AL869">
        <v>1</v>
      </c>
      <c r="AM869">
        <v>-2</v>
      </c>
      <c r="AN869">
        <v>0</v>
      </c>
      <c r="AO869">
        <v>1</v>
      </c>
      <c r="AP869">
        <v>1</v>
      </c>
      <c r="AQ869">
        <v>0</v>
      </c>
      <c r="AR869">
        <v>0</v>
      </c>
      <c r="AS869" t="s">
        <v>3</v>
      </c>
      <c r="AT869">
        <v>0.75</v>
      </c>
      <c r="AU869" t="s">
        <v>26</v>
      </c>
      <c r="AV869">
        <v>1</v>
      </c>
      <c r="AW869">
        <v>2</v>
      </c>
      <c r="AX869">
        <v>60527340</v>
      </c>
      <c r="AY869">
        <v>1</v>
      </c>
      <c r="AZ869">
        <v>0</v>
      </c>
      <c r="BA869">
        <v>871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CU869">
        <f>ROUND(AT869*Source!I375*AH869*AL869,2)</f>
        <v>0</v>
      </c>
      <c r="CV869">
        <f>ROUND(Y869*Source!I375,9)</f>
        <v>44.591250000000002</v>
      </c>
      <c r="CW869">
        <v>0</v>
      </c>
      <c r="CX869">
        <f>ROUND(Y869*Source!I375,9)</f>
        <v>44.591250000000002</v>
      </c>
      <c r="CY869">
        <f>AD869</f>
        <v>0</v>
      </c>
      <c r="CZ869">
        <f>AH869</f>
        <v>0</v>
      </c>
      <c r="DA869">
        <f>AL869</f>
        <v>1</v>
      </c>
      <c r="DB869">
        <f>ROUND(((ROUND(AT869*CZ869,2)*1.15)*1.1),6)</f>
        <v>0</v>
      </c>
      <c r="DC869">
        <f>ROUND(((ROUND(AT869*AG869,2)*1.15)*1.1),6)</f>
        <v>0</v>
      </c>
      <c r="DD869" t="s">
        <v>3</v>
      </c>
      <c r="DE869" t="s">
        <v>3</v>
      </c>
      <c r="DF869">
        <f t="shared" ref="DF869:DF878" si="431">ROUND(ROUND(AE869,2)*CX869,2)</f>
        <v>0</v>
      </c>
      <c r="DG869">
        <f t="shared" si="429"/>
        <v>0</v>
      </c>
      <c r="DH869">
        <f t="shared" si="430"/>
        <v>0</v>
      </c>
      <c r="DI869">
        <f t="shared" si="415"/>
        <v>0</v>
      </c>
      <c r="DJ869">
        <f>DI869</f>
        <v>0</v>
      </c>
      <c r="DK869">
        <v>0</v>
      </c>
      <c r="DL869" t="s">
        <v>3</v>
      </c>
      <c r="DM869">
        <v>0</v>
      </c>
      <c r="DN869" t="s">
        <v>3</v>
      </c>
      <c r="DO869">
        <v>0</v>
      </c>
    </row>
    <row r="870" spans="1:119" x14ac:dyDescent="0.2">
      <c r="A870">
        <f>ROW(Source!A375)</f>
        <v>375</v>
      </c>
      <c r="B870">
        <v>59204062</v>
      </c>
      <c r="C870">
        <v>60527333</v>
      </c>
      <c r="D870">
        <v>58340279</v>
      </c>
      <c r="E870">
        <v>1</v>
      </c>
      <c r="F870">
        <v>1</v>
      </c>
      <c r="G870">
        <v>1080</v>
      </c>
      <c r="H870">
        <v>2</v>
      </c>
      <c r="I870" t="s">
        <v>938</v>
      </c>
      <c r="J870" t="s">
        <v>939</v>
      </c>
      <c r="K870" t="s">
        <v>940</v>
      </c>
      <c r="L870">
        <v>1368</v>
      </c>
      <c r="N870">
        <v>1011</v>
      </c>
      <c r="O870" t="s">
        <v>865</v>
      </c>
      <c r="P870" t="s">
        <v>865</v>
      </c>
      <c r="Q870">
        <v>1</v>
      </c>
      <c r="W870">
        <v>0</v>
      </c>
      <c r="X870">
        <v>-2065404138</v>
      </c>
      <c r="Y870">
        <f>((AT870*1.25)*1.1)</f>
        <v>0.33</v>
      </c>
      <c r="AA870">
        <v>0</v>
      </c>
      <c r="AB870">
        <v>7.59</v>
      </c>
      <c r="AC870">
        <v>0</v>
      </c>
      <c r="AD870">
        <v>0</v>
      </c>
      <c r="AE870">
        <v>0</v>
      </c>
      <c r="AF870">
        <v>7.11</v>
      </c>
      <c r="AG870">
        <v>0</v>
      </c>
      <c r="AH870">
        <v>0</v>
      </c>
      <c r="AI870">
        <v>1</v>
      </c>
      <c r="AJ870">
        <v>1</v>
      </c>
      <c r="AK870">
        <v>1</v>
      </c>
      <c r="AL870">
        <v>1</v>
      </c>
      <c r="AM870">
        <v>-2</v>
      </c>
      <c r="AN870">
        <v>0</v>
      </c>
      <c r="AO870">
        <v>1</v>
      </c>
      <c r="AP870">
        <v>1</v>
      </c>
      <c r="AQ870">
        <v>0</v>
      </c>
      <c r="AR870">
        <v>0</v>
      </c>
      <c r="AS870" t="s">
        <v>3</v>
      </c>
      <c r="AT870">
        <v>0.24</v>
      </c>
      <c r="AU870" t="s">
        <v>866</v>
      </c>
      <c r="AV870">
        <v>0</v>
      </c>
      <c r="AW870">
        <v>2</v>
      </c>
      <c r="AX870">
        <v>60527341</v>
      </c>
      <c r="AY870">
        <v>1</v>
      </c>
      <c r="AZ870">
        <v>0</v>
      </c>
      <c r="BA870">
        <v>872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CV870">
        <v>0</v>
      </c>
      <c r="CW870">
        <f>ROUND(Y870*Source!I375*DO870,9)</f>
        <v>0</v>
      </c>
      <c r="CX870">
        <f>ROUND(Y870*Source!I375,9)</f>
        <v>15.51</v>
      </c>
      <c r="CY870">
        <f>AB870</f>
        <v>7.59</v>
      </c>
      <c r="CZ870">
        <f>AF870</f>
        <v>7.11</v>
      </c>
      <c r="DA870">
        <f>AJ870</f>
        <v>1</v>
      </c>
      <c r="DB870">
        <f>ROUND(((ROUND(AT870*CZ870,2)*1.25)*1.1),6)</f>
        <v>2.3512499999999998</v>
      </c>
      <c r="DC870">
        <f>ROUND(((ROUND(AT870*AG870,2)*1.25)*1.1),6)</f>
        <v>0</v>
      </c>
      <c r="DD870" t="s">
        <v>3</v>
      </c>
      <c r="DE870" t="s">
        <v>3</v>
      </c>
      <c r="DF870">
        <f t="shared" si="431"/>
        <v>0</v>
      </c>
      <c r="DG870">
        <f t="shared" si="429"/>
        <v>110.28</v>
      </c>
      <c r="DH870">
        <f t="shared" si="430"/>
        <v>0</v>
      </c>
      <c r="DI870">
        <f t="shared" si="415"/>
        <v>0</v>
      </c>
      <c r="DJ870">
        <f>DG870</f>
        <v>110.28</v>
      </c>
      <c r="DK870">
        <v>0</v>
      </c>
      <c r="DL870" t="s">
        <v>3</v>
      </c>
      <c r="DM870">
        <v>0</v>
      </c>
      <c r="DN870" t="s">
        <v>3</v>
      </c>
      <c r="DO870">
        <v>0</v>
      </c>
    </row>
    <row r="871" spans="1:119" x14ac:dyDescent="0.2">
      <c r="A871">
        <f>ROW(Source!A375)</f>
        <v>375</v>
      </c>
      <c r="B871">
        <v>59204062</v>
      </c>
      <c r="C871">
        <v>60527333</v>
      </c>
      <c r="D871">
        <v>58340578</v>
      </c>
      <c r="E871">
        <v>1</v>
      </c>
      <c r="F871">
        <v>1</v>
      </c>
      <c r="G871">
        <v>1080</v>
      </c>
      <c r="H871">
        <v>2</v>
      </c>
      <c r="I871" t="s">
        <v>862</v>
      </c>
      <c r="J871" t="s">
        <v>863</v>
      </c>
      <c r="K871" t="s">
        <v>864</v>
      </c>
      <c r="L871">
        <v>1368</v>
      </c>
      <c r="N871">
        <v>1011</v>
      </c>
      <c r="O871" t="s">
        <v>865</v>
      </c>
      <c r="P871" t="s">
        <v>865</v>
      </c>
      <c r="Q871">
        <v>1</v>
      </c>
      <c r="W871">
        <v>0</v>
      </c>
      <c r="X871">
        <v>-1985943078</v>
      </c>
      <c r="Y871">
        <f>((AT871*1.25)*1.1)</f>
        <v>4.4000000000000004E-2</v>
      </c>
      <c r="AA871">
        <v>0</v>
      </c>
      <c r="AB871">
        <v>88.67</v>
      </c>
      <c r="AC871">
        <v>13.47</v>
      </c>
      <c r="AD871">
        <v>0</v>
      </c>
      <c r="AE871">
        <v>0</v>
      </c>
      <c r="AF871">
        <v>83.1</v>
      </c>
      <c r="AG871">
        <v>12.62</v>
      </c>
      <c r="AH871">
        <v>0</v>
      </c>
      <c r="AI871">
        <v>1</v>
      </c>
      <c r="AJ871">
        <v>1</v>
      </c>
      <c r="AK871">
        <v>1</v>
      </c>
      <c r="AL871">
        <v>1</v>
      </c>
      <c r="AM871">
        <v>-2</v>
      </c>
      <c r="AN871">
        <v>0</v>
      </c>
      <c r="AO871">
        <v>1</v>
      </c>
      <c r="AP871">
        <v>1</v>
      </c>
      <c r="AQ871">
        <v>0</v>
      </c>
      <c r="AR871">
        <v>0</v>
      </c>
      <c r="AS871" t="s">
        <v>3</v>
      </c>
      <c r="AT871">
        <v>3.2000000000000001E-2</v>
      </c>
      <c r="AU871" t="s">
        <v>866</v>
      </c>
      <c r="AV871">
        <v>0</v>
      </c>
      <c r="AW871">
        <v>2</v>
      </c>
      <c r="AX871">
        <v>60527342</v>
      </c>
      <c r="AY871">
        <v>1</v>
      </c>
      <c r="AZ871">
        <v>0</v>
      </c>
      <c r="BA871">
        <v>873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CV871">
        <v>0</v>
      </c>
      <c r="CW871">
        <f>ROUND(Y871*Source!I375*DO871,9)</f>
        <v>26.09816</v>
      </c>
      <c r="CX871">
        <f>ROUND(Y871*Source!I375,9)</f>
        <v>2.0680000000000001</v>
      </c>
      <c r="CY871">
        <f>AB871</f>
        <v>88.67</v>
      </c>
      <c r="CZ871">
        <f>AF871</f>
        <v>83.1</v>
      </c>
      <c r="DA871">
        <f>AJ871</f>
        <v>1</v>
      </c>
      <c r="DB871">
        <f>ROUND(((ROUND(AT871*CZ871,2)*1.25)*1.1),6)</f>
        <v>3.6575000000000002</v>
      </c>
      <c r="DC871">
        <f>ROUND(((ROUND(AT871*AG871,2)*1.25)*1.1),6)</f>
        <v>0.55000000000000004</v>
      </c>
      <c r="DD871" t="s">
        <v>3</v>
      </c>
      <c r="DE871" t="s">
        <v>3</v>
      </c>
      <c r="DF871">
        <f t="shared" si="431"/>
        <v>0</v>
      </c>
      <c r="DG871">
        <f t="shared" si="429"/>
        <v>171.85</v>
      </c>
      <c r="DH871">
        <f t="shared" si="430"/>
        <v>26.1</v>
      </c>
      <c r="DI871">
        <f t="shared" si="415"/>
        <v>0</v>
      </c>
      <c r="DJ871">
        <f>DG871</f>
        <v>171.85</v>
      </c>
      <c r="DK871">
        <v>0</v>
      </c>
      <c r="DL871" t="s">
        <v>867</v>
      </c>
      <c r="DM871">
        <v>0</v>
      </c>
      <c r="DN871" t="s">
        <v>861</v>
      </c>
      <c r="DO871">
        <v>12.62</v>
      </c>
    </row>
    <row r="872" spans="1:119" x14ac:dyDescent="0.2">
      <c r="A872">
        <f>ROW(Source!A375)</f>
        <v>375</v>
      </c>
      <c r="B872">
        <v>59204062</v>
      </c>
      <c r="C872">
        <v>60527333</v>
      </c>
      <c r="D872">
        <v>58339814</v>
      </c>
      <c r="E872">
        <v>1</v>
      </c>
      <c r="F872">
        <v>1</v>
      </c>
      <c r="G872">
        <v>1080</v>
      </c>
      <c r="H872">
        <v>2</v>
      </c>
      <c r="I872" t="s">
        <v>874</v>
      </c>
      <c r="J872" t="s">
        <v>875</v>
      </c>
      <c r="K872" t="s">
        <v>876</v>
      </c>
      <c r="L872">
        <v>1368</v>
      </c>
      <c r="N872">
        <v>1011</v>
      </c>
      <c r="O872" t="s">
        <v>865</v>
      </c>
      <c r="P872" t="s">
        <v>865</v>
      </c>
      <c r="Q872">
        <v>1</v>
      </c>
      <c r="W872">
        <v>0</v>
      </c>
      <c r="X872">
        <v>1087580389</v>
      </c>
      <c r="Y872">
        <f>((AT872*1.25)*1.1)</f>
        <v>1.3750000000000001E-3</v>
      </c>
      <c r="AA872">
        <v>0</v>
      </c>
      <c r="AB872">
        <v>191.17</v>
      </c>
      <c r="AC872">
        <v>18.059999999999999</v>
      </c>
      <c r="AD872">
        <v>0</v>
      </c>
      <c r="AE872">
        <v>0</v>
      </c>
      <c r="AF872">
        <v>179.17</v>
      </c>
      <c r="AG872">
        <v>16.93</v>
      </c>
      <c r="AH872">
        <v>0</v>
      </c>
      <c r="AI872">
        <v>1</v>
      </c>
      <c r="AJ872">
        <v>1</v>
      </c>
      <c r="AK872">
        <v>1</v>
      </c>
      <c r="AL872">
        <v>1</v>
      </c>
      <c r="AM872">
        <v>-2</v>
      </c>
      <c r="AN872">
        <v>0</v>
      </c>
      <c r="AO872">
        <v>1</v>
      </c>
      <c r="AP872">
        <v>1</v>
      </c>
      <c r="AQ872">
        <v>0</v>
      </c>
      <c r="AR872">
        <v>0</v>
      </c>
      <c r="AS872" t="s">
        <v>3</v>
      </c>
      <c r="AT872">
        <v>1E-3</v>
      </c>
      <c r="AU872" t="s">
        <v>866</v>
      </c>
      <c r="AV872">
        <v>0</v>
      </c>
      <c r="AW872">
        <v>2</v>
      </c>
      <c r="AX872">
        <v>60527343</v>
      </c>
      <c r="AY872">
        <v>1</v>
      </c>
      <c r="AZ872">
        <v>0</v>
      </c>
      <c r="BA872">
        <v>874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CV872">
        <v>0</v>
      </c>
      <c r="CW872">
        <f>ROUND(Y872*Source!I375*DO872,9)</f>
        <v>1.09410125</v>
      </c>
      <c r="CX872">
        <f>ROUND(Y872*Source!I375,9)</f>
        <v>6.4625000000000002E-2</v>
      </c>
      <c r="CY872">
        <f>AB872</f>
        <v>191.17</v>
      </c>
      <c r="CZ872">
        <f>AF872</f>
        <v>179.17</v>
      </c>
      <c r="DA872">
        <f>AJ872</f>
        <v>1</v>
      </c>
      <c r="DB872">
        <f>ROUND(((ROUND(AT872*CZ872,2)*1.25)*1.1),6)</f>
        <v>0.2475</v>
      </c>
      <c r="DC872">
        <f>ROUND(((ROUND(AT872*AG872,2)*1.25)*1.1),6)</f>
        <v>2.75E-2</v>
      </c>
      <c r="DD872" t="s">
        <v>3</v>
      </c>
      <c r="DE872" t="s">
        <v>3</v>
      </c>
      <c r="DF872">
        <f t="shared" si="431"/>
        <v>0</v>
      </c>
      <c r="DG872">
        <f t="shared" si="429"/>
        <v>11.58</v>
      </c>
      <c r="DH872">
        <f t="shared" si="430"/>
        <v>1.0900000000000001</v>
      </c>
      <c r="DI872">
        <f t="shared" si="415"/>
        <v>0</v>
      </c>
      <c r="DJ872">
        <f>DG872</f>
        <v>11.58</v>
      </c>
      <c r="DK872">
        <v>0</v>
      </c>
      <c r="DL872" t="s">
        <v>867</v>
      </c>
      <c r="DM872">
        <v>0</v>
      </c>
      <c r="DN872" t="s">
        <v>861</v>
      </c>
      <c r="DO872">
        <v>16.93</v>
      </c>
    </row>
    <row r="873" spans="1:119" x14ac:dyDescent="0.2">
      <c r="A873">
        <f>ROW(Source!A375)</f>
        <v>375</v>
      </c>
      <c r="B873">
        <v>59204062</v>
      </c>
      <c r="C873">
        <v>60527333</v>
      </c>
      <c r="D873">
        <v>58309878</v>
      </c>
      <c r="E873">
        <v>1</v>
      </c>
      <c r="F873">
        <v>1</v>
      </c>
      <c r="G873">
        <v>1080</v>
      </c>
      <c r="H873">
        <v>3</v>
      </c>
      <c r="I873" t="s">
        <v>950</v>
      </c>
      <c r="J873" t="s">
        <v>951</v>
      </c>
      <c r="K873" t="s">
        <v>952</v>
      </c>
      <c r="L873">
        <v>1348</v>
      </c>
      <c r="N873">
        <v>1009</v>
      </c>
      <c r="O873" t="s">
        <v>900</v>
      </c>
      <c r="P873" t="s">
        <v>900</v>
      </c>
      <c r="Q873">
        <v>1000</v>
      </c>
      <c r="W873">
        <v>0</v>
      </c>
      <c r="X873">
        <v>-2039612599</v>
      </c>
      <c r="Y873">
        <f>AT873</f>
        <v>6.9999999999999994E-5</v>
      </c>
      <c r="AA873">
        <v>7185.82</v>
      </c>
      <c r="AB873">
        <v>0</v>
      </c>
      <c r="AC873">
        <v>0</v>
      </c>
      <c r="AD873">
        <v>0</v>
      </c>
      <c r="AE873">
        <v>7185.82</v>
      </c>
      <c r="AF873">
        <v>0</v>
      </c>
      <c r="AG873">
        <v>0</v>
      </c>
      <c r="AH873">
        <v>0</v>
      </c>
      <c r="AI873">
        <v>1</v>
      </c>
      <c r="AJ873">
        <v>1</v>
      </c>
      <c r="AK873">
        <v>1</v>
      </c>
      <c r="AL873">
        <v>1</v>
      </c>
      <c r="AM873">
        <v>-2</v>
      </c>
      <c r="AN873">
        <v>0</v>
      </c>
      <c r="AO873">
        <v>1</v>
      </c>
      <c r="AP873">
        <v>1</v>
      </c>
      <c r="AQ873">
        <v>0</v>
      </c>
      <c r="AR873">
        <v>0</v>
      </c>
      <c r="AS873" t="s">
        <v>3</v>
      </c>
      <c r="AT873">
        <v>6.9999999999999994E-5</v>
      </c>
      <c r="AU873" t="s">
        <v>3</v>
      </c>
      <c r="AV873">
        <v>0</v>
      </c>
      <c r="AW873">
        <v>2</v>
      </c>
      <c r="AX873">
        <v>60527344</v>
      </c>
      <c r="AY873">
        <v>1</v>
      </c>
      <c r="AZ873">
        <v>0</v>
      </c>
      <c r="BA873">
        <v>875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CV873">
        <v>0</v>
      </c>
      <c r="CW873">
        <v>0</v>
      </c>
      <c r="CX873">
        <f>ROUND(Y873*Source!I375,9)</f>
        <v>3.29E-3</v>
      </c>
      <c r="CY873">
        <f>AA873</f>
        <v>7185.82</v>
      </c>
      <c r="CZ873">
        <f>AE873</f>
        <v>7185.82</v>
      </c>
      <c r="DA873">
        <f>AI873</f>
        <v>1</v>
      </c>
      <c r="DB873">
        <f>ROUND(ROUND(AT873*CZ873,2),6)</f>
        <v>0.5</v>
      </c>
      <c r="DC873">
        <f>ROUND(ROUND(AT873*AG873,2),6)</f>
        <v>0</v>
      </c>
      <c r="DD873" t="s">
        <v>3</v>
      </c>
      <c r="DE873" t="s">
        <v>3</v>
      </c>
      <c r="DF873">
        <f t="shared" si="431"/>
        <v>23.64</v>
      </c>
      <c r="DG873">
        <f t="shared" si="429"/>
        <v>0</v>
      </c>
      <c r="DH873">
        <f t="shared" si="430"/>
        <v>0</v>
      </c>
      <c r="DI873">
        <f t="shared" si="415"/>
        <v>0</v>
      </c>
      <c r="DJ873">
        <f>DF873</f>
        <v>23.64</v>
      </c>
      <c r="DK873">
        <v>0</v>
      </c>
      <c r="DL873" t="s">
        <v>3</v>
      </c>
      <c r="DM873">
        <v>0</v>
      </c>
      <c r="DN873" t="s">
        <v>3</v>
      </c>
      <c r="DO873">
        <v>0</v>
      </c>
    </row>
    <row r="874" spans="1:119" x14ac:dyDescent="0.2">
      <c r="A874">
        <f>ROW(Source!A375)</f>
        <v>375</v>
      </c>
      <c r="B874">
        <v>59204062</v>
      </c>
      <c r="C874">
        <v>60527333</v>
      </c>
      <c r="D874">
        <v>58330442</v>
      </c>
      <c r="E874">
        <v>1</v>
      </c>
      <c r="F874">
        <v>1</v>
      </c>
      <c r="G874">
        <v>1080</v>
      </c>
      <c r="H874">
        <v>3</v>
      </c>
      <c r="I874" t="s">
        <v>259</v>
      </c>
      <c r="J874" t="s">
        <v>261</v>
      </c>
      <c r="K874" t="s">
        <v>260</v>
      </c>
      <c r="L874">
        <v>1354</v>
      </c>
      <c r="N874">
        <v>1010</v>
      </c>
      <c r="O874" t="s">
        <v>39</v>
      </c>
      <c r="P874" t="s">
        <v>39</v>
      </c>
      <c r="Q874">
        <v>1</v>
      </c>
      <c r="W874">
        <v>0</v>
      </c>
      <c r="X874">
        <v>-1292352847</v>
      </c>
      <c r="Y874">
        <f>AT874</f>
        <v>1</v>
      </c>
      <c r="AA874">
        <v>239.46</v>
      </c>
      <c r="AB874">
        <v>0</v>
      </c>
      <c r="AC874">
        <v>0</v>
      </c>
      <c r="AD874">
        <v>0</v>
      </c>
      <c r="AE874">
        <v>239.46</v>
      </c>
      <c r="AF874">
        <v>0</v>
      </c>
      <c r="AG874">
        <v>0</v>
      </c>
      <c r="AH874">
        <v>0</v>
      </c>
      <c r="AI874">
        <v>1</v>
      </c>
      <c r="AJ874">
        <v>1</v>
      </c>
      <c r="AK874">
        <v>1</v>
      </c>
      <c r="AL874">
        <v>1</v>
      </c>
      <c r="AM874">
        <v>0</v>
      </c>
      <c r="AN874">
        <v>0</v>
      </c>
      <c r="AO874">
        <v>0</v>
      </c>
      <c r="AP874">
        <v>1</v>
      </c>
      <c r="AQ874">
        <v>0</v>
      </c>
      <c r="AR874">
        <v>0</v>
      </c>
      <c r="AS874" t="s">
        <v>3</v>
      </c>
      <c r="AT874">
        <v>1</v>
      </c>
      <c r="AU874" t="s">
        <v>3</v>
      </c>
      <c r="AV874">
        <v>0</v>
      </c>
      <c r="AW874">
        <v>1</v>
      </c>
      <c r="AX874">
        <v>-1</v>
      </c>
      <c r="AY874">
        <v>0</v>
      </c>
      <c r="AZ874">
        <v>0</v>
      </c>
      <c r="BA874" t="s">
        <v>3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CV874">
        <v>0</v>
      </c>
      <c r="CW874">
        <v>0</v>
      </c>
      <c r="CX874">
        <f>ROUND(Y874*Source!I375,9)</f>
        <v>47</v>
      </c>
      <c r="CY874">
        <f>AA874</f>
        <v>239.46</v>
      </c>
      <c r="CZ874">
        <f>AE874</f>
        <v>239.46</v>
      </c>
      <c r="DA874">
        <f>AI874</f>
        <v>1</v>
      </c>
      <c r="DB874">
        <f>ROUND(ROUND(AT874*CZ874,2),6)</f>
        <v>239.46</v>
      </c>
      <c r="DC874">
        <f>ROUND(ROUND(AT874*AG874,2),6)</f>
        <v>0</v>
      </c>
      <c r="DD874" t="s">
        <v>3</v>
      </c>
      <c r="DE874" t="s">
        <v>3</v>
      </c>
      <c r="DF874">
        <f t="shared" si="431"/>
        <v>11254.62</v>
      </c>
      <c r="DG874">
        <f t="shared" si="429"/>
        <v>0</v>
      </c>
      <c r="DH874">
        <f t="shared" si="430"/>
        <v>0</v>
      </c>
      <c r="DI874">
        <f t="shared" si="415"/>
        <v>0</v>
      </c>
      <c r="DJ874">
        <f>DF874</f>
        <v>11254.62</v>
      </c>
      <c r="DK874">
        <v>0</v>
      </c>
      <c r="DL874" t="s">
        <v>3</v>
      </c>
      <c r="DM874">
        <v>0</v>
      </c>
      <c r="DN874" t="s">
        <v>3</v>
      </c>
      <c r="DO874">
        <v>0</v>
      </c>
    </row>
    <row r="875" spans="1:119" x14ac:dyDescent="0.2">
      <c r="A875">
        <f>ROW(Source!A376)</f>
        <v>376</v>
      </c>
      <c r="B875">
        <v>59204059</v>
      </c>
      <c r="C875">
        <v>60527333</v>
      </c>
      <c r="D875">
        <v>58266404</v>
      </c>
      <c r="E875">
        <v>1080</v>
      </c>
      <c r="F875">
        <v>1</v>
      </c>
      <c r="G875">
        <v>1080</v>
      </c>
      <c r="H875">
        <v>1</v>
      </c>
      <c r="I875" t="s">
        <v>859</v>
      </c>
      <c r="J875" t="s">
        <v>3</v>
      </c>
      <c r="K875" t="s">
        <v>860</v>
      </c>
      <c r="L875">
        <v>1191</v>
      </c>
      <c r="N875">
        <v>1013</v>
      </c>
      <c r="O875" t="s">
        <v>861</v>
      </c>
      <c r="P875" t="s">
        <v>861</v>
      </c>
      <c r="Q875">
        <v>1</v>
      </c>
      <c r="W875">
        <v>0</v>
      </c>
      <c r="X875">
        <v>476480486</v>
      </c>
      <c r="Y875">
        <f>((AT875*1.15)*1.1)</f>
        <v>0.94874999999999998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1</v>
      </c>
      <c r="AK875">
        <v>1</v>
      </c>
      <c r="AL875">
        <v>1</v>
      </c>
      <c r="AM875">
        <v>5</v>
      </c>
      <c r="AN875">
        <v>0</v>
      </c>
      <c r="AO875">
        <v>1</v>
      </c>
      <c r="AP875">
        <v>1</v>
      </c>
      <c r="AQ875">
        <v>0</v>
      </c>
      <c r="AR875">
        <v>0</v>
      </c>
      <c r="AS875" t="s">
        <v>3</v>
      </c>
      <c r="AT875">
        <v>0.75</v>
      </c>
      <c r="AU875" t="s">
        <v>26</v>
      </c>
      <c r="AV875">
        <v>1</v>
      </c>
      <c r="AW875">
        <v>2</v>
      </c>
      <c r="AX875">
        <v>60527340</v>
      </c>
      <c r="AY875">
        <v>1</v>
      </c>
      <c r="AZ875">
        <v>0</v>
      </c>
      <c r="BA875">
        <v>877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CU875">
        <f>ROUND(AT875*Source!I376*AH875*AL875,2)</f>
        <v>0</v>
      </c>
      <c r="CV875">
        <f>ROUND(Y875*Source!I376,9)</f>
        <v>44.591250000000002</v>
      </c>
      <c r="CW875">
        <v>0</v>
      </c>
      <c r="CX875">
        <f>ROUND(Y875*Source!I376,9)</f>
        <v>44.591250000000002</v>
      </c>
      <c r="CY875">
        <f>AD875</f>
        <v>0</v>
      </c>
      <c r="CZ875">
        <f>AH875</f>
        <v>0</v>
      </c>
      <c r="DA875">
        <f>AL875</f>
        <v>1</v>
      </c>
      <c r="DB875">
        <f>ROUND(((ROUND(AT875*CZ875,2)*1.15)*1.1),6)</f>
        <v>0</v>
      </c>
      <c r="DC875">
        <f>ROUND(((ROUND(AT875*AG875,2)*1.15)*1.1),6)</f>
        <v>0</v>
      </c>
      <c r="DD875" t="s">
        <v>3</v>
      </c>
      <c r="DE875" t="s">
        <v>3</v>
      </c>
      <c r="DF875">
        <f t="shared" si="431"/>
        <v>0</v>
      </c>
      <c r="DG875">
        <f t="shared" si="429"/>
        <v>0</v>
      </c>
      <c r="DH875">
        <f t="shared" si="430"/>
        <v>0</v>
      </c>
      <c r="DI875">
        <f t="shared" si="415"/>
        <v>0</v>
      </c>
      <c r="DJ875">
        <f>DI875</f>
        <v>0</v>
      </c>
      <c r="DK875">
        <v>0</v>
      </c>
      <c r="DL875" t="s">
        <v>3</v>
      </c>
      <c r="DM875">
        <v>0</v>
      </c>
      <c r="DN875" t="s">
        <v>3</v>
      </c>
      <c r="DO875">
        <v>0</v>
      </c>
    </row>
    <row r="876" spans="1:119" x14ac:dyDescent="0.2">
      <c r="A876">
        <f>ROW(Source!A376)</f>
        <v>376</v>
      </c>
      <c r="B876">
        <v>59204059</v>
      </c>
      <c r="C876">
        <v>60527333</v>
      </c>
      <c r="D876">
        <v>58340279</v>
      </c>
      <c r="E876">
        <v>1</v>
      </c>
      <c r="F876">
        <v>1</v>
      </c>
      <c r="G876">
        <v>1080</v>
      </c>
      <c r="H876">
        <v>2</v>
      </c>
      <c r="I876" t="s">
        <v>938</v>
      </c>
      <c r="J876" t="s">
        <v>939</v>
      </c>
      <c r="K876" t="s">
        <v>940</v>
      </c>
      <c r="L876">
        <v>1368</v>
      </c>
      <c r="N876">
        <v>1011</v>
      </c>
      <c r="O876" t="s">
        <v>865</v>
      </c>
      <c r="P876" t="s">
        <v>865</v>
      </c>
      <c r="Q876">
        <v>1</v>
      </c>
      <c r="W876">
        <v>0</v>
      </c>
      <c r="X876">
        <v>-2065404138</v>
      </c>
      <c r="Y876">
        <f>((AT876*1.25)*1.1)</f>
        <v>0.33</v>
      </c>
      <c r="AA876">
        <v>0</v>
      </c>
      <c r="AB876">
        <v>87.47</v>
      </c>
      <c r="AC876">
        <v>0</v>
      </c>
      <c r="AD876">
        <v>0</v>
      </c>
      <c r="AE876">
        <v>0</v>
      </c>
      <c r="AF876">
        <v>7.11</v>
      </c>
      <c r="AG876">
        <v>0</v>
      </c>
      <c r="AH876">
        <v>0</v>
      </c>
      <c r="AI876">
        <v>1</v>
      </c>
      <c r="AJ876">
        <v>11.53</v>
      </c>
      <c r="AK876">
        <v>54.99</v>
      </c>
      <c r="AL876">
        <v>1</v>
      </c>
      <c r="AM876">
        <v>2</v>
      </c>
      <c r="AN876">
        <v>0</v>
      </c>
      <c r="AO876">
        <v>1</v>
      </c>
      <c r="AP876">
        <v>1</v>
      </c>
      <c r="AQ876">
        <v>0</v>
      </c>
      <c r="AR876">
        <v>0</v>
      </c>
      <c r="AS876" t="s">
        <v>3</v>
      </c>
      <c r="AT876">
        <v>0.24</v>
      </c>
      <c r="AU876" t="s">
        <v>866</v>
      </c>
      <c r="AV876">
        <v>0</v>
      </c>
      <c r="AW876">
        <v>2</v>
      </c>
      <c r="AX876">
        <v>60527341</v>
      </c>
      <c r="AY876">
        <v>1</v>
      </c>
      <c r="AZ876">
        <v>0</v>
      </c>
      <c r="BA876">
        <v>878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CV876">
        <v>0</v>
      </c>
      <c r="CW876">
        <f>ROUND(Y876*Source!I376*DO876,9)</f>
        <v>0</v>
      </c>
      <c r="CX876">
        <f>ROUND(Y876*Source!I376,9)</f>
        <v>15.51</v>
      </c>
      <c r="CY876">
        <f>AB876</f>
        <v>87.47</v>
      </c>
      <c r="CZ876">
        <f>AF876</f>
        <v>7.11</v>
      </c>
      <c r="DA876">
        <f>AJ876</f>
        <v>11.53</v>
      </c>
      <c r="DB876">
        <f>ROUND(((ROUND(AT876*CZ876,2)*1.25)*1.1),6)</f>
        <v>2.3512499999999998</v>
      </c>
      <c r="DC876">
        <f>ROUND(((ROUND(AT876*AG876,2)*1.25)*1.1),6)</f>
        <v>0</v>
      </c>
      <c r="DD876" t="s">
        <v>3</v>
      </c>
      <c r="DE876" t="s">
        <v>3</v>
      </c>
      <c r="DF876">
        <f t="shared" si="431"/>
        <v>0</v>
      </c>
      <c r="DG876">
        <f>ROUND(ROUND(AF876*AJ876,2)*CX876,2)</f>
        <v>1271.51</v>
      </c>
      <c r="DH876">
        <f>ROUND(ROUND(AG876*AK876,2)*CX876,2)</f>
        <v>0</v>
      </c>
      <c r="DI876">
        <f t="shared" si="415"/>
        <v>0</v>
      </c>
      <c r="DJ876">
        <f>DG876</f>
        <v>1271.51</v>
      </c>
      <c r="DK876">
        <v>0</v>
      </c>
      <c r="DL876" t="s">
        <v>3</v>
      </c>
      <c r="DM876">
        <v>0</v>
      </c>
      <c r="DN876" t="s">
        <v>3</v>
      </c>
      <c r="DO876">
        <v>0</v>
      </c>
    </row>
    <row r="877" spans="1:119" x14ac:dyDescent="0.2">
      <c r="A877">
        <f>ROW(Source!A376)</f>
        <v>376</v>
      </c>
      <c r="B877">
        <v>59204059</v>
      </c>
      <c r="C877">
        <v>60527333</v>
      </c>
      <c r="D877">
        <v>58340578</v>
      </c>
      <c r="E877">
        <v>1</v>
      </c>
      <c r="F877">
        <v>1</v>
      </c>
      <c r="G877">
        <v>1080</v>
      </c>
      <c r="H877">
        <v>2</v>
      </c>
      <c r="I877" t="s">
        <v>862</v>
      </c>
      <c r="J877" t="s">
        <v>863</v>
      </c>
      <c r="K877" t="s">
        <v>864</v>
      </c>
      <c r="L877">
        <v>1368</v>
      </c>
      <c r="N877">
        <v>1011</v>
      </c>
      <c r="O877" t="s">
        <v>865</v>
      </c>
      <c r="P877" t="s">
        <v>865</v>
      </c>
      <c r="Q877">
        <v>1</v>
      </c>
      <c r="W877">
        <v>0</v>
      </c>
      <c r="X877">
        <v>-1985943078</v>
      </c>
      <c r="Y877">
        <f>((AT877*1.25)*1.1)</f>
        <v>4.4000000000000004E-2</v>
      </c>
      <c r="AA877">
        <v>0</v>
      </c>
      <c r="AB877">
        <v>1445.28</v>
      </c>
      <c r="AC877">
        <v>740.47</v>
      </c>
      <c r="AD877">
        <v>0</v>
      </c>
      <c r="AE877">
        <v>0</v>
      </c>
      <c r="AF877">
        <v>83.1</v>
      </c>
      <c r="AG877">
        <v>12.62</v>
      </c>
      <c r="AH877">
        <v>0</v>
      </c>
      <c r="AI877">
        <v>1</v>
      </c>
      <c r="AJ877">
        <v>16.3</v>
      </c>
      <c r="AK877">
        <v>54.99</v>
      </c>
      <c r="AL877">
        <v>1</v>
      </c>
      <c r="AM877">
        <v>2</v>
      </c>
      <c r="AN877">
        <v>0</v>
      </c>
      <c r="AO877">
        <v>1</v>
      </c>
      <c r="AP877">
        <v>1</v>
      </c>
      <c r="AQ877">
        <v>0</v>
      </c>
      <c r="AR877">
        <v>0</v>
      </c>
      <c r="AS877" t="s">
        <v>3</v>
      </c>
      <c r="AT877">
        <v>3.2000000000000001E-2</v>
      </c>
      <c r="AU877" t="s">
        <v>866</v>
      </c>
      <c r="AV877">
        <v>0</v>
      </c>
      <c r="AW877">
        <v>2</v>
      </c>
      <c r="AX877">
        <v>60527342</v>
      </c>
      <c r="AY877">
        <v>1</v>
      </c>
      <c r="AZ877">
        <v>0</v>
      </c>
      <c r="BA877">
        <v>879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CV877">
        <v>0</v>
      </c>
      <c r="CW877">
        <f>ROUND(Y877*Source!I376*DO877,9)</f>
        <v>26.09816</v>
      </c>
      <c r="CX877">
        <f>ROUND(Y877*Source!I376,9)</f>
        <v>2.0680000000000001</v>
      </c>
      <c r="CY877">
        <f>AB877</f>
        <v>1445.28</v>
      </c>
      <c r="CZ877">
        <f>AF877</f>
        <v>83.1</v>
      </c>
      <c r="DA877">
        <f>AJ877</f>
        <v>16.3</v>
      </c>
      <c r="DB877">
        <f>ROUND(((ROUND(AT877*CZ877,2)*1.25)*1.1),6)</f>
        <v>3.6575000000000002</v>
      </c>
      <c r="DC877">
        <f>ROUND(((ROUND(AT877*AG877,2)*1.25)*1.1),6)</f>
        <v>0.55000000000000004</v>
      </c>
      <c r="DD877" t="s">
        <v>3</v>
      </c>
      <c r="DE877" t="s">
        <v>3</v>
      </c>
      <c r="DF877">
        <f t="shared" si="431"/>
        <v>0</v>
      </c>
      <c r="DG877">
        <f>ROUND(ROUND(AF877*AJ877,2)*CX877,2)</f>
        <v>2801.17</v>
      </c>
      <c r="DH877">
        <f>ROUND(ROUND(AG877*AK877,2)*CX877,2)</f>
        <v>1435.13</v>
      </c>
      <c r="DI877">
        <f t="shared" si="415"/>
        <v>0</v>
      </c>
      <c r="DJ877">
        <f>DG877</f>
        <v>2801.17</v>
      </c>
      <c r="DK877">
        <v>0</v>
      </c>
      <c r="DL877" t="s">
        <v>867</v>
      </c>
      <c r="DM877">
        <v>0</v>
      </c>
      <c r="DN877" t="s">
        <v>861</v>
      </c>
      <c r="DO877">
        <v>12.62</v>
      </c>
    </row>
    <row r="878" spans="1:119" x14ac:dyDescent="0.2">
      <c r="A878">
        <f>ROW(Source!A376)</f>
        <v>376</v>
      </c>
      <c r="B878">
        <v>59204059</v>
      </c>
      <c r="C878">
        <v>60527333</v>
      </c>
      <c r="D878">
        <v>58339814</v>
      </c>
      <c r="E878">
        <v>1</v>
      </c>
      <c r="F878">
        <v>1</v>
      </c>
      <c r="G878">
        <v>1080</v>
      </c>
      <c r="H878">
        <v>2</v>
      </c>
      <c r="I878" t="s">
        <v>874</v>
      </c>
      <c r="J878" t="s">
        <v>875</v>
      </c>
      <c r="K878" t="s">
        <v>876</v>
      </c>
      <c r="L878">
        <v>1368</v>
      </c>
      <c r="N878">
        <v>1011</v>
      </c>
      <c r="O878" t="s">
        <v>865</v>
      </c>
      <c r="P878" t="s">
        <v>865</v>
      </c>
      <c r="Q878">
        <v>1</v>
      </c>
      <c r="W878">
        <v>0</v>
      </c>
      <c r="X878">
        <v>1087580389</v>
      </c>
      <c r="Y878">
        <f>((AT878*1.25)*1.1)</f>
        <v>1.3750000000000001E-3</v>
      </c>
      <c r="AA878">
        <v>0</v>
      </c>
      <c r="AB878">
        <v>2628.65</v>
      </c>
      <c r="AC878">
        <v>993.36</v>
      </c>
      <c r="AD878">
        <v>0</v>
      </c>
      <c r="AE878">
        <v>0</v>
      </c>
      <c r="AF878">
        <v>179.17</v>
      </c>
      <c r="AG878">
        <v>16.93</v>
      </c>
      <c r="AH878">
        <v>0</v>
      </c>
      <c r="AI878">
        <v>1</v>
      </c>
      <c r="AJ878">
        <v>13.75</v>
      </c>
      <c r="AK878">
        <v>54.99</v>
      </c>
      <c r="AL878">
        <v>1</v>
      </c>
      <c r="AM878">
        <v>2</v>
      </c>
      <c r="AN878">
        <v>0</v>
      </c>
      <c r="AO878">
        <v>1</v>
      </c>
      <c r="AP878">
        <v>1</v>
      </c>
      <c r="AQ878">
        <v>0</v>
      </c>
      <c r="AR878">
        <v>0</v>
      </c>
      <c r="AS878" t="s">
        <v>3</v>
      </c>
      <c r="AT878">
        <v>1E-3</v>
      </c>
      <c r="AU878" t="s">
        <v>866</v>
      </c>
      <c r="AV878">
        <v>0</v>
      </c>
      <c r="AW878">
        <v>2</v>
      </c>
      <c r="AX878">
        <v>60527343</v>
      </c>
      <c r="AY878">
        <v>1</v>
      </c>
      <c r="AZ878">
        <v>0</v>
      </c>
      <c r="BA878">
        <v>880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CV878">
        <v>0</v>
      </c>
      <c r="CW878">
        <f>ROUND(Y878*Source!I376*DO878,9)</f>
        <v>1.09410125</v>
      </c>
      <c r="CX878">
        <f>ROUND(Y878*Source!I376,9)</f>
        <v>6.4625000000000002E-2</v>
      </c>
      <c r="CY878">
        <f>AB878</f>
        <v>2628.65</v>
      </c>
      <c r="CZ878">
        <f>AF878</f>
        <v>179.17</v>
      </c>
      <c r="DA878">
        <f>AJ878</f>
        <v>13.75</v>
      </c>
      <c r="DB878">
        <f>ROUND(((ROUND(AT878*CZ878,2)*1.25)*1.1),6)</f>
        <v>0.2475</v>
      </c>
      <c r="DC878">
        <f>ROUND(((ROUND(AT878*AG878,2)*1.25)*1.1),6)</f>
        <v>2.75E-2</v>
      </c>
      <c r="DD878" t="s">
        <v>3</v>
      </c>
      <c r="DE878" t="s">
        <v>3</v>
      </c>
      <c r="DF878">
        <f t="shared" si="431"/>
        <v>0</v>
      </c>
      <c r="DG878">
        <f>ROUND(ROUND(AF878*AJ878,2)*CX878,2)</f>
        <v>159.21</v>
      </c>
      <c r="DH878">
        <f>ROUND(ROUND(AG878*AK878,2)*CX878,2)</f>
        <v>60.16</v>
      </c>
      <c r="DI878">
        <f t="shared" si="415"/>
        <v>0</v>
      </c>
      <c r="DJ878">
        <f>DG878</f>
        <v>159.21</v>
      </c>
      <c r="DK878">
        <v>0</v>
      </c>
      <c r="DL878" t="s">
        <v>867</v>
      </c>
      <c r="DM878">
        <v>0</v>
      </c>
      <c r="DN878" t="s">
        <v>861</v>
      </c>
      <c r="DO878">
        <v>16.93</v>
      </c>
    </row>
    <row r="879" spans="1:119" x14ac:dyDescent="0.2">
      <c r="A879">
        <f>ROW(Source!A376)</f>
        <v>376</v>
      </c>
      <c r="B879">
        <v>59204059</v>
      </c>
      <c r="C879">
        <v>60527333</v>
      </c>
      <c r="D879">
        <v>58309878</v>
      </c>
      <c r="E879">
        <v>1</v>
      </c>
      <c r="F879">
        <v>1</v>
      </c>
      <c r="G879">
        <v>1080</v>
      </c>
      <c r="H879">
        <v>3</v>
      </c>
      <c r="I879" t="s">
        <v>950</v>
      </c>
      <c r="J879" t="s">
        <v>951</v>
      </c>
      <c r="K879" t="s">
        <v>952</v>
      </c>
      <c r="L879">
        <v>1348</v>
      </c>
      <c r="N879">
        <v>1009</v>
      </c>
      <c r="O879" t="s">
        <v>900</v>
      </c>
      <c r="P879" t="s">
        <v>900</v>
      </c>
      <c r="Q879">
        <v>1000</v>
      </c>
      <c r="W879">
        <v>0</v>
      </c>
      <c r="X879">
        <v>-2039612599</v>
      </c>
      <c r="Y879">
        <f>AT879</f>
        <v>6.9999999999999994E-5</v>
      </c>
      <c r="AA879">
        <v>93559.38</v>
      </c>
      <c r="AB879">
        <v>0</v>
      </c>
      <c r="AC879">
        <v>0</v>
      </c>
      <c r="AD879">
        <v>0</v>
      </c>
      <c r="AE879">
        <v>7185.82</v>
      </c>
      <c r="AF879">
        <v>0</v>
      </c>
      <c r="AG879">
        <v>0</v>
      </c>
      <c r="AH879">
        <v>0</v>
      </c>
      <c r="AI879">
        <v>13.02</v>
      </c>
      <c r="AJ879">
        <v>1</v>
      </c>
      <c r="AK879">
        <v>1</v>
      </c>
      <c r="AL879">
        <v>1</v>
      </c>
      <c r="AM879">
        <v>2</v>
      </c>
      <c r="AN879">
        <v>0</v>
      </c>
      <c r="AO879">
        <v>1</v>
      </c>
      <c r="AP879">
        <v>1</v>
      </c>
      <c r="AQ879">
        <v>0</v>
      </c>
      <c r="AR879">
        <v>0</v>
      </c>
      <c r="AS879" t="s">
        <v>3</v>
      </c>
      <c r="AT879">
        <v>6.9999999999999994E-5</v>
      </c>
      <c r="AU879" t="s">
        <v>3</v>
      </c>
      <c r="AV879">
        <v>0</v>
      </c>
      <c r="AW879">
        <v>2</v>
      </c>
      <c r="AX879">
        <v>60527344</v>
      </c>
      <c r="AY879">
        <v>1</v>
      </c>
      <c r="AZ879">
        <v>0</v>
      </c>
      <c r="BA879">
        <v>881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CV879">
        <v>0</v>
      </c>
      <c r="CW879">
        <v>0</v>
      </c>
      <c r="CX879">
        <f>ROUND(Y879*Source!I376,9)</f>
        <v>3.29E-3</v>
      </c>
      <c r="CY879">
        <f>AA879</f>
        <v>93559.38</v>
      </c>
      <c r="CZ879">
        <f>AE879</f>
        <v>7185.82</v>
      </c>
      <c r="DA879">
        <f>AI879</f>
        <v>13.02</v>
      </c>
      <c r="DB879">
        <f>ROUND(ROUND(AT879*CZ879,2),6)</f>
        <v>0.5</v>
      </c>
      <c r="DC879">
        <f>ROUND(ROUND(AT879*AG879,2),6)</f>
        <v>0</v>
      </c>
      <c r="DD879" t="s">
        <v>3</v>
      </c>
      <c r="DE879" t="s">
        <v>3</v>
      </c>
      <c r="DF879">
        <f>ROUND(ROUND(AE879*AI879,2)*CX879,2)</f>
        <v>307.81</v>
      </c>
      <c r="DG879">
        <f t="shared" ref="DG879:DG896" si="432">ROUND(ROUND(AF879,2)*CX879,2)</f>
        <v>0</v>
      </c>
      <c r="DH879">
        <f t="shared" ref="DH879:DH896" si="433">ROUND(ROUND(AG879,2)*CX879,2)</f>
        <v>0</v>
      </c>
      <c r="DI879">
        <f t="shared" si="415"/>
        <v>0</v>
      </c>
      <c r="DJ879">
        <f>DF879</f>
        <v>307.81</v>
      </c>
      <c r="DK879">
        <v>0</v>
      </c>
      <c r="DL879" t="s">
        <v>3</v>
      </c>
      <c r="DM879">
        <v>0</v>
      </c>
      <c r="DN879" t="s">
        <v>3</v>
      </c>
      <c r="DO879">
        <v>0</v>
      </c>
    </row>
    <row r="880" spans="1:119" x14ac:dyDescent="0.2">
      <c r="A880">
        <f>ROW(Source!A376)</f>
        <v>376</v>
      </c>
      <c r="B880">
        <v>59204059</v>
      </c>
      <c r="C880">
        <v>60527333</v>
      </c>
      <c r="D880">
        <v>58330442</v>
      </c>
      <c r="E880">
        <v>1</v>
      </c>
      <c r="F880">
        <v>1</v>
      </c>
      <c r="G880">
        <v>1080</v>
      </c>
      <c r="H880">
        <v>3</v>
      </c>
      <c r="I880" t="s">
        <v>259</v>
      </c>
      <c r="J880" t="s">
        <v>261</v>
      </c>
      <c r="K880" t="s">
        <v>260</v>
      </c>
      <c r="L880">
        <v>1354</v>
      </c>
      <c r="N880">
        <v>1010</v>
      </c>
      <c r="O880" t="s">
        <v>39</v>
      </c>
      <c r="P880" t="s">
        <v>39</v>
      </c>
      <c r="Q880">
        <v>1</v>
      </c>
      <c r="W880">
        <v>0</v>
      </c>
      <c r="X880">
        <v>-1292352847</v>
      </c>
      <c r="Y880">
        <f>AT880</f>
        <v>1</v>
      </c>
      <c r="AA880">
        <v>198.75</v>
      </c>
      <c r="AB880">
        <v>0</v>
      </c>
      <c r="AC880">
        <v>0</v>
      </c>
      <c r="AD880">
        <v>0</v>
      </c>
      <c r="AE880">
        <v>239.46</v>
      </c>
      <c r="AF880">
        <v>0</v>
      </c>
      <c r="AG880">
        <v>0</v>
      </c>
      <c r="AH880">
        <v>0</v>
      </c>
      <c r="AI880">
        <v>0.83</v>
      </c>
      <c r="AJ880">
        <v>1</v>
      </c>
      <c r="AK880">
        <v>1</v>
      </c>
      <c r="AL880">
        <v>1</v>
      </c>
      <c r="AM880">
        <v>0</v>
      </c>
      <c r="AN880">
        <v>0</v>
      </c>
      <c r="AO880">
        <v>0</v>
      </c>
      <c r="AP880">
        <v>1</v>
      </c>
      <c r="AQ880">
        <v>0</v>
      </c>
      <c r="AR880">
        <v>0</v>
      </c>
      <c r="AS880" t="s">
        <v>3</v>
      </c>
      <c r="AT880">
        <v>1</v>
      </c>
      <c r="AU880" t="s">
        <v>3</v>
      </c>
      <c r="AV880">
        <v>0</v>
      </c>
      <c r="AW880">
        <v>1</v>
      </c>
      <c r="AX880">
        <v>-1</v>
      </c>
      <c r="AY880">
        <v>0</v>
      </c>
      <c r="AZ880">
        <v>0</v>
      </c>
      <c r="BA880" t="s">
        <v>3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CV880">
        <v>0</v>
      </c>
      <c r="CW880">
        <v>0</v>
      </c>
      <c r="CX880">
        <f>ROUND(Y880*Source!I376,9)</f>
        <v>47</v>
      </c>
      <c r="CY880">
        <f>AA880</f>
        <v>198.75</v>
      </c>
      <c r="CZ880">
        <f>AE880</f>
        <v>239.46</v>
      </c>
      <c r="DA880">
        <f>AI880</f>
        <v>0.83</v>
      </c>
      <c r="DB880">
        <f>ROUND(ROUND(AT880*CZ880,2),6)</f>
        <v>239.46</v>
      </c>
      <c r="DC880">
        <f>ROUND(ROUND(AT880*AG880,2),6)</f>
        <v>0</v>
      </c>
      <c r="DD880" t="s">
        <v>3</v>
      </c>
      <c r="DE880" t="s">
        <v>3</v>
      </c>
      <c r="DF880">
        <f>ROUND(ROUND(AE880*AI880,2)*CX880,2)</f>
        <v>9341.25</v>
      </c>
      <c r="DG880">
        <f t="shared" si="432"/>
        <v>0</v>
      </c>
      <c r="DH880">
        <f t="shared" si="433"/>
        <v>0</v>
      </c>
      <c r="DI880">
        <f t="shared" si="415"/>
        <v>0</v>
      </c>
      <c r="DJ880">
        <f>DF880</f>
        <v>9341.25</v>
      </c>
      <c r="DK880">
        <v>0</v>
      </c>
      <c r="DL880" t="s">
        <v>3</v>
      </c>
      <c r="DM880">
        <v>0</v>
      </c>
      <c r="DN880" t="s">
        <v>3</v>
      </c>
      <c r="DO880">
        <v>0</v>
      </c>
    </row>
    <row r="881" spans="1:119" x14ac:dyDescent="0.2">
      <c r="A881">
        <f>ROW(Source!A379)</f>
        <v>379</v>
      </c>
      <c r="B881">
        <v>59204062</v>
      </c>
      <c r="C881">
        <v>60527347</v>
      </c>
      <c r="D881">
        <v>58266404</v>
      </c>
      <c r="E881">
        <v>1080</v>
      </c>
      <c r="F881">
        <v>1</v>
      </c>
      <c r="G881">
        <v>1080</v>
      </c>
      <c r="H881">
        <v>1</v>
      </c>
      <c r="I881" t="s">
        <v>859</v>
      </c>
      <c r="J881" t="s">
        <v>3</v>
      </c>
      <c r="K881" t="s">
        <v>860</v>
      </c>
      <c r="L881">
        <v>1191</v>
      </c>
      <c r="N881">
        <v>1013</v>
      </c>
      <c r="O881" t="s">
        <v>861</v>
      </c>
      <c r="P881" t="s">
        <v>861</v>
      </c>
      <c r="Q881">
        <v>1</v>
      </c>
      <c r="W881">
        <v>0</v>
      </c>
      <c r="X881">
        <v>476480486</v>
      </c>
      <c r="Y881">
        <f>(AT881*1.1)</f>
        <v>0.33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1</v>
      </c>
      <c r="AK881">
        <v>1</v>
      </c>
      <c r="AL881">
        <v>1</v>
      </c>
      <c r="AM881">
        <v>-2</v>
      </c>
      <c r="AN881">
        <v>0</v>
      </c>
      <c r="AO881">
        <v>1</v>
      </c>
      <c r="AP881">
        <v>1</v>
      </c>
      <c r="AQ881">
        <v>0</v>
      </c>
      <c r="AR881">
        <v>0</v>
      </c>
      <c r="AS881" t="s">
        <v>3</v>
      </c>
      <c r="AT881">
        <v>0.3</v>
      </c>
      <c r="AU881" t="s">
        <v>266</v>
      </c>
      <c r="AV881">
        <v>1</v>
      </c>
      <c r="AW881">
        <v>2</v>
      </c>
      <c r="AX881">
        <v>60527352</v>
      </c>
      <c r="AY881">
        <v>1</v>
      </c>
      <c r="AZ881">
        <v>0</v>
      </c>
      <c r="BA881">
        <v>883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CU881">
        <f>ROUND(AT881*Source!I379*AH881*AL881,2)</f>
        <v>0</v>
      </c>
      <c r="CV881">
        <f>ROUND(Y881*Source!I379,9)</f>
        <v>15.51</v>
      </c>
      <c r="CW881">
        <v>0</v>
      </c>
      <c r="CX881">
        <f>ROUND(Y881*Source!I379,9)</f>
        <v>15.51</v>
      </c>
      <c r="CY881">
        <f>AD881</f>
        <v>0</v>
      </c>
      <c r="CZ881">
        <f>AH881</f>
        <v>0</v>
      </c>
      <c r="DA881">
        <f>AL881</f>
        <v>1</v>
      </c>
      <c r="DB881">
        <f>ROUND((ROUND(AT881*CZ881,2)*1.1),6)</f>
        <v>0</v>
      </c>
      <c r="DC881">
        <f>ROUND((ROUND(AT881*AG881,2)*1.1),6)</f>
        <v>0</v>
      </c>
      <c r="DD881" t="s">
        <v>3</v>
      </c>
      <c r="DE881" t="s">
        <v>3</v>
      </c>
      <c r="DF881">
        <f>ROUND(ROUND(AE881,2)*CX881,2)</f>
        <v>0</v>
      </c>
      <c r="DG881">
        <f t="shared" si="432"/>
        <v>0</v>
      </c>
      <c r="DH881">
        <f t="shared" si="433"/>
        <v>0</v>
      </c>
      <c r="DI881">
        <f t="shared" si="415"/>
        <v>0</v>
      </c>
      <c r="DJ881">
        <f>DI881</f>
        <v>0</v>
      </c>
      <c r="DK881">
        <v>0</v>
      </c>
      <c r="DL881" t="s">
        <v>3</v>
      </c>
      <c r="DM881">
        <v>0</v>
      </c>
      <c r="DN881" t="s">
        <v>3</v>
      </c>
      <c r="DO881">
        <v>0</v>
      </c>
    </row>
    <row r="882" spans="1:119" x14ac:dyDescent="0.2">
      <c r="A882">
        <f>ROW(Source!A379)</f>
        <v>379</v>
      </c>
      <c r="B882">
        <v>59204062</v>
      </c>
      <c r="C882">
        <v>60527347</v>
      </c>
      <c r="D882">
        <v>58330407</v>
      </c>
      <c r="E882">
        <v>1</v>
      </c>
      <c r="F882">
        <v>1</v>
      </c>
      <c r="G882">
        <v>1080</v>
      </c>
      <c r="H882">
        <v>3</v>
      </c>
      <c r="I882" t="s">
        <v>947</v>
      </c>
      <c r="J882" t="s">
        <v>948</v>
      </c>
      <c r="K882" t="s">
        <v>949</v>
      </c>
      <c r="L882">
        <v>1346</v>
      </c>
      <c r="N882">
        <v>1009</v>
      </c>
      <c r="O882" t="s">
        <v>880</v>
      </c>
      <c r="P882" t="s">
        <v>880</v>
      </c>
      <c r="Q882">
        <v>1</v>
      </c>
      <c r="W882">
        <v>0</v>
      </c>
      <c r="X882">
        <v>883542614</v>
      </c>
      <c r="Y882">
        <f>(AT882*1)</f>
        <v>4.2000000000000003E-2</v>
      </c>
      <c r="AA882">
        <v>19.28</v>
      </c>
      <c r="AB882">
        <v>0</v>
      </c>
      <c r="AC882">
        <v>0</v>
      </c>
      <c r="AD882">
        <v>0</v>
      </c>
      <c r="AE882">
        <v>19.28</v>
      </c>
      <c r="AF882">
        <v>0</v>
      </c>
      <c r="AG882">
        <v>0</v>
      </c>
      <c r="AH882">
        <v>0</v>
      </c>
      <c r="AI882">
        <v>1</v>
      </c>
      <c r="AJ882">
        <v>1</v>
      </c>
      <c r="AK882">
        <v>1</v>
      </c>
      <c r="AL882">
        <v>1</v>
      </c>
      <c r="AM882">
        <v>-2</v>
      </c>
      <c r="AN882">
        <v>0</v>
      </c>
      <c r="AO882">
        <v>1</v>
      </c>
      <c r="AP882">
        <v>1</v>
      </c>
      <c r="AQ882">
        <v>0</v>
      </c>
      <c r="AR882">
        <v>0</v>
      </c>
      <c r="AS882" t="s">
        <v>3</v>
      </c>
      <c r="AT882">
        <v>4.2000000000000003E-2</v>
      </c>
      <c r="AU882" t="s">
        <v>140</v>
      </c>
      <c r="AV882">
        <v>0</v>
      </c>
      <c r="AW882">
        <v>2</v>
      </c>
      <c r="AX882">
        <v>60527353</v>
      </c>
      <c r="AY882">
        <v>1</v>
      </c>
      <c r="AZ882">
        <v>0</v>
      </c>
      <c r="BA882">
        <v>884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CV882">
        <v>0</v>
      </c>
      <c r="CW882">
        <v>0</v>
      </c>
      <c r="CX882">
        <f>ROUND(Y882*Source!I379,9)</f>
        <v>1.974</v>
      </c>
      <c r="CY882">
        <f>AA882</f>
        <v>19.28</v>
      </c>
      <c r="CZ882">
        <f>AE882</f>
        <v>19.28</v>
      </c>
      <c r="DA882">
        <f>AI882</f>
        <v>1</v>
      </c>
      <c r="DB882">
        <f>ROUND((ROUND(AT882*CZ882,2)*1),6)</f>
        <v>0.81</v>
      </c>
      <c r="DC882">
        <f>ROUND((ROUND(AT882*AG882,2)*1),6)</f>
        <v>0</v>
      </c>
      <c r="DD882" t="s">
        <v>3</v>
      </c>
      <c r="DE882" t="s">
        <v>3</v>
      </c>
      <c r="DF882">
        <f>ROUND(ROUND(AE882,2)*CX882,2)</f>
        <v>38.06</v>
      </c>
      <c r="DG882">
        <f t="shared" si="432"/>
        <v>0</v>
      </c>
      <c r="DH882">
        <f t="shared" si="433"/>
        <v>0</v>
      </c>
      <c r="DI882">
        <f t="shared" si="415"/>
        <v>0</v>
      </c>
      <c r="DJ882">
        <f>DF882</f>
        <v>38.06</v>
      </c>
      <c r="DK882">
        <v>0</v>
      </c>
      <c r="DL882" t="s">
        <v>3</v>
      </c>
      <c r="DM882">
        <v>0</v>
      </c>
      <c r="DN882" t="s">
        <v>3</v>
      </c>
      <c r="DO882">
        <v>0</v>
      </c>
    </row>
    <row r="883" spans="1:119" x14ac:dyDescent="0.2">
      <c r="A883">
        <f>ROW(Source!A379)</f>
        <v>379</v>
      </c>
      <c r="B883">
        <v>59204062</v>
      </c>
      <c r="C883">
        <v>60527347</v>
      </c>
      <c r="D883">
        <v>58271406</v>
      </c>
      <c r="E883">
        <v>1080</v>
      </c>
      <c r="F883">
        <v>1</v>
      </c>
      <c r="G883">
        <v>1080</v>
      </c>
      <c r="H883">
        <v>3</v>
      </c>
      <c r="I883" t="s">
        <v>953</v>
      </c>
      <c r="J883" t="s">
        <v>3</v>
      </c>
      <c r="K883" t="s">
        <v>954</v>
      </c>
      <c r="L883">
        <v>1348</v>
      </c>
      <c r="N883">
        <v>1009</v>
      </c>
      <c r="O883" t="s">
        <v>900</v>
      </c>
      <c r="P883" t="s">
        <v>900</v>
      </c>
      <c r="Q883">
        <v>1000</v>
      </c>
      <c r="W883">
        <v>0</v>
      </c>
      <c r="X883">
        <v>-783086922</v>
      </c>
      <c r="Y883">
        <f>(AT883*1)</f>
        <v>1.5E-3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1</v>
      </c>
      <c r="AJ883">
        <v>1</v>
      </c>
      <c r="AK883">
        <v>1</v>
      </c>
      <c r="AL883">
        <v>1</v>
      </c>
      <c r="AM883">
        <v>-2</v>
      </c>
      <c r="AN883">
        <v>0</v>
      </c>
      <c r="AO883">
        <v>1</v>
      </c>
      <c r="AP883">
        <v>1</v>
      </c>
      <c r="AQ883">
        <v>0</v>
      </c>
      <c r="AR883">
        <v>0</v>
      </c>
      <c r="AS883" t="s">
        <v>3</v>
      </c>
      <c r="AT883">
        <v>1.5E-3</v>
      </c>
      <c r="AU883" t="s">
        <v>140</v>
      </c>
      <c r="AV883">
        <v>0</v>
      </c>
      <c r="AW883">
        <v>2</v>
      </c>
      <c r="AX883">
        <v>60527355</v>
      </c>
      <c r="AY883">
        <v>1</v>
      </c>
      <c r="AZ883">
        <v>0</v>
      </c>
      <c r="BA883">
        <v>886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CV883">
        <v>0</v>
      </c>
      <c r="CW883">
        <v>0</v>
      </c>
      <c r="CX883">
        <f>ROUND(Y883*Source!I379,9)</f>
        <v>7.0499999999999993E-2</v>
      </c>
      <c r="CY883">
        <f>AA883</f>
        <v>0</v>
      </c>
      <c r="CZ883">
        <f>AE883</f>
        <v>0</v>
      </c>
      <c r="DA883">
        <f>AI883</f>
        <v>1</v>
      </c>
      <c r="DB883">
        <f>ROUND((ROUND(AT883*CZ883,2)*1),6)</f>
        <v>0</v>
      </c>
      <c r="DC883">
        <f>ROUND((ROUND(AT883*AG883,2)*1),6)</f>
        <v>0</v>
      </c>
      <c r="DD883" t="s">
        <v>3</v>
      </c>
      <c r="DE883" t="s">
        <v>3</v>
      </c>
      <c r="DF883">
        <f>ROUND(ROUND(AE883,2)*CX883,2)</f>
        <v>0</v>
      </c>
      <c r="DG883">
        <f t="shared" si="432"/>
        <v>0</v>
      </c>
      <c r="DH883">
        <f t="shared" si="433"/>
        <v>0</v>
      </c>
      <c r="DI883">
        <f t="shared" si="415"/>
        <v>0</v>
      </c>
      <c r="DJ883">
        <f>DF883</f>
        <v>0</v>
      </c>
      <c r="DK883">
        <v>0</v>
      </c>
      <c r="DL883" t="s">
        <v>3</v>
      </c>
      <c r="DM883">
        <v>0</v>
      </c>
      <c r="DN883" t="s">
        <v>3</v>
      </c>
      <c r="DO883">
        <v>0</v>
      </c>
    </row>
    <row r="884" spans="1:119" x14ac:dyDescent="0.2">
      <c r="A884">
        <f>ROW(Source!A379)</f>
        <v>379</v>
      </c>
      <c r="B884">
        <v>59204062</v>
      </c>
      <c r="C884">
        <v>60527347</v>
      </c>
      <c r="D884">
        <v>0</v>
      </c>
      <c r="E884">
        <v>1080</v>
      </c>
      <c r="F884">
        <v>1</v>
      </c>
      <c r="G884">
        <v>1080</v>
      </c>
      <c r="H884">
        <v>3</v>
      </c>
      <c r="I884" t="s">
        <v>271</v>
      </c>
      <c r="J884" t="s">
        <v>3</v>
      </c>
      <c r="K884" t="s">
        <v>272</v>
      </c>
      <c r="L884">
        <v>1354</v>
      </c>
      <c r="N884">
        <v>1010</v>
      </c>
      <c r="O884" t="s">
        <v>39</v>
      </c>
      <c r="P884" t="s">
        <v>39</v>
      </c>
      <c r="Q884">
        <v>1</v>
      </c>
      <c r="W884">
        <v>0</v>
      </c>
      <c r="X884">
        <v>-94950787</v>
      </c>
      <c r="Y884">
        <f>AT884</f>
        <v>1</v>
      </c>
      <c r="AA884">
        <v>74.77</v>
      </c>
      <c r="AB884">
        <v>0</v>
      </c>
      <c r="AC884">
        <v>0</v>
      </c>
      <c r="AD884">
        <v>0</v>
      </c>
      <c r="AE884">
        <v>74.77</v>
      </c>
      <c r="AF884">
        <v>0</v>
      </c>
      <c r="AG884">
        <v>0</v>
      </c>
      <c r="AH884">
        <v>0</v>
      </c>
      <c r="AI884">
        <v>1</v>
      </c>
      <c r="AJ884">
        <v>1</v>
      </c>
      <c r="AK884">
        <v>1</v>
      </c>
      <c r="AL884">
        <v>1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 t="s">
        <v>3</v>
      </c>
      <c r="AT884">
        <v>1</v>
      </c>
      <c r="AU884" t="s">
        <v>3</v>
      </c>
      <c r="AV884">
        <v>0</v>
      </c>
      <c r="AW884">
        <v>1</v>
      </c>
      <c r="AX884">
        <v>-1</v>
      </c>
      <c r="AY884">
        <v>0</v>
      </c>
      <c r="AZ884">
        <v>0</v>
      </c>
      <c r="BA884" t="s">
        <v>3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CV884">
        <v>0</v>
      </c>
      <c r="CW884">
        <v>0</v>
      </c>
      <c r="CX884">
        <f>ROUND(Y884*Source!I379,9)</f>
        <v>47</v>
      </c>
      <c r="CY884">
        <f>AA884</f>
        <v>74.77</v>
      </c>
      <c r="CZ884">
        <f>AE884</f>
        <v>74.77</v>
      </c>
      <c r="DA884">
        <f>AI884</f>
        <v>1</v>
      </c>
      <c r="DB884">
        <f>ROUND(ROUND(AT884*CZ884,2),6)</f>
        <v>74.77</v>
      </c>
      <c r="DC884">
        <f>ROUND(ROUND(AT884*AG884,2),6)</f>
        <v>0</v>
      </c>
      <c r="DD884" t="s">
        <v>3</v>
      </c>
      <c r="DE884" t="s">
        <v>3</v>
      </c>
      <c r="DF884">
        <f>ROUND(ROUND(AE884,2)*CX884,2)</f>
        <v>3514.19</v>
      </c>
      <c r="DG884">
        <f t="shared" si="432"/>
        <v>0</v>
      </c>
      <c r="DH884">
        <f t="shared" si="433"/>
        <v>0</v>
      </c>
      <c r="DI884">
        <f t="shared" si="415"/>
        <v>0</v>
      </c>
      <c r="DJ884">
        <f>DF884</f>
        <v>3514.19</v>
      </c>
      <c r="DK884">
        <v>0</v>
      </c>
      <c r="DL884" t="s">
        <v>3</v>
      </c>
      <c r="DM884">
        <v>0</v>
      </c>
      <c r="DN884" t="s">
        <v>3</v>
      </c>
      <c r="DO884">
        <v>0</v>
      </c>
    </row>
    <row r="885" spans="1:119" x14ac:dyDescent="0.2">
      <c r="A885">
        <f>ROW(Source!A380)</f>
        <v>380</v>
      </c>
      <c r="B885">
        <v>59204059</v>
      </c>
      <c r="C885">
        <v>60527347</v>
      </c>
      <c r="D885">
        <v>58266404</v>
      </c>
      <c r="E885">
        <v>1080</v>
      </c>
      <c r="F885">
        <v>1</v>
      </c>
      <c r="G885">
        <v>1080</v>
      </c>
      <c r="H885">
        <v>1</v>
      </c>
      <c r="I885" t="s">
        <v>859</v>
      </c>
      <c r="J885" t="s">
        <v>3</v>
      </c>
      <c r="K885" t="s">
        <v>860</v>
      </c>
      <c r="L885">
        <v>1191</v>
      </c>
      <c r="N885">
        <v>1013</v>
      </c>
      <c r="O885" t="s">
        <v>861</v>
      </c>
      <c r="P885" t="s">
        <v>861</v>
      </c>
      <c r="Q885">
        <v>1</v>
      </c>
      <c r="W885">
        <v>0</v>
      </c>
      <c r="X885">
        <v>476480486</v>
      </c>
      <c r="Y885">
        <f>(AT885*1.1)</f>
        <v>0.33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1</v>
      </c>
      <c r="AJ885">
        <v>1</v>
      </c>
      <c r="AK885">
        <v>1</v>
      </c>
      <c r="AL885">
        <v>1</v>
      </c>
      <c r="AM885">
        <v>5</v>
      </c>
      <c r="AN885">
        <v>0</v>
      </c>
      <c r="AO885">
        <v>1</v>
      </c>
      <c r="AP885">
        <v>1</v>
      </c>
      <c r="AQ885">
        <v>0</v>
      </c>
      <c r="AR885">
        <v>0</v>
      </c>
      <c r="AS885" t="s">
        <v>3</v>
      </c>
      <c r="AT885">
        <v>0.3</v>
      </c>
      <c r="AU885" t="s">
        <v>266</v>
      </c>
      <c r="AV885">
        <v>1</v>
      </c>
      <c r="AW885">
        <v>2</v>
      </c>
      <c r="AX885">
        <v>60527352</v>
      </c>
      <c r="AY885">
        <v>1</v>
      </c>
      <c r="AZ885">
        <v>0</v>
      </c>
      <c r="BA885">
        <v>887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CU885">
        <f>ROUND(AT885*Source!I380*AH885*AL885,2)</f>
        <v>0</v>
      </c>
      <c r="CV885">
        <f>ROUND(Y885*Source!I380,9)</f>
        <v>15.51</v>
      </c>
      <c r="CW885">
        <v>0</v>
      </c>
      <c r="CX885">
        <f>ROUND(Y885*Source!I380,9)</f>
        <v>15.51</v>
      </c>
      <c r="CY885">
        <f>AD885</f>
        <v>0</v>
      </c>
      <c r="CZ885">
        <f>AH885</f>
        <v>0</v>
      </c>
      <c r="DA885">
        <f>AL885</f>
        <v>1</v>
      </c>
      <c r="DB885">
        <f>ROUND((ROUND(AT885*CZ885,2)*1.1),6)</f>
        <v>0</v>
      </c>
      <c r="DC885">
        <f>ROUND((ROUND(AT885*AG885,2)*1.1),6)</f>
        <v>0</v>
      </c>
      <c r="DD885" t="s">
        <v>3</v>
      </c>
      <c r="DE885" t="s">
        <v>3</v>
      </c>
      <c r="DF885">
        <f>ROUND(ROUND(AE885,2)*CX885,2)</f>
        <v>0</v>
      </c>
      <c r="DG885">
        <f t="shared" si="432"/>
        <v>0</v>
      </c>
      <c r="DH885">
        <f t="shared" si="433"/>
        <v>0</v>
      </c>
      <c r="DI885">
        <f t="shared" si="415"/>
        <v>0</v>
      </c>
      <c r="DJ885">
        <f>DI885</f>
        <v>0</v>
      </c>
      <c r="DK885">
        <v>0</v>
      </c>
      <c r="DL885" t="s">
        <v>3</v>
      </c>
      <c r="DM885">
        <v>0</v>
      </c>
      <c r="DN885" t="s">
        <v>3</v>
      </c>
      <c r="DO885">
        <v>0</v>
      </c>
    </row>
    <row r="886" spans="1:119" x14ac:dyDescent="0.2">
      <c r="A886">
        <f>ROW(Source!A380)</f>
        <v>380</v>
      </c>
      <c r="B886">
        <v>59204059</v>
      </c>
      <c r="C886">
        <v>60527347</v>
      </c>
      <c r="D886">
        <v>58330407</v>
      </c>
      <c r="E886">
        <v>1</v>
      </c>
      <c r="F886">
        <v>1</v>
      </c>
      <c r="G886">
        <v>1080</v>
      </c>
      <c r="H886">
        <v>3</v>
      </c>
      <c r="I886" t="s">
        <v>947</v>
      </c>
      <c r="J886" t="s">
        <v>948</v>
      </c>
      <c r="K886" t="s">
        <v>949</v>
      </c>
      <c r="L886">
        <v>1346</v>
      </c>
      <c r="N886">
        <v>1009</v>
      </c>
      <c r="O886" t="s">
        <v>880</v>
      </c>
      <c r="P886" t="s">
        <v>880</v>
      </c>
      <c r="Q886">
        <v>1</v>
      </c>
      <c r="W886">
        <v>0</v>
      </c>
      <c r="X886">
        <v>883542614</v>
      </c>
      <c r="Y886">
        <f>(AT886*1)</f>
        <v>4.2000000000000003E-2</v>
      </c>
      <c r="AA886">
        <v>169.66</v>
      </c>
      <c r="AB886">
        <v>0</v>
      </c>
      <c r="AC886">
        <v>0</v>
      </c>
      <c r="AD886">
        <v>0</v>
      </c>
      <c r="AE886">
        <v>19.28</v>
      </c>
      <c r="AF886">
        <v>0</v>
      </c>
      <c r="AG886">
        <v>0</v>
      </c>
      <c r="AH886">
        <v>0</v>
      </c>
      <c r="AI886">
        <v>8.8000000000000007</v>
      </c>
      <c r="AJ886">
        <v>1</v>
      </c>
      <c r="AK886">
        <v>1</v>
      </c>
      <c r="AL886">
        <v>1</v>
      </c>
      <c r="AM886">
        <v>2</v>
      </c>
      <c r="AN886">
        <v>0</v>
      </c>
      <c r="AO886">
        <v>1</v>
      </c>
      <c r="AP886">
        <v>1</v>
      </c>
      <c r="AQ886">
        <v>0</v>
      </c>
      <c r="AR886">
        <v>0</v>
      </c>
      <c r="AS886" t="s">
        <v>3</v>
      </c>
      <c r="AT886">
        <v>4.2000000000000003E-2</v>
      </c>
      <c r="AU886" t="s">
        <v>140</v>
      </c>
      <c r="AV886">
        <v>0</v>
      </c>
      <c r="AW886">
        <v>2</v>
      </c>
      <c r="AX886">
        <v>60527353</v>
      </c>
      <c r="AY886">
        <v>1</v>
      </c>
      <c r="AZ886">
        <v>0</v>
      </c>
      <c r="BA886">
        <v>888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CV886">
        <v>0</v>
      </c>
      <c r="CW886">
        <v>0</v>
      </c>
      <c r="CX886">
        <f>ROUND(Y886*Source!I380,9)</f>
        <v>1.974</v>
      </c>
      <c r="CY886">
        <f>AA886</f>
        <v>169.66</v>
      </c>
      <c r="CZ886">
        <f>AE886</f>
        <v>19.28</v>
      </c>
      <c r="DA886">
        <f>AI886</f>
        <v>8.8000000000000007</v>
      </c>
      <c r="DB886">
        <f>ROUND((ROUND(AT886*CZ886,2)*1),6)</f>
        <v>0.81</v>
      </c>
      <c r="DC886">
        <f>ROUND((ROUND(AT886*AG886,2)*1),6)</f>
        <v>0</v>
      </c>
      <c r="DD886" t="s">
        <v>3</v>
      </c>
      <c r="DE886" t="s">
        <v>3</v>
      </c>
      <c r="DF886">
        <f>ROUND(ROUND(AE886*AI886,2)*CX886,2)</f>
        <v>334.91</v>
      </c>
      <c r="DG886">
        <f t="shared" si="432"/>
        <v>0</v>
      </c>
      <c r="DH886">
        <f t="shared" si="433"/>
        <v>0</v>
      </c>
      <c r="DI886">
        <f t="shared" si="415"/>
        <v>0</v>
      </c>
      <c r="DJ886">
        <f>DF886</f>
        <v>334.91</v>
      </c>
      <c r="DK886">
        <v>0</v>
      </c>
      <c r="DL886" t="s">
        <v>3</v>
      </c>
      <c r="DM886">
        <v>0</v>
      </c>
      <c r="DN886" t="s">
        <v>3</v>
      </c>
      <c r="DO886">
        <v>0</v>
      </c>
    </row>
    <row r="887" spans="1:119" x14ac:dyDescent="0.2">
      <c r="A887">
        <f>ROW(Source!A380)</f>
        <v>380</v>
      </c>
      <c r="B887">
        <v>59204059</v>
      </c>
      <c r="C887">
        <v>60527347</v>
      </c>
      <c r="D887">
        <v>58271406</v>
      </c>
      <c r="E887">
        <v>1080</v>
      </c>
      <c r="F887">
        <v>1</v>
      </c>
      <c r="G887">
        <v>1080</v>
      </c>
      <c r="H887">
        <v>3</v>
      </c>
      <c r="I887" t="s">
        <v>953</v>
      </c>
      <c r="J887" t="s">
        <v>3</v>
      </c>
      <c r="K887" t="s">
        <v>954</v>
      </c>
      <c r="L887">
        <v>1348</v>
      </c>
      <c r="N887">
        <v>1009</v>
      </c>
      <c r="O887" t="s">
        <v>900</v>
      </c>
      <c r="P887" t="s">
        <v>900</v>
      </c>
      <c r="Q887">
        <v>1000</v>
      </c>
      <c r="W887">
        <v>0</v>
      </c>
      <c r="X887">
        <v>-783086922</v>
      </c>
      <c r="Y887">
        <f>(AT887*1)</f>
        <v>1.5E-3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9.8800000000000008</v>
      </c>
      <c r="AJ887">
        <v>1</v>
      </c>
      <c r="AK887">
        <v>1</v>
      </c>
      <c r="AL887">
        <v>1</v>
      </c>
      <c r="AM887">
        <v>5</v>
      </c>
      <c r="AN887">
        <v>0</v>
      </c>
      <c r="AO887">
        <v>1</v>
      </c>
      <c r="AP887">
        <v>1</v>
      </c>
      <c r="AQ887">
        <v>0</v>
      </c>
      <c r="AR887">
        <v>0</v>
      </c>
      <c r="AS887" t="s">
        <v>3</v>
      </c>
      <c r="AT887">
        <v>1.5E-3</v>
      </c>
      <c r="AU887" t="s">
        <v>140</v>
      </c>
      <c r="AV887">
        <v>0</v>
      </c>
      <c r="AW887">
        <v>2</v>
      </c>
      <c r="AX887">
        <v>60527355</v>
      </c>
      <c r="AY887">
        <v>1</v>
      </c>
      <c r="AZ887">
        <v>0</v>
      </c>
      <c r="BA887">
        <v>890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CV887">
        <v>0</v>
      </c>
      <c r="CW887">
        <v>0</v>
      </c>
      <c r="CX887">
        <f>ROUND(Y887*Source!I380,9)</f>
        <v>7.0499999999999993E-2</v>
      </c>
      <c r="CY887">
        <f>AA887</f>
        <v>0</v>
      </c>
      <c r="CZ887">
        <f>AE887</f>
        <v>0</v>
      </c>
      <c r="DA887">
        <f>AI887</f>
        <v>9.8800000000000008</v>
      </c>
      <c r="DB887">
        <f>ROUND((ROUND(AT887*CZ887,2)*1),6)</f>
        <v>0</v>
      </c>
      <c r="DC887">
        <f>ROUND((ROUND(AT887*AG887,2)*1),6)</f>
        <v>0</v>
      </c>
      <c r="DD887" t="s">
        <v>3</v>
      </c>
      <c r="DE887" t="s">
        <v>3</v>
      </c>
      <c r="DF887">
        <f>ROUND(ROUND(AE887*AI887,2)*CX887,2)</f>
        <v>0</v>
      </c>
      <c r="DG887">
        <f t="shared" si="432"/>
        <v>0</v>
      </c>
      <c r="DH887">
        <f t="shared" si="433"/>
        <v>0</v>
      </c>
      <c r="DI887">
        <f t="shared" si="415"/>
        <v>0</v>
      </c>
      <c r="DJ887">
        <f>DF887</f>
        <v>0</v>
      </c>
      <c r="DK887">
        <v>0</v>
      </c>
      <c r="DL887" t="s">
        <v>3</v>
      </c>
      <c r="DM887">
        <v>0</v>
      </c>
      <c r="DN887" t="s">
        <v>3</v>
      </c>
      <c r="DO887">
        <v>0</v>
      </c>
    </row>
    <row r="888" spans="1:119" x14ac:dyDescent="0.2">
      <c r="A888">
        <f>ROW(Source!A380)</f>
        <v>380</v>
      </c>
      <c r="B888">
        <v>59204059</v>
      </c>
      <c r="C888">
        <v>60527347</v>
      </c>
      <c r="D888">
        <v>0</v>
      </c>
      <c r="E888">
        <v>1080</v>
      </c>
      <c r="F888">
        <v>1</v>
      </c>
      <c r="G888">
        <v>1080</v>
      </c>
      <c r="H888">
        <v>3</v>
      </c>
      <c r="I888" t="s">
        <v>271</v>
      </c>
      <c r="J888" t="s">
        <v>3</v>
      </c>
      <c r="K888" t="s">
        <v>272</v>
      </c>
      <c r="L888">
        <v>1354</v>
      </c>
      <c r="N888">
        <v>1010</v>
      </c>
      <c r="O888" t="s">
        <v>39</v>
      </c>
      <c r="P888" t="s">
        <v>39</v>
      </c>
      <c r="Q888">
        <v>1</v>
      </c>
      <c r="W888">
        <v>0</v>
      </c>
      <c r="X888">
        <v>-94950787</v>
      </c>
      <c r="Y888">
        <f>AT888</f>
        <v>1</v>
      </c>
      <c r="AA888">
        <v>738.73</v>
      </c>
      <c r="AB888">
        <v>0</v>
      </c>
      <c r="AC888">
        <v>0</v>
      </c>
      <c r="AD888">
        <v>0</v>
      </c>
      <c r="AE888">
        <v>74.77</v>
      </c>
      <c r="AF888">
        <v>0</v>
      </c>
      <c r="AG888">
        <v>0</v>
      </c>
      <c r="AH888">
        <v>0</v>
      </c>
      <c r="AI888">
        <v>9.8800000000000008</v>
      </c>
      <c r="AJ888">
        <v>1</v>
      </c>
      <c r="AK888">
        <v>1</v>
      </c>
      <c r="AL888">
        <v>1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 t="s">
        <v>3</v>
      </c>
      <c r="AT888">
        <v>1</v>
      </c>
      <c r="AU888" t="s">
        <v>3</v>
      </c>
      <c r="AV888">
        <v>0</v>
      </c>
      <c r="AW888">
        <v>1</v>
      </c>
      <c r="AX888">
        <v>-1</v>
      </c>
      <c r="AY888">
        <v>0</v>
      </c>
      <c r="AZ888">
        <v>0</v>
      </c>
      <c r="BA888" t="s">
        <v>3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CV888">
        <v>0</v>
      </c>
      <c r="CW888">
        <v>0</v>
      </c>
      <c r="CX888">
        <f>ROUND(Y888*Source!I380,9)</f>
        <v>47</v>
      </c>
      <c r="CY888">
        <f>AA888</f>
        <v>738.73</v>
      </c>
      <c r="CZ888">
        <f>AE888</f>
        <v>74.77</v>
      </c>
      <c r="DA888">
        <f>AI888</f>
        <v>9.8800000000000008</v>
      </c>
      <c r="DB888">
        <f>ROUND(ROUND(AT888*CZ888,2),6)</f>
        <v>74.77</v>
      </c>
      <c r="DC888">
        <f>ROUND(ROUND(AT888*AG888,2),6)</f>
        <v>0</v>
      </c>
      <c r="DD888" t="s">
        <v>3</v>
      </c>
      <c r="DE888" t="s">
        <v>3</v>
      </c>
      <c r="DF888">
        <f>ROUND(ROUND(AE888*AI888,2)*CX888,2)</f>
        <v>34720.31</v>
      </c>
      <c r="DG888">
        <f t="shared" si="432"/>
        <v>0</v>
      </c>
      <c r="DH888">
        <f t="shared" si="433"/>
        <v>0</v>
      </c>
      <c r="DI888">
        <f t="shared" si="415"/>
        <v>0</v>
      </c>
      <c r="DJ888">
        <f>DF888</f>
        <v>34720.31</v>
      </c>
      <c r="DK888">
        <v>0</v>
      </c>
      <c r="DL888" t="s">
        <v>3</v>
      </c>
      <c r="DM888">
        <v>0</v>
      </c>
      <c r="DN888" t="s">
        <v>3</v>
      </c>
      <c r="DO888">
        <v>0</v>
      </c>
    </row>
    <row r="889" spans="1:119" x14ac:dyDescent="0.2">
      <c r="A889">
        <f>ROW(Source!A385)</f>
        <v>385</v>
      </c>
      <c r="B889">
        <v>59204062</v>
      </c>
      <c r="C889">
        <v>60527358</v>
      </c>
      <c r="D889">
        <v>58266404</v>
      </c>
      <c r="E889">
        <v>1080</v>
      </c>
      <c r="F889">
        <v>1</v>
      </c>
      <c r="G889">
        <v>1080</v>
      </c>
      <c r="H889">
        <v>1</v>
      </c>
      <c r="I889" t="s">
        <v>859</v>
      </c>
      <c r="J889" t="s">
        <v>3</v>
      </c>
      <c r="K889" t="s">
        <v>860</v>
      </c>
      <c r="L889">
        <v>1191</v>
      </c>
      <c r="N889">
        <v>1013</v>
      </c>
      <c r="O889" t="s">
        <v>861</v>
      </c>
      <c r="P889" t="s">
        <v>861</v>
      </c>
      <c r="Q889">
        <v>1</v>
      </c>
      <c r="W889">
        <v>0</v>
      </c>
      <c r="X889">
        <v>476480486</v>
      </c>
      <c r="Y889">
        <f>((AT889*1.15)*1.1)</f>
        <v>1.85955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</v>
      </c>
      <c r="AJ889">
        <v>1</v>
      </c>
      <c r="AK889">
        <v>1</v>
      </c>
      <c r="AL889">
        <v>1</v>
      </c>
      <c r="AM889">
        <v>-2</v>
      </c>
      <c r="AN889">
        <v>0</v>
      </c>
      <c r="AO889">
        <v>1</v>
      </c>
      <c r="AP889">
        <v>1</v>
      </c>
      <c r="AQ889">
        <v>0</v>
      </c>
      <c r="AR889">
        <v>0</v>
      </c>
      <c r="AS889" t="s">
        <v>3</v>
      </c>
      <c r="AT889">
        <v>1.47</v>
      </c>
      <c r="AU889" t="s">
        <v>26</v>
      </c>
      <c r="AV889">
        <v>1</v>
      </c>
      <c r="AW889">
        <v>2</v>
      </c>
      <c r="AX889">
        <v>60527366</v>
      </c>
      <c r="AY889">
        <v>1</v>
      </c>
      <c r="AZ889">
        <v>0</v>
      </c>
      <c r="BA889">
        <v>891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CU889">
        <f>ROUND(AT889*Source!I385*AH889*AL889,2)</f>
        <v>0</v>
      </c>
      <c r="CV889">
        <f>ROUND(Y889*Source!I385,9)</f>
        <v>0</v>
      </c>
      <c r="CW889">
        <v>0</v>
      </c>
      <c r="CX889">
        <f>ROUND(Y889*Source!I385,9)</f>
        <v>0</v>
      </c>
      <c r="CY889">
        <f>AD889</f>
        <v>0</v>
      </c>
      <c r="CZ889">
        <f>AH889</f>
        <v>0</v>
      </c>
      <c r="DA889">
        <f>AL889</f>
        <v>1</v>
      </c>
      <c r="DB889">
        <f>ROUND(((ROUND(AT889*CZ889,2)*1.15)*1.1),6)</f>
        <v>0</v>
      </c>
      <c r="DC889">
        <f>ROUND(((ROUND(AT889*AG889,2)*1.15)*1.1),6)</f>
        <v>0</v>
      </c>
      <c r="DD889" t="s">
        <v>3</v>
      </c>
      <c r="DE889" t="s">
        <v>3</v>
      </c>
      <c r="DF889">
        <f t="shared" ref="DF889:DF898" si="434">ROUND(ROUND(AE889,2)*CX889,2)</f>
        <v>0</v>
      </c>
      <c r="DG889">
        <f t="shared" si="432"/>
        <v>0</v>
      </c>
      <c r="DH889">
        <f t="shared" si="433"/>
        <v>0</v>
      </c>
      <c r="DI889">
        <f t="shared" si="415"/>
        <v>0</v>
      </c>
      <c r="DJ889">
        <f>DI889</f>
        <v>0</v>
      </c>
      <c r="DK889">
        <v>0</v>
      </c>
      <c r="DL889" t="s">
        <v>3</v>
      </c>
      <c r="DM889">
        <v>0</v>
      </c>
      <c r="DN889" t="s">
        <v>3</v>
      </c>
      <c r="DO889">
        <v>0</v>
      </c>
    </row>
    <row r="890" spans="1:119" x14ac:dyDescent="0.2">
      <c r="A890">
        <f>ROW(Source!A385)</f>
        <v>385</v>
      </c>
      <c r="B890">
        <v>59204062</v>
      </c>
      <c r="C890">
        <v>60527358</v>
      </c>
      <c r="D890">
        <v>58340279</v>
      </c>
      <c r="E890">
        <v>1</v>
      </c>
      <c r="F890">
        <v>1</v>
      </c>
      <c r="G890">
        <v>1080</v>
      </c>
      <c r="H890">
        <v>2</v>
      </c>
      <c r="I890" t="s">
        <v>938</v>
      </c>
      <c r="J890" t="s">
        <v>939</v>
      </c>
      <c r="K890" t="s">
        <v>940</v>
      </c>
      <c r="L890">
        <v>1368</v>
      </c>
      <c r="N890">
        <v>1011</v>
      </c>
      <c r="O890" t="s">
        <v>865</v>
      </c>
      <c r="P890" t="s">
        <v>865</v>
      </c>
      <c r="Q890">
        <v>1</v>
      </c>
      <c r="W890">
        <v>0</v>
      </c>
      <c r="X890">
        <v>-2065404138</v>
      </c>
      <c r="Y890">
        <f>((AT890*1.25)*1.1)</f>
        <v>0.48125000000000007</v>
      </c>
      <c r="AA890">
        <v>0</v>
      </c>
      <c r="AB890">
        <v>7.59</v>
      </c>
      <c r="AC890">
        <v>0</v>
      </c>
      <c r="AD890">
        <v>0</v>
      </c>
      <c r="AE890">
        <v>0</v>
      </c>
      <c r="AF890">
        <v>7.11</v>
      </c>
      <c r="AG890">
        <v>0</v>
      </c>
      <c r="AH890">
        <v>0</v>
      </c>
      <c r="AI890">
        <v>1</v>
      </c>
      <c r="AJ890">
        <v>1</v>
      </c>
      <c r="AK890">
        <v>1</v>
      </c>
      <c r="AL890">
        <v>1</v>
      </c>
      <c r="AM890">
        <v>-2</v>
      </c>
      <c r="AN890">
        <v>0</v>
      </c>
      <c r="AO890">
        <v>1</v>
      </c>
      <c r="AP890">
        <v>1</v>
      </c>
      <c r="AQ890">
        <v>0</v>
      </c>
      <c r="AR890">
        <v>0</v>
      </c>
      <c r="AS890" t="s">
        <v>3</v>
      </c>
      <c r="AT890">
        <v>0.35</v>
      </c>
      <c r="AU890" t="s">
        <v>866</v>
      </c>
      <c r="AV890">
        <v>0</v>
      </c>
      <c r="AW890">
        <v>2</v>
      </c>
      <c r="AX890">
        <v>60527367</v>
      </c>
      <c r="AY890">
        <v>1</v>
      </c>
      <c r="AZ890">
        <v>0</v>
      </c>
      <c r="BA890">
        <v>892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CV890">
        <v>0</v>
      </c>
      <c r="CW890">
        <f>ROUND(Y890*Source!I385*DO890,9)</f>
        <v>0</v>
      </c>
      <c r="CX890">
        <f>ROUND(Y890*Source!I385,9)</f>
        <v>0</v>
      </c>
      <c r="CY890">
        <f>AB890</f>
        <v>7.59</v>
      </c>
      <c r="CZ890">
        <f>AF890</f>
        <v>7.11</v>
      </c>
      <c r="DA890">
        <f>AJ890</f>
        <v>1</v>
      </c>
      <c r="DB890">
        <f>ROUND(((ROUND(AT890*CZ890,2)*1.25)*1.1),6)</f>
        <v>3.4237500000000001</v>
      </c>
      <c r="DC890">
        <f>ROUND(((ROUND(AT890*AG890,2)*1.25)*1.1),6)</f>
        <v>0</v>
      </c>
      <c r="DD890" t="s">
        <v>3</v>
      </c>
      <c r="DE890" t="s">
        <v>3</v>
      </c>
      <c r="DF890">
        <f t="shared" si="434"/>
        <v>0</v>
      </c>
      <c r="DG890">
        <f t="shared" si="432"/>
        <v>0</v>
      </c>
      <c r="DH890">
        <f t="shared" si="433"/>
        <v>0</v>
      </c>
      <c r="DI890">
        <f t="shared" si="415"/>
        <v>0</v>
      </c>
      <c r="DJ890">
        <f>DG890</f>
        <v>0</v>
      </c>
      <c r="DK890">
        <v>0</v>
      </c>
      <c r="DL890" t="s">
        <v>3</v>
      </c>
      <c r="DM890">
        <v>0</v>
      </c>
      <c r="DN890" t="s">
        <v>3</v>
      </c>
      <c r="DO890">
        <v>0</v>
      </c>
    </row>
    <row r="891" spans="1:119" x14ac:dyDescent="0.2">
      <c r="A891">
        <f>ROW(Source!A385)</f>
        <v>385</v>
      </c>
      <c r="B891">
        <v>59204062</v>
      </c>
      <c r="C891">
        <v>60527358</v>
      </c>
      <c r="D891">
        <v>58340578</v>
      </c>
      <c r="E891">
        <v>1</v>
      </c>
      <c r="F891">
        <v>1</v>
      </c>
      <c r="G891">
        <v>1080</v>
      </c>
      <c r="H891">
        <v>2</v>
      </c>
      <c r="I891" t="s">
        <v>862</v>
      </c>
      <c r="J891" t="s">
        <v>863</v>
      </c>
      <c r="K891" t="s">
        <v>864</v>
      </c>
      <c r="L891">
        <v>1368</v>
      </c>
      <c r="N891">
        <v>1011</v>
      </c>
      <c r="O891" t="s">
        <v>865</v>
      </c>
      <c r="P891" t="s">
        <v>865</v>
      </c>
      <c r="Q891">
        <v>1</v>
      </c>
      <c r="W891">
        <v>0</v>
      </c>
      <c r="X891">
        <v>-1985943078</v>
      </c>
      <c r="Y891">
        <f>((AT891*1.25)*1.1)</f>
        <v>1.3750000000000002E-2</v>
      </c>
      <c r="AA891">
        <v>0</v>
      </c>
      <c r="AB891">
        <v>88.67</v>
      </c>
      <c r="AC891">
        <v>13.47</v>
      </c>
      <c r="AD891">
        <v>0</v>
      </c>
      <c r="AE891">
        <v>0</v>
      </c>
      <c r="AF891">
        <v>83.1</v>
      </c>
      <c r="AG891">
        <v>12.62</v>
      </c>
      <c r="AH891">
        <v>0</v>
      </c>
      <c r="AI891">
        <v>1</v>
      </c>
      <c r="AJ891">
        <v>1</v>
      </c>
      <c r="AK891">
        <v>1</v>
      </c>
      <c r="AL891">
        <v>1</v>
      </c>
      <c r="AM891">
        <v>-2</v>
      </c>
      <c r="AN891">
        <v>0</v>
      </c>
      <c r="AO891">
        <v>1</v>
      </c>
      <c r="AP891">
        <v>1</v>
      </c>
      <c r="AQ891">
        <v>0</v>
      </c>
      <c r="AR891">
        <v>0</v>
      </c>
      <c r="AS891" t="s">
        <v>3</v>
      </c>
      <c r="AT891">
        <v>0.01</v>
      </c>
      <c r="AU891" t="s">
        <v>866</v>
      </c>
      <c r="AV891">
        <v>0</v>
      </c>
      <c r="AW891">
        <v>2</v>
      </c>
      <c r="AX891">
        <v>60527368</v>
      </c>
      <c r="AY891">
        <v>1</v>
      </c>
      <c r="AZ891">
        <v>0</v>
      </c>
      <c r="BA891">
        <v>893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CV891">
        <v>0</v>
      </c>
      <c r="CW891">
        <f>ROUND(Y891*Source!I385*DO891,9)</f>
        <v>0</v>
      </c>
      <c r="CX891">
        <f>ROUND(Y891*Source!I385,9)</f>
        <v>0</v>
      </c>
      <c r="CY891">
        <f>AB891</f>
        <v>88.67</v>
      </c>
      <c r="CZ891">
        <f>AF891</f>
        <v>83.1</v>
      </c>
      <c r="DA891">
        <f>AJ891</f>
        <v>1</v>
      </c>
      <c r="DB891">
        <f>ROUND(((ROUND(AT891*CZ891,2)*1.25)*1.1),6)</f>
        <v>1.1412500000000001</v>
      </c>
      <c r="DC891">
        <f>ROUND(((ROUND(AT891*AG891,2)*1.25)*1.1),6)</f>
        <v>0.17874999999999999</v>
      </c>
      <c r="DD891" t="s">
        <v>3</v>
      </c>
      <c r="DE891" t="s">
        <v>3</v>
      </c>
      <c r="DF891">
        <f t="shared" si="434"/>
        <v>0</v>
      </c>
      <c r="DG891">
        <f t="shared" si="432"/>
        <v>0</v>
      </c>
      <c r="DH891">
        <f t="shared" si="433"/>
        <v>0</v>
      </c>
      <c r="DI891">
        <f t="shared" si="415"/>
        <v>0</v>
      </c>
      <c r="DJ891">
        <f>DG891</f>
        <v>0</v>
      </c>
      <c r="DK891">
        <v>0</v>
      </c>
      <c r="DL891" t="s">
        <v>867</v>
      </c>
      <c r="DM891">
        <v>0</v>
      </c>
      <c r="DN891" t="s">
        <v>861</v>
      </c>
      <c r="DO891">
        <v>12.62</v>
      </c>
    </row>
    <row r="892" spans="1:119" x14ac:dyDescent="0.2">
      <c r="A892">
        <f>ROW(Source!A385)</f>
        <v>385</v>
      </c>
      <c r="B892">
        <v>59204062</v>
      </c>
      <c r="C892">
        <v>60527358</v>
      </c>
      <c r="D892">
        <v>58309957</v>
      </c>
      <c r="E892">
        <v>1</v>
      </c>
      <c r="F892">
        <v>1</v>
      </c>
      <c r="G892">
        <v>1080</v>
      </c>
      <c r="H892">
        <v>3</v>
      </c>
      <c r="I892" t="s">
        <v>941</v>
      </c>
      <c r="J892" t="s">
        <v>942</v>
      </c>
      <c r="K892" t="s">
        <v>943</v>
      </c>
      <c r="L892">
        <v>1348</v>
      </c>
      <c r="N892">
        <v>1009</v>
      </c>
      <c r="O892" t="s">
        <v>900</v>
      </c>
      <c r="P892" t="s">
        <v>900</v>
      </c>
      <c r="Q892">
        <v>1000</v>
      </c>
      <c r="W892">
        <v>0</v>
      </c>
      <c r="X892">
        <v>-1106207263</v>
      </c>
      <c r="Y892">
        <f>AT892</f>
        <v>1.3999999999999999E-4</v>
      </c>
      <c r="AA892">
        <v>9879.51</v>
      </c>
      <c r="AB892">
        <v>0</v>
      </c>
      <c r="AC892">
        <v>0</v>
      </c>
      <c r="AD892">
        <v>0</v>
      </c>
      <c r="AE892">
        <v>9879.51</v>
      </c>
      <c r="AF892">
        <v>0</v>
      </c>
      <c r="AG892">
        <v>0</v>
      </c>
      <c r="AH892">
        <v>0</v>
      </c>
      <c r="AI892">
        <v>1</v>
      </c>
      <c r="AJ892">
        <v>1</v>
      </c>
      <c r="AK892">
        <v>1</v>
      </c>
      <c r="AL892">
        <v>1</v>
      </c>
      <c r="AM892">
        <v>-2</v>
      </c>
      <c r="AN892">
        <v>0</v>
      </c>
      <c r="AO892">
        <v>1</v>
      </c>
      <c r="AP892">
        <v>1</v>
      </c>
      <c r="AQ892">
        <v>0</v>
      </c>
      <c r="AR892">
        <v>0</v>
      </c>
      <c r="AS892" t="s">
        <v>3</v>
      </c>
      <c r="AT892">
        <v>1.3999999999999999E-4</v>
      </c>
      <c r="AU892" t="s">
        <v>3</v>
      </c>
      <c r="AV892">
        <v>0</v>
      </c>
      <c r="AW892">
        <v>2</v>
      </c>
      <c r="AX892">
        <v>60527369</v>
      </c>
      <c r="AY892">
        <v>1</v>
      </c>
      <c r="AZ892">
        <v>0</v>
      </c>
      <c r="BA892">
        <v>894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CV892">
        <v>0</v>
      </c>
      <c r="CW892">
        <v>0</v>
      </c>
      <c r="CX892">
        <f>ROUND(Y892*Source!I385,9)</f>
        <v>0</v>
      </c>
      <c r="CY892">
        <f>AA892</f>
        <v>9879.51</v>
      </c>
      <c r="CZ892">
        <f>AE892</f>
        <v>9879.51</v>
      </c>
      <c r="DA892">
        <f>AI892</f>
        <v>1</v>
      </c>
      <c r="DB892">
        <f>ROUND(ROUND(AT892*CZ892,2),6)</f>
        <v>1.38</v>
      </c>
      <c r="DC892">
        <f>ROUND(ROUND(AT892*AG892,2),6)</f>
        <v>0</v>
      </c>
      <c r="DD892" t="s">
        <v>3</v>
      </c>
      <c r="DE892" t="s">
        <v>3</v>
      </c>
      <c r="DF892">
        <f t="shared" si="434"/>
        <v>0</v>
      </c>
      <c r="DG892">
        <f t="shared" si="432"/>
        <v>0</v>
      </c>
      <c r="DH892">
        <f t="shared" si="433"/>
        <v>0</v>
      </c>
      <c r="DI892">
        <f t="shared" si="415"/>
        <v>0</v>
      </c>
      <c r="DJ892">
        <f>DF892</f>
        <v>0</v>
      </c>
      <c r="DK892">
        <v>0</v>
      </c>
      <c r="DL892" t="s">
        <v>3</v>
      </c>
      <c r="DM892">
        <v>0</v>
      </c>
      <c r="DN892" t="s">
        <v>3</v>
      </c>
      <c r="DO892">
        <v>0</v>
      </c>
    </row>
    <row r="893" spans="1:119" x14ac:dyDescent="0.2">
      <c r="A893">
        <f>ROW(Source!A385)</f>
        <v>385</v>
      </c>
      <c r="B893">
        <v>59204062</v>
      </c>
      <c r="C893">
        <v>60527358</v>
      </c>
      <c r="D893">
        <v>58308765</v>
      </c>
      <c r="E893">
        <v>1</v>
      </c>
      <c r="F893">
        <v>1</v>
      </c>
      <c r="G893">
        <v>1080</v>
      </c>
      <c r="H893">
        <v>3</v>
      </c>
      <c r="I893" t="s">
        <v>944</v>
      </c>
      <c r="J893" t="s">
        <v>945</v>
      </c>
      <c r="K893" t="s">
        <v>946</v>
      </c>
      <c r="L893">
        <v>1348</v>
      </c>
      <c r="N893">
        <v>1009</v>
      </c>
      <c r="O893" t="s">
        <v>900</v>
      </c>
      <c r="P893" t="s">
        <v>900</v>
      </c>
      <c r="Q893">
        <v>1000</v>
      </c>
      <c r="W893">
        <v>0</v>
      </c>
      <c r="X893">
        <v>-1123198217</v>
      </c>
      <c r="Y893">
        <f>AT893</f>
        <v>1.1000000000000001E-3</v>
      </c>
      <c r="AA893">
        <v>17868.28</v>
      </c>
      <c r="AB893">
        <v>0</v>
      </c>
      <c r="AC893">
        <v>0</v>
      </c>
      <c r="AD893">
        <v>0</v>
      </c>
      <c r="AE893">
        <v>17868.28</v>
      </c>
      <c r="AF893">
        <v>0</v>
      </c>
      <c r="AG893">
        <v>0</v>
      </c>
      <c r="AH893">
        <v>0</v>
      </c>
      <c r="AI893">
        <v>1</v>
      </c>
      <c r="AJ893">
        <v>1</v>
      </c>
      <c r="AK893">
        <v>1</v>
      </c>
      <c r="AL893">
        <v>1</v>
      </c>
      <c r="AM893">
        <v>-2</v>
      </c>
      <c r="AN893">
        <v>0</v>
      </c>
      <c r="AO893">
        <v>1</v>
      </c>
      <c r="AP893">
        <v>1</v>
      </c>
      <c r="AQ893">
        <v>0</v>
      </c>
      <c r="AR893">
        <v>0</v>
      </c>
      <c r="AS893" t="s">
        <v>3</v>
      </c>
      <c r="AT893">
        <v>1.1000000000000001E-3</v>
      </c>
      <c r="AU893" t="s">
        <v>3</v>
      </c>
      <c r="AV893">
        <v>0</v>
      </c>
      <c r="AW893">
        <v>2</v>
      </c>
      <c r="AX893">
        <v>60527370</v>
      </c>
      <c r="AY893">
        <v>1</v>
      </c>
      <c r="AZ893">
        <v>0</v>
      </c>
      <c r="BA893">
        <v>895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CV893">
        <v>0</v>
      </c>
      <c r="CW893">
        <v>0</v>
      </c>
      <c r="CX893">
        <f>ROUND(Y893*Source!I385,9)</f>
        <v>0</v>
      </c>
      <c r="CY893">
        <f>AA893</f>
        <v>17868.28</v>
      </c>
      <c r="CZ893">
        <f>AE893</f>
        <v>17868.28</v>
      </c>
      <c r="DA893">
        <f>AI893</f>
        <v>1</v>
      </c>
      <c r="DB893">
        <f>ROUND(ROUND(AT893*CZ893,2),6)</f>
        <v>19.66</v>
      </c>
      <c r="DC893">
        <f>ROUND(ROUND(AT893*AG893,2),6)</f>
        <v>0</v>
      </c>
      <c r="DD893" t="s">
        <v>3</v>
      </c>
      <c r="DE893" t="s">
        <v>3</v>
      </c>
      <c r="DF893">
        <f t="shared" si="434"/>
        <v>0</v>
      </c>
      <c r="DG893">
        <f t="shared" si="432"/>
        <v>0</v>
      </c>
      <c r="DH893">
        <f t="shared" si="433"/>
        <v>0</v>
      </c>
      <c r="DI893">
        <f t="shared" si="415"/>
        <v>0</v>
      </c>
      <c r="DJ893">
        <f>DF893</f>
        <v>0</v>
      </c>
      <c r="DK893">
        <v>0</v>
      </c>
      <c r="DL893" t="s">
        <v>3</v>
      </c>
      <c r="DM893">
        <v>0</v>
      </c>
      <c r="DN893" t="s">
        <v>3</v>
      </c>
      <c r="DO893">
        <v>0</v>
      </c>
    </row>
    <row r="894" spans="1:119" x14ac:dyDescent="0.2">
      <c r="A894">
        <f>ROW(Source!A385)</f>
        <v>385</v>
      </c>
      <c r="B894">
        <v>59204062</v>
      </c>
      <c r="C894">
        <v>60527358</v>
      </c>
      <c r="D894">
        <v>58327129</v>
      </c>
      <c r="E894">
        <v>1</v>
      </c>
      <c r="F894">
        <v>1</v>
      </c>
      <c r="G894">
        <v>1080</v>
      </c>
      <c r="H894">
        <v>3</v>
      </c>
      <c r="I894" t="s">
        <v>279</v>
      </c>
      <c r="J894" t="s">
        <v>281</v>
      </c>
      <c r="K894" t="s">
        <v>280</v>
      </c>
      <c r="L894">
        <v>1354</v>
      </c>
      <c r="N894">
        <v>1010</v>
      </c>
      <c r="O894" t="s">
        <v>39</v>
      </c>
      <c r="P894" t="s">
        <v>39</v>
      </c>
      <c r="Q894">
        <v>1</v>
      </c>
      <c r="W894">
        <v>0</v>
      </c>
      <c r="X894">
        <v>-230984514</v>
      </c>
      <c r="Y894">
        <f>AT894</f>
        <v>1</v>
      </c>
      <c r="AA894">
        <v>443.16</v>
      </c>
      <c r="AB894">
        <v>0</v>
      </c>
      <c r="AC894">
        <v>0</v>
      </c>
      <c r="AD894">
        <v>0</v>
      </c>
      <c r="AE894">
        <v>443.16</v>
      </c>
      <c r="AF894">
        <v>0</v>
      </c>
      <c r="AG894">
        <v>0</v>
      </c>
      <c r="AH894">
        <v>0</v>
      </c>
      <c r="AI894">
        <v>1</v>
      </c>
      <c r="AJ894">
        <v>1</v>
      </c>
      <c r="AK894">
        <v>1</v>
      </c>
      <c r="AL894">
        <v>1</v>
      </c>
      <c r="AM894">
        <v>0</v>
      </c>
      <c r="AN894">
        <v>0</v>
      </c>
      <c r="AO894">
        <v>0</v>
      </c>
      <c r="AP894">
        <v>1</v>
      </c>
      <c r="AQ894">
        <v>0</v>
      </c>
      <c r="AR894">
        <v>0</v>
      </c>
      <c r="AS894" t="s">
        <v>3</v>
      </c>
      <c r="AT894">
        <v>1</v>
      </c>
      <c r="AU894" t="s">
        <v>3</v>
      </c>
      <c r="AV894">
        <v>0</v>
      </c>
      <c r="AW894">
        <v>1</v>
      </c>
      <c r="AX894">
        <v>-1</v>
      </c>
      <c r="AY894">
        <v>0</v>
      </c>
      <c r="AZ894">
        <v>0</v>
      </c>
      <c r="BA894" t="s">
        <v>3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CV894">
        <v>0</v>
      </c>
      <c r="CW894">
        <v>0</v>
      </c>
      <c r="CX894">
        <f>ROUND(Y894*Source!I385,9)</f>
        <v>0</v>
      </c>
      <c r="CY894">
        <f>AA894</f>
        <v>443.16</v>
      </c>
      <c r="CZ894">
        <f>AE894</f>
        <v>443.16</v>
      </c>
      <c r="DA894">
        <f>AI894</f>
        <v>1</v>
      </c>
      <c r="DB894">
        <f>ROUND(ROUND(AT894*CZ894,2),6)</f>
        <v>443.16</v>
      </c>
      <c r="DC894">
        <f>ROUND(ROUND(AT894*AG894,2),6)</f>
        <v>0</v>
      </c>
      <c r="DD894" t="s">
        <v>3</v>
      </c>
      <c r="DE894" t="s">
        <v>3</v>
      </c>
      <c r="DF894">
        <f t="shared" si="434"/>
        <v>0</v>
      </c>
      <c r="DG894">
        <f t="shared" si="432"/>
        <v>0</v>
      </c>
      <c r="DH894">
        <f t="shared" si="433"/>
        <v>0</v>
      </c>
      <c r="DI894">
        <f t="shared" si="415"/>
        <v>0</v>
      </c>
      <c r="DJ894">
        <f>DF894</f>
        <v>0</v>
      </c>
      <c r="DK894">
        <v>0</v>
      </c>
      <c r="DL894" t="s">
        <v>3</v>
      </c>
      <c r="DM894">
        <v>0</v>
      </c>
      <c r="DN894" t="s">
        <v>3</v>
      </c>
      <c r="DO894">
        <v>0</v>
      </c>
    </row>
    <row r="895" spans="1:119" x14ac:dyDescent="0.2">
      <c r="A895">
        <f>ROW(Source!A385)</f>
        <v>385</v>
      </c>
      <c r="B895">
        <v>59204062</v>
      </c>
      <c r="C895">
        <v>60527358</v>
      </c>
      <c r="D895">
        <v>58330407</v>
      </c>
      <c r="E895">
        <v>1</v>
      </c>
      <c r="F895">
        <v>1</v>
      </c>
      <c r="G895">
        <v>1080</v>
      </c>
      <c r="H895">
        <v>3</v>
      </c>
      <c r="I895" t="s">
        <v>947</v>
      </c>
      <c r="J895" t="s">
        <v>948</v>
      </c>
      <c r="K895" t="s">
        <v>949</v>
      </c>
      <c r="L895">
        <v>1346</v>
      </c>
      <c r="N895">
        <v>1009</v>
      </c>
      <c r="O895" t="s">
        <v>880</v>
      </c>
      <c r="P895" t="s">
        <v>880</v>
      </c>
      <c r="Q895">
        <v>1</v>
      </c>
      <c r="W895">
        <v>0</v>
      </c>
      <c r="X895">
        <v>883542614</v>
      </c>
      <c r="Y895">
        <f>AT895</f>
        <v>0.02</v>
      </c>
      <c r="AA895">
        <v>19.28</v>
      </c>
      <c r="AB895">
        <v>0</v>
      </c>
      <c r="AC895">
        <v>0</v>
      </c>
      <c r="AD895">
        <v>0</v>
      </c>
      <c r="AE895">
        <v>19.28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1</v>
      </c>
      <c r="AL895">
        <v>1</v>
      </c>
      <c r="AM895">
        <v>-2</v>
      </c>
      <c r="AN895">
        <v>0</v>
      </c>
      <c r="AO895">
        <v>1</v>
      </c>
      <c r="AP895">
        <v>1</v>
      </c>
      <c r="AQ895">
        <v>0</v>
      </c>
      <c r="AR895">
        <v>0</v>
      </c>
      <c r="AS895" t="s">
        <v>3</v>
      </c>
      <c r="AT895">
        <v>0.02</v>
      </c>
      <c r="AU895" t="s">
        <v>3</v>
      </c>
      <c r="AV895">
        <v>0</v>
      </c>
      <c r="AW895">
        <v>2</v>
      </c>
      <c r="AX895">
        <v>60527371</v>
      </c>
      <c r="AY895">
        <v>1</v>
      </c>
      <c r="AZ895">
        <v>0</v>
      </c>
      <c r="BA895">
        <v>896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CV895">
        <v>0</v>
      </c>
      <c r="CW895">
        <v>0</v>
      </c>
      <c r="CX895">
        <f>ROUND(Y895*Source!I385,9)</f>
        <v>0</v>
      </c>
      <c r="CY895">
        <f>AA895</f>
        <v>19.28</v>
      </c>
      <c r="CZ895">
        <f>AE895</f>
        <v>19.28</v>
      </c>
      <c r="DA895">
        <f>AI895</f>
        <v>1</v>
      </c>
      <c r="DB895">
        <f>ROUND(ROUND(AT895*CZ895,2),6)</f>
        <v>0.39</v>
      </c>
      <c r="DC895">
        <f>ROUND(ROUND(AT895*AG895,2),6)</f>
        <v>0</v>
      </c>
      <c r="DD895" t="s">
        <v>3</v>
      </c>
      <c r="DE895" t="s">
        <v>3</v>
      </c>
      <c r="DF895">
        <f t="shared" si="434"/>
        <v>0</v>
      </c>
      <c r="DG895">
        <f t="shared" si="432"/>
        <v>0</v>
      </c>
      <c r="DH895">
        <f t="shared" si="433"/>
        <v>0</v>
      </c>
      <c r="DI895">
        <f t="shared" si="415"/>
        <v>0</v>
      </c>
      <c r="DJ895">
        <f>DF895</f>
        <v>0</v>
      </c>
      <c r="DK895">
        <v>0</v>
      </c>
      <c r="DL895" t="s">
        <v>3</v>
      </c>
      <c r="DM895">
        <v>0</v>
      </c>
      <c r="DN895" t="s">
        <v>3</v>
      </c>
      <c r="DO895">
        <v>0</v>
      </c>
    </row>
    <row r="896" spans="1:119" x14ac:dyDescent="0.2">
      <c r="A896">
        <f>ROW(Source!A386)</f>
        <v>386</v>
      </c>
      <c r="B896">
        <v>59204059</v>
      </c>
      <c r="C896">
        <v>60527358</v>
      </c>
      <c r="D896">
        <v>58266404</v>
      </c>
      <c r="E896">
        <v>1080</v>
      </c>
      <c r="F896">
        <v>1</v>
      </c>
      <c r="G896">
        <v>1080</v>
      </c>
      <c r="H896">
        <v>1</v>
      </c>
      <c r="I896" t="s">
        <v>859</v>
      </c>
      <c r="J896" t="s">
        <v>3</v>
      </c>
      <c r="K896" t="s">
        <v>860</v>
      </c>
      <c r="L896">
        <v>1191</v>
      </c>
      <c r="N896">
        <v>1013</v>
      </c>
      <c r="O896" t="s">
        <v>861</v>
      </c>
      <c r="P896" t="s">
        <v>861</v>
      </c>
      <c r="Q896">
        <v>1</v>
      </c>
      <c r="W896">
        <v>0</v>
      </c>
      <c r="X896">
        <v>476480486</v>
      </c>
      <c r="Y896">
        <f>((AT896*1.15)*1.1)</f>
        <v>1.85955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</v>
      </c>
      <c r="AJ896">
        <v>1</v>
      </c>
      <c r="AK896">
        <v>1</v>
      </c>
      <c r="AL896">
        <v>1</v>
      </c>
      <c r="AM896">
        <v>5</v>
      </c>
      <c r="AN896">
        <v>0</v>
      </c>
      <c r="AO896">
        <v>1</v>
      </c>
      <c r="AP896">
        <v>1</v>
      </c>
      <c r="AQ896">
        <v>0</v>
      </c>
      <c r="AR896">
        <v>0</v>
      </c>
      <c r="AS896" t="s">
        <v>3</v>
      </c>
      <c r="AT896">
        <v>1.47</v>
      </c>
      <c r="AU896" t="s">
        <v>26</v>
      </c>
      <c r="AV896">
        <v>1</v>
      </c>
      <c r="AW896">
        <v>2</v>
      </c>
      <c r="AX896">
        <v>60527366</v>
      </c>
      <c r="AY896">
        <v>1</v>
      </c>
      <c r="AZ896">
        <v>0</v>
      </c>
      <c r="BA896">
        <v>899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CU896">
        <f>ROUND(AT896*Source!I386*AH896*AL896,2)</f>
        <v>0</v>
      </c>
      <c r="CV896">
        <f>ROUND(Y896*Source!I386,9)</f>
        <v>0</v>
      </c>
      <c r="CW896">
        <v>0</v>
      </c>
      <c r="CX896">
        <f>ROUND(Y896*Source!I386,9)</f>
        <v>0</v>
      </c>
      <c r="CY896">
        <f>AD896</f>
        <v>0</v>
      </c>
      <c r="CZ896">
        <f>AH896</f>
        <v>0</v>
      </c>
      <c r="DA896">
        <f>AL896</f>
        <v>1</v>
      </c>
      <c r="DB896">
        <f>ROUND(((ROUND(AT896*CZ896,2)*1.15)*1.1),6)</f>
        <v>0</v>
      </c>
      <c r="DC896">
        <f>ROUND(((ROUND(AT896*AG896,2)*1.15)*1.1),6)</f>
        <v>0</v>
      </c>
      <c r="DD896" t="s">
        <v>3</v>
      </c>
      <c r="DE896" t="s">
        <v>3</v>
      </c>
      <c r="DF896">
        <f t="shared" si="434"/>
        <v>0</v>
      </c>
      <c r="DG896">
        <f t="shared" si="432"/>
        <v>0</v>
      </c>
      <c r="DH896">
        <f t="shared" si="433"/>
        <v>0</v>
      </c>
      <c r="DI896">
        <f t="shared" si="415"/>
        <v>0</v>
      </c>
      <c r="DJ896">
        <f>DI896</f>
        <v>0</v>
      </c>
      <c r="DK896">
        <v>0</v>
      </c>
      <c r="DL896" t="s">
        <v>3</v>
      </c>
      <c r="DM896">
        <v>0</v>
      </c>
      <c r="DN896" t="s">
        <v>3</v>
      </c>
      <c r="DO896">
        <v>0</v>
      </c>
    </row>
    <row r="897" spans="1:119" x14ac:dyDescent="0.2">
      <c r="A897">
        <f>ROW(Source!A386)</f>
        <v>386</v>
      </c>
      <c r="B897">
        <v>59204059</v>
      </c>
      <c r="C897">
        <v>60527358</v>
      </c>
      <c r="D897">
        <v>58340279</v>
      </c>
      <c r="E897">
        <v>1</v>
      </c>
      <c r="F897">
        <v>1</v>
      </c>
      <c r="G897">
        <v>1080</v>
      </c>
      <c r="H897">
        <v>2</v>
      </c>
      <c r="I897" t="s">
        <v>938</v>
      </c>
      <c r="J897" t="s">
        <v>939</v>
      </c>
      <c r="K897" t="s">
        <v>940</v>
      </c>
      <c r="L897">
        <v>1368</v>
      </c>
      <c r="N897">
        <v>1011</v>
      </c>
      <c r="O897" t="s">
        <v>865</v>
      </c>
      <c r="P897" t="s">
        <v>865</v>
      </c>
      <c r="Q897">
        <v>1</v>
      </c>
      <c r="W897">
        <v>0</v>
      </c>
      <c r="X897">
        <v>-2065404138</v>
      </c>
      <c r="Y897">
        <f>((AT897*1.25)*1.1)</f>
        <v>0.48125000000000007</v>
      </c>
      <c r="AA897">
        <v>0</v>
      </c>
      <c r="AB897">
        <v>87.47</v>
      </c>
      <c r="AC897">
        <v>0</v>
      </c>
      <c r="AD897">
        <v>0</v>
      </c>
      <c r="AE897">
        <v>0</v>
      </c>
      <c r="AF897">
        <v>7.11</v>
      </c>
      <c r="AG897">
        <v>0</v>
      </c>
      <c r="AH897">
        <v>0</v>
      </c>
      <c r="AI897">
        <v>1</v>
      </c>
      <c r="AJ897">
        <v>11.53</v>
      </c>
      <c r="AK897">
        <v>54.99</v>
      </c>
      <c r="AL897">
        <v>1</v>
      </c>
      <c r="AM897">
        <v>2</v>
      </c>
      <c r="AN897">
        <v>0</v>
      </c>
      <c r="AO897">
        <v>1</v>
      </c>
      <c r="AP897">
        <v>1</v>
      </c>
      <c r="AQ897">
        <v>0</v>
      </c>
      <c r="AR897">
        <v>0</v>
      </c>
      <c r="AS897" t="s">
        <v>3</v>
      </c>
      <c r="AT897">
        <v>0.35</v>
      </c>
      <c r="AU897" t="s">
        <v>866</v>
      </c>
      <c r="AV897">
        <v>0</v>
      </c>
      <c r="AW897">
        <v>2</v>
      </c>
      <c r="AX897">
        <v>60527367</v>
      </c>
      <c r="AY897">
        <v>1</v>
      </c>
      <c r="AZ897">
        <v>0</v>
      </c>
      <c r="BA897">
        <v>900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CV897">
        <v>0</v>
      </c>
      <c r="CW897">
        <f>ROUND(Y897*Source!I386*DO897,9)</f>
        <v>0</v>
      </c>
      <c r="CX897">
        <f>ROUND(Y897*Source!I386,9)</f>
        <v>0</v>
      </c>
      <c r="CY897">
        <f>AB897</f>
        <v>87.47</v>
      </c>
      <c r="CZ897">
        <f>AF897</f>
        <v>7.11</v>
      </c>
      <c r="DA897">
        <f>AJ897</f>
        <v>11.53</v>
      </c>
      <c r="DB897">
        <f>ROUND(((ROUND(AT897*CZ897,2)*1.25)*1.1),6)</f>
        <v>3.4237500000000001</v>
      </c>
      <c r="DC897">
        <f>ROUND(((ROUND(AT897*AG897,2)*1.25)*1.1),6)</f>
        <v>0</v>
      </c>
      <c r="DD897" t="s">
        <v>3</v>
      </c>
      <c r="DE897" t="s">
        <v>3</v>
      </c>
      <c r="DF897">
        <f t="shared" si="434"/>
        <v>0</v>
      </c>
      <c r="DG897">
        <f>ROUND(ROUND(AF897*AJ897,2)*CX897,2)</f>
        <v>0</v>
      </c>
      <c r="DH897">
        <f>ROUND(ROUND(AG897*AK897,2)*CX897,2)</f>
        <v>0</v>
      </c>
      <c r="DI897">
        <f t="shared" ref="DI897:DI960" si="435">ROUND(ROUND(AH897,2)*CX897,2)</f>
        <v>0</v>
      </c>
      <c r="DJ897">
        <f>DG897</f>
        <v>0</v>
      </c>
      <c r="DK897">
        <v>0</v>
      </c>
      <c r="DL897" t="s">
        <v>3</v>
      </c>
      <c r="DM897">
        <v>0</v>
      </c>
      <c r="DN897" t="s">
        <v>3</v>
      </c>
      <c r="DO897">
        <v>0</v>
      </c>
    </row>
    <row r="898" spans="1:119" x14ac:dyDescent="0.2">
      <c r="A898">
        <f>ROW(Source!A386)</f>
        <v>386</v>
      </c>
      <c r="B898">
        <v>59204059</v>
      </c>
      <c r="C898">
        <v>60527358</v>
      </c>
      <c r="D898">
        <v>58340578</v>
      </c>
      <c r="E898">
        <v>1</v>
      </c>
      <c r="F898">
        <v>1</v>
      </c>
      <c r="G898">
        <v>1080</v>
      </c>
      <c r="H898">
        <v>2</v>
      </c>
      <c r="I898" t="s">
        <v>862</v>
      </c>
      <c r="J898" t="s">
        <v>863</v>
      </c>
      <c r="K898" t="s">
        <v>864</v>
      </c>
      <c r="L898">
        <v>1368</v>
      </c>
      <c r="N898">
        <v>1011</v>
      </c>
      <c r="O898" t="s">
        <v>865</v>
      </c>
      <c r="P898" t="s">
        <v>865</v>
      </c>
      <c r="Q898">
        <v>1</v>
      </c>
      <c r="W898">
        <v>0</v>
      </c>
      <c r="X898">
        <v>-1985943078</v>
      </c>
      <c r="Y898">
        <f>((AT898*1.25)*1.1)</f>
        <v>1.3750000000000002E-2</v>
      </c>
      <c r="AA898">
        <v>0</v>
      </c>
      <c r="AB898">
        <v>1445.28</v>
      </c>
      <c r="AC898">
        <v>740.47</v>
      </c>
      <c r="AD898">
        <v>0</v>
      </c>
      <c r="AE898">
        <v>0</v>
      </c>
      <c r="AF898">
        <v>83.1</v>
      </c>
      <c r="AG898">
        <v>12.62</v>
      </c>
      <c r="AH898">
        <v>0</v>
      </c>
      <c r="AI898">
        <v>1</v>
      </c>
      <c r="AJ898">
        <v>16.3</v>
      </c>
      <c r="AK898">
        <v>54.99</v>
      </c>
      <c r="AL898">
        <v>1</v>
      </c>
      <c r="AM898">
        <v>2</v>
      </c>
      <c r="AN898">
        <v>0</v>
      </c>
      <c r="AO898">
        <v>1</v>
      </c>
      <c r="AP898">
        <v>1</v>
      </c>
      <c r="AQ898">
        <v>0</v>
      </c>
      <c r="AR898">
        <v>0</v>
      </c>
      <c r="AS898" t="s">
        <v>3</v>
      </c>
      <c r="AT898">
        <v>0.01</v>
      </c>
      <c r="AU898" t="s">
        <v>866</v>
      </c>
      <c r="AV898">
        <v>0</v>
      </c>
      <c r="AW898">
        <v>2</v>
      </c>
      <c r="AX898">
        <v>60527368</v>
      </c>
      <c r="AY898">
        <v>1</v>
      </c>
      <c r="AZ898">
        <v>0</v>
      </c>
      <c r="BA898">
        <v>901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CV898">
        <v>0</v>
      </c>
      <c r="CW898">
        <f>ROUND(Y898*Source!I386*DO898,9)</f>
        <v>0</v>
      </c>
      <c r="CX898">
        <f>ROUND(Y898*Source!I386,9)</f>
        <v>0</v>
      </c>
      <c r="CY898">
        <f>AB898</f>
        <v>1445.28</v>
      </c>
      <c r="CZ898">
        <f>AF898</f>
        <v>83.1</v>
      </c>
      <c r="DA898">
        <f>AJ898</f>
        <v>16.3</v>
      </c>
      <c r="DB898">
        <f>ROUND(((ROUND(AT898*CZ898,2)*1.25)*1.1),6)</f>
        <v>1.1412500000000001</v>
      </c>
      <c r="DC898">
        <f>ROUND(((ROUND(AT898*AG898,2)*1.25)*1.1),6)</f>
        <v>0.17874999999999999</v>
      </c>
      <c r="DD898" t="s">
        <v>3</v>
      </c>
      <c r="DE898" t="s">
        <v>3</v>
      </c>
      <c r="DF898">
        <f t="shared" si="434"/>
        <v>0</v>
      </c>
      <c r="DG898">
        <f>ROUND(ROUND(AF898*AJ898,2)*CX898,2)</f>
        <v>0</v>
      </c>
      <c r="DH898">
        <f>ROUND(ROUND(AG898*AK898,2)*CX898,2)</f>
        <v>0</v>
      </c>
      <c r="DI898">
        <f t="shared" si="435"/>
        <v>0</v>
      </c>
      <c r="DJ898">
        <f>DG898</f>
        <v>0</v>
      </c>
      <c r="DK898">
        <v>0</v>
      </c>
      <c r="DL898" t="s">
        <v>867</v>
      </c>
      <c r="DM898">
        <v>0</v>
      </c>
      <c r="DN898" t="s">
        <v>861</v>
      </c>
      <c r="DO898">
        <v>12.62</v>
      </c>
    </row>
    <row r="899" spans="1:119" x14ac:dyDescent="0.2">
      <c r="A899">
        <f>ROW(Source!A386)</f>
        <v>386</v>
      </c>
      <c r="B899">
        <v>59204059</v>
      </c>
      <c r="C899">
        <v>60527358</v>
      </c>
      <c r="D899">
        <v>58309957</v>
      </c>
      <c r="E899">
        <v>1</v>
      </c>
      <c r="F899">
        <v>1</v>
      </c>
      <c r="G899">
        <v>1080</v>
      </c>
      <c r="H899">
        <v>3</v>
      </c>
      <c r="I899" t="s">
        <v>941</v>
      </c>
      <c r="J899" t="s">
        <v>942</v>
      </c>
      <c r="K899" t="s">
        <v>943</v>
      </c>
      <c r="L899">
        <v>1348</v>
      </c>
      <c r="N899">
        <v>1009</v>
      </c>
      <c r="O899" t="s">
        <v>900</v>
      </c>
      <c r="P899" t="s">
        <v>900</v>
      </c>
      <c r="Q899">
        <v>1000</v>
      </c>
      <c r="W899">
        <v>0</v>
      </c>
      <c r="X899">
        <v>-1106207263</v>
      </c>
      <c r="Y899">
        <f>AT899</f>
        <v>1.3999999999999999E-4</v>
      </c>
      <c r="AA899">
        <v>203517.91</v>
      </c>
      <c r="AB899">
        <v>0</v>
      </c>
      <c r="AC899">
        <v>0</v>
      </c>
      <c r="AD899">
        <v>0</v>
      </c>
      <c r="AE899">
        <v>9879.51</v>
      </c>
      <c r="AF899">
        <v>0</v>
      </c>
      <c r="AG899">
        <v>0</v>
      </c>
      <c r="AH899">
        <v>0</v>
      </c>
      <c r="AI899">
        <v>20.6</v>
      </c>
      <c r="AJ899">
        <v>1</v>
      </c>
      <c r="AK899">
        <v>1</v>
      </c>
      <c r="AL899">
        <v>1</v>
      </c>
      <c r="AM899">
        <v>2</v>
      </c>
      <c r="AN899">
        <v>0</v>
      </c>
      <c r="AO899">
        <v>1</v>
      </c>
      <c r="AP899">
        <v>1</v>
      </c>
      <c r="AQ899">
        <v>0</v>
      </c>
      <c r="AR899">
        <v>0</v>
      </c>
      <c r="AS899" t="s">
        <v>3</v>
      </c>
      <c r="AT899">
        <v>1.3999999999999999E-4</v>
      </c>
      <c r="AU899" t="s">
        <v>3</v>
      </c>
      <c r="AV899">
        <v>0</v>
      </c>
      <c r="AW899">
        <v>2</v>
      </c>
      <c r="AX899">
        <v>60527369</v>
      </c>
      <c r="AY899">
        <v>1</v>
      </c>
      <c r="AZ899">
        <v>0</v>
      </c>
      <c r="BA899">
        <v>902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CV899">
        <v>0</v>
      </c>
      <c r="CW899">
        <v>0</v>
      </c>
      <c r="CX899">
        <f>ROUND(Y899*Source!I386,9)</f>
        <v>0</v>
      </c>
      <c r="CY899">
        <f>AA899</f>
        <v>203517.91</v>
      </c>
      <c r="CZ899">
        <f>AE899</f>
        <v>9879.51</v>
      </c>
      <c r="DA899">
        <f>AI899</f>
        <v>20.6</v>
      </c>
      <c r="DB899">
        <f>ROUND(ROUND(AT899*CZ899,2),6)</f>
        <v>1.38</v>
      </c>
      <c r="DC899">
        <f>ROUND(ROUND(AT899*AG899,2),6)</f>
        <v>0</v>
      </c>
      <c r="DD899" t="s">
        <v>3</v>
      </c>
      <c r="DE899" t="s">
        <v>3</v>
      </c>
      <c r="DF899">
        <f>ROUND(ROUND(AE899*AI899,2)*CX899,2)</f>
        <v>0</v>
      </c>
      <c r="DG899">
        <f t="shared" ref="DG899:DG910" si="436">ROUND(ROUND(AF899,2)*CX899,2)</f>
        <v>0</v>
      </c>
      <c r="DH899">
        <f t="shared" ref="DH899:DH910" si="437">ROUND(ROUND(AG899,2)*CX899,2)</f>
        <v>0</v>
      </c>
      <c r="DI899">
        <f t="shared" si="435"/>
        <v>0</v>
      </c>
      <c r="DJ899">
        <f>DF899</f>
        <v>0</v>
      </c>
      <c r="DK899">
        <v>0</v>
      </c>
      <c r="DL899" t="s">
        <v>3</v>
      </c>
      <c r="DM899">
        <v>0</v>
      </c>
      <c r="DN899" t="s">
        <v>3</v>
      </c>
      <c r="DO899">
        <v>0</v>
      </c>
    </row>
    <row r="900" spans="1:119" x14ac:dyDescent="0.2">
      <c r="A900">
        <f>ROW(Source!A386)</f>
        <v>386</v>
      </c>
      <c r="B900">
        <v>59204059</v>
      </c>
      <c r="C900">
        <v>60527358</v>
      </c>
      <c r="D900">
        <v>58308765</v>
      </c>
      <c r="E900">
        <v>1</v>
      </c>
      <c r="F900">
        <v>1</v>
      </c>
      <c r="G900">
        <v>1080</v>
      </c>
      <c r="H900">
        <v>3</v>
      </c>
      <c r="I900" t="s">
        <v>944</v>
      </c>
      <c r="J900" t="s">
        <v>945</v>
      </c>
      <c r="K900" t="s">
        <v>946</v>
      </c>
      <c r="L900">
        <v>1348</v>
      </c>
      <c r="N900">
        <v>1009</v>
      </c>
      <c r="O900" t="s">
        <v>900</v>
      </c>
      <c r="P900" t="s">
        <v>900</v>
      </c>
      <c r="Q900">
        <v>1000</v>
      </c>
      <c r="W900">
        <v>0</v>
      </c>
      <c r="X900">
        <v>-1123198217</v>
      </c>
      <c r="Y900">
        <f>AT900</f>
        <v>1.1000000000000001E-3</v>
      </c>
      <c r="AA900">
        <v>134905.51</v>
      </c>
      <c r="AB900">
        <v>0</v>
      </c>
      <c r="AC900">
        <v>0</v>
      </c>
      <c r="AD900">
        <v>0</v>
      </c>
      <c r="AE900">
        <v>17868.28</v>
      </c>
      <c r="AF900">
        <v>0</v>
      </c>
      <c r="AG900">
        <v>0</v>
      </c>
      <c r="AH900">
        <v>0</v>
      </c>
      <c r="AI900">
        <v>7.55</v>
      </c>
      <c r="AJ900">
        <v>1</v>
      </c>
      <c r="AK900">
        <v>1</v>
      </c>
      <c r="AL900">
        <v>1</v>
      </c>
      <c r="AM900">
        <v>2</v>
      </c>
      <c r="AN900">
        <v>0</v>
      </c>
      <c r="AO900">
        <v>1</v>
      </c>
      <c r="AP900">
        <v>1</v>
      </c>
      <c r="AQ900">
        <v>0</v>
      </c>
      <c r="AR900">
        <v>0</v>
      </c>
      <c r="AS900" t="s">
        <v>3</v>
      </c>
      <c r="AT900">
        <v>1.1000000000000001E-3</v>
      </c>
      <c r="AU900" t="s">
        <v>3</v>
      </c>
      <c r="AV900">
        <v>0</v>
      </c>
      <c r="AW900">
        <v>2</v>
      </c>
      <c r="AX900">
        <v>60527370</v>
      </c>
      <c r="AY900">
        <v>1</v>
      </c>
      <c r="AZ900">
        <v>0</v>
      </c>
      <c r="BA900">
        <v>903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CV900">
        <v>0</v>
      </c>
      <c r="CW900">
        <v>0</v>
      </c>
      <c r="CX900">
        <f>ROUND(Y900*Source!I386,9)</f>
        <v>0</v>
      </c>
      <c r="CY900">
        <f>AA900</f>
        <v>134905.51</v>
      </c>
      <c r="CZ900">
        <f>AE900</f>
        <v>17868.28</v>
      </c>
      <c r="DA900">
        <f>AI900</f>
        <v>7.55</v>
      </c>
      <c r="DB900">
        <f>ROUND(ROUND(AT900*CZ900,2),6)</f>
        <v>19.66</v>
      </c>
      <c r="DC900">
        <f>ROUND(ROUND(AT900*AG900,2),6)</f>
        <v>0</v>
      </c>
      <c r="DD900" t="s">
        <v>3</v>
      </c>
      <c r="DE900" t="s">
        <v>3</v>
      </c>
      <c r="DF900">
        <f>ROUND(ROUND(AE900*AI900,2)*CX900,2)</f>
        <v>0</v>
      </c>
      <c r="DG900">
        <f t="shared" si="436"/>
        <v>0</v>
      </c>
      <c r="DH900">
        <f t="shared" si="437"/>
        <v>0</v>
      </c>
      <c r="DI900">
        <f t="shared" si="435"/>
        <v>0</v>
      </c>
      <c r="DJ900">
        <f>DF900</f>
        <v>0</v>
      </c>
      <c r="DK900">
        <v>0</v>
      </c>
      <c r="DL900" t="s">
        <v>3</v>
      </c>
      <c r="DM900">
        <v>0</v>
      </c>
      <c r="DN900" t="s">
        <v>3</v>
      </c>
      <c r="DO900">
        <v>0</v>
      </c>
    </row>
    <row r="901" spans="1:119" x14ac:dyDescent="0.2">
      <c r="A901">
        <f>ROW(Source!A386)</f>
        <v>386</v>
      </c>
      <c r="B901">
        <v>59204059</v>
      </c>
      <c r="C901">
        <v>60527358</v>
      </c>
      <c r="D901">
        <v>58327129</v>
      </c>
      <c r="E901">
        <v>1</v>
      </c>
      <c r="F901">
        <v>1</v>
      </c>
      <c r="G901">
        <v>1080</v>
      </c>
      <c r="H901">
        <v>3</v>
      </c>
      <c r="I901" t="s">
        <v>279</v>
      </c>
      <c r="J901" t="s">
        <v>281</v>
      </c>
      <c r="K901" t="s">
        <v>280</v>
      </c>
      <c r="L901">
        <v>1354</v>
      </c>
      <c r="N901">
        <v>1010</v>
      </c>
      <c r="O901" t="s">
        <v>39</v>
      </c>
      <c r="P901" t="s">
        <v>39</v>
      </c>
      <c r="Q901">
        <v>1</v>
      </c>
      <c r="W901">
        <v>0</v>
      </c>
      <c r="X901">
        <v>-230984514</v>
      </c>
      <c r="Y901">
        <f>AT901</f>
        <v>1</v>
      </c>
      <c r="AA901">
        <v>1258.57</v>
      </c>
      <c r="AB901">
        <v>0</v>
      </c>
      <c r="AC901">
        <v>0</v>
      </c>
      <c r="AD901">
        <v>0</v>
      </c>
      <c r="AE901">
        <v>443.16</v>
      </c>
      <c r="AF901">
        <v>0</v>
      </c>
      <c r="AG901">
        <v>0</v>
      </c>
      <c r="AH901">
        <v>0</v>
      </c>
      <c r="AI901">
        <v>2.84</v>
      </c>
      <c r="AJ901">
        <v>1</v>
      </c>
      <c r="AK901">
        <v>1</v>
      </c>
      <c r="AL901">
        <v>1</v>
      </c>
      <c r="AM901">
        <v>0</v>
      </c>
      <c r="AN901">
        <v>0</v>
      </c>
      <c r="AO901">
        <v>0</v>
      </c>
      <c r="AP901">
        <v>1</v>
      </c>
      <c r="AQ901">
        <v>0</v>
      </c>
      <c r="AR901">
        <v>0</v>
      </c>
      <c r="AS901" t="s">
        <v>3</v>
      </c>
      <c r="AT901">
        <v>1</v>
      </c>
      <c r="AU901" t="s">
        <v>3</v>
      </c>
      <c r="AV901">
        <v>0</v>
      </c>
      <c r="AW901">
        <v>1</v>
      </c>
      <c r="AX901">
        <v>-1</v>
      </c>
      <c r="AY901">
        <v>0</v>
      </c>
      <c r="AZ901">
        <v>0</v>
      </c>
      <c r="BA901" t="s">
        <v>3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CV901">
        <v>0</v>
      </c>
      <c r="CW901">
        <v>0</v>
      </c>
      <c r="CX901">
        <f>ROUND(Y901*Source!I386,9)</f>
        <v>0</v>
      </c>
      <c r="CY901">
        <f>AA901</f>
        <v>1258.57</v>
      </c>
      <c r="CZ901">
        <f>AE901</f>
        <v>443.16</v>
      </c>
      <c r="DA901">
        <f>AI901</f>
        <v>2.84</v>
      </c>
      <c r="DB901">
        <f>ROUND(ROUND(AT901*CZ901,2),6)</f>
        <v>443.16</v>
      </c>
      <c r="DC901">
        <f>ROUND(ROUND(AT901*AG901,2),6)</f>
        <v>0</v>
      </c>
      <c r="DD901" t="s">
        <v>3</v>
      </c>
      <c r="DE901" t="s">
        <v>3</v>
      </c>
      <c r="DF901">
        <f>ROUND(ROUND(AE901*AI901,2)*CX901,2)</f>
        <v>0</v>
      </c>
      <c r="DG901">
        <f t="shared" si="436"/>
        <v>0</v>
      </c>
      <c r="DH901">
        <f t="shared" si="437"/>
        <v>0</v>
      </c>
      <c r="DI901">
        <f t="shared" si="435"/>
        <v>0</v>
      </c>
      <c r="DJ901">
        <f>DF901</f>
        <v>0</v>
      </c>
      <c r="DK901">
        <v>0</v>
      </c>
      <c r="DL901" t="s">
        <v>3</v>
      </c>
      <c r="DM901">
        <v>0</v>
      </c>
      <c r="DN901" t="s">
        <v>3</v>
      </c>
      <c r="DO901">
        <v>0</v>
      </c>
    </row>
    <row r="902" spans="1:119" x14ac:dyDescent="0.2">
      <c r="A902">
        <f>ROW(Source!A386)</f>
        <v>386</v>
      </c>
      <c r="B902">
        <v>59204059</v>
      </c>
      <c r="C902">
        <v>60527358</v>
      </c>
      <c r="D902">
        <v>58330407</v>
      </c>
      <c r="E902">
        <v>1</v>
      </c>
      <c r="F902">
        <v>1</v>
      </c>
      <c r="G902">
        <v>1080</v>
      </c>
      <c r="H902">
        <v>3</v>
      </c>
      <c r="I902" t="s">
        <v>947</v>
      </c>
      <c r="J902" t="s">
        <v>948</v>
      </c>
      <c r="K902" t="s">
        <v>949</v>
      </c>
      <c r="L902">
        <v>1346</v>
      </c>
      <c r="N902">
        <v>1009</v>
      </c>
      <c r="O902" t="s">
        <v>880</v>
      </c>
      <c r="P902" t="s">
        <v>880</v>
      </c>
      <c r="Q902">
        <v>1</v>
      </c>
      <c r="W902">
        <v>0</v>
      </c>
      <c r="X902">
        <v>883542614</v>
      </c>
      <c r="Y902">
        <f>AT902</f>
        <v>0.02</v>
      </c>
      <c r="AA902">
        <v>169.66</v>
      </c>
      <c r="AB902">
        <v>0</v>
      </c>
      <c r="AC902">
        <v>0</v>
      </c>
      <c r="AD902">
        <v>0</v>
      </c>
      <c r="AE902">
        <v>19.28</v>
      </c>
      <c r="AF902">
        <v>0</v>
      </c>
      <c r="AG902">
        <v>0</v>
      </c>
      <c r="AH902">
        <v>0</v>
      </c>
      <c r="AI902">
        <v>8.8000000000000007</v>
      </c>
      <c r="AJ902">
        <v>1</v>
      </c>
      <c r="AK902">
        <v>1</v>
      </c>
      <c r="AL902">
        <v>1</v>
      </c>
      <c r="AM902">
        <v>2</v>
      </c>
      <c r="AN902">
        <v>0</v>
      </c>
      <c r="AO902">
        <v>1</v>
      </c>
      <c r="AP902">
        <v>1</v>
      </c>
      <c r="AQ902">
        <v>0</v>
      </c>
      <c r="AR902">
        <v>0</v>
      </c>
      <c r="AS902" t="s">
        <v>3</v>
      </c>
      <c r="AT902">
        <v>0.02</v>
      </c>
      <c r="AU902" t="s">
        <v>3</v>
      </c>
      <c r="AV902">
        <v>0</v>
      </c>
      <c r="AW902">
        <v>2</v>
      </c>
      <c r="AX902">
        <v>60527371</v>
      </c>
      <c r="AY902">
        <v>1</v>
      </c>
      <c r="AZ902">
        <v>0</v>
      </c>
      <c r="BA902">
        <v>904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CV902">
        <v>0</v>
      </c>
      <c r="CW902">
        <v>0</v>
      </c>
      <c r="CX902">
        <f>ROUND(Y902*Source!I386,9)</f>
        <v>0</v>
      </c>
      <c r="CY902">
        <f>AA902</f>
        <v>169.66</v>
      </c>
      <c r="CZ902">
        <f>AE902</f>
        <v>19.28</v>
      </c>
      <c r="DA902">
        <f>AI902</f>
        <v>8.8000000000000007</v>
      </c>
      <c r="DB902">
        <f>ROUND(ROUND(AT902*CZ902,2),6)</f>
        <v>0.39</v>
      </c>
      <c r="DC902">
        <f>ROUND(ROUND(AT902*AG902,2),6)</f>
        <v>0</v>
      </c>
      <c r="DD902" t="s">
        <v>3</v>
      </c>
      <c r="DE902" t="s">
        <v>3</v>
      </c>
      <c r="DF902">
        <f>ROUND(ROUND(AE902*AI902,2)*CX902,2)</f>
        <v>0</v>
      </c>
      <c r="DG902">
        <f t="shared" si="436"/>
        <v>0</v>
      </c>
      <c r="DH902">
        <f t="shared" si="437"/>
        <v>0</v>
      </c>
      <c r="DI902">
        <f t="shared" si="435"/>
        <v>0</v>
      </c>
      <c r="DJ902">
        <f>DF902</f>
        <v>0</v>
      </c>
      <c r="DK902">
        <v>0</v>
      </c>
      <c r="DL902" t="s">
        <v>3</v>
      </c>
      <c r="DM902">
        <v>0</v>
      </c>
      <c r="DN902" t="s">
        <v>3</v>
      </c>
      <c r="DO902">
        <v>0</v>
      </c>
    </row>
    <row r="903" spans="1:119" x14ac:dyDescent="0.2">
      <c r="A903">
        <f>ROW(Source!A391)</f>
        <v>391</v>
      </c>
      <c r="B903">
        <v>59204062</v>
      </c>
      <c r="C903">
        <v>60527376</v>
      </c>
      <c r="D903">
        <v>58266404</v>
      </c>
      <c r="E903">
        <v>1080</v>
      </c>
      <c r="F903">
        <v>1</v>
      </c>
      <c r="G903">
        <v>1080</v>
      </c>
      <c r="H903">
        <v>1</v>
      </c>
      <c r="I903" t="s">
        <v>859</v>
      </c>
      <c r="J903" t="s">
        <v>3</v>
      </c>
      <c r="K903" t="s">
        <v>860</v>
      </c>
      <c r="L903">
        <v>1191</v>
      </c>
      <c r="N903">
        <v>1013</v>
      </c>
      <c r="O903" t="s">
        <v>861</v>
      </c>
      <c r="P903" t="s">
        <v>861</v>
      </c>
      <c r="Q903">
        <v>1</v>
      </c>
      <c r="W903">
        <v>0</v>
      </c>
      <c r="X903">
        <v>476480486</v>
      </c>
      <c r="Y903">
        <f>((AT903*1.15)*1.1)</f>
        <v>1.85955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1</v>
      </c>
      <c r="AJ903">
        <v>1</v>
      </c>
      <c r="AK903">
        <v>1</v>
      </c>
      <c r="AL903">
        <v>1</v>
      </c>
      <c r="AM903">
        <v>-2</v>
      </c>
      <c r="AN903">
        <v>0</v>
      </c>
      <c r="AO903">
        <v>1</v>
      </c>
      <c r="AP903">
        <v>1</v>
      </c>
      <c r="AQ903">
        <v>0</v>
      </c>
      <c r="AR903">
        <v>0</v>
      </c>
      <c r="AS903" t="s">
        <v>3</v>
      </c>
      <c r="AT903">
        <v>1.47</v>
      </c>
      <c r="AU903" t="s">
        <v>26</v>
      </c>
      <c r="AV903">
        <v>1</v>
      </c>
      <c r="AW903">
        <v>2</v>
      </c>
      <c r="AX903">
        <v>60527384</v>
      </c>
      <c r="AY903">
        <v>1</v>
      </c>
      <c r="AZ903">
        <v>0</v>
      </c>
      <c r="BA903">
        <v>907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CU903">
        <f>ROUND(AT903*Source!I391*AH903*AL903,2)</f>
        <v>0</v>
      </c>
      <c r="CV903">
        <f>ROUND(Y903*Source!I391,9)</f>
        <v>0</v>
      </c>
      <c r="CW903">
        <v>0</v>
      </c>
      <c r="CX903">
        <f>ROUND(Y903*Source!I391,9)</f>
        <v>0</v>
      </c>
      <c r="CY903">
        <f>AD903</f>
        <v>0</v>
      </c>
      <c r="CZ903">
        <f>AH903</f>
        <v>0</v>
      </c>
      <c r="DA903">
        <f>AL903</f>
        <v>1</v>
      </c>
      <c r="DB903">
        <f>ROUND(((ROUND(AT903*CZ903,2)*1.15)*1.1),6)</f>
        <v>0</v>
      </c>
      <c r="DC903">
        <f>ROUND(((ROUND(AT903*AG903,2)*1.15)*1.1),6)</f>
        <v>0</v>
      </c>
      <c r="DD903" t="s">
        <v>3</v>
      </c>
      <c r="DE903" t="s">
        <v>3</v>
      </c>
      <c r="DF903">
        <f t="shared" ref="DF903:DF912" si="438">ROUND(ROUND(AE903,2)*CX903,2)</f>
        <v>0</v>
      </c>
      <c r="DG903">
        <f t="shared" si="436"/>
        <v>0</v>
      </c>
      <c r="DH903">
        <f t="shared" si="437"/>
        <v>0</v>
      </c>
      <c r="DI903">
        <f t="shared" si="435"/>
        <v>0</v>
      </c>
      <c r="DJ903">
        <f>DI903</f>
        <v>0</v>
      </c>
      <c r="DK903">
        <v>0</v>
      </c>
      <c r="DL903" t="s">
        <v>3</v>
      </c>
      <c r="DM903">
        <v>0</v>
      </c>
      <c r="DN903" t="s">
        <v>3</v>
      </c>
      <c r="DO903">
        <v>0</v>
      </c>
    </row>
    <row r="904" spans="1:119" x14ac:dyDescent="0.2">
      <c r="A904">
        <f>ROW(Source!A391)</f>
        <v>391</v>
      </c>
      <c r="B904">
        <v>59204062</v>
      </c>
      <c r="C904">
        <v>60527376</v>
      </c>
      <c r="D904">
        <v>58340279</v>
      </c>
      <c r="E904">
        <v>1</v>
      </c>
      <c r="F904">
        <v>1</v>
      </c>
      <c r="G904">
        <v>1080</v>
      </c>
      <c r="H904">
        <v>2</v>
      </c>
      <c r="I904" t="s">
        <v>938</v>
      </c>
      <c r="J904" t="s">
        <v>939</v>
      </c>
      <c r="K904" t="s">
        <v>940</v>
      </c>
      <c r="L904">
        <v>1368</v>
      </c>
      <c r="N904">
        <v>1011</v>
      </c>
      <c r="O904" t="s">
        <v>865</v>
      </c>
      <c r="P904" t="s">
        <v>865</v>
      </c>
      <c r="Q904">
        <v>1</v>
      </c>
      <c r="W904">
        <v>0</v>
      </c>
      <c r="X904">
        <v>-2065404138</v>
      </c>
      <c r="Y904">
        <f>((AT904*1.25)*1.1)</f>
        <v>0.48125000000000007</v>
      </c>
      <c r="AA904">
        <v>0</v>
      </c>
      <c r="AB904">
        <v>7.59</v>
      </c>
      <c r="AC904">
        <v>0</v>
      </c>
      <c r="AD904">
        <v>0</v>
      </c>
      <c r="AE904">
        <v>0</v>
      </c>
      <c r="AF904">
        <v>7.11</v>
      </c>
      <c r="AG904">
        <v>0</v>
      </c>
      <c r="AH904">
        <v>0</v>
      </c>
      <c r="AI904">
        <v>1</v>
      </c>
      <c r="AJ904">
        <v>1</v>
      </c>
      <c r="AK904">
        <v>1</v>
      </c>
      <c r="AL904">
        <v>1</v>
      </c>
      <c r="AM904">
        <v>-2</v>
      </c>
      <c r="AN904">
        <v>0</v>
      </c>
      <c r="AO904">
        <v>1</v>
      </c>
      <c r="AP904">
        <v>1</v>
      </c>
      <c r="AQ904">
        <v>0</v>
      </c>
      <c r="AR904">
        <v>0</v>
      </c>
      <c r="AS904" t="s">
        <v>3</v>
      </c>
      <c r="AT904">
        <v>0.35</v>
      </c>
      <c r="AU904" t="s">
        <v>866</v>
      </c>
      <c r="AV904">
        <v>0</v>
      </c>
      <c r="AW904">
        <v>2</v>
      </c>
      <c r="AX904">
        <v>60527385</v>
      </c>
      <c r="AY904">
        <v>1</v>
      </c>
      <c r="AZ904">
        <v>0</v>
      </c>
      <c r="BA904">
        <v>908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CV904">
        <v>0</v>
      </c>
      <c r="CW904">
        <f>ROUND(Y904*Source!I391*DO904,9)</f>
        <v>0</v>
      </c>
      <c r="CX904">
        <f>ROUND(Y904*Source!I391,9)</f>
        <v>0</v>
      </c>
      <c r="CY904">
        <f>AB904</f>
        <v>7.59</v>
      </c>
      <c r="CZ904">
        <f>AF904</f>
        <v>7.11</v>
      </c>
      <c r="DA904">
        <f>AJ904</f>
        <v>1</v>
      </c>
      <c r="DB904">
        <f>ROUND(((ROUND(AT904*CZ904,2)*1.25)*1.1),6)</f>
        <v>3.4237500000000001</v>
      </c>
      <c r="DC904">
        <f>ROUND(((ROUND(AT904*AG904,2)*1.25)*1.1),6)</f>
        <v>0</v>
      </c>
      <c r="DD904" t="s">
        <v>3</v>
      </c>
      <c r="DE904" t="s">
        <v>3</v>
      </c>
      <c r="DF904">
        <f t="shared" si="438"/>
        <v>0</v>
      </c>
      <c r="DG904">
        <f t="shared" si="436"/>
        <v>0</v>
      </c>
      <c r="DH904">
        <f t="shared" si="437"/>
        <v>0</v>
      </c>
      <c r="DI904">
        <f t="shared" si="435"/>
        <v>0</v>
      </c>
      <c r="DJ904">
        <f>DG904</f>
        <v>0</v>
      </c>
      <c r="DK904">
        <v>0</v>
      </c>
      <c r="DL904" t="s">
        <v>3</v>
      </c>
      <c r="DM904">
        <v>0</v>
      </c>
      <c r="DN904" t="s">
        <v>3</v>
      </c>
      <c r="DO904">
        <v>0</v>
      </c>
    </row>
    <row r="905" spans="1:119" x14ac:dyDescent="0.2">
      <c r="A905">
        <f>ROW(Source!A391)</f>
        <v>391</v>
      </c>
      <c r="B905">
        <v>59204062</v>
      </c>
      <c r="C905">
        <v>60527376</v>
      </c>
      <c r="D905">
        <v>58340578</v>
      </c>
      <c r="E905">
        <v>1</v>
      </c>
      <c r="F905">
        <v>1</v>
      </c>
      <c r="G905">
        <v>1080</v>
      </c>
      <c r="H905">
        <v>2</v>
      </c>
      <c r="I905" t="s">
        <v>862</v>
      </c>
      <c r="J905" t="s">
        <v>863</v>
      </c>
      <c r="K905" t="s">
        <v>864</v>
      </c>
      <c r="L905">
        <v>1368</v>
      </c>
      <c r="N905">
        <v>1011</v>
      </c>
      <c r="O905" t="s">
        <v>865</v>
      </c>
      <c r="P905" t="s">
        <v>865</v>
      </c>
      <c r="Q905">
        <v>1</v>
      </c>
      <c r="W905">
        <v>0</v>
      </c>
      <c r="X905">
        <v>-1985943078</v>
      </c>
      <c r="Y905">
        <f>((AT905*1.25)*1.1)</f>
        <v>1.3750000000000002E-2</v>
      </c>
      <c r="AA905">
        <v>0</v>
      </c>
      <c r="AB905">
        <v>88.67</v>
      </c>
      <c r="AC905">
        <v>13.47</v>
      </c>
      <c r="AD905">
        <v>0</v>
      </c>
      <c r="AE905">
        <v>0</v>
      </c>
      <c r="AF905">
        <v>83.1</v>
      </c>
      <c r="AG905">
        <v>12.62</v>
      </c>
      <c r="AH905">
        <v>0</v>
      </c>
      <c r="AI905">
        <v>1</v>
      </c>
      <c r="AJ905">
        <v>1</v>
      </c>
      <c r="AK905">
        <v>1</v>
      </c>
      <c r="AL905">
        <v>1</v>
      </c>
      <c r="AM905">
        <v>-2</v>
      </c>
      <c r="AN905">
        <v>0</v>
      </c>
      <c r="AO905">
        <v>1</v>
      </c>
      <c r="AP905">
        <v>1</v>
      </c>
      <c r="AQ905">
        <v>0</v>
      </c>
      <c r="AR905">
        <v>0</v>
      </c>
      <c r="AS905" t="s">
        <v>3</v>
      </c>
      <c r="AT905">
        <v>0.01</v>
      </c>
      <c r="AU905" t="s">
        <v>866</v>
      </c>
      <c r="AV905">
        <v>0</v>
      </c>
      <c r="AW905">
        <v>2</v>
      </c>
      <c r="AX905">
        <v>60527386</v>
      </c>
      <c r="AY905">
        <v>1</v>
      </c>
      <c r="AZ905">
        <v>0</v>
      </c>
      <c r="BA905">
        <v>909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CV905">
        <v>0</v>
      </c>
      <c r="CW905">
        <f>ROUND(Y905*Source!I391*DO905,9)</f>
        <v>0</v>
      </c>
      <c r="CX905">
        <f>ROUND(Y905*Source!I391,9)</f>
        <v>0</v>
      </c>
      <c r="CY905">
        <f>AB905</f>
        <v>88.67</v>
      </c>
      <c r="CZ905">
        <f>AF905</f>
        <v>83.1</v>
      </c>
      <c r="DA905">
        <f>AJ905</f>
        <v>1</v>
      </c>
      <c r="DB905">
        <f>ROUND(((ROUND(AT905*CZ905,2)*1.25)*1.1),6)</f>
        <v>1.1412500000000001</v>
      </c>
      <c r="DC905">
        <f>ROUND(((ROUND(AT905*AG905,2)*1.25)*1.1),6)</f>
        <v>0.17874999999999999</v>
      </c>
      <c r="DD905" t="s">
        <v>3</v>
      </c>
      <c r="DE905" t="s">
        <v>3</v>
      </c>
      <c r="DF905">
        <f t="shared" si="438"/>
        <v>0</v>
      </c>
      <c r="DG905">
        <f t="shared" si="436"/>
        <v>0</v>
      </c>
      <c r="DH905">
        <f t="shared" si="437"/>
        <v>0</v>
      </c>
      <c r="DI905">
        <f t="shared" si="435"/>
        <v>0</v>
      </c>
      <c r="DJ905">
        <f>DG905</f>
        <v>0</v>
      </c>
      <c r="DK905">
        <v>0</v>
      </c>
      <c r="DL905" t="s">
        <v>867</v>
      </c>
      <c r="DM905">
        <v>0</v>
      </c>
      <c r="DN905" t="s">
        <v>861</v>
      </c>
      <c r="DO905">
        <v>12.62</v>
      </c>
    </row>
    <row r="906" spans="1:119" x14ac:dyDescent="0.2">
      <c r="A906">
        <f>ROW(Source!A391)</f>
        <v>391</v>
      </c>
      <c r="B906">
        <v>59204062</v>
      </c>
      <c r="C906">
        <v>60527376</v>
      </c>
      <c r="D906">
        <v>58309957</v>
      </c>
      <c r="E906">
        <v>1</v>
      </c>
      <c r="F906">
        <v>1</v>
      </c>
      <c r="G906">
        <v>1080</v>
      </c>
      <c r="H906">
        <v>3</v>
      </c>
      <c r="I906" t="s">
        <v>941</v>
      </c>
      <c r="J906" t="s">
        <v>942</v>
      </c>
      <c r="K906" t="s">
        <v>943</v>
      </c>
      <c r="L906">
        <v>1348</v>
      </c>
      <c r="N906">
        <v>1009</v>
      </c>
      <c r="O906" t="s">
        <v>900</v>
      </c>
      <c r="P906" t="s">
        <v>900</v>
      </c>
      <c r="Q906">
        <v>1000</v>
      </c>
      <c r="W906">
        <v>0</v>
      </c>
      <c r="X906">
        <v>-1106207263</v>
      </c>
      <c r="Y906">
        <f>AT906</f>
        <v>1.3999999999999999E-4</v>
      </c>
      <c r="AA906">
        <v>9879.51</v>
      </c>
      <c r="AB906">
        <v>0</v>
      </c>
      <c r="AC906">
        <v>0</v>
      </c>
      <c r="AD906">
        <v>0</v>
      </c>
      <c r="AE906">
        <v>9879.51</v>
      </c>
      <c r="AF906">
        <v>0</v>
      </c>
      <c r="AG906">
        <v>0</v>
      </c>
      <c r="AH906">
        <v>0</v>
      </c>
      <c r="AI906">
        <v>1</v>
      </c>
      <c r="AJ906">
        <v>1</v>
      </c>
      <c r="AK906">
        <v>1</v>
      </c>
      <c r="AL906">
        <v>1</v>
      </c>
      <c r="AM906">
        <v>-2</v>
      </c>
      <c r="AN906">
        <v>0</v>
      </c>
      <c r="AO906">
        <v>1</v>
      </c>
      <c r="AP906">
        <v>1</v>
      </c>
      <c r="AQ906">
        <v>0</v>
      </c>
      <c r="AR906">
        <v>0</v>
      </c>
      <c r="AS906" t="s">
        <v>3</v>
      </c>
      <c r="AT906">
        <v>1.3999999999999999E-4</v>
      </c>
      <c r="AU906" t="s">
        <v>3</v>
      </c>
      <c r="AV906">
        <v>0</v>
      </c>
      <c r="AW906">
        <v>2</v>
      </c>
      <c r="AX906">
        <v>60527387</v>
      </c>
      <c r="AY906">
        <v>1</v>
      </c>
      <c r="AZ906">
        <v>0</v>
      </c>
      <c r="BA906">
        <v>910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CV906">
        <v>0</v>
      </c>
      <c r="CW906">
        <v>0</v>
      </c>
      <c r="CX906">
        <f>ROUND(Y906*Source!I391,9)</f>
        <v>0</v>
      </c>
      <c r="CY906">
        <f>AA906</f>
        <v>9879.51</v>
      </c>
      <c r="CZ906">
        <f>AE906</f>
        <v>9879.51</v>
      </c>
      <c r="DA906">
        <f>AI906</f>
        <v>1</v>
      </c>
      <c r="DB906">
        <f>ROUND(ROUND(AT906*CZ906,2),6)</f>
        <v>1.38</v>
      </c>
      <c r="DC906">
        <f>ROUND(ROUND(AT906*AG906,2),6)</f>
        <v>0</v>
      </c>
      <c r="DD906" t="s">
        <v>3</v>
      </c>
      <c r="DE906" t="s">
        <v>3</v>
      </c>
      <c r="DF906">
        <f t="shared" si="438"/>
        <v>0</v>
      </c>
      <c r="DG906">
        <f t="shared" si="436"/>
        <v>0</v>
      </c>
      <c r="DH906">
        <f t="shared" si="437"/>
        <v>0</v>
      </c>
      <c r="DI906">
        <f t="shared" si="435"/>
        <v>0</v>
      </c>
      <c r="DJ906">
        <f>DF906</f>
        <v>0</v>
      </c>
      <c r="DK906">
        <v>0</v>
      </c>
      <c r="DL906" t="s">
        <v>3</v>
      </c>
      <c r="DM906">
        <v>0</v>
      </c>
      <c r="DN906" t="s">
        <v>3</v>
      </c>
      <c r="DO906">
        <v>0</v>
      </c>
    </row>
    <row r="907" spans="1:119" x14ac:dyDescent="0.2">
      <c r="A907">
        <f>ROW(Source!A391)</f>
        <v>391</v>
      </c>
      <c r="B907">
        <v>59204062</v>
      </c>
      <c r="C907">
        <v>60527376</v>
      </c>
      <c r="D907">
        <v>58308765</v>
      </c>
      <c r="E907">
        <v>1</v>
      </c>
      <c r="F907">
        <v>1</v>
      </c>
      <c r="G907">
        <v>1080</v>
      </c>
      <c r="H907">
        <v>3</v>
      </c>
      <c r="I907" t="s">
        <v>944</v>
      </c>
      <c r="J907" t="s">
        <v>945</v>
      </c>
      <c r="K907" t="s">
        <v>946</v>
      </c>
      <c r="L907">
        <v>1348</v>
      </c>
      <c r="N907">
        <v>1009</v>
      </c>
      <c r="O907" t="s">
        <v>900</v>
      </c>
      <c r="P907" t="s">
        <v>900</v>
      </c>
      <c r="Q907">
        <v>1000</v>
      </c>
      <c r="W907">
        <v>0</v>
      </c>
      <c r="X907">
        <v>-1123198217</v>
      </c>
      <c r="Y907">
        <f>AT907</f>
        <v>1.1000000000000001E-3</v>
      </c>
      <c r="AA907">
        <v>17868.28</v>
      </c>
      <c r="AB907">
        <v>0</v>
      </c>
      <c r="AC907">
        <v>0</v>
      </c>
      <c r="AD907">
        <v>0</v>
      </c>
      <c r="AE907">
        <v>17868.28</v>
      </c>
      <c r="AF907">
        <v>0</v>
      </c>
      <c r="AG907">
        <v>0</v>
      </c>
      <c r="AH907">
        <v>0</v>
      </c>
      <c r="AI907">
        <v>1</v>
      </c>
      <c r="AJ907">
        <v>1</v>
      </c>
      <c r="AK907">
        <v>1</v>
      </c>
      <c r="AL907">
        <v>1</v>
      </c>
      <c r="AM907">
        <v>-2</v>
      </c>
      <c r="AN907">
        <v>0</v>
      </c>
      <c r="AO907">
        <v>1</v>
      </c>
      <c r="AP907">
        <v>1</v>
      </c>
      <c r="AQ907">
        <v>0</v>
      </c>
      <c r="AR907">
        <v>0</v>
      </c>
      <c r="AS907" t="s">
        <v>3</v>
      </c>
      <c r="AT907">
        <v>1.1000000000000001E-3</v>
      </c>
      <c r="AU907" t="s">
        <v>3</v>
      </c>
      <c r="AV907">
        <v>0</v>
      </c>
      <c r="AW907">
        <v>2</v>
      </c>
      <c r="AX907">
        <v>60527388</v>
      </c>
      <c r="AY907">
        <v>1</v>
      </c>
      <c r="AZ907">
        <v>0</v>
      </c>
      <c r="BA907">
        <v>911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CV907">
        <v>0</v>
      </c>
      <c r="CW907">
        <v>0</v>
      </c>
      <c r="CX907">
        <f>ROUND(Y907*Source!I391,9)</f>
        <v>0</v>
      </c>
      <c r="CY907">
        <f>AA907</f>
        <v>17868.28</v>
      </c>
      <c r="CZ907">
        <f>AE907</f>
        <v>17868.28</v>
      </c>
      <c r="DA907">
        <f>AI907</f>
        <v>1</v>
      </c>
      <c r="DB907">
        <f>ROUND(ROUND(AT907*CZ907,2),6)</f>
        <v>19.66</v>
      </c>
      <c r="DC907">
        <f>ROUND(ROUND(AT907*AG907,2),6)</f>
        <v>0</v>
      </c>
      <c r="DD907" t="s">
        <v>3</v>
      </c>
      <c r="DE907" t="s">
        <v>3</v>
      </c>
      <c r="DF907">
        <f t="shared" si="438"/>
        <v>0</v>
      </c>
      <c r="DG907">
        <f t="shared" si="436"/>
        <v>0</v>
      </c>
      <c r="DH907">
        <f t="shared" si="437"/>
        <v>0</v>
      </c>
      <c r="DI907">
        <f t="shared" si="435"/>
        <v>0</v>
      </c>
      <c r="DJ907">
        <f>DF907</f>
        <v>0</v>
      </c>
      <c r="DK907">
        <v>0</v>
      </c>
      <c r="DL907" t="s">
        <v>3</v>
      </c>
      <c r="DM907">
        <v>0</v>
      </c>
      <c r="DN907" t="s">
        <v>3</v>
      </c>
      <c r="DO907">
        <v>0</v>
      </c>
    </row>
    <row r="908" spans="1:119" x14ac:dyDescent="0.2">
      <c r="A908">
        <f>ROW(Source!A391)</f>
        <v>391</v>
      </c>
      <c r="B908">
        <v>59204062</v>
      </c>
      <c r="C908">
        <v>60527376</v>
      </c>
      <c r="D908">
        <v>58327517</v>
      </c>
      <c r="E908">
        <v>1</v>
      </c>
      <c r="F908">
        <v>1</v>
      </c>
      <c r="G908">
        <v>1080</v>
      </c>
      <c r="H908">
        <v>3</v>
      </c>
      <c r="I908" t="s">
        <v>60</v>
      </c>
      <c r="J908" t="s">
        <v>62</v>
      </c>
      <c r="K908" t="s">
        <v>61</v>
      </c>
      <c r="L908">
        <v>1354</v>
      </c>
      <c r="N908">
        <v>1010</v>
      </c>
      <c r="O908" t="s">
        <v>39</v>
      </c>
      <c r="P908" t="s">
        <v>39</v>
      </c>
      <c r="Q908">
        <v>1</v>
      </c>
      <c r="W908">
        <v>0</v>
      </c>
      <c r="X908">
        <v>-146904554</v>
      </c>
      <c r="Y908">
        <f>AT908</f>
        <v>1</v>
      </c>
      <c r="AA908">
        <v>47.24</v>
      </c>
      <c r="AB908">
        <v>0</v>
      </c>
      <c r="AC908">
        <v>0</v>
      </c>
      <c r="AD908">
        <v>0</v>
      </c>
      <c r="AE908">
        <v>47.24</v>
      </c>
      <c r="AF908">
        <v>0</v>
      </c>
      <c r="AG908">
        <v>0</v>
      </c>
      <c r="AH908">
        <v>0</v>
      </c>
      <c r="AI908">
        <v>1</v>
      </c>
      <c r="AJ908">
        <v>1</v>
      </c>
      <c r="AK908">
        <v>1</v>
      </c>
      <c r="AL908">
        <v>1</v>
      </c>
      <c r="AM908">
        <v>0</v>
      </c>
      <c r="AN908">
        <v>0</v>
      </c>
      <c r="AO908">
        <v>0</v>
      </c>
      <c r="AP908">
        <v>1</v>
      </c>
      <c r="AQ908">
        <v>0</v>
      </c>
      <c r="AR908">
        <v>0</v>
      </c>
      <c r="AS908" t="s">
        <v>3</v>
      </c>
      <c r="AT908">
        <v>1</v>
      </c>
      <c r="AU908" t="s">
        <v>3</v>
      </c>
      <c r="AV908">
        <v>0</v>
      </c>
      <c r="AW908">
        <v>1</v>
      </c>
      <c r="AX908">
        <v>-1</v>
      </c>
      <c r="AY908">
        <v>0</v>
      </c>
      <c r="AZ908">
        <v>0</v>
      </c>
      <c r="BA908" t="s">
        <v>3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CV908">
        <v>0</v>
      </c>
      <c r="CW908">
        <v>0</v>
      </c>
      <c r="CX908">
        <f>ROUND(Y908*Source!I391,9)</f>
        <v>0</v>
      </c>
      <c r="CY908">
        <f>AA908</f>
        <v>47.24</v>
      </c>
      <c r="CZ908">
        <f>AE908</f>
        <v>47.24</v>
      </c>
      <c r="DA908">
        <f>AI908</f>
        <v>1</v>
      </c>
      <c r="DB908">
        <f>ROUND(ROUND(AT908*CZ908,2),6)</f>
        <v>47.24</v>
      </c>
      <c r="DC908">
        <f>ROUND(ROUND(AT908*AG908,2),6)</f>
        <v>0</v>
      </c>
      <c r="DD908" t="s">
        <v>3</v>
      </c>
      <c r="DE908" t="s">
        <v>3</v>
      </c>
      <c r="DF908">
        <f t="shared" si="438"/>
        <v>0</v>
      </c>
      <c r="DG908">
        <f t="shared" si="436"/>
        <v>0</v>
      </c>
      <c r="DH908">
        <f t="shared" si="437"/>
        <v>0</v>
      </c>
      <c r="DI908">
        <f t="shared" si="435"/>
        <v>0</v>
      </c>
      <c r="DJ908">
        <f>DF908</f>
        <v>0</v>
      </c>
      <c r="DK908">
        <v>0</v>
      </c>
      <c r="DL908" t="s">
        <v>3</v>
      </c>
      <c r="DM908">
        <v>0</v>
      </c>
      <c r="DN908" t="s">
        <v>3</v>
      </c>
      <c r="DO908">
        <v>0</v>
      </c>
    </row>
    <row r="909" spans="1:119" x14ac:dyDescent="0.2">
      <c r="A909">
        <f>ROW(Source!A391)</f>
        <v>391</v>
      </c>
      <c r="B909">
        <v>59204062</v>
      </c>
      <c r="C909">
        <v>60527376</v>
      </c>
      <c r="D909">
        <v>58330407</v>
      </c>
      <c r="E909">
        <v>1</v>
      </c>
      <c r="F909">
        <v>1</v>
      </c>
      <c r="G909">
        <v>1080</v>
      </c>
      <c r="H909">
        <v>3</v>
      </c>
      <c r="I909" t="s">
        <v>947</v>
      </c>
      <c r="J909" t="s">
        <v>948</v>
      </c>
      <c r="K909" t="s">
        <v>949</v>
      </c>
      <c r="L909">
        <v>1346</v>
      </c>
      <c r="N909">
        <v>1009</v>
      </c>
      <c r="O909" t="s">
        <v>880</v>
      </c>
      <c r="P909" t="s">
        <v>880</v>
      </c>
      <c r="Q909">
        <v>1</v>
      </c>
      <c r="W909">
        <v>0</v>
      </c>
      <c r="X909">
        <v>883542614</v>
      </c>
      <c r="Y909">
        <f>AT909</f>
        <v>0.02</v>
      </c>
      <c r="AA909">
        <v>19.28</v>
      </c>
      <c r="AB909">
        <v>0</v>
      </c>
      <c r="AC909">
        <v>0</v>
      </c>
      <c r="AD909">
        <v>0</v>
      </c>
      <c r="AE909">
        <v>19.28</v>
      </c>
      <c r="AF909">
        <v>0</v>
      </c>
      <c r="AG909">
        <v>0</v>
      </c>
      <c r="AH909">
        <v>0</v>
      </c>
      <c r="AI909">
        <v>1</v>
      </c>
      <c r="AJ909">
        <v>1</v>
      </c>
      <c r="AK909">
        <v>1</v>
      </c>
      <c r="AL909">
        <v>1</v>
      </c>
      <c r="AM909">
        <v>-2</v>
      </c>
      <c r="AN909">
        <v>0</v>
      </c>
      <c r="AO909">
        <v>1</v>
      </c>
      <c r="AP909">
        <v>1</v>
      </c>
      <c r="AQ909">
        <v>0</v>
      </c>
      <c r="AR909">
        <v>0</v>
      </c>
      <c r="AS909" t="s">
        <v>3</v>
      </c>
      <c r="AT909">
        <v>0.02</v>
      </c>
      <c r="AU909" t="s">
        <v>3</v>
      </c>
      <c r="AV909">
        <v>0</v>
      </c>
      <c r="AW909">
        <v>2</v>
      </c>
      <c r="AX909">
        <v>60527389</v>
      </c>
      <c r="AY909">
        <v>1</v>
      </c>
      <c r="AZ909">
        <v>0</v>
      </c>
      <c r="BA909">
        <v>912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CV909">
        <v>0</v>
      </c>
      <c r="CW909">
        <v>0</v>
      </c>
      <c r="CX909">
        <f>ROUND(Y909*Source!I391,9)</f>
        <v>0</v>
      </c>
      <c r="CY909">
        <f>AA909</f>
        <v>19.28</v>
      </c>
      <c r="CZ909">
        <f>AE909</f>
        <v>19.28</v>
      </c>
      <c r="DA909">
        <f>AI909</f>
        <v>1</v>
      </c>
      <c r="DB909">
        <f>ROUND(ROUND(AT909*CZ909,2),6)</f>
        <v>0.39</v>
      </c>
      <c r="DC909">
        <f>ROUND(ROUND(AT909*AG909,2),6)</f>
        <v>0</v>
      </c>
      <c r="DD909" t="s">
        <v>3</v>
      </c>
      <c r="DE909" t="s">
        <v>3</v>
      </c>
      <c r="DF909">
        <f t="shared" si="438"/>
        <v>0</v>
      </c>
      <c r="DG909">
        <f t="shared" si="436"/>
        <v>0</v>
      </c>
      <c r="DH909">
        <f t="shared" si="437"/>
        <v>0</v>
      </c>
      <c r="DI909">
        <f t="shared" si="435"/>
        <v>0</v>
      </c>
      <c r="DJ909">
        <f>DF909</f>
        <v>0</v>
      </c>
      <c r="DK909">
        <v>0</v>
      </c>
      <c r="DL909" t="s">
        <v>3</v>
      </c>
      <c r="DM909">
        <v>0</v>
      </c>
      <c r="DN909" t="s">
        <v>3</v>
      </c>
      <c r="DO909">
        <v>0</v>
      </c>
    </row>
    <row r="910" spans="1:119" x14ac:dyDescent="0.2">
      <c r="A910">
        <f>ROW(Source!A392)</f>
        <v>392</v>
      </c>
      <c r="B910">
        <v>59204059</v>
      </c>
      <c r="C910">
        <v>60527376</v>
      </c>
      <c r="D910">
        <v>58266404</v>
      </c>
      <c r="E910">
        <v>1080</v>
      </c>
      <c r="F910">
        <v>1</v>
      </c>
      <c r="G910">
        <v>1080</v>
      </c>
      <c r="H910">
        <v>1</v>
      </c>
      <c r="I910" t="s">
        <v>859</v>
      </c>
      <c r="J910" t="s">
        <v>3</v>
      </c>
      <c r="K910" t="s">
        <v>860</v>
      </c>
      <c r="L910">
        <v>1191</v>
      </c>
      <c r="N910">
        <v>1013</v>
      </c>
      <c r="O910" t="s">
        <v>861</v>
      </c>
      <c r="P910" t="s">
        <v>861</v>
      </c>
      <c r="Q910">
        <v>1</v>
      </c>
      <c r="W910">
        <v>0</v>
      </c>
      <c r="X910">
        <v>476480486</v>
      </c>
      <c r="Y910">
        <f>((AT910*1.15)*1.1)</f>
        <v>1.85955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1</v>
      </c>
      <c r="AJ910">
        <v>1</v>
      </c>
      <c r="AK910">
        <v>1</v>
      </c>
      <c r="AL910">
        <v>1</v>
      </c>
      <c r="AM910">
        <v>5</v>
      </c>
      <c r="AN910">
        <v>0</v>
      </c>
      <c r="AO910">
        <v>1</v>
      </c>
      <c r="AP910">
        <v>1</v>
      </c>
      <c r="AQ910">
        <v>0</v>
      </c>
      <c r="AR910">
        <v>0</v>
      </c>
      <c r="AS910" t="s">
        <v>3</v>
      </c>
      <c r="AT910">
        <v>1.47</v>
      </c>
      <c r="AU910" t="s">
        <v>26</v>
      </c>
      <c r="AV910">
        <v>1</v>
      </c>
      <c r="AW910">
        <v>2</v>
      </c>
      <c r="AX910">
        <v>60527384</v>
      </c>
      <c r="AY910">
        <v>1</v>
      </c>
      <c r="AZ910">
        <v>0</v>
      </c>
      <c r="BA910">
        <v>915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CU910">
        <f>ROUND(AT910*Source!I392*AH910*AL910,2)</f>
        <v>0</v>
      </c>
      <c r="CV910">
        <f>ROUND(Y910*Source!I392,9)</f>
        <v>0</v>
      </c>
      <c r="CW910">
        <v>0</v>
      </c>
      <c r="CX910">
        <f>ROUND(Y910*Source!I392,9)</f>
        <v>0</v>
      </c>
      <c r="CY910">
        <f>AD910</f>
        <v>0</v>
      </c>
      <c r="CZ910">
        <f>AH910</f>
        <v>0</v>
      </c>
      <c r="DA910">
        <f>AL910</f>
        <v>1</v>
      </c>
      <c r="DB910">
        <f>ROUND(((ROUND(AT910*CZ910,2)*1.15)*1.1),6)</f>
        <v>0</v>
      </c>
      <c r="DC910">
        <f>ROUND(((ROUND(AT910*AG910,2)*1.15)*1.1),6)</f>
        <v>0</v>
      </c>
      <c r="DD910" t="s">
        <v>3</v>
      </c>
      <c r="DE910" t="s">
        <v>3</v>
      </c>
      <c r="DF910">
        <f t="shared" si="438"/>
        <v>0</v>
      </c>
      <c r="DG910">
        <f t="shared" si="436"/>
        <v>0</v>
      </c>
      <c r="DH910">
        <f t="shared" si="437"/>
        <v>0</v>
      </c>
      <c r="DI910">
        <f t="shared" si="435"/>
        <v>0</v>
      </c>
      <c r="DJ910">
        <f>DI910</f>
        <v>0</v>
      </c>
      <c r="DK910">
        <v>0</v>
      </c>
      <c r="DL910" t="s">
        <v>3</v>
      </c>
      <c r="DM910">
        <v>0</v>
      </c>
      <c r="DN910" t="s">
        <v>3</v>
      </c>
      <c r="DO910">
        <v>0</v>
      </c>
    </row>
    <row r="911" spans="1:119" x14ac:dyDescent="0.2">
      <c r="A911">
        <f>ROW(Source!A392)</f>
        <v>392</v>
      </c>
      <c r="B911">
        <v>59204059</v>
      </c>
      <c r="C911">
        <v>60527376</v>
      </c>
      <c r="D911">
        <v>58340279</v>
      </c>
      <c r="E911">
        <v>1</v>
      </c>
      <c r="F911">
        <v>1</v>
      </c>
      <c r="G911">
        <v>1080</v>
      </c>
      <c r="H911">
        <v>2</v>
      </c>
      <c r="I911" t="s">
        <v>938</v>
      </c>
      <c r="J911" t="s">
        <v>939</v>
      </c>
      <c r="K911" t="s">
        <v>940</v>
      </c>
      <c r="L911">
        <v>1368</v>
      </c>
      <c r="N911">
        <v>1011</v>
      </c>
      <c r="O911" t="s">
        <v>865</v>
      </c>
      <c r="P911" t="s">
        <v>865</v>
      </c>
      <c r="Q911">
        <v>1</v>
      </c>
      <c r="W911">
        <v>0</v>
      </c>
      <c r="X911">
        <v>-2065404138</v>
      </c>
      <c r="Y911">
        <f>((AT911*1.25)*1.1)</f>
        <v>0.48125000000000007</v>
      </c>
      <c r="AA911">
        <v>0</v>
      </c>
      <c r="AB911">
        <v>87.47</v>
      </c>
      <c r="AC911">
        <v>0</v>
      </c>
      <c r="AD911">
        <v>0</v>
      </c>
      <c r="AE911">
        <v>0</v>
      </c>
      <c r="AF911">
        <v>7.11</v>
      </c>
      <c r="AG911">
        <v>0</v>
      </c>
      <c r="AH911">
        <v>0</v>
      </c>
      <c r="AI911">
        <v>1</v>
      </c>
      <c r="AJ911">
        <v>11.53</v>
      </c>
      <c r="AK911">
        <v>54.99</v>
      </c>
      <c r="AL911">
        <v>1</v>
      </c>
      <c r="AM911">
        <v>2</v>
      </c>
      <c r="AN911">
        <v>0</v>
      </c>
      <c r="AO911">
        <v>1</v>
      </c>
      <c r="AP911">
        <v>1</v>
      </c>
      <c r="AQ911">
        <v>0</v>
      </c>
      <c r="AR911">
        <v>0</v>
      </c>
      <c r="AS911" t="s">
        <v>3</v>
      </c>
      <c r="AT911">
        <v>0.35</v>
      </c>
      <c r="AU911" t="s">
        <v>866</v>
      </c>
      <c r="AV911">
        <v>0</v>
      </c>
      <c r="AW911">
        <v>2</v>
      </c>
      <c r="AX911">
        <v>60527385</v>
      </c>
      <c r="AY911">
        <v>1</v>
      </c>
      <c r="AZ911">
        <v>0</v>
      </c>
      <c r="BA911">
        <v>916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CV911">
        <v>0</v>
      </c>
      <c r="CW911">
        <f>ROUND(Y911*Source!I392*DO911,9)</f>
        <v>0</v>
      </c>
      <c r="CX911">
        <f>ROUND(Y911*Source!I392,9)</f>
        <v>0</v>
      </c>
      <c r="CY911">
        <f>AB911</f>
        <v>87.47</v>
      </c>
      <c r="CZ911">
        <f>AF911</f>
        <v>7.11</v>
      </c>
      <c r="DA911">
        <f>AJ911</f>
        <v>11.53</v>
      </c>
      <c r="DB911">
        <f>ROUND(((ROUND(AT911*CZ911,2)*1.25)*1.1),6)</f>
        <v>3.4237500000000001</v>
      </c>
      <c r="DC911">
        <f>ROUND(((ROUND(AT911*AG911,2)*1.25)*1.1),6)</f>
        <v>0</v>
      </c>
      <c r="DD911" t="s">
        <v>3</v>
      </c>
      <c r="DE911" t="s">
        <v>3</v>
      </c>
      <c r="DF911">
        <f t="shared" si="438"/>
        <v>0</v>
      </c>
      <c r="DG911">
        <f>ROUND(ROUND(AF911*AJ911,2)*CX911,2)</f>
        <v>0</v>
      </c>
      <c r="DH911">
        <f>ROUND(ROUND(AG911*AK911,2)*CX911,2)</f>
        <v>0</v>
      </c>
      <c r="DI911">
        <f t="shared" si="435"/>
        <v>0</v>
      </c>
      <c r="DJ911">
        <f>DG911</f>
        <v>0</v>
      </c>
      <c r="DK911">
        <v>0</v>
      </c>
      <c r="DL911" t="s">
        <v>3</v>
      </c>
      <c r="DM911">
        <v>0</v>
      </c>
      <c r="DN911" t="s">
        <v>3</v>
      </c>
      <c r="DO911">
        <v>0</v>
      </c>
    </row>
    <row r="912" spans="1:119" x14ac:dyDescent="0.2">
      <c r="A912">
        <f>ROW(Source!A392)</f>
        <v>392</v>
      </c>
      <c r="B912">
        <v>59204059</v>
      </c>
      <c r="C912">
        <v>60527376</v>
      </c>
      <c r="D912">
        <v>58340578</v>
      </c>
      <c r="E912">
        <v>1</v>
      </c>
      <c r="F912">
        <v>1</v>
      </c>
      <c r="G912">
        <v>1080</v>
      </c>
      <c r="H912">
        <v>2</v>
      </c>
      <c r="I912" t="s">
        <v>862</v>
      </c>
      <c r="J912" t="s">
        <v>863</v>
      </c>
      <c r="K912" t="s">
        <v>864</v>
      </c>
      <c r="L912">
        <v>1368</v>
      </c>
      <c r="N912">
        <v>1011</v>
      </c>
      <c r="O912" t="s">
        <v>865</v>
      </c>
      <c r="P912" t="s">
        <v>865</v>
      </c>
      <c r="Q912">
        <v>1</v>
      </c>
      <c r="W912">
        <v>0</v>
      </c>
      <c r="X912">
        <v>-1985943078</v>
      </c>
      <c r="Y912">
        <f>((AT912*1.25)*1.1)</f>
        <v>1.3750000000000002E-2</v>
      </c>
      <c r="AA912">
        <v>0</v>
      </c>
      <c r="AB912">
        <v>1445.28</v>
      </c>
      <c r="AC912">
        <v>740.47</v>
      </c>
      <c r="AD912">
        <v>0</v>
      </c>
      <c r="AE912">
        <v>0</v>
      </c>
      <c r="AF912">
        <v>83.1</v>
      </c>
      <c r="AG912">
        <v>12.62</v>
      </c>
      <c r="AH912">
        <v>0</v>
      </c>
      <c r="AI912">
        <v>1</v>
      </c>
      <c r="AJ912">
        <v>16.3</v>
      </c>
      <c r="AK912">
        <v>54.99</v>
      </c>
      <c r="AL912">
        <v>1</v>
      </c>
      <c r="AM912">
        <v>2</v>
      </c>
      <c r="AN912">
        <v>0</v>
      </c>
      <c r="AO912">
        <v>1</v>
      </c>
      <c r="AP912">
        <v>1</v>
      </c>
      <c r="AQ912">
        <v>0</v>
      </c>
      <c r="AR912">
        <v>0</v>
      </c>
      <c r="AS912" t="s">
        <v>3</v>
      </c>
      <c r="AT912">
        <v>0.01</v>
      </c>
      <c r="AU912" t="s">
        <v>866</v>
      </c>
      <c r="AV912">
        <v>0</v>
      </c>
      <c r="AW912">
        <v>2</v>
      </c>
      <c r="AX912">
        <v>60527386</v>
      </c>
      <c r="AY912">
        <v>1</v>
      </c>
      <c r="AZ912">
        <v>0</v>
      </c>
      <c r="BA912">
        <v>917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CV912">
        <v>0</v>
      </c>
      <c r="CW912">
        <f>ROUND(Y912*Source!I392*DO912,9)</f>
        <v>0</v>
      </c>
      <c r="CX912">
        <f>ROUND(Y912*Source!I392,9)</f>
        <v>0</v>
      </c>
      <c r="CY912">
        <f>AB912</f>
        <v>1445.28</v>
      </c>
      <c r="CZ912">
        <f>AF912</f>
        <v>83.1</v>
      </c>
      <c r="DA912">
        <f>AJ912</f>
        <v>16.3</v>
      </c>
      <c r="DB912">
        <f>ROUND(((ROUND(AT912*CZ912,2)*1.25)*1.1),6)</f>
        <v>1.1412500000000001</v>
      </c>
      <c r="DC912">
        <f>ROUND(((ROUND(AT912*AG912,2)*1.25)*1.1),6)</f>
        <v>0.17874999999999999</v>
      </c>
      <c r="DD912" t="s">
        <v>3</v>
      </c>
      <c r="DE912" t="s">
        <v>3</v>
      </c>
      <c r="DF912">
        <f t="shared" si="438"/>
        <v>0</v>
      </c>
      <c r="DG912">
        <f>ROUND(ROUND(AF912*AJ912,2)*CX912,2)</f>
        <v>0</v>
      </c>
      <c r="DH912">
        <f>ROUND(ROUND(AG912*AK912,2)*CX912,2)</f>
        <v>0</v>
      </c>
      <c r="DI912">
        <f t="shared" si="435"/>
        <v>0</v>
      </c>
      <c r="DJ912">
        <f>DG912</f>
        <v>0</v>
      </c>
      <c r="DK912">
        <v>0</v>
      </c>
      <c r="DL912" t="s">
        <v>867</v>
      </c>
      <c r="DM912">
        <v>0</v>
      </c>
      <c r="DN912" t="s">
        <v>861</v>
      </c>
      <c r="DO912">
        <v>12.62</v>
      </c>
    </row>
    <row r="913" spans="1:119" x14ac:dyDescent="0.2">
      <c r="A913">
        <f>ROW(Source!A392)</f>
        <v>392</v>
      </c>
      <c r="B913">
        <v>59204059</v>
      </c>
      <c r="C913">
        <v>60527376</v>
      </c>
      <c r="D913">
        <v>58309957</v>
      </c>
      <c r="E913">
        <v>1</v>
      </c>
      <c r="F913">
        <v>1</v>
      </c>
      <c r="G913">
        <v>1080</v>
      </c>
      <c r="H913">
        <v>3</v>
      </c>
      <c r="I913" t="s">
        <v>941</v>
      </c>
      <c r="J913" t="s">
        <v>942</v>
      </c>
      <c r="K913" t="s">
        <v>943</v>
      </c>
      <c r="L913">
        <v>1348</v>
      </c>
      <c r="N913">
        <v>1009</v>
      </c>
      <c r="O913" t="s">
        <v>900</v>
      </c>
      <c r="P913" t="s">
        <v>900</v>
      </c>
      <c r="Q913">
        <v>1000</v>
      </c>
      <c r="W913">
        <v>0</v>
      </c>
      <c r="X913">
        <v>-1106207263</v>
      </c>
      <c r="Y913">
        <f>AT913</f>
        <v>1.3999999999999999E-4</v>
      </c>
      <c r="AA913">
        <v>203517.91</v>
      </c>
      <c r="AB913">
        <v>0</v>
      </c>
      <c r="AC913">
        <v>0</v>
      </c>
      <c r="AD913">
        <v>0</v>
      </c>
      <c r="AE913">
        <v>9879.51</v>
      </c>
      <c r="AF913">
        <v>0</v>
      </c>
      <c r="AG913">
        <v>0</v>
      </c>
      <c r="AH913">
        <v>0</v>
      </c>
      <c r="AI913">
        <v>20.6</v>
      </c>
      <c r="AJ913">
        <v>1</v>
      </c>
      <c r="AK913">
        <v>1</v>
      </c>
      <c r="AL913">
        <v>1</v>
      </c>
      <c r="AM913">
        <v>2</v>
      </c>
      <c r="AN913">
        <v>0</v>
      </c>
      <c r="AO913">
        <v>1</v>
      </c>
      <c r="AP913">
        <v>1</v>
      </c>
      <c r="AQ913">
        <v>0</v>
      </c>
      <c r="AR913">
        <v>0</v>
      </c>
      <c r="AS913" t="s">
        <v>3</v>
      </c>
      <c r="AT913">
        <v>1.3999999999999999E-4</v>
      </c>
      <c r="AU913" t="s">
        <v>3</v>
      </c>
      <c r="AV913">
        <v>0</v>
      </c>
      <c r="AW913">
        <v>2</v>
      </c>
      <c r="AX913">
        <v>60527387</v>
      </c>
      <c r="AY913">
        <v>1</v>
      </c>
      <c r="AZ913">
        <v>0</v>
      </c>
      <c r="BA913">
        <v>918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CV913">
        <v>0</v>
      </c>
      <c r="CW913">
        <v>0</v>
      </c>
      <c r="CX913">
        <f>ROUND(Y913*Source!I392,9)</f>
        <v>0</v>
      </c>
      <c r="CY913">
        <f>AA913</f>
        <v>203517.91</v>
      </c>
      <c r="CZ913">
        <f>AE913</f>
        <v>9879.51</v>
      </c>
      <c r="DA913">
        <f>AI913</f>
        <v>20.6</v>
      </c>
      <c r="DB913">
        <f>ROUND(ROUND(AT913*CZ913,2),6)</f>
        <v>1.38</v>
      </c>
      <c r="DC913">
        <f>ROUND(ROUND(AT913*AG913,2),6)</f>
        <v>0</v>
      </c>
      <c r="DD913" t="s">
        <v>3</v>
      </c>
      <c r="DE913" t="s">
        <v>3</v>
      </c>
      <c r="DF913">
        <f>ROUND(ROUND(AE913*AI913,2)*CX913,2)</f>
        <v>0</v>
      </c>
      <c r="DG913">
        <f t="shared" ref="DG913:DG923" si="439">ROUND(ROUND(AF913,2)*CX913,2)</f>
        <v>0</v>
      </c>
      <c r="DH913">
        <f t="shared" ref="DH913:DH923" si="440">ROUND(ROUND(AG913,2)*CX913,2)</f>
        <v>0</v>
      </c>
      <c r="DI913">
        <f t="shared" si="435"/>
        <v>0</v>
      </c>
      <c r="DJ913">
        <f>DF913</f>
        <v>0</v>
      </c>
      <c r="DK913">
        <v>0</v>
      </c>
      <c r="DL913" t="s">
        <v>3</v>
      </c>
      <c r="DM913">
        <v>0</v>
      </c>
      <c r="DN913" t="s">
        <v>3</v>
      </c>
      <c r="DO913">
        <v>0</v>
      </c>
    </row>
    <row r="914" spans="1:119" x14ac:dyDescent="0.2">
      <c r="A914">
        <f>ROW(Source!A392)</f>
        <v>392</v>
      </c>
      <c r="B914">
        <v>59204059</v>
      </c>
      <c r="C914">
        <v>60527376</v>
      </c>
      <c r="D914">
        <v>58308765</v>
      </c>
      <c r="E914">
        <v>1</v>
      </c>
      <c r="F914">
        <v>1</v>
      </c>
      <c r="G914">
        <v>1080</v>
      </c>
      <c r="H914">
        <v>3</v>
      </c>
      <c r="I914" t="s">
        <v>944</v>
      </c>
      <c r="J914" t="s">
        <v>945</v>
      </c>
      <c r="K914" t="s">
        <v>946</v>
      </c>
      <c r="L914">
        <v>1348</v>
      </c>
      <c r="N914">
        <v>1009</v>
      </c>
      <c r="O914" t="s">
        <v>900</v>
      </c>
      <c r="P914" t="s">
        <v>900</v>
      </c>
      <c r="Q914">
        <v>1000</v>
      </c>
      <c r="W914">
        <v>0</v>
      </c>
      <c r="X914">
        <v>-1123198217</v>
      </c>
      <c r="Y914">
        <f>AT914</f>
        <v>1.1000000000000001E-3</v>
      </c>
      <c r="AA914">
        <v>134905.51</v>
      </c>
      <c r="AB914">
        <v>0</v>
      </c>
      <c r="AC914">
        <v>0</v>
      </c>
      <c r="AD914">
        <v>0</v>
      </c>
      <c r="AE914">
        <v>17868.28</v>
      </c>
      <c r="AF914">
        <v>0</v>
      </c>
      <c r="AG914">
        <v>0</v>
      </c>
      <c r="AH914">
        <v>0</v>
      </c>
      <c r="AI914">
        <v>7.55</v>
      </c>
      <c r="AJ914">
        <v>1</v>
      </c>
      <c r="AK914">
        <v>1</v>
      </c>
      <c r="AL914">
        <v>1</v>
      </c>
      <c r="AM914">
        <v>2</v>
      </c>
      <c r="AN914">
        <v>0</v>
      </c>
      <c r="AO914">
        <v>1</v>
      </c>
      <c r="AP914">
        <v>1</v>
      </c>
      <c r="AQ914">
        <v>0</v>
      </c>
      <c r="AR914">
        <v>0</v>
      </c>
      <c r="AS914" t="s">
        <v>3</v>
      </c>
      <c r="AT914">
        <v>1.1000000000000001E-3</v>
      </c>
      <c r="AU914" t="s">
        <v>3</v>
      </c>
      <c r="AV914">
        <v>0</v>
      </c>
      <c r="AW914">
        <v>2</v>
      </c>
      <c r="AX914">
        <v>60527388</v>
      </c>
      <c r="AY914">
        <v>1</v>
      </c>
      <c r="AZ914">
        <v>0</v>
      </c>
      <c r="BA914">
        <v>919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CV914">
        <v>0</v>
      </c>
      <c r="CW914">
        <v>0</v>
      </c>
      <c r="CX914">
        <f>ROUND(Y914*Source!I392,9)</f>
        <v>0</v>
      </c>
      <c r="CY914">
        <f>AA914</f>
        <v>134905.51</v>
      </c>
      <c r="CZ914">
        <f>AE914</f>
        <v>17868.28</v>
      </c>
      <c r="DA914">
        <f>AI914</f>
        <v>7.55</v>
      </c>
      <c r="DB914">
        <f>ROUND(ROUND(AT914*CZ914,2),6)</f>
        <v>19.66</v>
      </c>
      <c r="DC914">
        <f>ROUND(ROUND(AT914*AG914,2),6)</f>
        <v>0</v>
      </c>
      <c r="DD914" t="s">
        <v>3</v>
      </c>
      <c r="DE914" t="s">
        <v>3</v>
      </c>
      <c r="DF914">
        <f>ROUND(ROUND(AE914*AI914,2)*CX914,2)</f>
        <v>0</v>
      </c>
      <c r="DG914">
        <f t="shared" si="439"/>
        <v>0</v>
      </c>
      <c r="DH914">
        <f t="shared" si="440"/>
        <v>0</v>
      </c>
      <c r="DI914">
        <f t="shared" si="435"/>
        <v>0</v>
      </c>
      <c r="DJ914">
        <f>DF914</f>
        <v>0</v>
      </c>
      <c r="DK914">
        <v>0</v>
      </c>
      <c r="DL914" t="s">
        <v>3</v>
      </c>
      <c r="DM914">
        <v>0</v>
      </c>
      <c r="DN914" t="s">
        <v>3</v>
      </c>
      <c r="DO914">
        <v>0</v>
      </c>
    </row>
    <row r="915" spans="1:119" x14ac:dyDescent="0.2">
      <c r="A915">
        <f>ROW(Source!A392)</f>
        <v>392</v>
      </c>
      <c r="B915">
        <v>59204059</v>
      </c>
      <c r="C915">
        <v>60527376</v>
      </c>
      <c r="D915">
        <v>58327517</v>
      </c>
      <c r="E915">
        <v>1</v>
      </c>
      <c r="F915">
        <v>1</v>
      </c>
      <c r="G915">
        <v>1080</v>
      </c>
      <c r="H915">
        <v>3</v>
      </c>
      <c r="I915" t="s">
        <v>60</v>
      </c>
      <c r="J915" t="s">
        <v>62</v>
      </c>
      <c r="K915" t="s">
        <v>61</v>
      </c>
      <c r="L915">
        <v>1354</v>
      </c>
      <c r="N915">
        <v>1010</v>
      </c>
      <c r="O915" t="s">
        <v>39</v>
      </c>
      <c r="P915" t="s">
        <v>39</v>
      </c>
      <c r="Q915">
        <v>1</v>
      </c>
      <c r="W915">
        <v>0</v>
      </c>
      <c r="X915">
        <v>-146904554</v>
      </c>
      <c r="Y915">
        <f>AT915</f>
        <v>1</v>
      </c>
      <c r="AA915">
        <v>977.87</v>
      </c>
      <c r="AB915">
        <v>0</v>
      </c>
      <c r="AC915">
        <v>0</v>
      </c>
      <c r="AD915">
        <v>0</v>
      </c>
      <c r="AE915">
        <v>47.24</v>
      </c>
      <c r="AF915">
        <v>0</v>
      </c>
      <c r="AG915">
        <v>0</v>
      </c>
      <c r="AH915">
        <v>0</v>
      </c>
      <c r="AI915">
        <v>20.7</v>
      </c>
      <c r="AJ915">
        <v>1</v>
      </c>
      <c r="AK915">
        <v>1</v>
      </c>
      <c r="AL915">
        <v>1</v>
      </c>
      <c r="AM915">
        <v>0</v>
      </c>
      <c r="AN915">
        <v>0</v>
      </c>
      <c r="AO915">
        <v>0</v>
      </c>
      <c r="AP915">
        <v>1</v>
      </c>
      <c r="AQ915">
        <v>0</v>
      </c>
      <c r="AR915">
        <v>0</v>
      </c>
      <c r="AS915" t="s">
        <v>3</v>
      </c>
      <c r="AT915">
        <v>1</v>
      </c>
      <c r="AU915" t="s">
        <v>3</v>
      </c>
      <c r="AV915">
        <v>0</v>
      </c>
      <c r="AW915">
        <v>1</v>
      </c>
      <c r="AX915">
        <v>-1</v>
      </c>
      <c r="AY915">
        <v>0</v>
      </c>
      <c r="AZ915">
        <v>0</v>
      </c>
      <c r="BA915" t="s">
        <v>3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CV915">
        <v>0</v>
      </c>
      <c r="CW915">
        <v>0</v>
      </c>
      <c r="CX915">
        <f>ROUND(Y915*Source!I392,9)</f>
        <v>0</v>
      </c>
      <c r="CY915">
        <f>AA915</f>
        <v>977.87</v>
      </c>
      <c r="CZ915">
        <f>AE915</f>
        <v>47.24</v>
      </c>
      <c r="DA915">
        <f>AI915</f>
        <v>20.7</v>
      </c>
      <c r="DB915">
        <f>ROUND(ROUND(AT915*CZ915,2),6)</f>
        <v>47.24</v>
      </c>
      <c r="DC915">
        <f>ROUND(ROUND(AT915*AG915,2),6)</f>
        <v>0</v>
      </c>
      <c r="DD915" t="s">
        <v>3</v>
      </c>
      <c r="DE915" t="s">
        <v>3</v>
      </c>
      <c r="DF915">
        <f>ROUND(ROUND(AE915*AI915,2)*CX915,2)</f>
        <v>0</v>
      </c>
      <c r="DG915">
        <f t="shared" si="439"/>
        <v>0</v>
      </c>
      <c r="DH915">
        <f t="shared" si="440"/>
        <v>0</v>
      </c>
      <c r="DI915">
        <f t="shared" si="435"/>
        <v>0</v>
      </c>
      <c r="DJ915">
        <f>DF915</f>
        <v>0</v>
      </c>
      <c r="DK915">
        <v>0</v>
      </c>
      <c r="DL915" t="s">
        <v>3</v>
      </c>
      <c r="DM915">
        <v>0</v>
      </c>
      <c r="DN915" t="s">
        <v>3</v>
      </c>
      <c r="DO915">
        <v>0</v>
      </c>
    </row>
    <row r="916" spans="1:119" x14ac:dyDescent="0.2">
      <c r="A916">
        <f>ROW(Source!A392)</f>
        <v>392</v>
      </c>
      <c r="B916">
        <v>59204059</v>
      </c>
      <c r="C916">
        <v>60527376</v>
      </c>
      <c r="D916">
        <v>58330407</v>
      </c>
      <c r="E916">
        <v>1</v>
      </c>
      <c r="F916">
        <v>1</v>
      </c>
      <c r="G916">
        <v>1080</v>
      </c>
      <c r="H916">
        <v>3</v>
      </c>
      <c r="I916" t="s">
        <v>947</v>
      </c>
      <c r="J916" t="s">
        <v>948</v>
      </c>
      <c r="K916" t="s">
        <v>949</v>
      </c>
      <c r="L916">
        <v>1346</v>
      </c>
      <c r="N916">
        <v>1009</v>
      </c>
      <c r="O916" t="s">
        <v>880</v>
      </c>
      <c r="P916" t="s">
        <v>880</v>
      </c>
      <c r="Q916">
        <v>1</v>
      </c>
      <c r="W916">
        <v>0</v>
      </c>
      <c r="X916">
        <v>883542614</v>
      </c>
      <c r="Y916">
        <f>AT916</f>
        <v>0.02</v>
      </c>
      <c r="AA916">
        <v>169.66</v>
      </c>
      <c r="AB916">
        <v>0</v>
      </c>
      <c r="AC916">
        <v>0</v>
      </c>
      <c r="AD916">
        <v>0</v>
      </c>
      <c r="AE916">
        <v>19.28</v>
      </c>
      <c r="AF916">
        <v>0</v>
      </c>
      <c r="AG916">
        <v>0</v>
      </c>
      <c r="AH916">
        <v>0</v>
      </c>
      <c r="AI916">
        <v>8.8000000000000007</v>
      </c>
      <c r="AJ916">
        <v>1</v>
      </c>
      <c r="AK916">
        <v>1</v>
      </c>
      <c r="AL916">
        <v>1</v>
      </c>
      <c r="AM916">
        <v>2</v>
      </c>
      <c r="AN916">
        <v>0</v>
      </c>
      <c r="AO916">
        <v>1</v>
      </c>
      <c r="AP916">
        <v>1</v>
      </c>
      <c r="AQ916">
        <v>0</v>
      </c>
      <c r="AR916">
        <v>0</v>
      </c>
      <c r="AS916" t="s">
        <v>3</v>
      </c>
      <c r="AT916">
        <v>0.02</v>
      </c>
      <c r="AU916" t="s">
        <v>3</v>
      </c>
      <c r="AV916">
        <v>0</v>
      </c>
      <c r="AW916">
        <v>2</v>
      </c>
      <c r="AX916">
        <v>60527389</v>
      </c>
      <c r="AY916">
        <v>1</v>
      </c>
      <c r="AZ916">
        <v>0</v>
      </c>
      <c r="BA916">
        <v>920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CV916">
        <v>0</v>
      </c>
      <c r="CW916">
        <v>0</v>
      </c>
      <c r="CX916">
        <f>ROUND(Y916*Source!I392,9)</f>
        <v>0</v>
      </c>
      <c r="CY916">
        <f>AA916</f>
        <v>169.66</v>
      </c>
      <c r="CZ916">
        <f>AE916</f>
        <v>19.28</v>
      </c>
      <c r="DA916">
        <f>AI916</f>
        <v>8.8000000000000007</v>
      </c>
      <c r="DB916">
        <f>ROUND(ROUND(AT916*CZ916,2),6)</f>
        <v>0.39</v>
      </c>
      <c r="DC916">
        <f>ROUND(ROUND(AT916*AG916,2),6)</f>
        <v>0</v>
      </c>
      <c r="DD916" t="s">
        <v>3</v>
      </c>
      <c r="DE916" t="s">
        <v>3</v>
      </c>
      <c r="DF916">
        <f>ROUND(ROUND(AE916*AI916,2)*CX916,2)</f>
        <v>0</v>
      </c>
      <c r="DG916">
        <f t="shared" si="439"/>
        <v>0</v>
      </c>
      <c r="DH916">
        <f t="shared" si="440"/>
        <v>0</v>
      </c>
      <c r="DI916">
        <f t="shared" si="435"/>
        <v>0</v>
      </c>
      <c r="DJ916">
        <f>DF916</f>
        <v>0</v>
      </c>
      <c r="DK916">
        <v>0</v>
      </c>
      <c r="DL916" t="s">
        <v>3</v>
      </c>
      <c r="DM916">
        <v>0</v>
      </c>
      <c r="DN916" t="s">
        <v>3</v>
      </c>
      <c r="DO916">
        <v>0</v>
      </c>
    </row>
    <row r="917" spans="1:119" x14ac:dyDescent="0.2">
      <c r="A917">
        <f>ROW(Source!A395)</f>
        <v>395</v>
      </c>
      <c r="B917">
        <v>59204062</v>
      </c>
      <c r="C917">
        <v>60527393</v>
      </c>
      <c r="D917">
        <v>58266404</v>
      </c>
      <c r="E917">
        <v>1080</v>
      </c>
      <c r="F917">
        <v>1</v>
      </c>
      <c r="G917">
        <v>1080</v>
      </c>
      <c r="H917">
        <v>1</v>
      </c>
      <c r="I917" t="s">
        <v>859</v>
      </c>
      <c r="J917" t="s">
        <v>3</v>
      </c>
      <c r="K917" t="s">
        <v>860</v>
      </c>
      <c r="L917">
        <v>1191</v>
      </c>
      <c r="N917">
        <v>1013</v>
      </c>
      <c r="O917" t="s">
        <v>861</v>
      </c>
      <c r="P917" t="s">
        <v>861</v>
      </c>
      <c r="Q917">
        <v>1</v>
      </c>
      <c r="W917">
        <v>0</v>
      </c>
      <c r="X917">
        <v>476480486</v>
      </c>
      <c r="Y917">
        <f>((AT917*1.15)*1.1)</f>
        <v>0.94874999999999998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1</v>
      </c>
      <c r="AK917">
        <v>1</v>
      </c>
      <c r="AL917">
        <v>1</v>
      </c>
      <c r="AM917">
        <v>-2</v>
      </c>
      <c r="AN917">
        <v>0</v>
      </c>
      <c r="AO917">
        <v>1</v>
      </c>
      <c r="AP917">
        <v>1</v>
      </c>
      <c r="AQ917">
        <v>0</v>
      </c>
      <c r="AR917">
        <v>0</v>
      </c>
      <c r="AS917" t="s">
        <v>3</v>
      </c>
      <c r="AT917">
        <v>0.75</v>
      </c>
      <c r="AU917" t="s">
        <v>26</v>
      </c>
      <c r="AV917">
        <v>1</v>
      </c>
      <c r="AW917">
        <v>2</v>
      </c>
      <c r="AX917">
        <v>60527400</v>
      </c>
      <c r="AY917">
        <v>1</v>
      </c>
      <c r="AZ917">
        <v>0</v>
      </c>
      <c r="BA917">
        <v>923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CU917">
        <f>ROUND(AT917*Source!I395*AH917*AL917,2)</f>
        <v>0</v>
      </c>
      <c r="CV917">
        <f>ROUND(Y917*Source!I395,9)</f>
        <v>17.077500000000001</v>
      </c>
      <c r="CW917">
        <v>0</v>
      </c>
      <c r="CX917">
        <f>ROUND(Y917*Source!I395,9)</f>
        <v>17.077500000000001</v>
      </c>
      <c r="CY917">
        <f>AD917</f>
        <v>0</v>
      </c>
      <c r="CZ917">
        <f>AH917</f>
        <v>0</v>
      </c>
      <c r="DA917">
        <f>AL917</f>
        <v>1</v>
      </c>
      <c r="DB917">
        <f>ROUND(((ROUND(AT917*CZ917,2)*1.15)*1.1),6)</f>
        <v>0</v>
      </c>
      <c r="DC917">
        <f>ROUND(((ROUND(AT917*AG917,2)*1.15)*1.1),6)</f>
        <v>0</v>
      </c>
      <c r="DD917" t="s">
        <v>3</v>
      </c>
      <c r="DE917" t="s">
        <v>3</v>
      </c>
      <c r="DF917">
        <f t="shared" ref="DF917:DF926" si="441">ROUND(ROUND(AE917,2)*CX917,2)</f>
        <v>0</v>
      </c>
      <c r="DG917">
        <f t="shared" si="439"/>
        <v>0</v>
      </c>
      <c r="DH917">
        <f t="shared" si="440"/>
        <v>0</v>
      </c>
      <c r="DI917">
        <f t="shared" si="435"/>
        <v>0</v>
      </c>
      <c r="DJ917">
        <f>DI917</f>
        <v>0</v>
      </c>
      <c r="DK917">
        <v>0</v>
      </c>
      <c r="DL917" t="s">
        <v>3</v>
      </c>
      <c r="DM917">
        <v>0</v>
      </c>
      <c r="DN917" t="s">
        <v>3</v>
      </c>
      <c r="DO917">
        <v>0</v>
      </c>
    </row>
    <row r="918" spans="1:119" x14ac:dyDescent="0.2">
      <c r="A918">
        <f>ROW(Source!A395)</f>
        <v>395</v>
      </c>
      <c r="B918">
        <v>59204062</v>
      </c>
      <c r="C918">
        <v>60527393</v>
      </c>
      <c r="D918">
        <v>58340279</v>
      </c>
      <c r="E918">
        <v>1</v>
      </c>
      <c r="F918">
        <v>1</v>
      </c>
      <c r="G918">
        <v>1080</v>
      </c>
      <c r="H918">
        <v>2</v>
      </c>
      <c r="I918" t="s">
        <v>938</v>
      </c>
      <c r="J918" t="s">
        <v>939</v>
      </c>
      <c r="K918" t="s">
        <v>940</v>
      </c>
      <c r="L918">
        <v>1368</v>
      </c>
      <c r="N918">
        <v>1011</v>
      </c>
      <c r="O918" t="s">
        <v>865</v>
      </c>
      <c r="P918" t="s">
        <v>865</v>
      </c>
      <c r="Q918">
        <v>1</v>
      </c>
      <c r="W918">
        <v>0</v>
      </c>
      <c r="X918">
        <v>-2065404138</v>
      </c>
      <c r="Y918">
        <f>((AT918*1.25)*1.1)</f>
        <v>0.33</v>
      </c>
      <c r="AA918">
        <v>0</v>
      </c>
      <c r="AB918">
        <v>7.59</v>
      </c>
      <c r="AC918">
        <v>0</v>
      </c>
      <c r="AD918">
        <v>0</v>
      </c>
      <c r="AE918">
        <v>0</v>
      </c>
      <c r="AF918">
        <v>7.11</v>
      </c>
      <c r="AG918">
        <v>0</v>
      </c>
      <c r="AH918">
        <v>0</v>
      </c>
      <c r="AI918">
        <v>1</v>
      </c>
      <c r="AJ918">
        <v>1</v>
      </c>
      <c r="AK918">
        <v>1</v>
      </c>
      <c r="AL918">
        <v>1</v>
      </c>
      <c r="AM918">
        <v>-2</v>
      </c>
      <c r="AN918">
        <v>0</v>
      </c>
      <c r="AO918">
        <v>1</v>
      </c>
      <c r="AP918">
        <v>1</v>
      </c>
      <c r="AQ918">
        <v>0</v>
      </c>
      <c r="AR918">
        <v>0</v>
      </c>
      <c r="AS918" t="s">
        <v>3</v>
      </c>
      <c r="AT918">
        <v>0.24</v>
      </c>
      <c r="AU918" t="s">
        <v>866</v>
      </c>
      <c r="AV918">
        <v>0</v>
      </c>
      <c r="AW918">
        <v>2</v>
      </c>
      <c r="AX918">
        <v>60527401</v>
      </c>
      <c r="AY918">
        <v>1</v>
      </c>
      <c r="AZ918">
        <v>0</v>
      </c>
      <c r="BA918">
        <v>924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CV918">
        <v>0</v>
      </c>
      <c r="CW918">
        <f>ROUND(Y918*Source!I395*DO918,9)</f>
        <v>0</v>
      </c>
      <c r="CX918">
        <f>ROUND(Y918*Source!I395,9)</f>
        <v>5.94</v>
      </c>
      <c r="CY918">
        <f>AB918</f>
        <v>7.59</v>
      </c>
      <c r="CZ918">
        <f>AF918</f>
        <v>7.11</v>
      </c>
      <c r="DA918">
        <f>AJ918</f>
        <v>1</v>
      </c>
      <c r="DB918">
        <f>ROUND(((ROUND(AT918*CZ918,2)*1.25)*1.1),6)</f>
        <v>2.3512499999999998</v>
      </c>
      <c r="DC918">
        <f>ROUND(((ROUND(AT918*AG918,2)*1.25)*1.1),6)</f>
        <v>0</v>
      </c>
      <c r="DD918" t="s">
        <v>3</v>
      </c>
      <c r="DE918" t="s">
        <v>3</v>
      </c>
      <c r="DF918">
        <f t="shared" si="441"/>
        <v>0</v>
      </c>
      <c r="DG918">
        <f t="shared" si="439"/>
        <v>42.23</v>
      </c>
      <c r="DH918">
        <f t="shared" si="440"/>
        <v>0</v>
      </c>
      <c r="DI918">
        <f t="shared" si="435"/>
        <v>0</v>
      </c>
      <c r="DJ918">
        <f>DG918</f>
        <v>42.23</v>
      </c>
      <c r="DK918">
        <v>0</v>
      </c>
      <c r="DL918" t="s">
        <v>3</v>
      </c>
      <c r="DM918">
        <v>0</v>
      </c>
      <c r="DN918" t="s">
        <v>3</v>
      </c>
      <c r="DO918">
        <v>0</v>
      </c>
    </row>
    <row r="919" spans="1:119" x14ac:dyDescent="0.2">
      <c r="A919">
        <f>ROW(Source!A395)</f>
        <v>395</v>
      </c>
      <c r="B919">
        <v>59204062</v>
      </c>
      <c r="C919">
        <v>60527393</v>
      </c>
      <c r="D919">
        <v>58340578</v>
      </c>
      <c r="E919">
        <v>1</v>
      </c>
      <c r="F919">
        <v>1</v>
      </c>
      <c r="G919">
        <v>1080</v>
      </c>
      <c r="H919">
        <v>2</v>
      </c>
      <c r="I919" t="s">
        <v>862</v>
      </c>
      <c r="J919" t="s">
        <v>863</v>
      </c>
      <c r="K919" t="s">
        <v>864</v>
      </c>
      <c r="L919">
        <v>1368</v>
      </c>
      <c r="N919">
        <v>1011</v>
      </c>
      <c r="O919" t="s">
        <v>865</v>
      </c>
      <c r="P919" t="s">
        <v>865</v>
      </c>
      <c r="Q919">
        <v>1</v>
      </c>
      <c r="W919">
        <v>0</v>
      </c>
      <c r="X919">
        <v>-1985943078</v>
      </c>
      <c r="Y919">
        <f>((AT919*1.25)*1.1)</f>
        <v>4.4000000000000004E-2</v>
      </c>
      <c r="AA919">
        <v>0</v>
      </c>
      <c r="AB919">
        <v>88.67</v>
      </c>
      <c r="AC919">
        <v>13.47</v>
      </c>
      <c r="AD919">
        <v>0</v>
      </c>
      <c r="AE919">
        <v>0</v>
      </c>
      <c r="AF919">
        <v>83.1</v>
      </c>
      <c r="AG919">
        <v>12.62</v>
      </c>
      <c r="AH919">
        <v>0</v>
      </c>
      <c r="AI919">
        <v>1</v>
      </c>
      <c r="AJ919">
        <v>1</v>
      </c>
      <c r="AK919">
        <v>1</v>
      </c>
      <c r="AL919">
        <v>1</v>
      </c>
      <c r="AM919">
        <v>-2</v>
      </c>
      <c r="AN919">
        <v>0</v>
      </c>
      <c r="AO919">
        <v>1</v>
      </c>
      <c r="AP919">
        <v>1</v>
      </c>
      <c r="AQ919">
        <v>0</v>
      </c>
      <c r="AR919">
        <v>0</v>
      </c>
      <c r="AS919" t="s">
        <v>3</v>
      </c>
      <c r="AT919">
        <v>3.2000000000000001E-2</v>
      </c>
      <c r="AU919" t="s">
        <v>866</v>
      </c>
      <c r="AV919">
        <v>0</v>
      </c>
      <c r="AW919">
        <v>2</v>
      </c>
      <c r="AX919">
        <v>60527402</v>
      </c>
      <c r="AY919">
        <v>1</v>
      </c>
      <c r="AZ919">
        <v>0</v>
      </c>
      <c r="BA919">
        <v>925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CV919">
        <v>0</v>
      </c>
      <c r="CW919">
        <f>ROUND(Y919*Source!I395*DO919,9)</f>
        <v>9.9950399999999995</v>
      </c>
      <c r="CX919">
        <f>ROUND(Y919*Source!I395,9)</f>
        <v>0.79200000000000004</v>
      </c>
      <c r="CY919">
        <f>AB919</f>
        <v>88.67</v>
      </c>
      <c r="CZ919">
        <f>AF919</f>
        <v>83.1</v>
      </c>
      <c r="DA919">
        <f>AJ919</f>
        <v>1</v>
      </c>
      <c r="DB919">
        <f>ROUND(((ROUND(AT919*CZ919,2)*1.25)*1.1),6)</f>
        <v>3.6575000000000002</v>
      </c>
      <c r="DC919">
        <f>ROUND(((ROUND(AT919*AG919,2)*1.25)*1.1),6)</f>
        <v>0.55000000000000004</v>
      </c>
      <c r="DD919" t="s">
        <v>3</v>
      </c>
      <c r="DE919" t="s">
        <v>3</v>
      </c>
      <c r="DF919">
        <f t="shared" si="441"/>
        <v>0</v>
      </c>
      <c r="DG919">
        <f t="shared" si="439"/>
        <v>65.819999999999993</v>
      </c>
      <c r="DH919">
        <f t="shared" si="440"/>
        <v>10</v>
      </c>
      <c r="DI919">
        <f t="shared" si="435"/>
        <v>0</v>
      </c>
      <c r="DJ919">
        <f>DG919</f>
        <v>65.819999999999993</v>
      </c>
      <c r="DK919">
        <v>0</v>
      </c>
      <c r="DL919" t="s">
        <v>867</v>
      </c>
      <c r="DM919">
        <v>0</v>
      </c>
      <c r="DN919" t="s">
        <v>861</v>
      </c>
      <c r="DO919">
        <v>12.62</v>
      </c>
    </row>
    <row r="920" spans="1:119" x14ac:dyDescent="0.2">
      <c r="A920">
        <f>ROW(Source!A395)</f>
        <v>395</v>
      </c>
      <c r="B920">
        <v>59204062</v>
      </c>
      <c r="C920">
        <v>60527393</v>
      </c>
      <c r="D920">
        <v>58339814</v>
      </c>
      <c r="E920">
        <v>1</v>
      </c>
      <c r="F920">
        <v>1</v>
      </c>
      <c r="G920">
        <v>1080</v>
      </c>
      <c r="H920">
        <v>2</v>
      </c>
      <c r="I920" t="s">
        <v>874</v>
      </c>
      <c r="J920" t="s">
        <v>875</v>
      </c>
      <c r="K920" t="s">
        <v>876</v>
      </c>
      <c r="L920">
        <v>1368</v>
      </c>
      <c r="N920">
        <v>1011</v>
      </c>
      <c r="O920" t="s">
        <v>865</v>
      </c>
      <c r="P920" t="s">
        <v>865</v>
      </c>
      <c r="Q920">
        <v>1</v>
      </c>
      <c r="W920">
        <v>0</v>
      </c>
      <c r="X920">
        <v>1087580389</v>
      </c>
      <c r="Y920">
        <f>((AT920*1.25)*1.1)</f>
        <v>1.3750000000000001E-3</v>
      </c>
      <c r="AA920">
        <v>0</v>
      </c>
      <c r="AB920">
        <v>191.17</v>
      </c>
      <c r="AC920">
        <v>18.059999999999999</v>
      </c>
      <c r="AD920">
        <v>0</v>
      </c>
      <c r="AE920">
        <v>0</v>
      </c>
      <c r="AF920">
        <v>179.17</v>
      </c>
      <c r="AG920">
        <v>16.93</v>
      </c>
      <c r="AH920">
        <v>0</v>
      </c>
      <c r="AI920">
        <v>1</v>
      </c>
      <c r="AJ920">
        <v>1</v>
      </c>
      <c r="AK920">
        <v>1</v>
      </c>
      <c r="AL920">
        <v>1</v>
      </c>
      <c r="AM920">
        <v>-2</v>
      </c>
      <c r="AN920">
        <v>0</v>
      </c>
      <c r="AO920">
        <v>1</v>
      </c>
      <c r="AP920">
        <v>1</v>
      </c>
      <c r="AQ920">
        <v>0</v>
      </c>
      <c r="AR920">
        <v>0</v>
      </c>
      <c r="AS920" t="s">
        <v>3</v>
      </c>
      <c r="AT920">
        <v>1E-3</v>
      </c>
      <c r="AU920" t="s">
        <v>866</v>
      </c>
      <c r="AV920">
        <v>0</v>
      </c>
      <c r="AW920">
        <v>2</v>
      </c>
      <c r="AX920">
        <v>60527403</v>
      </c>
      <c r="AY920">
        <v>1</v>
      </c>
      <c r="AZ920">
        <v>0</v>
      </c>
      <c r="BA920">
        <v>926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CV920">
        <v>0</v>
      </c>
      <c r="CW920">
        <f>ROUND(Y920*Source!I395*DO920,9)</f>
        <v>0.41901749999999999</v>
      </c>
      <c r="CX920">
        <f>ROUND(Y920*Source!I395,9)</f>
        <v>2.4750000000000001E-2</v>
      </c>
      <c r="CY920">
        <f>AB920</f>
        <v>191.17</v>
      </c>
      <c r="CZ920">
        <f>AF920</f>
        <v>179.17</v>
      </c>
      <c r="DA920">
        <f>AJ920</f>
        <v>1</v>
      </c>
      <c r="DB920">
        <f>ROUND(((ROUND(AT920*CZ920,2)*1.25)*1.1),6)</f>
        <v>0.2475</v>
      </c>
      <c r="DC920">
        <f>ROUND(((ROUND(AT920*AG920,2)*1.25)*1.1),6)</f>
        <v>2.75E-2</v>
      </c>
      <c r="DD920" t="s">
        <v>3</v>
      </c>
      <c r="DE920" t="s">
        <v>3</v>
      </c>
      <c r="DF920">
        <f t="shared" si="441"/>
        <v>0</v>
      </c>
      <c r="DG920">
        <f t="shared" si="439"/>
        <v>4.43</v>
      </c>
      <c r="DH920">
        <f t="shared" si="440"/>
        <v>0.42</v>
      </c>
      <c r="DI920">
        <f t="shared" si="435"/>
        <v>0</v>
      </c>
      <c r="DJ920">
        <f>DG920</f>
        <v>4.43</v>
      </c>
      <c r="DK920">
        <v>0</v>
      </c>
      <c r="DL920" t="s">
        <v>867</v>
      </c>
      <c r="DM920">
        <v>0</v>
      </c>
      <c r="DN920" t="s">
        <v>861</v>
      </c>
      <c r="DO920">
        <v>16.93</v>
      </c>
    </row>
    <row r="921" spans="1:119" x14ac:dyDescent="0.2">
      <c r="A921">
        <f>ROW(Source!A395)</f>
        <v>395</v>
      </c>
      <c r="B921">
        <v>59204062</v>
      </c>
      <c r="C921">
        <v>60527393</v>
      </c>
      <c r="D921">
        <v>58309878</v>
      </c>
      <c r="E921">
        <v>1</v>
      </c>
      <c r="F921">
        <v>1</v>
      </c>
      <c r="G921">
        <v>1080</v>
      </c>
      <c r="H921">
        <v>3</v>
      </c>
      <c r="I921" t="s">
        <v>950</v>
      </c>
      <c r="J921" t="s">
        <v>951</v>
      </c>
      <c r="K921" t="s">
        <v>952</v>
      </c>
      <c r="L921">
        <v>1348</v>
      </c>
      <c r="N921">
        <v>1009</v>
      </c>
      <c r="O921" t="s">
        <v>900</v>
      </c>
      <c r="P921" t="s">
        <v>900</v>
      </c>
      <c r="Q921">
        <v>1000</v>
      </c>
      <c r="W921">
        <v>0</v>
      </c>
      <c r="X921">
        <v>-2039612599</v>
      </c>
      <c r="Y921">
        <f>AT921</f>
        <v>6.9999999999999994E-5</v>
      </c>
      <c r="AA921">
        <v>7185.82</v>
      </c>
      <c r="AB921">
        <v>0</v>
      </c>
      <c r="AC921">
        <v>0</v>
      </c>
      <c r="AD921">
        <v>0</v>
      </c>
      <c r="AE921">
        <v>7185.82</v>
      </c>
      <c r="AF921">
        <v>0</v>
      </c>
      <c r="AG921">
        <v>0</v>
      </c>
      <c r="AH921">
        <v>0</v>
      </c>
      <c r="AI921">
        <v>1</v>
      </c>
      <c r="AJ921">
        <v>1</v>
      </c>
      <c r="AK921">
        <v>1</v>
      </c>
      <c r="AL921">
        <v>1</v>
      </c>
      <c r="AM921">
        <v>-2</v>
      </c>
      <c r="AN921">
        <v>0</v>
      </c>
      <c r="AO921">
        <v>1</v>
      </c>
      <c r="AP921">
        <v>1</v>
      </c>
      <c r="AQ921">
        <v>0</v>
      </c>
      <c r="AR921">
        <v>0</v>
      </c>
      <c r="AS921" t="s">
        <v>3</v>
      </c>
      <c r="AT921">
        <v>6.9999999999999994E-5</v>
      </c>
      <c r="AU921" t="s">
        <v>3</v>
      </c>
      <c r="AV921">
        <v>0</v>
      </c>
      <c r="AW921">
        <v>2</v>
      </c>
      <c r="AX921">
        <v>60527404</v>
      </c>
      <c r="AY921">
        <v>1</v>
      </c>
      <c r="AZ921">
        <v>0</v>
      </c>
      <c r="BA921">
        <v>927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CV921">
        <v>0</v>
      </c>
      <c r="CW921">
        <v>0</v>
      </c>
      <c r="CX921">
        <f>ROUND(Y921*Source!I395,9)</f>
        <v>1.2600000000000001E-3</v>
      </c>
      <c r="CY921">
        <f>AA921</f>
        <v>7185.82</v>
      </c>
      <c r="CZ921">
        <f>AE921</f>
        <v>7185.82</v>
      </c>
      <c r="DA921">
        <f>AI921</f>
        <v>1</v>
      </c>
      <c r="DB921">
        <f>ROUND(ROUND(AT921*CZ921,2),6)</f>
        <v>0.5</v>
      </c>
      <c r="DC921">
        <f>ROUND(ROUND(AT921*AG921,2),6)</f>
        <v>0</v>
      </c>
      <c r="DD921" t="s">
        <v>3</v>
      </c>
      <c r="DE921" t="s">
        <v>3</v>
      </c>
      <c r="DF921">
        <f t="shared" si="441"/>
        <v>9.0500000000000007</v>
      </c>
      <c r="DG921">
        <f t="shared" si="439"/>
        <v>0</v>
      </c>
      <c r="DH921">
        <f t="shared" si="440"/>
        <v>0</v>
      </c>
      <c r="DI921">
        <f t="shared" si="435"/>
        <v>0</v>
      </c>
      <c r="DJ921">
        <f>DF921</f>
        <v>9.0500000000000007</v>
      </c>
      <c r="DK921">
        <v>0</v>
      </c>
      <c r="DL921" t="s">
        <v>3</v>
      </c>
      <c r="DM921">
        <v>0</v>
      </c>
      <c r="DN921" t="s">
        <v>3</v>
      </c>
      <c r="DO921">
        <v>0</v>
      </c>
    </row>
    <row r="922" spans="1:119" x14ac:dyDescent="0.2">
      <c r="A922">
        <f>ROW(Source!A395)</f>
        <v>395</v>
      </c>
      <c r="B922">
        <v>59204062</v>
      </c>
      <c r="C922">
        <v>60527393</v>
      </c>
      <c r="D922">
        <v>58330443</v>
      </c>
      <c r="E922">
        <v>1</v>
      </c>
      <c r="F922">
        <v>1</v>
      </c>
      <c r="G922">
        <v>1080</v>
      </c>
      <c r="H922">
        <v>3</v>
      </c>
      <c r="I922" t="s">
        <v>482</v>
      </c>
      <c r="J922" t="s">
        <v>484</v>
      </c>
      <c r="K922" t="s">
        <v>483</v>
      </c>
      <c r="L922">
        <v>1354</v>
      </c>
      <c r="N922">
        <v>1010</v>
      </c>
      <c r="O922" t="s">
        <v>39</v>
      </c>
      <c r="P922" t="s">
        <v>39</v>
      </c>
      <c r="Q922">
        <v>1</v>
      </c>
      <c r="W922">
        <v>0</v>
      </c>
      <c r="X922">
        <v>242059087</v>
      </c>
      <c r="Y922">
        <f>AT922</f>
        <v>1</v>
      </c>
      <c r="AA922">
        <v>239.45</v>
      </c>
      <c r="AB922">
        <v>0</v>
      </c>
      <c r="AC922">
        <v>0</v>
      </c>
      <c r="AD922">
        <v>0</v>
      </c>
      <c r="AE922">
        <v>239.45</v>
      </c>
      <c r="AF922">
        <v>0</v>
      </c>
      <c r="AG922">
        <v>0</v>
      </c>
      <c r="AH922">
        <v>0</v>
      </c>
      <c r="AI922">
        <v>1</v>
      </c>
      <c r="AJ922">
        <v>1</v>
      </c>
      <c r="AK922">
        <v>1</v>
      </c>
      <c r="AL922">
        <v>1</v>
      </c>
      <c r="AM922">
        <v>0</v>
      </c>
      <c r="AN922">
        <v>0</v>
      </c>
      <c r="AO922">
        <v>0</v>
      </c>
      <c r="AP922">
        <v>1</v>
      </c>
      <c r="AQ922">
        <v>0</v>
      </c>
      <c r="AR922">
        <v>0</v>
      </c>
      <c r="AS922" t="s">
        <v>3</v>
      </c>
      <c r="AT922">
        <v>1</v>
      </c>
      <c r="AU922" t="s">
        <v>3</v>
      </c>
      <c r="AV922">
        <v>0</v>
      </c>
      <c r="AW922">
        <v>1</v>
      </c>
      <c r="AX922">
        <v>-1</v>
      </c>
      <c r="AY922">
        <v>0</v>
      </c>
      <c r="AZ922">
        <v>0</v>
      </c>
      <c r="BA922" t="s">
        <v>3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CV922">
        <v>0</v>
      </c>
      <c r="CW922">
        <v>0</v>
      </c>
      <c r="CX922">
        <f>ROUND(Y922*Source!I395,9)</f>
        <v>18</v>
      </c>
      <c r="CY922">
        <f>AA922</f>
        <v>239.45</v>
      </c>
      <c r="CZ922">
        <f>AE922</f>
        <v>239.45</v>
      </c>
      <c r="DA922">
        <f>AI922</f>
        <v>1</v>
      </c>
      <c r="DB922">
        <f>ROUND(ROUND(AT922*CZ922,2),6)</f>
        <v>239.45</v>
      </c>
      <c r="DC922">
        <f>ROUND(ROUND(AT922*AG922,2),6)</f>
        <v>0</v>
      </c>
      <c r="DD922" t="s">
        <v>3</v>
      </c>
      <c r="DE922" t="s">
        <v>3</v>
      </c>
      <c r="DF922">
        <f t="shared" si="441"/>
        <v>4310.1000000000004</v>
      </c>
      <c r="DG922">
        <f t="shared" si="439"/>
        <v>0</v>
      </c>
      <c r="DH922">
        <f t="shared" si="440"/>
        <v>0</v>
      </c>
      <c r="DI922">
        <f t="shared" si="435"/>
        <v>0</v>
      </c>
      <c r="DJ922">
        <f>DF922</f>
        <v>4310.1000000000004</v>
      </c>
      <c r="DK922">
        <v>0</v>
      </c>
      <c r="DL922" t="s">
        <v>3</v>
      </c>
      <c r="DM922">
        <v>0</v>
      </c>
      <c r="DN922" t="s">
        <v>3</v>
      </c>
      <c r="DO922">
        <v>0</v>
      </c>
    </row>
    <row r="923" spans="1:119" x14ac:dyDescent="0.2">
      <c r="A923">
        <f>ROW(Source!A396)</f>
        <v>396</v>
      </c>
      <c r="B923">
        <v>59204059</v>
      </c>
      <c r="C923">
        <v>60527393</v>
      </c>
      <c r="D923">
        <v>58266404</v>
      </c>
      <c r="E923">
        <v>1080</v>
      </c>
      <c r="F923">
        <v>1</v>
      </c>
      <c r="G923">
        <v>1080</v>
      </c>
      <c r="H923">
        <v>1</v>
      </c>
      <c r="I923" t="s">
        <v>859</v>
      </c>
      <c r="J923" t="s">
        <v>3</v>
      </c>
      <c r="K923" t="s">
        <v>860</v>
      </c>
      <c r="L923">
        <v>1191</v>
      </c>
      <c r="N923">
        <v>1013</v>
      </c>
      <c r="O923" t="s">
        <v>861</v>
      </c>
      <c r="P923" t="s">
        <v>861</v>
      </c>
      <c r="Q923">
        <v>1</v>
      </c>
      <c r="W923">
        <v>0</v>
      </c>
      <c r="X923">
        <v>476480486</v>
      </c>
      <c r="Y923">
        <f>((AT923*1.15)*1.1)</f>
        <v>0.94874999999999998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1</v>
      </c>
      <c r="AK923">
        <v>1</v>
      </c>
      <c r="AL923">
        <v>1</v>
      </c>
      <c r="AM923">
        <v>5</v>
      </c>
      <c r="AN923">
        <v>0</v>
      </c>
      <c r="AO923">
        <v>1</v>
      </c>
      <c r="AP923">
        <v>1</v>
      </c>
      <c r="AQ923">
        <v>0</v>
      </c>
      <c r="AR923">
        <v>0</v>
      </c>
      <c r="AS923" t="s">
        <v>3</v>
      </c>
      <c r="AT923">
        <v>0.75</v>
      </c>
      <c r="AU923" t="s">
        <v>26</v>
      </c>
      <c r="AV923">
        <v>1</v>
      </c>
      <c r="AW923">
        <v>2</v>
      </c>
      <c r="AX923">
        <v>60527400</v>
      </c>
      <c r="AY923">
        <v>1</v>
      </c>
      <c r="AZ923">
        <v>0</v>
      </c>
      <c r="BA923">
        <v>929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CU923">
        <f>ROUND(AT923*Source!I396*AH923*AL923,2)</f>
        <v>0</v>
      </c>
      <c r="CV923">
        <f>ROUND(Y923*Source!I396,9)</f>
        <v>17.077500000000001</v>
      </c>
      <c r="CW923">
        <v>0</v>
      </c>
      <c r="CX923">
        <f>ROUND(Y923*Source!I396,9)</f>
        <v>17.077500000000001</v>
      </c>
      <c r="CY923">
        <f>AD923</f>
        <v>0</v>
      </c>
      <c r="CZ923">
        <f>AH923</f>
        <v>0</v>
      </c>
      <c r="DA923">
        <f>AL923</f>
        <v>1</v>
      </c>
      <c r="DB923">
        <f>ROUND(((ROUND(AT923*CZ923,2)*1.15)*1.1),6)</f>
        <v>0</v>
      </c>
      <c r="DC923">
        <f>ROUND(((ROUND(AT923*AG923,2)*1.15)*1.1),6)</f>
        <v>0</v>
      </c>
      <c r="DD923" t="s">
        <v>3</v>
      </c>
      <c r="DE923" t="s">
        <v>3</v>
      </c>
      <c r="DF923">
        <f t="shared" si="441"/>
        <v>0</v>
      </c>
      <c r="DG923">
        <f t="shared" si="439"/>
        <v>0</v>
      </c>
      <c r="DH923">
        <f t="shared" si="440"/>
        <v>0</v>
      </c>
      <c r="DI923">
        <f t="shared" si="435"/>
        <v>0</v>
      </c>
      <c r="DJ923">
        <f>DI923</f>
        <v>0</v>
      </c>
      <c r="DK923">
        <v>0</v>
      </c>
      <c r="DL923" t="s">
        <v>3</v>
      </c>
      <c r="DM923">
        <v>0</v>
      </c>
      <c r="DN923" t="s">
        <v>3</v>
      </c>
      <c r="DO923">
        <v>0</v>
      </c>
    </row>
    <row r="924" spans="1:119" x14ac:dyDescent="0.2">
      <c r="A924">
        <f>ROW(Source!A396)</f>
        <v>396</v>
      </c>
      <c r="B924">
        <v>59204059</v>
      </c>
      <c r="C924">
        <v>60527393</v>
      </c>
      <c r="D924">
        <v>58340279</v>
      </c>
      <c r="E924">
        <v>1</v>
      </c>
      <c r="F924">
        <v>1</v>
      </c>
      <c r="G924">
        <v>1080</v>
      </c>
      <c r="H924">
        <v>2</v>
      </c>
      <c r="I924" t="s">
        <v>938</v>
      </c>
      <c r="J924" t="s">
        <v>939</v>
      </c>
      <c r="K924" t="s">
        <v>940</v>
      </c>
      <c r="L924">
        <v>1368</v>
      </c>
      <c r="N924">
        <v>1011</v>
      </c>
      <c r="O924" t="s">
        <v>865</v>
      </c>
      <c r="P924" t="s">
        <v>865</v>
      </c>
      <c r="Q924">
        <v>1</v>
      </c>
      <c r="W924">
        <v>0</v>
      </c>
      <c r="X924">
        <v>-2065404138</v>
      </c>
      <c r="Y924">
        <f>((AT924*1.25)*1.1)</f>
        <v>0.33</v>
      </c>
      <c r="AA924">
        <v>0</v>
      </c>
      <c r="AB924">
        <v>87.47</v>
      </c>
      <c r="AC924">
        <v>0</v>
      </c>
      <c r="AD924">
        <v>0</v>
      </c>
      <c r="AE924">
        <v>0</v>
      </c>
      <c r="AF924">
        <v>7.11</v>
      </c>
      <c r="AG924">
        <v>0</v>
      </c>
      <c r="AH924">
        <v>0</v>
      </c>
      <c r="AI924">
        <v>1</v>
      </c>
      <c r="AJ924">
        <v>11.53</v>
      </c>
      <c r="AK924">
        <v>54.99</v>
      </c>
      <c r="AL924">
        <v>1</v>
      </c>
      <c r="AM924">
        <v>2</v>
      </c>
      <c r="AN924">
        <v>0</v>
      </c>
      <c r="AO924">
        <v>1</v>
      </c>
      <c r="AP924">
        <v>1</v>
      </c>
      <c r="AQ924">
        <v>0</v>
      </c>
      <c r="AR924">
        <v>0</v>
      </c>
      <c r="AS924" t="s">
        <v>3</v>
      </c>
      <c r="AT924">
        <v>0.24</v>
      </c>
      <c r="AU924" t="s">
        <v>866</v>
      </c>
      <c r="AV924">
        <v>0</v>
      </c>
      <c r="AW924">
        <v>2</v>
      </c>
      <c r="AX924">
        <v>60527401</v>
      </c>
      <c r="AY924">
        <v>1</v>
      </c>
      <c r="AZ924">
        <v>0</v>
      </c>
      <c r="BA924">
        <v>930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CV924">
        <v>0</v>
      </c>
      <c r="CW924">
        <f>ROUND(Y924*Source!I396*DO924,9)</f>
        <v>0</v>
      </c>
      <c r="CX924">
        <f>ROUND(Y924*Source!I396,9)</f>
        <v>5.94</v>
      </c>
      <c r="CY924">
        <f>AB924</f>
        <v>87.47</v>
      </c>
      <c r="CZ924">
        <f>AF924</f>
        <v>7.11</v>
      </c>
      <c r="DA924">
        <f>AJ924</f>
        <v>11.53</v>
      </c>
      <c r="DB924">
        <f>ROUND(((ROUND(AT924*CZ924,2)*1.25)*1.1),6)</f>
        <v>2.3512499999999998</v>
      </c>
      <c r="DC924">
        <f>ROUND(((ROUND(AT924*AG924,2)*1.25)*1.1),6)</f>
        <v>0</v>
      </c>
      <c r="DD924" t="s">
        <v>3</v>
      </c>
      <c r="DE924" t="s">
        <v>3</v>
      </c>
      <c r="DF924">
        <f t="shared" si="441"/>
        <v>0</v>
      </c>
      <c r="DG924">
        <f>ROUND(ROUND(AF924*AJ924,2)*CX924,2)</f>
        <v>486.96</v>
      </c>
      <c r="DH924">
        <f>ROUND(ROUND(AG924*AK924,2)*CX924,2)</f>
        <v>0</v>
      </c>
      <c r="DI924">
        <f t="shared" si="435"/>
        <v>0</v>
      </c>
      <c r="DJ924">
        <f>DG924</f>
        <v>486.96</v>
      </c>
      <c r="DK924">
        <v>0</v>
      </c>
      <c r="DL924" t="s">
        <v>3</v>
      </c>
      <c r="DM924">
        <v>0</v>
      </c>
      <c r="DN924" t="s">
        <v>3</v>
      </c>
      <c r="DO924">
        <v>0</v>
      </c>
    </row>
    <row r="925" spans="1:119" x14ac:dyDescent="0.2">
      <c r="A925">
        <f>ROW(Source!A396)</f>
        <v>396</v>
      </c>
      <c r="B925">
        <v>59204059</v>
      </c>
      <c r="C925">
        <v>60527393</v>
      </c>
      <c r="D925">
        <v>58340578</v>
      </c>
      <c r="E925">
        <v>1</v>
      </c>
      <c r="F925">
        <v>1</v>
      </c>
      <c r="G925">
        <v>1080</v>
      </c>
      <c r="H925">
        <v>2</v>
      </c>
      <c r="I925" t="s">
        <v>862</v>
      </c>
      <c r="J925" t="s">
        <v>863</v>
      </c>
      <c r="K925" t="s">
        <v>864</v>
      </c>
      <c r="L925">
        <v>1368</v>
      </c>
      <c r="N925">
        <v>1011</v>
      </c>
      <c r="O925" t="s">
        <v>865</v>
      </c>
      <c r="P925" t="s">
        <v>865</v>
      </c>
      <c r="Q925">
        <v>1</v>
      </c>
      <c r="W925">
        <v>0</v>
      </c>
      <c r="X925">
        <v>-1985943078</v>
      </c>
      <c r="Y925">
        <f>((AT925*1.25)*1.1)</f>
        <v>4.4000000000000004E-2</v>
      </c>
      <c r="AA925">
        <v>0</v>
      </c>
      <c r="AB925">
        <v>1445.28</v>
      </c>
      <c r="AC925">
        <v>740.47</v>
      </c>
      <c r="AD925">
        <v>0</v>
      </c>
      <c r="AE925">
        <v>0</v>
      </c>
      <c r="AF925">
        <v>83.1</v>
      </c>
      <c r="AG925">
        <v>12.62</v>
      </c>
      <c r="AH925">
        <v>0</v>
      </c>
      <c r="AI925">
        <v>1</v>
      </c>
      <c r="AJ925">
        <v>16.3</v>
      </c>
      <c r="AK925">
        <v>54.99</v>
      </c>
      <c r="AL925">
        <v>1</v>
      </c>
      <c r="AM925">
        <v>2</v>
      </c>
      <c r="AN925">
        <v>0</v>
      </c>
      <c r="AO925">
        <v>1</v>
      </c>
      <c r="AP925">
        <v>1</v>
      </c>
      <c r="AQ925">
        <v>0</v>
      </c>
      <c r="AR925">
        <v>0</v>
      </c>
      <c r="AS925" t="s">
        <v>3</v>
      </c>
      <c r="AT925">
        <v>3.2000000000000001E-2</v>
      </c>
      <c r="AU925" t="s">
        <v>866</v>
      </c>
      <c r="AV925">
        <v>0</v>
      </c>
      <c r="AW925">
        <v>2</v>
      </c>
      <c r="AX925">
        <v>60527402</v>
      </c>
      <c r="AY925">
        <v>1</v>
      </c>
      <c r="AZ925">
        <v>0</v>
      </c>
      <c r="BA925">
        <v>931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CV925">
        <v>0</v>
      </c>
      <c r="CW925">
        <f>ROUND(Y925*Source!I396*DO925,9)</f>
        <v>9.9950399999999995</v>
      </c>
      <c r="CX925">
        <f>ROUND(Y925*Source!I396,9)</f>
        <v>0.79200000000000004</v>
      </c>
      <c r="CY925">
        <f>AB925</f>
        <v>1445.28</v>
      </c>
      <c r="CZ925">
        <f>AF925</f>
        <v>83.1</v>
      </c>
      <c r="DA925">
        <f>AJ925</f>
        <v>16.3</v>
      </c>
      <c r="DB925">
        <f>ROUND(((ROUND(AT925*CZ925,2)*1.25)*1.1),6)</f>
        <v>3.6575000000000002</v>
      </c>
      <c r="DC925">
        <f>ROUND(((ROUND(AT925*AG925,2)*1.25)*1.1),6)</f>
        <v>0.55000000000000004</v>
      </c>
      <c r="DD925" t="s">
        <v>3</v>
      </c>
      <c r="DE925" t="s">
        <v>3</v>
      </c>
      <c r="DF925">
        <f t="shared" si="441"/>
        <v>0</v>
      </c>
      <c r="DG925">
        <f>ROUND(ROUND(AF925*AJ925,2)*CX925,2)</f>
        <v>1072.79</v>
      </c>
      <c r="DH925">
        <f>ROUND(ROUND(AG925*AK925,2)*CX925,2)</f>
        <v>549.62</v>
      </c>
      <c r="DI925">
        <f t="shared" si="435"/>
        <v>0</v>
      </c>
      <c r="DJ925">
        <f>DG925</f>
        <v>1072.79</v>
      </c>
      <c r="DK925">
        <v>0</v>
      </c>
      <c r="DL925" t="s">
        <v>867</v>
      </c>
      <c r="DM925">
        <v>0</v>
      </c>
      <c r="DN925" t="s">
        <v>861</v>
      </c>
      <c r="DO925">
        <v>12.62</v>
      </c>
    </row>
    <row r="926" spans="1:119" x14ac:dyDescent="0.2">
      <c r="A926">
        <f>ROW(Source!A396)</f>
        <v>396</v>
      </c>
      <c r="B926">
        <v>59204059</v>
      </c>
      <c r="C926">
        <v>60527393</v>
      </c>
      <c r="D926">
        <v>58339814</v>
      </c>
      <c r="E926">
        <v>1</v>
      </c>
      <c r="F926">
        <v>1</v>
      </c>
      <c r="G926">
        <v>1080</v>
      </c>
      <c r="H926">
        <v>2</v>
      </c>
      <c r="I926" t="s">
        <v>874</v>
      </c>
      <c r="J926" t="s">
        <v>875</v>
      </c>
      <c r="K926" t="s">
        <v>876</v>
      </c>
      <c r="L926">
        <v>1368</v>
      </c>
      <c r="N926">
        <v>1011</v>
      </c>
      <c r="O926" t="s">
        <v>865</v>
      </c>
      <c r="P926" t="s">
        <v>865</v>
      </c>
      <c r="Q926">
        <v>1</v>
      </c>
      <c r="W926">
        <v>0</v>
      </c>
      <c r="X926">
        <v>1087580389</v>
      </c>
      <c r="Y926">
        <f>((AT926*1.25)*1.1)</f>
        <v>1.3750000000000001E-3</v>
      </c>
      <c r="AA926">
        <v>0</v>
      </c>
      <c r="AB926">
        <v>2628.65</v>
      </c>
      <c r="AC926">
        <v>993.36</v>
      </c>
      <c r="AD926">
        <v>0</v>
      </c>
      <c r="AE926">
        <v>0</v>
      </c>
      <c r="AF926">
        <v>179.17</v>
      </c>
      <c r="AG926">
        <v>16.93</v>
      </c>
      <c r="AH926">
        <v>0</v>
      </c>
      <c r="AI926">
        <v>1</v>
      </c>
      <c r="AJ926">
        <v>13.75</v>
      </c>
      <c r="AK926">
        <v>54.99</v>
      </c>
      <c r="AL926">
        <v>1</v>
      </c>
      <c r="AM926">
        <v>2</v>
      </c>
      <c r="AN926">
        <v>0</v>
      </c>
      <c r="AO926">
        <v>1</v>
      </c>
      <c r="AP926">
        <v>1</v>
      </c>
      <c r="AQ926">
        <v>0</v>
      </c>
      <c r="AR926">
        <v>0</v>
      </c>
      <c r="AS926" t="s">
        <v>3</v>
      </c>
      <c r="AT926">
        <v>1E-3</v>
      </c>
      <c r="AU926" t="s">
        <v>866</v>
      </c>
      <c r="AV926">
        <v>0</v>
      </c>
      <c r="AW926">
        <v>2</v>
      </c>
      <c r="AX926">
        <v>60527403</v>
      </c>
      <c r="AY926">
        <v>1</v>
      </c>
      <c r="AZ926">
        <v>0</v>
      </c>
      <c r="BA926">
        <v>932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CV926">
        <v>0</v>
      </c>
      <c r="CW926">
        <f>ROUND(Y926*Source!I396*DO926,9)</f>
        <v>0.41901749999999999</v>
      </c>
      <c r="CX926">
        <f>ROUND(Y926*Source!I396,9)</f>
        <v>2.4750000000000001E-2</v>
      </c>
      <c r="CY926">
        <f>AB926</f>
        <v>2628.65</v>
      </c>
      <c r="CZ926">
        <f>AF926</f>
        <v>179.17</v>
      </c>
      <c r="DA926">
        <f>AJ926</f>
        <v>13.75</v>
      </c>
      <c r="DB926">
        <f>ROUND(((ROUND(AT926*CZ926,2)*1.25)*1.1),6)</f>
        <v>0.2475</v>
      </c>
      <c r="DC926">
        <f>ROUND(((ROUND(AT926*AG926,2)*1.25)*1.1),6)</f>
        <v>2.75E-2</v>
      </c>
      <c r="DD926" t="s">
        <v>3</v>
      </c>
      <c r="DE926" t="s">
        <v>3</v>
      </c>
      <c r="DF926">
        <f t="shared" si="441"/>
        <v>0</v>
      </c>
      <c r="DG926">
        <f>ROUND(ROUND(AF926*AJ926,2)*CX926,2)</f>
        <v>60.97</v>
      </c>
      <c r="DH926">
        <f>ROUND(ROUND(AG926*AK926,2)*CX926,2)</f>
        <v>23.04</v>
      </c>
      <c r="DI926">
        <f t="shared" si="435"/>
        <v>0</v>
      </c>
      <c r="DJ926">
        <f>DG926</f>
        <v>60.97</v>
      </c>
      <c r="DK926">
        <v>0</v>
      </c>
      <c r="DL926" t="s">
        <v>867</v>
      </c>
      <c r="DM926">
        <v>0</v>
      </c>
      <c r="DN926" t="s">
        <v>861</v>
      </c>
      <c r="DO926">
        <v>16.93</v>
      </c>
    </row>
    <row r="927" spans="1:119" x14ac:dyDescent="0.2">
      <c r="A927">
        <f>ROW(Source!A396)</f>
        <v>396</v>
      </c>
      <c r="B927">
        <v>59204059</v>
      </c>
      <c r="C927">
        <v>60527393</v>
      </c>
      <c r="D927">
        <v>58309878</v>
      </c>
      <c r="E927">
        <v>1</v>
      </c>
      <c r="F927">
        <v>1</v>
      </c>
      <c r="G927">
        <v>1080</v>
      </c>
      <c r="H927">
        <v>3</v>
      </c>
      <c r="I927" t="s">
        <v>950</v>
      </c>
      <c r="J927" t="s">
        <v>951</v>
      </c>
      <c r="K927" t="s">
        <v>952</v>
      </c>
      <c r="L927">
        <v>1348</v>
      </c>
      <c r="N927">
        <v>1009</v>
      </c>
      <c r="O927" t="s">
        <v>900</v>
      </c>
      <c r="P927" t="s">
        <v>900</v>
      </c>
      <c r="Q927">
        <v>1000</v>
      </c>
      <c r="W927">
        <v>0</v>
      </c>
      <c r="X927">
        <v>-2039612599</v>
      </c>
      <c r="Y927">
        <f>AT927</f>
        <v>6.9999999999999994E-5</v>
      </c>
      <c r="AA927">
        <v>93559.38</v>
      </c>
      <c r="AB927">
        <v>0</v>
      </c>
      <c r="AC927">
        <v>0</v>
      </c>
      <c r="AD927">
        <v>0</v>
      </c>
      <c r="AE927">
        <v>7185.82</v>
      </c>
      <c r="AF927">
        <v>0</v>
      </c>
      <c r="AG927">
        <v>0</v>
      </c>
      <c r="AH927">
        <v>0</v>
      </c>
      <c r="AI927">
        <v>13.02</v>
      </c>
      <c r="AJ927">
        <v>1</v>
      </c>
      <c r="AK927">
        <v>1</v>
      </c>
      <c r="AL927">
        <v>1</v>
      </c>
      <c r="AM927">
        <v>2</v>
      </c>
      <c r="AN927">
        <v>0</v>
      </c>
      <c r="AO927">
        <v>1</v>
      </c>
      <c r="AP927">
        <v>1</v>
      </c>
      <c r="AQ927">
        <v>0</v>
      </c>
      <c r="AR927">
        <v>0</v>
      </c>
      <c r="AS927" t="s">
        <v>3</v>
      </c>
      <c r="AT927">
        <v>6.9999999999999994E-5</v>
      </c>
      <c r="AU927" t="s">
        <v>3</v>
      </c>
      <c r="AV927">
        <v>0</v>
      </c>
      <c r="AW927">
        <v>2</v>
      </c>
      <c r="AX927">
        <v>60527404</v>
      </c>
      <c r="AY927">
        <v>1</v>
      </c>
      <c r="AZ927">
        <v>0</v>
      </c>
      <c r="BA927">
        <v>933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CV927">
        <v>0</v>
      </c>
      <c r="CW927">
        <v>0</v>
      </c>
      <c r="CX927">
        <f>ROUND(Y927*Source!I396,9)</f>
        <v>1.2600000000000001E-3</v>
      </c>
      <c r="CY927">
        <f>AA927</f>
        <v>93559.38</v>
      </c>
      <c r="CZ927">
        <f>AE927</f>
        <v>7185.82</v>
      </c>
      <c r="DA927">
        <f>AI927</f>
        <v>13.02</v>
      </c>
      <c r="DB927">
        <f>ROUND(ROUND(AT927*CZ927,2),6)</f>
        <v>0.5</v>
      </c>
      <c r="DC927">
        <f>ROUND(ROUND(AT927*AG927,2),6)</f>
        <v>0</v>
      </c>
      <c r="DD927" t="s">
        <v>3</v>
      </c>
      <c r="DE927" t="s">
        <v>3</v>
      </c>
      <c r="DF927">
        <f>ROUND(ROUND(AE927*AI927,2)*CX927,2)</f>
        <v>117.88</v>
      </c>
      <c r="DG927">
        <f t="shared" ref="DG927:DG944" si="442">ROUND(ROUND(AF927,2)*CX927,2)</f>
        <v>0</v>
      </c>
      <c r="DH927">
        <f t="shared" ref="DH927:DH944" si="443">ROUND(ROUND(AG927,2)*CX927,2)</f>
        <v>0</v>
      </c>
      <c r="DI927">
        <f t="shared" si="435"/>
        <v>0</v>
      </c>
      <c r="DJ927">
        <f>DF927</f>
        <v>117.88</v>
      </c>
      <c r="DK927">
        <v>0</v>
      </c>
      <c r="DL927" t="s">
        <v>3</v>
      </c>
      <c r="DM927">
        <v>0</v>
      </c>
      <c r="DN927" t="s">
        <v>3</v>
      </c>
      <c r="DO927">
        <v>0</v>
      </c>
    </row>
    <row r="928" spans="1:119" x14ac:dyDescent="0.2">
      <c r="A928">
        <f>ROW(Source!A396)</f>
        <v>396</v>
      </c>
      <c r="B928">
        <v>59204059</v>
      </c>
      <c r="C928">
        <v>60527393</v>
      </c>
      <c r="D928">
        <v>58330443</v>
      </c>
      <c r="E928">
        <v>1</v>
      </c>
      <c r="F928">
        <v>1</v>
      </c>
      <c r="G928">
        <v>1080</v>
      </c>
      <c r="H928">
        <v>3</v>
      </c>
      <c r="I928" t="s">
        <v>482</v>
      </c>
      <c r="J928" t="s">
        <v>484</v>
      </c>
      <c r="K928" t="s">
        <v>483</v>
      </c>
      <c r="L928">
        <v>1354</v>
      </c>
      <c r="N928">
        <v>1010</v>
      </c>
      <c r="O928" t="s">
        <v>39</v>
      </c>
      <c r="P928" t="s">
        <v>39</v>
      </c>
      <c r="Q928">
        <v>1</v>
      </c>
      <c r="W928">
        <v>0</v>
      </c>
      <c r="X928">
        <v>242059087</v>
      </c>
      <c r="Y928">
        <f>AT928</f>
        <v>1</v>
      </c>
      <c r="AA928">
        <v>256.20999999999998</v>
      </c>
      <c r="AB928">
        <v>0</v>
      </c>
      <c r="AC928">
        <v>0</v>
      </c>
      <c r="AD928">
        <v>0</v>
      </c>
      <c r="AE928">
        <v>239.45</v>
      </c>
      <c r="AF928">
        <v>0</v>
      </c>
      <c r="AG928">
        <v>0</v>
      </c>
      <c r="AH928">
        <v>0</v>
      </c>
      <c r="AI928">
        <v>1.07</v>
      </c>
      <c r="AJ928">
        <v>1</v>
      </c>
      <c r="AK928">
        <v>1</v>
      </c>
      <c r="AL928">
        <v>1</v>
      </c>
      <c r="AM928">
        <v>0</v>
      </c>
      <c r="AN928">
        <v>0</v>
      </c>
      <c r="AO928">
        <v>0</v>
      </c>
      <c r="AP928">
        <v>1</v>
      </c>
      <c r="AQ928">
        <v>0</v>
      </c>
      <c r="AR928">
        <v>0</v>
      </c>
      <c r="AS928" t="s">
        <v>3</v>
      </c>
      <c r="AT928">
        <v>1</v>
      </c>
      <c r="AU928" t="s">
        <v>3</v>
      </c>
      <c r="AV928">
        <v>0</v>
      </c>
      <c r="AW928">
        <v>1</v>
      </c>
      <c r="AX928">
        <v>-1</v>
      </c>
      <c r="AY928">
        <v>0</v>
      </c>
      <c r="AZ928">
        <v>0</v>
      </c>
      <c r="BA928" t="s">
        <v>3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CV928">
        <v>0</v>
      </c>
      <c r="CW928">
        <v>0</v>
      </c>
      <c r="CX928">
        <f>ROUND(Y928*Source!I396,9)</f>
        <v>18</v>
      </c>
      <c r="CY928">
        <f>AA928</f>
        <v>256.20999999999998</v>
      </c>
      <c r="CZ928">
        <f>AE928</f>
        <v>239.45</v>
      </c>
      <c r="DA928">
        <f>AI928</f>
        <v>1.07</v>
      </c>
      <c r="DB928">
        <f>ROUND(ROUND(AT928*CZ928,2),6)</f>
        <v>239.45</v>
      </c>
      <c r="DC928">
        <f>ROUND(ROUND(AT928*AG928,2),6)</f>
        <v>0</v>
      </c>
      <c r="DD928" t="s">
        <v>3</v>
      </c>
      <c r="DE928" t="s">
        <v>3</v>
      </c>
      <c r="DF928">
        <f>ROUND(ROUND(AE928*AI928,2)*CX928,2)</f>
        <v>4611.78</v>
      </c>
      <c r="DG928">
        <f t="shared" si="442"/>
        <v>0</v>
      </c>
      <c r="DH928">
        <f t="shared" si="443"/>
        <v>0</v>
      </c>
      <c r="DI928">
        <f t="shared" si="435"/>
        <v>0</v>
      </c>
      <c r="DJ928">
        <f>DF928</f>
        <v>4611.78</v>
      </c>
      <c r="DK928">
        <v>0</v>
      </c>
      <c r="DL928" t="s">
        <v>3</v>
      </c>
      <c r="DM928">
        <v>0</v>
      </c>
      <c r="DN928" t="s">
        <v>3</v>
      </c>
      <c r="DO928">
        <v>0</v>
      </c>
    </row>
    <row r="929" spans="1:119" x14ac:dyDescent="0.2">
      <c r="A929">
        <f>ROW(Source!A399)</f>
        <v>399</v>
      </c>
      <c r="B929">
        <v>59204062</v>
      </c>
      <c r="C929">
        <v>60527407</v>
      </c>
      <c r="D929">
        <v>58266404</v>
      </c>
      <c r="E929">
        <v>1080</v>
      </c>
      <c r="F929">
        <v>1</v>
      </c>
      <c r="G929">
        <v>1080</v>
      </c>
      <c r="H929">
        <v>1</v>
      </c>
      <c r="I929" t="s">
        <v>859</v>
      </c>
      <c r="J929" t="s">
        <v>3</v>
      </c>
      <c r="K929" t="s">
        <v>860</v>
      </c>
      <c r="L929">
        <v>1191</v>
      </c>
      <c r="N929">
        <v>1013</v>
      </c>
      <c r="O929" t="s">
        <v>861</v>
      </c>
      <c r="P929" t="s">
        <v>861</v>
      </c>
      <c r="Q929">
        <v>1</v>
      </c>
      <c r="W929">
        <v>0</v>
      </c>
      <c r="X929">
        <v>476480486</v>
      </c>
      <c r="Y929">
        <f>(AT929*1.1)</f>
        <v>0.33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1</v>
      </c>
      <c r="AJ929">
        <v>1</v>
      </c>
      <c r="AK929">
        <v>1</v>
      </c>
      <c r="AL929">
        <v>1</v>
      </c>
      <c r="AM929">
        <v>-2</v>
      </c>
      <c r="AN929">
        <v>0</v>
      </c>
      <c r="AO929">
        <v>1</v>
      </c>
      <c r="AP929">
        <v>1</v>
      </c>
      <c r="AQ929">
        <v>0</v>
      </c>
      <c r="AR929">
        <v>0</v>
      </c>
      <c r="AS929" t="s">
        <v>3</v>
      </c>
      <c r="AT929">
        <v>0.3</v>
      </c>
      <c r="AU929" t="s">
        <v>266</v>
      </c>
      <c r="AV929">
        <v>1</v>
      </c>
      <c r="AW929">
        <v>2</v>
      </c>
      <c r="AX929">
        <v>60527412</v>
      </c>
      <c r="AY929">
        <v>1</v>
      </c>
      <c r="AZ929">
        <v>0</v>
      </c>
      <c r="BA929">
        <v>935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CU929">
        <f>ROUND(AT929*Source!I399*AH929*AL929,2)</f>
        <v>0</v>
      </c>
      <c r="CV929">
        <f>ROUND(Y929*Source!I399,9)</f>
        <v>5.94</v>
      </c>
      <c r="CW929">
        <v>0</v>
      </c>
      <c r="CX929">
        <f>ROUND(Y929*Source!I399,9)</f>
        <v>5.94</v>
      </c>
      <c r="CY929">
        <f>AD929</f>
        <v>0</v>
      </c>
      <c r="CZ929">
        <f>AH929</f>
        <v>0</v>
      </c>
      <c r="DA929">
        <f>AL929</f>
        <v>1</v>
      </c>
      <c r="DB929">
        <f>ROUND((ROUND(AT929*CZ929,2)*1.1),6)</f>
        <v>0</v>
      </c>
      <c r="DC929">
        <f>ROUND((ROUND(AT929*AG929,2)*1.1),6)</f>
        <v>0</v>
      </c>
      <c r="DD929" t="s">
        <v>3</v>
      </c>
      <c r="DE929" t="s">
        <v>3</v>
      </c>
      <c r="DF929">
        <f>ROUND(ROUND(AE929,2)*CX929,2)</f>
        <v>0</v>
      </c>
      <c r="DG929">
        <f t="shared" si="442"/>
        <v>0</v>
      </c>
      <c r="DH929">
        <f t="shared" si="443"/>
        <v>0</v>
      </c>
      <c r="DI929">
        <f t="shared" si="435"/>
        <v>0</v>
      </c>
      <c r="DJ929">
        <f>DI929</f>
        <v>0</v>
      </c>
      <c r="DK929">
        <v>0</v>
      </c>
      <c r="DL929" t="s">
        <v>3</v>
      </c>
      <c r="DM929">
        <v>0</v>
      </c>
      <c r="DN929" t="s">
        <v>3</v>
      </c>
      <c r="DO929">
        <v>0</v>
      </c>
    </row>
    <row r="930" spans="1:119" x14ac:dyDescent="0.2">
      <c r="A930">
        <f>ROW(Source!A399)</f>
        <v>399</v>
      </c>
      <c r="B930">
        <v>59204062</v>
      </c>
      <c r="C930">
        <v>60527407</v>
      </c>
      <c r="D930">
        <v>58330407</v>
      </c>
      <c r="E930">
        <v>1</v>
      </c>
      <c r="F930">
        <v>1</v>
      </c>
      <c r="G930">
        <v>1080</v>
      </c>
      <c r="H930">
        <v>3</v>
      </c>
      <c r="I930" t="s">
        <v>947</v>
      </c>
      <c r="J930" t="s">
        <v>948</v>
      </c>
      <c r="K930" t="s">
        <v>949</v>
      </c>
      <c r="L930">
        <v>1346</v>
      </c>
      <c r="N930">
        <v>1009</v>
      </c>
      <c r="O930" t="s">
        <v>880</v>
      </c>
      <c r="P930" t="s">
        <v>880</v>
      </c>
      <c r="Q930">
        <v>1</v>
      </c>
      <c r="W930">
        <v>0</v>
      </c>
      <c r="X930">
        <v>883542614</v>
      </c>
      <c r="Y930">
        <f>(AT930*1)</f>
        <v>4.2000000000000003E-2</v>
      </c>
      <c r="AA930">
        <v>19.28</v>
      </c>
      <c r="AB930">
        <v>0</v>
      </c>
      <c r="AC930">
        <v>0</v>
      </c>
      <c r="AD930">
        <v>0</v>
      </c>
      <c r="AE930">
        <v>19.28</v>
      </c>
      <c r="AF930">
        <v>0</v>
      </c>
      <c r="AG930">
        <v>0</v>
      </c>
      <c r="AH930">
        <v>0</v>
      </c>
      <c r="AI930">
        <v>1</v>
      </c>
      <c r="AJ930">
        <v>1</v>
      </c>
      <c r="AK930">
        <v>1</v>
      </c>
      <c r="AL930">
        <v>1</v>
      </c>
      <c r="AM930">
        <v>-2</v>
      </c>
      <c r="AN930">
        <v>0</v>
      </c>
      <c r="AO930">
        <v>1</v>
      </c>
      <c r="AP930">
        <v>1</v>
      </c>
      <c r="AQ930">
        <v>0</v>
      </c>
      <c r="AR930">
        <v>0</v>
      </c>
      <c r="AS930" t="s">
        <v>3</v>
      </c>
      <c r="AT930">
        <v>4.2000000000000003E-2</v>
      </c>
      <c r="AU930" t="s">
        <v>140</v>
      </c>
      <c r="AV930">
        <v>0</v>
      </c>
      <c r="AW930">
        <v>2</v>
      </c>
      <c r="AX930">
        <v>60527413</v>
      </c>
      <c r="AY930">
        <v>1</v>
      </c>
      <c r="AZ930">
        <v>0</v>
      </c>
      <c r="BA930">
        <v>936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CV930">
        <v>0</v>
      </c>
      <c r="CW930">
        <v>0</v>
      </c>
      <c r="CX930">
        <f>ROUND(Y930*Source!I399,9)</f>
        <v>0.75600000000000001</v>
      </c>
      <c r="CY930">
        <f>AA930</f>
        <v>19.28</v>
      </c>
      <c r="CZ930">
        <f>AE930</f>
        <v>19.28</v>
      </c>
      <c r="DA930">
        <f>AI930</f>
        <v>1</v>
      </c>
      <c r="DB930">
        <f>ROUND((ROUND(AT930*CZ930,2)*1),6)</f>
        <v>0.81</v>
      </c>
      <c r="DC930">
        <f>ROUND((ROUND(AT930*AG930,2)*1),6)</f>
        <v>0</v>
      </c>
      <c r="DD930" t="s">
        <v>3</v>
      </c>
      <c r="DE930" t="s">
        <v>3</v>
      </c>
      <c r="DF930">
        <f>ROUND(ROUND(AE930,2)*CX930,2)</f>
        <v>14.58</v>
      </c>
      <c r="DG930">
        <f t="shared" si="442"/>
        <v>0</v>
      </c>
      <c r="DH930">
        <f t="shared" si="443"/>
        <v>0</v>
      </c>
      <c r="DI930">
        <f t="shared" si="435"/>
        <v>0</v>
      </c>
      <c r="DJ930">
        <f>DF930</f>
        <v>14.58</v>
      </c>
      <c r="DK930">
        <v>0</v>
      </c>
      <c r="DL930" t="s">
        <v>3</v>
      </c>
      <c r="DM930">
        <v>0</v>
      </c>
      <c r="DN930" t="s">
        <v>3</v>
      </c>
      <c r="DO930">
        <v>0</v>
      </c>
    </row>
    <row r="931" spans="1:119" x14ac:dyDescent="0.2">
      <c r="A931">
        <f>ROW(Source!A399)</f>
        <v>399</v>
      </c>
      <c r="B931">
        <v>59204062</v>
      </c>
      <c r="C931">
        <v>60527407</v>
      </c>
      <c r="D931">
        <v>58271406</v>
      </c>
      <c r="E931">
        <v>1080</v>
      </c>
      <c r="F931">
        <v>1</v>
      </c>
      <c r="G931">
        <v>1080</v>
      </c>
      <c r="H931">
        <v>3</v>
      </c>
      <c r="I931" t="s">
        <v>953</v>
      </c>
      <c r="J931" t="s">
        <v>3</v>
      </c>
      <c r="K931" t="s">
        <v>954</v>
      </c>
      <c r="L931">
        <v>1348</v>
      </c>
      <c r="N931">
        <v>1009</v>
      </c>
      <c r="O931" t="s">
        <v>900</v>
      </c>
      <c r="P931" t="s">
        <v>900</v>
      </c>
      <c r="Q931">
        <v>1000</v>
      </c>
      <c r="W931">
        <v>0</v>
      </c>
      <c r="X931">
        <v>-783086922</v>
      </c>
      <c r="Y931">
        <f>(AT931*1)</f>
        <v>1.5E-3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</v>
      </c>
      <c r="AJ931">
        <v>1</v>
      </c>
      <c r="AK931">
        <v>1</v>
      </c>
      <c r="AL931">
        <v>1</v>
      </c>
      <c r="AM931">
        <v>-2</v>
      </c>
      <c r="AN931">
        <v>0</v>
      </c>
      <c r="AO931">
        <v>1</v>
      </c>
      <c r="AP931">
        <v>1</v>
      </c>
      <c r="AQ931">
        <v>0</v>
      </c>
      <c r="AR931">
        <v>0</v>
      </c>
      <c r="AS931" t="s">
        <v>3</v>
      </c>
      <c r="AT931">
        <v>1.5E-3</v>
      </c>
      <c r="AU931" t="s">
        <v>140</v>
      </c>
      <c r="AV931">
        <v>0</v>
      </c>
      <c r="AW931">
        <v>2</v>
      </c>
      <c r="AX931">
        <v>60527415</v>
      </c>
      <c r="AY931">
        <v>1</v>
      </c>
      <c r="AZ931">
        <v>0</v>
      </c>
      <c r="BA931">
        <v>938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CV931">
        <v>0</v>
      </c>
      <c r="CW931">
        <v>0</v>
      </c>
      <c r="CX931">
        <f>ROUND(Y931*Source!I399,9)</f>
        <v>2.7E-2</v>
      </c>
      <c r="CY931">
        <f>AA931</f>
        <v>0</v>
      </c>
      <c r="CZ931">
        <f>AE931</f>
        <v>0</v>
      </c>
      <c r="DA931">
        <f>AI931</f>
        <v>1</v>
      </c>
      <c r="DB931">
        <f>ROUND((ROUND(AT931*CZ931,2)*1),6)</f>
        <v>0</v>
      </c>
      <c r="DC931">
        <f>ROUND((ROUND(AT931*AG931,2)*1),6)</f>
        <v>0</v>
      </c>
      <c r="DD931" t="s">
        <v>3</v>
      </c>
      <c r="DE931" t="s">
        <v>3</v>
      </c>
      <c r="DF931">
        <f>ROUND(ROUND(AE931,2)*CX931,2)</f>
        <v>0</v>
      </c>
      <c r="DG931">
        <f t="shared" si="442"/>
        <v>0</v>
      </c>
      <c r="DH931">
        <f t="shared" si="443"/>
        <v>0</v>
      </c>
      <c r="DI931">
        <f t="shared" si="435"/>
        <v>0</v>
      </c>
      <c r="DJ931">
        <f>DF931</f>
        <v>0</v>
      </c>
      <c r="DK931">
        <v>0</v>
      </c>
      <c r="DL931" t="s">
        <v>3</v>
      </c>
      <c r="DM931">
        <v>0</v>
      </c>
      <c r="DN931" t="s">
        <v>3</v>
      </c>
      <c r="DO931">
        <v>0</v>
      </c>
    </row>
    <row r="932" spans="1:119" x14ac:dyDescent="0.2">
      <c r="A932">
        <f>ROW(Source!A399)</f>
        <v>399</v>
      </c>
      <c r="B932">
        <v>59204062</v>
      </c>
      <c r="C932">
        <v>60527407</v>
      </c>
      <c r="D932">
        <v>0</v>
      </c>
      <c r="E932">
        <v>1080</v>
      </c>
      <c r="F932">
        <v>1</v>
      </c>
      <c r="G932">
        <v>1080</v>
      </c>
      <c r="H932">
        <v>3</v>
      </c>
      <c r="I932" t="s">
        <v>487</v>
      </c>
      <c r="J932" t="s">
        <v>3</v>
      </c>
      <c r="K932" t="s">
        <v>488</v>
      </c>
      <c r="L932">
        <v>1354</v>
      </c>
      <c r="N932">
        <v>1010</v>
      </c>
      <c r="O932" t="s">
        <v>39</v>
      </c>
      <c r="P932" t="s">
        <v>39</v>
      </c>
      <c r="Q932">
        <v>1</v>
      </c>
      <c r="W932">
        <v>0</v>
      </c>
      <c r="X932">
        <v>-388381857</v>
      </c>
      <c r="Y932">
        <f>AT932</f>
        <v>1</v>
      </c>
      <c r="AA932">
        <v>188.41</v>
      </c>
      <c r="AB932">
        <v>0</v>
      </c>
      <c r="AC932">
        <v>0</v>
      </c>
      <c r="AD932">
        <v>0</v>
      </c>
      <c r="AE932">
        <v>188.41</v>
      </c>
      <c r="AF932">
        <v>0</v>
      </c>
      <c r="AG932">
        <v>0</v>
      </c>
      <c r="AH932">
        <v>0</v>
      </c>
      <c r="AI932">
        <v>1</v>
      </c>
      <c r="AJ932">
        <v>1</v>
      </c>
      <c r="AK932">
        <v>1</v>
      </c>
      <c r="AL932">
        <v>1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 t="s">
        <v>3</v>
      </c>
      <c r="AT932">
        <v>1</v>
      </c>
      <c r="AU932" t="s">
        <v>3</v>
      </c>
      <c r="AV932">
        <v>0</v>
      </c>
      <c r="AW932">
        <v>1</v>
      </c>
      <c r="AX932">
        <v>-1</v>
      </c>
      <c r="AY932">
        <v>0</v>
      </c>
      <c r="AZ932">
        <v>0</v>
      </c>
      <c r="BA932" t="s">
        <v>3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CV932">
        <v>0</v>
      </c>
      <c r="CW932">
        <v>0</v>
      </c>
      <c r="CX932">
        <f>ROUND(Y932*Source!I399,9)</f>
        <v>18</v>
      </c>
      <c r="CY932">
        <f>AA932</f>
        <v>188.41</v>
      </c>
      <c r="CZ932">
        <f>AE932</f>
        <v>188.41</v>
      </c>
      <c r="DA932">
        <f>AI932</f>
        <v>1</v>
      </c>
      <c r="DB932">
        <f>ROUND(ROUND(AT932*CZ932,2),6)</f>
        <v>188.41</v>
      </c>
      <c r="DC932">
        <f>ROUND(ROUND(AT932*AG932,2),6)</f>
        <v>0</v>
      </c>
      <c r="DD932" t="s">
        <v>3</v>
      </c>
      <c r="DE932" t="s">
        <v>3</v>
      </c>
      <c r="DF932">
        <f>ROUND(ROUND(AE932,2)*CX932,2)</f>
        <v>3391.38</v>
      </c>
      <c r="DG932">
        <f t="shared" si="442"/>
        <v>0</v>
      </c>
      <c r="DH932">
        <f t="shared" si="443"/>
        <v>0</v>
      </c>
      <c r="DI932">
        <f t="shared" si="435"/>
        <v>0</v>
      </c>
      <c r="DJ932">
        <f>DF932</f>
        <v>3391.38</v>
      </c>
      <c r="DK932">
        <v>0</v>
      </c>
      <c r="DL932" t="s">
        <v>3</v>
      </c>
      <c r="DM932">
        <v>0</v>
      </c>
      <c r="DN932" t="s">
        <v>3</v>
      </c>
      <c r="DO932">
        <v>0</v>
      </c>
    </row>
    <row r="933" spans="1:119" x14ac:dyDescent="0.2">
      <c r="A933">
        <f>ROW(Source!A400)</f>
        <v>400</v>
      </c>
      <c r="B933">
        <v>59204059</v>
      </c>
      <c r="C933">
        <v>60527407</v>
      </c>
      <c r="D933">
        <v>58266404</v>
      </c>
      <c r="E933">
        <v>1080</v>
      </c>
      <c r="F933">
        <v>1</v>
      </c>
      <c r="G933">
        <v>1080</v>
      </c>
      <c r="H933">
        <v>1</v>
      </c>
      <c r="I933" t="s">
        <v>859</v>
      </c>
      <c r="J933" t="s">
        <v>3</v>
      </c>
      <c r="K933" t="s">
        <v>860</v>
      </c>
      <c r="L933">
        <v>1191</v>
      </c>
      <c r="N933">
        <v>1013</v>
      </c>
      <c r="O933" t="s">
        <v>861</v>
      </c>
      <c r="P933" t="s">
        <v>861</v>
      </c>
      <c r="Q933">
        <v>1</v>
      </c>
      <c r="W933">
        <v>0</v>
      </c>
      <c r="X933">
        <v>476480486</v>
      </c>
      <c r="Y933">
        <f>(AT933*1.1)</f>
        <v>0.33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</v>
      </c>
      <c r="AJ933">
        <v>1</v>
      </c>
      <c r="AK933">
        <v>1</v>
      </c>
      <c r="AL933">
        <v>1</v>
      </c>
      <c r="AM933">
        <v>5</v>
      </c>
      <c r="AN933">
        <v>0</v>
      </c>
      <c r="AO933">
        <v>1</v>
      </c>
      <c r="AP933">
        <v>1</v>
      </c>
      <c r="AQ933">
        <v>0</v>
      </c>
      <c r="AR933">
        <v>0</v>
      </c>
      <c r="AS933" t="s">
        <v>3</v>
      </c>
      <c r="AT933">
        <v>0.3</v>
      </c>
      <c r="AU933" t="s">
        <v>266</v>
      </c>
      <c r="AV933">
        <v>1</v>
      </c>
      <c r="AW933">
        <v>2</v>
      </c>
      <c r="AX933">
        <v>60527412</v>
      </c>
      <c r="AY933">
        <v>1</v>
      </c>
      <c r="AZ933">
        <v>0</v>
      </c>
      <c r="BA933">
        <v>939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CU933">
        <f>ROUND(AT933*Source!I400*AH933*AL933,2)</f>
        <v>0</v>
      </c>
      <c r="CV933">
        <f>ROUND(Y933*Source!I400,9)</f>
        <v>5.94</v>
      </c>
      <c r="CW933">
        <v>0</v>
      </c>
      <c r="CX933">
        <f>ROUND(Y933*Source!I400,9)</f>
        <v>5.94</v>
      </c>
      <c r="CY933">
        <f>AD933</f>
        <v>0</v>
      </c>
      <c r="CZ933">
        <f>AH933</f>
        <v>0</v>
      </c>
      <c r="DA933">
        <f>AL933</f>
        <v>1</v>
      </c>
      <c r="DB933">
        <f>ROUND((ROUND(AT933*CZ933,2)*1.1),6)</f>
        <v>0</v>
      </c>
      <c r="DC933">
        <f>ROUND((ROUND(AT933*AG933,2)*1.1),6)</f>
        <v>0</v>
      </c>
      <c r="DD933" t="s">
        <v>3</v>
      </c>
      <c r="DE933" t="s">
        <v>3</v>
      </c>
      <c r="DF933">
        <f>ROUND(ROUND(AE933,2)*CX933,2)</f>
        <v>0</v>
      </c>
      <c r="DG933">
        <f t="shared" si="442"/>
        <v>0</v>
      </c>
      <c r="DH933">
        <f t="shared" si="443"/>
        <v>0</v>
      </c>
      <c r="DI933">
        <f t="shared" si="435"/>
        <v>0</v>
      </c>
      <c r="DJ933">
        <f>DI933</f>
        <v>0</v>
      </c>
      <c r="DK933">
        <v>0</v>
      </c>
      <c r="DL933" t="s">
        <v>3</v>
      </c>
      <c r="DM933">
        <v>0</v>
      </c>
      <c r="DN933" t="s">
        <v>3</v>
      </c>
      <c r="DO933">
        <v>0</v>
      </c>
    </row>
    <row r="934" spans="1:119" x14ac:dyDescent="0.2">
      <c r="A934">
        <f>ROW(Source!A400)</f>
        <v>400</v>
      </c>
      <c r="B934">
        <v>59204059</v>
      </c>
      <c r="C934">
        <v>60527407</v>
      </c>
      <c r="D934">
        <v>58330407</v>
      </c>
      <c r="E934">
        <v>1</v>
      </c>
      <c r="F934">
        <v>1</v>
      </c>
      <c r="G934">
        <v>1080</v>
      </c>
      <c r="H934">
        <v>3</v>
      </c>
      <c r="I934" t="s">
        <v>947</v>
      </c>
      <c r="J934" t="s">
        <v>948</v>
      </c>
      <c r="K934" t="s">
        <v>949</v>
      </c>
      <c r="L934">
        <v>1346</v>
      </c>
      <c r="N934">
        <v>1009</v>
      </c>
      <c r="O934" t="s">
        <v>880</v>
      </c>
      <c r="P934" t="s">
        <v>880</v>
      </c>
      <c r="Q934">
        <v>1</v>
      </c>
      <c r="W934">
        <v>0</v>
      </c>
      <c r="X934">
        <v>883542614</v>
      </c>
      <c r="Y934">
        <f>(AT934*1)</f>
        <v>4.2000000000000003E-2</v>
      </c>
      <c r="AA934">
        <v>169.66</v>
      </c>
      <c r="AB934">
        <v>0</v>
      </c>
      <c r="AC934">
        <v>0</v>
      </c>
      <c r="AD934">
        <v>0</v>
      </c>
      <c r="AE934">
        <v>19.28</v>
      </c>
      <c r="AF934">
        <v>0</v>
      </c>
      <c r="AG934">
        <v>0</v>
      </c>
      <c r="AH934">
        <v>0</v>
      </c>
      <c r="AI934">
        <v>8.8000000000000007</v>
      </c>
      <c r="AJ934">
        <v>1</v>
      </c>
      <c r="AK934">
        <v>1</v>
      </c>
      <c r="AL934">
        <v>1</v>
      </c>
      <c r="AM934">
        <v>2</v>
      </c>
      <c r="AN934">
        <v>0</v>
      </c>
      <c r="AO934">
        <v>1</v>
      </c>
      <c r="AP934">
        <v>1</v>
      </c>
      <c r="AQ934">
        <v>0</v>
      </c>
      <c r="AR934">
        <v>0</v>
      </c>
      <c r="AS934" t="s">
        <v>3</v>
      </c>
      <c r="AT934">
        <v>4.2000000000000003E-2</v>
      </c>
      <c r="AU934" t="s">
        <v>140</v>
      </c>
      <c r="AV934">
        <v>0</v>
      </c>
      <c r="AW934">
        <v>2</v>
      </c>
      <c r="AX934">
        <v>60527413</v>
      </c>
      <c r="AY934">
        <v>1</v>
      </c>
      <c r="AZ934">
        <v>0</v>
      </c>
      <c r="BA934">
        <v>940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CV934">
        <v>0</v>
      </c>
      <c r="CW934">
        <v>0</v>
      </c>
      <c r="CX934">
        <f>ROUND(Y934*Source!I400,9)</f>
        <v>0.75600000000000001</v>
      </c>
      <c r="CY934">
        <f>AA934</f>
        <v>169.66</v>
      </c>
      <c r="CZ934">
        <f>AE934</f>
        <v>19.28</v>
      </c>
      <c r="DA934">
        <f>AI934</f>
        <v>8.8000000000000007</v>
      </c>
      <c r="DB934">
        <f>ROUND((ROUND(AT934*CZ934,2)*1),6)</f>
        <v>0.81</v>
      </c>
      <c r="DC934">
        <f>ROUND((ROUND(AT934*AG934,2)*1),6)</f>
        <v>0</v>
      </c>
      <c r="DD934" t="s">
        <v>3</v>
      </c>
      <c r="DE934" t="s">
        <v>3</v>
      </c>
      <c r="DF934">
        <f>ROUND(ROUND(AE934*AI934,2)*CX934,2)</f>
        <v>128.26</v>
      </c>
      <c r="DG934">
        <f t="shared" si="442"/>
        <v>0</v>
      </c>
      <c r="DH934">
        <f t="shared" si="443"/>
        <v>0</v>
      </c>
      <c r="DI934">
        <f t="shared" si="435"/>
        <v>0</v>
      </c>
      <c r="DJ934">
        <f>DF934</f>
        <v>128.26</v>
      </c>
      <c r="DK934">
        <v>0</v>
      </c>
      <c r="DL934" t="s">
        <v>3</v>
      </c>
      <c r="DM934">
        <v>0</v>
      </c>
      <c r="DN934" t="s">
        <v>3</v>
      </c>
      <c r="DO934">
        <v>0</v>
      </c>
    </row>
    <row r="935" spans="1:119" x14ac:dyDescent="0.2">
      <c r="A935">
        <f>ROW(Source!A400)</f>
        <v>400</v>
      </c>
      <c r="B935">
        <v>59204059</v>
      </c>
      <c r="C935">
        <v>60527407</v>
      </c>
      <c r="D935">
        <v>58271406</v>
      </c>
      <c r="E935">
        <v>1080</v>
      </c>
      <c r="F935">
        <v>1</v>
      </c>
      <c r="G935">
        <v>1080</v>
      </c>
      <c r="H935">
        <v>3</v>
      </c>
      <c r="I935" t="s">
        <v>953</v>
      </c>
      <c r="J935" t="s">
        <v>3</v>
      </c>
      <c r="K935" t="s">
        <v>954</v>
      </c>
      <c r="L935">
        <v>1348</v>
      </c>
      <c r="N935">
        <v>1009</v>
      </c>
      <c r="O935" t="s">
        <v>900</v>
      </c>
      <c r="P935" t="s">
        <v>900</v>
      </c>
      <c r="Q935">
        <v>1000</v>
      </c>
      <c r="W935">
        <v>0</v>
      </c>
      <c r="X935">
        <v>-783086922</v>
      </c>
      <c r="Y935">
        <f>(AT935*1)</f>
        <v>1.5E-3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9.8800000000000008</v>
      </c>
      <c r="AJ935">
        <v>1</v>
      </c>
      <c r="AK935">
        <v>1</v>
      </c>
      <c r="AL935">
        <v>1</v>
      </c>
      <c r="AM935">
        <v>5</v>
      </c>
      <c r="AN935">
        <v>0</v>
      </c>
      <c r="AO935">
        <v>1</v>
      </c>
      <c r="AP935">
        <v>1</v>
      </c>
      <c r="AQ935">
        <v>0</v>
      </c>
      <c r="AR935">
        <v>0</v>
      </c>
      <c r="AS935" t="s">
        <v>3</v>
      </c>
      <c r="AT935">
        <v>1.5E-3</v>
      </c>
      <c r="AU935" t="s">
        <v>140</v>
      </c>
      <c r="AV935">
        <v>0</v>
      </c>
      <c r="AW935">
        <v>2</v>
      </c>
      <c r="AX935">
        <v>60527415</v>
      </c>
      <c r="AY935">
        <v>1</v>
      </c>
      <c r="AZ935">
        <v>0</v>
      </c>
      <c r="BA935">
        <v>942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CV935">
        <v>0</v>
      </c>
      <c r="CW935">
        <v>0</v>
      </c>
      <c r="CX935">
        <f>ROUND(Y935*Source!I400,9)</f>
        <v>2.7E-2</v>
      </c>
      <c r="CY935">
        <f>AA935</f>
        <v>0</v>
      </c>
      <c r="CZ935">
        <f>AE935</f>
        <v>0</v>
      </c>
      <c r="DA935">
        <f>AI935</f>
        <v>9.8800000000000008</v>
      </c>
      <c r="DB935">
        <f>ROUND((ROUND(AT935*CZ935,2)*1),6)</f>
        <v>0</v>
      </c>
      <c r="DC935">
        <f>ROUND((ROUND(AT935*AG935,2)*1),6)</f>
        <v>0</v>
      </c>
      <c r="DD935" t="s">
        <v>3</v>
      </c>
      <c r="DE935" t="s">
        <v>3</v>
      </c>
      <c r="DF935">
        <f>ROUND(ROUND(AE935*AI935,2)*CX935,2)</f>
        <v>0</v>
      </c>
      <c r="DG935">
        <f t="shared" si="442"/>
        <v>0</v>
      </c>
      <c r="DH935">
        <f t="shared" si="443"/>
        <v>0</v>
      </c>
      <c r="DI935">
        <f t="shared" si="435"/>
        <v>0</v>
      </c>
      <c r="DJ935">
        <f>DF935</f>
        <v>0</v>
      </c>
      <c r="DK935">
        <v>0</v>
      </c>
      <c r="DL935" t="s">
        <v>3</v>
      </c>
      <c r="DM935">
        <v>0</v>
      </c>
      <c r="DN935" t="s">
        <v>3</v>
      </c>
      <c r="DO935">
        <v>0</v>
      </c>
    </row>
    <row r="936" spans="1:119" x14ac:dyDescent="0.2">
      <c r="A936">
        <f>ROW(Source!A400)</f>
        <v>400</v>
      </c>
      <c r="B936">
        <v>59204059</v>
      </c>
      <c r="C936">
        <v>60527407</v>
      </c>
      <c r="D936">
        <v>0</v>
      </c>
      <c r="E936">
        <v>1080</v>
      </c>
      <c r="F936">
        <v>1</v>
      </c>
      <c r="G936">
        <v>1080</v>
      </c>
      <c r="H936">
        <v>3</v>
      </c>
      <c r="I936" t="s">
        <v>487</v>
      </c>
      <c r="J936" t="s">
        <v>3</v>
      </c>
      <c r="K936" t="s">
        <v>488</v>
      </c>
      <c r="L936">
        <v>1354</v>
      </c>
      <c r="N936">
        <v>1010</v>
      </c>
      <c r="O936" t="s">
        <v>39</v>
      </c>
      <c r="P936" t="s">
        <v>39</v>
      </c>
      <c r="Q936">
        <v>1</v>
      </c>
      <c r="W936">
        <v>0</v>
      </c>
      <c r="X936">
        <v>-388381857</v>
      </c>
      <c r="Y936">
        <f>AT936</f>
        <v>1</v>
      </c>
      <c r="AA936">
        <v>1861.49</v>
      </c>
      <c r="AB936">
        <v>0</v>
      </c>
      <c r="AC936">
        <v>0</v>
      </c>
      <c r="AD936">
        <v>0</v>
      </c>
      <c r="AE936">
        <v>188.41</v>
      </c>
      <c r="AF936">
        <v>0</v>
      </c>
      <c r="AG936">
        <v>0</v>
      </c>
      <c r="AH936">
        <v>0</v>
      </c>
      <c r="AI936">
        <v>9.8800000000000008</v>
      </c>
      <c r="AJ936">
        <v>1</v>
      </c>
      <c r="AK936">
        <v>1</v>
      </c>
      <c r="AL936">
        <v>1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 t="s">
        <v>3</v>
      </c>
      <c r="AT936">
        <v>1</v>
      </c>
      <c r="AU936" t="s">
        <v>3</v>
      </c>
      <c r="AV936">
        <v>0</v>
      </c>
      <c r="AW936">
        <v>1</v>
      </c>
      <c r="AX936">
        <v>-1</v>
      </c>
      <c r="AY936">
        <v>0</v>
      </c>
      <c r="AZ936">
        <v>0</v>
      </c>
      <c r="BA936" t="s">
        <v>3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CV936">
        <v>0</v>
      </c>
      <c r="CW936">
        <v>0</v>
      </c>
      <c r="CX936">
        <f>ROUND(Y936*Source!I400,9)</f>
        <v>18</v>
      </c>
      <c r="CY936">
        <f>AA936</f>
        <v>1861.49</v>
      </c>
      <c r="CZ936">
        <f>AE936</f>
        <v>188.41</v>
      </c>
      <c r="DA936">
        <f>AI936</f>
        <v>9.8800000000000008</v>
      </c>
      <c r="DB936">
        <f>ROUND(ROUND(AT936*CZ936,2),6)</f>
        <v>188.41</v>
      </c>
      <c r="DC936">
        <f>ROUND(ROUND(AT936*AG936,2),6)</f>
        <v>0</v>
      </c>
      <c r="DD936" t="s">
        <v>3</v>
      </c>
      <c r="DE936" t="s">
        <v>3</v>
      </c>
      <c r="DF936">
        <f>ROUND(ROUND(AE936*AI936,2)*CX936,2)</f>
        <v>33506.82</v>
      </c>
      <c r="DG936">
        <f t="shared" si="442"/>
        <v>0</v>
      </c>
      <c r="DH936">
        <f t="shared" si="443"/>
        <v>0</v>
      </c>
      <c r="DI936">
        <f t="shared" si="435"/>
        <v>0</v>
      </c>
      <c r="DJ936">
        <f>DF936</f>
        <v>33506.82</v>
      </c>
      <c r="DK936">
        <v>0</v>
      </c>
      <c r="DL936" t="s">
        <v>3</v>
      </c>
      <c r="DM936">
        <v>0</v>
      </c>
      <c r="DN936" t="s">
        <v>3</v>
      </c>
      <c r="DO936">
        <v>0</v>
      </c>
    </row>
    <row r="937" spans="1:119" x14ac:dyDescent="0.2">
      <c r="A937">
        <f>ROW(Source!A405)</f>
        <v>405</v>
      </c>
      <c r="B937">
        <v>59204062</v>
      </c>
      <c r="C937">
        <v>60527418</v>
      </c>
      <c r="D937">
        <v>58266404</v>
      </c>
      <c r="E937">
        <v>1080</v>
      </c>
      <c r="F937">
        <v>1</v>
      </c>
      <c r="G937">
        <v>1080</v>
      </c>
      <c r="H937">
        <v>1</v>
      </c>
      <c r="I937" t="s">
        <v>859</v>
      </c>
      <c r="J937" t="s">
        <v>3</v>
      </c>
      <c r="K937" t="s">
        <v>860</v>
      </c>
      <c r="L937">
        <v>1191</v>
      </c>
      <c r="N937">
        <v>1013</v>
      </c>
      <c r="O937" t="s">
        <v>861</v>
      </c>
      <c r="P937" t="s">
        <v>861</v>
      </c>
      <c r="Q937">
        <v>1</v>
      </c>
      <c r="W937">
        <v>0</v>
      </c>
      <c r="X937">
        <v>476480486</v>
      </c>
      <c r="Y937">
        <f>((AT937*1.15)*1.1)</f>
        <v>1.85955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1</v>
      </c>
      <c r="AK937">
        <v>1</v>
      </c>
      <c r="AL937">
        <v>1</v>
      </c>
      <c r="AM937">
        <v>-2</v>
      </c>
      <c r="AN937">
        <v>0</v>
      </c>
      <c r="AO937">
        <v>1</v>
      </c>
      <c r="AP937">
        <v>1</v>
      </c>
      <c r="AQ937">
        <v>0</v>
      </c>
      <c r="AR937">
        <v>0</v>
      </c>
      <c r="AS937" t="s">
        <v>3</v>
      </c>
      <c r="AT937">
        <v>1.47</v>
      </c>
      <c r="AU937" t="s">
        <v>26</v>
      </c>
      <c r="AV937">
        <v>1</v>
      </c>
      <c r="AW937">
        <v>2</v>
      </c>
      <c r="AX937">
        <v>60527426</v>
      </c>
      <c r="AY937">
        <v>1</v>
      </c>
      <c r="AZ937">
        <v>0</v>
      </c>
      <c r="BA937">
        <v>943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CU937">
        <f>ROUND(AT937*Source!I405*AH937*AL937,2)</f>
        <v>0</v>
      </c>
      <c r="CV937">
        <f>ROUND(Y937*Source!I405,9)</f>
        <v>0</v>
      </c>
      <c r="CW937">
        <v>0</v>
      </c>
      <c r="CX937">
        <f>ROUND(Y937*Source!I405,9)</f>
        <v>0</v>
      </c>
      <c r="CY937">
        <f>AD937</f>
        <v>0</v>
      </c>
      <c r="CZ937">
        <f>AH937</f>
        <v>0</v>
      </c>
      <c r="DA937">
        <f>AL937</f>
        <v>1</v>
      </c>
      <c r="DB937">
        <f>ROUND(((ROUND(AT937*CZ937,2)*1.15)*1.1),6)</f>
        <v>0</v>
      </c>
      <c r="DC937">
        <f>ROUND(((ROUND(AT937*AG937,2)*1.15)*1.1),6)</f>
        <v>0</v>
      </c>
      <c r="DD937" t="s">
        <v>3</v>
      </c>
      <c r="DE937" t="s">
        <v>3</v>
      </c>
      <c r="DF937">
        <f t="shared" ref="DF937:DF946" si="444">ROUND(ROUND(AE937,2)*CX937,2)</f>
        <v>0</v>
      </c>
      <c r="DG937">
        <f t="shared" si="442"/>
        <v>0</v>
      </c>
      <c r="DH937">
        <f t="shared" si="443"/>
        <v>0</v>
      </c>
      <c r="DI937">
        <f t="shared" si="435"/>
        <v>0</v>
      </c>
      <c r="DJ937">
        <f>DI937</f>
        <v>0</v>
      </c>
      <c r="DK937">
        <v>0</v>
      </c>
      <c r="DL937" t="s">
        <v>3</v>
      </c>
      <c r="DM937">
        <v>0</v>
      </c>
      <c r="DN937" t="s">
        <v>3</v>
      </c>
      <c r="DO937">
        <v>0</v>
      </c>
    </row>
    <row r="938" spans="1:119" x14ac:dyDescent="0.2">
      <c r="A938">
        <f>ROW(Source!A405)</f>
        <v>405</v>
      </c>
      <c r="B938">
        <v>59204062</v>
      </c>
      <c r="C938">
        <v>60527418</v>
      </c>
      <c r="D938">
        <v>58340279</v>
      </c>
      <c r="E938">
        <v>1</v>
      </c>
      <c r="F938">
        <v>1</v>
      </c>
      <c r="G938">
        <v>1080</v>
      </c>
      <c r="H938">
        <v>2</v>
      </c>
      <c r="I938" t="s">
        <v>938</v>
      </c>
      <c r="J938" t="s">
        <v>939</v>
      </c>
      <c r="K938" t="s">
        <v>940</v>
      </c>
      <c r="L938">
        <v>1368</v>
      </c>
      <c r="N938">
        <v>1011</v>
      </c>
      <c r="O938" t="s">
        <v>865</v>
      </c>
      <c r="P938" t="s">
        <v>865</v>
      </c>
      <c r="Q938">
        <v>1</v>
      </c>
      <c r="W938">
        <v>0</v>
      </c>
      <c r="X938">
        <v>-2065404138</v>
      </c>
      <c r="Y938">
        <f>((AT938*1.25)*1.1)</f>
        <v>0.48125000000000007</v>
      </c>
      <c r="AA938">
        <v>0</v>
      </c>
      <c r="AB938">
        <v>7.59</v>
      </c>
      <c r="AC938">
        <v>0</v>
      </c>
      <c r="AD938">
        <v>0</v>
      </c>
      <c r="AE938">
        <v>0</v>
      </c>
      <c r="AF938">
        <v>7.11</v>
      </c>
      <c r="AG938">
        <v>0</v>
      </c>
      <c r="AH938">
        <v>0</v>
      </c>
      <c r="AI938">
        <v>1</v>
      </c>
      <c r="AJ938">
        <v>1</v>
      </c>
      <c r="AK938">
        <v>1</v>
      </c>
      <c r="AL938">
        <v>1</v>
      </c>
      <c r="AM938">
        <v>-2</v>
      </c>
      <c r="AN938">
        <v>0</v>
      </c>
      <c r="AO938">
        <v>1</v>
      </c>
      <c r="AP938">
        <v>1</v>
      </c>
      <c r="AQ938">
        <v>0</v>
      </c>
      <c r="AR938">
        <v>0</v>
      </c>
      <c r="AS938" t="s">
        <v>3</v>
      </c>
      <c r="AT938">
        <v>0.35</v>
      </c>
      <c r="AU938" t="s">
        <v>866</v>
      </c>
      <c r="AV938">
        <v>0</v>
      </c>
      <c r="AW938">
        <v>2</v>
      </c>
      <c r="AX938">
        <v>60527427</v>
      </c>
      <c r="AY938">
        <v>1</v>
      </c>
      <c r="AZ938">
        <v>0</v>
      </c>
      <c r="BA938">
        <v>944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CV938">
        <v>0</v>
      </c>
      <c r="CW938">
        <f>ROUND(Y938*Source!I405*DO938,9)</f>
        <v>0</v>
      </c>
      <c r="CX938">
        <f>ROUND(Y938*Source!I405,9)</f>
        <v>0</v>
      </c>
      <c r="CY938">
        <f>AB938</f>
        <v>7.59</v>
      </c>
      <c r="CZ938">
        <f>AF938</f>
        <v>7.11</v>
      </c>
      <c r="DA938">
        <f>AJ938</f>
        <v>1</v>
      </c>
      <c r="DB938">
        <f>ROUND(((ROUND(AT938*CZ938,2)*1.25)*1.1),6)</f>
        <v>3.4237500000000001</v>
      </c>
      <c r="DC938">
        <f>ROUND(((ROUND(AT938*AG938,2)*1.25)*1.1),6)</f>
        <v>0</v>
      </c>
      <c r="DD938" t="s">
        <v>3</v>
      </c>
      <c r="DE938" t="s">
        <v>3</v>
      </c>
      <c r="DF938">
        <f t="shared" si="444"/>
        <v>0</v>
      </c>
      <c r="DG938">
        <f t="shared" si="442"/>
        <v>0</v>
      </c>
      <c r="DH938">
        <f t="shared" si="443"/>
        <v>0</v>
      </c>
      <c r="DI938">
        <f t="shared" si="435"/>
        <v>0</v>
      </c>
      <c r="DJ938">
        <f>DG938</f>
        <v>0</v>
      </c>
      <c r="DK938">
        <v>0</v>
      </c>
      <c r="DL938" t="s">
        <v>3</v>
      </c>
      <c r="DM938">
        <v>0</v>
      </c>
      <c r="DN938" t="s">
        <v>3</v>
      </c>
      <c r="DO938">
        <v>0</v>
      </c>
    </row>
    <row r="939" spans="1:119" x14ac:dyDescent="0.2">
      <c r="A939">
        <f>ROW(Source!A405)</f>
        <v>405</v>
      </c>
      <c r="B939">
        <v>59204062</v>
      </c>
      <c r="C939">
        <v>60527418</v>
      </c>
      <c r="D939">
        <v>58340578</v>
      </c>
      <c r="E939">
        <v>1</v>
      </c>
      <c r="F939">
        <v>1</v>
      </c>
      <c r="G939">
        <v>1080</v>
      </c>
      <c r="H939">
        <v>2</v>
      </c>
      <c r="I939" t="s">
        <v>862</v>
      </c>
      <c r="J939" t="s">
        <v>863</v>
      </c>
      <c r="K939" t="s">
        <v>864</v>
      </c>
      <c r="L939">
        <v>1368</v>
      </c>
      <c r="N939">
        <v>1011</v>
      </c>
      <c r="O939" t="s">
        <v>865</v>
      </c>
      <c r="P939" t="s">
        <v>865</v>
      </c>
      <c r="Q939">
        <v>1</v>
      </c>
      <c r="W939">
        <v>0</v>
      </c>
      <c r="X939">
        <v>-1985943078</v>
      </c>
      <c r="Y939">
        <f>((AT939*1.25)*1.1)</f>
        <v>1.3750000000000002E-2</v>
      </c>
      <c r="AA939">
        <v>0</v>
      </c>
      <c r="AB939">
        <v>88.67</v>
      </c>
      <c r="AC939">
        <v>13.47</v>
      </c>
      <c r="AD939">
        <v>0</v>
      </c>
      <c r="AE939">
        <v>0</v>
      </c>
      <c r="AF939">
        <v>83.1</v>
      </c>
      <c r="AG939">
        <v>12.62</v>
      </c>
      <c r="AH939">
        <v>0</v>
      </c>
      <c r="AI939">
        <v>1</v>
      </c>
      <c r="AJ939">
        <v>1</v>
      </c>
      <c r="AK939">
        <v>1</v>
      </c>
      <c r="AL939">
        <v>1</v>
      </c>
      <c r="AM939">
        <v>-2</v>
      </c>
      <c r="AN939">
        <v>0</v>
      </c>
      <c r="AO939">
        <v>1</v>
      </c>
      <c r="AP939">
        <v>1</v>
      </c>
      <c r="AQ939">
        <v>0</v>
      </c>
      <c r="AR939">
        <v>0</v>
      </c>
      <c r="AS939" t="s">
        <v>3</v>
      </c>
      <c r="AT939">
        <v>0.01</v>
      </c>
      <c r="AU939" t="s">
        <v>866</v>
      </c>
      <c r="AV939">
        <v>0</v>
      </c>
      <c r="AW939">
        <v>2</v>
      </c>
      <c r="AX939">
        <v>60527428</v>
      </c>
      <c r="AY939">
        <v>1</v>
      </c>
      <c r="AZ939">
        <v>0</v>
      </c>
      <c r="BA939">
        <v>945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CV939">
        <v>0</v>
      </c>
      <c r="CW939">
        <f>ROUND(Y939*Source!I405*DO939,9)</f>
        <v>0</v>
      </c>
      <c r="CX939">
        <f>ROUND(Y939*Source!I405,9)</f>
        <v>0</v>
      </c>
      <c r="CY939">
        <f>AB939</f>
        <v>88.67</v>
      </c>
      <c r="CZ939">
        <f>AF939</f>
        <v>83.1</v>
      </c>
      <c r="DA939">
        <f>AJ939</f>
        <v>1</v>
      </c>
      <c r="DB939">
        <f>ROUND(((ROUND(AT939*CZ939,2)*1.25)*1.1),6)</f>
        <v>1.1412500000000001</v>
      </c>
      <c r="DC939">
        <f>ROUND(((ROUND(AT939*AG939,2)*1.25)*1.1),6)</f>
        <v>0.17874999999999999</v>
      </c>
      <c r="DD939" t="s">
        <v>3</v>
      </c>
      <c r="DE939" t="s">
        <v>3</v>
      </c>
      <c r="DF939">
        <f t="shared" si="444"/>
        <v>0</v>
      </c>
      <c r="DG939">
        <f t="shared" si="442"/>
        <v>0</v>
      </c>
      <c r="DH939">
        <f t="shared" si="443"/>
        <v>0</v>
      </c>
      <c r="DI939">
        <f t="shared" si="435"/>
        <v>0</v>
      </c>
      <c r="DJ939">
        <f>DG939</f>
        <v>0</v>
      </c>
      <c r="DK939">
        <v>0</v>
      </c>
      <c r="DL939" t="s">
        <v>867</v>
      </c>
      <c r="DM939">
        <v>0</v>
      </c>
      <c r="DN939" t="s">
        <v>861</v>
      </c>
      <c r="DO939">
        <v>12.62</v>
      </c>
    </row>
    <row r="940" spans="1:119" x14ac:dyDescent="0.2">
      <c r="A940">
        <f>ROW(Source!A405)</f>
        <v>405</v>
      </c>
      <c r="B940">
        <v>59204062</v>
      </c>
      <c r="C940">
        <v>60527418</v>
      </c>
      <c r="D940">
        <v>58309957</v>
      </c>
      <c r="E940">
        <v>1</v>
      </c>
      <c r="F940">
        <v>1</v>
      </c>
      <c r="G940">
        <v>1080</v>
      </c>
      <c r="H940">
        <v>3</v>
      </c>
      <c r="I940" t="s">
        <v>941</v>
      </c>
      <c r="J940" t="s">
        <v>942</v>
      </c>
      <c r="K940" t="s">
        <v>943</v>
      </c>
      <c r="L940">
        <v>1348</v>
      </c>
      <c r="N940">
        <v>1009</v>
      </c>
      <c r="O940" t="s">
        <v>900</v>
      </c>
      <c r="P940" t="s">
        <v>900</v>
      </c>
      <c r="Q940">
        <v>1000</v>
      </c>
      <c r="W940">
        <v>0</v>
      </c>
      <c r="X940">
        <v>-1106207263</v>
      </c>
      <c r="Y940">
        <f>AT940</f>
        <v>1.3999999999999999E-4</v>
      </c>
      <c r="AA940">
        <v>9879.51</v>
      </c>
      <c r="AB940">
        <v>0</v>
      </c>
      <c r="AC940">
        <v>0</v>
      </c>
      <c r="AD940">
        <v>0</v>
      </c>
      <c r="AE940">
        <v>9879.51</v>
      </c>
      <c r="AF940">
        <v>0</v>
      </c>
      <c r="AG940">
        <v>0</v>
      </c>
      <c r="AH940">
        <v>0</v>
      </c>
      <c r="AI940">
        <v>1</v>
      </c>
      <c r="AJ940">
        <v>1</v>
      </c>
      <c r="AK940">
        <v>1</v>
      </c>
      <c r="AL940">
        <v>1</v>
      </c>
      <c r="AM940">
        <v>-2</v>
      </c>
      <c r="AN940">
        <v>0</v>
      </c>
      <c r="AO940">
        <v>1</v>
      </c>
      <c r="AP940">
        <v>1</v>
      </c>
      <c r="AQ940">
        <v>0</v>
      </c>
      <c r="AR940">
        <v>0</v>
      </c>
      <c r="AS940" t="s">
        <v>3</v>
      </c>
      <c r="AT940">
        <v>1.3999999999999999E-4</v>
      </c>
      <c r="AU940" t="s">
        <v>3</v>
      </c>
      <c r="AV940">
        <v>0</v>
      </c>
      <c r="AW940">
        <v>2</v>
      </c>
      <c r="AX940">
        <v>60527429</v>
      </c>
      <c r="AY940">
        <v>1</v>
      </c>
      <c r="AZ940">
        <v>0</v>
      </c>
      <c r="BA940">
        <v>946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CV940">
        <v>0</v>
      </c>
      <c r="CW940">
        <v>0</v>
      </c>
      <c r="CX940">
        <f>ROUND(Y940*Source!I405,9)</f>
        <v>0</v>
      </c>
      <c r="CY940">
        <f>AA940</f>
        <v>9879.51</v>
      </c>
      <c r="CZ940">
        <f>AE940</f>
        <v>9879.51</v>
      </c>
      <c r="DA940">
        <f>AI940</f>
        <v>1</v>
      </c>
      <c r="DB940">
        <f>ROUND(ROUND(AT940*CZ940,2),6)</f>
        <v>1.38</v>
      </c>
      <c r="DC940">
        <f>ROUND(ROUND(AT940*AG940,2),6)</f>
        <v>0</v>
      </c>
      <c r="DD940" t="s">
        <v>3</v>
      </c>
      <c r="DE940" t="s">
        <v>3</v>
      </c>
      <c r="DF940">
        <f t="shared" si="444"/>
        <v>0</v>
      </c>
      <c r="DG940">
        <f t="shared" si="442"/>
        <v>0</v>
      </c>
      <c r="DH940">
        <f t="shared" si="443"/>
        <v>0</v>
      </c>
      <c r="DI940">
        <f t="shared" si="435"/>
        <v>0</v>
      </c>
      <c r="DJ940">
        <f>DF940</f>
        <v>0</v>
      </c>
      <c r="DK940">
        <v>0</v>
      </c>
      <c r="DL940" t="s">
        <v>3</v>
      </c>
      <c r="DM940">
        <v>0</v>
      </c>
      <c r="DN940" t="s">
        <v>3</v>
      </c>
      <c r="DO940">
        <v>0</v>
      </c>
    </row>
    <row r="941" spans="1:119" x14ac:dyDescent="0.2">
      <c r="A941">
        <f>ROW(Source!A405)</f>
        <v>405</v>
      </c>
      <c r="B941">
        <v>59204062</v>
      </c>
      <c r="C941">
        <v>60527418</v>
      </c>
      <c r="D941">
        <v>58308765</v>
      </c>
      <c r="E941">
        <v>1</v>
      </c>
      <c r="F941">
        <v>1</v>
      </c>
      <c r="G941">
        <v>1080</v>
      </c>
      <c r="H941">
        <v>3</v>
      </c>
      <c r="I941" t="s">
        <v>944</v>
      </c>
      <c r="J941" t="s">
        <v>945</v>
      </c>
      <c r="K941" t="s">
        <v>946</v>
      </c>
      <c r="L941">
        <v>1348</v>
      </c>
      <c r="N941">
        <v>1009</v>
      </c>
      <c r="O941" t="s">
        <v>900</v>
      </c>
      <c r="P941" t="s">
        <v>900</v>
      </c>
      <c r="Q941">
        <v>1000</v>
      </c>
      <c r="W941">
        <v>0</v>
      </c>
      <c r="X941">
        <v>-1123198217</v>
      </c>
      <c r="Y941">
        <f>AT941</f>
        <v>1.1000000000000001E-3</v>
      </c>
      <c r="AA941">
        <v>17868.28</v>
      </c>
      <c r="AB941">
        <v>0</v>
      </c>
      <c r="AC941">
        <v>0</v>
      </c>
      <c r="AD941">
        <v>0</v>
      </c>
      <c r="AE941">
        <v>17868.28</v>
      </c>
      <c r="AF941">
        <v>0</v>
      </c>
      <c r="AG941">
        <v>0</v>
      </c>
      <c r="AH941">
        <v>0</v>
      </c>
      <c r="AI941">
        <v>1</v>
      </c>
      <c r="AJ941">
        <v>1</v>
      </c>
      <c r="AK941">
        <v>1</v>
      </c>
      <c r="AL941">
        <v>1</v>
      </c>
      <c r="AM941">
        <v>-2</v>
      </c>
      <c r="AN941">
        <v>0</v>
      </c>
      <c r="AO941">
        <v>1</v>
      </c>
      <c r="AP941">
        <v>1</v>
      </c>
      <c r="AQ941">
        <v>0</v>
      </c>
      <c r="AR941">
        <v>0</v>
      </c>
      <c r="AS941" t="s">
        <v>3</v>
      </c>
      <c r="AT941">
        <v>1.1000000000000001E-3</v>
      </c>
      <c r="AU941" t="s">
        <v>3</v>
      </c>
      <c r="AV941">
        <v>0</v>
      </c>
      <c r="AW941">
        <v>2</v>
      </c>
      <c r="AX941">
        <v>60527430</v>
      </c>
      <c r="AY941">
        <v>1</v>
      </c>
      <c r="AZ941">
        <v>0</v>
      </c>
      <c r="BA941">
        <v>947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CV941">
        <v>0</v>
      </c>
      <c r="CW941">
        <v>0</v>
      </c>
      <c r="CX941">
        <f>ROUND(Y941*Source!I405,9)</f>
        <v>0</v>
      </c>
      <c r="CY941">
        <f>AA941</f>
        <v>17868.28</v>
      </c>
      <c r="CZ941">
        <f>AE941</f>
        <v>17868.28</v>
      </c>
      <c r="DA941">
        <f>AI941</f>
        <v>1</v>
      </c>
      <c r="DB941">
        <f>ROUND(ROUND(AT941*CZ941,2),6)</f>
        <v>19.66</v>
      </c>
      <c r="DC941">
        <f>ROUND(ROUND(AT941*AG941,2),6)</f>
        <v>0</v>
      </c>
      <c r="DD941" t="s">
        <v>3</v>
      </c>
      <c r="DE941" t="s">
        <v>3</v>
      </c>
      <c r="DF941">
        <f t="shared" si="444"/>
        <v>0</v>
      </c>
      <c r="DG941">
        <f t="shared" si="442"/>
        <v>0</v>
      </c>
      <c r="DH941">
        <f t="shared" si="443"/>
        <v>0</v>
      </c>
      <c r="DI941">
        <f t="shared" si="435"/>
        <v>0</v>
      </c>
      <c r="DJ941">
        <f>DF941</f>
        <v>0</v>
      </c>
      <c r="DK941">
        <v>0</v>
      </c>
      <c r="DL941" t="s">
        <v>3</v>
      </c>
      <c r="DM941">
        <v>0</v>
      </c>
      <c r="DN941" t="s">
        <v>3</v>
      </c>
      <c r="DO941">
        <v>0</v>
      </c>
    </row>
    <row r="942" spans="1:119" x14ac:dyDescent="0.2">
      <c r="A942">
        <f>ROW(Source!A405)</f>
        <v>405</v>
      </c>
      <c r="B942">
        <v>59204062</v>
      </c>
      <c r="C942">
        <v>60527418</v>
      </c>
      <c r="D942">
        <v>58327130</v>
      </c>
      <c r="E942">
        <v>1</v>
      </c>
      <c r="F942">
        <v>1</v>
      </c>
      <c r="G942">
        <v>1080</v>
      </c>
      <c r="H942">
        <v>3</v>
      </c>
      <c r="I942" t="s">
        <v>494</v>
      </c>
      <c r="J942" t="s">
        <v>496</v>
      </c>
      <c r="K942" t="s">
        <v>495</v>
      </c>
      <c r="L942">
        <v>1354</v>
      </c>
      <c r="N942">
        <v>1010</v>
      </c>
      <c r="O942" t="s">
        <v>39</v>
      </c>
      <c r="P942" t="s">
        <v>39</v>
      </c>
      <c r="Q942">
        <v>1</v>
      </c>
      <c r="W942">
        <v>0</v>
      </c>
      <c r="X942">
        <v>-227952067</v>
      </c>
      <c r="Y942">
        <f>AT942</f>
        <v>1</v>
      </c>
      <c r="AA942">
        <v>562.74</v>
      </c>
      <c r="AB942">
        <v>0</v>
      </c>
      <c r="AC942">
        <v>0</v>
      </c>
      <c r="AD942">
        <v>0</v>
      </c>
      <c r="AE942">
        <v>562.74</v>
      </c>
      <c r="AF942">
        <v>0</v>
      </c>
      <c r="AG942">
        <v>0</v>
      </c>
      <c r="AH942">
        <v>0</v>
      </c>
      <c r="AI942">
        <v>1</v>
      </c>
      <c r="AJ942">
        <v>1</v>
      </c>
      <c r="AK942">
        <v>1</v>
      </c>
      <c r="AL942">
        <v>1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0</v>
      </c>
      <c r="AS942" t="s">
        <v>3</v>
      </c>
      <c r="AT942">
        <v>1</v>
      </c>
      <c r="AU942" t="s">
        <v>3</v>
      </c>
      <c r="AV942">
        <v>0</v>
      </c>
      <c r="AW942">
        <v>1</v>
      </c>
      <c r="AX942">
        <v>-1</v>
      </c>
      <c r="AY942">
        <v>0</v>
      </c>
      <c r="AZ942">
        <v>0</v>
      </c>
      <c r="BA942" t="s">
        <v>3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CV942">
        <v>0</v>
      </c>
      <c r="CW942">
        <v>0</v>
      </c>
      <c r="CX942">
        <f>ROUND(Y942*Source!I405,9)</f>
        <v>0</v>
      </c>
      <c r="CY942">
        <f>AA942</f>
        <v>562.74</v>
      </c>
      <c r="CZ942">
        <f>AE942</f>
        <v>562.74</v>
      </c>
      <c r="DA942">
        <f>AI942</f>
        <v>1</v>
      </c>
      <c r="DB942">
        <f>ROUND(ROUND(AT942*CZ942,2),6)</f>
        <v>562.74</v>
      </c>
      <c r="DC942">
        <f>ROUND(ROUND(AT942*AG942,2),6)</f>
        <v>0</v>
      </c>
      <c r="DD942" t="s">
        <v>3</v>
      </c>
      <c r="DE942" t="s">
        <v>3</v>
      </c>
      <c r="DF942">
        <f t="shared" si="444"/>
        <v>0</v>
      </c>
      <c r="DG942">
        <f t="shared" si="442"/>
        <v>0</v>
      </c>
      <c r="DH942">
        <f t="shared" si="443"/>
        <v>0</v>
      </c>
      <c r="DI942">
        <f t="shared" si="435"/>
        <v>0</v>
      </c>
      <c r="DJ942">
        <f>DF942</f>
        <v>0</v>
      </c>
      <c r="DK942">
        <v>0</v>
      </c>
      <c r="DL942" t="s">
        <v>3</v>
      </c>
      <c r="DM942">
        <v>0</v>
      </c>
      <c r="DN942" t="s">
        <v>3</v>
      </c>
      <c r="DO942">
        <v>0</v>
      </c>
    </row>
    <row r="943" spans="1:119" x14ac:dyDescent="0.2">
      <c r="A943">
        <f>ROW(Source!A405)</f>
        <v>405</v>
      </c>
      <c r="B943">
        <v>59204062</v>
      </c>
      <c r="C943">
        <v>60527418</v>
      </c>
      <c r="D943">
        <v>58330407</v>
      </c>
      <c r="E943">
        <v>1</v>
      </c>
      <c r="F943">
        <v>1</v>
      </c>
      <c r="G943">
        <v>1080</v>
      </c>
      <c r="H943">
        <v>3</v>
      </c>
      <c r="I943" t="s">
        <v>947</v>
      </c>
      <c r="J943" t="s">
        <v>948</v>
      </c>
      <c r="K943" t="s">
        <v>949</v>
      </c>
      <c r="L943">
        <v>1346</v>
      </c>
      <c r="N943">
        <v>1009</v>
      </c>
      <c r="O943" t="s">
        <v>880</v>
      </c>
      <c r="P943" t="s">
        <v>880</v>
      </c>
      <c r="Q943">
        <v>1</v>
      </c>
      <c r="W943">
        <v>0</v>
      </c>
      <c r="X943">
        <v>883542614</v>
      </c>
      <c r="Y943">
        <f>AT943</f>
        <v>0.02</v>
      </c>
      <c r="AA943">
        <v>19.28</v>
      </c>
      <c r="AB943">
        <v>0</v>
      </c>
      <c r="AC943">
        <v>0</v>
      </c>
      <c r="AD943">
        <v>0</v>
      </c>
      <c r="AE943">
        <v>19.28</v>
      </c>
      <c r="AF943">
        <v>0</v>
      </c>
      <c r="AG943">
        <v>0</v>
      </c>
      <c r="AH943">
        <v>0</v>
      </c>
      <c r="AI943">
        <v>1</v>
      </c>
      <c r="AJ943">
        <v>1</v>
      </c>
      <c r="AK943">
        <v>1</v>
      </c>
      <c r="AL943">
        <v>1</v>
      </c>
      <c r="AM943">
        <v>-2</v>
      </c>
      <c r="AN943">
        <v>0</v>
      </c>
      <c r="AO943">
        <v>1</v>
      </c>
      <c r="AP943">
        <v>1</v>
      </c>
      <c r="AQ943">
        <v>0</v>
      </c>
      <c r="AR943">
        <v>0</v>
      </c>
      <c r="AS943" t="s">
        <v>3</v>
      </c>
      <c r="AT943">
        <v>0.02</v>
      </c>
      <c r="AU943" t="s">
        <v>3</v>
      </c>
      <c r="AV943">
        <v>0</v>
      </c>
      <c r="AW943">
        <v>2</v>
      </c>
      <c r="AX943">
        <v>60527431</v>
      </c>
      <c r="AY943">
        <v>1</v>
      </c>
      <c r="AZ943">
        <v>0</v>
      </c>
      <c r="BA943">
        <v>948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CV943">
        <v>0</v>
      </c>
      <c r="CW943">
        <v>0</v>
      </c>
      <c r="CX943">
        <f>ROUND(Y943*Source!I405,9)</f>
        <v>0</v>
      </c>
      <c r="CY943">
        <f>AA943</f>
        <v>19.28</v>
      </c>
      <c r="CZ943">
        <f>AE943</f>
        <v>19.28</v>
      </c>
      <c r="DA943">
        <f>AI943</f>
        <v>1</v>
      </c>
      <c r="DB943">
        <f>ROUND(ROUND(AT943*CZ943,2),6)</f>
        <v>0.39</v>
      </c>
      <c r="DC943">
        <f>ROUND(ROUND(AT943*AG943,2),6)</f>
        <v>0</v>
      </c>
      <c r="DD943" t="s">
        <v>3</v>
      </c>
      <c r="DE943" t="s">
        <v>3</v>
      </c>
      <c r="DF943">
        <f t="shared" si="444"/>
        <v>0</v>
      </c>
      <c r="DG943">
        <f t="shared" si="442"/>
        <v>0</v>
      </c>
      <c r="DH943">
        <f t="shared" si="443"/>
        <v>0</v>
      </c>
      <c r="DI943">
        <f t="shared" si="435"/>
        <v>0</v>
      </c>
      <c r="DJ943">
        <f>DF943</f>
        <v>0</v>
      </c>
      <c r="DK943">
        <v>0</v>
      </c>
      <c r="DL943" t="s">
        <v>3</v>
      </c>
      <c r="DM943">
        <v>0</v>
      </c>
      <c r="DN943" t="s">
        <v>3</v>
      </c>
      <c r="DO943">
        <v>0</v>
      </c>
    </row>
    <row r="944" spans="1:119" x14ac:dyDescent="0.2">
      <c r="A944">
        <f>ROW(Source!A406)</f>
        <v>406</v>
      </c>
      <c r="B944">
        <v>59204059</v>
      </c>
      <c r="C944">
        <v>60527418</v>
      </c>
      <c r="D944">
        <v>58266404</v>
      </c>
      <c r="E944">
        <v>1080</v>
      </c>
      <c r="F944">
        <v>1</v>
      </c>
      <c r="G944">
        <v>1080</v>
      </c>
      <c r="H944">
        <v>1</v>
      </c>
      <c r="I944" t="s">
        <v>859</v>
      </c>
      <c r="J944" t="s">
        <v>3</v>
      </c>
      <c r="K944" t="s">
        <v>860</v>
      </c>
      <c r="L944">
        <v>1191</v>
      </c>
      <c r="N944">
        <v>1013</v>
      </c>
      <c r="O944" t="s">
        <v>861</v>
      </c>
      <c r="P944" t="s">
        <v>861</v>
      </c>
      <c r="Q944">
        <v>1</v>
      </c>
      <c r="W944">
        <v>0</v>
      </c>
      <c r="X944">
        <v>476480486</v>
      </c>
      <c r="Y944">
        <f>((AT944*1.15)*1.1)</f>
        <v>1.85955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1</v>
      </c>
      <c r="AK944">
        <v>1</v>
      </c>
      <c r="AL944">
        <v>1</v>
      </c>
      <c r="AM944">
        <v>5</v>
      </c>
      <c r="AN944">
        <v>0</v>
      </c>
      <c r="AO944">
        <v>1</v>
      </c>
      <c r="AP944">
        <v>1</v>
      </c>
      <c r="AQ944">
        <v>0</v>
      </c>
      <c r="AR944">
        <v>0</v>
      </c>
      <c r="AS944" t="s">
        <v>3</v>
      </c>
      <c r="AT944">
        <v>1.47</v>
      </c>
      <c r="AU944" t="s">
        <v>26</v>
      </c>
      <c r="AV944">
        <v>1</v>
      </c>
      <c r="AW944">
        <v>2</v>
      </c>
      <c r="AX944">
        <v>60527426</v>
      </c>
      <c r="AY944">
        <v>1</v>
      </c>
      <c r="AZ944">
        <v>0</v>
      </c>
      <c r="BA944">
        <v>951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CU944">
        <f>ROUND(AT944*Source!I406*AH944*AL944,2)</f>
        <v>0</v>
      </c>
      <c r="CV944">
        <f>ROUND(Y944*Source!I406,9)</f>
        <v>0</v>
      </c>
      <c r="CW944">
        <v>0</v>
      </c>
      <c r="CX944">
        <f>ROUND(Y944*Source!I406,9)</f>
        <v>0</v>
      </c>
      <c r="CY944">
        <f>AD944</f>
        <v>0</v>
      </c>
      <c r="CZ944">
        <f>AH944</f>
        <v>0</v>
      </c>
      <c r="DA944">
        <f>AL944</f>
        <v>1</v>
      </c>
      <c r="DB944">
        <f>ROUND(((ROUND(AT944*CZ944,2)*1.15)*1.1),6)</f>
        <v>0</v>
      </c>
      <c r="DC944">
        <f>ROUND(((ROUND(AT944*AG944,2)*1.15)*1.1),6)</f>
        <v>0</v>
      </c>
      <c r="DD944" t="s">
        <v>3</v>
      </c>
      <c r="DE944" t="s">
        <v>3</v>
      </c>
      <c r="DF944">
        <f t="shared" si="444"/>
        <v>0</v>
      </c>
      <c r="DG944">
        <f t="shared" si="442"/>
        <v>0</v>
      </c>
      <c r="DH944">
        <f t="shared" si="443"/>
        <v>0</v>
      </c>
      <c r="DI944">
        <f t="shared" si="435"/>
        <v>0</v>
      </c>
      <c r="DJ944">
        <f>DI944</f>
        <v>0</v>
      </c>
      <c r="DK944">
        <v>0</v>
      </c>
      <c r="DL944" t="s">
        <v>3</v>
      </c>
      <c r="DM944">
        <v>0</v>
      </c>
      <c r="DN944" t="s">
        <v>3</v>
      </c>
      <c r="DO944">
        <v>0</v>
      </c>
    </row>
    <row r="945" spans="1:119" x14ac:dyDescent="0.2">
      <c r="A945">
        <f>ROW(Source!A406)</f>
        <v>406</v>
      </c>
      <c r="B945">
        <v>59204059</v>
      </c>
      <c r="C945">
        <v>60527418</v>
      </c>
      <c r="D945">
        <v>58340279</v>
      </c>
      <c r="E945">
        <v>1</v>
      </c>
      <c r="F945">
        <v>1</v>
      </c>
      <c r="G945">
        <v>1080</v>
      </c>
      <c r="H945">
        <v>2</v>
      </c>
      <c r="I945" t="s">
        <v>938</v>
      </c>
      <c r="J945" t="s">
        <v>939</v>
      </c>
      <c r="K945" t="s">
        <v>940</v>
      </c>
      <c r="L945">
        <v>1368</v>
      </c>
      <c r="N945">
        <v>1011</v>
      </c>
      <c r="O945" t="s">
        <v>865</v>
      </c>
      <c r="P945" t="s">
        <v>865</v>
      </c>
      <c r="Q945">
        <v>1</v>
      </c>
      <c r="W945">
        <v>0</v>
      </c>
      <c r="X945">
        <v>-2065404138</v>
      </c>
      <c r="Y945">
        <f>((AT945*1.25)*1.1)</f>
        <v>0.48125000000000007</v>
      </c>
      <c r="AA945">
        <v>0</v>
      </c>
      <c r="AB945">
        <v>87.47</v>
      </c>
      <c r="AC945">
        <v>0</v>
      </c>
      <c r="AD945">
        <v>0</v>
      </c>
      <c r="AE945">
        <v>0</v>
      </c>
      <c r="AF945">
        <v>7.11</v>
      </c>
      <c r="AG945">
        <v>0</v>
      </c>
      <c r="AH945">
        <v>0</v>
      </c>
      <c r="AI945">
        <v>1</v>
      </c>
      <c r="AJ945">
        <v>11.53</v>
      </c>
      <c r="AK945">
        <v>54.99</v>
      </c>
      <c r="AL945">
        <v>1</v>
      </c>
      <c r="AM945">
        <v>2</v>
      </c>
      <c r="AN945">
        <v>0</v>
      </c>
      <c r="AO945">
        <v>1</v>
      </c>
      <c r="AP945">
        <v>1</v>
      </c>
      <c r="AQ945">
        <v>0</v>
      </c>
      <c r="AR945">
        <v>0</v>
      </c>
      <c r="AS945" t="s">
        <v>3</v>
      </c>
      <c r="AT945">
        <v>0.35</v>
      </c>
      <c r="AU945" t="s">
        <v>866</v>
      </c>
      <c r="AV945">
        <v>0</v>
      </c>
      <c r="AW945">
        <v>2</v>
      </c>
      <c r="AX945">
        <v>60527427</v>
      </c>
      <c r="AY945">
        <v>1</v>
      </c>
      <c r="AZ945">
        <v>0</v>
      </c>
      <c r="BA945">
        <v>952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CV945">
        <v>0</v>
      </c>
      <c r="CW945">
        <f>ROUND(Y945*Source!I406*DO945,9)</f>
        <v>0</v>
      </c>
      <c r="CX945">
        <f>ROUND(Y945*Source!I406,9)</f>
        <v>0</v>
      </c>
      <c r="CY945">
        <f>AB945</f>
        <v>87.47</v>
      </c>
      <c r="CZ945">
        <f>AF945</f>
        <v>7.11</v>
      </c>
      <c r="DA945">
        <f>AJ945</f>
        <v>11.53</v>
      </c>
      <c r="DB945">
        <f>ROUND(((ROUND(AT945*CZ945,2)*1.25)*1.1),6)</f>
        <v>3.4237500000000001</v>
      </c>
      <c r="DC945">
        <f>ROUND(((ROUND(AT945*AG945,2)*1.25)*1.1),6)</f>
        <v>0</v>
      </c>
      <c r="DD945" t="s">
        <v>3</v>
      </c>
      <c r="DE945" t="s">
        <v>3</v>
      </c>
      <c r="DF945">
        <f t="shared" si="444"/>
        <v>0</v>
      </c>
      <c r="DG945">
        <f>ROUND(ROUND(AF945*AJ945,2)*CX945,2)</f>
        <v>0</v>
      </c>
      <c r="DH945">
        <f>ROUND(ROUND(AG945*AK945,2)*CX945,2)</f>
        <v>0</v>
      </c>
      <c r="DI945">
        <f t="shared" si="435"/>
        <v>0</v>
      </c>
      <c r="DJ945">
        <f>DG945</f>
        <v>0</v>
      </c>
      <c r="DK945">
        <v>0</v>
      </c>
      <c r="DL945" t="s">
        <v>3</v>
      </c>
      <c r="DM945">
        <v>0</v>
      </c>
      <c r="DN945" t="s">
        <v>3</v>
      </c>
      <c r="DO945">
        <v>0</v>
      </c>
    </row>
    <row r="946" spans="1:119" x14ac:dyDescent="0.2">
      <c r="A946">
        <f>ROW(Source!A406)</f>
        <v>406</v>
      </c>
      <c r="B946">
        <v>59204059</v>
      </c>
      <c r="C946">
        <v>60527418</v>
      </c>
      <c r="D946">
        <v>58340578</v>
      </c>
      <c r="E946">
        <v>1</v>
      </c>
      <c r="F946">
        <v>1</v>
      </c>
      <c r="G946">
        <v>1080</v>
      </c>
      <c r="H946">
        <v>2</v>
      </c>
      <c r="I946" t="s">
        <v>862</v>
      </c>
      <c r="J946" t="s">
        <v>863</v>
      </c>
      <c r="K946" t="s">
        <v>864</v>
      </c>
      <c r="L946">
        <v>1368</v>
      </c>
      <c r="N946">
        <v>1011</v>
      </c>
      <c r="O946" t="s">
        <v>865</v>
      </c>
      <c r="P946" t="s">
        <v>865</v>
      </c>
      <c r="Q946">
        <v>1</v>
      </c>
      <c r="W946">
        <v>0</v>
      </c>
      <c r="X946">
        <v>-1985943078</v>
      </c>
      <c r="Y946">
        <f>((AT946*1.25)*1.1)</f>
        <v>1.3750000000000002E-2</v>
      </c>
      <c r="AA946">
        <v>0</v>
      </c>
      <c r="AB946">
        <v>1445.28</v>
      </c>
      <c r="AC946">
        <v>740.47</v>
      </c>
      <c r="AD946">
        <v>0</v>
      </c>
      <c r="AE946">
        <v>0</v>
      </c>
      <c r="AF946">
        <v>83.1</v>
      </c>
      <c r="AG946">
        <v>12.62</v>
      </c>
      <c r="AH946">
        <v>0</v>
      </c>
      <c r="AI946">
        <v>1</v>
      </c>
      <c r="AJ946">
        <v>16.3</v>
      </c>
      <c r="AK946">
        <v>54.99</v>
      </c>
      <c r="AL946">
        <v>1</v>
      </c>
      <c r="AM946">
        <v>2</v>
      </c>
      <c r="AN946">
        <v>0</v>
      </c>
      <c r="AO946">
        <v>1</v>
      </c>
      <c r="AP946">
        <v>1</v>
      </c>
      <c r="AQ946">
        <v>0</v>
      </c>
      <c r="AR946">
        <v>0</v>
      </c>
      <c r="AS946" t="s">
        <v>3</v>
      </c>
      <c r="AT946">
        <v>0.01</v>
      </c>
      <c r="AU946" t="s">
        <v>866</v>
      </c>
      <c r="AV946">
        <v>0</v>
      </c>
      <c r="AW946">
        <v>2</v>
      </c>
      <c r="AX946">
        <v>60527428</v>
      </c>
      <c r="AY946">
        <v>1</v>
      </c>
      <c r="AZ946">
        <v>0</v>
      </c>
      <c r="BA946">
        <v>953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CV946">
        <v>0</v>
      </c>
      <c r="CW946">
        <f>ROUND(Y946*Source!I406*DO946,9)</f>
        <v>0</v>
      </c>
      <c r="CX946">
        <f>ROUND(Y946*Source!I406,9)</f>
        <v>0</v>
      </c>
      <c r="CY946">
        <f>AB946</f>
        <v>1445.28</v>
      </c>
      <c r="CZ946">
        <f>AF946</f>
        <v>83.1</v>
      </c>
      <c r="DA946">
        <f>AJ946</f>
        <v>16.3</v>
      </c>
      <c r="DB946">
        <f>ROUND(((ROUND(AT946*CZ946,2)*1.25)*1.1),6)</f>
        <v>1.1412500000000001</v>
      </c>
      <c r="DC946">
        <f>ROUND(((ROUND(AT946*AG946,2)*1.25)*1.1),6)</f>
        <v>0.17874999999999999</v>
      </c>
      <c r="DD946" t="s">
        <v>3</v>
      </c>
      <c r="DE946" t="s">
        <v>3</v>
      </c>
      <c r="DF946">
        <f t="shared" si="444"/>
        <v>0</v>
      </c>
      <c r="DG946">
        <f>ROUND(ROUND(AF946*AJ946,2)*CX946,2)</f>
        <v>0</v>
      </c>
      <c r="DH946">
        <f>ROUND(ROUND(AG946*AK946,2)*CX946,2)</f>
        <v>0</v>
      </c>
      <c r="DI946">
        <f t="shared" si="435"/>
        <v>0</v>
      </c>
      <c r="DJ946">
        <f>DG946</f>
        <v>0</v>
      </c>
      <c r="DK946">
        <v>0</v>
      </c>
      <c r="DL946" t="s">
        <v>867</v>
      </c>
      <c r="DM946">
        <v>0</v>
      </c>
      <c r="DN946" t="s">
        <v>861</v>
      </c>
      <c r="DO946">
        <v>12.62</v>
      </c>
    </row>
    <row r="947" spans="1:119" x14ac:dyDescent="0.2">
      <c r="A947">
        <f>ROW(Source!A406)</f>
        <v>406</v>
      </c>
      <c r="B947">
        <v>59204059</v>
      </c>
      <c r="C947">
        <v>60527418</v>
      </c>
      <c r="D947">
        <v>58309957</v>
      </c>
      <c r="E947">
        <v>1</v>
      </c>
      <c r="F947">
        <v>1</v>
      </c>
      <c r="G947">
        <v>1080</v>
      </c>
      <c r="H947">
        <v>3</v>
      </c>
      <c r="I947" t="s">
        <v>941</v>
      </c>
      <c r="J947" t="s">
        <v>942</v>
      </c>
      <c r="K947" t="s">
        <v>943</v>
      </c>
      <c r="L947">
        <v>1348</v>
      </c>
      <c r="N947">
        <v>1009</v>
      </c>
      <c r="O947" t="s">
        <v>900</v>
      </c>
      <c r="P947" t="s">
        <v>900</v>
      </c>
      <c r="Q947">
        <v>1000</v>
      </c>
      <c r="W947">
        <v>0</v>
      </c>
      <c r="X947">
        <v>-1106207263</v>
      </c>
      <c r="Y947">
        <f>AT947</f>
        <v>1.3999999999999999E-4</v>
      </c>
      <c r="AA947">
        <v>203517.91</v>
      </c>
      <c r="AB947">
        <v>0</v>
      </c>
      <c r="AC947">
        <v>0</v>
      </c>
      <c r="AD947">
        <v>0</v>
      </c>
      <c r="AE947">
        <v>9879.51</v>
      </c>
      <c r="AF947">
        <v>0</v>
      </c>
      <c r="AG947">
        <v>0</v>
      </c>
      <c r="AH947">
        <v>0</v>
      </c>
      <c r="AI947">
        <v>20.6</v>
      </c>
      <c r="AJ947">
        <v>1</v>
      </c>
      <c r="AK947">
        <v>1</v>
      </c>
      <c r="AL947">
        <v>1</v>
      </c>
      <c r="AM947">
        <v>2</v>
      </c>
      <c r="AN947">
        <v>0</v>
      </c>
      <c r="AO947">
        <v>1</v>
      </c>
      <c r="AP947">
        <v>1</v>
      </c>
      <c r="AQ947">
        <v>0</v>
      </c>
      <c r="AR947">
        <v>0</v>
      </c>
      <c r="AS947" t="s">
        <v>3</v>
      </c>
      <c r="AT947">
        <v>1.3999999999999999E-4</v>
      </c>
      <c r="AU947" t="s">
        <v>3</v>
      </c>
      <c r="AV947">
        <v>0</v>
      </c>
      <c r="AW947">
        <v>2</v>
      </c>
      <c r="AX947">
        <v>60527429</v>
      </c>
      <c r="AY947">
        <v>1</v>
      </c>
      <c r="AZ947">
        <v>0</v>
      </c>
      <c r="BA947">
        <v>954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CV947">
        <v>0</v>
      </c>
      <c r="CW947">
        <v>0</v>
      </c>
      <c r="CX947">
        <f>ROUND(Y947*Source!I406,9)</f>
        <v>0</v>
      </c>
      <c r="CY947">
        <f>AA947</f>
        <v>203517.91</v>
      </c>
      <c r="CZ947">
        <f>AE947</f>
        <v>9879.51</v>
      </c>
      <c r="DA947">
        <f>AI947</f>
        <v>20.6</v>
      </c>
      <c r="DB947">
        <f>ROUND(ROUND(AT947*CZ947,2),6)</f>
        <v>1.38</v>
      </c>
      <c r="DC947">
        <f>ROUND(ROUND(AT947*AG947,2),6)</f>
        <v>0</v>
      </c>
      <c r="DD947" t="s">
        <v>3</v>
      </c>
      <c r="DE947" t="s">
        <v>3</v>
      </c>
      <c r="DF947">
        <f>ROUND(ROUND(AE947*AI947,2)*CX947,2)</f>
        <v>0</v>
      </c>
      <c r="DG947">
        <f t="shared" ref="DG947:DG958" si="445">ROUND(ROUND(AF947,2)*CX947,2)</f>
        <v>0</v>
      </c>
      <c r="DH947">
        <f t="shared" ref="DH947:DH958" si="446">ROUND(ROUND(AG947,2)*CX947,2)</f>
        <v>0</v>
      </c>
      <c r="DI947">
        <f t="shared" si="435"/>
        <v>0</v>
      </c>
      <c r="DJ947">
        <f>DF947</f>
        <v>0</v>
      </c>
      <c r="DK947">
        <v>0</v>
      </c>
      <c r="DL947" t="s">
        <v>3</v>
      </c>
      <c r="DM947">
        <v>0</v>
      </c>
      <c r="DN947" t="s">
        <v>3</v>
      </c>
      <c r="DO947">
        <v>0</v>
      </c>
    </row>
    <row r="948" spans="1:119" x14ac:dyDescent="0.2">
      <c r="A948">
        <f>ROW(Source!A406)</f>
        <v>406</v>
      </c>
      <c r="B948">
        <v>59204059</v>
      </c>
      <c r="C948">
        <v>60527418</v>
      </c>
      <c r="D948">
        <v>58308765</v>
      </c>
      <c r="E948">
        <v>1</v>
      </c>
      <c r="F948">
        <v>1</v>
      </c>
      <c r="G948">
        <v>1080</v>
      </c>
      <c r="H948">
        <v>3</v>
      </c>
      <c r="I948" t="s">
        <v>944</v>
      </c>
      <c r="J948" t="s">
        <v>945</v>
      </c>
      <c r="K948" t="s">
        <v>946</v>
      </c>
      <c r="L948">
        <v>1348</v>
      </c>
      <c r="N948">
        <v>1009</v>
      </c>
      <c r="O948" t="s">
        <v>900</v>
      </c>
      <c r="P948" t="s">
        <v>900</v>
      </c>
      <c r="Q948">
        <v>1000</v>
      </c>
      <c r="W948">
        <v>0</v>
      </c>
      <c r="X948">
        <v>-1123198217</v>
      </c>
      <c r="Y948">
        <f>AT948</f>
        <v>1.1000000000000001E-3</v>
      </c>
      <c r="AA948">
        <v>134905.51</v>
      </c>
      <c r="AB948">
        <v>0</v>
      </c>
      <c r="AC948">
        <v>0</v>
      </c>
      <c r="AD948">
        <v>0</v>
      </c>
      <c r="AE948">
        <v>17868.28</v>
      </c>
      <c r="AF948">
        <v>0</v>
      </c>
      <c r="AG948">
        <v>0</v>
      </c>
      <c r="AH948">
        <v>0</v>
      </c>
      <c r="AI948">
        <v>7.55</v>
      </c>
      <c r="AJ948">
        <v>1</v>
      </c>
      <c r="AK948">
        <v>1</v>
      </c>
      <c r="AL948">
        <v>1</v>
      </c>
      <c r="AM948">
        <v>2</v>
      </c>
      <c r="AN948">
        <v>0</v>
      </c>
      <c r="AO948">
        <v>1</v>
      </c>
      <c r="AP948">
        <v>1</v>
      </c>
      <c r="AQ948">
        <v>0</v>
      </c>
      <c r="AR948">
        <v>0</v>
      </c>
      <c r="AS948" t="s">
        <v>3</v>
      </c>
      <c r="AT948">
        <v>1.1000000000000001E-3</v>
      </c>
      <c r="AU948" t="s">
        <v>3</v>
      </c>
      <c r="AV948">
        <v>0</v>
      </c>
      <c r="AW948">
        <v>2</v>
      </c>
      <c r="AX948">
        <v>60527430</v>
      </c>
      <c r="AY948">
        <v>1</v>
      </c>
      <c r="AZ948">
        <v>0</v>
      </c>
      <c r="BA948">
        <v>955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CV948">
        <v>0</v>
      </c>
      <c r="CW948">
        <v>0</v>
      </c>
      <c r="CX948">
        <f>ROUND(Y948*Source!I406,9)</f>
        <v>0</v>
      </c>
      <c r="CY948">
        <f>AA948</f>
        <v>134905.51</v>
      </c>
      <c r="CZ948">
        <f>AE948</f>
        <v>17868.28</v>
      </c>
      <c r="DA948">
        <f>AI948</f>
        <v>7.55</v>
      </c>
      <c r="DB948">
        <f>ROUND(ROUND(AT948*CZ948,2),6)</f>
        <v>19.66</v>
      </c>
      <c r="DC948">
        <f>ROUND(ROUND(AT948*AG948,2),6)</f>
        <v>0</v>
      </c>
      <c r="DD948" t="s">
        <v>3</v>
      </c>
      <c r="DE948" t="s">
        <v>3</v>
      </c>
      <c r="DF948">
        <f>ROUND(ROUND(AE948*AI948,2)*CX948,2)</f>
        <v>0</v>
      </c>
      <c r="DG948">
        <f t="shared" si="445"/>
        <v>0</v>
      </c>
      <c r="DH948">
        <f t="shared" si="446"/>
        <v>0</v>
      </c>
      <c r="DI948">
        <f t="shared" si="435"/>
        <v>0</v>
      </c>
      <c r="DJ948">
        <f>DF948</f>
        <v>0</v>
      </c>
      <c r="DK948">
        <v>0</v>
      </c>
      <c r="DL948" t="s">
        <v>3</v>
      </c>
      <c r="DM948">
        <v>0</v>
      </c>
      <c r="DN948" t="s">
        <v>3</v>
      </c>
      <c r="DO948">
        <v>0</v>
      </c>
    </row>
    <row r="949" spans="1:119" x14ac:dyDescent="0.2">
      <c r="A949">
        <f>ROW(Source!A406)</f>
        <v>406</v>
      </c>
      <c r="B949">
        <v>59204059</v>
      </c>
      <c r="C949">
        <v>60527418</v>
      </c>
      <c r="D949">
        <v>58327130</v>
      </c>
      <c r="E949">
        <v>1</v>
      </c>
      <c r="F949">
        <v>1</v>
      </c>
      <c r="G949">
        <v>1080</v>
      </c>
      <c r="H949">
        <v>3</v>
      </c>
      <c r="I949" t="s">
        <v>494</v>
      </c>
      <c r="J949" t="s">
        <v>496</v>
      </c>
      <c r="K949" t="s">
        <v>495</v>
      </c>
      <c r="L949">
        <v>1354</v>
      </c>
      <c r="N949">
        <v>1010</v>
      </c>
      <c r="O949" t="s">
        <v>39</v>
      </c>
      <c r="P949" t="s">
        <v>39</v>
      </c>
      <c r="Q949">
        <v>1</v>
      </c>
      <c r="W949">
        <v>0</v>
      </c>
      <c r="X949">
        <v>-227952067</v>
      </c>
      <c r="Y949">
        <f>AT949</f>
        <v>1</v>
      </c>
      <c r="AA949">
        <v>2582.98</v>
      </c>
      <c r="AB949">
        <v>0</v>
      </c>
      <c r="AC949">
        <v>0</v>
      </c>
      <c r="AD949">
        <v>0</v>
      </c>
      <c r="AE949">
        <v>562.74</v>
      </c>
      <c r="AF949">
        <v>0</v>
      </c>
      <c r="AG949">
        <v>0</v>
      </c>
      <c r="AH949">
        <v>0</v>
      </c>
      <c r="AI949">
        <v>4.59</v>
      </c>
      <c r="AJ949">
        <v>1</v>
      </c>
      <c r="AK949">
        <v>1</v>
      </c>
      <c r="AL949">
        <v>1</v>
      </c>
      <c r="AM949">
        <v>0</v>
      </c>
      <c r="AN949">
        <v>0</v>
      </c>
      <c r="AO949">
        <v>0</v>
      </c>
      <c r="AP949">
        <v>1</v>
      </c>
      <c r="AQ949">
        <v>0</v>
      </c>
      <c r="AR949">
        <v>0</v>
      </c>
      <c r="AS949" t="s">
        <v>3</v>
      </c>
      <c r="AT949">
        <v>1</v>
      </c>
      <c r="AU949" t="s">
        <v>3</v>
      </c>
      <c r="AV949">
        <v>0</v>
      </c>
      <c r="AW949">
        <v>1</v>
      </c>
      <c r="AX949">
        <v>-1</v>
      </c>
      <c r="AY949">
        <v>0</v>
      </c>
      <c r="AZ949">
        <v>0</v>
      </c>
      <c r="BA949" t="s">
        <v>3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CV949">
        <v>0</v>
      </c>
      <c r="CW949">
        <v>0</v>
      </c>
      <c r="CX949">
        <f>ROUND(Y949*Source!I406,9)</f>
        <v>0</v>
      </c>
      <c r="CY949">
        <f>AA949</f>
        <v>2582.98</v>
      </c>
      <c r="CZ949">
        <f>AE949</f>
        <v>562.74</v>
      </c>
      <c r="DA949">
        <f>AI949</f>
        <v>4.59</v>
      </c>
      <c r="DB949">
        <f>ROUND(ROUND(AT949*CZ949,2),6)</f>
        <v>562.74</v>
      </c>
      <c r="DC949">
        <f>ROUND(ROUND(AT949*AG949,2),6)</f>
        <v>0</v>
      </c>
      <c r="DD949" t="s">
        <v>3</v>
      </c>
      <c r="DE949" t="s">
        <v>3</v>
      </c>
      <c r="DF949">
        <f>ROUND(ROUND(AE949*AI949,2)*CX949,2)</f>
        <v>0</v>
      </c>
      <c r="DG949">
        <f t="shared" si="445"/>
        <v>0</v>
      </c>
      <c r="DH949">
        <f t="shared" si="446"/>
        <v>0</v>
      </c>
      <c r="DI949">
        <f t="shared" si="435"/>
        <v>0</v>
      </c>
      <c r="DJ949">
        <f>DF949</f>
        <v>0</v>
      </c>
      <c r="DK949">
        <v>0</v>
      </c>
      <c r="DL949" t="s">
        <v>3</v>
      </c>
      <c r="DM949">
        <v>0</v>
      </c>
      <c r="DN949" t="s">
        <v>3</v>
      </c>
      <c r="DO949">
        <v>0</v>
      </c>
    </row>
    <row r="950" spans="1:119" x14ac:dyDescent="0.2">
      <c r="A950">
        <f>ROW(Source!A406)</f>
        <v>406</v>
      </c>
      <c r="B950">
        <v>59204059</v>
      </c>
      <c r="C950">
        <v>60527418</v>
      </c>
      <c r="D950">
        <v>58330407</v>
      </c>
      <c r="E950">
        <v>1</v>
      </c>
      <c r="F950">
        <v>1</v>
      </c>
      <c r="G950">
        <v>1080</v>
      </c>
      <c r="H950">
        <v>3</v>
      </c>
      <c r="I950" t="s">
        <v>947</v>
      </c>
      <c r="J950" t="s">
        <v>948</v>
      </c>
      <c r="K950" t="s">
        <v>949</v>
      </c>
      <c r="L950">
        <v>1346</v>
      </c>
      <c r="N950">
        <v>1009</v>
      </c>
      <c r="O950" t="s">
        <v>880</v>
      </c>
      <c r="P950" t="s">
        <v>880</v>
      </c>
      <c r="Q950">
        <v>1</v>
      </c>
      <c r="W950">
        <v>0</v>
      </c>
      <c r="X950">
        <v>883542614</v>
      </c>
      <c r="Y950">
        <f>AT950</f>
        <v>0.02</v>
      </c>
      <c r="AA950">
        <v>169.66</v>
      </c>
      <c r="AB950">
        <v>0</v>
      </c>
      <c r="AC950">
        <v>0</v>
      </c>
      <c r="AD950">
        <v>0</v>
      </c>
      <c r="AE950">
        <v>19.28</v>
      </c>
      <c r="AF950">
        <v>0</v>
      </c>
      <c r="AG950">
        <v>0</v>
      </c>
      <c r="AH950">
        <v>0</v>
      </c>
      <c r="AI950">
        <v>8.8000000000000007</v>
      </c>
      <c r="AJ950">
        <v>1</v>
      </c>
      <c r="AK950">
        <v>1</v>
      </c>
      <c r="AL950">
        <v>1</v>
      </c>
      <c r="AM950">
        <v>2</v>
      </c>
      <c r="AN950">
        <v>0</v>
      </c>
      <c r="AO950">
        <v>1</v>
      </c>
      <c r="AP950">
        <v>1</v>
      </c>
      <c r="AQ950">
        <v>0</v>
      </c>
      <c r="AR950">
        <v>0</v>
      </c>
      <c r="AS950" t="s">
        <v>3</v>
      </c>
      <c r="AT950">
        <v>0.02</v>
      </c>
      <c r="AU950" t="s">
        <v>3</v>
      </c>
      <c r="AV950">
        <v>0</v>
      </c>
      <c r="AW950">
        <v>2</v>
      </c>
      <c r="AX950">
        <v>60527431</v>
      </c>
      <c r="AY950">
        <v>1</v>
      </c>
      <c r="AZ950">
        <v>0</v>
      </c>
      <c r="BA950">
        <v>956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CV950">
        <v>0</v>
      </c>
      <c r="CW950">
        <v>0</v>
      </c>
      <c r="CX950">
        <f>ROUND(Y950*Source!I406,9)</f>
        <v>0</v>
      </c>
      <c r="CY950">
        <f>AA950</f>
        <v>169.66</v>
      </c>
      <c r="CZ950">
        <f>AE950</f>
        <v>19.28</v>
      </c>
      <c r="DA950">
        <f>AI950</f>
        <v>8.8000000000000007</v>
      </c>
      <c r="DB950">
        <f>ROUND(ROUND(AT950*CZ950,2),6)</f>
        <v>0.39</v>
      </c>
      <c r="DC950">
        <f>ROUND(ROUND(AT950*AG950,2),6)</f>
        <v>0</v>
      </c>
      <c r="DD950" t="s">
        <v>3</v>
      </c>
      <c r="DE950" t="s">
        <v>3</v>
      </c>
      <c r="DF950">
        <f>ROUND(ROUND(AE950*AI950,2)*CX950,2)</f>
        <v>0</v>
      </c>
      <c r="DG950">
        <f t="shared" si="445"/>
        <v>0</v>
      </c>
      <c r="DH950">
        <f t="shared" si="446"/>
        <v>0</v>
      </c>
      <c r="DI950">
        <f t="shared" si="435"/>
        <v>0</v>
      </c>
      <c r="DJ950">
        <f>DF950</f>
        <v>0</v>
      </c>
      <c r="DK950">
        <v>0</v>
      </c>
      <c r="DL950" t="s">
        <v>3</v>
      </c>
      <c r="DM950">
        <v>0</v>
      </c>
      <c r="DN950" t="s">
        <v>3</v>
      </c>
      <c r="DO950">
        <v>0</v>
      </c>
    </row>
    <row r="951" spans="1:119" x14ac:dyDescent="0.2">
      <c r="A951">
        <f>ROW(Source!A411)</f>
        <v>411</v>
      </c>
      <c r="B951">
        <v>59204062</v>
      </c>
      <c r="C951">
        <v>60527436</v>
      </c>
      <c r="D951">
        <v>58266404</v>
      </c>
      <c r="E951">
        <v>1080</v>
      </c>
      <c r="F951">
        <v>1</v>
      </c>
      <c r="G951">
        <v>1080</v>
      </c>
      <c r="H951">
        <v>1</v>
      </c>
      <c r="I951" t="s">
        <v>859</v>
      </c>
      <c r="J951" t="s">
        <v>3</v>
      </c>
      <c r="K951" t="s">
        <v>860</v>
      </c>
      <c r="L951">
        <v>1191</v>
      </c>
      <c r="N951">
        <v>1013</v>
      </c>
      <c r="O951" t="s">
        <v>861</v>
      </c>
      <c r="P951" t="s">
        <v>861</v>
      </c>
      <c r="Q951">
        <v>1</v>
      </c>
      <c r="W951">
        <v>0</v>
      </c>
      <c r="X951">
        <v>476480486</v>
      </c>
      <c r="Y951">
        <f>((AT951*1.15)*1.1)</f>
        <v>1.85955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1</v>
      </c>
      <c r="AK951">
        <v>1</v>
      </c>
      <c r="AL951">
        <v>1</v>
      </c>
      <c r="AM951">
        <v>-2</v>
      </c>
      <c r="AN951">
        <v>0</v>
      </c>
      <c r="AO951">
        <v>1</v>
      </c>
      <c r="AP951">
        <v>1</v>
      </c>
      <c r="AQ951">
        <v>0</v>
      </c>
      <c r="AR951">
        <v>0</v>
      </c>
      <c r="AS951" t="s">
        <v>3</v>
      </c>
      <c r="AT951">
        <v>1.47</v>
      </c>
      <c r="AU951" t="s">
        <v>26</v>
      </c>
      <c r="AV951">
        <v>1</v>
      </c>
      <c r="AW951">
        <v>2</v>
      </c>
      <c r="AX951">
        <v>60527444</v>
      </c>
      <c r="AY951">
        <v>1</v>
      </c>
      <c r="AZ951">
        <v>0</v>
      </c>
      <c r="BA951">
        <v>959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CU951">
        <f>ROUND(AT951*Source!I411*AH951*AL951,2)</f>
        <v>0</v>
      </c>
      <c r="CV951">
        <f>ROUND(Y951*Source!I411,9)</f>
        <v>0</v>
      </c>
      <c r="CW951">
        <v>0</v>
      </c>
      <c r="CX951">
        <f>ROUND(Y951*Source!I411,9)</f>
        <v>0</v>
      </c>
      <c r="CY951">
        <f>AD951</f>
        <v>0</v>
      </c>
      <c r="CZ951">
        <f>AH951</f>
        <v>0</v>
      </c>
      <c r="DA951">
        <f>AL951</f>
        <v>1</v>
      </c>
      <c r="DB951">
        <f>ROUND(((ROUND(AT951*CZ951,2)*1.15)*1.1),6)</f>
        <v>0</v>
      </c>
      <c r="DC951">
        <f>ROUND(((ROUND(AT951*AG951,2)*1.15)*1.1),6)</f>
        <v>0</v>
      </c>
      <c r="DD951" t="s">
        <v>3</v>
      </c>
      <c r="DE951" t="s">
        <v>3</v>
      </c>
      <c r="DF951">
        <f t="shared" ref="DF951:DF960" si="447">ROUND(ROUND(AE951,2)*CX951,2)</f>
        <v>0</v>
      </c>
      <c r="DG951">
        <f t="shared" si="445"/>
        <v>0</v>
      </c>
      <c r="DH951">
        <f t="shared" si="446"/>
        <v>0</v>
      </c>
      <c r="DI951">
        <f t="shared" si="435"/>
        <v>0</v>
      </c>
      <c r="DJ951">
        <f>DI951</f>
        <v>0</v>
      </c>
      <c r="DK951">
        <v>0</v>
      </c>
      <c r="DL951" t="s">
        <v>3</v>
      </c>
      <c r="DM951">
        <v>0</v>
      </c>
      <c r="DN951" t="s">
        <v>3</v>
      </c>
      <c r="DO951">
        <v>0</v>
      </c>
    </row>
    <row r="952" spans="1:119" x14ac:dyDescent="0.2">
      <c r="A952">
        <f>ROW(Source!A411)</f>
        <v>411</v>
      </c>
      <c r="B952">
        <v>59204062</v>
      </c>
      <c r="C952">
        <v>60527436</v>
      </c>
      <c r="D952">
        <v>58340279</v>
      </c>
      <c r="E952">
        <v>1</v>
      </c>
      <c r="F952">
        <v>1</v>
      </c>
      <c r="G952">
        <v>1080</v>
      </c>
      <c r="H952">
        <v>2</v>
      </c>
      <c r="I952" t="s">
        <v>938</v>
      </c>
      <c r="J952" t="s">
        <v>939</v>
      </c>
      <c r="K952" t="s">
        <v>940</v>
      </c>
      <c r="L952">
        <v>1368</v>
      </c>
      <c r="N952">
        <v>1011</v>
      </c>
      <c r="O952" t="s">
        <v>865</v>
      </c>
      <c r="P952" t="s">
        <v>865</v>
      </c>
      <c r="Q952">
        <v>1</v>
      </c>
      <c r="W952">
        <v>0</v>
      </c>
      <c r="X952">
        <v>-2065404138</v>
      </c>
      <c r="Y952">
        <f>((AT952*1.25)*1.1)</f>
        <v>0.48125000000000007</v>
      </c>
      <c r="AA952">
        <v>0</v>
      </c>
      <c r="AB952">
        <v>7.59</v>
      </c>
      <c r="AC952">
        <v>0</v>
      </c>
      <c r="AD952">
        <v>0</v>
      </c>
      <c r="AE952">
        <v>0</v>
      </c>
      <c r="AF952">
        <v>7.11</v>
      </c>
      <c r="AG952">
        <v>0</v>
      </c>
      <c r="AH952">
        <v>0</v>
      </c>
      <c r="AI952">
        <v>1</v>
      </c>
      <c r="AJ952">
        <v>1</v>
      </c>
      <c r="AK952">
        <v>1</v>
      </c>
      <c r="AL952">
        <v>1</v>
      </c>
      <c r="AM952">
        <v>-2</v>
      </c>
      <c r="AN952">
        <v>0</v>
      </c>
      <c r="AO952">
        <v>1</v>
      </c>
      <c r="AP952">
        <v>1</v>
      </c>
      <c r="AQ952">
        <v>0</v>
      </c>
      <c r="AR952">
        <v>0</v>
      </c>
      <c r="AS952" t="s">
        <v>3</v>
      </c>
      <c r="AT952">
        <v>0.35</v>
      </c>
      <c r="AU952" t="s">
        <v>866</v>
      </c>
      <c r="AV952">
        <v>0</v>
      </c>
      <c r="AW952">
        <v>2</v>
      </c>
      <c r="AX952">
        <v>60527445</v>
      </c>
      <c r="AY952">
        <v>1</v>
      </c>
      <c r="AZ952">
        <v>0</v>
      </c>
      <c r="BA952">
        <v>960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CV952">
        <v>0</v>
      </c>
      <c r="CW952">
        <f>ROUND(Y952*Source!I411*DO952,9)</f>
        <v>0</v>
      </c>
      <c r="CX952">
        <f>ROUND(Y952*Source!I411,9)</f>
        <v>0</v>
      </c>
      <c r="CY952">
        <f>AB952</f>
        <v>7.59</v>
      </c>
      <c r="CZ952">
        <f>AF952</f>
        <v>7.11</v>
      </c>
      <c r="DA952">
        <f>AJ952</f>
        <v>1</v>
      </c>
      <c r="DB952">
        <f>ROUND(((ROUND(AT952*CZ952,2)*1.25)*1.1),6)</f>
        <v>3.4237500000000001</v>
      </c>
      <c r="DC952">
        <f>ROUND(((ROUND(AT952*AG952,2)*1.25)*1.1),6)</f>
        <v>0</v>
      </c>
      <c r="DD952" t="s">
        <v>3</v>
      </c>
      <c r="DE952" t="s">
        <v>3</v>
      </c>
      <c r="DF952">
        <f t="shared" si="447"/>
        <v>0</v>
      </c>
      <c r="DG952">
        <f t="shared" si="445"/>
        <v>0</v>
      </c>
      <c r="DH952">
        <f t="shared" si="446"/>
        <v>0</v>
      </c>
      <c r="DI952">
        <f t="shared" si="435"/>
        <v>0</v>
      </c>
      <c r="DJ952">
        <f>DG952</f>
        <v>0</v>
      </c>
      <c r="DK952">
        <v>0</v>
      </c>
      <c r="DL952" t="s">
        <v>3</v>
      </c>
      <c r="DM952">
        <v>0</v>
      </c>
      <c r="DN952" t="s">
        <v>3</v>
      </c>
      <c r="DO952">
        <v>0</v>
      </c>
    </row>
    <row r="953" spans="1:119" x14ac:dyDescent="0.2">
      <c r="A953">
        <f>ROW(Source!A411)</f>
        <v>411</v>
      </c>
      <c r="B953">
        <v>59204062</v>
      </c>
      <c r="C953">
        <v>60527436</v>
      </c>
      <c r="D953">
        <v>58340578</v>
      </c>
      <c r="E953">
        <v>1</v>
      </c>
      <c r="F953">
        <v>1</v>
      </c>
      <c r="G953">
        <v>1080</v>
      </c>
      <c r="H953">
        <v>2</v>
      </c>
      <c r="I953" t="s">
        <v>862</v>
      </c>
      <c r="J953" t="s">
        <v>863</v>
      </c>
      <c r="K953" t="s">
        <v>864</v>
      </c>
      <c r="L953">
        <v>1368</v>
      </c>
      <c r="N953">
        <v>1011</v>
      </c>
      <c r="O953" t="s">
        <v>865</v>
      </c>
      <c r="P953" t="s">
        <v>865</v>
      </c>
      <c r="Q953">
        <v>1</v>
      </c>
      <c r="W953">
        <v>0</v>
      </c>
      <c r="X953">
        <v>-1985943078</v>
      </c>
      <c r="Y953">
        <f>((AT953*1.25)*1.1)</f>
        <v>1.3750000000000002E-2</v>
      </c>
      <c r="AA953">
        <v>0</v>
      </c>
      <c r="AB953">
        <v>88.67</v>
      </c>
      <c r="AC953">
        <v>13.47</v>
      </c>
      <c r="AD953">
        <v>0</v>
      </c>
      <c r="AE953">
        <v>0</v>
      </c>
      <c r="AF953">
        <v>83.1</v>
      </c>
      <c r="AG953">
        <v>12.62</v>
      </c>
      <c r="AH953">
        <v>0</v>
      </c>
      <c r="AI953">
        <v>1</v>
      </c>
      <c r="AJ953">
        <v>1</v>
      </c>
      <c r="AK953">
        <v>1</v>
      </c>
      <c r="AL953">
        <v>1</v>
      </c>
      <c r="AM953">
        <v>-2</v>
      </c>
      <c r="AN953">
        <v>0</v>
      </c>
      <c r="AO953">
        <v>1</v>
      </c>
      <c r="AP953">
        <v>1</v>
      </c>
      <c r="AQ953">
        <v>0</v>
      </c>
      <c r="AR953">
        <v>0</v>
      </c>
      <c r="AS953" t="s">
        <v>3</v>
      </c>
      <c r="AT953">
        <v>0.01</v>
      </c>
      <c r="AU953" t="s">
        <v>866</v>
      </c>
      <c r="AV953">
        <v>0</v>
      </c>
      <c r="AW953">
        <v>2</v>
      </c>
      <c r="AX953">
        <v>60527446</v>
      </c>
      <c r="AY953">
        <v>1</v>
      </c>
      <c r="AZ953">
        <v>0</v>
      </c>
      <c r="BA953">
        <v>961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CV953">
        <v>0</v>
      </c>
      <c r="CW953">
        <f>ROUND(Y953*Source!I411*DO953,9)</f>
        <v>0</v>
      </c>
      <c r="CX953">
        <f>ROUND(Y953*Source!I411,9)</f>
        <v>0</v>
      </c>
      <c r="CY953">
        <f>AB953</f>
        <v>88.67</v>
      </c>
      <c r="CZ953">
        <f>AF953</f>
        <v>83.1</v>
      </c>
      <c r="DA953">
        <f>AJ953</f>
        <v>1</v>
      </c>
      <c r="DB953">
        <f>ROUND(((ROUND(AT953*CZ953,2)*1.25)*1.1),6)</f>
        <v>1.1412500000000001</v>
      </c>
      <c r="DC953">
        <f>ROUND(((ROUND(AT953*AG953,2)*1.25)*1.1),6)</f>
        <v>0.17874999999999999</v>
      </c>
      <c r="DD953" t="s">
        <v>3</v>
      </c>
      <c r="DE953" t="s">
        <v>3</v>
      </c>
      <c r="DF953">
        <f t="shared" si="447"/>
        <v>0</v>
      </c>
      <c r="DG953">
        <f t="shared" si="445"/>
        <v>0</v>
      </c>
      <c r="DH953">
        <f t="shared" si="446"/>
        <v>0</v>
      </c>
      <c r="DI953">
        <f t="shared" si="435"/>
        <v>0</v>
      </c>
      <c r="DJ953">
        <f>DG953</f>
        <v>0</v>
      </c>
      <c r="DK953">
        <v>0</v>
      </c>
      <c r="DL953" t="s">
        <v>867</v>
      </c>
      <c r="DM953">
        <v>0</v>
      </c>
      <c r="DN953" t="s">
        <v>861</v>
      </c>
      <c r="DO953">
        <v>12.62</v>
      </c>
    </row>
    <row r="954" spans="1:119" x14ac:dyDescent="0.2">
      <c r="A954">
        <f>ROW(Source!A411)</f>
        <v>411</v>
      </c>
      <c r="B954">
        <v>59204062</v>
      </c>
      <c r="C954">
        <v>60527436</v>
      </c>
      <c r="D954">
        <v>58309957</v>
      </c>
      <c r="E954">
        <v>1</v>
      </c>
      <c r="F954">
        <v>1</v>
      </c>
      <c r="G954">
        <v>1080</v>
      </c>
      <c r="H954">
        <v>3</v>
      </c>
      <c r="I954" t="s">
        <v>941</v>
      </c>
      <c r="J954" t="s">
        <v>942</v>
      </c>
      <c r="K954" t="s">
        <v>943</v>
      </c>
      <c r="L954">
        <v>1348</v>
      </c>
      <c r="N954">
        <v>1009</v>
      </c>
      <c r="O954" t="s">
        <v>900</v>
      </c>
      <c r="P954" t="s">
        <v>900</v>
      </c>
      <c r="Q954">
        <v>1000</v>
      </c>
      <c r="W954">
        <v>0</v>
      </c>
      <c r="X954">
        <v>-1106207263</v>
      </c>
      <c r="Y954">
        <f>AT954</f>
        <v>1.3999999999999999E-4</v>
      </c>
      <c r="AA954">
        <v>9879.51</v>
      </c>
      <c r="AB954">
        <v>0</v>
      </c>
      <c r="AC954">
        <v>0</v>
      </c>
      <c r="AD954">
        <v>0</v>
      </c>
      <c r="AE954">
        <v>9879.51</v>
      </c>
      <c r="AF954">
        <v>0</v>
      </c>
      <c r="AG954">
        <v>0</v>
      </c>
      <c r="AH954">
        <v>0</v>
      </c>
      <c r="AI954">
        <v>1</v>
      </c>
      <c r="AJ954">
        <v>1</v>
      </c>
      <c r="AK954">
        <v>1</v>
      </c>
      <c r="AL954">
        <v>1</v>
      </c>
      <c r="AM954">
        <v>-2</v>
      </c>
      <c r="AN954">
        <v>0</v>
      </c>
      <c r="AO954">
        <v>1</v>
      </c>
      <c r="AP954">
        <v>1</v>
      </c>
      <c r="AQ954">
        <v>0</v>
      </c>
      <c r="AR954">
        <v>0</v>
      </c>
      <c r="AS954" t="s">
        <v>3</v>
      </c>
      <c r="AT954">
        <v>1.3999999999999999E-4</v>
      </c>
      <c r="AU954" t="s">
        <v>3</v>
      </c>
      <c r="AV954">
        <v>0</v>
      </c>
      <c r="AW954">
        <v>2</v>
      </c>
      <c r="AX954">
        <v>60527447</v>
      </c>
      <c r="AY954">
        <v>1</v>
      </c>
      <c r="AZ954">
        <v>0</v>
      </c>
      <c r="BA954">
        <v>962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CV954">
        <v>0</v>
      </c>
      <c r="CW954">
        <v>0</v>
      </c>
      <c r="CX954">
        <f>ROUND(Y954*Source!I411,9)</f>
        <v>0</v>
      </c>
      <c r="CY954">
        <f>AA954</f>
        <v>9879.51</v>
      </c>
      <c r="CZ954">
        <f>AE954</f>
        <v>9879.51</v>
      </c>
      <c r="DA954">
        <f>AI954</f>
        <v>1</v>
      </c>
      <c r="DB954">
        <f>ROUND(ROUND(AT954*CZ954,2),6)</f>
        <v>1.38</v>
      </c>
      <c r="DC954">
        <f>ROUND(ROUND(AT954*AG954,2),6)</f>
        <v>0</v>
      </c>
      <c r="DD954" t="s">
        <v>3</v>
      </c>
      <c r="DE954" t="s">
        <v>3</v>
      </c>
      <c r="DF954">
        <f t="shared" si="447"/>
        <v>0</v>
      </c>
      <c r="DG954">
        <f t="shared" si="445"/>
        <v>0</v>
      </c>
      <c r="DH954">
        <f t="shared" si="446"/>
        <v>0</v>
      </c>
      <c r="DI954">
        <f t="shared" si="435"/>
        <v>0</v>
      </c>
      <c r="DJ954">
        <f>DF954</f>
        <v>0</v>
      </c>
      <c r="DK954">
        <v>0</v>
      </c>
      <c r="DL954" t="s">
        <v>3</v>
      </c>
      <c r="DM954">
        <v>0</v>
      </c>
      <c r="DN954" t="s">
        <v>3</v>
      </c>
      <c r="DO954">
        <v>0</v>
      </c>
    </row>
    <row r="955" spans="1:119" x14ac:dyDescent="0.2">
      <c r="A955">
        <f>ROW(Source!A411)</f>
        <v>411</v>
      </c>
      <c r="B955">
        <v>59204062</v>
      </c>
      <c r="C955">
        <v>60527436</v>
      </c>
      <c r="D955">
        <v>58308765</v>
      </c>
      <c r="E955">
        <v>1</v>
      </c>
      <c r="F955">
        <v>1</v>
      </c>
      <c r="G955">
        <v>1080</v>
      </c>
      <c r="H955">
        <v>3</v>
      </c>
      <c r="I955" t="s">
        <v>944</v>
      </c>
      <c r="J955" t="s">
        <v>945</v>
      </c>
      <c r="K955" t="s">
        <v>946</v>
      </c>
      <c r="L955">
        <v>1348</v>
      </c>
      <c r="N955">
        <v>1009</v>
      </c>
      <c r="O955" t="s">
        <v>900</v>
      </c>
      <c r="P955" t="s">
        <v>900</v>
      </c>
      <c r="Q955">
        <v>1000</v>
      </c>
      <c r="W955">
        <v>0</v>
      </c>
      <c r="X955">
        <v>-1123198217</v>
      </c>
      <c r="Y955">
        <f>AT955</f>
        <v>1.1000000000000001E-3</v>
      </c>
      <c r="AA955">
        <v>17868.28</v>
      </c>
      <c r="AB955">
        <v>0</v>
      </c>
      <c r="AC955">
        <v>0</v>
      </c>
      <c r="AD955">
        <v>0</v>
      </c>
      <c r="AE955">
        <v>17868.28</v>
      </c>
      <c r="AF955">
        <v>0</v>
      </c>
      <c r="AG955">
        <v>0</v>
      </c>
      <c r="AH955">
        <v>0</v>
      </c>
      <c r="AI955">
        <v>1</v>
      </c>
      <c r="AJ955">
        <v>1</v>
      </c>
      <c r="AK955">
        <v>1</v>
      </c>
      <c r="AL955">
        <v>1</v>
      </c>
      <c r="AM955">
        <v>-2</v>
      </c>
      <c r="AN955">
        <v>0</v>
      </c>
      <c r="AO955">
        <v>1</v>
      </c>
      <c r="AP955">
        <v>1</v>
      </c>
      <c r="AQ955">
        <v>0</v>
      </c>
      <c r="AR955">
        <v>0</v>
      </c>
      <c r="AS955" t="s">
        <v>3</v>
      </c>
      <c r="AT955">
        <v>1.1000000000000001E-3</v>
      </c>
      <c r="AU955" t="s">
        <v>3</v>
      </c>
      <c r="AV955">
        <v>0</v>
      </c>
      <c r="AW955">
        <v>2</v>
      </c>
      <c r="AX955">
        <v>60527448</v>
      </c>
      <c r="AY955">
        <v>1</v>
      </c>
      <c r="AZ955">
        <v>0</v>
      </c>
      <c r="BA955">
        <v>963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CV955">
        <v>0</v>
      </c>
      <c r="CW955">
        <v>0</v>
      </c>
      <c r="CX955">
        <f>ROUND(Y955*Source!I411,9)</f>
        <v>0</v>
      </c>
      <c r="CY955">
        <f>AA955</f>
        <v>17868.28</v>
      </c>
      <c r="CZ955">
        <f>AE955</f>
        <v>17868.28</v>
      </c>
      <c r="DA955">
        <f>AI955</f>
        <v>1</v>
      </c>
      <c r="DB955">
        <f>ROUND(ROUND(AT955*CZ955,2),6)</f>
        <v>19.66</v>
      </c>
      <c r="DC955">
        <f>ROUND(ROUND(AT955*AG955,2),6)</f>
        <v>0</v>
      </c>
      <c r="DD955" t="s">
        <v>3</v>
      </c>
      <c r="DE955" t="s">
        <v>3</v>
      </c>
      <c r="DF955">
        <f t="shared" si="447"/>
        <v>0</v>
      </c>
      <c r="DG955">
        <f t="shared" si="445"/>
        <v>0</v>
      </c>
      <c r="DH955">
        <f t="shared" si="446"/>
        <v>0</v>
      </c>
      <c r="DI955">
        <f t="shared" si="435"/>
        <v>0</v>
      </c>
      <c r="DJ955">
        <f>DF955</f>
        <v>0</v>
      </c>
      <c r="DK955">
        <v>0</v>
      </c>
      <c r="DL955" t="s">
        <v>3</v>
      </c>
      <c r="DM955">
        <v>0</v>
      </c>
      <c r="DN955" t="s">
        <v>3</v>
      </c>
      <c r="DO955">
        <v>0</v>
      </c>
    </row>
    <row r="956" spans="1:119" x14ac:dyDescent="0.2">
      <c r="A956">
        <f>ROW(Source!A411)</f>
        <v>411</v>
      </c>
      <c r="B956">
        <v>59204062</v>
      </c>
      <c r="C956">
        <v>60527436</v>
      </c>
      <c r="D956">
        <v>58327518</v>
      </c>
      <c r="E956">
        <v>1</v>
      </c>
      <c r="F956">
        <v>1</v>
      </c>
      <c r="G956">
        <v>1080</v>
      </c>
      <c r="H956">
        <v>3</v>
      </c>
      <c r="I956" t="s">
        <v>81</v>
      </c>
      <c r="J956" t="s">
        <v>83</v>
      </c>
      <c r="K956" t="s">
        <v>82</v>
      </c>
      <c r="L956">
        <v>1354</v>
      </c>
      <c r="N956">
        <v>1010</v>
      </c>
      <c r="O956" t="s">
        <v>39</v>
      </c>
      <c r="P956" t="s">
        <v>39</v>
      </c>
      <c r="Q956">
        <v>1</v>
      </c>
      <c r="W956">
        <v>0</v>
      </c>
      <c r="X956">
        <v>-754980731</v>
      </c>
      <c r="Y956">
        <f>AT956</f>
        <v>1</v>
      </c>
      <c r="AA956">
        <v>74.36</v>
      </c>
      <c r="AB956">
        <v>0</v>
      </c>
      <c r="AC956">
        <v>0</v>
      </c>
      <c r="AD956">
        <v>0</v>
      </c>
      <c r="AE956">
        <v>74.36</v>
      </c>
      <c r="AF956">
        <v>0</v>
      </c>
      <c r="AG956">
        <v>0</v>
      </c>
      <c r="AH956">
        <v>0</v>
      </c>
      <c r="AI956">
        <v>1</v>
      </c>
      <c r="AJ956">
        <v>1</v>
      </c>
      <c r="AK956">
        <v>1</v>
      </c>
      <c r="AL956">
        <v>1</v>
      </c>
      <c r="AM956">
        <v>0</v>
      </c>
      <c r="AN956">
        <v>0</v>
      </c>
      <c r="AO956">
        <v>0</v>
      </c>
      <c r="AP956">
        <v>1</v>
      </c>
      <c r="AQ956">
        <v>0</v>
      </c>
      <c r="AR956">
        <v>0</v>
      </c>
      <c r="AS956" t="s">
        <v>3</v>
      </c>
      <c r="AT956">
        <v>1</v>
      </c>
      <c r="AU956" t="s">
        <v>3</v>
      </c>
      <c r="AV956">
        <v>0</v>
      </c>
      <c r="AW956">
        <v>1</v>
      </c>
      <c r="AX956">
        <v>-1</v>
      </c>
      <c r="AY956">
        <v>0</v>
      </c>
      <c r="AZ956">
        <v>0</v>
      </c>
      <c r="BA956" t="s">
        <v>3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CV956">
        <v>0</v>
      </c>
      <c r="CW956">
        <v>0</v>
      </c>
      <c r="CX956">
        <f>ROUND(Y956*Source!I411,9)</f>
        <v>0</v>
      </c>
      <c r="CY956">
        <f>AA956</f>
        <v>74.36</v>
      </c>
      <c r="CZ956">
        <f>AE956</f>
        <v>74.36</v>
      </c>
      <c r="DA956">
        <f>AI956</f>
        <v>1</v>
      </c>
      <c r="DB956">
        <f>ROUND(ROUND(AT956*CZ956,2),6)</f>
        <v>74.36</v>
      </c>
      <c r="DC956">
        <f>ROUND(ROUND(AT956*AG956,2),6)</f>
        <v>0</v>
      </c>
      <c r="DD956" t="s">
        <v>3</v>
      </c>
      <c r="DE956" t="s">
        <v>3</v>
      </c>
      <c r="DF956">
        <f t="shared" si="447"/>
        <v>0</v>
      </c>
      <c r="DG956">
        <f t="shared" si="445"/>
        <v>0</v>
      </c>
      <c r="DH956">
        <f t="shared" si="446"/>
        <v>0</v>
      </c>
      <c r="DI956">
        <f t="shared" si="435"/>
        <v>0</v>
      </c>
      <c r="DJ956">
        <f>DF956</f>
        <v>0</v>
      </c>
      <c r="DK956">
        <v>0</v>
      </c>
      <c r="DL956" t="s">
        <v>3</v>
      </c>
      <c r="DM956">
        <v>0</v>
      </c>
      <c r="DN956" t="s">
        <v>3</v>
      </c>
      <c r="DO956">
        <v>0</v>
      </c>
    </row>
    <row r="957" spans="1:119" x14ac:dyDescent="0.2">
      <c r="A957">
        <f>ROW(Source!A411)</f>
        <v>411</v>
      </c>
      <c r="B957">
        <v>59204062</v>
      </c>
      <c r="C957">
        <v>60527436</v>
      </c>
      <c r="D957">
        <v>58330407</v>
      </c>
      <c r="E957">
        <v>1</v>
      </c>
      <c r="F957">
        <v>1</v>
      </c>
      <c r="G957">
        <v>1080</v>
      </c>
      <c r="H957">
        <v>3</v>
      </c>
      <c r="I957" t="s">
        <v>947</v>
      </c>
      <c r="J957" t="s">
        <v>948</v>
      </c>
      <c r="K957" t="s">
        <v>949</v>
      </c>
      <c r="L957">
        <v>1346</v>
      </c>
      <c r="N957">
        <v>1009</v>
      </c>
      <c r="O957" t="s">
        <v>880</v>
      </c>
      <c r="P957" t="s">
        <v>880</v>
      </c>
      <c r="Q957">
        <v>1</v>
      </c>
      <c r="W957">
        <v>0</v>
      </c>
      <c r="X957">
        <v>883542614</v>
      </c>
      <c r="Y957">
        <f>AT957</f>
        <v>0.02</v>
      </c>
      <c r="AA957">
        <v>19.28</v>
      </c>
      <c r="AB957">
        <v>0</v>
      </c>
      <c r="AC957">
        <v>0</v>
      </c>
      <c r="AD957">
        <v>0</v>
      </c>
      <c r="AE957">
        <v>19.28</v>
      </c>
      <c r="AF957">
        <v>0</v>
      </c>
      <c r="AG957">
        <v>0</v>
      </c>
      <c r="AH957">
        <v>0</v>
      </c>
      <c r="AI957">
        <v>1</v>
      </c>
      <c r="AJ957">
        <v>1</v>
      </c>
      <c r="AK957">
        <v>1</v>
      </c>
      <c r="AL957">
        <v>1</v>
      </c>
      <c r="AM957">
        <v>-2</v>
      </c>
      <c r="AN957">
        <v>0</v>
      </c>
      <c r="AO957">
        <v>1</v>
      </c>
      <c r="AP957">
        <v>1</v>
      </c>
      <c r="AQ957">
        <v>0</v>
      </c>
      <c r="AR957">
        <v>0</v>
      </c>
      <c r="AS957" t="s">
        <v>3</v>
      </c>
      <c r="AT957">
        <v>0.02</v>
      </c>
      <c r="AU957" t="s">
        <v>3</v>
      </c>
      <c r="AV957">
        <v>0</v>
      </c>
      <c r="AW957">
        <v>2</v>
      </c>
      <c r="AX957">
        <v>60527449</v>
      </c>
      <c r="AY957">
        <v>1</v>
      </c>
      <c r="AZ957">
        <v>0</v>
      </c>
      <c r="BA957">
        <v>964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CV957">
        <v>0</v>
      </c>
      <c r="CW957">
        <v>0</v>
      </c>
      <c r="CX957">
        <f>ROUND(Y957*Source!I411,9)</f>
        <v>0</v>
      </c>
      <c r="CY957">
        <f>AA957</f>
        <v>19.28</v>
      </c>
      <c r="CZ957">
        <f>AE957</f>
        <v>19.28</v>
      </c>
      <c r="DA957">
        <f>AI957</f>
        <v>1</v>
      </c>
      <c r="DB957">
        <f>ROUND(ROUND(AT957*CZ957,2),6)</f>
        <v>0.39</v>
      </c>
      <c r="DC957">
        <f>ROUND(ROUND(AT957*AG957,2),6)</f>
        <v>0</v>
      </c>
      <c r="DD957" t="s">
        <v>3</v>
      </c>
      <c r="DE957" t="s">
        <v>3</v>
      </c>
      <c r="DF957">
        <f t="shared" si="447"/>
        <v>0</v>
      </c>
      <c r="DG957">
        <f t="shared" si="445"/>
        <v>0</v>
      </c>
      <c r="DH957">
        <f t="shared" si="446"/>
        <v>0</v>
      </c>
      <c r="DI957">
        <f t="shared" si="435"/>
        <v>0</v>
      </c>
      <c r="DJ957">
        <f>DF957</f>
        <v>0</v>
      </c>
      <c r="DK957">
        <v>0</v>
      </c>
      <c r="DL957" t="s">
        <v>3</v>
      </c>
      <c r="DM957">
        <v>0</v>
      </c>
      <c r="DN957" t="s">
        <v>3</v>
      </c>
      <c r="DO957">
        <v>0</v>
      </c>
    </row>
    <row r="958" spans="1:119" x14ac:dyDescent="0.2">
      <c r="A958">
        <f>ROW(Source!A412)</f>
        <v>412</v>
      </c>
      <c r="B958">
        <v>59204059</v>
      </c>
      <c r="C958">
        <v>60527436</v>
      </c>
      <c r="D958">
        <v>58266404</v>
      </c>
      <c r="E958">
        <v>1080</v>
      </c>
      <c r="F958">
        <v>1</v>
      </c>
      <c r="G958">
        <v>1080</v>
      </c>
      <c r="H958">
        <v>1</v>
      </c>
      <c r="I958" t="s">
        <v>859</v>
      </c>
      <c r="J958" t="s">
        <v>3</v>
      </c>
      <c r="K958" t="s">
        <v>860</v>
      </c>
      <c r="L958">
        <v>1191</v>
      </c>
      <c r="N958">
        <v>1013</v>
      </c>
      <c r="O958" t="s">
        <v>861</v>
      </c>
      <c r="P958" t="s">
        <v>861</v>
      </c>
      <c r="Q958">
        <v>1</v>
      </c>
      <c r="W958">
        <v>0</v>
      </c>
      <c r="X958">
        <v>476480486</v>
      </c>
      <c r="Y958">
        <f>((AT958*1.15)*1.1)</f>
        <v>1.85955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1</v>
      </c>
      <c r="AK958">
        <v>1</v>
      </c>
      <c r="AL958">
        <v>1</v>
      </c>
      <c r="AM958">
        <v>5</v>
      </c>
      <c r="AN958">
        <v>0</v>
      </c>
      <c r="AO958">
        <v>1</v>
      </c>
      <c r="AP958">
        <v>1</v>
      </c>
      <c r="AQ958">
        <v>0</v>
      </c>
      <c r="AR958">
        <v>0</v>
      </c>
      <c r="AS958" t="s">
        <v>3</v>
      </c>
      <c r="AT958">
        <v>1.47</v>
      </c>
      <c r="AU958" t="s">
        <v>26</v>
      </c>
      <c r="AV958">
        <v>1</v>
      </c>
      <c r="AW958">
        <v>2</v>
      </c>
      <c r="AX958">
        <v>60527444</v>
      </c>
      <c r="AY958">
        <v>1</v>
      </c>
      <c r="AZ958">
        <v>0</v>
      </c>
      <c r="BA958">
        <v>967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CU958">
        <f>ROUND(AT958*Source!I412*AH958*AL958,2)</f>
        <v>0</v>
      </c>
      <c r="CV958">
        <f>ROUND(Y958*Source!I412,9)</f>
        <v>0</v>
      </c>
      <c r="CW958">
        <v>0</v>
      </c>
      <c r="CX958">
        <f>ROUND(Y958*Source!I412,9)</f>
        <v>0</v>
      </c>
      <c r="CY958">
        <f>AD958</f>
        <v>0</v>
      </c>
      <c r="CZ958">
        <f>AH958</f>
        <v>0</v>
      </c>
      <c r="DA958">
        <f>AL958</f>
        <v>1</v>
      </c>
      <c r="DB958">
        <f>ROUND(((ROUND(AT958*CZ958,2)*1.15)*1.1),6)</f>
        <v>0</v>
      </c>
      <c r="DC958">
        <f>ROUND(((ROUND(AT958*AG958,2)*1.15)*1.1),6)</f>
        <v>0</v>
      </c>
      <c r="DD958" t="s">
        <v>3</v>
      </c>
      <c r="DE958" t="s">
        <v>3</v>
      </c>
      <c r="DF958">
        <f t="shared" si="447"/>
        <v>0</v>
      </c>
      <c r="DG958">
        <f t="shared" si="445"/>
        <v>0</v>
      </c>
      <c r="DH958">
        <f t="shared" si="446"/>
        <v>0</v>
      </c>
      <c r="DI958">
        <f t="shared" si="435"/>
        <v>0</v>
      </c>
      <c r="DJ958">
        <f>DI958</f>
        <v>0</v>
      </c>
      <c r="DK958">
        <v>0</v>
      </c>
      <c r="DL958" t="s">
        <v>3</v>
      </c>
      <c r="DM958">
        <v>0</v>
      </c>
      <c r="DN958" t="s">
        <v>3</v>
      </c>
      <c r="DO958">
        <v>0</v>
      </c>
    </row>
    <row r="959" spans="1:119" x14ac:dyDescent="0.2">
      <c r="A959">
        <f>ROW(Source!A412)</f>
        <v>412</v>
      </c>
      <c r="B959">
        <v>59204059</v>
      </c>
      <c r="C959">
        <v>60527436</v>
      </c>
      <c r="D959">
        <v>58340279</v>
      </c>
      <c r="E959">
        <v>1</v>
      </c>
      <c r="F959">
        <v>1</v>
      </c>
      <c r="G959">
        <v>1080</v>
      </c>
      <c r="H959">
        <v>2</v>
      </c>
      <c r="I959" t="s">
        <v>938</v>
      </c>
      <c r="J959" t="s">
        <v>939</v>
      </c>
      <c r="K959" t="s">
        <v>940</v>
      </c>
      <c r="L959">
        <v>1368</v>
      </c>
      <c r="N959">
        <v>1011</v>
      </c>
      <c r="O959" t="s">
        <v>865</v>
      </c>
      <c r="P959" t="s">
        <v>865</v>
      </c>
      <c r="Q959">
        <v>1</v>
      </c>
      <c r="W959">
        <v>0</v>
      </c>
      <c r="X959">
        <v>-2065404138</v>
      </c>
      <c r="Y959">
        <f>((AT959*1.25)*1.1)</f>
        <v>0.48125000000000007</v>
      </c>
      <c r="AA959">
        <v>0</v>
      </c>
      <c r="AB959">
        <v>87.47</v>
      </c>
      <c r="AC959">
        <v>0</v>
      </c>
      <c r="AD959">
        <v>0</v>
      </c>
      <c r="AE959">
        <v>0</v>
      </c>
      <c r="AF959">
        <v>7.11</v>
      </c>
      <c r="AG959">
        <v>0</v>
      </c>
      <c r="AH959">
        <v>0</v>
      </c>
      <c r="AI959">
        <v>1</v>
      </c>
      <c r="AJ959">
        <v>11.53</v>
      </c>
      <c r="AK959">
        <v>54.99</v>
      </c>
      <c r="AL959">
        <v>1</v>
      </c>
      <c r="AM959">
        <v>2</v>
      </c>
      <c r="AN959">
        <v>0</v>
      </c>
      <c r="AO959">
        <v>1</v>
      </c>
      <c r="AP959">
        <v>1</v>
      </c>
      <c r="AQ959">
        <v>0</v>
      </c>
      <c r="AR959">
        <v>0</v>
      </c>
      <c r="AS959" t="s">
        <v>3</v>
      </c>
      <c r="AT959">
        <v>0.35</v>
      </c>
      <c r="AU959" t="s">
        <v>866</v>
      </c>
      <c r="AV959">
        <v>0</v>
      </c>
      <c r="AW959">
        <v>2</v>
      </c>
      <c r="AX959">
        <v>60527445</v>
      </c>
      <c r="AY959">
        <v>1</v>
      </c>
      <c r="AZ959">
        <v>0</v>
      </c>
      <c r="BA959">
        <v>968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CV959">
        <v>0</v>
      </c>
      <c r="CW959">
        <f>ROUND(Y959*Source!I412*DO959,9)</f>
        <v>0</v>
      </c>
      <c r="CX959">
        <f>ROUND(Y959*Source!I412,9)</f>
        <v>0</v>
      </c>
      <c r="CY959">
        <f>AB959</f>
        <v>87.47</v>
      </c>
      <c r="CZ959">
        <f>AF959</f>
        <v>7.11</v>
      </c>
      <c r="DA959">
        <f>AJ959</f>
        <v>11.53</v>
      </c>
      <c r="DB959">
        <f>ROUND(((ROUND(AT959*CZ959,2)*1.25)*1.1),6)</f>
        <v>3.4237500000000001</v>
      </c>
      <c r="DC959">
        <f>ROUND(((ROUND(AT959*AG959,2)*1.25)*1.1),6)</f>
        <v>0</v>
      </c>
      <c r="DD959" t="s">
        <v>3</v>
      </c>
      <c r="DE959" t="s">
        <v>3</v>
      </c>
      <c r="DF959">
        <f t="shared" si="447"/>
        <v>0</v>
      </c>
      <c r="DG959">
        <f>ROUND(ROUND(AF959*AJ959,2)*CX959,2)</f>
        <v>0</v>
      </c>
      <c r="DH959">
        <f>ROUND(ROUND(AG959*AK959,2)*CX959,2)</f>
        <v>0</v>
      </c>
      <c r="DI959">
        <f t="shared" si="435"/>
        <v>0</v>
      </c>
      <c r="DJ959">
        <f>DG959</f>
        <v>0</v>
      </c>
      <c r="DK959">
        <v>0</v>
      </c>
      <c r="DL959" t="s">
        <v>3</v>
      </c>
      <c r="DM959">
        <v>0</v>
      </c>
      <c r="DN959" t="s">
        <v>3</v>
      </c>
      <c r="DO959">
        <v>0</v>
      </c>
    </row>
    <row r="960" spans="1:119" x14ac:dyDescent="0.2">
      <c r="A960">
        <f>ROW(Source!A412)</f>
        <v>412</v>
      </c>
      <c r="B960">
        <v>59204059</v>
      </c>
      <c r="C960">
        <v>60527436</v>
      </c>
      <c r="D960">
        <v>58340578</v>
      </c>
      <c r="E960">
        <v>1</v>
      </c>
      <c r="F960">
        <v>1</v>
      </c>
      <c r="G960">
        <v>1080</v>
      </c>
      <c r="H960">
        <v>2</v>
      </c>
      <c r="I960" t="s">
        <v>862</v>
      </c>
      <c r="J960" t="s">
        <v>863</v>
      </c>
      <c r="K960" t="s">
        <v>864</v>
      </c>
      <c r="L960">
        <v>1368</v>
      </c>
      <c r="N960">
        <v>1011</v>
      </c>
      <c r="O960" t="s">
        <v>865</v>
      </c>
      <c r="P960" t="s">
        <v>865</v>
      </c>
      <c r="Q960">
        <v>1</v>
      </c>
      <c r="W960">
        <v>0</v>
      </c>
      <c r="X960">
        <v>-1985943078</v>
      </c>
      <c r="Y960">
        <f>((AT960*1.25)*1.1)</f>
        <v>1.3750000000000002E-2</v>
      </c>
      <c r="AA960">
        <v>0</v>
      </c>
      <c r="AB960">
        <v>1445.28</v>
      </c>
      <c r="AC960">
        <v>740.47</v>
      </c>
      <c r="AD960">
        <v>0</v>
      </c>
      <c r="AE960">
        <v>0</v>
      </c>
      <c r="AF960">
        <v>83.1</v>
      </c>
      <c r="AG960">
        <v>12.62</v>
      </c>
      <c r="AH960">
        <v>0</v>
      </c>
      <c r="AI960">
        <v>1</v>
      </c>
      <c r="AJ960">
        <v>16.3</v>
      </c>
      <c r="AK960">
        <v>54.99</v>
      </c>
      <c r="AL960">
        <v>1</v>
      </c>
      <c r="AM960">
        <v>2</v>
      </c>
      <c r="AN960">
        <v>0</v>
      </c>
      <c r="AO960">
        <v>1</v>
      </c>
      <c r="AP960">
        <v>1</v>
      </c>
      <c r="AQ960">
        <v>0</v>
      </c>
      <c r="AR960">
        <v>0</v>
      </c>
      <c r="AS960" t="s">
        <v>3</v>
      </c>
      <c r="AT960">
        <v>0.01</v>
      </c>
      <c r="AU960" t="s">
        <v>866</v>
      </c>
      <c r="AV960">
        <v>0</v>
      </c>
      <c r="AW960">
        <v>2</v>
      </c>
      <c r="AX960">
        <v>60527446</v>
      </c>
      <c r="AY960">
        <v>1</v>
      </c>
      <c r="AZ960">
        <v>0</v>
      </c>
      <c r="BA960">
        <v>969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CV960">
        <v>0</v>
      </c>
      <c r="CW960">
        <f>ROUND(Y960*Source!I412*DO960,9)</f>
        <v>0</v>
      </c>
      <c r="CX960">
        <f>ROUND(Y960*Source!I412,9)</f>
        <v>0</v>
      </c>
      <c r="CY960">
        <f>AB960</f>
        <v>1445.28</v>
      </c>
      <c r="CZ960">
        <f>AF960</f>
        <v>83.1</v>
      </c>
      <c r="DA960">
        <f>AJ960</f>
        <v>16.3</v>
      </c>
      <c r="DB960">
        <f>ROUND(((ROUND(AT960*CZ960,2)*1.25)*1.1),6)</f>
        <v>1.1412500000000001</v>
      </c>
      <c r="DC960">
        <f>ROUND(((ROUND(AT960*AG960,2)*1.25)*1.1),6)</f>
        <v>0.17874999999999999</v>
      </c>
      <c r="DD960" t="s">
        <v>3</v>
      </c>
      <c r="DE960" t="s">
        <v>3</v>
      </c>
      <c r="DF960">
        <f t="shared" si="447"/>
        <v>0</v>
      </c>
      <c r="DG960">
        <f>ROUND(ROUND(AF960*AJ960,2)*CX960,2)</f>
        <v>0</v>
      </c>
      <c r="DH960">
        <f>ROUND(ROUND(AG960*AK960,2)*CX960,2)</f>
        <v>0</v>
      </c>
      <c r="DI960">
        <f t="shared" si="435"/>
        <v>0</v>
      </c>
      <c r="DJ960">
        <f>DG960</f>
        <v>0</v>
      </c>
      <c r="DK960">
        <v>0</v>
      </c>
      <c r="DL960" t="s">
        <v>867</v>
      </c>
      <c r="DM960">
        <v>0</v>
      </c>
      <c r="DN960" t="s">
        <v>861</v>
      </c>
      <c r="DO960">
        <v>12.62</v>
      </c>
    </row>
    <row r="961" spans="1:119" x14ac:dyDescent="0.2">
      <c r="A961">
        <f>ROW(Source!A412)</f>
        <v>412</v>
      </c>
      <c r="B961">
        <v>59204059</v>
      </c>
      <c r="C961">
        <v>60527436</v>
      </c>
      <c r="D961">
        <v>58309957</v>
      </c>
      <c r="E961">
        <v>1</v>
      </c>
      <c r="F961">
        <v>1</v>
      </c>
      <c r="G961">
        <v>1080</v>
      </c>
      <c r="H961">
        <v>3</v>
      </c>
      <c r="I961" t="s">
        <v>941</v>
      </c>
      <c r="J961" t="s">
        <v>942</v>
      </c>
      <c r="K961" t="s">
        <v>943</v>
      </c>
      <c r="L961">
        <v>1348</v>
      </c>
      <c r="N961">
        <v>1009</v>
      </c>
      <c r="O961" t="s">
        <v>900</v>
      </c>
      <c r="P961" t="s">
        <v>900</v>
      </c>
      <c r="Q961">
        <v>1000</v>
      </c>
      <c r="W961">
        <v>0</v>
      </c>
      <c r="X961">
        <v>-1106207263</v>
      </c>
      <c r="Y961">
        <f>AT961</f>
        <v>1.3999999999999999E-4</v>
      </c>
      <c r="AA961">
        <v>203517.91</v>
      </c>
      <c r="AB961">
        <v>0</v>
      </c>
      <c r="AC961">
        <v>0</v>
      </c>
      <c r="AD961">
        <v>0</v>
      </c>
      <c r="AE961">
        <v>9879.51</v>
      </c>
      <c r="AF961">
        <v>0</v>
      </c>
      <c r="AG961">
        <v>0</v>
      </c>
      <c r="AH961">
        <v>0</v>
      </c>
      <c r="AI961">
        <v>20.6</v>
      </c>
      <c r="AJ961">
        <v>1</v>
      </c>
      <c r="AK961">
        <v>1</v>
      </c>
      <c r="AL961">
        <v>1</v>
      </c>
      <c r="AM961">
        <v>2</v>
      </c>
      <c r="AN961">
        <v>0</v>
      </c>
      <c r="AO961">
        <v>1</v>
      </c>
      <c r="AP961">
        <v>1</v>
      </c>
      <c r="AQ961">
        <v>0</v>
      </c>
      <c r="AR961">
        <v>0</v>
      </c>
      <c r="AS961" t="s">
        <v>3</v>
      </c>
      <c r="AT961">
        <v>1.3999999999999999E-4</v>
      </c>
      <c r="AU961" t="s">
        <v>3</v>
      </c>
      <c r="AV961">
        <v>0</v>
      </c>
      <c r="AW961">
        <v>2</v>
      </c>
      <c r="AX961">
        <v>60527447</v>
      </c>
      <c r="AY961">
        <v>1</v>
      </c>
      <c r="AZ961">
        <v>0</v>
      </c>
      <c r="BA961">
        <v>970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CV961">
        <v>0</v>
      </c>
      <c r="CW961">
        <v>0</v>
      </c>
      <c r="CX961">
        <f>ROUND(Y961*Source!I412,9)</f>
        <v>0</v>
      </c>
      <c r="CY961">
        <f>AA961</f>
        <v>203517.91</v>
      </c>
      <c r="CZ961">
        <f>AE961</f>
        <v>9879.51</v>
      </c>
      <c r="DA961">
        <f>AI961</f>
        <v>20.6</v>
      </c>
      <c r="DB961">
        <f>ROUND(ROUND(AT961*CZ961,2),6)</f>
        <v>1.38</v>
      </c>
      <c r="DC961">
        <f>ROUND(ROUND(AT961*AG961,2),6)</f>
        <v>0</v>
      </c>
      <c r="DD961" t="s">
        <v>3</v>
      </c>
      <c r="DE961" t="s">
        <v>3</v>
      </c>
      <c r="DF961">
        <f>ROUND(ROUND(AE961*AI961,2)*CX961,2)</f>
        <v>0</v>
      </c>
      <c r="DG961">
        <f t="shared" ref="DG961:DG971" si="448">ROUND(ROUND(AF961,2)*CX961,2)</f>
        <v>0</v>
      </c>
      <c r="DH961">
        <f t="shared" ref="DH961:DH971" si="449">ROUND(ROUND(AG961,2)*CX961,2)</f>
        <v>0</v>
      </c>
      <c r="DI961">
        <f t="shared" ref="DI961:DI1024" si="450">ROUND(ROUND(AH961,2)*CX961,2)</f>
        <v>0</v>
      </c>
      <c r="DJ961">
        <f>DF961</f>
        <v>0</v>
      </c>
      <c r="DK961">
        <v>0</v>
      </c>
      <c r="DL961" t="s">
        <v>3</v>
      </c>
      <c r="DM961">
        <v>0</v>
      </c>
      <c r="DN961" t="s">
        <v>3</v>
      </c>
      <c r="DO961">
        <v>0</v>
      </c>
    </row>
    <row r="962" spans="1:119" x14ac:dyDescent="0.2">
      <c r="A962">
        <f>ROW(Source!A412)</f>
        <v>412</v>
      </c>
      <c r="B962">
        <v>59204059</v>
      </c>
      <c r="C962">
        <v>60527436</v>
      </c>
      <c r="D962">
        <v>58308765</v>
      </c>
      <c r="E962">
        <v>1</v>
      </c>
      <c r="F962">
        <v>1</v>
      </c>
      <c r="G962">
        <v>1080</v>
      </c>
      <c r="H962">
        <v>3</v>
      </c>
      <c r="I962" t="s">
        <v>944</v>
      </c>
      <c r="J962" t="s">
        <v>945</v>
      </c>
      <c r="K962" t="s">
        <v>946</v>
      </c>
      <c r="L962">
        <v>1348</v>
      </c>
      <c r="N962">
        <v>1009</v>
      </c>
      <c r="O962" t="s">
        <v>900</v>
      </c>
      <c r="P962" t="s">
        <v>900</v>
      </c>
      <c r="Q962">
        <v>1000</v>
      </c>
      <c r="W962">
        <v>0</v>
      </c>
      <c r="X962">
        <v>-1123198217</v>
      </c>
      <c r="Y962">
        <f>AT962</f>
        <v>1.1000000000000001E-3</v>
      </c>
      <c r="AA962">
        <v>134905.51</v>
      </c>
      <c r="AB962">
        <v>0</v>
      </c>
      <c r="AC962">
        <v>0</v>
      </c>
      <c r="AD962">
        <v>0</v>
      </c>
      <c r="AE962">
        <v>17868.28</v>
      </c>
      <c r="AF962">
        <v>0</v>
      </c>
      <c r="AG962">
        <v>0</v>
      </c>
      <c r="AH962">
        <v>0</v>
      </c>
      <c r="AI962">
        <v>7.55</v>
      </c>
      <c r="AJ962">
        <v>1</v>
      </c>
      <c r="AK962">
        <v>1</v>
      </c>
      <c r="AL962">
        <v>1</v>
      </c>
      <c r="AM962">
        <v>2</v>
      </c>
      <c r="AN962">
        <v>0</v>
      </c>
      <c r="AO962">
        <v>1</v>
      </c>
      <c r="AP962">
        <v>1</v>
      </c>
      <c r="AQ962">
        <v>0</v>
      </c>
      <c r="AR962">
        <v>0</v>
      </c>
      <c r="AS962" t="s">
        <v>3</v>
      </c>
      <c r="AT962">
        <v>1.1000000000000001E-3</v>
      </c>
      <c r="AU962" t="s">
        <v>3</v>
      </c>
      <c r="AV962">
        <v>0</v>
      </c>
      <c r="AW962">
        <v>2</v>
      </c>
      <c r="AX962">
        <v>60527448</v>
      </c>
      <c r="AY962">
        <v>1</v>
      </c>
      <c r="AZ962">
        <v>0</v>
      </c>
      <c r="BA962">
        <v>971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CV962">
        <v>0</v>
      </c>
      <c r="CW962">
        <v>0</v>
      </c>
      <c r="CX962">
        <f>ROUND(Y962*Source!I412,9)</f>
        <v>0</v>
      </c>
      <c r="CY962">
        <f>AA962</f>
        <v>134905.51</v>
      </c>
      <c r="CZ962">
        <f>AE962</f>
        <v>17868.28</v>
      </c>
      <c r="DA962">
        <f>AI962</f>
        <v>7.55</v>
      </c>
      <c r="DB962">
        <f>ROUND(ROUND(AT962*CZ962,2),6)</f>
        <v>19.66</v>
      </c>
      <c r="DC962">
        <f>ROUND(ROUND(AT962*AG962,2),6)</f>
        <v>0</v>
      </c>
      <c r="DD962" t="s">
        <v>3</v>
      </c>
      <c r="DE962" t="s">
        <v>3</v>
      </c>
      <c r="DF962">
        <f>ROUND(ROUND(AE962*AI962,2)*CX962,2)</f>
        <v>0</v>
      </c>
      <c r="DG962">
        <f t="shared" si="448"/>
        <v>0</v>
      </c>
      <c r="DH962">
        <f t="shared" si="449"/>
        <v>0</v>
      </c>
      <c r="DI962">
        <f t="shared" si="450"/>
        <v>0</v>
      </c>
      <c r="DJ962">
        <f>DF962</f>
        <v>0</v>
      </c>
      <c r="DK962">
        <v>0</v>
      </c>
      <c r="DL962" t="s">
        <v>3</v>
      </c>
      <c r="DM962">
        <v>0</v>
      </c>
      <c r="DN962" t="s">
        <v>3</v>
      </c>
      <c r="DO962">
        <v>0</v>
      </c>
    </row>
    <row r="963" spans="1:119" x14ac:dyDescent="0.2">
      <c r="A963">
        <f>ROW(Source!A412)</f>
        <v>412</v>
      </c>
      <c r="B963">
        <v>59204059</v>
      </c>
      <c r="C963">
        <v>60527436</v>
      </c>
      <c r="D963">
        <v>58327518</v>
      </c>
      <c r="E963">
        <v>1</v>
      </c>
      <c r="F963">
        <v>1</v>
      </c>
      <c r="G963">
        <v>1080</v>
      </c>
      <c r="H963">
        <v>3</v>
      </c>
      <c r="I963" t="s">
        <v>81</v>
      </c>
      <c r="J963" t="s">
        <v>83</v>
      </c>
      <c r="K963" t="s">
        <v>82</v>
      </c>
      <c r="L963">
        <v>1354</v>
      </c>
      <c r="N963">
        <v>1010</v>
      </c>
      <c r="O963" t="s">
        <v>39</v>
      </c>
      <c r="P963" t="s">
        <v>39</v>
      </c>
      <c r="Q963">
        <v>1</v>
      </c>
      <c r="W963">
        <v>0</v>
      </c>
      <c r="X963">
        <v>-754980731</v>
      </c>
      <c r="Y963">
        <f>AT963</f>
        <v>1</v>
      </c>
      <c r="AA963">
        <v>1403.17</v>
      </c>
      <c r="AB963">
        <v>0</v>
      </c>
      <c r="AC963">
        <v>0</v>
      </c>
      <c r="AD963">
        <v>0</v>
      </c>
      <c r="AE963">
        <v>74.36</v>
      </c>
      <c r="AF963">
        <v>0</v>
      </c>
      <c r="AG963">
        <v>0</v>
      </c>
      <c r="AH963">
        <v>0</v>
      </c>
      <c r="AI963">
        <v>18.87</v>
      </c>
      <c r="AJ963">
        <v>1</v>
      </c>
      <c r="AK963">
        <v>1</v>
      </c>
      <c r="AL963">
        <v>1</v>
      </c>
      <c r="AM963">
        <v>0</v>
      </c>
      <c r="AN963">
        <v>0</v>
      </c>
      <c r="AO963">
        <v>0</v>
      </c>
      <c r="AP963">
        <v>1</v>
      </c>
      <c r="AQ963">
        <v>0</v>
      </c>
      <c r="AR963">
        <v>0</v>
      </c>
      <c r="AS963" t="s">
        <v>3</v>
      </c>
      <c r="AT963">
        <v>1</v>
      </c>
      <c r="AU963" t="s">
        <v>3</v>
      </c>
      <c r="AV963">
        <v>0</v>
      </c>
      <c r="AW963">
        <v>1</v>
      </c>
      <c r="AX963">
        <v>-1</v>
      </c>
      <c r="AY963">
        <v>0</v>
      </c>
      <c r="AZ963">
        <v>0</v>
      </c>
      <c r="BA963" t="s">
        <v>3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CV963">
        <v>0</v>
      </c>
      <c r="CW963">
        <v>0</v>
      </c>
      <c r="CX963">
        <f>ROUND(Y963*Source!I412,9)</f>
        <v>0</v>
      </c>
      <c r="CY963">
        <f>AA963</f>
        <v>1403.17</v>
      </c>
      <c r="CZ963">
        <f>AE963</f>
        <v>74.36</v>
      </c>
      <c r="DA963">
        <f>AI963</f>
        <v>18.87</v>
      </c>
      <c r="DB963">
        <f>ROUND(ROUND(AT963*CZ963,2),6)</f>
        <v>74.36</v>
      </c>
      <c r="DC963">
        <f>ROUND(ROUND(AT963*AG963,2),6)</f>
        <v>0</v>
      </c>
      <c r="DD963" t="s">
        <v>3</v>
      </c>
      <c r="DE963" t="s">
        <v>3</v>
      </c>
      <c r="DF963">
        <f>ROUND(ROUND(AE963*AI963,2)*CX963,2)</f>
        <v>0</v>
      </c>
      <c r="DG963">
        <f t="shared" si="448"/>
        <v>0</v>
      </c>
      <c r="DH963">
        <f t="shared" si="449"/>
        <v>0</v>
      </c>
      <c r="DI963">
        <f t="shared" si="450"/>
        <v>0</v>
      </c>
      <c r="DJ963">
        <f>DF963</f>
        <v>0</v>
      </c>
      <c r="DK963">
        <v>0</v>
      </c>
      <c r="DL963" t="s">
        <v>3</v>
      </c>
      <c r="DM963">
        <v>0</v>
      </c>
      <c r="DN963" t="s">
        <v>3</v>
      </c>
      <c r="DO963">
        <v>0</v>
      </c>
    </row>
    <row r="964" spans="1:119" x14ac:dyDescent="0.2">
      <c r="A964">
        <f>ROW(Source!A412)</f>
        <v>412</v>
      </c>
      <c r="B964">
        <v>59204059</v>
      </c>
      <c r="C964">
        <v>60527436</v>
      </c>
      <c r="D964">
        <v>58330407</v>
      </c>
      <c r="E964">
        <v>1</v>
      </c>
      <c r="F964">
        <v>1</v>
      </c>
      <c r="G964">
        <v>1080</v>
      </c>
      <c r="H964">
        <v>3</v>
      </c>
      <c r="I964" t="s">
        <v>947</v>
      </c>
      <c r="J964" t="s">
        <v>948</v>
      </c>
      <c r="K964" t="s">
        <v>949</v>
      </c>
      <c r="L964">
        <v>1346</v>
      </c>
      <c r="N964">
        <v>1009</v>
      </c>
      <c r="O964" t="s">
        <v>880</v>
      </c>
      <c r="P964" t="s">
        <v>880</v>
      </c>
      <c r="Q964">
        <v>1</v>
      </c>
      <c r="W964">
        <v>0</v>
      </c>
      <c r="X964">
        <v>883542614</v>
      </c>
      <c r="Y964">
        <f>AT964</f>
        <v>0.02</v>
      </c>
      <c r="AA964">
        <v>169.66</v>
      </c>
      <c r="AB964">
        <v>0</v>
      </c>
      <c r="AC964">
        <v>0</v>
      </c>
      <c r="AD964">
        <v>0</v>
      </c>
      <c r="AE964">
        <v>19.28</v>
      </c>
      <c r="AF964">
        <v>0</v>
      </c>
      <c r="AG964">
        <v>0</v>
      </c>
      <c r="AH964">
        <v>0</v>
      </c>
      <c r="AI964">
        <v>8.8000000000000007</v>
      </c>
      <c r="AJ964">
        <v>1</v>
      </c>
      <c r="AK964">
        <v>1</v>
      </c>
      <c r="AL964">
        <v>1</v>
      </c>
      <c r="AM964">
        <v>2</v>
      </c>
      <c r="AN964">
        <v>0</v>
      </c>
      <c r="AO964">
        <v>1</v>
      </c>
      <c r="AP964">
        <v>1</v>
      </c>
      <c r="AQ964">
        <v>0</v>
      </c>
      <c r="AR964">
        <v>0</v>
      </c>
      <c r="AS964" t="s">
        <v>3</v>
      </c>
      <c r="AT964">
        <v>0.02</v>
      </c>
      <c r="AU964" t="s">
        <v>3</v>
      </c>
      <c r="AV964">
        <v>0</v>
      </c>
      <c r="AW964">
        <v>2</v>
      </c>
      <c r="AX964">
        <v>60527449</v>
      </c>
      <c r="AY964">
        <v>1</v>
      </c>
      <c r="AZ964">
        <v>0</v>
      </c>
      <c r="BA964">
        <v>972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CV964">
        <v>0</v>
      </c>
      <c r="CW964">
        <v>0</v>
      </c>
      <c r="CX964">
        <f>ROUND(Y964*Source!I412,9)</f>
        <v>0</v>
      </c>
      <c r="CY964">
        <f>AA964</f>
        <v>169.66</v>
      </c>
      <c r="CZ964">
        <f>AE964</f>
        <v>19.28</v>
      </c>
      <c r="DA964">
        <f>AI964</f>
        <v>8.8000000000000007</v>
      </c>
      <c r="DB964">
        <f>ROUND(ROUND(AT964*CZ964,2),6)</f>
        <v>0.39</v>
      </c>
      <c r="DC964">
        <f>ROUND(ROUND(AT964*AG964,2),6)</f>
        <v>0</v>
      </c>
      <c r="DD964" t="s">
        <v>3</v>
      </c>
      <c r="DE964" t="s">
        <v>3</v>
      </c>
      <c r="DF964">
        <f>ROUND(ROUND(AE964*AI964,2)*CX964,2)</f>
        <v>0</v>
      </c>
      <c r="DG964">
        <f t="shared" si="448"/>
        <v>0</v>
      </c>
      <c r="DH964">
        <f t="shared" si="449"/>
        <v>0</v>
      </c>
      <c r="DI964">
        <f t="shared" si="450"/>
        <v>0</v>
      </c>
      <c r="DJ964">
        <f>DF964</f>
        <v>0</v>
      </c>
      <c r="DK964">
        <v>0</v>
      </c>
      <c r="DL964" t="s">
        <v>3</v>
      </c>
      <c r="DM964">
        <v>0</v>
      </c>
      <c r="DN964" t="s">
        <v>3</v>
      </c>
      <c r="DO964">
        <v>0</v>
      </c>
    </row>
    <row r="965" spans="1:119" x14ac:dyDescent="0.2">
      <c r="A965">
        <f>ROW(Source!A415)</f>
        <v>415</v>
      </c>
      <c r="B965">
        <v>59204062</v>
      </c>
      <c r="C965">
        <v>60527453</v>
      </c>
      <c r="D965">
        <v>58266404</v>
      </c>
      <c r="E965">
        <v>1080</v>
      </c>
      <c r="F965">
        <v>1</v>
      </c>
      <c r="G965">
        <v>1080</v>
      </c>
      <c r="H965">
        <v>1</v>
      </c>
      <c r="I965" t="s">
        <v>859</v>
      </c>
      <c r="J965" t="s">
        <v>3</v>
      </c>
      <c r="K965" t="s">
        <v>860</v>
      </c>
      <c r="L965">
        <v>1191</v>
      </c>
      <c r="N965">
        <v>1013</v>
      </c>
      <c r="O965" t="s">
        <v>861</v>
      </c>
      <c r="P965" t="s">
        <v>861</v>
      </c>
      <c r="Q965">
        <v>1</v>
      </c>
      <c r="W965">
        <v>0</v>
      </c>
      <c r="X965">
        <v>476480486</v>
      </c>
      <c r="Y965">
        <f>((AT965*1.15)*1.1)</f>
        <v>0.94874999999999998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1</v>
      </c>
      <c r="AK965">
        <v>1</v>
      </c>
      <c r="AL965">
        <v>1</v>
      </c>
      <c r="AM965">
        <v>-2</v>
      </c>
      <c r="AN965">
        <v>0</v>
      </c>
      <c r="AO965">
        <v>1</v>
      </c>
      <c r="AP965">
        <v>1</v>
      </c>
      <c r="AQ965">
        <v>0</v>
      </c>
      <c r="AR965">
        <v>0</v>
      </c>
      <c r="AS965" t="s">
        <v>3</v>
      </c>
      <c r="AT965">
        <v>0.75</v>
      </c>
      <c r="AU965" t="s">
        <v>26</v>
      </c>
      <c r="AV965">
        <v>1</v>
      </c>
      <c r="AW965">
        <v>2</v>
      </c>
      <c r="AX965">
        <v>60527460</v>
      </c>
      <c r="AY965">
        <v>1</v>
      </c>
      <c r="AZ965">
        <v>0</v>
      </c>
      <c r="BA965">
        <v>975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CU965">
        <f>ROUND(AT965*Source!I415*AH965*AL965,2)</f>
        <v>0</v>
      </c>
      <c r="CV965">
        <f>ROUND(Y965*Source!I415,9)</f>
        <v>7.59</v>
      </c>
      <c r="CW965">
        <v>0</v>
      </c>
      <c r="CX965">
        <f>ROUND(Y965*Source!I415,9)</f>
        <v>7.59</v>
      </c>
      <c r="CY965">
        <f>AD965</f>
        <v>0</v>
      </c>
      <c r="CZ965">
        <f>AH965</f>
        <v>0</v>
      </c>
      <c r="DA965">
        <f>AL965</f>
        <v>1</v>
      </c>
      <c r="DB965">
        <f>ROUND(((ROUND(AT965*CZ965,2)*1.15)*1.1),6)</f>
        <v>0</v>
      </c>
      <c r="DC965">
        <f>ROUND(((ROUND(AT965*AG965,2)*1.15)*1.1),6)</f>
        <v>0</v>
      </c>
      <c r="DD965" t="s">
        <v>3</v>
      </c>
      <c r="DE965" t="s">
        <v>3</v>
      </c>
      <c r="DF965">
        <f t="shared" ref="DF965:DF974" si="451">ROUND(ROUND(AE965,2)*CX965,2)</f>
        <v>0</v>
      </c>
      <c r="DG965">
        <f t="shared" si="448"/>
        <v>0</v>
      </c>
      <c r="DH965">
        <f t="shared" si="449"/>
        <v>0</v>
      </c>
      <c r="DI965">
        <f t="shared" si="450"/>
        <v>0</v>
      </c>
      <c r="DJ965">
        <f>DI965</f>
        <v>0</v>
      </c>
      <c r="DK965">
        <v>0</v>
      </c>
      <c r="DL965" t="s">
        <v>3</v>
      </c>
      <c r="DM965">
        <v>0</v>
      </c>
      <c r="DN965" t="s">
        <v>3</v>
      </c>
      <c r="DO965">
        <v>0</v>
      </c>
    </row>
    <row r="966" spans="1:119" x14ac:dyDescent="0.2">
      <c r="A966">
        <f>ROW(Source!A415)</f>
        <v>415</v>
      </c>
      <c r="B966">
        <v>59204062</v>
      </c>
      <c r="C966">
        <v>60527453</v>
      </c>
      <c r="D966">
        <v>58340279</v>
      </c>
      <c r="E966">
        <v>1</v>
      </c>
      <c r="F966">
        <v>1</v>
      </c>
      <c r="G966">
        <v>1080</v>
      </c>
      <c r="H966">
        <v>2</v>
      </c>
      <c r="I966" t="s">
        <v>938</v>
      </c>
      <c r="J966" t="s">
        <v>939</v>
      </c>
      <c r="K966" t="s">
        <v>940</v>
      </c>
      <c r="L966">
        <v>1368</v>
      </c>
      <c r="N966">
        <v>1011</v>
      </c>
      <c r="O966" t="s">
        <v>865</v>
      </c>
      <c r="P966" t="s">
        <v>865</v>
      </c>
      <c r="Q966">
        <v>1</v>
      </c>
      <c r="W966">
        <v>0</v>
      </c>
      <c r="X966">
        <v>-2065404138</v>
      </c>
      <c r="Y966">
        <f>((AT966*1.25)*1.1)</f>
        <v>0.33</v>
      </c>
      <c r="AA966">
        <v>0</v>
      </c>
      <c r="AB966">
        <v>7.59</v>
      </c>
      <c r="AC966">
        <v>0</v>
      </c>
      <c r="AD966">
        <v>0</v>
      </c>
      <c r="AE966">
        <v>0</v>
      </c>
      <c r="AF966">
        <v>7.11</v>
      </c>
      <c r="AG966">
        <v>0</v>
      </c>
      <c r="AH966">
        <v>0</v>
      </c>
      <c r="AI966">
        <v>1</v>
      </c>
      <c r="AJ966">
        <v>1</v>
      </c>
      <c r="AK966">
        <v>1</v>
      </c>
      <c r="AL966">
        <v>1</v>
      </c>
      <c r="AM966">
        <v>-2</v>
      </c>
      <c r="AN966">
        <v>0</v>
      </c>
      <c r="AO966">
        <v>1</v>
      </c>
      <c r="AP966">
        <v>1</v>
      </c>
      <c r="AQ966">
        <v>0</v>
      </c>
      <c r="AR966">
        <v>0</v>
      </c>
      <c r="AS966" t="s">
        <v>3</v>
      </c>
      <c r="AT966">
        <v>0.24</v>
      </c>
      <c r="AU966" t="s">
        <v>866</v>
      </c>
      <c r="AV966">
        <v>0</v>
      </c>
      <c r="AW966">
        <v>2</v>
      </c>
      <c r="AX966">
        <v>60527461</v>
      </c>
      <c r="AY966">
        <v>1</v>
      </c>
      <c r="AZ966">
        <v>0</v>
      </c>
      <c r="BA966">
        <v>976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CV966">
        <v>0</v>
      </c>
      <c r="CW966">
        <f>ROUND(Y966*Source!I415*DO966,9)</f>
        <v>0</v>
      </c>
      <c r="CX966">
        <f>ROUND(Y966*Source!I415,9)</f>
        <v>2.64</v>
      </c>
      <c r="CY966">
        <f>AB966</f>
        <v>7.59</v>
      </c>
      <c r="CZ966">
        <f>AF966</f>
        <v>7.11</v>
      </c>
      <c r="DA966">
        <f>AJ966</f>
        <v>1</v>
      </c>
      <c r="DB966">
        <f>ROUND(((ROUND(AT966*CZ966,2)*1.25)*1.1),6)</f>
        <v>2.3512499999999998</v>
      </c>
      <c r="DC966">
        <f>ROUND(((ROUND(AT966*AG966,2)*1.25)*1.1),6)</f>
        <v>0</v>
      </c>
      <c r="DD966" t="s">
        <v>3</v>
      </c>
      <c r="DE966" t="s">
        <v>3</v>
      </c>
      <c r="DF966">
        <f t="shared" si="451"/>
        <v>0</v>
      </c>
      <c r="DG966">
        <f t="shared" si="448"/>
        <v>18.77</v>
      </c>
      <c r="DH966">
        <f t="shared" si="449"/>
        <v>0</v>
      </c>
      <c r="DI966">
        <f t="shared" si="450"/>
        <v>0</v>
      </c>
      <c r="DJ966">
        <f>DG966</f>
        <v>18.77</v>
      </c>
      <c r="DK966">
        <v>0</v>
      </c>
      <c r="DL966" t="s">
        <v>3</v>
      </c>
      <c r="DM966">
        <v>0</v>
      </c>
      <c r="DN966" t="s">
        <v>3</v>
      </c>
      <c r="DO966">
        <v>0</v>
      </c>
    </row>
    <row r="967" spans="1:119" x14ac:dyDescent="0.2">
      <c r="A967">
        <f>ROW(Source!A415)</f>
        <v>415</v>
      </c>
      <c r="B967">
        <v>59204062</v>
      </c>
      <c r="C967">
        <v>60527453</v>
      </c>
      <c r="D967">
        <v>58340578</v>
      </c>
      <c r="E967">
        <v>1</v>
      </c>
      <c r="F967">
        <v>1</v>
      </c>
      <c r="G967">
        <v>1080</v>
      </c>
      <c r="H967">
        <v>2</v>
      </c>
      <c r="I967" t="s">
        <v>862</v>
      </c>
      <c r="J967" t="s">
        <v>863</v>
      </c>
      <c r="K967" t="s">
        <v>864</v>
      </c>
      <c r="L967">
        <v>1368</v>
      </c>
      <c r="N967">
        <v>1011</v>
      </c>
      <c r="O967" t="s">
        <v>865</v>
      </c>
      <c r="P967" t="s">
        <v>865</v>
      </c>
      <c r="Q967">
        <v>1</v>
      </c>
      <c r="W967">
        <v>0</v>
      </c>
      <c r="X967">
        <v>-1985943078</v>
      </c>
      <c r="Y967">
        <f>((AT967*1.25)*1.1)</f>
        <v>4.4000000000000004E-2</v>
      </c>
      <c r="AA967">
        <v>0</v>
      </c>
      <c r="AB967">
        <v>88.67</v>
      </c>
      <c r="AC967">
        <v>13.47</v>
      </c>
      <c r="AD967">
        <v>0</v>
      </c>
      <c r="AE967">
        <v>0</v>
      </c>
      <c r="AF967">
        <v>83.1</v>
      </c>
      <c r="AG967">
        <v>12.62</v>
      </c>
      <c r="AH967">
        <v>0</v>
      </c>
      <c r="AI967">
        <v>1</v>
      </c>
      <c r="AJ967">
        <v>1</v>
      </c>
      <c r="AK967">
        <v>1</v>
      </c>
      <c r="AL967">
        <v>1</v>
      </c>
      <c r="AM967">
        <v>-2</v>
      </c>
      <c r="AN967">
        <v>0</v>
      </c>
      <c r="AO967">
        <v>1</v>
      </c>
      <c r="AP967">
        <v>1</v>
      </c>
      <c r="AQ967">
        <v>0</v>
      </c>
      <c r="AR967">
        <v>0</v>
      </c>
      <c r="AS967" t="s">
        <v>3</v>
      </c>
      <c r="AT967">
        <v>3.2000000000000001E-2</v>
      </c>
      <c r="AU967" t="s">
        <v>866</v>
      </c>
      <c r="AV967">
        <v>0</v>
      </c>
      <c r="AW967">
        <v>2</v>
      </c>
      <c r="AX967">
        <v>60527462</v>
      </c>
      <c r="AY967">
        <v>1</v>
      </c>
      <c r="AZ967">
        <v>0</v>
      </c>
      <c r="BA967">
        <v>977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CV967">
        <v>0</v>
      </c>
      <c r="CW967">
        <f>ROUND(Y967*Source!I415*DO967,9)</f>
        <v>4.44224</v>
      </c>
      <c r="CX967">
        <f>ROUND(Y967*Source!I415,9)</f>
        <v>0.35199999999999998</v>
      </c>
      <c r="CY967">
        <f>AB967</f>
        <v>88.67</v>
      </c>
      <c r="CZ967">
        <f>AF967</f>
        <v>83.1</v>
      </c>
      <c r="DA967">
        <f>AJ967</f>
        <v>1</v>
      </c>
      <c r="DB967">
        <f>ROUND(((ROUND(AT967*CZ967,2)*1.25)*1.1),6)</f>
        <v>3.6575000000000002</v>
      </c>
      <c r="DC967">
        <f>ROUND(((ROUND(AT967*AG967,2)*1.25)*1.1),6)</f>
        <v>0.55000000000000004</v>
      </c>
      <c r="DD967" t="s">
        <v>3</v>
      </c>
      <c r="DE967" t="s">
        <v>3</v>
      </c>
      <c r="DF967">
        <f t="shared" si="451"/>
        <v>0</v>
      </c>
      <c r="DG967">
        <f t="shared" si="448"/>
        <v>29.25</v>
      </c>
      <c r="DH967">
        <f t="shared" si="449"/>
        <v>4.4400000000000004</v>
      </c>
      <c r="DI967">
        <f t="shared" si="450"/>
        <v>0</v>
      </c>
      <c r="DJ967">
        <f>DG967</f>
        <v>29.25</v>
      </c>
      <c r="DK967">
        <v>0</v>
      </c>
      <c r="DL967" t="s">
        <v>867</v>
      </c>
      <c r="DM967">
        <v>0</v>
      </c>
      <c r="DN967" t="s">
        <v>861</v>
      </c>
      <c r="DO967">
        <v>12.62</v>
      </c>
    </row>
    <row r="968" spans="1:119" x14ac:dyDescent="0.2">
      <c r="A968">
        <f>ROW(Source!A415)</f>
        <v>415</v>
      </c>
      <c r="B968">
        <v>59204062</v>
      </c>
      <c r="C968">
        <v>60527453</v>
      </c>
      <c r="D968">
        <v>58339814</v>
      </c>
      <c r="E968">
        <v>1</v>
      </c>
      <c r="F968">
        <v>1</v>
      </c>
      <c r="G968">
        <v>1080</v>
      </c>
      <c r="H968">
        <v>2</v>
      </c>
      <c r="I968" t="s">
        <v>874</v>
      </c>
      <c r="J968" t="s">
        <v>875</v>
      </c>
      <c r="K968" t="s">
        <v>876</v>
      </c>
      <c r="L968">
        <v>1368</v>
      </c>
      <c r="N968">
        <v>1011</v>
      </c>
      <c r="O968" t="s">
        <v>865</v>
      </c>
      <c r="P968" t="s">
        <v>865</v>
      </c>
      <c r="Q968">
        <v>1</v>
      </c>
      <c r="W968">
        <v>0</v>
      </c>
      <c r="X968">
        <v>1087580389</v>
      </c>
      <c r="Y968">
        <f>((AT968*1.25)*1.1)</f>
        <v>1.3750000000000001E-3</v>
      </c>
      <c r="AA968">
        <v>0</v>
      </c>
      <c r="AB968">
        <v>191.17</v>
      </c>
      <c r="AC968">
        <v>18.059999999999999</v>
      </c>
      <c r="AD968">
        <v>0</v>
      </c>
      <c r="AE968">
        <v>0</v>
      </c>
      <c r="AF968">
        <v>179.17</v>
      </c>
      <c r="AG968">
        <v>16.93</v>
      </c>
      <c r="AH968">
        <v>0</v>
      </c>
      <c r="AI968">
        <v>1</v>
      </c>
      <c r="AJ968">
        <v>1</v>
      </c>
      <c r="AK968">
        <v>1</v>
      </c>
      <c r="AL968">
        <v>1</v>
      </c>
      <c r="AM968">
        <v>-2</v>
      </c>
      <c r="AN968">
        <v>0</v>
      </c>
      <c r="AO968">
        <v>1</v>
      </c>
      <c r="AP968">
        <v>1</v>
      </c>
      <c r="AQ968">
        <v>0</v>
      </c>
      <c r="AR968">
        <v>0</v>
      </c>
      <c r="AS968" t="s">
        <v>3</v>
      </c>
      <c r="AT968">
        <v>1E-3</v>
      </c>
      <c r="AU968" t="s">
        <v>866</v>
      </c>
      <c r="AV968">
        <v>0</v>
      </c>
      <c r="AW968">
        <v>2</v>
      </c>
      <c r="AX968">
        <v>60527463</v>
      </c>
      <c r="AY968">
        <v>1</v>
      </c>
      <c r="AZ968">
        <v>0</v>
      </c>
      <c r="BA968">
        <v>978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CV968">
        <v>0</v>
      </c>
      <c r="CW968">
        <f>ROUND(Y968*Source!I415*DO968,9)</f>
        <v>0.18623000000000001</v>
      </c>
      <c r="CX968">
        <f>ROUND(Y968*Source!I415,9)</f>
        <v>1.0999999999999999E-2</v>
      </c>
      <c r="CY968">
        <f>AB968</f>
        <v>191.17</v>
      </c>
      <c r="CZ968">
        <f>AF968</f>
        <v>179.17</v>
      </c>
      <c r="DA968">
        <f>AJ968</f>
        <v>1</v>
      </c>
      <c r="DB968">
        <f>ROUND(((ROUND(AT968*CZ968,2)*1.25)*1.1),6)</f>
        <v>0.2475</v>
      </c>
      <c r="DC968">
        <f>ROUND(((ROUND(AT968*AG968,2)*1.25)*1.1),6)</f>
        <v>2.75E-2</v>
      </c>
      <c r="DD968" t="s">
        <v>3</v>
      </c>
      <c r="DE968" t="s">
        <v>3</v>
      </c>
      <c r="DF968">
        <f t="shared" si="451"/>
        <v>0</v>
      </c>
      <c r="DG968">
        <f t="shared" si="448"/>
        <v>1.97</v>
      </c>
      <c r="DH968">
        <f t="shared" si="449"/>
        <v>0.19</v>
      </c>
      <c r="DI968">
        <f t="shared" si="450"/>
        <v>0</v>
      </c>
      <c r="DJ968">
        <f>DG968</f>
        <v>1.97</v>
      </c>
      <c r="DK968">
        <v>0</v>
      </c>
      <c r="DL968" t="s">
        <v>867</v>
      </c>
      <c r="DM968">
        <v>0</v>
      </c>
      <c r="DN968" t="s">
        <v>861</v>
      </c>
      <c r="DO968">
        <v>16.93</v>
      </c>
    </row>
    <row r="969" spans="1:119" x14ac:dyDescent="0.2">
      <c r="A969">
        <f>ROW(Source!A415)</f>
        <v>415</v>
      </c>
      <c r="B969">
        <v>59204062</v>
      </c>
      <c r="C969">
        <v>60527453</v>
      </c>
      <c r="D969">
        <v>58309878</v>
      </c>
      <c r="E969">
        <v>1</v>
      </c>
      <c r="F969">
        <v>1</v>
      </c>
      <c r="G969">
        <v>1080</v>
      </c>
      <c r="H969">
        <v>3</v>
      </c>
      <c r="I969" t="s">
        <v>950</v>
      </c>
      <c r="J969" t="s">
        <v>951</v>
      </c>
      <c r="K969" t="s">
        <v>952</v>
      </c>
      <c r="L969">
        <v>1348</v>
      </c>
      <c r="N969">
        <v>1009</v>
      </c>
      <c r="O969" t="s">
        <v>900</v>
      </c>
      <c r="P969" t="s">
        <v>900</v>
      </c>
      <c r="Q969">
        <v>1000</v>
      </c>
      <c r="W969">
        <v>0</v>
      </c>
      <c r="X969">
        <v>-2039612599</v>
      </c>
      <c r="Y969">
        <f>AT969</f>
        <v>6.9999999999999994E-5</v>
      </c>
      <c r="AA969">
        <v>7185.82</v>
      </c>
      <c r="AB969">
        <v>0</v>
      </c>
      <c r="AC969">
        <v>0</v>
      </c>
      <c r="AD969">
        <v>0</v>
      </c>
      <c r="AE969">
        <v>7185.82</v>
      </c>
      <c r="AF969">
        <v>0</v>
      </c>
      <c r="AG969">
        <v>0</v>
      </c>
      <c r="AH969">
        <v>0</v>
      </c>
      <c r="AI969">
        <v>1</v>
      </c>
      <c r="AJ969">
        <v>1</v>
      </c>
      <c r="AK969">
        <v>1</v>
      </c>
      <c r="AL969">
        <v>1</v>
      </c>
      <c r="AM969">
        <v>-2</v>
      </c>
      <c r="AN969">
        <v>0</v>
      </c>
      <c r="AO969">
        <v>1</v>
      </c>
      <c r="AP969">
        <v>1</v>
      </c>
      <c r="AQ969">
        <v>0</v>
      </c>
      <c r="AR969">
        <v>0</v>
      </c>
      <c r="AS969" t="s">
        <v>3</v>
      </c>
      <c r="AT969">
        <v>6.9999999999999994E-5</v>
      </c>
      <c r="AU969" t="s">
        <v>3</v>
      </c>
      <c r="AV969">
        <v>0</v>
      </c>
      <c r="AW969">
        <v>2</v>
      </c>
      <c r="AX969">
        <v>60527464</v>
      </c>
      <c r="AY969">
        <v>1</v>
      </c>
      <c r="AZ969">
        <v>0</v>
      </c>
      <c r="BA969">
        <v>979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CV969">
        <v>0</v>
      </c>
      <c r="CW969">
        <v>0</v>
      </c>
      <c r="CX969">
        <f>ROUND(Y969*Source!I415,9)</f>
        <v>5.5999999999999995E-4</v>
      </c>
      <c r="CY969">
        <f>AA969</f>
        <v>7185.82</v>
      </c>
      <c r="CZ969">
        <f>AE969</f>
        <v>7185.82</v>
      </c>
      <c r="DA969">
        <f>AI969</f>
        <v>1</v>
      </c>
      <c r="DB969">
        <f>ROUND(ROUND(AT969*CZ969,2),6)</f>
        <v>0.5</v>
      </c>
      <c r="DC969">
        <f>ROUND(ROUND(AT969*AG969,2),6)</f>
        <v>0</v>
      </c>
      <c r="DD969" t="s">
        <v>3</v>
      </c>
      <c r="DE969" t="s">
        <v>3</v>
      </c>
      <c r="DF969">
        <f t="shared" si="451"/>
        <v>4.0199999999999996</v>
      </c>
      <c r="DG969">
        <f t="shared" si="448"/>
        <v>0</v>
      </c>
      <c r="DH969">
        <f t="shared" si="449"/>
        <v>0</v>
      </c>
      <c r="DI969">
        <f t="shared" si="450"/>
        <v>0</v>
      </c>
      <c r="DJ969">
        <f>DF969</f>
        <v>4.0199999999999996</v>
      </c>
      <c r="DK969">
        <v>0</v>
      </c>
      <c r="DL969" t="s">
        <v>3</v>
      </c>
      <c r="DM969">
        <v>0</v>
      </c>
      <c r="DN969" t="s">
        <v>3</v>
      </c>
      <c r="DO969">
        <v>0</v>
      </c>
    </row>
    <row r="970" spans="1:119" x14ac:dyDescent="0.2">
      <c r="A970">
        <f>ROW(Source!A415)</f>
        <v>415</v>
      </c>
      <c r="B970">
        <v>59204062</v>
      </c>
      <c r="C970">
        <v>60527453</v>
      </c>
      <c r="D970">
        <v>58330444</v>
      </c>
      <c r="E970">
        <v>1</v>
      </c>
      <c r="F970">
        <v>1</v>
      </c>
      <c r="G970">
        <v>1080</v>
      </c>
      <c r="H970">
        <v>3</v>
      </c>
      <c r="I970" t="s">
        <v>500</v>
      </c>
      <c r="J970" t="s">
        <v>502</v>
      </c>
      <c r="K970" t="s">
        <v>501</v>
      </c>
      <c r="L970">
        <v>1354</v>
      </c>
      <c r="N970">
        <v>1010</v>
      </c>
      <c r="O970" t="s">
        <v>39</v>
      </c>
      <c r="P970" t="s">
        <v>39</v>
      </c>
      <c r="Q970">
        <v>1</v>
      </c>
      <c r="W970">
        <v>0</v>
      </c>
      <c r="X970">
        <v>1586468601</v>
      </c>
      <c r="Y970">
        <f>AT970</f>
        <v>1</v>
      </c>
      <c r="AA970">
        <v>329.92</v>
      </c>
      <c r="AB970">
        <v>0</v>
      </c>
      <c r="AC970">
        <v>0</v>
      </c>
      <c r="AD970">
        <v>0</v>
      </c>
      <c r="AE970">
        <v>329.92</v>
      </c>
      <c r="AF970">
        <v>0</v>
      </c>
      <c r="AG970">
        <v>0</v>
      </c>
      <c r="AH970">
        <v>0</v>
      </c>
      <c r="AI970">
        <v>1</v>
      </c>
      <c r="AJ970">
        <v>1</v>
      </c>
      <c r="AK970">
        <v>1</v>
      </c>
      <c r="AL970">
        <v>1</v>
      </c>
      <c r="AM970">
        <v>0</v>
      </c>
      <c r="AN970">
        <v>0</v>
      </c>
      <c r="AO970">
        <v>0</v>
      </c>
      <c r="AP970">
        <v>1</v>
      </c>
      <c r="AQ970">
        <v>0</v>
      </c>
      <c r="AR970">
        <v>0</v>
      </c>
      <c r="AS970" t="s">
        <v>3</v>
      </c>
      <c r="AT970">
        <v>1</v>
      </c>
      <c r="AU970" t="s">
        <v>3</v>
      </c>
      <c r="AV970">
        <v>0</v>
      </c>
      <c r="AW970">
        <v>1</v>
      </c>
      <c r="AX970">
        <v>-1</v>
      </c>
      <c r="AY970">
        <v>0</v>
      </c>
      <c r="AZ970">
        <v>0</v>
      </c>
      <c r="BA970" t="s">
        <v>3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CV970">
        <v>0</v>
      </c>
      <c r="CW970">
        <v>0</v>
      </c>
      <c r="CX970">
        <f>ROUND(Y970*Source!I415,9)</f>
        <v>8</v>
      </c>
      <c r="CY970">
        <f>AA970</f>
        <v>329.92</v>
      </c>
      <c r="CZ970">
        <f>AE970</f>
        <v>329.92</v>
      </c>
      <c r="DA970">
        <f>AI970</f>
        <v>1</v>
      </c>
      <c r="DB970">
        <f>ROUND(ROUND(AT970*CZ970,2),6)</f>
        <v>329.92</v>
      </c>
      <c r="DC970">
        <f>ROUND(ROUND(AT970*AG970,2),6)</f>
        <v>0</v>
      </c>
      <c r="DD970" t="s">
        <v>3</v>
      </c>
      <c r="DE970" t="s">
        <v>3</v>
      </c>
      <c r="DF970">
        <f t="shared" si="451"/>
        <v>2639.36</v>
      </c>
      <c r="DG970">
        <f t="shared" si="448"/>
        <v>0</v>
      </c>
      <c r="DH970">
        <f t="shared" si="449"/>
        <v>0</v>
      </c>
      <c r="DI970">
        <f t="shared" si="450"/>
        <v>0</v>
      </c>
      <c r="DJ970">
        <f>DF970</f>
        <v>2639.36</v>
      </c>
      <c r="DK970">
        <v>0</v>
      </c>
      <c r="DL970" t="s">
        <v>3</v>
      </c>
      <c r="DM970">
        <v>0</v>
      </c>
      <c r="DN970" t="s">
        <v>3</v>
      </c>
      <c r="DO970">
        <v>0</v>
      </c>
    </row>
    <row r="971" spans="1:119" x14ac:dyDescent="0.2">
      <c r="A971">
        <f>ROW(Source!A416)</f>
        <v>416</v>
      </c>
      <c r="B971">
        <v>59204059</v>
      </c>
      <c r="C971">
        <v>60527453</v>
      </c>
      <c r="D971">
        <v>58266404</v>
      </c>
      <c r="E971">
        <v>1080</v>
      </c>
      <c r="F971">
        <v>1</v>
      </c>
      <c r="G971">
        <v>1080</v>
      </c>
      <c r="H971">
        <v>1</v>
      </c>
      <c r="I971" t="s">
        <v>859</v>
      </c>
      <c r="J971" t="s">
        <v>3</v>
      </c>
      <c r="K971" t="s">
        <v>860</v>
      </c>
      <c r="L971">
        <v>1191</v>
      </c>
      <c r="N971">
        <v>1013</v>
      </c>
      <c r="O971" t="s">
        <v>861</v>
      </c>
      <c r="P971" t="s">
        <v>861</v>
      </c>
      <c r="Q971">
        <v>1</v>
      </c>
      <c r="W971">
        <v>0</v>
      </c>
      <c r="X971">
        <v>476480486</v>
      </c>
      <c r="Y971">
        <f>((AT971*1.15)*1.1)</f>
        <v>0.94874999999999998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1</v>
      </c>
      <c r="AK971">
        <v>1</v>
      </c>
      <c r="AL971">
        <v>1</v>
      </c>
      <c r="AM971">
        <v>5</v>
      </c>
      <c r="AN971">
        <v>0</v>
      </c>
      <c r="AO971">
        <v>1</v>
      </c>
      <c r="AP971">
        <v>1</v>
      </c>
      <c r="AQ971">
        <v>0</v>
      </c>
      <c r="AR971">
        <v>0</v>
      </c>
      <c r="AS971" t="s">
        <v>3</v>
      </c>
      <c r="AT971">
        <v>0.75</v>
      </c>
      <c r="AU971" t="s">
        <v>26</v>
      </c>
      <c r="AV971">
        <v>1</v>
      </c>
      <c r="AW971">
        <v>2</v>
      </c>
      <c r="AX971">
        <v>60527460</v>
      </c>
      <c r="AY971">
        <v>1</v>
      </c>
      <c r="AZ971">
        <v>0</v>
      </c>
      <c r="BA971">
        <v>981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CU971">
        <f>ROUND(AT971*Source!I416*AH971*AL971,2)</f>
        <v>0</v>
      </c>
      <c r="CV971">
        <f>ROUND(Y971*Source!I416,9)</f>
        <v>7.59</v>
      </c>
      <c r="CW971">
        <v>0</v>
      </c>
      <c r="CX971">
        <f>ROUND(Y971*Source!I416,9)</f>
        <v>7.59</v>
      </c>
      <c r="CY971">
        <f>AD971</f>
        <v>0</v>
      </c>
      <c r="CZ971">
        <f>AH971</f>
        <v>0</v>
      </c>
      <c r="DA971">
        <f>AL971</f>
        <v>1</v>
      </c>
      <c r="DB971">
        <f>ROUND(((ROUND(AT971*CZ971,2)*1.15)*1.1),6)</f>
        <v>0</v>
      </c>
      <c r="DC971">
        <f>ROUND(((ROUND(AT971*AG971,2)*1.15)*1.1),6)</f>
        <v>0</v>
      </c>
      <c r="DD971" t="s">
        <v>3</v>
      </c>
      <c r="DE971" t="s">
        <v>3</v>
      </c>
      <c r="DF971">
        <f t="shared" si="451"/>
        <v>0</v>
      </c>
      <c r="DG971">
        <f t="shared" si="448"/>
        <v>0</v>
      </c>
      <c r="DH971">
        <f t="shared" si="449"/>
        <v>0</v>
      </c>
      <c r="DI971">
        <f t="shared" si="450"/>
        <v>0</v>
      </c>
      <c r="DJ971">
        <f>DI971</f>
        <v>0</v>
      </c>
      <c r="DK971">
        <v>0</v>
      </c>
      <c r="DL971" t="s">
        <v>3</v>
      </c>
      <c r="DM971">
        <v>0</v>
      </c>
      <c r="DN971" t="s">
        <v>3</v>
      </c>
      <c r="DO971">
        <v>0</v>
      </c>
    </row>
    <row r="972" spans="1:119" x14ac:dyDescent="0.2">
      <c r="A972">
        <f>ROW(Source!A416)</f>
        <v>416</v>
      </c>
      <c r="B972">
        <v>59204059</v>
      </c>
      <c r="C972">
        <v>60527453</v>
      </c>
      <c r="D972">
        <v>58340279</v>
      </c>
      <c r="E972">
        <v>1</v>
      </c>
      <c r="F972">
        <v>1</v>
      </c>
      <c r="G972">
        <v>1080</v>
      </c>
      <c r="H972">
        <v>2</v>
      </c>
      <c r="I972" t="s">
        <v>938</v>
      </c>
      <c r="J972" t="s">
        <v>939</v>
      </c>
      <c r="K972" t="s">
        <v>940</v>
      </c>
      <c r="L972">
        <v>1368</v>
      </c>
      <c r="N972">
        <v>1011</v>
      </c>
      <c r="O972" t="s">
        <v>865</v>
      </c>
      <c r="P972" t="s">
        <v>865</v>
      </c>
      <c r="Q972">
        <v>1</v>
      </c>
      <c r="W972">
        <v>0</v>
      </c>
      <c r="X972">
        <v>-2065404138</v>
      </c>
      <c r="Y972">
        <f>((AT972*1.25)*1.1)</f>
        <v>0.33</v>
      </c>
      <c r="AA972">
        <v>0</v>
      </c>
      <c r="AB972">
        <v>87.47</v>
      </c>
      <c r="AC972">
        <v>0</v>
      </c>
      <c r="AD972">
        <v>0</v>
      </c>
      <c r="AE972">
        <v>0</v>
      </c>
      <c r="AF972">
        <v>7.11</v>
      </c>
      <c r="AG972">
        <v>0</v>
      </c>
      <c r="AH972">
        <v>0</v>
      </c>
      <c r="AI972">
        <v>1</v>
      </c>
      <c r="AJ972">
        <v>11.53</v>
      </c>
      <c r="AK972">
        <v>54.99</v>
      </c>
      <c r="AL972">
        <v>1</v>
      </c>
      <c r="AM972">
        <v>2</v>
      </c>
      <c r="AN972">
        <v>0</v>
      </c>
      <c r="AO972">
        <v>1</v>
      </c>
      <c r="AP972">
        <v>1</v>
      </c>
      <c r="AQ972">
        <v>0</v>
      </c>
      <c r="AR972">
        <v>0</v>
      </c>
      <c r="AS972" t="s">
        <v>3</v>
      </c>
      <c r="AT972">
        <v>0.24</v>
      </c>
      <c r="AU972" t="s">
        <v>866</v>
      </c>
      <c r="AV972">
        <v>0</v>
      </c>
      <c r="AW972">
        <v>2</v>
      </c>
      <c r="AX972">
        <v>60527461</v>
      </c>
      <c r="AY972">
        <v>1</v>
      </c>
      <c r="AZ972">
        <v>0</v>
      </c>
      <c r="BA972">
        <v>982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CV972">
        <v>0</v>
      </c>
      <c r="CW972">
        <f>ROUND(Y972*Source!I416*DO972,9)</f>
        <v>0</v>
      </c>
      <c r="CX972">
        <f>ROUND(Y972*Source!I416,9)</f>
        <v>2.64</v>
      </c>
      <c r="CY972">
        <f>AB972</f>
        <v>87.47</v>
      </c>
      <c r="CZ972">
        <f>AF972</f>
        <v>7.11</v>
      </c>
      <c r="DA972">
        <f>AJ972</f>
        <v>11.53</v>
      </c>
      <c r="DB972">
        <f>ROUND(((ROUND(AT972*CZ972,2)*1.25)*1.1),6)</f>
        <v>2.3512499999999998</v>
      </c>
      <c r="DC972">
        <f>ROUND(((ROUND(AT972*AG972,2)*1.25)*1.1),6)</f>
        <v>0</v>
      </c>
      <c r="DD972" t="s">
        <v>3</v>
      </c>
      <c r="DE972" t="s">
        <v>3</v>
      </c>
      <c r="DF972">
        <f t="shared" si="451"/>
        <v>0</v>
      </c>
      <c r="DG972">
        <f>ROUND(ROUND(AF972*AJ972,2)*CX972,2)</f>
        <v>216.43</v>
      </c>
      <c r="DH972">
        <f>ROUND(ROUND(AG972*AK972,2)*CX972,2)</f>
        <v>0</v>
      </c>
      <c r="DI972">
        <f t="shared" si="450"/>
        <v>0</v>
      </c>
      <c r="DJ972">
        <f>DG972</f>
        <v>216.43</v>
      </c>
      <c r="DK972">
        <v>0</v>
      </c>
      <c r="DL972" t="s">
        <v>3</v>
      </c>
      <c r="DM972">
        <v>0</v>
      </c>
      <c r="DN972" t="s">
        <v>3</v>
      </c>
      <c r="DO972">
        <v>0</v>
      </c>
    </row>
    <row r="973" spans="1:119" x14ac:dyDescent="0.2">
      <c r="A973">
        <f>ROW(Source!A416)</f>
        <v>416</v>
      </c>
      <c r="B973">
        <v>59204059</v>
      </c>
      <c r="C973">
        <v>60527453</v>
      </c>
      <c r="D973">
        <v>58340578</v>
      </c>
      <c r="E973">
        <v>1</v>
      </c>
      <c r="F973">
        <v>1</v>
      </c>
      <c r="G973">
        <v>1080</v>
      </c>
      <c r="H973">
        <v>2</v>
      </c>
      <c r="I973" t="s">
        <v>862</v>
      </c>
      <c r="J973" t="s">
        <v>863</v>
      </c>
      <c r="K973" t="s">
        <v>864</v>
      </c>
      <c r="L973">
        <v>1368</v>
      </c>
      <c r="N973">
        <v>1011</v>
      </c>
      <c r="O973" t="s">
        <v>865</v>
      </c>
      <c r="P973" t="s">
        <v>865</v>
      </c>
      <c r="Q973">
        <v>1</v>
      </c>
      <c r="W973">
        <v>0</v>
      </c>
      <c r="X973">
        <v>-1985943078</v>
      </c>
      <c r="Y973">
        <f>((AT973*1.25)*1.1)</f>
        <v>4.4000000000000004E-2</v>
      </c>
      <c r="AA973">
        <v>0</v>
      </c>
      <c r="AB973">
        <v>1445.28</v>
      </c>
      <c r="AC973">
        <v>740.47</v>
      </c>
      <c r="AD973">
        <v>0</v>
      </c>
      <c r="AE973">
        <v>0</v>
      </c>
      <c r="AF973">
        <v>83.1</v>
      </c>
      <c r="AG973">
        <v>12.62</v>
      </c>
      <c r="AH973">
        <v>0</v>
      </c>
      <c r="AI973">
        <v>1</v>
      </c>
      <c r="AJ973">
        <v>16.3</v>
      </c>
      <c r="AK973">
        <v>54.99</v>
      </c>
      <c r="AL973">
        <v>1</v>
      </c>
      <c r="AM973">
        <v>2</v>
      </c>
      <c r="AN973">
        <v>0</v>
      </c>
      <c r="AO973">
        <v>1</v>
      </c>
      <c r="AP973">
        <v>1</v>
      </c>
      <c r="AQ973">
        <v>0</v>
      </c>
      <c r="AR973">
        <v>0</v>
      </c>
      <c r="AS973" t="s">
        <v>3</v>
      </c>
      <c r="AT973">
        <v>3.2000000000000001E-2</v>
      </c>
      <c r="AU973" t="s">
        <v>866</v>
      </c>
      <c r="AV973">
        <v>0</v>
      </c>
      <c r="AW973">
        <v>2</v>
      </c>
      <c r="AX973">
        <v>60527462</v>
      </c>
      <c r="AY973">
        <v>1</v>
      </c>
      <c r="AZ973">
        <v>0</v>
      </c>
      <c r="BA973">
        <v>983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CV973">
        <v>0</v>
      </c>
      <c r="CW973">
        <f>ROUND(Y973*Source!I416*DO973,9)</f>
        <v>4.44224</v>
      </c>
      <c r="CX973">
        <f>ROUND(Y973*Source!I416,9)</f>
        <v>0.35199999999999998</v>
      </c>
      <c r="CY973">
        <f>AB973</f>
        <v>1445.28</v>
      </c>
      <c r="CZ973">
        <f>AF973</f>
        <v>83.1</v>
      </c>
      <c r="DA973">
        <f>AJ973</f>
        <v>16.3</v>
      </c>
      <c r="DB973">
        <f>ROUND(((ROUND(AT973*CZ973,2)*1.25)*1.1),6)</f>
        <v>3.6575000000000002</v>
      </c>
      <c r="DC973">
        <f>ROUND(((ROUND(AT973*AG973,2)*1.25)*1.1),6)</f>
        <v>0.55000000000000004</v>
      </c>
      <c r="DD973" t="s">
        <v>3</v>
      </c>
      <c r="DE973" t="s">
        <v>3</v>
      </c>
      <c r="DF973">
        <f t="shared" si="451"/>
        <v>0</v>
      </c>
      <c r="DG973">
        <f>ROUND(ROUND(AF973*AJ973,2)*CX973,2)</f>
        <v>476.79</v>
      </c>
      <c r="DH973">
        <f>ROUND(ROUND(AG973*AK973,2)*CX973,2)</f>
        <v>244.28</v>
      </c>
      <c r="DI973">
        <f t="shared" si="450"/>
        <v>0</v>
      </c>
      <c r="DJ973">
        <f>DG973</f>
        <v>476.79</v>
      </c>
      <c r="DK973">
        <v>0</v>
      </c>
      <c r="DL973" t="s">
        <v>867</v>
      </c>
      <c r="DM973">
        <v>0</v>
      </c>
      <c r="DN973" t="s">
        <v>861</v>
      </c>
      <c r="DO973">
        <v>12.62</v>
      </c>
    </row>
    <row r="974" spans="1:119" x14ac:dyDescent="0.2">
      <c r="A974">
        <f>ROW(Source!A416)</f>
        <v>416</v>
      </c>
      <c r="B974">
        <v>59204059</v>
      </c>
      <c r="C974">
        <v>60527453</v>
      </c>
      <c r="D974">
        <v>58339814</v>
      </c>
      <c r="E974">
        <v>1</v>
      </c>
      <c r="F974">
        <v>1</v>
      </c>
      <c r="G974">
        <v>1080</v>
      </c>
      <c r="H974">
        <v>2</v>
      </c>
      <c r="I974" t="s">
        <v>874</v>
      </c>
      <c r="J974" t="s">
        <v>875</v>
      </c>
      <c r="K974" t="s">
        <v>876</v>
      </c>
      <c r="L974">
        <v>1368</v>
      </c>
      <c r="N974">
        <v>1011</v>
      </c>
      <c r="O974" t="s">
        <v>865</v>
      </c>
      <c r="P974" t="s">
        <v>865</v>
      </c>
      <c r="Q974">
        <v>1</v>
      </c>
      <c r="W974">
        <v>0</v>
      </c>
      <c r="X974">
        <v>1087580389</v>
      </c>
      <c r="Y974">
        <f>((AT974*1.25)*1.1)</f>
        <v>1.3750000000000001E-3</v>
      </c>
      <c r="AA974">
        <v>0</v>
      </c>
      <c r="AB974">
        <v>2628.65</v>
      </c>
      <c r="AC974">
        <v>993.36</v>
      </c>
      <c r="AD974">
        <v>0</v>
      </c>
      <c r="AE974">
        <v>0</v>
      </c>
      <c r="AF974">
        <v>179.17</v>
      </c>
      <c r="AG974">
        <v>16.93</v>
      </c>
      <c r="AH974">
        <v>0</v>
      </c>
      <c r="AI974">
        <v>1</v>
      </c>
      <c r="AJ974">
        <v>13.75</v>
      </c>
      <c r="AK974">
        <v>54.99</v>
      </c>
      <c r="AL974">
        <v>1</v>
      </c>
      <c r="AM974">
        <v>2</v>
      </c>
      <c r="AN974">
        <v>0</v>
      </c>
      <c r="AO974">
        <v>1</v>
      </c>
      <c r="AP974">
        <v>1</v>
      </c>
      <c r="AQ974">
        <v>0</v>
      </c>
      <c r="AR974">
        <v>0</v>
      </c>
      <c r="AS974" t="s">
        <v>3</v>
      </c>
      <c r="AT974">
        <v>1E-3</v>
      </c>
      <c r="AU974" t="s">
        <v>866</v>
      </c>
      <c r="AV974">
        <v>0</v>
      </c>
      <c r="AW974">
        <v>2</v>
      </c>
      <c r="AX974">
        <v>60527463</v>
      </c>
      <c r="AY974">
        <v>1</v>
      </c>
      <c r="AZ974">
        <v>0</v>
      </c>
      <c r="BA974">
        <v>984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CV974">
        <v>0</v>
      </c>
      <c r="CW974">
        <f>ROUND(Y974*Source!I416*DO974,9)</f>
        <v>0.18623000000000001</v>
      </c>
      <c r="CX974">
        <f>ROUND(Y974*Source!I416,9)</f>
        <v>1.0999999999999999E-2</v>
      </c>
      <c r="CY974">
        <f>AB974</f>
        <v>2628.65</v>
      </c>
      <c r="CZ974">
        <f>AF974</f>
        <v>179.17</v>
      </c>
      <c r="DA974">
        <f>AJ974</f>
        <v>13.75</v>
      </c>
      <c r="DB974">
        <f>ROUND(((ROUND(AT974*CZ974,2)*1.25)*1.1),6)</f>
        <v>0.2475</v>
      </c>
      <c r="DC974">
        <f>ROUND(((ROUND(AT974*AG974,2)*1.25)*1.1),6)</f>
        <v>2.75E-2</v>
      </c>
      <c r="DD974" t="s">
        <v>3</v>
      </c>
      <c r="DE974" t="s">
        <v>3</v>
      </c>
      <c r="DF974">
        <f t="shared" si="451"/>
        <v>0</v>
      </c>
      <c r="DG974">
        <f>ROUND(ROUND(AF974*AJ974,2)*CX974,2)</f>
        <v>27.1</v>
      </c>
      <c r="DH974">
        <f>ROUND(ROUND(AG974*AK974,2)*CX974,2)</f>
        <v>10.24</v>
      </c>
      <c r="DI974">
        <f t="shared" si="450"/>
        <v>0</v>
      </c>
      <c r="DJ974">
        <f>DG974</f>
        <v>27.1</v>
      </c>
      <c r="DK974">
        <v>0</v>
      </c>
      <c r="DL974" t="s">
        <v>867</v>
      </c>
      <c r="DM974">
        <v>0</v>
      </c>
      <c r="DN974" t="s">
        <v>861</v>
      </c>
      <c r="DO974">
        <v>16.93</v>
      </c>
    </row>
    <row r="975" spans="1:119" x14ac:dyDescent="0.2">
      <c r="A975">
        <f>ROW(Source!A416)</f>
        <v>416</v>
      </c>
      <c r="B975">
        <v>59204059</v>
      </c>
      <c r="C975">
        <v>60527453</v>
      </c>
      <c r="D975">
        <v>58309878</v>
      </c>
      <c r="E975">
        <v>1</v>
      </c>
      <c r="F975">
        <v>1</v>
      </c>
      <c r="G975">
        <v>1080</v>
      </c>
      <c r="H975">
        <v>3</v>
      </c>
      <c r="I975" t="s">
        <v>950</v>
      </c>
      <c r="J975" t="s">
        <v>951</v>
      </c>
      <c r="K975" t="s">
        <v>952</v>
      </c>
      <c r="L975">
        <v>1348</v>
      </c>
      <c r="N975">
        <v>1009</v>
      </c>
      <c r="O975" t="s">
        <v>900</v>
      </c>
      <c r="P975" t="s">
        <v>900</v>
      </c>
      <c r="Q975">
        <v>1000</v>
      </c>
      <c r="W975">
        <v>0</v>
      </c>
      <c r="X975">
        <v>-2039612599</v>
      </c>
      <c r="Y975">
        <f>AT975</f>
        <v>6.9999999999999994E-5</v>
      </c>
      <c r="AA975">
        <v>93559.38</v>
      </c>
      <c r="AB975">
        <v>0</v>
      </c>
      <c r="AC975">
        <v>0</v>
      </c>
      <c r="AD975">
        <v>0</v>
      </c>
      <c r="AE975">
        <v>7185.82</v>
      </c>
      <c r="AF975">
        <v>0</v>
      </c>
      <c r="AG975">
        <v>0</v>
      </c>
      <c r="AH975">
        <v>0</v>
      </c>
      <c r="AI975">
        <v>13.02</v>
      </c>
      <c r="AJ975">
        <v>1</v>
      </c>
      <c r="AK975">
        <v>1</v>
      </c>
      <c r="AL975">
        <v>1</v>
      </c>
      <c r="AM975">
        <v>2</v>
      </c>
      <c r="AN975">
        <v>0</v>
      </c>
      <c r="AO975">
        <v>1</v>
      </c>
      <c r="AP975">
        <v>1</v>
      </c>
      <c r="AQ975">
        <v>0</v>
      </c>
      <c r="AR975">
        <v>0</v>
      </c>
      <c r="AS975" t="s">
        <v>3</v>
      </c>
      <c r="AT975">
        <v>6.9999999999999994E-5</v>
      </c>
      <c r="AU975" t="s">
        <v>3</v>
      </c>
      <c r="AV975">
        <v>0</v>
      </c>
      <c r="AW975">
        <v>2</v>
      </c>
      <c r="AX975">
        <v>60527464</v>
      </c>
      <c r="AY975">
        <v>1</v>
      </c>
      <c r="AZ975">
        <v>0</v>
      </c>
      <c r="BA975">
        <v>985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CV975">
        <v>0</v>
      </c>
      <c r="CW975">
        <v>0</v>
      </c>
      <c r="CX975">
        <f>ROUND(Y975*Source!I416,9)</f>
        <v>5.5999999999999995E-4</v>
      </c>
      <c r="CY975">
        <f>AA975</f>
        <v>93559.38</v>
      </c>
      <c r="CZ975">
        <f>AE975</f>
        <v>7185.82</v>
      </c>
      <c r="DA975">
        <f>AI975</f>
        <v>13.02</v>
      </c>
      <c r="DB975">
        <f>ROUND(ROUND(AT975*CZ975,2),6)</f>
        <v>0.5</v>
      </c>
      <c r="DC975">
        <f>ROUND(ROUND(AT975*AG975,2),6)</f>
        <v>0</v>
      </c>
      <c r="DD975" t="s">
        <v>3</v>
      </c>
      <c r="DE975" t="s">
        <v>3</v>
      </c>
      <c r="DF975">
        <f>ROUND(ROUND(AE975*AI975,2)*CX975,2)</f>
        <v>52.39</v>
      </c>
      <c r="DG975">
        <f t="shared" ref="DG975:DG992" si="452">ROUND(ROUND(AF975,2)*CX975,2)</f>
        <v>0</v>
      </c>
      <c r="DH975">
        <f t="shared" ref="DH975:DH992" si="453">ROUND(ROUND(AG975,2)*CX975,2)</f>
        <v>0</v>
      </c>
      <c r="DI975">
        <f t="shared" si="450"/>
        <v>0</v>
      </c>
      <c r="DJ975">
        <f>DF975</f>
        <v>52.39</v>
      </c>
      <c r="DK975">
        <v>0</v>
      </c>
      <c r="DL975" t="s">
        <v>3</v>
      </c>
      <c r="DM975">
        <v>0</v>
      </c>
      <c r="DN975" t="s">
        <v>3</v>
      </c>
      <c r="DO975">
        <v>0</v>
      </c>
    </row>
    <row r="976" spans="1:119" x14ac:dyDescent="0.2">
      <c r="A976">
        <f>ROW(Source!A416)</f>
        <v>416</v>
      </c>
      <c r="B976">
        <v>59204059</v>
      </c>
      <c r="C976">
        <v>60527453</v>
      </c>
      <c r="D976">
        <v>58330444</v>
      </c>
      <c r="E976">
        <v>1</v>
      </c>
      <c r="F976">
        <v>1</v>
      </c>
      <c r="G976">
        <v>1080</v>
      </c>
      <c r="H976">
        <v>3</v>
      </c>
      <c r="I976" t="s">
        <v>500</v>
      </c>
      <c r="J976" t="s">
        <v>502</v>
      </c>
      <c r="K976" t="s">
        <v>501</v>
      </c>
      <c r="L976">
        <v>1354</v>
      </c>
      <c r="N976">
        <v>1010</v>
      </c>
      <c r="O976" t="s">
        <v>39</v>
      </c>
      <c r="P976" t="s">
        <v>39</v>
      </c>
      <c r="Q976">
        <v>1</v>
      </c>
      <c r="W976">
        <v>0</v>
      </c>
      <c r="X976">
        <v>1586468601</v>
      </c>
      <c r="Y976">
        <f>AT976</f>
        <v>1</v>
      </c>
      <c r="AA976">
        <v>379.41</v>
      </c>
      <c r="AB976">
        <v>0</v>
      </c>
      <c r="AC976">
        <v>0</v>
      </c>
      <c r="AD976">
        <v>0</v>
      </c>
      <c r="AE976">
        <v>329.92</v>
      </c>
      <c r="AF976">
        <v>0</v>
      </c>
      <c r="AG976">
        <v>0</v>
      </c>
      <c r="AH976">
        <v>0</v>
      </c>
      <c r="AI976">
        <v>1.1499999999999999</v>
      </c>
      <c r="AJ976">
        <v>1</v>
      </c>
      <c r="AK976">
        <v>1</v>
      </c>
      <c r="AL976">
        <v>1</v>
      </c>
      <c r="AM976">
        <v>0</v>
      </c>
      <c r="AN976">
        <v>0</v>
      </c>
      <c r="AO976">
        <v>0</v>
      </c>
      <c r="AP976">
        <v>1</v>
      </c>
      <c r="AQ976">
        <v>0</v>
      </c>
      <c r="AR976">
        <v>0</v>
      </c>
      <c r="AS976" t="s">
        <v>3</v>
      </c>
      <c r="AT976">
        <v>1</v>
      </c>
      <c r="AU976" t="s">
        <v>3</v>
      </c>
      <c r="AV976">
        <v>0</v>
      </c>
      <c r="AW976">
        <v>1</v>
      </c>
      <c r="AX976">
        <v>-1</v>
      </c>
      <c r="AY976">
        <v>0</v>
      </c>
      <c r="AZ976">
        <v>0</v>
      </c>
      <c r="BA976" t="s">
        <v>3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CV976">
        <v>0</v>
      </c>
      <c r="CW976">
        <v>0</v>
      </c>
      <c r="CX976">
        <f>ROUND(Y976*Source!I416,9)</f>
        <v>8</v>
      </c>
      <c r="CY976">
        <f>AA976</f>
        <v>379.41</v>
      </c>
      <c r="CZ976">
        <f>AE976</f>
        <v>329.92</v>
      </c>
      <c r="DA976">
        <f>AI976</f>
        <v>1.1499999999999999</v>
      </c>
      <c r="DB976">
        <f>ROUND(ROUND(AT976*CZ976,2),6)</f>
        <v>329.92</v>
      </c>
      <c r="DC976">
        <f>ROUND(ROUND(AT976*AG976,2),6)</f>
        <v>0</v>
      </c>
      <c r="DD976" t="s">
        <v>3</v>
      </c>
      <c r="DE976" t="s">
        <v>3</v>
      </c>
      <c r="DF976">
        <f>ROUND(ROUND(AE976*AI976,2)*CX976,2)</f>
        <v>3035.28</v>
      </c>
      <c r="DG976">
        <f t="shared" si="452"/>
        <v>0</v>
      </c>
      <c r="DH976">
        <f t="shared" si="453"/>
        <v>0</v>
      </c>
      <c r="DI976">
        <f t="shared" si="450"/>
        <v>0</v>
      </c>
      <c r="DJ976">
        <f>DF976</f>
        <v>3035.28</v>
      </c>
      <c r="DK976">
        <v>0</v>
      </c>
      <c r="DL976" t="s">
        <v>3</v>
      </c>
      <c r="DM976">
        <v>0</v>
      </c>
      <c r="DN976" t="s">
        <v>3</v>
      </c>
      <c r="DO976">
        <v>0</v>
      </c>
    </row>
    <row r="977" spans="1:119" x14ac:dyDescent="0.2">
      <c r="A977">
        <f>ROW(Source!A419)</f>
        <v>419</v>
      </c>
      <c r="B977">
        <v>59204062</v>
      </c>
      <c r="C977">
        <v>60527467</v>
      </c>
      <c r="D977">
        <v>58266404</v>
      </c>
      <c r="E977">
        <v>1080</v>
      </c>
      <c r="F977">
        <v>1</v>
      </c>
      <c r="G977">
        <v>1080</v>
      </c>
      <c r="H977">
        <v>1</v>
      </c>
      <c r="I977" t="s">
        <v>859</v>
      </c>
      <c r="J977" t="s">
        <v>3</v>
      </c>
      <c r="K977" t="s">
        <v>860</v>
      </c>
      <c r="L977">
        <v>1191</v>
      </c>
      <c r="N977">
        <v>1013</v>
      </c>
      <c r="O977" t="s">
        <v>861</v>
      </c>
      <c r="P977" t="s">
        <v>861</v>
      </c>
      <c r="Q977">
        <v>1</v>
      </c>
      <c r="W977">
        <v>0</v>
      </c>
      <c r="X977">
        <v>476480486</v>
      </c>
      <c r="Y977">
        <f>(AT977*1.1)</f>
        <v>0.33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1</v>
      </c>
      <c r="AK977">
        <v>1</v>
      </c>
      <c r="AL977">
        <v>1</v>
      </c>
      <c r="AM977">
        <v>-2</v>
      </c>
      <c r="AN977">
        <v>0</v>
      </c>
      <c r="AO977">
        <v>1</v>
      </c>
      <c r="AP977">
        <v>1</v>
      </c>
      <c r="AQ977">
        <v>0</v>
      </c>
      <c r="AR977">
        <v>0</v>
      </c>
      <c r="AS977" t="s">
        <v>3</v>
      </c>
      <c r="AT977">
        <v>0.3</v>
      </c>
      <c r="AU977" t="s">
        <v>266</v>
      </c>
      <c r="AV977">
        <v>1</v>
      </c>
      <c r="AW977">
        <v>2</v>
      </c>
      <c r="AX977">
        <v>60527472</v>
      </c>
      <c r="AY977">
        <v>1</v>
      </c>
      <c r="AZ977">
        <v>0</v>
      </c>
      <c r="BA977">
        <v>987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CU977">
        <f>ROUND(AT977*Source!I419*AH977*AL977,2)</f>
        <v>0</v>
      </c>
      <c r="CV977">
        <f>ROUND(Y977*Source!I419,9)</f>
        <v>2.64</v>
      </c>
      <c r="CW977">
        <v>0</v>
      </c>
      <c r="CX977">
        <f>ROUND(Y977*Source!I419,9)</f>
        <v>2.64</v>
      </c>
      <c r="CY977">
        <f>AD977</f>
        <v>0</v>
      </c>
      <c r="CZ977">
        <f>AH977</f>
        <v>0</v>
      </c>
      <c r="DA977">
        <f>AL977</f>
        <v>1</v>
      </c>
      <c r="DB977">
        <f>ROUND((ROUND(AT977*CZ977,2)*1.1),6)</f>
        <v>0</v>
      </c>
      <c r="DC977">
        <f>ROUND((ROUND(AT977*AG977,2)*1.1),6)</f>
        <v>0</v>
      </c>
      <c r="DD977" t="s">
        <v>3</v>
      </c>
      <c r="DE977" t="s">
        <v>3</v>
      </c>
      <c r="DF977">
        <f>ROUND(ROUND(AE977,2)*CX977,2)</f>
        <v>0</v>
      </c>
      <c r="DG977">
        <f t="shared" si="452"/>
        <v>0</v>
      </c>
      <c r="DH977">
        <f t="shared" si="453"/>
        <v>0</v>
      </c>
      <c r="DI977">
        <f t="shared" si="450"/>
        <v>0</v>
      </c>
      <c r="DJ977">
        <f>DI977</f>
        <v>0</v>
      </c>
      <c r="DK977">
        <v>0</v>
      </c>
      <c r="DL977" t="s">
        <v>3</v>
      </c>
      <c r="DM977">
        <v>0</v>
      </c>
      <c r="DN977" t="s">
        <v>3</v>
      </c>
      <c r="DO977">
        <v>0</v>
      </c>
    </row>
    <row r="978" spans="1:119" x14ac:dyDescent="0.2">
      <c r="A978">
        <f>ROW(Source!A419)</f>
        <v>419</v>
      </c>
      <c r="B978">
        <v>59204062</v>
      </c>
      <c r="C978">
        <v>60527467</v>
      </c>
      <c r="D978">
        <v>58330407</v>
      </c>
      <c r="E978">
        <v>1</v>
      </c>
      <c r="F978">
        <v>1</v>
      </c>
      <c r="G978">
        <v>1080</v>
      </c>
      <c r="H978">
        <v>3</v>
      </c>
      <c r="I978" t="s">
        <v>947</v>
      </c>
      <c r="J978" t="s">
        <v>948</v>
      </c>
      <c r="K978" t="s">
        <v>949</v>
      </c>
      <c r="L978">
        <v>1346</v>
      </c>
      <c r="N978">
        <v>1009</v>
      </c>
      <c r="O978" t="s">
        <v>880</v>
      </c>
      <c r="P978" t="s">
        <v>880</v>
      </c>
      <c r="Q978">
        <v>1</v>
      </c>
      <c r="W978">
        <v>0</v>
      </c>
      <c r="X978">
        <v>883542614</v>
      </c>
      <c r="Y978">
        <f>(AT978*1)</f>
        <v>4.2000000000000003E-2</v>
      </c>
      <c r="AA978">
        <v>19.28</v>
      </c>
      <c r="AB978">
        <v>0</v>
      </c>
      <c r="AC978">
        <v>0</v>
      </c>
      <c r="AD978">
        <v>0</v>
      </c>
      <c r="AE978">
        <v>19.28</v>
      </c>
      <c r="AF978">
        <v>0</v>
      </c>
      <c r="AG978">
        <v>0</v>
      </c>
      <c r="AH978">
        <v>0</v>
      </c>
      <c r="AI978">
        <v>1</v>
      </c>
      <c r="AJ978">
        <v>1</v>
      </c>
      <c r="AK978">
        <v>1</v>
      </c>
      <c r="AL978">
        <v>1</v>
      </c>
      <c r="AM978">
        <v>-2</v>
      </c>
      <c r="AN978">
        <v>0</v>
      </c>
      <c r="AO978">
        <v>1</v>
      </c>
      <c r="AP978">
        <v>1</v>
      </c>
      <c r="AQ978">
        <v>0</v>
      </c>
      <c r="AR978">
        <v>0</v>
      </c>
      <c r="AS978" t="s">
        <v>3</v>
      </c>
      <c r="AT978">
        <v>4.2000000000000003E-2</v>
      </c>
      <c r="AU978" t="s">
        <v>140</v>
      </c>
      <c r="AV978">
        <v>0</v>
      </c>
      <c r="AW978">
        <v>2</v>
      </c>
      <c r="AX978">
        <v>60527473</v>
      </c>
      <c r="AY978">
        <v>1</v>
      </c>
      <c r="AZ978">
        <v>0</v>
      </c>
      <c r="BA978">
        <v>988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CV978">
        <v>0</v>
      </c>
      <c r="CW978">
        <v>0</v>
      </c>
      <c r="CX978">
        <f>ROUND(Y978*Source!I419,9)</f>
        <v>0.33600000000000002</v>
      </c>
      <c r="CY978">
        <f>AA978</f>
        <v>19.28</v>
      </c>
      <c r="CZ978">
        <f>AE978</f>
        <v>19.28</v>
      </c>
      <c r="DA978">
        <f>AI978</f>
        <v>1</v>
      </c>
      <c r="DB978">
        <f>ROUND((ROUND(AT978*CZ978,2)*1),6)</f>
        <v>0.81</v>
      </c>
      <c r="DC978">
        <f>ROUND((ROUND(AT978*AG978,2)*1),6)</f>
        <v>0</v>
      </c>
      <c r="DD978" t="s">
        <v>3</v>
      </c>
      <c r="DE978" t="s">
        <v>3</v>
      </c>
      <c r="DF978">
        <f>ROUND(ROUND(AE978,2)*CX978,2)</f>
        <v>6.48</v>
      </c>
      <c r="DG978">
        <f t="shared" si="452"/>
        <v>0</v>
      </c>
      <c r="DH978">
        <f t="shared" si="453"/>
        <v>0</v>
      </c>
      <c r="DI978">
        <f t="shared" si="450"/>
        <v>0</v>
      </c>
      <c r="DJ978">
        <f>DF978</f>
        <v>6.48</v>
      </c>
      <c r="DK978">
        <v>0</v>
      </c>
      <c r="DL978" t="s">
        <v>3</v>
      </c>
      <c r="DM978">
        <v>0</v>
      </c>
      <c r="DN978" t="s">
        <v>3</v>
      </c>
      <c r="DO978">
        <v>0</v>
      </c>
    </row>
    <row r="979" spans="1:119" x14ac:dyDescent="0.2">
      <c r="A979">
        <f>ROW(Source!A419)</f>
        <v>419</v>
      </c>
      <c r="B979">
        <v>59204062</v>
      </c>
      <c r="C979">
        <v>60527467</v>
      </c>
      <c r="D979">
        <v>58271406</v>
      </c>
      <c r="E979">
        <v>1080</v>
      </c>
      <c r="F979">
        <v>1</v>
      </c>
      <c r="G979">
        <v>1080</v>
      </c>
      <c r="H979">
        <v>3</v>
      </c>
      <c r="I979" t="s">
        <v>953</v>
      </c>
      <c r="J979" t="s">
        <v>3</v>
      </c>
      <c r="K979" t="s">
        <v>954</v>
      </c>
      <c r="L979">
        <v>1348</v>
      </c>
      <c r="N979">
        <v>1009</v>
      </c>
      <c r="O979" t="s">
        <v>900</v>
      </c>
      <c r="P979" t="s">
        <v>900</v>
      </c>
      <c r="Q979">
        <v>1000</v>
      </c>
      <c r="W979">
        <v>0</v>
      </c>
      <c r="X979">
        <v>-783086922</v>
      </c>
      <c r="Y979">
        <f>(AT979*1)</f>
        <v>1.5E-3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1</v>
      </c>
      <c r="AK979">
        <v>1</v>
      </c>
      <c r="AL979">
        <v>1</v>
      </c>
      <c r="AM979">
        <v>-2</v>
      </c>
      <c r="AN979">
        <v>0</v>
      </c>
      <c r="AO979">
        <v>1</v>
      </c>
      <c r="AP979">
        <v>1</v>
      </c>
      <c r="AQ979">
        <v>0</v>
      </c>
      <c r="AR979">
        <v>0</v>
      </c>
      <c r="AS979" t="s">
        <v>3</v>
      </c>
      <c r="AT979">
        <v>1.5E-3</v>
      </c>
      <c r="AU979" t="s">
        <v>140</v>
      </c>
      <c r="AV979">
        <v>0</v>
      </c>
      <c r="AW979">
        <v>2</v>
      </c>
      <c r="AX979">
        <v>60527475</v>
      </c>
      <c r="AY979">
        <v>1</v>
      </c>
      <c r="AZ979">
        <v>0</v>
      </c>
      <c r="BA979">
        <v>990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CV979">
        <v>0</v>
      </c>
      <c r="CW979">
        <v>0</v>
      </c>
      <c r="CX979">
        <f>ROUND(Y979*Source!I419,9)</f>
        <v>1.2E-2</v>
      </c>
      <c r="CY979">
        <f>AA979</f>
        <v>0</v>
      </c>
      <c r="CZ979">
        <f>AE979</f>
        <v>0</v>
      </c>
      <c r="DA979">
        <f>AI979</f>
        <v>1</v>
      </c>
      <c r="DB979">
        <f>ROUND((ROUND(AT979*CZ979,2)*1),6)</f>
        <v>0</v>
      </c>
      <c r="DC979">
        <f>ROUND((ROUND(AT979*AG979,2)*1),6)</f>
        <v>0</v>
      </c>
      <c r="DD979" t="s">
        <v>3</v>
      </c>
      <c r="DE979" t="s">
        <v>3</v>
      </c>
      <c r="DF979">
        <f>ROUND(ROUND(AE979,2)*CX979,2)</f>
        <v>0</v>
      </c>
      <c r="DG979">
        <f t="shared" si="452"/>
        <v>0</v>
      </c>
      <c r="DH979">
        <f t="shared" si="453"/>
        <v>0</v>
      </c>
      <c r="DI979">
        <f t="shared" si="450"/>
        <v>0</v>
      </c>
      <c r="DJ979">
        <f>DF979</f>
        <v>0</v>
      </c>
      <c r="DK979">
        <v>0</v>
      </c>
      <c r="DL979" t="s">
        <v>3</v>
      </c>
      <c r="DM979">
        <v>0</v>
      </c>
      <c r="DN979" t="s">
        <v>3</v>
      </c>
      <c r="DO979">
        <v>0</v>
      </c>
    </row>
    <row r="980" spans="1:119" x14ac:dyDescent="0.2">
      <c r="A980">
        <f>ROW(Source!A419)</f>
        <v>419</v>
      </c>
      <c r="B980">
        <v>59204062</v>
      </c>
      <c r="C980">
        <v>60527467</v>
      </c>
      <c r="D980">
        <v>0</v>
      </c>
      <c r="E980">
        <v>1080</v>
      </c>
      <c r="F980">
        <v>1</v>
      </c>
      <c r="G980">
        <v>1080</v>
      </c>
      <c r="H980">
        <v>3</v>
      </c>
      <c r="I980" t="s">
        <v>505</v>
      </c>
      <c r="J980" t="s">
        <v>3</v>
      </c>
      <c r="K980" t="s">
        <v>506</v>
      </c>
      <c r="L980">
        <v>1354</v>
      </c>
      <c r="N980">
        <v>1010</v>
      </c>
      <c r="O980" t="s">
        <v>39</v>
      </c>
      <c r="P980" t="s">
        <v>39</v>
      </c>
      <c r="Q980">
        <v>1</v>
      </c>
      <c r="W980">
        <v>0</v>
      </c>
      <c r="X980">
        <v>-1103013517</v>
      </c>
      <c r="Y980">
        <f>AT980</f>
        <v>1</v>
      </c>
      <c r="AA980">
        <v>205.62</v>
      </c>
      <c r="AB980">
        <v>0</v>
      </c>
      <c r="AC980">
        <v>0</v>
      </c>
      <c r="AD980">
        <v>0</v>
      </c>
      <c r="AE980">
        <v>205.62</v>
      </c>
      <c r="AF980">
        <v>0</v>
      </c>
      <c r="AG980">
        <v>0</v>
      </c>
      <c r="AH980">
        <v>0</v>
      </c>
      <c r="AI980">
        <v>1</v>
      </c>
      <c r="AJ980">
        <v>1</v>
      </c>
      <c r="AK980">
        <v>1</v>
      </c>
      <c r="AL980">
        <v>1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 t="s">
        <v>3</v>
      </c>
      <c r="AT980">
        <v>1</v>
      </c>
      <c r="AU980" t="s">
        <v>3</v>
      </c>
      <c r="AV980">
        <v>0</v>
      </c>
      <c r="AW980">
        <v>1</v>
      </c>
      <c r="AX980">
        <v>-1</v>
      </c>
      <c r="AY980">
        <v>0</v>
      </c>
      <c r="AZ980">
        <v>0</v>
      </c>
      <c r="BA980" t="s">
        <v>3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CV980">
        <v>0</v>
      </c>
      <c r="CW980">
        <v>0</v>
      </c>
      <c r="CX980">
        <f>ROUND(Y980*Source!I419,9)</f>
        <v>8</v>
      </c>
      <c r="CY980">
        <f>AA980</f>
        <v>205.62</v>
      </c>
      <c r="CZ980">
        <f>AE980</f>
        <v>205.62</v>
      </c>
      <c r="DA980">
        <f>AI980</f>
        <v>1</v>
      </c>
      <c r="DB980">
        <f>ROUND(ROUND(AT980*CZ980,2),6)</f>
        <v>205.62</v>
      </c>
      <c r="DC980">
        <f>ROUND(ROUND(AT980*AG980,2),6)</f>
        <v>0</v>
      </c>
      <c r="DD980" t="s">
        <v>3</v>
      </c>
      <c r="DE980" t="s">
        <v>3</v>
      </c>
      <c r="DF980">
        <f>ROUND(ROUND(AE980,2)*CX980,2)</f>
        <v>1644.96</v>
      </c>
      <c r="DG980">
        <f t="shared" si="452"/>
        <v>0</v>
      </c>
      <c r="DH980">
        <f t="shared" si="453"/>
        <v>0</v>
      </c>
      <c r="DI980">
        <f t="shared" si="450"/>
        <v>0</v>
      </c>
      <c r="DJ980">
        <f>DF980</f>
        <v>1644.96</v>
      </c>
      <c r="DK980">
        <v>0</v>
      </c>
      <c r="DL980" t="s">
        <v>3</v>
      </c>
      <c r="DM980">
        <v>0</v>
      </c>
      <c r="DN980" t="s">
        <v>3</v>
      </c>
      <c r="DO980">
        <v>0</v>
      </c>
    </row>
    <row r="981" spans="1:119" x14ac:dyDescent="0.2">
      <c r="A981">
        <f>ROW(Source!A420)</f>
        <v>420</v>
      </c>
      <c r="B981">
        <v>59204059</v>
      </c>
      <c r="C981">
        <v>60527467</v>
      </c>
      <c r="D981">
        <v>58266404</v>
      </c>
      <c r="E981">
        <v>1080</v>
      </c>
      <c r="F981">
        <v>1</v>
      </c>
      <c r="G981">
        <v>1080</v>
      </c>
      <c r="H981">
        <v>1</v>
      </c>
      <c r="I981" t="s">
        <v>859</v>
      </c>
      <c r="J981" t="s">
        <v>3</v>
      </c>
      <c r="K981" t="s">
        <v>860</v>
      </c>
      <c r="L981">
        <v>1191</v>
      </c>
      <c r="N981">
        <v>1013</v>
      </c>
      <c r="O981" t="s">
        <v>861</v>
      </c>
      <c r="P981" t="s">
        <v>861</v>
      </c>
      <c r="Q981">
        <v>1</v>
      </c>
      <c r="W981">
        <v>0</v>
      </c>
      <c r="X981">
        <v>476480486</v>
      </c>
      <c r="Y981">
        <f>(AT981*1.1)</f>
        <v>0.33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1</v>
      </c>
      <c r="AJ981">
        <v>1</v>
      </c>
      <c r="AK981">
        <v>1</v>
      </c>
      <c r="AL981">
        <v>1</v>
      </c>
      <c r="AM981">
        <v>5</v>
      </c>
      <c r="AN981">
        <v>0</v>
      </c>
      <c r="AO981">
        <v>1</v>
      </c>
      <c r="AP981">
        <v>1</v>
      </c>
      <c r="AQ981">
        <v>0</v>
      </c>
      <c r="AR981">
        <v>0</v>
      </c>
      <c r="AS981" t="s">
        <v>3</v>
      </c>
      <c r="AT981">
        <v>0.3</v>
      </c>
      <c r="AU981" t="s">
        <v>266</v>
      </c>
      <c r="AV981">
        <v>1</v>
      </c>
      <c r="AW981">
        <v>2</v>
      </c>
      <c r="AX981">
        <v>60527472</v>
      </c>
      <c r="AY981">
        <v>1</v>
      </c>
      <c r="AZ981">
        <v>0</v>
      </c>
      <c r="BA981">
        <v>991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CU981">
        <f>ROUND(AT981*Source!I420*AH981*AL981,2)</f>
        <v>0</v>
      </c>
      <c r="CV981">
        <f>ROUND(Y981*Source!I420,9)</f>
        <v>2.64</v>
      </c>
      <c r="CW981">
        <v>0</v>
      </c>
      <c r="CX981">
        <f>ROUND(Y981*Source!I420,9)</f>
        <v>2.64</v>
      </c>
      <c r="CY981">
        <f>AD981</f>
        <v>0</v>
      </c>
      <c r="CZ981">
        <f>AH981</f>
        <v>0</v>
      </c>
      <c r="DA981">
        <f>AL981</f>
        <v>1</v>
      </c>
      <c r="DB981">
        <f>ROUND((ROUND(AT981*CZ981,2)*1.1),6)</f>
        <v>0</v>
      </c>
      <c r="DC981">
        <f>ROUND((ROUND(AT981*AG981,2)*1.1),6)</f>
        <v>0</v>
      </c>
      <c r="DD981" t="s">
        <v>3</v>
      </c>
      <c r="DE981" t="s">
        <v>3</v>
      </c>
      <c r="DF981">
        <f>ROUND(ROUND(AE981,2)*CX981,2)</f>
        <v>0</v>
      </c>
      <c r="DG981">
        <f t="shared" si="452"/>
        <v>0</v>
      </c>
      <c r="DH981">
        <f t="shared" si="453"/>
        <v>0</v>
      </c>
      <c r="DI981">
        <f t="shared" si="450"/>
        <v>0</v>
      </c>
      <c r="DJ981">
        <f>DI981</f>
        <v>0</v>
      </c>
      <c r="DK981">
        <v>0</v>
      </c>
      <c r="DL981" t="s">
        <v>3</v>
      </c>
      <c r="DM981">
        <v>0</v>
      </c>
      <c r="DN981" t="s">
        <v>3</v>
      </c>
      <c r="DO981">
        <v>0</v>
      </c>
    </row>
    <row r="982" spans="1:119" x14ac:dyDescent="0.2">
      <c r="A982">
        <f>ROW(Source!A420)</f>
        <v>420</v>
      </c>
      <c r="B982">
        <v>59204059</v>
      </c>
      <c r="C982">
        <v>60527467</v>
      </c>
      <c r="D982">
        <v>58330407</v>
      </c>
      <c r="E982">
        <v>1</v>
      </c>
      <c r="F982">
        <v>1</v>
      </c>
      <c r="G982">
        <v>1080</v>
      </c>
      <c r="H982">
        <v>3</v>
      </c>
      <c r="I982" t="s">
        <v>947</v>
      </c>
      <c r="J982" t="s">
        <v>948</v>
      </c>
      <c r="K982" t="s">
        <v>949</v>
      </c>
      <c r="L982">
        <v>1346</v>
      </c>
      <c r="N982">
        <v>1009</v>
      </c>
      <c r="O982" t="s">
        <v>880</v>
      </c>
      <c r="P982" t="s">
        <v>880</v>
      </c>
      <c r="Q982">
        <v>1</v>
      </c>
      <c r="W982">
        <v>0</v>
      </c>
      <c r="X982">
        <v>883542614</v>
      </c>
      <c r="Y982">
        <f>(AT982*1)</f>
        <v>4.2000000000000003E-2</v>
      </c>
      <c r="AA982">
        <v>169.66</v>
      </c>
      <c r="AB982">
        <v>0</v>
      </c>
      <c r="AC982">
        <v>0</v>
      </c>
      <c r="AD982">
        <v>0</v>
      </c>
      <c r="AE982">
        <v>19.28</v>
      </c>
      <c r="AF982">
        <v>0</v>
      </c>
      <c r="AG982">
        <v>0</v>
      </c>
      <c r="AH982">
        <v>0</v>
      </c>
      <c r="AI982">
        <v>8.8000000000000007</v>
      </c>
      <c r="AJ982">
        <v>1</v>
      </c>
      <c r="AK982">
        <v>1</v>
      </c>
      <c r="AL982">
        <v>1</v>
      </c>
      <c r="AM982">
        <v>2</v>
      </c>
      <c r="AN982">
        <v>0</v>
      </c>
      <c r="AO982">
        <v>1</v>
      </c>
      <c r="AP982">
        <v>1</v>
      </c>
      <c r="AQ982">
        <v>0</v>
      </c>
      <c r="AR982">
        <v>0</v>
      </c>
      <c r="AS982" t="s">
        <v>3</v>
      </c>
      <c r="AT982">
        <v>4.2000000000000003E-2</v>
      </c>
      <c r="AU982" t="s">
        <v>140</v>
      </c>
      <c r="AV982">
        <v>0</v>
      </c>
      <c r="AW982">
        <v>2</v>
      </c>
      <c r="AX982">
        <v>60527473</v>
      </c>
      <c r="AY982">
        <v>1</v>
      </c>
      <c r="AZ982">
        <v>0</v>
      </c>
      <c r="BA982">
        <v>992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CV982">
        <v>0</v>
      </c>
      <c r="CW982">
        <v>0</v>
      </c>
      <c r="CX982">
        <f>ROUND(Y982*Source!I420,9)</f>
        <v>0.33600000000000002</v>
      </c>
      <c r="CY982">
        <f>AA982</f>
        <v>169.66</v>
      </c>
      <c r="CZ982">
        <f>AE982</f>
        <v>19.28</v>
      </c>
      <c r="DA982">
        <f>AI982</f>
        <v>8.8000000000000007</v>
      </c>
      <c r="DB982">
        <f>ROUND((ROUND(AT982*CZ982,2)*1),6)</f>
        <v>0.81</v>
      </c>
      <c r="DC982">
        <f>ROUND((ROUND(AT982*AG982,2)*1),6)</f>
        <v>0</v>
      </c>
      <c r="DD982" t="s">
        <v>3</v>
      </c>
      <c r="DE982" t="s">
        <v>3</v>
      </c>
      <c r="DF982">
        <f>ROUND(ROUND(AE982*AI982,2)*CX982,2)</f>
        <v>57.01</v>
      </c>
      <c r="DG982">
        <f t="shared" si="452"/>
        <v>0</v>
      </c>
      <c r="DH982">
        <f t="shared" si="453"/>
        <v>0</v>
      </c>
      <c r="DI982">
        <f t="shared" si="450"/>
        <v>0</v>
      </c>
      <c r="DJ982">
        <f>DF982</f>
        <v>57.01</v>
      </c>
      <c r="DK982">
        <v>0</v>
      </c>
      <c r="DL982" t="s">
        <v>3</v>
      </c>
      <c r="DM982">
        <v>0</v>
      </c>
      <c r="DN982" t="s">
        <v>3</v>
      </c>
      <c r="DO982">
        <v>0</v>
      </c>
    </row>
    <row r="983" spans="1:119" x14ac:dyDescent="0.2">
      <c r="A983">
        <f>ROW(Source!A420)</f>
        <v>420</v>
      </c>
      <c r="B983">
        <v>59204059</v>
      </c>
      <c r="C983">
        <v>60527467</v>
      </c>
      <c r="D983">
        <v>58271406</v>
      </c>
      <c r="E983">
        <v>1080</v>
      </c>
      <c r="F983">
        <v>1</v>
      </c>
      <c r="G983">
        <v>1080</v>
      </c>
      <c r="H983">
        <v>3</v>
      </c>
      <c r="I983" t="s">
        <v>953</v>
      </c>
      <c r="J983" t="s">
        <v>3</v>
      </c>
      <c r="K983" t="s">
        <v>954</v>
      </c>
      <c r="L983">
        <v>1348</v>
      </c>
      <c r="N983">
        <v>1009</v>
      </c>
      <c r="O983" t="s">
        <v>900</v>
      </c>
      <c r="P983" t="s">
        <v>900</v>
      </c>
      <c r="Q983">
        <v>1000</v>
      </c>
      <c r="W983">
        <v>0</v>
      </c>
      <c r="X983">
        <v>-783086922</v>
      </c>
      <c r="Y983">
        <f>(AT983*1)</f>
        <v>1.5E-3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9.8800000000000008</v>
      </c>
      <c r="AJ983">
        <v>1</v>
      </c>
      <c r="AK983">
        <v>1</v>
      </c>
      <c r="AL983">
        <v>1</v>
      </c>
      <c r="AM983">
        <v>5</v>
      </c>
      <c r="AN983">
        <v>0</v>
      </c>
      <c r="AO983">
        <v>1</v>
      </c>
      <c r="AP983">
        <v>1</v>
      </c>
      <c r="AQ983">
        <v>0</v>
      </c>
      <c r="AR983">
        <v>0</v>
      </c>
      <c r="AS983" t="s">
        <v>3</v>
      </c>
      <c r="AT983">
        <v>1.5E-3</v>
      </c>
      <c r="AU983" t="s">
        <v>140</v>
      </c>
      <c r="AV983">
        <v>0</v>
      </c>
      <c r="AW983">
        <v>2</v>
      </c>
      <c r="AX983">
        <v>60527475</v>
      </c>
      <c r="AY983">
        <v>1</v>
      </c>
      <c r="AZ983">
        <v>0</v>
      </c>
      <c r="BA983">
        <v>994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CV983">
        <v>0</v>
      </c>
      <c r="CW983">
        <v>0</v>
      </c>
      <c r="CX983">
        <f>ROUND(Y983*Source!I420,9)</f>
        <v>1.2E-2</v>
      </c>
      <c r="CY983">
        <f>AA983</f>
        <v>0</v>
      </c>
      <c r="CZ983">
        <f>AE983</f>
        <v>0</v>
      </c>
      <c r="DA983">
        <f>AI983</f>
        <v>9.8800000000000008</v>
      </c>
      <c r="DB983">
        <f>ROUND((ROUND(AT983*CZ983,2)*1),6)</f>
        <v>0</v>
      </c>
      <c r="DC983">
        <f>ROUND((ROUND(AT983*AG983,2)*1),6)</f>
        <v>0</v>
      </c>
      <c r="DD983" t="s">
        <v>3</v>
      </c>
      <c r="DE983" t="s">
        <v>3</v>
      </c>
      <c r="DF983">
        <f>ROUND(ROUND(AE983*AI983,2)*CX983,2)</f>
        <v>0</v>
      </c>
      <c r="DG983">
        <f t="shared" si="452"/>
        <v>0</v>
      </c>
      <c r="DH983">
        <f t="shared" si="453"/>
        <v>0</v>
      </c>
      <c r="DI983">
        <f t="shared" si="450"/>
        <v>0</v>
      </c>
      <c r="DJ983">
        <f>DF983</f>
        <v>0</v>
      </c>
      <c r="DK983">
        <v>0</v>
      </c>
      <c r="DL983" t="s">
        <v>3</v>
      </c>
      <c r="DM983">
        <v>0</v>
      </c>
      <c r="DN983" t="s">
        <v>3</v>
      </c>
      <c r="DO983">
        <v>0</v>
      </c>
    </row>
    <row r="984" spans="1:119" x14ac:dyDescent="0.2">
      <c r="A984">
        <f>ROW(Source!A420)</f>
        <v>420</v>
      </c>
      <c r="B984">
        <v>59204059</v>
      </c>
      <c r="C984">
        <v>60527467</v>
      </c>
      <c r="D984">
        <v>0</v>
      </c>
      <c r="E984">
        <v>1080</v>
      </c>
      <c r="F984">
        <v>1</v>
      </c>
      <c r="G984">
        <v>1080</v>
      </c>
      <c r="H984">
        <v>3</v>
      </c>
      <c r="I984" t="s">
        <v>505</v>
      </c>
      <c r="J984" t="s">
        <v>3</v>
      </c>
      <c r="K984" t="s">
        <v>506</v>
      </c>
      <c r="L984">
        <v>1354</v>
      </c>
      <c r="N984">
        <v>1010</v>
      </c>
      <c r="O984" t="s">
        <v>39</v>
      </c>
      <c r="P984" t="s">
        <v>39</v>
      </c>
      <c r="Q984">
        <v>1</v>
      </c>
      <c r="W984">
        <v>0</v>
      </c>
      <c r="X984">
        <v>-1103013517</v>
      </c>
      <c r="Y984">
        <f>AT984</f>
        <v>1</v>
      </c>
      <c r="AA984">
        <v>2031.53</v>
      </c>
      <c r="AB984">
        <v>0</v>
      </c>
      <c r="AC984">
        <v>0</v>
      </c>
      <c r="AD984">
        <v>0</v>
      </c>
      <c r="AE984">
        <v>205.62</v>
      </c>
      <c r="AF984">
        <v>0</v>
      </c>
      <c r="AG984">
        <v>0</v>
      </c>
      <c r="AH984">
        <v>0</v>
      </c>
      <c r="AI984">
        <v>9.8800000000000008</v>
      </c>
      <c r="AJ984">
        <v>1</v>
      </c>
      <c r="AK984">
        <v>1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 t="s">
        <v>3</v>
      </c>
      <c r="AT984">
        <v>1</v>
      </c>
      <c r="AU984" t="s">
        <v>3</v>
      </c>
      <c r="AV984">
        <v>0</v>
      </c>
      <c r="AW984">
        <v>1</v>
      </c>
      <c r="AX984">
        <v>-1</v>
      </c>
      <c r="AY984">
        <v>0</v>
      </c>
      <c r="AZ984">
        <v>0</v>
      </c>
      <c r="BA984" t="s">
        <v>3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CV984">
        <v>0</v>
      </c>
      <c r="CW984">
        <v>0</v>
      </c>
      <c r="CX984">
        <f>ROUND(Y984*Source!I420,9)</f>
        <v>8</v>
      </c>
      <c r="CY984">
        <f>AA984</f>
        <v>2031.53</v>
      </c>
      <c r="CZ984">
        <f>AE984</f>
        <v>205.62</v>
      </c>
      <c r="DA984">
        <f>AI984</f>
        <v>9.8800000000000008</v>
      </c>
      <c r="DB984">
        <f>ROUND(ROUND(AT984*CZ984,2),6)</f>
        <v>205.62</v>
      </c>
      <c r="DC984">
        <f>ROUND(ROUND(AT984*AG984,2),6)</f>
        <v>0</v>
      </c>
      <c r="DD984" t="s">
        <v>3</v>
      </c>
      <c r="DE984" t="s">
        <v>3</v>
      </c>
      <c r="DF984">
        <f>ROUND(ROUND(AE984*AI984,2)*CX984,2)</f>
        <v>16252.24</v>
      </c>
      <c r="DG984">
        <f t="shared" si="452"/>
        <v>0</v>
      </c>
      <c r="DH984">
        <f t="shared" si="453"/>
        <v>0</v>
      </c>
      <c r="DI984">
        <f t="shared" si="450"/>
        <v>0</v>
      </c>
      <c r="DJ984">
        <f>DF984</f>
        <v>16252.24</v>
      </c>
      <c r="DK984">
        <v>0</v>
      </c>
      <c r="DL984" t="s">
        <v>3</v>
      </c>
      <c r="DM984">
        <v>0</v>
      </c>
      <c r="DN984" t="s">
        <v>3</v>
      </c>
      <c r="DO984">
        <v>0</v>
      </c>
    </row>
    <row r="985" spans="1:119" x14ac:dyDescent="0.2">
      <c r="A985">
        <f>ROW(Source!A425)</f>
        <v>425</v>
      </c>
      <c r="B985">
        <v>59204062</v>
      </c>
      <c r="C985">
        <v>60527478</v>
      </c>
      <c r="D985">
        <v>58266404</v>
      </c>
      <c r="E985">
        <v>1080</v>
      </c>
      <c r="F985">
        <v>1</v>
      </c>
      <c r="G985">
        <v>1080</v>
      </c>
      <c r="H985">
        <v>1</v>
      </c>
      <c r="I985" t="s">
        <v>859</v>
      </c>
      <c r="J985" t="s">
        <v>3</v>
      </c>
      <c r="K985" t="s">
        <v>860</v>
      </c>
      <c r="L985">
        <v>1191</v>
      </c>
      <c r="N985">
        <v>1013</v>
      </c>
      <c r="O985" t="s">
        <v>861</v>
      </c>
      <c r="P985" t="s">
        <v>861</v>
      </c>
      <c r="Q985">
        <v>1</v>
      </c>
      <c r="W985">
        <v>0</v>
      </c>
      <c r="X985">
        <v>476480486</v>
      </c>
      <c r="Y985">
        <f>((AT985*1.15)*1.1)</f>
        <v>1.85955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1</v>
      </c>
      <c r="AK985">
        <v>1</v>
      </c>
      <c r="AL985">
        <v>1</v>
      </c>
      <c r="AM985">
        <v>-2</v>
      </c>
      <c r="AN985">
        <v>0</v>
      </c>
      <c r="AO985">
        <v>1</v>
      </c>
      <c r="AP985">
        <v>1</v>
      </c>
      <c r="AQ985">
        <v>0</v>
      </c>
      <c r="AR985">
        <v>0</v>
      </c>
      <c r="AS985" t="s">
        <v>3</v>
      </c>
      <c r="AT985">
        <v>1.47</v>
      </c>
      <c r="AU985" t="s">
        <v>26</v>
      </c>
      <c r="AV985">
        <v>1</v>
      </c>
      <c r="AW985">
        <v>2</v>
      </c>
      <c r="AX985">
        <v>60527486</v>
      </c>
      <c r="AY985">
        <v>1</v>
      </c>
      <c r="AZ985">
        <v>0</v>
      </c>
      <c r="BA985">
        <v>995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CU985">
        <f>ROUND(AT985*Source!I425*AH985*AL985,2)</f>
        <v>0</v>
      </c>
      <c r="CV985">
        <f>ROUND(Y985*Source!I425,9)</f>
        <v>0</v>
      </c>
      <c r="CW985">
        <v>0</v>
      </c>
      <c r="CX985">
        <f>ROUND(Y985*Source!I425,9)</f>
        <v>0</v>
      </c>
      <c r="CY985">
        <f>AD985</f>
        <v>0</v>
      </c>
      <c r="CZ985">
        <f>AH985</f>
        <v>0</v>
      </c>
      <c r="DA985">
        <f>AL985</f>
        <v>1</v>
      </c>
      <c r="DB985">
        <f>ROUND(((ROUND(AT985*CZ985,2)*1.15)*1.1),6)</f>
        <v>0</v>
      </c>
      <c r="DC985">
        <f>ROUND(((ROUND(AT985*AG985,2)*1.15)*1.1),6)</f>
        <v>0</v>
      </c>
      <c r="DD985" t="s">
        <v>3</v>
      </c>
      <c r="DE985" t="s">
        <v>3</v>
      </c>
      <c r="DF985">
        <f t="shared" ref="DF985:DF994" si="454">ROUND(ROUND(AE985,2)*CX985,2)</f>
        <v>0</v>
      </c>
      <c r="DG985">
        <f t="shared" si="452"/>
        <v>0</v>
      </c>
      <c r="DH985">
        <f t="shared" si="453"/>
        <v>0</v>
      </c>
      <c r="DI985">
        <f t="shared" si="450"/>
        <v>0</v>
      </c>
      <c r="DJ985">
        <f>DI985</f>
        <v>0</v>
      </c>
      <c r="DK985">
        <v>0</v>
      </c>
      <c r="DL985" t="s">
        <v>3</v>
      </c>
      <c r="DM985">
        <v>0</v>
      </c>
      <c r="DN985" t="s">
        <v>3</v>
      </c>
      <c r="DO985">
        <v>0</v>
      </c>
    </row>
    <row r="986" spans="1:119" x14ac:dyDescent="0.2">
      <c r="A986">
        <f>ROW(Source!A425)</f>
        <v>425</v>
      </c>
      <c r="B986">
        <v>59204062</v>
      </c>
      <c r="C986">
        <v>60527478</v>
      </c>
      <c r="D986">
        <v>58340279</v>
      </c>
      <c r="E986">
        <v>1</v>
      </c>
      <c r="F986">
        <v>1</v>
      </c>
      <c r="G986">
        <v>1080</v>
      </c>
      <c r="H986">
        <v>2</v>
      </c>
      <c r="I986" t="s">
        <v>938</v>
      </c>
      <c r="J986" t="s">
        <v>939</v>
      </c>
      <c r="K986" t="s">
        <v>940</v>
      </c>
      <c r="L986">
        <v>1368</v>
      </c>
      <c r="N986">
        <v>1011</v>
      </c>
      <c r="O986" t="s">
        <v>865</v>
      </c>
      <c r="P986" t="s">
        <v>865</v>
      </c>
      <c r="Q986">
        <v>1</v>
      </c>
      <c r="W986">
        <v>0</v>
      </c>
      <c r="X986">
        <v>-2065404138</v>
      </c>
      <c r="Y986">
        <f>((AT986*1.25)*1.1)</f>
        <v>0.48125000000000007</v>
      </c>
      <c r="AA986">
        <v>0</v>
      </c>
      <c r="AB986">
        <v>7.59</v>
      </c>
      <c r="AC986">
        <v>0</v>
      </c>
      <c r="AD986">
        <v>0</v>
      </c>
      <c r="AE986">
        <v>0</v>
      </c>
      <c r="AF986">
        <v>7.11</v>
      </c>
      <c r="AG986">
        <v>0</v>
      </c>
      <c r="AH986">
        <v>0</v>
      </c>
      <c r="AI986">
        <v>1</v>
      </c>
      <c r="AJ986">
        <v>1</v>
      </c>
      <c r="AK986">
        <v>1</v>
      </c>
      <c r="AL986">
        <v>1</v>
      </c>
      <c r="AM986">
        <v>-2</v>
      </c>
      <c r="AN986">
        <v>0</v>
      </c>
      <c r="AO986">
        <v>1</v>
      </c>
      <c r="AP986">
        <v>1</v>
      </c>
      <c r="AQ986">
        <v>0</v>
      </c>
      <c r="AR986">
        <v>0</v>
      </c>
      <c r="AS986" t="s">
        <v>3</v>
      </c>
      <c r="AT986">
        <v>0.35</v>
      </c>
      <c r="AU986" t="s">
        <v>866</v>
      </c>
      <c r="AV986">
        <v>0</v>
      </c>
      <c r="AW986">
        <v>2</v>
      </c>
      <c r="AX986">
        <v>60527487</v>
      </c>
      <c r="AY986">
        <v>1</v>
      </c>
      <c r="AZ986">
        <v>0</v>
      </c>
      <c r="BA986">
        <v>996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CV986">
        <v>0</v>
      </c>
      <c r="CW986">
        <f>ROUND(Y986*Source!I425*DO986,9)</f>
        <v>0</v>
      </c>
      <c r="CX986">
        <f>ROUND(Y986*Source!I425,9)</f>
        <v>0</v>
      </c>
      <c r="CY986">
        <f>AB986</f>
        <v>7.59</v>
      </c>
      <c r="CZ986">
        <f>AF986</f>
        <v>7.11</v>
      </c>
      <c r="DA986">
        <f>AJ986</f>
        <v>1</v>
      </c>
      <c r="DB986">
        <f>ROUND(((ROUND(AT986*CZ986,2)*1.25)*1.1),6)</f>
        <v>3.4237500000000001</v>
      </c>
      <c r="DC986">
        <f>ROUND(((ROUND(AT986*AG986,2)*1.25)*1.1),6)</f>
        <v>0</v>
      </c>
      <c r="DD986" t="s">
        <v>3</v>
      </c>
      <c r="DE986" t="s">
        <v>3</v>
      </c>
      <c r="DF986">
        <f t="shared" si="454"/>
        <v>0</v>
      </c>
      <c r="DG986">
        <f t="shared" si="452"/>
        <v>0</v>
      </c>
      <c r="DH986">
        <f t="shared" si="453"/>
        <v>0</v>
      </c>
      <c r="DI986">
        <f t="shared" si="450"/>
        <v>0</v>
      </c>
      <c r="DJ986">
        <f>DG986</f>
        <v>0</v>
      </c>
      <c r="DK986">
        <v>0</v>
      </c>
      <c r="DL986" t="s">
        <v>3</v>
      </c>
      <c r="DM986">
        <v>0</v>
      </c>
      <c r="DN986" t="s">
        <v>3</v>
      </c>
      <c r="DO986">
        <v>0</v>
      </c>
    </row>
    <row r="987" spans="1:119" x14ac:dyDescent="0.2">
      <c r="A987">
        <f>ROW(Source!A425)</f>
        <v>425</v>
      </c>
      <c r="B987">
        <v>59204062</v>
      </c>
      <c r="C987">
        <v>60527478</v>
      </c>
      <c r="D987">
        <v>58340578</v>
      </c>
      <c r="E987">
        <v>1</v>
      </c>
      <c r="F987">
        <v>1</v>
      </c>
      <c r="G987">
        <v>1080</v>
      </c>
      <c r="H987">
        <v>2</v>
      </c>
      <c r="I987" t="s">
        <v>862</v>
      </c>
      <c r="J987" t="s">
        <v>863</v>
      </c>
      <c r="K987" t="s">
        <v>864</v>
      </c>
      <c r="L987">
        <v>1368</v>
      </c>
      <c r="N987">
        <v>1011</v>
      </c>
      <c r="O987" t="s">
        <v>865</v>
      </c>
      <c r="P987" t="s">
        <v>865</v>
      </c>
      <c r="Q987">
        <v>1</v>
      </c>
      <c r="W987">
        <v>0</v>
      </c>
      <c r="X987">
        <v>-1985943078</v>
      </c>
      <c r="Y987">
        <f>((AT987*1.25)*1.1)</f>
        <v>1.3750000000000002E-2</v>
      </c>
      <c r="AA987">
        <v>0</v>
      </c>
      <c r="AB987">
        <v>88.67</v>
      </c>
      <c r="AC987">
        <v>13.47</v>
      </c>
      <c r="AD987">
        <v>0</v>
      </c>
      <c r="AE987">
        <v>0</v>
      </c>
      <c r="AF987">
        <v>83.1</v>
      </c>
      <c r="AG987">
        <v>12.62</v>
      </c>
      <c r="AH987">
        <v>0</v>
      </c>
      <c r="AI987">
        <v>1</v>
      </c>
      <c r="AJ987">
        <v>1</v>
      </c>
      <c r="AK987">
        <v>1</v>
      </c>
      <c r="AL987">
        <v>1</v>
      </c>
      <c r="AM987">
        <v>-2</v>
      </c>
      <c r="AN987">
        <v>0</v>
      </c>
      <c r="AO987">
        <v>1</v>
      </c>
      <c r="AP987">
        <v>1</v>
      </c>
      <c r="AQ987">
        <v>0</v>
      </c>
      <c r="AR987">
        <v>0</v>
      </c>
      <c r="AS987" t="s">
        <v>3</v>
      </c>
      <c r="AT987">
        <v>0.01</v>
      </c>
      <c r="AU987" t="s">
        <v>866</v>
      </c>
      <c r="AV987">
        <v>0</v>
      </c>
      <c r="AW987">
        <v>2</v>
      </c>
      <c r="AX987">
        <v>60527488</v>
      </c>
      <c r="AY987">
        <v>1</v>
      </c>
      <c r="AZ987">
        <v>0</v>
      </c>
      <c r="BA987">
        <v>997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CV987">
        <v>0</v>
      </c>
      <c r="CW987">
        <f>ROUND(Y987*Source!I425*DO987,9)</f>
        <v>0</v>
      </c>
      <c r="CX987">
        <f>ROUND(Y987*Source!I425,9)</f>
        <v>0</v>
      </c>
      <c r="CY987">
        <f>AB987</f>
        <v>88.67</v>
      </c>
      <c r="CZ987">
        <f>AF987</f>
        <v>83.1</v>
      </c>
      <c r="DA987">
        <f>AJ987</f>
        <v>1</v>
      </c>
      <c r="DB987">
        <f>ROUND(((ROUND(AT987*CZ987,2)*1.25)*1.1),6)</f>
        <v>1.1412500000000001</v>
      </c>
      <c r="DC987">
        <f>ROUND(((ROUND(AT987*AG987,2)*1.25)*1.1),6)</f>
        <v>0.17874999999999999</v>
      </c>
      <c r="DD987" t="s">
        <v>3</v>
      </c>
      <c r="DE987" t="s">
        <v>3</v>
      </c>
      <c r="DF987">
        <f t="shared" si="454"/>
        <v>0</v>
      </c>
      <c r="DG987">
        <f t="shared" si="452"/>
        <v>0</v>
      </c>
      <c r="DH987">
        <f t="shared" si="453"/>
        <v>0</v>
      </c>
      <c r="DI987">
        <f t="shared" si="450"/>
        <v>0</v>
      </c>
      <c r="DJ987">
        <f>DG987</f>
        <v>0</v>
      </c>
      <c r="DK987">
        <v>0</v>
      </c>
      <c r="DL987" t="s">
        <v>867</v>
      </c>
      <c r="DM987">
        <v>0</v>
      </c>
      <c r="DN987" t="s">
        <v>861</v>
      </c>
      <c r="DO987">
        <v>12.62</v>
      </c>
    </row>
    <row r="988" spans="1:119" x14ac:dyDescent="0.2">
      <c r="A988">
        <f>ROW(Source!A425)</f>
        <v>425</v>
      </c>
      <c r="B988">
        <v>59204062</v>
      </c>
      <c r="C988">
        <v>60527478</v>
      </c>
      <c r="D988">
        <v>58309957</v>
      </c>
      <c r="E988">
        <v>1</v>
      </c>
      <c r="F988">
        <v>1</v>
      </c>
      <c r="G988">
        <v>1080</v>
      </c>
      <c r="H988">
        <v>3</v>
      </c>
      <c r="I988" t="s">
        <v>941</v>
      </c>
      <c r="J988" t="s">
        <v>942</v>
      </c>
      <c r="K988" t="s">
        <v>943</v>
      </c>
      <c r="L988">
        <v>1348</v>
      </c>
      <c r="N988">
        <v>1009</v>
      </c>
      <c r="O988" t="s">
        <v>900</v>
      </c>
      <c r="P988" t="s">
        <v>900</v>
      </c>
      <c r="Q988">
        <v>1000</v>
      </c>
      <c r="W988">
        <v>0</v>
      </c>
      <c r="X988">
        <v>-1106207263</v>
      </c>
      <c r="Y988">
        <f>AT988</f>
        <v>1.3999999999999999E-4</v>
      </c>
      <c r="AA988">
        <v>9879.51</v>
      </c>
      <c r="AB988">
        <v>0</v>
      </c>
      <c r="AC988">
        <v>0</v>
      </c>
      <c r="AD988">
        <v>0</v>
      </c>
      <c r="AE988">
        <v>9879.51</v>
      </c>
      <c r="AF988">
        <v>0</v>
      </c>
      <c r="AG988">
        <v>0</v>
      </c>
      <c r="AH988">
        <v>0</v>
      </c>
      <c r="AI988">
        <v>1</v>
      </c>
      <c r="AJ988">
        <v>1</v>
      </c>
      <c r="AK988">
        <v>1</v>
      </c>
      <c r="AL988">
        <v>1</v>
      </c>
      <c r="AM988">
        <v>-2</v>
      </c>
      <c r="AN988">
        <v>0</v>
      </c>
      <c r="AO988">
        <v>1</v>
      </c>
      <c r="AP988">
        <v>1</v>
      </c>
      <c r="AQ988">
        <v>0</v>
      </c>
      <c r="AR988">
        <v>0</v>
      </c>
      <c r="AS988" t="s">
        <v>3</v>
      </c>
      <c r="AT988">
        <v>1.3999999999999999E-4</v>
      </c>
      <c r="AU988" t="s">
        <v>3</v>
      </c>
      <c r="AV988">
        <v>0</v>
      </c>
      <c r="AW988">
        <v>2</v>
      </c>
      <c r="AX988">
        <v>60527489</v>
      </c>
      <c r="AY988">
        <v>1</v>
      </c>
      <c r="AZ988">
        <v>0</v>
      </c>
      <c r="BA988">
        <v>998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CV988">
        <v>0</v>
      </c>
      <c r="CW988">
        <v>0</v>
      </c>
      <c r="CX988">
        <f>ROUND(Y988*Source!I425,9)</f>
        <v>0</v>
      </c>
      <c r="CY988">
        <f>AA988</f>
        <v>9879.51</v>
      </c>
      <c r="CZ988">
        <f>AE988</f>
        <v>9879.51</v>
      </c>
      <c r="DA988">
        <f>AI988</f>
        <v>1</v>
      </c>
      <c r="DB988">
        <f>ROUND(ROUND(AT988*CZ988,2),6)</f>
        <v>1.38</v>
      </c>
      <c r="DC988">
        <f>ROUND(ROUND(AT988*AG988,2),6)</f>
        <v>0</v>
      </c>
      <c r="DD988" t="s">
        <v>3</v>
      </c>
      <c r="DE988" t="s">
        <v>3</v>
      </c>
      <c r="DF988">
        <f t="shared" si="454"/>
        <v>0</v>
      </c>
      <c r="DG988">
        <f t="shared" si="452"/>
        <v>0</v>
      </c>
      <c r="DH988">
        <f t="shared" si="453"/>
        <v>0</v>
      </c>
      <c r="DI988">
        <f t="shared" si="450"/>
        <v>0</v>
      </c>
      <c r="DJ988">
        <f>DF988</f>
        <v>0</v>
      </c>
      <c r="DK988">
        <v>0</v>
      </c>
      <c r="DL988" t="s">
        <v>3</v>
      </c>
      <c r="DM988">
        <v>0</v>
      </c>
      <c r="DN988" t="s">
        <v>3</v>
      </c>
      <c r="DO988">
        <v>0</v>
      </c>
    </row>
    <row r="989" spans="1:119" x14ac:dyDescent="0.2">
      <c r="A989">
        <f>ROW(Source!A425)</f>
        <v>425</v>
      </c>
      <c r="B989">
        <v>59204062</v>
      </c>
      <c r="C989">
        <v>60527478</v>
      </c>
      <c r="D989">
        <v>58308765</v>
      </c>
      <c r="E989">
        <v>1</v>
      </c>
      <c r="F989">
        <v>1</v>
      </c>
      <c r="G989">
        <v>1080</v>
      </c>
      <c r="H989">
        <v>3</v>
      </c>
      <c r="I989" t="s">
        <v>944</v>
      </c>
      <c r="J989" t="s">
        <v>945</v>
      </c>
      <c r="K989" t="s">
        <v>946</v>
      </c>
      <c r="L989">
        <v>1348</v>
      </c>
      <c r="N989">
        <v>1009</v>
      </c>
      <c r="O989" t="s">
        <v>900</v>
      </c>
      <c r="P989" t="s">
        <v>900</v>
      </c>
      <c r="Q989">
        <v>1000</v>
      </c>
      <c r="W989">
        <v>0</v>
      </c>
      <c r="X989">
        <v>-1123198217</v>
      </c>
      <c r="Y989">
        <f>AT989</f>
        <v>1.1000000000000001E-3</v>
      </c>
      <c r="AA989">
        <v>17868.28</v>
      </c>
      <c r="AB989">
        <v>0</v>
      </c>
      <c r="AC989">
        <v>0</v>
      </c>
      <c r="AD989">
        <v>0</v>
      </c>
      <c r="AE989">
        <v>17868.28</v>
      </c>
      <c r="AF989">
        <v>0</v>
      </c>
      <c r="AG989">
        <v>0</v>
      </c>
      <c r="AH989">
        <v>0</v>
      </c>
      <c r="AI989">
        <v>1</v>
      </c>
      <c r="AJ989">
        <v>1</v>
      </c>
      <c r="AK989">
        <v>1</v>
      </c>
      <c r="AL989">
        <v>1</v>
      </c>
      <c r="AM989">
        <v>-2</v>
      </c>
      <c r="AN989">
        <v>0</v>
      </c>
      <c r="AO989">
        <v>1</v>
      </c>
      <c r="AP989">
        <v>1</v>
      </c>
      <c r="AQ989">
        <v>0</v>
      </c>
      <c r="AR989">
        <v>0</v>
      </c>
      <c r="AS989" t="s">
        <v>3</v>
      </c>
      <c r="AT989">
        <v>1.1000000000000001E-3</v>
      </c>
      <c r="AU989" t="s">
        <v>3</v>
      </c>
      <c r="AV989">
        <v>0</v>
      </c>
      <c r="AW989">
        <v>2</v>
      </c>
      <c r="AX989">
        <v>60527490</v>
      </c>
      <c r="AY989">
        <v>1</v>
      </c>
      <c r="AZ989">
        <v>0</v>
      </c>
      <c r="BA989">
        <v>999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CV989">
        <v>0</v>
      </c>
      <c r="CW989">
        <v>0</v>
      </c>
      <c r="CX989">
        <f>ROUND(Y989*Source!I425,9)</f>
        <v>0</v>
      </c>
      <c r="CY989">
        <f>AA989</f>
        <v>17868.28</v>
      </c>
      <c r="CZ989">
        <f>AE989</f>
        <v>17868.28</v>
      </c>
      <c r="DA989">
        <f>AI989</f>
        <v>1</v>
      </c>
      <c r="DB989">
        <f>ROUND(ROUND(AT989*CZ989,2),6)</f>
        <v>19.66</v>
      </c>
      <c r="DC989">
        <f>ROUND(ROUND(AT989*AG989,2),6)</f>
        <v>0</v>
      </c>
      <c r="DD989" t="s">
        <v>3</v>
      </c>
      <c r="DE989" t="s">
        <v>3</v>
      </c>
      <c r="DF989">
        <f t="shared" si="454"/>
        <v>0</v>
      </c>
      <c r="DG989">
        <f t="shared" si="452"/>
        <v>0</v>
      </c>
      <c r="DH989">
        <f t="shared" si="453"/>
        <v>0</v>
      </c>
      <c r="DI989">
        <f t="shared" si="450"/>
        <v>0</v>
      </c>
      <c r="DJ989">
        <f>DF989</f>
        <v>0</v>
      </c>
      <c r="DK989">
        <v>0</v>
      </c>
      <c r="DL989" t="s">
        <v>3</v>
      </c>
      <c r="DM989">
        <v>0</v>
      </c>
      <c r="DN989" t="s">
        <v>3</v>
      </c>
      <c r="DO989">
        <v>0</v>
      </c>
    </row>
    <row r="990" spans="1:119" x14ac:dyDescent="0.2">
      <c r="A990">
        <f>ROW(Source!A425)</f>
        <v>425</v>
      </c>
      <c r="B990">
        <v>59204062</v>
      </c>
      <c r="C990">
        <v>60527478</v>
      </c>
      <c r="D990">
        <v>58327131</v>
      </c>
      <c r="E990">
        <v>1</v>
      </c>
      <c r="F990">
        <v>1</v>
      </c>
      <c r="G990">
        <v>1080</v>
      </c>
      <c r="H990">
        <v>3</v>
      </c>
      <c r="I990" t="s">
        <v>296</v>
      </c>
      <c r="J990" t="s">
        <v>298</v>
      </c>
      <c r="K990" t="s">
        <v>297</v>
      </c>
      <c r="L990">
        <v>1354</v>
      </c>
      <c r="N990">
        <v>1010</v>
      </c>
      <c r="O990" t="s">
        <v>39</v>
      </c>
      <c r="P990" t="s">
        <v>39</v>
      </c>
      <c r="Q990">
        <v>1</v>
      </c>
      <c r="W990">
        <v>0</v>
      </c>
      <c r="X990">
        <v>2072886379</v>
      </c>
      <c r="Y990">
        <f>AT990</f>
        <v>1</v>
      </c>
      <c r="AA990">
        <v>611.97</v>
      </c>
      <c r="AB990">
        <v>0</v>
      </c>
      <c r="AC990">
        <v>0</v>
      </c>
      <c r="AD990">
        <v>0</v>
      </c>
      <c r="AE990">
        <v>611.97</v>
      </c>
      <c r="AF990">
        <v>0</v>
      </c>
      <c r="AG990">
        <v>0</v>
      </c>
      <c r="AH990">
        <v>0</v>
      </c>
      <c r="AI990">
        <v>1</v>
      </c>
      <c r="AJ990">
        <v>1</v>
      </c>
      <c r="AK990">
        <v>1</v>
      </c>
      <c r="AL990">
        <v>1</v>
      </c>
      <c r="AM990">
        <v>0</v>
      </c>
      <c r="AN990">
        <v>0</v>
      </c>
      <c r="AO990">
        <v>0</v>
      </c>
      <c r="AP990">
        <v>1</v>
      </c>
      <c r="AQ990">
        <v>0</v>
      </c>
      <c r="AR990">
        <v>0</v>
      </c>
      <c r="AS990" t="s">
        <v>3</v>
      </c>
      <c r="AT990">
        <v>1</v>
      </c>
      <c r="AU990" t="s">
        <v>3</v>
      </c>
      <c r="AV990">
        <v>0</v>
      </c>
      <c r="AW990">
        <v>1</v>
      </c>
      <c r="AX990">
        <v>-1</v>
      </c>
      <c r="AY990">
        <v>0</v>
      </c>
      <c r="AZ990">
        <v>0</v>
      </c>
      <c r="BA990" t="s">
        <v>3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CV990">
        <v>0</v>
      </c>
      <c r="CW990">
        <v>0</v>
      </c>
      <c r="CX990">
        <f>ROUND(Y990*Source!I425,9)</f>
        <v>0</v>
      </c>
      <c r="CY990">
        <f>AA990</f>
        <v>611.97</v>
      </c>
      <c r="CZ990">
        <f>AE990</f>
        <v>611.97</v>
      </c>
      <c r="DA990">
        <f>AI990</f>
        <v>1</v>
      </c>
      <c r="DB990">
        <f>ROUND(ROUND(AT990*CZ990,2),6)</f>
        <v>611.97</v>
      </c>
      <c r="DC990">
        <f>ROUND(ROUND(AT990*AG990,2),6)</f>
        <v>0</v>
      </c>
      <c r="DD990" t="s">
        <v>3</v>
      </c>
      <c r="DE990" t="s">
        <v>3</v>
      </c>
      <c r="DF990">
        <f t="shared" si="454"/>
        <v>0</v>
      </c>
      <c r="DG990">
        <f t="shared" si="452"/>
        <v>0</v>
      </c>
      <c r="DH990">
        <f t="shared" si="453"/>
        <v>0</v>
      </c>
      <c r="DI990">
        <f t="shared" si="450"/>
        <v>0</v>
      </c>
      <c r="DJ990">
        <f>DF990</f>
        <v>0</v>
      </c>
      <c r="DK990">
        <v>0</v>
      </c>
      <c r="DL990" t="s">
        <v>3</v>
      </c>
      <c r="DM990">
        <v>0</v>
      </c>
      <c r="DN990" t="s">
        <v>3</v>
      </c>
      <c r="DO990">
        <v>0</v>
      </c>
    </row>
    <row r="991" spans="1:119" x14ac:dyDescent="0.2">
      <c r="A991">
        <f>ROW(Source!A425)</f>
        <v>425</v>
      </c>
      <c r="B991">
        <v>59204062</v>
      </c>
      <c r="C991">
        <v>60527478</v>
      </c>
      <c r="D991">
        <v>58330407</v>
      </c>
      <c r="E991">
        <v>1</v>
      </c>
      <c r="F991">
        <v>1</v>
      </c>
      <c r="G991">
        <v>1080</v>
      </c>
      <c r="H991">
        <v>3</v>
      </c>
      <c r="I991" t="s">
        <v>947</v>
      </c>
      <c r="J991" t="s">
        <v>948</v>
      </c>
      <c r="K991" t="s">
        <v>949</v>
      </c>
      <c r="L991">
        <v>1346</v>
      </c>
      <c r="N991">
        <v>1009</v>
      </c>
      <c r="O991" t="s">
        <v>880</v>
      </c>
      <c r="P991" t="s">
        <v>880</v>
      </c>
      <c r="Q991">
        <v>1</v>
      </c>
      <c r="W991">
        <v>0</v>
      </c>
      <c r="X991">
        <v>883542614</v>
      </c>
      <c r="Y991">
        <f>AT991</f>
        <v>0.02</v>
      </c>
      <c r="AA991">
        <v>19.28</v>
      </c>
      <c r="AB991">
        <v>0</v>
      </c>
      <c r="AC991">
        <v>0</v>
      </c>
      <c r="AD991">
        <v>0</v>
      </c>
      <c r="AE991">
        <v>19.28</v>
      </c>
      <c r="AF991">
        <v>0</v>
      </c>
      <c r="AG991">
        <v>0</v>
      </c>
      <c r="AH991">
        <v>0</v>
      </c>
      <c r="AI991">
        <v>1</v>
      </c>
      <c r="AJ991">
        <v>1</v>
      </c>
      <c r="AK991">
        <v>1</v>
      </c>
      <c r="AL991">
        <v>1</v>
      </c>
      <c r="AM991">
        <v>-2</v>
      </c>
      <c r="AN991">
        <v>0</v>
      </c>
      <c r="AO991">
        <v>1</v>
      </c>
      <c r="AP991">
        <v>1</v>
      </c>
      <c r="AQ991">
        <v>0</v>
      </c>
      <c r="AR991">
        <v>0</v>
      </c>
      <c r="AS991" t="s">
        <v>3</v>
      </c>
      <c r="AT991">
        <v>0.02</v>
      </c>
      <c r="AU991" t="s">
        <v>3</v>
      </c>
      <c r="AV991">
        <v>0</v>
      </c>
      <c r="AW991">
        <v>2</v>
      </c>
      <c r="AX991">
        <v>60527491</v>
      </c>
      <c r="AY991">
        <v>1</v>
      </c>
      <c r="AZ991">
        <v>0</v>
      </c>
      <c r="BA991">
        <v>1000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CV991">
        <v>0</v>
      </c>
      <c r="CW991">
        <v>0</v>
      </c>
      <c r="CX991">
        <f>ROUND(Y991*Source!I425,9)</f>
        <v>0</v>
      </c>
      <c r="CY991">
        <f>AA991</f>
        <v>19.28</v>
      </c>
      <c r="CZ991">
        <f>AE991</f>
        <v>19.28</v>
      </c>
      <c r="DA991">
        <f>AI991</f>
        <v>1</v>
      </c>
      <c r="DB991">
        <f>ROUND(ROUND(AT991*CZ991,2),6)</f>
        <v>0.39</v>
      </c>
      <c r="DC991">
        <f>ROUND(ROUND(AT991*AG991,2),6)</f>
        <v>0</v>
      </c>
      <c r="DD991" t="s">
        <v>3</v>
      </c>
      <c r="DE991" t="s">
        <v>3</v>
      </c>
      <c r="DF991">
        <f t="shared" si="454"/>
        <v>0</v>
      </c>
      <c r="DG991">
        <f t="shared" si="452"/>
        <v>0</v>
      </c>
      <c r="DH991">
        <f t="shared" si="453"/>
        <v>0</v>
      </c>
      <c r="DI991">
        <f t="shared" si="450"/>
        <v>0</v>
      </c>
      <c r="DJ991">
        <f>DF991</f>
        <v>0</v>
      </c>
      <c r="DK991">
        <v>0</v>
      </c>
      <c r="DL991" t="s">
        <v>3</v>
      </c>
      <c r="DM991">
        <v>0</v>
      </c>
      <c r="DN991" t="s">
        <v>3</v>
      </c>
      <c r="DO991">
        <v>0</v>
      </c>
    </row>
    <row r="992" spans="1:119" x14ac:dyDescent="0.2">
      <c r="A992">
        <f>ROW(Source!A426)</f>
        <v>426</v>
      </c>
      <c r="B992">
        <v>59204059</v>
      </c>
      <c r="C992">
        <v>60527478</v>
      </c>
      <c r="D992">
        <v>58266404</v>
      </c>
      <c r="E992">
        <v>1080</v>
      </c>
      <c r="F992">
        <v>1</v>
      </c>
      <c r="G992">
        <v>1080</v>
      </c>
      <c r="H992">
        <v>1</v>
      </c>
      <c r="I992" t="s">
        <v>859</v>
      </c>
      <c r="J992" t="s">
        <v>3</v>
      </c>
      <c r="K992" t="s">
        <v>860</v>
      </c>
      <c r="L992">
        <v>1191</v>
      </c>
      <c r="N992">
        <v>1013</v>
      </c>
      <c r="O992" t="s">
        <v>861</v>
      </c>
      <c r="P992" t="s">
        <v>861</v>
      </c>
      <c r="Q992">
        <v>1</v>
      </c>
      <c r="W992">
        <v>0</v>
      </c>
      <c r="X992">
        <v>476480486</v>
      </c>
      <c r="Y992">
        <f>((AT992*1.15)*1.1)</f>
        <v>1.85955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</v>
      </c>
      <c r="AJ992">
        <v>1</v>
      </c>
      <c r="AK992">
        <v>1</v>
      </c>
      <c r="AL992">
        <v>1</v>
      </c>
      <c r="AM992">
        <v>5</v>
      </c>
      <c r="AN992">
        <v>0</v>
      </c>
      <c r="AO992">
        <v>1</v>
      </c>
      <c r="AP992">
        <v>1</v>
      </c>
      <c r="AQ992">
        <v>0</v>
      </c>
      <c r="AR992">
        <v>0</v>
      </c>
      <c r="AS992" t="s">
        <v>3</v>
      </c>
      <c r="AT992">
        <v>1.47</v>
      </c>
      <c r="AU992" t="s">
        <v>26</v>
      </c>
      <c r="AV992">
        <v>1</v>
      </c>
      <c r="AW992">
        <v>2</v>
      </c>
      <c r="AX992">
        <v>60527486</v>
      </c>
      <c r="AY992">
        <v>1</v>
      </c>
      <c r="AZ992">
        <v>0</v>
      </c>
      <c r="BA992">
        <v>1003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CU992">
        <f>ROUND(AT992*Source!I426*AH992*AL992,2)</f>
        <v>0</v>
      </c>
      <c r="CV992">
        <f>ROUND(Y992*Source!I426,9)</f>
        <v>0</v>
      </c>
      <c r="CW992">
        <v>0</v>
      </c>
      <c r="CX992">
        <f>ROUND(Y992*Source!I426,9)</f>
        <v>0</v>
      </c>
      <c r="CY992">
        <f>AD992</f>
        <v>0</v>
      </c>
      <c r="CZ992">
        <f>AH992</f>
        <v>0</v>
      </c>
      <c r="DA992">
        <f>AL992</f>
        <v>1</v>
      </c>
      <c r="DB992">
        <f>ROUND(((ROUND(AT992*CZ992,2)*1.15)*1.1),6)</f>
        <v>0</v>
      </c>
      <c r="DC992">
        <f>ROUND(((ROUND(AT992*AG992,2)*1.15)*1.1),6)</f>
        <v>0</v>
      </c>
      <c r="DD992" t="s">
        <v>3</v>
      </c>
      <c r="DE992" t="s">
        <v>3</v>
      </c>
      <c r="DF992">
        <f t="shared" si="454"/>
        <v>0</v>
      </c>
      <c r="DG992">
        <f t="shared" si="452"/>
        <v>0</v>
      </c>
      <c r="DH992">
        <f t="shared" si="453"/>
        <v>0</v>
      </c>
      <c r="DI992">
        <f t="shared" si="450"/>
        <v>0</v>
      </c>
      <c r="DJ992">
        <f>DI992</f>
        <v>0</v>
      </c>
      <c r="DK992">
        <v>0</v>
      </c>
      <c r="DL992" t="s">
        <v>3</v>
      </c>
      <c r="DM992">
        <v>0</v>
      </c>
      <c r="DN992" t="s">
        <v>3</v>
      </c>
      <c r="DO992">
        <v>0</v>
      </c>
    </row>
    <row r="993" spans="1:119" x14ac:dyDescent="0.2">
      <c r="A993">
        <f>ROW(Source!A426)</f>
        <v>426</v>
      </c>
      <c r="B993">
        <v>59204059</v>
      </c>
      <c r="C993">
        <v>60527478</v>
      </c>
      <c r="D993">
        <v>58340279</v>
      </c>
      <c r="E993">
        <v>1</v>
      </c>
      <c r="F993">
        <v>1</v>
      </c>
      <c r="G993">
        <v>1080</v>
      </c>
      <c r="H993">
        <v>2</v>
      </c>
      <c r="I993" t="s">
        <v>938</v>
      </c>
      <c r="J993" t="s">
        <v>939</v>
      </c>
      <c r="K993" t="s">
        <v>940</v>
      </c>
      <c r="L993">
        <v>1368</v>
      </c>
      <c r="N993">
        <v>1011</v>
      </c>
      <c r="O993" t="s">
        <v>865</v>
      </c>
      <c r="P993" t="s">
        <v>865</v>
      </c>
      <c r="Q993">
        <v>1</v>
      </c>
      <c r="W993">
        <v>0</v>
      </c>
      <c r="X993">
        <v>-2065404138</v>
      </c>
      <c r="Y993">
        <f>((AT993*1.25)*1.1)</f>
        <v>0.48125000000000007</v>
      </c>
      <c r="AA993">
        <v>0</v>
      </c>
      <c r="AB993">
        <v>87.47</v>
      </c>
      <c r="AC993">
        <v>0</v>
      </c>
      <c r="AD993">
        <v>0</v>
      </c>
      <c r="AE993">
        <v>0</v>
      </c>
      <c r="AF993">
        <v>7.11</v>
      </c>
      <c r="AG993">
        <v>0</v>
      </c>
      <c r="AH993">
        <v>0</v>
      </c>
      <c r="AI993">
        <v>1</v>
      </c>
      <c r="AJ993">
        <v>11.53</v>
      </c>
      <c r="AK993">
        <v>54.99</v>
      </c>
      <c r="AL993">
        <v>1</v>
      </c>
      <c r="AM993">
        <v>2</v>
      </c>
      <c r="AN993">
        <v>0</v>
      </c>
      <c r="AO993">
        <v>1</v>
      </c>
      <c r="AP993">
        <v>1</v>
      </c>
      <c r="AQ993">
        <v>0</v>
      </c>
      <c r="AR993">
        <v>0</v>
      </c>
      <c r="AS993" t="s">
        <v>3</v>
      </c>
      <c r="AT993">
        <v>0.35</v>
      </c>
      <c r="AU993" t="s">
        <v>866</v>
      </c>
      <c r="AV993">
        <v>0</v>
      </c>
      <c r="AW993">
        <v>2</v>
      </c>
      <c r="AX993">
        <v>60527487</v>
      </c>
      <c r="AY993">
        <v>1</v>
      </c>
      <c r="AZ993">
        <v>0</v>
      </c>
      <c r="BA993">
        <v>1004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CV993">
        <v>0</v>
      </c>
      <c r="CW993">
        <f>ROUND(Y993*Source!I426*DO993,9)</f>
        <v>0</v>
      </c>
      <c r="CX993">
        <f>ROUND(Y993*Source!I426,9)</f>
        <v>0</v>
      </c>
      <c r="CY993">
        <f>AB993</f>
        <v>87.47</v>
      </c>
      <c r="CZ993">
        <f>AF993</f>
        <v>7.11</v>
      </c>
      <c r="DA993">
        <f>AJ993</f>
        <v>11.53</v>
      </c>
      <c r="DB993">
        <f>ROUND(((ROUND(AT993*CZ993,2)*1.25)*1.1),6)</f>
        <v>3.4237500000000001</v>
      </c>
      <c r="DC993">
        <f>ROUND(((ROUND(AT993*AG993,2)*1.25)*1.1),6)</f>
        <v>0</v>
      </c>
      <c r="DD993" t="s">
        <v>3</v>
      </c>
      <c r="DE993" t="s">
        <v>3</v>
      </c>
      <c r="DF993">
        <f t="shared" si="454"/>
        <v>0</v>
      </c>
      <c r="DG993">
        <f>ROUND(ROUND(AF993*AJ993,2)*CX993,2)</f>
        <v>0</v>
      </c>
      <c r="DH993">
        <f>ROUND(ROUND(AG993*AK993,2)*CX993,2)</f>
        <v>0</v>
      </c>
      <c r="DI993">
        <f t="shared" si="450"/>
        <v>0</v>
      </c>
      <c r="DJ993">
        <f>DG993</f>
        <v>0</v>
      </c>
      <c r="DK993">
        <v>0</v>
      </c>
      <c r="DL993" t="s">
        <v>3</v>
      </c>
      <c r="DM993">
        <v>0</v>
      </c>
      <c r="DN993" t="s">
        <v>3</v>
      </c>
      <c r="DO993">
        <v>0</v>
      </c>
    </row>
    <row r="994" spans="1:119" x14ac:dyDescent="0.2">
      <c r="A994">
        <f>ROW(Source!A426)</f>
        <v>426</v>
      </c>
      <c r="B994">
        <v>59204059</v>
      </c>
      <c r="C994">
        <v>60527478</v>
      </c>
      <c r="D994">
        <v>58340578</v>
      </c>
      <c r="E994">
        <v>1</v>
      </c>
      <c r="F994">
        <v>1</v>
      </c>
      <c r="G994">
        <v>1080</v>
      </c>
      <c r="H994">
        <v>2</v>
      </c>
      <c r="I994" t="s">
        <v>862</v>
      </c>
      <c r="J994" t="s">
        <v>863</v>
      </c>
      <c r="K994" t="s">
        <v>864</v>
      </c>
      <c r="L994">
        <v>1368</v>
      </c>
      <c r="N994">
        <v>1011</v>
      </c>
      <c r="O994" t="s">
        <v>865</v>
      </c>
      <c r="P994" t="s">
        <v>865</v>
      </c>
      <c r="Q994">
        <v>1</v>
      </c>
      <c r="W994">
        <v>0</v>
      </c>
      <c r="X994">
        <v>-1985943078</v>
      </c>
      <c r="Y994">
        <f>((AT994*1.25)*1.1)</f>
        <v>1.3750000000000002E-2</v>
      </c>
      <c r="AA994">
        <v>0</v>
      </c>
      <c r="AB994">
        <v>1445.28</v>
      </c>
      <c r="AC994">
        <v>740.47</v>
      </c>
      <c r="AD994">
        <v>0</v>
      </c>
      <c r="AE994">
        <v>0</v>
      </c>
      <c r="AF994">
        <v>83.1</v>
      </c>
      <c r="AG994">
        <v>12.62</v>
      </c>
      <c r="AH994">
        <v>0</v>
      </c>
      <c r="AI994">
        <v>1</v>
      </c>
      <c r="AJ994">
        <v>16.3</v>
      </c>
      <c r="AK994">
        <v>54.99</v>
      </c>
      <c r="AL994">
        <v>1</v>
      </c>
      <c r="AM994">
        <v>2</v>
      </c>
      <c r="AN994">
        <v>0</v>
      </c>
      <c r="AO994">
        <v>1</v>
      </c>
      <c r="AP994">
        <v>1</v>
      </c>
      <c r="AQ994">
        <v>0</v>
      </c>
      <c r="AR994">
        <v>0</v>
      </c>
      <c r="AS994" t="s">
        <v>3</v>
      </c>
      <c r="AT994">
        <v>0.01</v>
      </c>
      <c r="AU994" t="s">
        <v>866</v>
      </c>
      <c r="AV994">
        <v>0</v>
      </c>
      <c r="AW994">
        <v>2</v>
      </c>
      <c r="AX994">
        <v>60527488</v>
      </c>
      <c r="AY994">
        <v>1</v>
      </c>
      <c r="AZ994">
        <v>0</v>
      </c>
      <c r="BA994">
        <v>1005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CV994">
        <v>0</v>
      </c>
      <c r="CW994">
        <f>ROUND(Y994*Source!I426*DO994,9)</f>
        <v>0</v>
      </c>
      <c r="CX994">
        <f>ROUND(Y994*Source!I426,9)</f>
        <v>0</v>
      </c>
      <c r="CY994">
        <f>AB994</f>
        <v>1445.28</v>
      </c>
      <c r="CZ994">
        <f>AF994</f>
        <v>83.1</v>
      </c>
      <c r="DA994">
        <f>AJ994</f>
        <v>16.3</v>
      </c>
      <c r="DB994">
        <f>ROUND(((ROUND(AT994*CZ994,2)*1.25)*1.1),6)</f>
        <v>1.1412500000000001</v>
      </c>
      <c r="DC994">
        <f>ROUND(((ROUND(AT994*AG994,2)*1.25)*1.1),6)</f>
        <v>0.17874999999999999</v>
      </c>
      <c r="DD994" t="s">
        <v>3</v>
      </c>
      <c r="DE994" t="s">
        <v>3</v>
      </c>
      <c r="DF994">
        <f t="shared" si="454"/>
        <v>0</v>
      </c>
      <c r="DG994">
        <f>ROUND(ROUND(AF994*AJ994,2)*CX994,2)</f>
        <v>0</v>
      </c>
      <c r="DH994">
        <f>ROUND(ROUND(AG994*AK994,2)*CX994,2)</f>
        <v>0</v>
      </c>
      <c r="DI994">
        <f t="shared" si="450"/>
        <v>0</v>
      </c>
      <c r="DJ994">
        <f>DG994</f>
        <v>0</v>
      </c>
      <c r="DK994">
        <v>0</v>
      </c>
      <c r="DL994" t="s">
        <v>867</v>
      </c>
      <c r="DM994">
        <v>0</v>
      </c>
      <c r="DN994" t="s">
        <v>861</v>
      </c>
      <c r="DO994">
        <v>12.62</v>
      </c>
    </row>
    <row r="995" spans="1:119" x14ac:dyDescent="0.2">
      <c r="A995">
        <f>ROW(Source!A426)</f>
        <v>426</v>
      </c>
      <c r="B995">
        <v>59204059</v>
      </c>
      <c r="C995">
        <v>60527478</v>
      </c>
      <c r="D995">
        <v>58309957</v>
      </c>
      <c r="E995">
        <v>1</v>
      </c>
      <c r="F995">
        <v>1</v>
      </c>
      <c r="G995">
        <v>1080</v>
      </c>
      <c r="H995">
        <v>3</v>
      </c>
      <c r="I995" t="s">
        <v>941</v>
      </c>
      <c r="J995" t="s">
        <v>942</v>
      </c>
      <c r="K995" t="s">
        <v>943</v>
      </c>
      <c r="L995">
        <v>1348</v>
      </c>
      <c r="N995">
        <v>1009</v>
      </c>
      <c r="O995" t="s">
        <v>900</v>
      </c>
      <c r="P995" t="s">
        <v>900</v>
      </c>
      <c r="Q995">
        <v>1000</v>
      </c>
      <c r="W995">
        <v>0</v>
      </c>
      <c r="X995">
        <v>-1106207263</v>
      </c>
      <c r="Y995">
        <f>AT995</f>
        <v>1.3999999999999999E-4</v>
      </c>
      <c r="AA995">
        <v>203517.91</v>
      </c>
      <c r="AB995">
        <v>0</v>
      </c>
      <c r="AC995">
        <v>0</v>
      </c>
      <c r="AD995">
        <v>0</v>
      </c>
      <c r="AE995">
        <v>9879.51</v>
      </c>
      <c r="AF995">
        <v>0</v>
      </c>
      <c r="AG995">
        <v>0</v>
      </c>
      <c r="AH995">
        <v>0</v>
      </c>
      <c r="AI995">
        <v>20.6</v>
      </c>
      <c r="AJ995">
        <v>1</v>
      </c>
      <c r="AK995">
        <v>1</v>
      </c>
      <c r="AL995">
        <v>1</v>
      </c>
      <c r="AM995">
        <v>2</v>
      </c>
      <c r="AN995">
        <v>0</v>
      </c>
      <c r="AO995">
        <v>1</v>
      </c>
      <c r="AP995">
        <v>1</v>
      </c>
      <c r="AQ995">
        <v>0</v>
      </c>
      <c r="AR995">
        <v>0</v>
      </c>
      <c r="AS995" t="s">
        <v>3</v>
      </c>
      <c r="AT995">
        <v>1.3999999999999999E-4</v>
      </c>
      <c r="AU995" t="s">
        <v>3</v>
      </c>
      <c r="AV995">
        <v>0</v>
      </c>
      <c r="AW995">
        <v>2</v>
      </c>
      <c r="AX995">
        <v>60527489</v>
      </c>
      <c r="AY995">
        <v>1</v>
      </c>
      <c r="AZ995">
        <v>0</v>
      </c>
      <c r="BA995">
        <v>1006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CV995">
        <v>0</v>
      </c>
      <c r="CW995">
        <v>0</v>
      </c>
      <c r="CX995">
        <f>ROUND(Y995*Source!I426,9)</f>
        <v>0</v>
      </c>
      <c r="CY995">
        <f>AA995</f>
        <v>203517.91</v>
      </c>
      <c r="CZ995">
        <f>AE995</f>
        <v>9879.51</v>
      </c>
      <c r="DA995">
        <f>AI995</f>
        <v>20.6</v>
      </c>
      <c r="DB995">
        <f>ROUND(ROUND(AT995*CZ995,2),6)</f>
        <v>1.38</v>
      </c>
      <c r="DC995">
        <f>ROUND(ROUND(AT995*AG995,2),6)</f>
        <v>0</v>
      </c>
      <c r="DD995" t="s">
        <v>3</v>
      </c>
      <c r="DE995" t="s">
        <v>3</v>
      </c>
      <c r="DF995">
        <f>ROUND(ROUND(AE995*AI995,2)*CX995,2)</f>
        <v>0</v>
      </c>
      <c r="DG995">
        <f t="shared" ref="DG995:DG1015" si="455">ROUND(ROUND(AF995,2)*CX995,2)</f>
        <v>0</v>
      </c>
      <c r="DH995">
        <f t="shared" ref="DH995:DH1015" si="456">ROUND(ROUND(AG995,2)*CX995,2)</f>
        <v>0</v>
      </c>
      <c r="DI995">
        <f t="shared" si="450"/>
        <v>0</v>
      </c>
      <c r="DJ995">
        <f>DF995</f>
        <v>0</v>
      </c>
      <c r="DK995">
        <v>0</v>
      </c>
      <c r="DL995" t="s">
        <v>3</v>
      </c>
      <c r="DM995">
        <v>0</v>
      </c>
      <c r="DN995" t="s">
        <v>3</v>
      </c>
      <c r="DO995">
        <v>0</v>
      </c>
    </row>
    <row r="996" spans="1:119" x14ac:dyDescent="0.2">
      <c r="A996">
        <f>ROW(Source!A426)</f>
        <v>426</v>
      </c>
      <c r="B996">
        <v>59204059</v>
      </c>
      <c r="C996">
        <v>60527478</v>
      </c>
      <c r="D996">
        <v>58308765</v>
      </c>
      <c r="E996">
        <v>1</v>
      </c>
      <c r="F996">
        <v>1</v>
      </c>
      <c r="G996">
        <v>1080</v>
      </c>
      <c r="H996">
        <v>3</v>
      </c>
      <c r="I996" t="s">
        <v>944</v>
      </c>
      <c r="J996" t="s">
        <v>945</v>
      </c>
      <c r="K996" t="s">
        <v>946</v>
      </c>
      <c r="L996">
        <v>1348</v>
      </c>
      <c r="N996">
        <v>1009</v>
      </c>
      <c r="O996" t="s">
        <v>900</v>
      </c>
      <c r="P996" t="s">
        <v>900</v>
      </c>
      <c r="Q996">
        <v>1000</v>
      </c>
      <c r="W996">
        <v>0</v>
      </c>
      <c r="X996">
        <v>-1123198217</v>
      </c>
      <c r="Y996">
        <f>AT996</f>
        <v>1.1000000000000001E-3</v>
      </c>
      <c r="AA996">
        <v>134905.51</v>
      </c>
      <c r="AB996">
        <v>0</v>
      </c>
      <c r="AC996">
        <v>0</v>
      </c>
      <c r="AD996">
        <v>0</v>
      </c>
      <c r="AE996">
        <v>17868.28</v>
      </c>
      <c r="AF996">
        <v>0</v>
      </c>
      <c r="AG996">
        <v>0</v>
      </c>
      <c r="AH996">
        <v>0</v>
      </c>
      <c r="AI996">
        <v>7.55</v>
      </c>
      <c r="AJ996">
        <v>1</v>
      </c>
      <c r="AK996">
        <v>1</v>
      </c>
      <c r="AL996">
        <v>1</v>
      </c>
      <c r="AM996">
        <v>2</v>
      </c>
      <c r="AN996">
        <v>0</v>
      </c>
      <c r="AO996">
        <v>1</v>
      </c>
      <c r="AP996">
        <v>1</v>
      </c>
      <c r="AQ996">
        <v>0</v>
      </c>
      <c r="AR996">
        <v>0</v>
      </c>
      <c r="AS996" t="s">
        <v>3</v>
      </c>
      <c r="AT996">
        <v>1.1000000000000001E-3</v>
      </c>
      <c r="AU996" t="s">
        <v>3</v>
      </c>
      <c r="AV996">
        <v>0</v>
      </c>
      <c r="AW996">
        <v>2</v>
      </c>
      <c r="AX996">
        <v>60527490</v>
      </c>
      <c r="AY996">
        <v>1</v>
      </c>
      <c r="AZ996">
        <v>0</v>
      </c>
      <c r="BA996">
        <v>1007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CV996">
        <v>0</v>
      </c>
      <c r="CW996">
        <v>0</v>
      </c>
      <c r="CX996">
        <f>ROUND(Y996*Source!I426,9)</f>
        <v>0</v>
      </c>
      <c r="CY996">
        <f>AA996</f>
        <v>134905.51</v>
      </c>
      <c r="CZ996">
        <f>AE996</f>
        <v>17868.28</v>
      </c>
      <c r="DA996">
        <f>AI996</f>
        <v>7.55</v>
      </c>
      <c r="DB996">
        <f>ROUND(ROUND(AT996*CZ996,2),6)</f>
        <v>19.66</v>
      </c>
      <c r="DC996">
        <f>ROUND(ROUND(AT996*AG996,2),6)</f>
        <v>0</v>
      </c>
      <c r="DD996" t="s">
        <v>3</v>
      </c>
      <c r="DE996" t="s">
        <v>3</v>
      </c>
      <c r="DF996">
        <f>ROUND(ROUND(AE996*AI996,2)*CX996,2)</f>
        <v>0</v>
      </c>
      <c r="DG996">
        <f t="shared" si="455"/>
        <v>0</v>
      </c>
      <c r="DH996">
        <f t="shared" si="456"/>
        <v>0</v>
      </c>
      <c r="DI996">
        <f t="shared" si="450"/>
        <v>0</v>
      </c>
      <c r="DJ996">
        <f>DF996</f>
        <v>0</v>
      </c>
      <c r="DK996">
        <v>0</v>
      </c>
      <c r="DL996" t="s">
        <v>3</v>
      </c>
      <c r="DM996">
        <v>0</v>
      </c>
      <c r="DN996" t="s">
        <v>3</v>
      </c>
      <c r="DO996">
        <v>0</v>
      </c>
    </row>
    <row r="997" spans="1:119" x14ac:dyDescent="0.2">
      <c r="A997">
        <f>ROW(Source!A426)</f>
        <v>426</v>
      </c>
      <c r="B997">
        <v>59204059</v>
      </c>
      <c r="C997">
        <v>60527478</v>
      </c>
      <c r="D997">
        <v>58327131</v>
      </c>
      <c r="E997">
        <v>1</v>
      </c>
      <c r="F997">
        <v>1</v>
      </c>
      <c r="G997">
        <v>1080</v>
      </c>
      <c r="H997">
        <v>3</v>
      </c>
      <c r="I997" t="s">
        <v>296</v>
      </c>
      <c r="J997" t="s">
        <v>298</v>
      </c>
      <c r="K997" t="s">
        <v>297</v>
      </c>
      <c r="L997">
        <v>1354</v>
      </c>
      <c r="N997">
        <v>1010</v>
      </c>
      <c r="O997" t="s">
        <v>39</v>
      </c>
      <c r="P997" t="s">
        <v>39</v>
      </c>
      <c r="Q997">
        <v>1</v>
      </c>
      <c r="W997">
        <v>0</v>
      </c>
      <c r="X997">
        <v>2072886379</v>
      </c>
      <c r="Y997">
        <f>AT997</f>
        <v>1</v>
      </c>
      <c r="AA997">
        <v>4259.3100000000004</v>
      </c>
      <c r="AB997">
        <v>0</v>
      </c>
      <c r="AC997">
        <v>0</v>
      </c>
      <c r="AD997">
        <v>0</v>
      </c>
      <c r="AE997">
        <v>611.97</v>
      </c>
      <c r="AF997">
        <v>0</v>
      </c>
      <c r="AG997">
        <v>0</v>
      </c>
      <c r="AH997">
        <v>0</v>
      </c>
      <c r="AI997">
        <v>6.96</v>
      </c>
      <c r="AJ997">
        <v>1</v>
      </c>
      <c r="AK997">
        <v>1</v>
      </c>
      <c r="AL997">
        <v>1</v>
      </c>
      <c r="AM997">
        <v>0</v>
      </c>
      <c r="AN997">
        <v>0</v>
      </c>
      <c r="AO997">
        <v>0</v>
      </c>
      <c r="AP997">
        <v>1</v>
      </c>
      <c r="AQ997">
        <v>0</v>
      </c>
      <c r="AR997">
        <v>0</v>
      </c>
      <c r="AS997" t="s">
        <v>3</v>
      </c>
      <c r="AT997">
        <v>1</v>
      </c>
      <c r="AU997" t="s">
        <v>3</v>
      </c>
      <c r="AV997">
        <v>0</v>
      </c>
      <c r="AW997">
        <v>1</v>
      </c>
      <c r="AX997">
        <v>-1</v>
      </c>
      <c r="AY997">
        <v>0</v>
      </c>
      <c r="AZ997">
        <v>0</v>
      </c>
      <c r="BA997" t="s">
        <v>3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CV997">
        <v>0</v>
      </c>
      <c r="CW997">
        <v>0</v>
      </c>
      <c r="CX997">
        <f>ROUND(Y997*Source!I426,9)</f>
        <v>0</v>
      </c>
      <c r="CY997">
        <f>AA997</f>
        <v>4259.3100000000004</v>
      </c>
      <c r="CZ997">
        <f>AE997</f>
        <v>611.97</v>
      </c>
      <c r="DA997">
        <f>AI997</f>
        <v>6.96</v>
      </c>
      <c r="DB997">
        <f>ROUND(ROUND(AT997*CZ997,2),6)</f>
        <v>611.97</v>
      </c>
      <c r="DC997">
        <f>ROUND(ROUND(AT997*AG997,2),6)</f>
        <v>0</v>
      </c>
      <c r="DD997" t="s">
        <v>3</v>
      </c>
      <c r="DE997" t="s">
        <v>3</v>
      </c>
      <c r="DF997">
        <f>ROUND(ROUND(AE997*AI997,2)*CX997,2)</f>
        <v>0</v>
      </c>
      <c r="DG997">
        <f t="shared" si="455"/>
        <v>0</v>
      </c>
      <c r="DH997">
        <f t="shared" si="456"/>
        <v>0</v>
      </c>
      <c r="DI997">
        <f t="shared" si="450"/>
        <v>0</v>
      </c>
      <c r="DJ997">
        <f>DF997</f>
        <v>0</v>
      </c>
      <c r="DK997">
        <v>0</v>
      </c>
      <c r="DL997" t="s">
        <v>3</v>
      </c>
      <c r="DM997">
        <v>0</v>
      </c>
      <c r="DN997" t="s">
        <v>3</v>
      </c>
      <c r="DO997">
        <v>0</v>
      </c>
    </row>
    <row r="998" spans="1:119" x14ac:dyDescent="0.2">
      <c r="A998">
        <f>ROW(Source!A426)</f>
        <v>426</v>
      </c>
      <c r="B998">
        <v>59204059</v>
      </c>
      <c r="C998">
        <v>60527478</v>
      </c>
      <c r="D998">
        <v>58330407</v>
      </c>
      <c r="E998">
        <v>1</v>
      </c>
      <c r="F998">
        <v>1</v>
      </c>
      <c r="G998">
        <v>1080</v>
      </c>
      <c r="H998">
        <v>3</v>
      </c>
      <c r="I998" t="s">
        <v>947</v>
      </c>
      <c r="J998" t="s">
        <v>948</v>
      </c>
      <c r="K998" t="s">
        <v>949</v>
      </c>
      <c r="L998">
        <v>1346</v>
      </c>
      <c r="N998">
        <v>1009</v>
      </c>
      <c r="O998" t="s">
        <v>880</v>
      </c>
      <c r="P998" t="s">
        <v>880</v>
      </c>
      <c r="Q998">
        <v>1</v>
      </c>
      <c r="W998">
        <v>0</v>
      </c>
      <c r="X998">
        <v>883542614</v>
      </c>
      <c r="Y998">
        <f>AT998</f>
        <v>0.02</v>
      </c>
      <c r="AA998">
        <v>169.66</v>
      </c>
      <c r="AB998">
        <v>0</v>
      </c>
      <c r="AC998">
        <v>0</v>
      </c>
      <c r="AD998">
        <v>0</v>
      </c>
      <c r="AE998">
        <v>19.28</v>
      </c>
      <c r="AF998">
        <v>0</v>
      </c>
      <c r="AG998">
        <v>0</v>
      </c>
      <c r="AH998">
        <v>0</v>
      </c>
      <c r="AI998">
        <v>8.8000000000000007</v>
      </c>
      <c r="AJ998">
        <v>1</v>
      </c>
      <c r="AK998">
        <v>1</v>
      </c>
      <c r="AL998">
        <v>1</v>
      </c>
      <c r="AM998">
        <v>2</v>
      </c>
      <c r="AN998">
        <v>0</v>
      </c>
      <c r="AO998">
        <v>1</v>
      </c>
      <c r="AP998">
        <v>1</v>
      </c>
      <c r="AQ998">
        <v>0</v>
      </c>
      <c r="AR998">
        <v>0</v>
      </c>
      <c r="AS998" t="s">
        <v>3</v>
      </c>
      <c r="AT998">
        <v>0.02</v>
      </c>
      <c r="AU998" t="s">
        <v>3</v>
      </c>
      <c r="AV998">
        <v>0</v>
      </c>
      <c r="AW998">
        <v>2</v>
      </c>
      <c r="AX998">
        <v>60527491</v>
      </c>
      <c r="AY998">
        <v>1</v>
      </c>
      <c r="AZ998">
        <v>0</v>
      </c>
      <c r="BA998">
        <v>1008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CV998">
        <v>0</v>
      </c>
      <c r="CW998">
        <v>0</v>
      </c>
      <c r="CX998">
        <f>ROUND(Y998*Source!I426,9)</f>
        <v>0</v>
      </c>
      <c r="CY998">
        <f>AA998</f>
        <v>169.66</v>
      </c>
      <c r="CZ998">
        <f>AE998</f>
        <v>19.28</v>
      </c>
      <c r="DA998">
        <f>AI998</f>
        <v>8.8000000000000007</v>
      </c>
      <c r="DB998">
        <f>ROUND(ROUND(AT998*CZ998,2),6)</f>
        <v>0.39</v>
      </c>
      <c r="DC998">
        <f>ROUND(ROUND(AT998*AG998,2),6)</f>
        <v>0</v>
      </c>
      <c r="DD998" t="s">
        <v>3</v>
      </c>
      <c r="DE998" t="s">
        <v>3</v>
      </c>
      <c r="DF998">
        <f>ROUND(ROUND(AE998*AI998,2)*CX998,2)</f>
        <v>0</v>
      </c>
      <c r="DG998">
        <f t="shared" si="455"/>
        <v>0</v>
      </c>
      <c r="DH998">
        <f t="shared" si="456"/>
        <v>0</v>
      </c>
      <c r="DI998">
        <f t="shared" si="450"/>
        <v>0</v>
      </c>
      <c r="DJ998">
        <f>DF998</f>
        <v>0</v>
      </c>
      <c r="DK998">
        <v>0</v>
      </c>
      <c r="DL998" t="s">
        <v>3</v>
      </c>
      <c r="DM998">
        <v>0</v>
      </c>
      <c r="DN998" t="s">
        <v>3</v>
      </c>
      <c r="DO998">
        <v>0</v>
      </c>
    </row>
    <row r="999" spans="1:119" x14ac:dyDescent="0.2">
      <c r="A999">
        <f>ROW(Source!A429)</f>
        <v>429</v>
      </c>
      <c r="B999">
        <v>59204062</v>
      </c>
      <c r="C999">
        <v>60527495</v>
      </c>
      <c r="D999">
        <v>58266404</v>
      </c>
      <c r="E999">
        <v>1080</v>
      </c>
      <c r="F999">
        <v>1</v>
      </c>
      <c r="G999">
        <v>1080</v>
      </c>
      <c r="H999">
        <v>1</v>
      </c>
      <c r="I999" t="s">
        <v>859</v>
      </c>
      <c r="J999" t="s">
        <v>3</v>
      </c>
      <c r="K999" t="s">
        <v>860</v>
      </c>
      <c r="L999">
        <v>1191</v>
      </c>
      <c r="N999">
        <v>1013</v>
      </c>
      <c r="O999" t="s">
        <v>861</v>
      </c>
      <c r="P999" t="s">
        <v>861</v>
      </c>
      <c r="Q999">
        <v>1</v>
      </c>
      <c r="W999">
        <v>0</v>
      </c>
      <c r="X999">
        <v>476480486</v>
      </c>
      <c r="Y999">
        <f>((AT999*1.15)*1.1)</f>
        <v>0.3795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1</v>
      </c>
      <c r="AK999">
        <v>1</v>
      </c>
      <c r="AL999">
        <v>1</v>
      </c>
      <c r="AM999">
        <v>-2</v>
      </c>
      <c r="AN999">
        <v>0</v>
      </c>
      <c r="AO999">
        <v>1</v>
      </c>
      <c r="AP999">
        <v>1</v>
      </c>
      <c r="AQ999">
        <v>0</v>
      </c>
      <c r="AR999">
        <v>0</v>
      </c>
      <c r="AS999" t="s">
        <v>3</v>
      </c>
      <c r="AT999">
        <v>0.3</v>
      </c>
      <c r="AU999" t="s">
        <v>26</v>
      </c>
      <c r="AV999">
        <v>1</v>
      </c>
      <c r="AW999">
        <v>2</v>
      </c>
      <c r="AX999">
        <v>60527500</v>
      </c>
      <c r="AY999">
        <v>1</v>
      </c>
      <c r="AZ999">
        <v>0</v>
      </c>
      <c r="BA999">
        <v>1011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CU999">
        <f>ROUND(AT999*Source!I429*AH999*AL999,2)</f>
        <v>0</v>
      </c>
      <c r="CV999">
        <f>ROUND(Y999*Source!I429,9)</f>
        <v>10.246499999999999</v>
      </c>
      <c r="CW999">
        <v>0</v>
      </c>
      <c r="CX999">
        <f>ROUND(Y999*Source!I429,9)</f>
        <v>10.246499999999999</v>
      </c>
      <c r="CY999">
        <f>AD999</f>
        <v>0</v>
      </c>
      <c r="CZ999">
        <f>AH999</f>
        <v>0</v>
      </c>
      <c r="DA999">
        <f>AL999</f>
        <v>1</v>
      </c>
      <c r="DB999">
        <f>ROUND(((ROUND(AT999*CZ999,2)*1.15)*1.1),6)</f>
        <v>0</v>
      </c>
      <c r="DC999">
        <f>ROUND(((ROUND(AT999*AG999,2)*1.15)*1.1),6)</f>
        <v>0</v>
      </c>
      <c r="DD999" t="s">
        <v>3</v>
      </c>
      <c r="DE999" t="s">
        <v>3</v>
      </c>
      <c r="DF999">
        <f>ROUND(ROUND(AE999,2)*CX999,2)</f>
        <v>0</v>
      </c>
      <c r="DG999">
        <f t="shared" si="455"/>
        <v>0</v>
      </c>
      <c r="DH999">
        <f t="shared" si="456"/>
        <v>0</v>
      </c>
      <c r="DI999">
        <f t="shared" si="450"/>
        <v>0</v>
      </c>
      <c r="DJ999">
        <f>DI999</f>
        <v>0</v>
      </c>
      <c r="DK999">
        <v>0</v>
      </c>
      <c r="DL999" t="s">
        <v>3</v>
      </c>
      <c r="DM999">
        <v>0</v>
      </c>
      <c r="DN999" t="s">
        <v>3</v>
      </c>
      <c r="DO999">
        <v>0</v>
      </c>
    </row>
    <row r="1000" spans="1:119" x14ac:dyDescent="0.2">
      <c r="A1000">
        <f>ROW(Source!A429)</f>
        <v>429</v>
      </c>
      <c r="B1000">
        <v>59204062</v>
      </c>
      <c r="C1000">
        <v>60527495</v>
      </c>
      <c r="D1000">
        <v>58330326</v>
      </c>
      <c r="E1000">
        <v>1</v>
      </c>
      <c r="F1000">
        <v>1</v>
      </c>
      <c r="G1000">
        <v>1080</v>
      </c>
      <c r="H1000">
        <v>3</v>
      </c>
      <c r="I1000" t="s">
        <v>511</v>
      </c>
      <c r="J1000" t="s">
        <v>513</v>
      </c>
      <c r="K1000" t="s">
        <v>512</v>
      </c>
      <c r="L1000">
        <v>1354</v>
      </c>
      <c r="N1000">
        <v>1010</v>
      </c>
      <c r="O1000" t="s">
        <v>39</v>
      </c>
      <c r="P1000" t="s">
        <v>39</v>
      </c>
      <c r="Q1000">
        <v>1</v>
      </c>
      <c r="W1000">
        <v>0</v>
      </c>
      <c r="X1000">
        <v>-20220172</v>
      </c>
      <c r="Y1000">
        <f>AT1000</f>
        <v>1</v>
      </c>
      <c r="AA1000">
        <v>132.38</v>
      </c>
      <c r="AB1000">
        <v>0</v>
      </c>
      <c r="AC1000">
        <v>0</v>
      </c>
      <c r="AD1000">
        <v>0</v>
      </c>
      <c r="AE1000">
        <v>132.38</v>
      </c>
      <c r="AF1000">
        <v>0</v>
      </c>
      <c r="AG1000">
        <v>0</v>
      </c>
      <c r="AH1000">
        <v>0</v>
      </c>
      <c r="AI1000">
        <v>1</v>
      </c>
      <c r="AJ1000">
        <v>1</v>
      </c>
      <c r="AK1000">
        <v>1</v>
      </c>
      <c r="AL1000">
        <v>1</v>
      </c>
      <c r="AM1000">
        <v>0</v>
      </c>
      <c r="AN1000">
        <v>0</v>
      </c>
      <c r="AO1000">
        <v>0</v>
      </c>
      <c r="AP1000">
        <v>1</v>
      </c>
      <c r="AQ1000">
        <v>0</v>
      </c>
      <c r="AR1000">
        <v>0</v>
      </c>
      <c r="AS1000" t="s">
        <v>3</v>
      </c>
      <c r="AT1000">
        <v>1</v>
      </c>
      <c r="AU1000" t="s">
        <v>3</v>
      </c>
      <c r="AV1000">
        <v>0</v>
      </c>
      <c r="AW1000">
        <v>1</v>
      </c>
      <c r="AX1000">
        <v>-1</v>
      </c>
      <c r="AY1000">
        <v>0</v>
      </c>
      <c r="AZ1000">
        <v>0</v>
      </c>
      <c r="BA1000" t="s">
        <v>3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CV1000">
        <v>0</v>
      </c>
      <c r="CW1000">
        <v>0</v>
      </c>
      <c r="CX1000">
        <f>ROUND(Y1000*Source!I429,9)</f>
        <v>27</v>
      </c>
      <c r="CY1000">
        <f>AA1000</f>
        <v>132.38</v>
      </c>
      <c r="CZ1000">
        <f>AE1000</f>
        <v>132.38</v>
      </c>
      <c r="DA1000">
        <f>AI1000</f>
        <v>1</v>
      </c>
      <c r="DB1000">
        <f>ROUND(ROUND(AT1000*CZ1000,2),6)</f>
        <v>132.38</v>
      </c>
      <c r="DC1000">
        <f>ROUND(ROUND(AT1000*AG1000,2),6)</f>
        <v>0</v>
      </c>
      <c r="DD1000" t="s">
        <v>3</v>
      </c>
      <c r="DE1000" t="s">
        <v>3</v>
      </c>
      <c r="DF1000">
        <f>ROUND(ROUND(AE1000,2)*CX1000,2)</f>
        <v>3574.26</v>
      </c>
      <c r="DG1000">
        <f t="shared" si="455"/>
        <v>0</v>
      </c>
      <c r="DH1000">
        <f t="shared" si="456"/>
        <v>0</v>
      </c>
      <c r="DI1000">
        <f t="shared" si="450"/>
        <v>0</v>
      </c>
      <c r="DJ1000">
        <f>DF1000</f>
        <v>3574.26</v>
      </c>
      <c r="DK1000">
        <v>0</v>
      </c>
      <c r="DL1000" t="s">
        <v>3</v>
      </c>
      <c r="DM1000">
        <v>0</v>
      </c>
      <c r="DN1000" t="s">
        <v>3</v>
      </c>
      <c r="DO1000">
        <v>0</v>
      </c>
    </row>
    <row r="1001" spans="1:119" x14ac:dyDescent="0.2">
      <c r="A1001">
        <f>ROW(Source!A429)</f>
        <v>429</v>
      </c>
      <c r="B1001">
        <v>59204062</v>
      </c>
      <c r="C1001">
        <v>60527495</v>
      </c>
      <c r="D1001">
        <v>58330407</v>
      </c>
      <c r="E1001">
        <v>1</v>
      </c>
      <c r="F1001">
        <v>1</v>
      </c>
      <c r="G1001">
        <v>1080</v>
      </c>
      <c r="H1001">
        <v>3</v>
      </c>
      <c r="I1001" t="s">
        <v>947</v>
      </c>
      <c r="J1001" t="s">
        <v>948</v>
      </c>
      <c r="K1001" t="s">
        <v>949</v>
      </c>
      <c r="L1001">
        <v>1346</v>
      </c>
      <c r="N1001">
        <v>1009</v>
      </c>
      <c r="O1001" t="s">
        <v>880</v>
      </c>
      <c r="P1001" t="s">
        <v>880</v>
      </c>
      <c r="Q1001">
        <v>1</v>
      </c>
      <c r="W1001">
        <v>0</v>
      </c>
      <c r="X1001">
        <v>883542614</v>
      </c>
      <c r="Y1001">
        <f>AT1001</f>
        <v>4.2000000000000003E-2</v>
      </c>
      <c r="AA1001">
        <v>19.28</v>
      </c>
      <c r="AB1001">
        <v>0</v>
      </c>
      <c r="AC1001">
        <v>0</v>
      </c>
      <c r="AD1001">
        <v>0</v>
      </c>
      <c r="AE1001">
        <v>19.28</v>
      </c>
      <c r="AF1001">
        <v>0</v>
      </c>
      <c r="AG1001">
        <v>0</v>
      </c>
      <c r="AH1001">
        <v>0</v>
      </c>
      <c r="AI1001">
        <v>1</v>
      </c>
      <c r="AJ1001">
        <v>1</v>
      </c>
      <c r="AK1001">
        <v>1</v>
      </c>
      <c r="AL1001">
        <v>1</v>
      </c>
      <c r="AM1001">
        <v>-2</v>
      </c>
      <c r="AN1001">
        <v>0</v>
      </c>
      <c r="AO1001">
        <v>1</v>
      </c>
      <c r="AP1001">
        <v>1</v>
      </c>
      <c r="AQ1001">
        <v>0</v>
      </c>
      <c r="AR1001">
        <v>0</v>
      </c>
      <c r="AS1001" t="s">
        <v>3</v>
      </c>
      <c r="AT1001">
        <v>4.2000000000000003E-2</v>
      </c>
      <c r="AU1001" t="s">
        <v>3</v>
      </c>
      <c r="AV1001">
        <v>0</v>
      </c>
      <c r="AW1001">
        <v>2</v>
      </c>
      <c r="AX1001">
        <v>60527501</v>
      </c>
      <c r="AY1001">
        <v>1</v>
      </c>
      <c r="AZ1001">
        <v>0</v>
      </c>
      <c r="BA1001">
        <v>1012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CV1001">
        <v>0</v>
      </c>
      <c r="CW1001">
        <v>0</v>
      </c>
      <c r="CX1001">
        <f>ROUND(Y1001*Source!I429,9)</f>
        <v>1.1339999999999999</v>
      </c>
      <c r="CY1001">
        <f>AA1001</f>
        <v>19.28</v>
      </c>
      <c r="CZ1001">
        <f>AE1001</f>
        <v>19.28</v>
      </c>
      <c r="DA1001">
        <f>AI1001</f>
        <v>1</v>
      </c>
      <c r="DB1001">
        <f>ROUND(ROUND(AT1001*CZ1001,2),6)</f>
        <v>0.81</v>
      </c>
      <c r="DC1001">
        <f>ROUND(ROUND(AT1001*AG1001,2),6)</f>
        <v>0</v>
      </c>
      <c r="DD1001" t="s">
        <v>3</v>
      </c>
      <c r="DE1001" t="s">
        <v>3</v>
      </c>
      <c r="DF1001">
        <f>ROUND(ROUND(AE1001,2)*CX1001,2)</f>
        <v>21.86</v>
      </c>
      <c r="DG1001">
        <f t="shared" si="455"/>
        <v>0</v>
      </c>
      <c r="DH1001">
        <f t="shared" si="456"/>
        <v>0</v>
      </c>
      <c r="DI1001">
        <f t="shared" si="450"/>
        <v>0</v>
      </c>
      <c r="DJ1001">
        <f>DF1001</f>
        <v>21.86</v>
      </c>
      <c r="DK1001">
        <v>0</v>
      </c>
      <c r="DL1001" t="s">
        <v>3</v>
      </c>
      <c r="DM1001">
        <v>0</v>
      </c>
      <c r="DN1001" t="s">
        <v>3</v>
      </c>
      <c r="DO1001">
        <v>0</v>
      </c>
    </row>
    <row r="1002" spans="1:119" x14ac:dyDescent="0.2">
      <c r="A1002">
        <f>ROW(Source!A429)</f>
        <v>429</v>
      </c>
      <c r="B1002">
        <v>59204062</v>
      </c>
      <c r="C1002">
        <v>60527495</v>
      </c>
      <c r="D1002">
        <v>58271406</v>
      </c>
      <c r="E1002">
        <v>1080</v>
      </c>
      <c r="F1002">
        <v>1</v>
      </c>
      <c r="G1002">
        <v>1080</v>
      </c>
      <c r="H1002">
        <v>3</v>
      </c>
      <c r="I1002" t="s">
        <v>953</v>
      </c>
      <c r="J1002" t="s">
        <v>3</v>
      </c>
      <c r="K1002" t="s">
        <v>954</v>
      </c>
      <c r="L1002">
        <v>1348</v>
      </c>
      <c r="N1002">
        <v>1009</v>
      </c>
      <c r="O1002" t="s">
        <v>900</v>
      </c>
      <c r="P1002" t="s">
        <v>900</v>
      </c>
      <c r="Q1002">
        <v>1000</v>
      </c>
      <c r="W1002">
        <v>0</v>
      </c>
      <c r="X1002">
        <v>-783086922</v>
      </c>
      <c r="Y1002">
        <f>AT1002</f>
        <v>1.5E-3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1</v>
      </c>
      <c r="AJ1002">
        <v>1</v>
      </c>
      <c r="AK1002">
        <v>1</v>
      </c>
      <c r="AL1002">
        <v>1</v>
      </c>
      <c r="AM1002">
        <v>-2</v>
      </c>
      <c r="AN1002">
        <v>0</v>
      </c>
      <c r="AO1002">
        <v>1</v>
      </c>
      <c r="AP1002">
        <v>1</v>
      </c>
      <c r="AQ1002">
        <v>0</v>
      </c>
      <c r="AR1002">
        <v>0</v>
      </c>
      <c r="AS1002" t="s">
        <v>3</v>
      </c>
      <c r="AT1002">
        <v>1.5E-3</v>
      </c>
      <c r="AU1002" t="s">
        <v>3</v>
      </c>
      <c r="AV1002">
        <v>0</v>
      </c>
      <c r="AW1002">
        <v>2</v>
      </c>
      <c r="AX1002">
        <v>60527503</v>
      </c>
      <c r="AY1002">
        <v>1</v>
      </c>
      <c r="AZ1002">
        <v>0</v>
      </c>
      <c r="BA1002">
        <v>1014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CV1002">
        <v>0</v>
      </c>
      <c r="CW1002">
        <v>0</v>
      </c>
      <c r="CX1002">
        <f>ROUND(Y1002*Source!I429,9)</f>
        <v>4.0500000000000001E-2</v>
      </c>
      <c r="CY1002">
        <f>AA1002</f>
        <v>0</v>
      </c>
      <c r="CZ1002">
        <f>AE1002</f>
        <v>0</v>
      </c>
      <c r="DA1002">
        <f>AI1002</f>
        <v>1</v>
      </c>
      <c r="DB1002">
        <f>ROUND(ROUND(AT1002*CZ1002,2),6)</f>
        <v>0</v>
      </c>
      <c r="DC1002">
        <f>ROUND(ROUND(AT1002*AG1002,2),6)</f>
        <v>0</v>
      </c>
      <c r="DD1002" t="s">
        <v>3</v>
      </c>
      <c r="DE1002" t="s">
        <v>3</v>
      </c>
      <c r="DF1002">
        <f>ROUND(ROUND(AE1002,2)*CX1002,2)</f>
        <v>0</v>
      </c>
      <c r="DG1002">
        <f t="shared" si="455"/>
        <v>0</v>
      </c>
      <c r="DH1002">
        <f t="shared" si="456"/>
        <v>0</v>
      </c>
      <c r="DI1002">
        <f t="shared" si="450"/>
        <v>0</v>
      </c>
      <c r="DJ1002">
        <f>DF1002</f>
        <v>0</v>
      </c>
      <c r="DK1002">
        <v>0</v>
      </c>
      <c r="DL1002" t="s">
        <v>3</v>
      </c>
      <c r="DM1002">
        <v>0</v>
      </c>
      <c r="DN1002" t="s">
        <v>3</v>
      </c>
      <c r="DO1002">
        <v>0</v>
      </c>
    </row>
    <row r="1003" spans="1:119" x14ac:dyDescent="0.2">
      <c r="A1003">
        <f>ROW(Source!A430)</f>
        <v>430</v>
      </c>
      <c r="B1003">
        <v>59204059</v>
      </c>
      <c r="C1003">
        <v>60527495</v>
      </c>
      <c r="D1003">
        <v>58266404</v>
      </c>
      <c r="E1003">
        <v>1080</v>
      </c>
      <c r="F1003">
        <v>1</v>
      </c>
      <c r="G1003">
        <v>1080</v>
      </c>
      <c r="H1003">
        <v>1</v>
      </c>
      <c r="I1003" t="s">
        <v>859</v>
      </c>
      <c r="J1003" t="s">
        <v>3</v>
      </c>
      <c r="K1003" t="s">
        <v>860</v>
      </c>
      <c r="L1003">
        <v>1191</v>
      </c>
      <c r="N1003">
        <v>1013</v>
      </c>
      <c r="O1003" t="s">
        <v>861</v>
      </c>
      <c r="P1003" t="s">
        <v>861</v>
      </c>
      <c r="Q1003">
        <v>1</v>
      </c>
      <c r="W1003">
        <v>0</v>
      </c>
      <c r="X1003">
        <v>476480486</v>
      </c>
      <c r="Y1003">
        <f>((AT1003*1.15)*1.1)</f>
        <v>0.3795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1</v>
      </c>
      <c r="AK1003">
        <v>1</v>
      </c>
      <c r="AL1003">
        <v>1</v>
      </c>
      <c r="AM1003">
        <v>5</v>
      </c>
      <c r="AN1003">
        <v>0</v>
      </c>
      <c r="AO1003">
        <v>1</v>
      </c>
      <c r="AP1003">
        <v>1</v>
      </c>
      <c r="AQ1003">
        <v>0</v>
      </c>
      <c r="AR1003">
        <v>0</v>
      </c>
      <c r="AS1003" t="s">
        <v>3</v>
      </c>
      <c r="AT1003">
        <v>0.3</v>
      </c>
      <c r="AU1003" t="s">
        <v>26</v>
      </c>
      <c r="AV1003">
        <v>1</v>
      </c>
      <c r="AW1003">
        <v>2</v>
      </c>
      <c r="AX1003">
        <v>60527500</v>
      </c>
      <c r="AY1003">
        <v>1</v>
      </c>
      <c r="AZ1003">
        <v>0</v>
      </c>
      <c r="BA1003">
        <v>1015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CU1003">
        <f>ROUND(AT1003*Source!I430*AH1003*AL1003,2)</f>
        <v>0</v>
      </c>
      <c r="CV1003">
        <f>ROUND(Y1003*Source!I430,9)</f>
        <v>10.246499999999999</v>
      </c>
      <c r="CW1003">
        <v>0</v>
      </c>
      <c r="CX1003">
        <f>ROUND(Y1003*Source!I430,9)</f>
        <v>10.246499999999999</v>
      </c>
      <c r="CY1003">
        <f>AD1003</f>
        <v>0</v>
      </c>
      <c r="CZ1003">
        <f>AH1003</f>
        <v>0</v>
      </c>
      <c r="DA1003">
        <f>AL1003</f>
        <v>1</v>
      </c>
      <c r="DB1003">
        <f>ROUND(((ROUND(AT1003*CZ1003,2)*1.15)*1.1),6)</f>
        <v>0</v>
      </c>
      <c r="DC1003">
        <f>ROUND(((ROUND(AT1003*AG1003,2)*1.15)*1.1),6)</f>
        <v>0</v>
      </c>
      <c r="DD1003" t="s">
        <v>3</v>
      </c>
      <c r="DE1003" t="s">
        <v>3</v>
      </c>
      <c r="DF1003">
        <f>ROUND(ROUND(AE1003,2)*CX1003,2)</f>
        <v>0</v>
      </c>
      <c r="DG1003">
        <f t="shared" si="455"/>
        <v>0</v>
      </c>
      <c r="DH1003">
        <f t="shared" si="456"/>
        <v>0</v>
      </c>
      <c r="DI1003">
        <f t="shared" si="450"/>
        <v>0</v>
      </c>
      <c r="DJ1003">
        <f>DI1003</f>
        <v>0</v>
      </c>
      <c r="DK1003">
        <v>0</v>
      </c>
      <c r="DL1003" t="s">
        <v>3</v>
      </c>
      <c r="DM1003">
        <v>0</v>
      </c>
      <c r="DN1003" t="s">
        <v>3</v>
      </c>
      <c r="DO1003">
        <v>0</v>
      </c>
    </row>
    <row r="1004" spans="1:119" x14ac:dyDescent="0.2">
      <c r="A1004">
        <f>ROW(Source!A430)</f>
        <v>430</v>
      </c>
      <c r="B1004">
        <v>59204059</v>
      </c>
      <c r="C1004">
        <v>60527495</v>
      </c>
      <c r="D1004">
        <v>58330326</v>
      </c>
      <c r="E1004">
        <v>1</v>
      </c>
      <c r="F1004">
        <v>1</v>
      </c>
      <c r="G1004">
        <v>1080</v>
      </c>
      <c r="H1004">
        <v>3</v>
      </c>
      <c r="I1004" t="s">
        <v>511</v>
      </c>
      <c r="J1004" t="s">
        <v>513</v>
      </c>
      <c r="K1004" t="s">
        <v>512</v>
      </c>
      <c r="L1004">
        <v>1354</v>
      </c>
      <c r="N1004">
        <v>1010</v>
      </c>
      <c r="O1004" t="s">
        <v>39</v>
      </c>
      <c r="P1004" t="s">
        <v>39</v>
      </c>
      <c r="Q1004">
        <v>1</v>
      </c>
      <c r="W1004">
        <v>0</v>
      </c>
      <c r="X1004">
        <v>-20220172</v>
      </c>
      <c r="Y1004">
        <f>AT1004</f>
        <v>1</v>
      </c>
      <c r="AA1004">
        <v>836.64</v>
      </c>
      <c r="AB1004">
        <v>0</v>
      </c>
      <c r="AC1004">
        <v>0</v>
      </c>
      <c r="AD1004">
        <v>0</v>
      </c>
      <c r="AE1004">
        <v>132.38</v>
      </c>
      <c r="AF1004">
        <v>0</v>
      </c>
      <c r="AG1004">
        <v>0</v>
      </c>
      <c r="AH1004">
        <v>0</v>
      </c>
      <c r="AI1004">
        <v>6.32</v>
      </c>
      <c r="AJ1004">
        <v>1</v>
      </c>
      <c r="AK1004">
        <v>1</v>
      </c>
      <c r="AL1004">
        <v>1</v>
      </c>
      <c r="AM1004">
        <v>0</v>
      </c>
      <c r="AN1004">
        <v>0</v>
      </c>
      <c r="AO1004">
        <v>0</v>
      </c>
      <c r="AP1004">
        <v>1</v>
      </c>
      <c r="AQ1004">
        <v>0</v>
      </c>
      <c r="AR1004">
        <v>0</v>
      </c>
      <c r="AS1004" t="s">
        <v>3</v>
      </c>
      <c r="AT1004">
        <v>1</v>
      </c>
      <c r="AU1004" t="s">
        <v>3</v>
      </c>
      <c r="AV1004">
        <v>0</v>
      </c>
      <c r="AW1004">
        <v>1</v>
      </c>
      <c r="AX1004">
        <v>-1</v>
      </c>
      <c r="AY1004">
        <v>0</v>
      </c>
      <c r="AZ1004">
        <v>0</v>
      </c>
      <c r="BA1004" t="s">
        <v>3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CV1004">
        <v>0</v>
      </c>
      <c r="CW1004">
        <v>0</v>
      </c>
      <c r="CX1004">
        <f>ROUND(Y1004*Source!I430,9)</f>
        <v>27</v>
      </c>
      <c r="CY1004">
        <f>AA1004</f>
        <v>836.64</v>
      </c>
      <c r="CZ1004">
        <f>AE1004</f>
        <v>132.38</v>
      </c>
      <c r="DA1004">
        <f>AI1004</f>
        <v>6.32</v>
      </c>
      <c r="DB1004">
        <f>ROUND(ROUND(AT1004*CZ1004,2),6)</f>
        <v>132.38</v>
      </c>
      <c r="DC1004">
        <f>ROUND(ROUND(AT1004*AG1004,2),6)</f>
        <v>0</v>
      </c>
      <c r="DD1004" t="s">
        <v>3</v>
      </c>
      <c r="DE1004" t="s">
        <v>3</v>
      </c>
      <c r="DF1004">
        <f>ROUND(ROUND(AE1004*AI1004,2)*CX1004,2)</f>
        <v>22589.279999999999</v>
      </c>
      <c r="DG1004">
        <f t="shared" si="455"/>
        <v>0</v>
      </c>
      <c r="DH1004">
        <f t="shared" si="456"/>
        <v>0</v>
      </c>
      <c r="DI1004">
        <f t="shared" si="450"/>
        <v>0</v>
      </c>
      <c r="DJ1004">
        <f>DF1004</f>
        <v>22589.279999999999</v>
      </c>
      <c r="DK1004">
        <v>0</v>
      </c>
      <c r="DL1004" t="s">
        <v>3</v>
      </c>
      <c r="DM1004">
        <v>0</v>
      </c>
      <c r="DN1004" t="s">
        <v>3</v>
      </c>
      <c r="DO1004">
        <v>0</v>
      </c>
    </row>
    <row r="1005" spans="1:119" x14ac:dyDescent="0.2">
      <c r="A1005">
        <f>ROW(Source!A430)</f>
        <v>430</v>
      </c>
      <c r="B1005">
        <v>59204059</v>
      </c>
      <c r="C1005">
        <v>60527495</v>
      </c>
      <c r="D1005">
        <v>58330407</v>
      </c>
      <c r="E1005">
        <v>1</v>
      </c>
      <c r="F1005">
        <v>1</v>
      </c>
      <c r="G1005">
        <v>1080</v>
      </c>
      <c r="H1005">
        <v>3</v>
      </c>
      <c r="I1005" t="s">
        <v>947</v>
      </c>
      <c r="J1005" t="s">
        <v>948</v>
      </c>
      <c r="K1005" t="s">
        <v>949</v>
      </c>
      <c r="L1005">
        <v>1346</v>
      </c>
      <c r="N1005">
        <v>1009</v>
      </c>
      <c r="O1005" t="s">
        <v>880</v>
      </c>
      <c r="P1005" t="s">
        <v>880</v>
      </c>
      <c r="Q1005">
        <v>1</v>
      </c>
      <c r="W1005">
        <v>0</v>
      </c>
      <c r="X1005">
        <v>883542614</v>
      </c>
      <c r="Y1005">
        <f>AT1005</f>
        <v>4.2000000000000003E-2</v>
      </c>
      <c r="AA1005">
        <v>169.66</v>
      </c>
      <c r="AB1005">
        <v>0</v>
      </c>
      <c r="AC1005">
        <v>0</v>
      </c>
      <c r="AD1005">
        <v>0</v>
      </c>
      <c r="AE1005">
        <v>19.28</v>
      </c>
      <c r="AF1005">
        <v>0</v>
      </c>
      <c r="AG1005">
        <v>0</v>
      </c>
      <c r="AH1005">
        <v>0</v>
      </c>
      <c r="AI1005">
        <v>8.8000000000000007</v>
      </c>
      <c r="AJ1005">
        <v>1</v>
      </c>
      <c r="AK1005">
        <v>1</v>
      </c>
      <c r="AL1005">
        <v>1</v>
      </c>
      <c r="AM1005">
        <v>2</v>
      </c>
      <c r="AN1005">
        <v>0</v>
      </c>
      <c r="AO1005">
        <v>1</v>
      </c>
      <c r="AP1005">
        <v>1</v>
      </c>
      <c r="AQ1005">
        <v>0</v>
      </c>
      <c r="AR1005">
        <v>0</v>
      </c>
      <c r="AS1005" t="s">
        <v>3</v>
      </c>
      <c r="AT1005">
        <v>4.2000000000000003E-2</v>
      </c>
      <c r="AU1005" t="s">
        <v>3</v>
      </c>
      <c r="AV1005">
        <v>0</v>
      </c>
      <c r="AW1005">
        <v>2</v>
      </c>
      <c r="AX1005">
        <v>60527501</v>
      </c>
      <c r="AY1005">
        <v>1</v>
      </c>
      <c r="AZ1005">
        <v>0</v>
      </c>
      <c r="BA1005">
        <v>1016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CV1005">
        <v>0</v>
      </c>
      <c r="CW1005">
        <v>0</v>
      </c>
      <c r="CX1005">
        <f>ROUND(Y1005*Source!I430,9)</f>
        <v>1.1339999999999999</v>
      </c>
      <c r="CY1005">
        <f>AA1005</f>
        <v>169.66</v>
      </c>
      <c r="CZ1005">
        <f>AE1005</f>
        <v>19.28</v>
      </c>
      <c r="DA1005">
        <f>AI1005</f>
        <v>8.8000000000000007</v>
      </c>
      <c r="DB1005">
        <f>ROUND(ROUND(AT1005*CZ1005,2),6)</f>
        <v>0.81</v>
      </c>
      <c r="DC1005">
        <f>ROUND(ROUND(AT1005*AG1005,2),6)</f>
        <v>0</v>
      </c>
      <c r="DD1005" t="s">
        <v>3</v>
      </c>
      <c r="DE1005" t="s">
        <v>3</v>
      </c>
      <c r="DF1005">
        <f>ROUND(ROUND(AE1005*AI1005,2)*CX1005,2)</f>
        <v>192.39</v>
      </c>
      <c r="DG1005">
        <f t="shared" si="455"/>
        <v>0</v>
      </c>
      <c r="DH1005">
        <f t="shared" si="456"/>
        <v>0</v>
      </c>
      <c r="DI1005">
        <f t="shared" si="450"/>
        <v>0</v>
      </c>
      <c r="DJ1005">
        <f>DF1005</f>
        <v>192.39</v>
      </c>
      <c r="DK1005">
        <v>0</v>
      </c>
      <c r="DL1005" t="s">
        <v>3</v>
      </c>
      <c r="DM1005">
        <v>0</v>
      </c>
      <c r="DN1005" t="s">
        <v>3</v>
      </c>
      <c r="DO1005">
        <v>0</v>
      </c>
    </row>
    <row r="1006" spans="1:119" x14ac:dyDescent="0.2">
      <c r="A1006">
        <f>ROW(Source!A430)</f>
        <v>430</v>
      </c>
      <c r="B1006">
        <v>59204059</v>
      </c>
      <c r="C1006">
        <v>60527495</v>
      </c>
      <c r="D1006">
        <v>58271406</v>
      </c>
      <c r="E1006">
        <v>1080</v>
      </c>
      <c r="F1006">
        <v>1</v>
      </c>
      <c r="G1006">
        <v>1080</v>
      </c>
      <c r="H1006">
        <v>3</v>
      </c>
      <c r="I1006" t="s">
        <v>953</v>
      </c>
      <c r="J1006" t="s">
        <v>3</v>
      </c>
      <c r="K1006" t="s">
        <v>954</v>
      </c>
      <c r="L1006">
        <v>1348</v>
      </c>
      <c r="N1006">
        <v>1009</v>
      </c>
      <c r="O1006" t="s">
        <v>900</v>
      </c>
      <c r="P1006" t="s">
        <v>900</v>
      </c>
      <c r="Q1006">
        <v>1000</v>
      </c>
      <c r="W1006">
        <v>0</v>
      </c>
      <c r="X1006">
        <v>-783086922</v>
      </c>
      <c r="Y1006">
        <f>AT1006</f>
        <v>1.5E-3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9.8800000000000008</v>
      </c>
      <c r="AJ1006">
        <v>1</v>
      </c>
      <c r="AK1006">
        <v>1</v>
      </c>
      <c r="AL1006">
        <v>1</v>
      </c>
      <c r="AM1006">
        <v>5</v>
      </c>
      <c r="AN1006">
        <v>0</v>
      </c>
      <c r="AO1006">
        <v>1</v>
      </c>
      <c r="AP1006">
        <v>1</v>
      </c>
      <c r="AQ1006">
        <v>0</v>
      </c>
      <c r="AR1006">
        <v>0</v>
      </c>
      <c r="AS1006" t="s">
        <v>3</v>
      </c>
      <c r="AT1006">
        <v>1.5E-3</v>
      </c>
      <c r="AU1006" t="s">
        <v>3</v>
      </c>
      <c r="AV1006">
        <v>0</v>
      </c>
      <c r="AW1006">
        <v>2</v>
      </c>
      <c r="AX1006">
        <v>60527503</v>
      </c>
      <c r="AY1006">
        <v>1</v>
      </c>
      <c r="AZ1006">
        <v>0</v>
      </c>
      <c r="BA1006">
        <v>1018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CV1006">
        <v>0</v>
      </c>
      <c r="CW1006">
        <v>0</v>
      </c>
      <c r="CX1006">
        <f>ROUND(Y1006*Source!I430,9)</f>
        <v>4.0500000000000001E-2</v>
      </c>
      <c r="CY1006">
        <f>AA1006</f>
        <v>0</v>
      </c>
      <c r="CZ1006">
        <f>AE1006</f>
        <v>0</v>
      </c>
      <c r="DA1006">
        <f>AI1006</f>
        <v>9.8800000000000008</v>
      </c>
      <c r="DB1006">
        <f>ROUND(ROUND(AT1006*CZ1006,2),6)</f>
        <v>0</v>
      </c>
      <c r="DC1006">
        <f>ROUND(ROUND(AT1006*AG1006,2),6)</f>
        <v>0</v>
      </c>
      <c r="DD1006" t="s">
        <v>3</v>
      </c>
      <c r="DE1006" t="s">
        <v>3</v>
      </c>
      <c r="DF1006">
        <f>ROUND(ROUND(AE1006*AI1006,2)*CX1006,2)</f>
        <v>0</v>
      </c>
      <c r="DG1006">
        <f t="shared" si="455"/>
        <v>0</v>
      </c>
      <c r="DH1006">
        <f t="shared" si="456"/>
        <v>0</v>
      </c>
      <c r="DI1006">
        <f t="shared" si="450"/>
        <v>0</v>
      </c>
      <c r="DJ1006">
        <f>DF1006</f>
        <v>0</v>
      </c>
      <c r="DK1006">
        <v>0</v>
      </c>
      <c r="DL1006" t="s">
        <v>3</v>
      </c>
      <c r="DM1006">
        <v>0</v>
      </c>
      <c r="DN1006" t="s">
        <v>3</v>
      </c>
      <c r="DO1006">
        <v>0</v>
      </c>
    </row>
    <row r="1007" spans="1:119" x14ac:dyDescent="0.2">
      <c r="A1007">
        <f>ROW(Source!A433)</f>
        <v>433</v>
      </c>
      <c r="B1007">
        <v>59204062</v>
      </c>
      <c r="C1007">
        <v>60527505</v>
      </c>
      <c r="D1007">
        <v>58266404</v>
      </c>
      <c r="E1007">
        <v>1080</v>
      </c>
      <c r="F1007">
        <v>1</v>
      </c>
      <c r="G1007">
        <v>1080</v>
      </c>
      <c r="H1007">
        <v>1</v>
      </c>
      <c r="I1007" t="s">
        <v>859</v>
      </c>
      <c r="J1007" t="s">
        <v>3</v>
      </c>
      <c r="K1007" t="s">
        <v>860</v>
      </c>
      <c r="L1007">
        <v>1191</v>
      </c>
      <c r="N1007">
        <v>1013</v>
      </c>
      <c r="O1007" t="s">
        <v>861</v>
      </c>
      <c r="P1007" t="s">
        <v>861</v>
      </c>
      <c r="Q1007">
        <v>1</v>
      </c>
      <c r="W1007">
        <v>0</v>
      </c>
      <c r="X1007">
        <v>476480486</v>
      </c>
      <c r="Y1007">
        <f>((AT1007*1.15)*1.1)</f>
        <v>2.0113500000000002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</v>
      </c>
      <c r="AJ1007">
        <v>1</v>
      </c>
      <c r="AK1007">
        <v>1</v>
      </c>
      <c r="AL1007">
        <v>1</v>
      </c>
      <c r="AM1007">
        <v>-2</v>
      </c>
      <c r="AN1007">
        <v>0</v>
      </c>
      <c r="AO1007">
        <v>1</v>
      </c>
      <c r="AP1007">
        <v>1</v>
      </c>
      <c r="AQ1007">
        <v>0</v>
      </c>
      <c r="AR1007">
        <v>0</v>
      </c>
      <c r="AS1007" t="s">
        <v>3</v>
      </c>
      <c r="AT1007">
        <v>1.59</v>
      </c>
      <c r="AU1007" t="s">
        <v>26</v>
      </c>
      <c r="AV1007">
        <v>1</v>
      </c>
      <c r="AW1007">
        <v>2</v>
      </c>
      <c r="AX1007">
        <v>60527514</v>
      </c>
      <c r="AY1007">
        <v>1</v>
      </c>
      <c r="AZ1007">
        <v>0</v>
      </c>
      <c r="BA1007">
        <v>1019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CU1007">
        <f>ROUND(AT1007*Source!I433*AH1007*AL1007,2)</f>
        <v>0</v>
      </c>
      <c r="CV1007">
        <f>ROUND(Y1007*Source!I433,9)</f>
        <v>0</v>
      </c>
      <c r="CW1007">
        <v>0</v>
      </c>
      <c r="CX1007">
        <f>ROUND(Y1007*Source!I433,9)</f>
        <v>0</v>
      </c>
      <c r="CY1007">
        <f>AD1007</f>
        <v>0</v>
      </c>
      <c r="CZ1007">
        <f>AH1007</f>
        <v>0</v>
      </c>
      <c r="DA1007">
        <f>AL1007</f>
        <v>1</v>
      </c>
      <c r="DB1007">
        <f>ROUND(((ROUND(AT1007*CZ1007,2)*1.15)*1.1),6)</f>
        <v>0</v>
      </c>
      <c r="DC1007">
        <f>ROUND(((ROUND(AT1007*AG1007,2)*1.15)*1.1),6)</f>
        <v>0</v>
      </c>
      <c r="DD1007" t="s">
        <v>3</v>
      </c>
      <c r="DE1007" t="s">
        <v>3</v>
      </c>
      <c r="DF1007">
        <f t="shared" ref="DF1007:DF1017" si="457">ROUND(ROUND(AE1007,2)*CX1007,2)</f>
        <v>0</v>
      </c>
      <c r="DG1007">
        <f t="shared" si="455"/>
        <v>0</v>
      </c>
      <c r="DH1007">
        <f t="shared" si="456"/>
        <v>0</v>
      </c>
      <c r="DI1007">
        <f t="shared" si="450"/>
        <v>0</v>
      </c>
      <c r="DJ1007">
        <f>DI1007</f>
        <v>0</v>
      </c>
      <c r="DK1007">
        <v>0</v>
      </c>
      <c r="DL1007" t="s">
        <v>3</v>
      </c>
      <c r="DM1007">
        <v>0</v>
      </c>
      <c r="DN1007" t="s">
        <v>3</v>
      </c>
      <c r="DO1007">
        <v>0</v>
      </c>
    </row>
    <row r="1008" spans="1:119" x14ac:dyDescent="0.2">
      <c r="A1008">
        <f>ROW(Source!A433)</f>
        <v>433</v>
      </c>
      <c r="B1008">
        <v>59204062</v>
      </c>
      <c r="C1008">
        <v>60527505</v>
      </c>
      <c r="D1008">
        <v>58340578</v>
      </c>
      <c r="E1008">
        <v>1</v>
      </c>
      <c r="F1008">
        <v>1</v>
      </c>
      <c r="G1008">
        <v>1080</v>
      </c>
      <c r="H1008">
        <v>2</v>
      </c>
      <c r="I1008" t="s">
        <v>862</v>
      </c>
      <c r="J1008" t="s">
        <v>863</v>
      </c>
      <c r="K1008" t="s">
        <v>864</v>
      </c>
      <c r="L1008">
        <v>1368</v>
      </c>
      <c r="N1008">
        <v>1011</v>
      </c>
      <c r="O1008" t="s">
        <v>865</v>
      </c>
      <c r="P1008" t="s">
        <v>865</v>
      </c>
      <c r="Q1008">
        <v>1</v>
      </c>
      <c r="W1008">
        <v>0</v>
      </c>
      <c r="X1008">
        <v>-1985943078</v>
      </c>
      <c r="Y1008">
        <f>((AT1008*1.25)*1.1)</f>
        <v>8.2500000000000004E-2</v>
      </c>
      <c r="AA1008">
        <v>0</v>
      </c>
      <c r="AB1008">
        <v>88.67</v>
      </c>
      <c r="AC1008">
        <v>13.47</v>
      </c>
      <c r="AD1008">
        <v>0</v>
      </c>
      <c r="AE1008">
        <v>0</v>
      </c>
      <c r="AF1008">
        <v>83.1</v>
      </c>
      <c r="AG1008">
        <v>12.62</v>
      </c>
      <c r="AH1008">
        <v>0</v>
      </c>
      <c r="AI1008">
        <v>1</v>
      </c>
      <c r="AJ1008">
        <v>1</v>
      </c>
      <c r="AK1008">
        <v>1</v>
      </c>
      <c r="AL1008">
        <v>1</v>
      </c>
      <c r="AM1008">
        <v>-2</v>
      </c>
      <c r="AN1008">
        <v>0</v>
      </c>
      <c r="AO1008">
        <v>1</v>
      </c>
      <c r="AP1008">
        <v>1</v>
      </c>
      <c r="AQ1008">
        <v>0</v>
      </c>
      <c r="AR1008">
        <v>0</v>
      </c>
      <c r="AS1008" t="s">
        <v>3</v>
      </c>
      <c r="AT1008">
        <v>0.06</v>
      </c>
      <c r="AU1008" t="s">
        <v>866</v>
      </c>
      <c r="AV1008">
        <v>0</v>
      </c>
      <c r="AW1008">
        <v>2</v>
      </c>
      <c r="AX1008">
        <v>60527515</v>
      </c>
      <c r="AY1008">
        <v>1</v>
      </c>
      <c r="AZ1008">
        <v>0</v>
      </c>
      <c r="BA1008">
        <v>1020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CV1008">
        <v>0</v>
      </c>
      <c r="CW1008">
        <f>ROUND(Y1008*Source!I433*DO1008,9)</f>
        <v>0</v>
      </c>
      <c r="CX1008">
        <f>ROUND(Y1008*Source!I433,9)</f>
        <v>0</v>
      </c>
      <c r="CY1008">
        <f>AB1008</f>
        <v>88.67</v>
      </c>
      <c r="CZ1008">
        <f>AF1008</f>
        <v>83.1</v>
      </c>
      <c r="DA1008">
        <f>AJ1008</f>
        <v>1</v>
      </c>
      <c r="DB1008">
        <f>ROUND(((ROUND(AT1008*CZ1008,2)*1.25)*1.1),6)</f>
        <v>6.8612500000000001</v>
      </c>
      <c r="DC1008">
        <f>ROUND(((ROUND(AT1008*AG1008,2)*1.25)*1.1),6)</f>
        <v>1.0449999999999999</v>
      </c>
      <c r="DD1008" t="s">
        <v>3</v>
      </c>
      <c r="DE1008" t="s">
        <v>3</v>
      </c>
      <c r="DF1008">
        <f t="shared" si="457"/>
        <v>0</v>
      </c>
      <c r="DG1008">
        <f t="shared" si="455"/>
        <v>0</v>
      </c>
      <c r="DH1008">
        <f t="shared" si="456"/>
        <v>0</v>
      </c>
      <c r="DI1008">
        <f t="shared" si="450"/>
        <v>0</v>
      </c>
      <c r="DJ1008">
        <f>DG1008</f>
        <v>0</v>
      </c>
      <c r="DK1008">
        <v>0</v>
      </c>
      <c r="DL1008" t="s">
        <v>867</v>
      </c>
      <c r="DM1008">
        <v>0</v>
      </c>
      <c r="DN1008" t="s">
        <v>861</v>
      </c>
      <c r="DO1008">
        <v>12.62</v>
      </c>
    </row>
    <row r="1009" spans="1:119" x14ac:dyDescent="0.2">
      <c r="A1009">
        <f>ROW(Source!A433)</f>
        <v>433</v>
      </c>
      <c r="B1009">
        <v>59204062</v>
      </c>
      <c r="C1009">
        <v>60527505</v>
      </c>
      <c r="D1009">
        <v>58339814</v>
      </c>
      <c r="E1009">
        <v>1</v>
      </c>
      <c r="F1009">
        <v>1</v>
      </c>
      <c r="G1009">
        <v>1080</v>
      </c>
      <c r="H1009">
        <v>2</v>
      </c>
      <c r="I1009" t="s">
        <v>874</v>
      </c>
      <c r="J1009" t="s">
        <v>875</v>
      </c>
      <c r="K1009" t="s">
        <v>876</v>
      </c>
      <c r="L1009">
        <v>1368</v>
      </c>
      <c r="N1009">
        <v>1011</v>
      </c>
      <c r="O1009" t="s">
        <v>865</v>
      </c>
      <c r="P1009" t="s">
        <v>865</v>
      </c>
      <c r="Q1009">
        <v>1</v>
      </c>
      <c r="W1009">
        <v>0</v>
      </c>
      <c r="X1009">
        <v>1087580389</v>
      </c>
      <c r="Y1009">
        <f>((AT1009*1.25)*1.1)</f>
        <v>2.7500000000000004E-2</v>
      </c>
      <c r="AA1009">
        <v>0</v>
      </c>
      <c r="AB1009">
        <v>191.17</v>
      </c>
      <c r="AC1009">
        <v>18.059999999999999</v>
      </c>
      <c r="AD1009">
        <v>0</v>
      </c>
      <c r="AE1009">
        <v>0</v>
      </c>
      <c r="AF1009">
        <v>179.17</v>
      </c>
      <c r="AG1009">
        <v>16.93</v>
      </c>
      <c r="AH1009">
        <v>0</v>
      </c>
      <c r="AI1009">
        <v>1</v>
      </c>
      <c r="AJ1009">
        <v>1</v>
      </c>
      <c r="AK1009">
        <v>1</v>
      </c>
      <c r="AL1009">
        <v>1</v>
      </c>
      <c r="AM1009">
        <v>-2</v>
      </c>
      <c r="AN1009">
        <v>0</v>
      </c>
      <c r="AO1009">
        <v>1</v>
      </c>
      <c r="AP1009">
        <v>1</v>
      </c>
      <c r="AQ1009">
        <v>0</v>
      </c>
      <c r="AR1009">
        <v>0</v>
      </c>
      <c r="AS1009" t="s">
        <v>3</v>
      </c>
      <c r="AT1009">
        <v>0.02</v>
      </c>
      <c r="AU1009" t="s">
        <v>866</v>
      </c>
      <c r="AV1009">
        <v>0</v>
      </c>
      <c r="AW1009">
        <v>2</v>
      </c>
      <c r="AX1009">
        <v>60527516</v>
      </c>
      <c r="AY1009">
        <v>1</v>
      </c>
      <c r="AZ1009">
        <v>0</v>
      </c>
      <c r="BA1009">
        <v>1021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CV1009">
        <v>0</v>
      </c>
      <c r="CW1009">
        <f>ROUND(Y1009*Source!I433*DO1009,9)</f>
        <v>0</v>
      </c>
      <c r="CX1009">
        <f>ROUND(Y1009*Source!I433,9)</f>
        <v>0</v>
      </c>
      <c r="CY1009">
        <f>AB1009</f>
        <v>191.17</v>
      </c>
      <c r="CZ1009">
        <f>AF1009</f>
        <v>179.17</v>
      </c>
      <c r="DA1009">
        <f>AJ1009</f>
        <v>1</v>
      </c>
      <c r="DB1009">
        <f>ROUND(((ROUND(AT1009*CZ1009,2)*1.25)*1.1),6)</f>
        <v>4.9225000000000003</v>
      </c>
      <c r="DC1009">
        <f>ROUND(((ROUND(AT1009*AG1009,2)*1.25)*1.1),6)</f>
        <v>0.46750000000000003</v>
      </c>
      <c r="DD1009" t="s">
        <v>3</v>
      </c>
      <c r="DE1009" t="s">
        <v>3</v>
      </c>
      <c r="DF1009">
        <f t="shared" si="457"/>
        <v>0</v>
      </c>
      <c r="DG1009">
        <f t="shared" si="455"/>
        <v>0</v>
      </c>
      <c r="DH1009">
        <f t="shared" si="456"/>
        <v>0</v>
      </c>
      <c r="DI1009">
        <f t="shared" si="450"/>
        <v>0</v>
      </c>
      <c r="DJ1009">
        <f>DG1009</f>
        <v>0</v>
      </c>
      <c r="DK1009">
        <v>0</v>
      </c>
      <c r="DL1009" t="s">
        <v>867</v>
      </c>
      <c r="DM1009">
        <v>0</v>
      </c>
      <c r="DN1009" t="s">
        <v>861</v>
      </c>
      <c r="DO1009">
        <v>16.93</v>
      </c>
    </row>
    <row r="1010" spans="1:119" x14ac:dyDescent="0.2">
      <c r="A1010">
        <f>ROW(Source!A433)</f>
        <v>433</v>
      </c>
      <c r="B1010">
        <v>59204062</v>
      </c>
      <c r="C1010">
        <v>60527505</v>
      </c>
      <c r="D1010">
        <v>58310526</v>
      </c>
      <c r="E1010">
        <v>1</v>
      </c>
      <c r="F1010">
        <v>1</v>
      </c>
      <c r="G1010">
        <v>1080</v>
      </c>
      <c r="H1010">
        <v>3</v>
      </c>
      <c r="I1010" t="s">
        <v>894</v>
      </c>
      <c r="J1010" t="s">
        <v>895</v>
      </c>
      <c r="K1010" t="s">
        <v>896</v>
      </c>
      <c r="L1010">
        <v>1346</v>
      </c>
      <c r="N1010">
        <v>1009</v>
      </c>
      <c r="O1010" t="s">
        <v>880</v>
      </c>
      <c r="P1010" t="s">
        <v>880</v>
      </c>
      <c r="Q1010">
        <v>1</v>
      </c>
      <c r="W1010">
        <v>0</v>
      </c>
      <c r="X1010">
        <v>-1011812427</v>
      </c>
      <c r="Y1010">
        <f>AT1010</f>
        <v>0.04</v>
      </c>
      <c r="AA1010">
        <v>37.979999999999997</v>
      </c>
      <c r="AB1010">
        <v>0</v>
      </c>
      <c r="AC1010">
        <v>0</v>
      </c>
      <c r="AD1010">
        <v>0</v>
      </c>
      <c r="AE1010">
        <v>37.979999999999997</v>
      </c>
      <c r="AF1010">
        <v>0</v>
      </c>
      <c r="AG1010">
        <v>0</v>
      </c>
      <c r="AH1010">
        <v>0</v>
      </c>
      <c r="AI1010">
        <v>1</v>
      </c>
      <c r="AJ1010">
        <v>1</v>
      </c>
      <c r="AK1010">
        <v>1</v>
      </c>
      <c r="AL1010">
        <v>1</v>
      </c>
      <c r="AM1010">
        <v>-2</v>
      </c>
      <c r="AN1010">
        <v>0</v>
      </c>
      <c r="AO1010">
        <v>1</v>
      </c>
      <c r="AP1010">
        <v>1</v>
      </c>
      <c r="AQ1010">
        <v>0</v>
      </c>
      <c r="AR1010">
        <v>0</v>
      </c>
      <c r="AS1010" t="s">
        <v>3</v>
      </c>
      <c r="AT1010">
        <v>0.04</v>
      </c>
      <c r="AU1010" t="s">
        <v>3</v>
      </c>
      <c r="AV1010">
        <v>0</v>
      </c>
      <c r="AW1010">
        <v>2</v>
      </c>
      <c r="AX1010">
        <v>60527517</v>
      </c>
      <c r="AY1010">
        <v>1</v>
      </c>
      <c r="AZ1010">
        <v>0</v>
      </c>
      <c r="BA1010">
        <v>1022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CV1010">
        <v>0</v>
      </c>
      <c r="CW1010">
        <v>0</v>
      </c>
      <c r="CX1010">
        <f>ROUND(Y1010*Source!I433,9)</f>
        <v>0</v>
      </c>
      <c r="CY1010">
        <f>AA1010</f>
        <v>37.979999999999997</v>
      </c>
      <c r="CZ1010">
        <f>AE1010</f>
        <v>37.979999999999997</v>
      </c>
      <c r="DA1010">
        <f>AI1010</f>
        <v>1</v>
      </c>
      <c r="DB1010">
        <f>ROUND(ROUND(AT1010*CZ1010,2),6)</f>
        <v>1.52</v>
      </c>
      <c r="DC1010">
        <f>ROUND(ROUND(AT1010*AG1010,2),6)</f>
        <v>0</v>
      </c>
      <c r="DD1010" t="s">
        <v>3</v>
      </c>
      <c r="DE1010" t="s">
        <v>3</v>
      </c>
      <c r="DF1010">
        <f t="shared" si="457"/>
        <v>0</v>
      </c>
      <c r="DG1010">
        <f t="shared" si="455"/>
        <v>0</v>
      </c>
      <c r="DH1010">
        <f t="shared" si="456"/>
        <v>0</v>
      </c>
      <c r="DI1010">
        <f t="shared" si="450"/>
        <v>0</v>
      </c>
      <c r="DJ1010">
        <f>DF1010</f>
        <v>0</v>
      </c>
      <c r="DK1010">
        <v>0</v>
      </c>
      <c r="DL1010" t="s">
        <v>3</v>
      </c>
      <c r="DM1010">
        <v>0</v>
      </c>
      <c r="DN1010" t="s">
        <v>3</v>
      </c>
      <c r="DO1010">
        <v>0</v>
      </c>
    </row>
    <row r="1011" spans="1:119" x14ac:dyDescent="0.2">
      <c r="A1011">
        <f>ROW(Source!A433)</f>
        <v>433</v>
      </c>
      <c r="B1011">
        <v>59204062</v>
      </c>
      <c r="C1011">
        <v>60527505</v>
      </c>
      <c r="D1011">
        <v>58309084</v>
      </c>
      <c r="E1011">
        <v>1</v>
      </c>
      <c r="F1011">
        <v>1</v>
      </c>
      <c r="G1011">
        <v>1080</v>
      </c>
      <c r="H1011">
        <v>3</v>
      </c>
      <c r="I1011" t="s">
        <v>907</v>
      </c>
      <c r="J1011" t="s">
        <v>908</v>
      </c>
      <c r="K1011" t="s">
        <v>909</v>
      </c>
      <c r="L1011">
        <v>1348</v>
      </c>
      <c r="N1011">
        <v>1009</v>
      </c>
      <c r="O1011" t="s">
        <v>900</v>
      </c>
      <c r="P1011" t="s">
        <v>900</v>
      </c>
      <c r="Q1011">
        <v>1000</v>
      </c>
      <c r="W1011">
        <v>0</v>
      </c>
      <c r="X1011">
        <v>356473523</v>
      </c>
      <c r="Y1011">
        <f>AT1011</f>
        <v>1E-4</v>
      </c>
      <c r="AA1011">
        <v>16214.84</v>
      </c>
      <c r="AB1011">
        <v>0</v>
      </c>
      <c r="AC1011">
        <v>0</v>
      </c>
      <c r="AD1011">
        <v>0</v>
      </c>
      <c r="AE1011">
        <v>16214.84</v>
      </c>
      <c r="AF1011">
        <v>0</v>
      </c>
      <c r="AG1011">
        <v>0</v>
      </c>
      <c r="AH1011">
        <v>0</v>
      </c>
      <c r="AI1011">
        <v>1</v>
      </c>
      <c r="AJ1011">
        <v>1</v>
      </c>
      <c r="AK1011">
        <v>1</v>
      </c>
      <c r="AL1011">
        <v>1</v>
      </c>
      <c r="AM1011">
        <v>-2</v>
      </c>
      <c r="AN1011">
        <v>0</v>
      </c>
      <c r="AO1011">
        <v>1</v>
      </c>
      <c r="AP1011">
        <v>1</v>
      </c>
      <c r="AQ1011">
        <v>0</v>
      </c>
      <c r="AR1011">
        <v>0</v>
      </c>
      <c r="AS1011" t="s">
        <v>3</v>
      </c>
      <c r="AT1011">
        <v>1E-4</v>
      </c>
      <c r="AU1011" t="s">
        <v>3</v>
      </c>
      <c r="AV1011">
        <v>0</v>
      </c>
      <c r="AW1011">
        <v>2</v>
      </c>
      <c r="AX1011">
        <v>60527518</v>
      </c>
      <c r="AY1011">
        <v>1</v>
      </c>
      <c r="AZ1011">
        <v>0</v>
      </c>
      <c r="BA1011">
        <v>1023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CV1011">
        <v>0</v>
      </c>
      <c r="CW1011">
        <v>0</v>
      </c>
      <c r="CX1011">
        <f>ROUND(Y1011*Source!I433,9)</f>
        <v>0</v>
      </c>
      <c r="CY1011">
        <f>AA1011</f>
        <v>16214.84</v>
      </c>
      <c r="CZ1011">
        <f>AE1011</f>
        <v>16214.84</v>
      </c>
      <c r="DA1011">
        <f>AI1011</f>
        <v>1</v>
      </c>
      <c r="DB1011">
        <f>ROUND(ROUND(AT1011*CZ1011,2),6)</f>
        <v>1.62</v>
      </c>
      <c r="DC1011">
        <f>ROUND(ROUND(AT1011*AG1011,2),6)</f>
        <v>0</v>
      </c>
      <c r="DD1011" t="s">
        <v>3</v>
      </c>
      <c r="DE1011" t="s">
        <v>3</v>
      </c>
      <c r="DF1011">
        <f t="shared" si="457"/>
        <v>0</v>
      </c>
      <c r="DG1011">
        <f t="shared" si="455"/>
        <v>0</v>
      </c>
      <c r="DH1011">
        <f t="shared" si="456"/>
        <v>0</v>
      </c>
      <c r="DI1011">
        <f t="shared" si="450"/>
        <v>0</v>
      </c>
      <c r="DJ1011">
        <f>DF1011</f>
        <v>0</v>
      </c>
      <c r="DK1011">
        <v>0</v>
      </c>
      <c r="DL1011" t="s">
        <v>3</v>
      </c>
      <c r="DM1011">
        <v>0</v>
      </c>
      <c r="DN1011" t="s">
        <v>3</v>
      </c>
      <c r="DO1011">
        <v>0</v>
      </c>
    </row>
    <row r="1012" spans="1:119" x14ac:dyDescent="0.2">
      <c r="A1012">
        <f>ROW(Source!A433)</f>
        <v>433</v>
      </c>
      <c r="B1012">
        <v>59204062</v>
      </c>
      <c r="C1012">
        <v>60527505</v>
      </c>
      <c r="D1012">
        <v>58309253</v>
      </c>
      <c r="E1012">
        <v>1</v>
      </c>
      <c r="F1012">
        <v>1</v>
      </c>
      <c r="G1012">
        <v>1080</v>
      </c>
      <c r="H1012">
        <v>3</v>
      </c>
      <c r="I1012" t="s">
        <v>910</v>
      </c>
      <c r="J1012" t="s">
        <v>911</v>
      </c>
      <c r="K1012" t="s">
        <v>912</v>
      </c>
      <c r="L1012">
        <v>1346</v>
      </c>
      <c r="N1012">
        <v>1009</v>
      </c>
      <c r="O1012" t="s">
        <v>880</v>
      </c>
      <c r="P1012" t="s">
        <v>880</v>
      </c>
      <c r="Q1012">
        <v>1</v>
      </c>
      <c r="W1012">
        <v>0</v>
      </c>
      <c r="X1012">
        <v>1135396300</v>
      </c>
      <c r="Y1012">
        <f>AT1012</f>
        <v>0.01</v>
      </c>
      <c r="AA1012">
        <v>20.190000000000001</v>
      </c>
      <c r="AB1012">
        <v>0</v>
      </c>
      <c r="AC1012">
        <v>0</v>
      </c>
      <c r="AD1012">
        <v>0</v>
      </c>
      <c r="AE1012">
        <v>20.190000000000001</v>
      </c>
      <c r="AF1012">
        <v>0</v>
      </c>
      <c r="AG1012">
        <v>0</v>
      </c>
      <c r="AH1012">
        <v>0</v>
      </c>
      <c r="AI1012">
        <v>1</v>
      </c>
      <c r="AJ1012">
        <v>1</v>
      </c>
      <c r="AK1012">
        <v>1</v>
      </c>
      <c r="AL1012">
        <v>1</v>
      </c>
      <c r="AM1012">
        <v>-2</v>
      </c>
      <c r="AN1012">
        <v>0</v>
      </c>
      <c r="AO1012">
        <v>1</v>
      </c>
      <c r="AP1012">
        <v>1</v>
      </c>
      <c r="AQ1012">
        <v>0</v>
      </c>
      <c r="AR1012">
        <v>0</v>
      </c>
      <c r="AS1012" t="s">
        <v>3</v>
      </c>
      <c r="AT1012">
        <v>0.01</v>
      </c>
      <c r="AU1012" t="s">
        <v>3</v>
      </c>
      <c r="AV1012">
        <v>0</v>
      </c>
      <c r="AW1012">
        <v>2</v>
      </c>
      <c r="AX1012">
        <v>60527519</v>
      </c>
      <c r="AY1012">
        <v>1</v>
      </c>
      <c r="AZ1012">
        <v>0</v>
      </c>
      <c r="BA1012">
        <v>1024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CV1012">
        <v>0</v>
      </c>
      <c r="CW1012">
        <v>0</v>
      </c>
      <c r="CX1012">
        <f>ROUND(Y1012*Source!I433,9)</f>
        <v>0</v>
      </c>
      <c r="CY1012">
        <f>AA1012</f>
        <v>20.190000000000001</v>
      </c>
      <c r="CZ1012">
        <f>AE1012</f>
        <v>20.190000000000001</v>
      </c>
      <c r="DA1012">
        <f>AI1012</f>
        <v>1</v>
      </c>
      <c r="DB1012">
        <f>ROUND(ROUND(AT1012*CZ1012,2),6)</f>
        <v>0.2</v>
      </c>
      <c r="DC1012">
        <f>ROUND(ROUND(AT1012*AG1012,2),6)</f>
        <v>0</v>
      </c>
      <c r="DD1012" t="s">
        <v>3</v>
      </c>
      <c r="DE1012" t="s">
        <v>3</v>
      </c>
      <c r="DF1012">
        <f t="shared" si="457"/>
        <v>0</v>
      </c>
      <c r="DG1012">
        <f t="shared" si="455"/>
        <v>0</v>
      </c>
      <c r="DH1012">
        <f t="shared" si="456"/>
        <v>0</v>
      </c>
      <c r="DI1012">
        <f t="shared" si="450"/>
        <v>0</v>
      </c>
      <c r="DJ1012">
        <f>DF1012</f>
        <v>0</v>
      </c>
      <c r="DK1012">
        <v>0</v>
      </c>
      <c r="DL1012" t="s">
        <v>3</v>
      </c>
      <c r="DM1012">
        <v>0</v>
      </c>
      <c r="DN1012" t="s">
        <v>3</v>
      </c>
      <c r="DO1012">
        <v>0</v>
      </c>
    </row>
    <row r="1013" spans="1:119" x14ac:dyDescent="0.2">
      <c r="A1013">
        <f>ROW(Source!A433)</f>
        <v>433</v>
      </c>
      <c r="B1013">
        <v>59204062</v>
      </c>
      <c r="C1013">
        <v>60527505</v>
      </c>
      <c r="D1013">
        <v>58330326</v>
      </c>
      <c r="E1013">
        <v>1</v>
      </c>
      <c r="F1013">
        <v>1</v>
      </c>
      <c r="G1013">
        <v>1080</v>
      </c>
      <c r="H1013">
        <v>3</v>
      </c>
      <c r="I1013" t="s">
        <v>511</v>
      </c>
      <c r="J1013" t="s">
        <v>513</v>
      </c>
      <c r="K1013" t="s">
        <v>512</v>
      </c>
      <c r="L1013">
        <v>1354</v>
      </c>
      <c r="N1013">
        <v>1010</v>
      </c>
      <c r="O1013" t="s">
        <v>39</v>
      </c>
      <c r="P1013" t="s">
        <v>39</v>
      </c>
      <c r="Q1013">
        <v>1</v>
      </c>
      <c r="W1013">
        <v>0</v>
      </c>
      <c r="X1013">
        <v>-20220172</v>
      </c>
      <c r="Y1013">
        <f>AT1013</f>
        <v>1</v>
      </c>
      <c r="AA1013">
        <v>132.38</v>
      </c>
      <c r="AB1013">
        <v>0</v>
      </c>
      <c r="AC1013">
        <v>0</v>
      </c>
      <c r="AD1013">
        <v>0</v>
      </c>
      <c r="AE1013">
        <v>132.38</v>
      </c>
      <c r="AF1013">
        <v>0</v>
      </c>
      <c r="AG1013">
        <v>0</v>
      </c>
      <c r="AH1013">
        <v>0</v>
      </c>
      <c r="AI1013">
        <v>1</v>
      </c>
      <c r="AJ1013">
        <v>1</v>
      </c>
      <c r="AK1013">
        <v>1</v>
      </c>
      <c r="AL1013">
        <v>1</v>
      </c>
      <c r="AM1013">
        <v>0</v>
      </c>
      <c r="AN1013">
        <v>0</v>
      </c>
      <c r="AO1013">
        <v>0</v>
      </c>
      <c r="AP1013">
        <v>1</v>
      </c>
      <c r="AQ1013">
        <v>0</v>
      </c>
      <c r="AR1013">
        <v>0</v>
      </c>
      <c r="AS1013" t="s">
        <v>3</v>
      </c>
      <c r="AT1013">
        <v>1</v>
      </c>
      <c r="AU1013" t="s">
        <v>3</v>
      </c>
      <c r="AV1013">
        <v>0</v>
      </c>
      <c r="AW1013">
        <v>1</v>
      </c>
      <c r="AX1013">
        <v>-1</v>
      </c>
      <c r="AY1013">
        <v>0</v>
      </c>
      <c r="AZ1013">
        <v>0</v>
      </c>
      <c r="BA1013" t="s">
        <v>3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CV1013">
        <v>0</v>
      </c>
      <c r="CW1013">
        <v>0</v>
      </c>
      <c r="CX1013">
        <f>ROUND(Y1013*Source!I433,9)</f>
        <v>0</v>
      </c>
      <c r="CY1013">
        <f>AA1013</f>
        <v>132.38</v>
      </c>
      <c r="CZ1013">
        <f>AE1013</f>
        <v>132.38</v>
      </c>
      <c r="DA1013">
        <f>AI1013</f>
        <v>1</v>
      </c>
      <c r="DB1013">
        <f>ROUND(ROUND(AT1013*CZ1013,2),6)</f>
        <v>132.38</v>
      </c>
      <c r="DC1013">
        <f>ROUND(ROUND(AT1013*AG1013,2),6)</f>
        <v>0</v>
      </c>
      <c r="DD1013" t="s">
        <v>3</v>
      </c>
      <c r="DE1013" t="s">
        <v>3</v>
      </c>
      <c r="DF1013">
        <f t="shared" si="457"/>
        <v>0</v>
      </c>
      <c r="DG1013">
        <f t="shared" si="455"/>
        <v>0</v>
      </c>
      <c r="DH1013">
        <f t="shared" si="456"/>
        <v>0</v>
      </c>
      <c r="DI1013">
        <f t="shared" si="450"/>
        <v>0</v>
      </c>
      <c r="DJ1013">
        <f>DF1013</f>
        <v>0</v>
      </c>
      <c r="DK1013">
        <v>0</v>
      </c>
      <c r="DL1013" t="s">
        <v>3</v>
      </c>
      <c r="DM1013">
        <v>0</v>
      </c>
      <c r="DN1013" t="s">
        <v>3</v>
      </c>
      <c r="DO1013">
        <v>0</v>
      </c>
    </row>
    <row r="1014" spans="1:119" x14ac:dyDescent="0.2">
      <c r="A1014">
        <f>ROW(Source!A433)</f>
        <v>433</v>
      </c>
      <c r="B1014">
        <v>59204062</v>
      </c>
      <c r="C1014">
        <v>60527505</v>
      </c>
      <c r="D1014">
        <v>58330407</v>
      </c>
      <c r="E1014">
        <v>1</v>
      </c>
      <c r="F1014">
        <v>1</v>
      </c>
      <c r="G1014">
        <v>1080</v>
      </c>
      <c r="H1014">
        <v>3</v>
      </c>
      <c r="I1014" t="s">
        <v>947</v>
      </c>
      <c r="J1014" t="s">
        <v>948</v>
      </c>
      <c r="K1014" t="s">
        <v>949</v>
      </c>
      <c r="L1014">
        <v>1346</v>
      </c>
      <c r="N1014">
        <v>1009</v>
      </c>
      <c r="O1014" t="s">
        <v>880</v>
      </c>
      <c r="P1014" t="s">
        <v>880</v>
      </c>
      <c r="Q1014">
        <v>1</v>
      </c>
      <c r="W1014">
        <v>0</v>
      </c>
      <c r="X1014">
        <v>883542614</v>
      </c>
      <c r="Y1014">
        <f>AT1014</f>
        <v>1.374E-2</v>
      </c>
      <c r="AA1014">
        <v>19.28</v>
      </c>
      <c r="AB1014">
        <v>0</v>
      </c>
      <c r="AC1014">
        <v>0</v>
      </c>
      <c r="AD1014">
        <v>0</v>
      </c>
      <c r="AE1014">
        <v>19.28</v>
      </c>
      <c r="AF1014">
        <v>0</v>
      </c>
      <c r="AG1014">
        <v>0</v>
      </c>
      <c r="AH1014">
        <v>0</v>
      </c>
      <c r="AI1014">
        <v>1</v>
      </c>
      <c r="AJ1014">
        <v>1</v>
      </c>
      <c r="AK1014">
        <v>1</v>
      </c>
      <c r="AL1014">
        <v>1</v>
      </c>
      <c r="AM1014">
        <v>-2</v>
      </c>
      <c r="AN1014">
        <v>0</v>
      </c>
      <c r="AO1014">
        <v>1</v>
      </c>
      <c r="AP1014">
        <v>1</v>
      </c>
      <c r="AQ1014">
        <v>0</v>
      </c>
      <c r="AR1014">
        <v>0</v>
      </c>
      <c r="AS1014" t="s">
        <v>3</v>
      </c>
      <c r="AT1014">
        <v>1.374E-2</v>
      </c>
      <c r="AU1014" t="s">
        <v>3</v>
      </c>
      <c r="AV1014">
        <v>0</v>
      </c>
      <c r="AW1014">
        <v>2</v>
      </c>
      <c r="AX1014">
        <v>60527520</v>
      </c>
      <c r="AY1014">
        <v>1</v>
      </c>
      <c r="AZ1014">
        <v>0</v>
      </c>
      <c r="BA1014">
        <v>1025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CV1014">
        <v>0</v>
      </c>
      <c r="CW1014">
        <v>0</v>
      </c>
      <c r="CX1014">
        <f>ROUND(Y1014*Source!I433,9)</f>
        <v>0</v>
      </c>
      <c r="CY1014">
        <f>AA1014</f>
        <v>19.28</v>
      </c>
      <c r="CZ1014">
        <f>AE1014</f>
        <v>19.28</v>
      </c>
      <c r="DA1014">
        <f>AI1014</f>
        <v>1</v>
      </c>
      <c r="DB1014">
        <f>ROUND(ROUND(AT1014*CZ1014,2),6)</f>
        <v>0.26</v>
      </c>
      <c r="DC1014">
        <f>ROUND(ROUND(AT1014*AG1014,2),6)</f>
        <v>0</v>
      </c>
      <c r="DD1014" t="s">
        <v>3</v>
      </c>
      <c r="DE1014" t="s">
        <v>3</v>
      </c>
      <c r="DF1014">
        <f t="shared" si="457"/>
        <v>0</v>
      </c>
      <c r="DG1014">
        <f t="shared" si="455"/>
        <v>0</v>
      </c>
      <c r="DH1014">
        <f t="shared" si="456"/>
        <v>0</v>
      </c>
      <c r="DI1014">
        <f t="shared" si="450"/>
        <v>0</v>
      </c>
      <c r="DJ1014">
        <f>DF1014</f>
        <v>0</v>
      </c>
      <c r="DK1014">
        <v>0</v>
      </c>
      <c r="DL1014" t="s">
        <v>3</v>
      </c>
      <c r="DM1014">
        <v>0</v>
      </c>
      <c r="DN1014" t="s">
        <v>3</v>
      </c>
      <c r="DO1014">
        <v>0</v>
      </c>
    </row>
    <row r="1015" spans="1:119" x14ac:dyDescent="0.2">
      <c r="A1015">
        <f>ROW(Source!A434)</f>
        <v>434</v>
      </c>
      <c r="B1015">
        <v>59204059</v>
      </c>
      <c r="C1015">
        <v>60527505</v>
      </c>
      <c r="D1015">
        <v>58266404</v>
      </c>
      <c r="E1015">
        <v>1080</v>
      </c>
      <c r="F1015">
        <v>1</v>
      </c>
      <c r="G1015">
        <v>1080</v>
      </c>
      <c r="H1015">
        <v>1</v>
      </c>
      <c r="I1015" t="s">
        <v>859</v>
      </c>
      <c r="J1015" t="s">
        <v>3</v>
      </c>
      <c r="K1015" t="s">
        <v>860</v>
      </c>
      <c r="L1015">
        <v>1191</v>
      </c>
      <c r="N1015">
        <v>1013</v>
      </c>
      <c r="O1015" t="s">
        <v>861</v>
      </c>
      <c r="P1015" t="s">
        <v>861</v>
      </c>
      <c r="Q1015">
        <v>1</v>
      </c>
      <c r="W1015">
        <v>0</v>
      </c>
      <c r="X1015">
        <v>476480486</v>
      </c>
      <c r="Y1015">
        <f>((AT1015*1.15)*1.1)</f>
        <v>2.0113500000000002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</v>
      </c>
      <c r="AJ1015">
        <v>1</v>
      </c>
      <c r="AK1015">
        <v>1</v>
      </c>
      <c r="AL1015">
        <v>1</v>
      </c>
      <c r="AM1015">
        <v>5</v>
      </c>
      <c r="AN1015">
        <v>0</v>
      </c>
      <c r="AO1015">
        <v>1</v>
      </c>
      <c r="AP1015">
        <v>1</v>
      </c>
      <c r="AQ1015">
        <v>0</v>
      </c>
      <c r="AR1015">
        <v>0</v>
      </c>
      <c r="AS1015" t="s">
        <v>3</v>
      </c>
      <c r="AT1015">
        <v>1.59</v>
      </c>
      <c r="AU1015" t="s">
        <v>26</v>
      </c>
      <c r="AV1015">
        <v>1</v>
      </c>
      <c r="AW1015">
        <v>2</v>
      </c>
      <c r="AX1015">
        <v>60527514</v>
      </c>
      <c r="AY1015">
        <v>1</v>
      </c>
      <c r="AZ1015">
        <v>0</v>
      </c>
      <c r="BA1015">
        <v>1028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CU1015">
        <f>ROUND(AT1015*Source!I434*AH1015*AL1015,2)</f>
        <v>0</v>
      </c>
      <c r="CV1015">
        <f>ROUND(Y1015*Source!I434,9)</f>
        <v>0</v>
      </c>
      <c r="CW1015">
        <v>0</v>
      </c>
      <c r="CX1015">
        <f>ROUND(Y1015*Source!I434,9)</f>
        <v>0</v>
      </c>
      <c r="CY1015">
        <f>AD1015</f>
        <v>0</v>
      </c>
      <c r="CZ1015">
        <f>AH1015</f>
        <v>0</v>
      </c>
      <c r="DA1015">
        <f>AL1015</f>
        <v>1</v>
      </c>
      <c r="DB1015">
        <f>ROUND(((ROUND(AT1015*CZ1015,2)*1.15)*1.1),6)</f>
        <v>0</v>
      </c>
      <c r="DC1015">
        <f>ROUND(((ROUND(AT1015*AG1015,2)*1.15)*1.1),6)</f>
        <v>0</v>
      </c>
      <c r="DD1015" t="s">
        <v>3</v>
      </c>
      <c r="DE1015" t="s">
        <v>3</v>
      </c>
      <c r="DF1015">
        <f t="shared" si="457"/>
        <v>0</v>
      </c>
      <c r="DG1015">
        <f t="shared" si="455"/>
        <v>0</v>
      </c>
      <c r="DH1015">
        <f t="shared" si="456"/>
        <v>0</v>
      </c>
      <c r="DI1015">
        <f t="shared" si="450"/>
        <v>0</v>
      </c>
      <c r="DJ1015">
        <f>DI1015</f>
        <v>0</v>
      </c>
      <c r="DK1015">
        <v>0</v>
      </c>
      <c r="DL1015" t="s">
        <v>3</v>
      </c>
      <c r="DM1015">
        <v>0</v>
      </c>
      <c r="DN1015" t="s">
        <v>3</v>
      </c>
      <c r="DO1015">
        <v>0</v>
      </c>
    </row>
    <row r="1016" spans="1:119" x14ac:dyDescent="0.2">
      <c r="A1016">
        <f>ROW(Source!A434)</f>
        <v>434</v>
      </c>
      <c r="B1016">
        <v>59204059</v>
      </c>
      <c r="C1016">
        <v>60527505</v>
      </c>
      <c r="D1016">
        <v>58340578</v>
      </c>
      <c r="E1016">
        <v>1</v>
      </c>
      <c r="F1016">
        <v>1</v>
      </c>
      <c r="G1016">
        <v>1080</v>
      </c>
      <c r="H1016">
        <v>2</v>
      </c>
      <c r="I1016" t="s">
        <v>862</v>
      </c>
      <c r="J1016" t="s">
        <v>863</v>
      </c>
      <c r="K1016" t="s">
        <v>864</v>
      </c>
      <c r="L1016">
        <v>1368</v>
      </c>
      <c r="N1016">
        <v>1011</v>
      </c>
      <c r="O1016" t="s">
        <v>865</v>
      </c>
      <c r="P1016" t="s">
        <v>865</v>
      </c>
      <c r="Q1016">
        <v>1</v>
      </c>
      <c r="W1016">
        <v>0</v>
      </c>
      <c r="X1016">
        <v>-1985943078</v>
      </c>
      <c r="Y1016">
        <f>((AT1016*1.25)*1.1)</f>
        <v>8.2500000000000004E-2</v>
      </c>
      <c r="AA1016">
        <v>0</v>
      </c>
      <c r="AB1016">
        <v>1445.28</v>
      </c>
      <c r="AC1016">
        <v>740.47</v>
      </c>
      <c r="AD1016">
        <v>0</v>
      </c>
      <c r="AE1016">
        <v>0</v>
      </c>
      <c r="AF1016">
        <v>83.1</v>
      </c>
      <c r="AG1016">
        <v>12.62</v>
      </c>
      <c r="AH1016">
        <v>0</v>
      </c>
      <c r="AI1016">
        <v>1</v>
      </c>
      <c r="AJ1016">
        <v>16.3</v>
      </c>
      <c r="AK1016">
        <v>54.99</v>
      </c>
      <c r="AL1016">
        <v>1</v>
      </c>
      <c r="AM1016">
        <v>2</v>
      </c>
      <c r="AN1016">
        <v>0</v>
      </c>
      <c r="AO1016">
        <v>1</v>
      </c>
      <c r="AP1016">
        <v>1</v>
      </c>
      <c r="AQ1016">
        <v>0</v>
      </c>
      <c r="AR1016">
        <v>0</v>
      </c>
      <c r="AS1016" t="s">
        <v>3</v>
      </c>
      <c r="AT1016">
        <v>0.06</v>
      </c>
      <c r="AU1016" t="s">
        <v>866</v>
      </c>
      <c r="AV1016">
        <v>0</v>
      </c>
      <c r="AW1016">
        <v>2</v>
      </c>
      <c r="AX1016">
        <v>60527515</v>
      </c>
      <c r="AY1016">
        <v>1</v>
      </c>
      <c r="AZ1016">
        <v>0</v>
      </c>
      <c r="BA1016">
        <v>1029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CV1016">
        <v>0</v>
      </c>
      <c r="CW1016">
        <f>ROUND(Y1016*Source!I434*DO1016,9)</f>
        <v>0</v>
      </c>
      <c r="CX1016">
        <f>ROUND(Y1016*Source!I434,9)</f>
        <v>0</v>
      </c>
      <c r="CY1016">
        <f>AB1016</f>
        <v>1445.28</v>
      </c>
      <c r="CZ1016">
        <f>AF1016</f>
        <v>83.1</v>
      </c>
      <c r="DA1016">
        <f>AJ1016</f>
        <v>16.3</v>
      </c>
      <c r="DB1016">
        <f>ROUND(((ROUND(AT1016*CZ1016,2)*1.25)*1.1),6)</f>
        <v>6.8612500000000001</v>
      </c>
      <c r="DC1016">
        <f>ROUND(((ROUND(AT1016*AG1016,2)*1.25)*1.1),6)</f>
        <v>1.0449999999999999</v>
      </c>
      <c r="DD1016" t="s">
        <v>3</v>
      </c>
      <c r="DE1016" t="s">
        <v>3</v>
      </c>
      <c r="DF1016">
        <f t="shared" si="457"/>
        <v>0</v>
      </c>
      <c r="DG1016">
        <f>ROUND(ROUND(AF1016*AJ1016,2)*CX1016,2)</f>
        <v>0</v>
      </c>
      <c r="DH1016">
        <f>ROUND(ROUND(AG1016*AK1016,2)*CX1016,2)</f>
        <v>0</v>
      </c>
      <c r="DI1016">
        <f t="shared" si="450"/>
        <v>0</v>
      </c>
      <c r="DJ1016">
        <f>DG1016</f>
        <v>0</v>
      </c>
      <c r="DK1016">
        <v>0</v>
      </c>
      <c r="DL1016" t="s">
        <v>867</v>
      </c>
      <c r="DM1016">
        <v>0</v>
      </c>
      <c r="DN1016" t="s">
        <v>861</v>
      </c>
      <c r="DO1016">
        <v>12.62</v>
      </c>
    </row>
    <row r="1017" spans="1:119" x14ac:dyDescent="0.2">
      <c r="A1017">
        <f>ROW(Source!A434)</f>
        <v>434</v>
      </c>
      <c r="B1017">
        <v>59204059</v>
      </c>
      <c r="C1017">
        <v>60527505</v>
      </c>
      <c r="D1017">
        <v>58339814</v>
      </c>
      <c r="E1017">
        <v>1</v>
      </c>
      <c r="F1017">
        <v>1</v>
      </c>
      <c r="G1017">
        <v>1080</v>
      </c>
      <c r="H1017">
        <v>2</v>
      </c>
      <c r="I1017" t="s">
        <v>874</v>
      </c>
      <c r="J1017" t="s">
        <v>875</v>
      </c>
      <c r="K1017" t="s">
        <v>876</v>
      </c>
      <c r="L1017">
        <v>1368</v>
      </c>
      <c r="N1017">
        <v>1011</v>
      </c>
      <c r="O1017" t="s">
        <v>865</v>
      </c>
      <c r="P1017" t="s">
        <v>865</v>
      </c>
      <c r="Q1017">
        <v>1</v>
      </c>
      <c r="W1017">
        <v>0</v>
      </c>
      <c r="X1017">
        <v>1087580389</v>
      </c>
      <c r="Y1017">
        <f>((AT1017*1.25)*1.1)</f>
        <v>2.7500000000000004E-2</v>
      </c>
      <c r="AA1017">
        <v>0</v>
      </c>
      <c r="AB1017">
        <v>2628.65</v>
      </c>
      <c r="AC1017">
        <v>993.36</v>
      </c>
      <c r="AD1017">
        <v>0</v>
      </c>
      <c r="AE1017">
        <v>0</v>
      </c>
      <c r="AF1017">
        <v>179.17</v>
      </c>
      <c r="AG1017">
        <v>16.93</v>
      </c>
      <c r="AH1017">
        <v>0</v>
      </c>
      <c r="AI1017">
        <v>1</v>
      </c>
      <c r="AJ1017">
        <v>13.75</v>
      </c>
      <c r="AK1017">
        <v>54.99</v>
      </c>
      <c r="AL1017">
        <v>1</v>
      </c>
      <c r="AM1017">
        <v>2</v>
      </c>
      <c r="AN1017">
        <v>0</v>
      </c>
      <c r="AO1017">
        <v>1</v>
      </c>
      <c r="AP1017">
        <v>1</v>
      </c>
      <c r="AQ1017">
        <v>0</v>
      </c>
      <c r="AR1017">
        <v>0</v>
      </c>
      <c r="AS1017" t="s">
        <v>3</v>
      </c>
      <c r="AT1017">
        <v>0.02</v>
      </c>
      <c r="AU1017" t="s">
        <v>866</v>
      </c>
      <c r="AV1017">
        <v>0</v>
      </c>
      <c r="AW1017">
        <v>2</v>
      </c>
      <c r="AX1017">
        <v>60527516</v>
      </c>
      <c r="AY1017">
        <v>1</v>
      </c>
      <c r="AZ1017">
        <v>0</v>
      </c>
      <c r="BA1017">
        <v>1030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CV1017">
        <v>0</v>
      </c>
      <c r="CW1017">
        <f>ROUND(Y1017*Source!I434*DO1017,9)</f>
        <v>0</v>
      </c>
      <c r="CX1017">
        <f>ROUND(Y1017*Source!I434,9)</f>
        <v>0</v>
      </c>
      <c r="CY1017">
        <f>AB1017</f>
        <v>2628.65</v>
      </c>
      <c r="CZ1017">
        <f>AF1017</f>
        <v>179.17</v>
      </c>
      <c r="DA1017">
        <f>AJ1017</f>
        <v>13.75</v>
      </c>
      <c r="DB1017">
        <f>ROUND(((ROUND(AT1017*CZ1017,2)*1.25)*1.1),6)</f>
        <v>4.9225000000000003</v>
      </c>
      <c r="DC1017">
        <f>ROUND(((ROUND(AT1017*AG1017,2)*1.25)*1.1),6)</f>
        <v>0.46750000000000003</v>
      </c>
      <c r="DD1017" t="s">
        <v>3</v>
      </c>
      <c r="DE1017" t="s">
        <v>3</v>
      </c>
      <c r="DF1017">
        <f t="shared" si="457"/>
        <v>0</v>
      </c>
      <c r="DG1017">
        <f>ROUND(ROUND(AF1017*AJ1017,2)*CX1017,2)</f>
        <v>0</v>
      </c>
      <c r="DH1017">
        <f>ROUND(ROUND(AG1017*AK1017,2)*CX1017,2)</f>
        <v>0</v>
      </c>
      <c r="DI1017">
        <f t="shared" si="450"/>
        <v>0</v>
      </c>
      <c r="DJ1017">
        <f>DG1017</f>
        <v>0</v>
      </c>
      <c r="DK1017">
        <v>0</v>
      </c>
      <c r="DL1017" t="s">
        <v>867</v>
      </c>
      <c r="DM1017">
        <v>0</v>
      </c>
      <c r="DN1017" t="s">
        <v>861</v>
      </c>
      <c r="DO1017">
        <v>16.93</v>
      </c>
    </row>
    <row r="1018" spans="1:119" x14ac:dyDescent="0.2">
      <c r="A1018">
        <f>ROW(Source!A434)</f>
        <v>434</v>
      </c>
      <c r="B1018">
        <v>59204059</v>
      </c>
      <c r="C1018">
        <v>60527505</v>
      </c>
      <c r="D1018">
        <v>58310526</v>
      </c>
      <c r="E1018">
        <v>1</v>
      </c>
      <c r="F1018">
        <v>1</v>
      </c>
      <c r="G1018">
        <v>1080</v>
      </c>
      <c r="H1018">
        <v>3</v>
      </c>
      <c r="I1018" t="s">
        <v>894</v>
      </c>
      <c r="J1018" t="s">
        <v>895</v>
      </c>
      <c r="K1018" t="s">
        <v>896</v>
      </c>
      <c r="L1018">
        <v>1346</v>
      </c>
      <c r="N1018">
        <v>1009</v>
      </c>
      <c r="O1018" t="s">
        <v>880</v>
      </c>
      <c r="P1018" t="s">
        <v>880</v>
      </c>
      <c r="Q1018">
        <v>1</v>
      </c>
      <c r="W1018">
        <v>0</v>
      </c>
      <c r="X1018">
        <v>-1011812427</v>
      </c>
      <c r="Y1018">
        <f>AT1018</f>
        <v>0.04</v>
      </c>
      <c r="AA1018">
        <v>272.7</v>
      </c>
      <c r="AB1018">
        <v>0</v>
      </c>
      <c r="AC1018">
        <v>0</v>
      </c>
      <c r="AD1018">
        <v>0</v>
      </c>
      <c r="AE1018">
        <v>37.979999999999997</v>
      </c>
      <c r="AF1018">
        <v>0</v>
      </c>
      <c r="AG1018">
        <v>0</v>
      </c>
      <c r="AH1018">
        <v>0</v>
      </c>
      <c r="AI1018">
        <v>7.18</v>
      </c>
      <c r="AJ1018">
        <v>1</v>
      </c>
      <c r="AK1018">
        <v>1</v>
      </c>
      <c r="AL1018">
        <v>1</v>
      </c>
      <c r="AM1018">
        <v>2</v>
      </c>
      <c r="AN1018">
        <v>0</v>
      </c>
      <c r="AO1018">
        <v>1</v>
      </c>
      <c r="AP1018">
        <v>1</v>
      </c>
      <c r="AQ1018">
        <v>0</v>
      </c>
      <c r="AR1018">
        <v>0</v>
      </c>
      <c r="AS1018" t="s">
        <v>3</v>
      </c>
      <c r="AT1018">
        <v>0.04</v>
      </c>
      <c r="AU1018" t="s">
        <v>3</v>
      </c>
      <c r="AV1018">
        <v>0</v>
      </c>
      <c r="AW1018">
        <v>2</v>
      </c>
      <c r="AX1018">
        <v>60527517</v>
      </c>
      <c r="AY1018">
        <v>1</v>
      </c>
      <c r="AZ1018">
        <v>0</v>
      </c>
      <c r="BA1018">
        <v>1031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CV1018">
        <v>0</v>
      </c>
      <c r="CW1018">
        <v>0</v>
      </c>
      <c r="CX1018">
        <f>ROUND(Y1018*Source!I434,9)</f>
        <v>0</v>
      </c>
      <c r="CY1018">
        <f>AA1018</f>
        <v>272.7</v>
      </c>
      <c r="CZ1018">
        <f>AE1018</f>
        <v>37.979999999999997</v>
      </c>
      <c r="DA1018">
        <f>AI1018</f>
        <v>7.18</v>
      </c>
      <c r="DB1018">
        <f>ROUND(ROUND(AT1018*CZ1018,2),6)</f>
        <v>1.52</v>
      </c>
      <c r="DC1018">
        <f>ROUND(ROUND(AT1018*AG1018,2),6)</f>
        <v>0</v>
      </c>
      <c r="DD1018" t="s">
        <v>3</v>
      </c>
      <c r="DE1018" t="s">
        <v>3</v>
      </c>
      <c r="DF1018">
        <f>ROUND(ROUND(AE1018*AI1018,2)*CX1018,2)</f>
        <v>0</v>
      </c>
      <c r="DG1018">
        <f t="shared" ref="DG1018:DG1032" si="458">ROUND(ROUND(AF1018,2)*CX1018,2)</f>
        <v>0</v>
      </c>
      <c r="DH1018">
        <f t="shared" ref="DH1018:DH1032" si="459">ROUND(ROUND(AG1018,2)*CX1018,2)</f>
        <v>0</v>
      </c>
      <c r="DI1018">
        <f t="shared" si="450"/>
        <v>0</v>
      </c>
      <c r="DJ1018">
        <f>DF1018</f>
        <v>0</v>
      </c>
      <c r="DK1018">
        <v>0</v>
      </c>
      <c r="DL1018" t="s">
        <v>3</v>
      </c>
      <c r="DM1018">
        <v>0</v>
      </c>
      <c r="DN1018" t="s">
        <v>3</v>
      </c>
      <c r="DO1018">
        <v>0</v>
      </c>
    </row>
    <row r="1019" spans="1:119" x14ac:dyDescent="0.2">
      <c r="A1019">
        <f>ROW(Source!A434)</f>
        <v>434</v>
      </c>
      <c r="B1019">
        <v>59204059</v>
      </c>
      <c r="C1019">
        <v>60527505</v>
      </c>
      <c r="D1019">
        <v>58309084</v>
      </c>
      <c r="E1019">
        <v>1</v>
      </c>
      <c r="F1019">
        <v>1</v>
      </c>
      <c r="G1019">
        <v>1080</v>
      </c>
      <c r="H1019">
        <v>3</v>
      </c>
      <c r="I1019" t="s">
        <v>907</v>
      </c>
      <c r="J1019" t="s">
        <v>908</v>
      </c>
      <c r="K1019" t="s">
        <v>909</v>
      </c>
      <c r="L1019">
        <v>1348</v>
      </c>
      <c r="N1019">
        <v>1009</v>
      </c>
      <c r="O1019" t="s">
        <v>900</v>
      </c>
      <c r="P1019" t="s">
        <v>900</v>
      </c>
      <c r="Q1019">
        <v>1000</v>
      </c>
      <c r="W1019">
        <v>0</v>
      </c>
      <c r="X1019">
        <v>356473523</v>
      </c>
      <c r="Y1019">
        <f>AT1019</f>
        <v>1E-4</v>
      </c>
      <c r="AA1019">
        <v>55779.05</v>
      </c>
      <c r="AB1019">
        <v>0</v>
      </c>
      <c r="AC1019">
        <v>0</v>
      </c>
      <c r="AD1019">
        <v>0</v>
      </c>
      <c r="AE1019">
        <v>16214.84</v>
      </c>
      <c r="AF1019">
        <v>0</v>
      </c>
      <c r="AG1019">
        <v>0</v>
      </c>
      <c r="AH1019">
        <v>0</v>
      </c>
      <c r="AI1019">
        <v>3.44</v>
      </c>
      <c r="AJ1019">
        <v>1</v>
      </c>
      <c r="AK1019">
        <v>1</v>
      </c>
      <c r="AL1019">
        <v>1</v>
      </c>
      <c r="AM1019">
        <v>2</v>
      </c>
      <c r="AN1019">
        <v>0</v>
      </c>
      <c r="AO1019">
        <v>1</v>
      </c>
      <c r="AP1019">
        <v>1</v>
      </c>
      <c r="AQ1019">
        <v>0</v>
      </c>
      <c r="AR1019">
        <v>0</v>
      </c>
      <c r="AS1019" t="s">
        <v>3</v>
      </c>
      <c r="AT1019">
        <v>1E-4</v>
      </c>
      <c r="AU1019" t="s">
        <v>3</v>
      </c>
      <c r="AV1019">
        <v>0</v>
      </c>
      <c r="AW1019">
        <v>2</v>
      </c>
      <c r="AX1019">
        <v>60527518</v>
      </c>
      <c r="AY1019">
        <v>1</v>
      </c>
      <c r="AZ1019">
        <v>0</v>
      </c>
      <c r="BA1019">
        <v>1032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CV1019">
        <v>0</v>
      </c>
      <c r="CW1019">
        <v>0</v>
      </c>
      <c r="CX1019">
        <f>ROUND(Y1019*Source!I434,9)</f>
        <v>0</v>
      </c>
      <c r="CY1019">
        <f>AA1019</f>
        <v>55779.05</v>
      </c>
      <c r="CZ1019">
        <f>AE1019</f>
        <v>16214.84</v>
      </c>
      <c r="DA1019">
        <f>AI1019</f>
        <v>3.44</v>
      </c>
      <c r="DB1019">
        <f>ROUND(ROUND(AT1019*CZ1019,2),6)</f>
        <v>1.62</v>
      </c>
      <c r="DC1019">
        <f>ROUND(ROUND(AT1019*AG1019,2),6)</f>
        <v>0</v>
      </c>
      <c r="DD1019" t="s">
        <v>3</v>
      </c>
      <c r="DE1019" t="s">
        <v>3</v>
      </c>
      <c r="DF1019">
        <f>ROUND(ROUND(AE1019*AI1019,2)*CX1019,2)</f>
        <v>0</v>
      </c>
      <c r="DG1019">
        <f t="shared" si="458"/>
        <v>0</v>
      </c>
      <c r="DH1019">
        <f t="shared" si="459"/>
        <v>0</v>
      </c>
      <c r="DI1019">
        <f t="shared" si="450"/>
        <v>0</v>
      </c>
      <c r="DJ1019">
        <f>DF1019</f>
        <v>0</v>
      </c>
      <c r="DK1019">
        <v>0</v>
      </c>
      <c r="DL1019" t="s">
        <v>3</v>
      </c>
      <c r="DM1019">
        <v>0</v>
      </c>
      <c r="DN1019" t="s">
        <v>3</v>
      </c>
      <c r="DO1019">
        <v>0</v>
      </c>
    </row>
    <row r="1020" spans="1:119" x14ac:dyDescent="0.2">
      <c r="A1020">
        <f>ROW(Source!A434)</f>
        <v>434</v>
      </c>
      <c r="B1020">
        <v>59204059</v>
      </c>
      <c r="C1020">
        <v>60527505</v>
      </c>
      <c r="D1020">
        <v>58309253</v>
      </c>
      <c r="E1020">
        <v>1</v>
      </c>
      <c r="F1020">
        <v>1</v>
      </c>
      <c r="G1020">
        <v>1080</v>
      </c>
      <c r="H1020">
        <v>3</v>
      </c>
      <c r="I1020" t="s">
        <v>910</v>
      </c>
      <c r="J1020" t="s">
        <v>911</v>
      </c>
      <c r="K1020" t="s">
        <v>912</v>
      </c>
      <c r="L1020">
        <v>1346</v>
      </c>
      <c r="N1020">
        <v>1009</v>
      </c>
      <c r="O1020" t="s">
        <v>880</v>
      </c>
      <c r="P1020" t="s">
        <v>880</v>
      </c>
      <c r="Q1020">
        <v>1</v>
      </c>
      <c r="W1020">
        <v>0</v>
      </c>
      <c r="X1020">
        <v>1135396300</v>
      </c>
      <c r="Y1020">
        <f>AT1020</f>
        <v>0.01</v>
      </c>
      <c r="AA1020">
        <v>85.4</v>
      </c>
      <c r="AB1020">
        <v>0</v>
      </c>
      <c r="AC1020">
        <v>0</v>
      </c>
      <c r="AD1020">
        <v>0</v>
      </c>
      <c r="AE1020">
        <v>20.190000000000001</v>
      </c>
      <c r="AF1020">
        <v>0</v>
      </c>
      <c r="AG1020">
        <v>0</v>
      </c>
      <c r="AH1020">
        <v>0</v>
      </c>
      <c r="AI1020">
        <v>4.2300000000000004</v>
      </c>
      <c r="AJ1020">
        <v>1</v>
      </c>
      <c r="AK1020">
        <v>1</v>
      </c>
      <c r="AL1020">
        <v>1</v>
      </c>
      <c r="AM1020">
        <v>2</v>
      </c>
      <c r="AN1020">
        <v>0</v>
      </c>
      <c r="AO1020">
        <v>1</v>
      </c>
      <c r="AP1020">
        <v>1</v>
      </c>
      <c r="AQ1020">
        <v>0</v>
      </c>
      <c r="AR1020">
        <v>0</v>
      </c>
      <c r="AS1020" t="s">
        <v>3</v>
      </c>
      <c r="AT1020">
        <v>0.01</v>
      </c>
      <c r="AU1020" t="s">
        <v>3</v>
      </c>
      <c r="AV1020">
        <v>0</v>
      </c>
      <c r="AW1020">
        <v>2</v>
      </c>
      <c r="AX1020">
        <v>60527519</v>
      </c>
      <c r="AY1020">
        <v>1</v>
      </c>
      <c r="AZ1020">
        <v>0</v>
      </c>
      <c r="BA1020">
        <v>1033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CV1020">
        <v>0</v>
      </c>
      <c r="CW1020">
        <v>0</v>
      </c>
      <c r="CX1020">
        <f>ROUND(Y1020*Source!I434,9)</f>
        <v>0</v>
      </c>
      <c r="CY1020">
        <f>AA1020</f>
        <v>85.4</v>
      </c>
      <c r="CZ1020">
        <f>AE1020</f>
        <v>20.190000000000001</v>
      </c>
      <c r="DA1020">
        <f>AI1020</f>
        <v>4.2300000000000004</v>
      </c>
      <c r="DB1020">
        <f>ROUND(ROUND(AT1020*CZ1020,2),6)</f>
        <v>0.2</v>
      </c>
      <c r="DC1020">
        <f>ROUND(ROUND(AT1020*AG1020,2),6)</f>
        <v>0</v>
      </c>
      <c r="DD1020" t="s">
        <v>3</v>
      </c>
      <c r="DE1020" t="s">
        <v>3</v>
      </c>
      <c r="DF1020">
        <f>ROUND(ROUND(AE1020*AI1020,2)*CX1020,2)</f>
        <v>0</v>
      </c>
      <c r="DG1020">
        <f t="shared" si="458"/>
        <v>0</v>
      </c>
      <c r="DH1020">
        <f t="shared" si="459"/>
        <v>0</v>
      </c>
      <c r="DI1020">
        <f t="shared" si="450"/>
        <v>0</v>
      </c>
      <c r="DJ1020">
        <f>DF1020</f>
        <v>0</v>
      </c>
      <c r="DK1020">
        <v>0</v>
      </c>
      <c r="DL1020" t="s">
        <v>3</v>
      </c>
      <c r="DM1020">
        <v>0</v>
      </c>
      <c r="DN1020" t="s">
        <v>3</v>
      </c>
      <c r="DO1020">
        <v>0</v>
      </c>
    </row>
    <row r="1021" spans="1:119" x14ac:dyDescent="0.2">
      <c r="A1021">
        <f>ROW(Source!A434)</f>
        <v>434</v>
      </c>
      <c r="B1021">
        <v>59204059</v>
      </c>
      <c r="C1021">
        <v>60527505</v>
      </c>
      <c r="D1021">
        <v>58330326</v>
      </c>
      <c r="E1021">
        <v>1</v>
      </c>
      <c r="F1021">
        <v>1</v>
      </c>
      <c r="G1021">
        <v>1080</v>
      </c>
      <c r="H1021">
        <v>3</v>
      </c>
      <c r="I1021" t="s">
        <v>511</v>
      </c>
      <c r="J1021" t="s">
        <v>513</v>
      </c>
      <c r="K1021" t="s">
        <v>512</v>
      </c>
      <c r="L1021">
        <v>1354</v>
      </c>
      <c r="N1021">
        <v>1010</v>
      </c>
      <c r="O1021" t="s">
        <v>39</v>
      </c>
      <c r="P1021" t="s">
        <v>39</v>
      </c>
      <c r="Q1021">
        <v>1</v>
      </c>
      <c r="W1021">
        <v>0</v>
      </c>
      <c r="X1021">
        <v>-20220172</v>
      </c>
      <c r="Y1021">
        <f>AT1021</f>
        <v>1</v>
      </c>
      <c r="AA1021">
        <v>836.64</v>
      </c>
      <c r="AB1021">
        <v>0</v>
      </c>
      <c r="AC1021">
        <v>0</v>
      </c>
      <c r="AD1021">
        <v>0</v>
      </c>
      <c r="AE1021">
        <v>132.38</v>
      </c>
      <c r="AF1021">
        <v>0</v>
      </c>
      <c r="AG1021">
        <v>0</v>
      </c>
      <c r="AH1021">
        <v>0</v>
      </c>
      <c r="AI1021">
        <v>6.32</v>
      </c>
      <c r="AJ1021">
        <v>1</v>
      </c>
      <c r="AK1021">
        <v>1</v>
      </c>
      <c r="AL1021">
        <v>1</v>
      </c>
      <c r="AM1021">
        <v>0</v>
      </c>
      <c r="AN1021">
        <v>0</v>
      </c>
      <c r="AO1021">
        <v>0</v>
      </c>
      <c r="AP1021">
        <v>1</v>
      </c>
      <c r="AQ1021">
        <v>0</v>
      </c>
      <c r="AR1021">
        <v>0</v>
      </c>
      <c r="AS1021" t="s">
        <v>3</v>
      </c>
      <c r="AT1021">
        <v>1</v>
      </c>
      <c r="AU1021" t="s">
        <v>3</v>
      </c>
      <c r="AV1021">
        <v>0</v>
      </c>
      <c r="AW1021">
        <v>1</v>
      </c>
      <c r="AX1021">
        <v>-1</v>
      </c>
      <c r="AY1021">
        <v>0</v>
      </c>
      <c r="AZ1021">
        <v>0</v>
      </c>
      <c r="BA1021" t="s">
        <v>3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CV1021">
        <v>0</v>
      </c>
      <c r="CW1021">
        <v>0</v>
      </c>
      <c r="CX1021">
        <f>ROUND(Y1021*Source!I434,9)</f>
        <v>0</v>
      </c>
      <c r="CY1021">
        <f>AA1021</f>
        <v>836.64</v>
      </c>
      <c r="CZ1021">
        <f>AE1021</f>
        <v>132.38</v>
      </c>
      <c r="DA1021">
        <f>AI1021</f>
        <v>6.32</v>
      </c>
      <c r="DB1021">
        <f>ROUND(ROUND(AT1021*CZ1021,2),6)</f>
        <v>132.38</v>
      </c>
      <c r="DC1021">
        <f>ROUND(ROUND(AT1021*AG1021,2),6)</f>
        <v>0</v>
      </c>
      <c r="DD1021" t="s">
        <v>3</v>
      </c>
      <c r="DE1021" t="s">
        <v>3</v>
      </c>
      <c r="DF1021">
        <f>ROUND(ROUND(AE1021*AI1021,2)*CX1021,2)</f>
        <v>0</v>
      </c>
      <c r="DG1021">
        <f t="shared" si="458"/>
        <v>0</v>
      </c>
      <c r="DH1021">
        <f t="shared" si="459"/>
        <v>0</v>
      </c>
      <c r="DI1021">
        <f t="shared" si="450"/>
        <v>0</v>
      </c>
      <c r="DJ1021">
        <f>DF1021</f>
        <v>0</v>
      </c>
      <c r="DK1021">
        <v>0</v>
      </c>
      <c r="DL1021" t="s">
        <v>3</v>
      </c>
      <c r="DM1021">
        <v>0</v>
      </c>
      <c r="DN1021" t="s">
        <v>3</v>
      </c>
      <c r="DO1021">
        <v>0</v>
      </c>
    </row>
    <row r="1022" spans="1:119" x14ac:dyDescent="0.2">
      <c r="A1022">
        <f>ROW(Source!A434)</f>
        <v>434</v>
      </c>
      <c r="B1022">
        <v>59204059</v>
      </c>
      <c r="C1022">
        <v>60527505</v>
      </c>
      <c r="D1022">
        <v>58330407</v>
      </c>
      <c r="E1022">
        <v>1</v>
      </c>
      <c r="F1022">
        <v>1</v>
      </c>
      <c r="G1022">
        <v>1080</v>
      </c>
      <c r="H1022">
        <v>3</v>
      </c>
      <c r="I1022" t="s">
        <v>947</v>
      </c>
      <c r="J1022" t="s">
        <v>948</v>
      </c>
      <c r="K1022" t="s">
        <v>949</v>
      </c>
      <c r="L1022">
        <v>1346</v>
      </c>
      <c r="N1022">
        <v>1009</v>
      </c>
      <c r="O1022" t="s">
        <v>880</v>
      </c>
      <c r="P1022" t="s">
        <v>880</v>
      </c>
      <c r="Q1022">
        <v>1</v>
      </c>
      <c r="W1022">
        <v>0</v>
      </c>
      <c r="X1022">
        <v>883542614</v>
      </c>
      <c r="Y1022">
        <f>AT1022</f>
        <v>1.374E-2</v>
      </c>
      <c r="AA1022">
        <v>169.66</v>
      </c>
      <c r="AB1022">
        <v>0</v>
      </c>
      <c r="AC1022">
        <v>0</v>
      </c>
      <c r="AD1022">
        <v>0</v>
      </c>
      <c r="AE1022">
        <v>19.28</v>
      </c>
      <c r="AF1022">
        <v>0</v>
      </c>
      <c r="AG1022">
        <v>0</v>
      </c>
      <c r="AH1022">
        <v>0</v>
      </c>
      <c r="AI1022">
        <v>8.8000000000000007</v>
      </c>
      <c r="AJ1022">
        <v>1</v>
      </c>
      <c r="AK1022">
        <v>1</v>
      </c>
      <c r="AL1022">
        <v>1</v>
      </c>
      <c r="AM1022">
        <v>2</v>
      </c>
      <c r="AN1022">
        <v>0</v>
      </c>
      <c r="AO1022">
        <v>1</v>
      </c>
      <c r="AP1022">
        <v>1</v>
      </c>
      <c r="AQ1022">
        <v>0</v>
      </c>
      <c r="AR1022">
        <v>0</v>
      </c>
      <c r="AS1022" t="s">
        <v>3</v>
      </c>
      <c r="AT1022">
        <v>1.374E-2</v>
      </c>
      <c r="AU1022" t="s">
        <v>3</v>
      </c>
      <c r="AV1022">
        <v>0</v>
      </c>
      <c r="AW1022">
        <v>2</v>
      </c>
      <c r="AX1022">
        <v>60527520</v>
      </c>
      <c r="AY1022">
        <v>1</v>
      </c>
      <c r="AZ1022">
        <v>0</v>
      </c>
      <c r="BA1022">
        <v>1034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CV1022">
        <v>0</v>
      </c>
      <c r="CW1022">
        <v>0</v>
      </c>
      <c r="CX1022">
        <f>ROUND(Y1022*Source!I434,9)</f>
        <v>0</v>
      </c>
      <c r="CY1022">
        <f>AA1022</f>
        <v>169.66</v>
      </c>
      <c r="CZ1022">
        <f>AE1022</f>
        <v>19.28</v>
      </c>
      <c r="DA1022">
        <f>AI1022</f>
        <v>8.8000000000000007</v>
      </c>
      <c r="DB1022">
        <f>ROUND(ROUND(AT1022*CZ1022,2),6)</f>
        <v>0.26</v>
      </c>
      <c r="DC1022">
        <f>ROUND(ROUND(AT1022*AG1022,2),6)</f>
        <v>0</v>
      </c>
      <c r="DD1022" t="s">
        <v>3</v>
      </c>
      <c r="DE1022" t="s">
        <v>3</v>
      </c>
      <c r="DF1022">
        <f>ROUND(ROUND(AE1022*AI1022,2)*CX1022,2)</f>
        <v>0</v>
      </c>
      <c r="DG1022">
        <f t="shared" si="458"/>
        <v>0</v>
      </c>
      <c r="DH1022">
        <f t="shared" si="459"/>
        <v>0</v>
      </c>
      <c r="DI1022">
        <f t="shared" si="450"/>
        <v>0</v>
      </c>
      <c r="DJ1022">
        <f>DF1022</f>
        <v>0</v>
      </c>
      <c r="DK1022">
        <v>0</v>
      </c>
      <c r="DL1022" t="s">
        <v>3</v>
      </c>
      <c r="DM1022">
        <v>0</v>
      </c>
      <c r="DN1022" t="s">
        <v>3</v>
      </c>
      <c r="DO1022">
        <v>0</v>
      </c>
    </row>
    <row r="1023" spans="1:119" x14ac:dyDescent="0.2">
      <c r="A1023">
        <f>ROW(Source!A437)</f>
        <v>437</v>
      </c>
      <c r="B1023">
        <v>59204062</v>
      </c>
      <c r="C1023">
        <v>60527524</v>
      </c>
      <c r="D1023">
        <v>58266404</v>
      </c>
      <c r="E1023">
        <v>1080</v>
      </c>
      <c r="F1023">
        <v>1</v>
      </c>
      <c r="G1023">
        <v>1080</v>
      </c>
      <c r="H1023">
        <v>1</v>
      </c>
      <c r="I1023" t="s">
        <v>859</v>
      </c>
      <c r="J1023" t="s">
        <v>3</v>
      </c>
      <c r="K1023" t="s">
        <v>860</v>
      </c>
      <c r="L1023">
        <v>1191</v>
      </c>
      <c r="N1023">
        <v>1013</v>
      </c>
      <c r="O1023" t="s">
        <v>861</v>
      </c>
      <c r="P1023" t="s">
        <v>861</v>
      </c>
      <c r="Q1023">
        <v>1</v>
      </c>
      <c r="W1023">
        <v>0</v>
      </c>
      <c r="X1023">
        <v>476480486</v>
      </c>
      <c r="Y1023">
        <f>((AT1023*1.15)*1.1)</f>
        <v>2.7829999999999999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1</v>
      </c>
      <c r="AK1023">
        <v>1</v>
      </c>
      <c r="AL1023">
        <v>1</v>
      </c>
      <c r="AM1023">
        <v>-2</v>
      </c>
      <c r="AN1023">
        <v>0</v>
      </c>
      <c r="AO1023">
        <v>1</v>
      </c>
      <c r="AP1023">
        <v>1</v>
      </c>
      <c r="AQ1023">
        <v>0</v>
      </c>
      <c r="AR1023">
        <v>0</v>
      </c>
      <c r="AS1023" t="s">
        <v>3</v>
      </c>
      <c r="AT1023">
        <v>2.2000000000000002</v>
      </c>
      <c r="AU1023" t="s">
        <v>26</v>
      </c>
      <c r="AV1023">
        <v>1</v>
      </c>
      <c r="AW1023">
        <v>2</v>
      </c>
      <c r="AX1023">
        <v>60527534</v>
      </c>
      <c r="AY1023">
        <v>1</v>
      </c>
      <c r="AZ1023">
        <v>0</v>
      </c>
      <c r="BA1023">
        <v>1037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CU1023">
        <f>ROUND(AT1023*Source!I437*AH1023*AL1023,2)</f>
        <v>0</v>
      </c>
      <c r="CV1023">
        <f>ROUND(Y1023*Source!I437,9)</f>
        <v>89.055999999999997</v>
      </c>
      <c r="CW1023">
        <v>0</v>
      </c>
      <c r="CX1023">
        <f>ROUND(Y1023*Source!I437,9)</f>
        <v>89.055999999999997</v>
      </c>
      <c r="CY1023">
        <f>AD1023</f>
        <v>0</v>
      </c>
      <c r="CZ1023">
        <f>AH1023</f>
        <v>0</v>
      </c>
      <c r="DA1023">
        <f>AL1023</f>
        <v>1</v>
      </c>
      <c r="DB1023">
        <f>ROUND(((ROUND(AT1023*CZ1023,2)*1.15)*1.1),6)</f>
        <v>0</v>
      </c>
      <c r="DC1023">
        <f>ROUND(((ROUND(AT1023*AG1023,2)*1.15)*1.1),6)</f>
        <v>0</v>
      </c>
      <c r="DD1023" t="s">
        <v>3</v>
      </c>
      <c r="DE1023" t="s">
        <v>3</v>
      </c>
      <c r="DF1023">
        <f t="shared" ref="DF1023:DF1033" si="460">ROUND(ROUND(AE1023,2)*CX1023,2)</f>
        <v>0</v>
      </c>
      <c r="DG1023">
        <f t="shared" si="458"/>
        <v>0</v>
      </c>
      <c r="DH1023">
        <f t="shared" si="459"/>
        <v>0</v>
      </c>
      <c r="DI1023">
        <f t="shared" si="450"/>
        <v>0</v>
      </c>
      <c r="DJ1023">
        <f>DI1023</f>
        <v>0</v>
      </c>
      <c r="DK1023">
        <v>0</v>
      </c>
      <c r="DL1023" t="s">
        <v>3</v>
      </c>
      <c r="DM1023">
        <v>0</v>
      </c>
      <c r="DN1023" t="s">
        <v>3</v>
      </c>
      <c r="DO1023">
        <v>0</v>
      </c>
    </row>
    <row r="1024" spans="1:119" x14ac:dyDescent="0.2">
      <c r="A1024">
        <f>ROW(Source!A437)</f>
        <v>437</v>
      </c>
      <c r="B1024">
        <v>59204062</v>
      </c>
      <c r="C1024">
        <v>60527524</v>
      </c>
      <c r="D1024">
        <v>58340578</v>
      </c>
      <c r="E1024">
        <v>1</v>
      </c>
      <c r="F1024">
        <v>1</v>
      </c>
      <c r="G1024">
        <v>1080</v>
      </c>
      <c r="H1024">
        <v>2</v>
      </c>
      <c r="I1024" t="s">
        <v>862</v>
      </c>
      <c r="J1024" t="s">
        <v>863</v>
      </c>
      <c r="K1024" t="s">
        <v>864</v>
      </c>
      <c r="L1024">
        <v>1368</v>
      </c>
      <c r="N1024">
        <v>1011</v>
      </c>
      <c r="O1024" t="s">
        <v>865</v>
      </c>
      <c r="P1024" t="s">
        <v>865</v>
      </c>
      <c r="Q1024">
        <v>1</v>
      </c>
      <c r="W1024">
        <v>0</v>
      </c>
      <c r="X1024">
        <v>-1985943078</v>
      </c>
      <c r="Y1024">
        <f>((AT1024*1.25)*1.1)</f>
        <v>1.2375000000000001E-2</v>
      </c>
      <c r="AA1024">
        <v>0</v>
      </c>
      <c r="AB1024">
        <v>87.01</v>
      </c>
      <c r="AC1024">
        <v>13.21</v>
      </c>
      <c r="AD1024">
        <v>0</v>
      </c>
      <c r="AE1024">
        <v>0</v>
      </c>
      <c r="AF1024">
        <v>83.1</v>
      </c>
      <c r="AG1024">
        <v>12.62</v>
      </c>
      <c r="AH1024">
        <v>0</v>
      </c>
      <c r="AI1024">
        <v>1</v>
      </c>
      <c r="AJ1024">
        <v>1</v>
      </c>
      <c r="AK1024">
        <v>1</v>
      </c>
      <c r="AL1024">
        <v>1</v>
      </c>
      <c r="AM1024">
        <v>-2</v>
      </c>
      <c r="AN1024">
        <v>0</v>
      </c>
      <c r="AO1024">
        <v>1</v>
      </c>
      <c r="AP1024">
        <v>1</v>
      </c>
      <c r="AQ1024">
        <v>0</v>
      </c>
      <c r="AR1024">
        <v>0</v>
      </c>
      <c r="AS1024" t="s">
        <v>3</v>
      </c>
      <c r="AT1024">
        <v>8.9999999999999993E-3</v>
      </c>
      <c r="AU1024" t="s">
        <v>866</v>
      </c>
      <c r="AV1024">
        <v>0</v>
      </c>
      <c r="AW1024">
        <v>2</v>
      </c>
      <c r="AX1024">
        <v>60527535</v>
      </c>
      <c r="AY1024">
        <v>1</v>
      </c>
      <c r="AZ1024">
        <v>0</v>
      </c>
      <c r="BA1024">
        <v>1038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CV1024">
        <v>0</v>
      </c>
      <c r="CW1024">
        <f>ROUND(Y1024*Source!I437*DO1024,9)</f>
        <v>4.9975199999999997</v>
      </c>
      <c r="CX1024">
        <f>ROUND(Y1024*Source!I437,9)</f>
        <v>0.39600000000000002</v>
      </c>
      <c r="CY1024">
        <f>AB1024</f>
        <v>87.01</v>
      </c>
      <c r="CZ1024">
        <f>AF1024</f>
        <v>83.1</v>
      </c>
      <c r="DA1024">
        <f>AJ1024</f>
        <v>1</v>
      </c>
      <c r="DB1024">
        <f>ROUND(((ROUND(AT1024*CZ1024,2)*1.25)*1.1),6)</f>
        <v>1.03125</v>
      </c>
      <c r="DC1024">
        <f>ROUND(((ROUND(AT1024*AG1024,2)*1.25)*1.1),6)</f>
        <v>0.15125</v>
      </c>
      <c r="DD1024" t="s">
        <v>3</v>
      </c>
      <c r="DE1024" t="s">
        <v>3</v>
      </c>
      <c r="DF1024">
        <f t="shared" si="460"/>
        <v>0</v>
      </c>
      <c r="DG1024">
        <f t="shared" si="458"/>
        <v>32.909999999999997</v>
      </c>
      <c r="DH1024">
        <f t="shared" si="459"/>
        <v>5</v>
      </c>
      <c r="DI1024">
        <f t="shared" si="450"/>
        <v>0</v>
      </c>
      <c r="DJ1024">
        <f>DG1024</f>
        <v>32.909999999999997</v>
      </c>
      <c r="DK1024">
        <v>0</v>
      </c>
      <c r="DL1024" t="s">
        <v>867</v>
      </c>
      <c r="DM1024">
        <v>0</v>
      </c>
      <c r="DN1024" t="s">
        <v>861</v>
      </c>
      <c r="DO1024">
        <v>12.62</v>
      </c>
    </row>
    <row r="1025" spans="1:119" x14ac:dyDescent="0.2">
      <c r="A1025">
        <f>ROW(Source!A437)</f>
        <v>437</v>
      </c>
      <c r="B1025">
        <v>59204062</v>
      </c>
      <c r="C1025">
        <v>60527524</v>
      </c>
      <c r="D1025">
        <v>58310570</v>
      </c>
      <c r="E1025">
        <v>1</v>
      </c>
      <c r="F1025">
        <v>1</v>
      </c>
      <c r="G1025">
        <v>1080</v>
      </c>
      <c r="H1025">
        <v>3</v>
      </c>
      <c r="I1025" t="s">
        <v>311</v>
      </c>
      <c r="J1025" t="s">
        <v>312</v>
      </c>
      <c r="K1025" t="s">
        <v>1048</v>
      </c>
      <c r="L1025">
        <v>1301</v>
      </c>
      <c r="N1025">
        <v>1003</v>
      </c>
      <c r="O1025" t="s">
        <v>34</v>
      </c>
      <c r="P1025" t="s">
        <v>34</v>
      </c>
      <c r="Q1025">
        <v>1</v>
      </c>
      <c r="W1025">
        <v>0</v>
      </c>
      <c r="X1025">
        <v>1248950005</v>
      </c>
      <c r="Y1025">
        <f t="shared" ref="Y1025:Y1031" si="461">AT1025</f>
        <v>3.1171875</v>
      </c>
      <c r="AA1025">
        <v>5.5</v>
      </c>
      <c r="AB1025">
        <v>0</v>
      </c>
      <c r="AC1025">
        <v>0</v>
      </c>
      <c r="AD1025">
        <v>0</v>
      </c>
      <c r="AE1025">
        <v>5.4</v>
      </c>
      <c r="AF1025">
        <v>0</v>
      </c>
      <c r="AG1025">
        <v>0</v>
      </c>
      <c r="AH1025">
        <v>0</v>
      </c>
      <c r="AI1025">
        <v>1</v>
      </c>
      <c r="AJ1025">
        <v>1</v>
      </c>
      <c r="AK1025">
        <v>1</v>
      </c>
      <c r="AL1025">
        <v>1</v>
      </c>
      <c r="AM1025">
        <v>0</v>
      </c>
      <c r="AN1025">
        <v>0</v>
      </c>
      <c r="AO1025">
        <v>0</v>
      </c>
      <c r="AP1025">
        <v>1</v>
      </c>
      <c r="AQ1025">
        <v>0</v>
      </c>
      <c r="AR1025">
        <v>0</v>
      </c>
      <c r="AS1025" t="s">
        <v>3</v>
      </c>
      <c r="AT1025">
        <v>3.1171875</v>
      </c>
      <c r="AU1025" t="s">
        <v>3</v>
      </c>
      <c r="AV1025">
        <v>0</v>
      </c>
      <c r="AW1025">
        <v>1</v>
      </c>
      <c r="AX1025">
        <v>-1</v>
      </c>
      <c r="AY1025">
        <v>0</v>
      </c>
      <c r="AZ1025">
        <v>0</v>
      </c>
      <c r="BA1025" t="s">
        <v>3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CV1025">
        <v>0</v>
      </c>
      <c r="CW1025">
        <v>0</v>
      </c>
      <c r="CX1025">
        <f>ROUND(Y1025*Source!I437,9)</f>
        <v>99.75</v>
      </c>
      <c r="CY1025">
        <f t="shared" ref="CY1025:CY1031" si="462">AA1025</f>
        <v>5.5</v>
      </c>
      <c r="CZ1025">
        <f t="shared" ref="CZ1025:CZ1031" si="463">AE1025</f>
        <v>5.4</v>
      </c>
      <c r="DA1025">
        <f t="shared" ref="DA1025:DA1031" si="464">AI1025</f>
        <v>1</v>
      </c>
      <c r="DB1025">
        <f t="shared" ref="DB1025:DB1031" si="465">ROUND(ROUND(AT1025*CZ1025,2),6)</f>
        <v>16.829999999999998</v>
      </c>
      <c r="DC1025">
        <f t="shared" ref="DC1025:DC1031" si="466">ROUND(ROUND(AT1025*AG1025,2),6)</f>
        <v>0</v>
      </c>
      <c r="DD1025" t="s">
        <v>3</v>
      </c>
      <c r="DE1025" t="s">
        <v>3</v>
      </c>
      <c r="DF1025">
        <f t="shared" si="460"/>
        <v>538.65</v>
      </c>
      <c r="DG1025">
        <f t="shared" si="458"/>
        <v>0</v>
      </c>
      <c r="DH1025">
        <f t="shared" si="459"/>
        <v>0</v>
      </c>
      <c r="DI1025">
        <f t="shared" ref="DI1025:DI1088" si="467">ROUND(ROUND(AH1025,2)*CX1025,2)</f>
        <v>0</v>
      </c>
      <c r="DJ1025">
        <f t="shared" ref="DJ1025:DJ1031" si="468">DF1025</f>
        <v>538.65</v>
      </c>
      <c r="DK1025">
        <v>0</v>
      </c>
      <c r="DL1025" t="s">
        <v>3</v>
      </c>
      <c r="DM1025">
        <v>0</v>
      </c>
      <c r="DN1025" t="s">
        <v>3</v>
      </c>
      <c r="DO1025">
        <v>0</v>
      </c>
    </row>
    <row r="1026" spans="1:119" x14ac:dyDescent="0.2">
      <c r="A1026">
        <f>ROW(Source!A437)</f>
        <v>437</v>
      </c>
      <c r="B1026">
        <v>59204062</v>
      </c>
      <c r="C1026">
        <v>60527524</v>
      </c>
      <c r="D1026">
        <v>58310571</v>
      </c>
      <c r="E1026">
        <v>1</v>
      </c>
      <c r="F1026">
        <v>1</v>
      </c>
      <c r="G1026">
        <v>1080</v>
      </c>
      <c r="H1026">
        <v>3</v>
      </c>
      <c r="I1026" t="s">
        <v>314</v>
      </c>
      <c r="J1026" t="s">
        <v>315</v>
      </c>
      <c r="K1026" t="s">
        <v>1049</v>
      </c>
      <c r="L1026">
        <v>1301</v>
      </c>
      <c r="N1026">
        <v>1003</v>
      </c>
      <c r="O1026" t="s">
        <v>34</v>
      </c>
      <c r="P1026" t="s">
        <v>34</v>
      </c>
      <c r="Q1026">
        <v>1</v>
      </c>
      <c r="W1026">
        <v>0</v>
      </c>
      <c r="X1026">
        <v>255502810</v>
      </c>
      <c r="Y1026">
        <f t="shared" si="461"/>
        <v>1.8046875</v>
      </c>
      <c r="AA1026">
        <v>7.06</v>
      </c>
      <c r="AB1026">
        <v>0</v>
      </c>
      <c r="AC1026">
        <v>0</v>
      </c>
      <c r="AD1026">
        <v>0</v>
      </c>
      <c r="AE1026">
        <v>6.93</v>
      </c>
      <c r="AF1026">
        <v>0</v>
      </c>
      <c r="AG1026">
        <v>0</v>
      </c>
      <c r="AH1026">
        <v>0</v>
      </c>
      <c r="AI1026">
        <v>1</v>
      </c>
      <c r="AJ1026">
        <v>1</v>
      </c>
      <c r="AK1026">
        <v>1</v>
      </c>
      <c r="AL1026">
        <v>1</v>
      </c>
      <c r="AM1026">
        <v>0</v>
      </c>
      <c r="AN1026">
        <v>0</v>
      </c>
      <c r="AO1026">
        <v>0</v>
      </c>
      <c r="AP1026">
        <v>1</v>
      </c>
      <c r="AQ1026">
        <v>0</v>
      </c>
      <c r="AR1026">
        <v>0</v>
      </c>
      <c r="AS1026" t="s">
        <v>3</v>
      </c>
      <c r="AT1026">
        <v>1.8046875</v>
      </c>
      <c r="AU1026" t="s">
        <v>3</v>
      </c>
      <c r="AV1026">
        <v>0</v>
      </c>
      <c r="AW1026">
        <v>1</v>
      </c>
      <c r="AX1026">
        <v>-1</v>
      </c>
      <c r="AY1026">
        <v>0</v>
      </c>
      <c r="AZ1026">
        <v>0</v>
      </c>
      <c r="BA1026" t="s">
        <v>3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CV1026">
        <v>0</v>
      </c>
      <c r="CW1026">
        <v>0</v>
      </c>
      <c r="CX1026">
        <f>ROUND(Y1026*Source!I437,9)</f>
        <v>57.75</v>
      </c>
      <c r="CY1026">
        <f t="shared" si="462"/>
        <v>7.06</v>
      </c>
      <c r="CZ1026">
        <f t="shared" si="463"/>
        <v>6.93</v>
      </c>
      <c r="DA1026">
        <f t="shared" si="464"/>
        <v>1</v>
      </c>
      <c r="DB1026">
        <f t="shared" si="465"/>
        <v>12.51</v>
      </c>
      <c r="DC1026">
        <f t="shared" si="466"/>
        <v>0</v>
      </c>
      <c r="DD1026" t="s">
        <v>3</v>
      </c>
      <c r="DE1026" t="s">
        <v>3</v>
      </c>
      <c r="DF1026">
        <f t="shared" si="460"/>
        <v>400.21</v>
      </c>
      <c r="DG1026">
        <f t="shared" si="458"/>
        <v>0</v>
      </c>
      <c r="DH1026">
        <f t="shared" si="459"/>
        <v>0</v>
      </c>
      <c r="DI1026">
        <f t="shared" si="467"/>
        <v>0</v>
      </c>
      <c r="DJ1026">
        <f t="shared" si="468"/>
        <v>400.21</v>
      </c>
      <c r="DK1026">
        <v>0</v>
      </c>
      <c r="DL1026" t="s">
        <v>3</v>
      </c>
      <c r="DM1026">
        <v>0</v>
      </c>
      <c r="DN1026" t="s">
        <v>3</v>
      </c>
      <c r="DO1026">
        <v>0</v>
      </c>
    </row>
    <row r="1027" spans="1:119" x14ac:dyDescent="0.2">
      <c r="A1027">
        <f>ROW(Source!A437)</f>
        <v>437</v>
      </c>
      <c r="B1027">
        <v>59204062</v>
      </c>
      <c r="C1027">
        <v>60527524</v>
      </c>
      <c r="D1027">
        <v>58310972</v>
      </c>
      <c r="E1027">
        <v>1</v>
      </c>
      <c r="F1027">
        <v>1</v>
      </c>
      <c r="G1027">
        <v>1080</v>
      </c>
      <c r="H1027">
        <v>3</v>
      </c>
      <c r="I1027" t="s">
        <v>307</v>
      </c>
      <c r="J1027" t="s">
        <v>308</v>
      </c>
      <c r="K1027" t="s">
        <v>1053</v>
      </c>
      <c r="L1027">
        <v>1301</v>
      </c>
      <c r="N1027">
        <v>1003</v>
      </c>
      <c r="O1027" t="s">
        <v>34</v>
      </c>
      <c r="P1027" t="s">
        <v>34</v>
      </c>
      <c r="Q1027">
        <v>1</v>
      </c>
      <c r="W1027">
        <v>0</v>
      </c>
      <c r="X1027">
        <v>-1511173771</v>
      </c>
      <c r="Y1027">
        <f t="shared" si="461"/>
        <v>0.328125</v>
      </c>
      <c r="AA1027">
        <v>4.99</v>
      </c>
      <c r="AB1027">
        <v>0</v>
      </c>
      <c r="AC1027">
        <v>0</v>
      </c>
      <c r="AD1027">
        <v>0</v>
      </c>
      <c r="AE1027">
        <v>4.9000000000000004</v>
      </c>
      <c r="AF1027">
        <v>0</v>
      </c>
      <c r="AG1027">
        <v>0</v>
      </c>
      <c r="AH1027">
        <v>0</v>
      </c>
      <c r="AI1027">
        <v>1</v>
      </c>
      <c r="AJ1027">
        <v>1</v>
      </c>
      <c r="AK1027">
        <v>1</v>
      </c>
      <c r="AL1027">
        <v>1</v>
      </c>
      <c r="AM1027">
        <v>0</v>
      </c>
      <c r="AN1027">
        <v>0</v>
      </c>
      <c r="AO1027">
        <v>0</v>
      </c>
      <c r="AP1027">
        <v>1</v>
      </c>
      <c r="AQ1027">
        <v>0</v>
      </c>
      <c r="AR1027">
        <v>0</v>
      </c>
      <c r="AS1027" t="s">
        <v>3</v>
      </c>
      <c r="AT1027">
        <v>0.328125</v>
      </c>
      <c r="AU1027" t="s">
        <v>3</v>
      </c>
      <c r="AV1027">
        <v>0</v>
      </c>
      <c r="AW1027">
        <v>1</v>
      </c>
      <c r="AX1027">
        <v>-1</v>
      </c>
      <c r="AY1027">
        <v>0</v>
      </c>
      <c r="AZ1027">
        <v>0</v>
      </c>
      <c r="BA1027" t="s">
        <v>3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CV1027">
        <v>0</v>
      </c>
      <c r="CW1027">
        <v>0</v>
      </c>
      <c r="CX1027">
        <f>ROUND(Y1027*Source!I437,9)</f>
        <v>10.5</v>
      </c>
      <c r="CY1027">
        <f t="shared" si="462"/>
        <v>4.99</v>
      </c>
      <c r="CZ1027">
        <f t="shared" si="463"/>
        <v>4.9000000000000004</v>
      </c>
      <c r="DA1027">
        <f t="shared" si="464"/>
        <v>1</v>
      </c>
      <c r="DB1027">
        <f t="shared" si="465"/>
        <v>1.61</v>
      </c>
      <c r="DC1027">
        <f t="shared" si="466"/>
        <v>0</v>
      </c>
      <c r="DD1027" t="s">
        <v>3</v>
      </c>
      <c r="DE1027" t="s">
        <v>3</v>
      </c>
      <c r="DF1027">
        <f t="shared" si="460"/>
        <v>51.45</v>
      </c>
      <c r="DG1027">
        <f t="shared" si="458"/>
        <v>0</v>
      </c>
      <c r="DH1027">
        <f t="shared" si="459"/>
        <v>0</v>
      </c>
      <c r="DI1027">
        <f t="shared" si="467"/>
        <v>0</v>
      </c>
      <c r="DJ1027">
        <f t="shared" si="468"/>
        <v>51.45</v>
      </c>
      <c r="DK1027">
        <v>0</v>
      </c>
      <c r="DL1027" t="s">
        <v>3</v>
      </c>
      <c r="DM1027">
        <v>0</v>
      </c>
      <c r="DN1027" t="s">
        <v>3</v>
      </c>
      <c r="DO1027">
        <v>0</v>
      </c>
    </row>
    <row r="1028" spans="1:119" x14ac:dyDescent="0.2">
      <c r="A1028">
        <f>ROW(Source!A437)</f>
        <v>437</v>
      </c>
      <c r="B1028">
        <v>59204062</v>
      </c>
      <c r="C1028">
        <v>60527524</v>
      </c>
      <c r="D1028">
        <v>58310972</v>
      </c>
      <c r="E1028">
        <v>1</v>
      </c>
      <c r="F1028">
        <v>1</v>
      </c>
      <c r="G1028">
        <v>1080</v>
      </c>
      <c r="H1028">
        <v>3</v>
      </c>
      <c r="I1028" t="s">
        <v>307</v>
      </c>
      <c r="J1028" t="s">
        <v>308</v>
      </c>
      <c r="K1028" t="s">
        <v>1054</v>
      </c>
      <c r="L1028">
        <v>1301</v>
      </c>
      <c r="N1028">
        <v>1003</v>
      </c>
      <c r="O1028" t="s">
        <v>34</v>
      </c>
      <c r="P1028" t="s">
        <v>34</v>
      </c>
      <c r="Q1028">
        <v>1</v>
      </c>
      <c r="W1028">
        <v>0</v>
      </c>
      <c r="X1028">
        <v>-151888424</v>
      </c>
      <c r="Y1028">
        <f t="shared" si="461"/>
        <v>5.25</v>
      </c>
      <c r="AA1028">
        <v>4.99</v>
      </c>
      <c r="AB1028">
        <v>0</v>
      </c>
      <c r="AC1028">
        <v>0</v>
      </c>
      <c r="AD1028">
        <v>0</v>
      </c>
      <c r="AE1028">
        <v>4.9000000000000004</v>
      </c>
      <c r="AF1028">
        <v>0</v>
      </c>
      <c r="AG1028">
        <v>0</v>
      </c>
      <c r="AH1028">
        <v>0</v>
      </c>
      <c r="AI1028">
        <v>1</v>
      </c>
      <c r="AJ1028">
        <v>1</v>
      </c>
      <c r="AK1028">
        <v>1</v>
      </c>
      <c r="AL1028">
        <v>1</v>
      </c>
      <c r="AM1028">
        <v>0</v>
      </c>
      <c r="AN1028">
        <v>0</v>
      </c>
      <c r="AO1028">
        <v>0</v>
      </c>
      <c r="AP1028">
        <v>1</v>
      </c>
      <c r="AQ1028">
        <v>0</v>
      </c>
      <c r="AR1028">
        <v>0</v>
      </c>
      <c r="AS1028" t="s">
        <v>3</v>
      </c>
      <c r="AT1028">
        <v>5.25</v>
      </c>
      <c r="AU1028" t="s">
        <v>3</v>
      </c>
      <c r="AV1028">
        <v>0</v>
      </c>
      <c r="AW1028">
        <v>1</v>
      </c>
      <c r="AX1028">
        <v>-1</v>
      </c>
      <c r="AY1028">
        <v>0</v>
      </c>
      <c r="AZ1028">
        <v>0</v>
      </c>
      <c r="BA1028" t="s">
        <v>3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CV1028">
        <v>0</v>
      </c>
      <c r="CW1028">
        <v>0</v>
      </c>
      <c r="CX1028">
        <f>ROUND(Y1028*Source!I437,9)</f>
        <v>168</v>
      </c>
      <c r="CY1028">
        <f t="shared" si="462"/>
        <v>4.99</v>
      </c>
      <c r="CZ1028">
        <f t="shared" si="463"/>
        <v>4.9000000000000004</v>
      </c>
      <c r="DA1028">
        <f t="shared" si="464"/>
        <v>1</v>
      </c>
      <c r="DB1028">
        <f t="shared" si="465"/>
        <v>25.73</v>
      </c>
      <c r="DC1028">
        <f t="shared" si="466"/>
        <v>0</v>
      </c>
      <c r="DD1028" t="s">
        <v>3</v>
      </c>
      <c r="DE1028" t="s">
        <v>3</v>
      </c>
      <c r="DF1028">
        <f t="shared" si="460"/>
        <v>823.2</v>
      </c>
      <c r="DG1028">
        <f t="shared" si="458"/>
        <v>0</v>
      </c>
      <c r="DH1028">
        <f t="shared" si="459"/>
        <v>0</v>
      </c>
      <c r="DI1028">
        <f t="shared" si="467"/>
        <v>0</v>
      </c>
      <c r="DJ1028">
        <f t="shared" si="468"/>
        <v>823.2</v>
      </c>
      <c r="DK1028">
        <v>0</v>
      </c>
      <c r="DL1028" t="s">
        <v>3</v>
      </c>
      <c r="DM1028">
        <v>0</v>
      </c>
      <c r="DN1028" t="s">
        <v>3</v>
      </c>
      <c r="DO1028">
        <v>0</v>
      </c>
    </row>
    <row r="1029" spans="1:119" x14ac:dyDescent="0.2">
      <c r="A1029">
        <f>ROW(Source!A437)</f>
        <v>437</v>
      </c>
      <c r="B1029">
        <v>59204062</v>
      </c>
      <c r="C1029">
        <v>60527524</v>
      </c>
      <c r="D1029">
        <v>58311301</v>
      </c>
      <c r="E1029">
        <v>1</v>
      </c>
      <c r="F1029">
        <v>1</v>
      </c>
      <c r="G1029">
        <v>1080</v>
      </c>
      <c r="H1029">
        <v>3</v>
      </c>
      <c r="I1029" t="s">
        <v>958</v>
      </c>
      <c r="J1029" t="s">
        <v>959</v>
      </c>
      <c r="K1029" t="s">
        <v>960</v>
      </c>
      <c r="L1029">
        <v>1346</v>
      </c>
      <c r="N1029">
        <v>1009</v>
      </c>
      <c r="O1029" t="s">
        <v>880</v>
      </c>
      <c r="P1029" t="s">
        <v>880</v>
      </c>
      <c r="Q1029">
        <v>1</v>
      </c>
      <c r="W1029">
        <v>0</v>
      </c>
      <c r="X1029">
        <v>-52446065</v>
      </c>
      <c r="Y1029">
        <f t="shared" si="461"/>
        <v>1.6400000000000001E-2</v>
      </c>
      <c r="AA1029">
        <v>54.34</v>
      </c>
      <c r="AB1029">
        <v>0</v>
      </c>
      <c r="AC1029">
        <v>0</v>
      </c>
      <c r="AD1029">
        <v>0</v>
      </c>
      <c r="AE1029">
        <v>53.33</v>
      </c>
      <c r="AF1029">
        <v>0</v>
      </c>
      <c r="AG1029">
        <v>0</v>
      </c>
      <c r="AH1029">
        <v>0</v>
      </c>
      <c r="AI1029">
        <v>1</v>
      </c>
      <c r="AJ1029">
        <v>1</v>
      </c>
      <c r="AK1029">
        <v>1</v>
      </c>
      <c r="AL1029">
        <v>1</v>
      </c>
      <c r="AM1029">
        <v>-2</v>
      </c>
      <c r="AN1029">
        <v>0</v>
      </c>
      <c r="AO1029">
        <v>1</v>
      </c>
      <c r="AP1029">
        <v>1</v>
      </c>
      <c r="AQ1029">
        <v>0</v>
      </c>
      <c r="AR1029">
        <v>0</v>
      </c>
      <c r="AS1029" t="s">
        <v>3</v>
      </c>
      <c r="AT1029">
        <v>1.6400000000000001E-2</v>
      </c>
      <c r="AU1029" t="s">
        <v>3</v>
      </c>
      <c r="AV1029">
        <v>0</v>
      </c>
      <c r="AW1029">
        <v>2</v>
      </c>
      <c r="AX1029">
        <v>60527536</v>
      </c>
      <c r="AY1029">
        <v>1</v>
      </c>
      <c r="AZ1029">
        <v>0</v>
      </c>
      <c r="BA1029">
        <v>1039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CV1029">
        <v>0</v>
      </c>
      <c r="CW1029">
        <v>0</v>
      </c>
      <c r="CX1029">
        <f>ROUND(Y1029*Source!I437,9)</f>
        <v>0.52480000000000004</v>
      </c>
      <c r="CY1029">
        <f t="shared" si="462"/>
        <v>54.34</v>
      </c>
      <c r="CZ1029">
        <f t="shared" si="463"/>
        <v>53.33</v>
      </c>
      <c r="DA1029">
        <f t="shared" si="464"/>
        <v>1</v>
      </c>
      <c r="DB1029">
        <f t="shared" si="465"/>
        <v>0.87</v>
      </c>
      <c r="DC1029">
        <f t="shared" si="466"/>
        <v>0</v>
      </c>
      <c r="DD1029" t="s">
        <v>3</v>
      </c>
      <c r="DE1029" t="s">
        <v>3</v>
      </c>
      <c r="DF1029">
        <f t="shared" si="460"/>
        <v>27.99</v>
      </c>
      <c r="DG1029">
        <f t="shared" si="458"/>
        <v>0</v>
      </c>
      <c r="DH1029">
        <f t="shared" si="459"/>
        <v>0</v>
      </c>
      <c r="DI1029">
        <f t="shared" si="467"/>
        <v>0</v>
      </c>
      <c r="DJ1029">
        <f t="shared" si="468"/>
        <v>27.99</v>
      </c>
      <c r="DK1029">
        <v>0</v>
      </c>
      <c r="DL1029" t="s">
        <v>3</v>
      </c>
      <c r="DM1029">
        <v>0</v>
      </c>
      <c r="DN1029" t="s">
        <v>3</v>
      </c>
      <c r="DO1029">
        <v>0</v>
      </c>
    </row>
    <row r="1030" spans="1:119" x14ac:dyDescent="0.2">
      <c r="A1030">
        <f>ROW(Source!A437)</f>
        <v>437</v>
      </c>
      <c r="B1030">
        <v>59204062</v>
      </c>
      <c r="C1030">
        <v>60527524</v>
      </c>
      <c r="D1030">
        <v>58309035</v>
      </c>
      <c r="E1030">
        <v>1</v>
      </c>
      <c r="F1030">
        <v>1</v>
      </c>
      <c r="G1030">
        <v>1080</v>
      </c>
      <c r="H1030">
        <v>3</v>
      </c>
      <c r="I1030" t="s">
        <v>961</v>
      </c>
      <c r="J1030" t="s">
        <v>962</v>
      </c>
      <c r="K1030" t="s">
        <v>963</v>
      </c>
      <c r="L1030">
        <v>1354</v>
      </c>
      <c r="N1030">
        <v>1010</v>
      </c>
      <c r="O1030" t="s">
        <v>39</v>
      </c>
      <c r="P1030" t="s">
        <v>39</v>
      </c>
      <c r="Q1030">
        <v>1</v>
      </c>
      <c r="W1030">
        <v>0</v>
      </c>
      <c r="X1030">
        <v>-740266689</v>
      </c>
      <c r="Y1030">
        <f t="shared" si="461"/>
        <v>30</v>
      </c>
      <c r="AA1030">
        <v>0.76</v>
      </c>
      <c r="AB1030">
        <v>0</v>
      </c>
      <c r="AC1030">
        <v>0</v>
      </c>
      <c r="AD1030">
        <v>0</v>
      </c>
      <c r="AE1030">
        <v>0.75</v>
      </c>
      <c r="AF1030">
        <v>0</v>
      </c>
      <c r="AG1030">
        <v>0</v>
      </c>
      <c r="AH1030">
        <v>0</v>
      </c>
      <c r="AI1030">
        <v>1</v>
      </c>
      <c r="AJ1030">
        <v>1</v>
      </c>
      <c r="AK1030">
        <v>1</v>
      </c>
      <c r="AL1030">
        <v>1</v>
      </c>
      <c r="AM1030">
        <v>-2</v>
      </c>
      <c r="AN1030">
        <v>0</v>
      </c>
      <c r="AO1030">
        <v>1</v>
      </c>
      <c r="AP1030">
        <v>1</v>
      </c>
      <c r="AQ1030">
        <v>0</v>
      </c>
      <c r="AR1030">
        <v>0</v>
      </c>
      <c r="AS1030" t="s">
        <v>3</v>
      </c>
      <c r="AT1030">
        <v>30</v>
      </c>
      <c r="AU1030" t="s">
        <v>3</v>
      </c>
      <c r="AV1030">
        <v>0</v>
      </c>
      <c r="AW1030">
        <v>2</v>
      </c>
      <c r="AX1030">
        <v>60527537</v>
      </c>
      <c r="AY1030">
        <v>1</v>
      </c>
      <c r="AZ1030">
        <v>0</v>
      </c>
      <c r="BA1030">
        <v>1040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CV1030">
        <v>0</v>
      </c>
      <c r="CW1030">
        <v>0</v>
      </c>
      <c r="CX1030">
        <f>ROUND(Y1030*Source!I437,9)</f>
        <v>960</v>
      </c>
      <c r="CY1030">
        <f t="shared" si="462"/>
        <v>0.76</v>
      </c>
      <c r="CZ1030">
        <f t="shared" si="463"/>
        <v>0.75</v>
      </c>
      <c r="DA1030">
        <f t="shared" si="464"/>
        <v>1</v>
      </c>
      <c r="DB1030">
        <f t="shared" si="465"/>
        <v>22.5</v>
      </c>
      <c r="DC1030">
        <f t="shared" si="466"/>
        <v>0</v>
      </c>
      <c r="DD1030" t="s">
        <v>3</v>
      </c>
      <c r="DE1030" t="s">
        <v>3</v>
      </c>
      <c r="DF1030">
        <f t="shared" si="460"/>
        <v>720</v>
      </c>
      <c r="DG1030">
        <f t="shared" si="458"/>
        <v>0</v>
      </c>
      <c r="DH1030">
        <f t="shared" si="459"/>
        <v>0</v>
      </c>
      <c r="DI1030">
        <f t="shared" si="467"/>
        <v>0</v>
      </c>
      <c r="DJ1030">
        <f t="shared" si="468"/>
        <v>720</v>
      </c>
      <c r="DK1030">
        <v>0</v>
      </c>
      <c r="DL1030" t="s">
        <v>3</v>
      </c>
      <c r="DM1030">
        <v>0</v>
      </c>
      <c r="DN1030" t="s">
        <v>3</v>
      </c>
      <c r="DO1030">
        <v>0</v>
      </c>
    </row>
    <row r="1031" spans="1:119" x14ac:dyDescent="0.2">
      <c r="A1031">
        <f>ROW(Source!A437)</f>
        <v>437</v>
      </c>
      <c r="B1031">
        <v>59204062</v>
      </c>
      <c r="C1031">
        <v>60527524</v>
      </c>
      <c r="D1031">
        <v>58309081</v>
      </c>
      <c r="E1031">
        <v>1</v>
      </c>
      <c r="F1031">
        <v>1</v>
      </c>
      <c r="G1031">
        <v>1080</v>
      </c>
      <c r="H1031">
        <v>3</v>
      </c>
      <c r="I1031" t="s">
        <v>964</v>
      </c>
      <c r="J1031" t="s">
        <v>965</v>
      </c>
      <c r="K1031" t="s">
        <v>966</v>
      </c>
      <c r="L1031">
        <v>1296</v>
      </c>
      <c r="N1031">
        <v>1002</v>
      </c>
      <c r="O1031" t="s">
        <v>717</v>
      </c>
      <c r="P1031" t="s">
        <v>717</v>
      </c>
      <c r="Q1031">
        <v>1</v>
      </c>
      <c r="W1031">
        <v>0</v>
      </c>
      <c r="X1031">
        <v>-1864520115</v>
      </c>
      <c r="Y1031">
        <f t="shared" si="461"/>
        <v>0.93</v>
      </c>
      <c r="AA1031">
        <v>35.4</v>
      </c>
      <c r="AB1031">
        <v>0</v>
      </c>
      <c r="AC1031">
        <v>0</v>
      </c>
      <c r="AD1031">
        <v>0</v>
      </c>
      <c r="AE1031">
        <v>34.74</v>
      </c>
      <c r="AF1031">
        <v>0</v>
      </c>
      <c r="AG1031">
        <v>0</v>
      </c>
      <c r="AH1031">
        <v>0</v>
      </c>
      <c r="AI1031">
        <v>1</v>
      </c>
      <c r="AJ1031">
        <v>1</v>
      </c>
      <c r="AK1031">
        <v>1</v>
      </c>
      <c r="AL1031">
        <v>1</v>
      </c>
      <c r="AM1031">
        <v>-2</v>
      </c>
      <c r="AN1031">
        <v>0</v>
      </c>
      <c r="AO1031">
        <v>1</v>
      </c>
      <c r="AP1031">
        <v>1</v>
      </c>
      <c r="AQ1031">
        <v>0</v>
      </c>
      <c r="AR1031">
        <v>0</v>
      </c>
      <c r="AS1031" t="s">
        <v>3</v>
      </c>
      <c r="AT1031">
        <v>0.93</v>
      </c>
      <c r="AU1031" t="s">
        <v>3</v>
      </c>
      <c r="AV1031">
        <v>0</v>
      </c>
      <c r="AW1031">
        <v>2</v>
      </c>
      <c r="AX1031">
        <v>60527538</v>
      </c>
      <c r="AY1031">
        <v>1</v>
      </c>
      <c r="AZ1031">
        <v>0</v>
      </c>
      <c r="BA1031">
        <v>1041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CV1031">
        <v>0</v>
      </c>
      <c r="CW1031">
        <v>0</v>
      </c>
      <c r="CX1031">
        <f>ROUND(Y1031*Source!I437,9)</f>
        <v>29.76</v>
      </c>
      <c r="CY1031">
        <f t="shared" si="462"/>
        <v>35.4</v>
      </c>
      <c r="CZ1031">
        <f t="shared" si="463"/>
        <v>34.74</v>
      </c>
      <c r="DA1031">
        <f t="shared" si="464"/>
        <v>1</v>
      </c>
      <c r="DB1031">
        <f t="shared" si="465"/>
        <v>32.31</v>
      </c>
      <c r="DC1031">
        <f t="shared" si="466"/>
        <v>0</v>
      </c>
      <c r="DD1031" t="s">
        <v>3</v>
      </c>
      <c r="DE1031" t="s">
        <v>3</v>
      </c>
      <c r="DF1031">
        <f t="shared" si="460"/>
        <v>1033.8599999999999</v>
      </c>
      <c r="DG1031">
        <f t="shared" si="458"/>
        <v>0</v>
      </c>
      <c r="DH1031">
        <f t="shared" si="459"/>
        <v>0</v>
      </c>
      <c r="DI1031">
        <f t="shared" si="467"/>
        <v>0</v>
      </c>
      <c r="DJ1031">
        <f t="shared" si="468"/>
        <v>1033.8599999999999</v>
      </c>
      <c r="DK1031">
        <v>0</v>
      </c>
      <c r="DL1031" t="s">
        <v>3</v>
      </c>
      <c r="DM1031">
        <v>0</v>
      </c>
      <c r="DN1031" t="s">
        <v>3</v>
      </c>
      <c r="DO1031">
        <v>0</v>
      </c>
    </row>
    <row r="1032" spans="1:119" x14ac:dyDescent="0.2">
      <c r="A1032">
        <f>ROW(Source!A438)</f>
        <v>438</v>
      </c>
      <c r="B1032">
        <v>59204059</v>
      </c>
      <c r="C1032">
        <v>60527524</v>
      </c>
      <c r="D1032">
        <v>58266404</v>
      </c>
      <c r="E1032">
        <v>1080</v>
      </c>
      <c r="F1032">
        <v>1</v>
      </c>
      <c r="G1032">
        <v>1080</v>
      </c>
      <c r="H1032">
        <v>1</v>
      </c>
      <c r="I1032" t="s">
        <v>859</v>
      </c>
      <c r="J1032" t="s">
        <v>3</v>
      </c>
      <c r="K1032" t="s">
        <v>860</v>
      </c>
      <c r="L1032">
        <v>1191</v>
      </c>
      <c r="N1032">
        <v>1013</v>
      </c>
      <c r="O1032" t="s">
        <v>861</v>
      </c>
      <c r="P1032" t="s">
        <v>861</v>
      </c>
      <c r="Q1032">
        <v>1</v>
      </c>
      <c r="W1032">
        <v>0</v>
      </c>
      <c r="X1032">
        <v>476480486</v>
      </c>
      <c r="Y1032">
        <f>((AT1032*1.15)*1.1)</f>
        <v>2.7829999999999999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1</v>
      </c>
      <c r="AK1032">
        <v>1</v>
      </c>
      <c r="AL1032">
        <v>1</v>
      </c>
      <c r="AM1032">
        <v>5</v>
      </c>
      <c r="AN1032">
        <v>0</v>
      </c>
      <c r="AO1032">
        <v>1</v>
      </c>
      <c r="AP1032">
        <v>1</v>
      </c>
      <c r="AQ1032">
        <v>0</v>
      </c>
      <c r="AR1032">
        <v>0</v>
      </c>
      <c r="AS1032" t="s">
        <v>3</v>
      </c>
      <c r="AT1032">
        <v>2.2000000000000002</v>
      </c>
      <c r="AU1032" t="s">
        <v>26</v>
      </c>
      <c r="AV1032">
        <v>1</v>
      </c>
      <c r="AW1032">
        <v>2</v>
      </c>
      <c r="AX1032">
        <v>60527534</v>
      </c>
      <c r="AY1032">
        <v>1</v>
      </c>
      <c r="AZ1032">
        <v>0</v>
      </c>
      <c r="BA1032">
        <v>1046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CU1032">
        <f>ROUND(AT1032*Source!I438*AH1032*AL1032,2)</f>
        <v>0</v>
      </c>
      <c r="CV1032">
        <f>ROUND(Y1032*Source!I438,9)</f>
        <v>89.055999999999997</v>
      </c>
      <c r="CW1032">
        <v>0</v>
      </c>
      <c r="CX1032">
        <f>ROUND(Y1032*Source!I438,9)</f>
        <v>89.055999999999997</v>
      </c>
      <c r="CY1032">
        <f>AD1032</f>
        <v>0</v>
      </c>
      <c r="CZ1032">
        <f>AH1032</f>
        <v>0</v>
      </c>
      <c r="DA1032">
        <f>AL1032</f>
        <v>1</v>
      </c>
      <c r="DB1032">
        <f>ROUND(((ROUND(AT1032*CZ1032,2)*1.15)*1.1),6)</f>
        <v>0</v>
      </c>
      <c r="DC1032">
        <f>ROUND(((ROUND(AT1032*AG1032,2)*1.15)*1.1),6)</f>
        <v>0</v>
      </c>
      <c r="DD1032" t="s">
        <v>3</v>
      </c>
      <c r="DE1032" t="s">
        <v>3</v>
      </c>
      <c r="DF1032">
        <f t="shared" si="460"/>
        <v>0</v>
      </c>
      <c r="DG1032">
        <f t="shared" si="458"/>
        <v>0</v>
      </c>
      <c r="DH1032">
        <f t="shared" si="459"/>
        <v>0</v>
      </c>
      <c r="DI1032">
        <f t="shared" si="467"/>
        <v>0</v>
      </c>
      <c r="DJ1032">
        <f>DI1032</f>
        <v>0</v>
      </c>
      <c r="DK1032">
        <v>0</v>
      </c>
      <c r="DL1032" t="s">
        <v>3</v>
      </c>
      <c r="DM1032">
        <v>0</v>
      </c>
      <c r="DN1032" t="s">
        <v>3</v>
      </c>
      <c r="DO1032">
        <v>0</v>
      </c>
    </row>
    <row r="1033" spans="1:119" x14ac:dyDescent="0.2">
      <c r="A1033">
        <f>ROW(Source!A438)</f>
        <v>438</v>
      </c>
      <c r="B1033">
        <v>59204059</v>
      </c>
      <c r="C1033">
        <v>60527524</v>
      </c>
      <c r="D1033">
        <v>58340578</v>
      </c>
      <c r="E1033">
        <v>1</v>
      </c>
      <c r="F1033">
        <v>1</v>
      </c>
      <c r="G1033">
        <v>1080</v>
      </c>
      <c r="H1033">
        <v>2</v>
      </c>
      <c r="I1033" t="s">
        <v>862</v>
      </c>
      <c r="J1033" t="s">
        <v>863</v>
      </c>
      <c r="K1033" t="s">
        <v>864</v>
      </c>
      <c r="L1033">
        <v>1368</v>
      </c>
      <c r="N1033">
        <v>1011</v>
      </c>
      <c r="O1033" t="s">
        <v>865</v>
      </c>
      <c r="P1033" t="s">
        <v>865</v>
      </c>
      <c r="Q1033">
        <v>1</v>
      </c>
      <c r="W1033">
        <v>0</v>
      </c>
      <c r="X1033">
        <v>-1985943078</v>
      </c>
      <c r="Y1033">
        <f>((AT1033*1.25)*1.1)</f>
        <v>1.2375000000000001E-2</v>
      </c>
      <c r="AA1033">
        <v>0</v>
      </c>
      <c r="AB1033">
        <v>1418.19</v>
      </c>
      <c r="AC1033">
        <v>726.59</v>
      </c>
      <c r="AD1033">
        <v>0</v>
      </c>
      <c r="AE1033">
        <v>0</v>
      </c>
      <c r="AF1033">
        <v>83.1</v>
      </c>
      <c r="AG1033">
        <v>12.62</v>
      </c>
      <c r="AH1033">
        <v>0</v>
      </c>
      <c r="AI1033">
        <v>1</v>
      </c>
      <c r="AJ1033">
        <v>16.3</v>
      </c>
      <c r="AK1033">
        <v>54.99</v>
      </c>
      <c r="AL1033">
        <v>1</v>
      </c>
      <c r="AM1033">
        <v>2</v>
      </c>
      <c r="AN1033">
        <v>0</v>
      </c>
      <c r="AO1033">
        <v>1</v>
      </c>
      <c r="AP1033">
        <v>1</v>
      </c>
      <c r="AQ1033">
        <v>0</v>
      </c>
      <c r="AR1033">
        <v>0</v>
      </c>
      <c r="AS1033" t="s">
        <v>3</v>
      </c>
      <c r="AT1033">
        <v>8.9999999999999993E-3</v>
      </c>
      <c r="AU1033" t="s">
        <v>866</v>
      </c>
      <c r="AV1033">
        <v>0</v>
      </c>
      <c r="AW1033">
        <v>2</v>
      </c>
      <c r="AX1033">
        <v>60527535</v>
      </c>
      <c r="AY1033">
        <v>1</v>
      </c>
      <c r="AZ1033">
        <v>0</v>
      </c>
      <c r="BA1033">
        <v>1047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CV1033">
        <v>0</v>
      </c>
      <c r="CW1033">
        <f>ROUND(Y1033*Source!I438*DO1033,9)</f>
        <v>4.9975199999999997</v>
      </c>
      <c r="CX1033">
        <f>ROUND(Y1033*Source!I438,9)</f>
        <v>0.39600000000000002</v>
      </c>
      <c r="CY1033">
        <f>AB1033</f>
        <v>1418.19</v>
      </c>
      <c r="CZ1033">
        <f>AF1033</f>
        <v>83.1</v>
      </c>
      <c r="DA1033">
        <f>AJ1033</f>
        <v>16.3</v>
      </c>
      <c r="DB1033">
        <f>ROUND(((ROUND(AT1033*CZ1033,2)*1.25)*1.1),6)</f>
        <v>1.03125</v>
      </c>
      <c r="DC1033">
        <f>ROUND(((ROUND(AT1033*AG1033,2)*1.25)*1.1),6)</f>
        <v>0.15125</v>
      </c>
      <c r="DD1033" t="s">
        <v>3</v>
      </c>
      <c r="DE1033" t="s">
        <v>3</v>
      </c>
      <c r="DF1033">
        <f t="shared" si="460"/>
        <v>0</v>
      </c>
      <c r="DG1033">
        <f>ROUND(ROUND(AF1033*AJ1033,2)*CX1033,2)</f>
        <v>536.39</v>
      </c>
      <c r="DH1033">
        <f>ROUND(ROUND(AG1033*AK1033,2)*CX1033,2)</f>
        <v>274.81</v>
      </c>
      <c r="DI1033">
        <f t="shared" si="467"/>
        <v>0</v>
      </c>
      <c r="DJ1033">
        <f>DG1033</f>
        <v>536.39</v>
      </c>
      <c r="DK1033">
        <v>0</v>
      </c>
      <c r="DL1033" t="s">
        <v>867</v>
      </c>
      <c r="DM1033">
        <v>0</v>
      </c>
      <c r="DN1033" t="s">
        <v>861</v>
      </c>
      <c r="DO1033">
        <v>12.62</v>
      </c>
    </row>
    <row r="1034" spans="1:119" x14ac:dyDescent="0.2">
      <c r="A1034">
        <f>ROW(Source!A438)</f>
        <v>438</v>
      </c>
      <c r="B1034">
        <v>59204059</v>
      </c>
      <c r="C1034">
        <v>60527524</v>
      </c>
      <c r="D1034">
        <v>58310570</v>
      </c>
      <c r="E1034">
        <v>1</v>
      </c>
      <c r="F1034">
        <v>1</v>
      </c>
      <c r="G1034">
        <v>1080</v>
      </c>
      <c r="H1034">
        <v>3</v>
      </c>
      <c r="I1034" t="s">
        <v>311</v>
      </c>
      <c r="J1034" t="s">
        <v>312</v>
      </c>
      <c r="K1034" t="s">
        <v>1048</v>
      </c>
      <c r="L1034">
        <v>1301</v>
      </c>
      <c r="N1034">
        <v>1003</v>
      </c>
      <c r="O1034" t="s">
        <v>34</v>
      </c>
      <c r="P1034" t="s">
        <v>34</v>
      </c>
      <c r="Q1034">
        <v>1</v>
      </c>
      <c r="W1034">
        <v>0</v>
      </c>
      <c r="X1034">
        <v>1248950005</v>
      </c>
      <c r="Y1034">
        <f t="shared" ref="Y1034:Y1040" si="469">AT1034</f>
        <v>3.1171875</v>
      </c>
      <c r="AA1034">
        <v>36.700000000000003</v>
      </c>
      <c r="AB1034">
        <v>0</v>
      </c>
      <c r="AC1034">
        <v>0</v>
      </c>
      <c r="AD1034">
        <v>0</v>
      </c>
      <c r="AE1034">
        <v>5.4</v>
      </c>
      <c r="AF1034">
        <v>0</v>
      </c>
      <c r="AG1034">
        <v>0</v>
      </c>
      <c r="AH1034">
        <v>0</v>
      </c>
      <c r="AI1034">
        <v>6.67</v>
      </c>
      <c r="AJ1034">
        <v>1</v>
      </c>
      <c r="AK1034">
        <v>1</v>
      </c>
      <c r="AL1034">
        <v>1</v>
      </c>
      <c r="AM1034">
        <v>0</v>
      </c>
      <c r="AN1034">
        <v>0</v>
      </c>
      <c r="AO1034">
        <v>0</v>
      </c>
      <c r="AP1034">
        <v>1</v>
      </c>
      <c r="AQ1034">
        <v>0</v>
      </c>
      <c r="AR1034">
        <v>0</v>
      </c>
      <c r="AS1034" t="s">
        <v>3</v>
      </c>
      <c r="AT1034">
        <v>3.1171875</v>
      </c>
      <c r="AU1034" t="s">
        <v>3</v>
      </c>
      <c r="AV1034">
        <v>0</v>
      </c>
      <c r="AW1034">
        <v>1</v>
      </c>
      <c r="AX1034">
        <v>-1</v>
      </c>
      <c r="AY1034">
        <v>0</v>
      </c>
      <c r="AZ1034">
        <v>0</v>
      </c>
      <c r="BA1034" t="s">
        <v>3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CV1034">
        <v>0</v>
      </c>
      <c r="CW1034">
        <v>0</v>
      </c>
      <c r="CX1034">
        <f>ROUND(Y1034*Source!I438,9)</f>
        <v>99.75</v>
      </c>
      <c r="CY1034">
        <f t="shared" ref="CY1034:CY1040" si="470">AA1034</f>
        <v>36.700000000000003</v>
      </c>
      <c r="CZ1034">
        <f t="shared" ref="CZ1034:CZ1040" si="471">AE1034</f>
        <v>5.4</v>
      </c>
      <c r="DA1034">
        <f t="shared" ref="DA1034:DA1040" si="472">AI1034</f>
        <v>6.67</v>
      </c>
      <c r="DB1034">
        <f t="shared" ref="DB1034:DB1040" si="473">ROUND(ROUND(AT1034*CZ1034,2),6)</f>
        <v>16.829999999999998</v>
      </c>
      <c r="DC1034">
        <f t="shared" ref="DC1034:DC1040" si="474">ROUND(ROUND(AT1034*AG1034,2),6)</f>
        <v>0</v>
      </c>
      <c r="DD1034" t="s">
        <v>3</v>
      </c>
      <c r="DE1034" t="s">
        <v>3</v>
      </c>
      <c r="DF1034">
        <f t="shared" ref="DF1034:DF1040" si="475">ROUND(ROUND(AE1034*AI1034,2)*CX1034,2)</f>
        <v>3593</v>
      </c>
      <c r="DG1034">
        <f t="shared" ref="DG1034:DG1053" si="476">ROUND(ROUND(AF1034,2)*CX1034,2)</f>
        <v>0</v>
      </c>
      <c r="DH1034">
        <f t="shared" ref="DH1034:DH1053" si="477">ROUND(ROUND(AG1034,2)*CX1034,2)</f>
        <v>0</v>
      </c>
      <c r="DI1034">
        <f t="shared" si="467"/>
        <v>0</v>
      </c>
      <c r="DJ1034">
        <f t="shared" ref="DJ1034:DJ1040" si="478">DF1034</f>
        <v>3593</v>
      </c>
      <c r="DK1034">
        <v>0</v>
      </c>
      <c r="DL1034" t="s">
        <v>3</v>
      </c>
      <c r="DM1034">
        <v>0</v>
      </c>
      <c r="DN1034" t="s">
        <v>3</v>
      </c>
      <c r="DO1034">
        <v>0</v>
      </c>
    </row>
    <row r="1035" spans="1:119" x14ac:dyDescent="0.2">
      <c r="A1035">
        <f>ROW(Source!A438)</f>
        <v>438</v>
      </c>
      <c r="B1035">
        <v>59204059</v>
      </c>
      <c r="C1035">
        <v>60527524</v>
      </c>
      <c r="D1035">
        <v>58310571</v>
      </c>
      <c r="E1035">
        <v>1</v>
      </c>
      <c r="F1035">
        <v>1</v>
      </c>
      <c r="G1035">
        <v>1080</v>
      </c>
      <c r="H1035">
        <v>3</v>
      </c>
      <c r="I1035" t="s">
        <v>314</v>
      </c>
      <c r="J1035" t="s">
        <v>315</v>
      </c>
      <c r="K1035" t="s">
        <v>1049</v>
      </c>
      <c r="L1035">
        <v>1301</v>
      </c>
      <c r="N1035">
        <v>1003</v>
      </c>
      <c r="O1035" t="s">
        <v>34</v>
      </c>
      <c r="P1035" t="s">
        <v>34</v>
      </c>
      <c r="Q1035">
        <v>1</v>
      </c>
      <c r="W1035">
        <v>0</v>
      </c>
      <c r="X1035">
        <v>255502810</v>
      </c>
      <c r="Y1035">
        <f t="shared" si="469"/>
        <v>1.8046875</v>
      </c>
      <c r="AA1035">
        <v>46.89</v>
      </c>
      <c r="AB1035">
        <v>0</v>
      </c>
      <c r="AC1035">
        <v>0</v>
      </c>
      <c r="AD1035">
        <v>0</v>
      </c>
      <c r="AE1035">
        <v>6.93</v>
      </c>
      <c r="AF1035">
        <v>0</v>
      </c>
      <c r="AG1035">
        <v>0</v>
      </c>
      <c r="AH1035">
        <v>0</v>
      </c>
      <c r="AI1035">
        <v>6.64</v>
      </c>
      <c r="AJ1035">
        <v>1</v>
      </c>
      <c r="AK1035">
        <v>1</v>
      </c>
      <c r="AL1035">
        <v>1</v>
      </c>
      <c r="AM1035">
        <v>0</v>
      </c>
      <c r="AN1035">
        <v>0</v>
      </c>
      <c r="AO1035">
        <v>0</v>
      </c>
      <c r="AP1035">
        <v>1</v>
      </c>
      <c r="AQ1035">
        <v>0</v>
      </c>
      <c r="AR1035">
        <v>0</v>
      </c>
      <c r="AS1035" t="s">
        <v>3</v>
      </c>
      <c r="AT1035">
        <v>1.8046875</v>
      </c>
      <c r="AU1035" t="s">
        <v>3</v>
      </c>
      <c r="AV1035">
        <v>0</v>
      </c>
      <c r="AW1035">
        <v>1</v>
      </c>
      <c r="AX1035">
        <v>-1</v>
      </c>
      <c r="AY1035">
        <v>0</v>
      </c>
      <c r="AZ1035">
        <v>0</v>
      </c>
      <c r="BA1035" t="s">
        <v>3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CV1035">
        <v>0</v>
      </c>
      <c r="CW1035">
        <v>0</v>
      </c>
      <c r="CX1035">
        <f>ROUND(Y1035*Source!I438,9)</f>
        <v>57.75</v>
      </c>
      <c r="CY1035">
        <f t="shared" si="470"/>
        <v>46.89</v>
      </c>
      <c r="CZ1035">
        <f t="shared" si="471"/>
        <v>6.93</v>
      </c>
      <c r="DA1035">
        <f t="shared" si="472"/>
        <v>6.64</v>
      </c>
      <c r="DB1035">
        <f t="shared" si="473"/>
        <v>12.51</v>
      </c>
      <c r="DC1035">
        <f t="shared" si="474"/>
        <v>0</v>
      </c>
      <c r="DD1035" t="s">
        <v>3</v>
      </c>
      <c r="DE1035" t="s">
        <v>3</v>
      </c>
      <c r="DF1035">
        <f t="shared" si="475"/>
        <v>2657.66</v>
      </c>
      <c r="DG1035">
        <f t="shared" si="476"/>
        <v>0</v>
      </c>
      <c r="DH1035">
        <f t="shared" si="477"/>
        <v>0</v>
      </c>
      <c r="DI1035">
        <f t="shared" si="467"/>
        <v>0</v>
      </c>
      <c r="DJ1035">
        <f t="shared" si="478"/>
        <v>2657.66</v>
      </c>
      <c r="DK1035">
        <v>0</v>
      </c>
      <c r="DL1035" t="s">
        <v>3</v>
      </c>
      <c r="DM1035">
        <v>0</v>
      </c>
      <c r="DN1035" t="s">
        <v>3</v>
      </c>
      <c r="DO1035">
        <v>0</v>
      </c>
    </row>
    <row r="1036" spans="1:119" x14ac:dyDescent="0.2">
      <c r="A1036">
        <f>ROW(Source!A438)</f>
        <v>438</v>
      </c>
      <c r="B1036">
        <v>59204059</v>
      </c>
      <c r="C1036">
        <v>60527524</v>
      </c>
      <c r="D1036">
        <v>58310972</v>
      </c>
      <c r="E1036">
        <v>1</v>
      </c>
      <c r="F1036">
        <v>1</v>
      </c>
      <c r="G1036">
        <v>1080</v>
      </c>
      <c r="H1036">
        <v>3</v>
      </c>
      <c r="I1036" t="s">
        <v>307</v>
      </c>
      <c r="J1036" t="s">
        <v>308</v>
      </c>
      <c r="K1036" t="s">
        <v>1053</v>
      </c>
      <c r="L1036">
        <v>1301</v>
      </c>
      <c r="N1036">
        <v>1003</v>
      </c>
      <c r="O1036" t="s">
        <v>34</v>
      </c>
      <c r="P1036" t="s">
        <v>34</v>
      </c>
      <c r="Q1036">
        <v>1</v>
      </c>
      <c r="W1036">
        <v>0</v>
      </c>
      <c r="X1036">
        <v>-1511173771</v>
      </c>
      <c r="Y1036">
        <f t="shared" si="469"/>
        <v>0.328125</v>
      </c>
      <c r="AA1036">
        <v>30.71</v>
      </c>
      <c r="AB1036">
        <v>0</v>
      </c>
      <c r="AC1036">
        <v>0</v>
      </c>
      <c r="AD1036">
        <v>0</v>
      </c>
      <c r="AE1036">
        <v>4.9000000000000004</v>
      </c>
      <c r="AF1036">
        <v>0</v>
      </c>
      <c r="AG1036">
        <v>0</v>
      </c>
      <c r="AH1036">
        <v>0</v>
      </c>
      <c r="AI1036">
        <v>6.15</v>
      </c>
      <c r="AJ1036">
        <v>1</v>
      </c>
      <c r="AK1036">
        <v>1</v>
      </c>
      <c r="AL1036">
        <v>1</v>
      </c>
      <c r="AM1036">
        <v>0</v>
      </c>
      <c r="AN1036">
        <v>0</v>
      </c>
      <c r="AO1036">
        <v>0</v>
      </c>
      <c r="AP1036">
        <v>1</v>
      </c>
      <c r="AQ1036">
        <v>0</v>
      </c>
      <c r="AR1036">
        <v>0</v>
      </c>
      <c r="AS1036" t="s">
        <v>3</v>
      </c>
      <c r="AT1036">
        <v>0.328125</v>
      </c>
      <c r="AU1036" t="s">
        <v>3</v>
      </c>
      <c r="AV1036">
        <v>0</v>
      </c>
      <c r="AW1036">
        <v>1</v>
      </c>
      <c r="AX1036">
        <v>-1</v>
      </c>
      <c r="AY1036">
        <v>0</v>
      </c>
      <c r="AZ1036">
        <v>0</v>
      </c>
      <c r="BA1036" t="s">
        <v>3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CV1036">
        <v>0</v>
      </c>
      <c r="CW1036">
        <v>0</v>
      </c>
      <c r="CX1036">
        <f>ROUND(Y1036*Source!I438,9)</f>
        <v>10.5</v>
      </c>
      <c r="CY1036">
        <f t="shared" si="470"/>
        <v>30.71</v>
      </c>
      <c r="CZ1036">
        <f t="shared" si="471"/>
        <v>4.9000000000000004</v>
      </c>
      <c r="DA1036">
        <f t="shared" si="472"/>
        <v>6.15</v>
      </c>
      <c r="DB1036">
        <f t="shared" si="473"/>
        <v>1.61</v>
      </c>
      <c r="DC1036">
        <f t="shared" si="474"/>
        <v>0</v>
      </c>
      <c r="DD1036" t="s">
        <v>3</v>
      </c>
      <c r="DE1036" t="s">
        <v>3</v>
      </c>
      <c r="DF1036">
        <f t="shared" si="475"/>
        <v>316.47000000000003</v>
      </c>
      <c r="DG1036">
        <f t="shared" si="476"/>
        <v>0</v>
      </c>
      <c r="DH1036">
        <f t="shared" si="477"/>
        <v>0</v>
      </c>
      <c r="DI1036">
        <f t="shared" si="467"/>
        <v>0</v>
      </c>
      <c r="DJ1036">
        <f t="shared" si="478"/>
        <v>316.47000000000003</v>
      </c>
      <c r="DK1036">
        <v>0</v>
      </c>
      <c r="DL1036" t="s">
        <v>3</v>
      </c>
      <c r="DM1036">
        <v>0</v>
      </c>
      <c r="DN1036" t="s">
        <v>3</v>
      </c>
      <c r="DO1036">
        <v>0</v>
      </c>
    </row>
    <row r="1037" spans="1:119" x14ac:dyDescent="0.2">
      <c r="A1037">
        <f>ROW(Source!A438)</f>
        <v>438</v>
      </c>
      <c r="B1037">
        <v>59204059</v>
      </c>
      <c r="C1037">
        <v>60527524</v>
      </c>
      <c r="D1037">
        <v>58310972</v>
      </c>
      <c r="E1037">
        <v>1</v>
      </c>
      <c r="F1037">
        <v>1</v>
      </c>
      <c r="G1037">
        <v>1080</v>
      </c>
      <c r="H1037">
        <v>3</v>
      </c>
      <c r="I1037" t="s">
        <v>307</v>
      </c>
      <c r="J1037" t="s">
        <v>308</v>
      </c>
      <c r="K1037" t="s">
        <v>1054</v>
      </c>
      <c r="L1037">
        <v>1301</v>
      </c>
      <c r="N1037">
        <v>1003</v>
      </c>
      <c r="O1037" t="s">
        <v>34</v>
      </c>
      <c r="P1037" t="s">
        <v>34</v>
      </c>
      <c r="Q1037">
        <v>1</v>
      </c>
      <c r="W1037">
        <v>0</v>
      </c>
      <c r="X1037">
        <v>-151888424</v>
      </c>
      <c r="Y1037">
        <f t="shared" si="469"/>
        <v>5.25</v>
      </c>
      <c r="AA1037">
        <v>30.71</v>
      </c>
      <c r="AB1037">
        <v>0</v>
      </c>
      <c r="AC1037">
        <v>0</v>
      </c>
      <c r="AD1037">
        <v>0</v>
      </c>
      <c r="AE1037">
        <v>4.9000000000000004</v>
      </c>
      <c r="AF1037">
        <v>0</v>
      </c>
      <c r="AG1037">
        <v>0</v>
      </c>
      <c r="AH1037">
        <v>0</v>
      </c>
      <c r="AI1037">
        <v>6.15</v>
      </c>
      <c r="AJ1037">
        <v>1</v>
      </c>
      <c r="AK1037">
        <v>1</v>
      </c>
      <c r="AL1037">
        <v>1</v>
      </c>
      <c r="AM1037">
        <v>0</v>
      </c>
      <c r="AN1037">
        <v>0</v>
      </c>
      <c r="AO1037">
        <v>0</v>
      </c>
      <c r="AP1037">
        <v>1</v>
      </c>
      <c r="AQ1037">
        <v>0</v>
      </c>
      <c r="AR1037">
        <v>0</v>
      </c>
      <c r="AS1037" t="s">
        <v>3</v>
      </c>
      <c r="AT1037">
        <v>5.25</v>
      </c>
      <c r="AU1037" t="s">
        <v>3</v>
      </c>
      <c r="AV1037">
        <v>0</v>
      </c>
      <c r="AW1037">
        <v>1</v>
      </c>
      <c r="AX1037">
        <v>-1</v>
      </c>
      <c r="AY1037">
        <v>0</v>
      </c>
      <c r="AZ1037">
        <v>0</v>
      </c>
      <c r="BA1037" t="s">
        <v>3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CV1037">
        <v>0</v>
      </c>
      <c r="CW1037">
        <v>0</v>
      </c>
      <c r="CX1037">
        <f>ROUND(Y1037*Source!I438,9)</f>
        <v>168</v>
      </c>
      <c r="CY1037">
        <f t="shared" si="470"/>
        <v>30.71</v>
      </c>
      <c r="CZ1037">
        <f t="shared" si="471"/>
        <v>4.9000000000000004</v>
      </c>
      <c r="DA1037">
        <f t="shared" si="472"/>
        <v>6.15</v>
      </c>
      <c r="DB1037">
        <f t="shared" si="473"/>
        <v>25.73</v>
      </c>
      <c r="DC1037">
        <f t="shared" si="474"/>
        <v>0</v>
      </c>
      <c r="DD1037" t="s">
        <v>3</v>
      </c>
      <c r="DE1037" t="s">
        <v>3</v>
      </c>
      <c r="DF1037">
        <f t="shared" si="475"/>
        <v>5063.5200000000004</v>
      </c>
      <c r="DG1037">
        <f t="shared" si="476"/>
        <v>0</v>
      </c>
      <c r="DH1037">
        <f t="shared" si="477"/>
        <v>0</v>
      </c>
      <c r="DI1037">
        <f t="shared" si="467"/>
        <v>0</v>
      </c>
      <c r="DJ1037">
        <f t="shared" si="478"/>
        <v>5063.5200000000004</v>
      </c>
      <c r="DK1037">
        <v>0</v>
      </c>
      <c r="DL1037" t="s">
        <v>3</v>
      </c>
      <c r="DM1037">
        <v>0</v>
      </c>
      <c r="DN1037" t="s">
        <v>3</v>
      </c>
      <c r="DO1037">
        <v>0</v>
      </c>
    </row>
    <row r="1038" spans="1:119" x14ac:dyDescent="0.2">
      <c r="A1038">
        <f>ROW(Source!A438)</f>
        <v>438</v>
      </c>
      <c r="B1038">
        <v>59204059</v>
      </c>
      <c r="C1038">
        <v>60527524</v>
      </c>
      <c r="D1038">
        <v>58311301</v>
      </c>
      <c r="E1038">
        <v>1</v>
      </c>
      <c r="F1038">
        <v>1</v>
      </c>
      <c r="G1038">
        <v>1080</v>
      </c>
      <c r="H1038">
        <v>3</v>
      </c>
      <c r="I1038" t="s">
        <v>958</v>
      </c>
      <c r="J1038" t="s">
        <v>959</v>
      </c>
      <c r="K1038" t="s">
        <v>960</v>
      </c>
      <c r="L1038">
        <v>1346</v>
      </c>
      <c r="N1038">
        <v>1009</v>
      </c>
      <c r="O1038" t="s">
        <v>880</v>
      </c>
      <c r="P1038" t="s">
        <v>880</v>
      </c>
      <c r="Q1038">
        <v>1</v>
      </c>
      <c r="W1038">
        <v>0</v>
      </c>
      <c r="X1038">
        <v>-52446065</v>
      </c>
      <c r="Y1038">
        <f t="shared" si="469"/>
        <v>1.6400000000000001E-2</v>
      </c>
      <c r="AA1038">
        <v>1419.45</v>
      </c>
      <c r="AB1038">
        <v>0</v>
      </c>
      <c r="AC1038">
        <v>0</v>
      </c>
      <c r="AD1038">
        <v>0</v>
      </c>
      <c r="AE1038">
        <v>53.33</v>
      </c>
      <c r="AF1038">
        <v>0</v>
      </c>
      <c r="AG1038">
        <v>0</v>
      </c>
      <c r="AH1038">
        <v>0</v>
      </c>
      <c r="AI1038">
        <v>26.12</v>
      </c>
      <c r="AJ1038">
        <v>1</v>
      </c>
      <c r="AK1038">
        <v>1</v>
      </c>
      <c r="AL1038">
        <v>1</v>
      </c>
      <c r="AM1038">
        <v>2</v>
      </c>
      <c r="AN1038">
        <v>0</v>
      </c>
      <c r="AO1038">
        <v>1</v>
      </c>
      <c r="AP1038">
        <v>1</v>
      </c>
      <c r="AQ1038">
        <v>0</v>
      </c>
      <c r="AR1038">
        <v>0</v>
      </c>
      <c r="AS1038" t="s">
        <v>3</v>
      </c>
      <c r="AT1038">
        <v>1.6400000000000001E-2</v>
      </c>
      <c r="AU1038" t="s">
        <v>3</v>
      </c>
      <c r="AV1038">
        <v>0</v>
      </c>
      <c r="AW1038">
        <v>2</v>
      </c>
      <c r="AX1038">
        <v>60527536</v>
      </c>
      <c r="AY1038">
        <v>1</v>
      </c>
      <c r="AZ1038">
        <v>0</v>
      </c>
      <c r="BA1038">
        <v>1048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CV1038">
        <v>0</v>
      </c>
      <c r="CW1038">
        <v>0</v>
      </c>
      <c r="CX1038">
        <f>ROUND(Y1038*Source!I438,9)</f>
        <v>0.52480000000000004</v>
      </c>
      <c r="CY1038">
        <f t="shared" si="470"/>
        <v>1419.45</v>
      </c>
      <c r="CZ1038">
        <f t="shared" si="471"/>
        <v>53.33</v>
      </c>
      <c r="DA1038">
        <f t="shared" si="472"/>
        <v>26.12</v>
      </c>
      <c r="DB1038">
        <f t="shared" si="473"/>
        <v>0.87</v>
      </c>
      <c r="DC1038">
        <f t="shared" si="474"/>
        <v>0</v>
      </c>
      <c r="DD1038" t="s">
        <v>3</v>
      </c>
      <c r="DE1038" t="s">
        <v>3</v>
      </c>
      <c r="DF1038">
        <f t="shared" si="475"/>
        <v>731.04</v>
      </c>
      <c r="DG1038">
        <f t="shared" si="476"/>
        <v>0</v>
      </c>
      <c r="DH1038">
        <f t="shared" si="477"/>
        <v>0</v>
      </c>
      <c r="DI1038">
        <f t="shared" si="467"/>
        <v>0</v>
      </c>
      <c r="DJ1038">
        <f t="shared" si="478"/>
        <v>731.04</v>
      </c>
      <c r="DK1038">
        <v>0</v>
      </c>
      <c r="DL1038" t="s">
        <v>3</v>
      </c>
      <c r="DM1038">
        <v>0</v>
      </c>
      <c r="DN1038" t="s">
        <v>3</v>
      </c>
      <c r="DO1038">
        <v>0</v>
      </c>
    </row>
    <row r="1039" spans="1:119" x14ac:dyDescent="0.2">
      <c r="A1039">
        <f>ROW(Source!A438)</f>
        <v>438</v>
      </c>
      <c r="B1039">
        <v>59204059</v>
      </c>
      <c r="C1039">
        <v>60527524</v>
      </c>
      <c r="D1039">
        <v>58309035</v>
      </c>
      <c r="E1039">
        <v>1</v>
      </c>
      <c r="F1039">
        <v>1</v>
      </c>
      <c r="G1039">
        <v>1080</v>
      </c>
      <c r="H1039">
        <v>3</v>
      </c>
      <c r="I1039" t="s">
        <v>961</v>
      </c>
      <c r="J1039" t="s">
        <v>962</v>
      </c>
      <c r="K1039" t="s">
        <v>963</v>
      </c>
      <c r="L1039">
        <v>1354</v>
      </c>
      <c r="N1039">
        <v>1010</v>
      </c>
      <c r="O1039" t="s">
        <v>39</v>
      </c>
      <c r="P1039" t="s">
        <v>39</v>
      </c>
      <c r="Q1039">
        <v>1</v>
      </c>
      <c r="W1039">
        <v>0</v>
      </c>
      <c r="X1039">
        <v>-740266689</v>
      </c>
      <c r="Y1039">
        <f t="shared" si="469"/>
        <v>30</v>
      </c>
      <c r="AA1039">
        <v>2.64</v>
      </c>
      <c r="AB1039">
        <v>0</v>
      </c>
      <c r="AC1039">
        <v>0</v>
      </c>
      <c r="AD1039">
        <v>0</v>
      </c>
      <c r="AE1039">
        <v>0.75</v>
      </c>
      <c r="AF1039">
        <v>0</v>
      </c>
      <c r="AG1039">
        <v>0</v>
      </c>
      <c r="AH1039">
        <v>0</v>
      </c>
      <c r="AI1039">
        <v>3.45</v>
      </c>
      <c r="AJ1039">
        <v>1</v>
      </c>
      <c r="AK1039">
        <v>1</v>
      </c>
      <c r="AL1039">
        <v>1</v>
      </c>
      <c r="AM1039">
        <v>2</v>
      </c>
      <c r="AN1039">
        <v>0</v>
      </c>
      <c r="AO1039">
        <v>1</v>
      </c>
      <c r="AP1039">
        <v>1</v>
      </c>
      <c r="AQ1039">
        <v>0</v>
      </c>
      <c r="AR1039">
        <v>0</v>
      </c>
      <c r="AS1039" t="s">
        <v>3</v>
      </c>
      <c r="AT1039">
        <v>30</v>
      </c>
      <c r="AU1039" t="s">
        <v>3</v>
      </c>
      <c r="AV1039">
        <v>0</v>
      </c>
      <c r="AW1039">
        <v>2</v>
      </c>
      <c r="AX1039">
        <v>60527537</v>
      </c>
      <c r="AY1039">
        <v>1</v>
      </c>
      <c r="AZ1039">
        <v>0</v>
      </c>
      <c r="BA1039">
        <v>1049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CV1039">
        <v>0</v>
      </c>
      <c r="CW1039">
        <v>0</v>
      </c>
      <c r="CX1039">
        <f>ROUND(Y1039*Source!I438,9)</f>
        <v>960</v>
      </c>
      <c r="CY1039">
        <f t="shared" si="470"/>
        <v>2.64</v>
      </c>
      <c r="CZ1039">
        <f t="shared" si="471"/>
        <v>0.75</v>
      </c>
      <c r="DA1039">
        <f t="shared" si="472"/>
        <v>3.45</v>
      </c>
      <c r="DB1039">
        <f t="shared" si="473"/>
        <v>22.5</v>
      </c>
      <c r="DC1039">
        <f t="shared" si="474"/>
        <v>0</v>
      </c>
      <c r="DD1039" t="s">
        <v>3</v>
      </c>
      <c r="DE1039" t="s">
        <v>3</v>
      </c>
      <c r="DF1039">
        <f t="shared" si="475"/>
        <v>2486.4</v>
      </c>
      <c r="DG1039">
        <f t="shared" si="476"/>
        <v>0</v>
      </c>
      <c r="DH1039">
        <f t="shared" si="477"/>
        <v>0</v>
      </c>
      <c r="DI1039">
        <f t="shared" si="467"/>
        <v>0</v>
      </c>
      <c r="DJ1039">
        <f t="shared" si="478"/>
        <v>2486.4</v>
      </c>
      <c r="DK1039">
        <v>0</v>
      </c>
      <c r="DL1039" t="s">
        <v>3</v>
      </c>
      <c r="DM1039">
        <v>0</v>
      </c>
      <c r="DN1039" t="s">
        <v>3</v>
      </c>
      <c r="DO1039">
        <v>0</v>
      </c>
    </row>
    <row r="1040" spans="1:119" x14ac:dyDescent="0.2">
      <c r="A1040">
        <f>ROW(Source!A438)</f>
        <v>438</v>
      </c>
      <c r="B1040">
        <v>59204059</v>
      </c>
      <c r="C1040">
        <v>60527524</v>
      </c>
      <c r="D1040">
        <v>58309081</v>
      </c>
      <c r="E1040">
        <v>1</v>
      </c>
      <c r="F1040">
        <v>1</v>
      </c>
      <c r="G1040">
        <v>1080</v>
      </c>
      <c r="H1040">
        <v>3</v>
      </c>
      <c r="I1040" t="s">
        <v>964</v>
      </c>
      <c r="J1040" t="s">
        <v>965</v>
      </c>
      <c r="K1040" t="s">
        <v>966</v>
      </c>
      <c r="L1040">
        <v>1296</v>
      </c>
      <c r="N1040">
        <v>1002</v>
      </c>
      <c r="O1040" t="s">
        <v>717</v>
      </c>
      <c r="P1040" t="s">
        <v>717</v>
      </c>
      <c r="Q1040">
        <v>1</v>
      </c>
      <c r="W1040">
        <v>0</v>
      </c>
      <c r="X1040">
        <v>-1864520115</v>
      </c>
      <c r="Y1040">
        <f t="shared" si="469"/>
        <v>0.93</v>
      </c>
      <c r="AA1040">
        <v>1078.29</v>
      </c>
      <c r="AB1040">
        <v>0</v>
      </c>
      <c r="AC1040">
        <v>0</v>
      </c>
      <c r="AD1040">
        <v>0</v>
      </c>
      <c r="AE1040">
        <v>34.74</v>
      </c>
      <c r="AF1040">
        <v>0</v>
      </c>
      <c r="AG1040">
        <v>0</v>
      </c>
      <c r="AH1040">
        <v>0</v>
      </c>
      <c r="AI1040">
        <v>30.46</v>
      </c>
      <c r="AJ1040">
        <v>1</v>
      </c>
      <c r="AK1040">
        <v>1</v>
      </c>
      <c r="AL1040">
        <v>1</v>
      </c>
      <c r="AM1040">
        <v>2</v>
      </c>
      <c r="AN1040">
        <v>0</v>
      </c>
      <c r="AO1040">
        <v>1</v>
      </c>
      <c r="AP1040">
        <v>1</v>
      </c>
      <c r="AQ1040">
        <v>0</v>
      </c>
      <c r="AR1040">
        <v>0</v>
      </c>
      <c r="AS1040" t="s">
        <v>3</v>
      </c>
      <c r="AT1040">
        <v>0.93</v>
      </c>
      <c r="AU1040" t="s">
        <v>3</v>
      </c>
      <c r="AV1040">
        <v>0</v>
      </c>
      <c r="AW1040">
        <v>2</v>
      </c>
      <c r="AX1040">
        <v>60527538</v>
      </c>
      <c r="AY1040">
        <v>1</v>
      </c>
      <c r="AZ1040">
        <v>0</v>
      </c>
      <c r="BA1040">
        <v>1050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CV1040">
        <v>0</v>
      </c>
      <c r="CW1040">
        <v>0</v>
      </c>
      <c r="CX1040">
        <f>ROUND(Y1040*Source!I438,9)</f>
        <v>29.76</v>
      </c>
      <c r="CY1040">
        <f t="shared" si="470"/>
        <v>1078.29</v>
      </c>
      <c r="CZ1040">
        <f t="shared" si="471"/>
        <v>34.74</v>
      </c>
      <c r="DA1040">
        <f t="shared" si="472"/>
        <v>30.46</v>
      </c>
      <c r="DB1040">
        <f t="shared" si="473"/>
        <v>32.31</v>
      </c>
      <c r="DC1040">
        <f t="shared" si="474"/>
        <v>0</v>
      </c>
      <c r="DD1040" t="s">
        <v>3</v>
      </c>
      <c r="DE1040" t="s">
        <v>3</v>
      </c>
      <c r="DF1040">
        <f t="shared" si="475"/>
        <v>31491.439999999999</v>
      </c>
      <c r="DG1040">
        <f t="shared" si="476"/>
        <v>0</v>
      </c>
      <c r="DH1040">
        <f t="shared" si="477"/>
        <v>0</v>
      </c>
      <c r="DI1040">
        <f t="shared" si="467"/>
        <v>0</v>
      </c>
      <c r="DJ1040">
        <f t="shared" si="478"/>
        <v>31491.439999999999</v>
      </c>
      <c r="DK1040">
        <v>0</v>
      </c>
      <c r="DL1040" t="s">
        <v>3</v>
      </c>
      <c r="DM1040">
        <v>0</v>
      </c>
      <c r="DN1040" t="s">
        <v>3</v>
      </c>
      <c r="DO1040">
        <v>0</v>
      </c>
    </row>
    <row r="1041" spans="1:119" x14ac:dyDescent="0.2">
      <c r="A1041">
        <f>ROW(Source!A482)</f>
        <v>482</v>
      </c>
      <c r="B1041">
        <v>59204062</v>
      </c>
      <c r="C1041">
        <v>60527627</v>
      </c>
      <c r="D1041">
        <v>58266404</v>
      </c>
      <c r="E1041">
        <v>1080</v>
      </c>
      <c r="F1041">
        <v>1</v>
      </c>
      <c r="G1041">
        <v>1080</v>
      </c>
      <c r="H1041">
        <v>1</v>
      </c>
      <c r="I1041" t="s">
        <v>859</v>
      </c>
      <c r="J1041" t="s">
        <v>3</v>
      </c>
      <c r="K1041" t="s">
        <v>860</v>
      </c>
      <c r="L1041">
        <v>1191</v>
      </c>
      <c r="N1041">
        <v>1013</v>
      </c>
      <c r="O1041" t="s">
        <v>861</v>
      </c>
      <c r="P1041" t="s">
        <v>861</v>
      </c>
      <c r="Q1041">
        <v>1</v>
      </c>
      <c r="W1041">
        <v>0</v>
      </c>
      <c r="X1041">
        <v>476480486</v>
      </c>
      <c r="Y1041">
        <f>((AT1041*1.15)*1.1)</f>
        <v>24.186800000000002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</v>
      </c>
      <c r="AJ1041">
        <v>1</v>
      </c>
      <c r="AK1041">
        <v>1</v>
      </c>
      <c r="AL1041">
        <v>1</v>
      </c>
      <c r="AM1041">
        <v>-2</v>
      </c>
      <c r="AN1041">
        <v>0</v>
      </c>
      <c r="AO1041">
        <v>1</v>
      </c>
      <c r="AP1041">
        <v>1</v>
      </c>
      <c r="AQ1041">
        <v>0</v>
      </c>
      <c r="AR1041">
        <v>0</v>
      </c>
      <c r="AS1041" t="s">
        <v>3</v>
      </c>
      <c r="AT1041">
        <v>19.12</v>
      </c>
      <c r="AU1041" t="s">
        <v>26</v>
      </c>
      <c r="AV1041">
        <v>1</v>
      </c>
      <c r="AW1041">
        <v>2</v>
      </c>
      <c r="AX1041">
        <v>60527640</v>
      </c>
      <c r="AY1041">
        <v>1</v>
      </c>
      <c r="AZ1041">
        <v>0</v>
      </c>
      <c r="BA1041">
        <v>1055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CU1041">
        <f>ROUND(AT1041*Source!I482*AH1041*AL1041,2)</f>
        <v>0</v>
      </c>
      <c r="CV1041">
        <f>ROUND(Y1041*Source!I482,9)</f>
        <v>10.88406</v>
      </c>
      <c r="CW1041">
        <v>0</v>
      </c>
      <c r="CX1041">
        <f>ROUND(Y1041*Source!I482,9)</f>
        <v>10.88406</v>
      </c>
      <c r="CY1041">
        <f>AD1041</f>
        <v>0</v>
      </c>
      <c r="CZ1041">
        <f>AH1041</f>
        <v>0</v>
      </c>
      <c r="DA1041">
        <f>AL1041</f>
        <v>1</v>
      </c>
      <c r="DB1041">
        <f>ROUND(((ROUND(AT1041*CZ1041,2)*1.15)*1.1),6)</f>
        <v>0</v>
      </c>
      <c r="DC1041">
        <f>ROUND(((ROUND(AT1041*AG1041,2)*1.15)*1.1),6)</f>
        <v>0</v>
      </c>
      <c r="DD1041" t="s">
        <v>3</v>
      </c>
      <c r="DE1041" t="s">
        <v>3</v>
      </c>
      <c r="DF1041">
        <f t="shared" ref="DF1041:DF1057" si="479">ROUND(ROUND(AE1041,2)*CX1041,2)</f>
        <v>0</v>
      </c>
      <c r="DG1041">
        <f t="shared" si="476"/>
        <v>0</v>
      </c>
      <c r="DH1041">
        <f t="shared" si="477"/>
        <v>0</v>
      </c>
      <c r="DI1041">
        <f t="shared" si="467"/>
        <v>0</v>
      </c>
      <c r="DJ1041">
        <f>DI1041</f>
        <v>0</v>
      </c>
      <c r="DK1041">
        <v>0</v>
      </c>
      <c r="DL1041" t="s">
        <v>3</v>
      </c>
      <c r="DM1041">
        <v>0</v>
      </c>
      <c r="DN1041" t="s">
        <v>3</v>
      </c>
      <c r="DO1041">
        <v>0</v>
      </c>
    </row>
    <row r="1042" spans="1:119" x14ac:dyDescent="0.2">
      <c r="A1042">
        <f>ROW(Source!A482)</f>
        <v>482</v>
      </c>
      <c r="B1042">
        <v>59204062</v>
      </c>
      <c r="C1042">
        <v>60527627</v>
      </c>
      <c r="D1042">
        <v>58340578</v>
      </c>
      <c r="E1042">
        <v>1</v>
      </c>
      <c r="F1042">
        <v>1</v>
      </c>
      <c r="G1042">
        <v>1080</v>
      </c>
      <c r="H1042">
        <v>2</v>
      </c>
      <c r="I1042" t="s">
        <v>862</v>
      </c>
      <c r="J1042" t="s">
        <v>863</v>
      </c>
      <c r="K1042" t="s">
        <v>864</v>
      </c>
      <c r="L1042">
        <v>1368</v>
      </c>
      <c r="N1042">
        <v>1011</v>
      </c>
      <c r="O1042" t="s">
        <v>865</v>
      </c>
      <c r="P1042" t="s">
        <v>865</v>
      </c>
      <c r="Q1042">
        <v>1</v>
      </c>
      <c r="W1042">
        <v>0</v>
      </c>
      <c r="X1042">
        <v>-1985943078</v>
      </c>
      <c r="Y1042">
        <f>((AT1042*1.25)*1.1)</f>
        <v>1.3750000000000002E-2</v>
      </c>
      <c r="AA1042">
        <v>0</v>
      </c>
      <c r="AB1042">
        <v>88.67</v>
      </c>
      <c r="AC1042">
        <v>13.47</v>
      </c>
      <c r="AD1042">
        <v>0</v>
      </c>
      <c r="AE1042">
        <v>0</v>
      </c>
      <c r="AF1042">
        <v>83.1</v>
      </c>
      <c r="AG1042">
        <v>12.62</v>
      </c>
      <c r="AH1042">
        <v>0</v>
      </c>
      <c r="AI1042">
        <v>1</v>
      </c>
      <c r="AJ1042">
        <v>1</v>
      </c>
      <c r="AK1042">
        <v>1</v>
      </c>
      <c r="AL1042">
        <v>1</v>
      </c>
      <c r="AM1042">
        <v>-2</v>
      </c>
      <c r="AN1042">
        <v>0</v>
      </c>
      <c r="AO1042">
        <v>1</v>
      </c>
      <c r="AP1042">
        <v>1</v>
      </c>
      <c r="AQ1042">
        <v>0</v>
      </c>
      <c r="AR1042">
        <v>0</v>
      </c>
      <c r="AS1042" t="s">
        <v>3</v>
      </c>
      <c r="AT1042">
        <v>0.01</v>
      </c>
      <c r="AU1042" t="s">
        <v>25</v>
      </c>
      <c r="AV1042">
        <v>0</v>
      </c>
      <c r="AW1042">
        <v>2</v>
      </c>
      <c r="AX1042">
        <v>60527641</v>
      </c>
      <c r="AY1042">
        <v>1</v>
      </c>
      <c r="AZ1042">
        <v>0</v>
      </c>
      <c r="BA1042">
        <v>1056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CV1042">
        <v>0</v>
      </c>
      <c r="CW1042">
        <f>ROUND(Y1042*Source!I482*DO1042,9)</f>
        <v>7.8086249999999996E-2</v>
      </c>
      <c r="CX1042">
        <f>ROUND(Y1042*Source!I482,9)</f>
        <v>6.1875000000000003E-3</v>
      </c>
      <c r="CY1042">
        <f>AB1042</f>
        <v>88.67</v>
      </c>
      <c r="CZ1042">
        <f>AF1042</f>
        <v>83.1</v>
      </c>
      <c r="DA1042">
        <f>AJ1042</f>
        <v>1</v>
      </c>
      <c r="DB1042">
        <f>ROUND(((ROUND(AT1042*CZ1042,2)*1.25)*1.1),6)</f>
        <v>1.1412500000000001</v>
      </c>
      <c r="DC1042">
        <f>ROUND(((ROUND(AT1042*AG1042,2)*1.25)*1.1),6)</f>
        <v>0.17874999999999999</v>
      </c>
      <c r="DD1042" t="s">
        <v>3</v>
      </c>
      <c r="DE1042" t="s">
        <v>3</v>
      </c>
      <c r="DF1042">
        <f t="shared" si="479"/>
        <v>0</v>
      </c>
      <c r="DG1042">
        <f t="shared" si="476"/>
        <v>0.51</v>
      </c>
      <c r="DH1042">
        <f t="shared" si="477"/>
        <v>0.08</v>
      </c>
      <c r="DI1042">
        <f t="shared" si="467"/>
        <v>0</v>
      </c>
      <c r="DJ1042">
        <f>DG1042</f>
        <v>0.51</v>
      </c>
      <c r="DK1042">
        <v>0</v>
      </c>
      <c r="DL1042" t="s">
        <v>867</v>
      </c>
      <c r="DM1042">
        <v>0</v>
      </c>
      <c r="DN1042" t="s">
        <v>861</v>
      </c>
      <c r="DO1042">
        <v>12.62</v>
      </c>
    </row>
    <row r="1043" spans="1:119" x14ac:dyDescent="0.2">
      <c r="A1043">
        <f>ROW(Source!A482)</f>
        <v>482</v>
      </c>
      <c r="B1043">
        <v>59204062</v>
      </c>
      <c r="C1043">
        <v>60527627</v>
      </c>
      <c r="D1043">
        <v>58340697</v>
      </c>
      <c r="E1043">
        <v>1</v>
      </c>
      <c r="F1043">
        <v>1</v>
      </c>
      <c r="G1043">
        <v>1080</v>
      </c>
      <c r="H1043">
        <v>2</v>
      </c>
      <c r="I1043" t="s">
        <v>868</v>
      </c>
      <c r="J1043" t="s">
        <v>869</v>
      </c>
      <c r="K1043" t="s">
        <v>870</v>
      </c>
      <c r="L1043">
        <v>1368</v>
      </c>
      <c r="N1043">
        <v>1011</v>
      </c>
      <c r="O1043" t="s">
        <v>865</v>
      </c>
      <c r="P1043" t="s">
        <v>865</v>
      </c>
      <c r="Q1043">
        <v>1</v>
      </c>
      <c r="W1043">
        <v>0</v>
      </c>
      <c r="X1043">
        <v>2147454900</v>
      </c>
      <c r="Y1043">
        <f>((AT1043*1.25)*1.1)</f>
        <v>1.7187500000000002</v>
      </c>
      <c r="AA1043">
        <v>0</v>
      </c>
      <c r="AB1043">
        <v>0.85</v>
      </c>
      <c r="AC1043">
        <v>0</v>
      </c>
      <c r="AD1043">
        <v>0</v>
      </c>
      <c r="AE1043">
        <v>0</v>
      </c>
      <c r="AF1043">
        <v>0.8</v>
      </c>
      <c r="AG1043">
        <v>0</v>
      </c>
      <c r="AH1043">
        <v>0</v>
      </c>
      <c r="AI1043">
        <v>1</v>
      </c>
      <c r="AJ1043">
        <v>1</v>
      </c>
      <c r="AK1043">
        <v>1</v>
      </c>
      <c r="AL1043">
        <v>1</v>
      </c>
      <c r="AM1043">
        <v>-2</v>
      </c>
      <c r="AN1043">
        <v>0</v>
      </c>
      <c r="AO1043">
        <v>1</v>
      </c>
      <c r="AP1043">
        <v>1</v>
      </c>
      <c r="AQ1043">
        <v>0</v>
      </c>
      <c r="AR1043">
        <v>0</v>
      </c>
      <c r="AS1043" t="s">
        <v>3</v>
      </c>
      <c r="AT1043">
        <v>1.25</v>
      </c>
      <c r="AU1043" t="s">
        <v>25</v>
      </c>
      <c r="AV1043">
        <v>0</v>
      </c>
      <c r="AW1043">
        <v>2</v>
      </c>
      <c r="AX1043">
        <v>60527643</v>
      </c>
      <c r="AY1043">
        <v>1</v>
      </c>
      <c r="AZ1043">
        <v>0</v>
      </c>
      <c r="BA1043">
        <v>1057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CV1043">
        <v>0</v>
      </c>
      <c r="CW1043">
        <f>ROUND(Y1043*Source!I482*DO1043,9)</f>
        <v>0</v>
      </c>
      <c r="CX1043">
        <f>ROUND(Y1043*Source!I482,9)</f>
        <v>0.7734375</v>
      </c>
      <c r="CY1043">
        <f>AB1043</f>
        <v>0.85</v>
      </c>
      <c r="CZ1043">
        <f>AF1043</f>
        <v>0.8</v>
      </c>
      <c r="DA1043">
        <f>AJ1043</f>
        <v>1</v>
      </c>
      <c r="DB1043">
        <f>ROUND(((ROUND(AT1043*CZ1043,2)*1.25)*1.1),6)</f>
        <v>1.375</v>
      </c>
      <c r="DC1043">
        <f>ROUND(((ROUND(AT1043*AG1043,2)*1.25)*1.1),6)</f>
        <v>0</v>
      </c>
      <c r="DD1043" t="s">
        <v>3</v>
      </c>
      <c r="DE1043" t="s">
        <v>3</v>
      </c>
      <c r="DF1043">
        <f t="shared" si="479"/>
        <v>0</v>
      </c>
      <c r="DG1043">
        <f t="shared" si="476"/>
        <v>0.62</v>
      </c>
      <c r="DH1043">
        <f t="shared" si="477"/>
        <v>0</v>
      </c>
      <c r="DI1043">
        <f t="shared" si="467"/>
        <v>0</v>
      </c>
      <c r="DJ1043">
        <f>DG1043</f>
        <v>0.62</v>
      </c>
      <c r="DK1043">
        <v>0</v>
      </c>
      <c r="DL1043" t="s">
        <v>3</v>
      </c>
      <c r="DM1043">
        <v>0</v>
      </c>
      <c r="DN1043" t="s">
        <v>3</v>
      </c>
      <c r="DO1043">
        <v>0</v>
      </c>
    </row>
    <row r="1044" spans="1:119" x14ac:dyDescent="0.2">
      <c r="A1044">
        <f>ROW(Source!A482)</f>
        <v>482</v>
      </c>
      <c r="B1044">
        <v>59204062</v>
      </c>
      <c r="C1044">
        <v>60527627</v>
      </c>
      <c r="D1044">
        <v>58340699</v>
      </c>
      <c r="E1044">
        <v>1</v>
      </c>
      <c r="F1044">
        <v>1</v>
      </c>
      <c r="G1044">
        <v>1080</v>
      </c>
      <c r="H1044">
        <v>2</v>
      </c>
      <c r="I1044" t="s">
        <v>871</v>
      </c>
      <c r="J1044" t="s">
        <v>872</v>
      </c>
      <c r="K1044" t="s">
        <v>873</v>
      </c>
      <c r="L1044">
        <v>1368</v>
      </c>
      <c r="N1044">
        <v>1011</v>
      </c>
      <c r="O1044" t="s">
        <v>865</v>
      </c>
      <c r="P1044" t="s">
        <v>865</v>
      </c>
      <c r="Q1044">
        <v>1</v>
      </c>
      <c r="W1044">
        <v>0</v>
      </c>
      <c r="X1044">
        <v>539707801</v>
      </c>
      <c r="Y1044">
        <f>((AT1044*1.25)*1.1)</f>
        <v>0.41250000000000003</v>
      </c>
      <c r="AA1044">
        <v>0</v>
      </c>
      <c r="AB1044">
        <v>1.59</v>
      </c>
      <c r="AC1044">
        <v>0</v>
      </c>
      <c r="AD1044">
        <v>0</v>
      </c>
      <c r="AE1044">
        <v>0</v>
      </c>
      <c r="AF1044">
        <v>1.49</v>
      </c>
      <c r="AG1044">
        <v>0</v>
      </c>
      <c r="AH1044">
        <v>0</v>
      </c>
      <c r="AI1044">
        <v>1</v>
      </c>
      <c r="AJ1044">
        <v>1</v>
      </c>
      <c r="AK1044">
        <v>1</v>
      </c>
      <c r="AL1044">
        <v>1</v>
      </c>
      <c r="AM1044">
        <v>-2</v>
      </c>
      <c r="AN1044">
        <v>0</v>
      </c>
      <c r="AO1044">
        <v>1</v>
      </c>
      <c r="AP1044">
        <v>1</v>
      </c>
      <c r="AQ1044">
        <v>0</v>
      </c>
      <c r="AR1044">
        <v>0</v>
      </c>
      <c r="AS1044" t="s">
        <v>3</v>
      </c>
      <c r="AT1044">
        <v>0.3</v>
      </c>
      <c r="AU1044" t="s">
        <v>25</v>
      </c>
      <c r="AV1044">
        <v>0</v>
      </c>
      <c r="AW1044">
        <v>2</v>
      </c>
      <c r="AX1044">
        <v>60527644</v>
      </c>
      <c r="AY1044">
        <v>1</v>
      </c>
      <c r="AZ1044">
        <v>0</v>
      </c>
      <c r="BA1044">
        <v>1058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CV1044">
        <v>0</v>
      </c>
      <c r="CW1044">
        <f>ROUND(Y1044*Source!I482*DO1044,9)</f>
        <v>0</v>
      </c>
      <c r="CX1044">
        <f>ROUND(Y1044*Source!I482,9)</f>
        <v>0.18562500000000001</v>
      </c>
      <c r="CY1044">
        <f>AB1044</f>
        <v>1.59</v>
      </c>
      <c r="CZ1044">
        <f>AF1044</f>
        <v>1.49</v>
      </c>
      <c r="DA1044">
        <f>AJ1044</f>
        <v>1</v>
      </c>
      <c r="DB1044">
        <f>ROUND(((ROUND(AT1044*CZ1044,2)*1.25)*1.1),6)</f>
        <v>0.61875000000000002</v>
      </c>
      <c r="DC1044">
        <f>ROUND(((ROUND(AT1044*AG1044,2)*1.25)*1.1),6)</f>
        <v>0</v>
      </c>
      <c r="DD1044" t="s">
        <v>3</v>
      </c>
      <c r="DE1044" t="s">
        <v>3</v>
      </c>
      <c r="DF1044">
        <f t="shared" si="479"/>
        <v>0</v>
      </c>
      <c r="DG1044">
        <f t="shared" si="476"/>
        <v>0.28000000000000003</v>
      </c>
      <c r="DH1044">
        <f t="shared" si="477"/>
        <v>0</v>
      </c>
      <c r="DI1044">
        <f t="shared" si="467"/>
        <v>0</v>
      </c>
      <c r="DJ1044">
        <f>DG1044</f>
        <v>0.28000000000000003</v>
      </c>
      <c r="DK1044">
        <v>0</v>
      </c>
      <c r="DL1044" t="s">
        <v>3</v>
      </c>
      <c r="DM1044">
        <v>0</v>
      </c>
      <c r="DN1044" t="s">
        <v>3</v>
      </c>
      <c r="DO1044">
        <v>0</v>
      </c>
    </row>
    <row r="1045" spans="1:119" x14ac:dyDescent="0.2">
      <c r="A1045">
        <f>ROW(Source!A482)</f>
        <v>482</v>
      </c>
      <c r="B1045">
        <v>59204062</v>
      </c>
      <c r="C1045">
        <v>60527627</v>
      </c>
      <c r="D1045">
        <v>58339814</v>
      </c>
      <c r="E1045">
        <v>1</v>
      </c>
      <c r="F1045">
        <v>1</v>
      </c>
      <c r="G1045">
        <v>1080</v>
      </c>
      <c r="H1045">
        <v>2</v>
      </c>
      <c r="I1045" t="s">
        <v>874</v>
      </c>
      <c r="J1045" t="s">
        <v>875</v>
      </c>
      <c r="K1045" t="s">
        <v>876</v>
      </c>
      <c r="L1045">
        <v>1368</v>
      </c>
      <c r="N1045">
        <v>1011</v>
      </c>
      <c r="O1045" t="s">
        <v>865</v>
      </c>
      <c r="P1045" t="s">
        <v>865</v>
      </c>
      <c r="Q1045">
        <v>1</v>
      </c>
      <c r="W1045">
        <v>0</v>
      </c>
      <c r="X1045">
        <v>1087580389</v>
      </c>
      <c r="Y1045">
        <f>((AT1045*1.25)*1.1)</f>
        <v>1.3750000000000002E-2</v>
      </c>
      <c r="AA1045">
        <v>0</v>
      </c>
      <c r="AB1045">
        <v>191.17</v>
      </c>
      <c r="AC1045">
        <v>18.059999999999999</v>
      </c>
      <c r="AD1045">
        <v>0</v>
      </c>
      <c r="AE1045">
        <v>0</v>
      </c>
      <c r="AF1045">
        <v>179.17</v>
      </c>
      <c r="AG1045">
        <v>16.93</v>
      </c>
      <c r="AH1045">
        <v>0</v>
      </c>
      <c r="AI1045">
        <v>1</v>
      </c>
      <c r="AJ1045">
        <v>1</v>
      </c>
      <c r="AK1045">
        <v>1</v>
      </c>
      <c r="AL1045">
        <v>1</v>
      </c>
      <c r="AM1045">
        <v>-2</v>
      </c>
      <c r="AN1045">
        <v>0</v>
      </c>
      <c r="AO1045">
        <v>1</v>
      </c>
      <c r="AP1045">
        <v>1</v>
      </c>
      <c r="AQ1045">
        <v>0</v>
      </c>
      <c r="AR1045">
        <v>0</v>
      </c>
      <c r="AS1045" t="s">
        <v>3</v>
      </c>
      <c r="AT1045">
        <v>0.01</v>
      </c>
      <c r="AU1045" t="s">
        <v>25</v>
      </c>
      <c r="AV1045">
        <v>0</v>
      </c>
      <c r="AW1045">
        <v>2</v>
      </c>
      <c r="AX1045">
        <v>60527642</v>
      </c>
      <c r="AY1045">
        <v>1</v>
      </c>
      <c r="AZ1045">
        <v>0</v>
      </c>
      <c r="BA1045">
        <v>1059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CV1045">
        <v>0</v>
      </c>
      <c r="CW1045">
        <f>ROUND(Y1045*Source!I482*DO1045,9)</f>
        <v>0.104754375</v>
      </c>
      <c r="CX1045">
        <f>ROUND(Y1045*Source!I482,9)</f>
        <v>6.1875000000000003E-3</v>
      </c>
      <c r="CY1045">
        <f>AB1045</f>
        <v>191.17</v>
      </c>
      <c r="CZ1045">
        <f>AF1045</f>
        <v>179.17</v>
      </c>
      <c r="DA1045">
        <f>AJ1045</f>
        <v>1</v>
      </c>
      <c r="DB1045">
        <f>ROUND(((ROUND(AT1045*CZ1045,2)*1.25)*1.1),6)</f>
        <v>2.4612500000000002</v>
      </c>
      <c r="DC1045">
        <f>ROUND(((ROUND(AT1045*AG1045,2)*1.25)*1.1),6)</f>
        <v>0.23375000000000001</v>
      </c>
      <c r="DD1045" t="s">
        <v>3</v>
      </c>
      <c r="DE1045" t="s">
        <v>3</v>
      </c>
      <c r="DF1045">
        <f t="shared" si="479"/>
        <v>0</v>
      </c>
      <c r="DG1045">
        <f t="shared" si="476"/>
        <v>1.1100000000000001</v>
      </c>
      <c r="DH1045">
        <f t="shared" si="477"/>
        <v>0.1</v>
      </c>
      <c r="DI1045">
        <f t="shared" si="467"/>
        <v>0</v>
      </c>
      <c r="DJ1045">
        <f>DG1045</f>
        <v>1.1100000000000001</v>
      </c>
      <c r="DK1045">
        <v>0</v>
      </c>
      <c r="DL1045" t="s">
        <v>867</v>
      </c>
      <c r="DM1045">
        <v>0</v>
      </c>
      <c r="DN1045" t="s">
        <v>861</v>
      </c>
      <c r="DO1045">
        <v>16.93</v>
      </c>
    </row>
    <row r="1046" spans="1:119" x14ac:dyDescent="0.2">
      <c r="A1046">
        <f>ROW(Source!A482)</f>
        <v>482</v>
      </c>
      <c r="B1046">
        <v>59204062</v>
      </c>
      <c r="C1046">
        <v>60527627</v>
      </c>
      <c r="D1046">
        <v>58308811</v>
      </c>
      <c r="E1046">
        <v>1</v>
      </c>
      <c r="F1046">
        <v>1</v>
      </c>
      <c r="G1046">
        <v>1080</v>
      </c>
      <c r="H1046">
        <v>3</v>
      </c>
      <c r="I1046" t="s">
        <v>877</v>
      </c>
      <c r="J1046" t="s">
        <v>878</v>
      </c>
      <c r="K1046" t="s">
        <v>879</v>
      </c>
      <c r="L1046">
        <v>1346</v>
      </c>
      <c r="N1046">
        <v>1009</v>
      </c>
      <c r="O1046" t="s">
        <v>880</v>
      </c>
      <c r="P1046" t="s">
        <v>880</v>
      </c>
      <c r="Q1046">
        <v>1</v>
      </c>
      <c r="W1046">
        <v>0</v>
      </c>
      <c r="X1046">
        <v>-709773495</v>
      </c>
      <c r="Y1046">
        <f t="shared" ref="Y1046:Y1052" si="480">AT1046</f>
        <v>0.5</v>
      </c>
      <c r="AA1046">
        <v>1.61</v>
      </c>
      <c r="AB1046">
        <v>0</v>
      </c>
      <c r="AC1046">
        <v>0</v>
      </c>
      <c r="AD1046">
        <v>0</v>
      </c>
      <c r="AE1046">
        <v>1.61</v>
      </c>
      <c r="AF1046">
        <v>0</v>
      </c>
      <c r="AG1046">
        <v>0</v>
      </c>
      <c r="AH1046">
        <v>0</v>
      </c>
      <c r="AI1046">
        <v>1</v>
      </c>
      <c r="AJ1046">
        <v>1</v>
      </c>
      <c r="AK1046">
        <v>1</v>
      </c>
      <c r="AL1046">
        <v>1</v>
      </c>
      <c r="AM1046">
        <v>-2</v>
      </c>
      <c r="AN1046">
        <v>0</v>
      </c>
      <c r="AO1046">
        <v>1</v>
      </c>
      <c r="AP1046">
        <v>1</v>
      </c>
      <c r="AQ1046">
        <v>0</v>
      </c>
      <c r="AR1046">
        <v>0</v>
      </c>
      <c r="AS1046" t="s">
        <v>3</v>
      </c>
      <c r="AT1046">
        <v>0.5</v>
      </c>
      <c r="AU1046" t="s">
        <v>3</v>
      </c>
      <c r="AV1046">
        <v>0</v>
      </c>
      <c r="AW1046">
        <v>2</v>
      </c>
      <c r="AX1046">
        <v>60527645</v>
      </c>
      <c r="AY1046">
        <v>1</v>
      </c>
      <c r="AZ1046">
        <v>0</v>
      </c>
      <c r="BA1046">
        <v>1060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CV1046">
        <v>0</v>
      </c>
      <c r="CW1046">
        <v>0</v>
      </c>
      <c r="CX1046">
        <f>ROUND(Y1046*Source!I482,9)</f>
        <v>0.22500000000000001</v>
      </c>
      <c r="CY1046">
        <f t="shared" ref="CY1046:CY1052" si="481">AA1046</f>
        <v>1.61</v>
      </c>
      <c r="CZ1046">
        <f t="shared" ref="CZ1046:CZ1052" si="482">AE1046</f>
        <v>1.61</v>
      </c>
      <c r="DA1046">
        <f t="shared" ref="DA1046:DA1052" si="483">AI1046</f>
        <v>1</v>
      </c>
      <c r="DB1046">
        <f t="shared" ref="DB1046:DB1052" si="484">ROUND(ROUND(AT1046*CZ1046,2),6)</f>
        <v>0.81</v>
      </c>
      <c r="DC1046">
        <f t="shared" ref="DC1046:DC1052" si="485">ROUND(ROUND(AT1046*AG1046,2),6)</f>
        <v>0</v>
      </c>
      <c r="DD1046" t="s">
        <v>3</v>
      </c>
      <c r="DE1046" t="s">
        <v>3</v>
      </c>
      <c r="DF1046">
        <f t="shared" si="479"/>
        <v>0.36</v>
      </c>
      <c r="DG1046">
        <f t="shared" si="476"/>
        <v>0</v>
      </c>
      <c r="DH1046">
        <f t="shared" si="477"/>
        <v>0</v>
      </c>
      <c r="DI1046">
        <f t="shared" si="467"/>
        <v>0</v>
      </c>
      <c r="DJ1046">
        <f t="shared" ref="DJ1046:DJ1052" si="486">DF1046</f>
        <v>0.36</v>
      </c>
      <c r="DK1046">
        <v>0</v>
      </c>
      <c r="DL1046" t="s">
        <v>3</v>
      </c>
      <c r="DM1046">
        <v>0</v>
      </c>
      <c r="DN1046" t="s">
        <v>3</v>
      </c>
      <c r="DO1046">
        <v>0</v>
      </c>
    </row>
    <row r="1047" spans="1:119" x14ac:dyDescent="0.2">
      <c r="A1047">
        <f>ROW(Source!A482)</f>
        <v>482</v>
      </c>
      <c r="B1047">
        <v>59204062</v>
      </c>
      <c r="C1047">
        <v>60527627</v>
      </c>
      <c r="D1047">
        <v>58308843</v>
      </c>
      <c r="E1047">
        <v>1</v>
      </c>
      <c r="F1047">
        <v>1</v>
      </c>
      <c r="G1047">
        <v>1080</v>
      </c>
      <c r="H1047">
        <v>3</v>
      </c>
      <c r="I1047" t="s">
        <v>881</v>
      </c>
      <c r="J1047" t="s">
        <v>882</v>
      </c>
      <c r="K1047" t="s">
        <v>883</v>
      </c>
      <c r="L1047">
        <v>1346</v>
      </c>
      <c r="N1047">
        <v>1009</v>
      </c>
      <c r="O1047" t="s">
        <v>880</v>
      </c>
      <c r="P1047" t="s">
        <v>880</v>
      </c>
      <c r="Q1047">
        <v>1</v>
      </c>
      <c r="W1047">
        <v>0</v>
      </c>
      <c r="X1047">
        <v>-872094078</v>
      </c>
      <c r="Y1047">
        <f t="shared" si="480"/>
        <v>9.2999999999999999E-2</v>
      </c>
      <c r="AA1047">
        <v>36.78</v>
      </c>
      <c r="AB1047">
        <v>0</v>
      </c>
      <c r="AC1047">
        <v>0</v>
      </c>
      <c r="AD1047">
        <v>0</v>
      </c>
      <c r="AE1047">
        <v>36.78</v>
      </c>
      <c r="AF1047">
        <v>0</v>
      </c>
      <c r="AG1047">
        <v>0</v>
      </c>
      <c r="AH1047">
        <v>0</v>
      </c>
      <c r="AI1047">
        <v>1</v>
      </c>
      <c r="AJ1047">
        <v>1</v>
      </c>
      <c r="AK1047">
        <v>1</v>
      </c>
      <c r="AL1047">
        <v>1</v>
      </c>
      <c r="AM1047">
        <v>-2</v>
      </c>
      <c r="AN1047">
        <v>0</v>
      </c>
      <c r="AO1047">
        <v>1</v>
      </c>
      <c r="AP1047">
        <v>1</v>
      </c>
      <c r="AQ1047">
        <v>0</v>
      </c>
      <c r="AR1047">
        <v>0</v>
      </c>
      <c r="AS1047" t="s">
        <v>3</v>
      </c>
      <c r="AT1047">
        <v>9.2999999999999999E-2</v>
      </c>
      <c r="AU1047" t="s">
        <v>3</v>
      </c>
      <c r="AV1047">
        <v>0</v>
      </c>
      <c r="AW1047">
        <v>2</v>
      </c>
      <c r="AX1047">
        <v>60527646</v>
      </c>
      <c r="AY1047">
        <v>1</v>
      </c>
      <c r="AZ1047">
        <v>0</v>
      </c>
      <c r="BA1047">
        <v>1061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CV1047">
        <v>0</v>
      </c>
      <c r="CW1047">
        <v>0</v>
      </c>
      <c r="CX1047">
        <f>ROUND(Y1047*Source!I482,9)</f>
        <v>4.1849999999999998E-2</v>
      </c>
      <c r="CY1047">
        <f t="shared" si="481"/>
        <v>36.78</v>
      </c>
      <c r="CZ1047">
        <f t="shared" si="482"/>
        <v>36.78</v>
      </c>
      <c r="DA1047">
        <f t="shared" si="483"/>
        <v>1</v>
      </c>
      <c r="DB1047">
        <f t="shared" si="484"/>
        <v>3.42</v>
      </c>
      <c r="DC1047">
        <f t="shared" si="485"/>
        <v>0</v>
      </c>
      <c r="DD1047" t="s">
        <v>3</v>
      </c>
      <c r="DE1047" t="s">
        <v>3</v>
      </c>
      <c r="DF1047">
        <f t="shared" si="479"/>
        <v>1.54</v>
      </c>
      <c r="DG1047">
        <f t="shared" si="476"/>
        <v>0</v>
      </c>
      <c r="DH1047">
        <f t="shared" si="477"/>
        <v>0</v>
      </c>
      <c r="DI1047">
        <f t="shared" si="467"/>
        <v>0</v>
      </c>
      <c r="DJ1047">
        <f t="shared" si="486"/>
        <v>1.54</v>
      </c>
      <c r="DK1047">
        <v>0</v>
      </c>
      <c r="DL1047" t="s">
        <v>3</v>
      </c>
      <c r="DM1047">
        <v>0</v>
      </c>
      <c r="DN1047" t="s">
        <v>3</v>
      </c>
      <c r="DO1047">
        <v>0</v>
      </c>
    </row>
    <row r="1048" spans="1:119" x14ac:dyDescent="0.2">
      <c r="A1048">
        <f>ROW(Source!A482)</f>
        <v>482</v>
      </c>
      <c r="B1048">
        <v>59204062</v>
      </c>
      <c r="C1048">
        <v>60527627</v>
      </c>
      <c r="D1048">
        <v>58308917</v>
      </c>
      <c r="E1048">
        <v>1</v>
      </c>
      <c r="F1048">
        <v>1</v>
      </c>
      <c r="G1048">
        <v>1080</v>
      </c>
      <c r="H1048">
        <v>3</v>
      </c>
      <c r="I1048" t="s">
        <v>884</v>
      </c>
      <c r="J1048" t="s">
        <v>885</v>
      </c>
      <c r="K1048" t="s">
        <v>886</v>
      </c>
      <c r="L1048">
        <v>1354</v>
      </c>
      <c r="N1048">
        <v>1010</v>
      </c>
      <c r="O1048" t="s">
        <v>39</v>
      </c>
      <c r="P1048" t="s">
        <v>39</v>
      </c>
      <c r="Q1048">
        <v>1</v>
      </c>
      <c r="W1048">
        <v>0</v>
      </c>
      <c r="X1048">
        <v>-40224714</v>
      </c>
      <c r="Y1048">
        <f t="shared" si="480"/>
        <v>29</v>
      </c>
      <c r="AA1048">
        <v>0.89</v>
      </c>
      <c r="AB1048">
        <v>0</v>
      </c>
      <c r="AC1048">
        <v>0</v>
      </c>
      <c r="AD1048">
        <v>0</v>
      </c>
      <c r="AE1048">
        <v>0.89</v>
      </c>
      <c r="AF1048">
        <v>0</v>
      </c>
      <c r="AG1048">
        <v>0</v>
      </c>
      <c r="AH1048">
        <v>0</v>
      </c>
      <c r="AI1048">
        <v>1</v>
      </c>
      <c r="AJ1048">
        <v>1</v>
      </c>
      <c r="AK1048">
        <v>1</v>
      </c>
      <c r="AL1048">
        <v>1</v>
      </c>
      <c r="AM1048">
        <v>-2</v>
      </c>
      <c r="AN1048">
        <v>0</v>
      </c>
      <c r="AO1048">
        <v>1</v>
      </c>
      <c r="AP1048">
        <v>1</v>
      </c>
      <c r="AQ1048">
        <v>0</v>
      </c>
      <c r="AR1048">
        <v>0</v>
      </c>
      <c r="AS1048" t="s">
        <v>3</v>
      </c>
      <c r="AT1048">
        <v>29</v>
      </c>
      <c r="AU1048" t="s">
        <v>3</v>
      </c>
      <c r="AV1048">
        <v>0</v>
      </c>
      <c r="AW1048">
        <v>2</v>
      </c>
      <c r="AX1048">
        <v>60527647</v>
      </c>
      <c r="AY1048">
        <v>1</v>
      </c>
      <c r="AZ1048">
        <v>0</v>
      </c>
      <c r="BA1048">
        <v>1062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CV1048">
        <v>0</v>
      </c>
      <c r="CW1048">
        <v>0</v>
      </c>
      <c r="CX1048">
        <f>ROUND(Y1048*Source!I482,9)</f>
        <v>13.05</v>
      </c>
      <c r="CY1048">
        <f t="shared" si="481"/>
        <v>0.89</v>
      </c>
      <c r="CZ1048">
        <f t="shared" si="482"/>
        <v>0.89</v>
      </c>
      <c r="DA1048">
        <f t="shared" si="483"/>
        <v>1</v>
      </c>
      <c r="DB1048">
        <f t="shared" si="484"/>
        <v>25.81</v>
      </c>
      <c r="DC1048">
        <f t="shared" si="485"/>
        <v>0</v>
      </c>
      <c r="DD1048" t="s">
        <v>3</v>
      </c>
      <c r="DE1048" t="s">
        <v>3</v>
      </c>
      <c r="DF1048">
        <f t="shared" si="479"/>
        <v>11.61</v>
      </c>
      <c r="DG1048">
        <f t="shared" si="476"/>
        <v>0</v>
      </c>
      <c r="DH1048">
        <f t="shared" si="477"/>
        <v>0</v>
      </c>
      <c r="DI1048">
        <f t="shared" si="467"/>
        <v>0</v>
      </c>
      <c r="DJ1048">
        <f t="shared" si="486"/>
        <v>11.61</v>
      </c>
      <c r="DK1048">
        <v>0</v>
      </c>
      <c r="DL1048" t="s">
        <v>3</v>
      </c>
      <c r="DM1048">
        <v>0</v>
      </c>
      <c r="DN1048" t="s">
        <v>3</v>
      </c>
      <c r="DO1048">
        <v>0</v>
      </c>
    </row>
    <row r="1049" spans="1:119" x14ac:dyDescent="0.2">
      <c r="A1049">
        <f>ROW(Source!A482)</f>
        <v>482</v>
      </c>
      <c r="B1049">
        <v>59204062</v>
      </c>
      <c r="C1049">
        <v>60527627</v>
      </c>
      <c r="D1049">
        <v>58326216</v>
      </c>
      <c r="E1049">
        <v>1</v>
      </c>
      <c r="F1049">
        <v>1</v>
      </c>
      <c r="G1049">
        <v>1080</v>
      </c>
      <c r="H1049">
        <v>3</v>
      </c>
      <c r="I1049" t="s">
        <v>46</v>
      </c>
      <c r="J1049" t="s">
        <v>49</v>
      </c>
      <c r="K1049" t="s">
        <v>47</v>
      </c>
      <c r="L1049">
        <v>1355</v>
      </c>
      <c r="N1049">
        <v>1010</v>
      </c>
      <c r="O1049" t="s">
        <v>48</v>
      </c>
      <c r="P1049" t="s">
        <v>48</v>
      </c>
      <c r="Q1049">
        <v>100</v>
      </c>
      <c r="W1049">
        <v>0</v>
      </c>
      <c r="X1049">
        <v>1873919888</v>
      </c>
      <c r="Y1049">
        <f t="shared" si="480"/>
        <v>0.66666700000000001</v>
      </c>
      <c r="AA1049">
        <v>526.22</v>
      </c>
      <c r="AB1049">
        <v>0</v>
      </c>
      <c r="AC1049">
        <v>0</v>
      </c>
      <c r="AD1049">
        <v>0</v>
      </c>
      <c r="AE1049">
        <v>526.22</v>
      </c>
      <c r="AF1049">
        <v>0</v>
      </c>
      <c r="AG1049">
        <v>0</v>
      </c>
      <c r="AH1049">
        <v>0</v>
      </c>
      <c r="AI1049">
        <v>1</v>
      </c>
      <c r="AJ1049">
        <v>1</v>
      </c>
      <c r="AK1049">
        <v>1</v>
      </c>
      <c r="AL1049">
        <v>1</v>
      </c>
      <c r="AM1049">
        <v>0</v>
      </c>
      <c r="AN1049">
        <v>0</v>
      </c>
      <c r="AO1049">
        <v>0</v>
      </c>
      <c r="AP1049">
        <v>1</v>
      </c>
      <c r="AQ1049">
        <v>0</v>
      </c>
      <c r="AR1049">
        <v>0</v>
      </c>
      <c r="AS1049" t="s">
        <v>3</v>
      </c>
      <c r="AT1049">
        <v>0.66666700000000001</v>
      </c>
      <c r="AU1049" t="s">
        <v>3</v>
      </c>
      <c r="AV1049">
        <v>0</v>
      </c>
      <c r="AW1049">
        <v>1</v>
      </c>
      <c r="AX1049">
        <v>-1</v>
      </c>
      <c r="AY1049">
        <v>0</v>
      </c>
      <c r="AZ1049">
        <v>0</v>
      </c>
      <c r="BA1049" t="s">
        <v>3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CV1049">
        <v>0</v>
      </c>
      <c r="CW1049">
        <v>0</v>
      </c>
      <c r="CX1049">
        <f>ROUND(Y1049*Source!I482,9)</f>
        <v>0.30000015000000002</v>
      </c>
      <c r="CY1049">
        <f t="shared" si="481"/>
        <v>526.22</v>
      </c>
      <c r="CZ1049">
        <f t="shared" si="482"/>
        <v>526.22</v>
      </c>
      <c r="DA1049">
        <f t="shared" si="483"/>
        <v>1</v>
      </c>
      <c r="DB1049">
        <f t="shared" si="484"/>
        <v>350.81</v>
      </c>
      <c r="DC1049">
        <f t="shared" si="485"/>
        <v>0</v>
      </c>
      <c r="DD1049" t="s">
        <v>3</v>
      </c>
      <c r="DE1049" t="s">
        <v>3</v>
      </c>
      <c r="DF1049">
        <f t="shared" si="479"/>
        <v>157.87</v>
      </c>
      <c r="DG1049">
        <f t="shared" si="476"/>
        <v>0</v>
      </c>
      <c r="DH1049">
        <f t="shared" si="477"/>
        <v>0</v>
      </c>
      <c r="DI1049">
        <f t="shared" si="467"/>
        <v>0</v>
      </c>
      <c r="DJ1049">
        <f t="shared" si="486"/>
        <v>157.87</v>
      </c>
      <c r="DK1049">
        <v>0</v>
      </c>
      <c r="DL1049" t="s">
        <v>3</v>
      </c>
      <c r="DM1049">
        <v>0</v>
      </c>
      <c r="DN1049" t="s">
        <v>3</v>
      </c>
      <c r="DO1049">
        <v>0</v>
      </c>
    </row>
    <row r="1050" spans="1:119" x14ac:dyDescent="0.2">
      <c r="A1050">
        <f>ROW(Source!A482)</f>
        <v>482</v>
      </c>
      <c r="B1050">
        <v>59204062</v>
      </c>
      <c r="C1050">
        <v>60527627</v>
      </c>
      <c r="D1050">
        <v>58321777</v>
      </c>
      <c r="E1050">
        <v>1</v>
      </c>
      <c r="F1050">
        <v>1</v>
      </c>
      <c r="G1050">
        <v>1080</v>
      </c>
      <c r="H1050">
        <v>3</v>
      </c>
      <c r="I1050" t="s">
        <v>32</v>
      </c>
      <c r="J1050" t="s">
        <v>35</v>
      </c>
      <c r="K1050" t="s">
        <v>33</v>
      </c>
      <c r="L1050">
        <v>1301</v>
      </c>
      <c r="N1050">
        <v>1003</v>
      </c>
      <c r="O1050" t="s">
        <v>34</v>
      </c>
      <c r="P1050" t="s">
        <v>34</v>
      </c>
      <c r="Q1050">
        <v>1</v>
      </c>
      <c r="W1050">
        <v>0</v>
      </c>
      <c r="X1050">
        <v>949658601</v>
      </c>
      <c r="Y1050">
        <f t="shared" si="480"/>
        <v>100</v>
      </c>
      <c r="AA1050">
        <v>28.1</v>
      </c>
      <c r="AB1050">
        <v>0</v>
      </c>
      <c r="AC1050">
        <v>0</v>
      </c>
      <c r="AD1050">
        <v>0</v>
      </c>
      <c r="AE1050">
        <v>28.1</v>
      </c>
      <c r="AF1050">
        <v>0</v>
      </c>
      <c r="AG1050">
        <v>0</v>
      </c>
      <c r="AH1050">
        <v>0</v>
      </c>
      <c r="AI1050">
        <v>1</v>
      </c>
      <c r="AJ1050">
        <v>1</v>
      </c>
      <c r="AK1050">
        <v>1</v>
      </c>
      <c r="AL1050">
        <v>1</v>
      </c>
      <c r="AM1050">
        <v>0</v>
      </c>
      <c r="AN1050">
        <v>0</v>
      </c>
      <c r="AO1050">
        <v>0</v>
      </c>
      <c r="AP1050">
        <v>1</v>
      </c>
      <c r="AQ1050">
        <v>0</v>
      </c>
      <c r="AR1050">
        <v>0</v>
      </c>
      <c r="AS1050" t="s">
        <v>3</v>
      </c>
      <c r="AT1050">
        <v>100</v>
      </c>
      <c r="AU1050" t="s">
        <v>3</v>
      </c>
      <c r="AV1050">
        <v>0</v>
      </c>
      <c r="AW1050">
        <v>1</v>
      </c>
      <c r="AX1050">
        <v>-1</v>
      </c>
      <c r="AY1050">
        <v>0</v>
      </c>
      <c r="AZ1050">
        <v>0</v>
      </c>
      <c r="BA1050" t="s">
        <v>3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CV1050">
        <v>0</v>
      </c>
      <c r="CW1050">
        <v>0</v>
      </c>
      <c r="CX1050">
        <f>ROUND(Y1050*Source!I482,9)</f>
        <v>45</v>
      </c>
      <c r="CY1050">
        <f t="shared" si="481"/>
        <v>28.1</v>
      </c>
      <c r="CZ1050">
        <f t="shared" si="482"/>
        <v>28.1</v>
      </c>
      <c r="DA1050">
        <f t="shared" si="483"/>
        <v>1</v>
      </c>
      <c r="DB1050">
        <f t="shared" si="484"/>
        <v>2810</v>
      </c>
      <c r="DC1050">
        <f t="shared" si="485"/>
        <v>0</v>
      </c>
      <c r="DD1050" t="s">
        <v>3</v>
      </c>
      <c r="DE1050" t="s">
        <v>3</v>
      </c>
      <c r="DF1050">
        <f t="shared" si="479"/>
        <v>1264.5</v>
      </c>
      <c r="DG1050">
        <f t="shared" si="476"/>
        <v>0</v>
      </c>
      <c r="DH1050">
        <f t="shared" si="477"/>
        <v>0</v>
      </c>
      <c r="DI1050">
        <f t="shared" si="467"/>
        <v>0</v>
      </c>
      <c r="DJ1050">
        <f t="shared" si="486"/>
        <v>1264.5</v>
      </c>
      <c r="DK1050">
        <v>0</v>
      </c>
      <c r="DL1050" t="s">
        <v>3</v>
      </c>
      <c r="DM1050">
        <v>0</v>
      </c>
      <c r="DN1050" t="s">
        <v>3</v>
      </c>
      <c r="DO1050">
        <v>0</v>
      </c>
    </row>
    <row r="1051" spans="1:119" x14ac:dyDescent="0.2">
      <c r="A1051">
        <f>ROW(Source!A482)</f>
        <v>482</v>
      </c>
      <c r="B1051">
        <v>59204062</v>
      </c>
      <c r="C1051">
        <v>60527627</v>
      </c>
      <c r="D1051">
        <v>58327581</v>
      </c>
      <c r="E1051">
        <v>1</v>
      </c>
      <c r="F1051">
        <v>1</v>
      </c>
      <c r="G1051">
        <v>1080</v>
      </c>
      <c r="H1051">
        <v>3</v>
      </c>
      <c r="I1051" t="s">
        <v>42</v>
      </c>
      <c r="J1051" t="s">
        <v>44</v>
      </c>
      <c r="K1051" t="s">
        <v>43</v>
      </c>
      <c r="L1051">
        <v>1354</v>
      </c>
      <c r="N1051">
        <v>1010</v>
      </c>
      <c r="O1051" t="s">
        <v>39</v>
      </c>
      <c r="P1051" t="s">
        <v>39</v>
      </c>
      <c r="Q1051">
        <v>1</v>
      </c>
      <c r="W1051">
        <v>0</v>
      </c>
      <c r="X1051">
        <v>-877742701</v>
      </c>
      <c r="Y1051">
        <f t="shared" si="480"/>
        <v>122.222222</v>
      </c>
      <c r="AA1051">
        <v>24.61</v>
      </c>
      <c r="AB1051">
        <v>0</v>
      </c>
      <c r="AC1051">
        <v>0</v>
      </c>
      <c r="AD1051">
        <v>0</v>
      </c>
      <c r="AE1051">
        <v>24.61</v>
      </c>
      <c r="AF1051">
        <v>0</v>
      </c>
      <c r="AG1051">
        <v>0</v>
      </c>
      <c r="AH1051">
        <v>0</v>
      </c>
      <c r="AI1051">
        <v>1</v>
      </c>
      <c r="AJ1051">
        <v>1</v>
      </c>
      <c r="AK1051">
        <v>1</v>
      </c>
      <c r="AL1051">
        <v>1</v>
      </c>
      <c r="AM1051">
        <v>0</v>
      </c>
      <c r="AN1051">
        <v>0</v>
      </c>
      <c r="AO1051">
        <v>0</v>
      </c>
      <c r="AP1051">
        <v>1</v>
      </c>
      <c r="AQ1051">
        <v>0</v>
      </c>
      <c r="AR1051">
        <v>0</v>
      </c>
      <c r="AS1051" t="s">
        <v>3</v>
      </c>
      <c r="AT1051">
        <v>122.222222</v>
      </c>
      <c r="AU1051" t="s">
        <v>3</v>
      </c>
      <c r="AV1051">
        <v>0</v>
      </c>
      <c r="AW1051">
        <v>1</v>
      </c>
      <c r="AX1051">
        <v>-1</v>
      </c>
      <c r="AY1051">
        <v>0</v>
      </c>
      <c r="AZ1051">
        <v>0</v>
      </c>
      <c r="BA1051" t="s">
        <v>3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CV1051">
        <v>0</v>
      </c>
      <c r="CW1051">
        <v>0</v>
      </c>
      <c r="CX1051">
        <f>ROUND(Y1051*Source!I482,9)</f>
        <v>54.999999899999999</v>
      </c>
      <c r="CY1051">
        <f t="shared" si="481"/>
        <v>24.61</v>
      </c>
      <c r="CZ1051">
        <f t="shared" si="482"/>
        <v>24.61</v>
      </c>
      <c r="DA1051">
        <f t="shared" si="483"/>
        <v>1</v>
      </c>
      <c r="DB1051">
        <f t="shared" si="484"/>
        <v>3007.89</v>
      </c>
      <c r="DC1051">
        <f t="shared" si="485"/>
        <v>0</v>
      </c>
      <c r="DD1051" t="s">
        <v>3</v>
      </c>
      <c r="DE1051" t="s">
        <v>3</v>
      </c>
      <c r="DF1051">
        <f t="shared" si="479"/>
        <v>1353.55</v>
      </c>
      <c r="DG1051">
        <f t="shared" si="476"/>
        <v>0</v>
      </c>
      <c r="DH1051">
        <f t="shared" si="477"/>
        <v>0</v>
      </c>
      <c r="DI1051">
        <f t="shared" si="467"/>
        <v>0</v>
      </c>
      <c r="DJ1051">
        <f t="shared" si="486"/>
        <v>1353.55</v>
      </c>
      <c r="DK1051">
        <v>0</v>
      </c>
      <c r="DL1051" t="s">
        <v>3</v>
      </c>
      <c r="DM1051">
        <v>0</v>
      </c>
      <c r="DN1051" t="s">
        <v>3</v>
      </c>
      <c r="DO1051">
        <v>0</v>
      </c>
    </row>
    <row r="1052" spans="1:119" x14ac:dyDescent="0.2">
      <c r="A1052">
        <f>ROW(Source!A482)</f>
        <v>482</v>
      </c>
      <c r="B1052">
        <v>59204062</v>
      </c>
      <c r="C1052">
        <v>60527627</v>
      </c>
      <c r="D1052">
        <v>58327516</v>
      </c>
      <c r="E1052">
        <v>1</v>
      </c>
      <c r="F1052">
        <v>1</v>
      </c>
      <c r="G1052">
        <v>1080</v>
      </c>
      <c r="H1052">
        <v>3</v>
      </c>
      <c r="I1052" t="s">
        <v>37</v>
      </c>
      <c r="J1052" t="s">
        <v>40</v>
      </c>
      <c r="K1052" t="s">
        <v>38</v>
      </c>
      <c r="L1052">
        <v>1354</v>
      </c>
      <c r="N1052">
        <v>1010</v>
      </c>
      <c r="O1052" t="s">
        <v>39</v>
      </c>
      <c r="P1052" t="s">
        <v>39</v>
      </c>
      <c r="Q1052">
        <v>1</v>
      </c>
      <c r="W1052">
        <v>0</v>
      </c>
      <c r="X1052">
        <v>-1914030801</v>
      </c>
      <c r="Y1052">
        <f t="shared" si="480"/>
        <v>26.666667</v>
      </c>
      <c r="AA1052">
        <v>34.97</v>
      </c>
      <c r="AB1052">
        <v>0</v>
      </c>
      <c r="AC1052">
        <v>0</v>
      </c>
      <c r="AD1052">
        <v>0</v>
      </c>
      <c r="AE1052">
        <v>34.97</v>
      </c>
      <c r="AF1052">
        <v>0</v>
      </c>
      <c r="AG1052">
        <v>0</v>
      </c>
      <c r="AH1052">
        <v>0</v>
      </c>
      <c r="AI1052">
        <v>1</v>
      </c>
      <c r="AJ1052">
        <v>1</v>
      </c>
      <c r="AK1052">
        <v>1</v>
      </c>
      <c r="AL1052">
        <v>1</v>
      </c>
      <c r="AM1052">
        <v>0</v>
      </c>
      <c r="AN1052">
        <v>0</v>
      </c>
      <c r="AO1052">
        <v>0</v>
      </c>
      <c r="AP1052">
        <v>1</v>
      </c>
      <c r="AQ1052">
        <v>0</v>
      </c>
      <c r="AR1052">
        <v>0</v>
      </c>
      <c r="AS1052" t="s">
        <v>3</v>
      </c>
      <c r="AT1052">
        <v>26.666667</v>
      </c>
      <c r="AU1052" t="s">
        <v>3</v>
      </c>
      <c r="AV1052">
        <v>0</v>
      </c>
      <c r="AW1052">
        <v>1</v>
      </c>
      <c r="AX1052">
        <v>-1</v>
      </c>
      <c r="AY1052">
        <v>0</v>
      </c>
      <c r="AZ1052">
        <v>0</v>
      </c>
      <c r="BA1052" t="s">
        <v>3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CV1052">
        <v>0</v>
      </c>
      <c r="CW1052">
        <v>0</v>
      </c>
      <c r="CX1052">
        <f>ROUND(Y1052*Source!I482,9)</f>
        <v>12.00000015</v>
      </c>
      <c r="CY1052">
        <f t="shared" si="481"/>
        <v>34.97</v>
      </c>
      <c r="CZ1052">
        <f t="shared" si="482"/>
        <v>34.97</v>
      </c>
      <c r="DA1052">
        <f t="shared" si="483"/>
        <v>1</v>
      </c>
      <c r="DB1052">
        <f t="shared" si="484"/>
        <v>932.53</v>
      </c>
      <c r="DC1052">
        <f t="shared" si="485"/>
        <v>0</v>
      </c>
      <c r="DD1052" t="s">
        <v>3</v>
      </c>
      <c r="DE1052" t="s">
        <v>3</v>
      </c>
      <c r="DF1052">
        <f t="shared" si="479"/>
        <v>419.64</v>
      </c>
      <c r="DG1052">
        <f t="shared" si="476"/>
        <v>0</v>
      </c>
      <c r="DH1052">
        <f t="shared" si="477"/>
        <v>0</v>
      </c>
      <c r="DI1052">
        <f t="shared" si="467"/>
        <v>0</v>
      </c>
      <c r="DJ1052">
        <f t="shared" si="486"/>
        <v>419.64</v>
      </c>
      <c r="DK1052">
        <v>0</v>
      </c>
      <c r="DL1052" t="s">
        <v>3</v>
      </c>
      <c r="DM1052">
        <v>0</v>
      </c>
      <c r="DN1052" t="s">
        <v>3</v>
      </c>
      <c r="DO1052">
        <v>0</v>
      </c>
    </row>
    <row r="1053" spans="1:119" x14ac:dyDescent="0.2">
      <c r="A1053">
        <f>ROW(Source!A483)</f>
        <v>483</v>
      </c>
      <c r="B1053">
        <v>59204059</v>
      </c>
      <c r="C1053">
        <v>60527627</v>
      </c>
      <c r="D1053">
        <v>58266404</v>
      </c>
      <c r="E1053">
        <v>1080</v>
      </c>
      <c r="F1053">
        <v>1</v>
      </c>
      <c r="G1053">
        <v>1080</v>
      </c>
      <c r="H1053">
        <v>1</v>
      </c>
      <c r="I1053" t="s">
        <v>859</v>
      </c>
      <c r="J1053" t="s">
        <v>3</v>
      </c>
      <c r="K1053" t="s">
        <v>860</v>
      </c>
      <c r="L1053">
        <v>1191</v>
      </c>
      <c r="N1053">
        <v>1013</v>
      </c>
      <c r="O1053" t="s">
        <v>861</v>
      </c>
      <c r="P1053" t="s">
        <v>861</v>
      </c>
      <c r="Q1053">
        <v>1</v>
      </c>
      <c r="W1053">
        <v>0</v>
      </c>
      <c r="X1053">
        <v>476480486</v>
      </c>
      <c r="Y1053">
        <f>((AT1053*1.15)*1.1)</f>
        <v>24.186800000000002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</v>
      </c>
      <c r="AJ1053">
        <v>1</v>
      </c>
      <c r="AK1053">
        <v>1</v>
      </c>
      <c r="AL1053">
        <v>1</v>
      </c>
      <c r="AM1053">
        <v>5</v>
      </c>
      <c r="AN1053">
        <v>0</v>
      </c>
      <c r="AO1053">
        <v>1</v>
      </c>
      <c r="AP1053">
        <v>1</v>
      </c>
      <c r="AQ1053">
        <v>0</v>
      </c>
      <c r="AR1053">
        <v>0</v>
      </c>
      <c r="AS1053" t="s">
        <v>3</v>
      </c>
      <c r="AT1053">
        <v>19.12</v>
      </c>
      <c r="AU1053" t="s">
        <v>26</v>
      </c>
      <c r="AV1053">
        <v>1</v>
      </c>
      <c r="AW1053">
        <v>2</v>
      </c>
      <c r="AX1053">
        <v>60527640</v>
      </c>
      <c r="AY1053">
        <v>1</v>
      </c>
      <c r="AZ1053">
        <v>0</v>
      </c>
      <c r="BA1053">
        <v>1066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CU1053">
        <f>ROUND(AT1053*Source!I483*AH1053*AL1053,2)</f>
        <v>0</v>
      </c>
      <c r="CV1053">
        <f>ROUND(Y1053*Source!I483,9)</f>
        <v>10.88406</v>
      </c>
      <c r="CW1053">
        <v>0</v>
      </c>
      <c r="CX1053">
        <f>ROUND(Y1053*Source!I483,9)</f>
        <v>10.88406</v>
      </c>
      <c r="CY1053">
        <f>AD1053</f>
        <v>0</v>
      </c>
      <c r="CZ1053">
        <f>AH1053</f>
        <v>0</v>
      </c>
      <c r="DA1053">
        <f>AL1053</f>
        <v>1</v>
      </c>
      <c r="DB1053">
        <f>ROUND(((ROUND(AT1053*CZ1053,2)*1.15)*1.1),6)</f>
        <v>0</v>
      </c>
      <c r="DC1053">
        <f>ROUND(((ROUND(AT1053*AG1053,2)*1.15)*1.1),6)</f>
        <v>0</v>
      </c>
      <c r="DD1053" t="s">
        <v>3</v>
      </c>
      <c r="DE1053" t="s">
        <v>3</v>
      </c>
      <c r="DF1053">
        <f t="shared" si="479"/>
        <v>0</v>
      </c>
      <c r="DG1053">
        <f t="shared" si="476"/>
        <v>0</v>
      </c>
      <c r="DH1053">
        <f t="shared" si="477"/>
        <v>0</v>
      </c>
      <c r="DI1053">
        <f t="shared" si="467"/>
        <v>0</v>
      </c>
      <c r="DJ1053">
        <f>DI1053</f>
        <v>0</v>
      </c>
      <c r="DK1053">
        <v>0</v>
      </c>
      <c r="DL1053" t="s">
        <v>3</v>
      </c>
      <c r="DM1053">
        <v>0</v>
      </c>
      <c r="DN1053" t="s">
        <v>3</v>
      </c>
      <c r="DO1053">
        <v>0</v>
      </c>
    </row>
    <row r="1054" spans="1:119" x14ac:dyDescent="0.2">
      <c r="A1054">
        <f>ROW(Source!A483)</f>
        <v>483</v>
      </c>
      <c r="B1054">
        <v>59204059</v>
      </c>
      <c r="C1054">
        <v>60527627</v>
      </c>
      <c r="D1054">
        <v>58340578</v>
      </c>
      <c r="E1054">
        <v>1</v>
      </c>
      <c r="F1054">
        <v>1</v>
      </c>
      <c r="G1054">
        <v>1080</v>
      </c>
      <c r="H1054">
        <v>2</v>
      </c>
      <c r="I1054" t="s">
        <v>862</v>
      </c>
      <c r="J1054" t="s">
        <v>863</v>
      </c>
      <c r="K1054" t="s">
        <v>864</v>
      </c>
      <c r="L1054">
        <v>1368</v>
      </c>
      <c r="N1054">
        <v>1011</v>
      </c>
      <c r="O1054" t="s">
        <v>865</v>
      </c>
      <c r="P1054" t="s">
        <v>865</v>
      </c>
      <c r="Q1054">
        <v>1</v>
      </c>
      <c r="W1054">
        <v>0</v>
      </c>
      <c r="X1054">
        <v>-1985943078</v>
      </c>
      <c r="Y1054">
        <f>((AT1054*1.25)*1.1)</f>
        <v>1.3750000000000002E-2</v>
      </c>
      <c r="AA1054">
        <v>0</v>
      </c>
      <c r="AB1054">
        <v>1445.28</v>
      </c>
      <c r="AC1054">
        <v>740.47</v>
      </c>
      <c r="AD1054">
        <v>0</v>
      </c>
      <c r="AE1054">
        <v>0</v>
      </c>
      <c r="AF1054">
        <v>83.1</v>
      </c>
      <c r="AG1054">
        <v>12.62</v>
      </c>
      <c r="AH1054">
        <v>0</v>
      </c>
      <c r="AI1054">
        <v>1</v>
      </c>
      <c r="AJ1054">
        <v>16.3</v>
      </c>
      <c r="AK1054">
        <v>54.99</v>
      </c>
      <c r="AL1054">
        <v>1</v>
      </c>
      <c r="AM1054">
        <v>2</v>
      </c>
      <c r="AN1054">
        <v>0</v>
      </c>
      <c r="AO1054">
        <v>1</v>
      </c>
      <c r="AP1054">
        <v>1</v>
      </c>
      <c r="AQ1054">
        <v>0</v>
      </c>
      <c r="AR1054">
        <v>0</v>
      </c>
      <c r="AS1054" t="s">
        <v>3</v>
      </c>
      <c r="AT1054">
        <v>0.01</v>
      </c>
      <c r="AU1054" t="s">
        <v>25</v>
      </c>
      <c r="AV1054">
        <v>0</v>
      </c>
      <c r="AW1054">
        <v>2</v>
      </c>
      <c r="AX1054">
        <v>60527641</v>
      </c>
      <c r="AY1054">
        <v>1</v>
      </c>
      <c r="AZ1054">
        <v>0</v>
      </c>
      <c r="BA1054">
        <v>1067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CV1054">
        <v>0</v>
      </c>
      <c r="CW1054">
        <f>ROUND(Y1054*Source!I483*DO1054,9)</f>
        <v>7.8086249999999996E-2</v>
      </c>
      <c r="CX1054">
        <f>ROUND(Y1054*Source!I483,9)</f>
        <v>6.1875000000000003E-3</v>
      </c>
      <c r="CY1054">
        <f>AB1054</f>
        <v>1445.28</v>
      </c>
      <c r="CZ1054">
        <f>AF1054</f>
        <v>83.1</v>
      </c>
      <c r="DA1054">
        <f>AJ1054</f>
        <v>16.3</v>
      </c>
      <c r="DB1054">
        <f>ROUND(((ROUND(AT1054*CZ1054,2)*1.25)*1.1),6)</f>
        <v>1.1412500000000001</v>
      </c>
      <c r="DC1054">
        <f>ROUND(((ROUND(AT1054*AG1054,2)*1.25)*1.1),6)</f>
        <v>0.17874999999999999</v>
      </c>
      <c r="DD1054" t="s">
        <v>3</v>
      </c>
      <c r="DE1054" t="s">
        <v>3</v>
      </c>
      <c r="DF1054">
        <f t="shared" si="479"/>
        <v>0</v>
      </c>
      <c r="DG1054">
        <f>ROUND(ROUND(AF1054*AJ1054,2)*CX1054,2)</f>
        <v>8.3800000000000008</v>
      </c>
      <c r="DH1054">
        <f>ROUND(ROUND(AG1054*AK1054,2)*CX1054,2)</f>
        <v>4.29</v>
      </c>
      <c r="DI1054">
        <f t="shared" si="467"/>
        <v>0</v>
      </c>
      <c r="DJ1054">
        <f>DG1054</f>
        <v>8.3800000000000008</v>
      </c>
      <c r="DK1054">
        <v>0</v>
      </c>
      <c r="DL1054" t="s">
        <v>867</v>
      </c>
      <c r="DM1054">
        <v>0</v>
      </c>
      <c r="DN1054" t="s">
        <v>861</v>
      </c>
      <c r="DO1054">
        <v>12.62</v>
      </c>
    </row>
    <row r="1055" spans="1:119" x14ac:dyDescent="0.2">
      <c r="A1055">
        <f>ROW(Source!A483)</f>
        <v>483</v>
      </c>
      <c r="B1055">
        <v>59204059</v>
      </c>
      <c r="C1055">
        <v>60527627</v>
      </c>
      <c r="D1055">
        <v>58340697</v>
      </c>
      <c r="E1055">
        <v>1</v>
      </c>
      <c r="F1055">
        <v>1</v>
      </c>
      <c r="G1055">
        <v>1080</v>
      </c>
      <c r="H1055">
        <v>2</v>
      </c>
      <c r="I1055" t="s">
        <v>868</v>
      </c>
      <c r="J1055" t="s">
        <v>869</v>
      </c>
      <c r="K1055" t="s">
        <v>870</v>
      </c>
      <c r="L1055">
        <v>1368</v>
      </c>
      <c r="N1055">
        <v>1011</v>
      </c>
      <c r="O1055" t="s">
        <v>865</v>
      </c>
      <c r="P1055" t="s">
        <v>865</v>
      </c>
      <c r="Q1055">
        <v>1</v>
      </c>
      <c r="W1055">
        <v>0</v>
      </c>
      <c r="X1055">
        <v>2147454900</v>
      </c>
      <c r="Y1055">
        <f>((AT1055*1.25)*1.1)</f>
        <v>1.7187500000000002</v>
      </c>
      <c r="AA1055">
        <v>0</v>
      </c>
      <c r="AB1055">
        <v>7.33</v>
      </c>
      <c r="AC1055">
        <v>0</v>
      </c>
      <c r="AD1055">
        <v>0</v>
      </c>
      <c r="AE1055">
        <v>0</v>
      </c>
      <c r="AF1055">
        <v>0.8</v>
      </c>
      <c r="AG1055">
        <v>0</v>
      </c>
      <c r="AH1055">
        <v>0</v>
      </c>
      <c r="AI1055">
        <v>1</v>
      </c>
      <c r="AJ1055">
        <v>8.59</v>
      </c>
      <c r="AK1055">
        <v>54.99</v>
      </c>
      <c r="AL1055">
        <v>1</v>
      </c>
      <c r="AM1055">
        <v>2</v>
      </c>
      <c r="AN1055">
        <v>0</v>
      </c>
      <c r="AO1055">
        <v>1</v>
      </c>
      <c r="AP1055">
        <v>1</v>
      </c>
      <c r="AQ1055">
        <v>0</v>
      </c>
      <c r="AR1055">
        <v>0</v>
      </c>
      <c r="AS1055" t="s">
        <v>3</v>
      </c>
      <c r="AT1055">
        <v>1.25</v>
      </c>
      <c r="AU1055" t="s">
        <v>25</v>
      </c>
      <c r="AV1055">
        <v>0</v>
      </c>
      <c r="AW1055">
        <v>2</v>
      </c>
      <c r="AX1055">
        <v>60527643</v>
      </c>
      <c r="AY1055">
        <v>1</v>
      </c>
      <c r="AZ1055">
        <v>0</v>
      </c>
      <c r="BA1055">
        <v>1068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CV1055">
        <v>0</v>
      </c>
      <c r="CW1055">
        <f>ROUND(Y1055*Source!I483*DO1055,9)</f>
        <v>0</v>
      </c>
      <c r="CX1055">
        <f>ROUND(Y1055*Source!I483,9)</f>
        <v>0.7734375</v>
      </c>
      <c r="CY1055">
        <f>AB1055</f>
        <v>7.33</v>
      </c>
      <c r="CZ1055">
        <f>AF1055</f>
        <v>0.8</v>
      </c>
      <c r="DA1055">
        <f>AJ1055</f>
        <v>8.59</v>
      </c>
      <c r="DB1055">
        <f>ROUND(((ROUND(AT1055*CZ1055,2)*1.25)*1.1),6)</f>
        <v>1.375</v>
      </c>
      <c r="DC1055">
        <f>ROUND(((ROUND(AT1055*AG1055,2)*1.25)*1.1),6)</f>
        <v>0</v>
      </c>
      <c r="DD1055" t="s">
        <v>3</v>
      </c>
      <c r="DE1055" t="s">
        <v>3</v>
      </c>
      <c r="DF1055">
        <f t="shared" si="479"/>
        <v>0</v>
      </c>
      <c r="DG1055">
        <f>ROUND(ROUND(AF1055*AJ1055,2)*CX1055,2)</f>
        <v>5.31</v>
      </c>
      <c r="DH1055">
        <f>ROUND(ROUND(AG1055*AK1055,2)*CX1055,2)</f>
        <v>0</v>
      </c>
      <c r="DI1055">
        <f t="shared" si="467"/>
        <v>0</v>
      </c>
      <c r="DJ1055">
        <f>DG1055</f>
        <v>5.31</v>
      </c>
      <c r="DK1055">
        <v>0</v>
      </c>
      <c r="DL1055" t="s">
        <v>3</v>
      </c>
      <c r="DM1055">
        <v>0</v>
      </c>
      <c r="DN1055" t="s">
        <v>3</v>
      </c>
      <c r="DO1055">
        <v>0</v>
      </c>
    </row>
    <row r="1056" spans="1:119" x14ac:dyDescent="0.2">
      <c r="A1056">
        <f>ROW(Source!A483)</f>
        <v>483</v>
      </c>
      <c r="B1056">
        <v>59204059</v>
      </c>
      <c r="C1056">
        <v>60527627</v>
      </c>
      <c r="D1056">
        <v>58340699</v>
      </c>
      <c r="E1056">
        <v>1</v>
      </c>
      <c r="F1056">
        <v>1</v>
      </c>
      <c r="G1056">
        <v>1080</v>
      </c>
      <c r="H1056">
        <v>2</v>
      </c>
      <c r="I1056" t="s">
        <v>871</v>
      </c>
      <c r="J1056" t="s">
        <v>872</v>
      </c>
      <c r="K1056" t="s">
        <v>873</v>
      </c>
      <c r="L1056">
        <v>1368</v>
      </c>
      <c r="N1056">
        <v>1011</v>
      </c>
      <c r="O1056" t="s">
        <v>865</v>
      </c>
      <c r="P1056" t="s">
        <v>865</v>
      </c>
      <c r="Q1056">
        <v>1</v>
      </c>
      <c r="W1056">
        <v>0</v>
      </c>
      <c r="X1056">
        <v>539707801</v>
      </c>
      <c r="Y1056">
        <f>((AT1056*1.25)*1.1)</f>
        <v>0.41250000000000003</v>
      </c>
      <c r="AA1056">
        <v>0</v>
      </c>
      <c r="AB1056">
        <v>13.77</v>
      </c>
      <c r="AC1056">
        <v>0</v>
      </c>
      <c r="AD1056">
        <v>0</v>
      </c>
      <c r="AE1056">
        <v>0</v>
      </c>
      <c r="AF1056">
        <v>1.49</v>
      </c>
      <c r="AG1056">
        <v>0</v>
      </c>
      <c r="AH1056">
        <v>0</v>
      </c>
      <c r="AI1056">
        <v>1</v>
      </c>
      <c r="AJ1056">
        <v>8.66</v>
      </c>
      <c r="AK1056">
        <v>54.99</v>
      </c>
      <c r="AL1056">
        <v>1</v>
      </c>
      <c r="AM1056">
        <v>2</v>
      </c>
      <c r="AN1056">
        <v>0</v>
      </c>
      <c r="AO1056">
        <v>1</v>
      </c>
      <c r="AP1056">
        <v>1</v>
      </c>
      <c r="AQ1056">
        <v>0</v>
      </c>
      <c r="AR1056">
        <v>0</v>
      </c>
      <c r="AS1056" t="s">
        <v>3</v>
      </c>
      <c r="AT1056">
        <v>0.3</v>
      </c>
      <c r="AU1056" t="s">
        <v>25</v>
      </c>
      <c r="AV1056">
        <v>0</v>
      </c>
      <c r="AW1056">
        <v>2</v>
      </c>
      <c r="AX1056">
        <v>60527644</v>
      </c>
      <c r="AY1056">
        <v>1</v>
      </c>
      <c r="AZ1056">
        <v>0</v>
      </c>
      <c r="BA1056">
        <v>1069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CV1056">
        <v>0</v>
      </c>
      <c r="CW1056">
        <f>ROUND(Y1056*Source!I483*DO1056,9)</f>
        <v>0</v>
      </c>
      <c r="CX1056">
        <f>ROUND(Y1056*Source!I483,9)</f>
        <v>0.18562500000000001</v>
      </c>
      <c r="CY1056">
        <f>AB1056</f>
        <v>13.77</v>
      </c>
      <c r="CZ1056">
        <f>AF1056</f>
        <v>1.49</v>
      </c>
      <c r="DA1056">
        <f>AJ1056</f>
        <v>8.66</v>
      </c>
      <c r="DB1056">
        <f>ROUND(((ROUND(AT1056*CZ1056,2)*1.25)*1.1),6)</f>
        <v>0.61875000000000002</v>
      </c>
      <c r="DC1056">
        <f>ROUND(((ROUND(AT1056*AG1056,2)*1.25)*1.1),6)</f>
        <v>0</v>
      </c>
      <c r="DD1056" t="s">
        <v>3</v>
      </c>
      <c r="DE1056" t="s">
        <v>3</v>
      </c>
      <c r="DF1056">
        <f t="shared" si="479"/>
        <v>0</v>
      </c>
      <c r="DG1056">
        <f>ROUND(ROUND(AF1056*AJ1056,2)*CX1056,2)</f>
        <v>2.39</v>
      </c>
      <c r="DH1056">
        <f>ROUND(ROUND(AG1056*AK1056,2)*CX1056,2)</f>
        <v>0</v>
      </c>
      <c r="DI1056">
        <f t="shared" si="467"/>
        <v>0</v>
      </c>
      <c r="DJ1056">
        <f>DG1056</f>
        <v>2.39</v>
      </c>
      <c r="DK1056">
        <v>0</v>
      </c>
      <c r="DL1056" t="s">
        <v>3</v>
      </c>
      <c r="DM1056">
        <v>0</v>
      </c>
      <c r="DN1056" t="s">
        <v>3</v>
      </c>
      <c r="DO1056">
        <v>0</v>
      </c>
    </row>
    <row r="1057" spans="1:119" x14ac:dyDescent="0.2">
      <c r="A1057">
        <f>ROW(Source!A483)</f>
        <v>483</v>
      </c>
      <c r="B1057">
        <v>59204059</v>
      </c>
      <c r="C1057">
        <v>60527627</v>
      </c>
      <c r="D1057">
        <v>58339814</v>
      </c>
      <c r="E1057">
        <v>1</v>
      </c>
      <c r="F1057">
        <v>1</v>
      </c>
      <c r="G1057">
        <v>1080</v>
      </c>
      <c r="H1057">
        <v>2</v>
      </c>
      <c r="I1057" t="s">
        <v>874</v>
      </c>
      <c r="J1057" t="s">
        <v>875</v>
      </c>
      <c r="K1057" t="s">
        <v>876</v>
      </c>
      <c r="L1057">
        <v>1368</v>
      </c>
      <c r="N1057">
        <v>1011</v>
      </c>
      <c r="O1057" t="s">
        <v>865</v>
      </c>
      <c r="P1057" t="s">
        <v>865</v>
      </c>
      <c r="Q1057">
        <v>1</v>
      </c>
      <c r="W1057">
        <v>0</v>
      </c>
      <c r="X1057">
        <v>1087580389</v>
      </c>
      <c r="Y1057">
        <f>((AT1057*1.25)*1.1)</f>
        <v>1.3750000000000002E-2</v>
      </c>
      <c r="AA1057">
        <v>0</v>
      </c>
      <c r="AB1057">
        <v>2628.65</v>
      </c>
      <c r="AC1057">
        <v>993.36</v>
      </c>
      <c r="AD1057">
        <v>0</v>
      </c>
      <c r="AE1057">
        <v>0</v>
      </c>
      <c r="AF1057">
        <v>179.17</v>
      </c>
      <c r="AG1057">
        <v>16.93</v>
      </c>
      <c r="AH1057">
        <v>0</v>
      </c>
      <c r="AI1057">
        <v>1</v>
      </c>
      <c r="AJ1057">
        <v>13.75</v>
      </c>
      <c r="AK1057">
        <v>54.99</v>
      </c>
      <c r="AL1057">
        <v>1</v>
      </c>
      <c r="AM1057">
        <v>2</v>
      </c>
      <c r="AN1057">
        <v>0</v>
      </c>
      <c r="AO1057">
        <v>1</v>
      </c>
      <c r="AP1057">
        <v>1</v>
      </c>
      <c r="AQ1057">
        <v>0</v>
      </c>
      <c r="AR1057">
        <v>0</v>
      </c>
      <c r="AS1057" t="s">
        <v>3</v>
      </c>
      <c r="AT1057">
        <v>0.01</v>
      </c>
      <c r="AU1057" t="s">
        <v>25</v>
      </c>
      <c r="AV1057">
        <v>0</v>
      </c>
      <c r="AW1057">
        <v>2</v>
      </c>
      <c r="AX1057">
        <v>60527642</v>
      </c>
      <c r="AY1057">
        <v>1</v>
      </c>
      <c r="AZ1057">
        <v>0</v>
      </c>
      <c r="BA1057">
        <v>1070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CV1057">
        <v>0</v>
      </c>
      <c r="CW1057">
        <f>ROUND(Y1057*Source!I483*DO1057,9)</f>
        <v>0.104754375</v>
      </c>
      <c r="CX1057">
        <f>ROUND(Y1057*Source!I483,9)</f>
        <v>6.1875000000000003E-3</v>
      </c>
      <c r="CY1057">
        <f>AB1057</f>
        <v>2628.65</v>
      </c>
      <c r="CZ1057">
        <f>AF1057</f>
        <v>179.17</v>
      </c>
      <c r="DA1057">
        <f>AJ1057</f>
        <v>13.75</v>
      </c>
      <c r="DB1057">
        <f>ROUND(((ROUND(AT1057*CZ1057,2)*1.25)*1.1),6)</f>
        <v>2.4612500000000002</v>
      </c>
      <c r="DC1057">
        <f>ROUND(((ROUND(AT1057*AG1057,2)*1.25)*1.1),6)</f>
        <v>0.23375000000000001</v>
      </c>
      <c r="DD1057" t="s">
        <v>3</v>
      </c>
      <c r="DE1057" t="s">
        <v>3</v>
      </c>
      <c r="DF1057">
        <f t="shared" si="479"/>
        <v>0</v>
      </c>
      <c r="DG1057">
        <f>ROUND(ROUND(AF1057*AJ1057,2)*CX1057,2)</f>
        <v>15.24</v>
      </c>
      <c r="DH1057">
        <f>ROUND(ROUND(AG1057*AK1057,2)*CX1057,2)</f>
        <v>5.76</v>
      </c>
      <c r="DI1057">
        <f t="shared" si="467"/>
        <v>0</v>
      </c>
      <c r="DJ1057">
        <f>DG1057</f>
        <v>15.24</v>
      </c>
      <c r="DK1057">
        <v>0</v>
      </c>
      <c r="DL1057" t="s">
        <v>867</v>
      </c>
      <c r="DM1057">
        <v>0</v>
      </c>
      <c r="DN1057" t="s">
        <v>861</v>
      </c>
      <c r="DO1057">
        <v>16.93</v>
      </c>
    </row>
    <row r="1058" spans="1:119" x14ac:dyDescent="0.2">
      <c r="A1058">
        <f>ROW(Source!A483)</f>
        <v>483</v>
      </c>
      <c r="B1058">
        <v>59204059</v>
      </c>
      <c r="C1058">
        <v>60527627</v>
      </c>
      <c r="D1058">
        <v>58308811</v>
      </c>
      <c r="E1058">
        <v>1</v>
      </c>
      <c r="F1058">
        <v>1</v>
      </c>
      <c r="G1058">
        <v>1080</v>
      </c>
      <c r="H1058">
        <v>3</v>
      </c>
      <c r="I1058" t="s">
        <v>877</v>
      </c>
      <c r="J1058" t="s">
        <v>878</v>
      </c>
      <c r="K1058" t="s">
        <v>879</v>
      </c>
      <c r="L1058">
        <v>1346</v>
      </c>
      <c r="N1058">
        <v>1009</v>
      </c>
      <c r="O1058" t="s">
        <v>880</v>
      </c>
      <c r="P1058" t="s">
        <v>880</v>
      </c>
      <c r="Q1058">
        <v>1</v>
      </c>
      <c r="W1058">
        <v>0</v>
      </c>
      <c r="X1058">
        <v>-709773495</v>
      </c>
      <c r="Y1058">
        <f t="shared" ref="Y1058:Y1064" si="487">AT1058</f>
        <v>0.5</v>
      </c>
      <c r="AA1058">
        <v>23.97</v>
      </c>
      <c r="AB1058">
        <v>0</v>
      </c>
      <c r="AC1058">
        <v>0</v>
      </c>
      <c r="AD1058">
        <v>0</v>
      </c>
      <c r="AE1058">
        <v>1.61</v>
      </c>
      <c r="AF1058">
        <v>0</v>
      </c>
      <c r="AG1058">
        <v>0</v>
      </c>
      <c r="AH1058">
        <v>0</v>
      </c>
      <c r="AI1058">
        <v>14.89</v>
      </c>
      <c r="AJ1058">
        <v>1</v>
      </c>
      <c r="AK1058">
        <v>1</v>
      </c>
      <c r="AL1058">
        <v>1</v>
      </c>
      <c r="AM1058">
        <v>2</v>
      </c>
      <c r="AN1058">
        <v>0</v>
      </c>
      <c r="AO1058">
        <v>1</v>
      </c>
      <c r="AP1058">
        <v>1</v>
      </c>
      <c r="AQ1058">
        <v>0</v>
      </c>
      <c r="AR1058">
        <v>0</v>
      </c>
      <c r="AS1058" t="s">
        <v>3</v>
      </c>
      <c r="AT1058">
        <v>0.5</v>
      </c>
      <c r="AU1058" t="s">
        <v>3</v>
      </c>
      <c r="AV1058">
        <v>0</v>
      </c>
      <c r="AW1058">
        <v>2</v>
      </c>
      <c r="AX1058">
        <v>60527645</v>
      </c>
      <c r="AY1058">
        <v>1</v>
      </c>
      <c r="AZ1058">
        <v>0</v>
      </c>
      <c r="BA1058">
        <v>1071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CV1058">
        <v>0</v>
      </c>
      <c r="CW1058">
        <v>0</v>
      </c>
      <c r="CX1058">
        <f>ROUND(Y1058*Source!I483,9)</f>
        <v>0.22500000000000001</v>
      </c>
      <c r="CY1058">
        <f t="shared" ref="CY1058:CY1064" si="488">AA1058</f>
        <v>23.97</v>
      </c>
      <c r="CZ1058">
        <f t="shared" ref="CZ1058:CZ1064" si="489">AE1058</f>
        <v>1.61</v>
      </c>
      <c r="DA1058">
        <f t="shared" ref="DA1058:DA1064" si="490">AI1058</f>
        <v>14.89</v>
      </c>
      <c r="DB1058">
        <f t="shared" ref="DB1058:DB1064" si="491">ROUND(ROUND(AT1058*CZ1058,2),6)</f>
        <v>0.81</v>
      </c>
      <c r="DC1058">
        <f t="shared" ref="DC1058:DC1064" si="492">ROUND(ROUND(AT1058*AG1058,2),6)</f>
        <v>0</v>
      </c>
      <c r="DD1058" t="s">
        <v>3</v>
      </c>
      <c r="DE1058" t="s">
        <v>3</v>
      </c>
      <c r="DF1058">
        <f t="shared" ref="DF1058:DF1064" si="493">ROUND(ROUND(AE1058*AI1058,2)*CX1058,2)</f>
        <v>5.39</v>
      </c>
      <c r="DG1058">
        <f t="shared" ref="DG1058:DG1081" si="494">ROUND(ROUND(AF1058,2)*CX1058,2)</f>
        <v>0</v>
      </c>
      <c r="DH1058">
        <f t="shared" ref="DH1058:DH1081" si="495">ROUND(ROUND(AG1058,2)*CX1058,2)</f>
        <v>0</v>
      </c>
      <c r="DI1058">
        <f t="shared" si="467"/>
        <v>0</v>
      </c>
      <c r="DJ1058">
        <f t="shared" ref="DJ1058:DJ1064" si="496">DF1058</f>
        <v>5.39</v>
      </c>
      <c r="DK1058">
        <v>0</v>
      </c>
      <c r="DL1058" t="s">
        <v>3</v>
      </c>
      <c r="DM1058">
        <v>0</v>
      </c>
      <c r="DN1058" t="s">
        <v>3</v>
      </c>
      <c r="DO1058">
        <v>0</v>
      </c>
    </row>
    <row r="1059" spans="1:119" x14ac:dyDescent="0.2">
      <c r="A1059">
        <f>ROW(Source!A483)</f>
        <v>483</v>
      </c>
      <c r="B1059">
        <v>59204059</v>
      </c>
      <c r="C1059">
        <v>60527627</v>
      </c>
      <c r="D1059">
        <v>58308843</v>
      </c>
      <c r="E1059">
        <v>1</v>
      </c>
      <c r="F1059">
        <v>1</v>
      </c>
      <c r="G1059">
        <v>1080</v>
      </c>
      <c r="H1059">
        <v>3</v>
      </c>
      <c r="I1059" t="s">
        <v>881</v>
      </c>
      <c r="J1059" t="s">
        <v>882</v>
      </c>
      <c r="K1059" t="s">
        <v>883</v>
      </c>
      <c r="L1059">
        <v>1346</v>
      </c>
      <c r="N1059">
        <v>1009</v>
      </c>
      <c r="O1059" t="s">
        <v>880</v>
      </c>
      <c r="P1059" t="s">
        <v>880</v>
      </c>
      <c r="Q1059">
        <v>1</v>
      </c>
      <c r="W1059">
        <v>0</v>
      </c>
      <c r="X1059">
        <v>-872094078</v>
      </c>
      <c r="Y1059">
        <f t="shared" si="487"/>
        <v>9.2999999999999999E-2</v>
      </c>
      <c r="AA1059">
        <v>198.61</v>
      </c>
      <c r="AB1059">
        <v>0</v>
      </c>
      <c r="AC1059">
        <v>0</v>
      </c>
      <c r="AD1059">
        <v>0</v>
      </c>
      <c r="AE1059">
        <v>36.78</v>
      </c>
      <c r="AF1059">
        <v>0</v>
      </c>
      <c r="AG1059">
        <v>0</v>
      </c>
      <c r="AH1059">
        <v>0</v>
      </c>
      <c r="AI1059">
        <v>5.4</v>
      </c>
      <c r="AJ1059">
        <v>1</v>
      </c>
      <c r="AK1059">
        <v>1</v>
      </c>
      <c r="AL1059">
        <v>1</v>
      </c>
      <c r="AM1059">
        <v>2</v>
      </c>
      <c r="AN1059">
        <v>0</v>
      </c>
      <c r="AO1059">
        <v>1</v>
      </c>
      <c r="AP1059">
        <v>1</v>
      </c>
      <c r="AQ1059">
        <v>0</v>
      </c>
      <c r="AR1059">
        <v>0</v>
      </c>
      <c r="AS1059" t="s">
        <v>3</v>
      </c>
      <c r="AT1059">
        <v>9.2999999999999999E-2</v>
      </c>
      <c r="AU1059" t="s">
        <v>3</v>
      </c>
      <c r="AV1059">
        <v>0</v>
      </c>
      <c r="AW1059">
        <v>2</v>
      </c>
      <c r="AX1059">
        <v>60527646</v>
      </c>
      <c r="AY1059">
        <v>1</v>
      </c>
      <c r="AZ1059">
        <v>0</v>
      </c>
      <c r="BA1059">
        <v>1072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CV1059">
        <v>0</v>
      </c>
      <c r="CW1059">
        <v>0</v>
      </c>
      <c r="CX1059">
        <f>ROUND(Y1059*Source!I483,9)</f>
        <v>4.1849999999999998E-2</v>
      </c>
      <c r="CY1059">
        <f t="shared" si="488"/>
        <v>198.61</v>
      </c>
      <c r="CZ1059">
        <f t="shared" si="489"/>
        <v>36.78</v>
      </c>
      <c r="DA1059">
        <f t="shared" si="490"/>
        <v>5.4</v>
      </c>
      <c r="DB1059">
        <f t="shared" si="491"/>
        <v>3.42</v>
      </c>
      <c r="DC1059">
        <f t="shared" si="492"/>
        <v>0</v>
      </c>
      <c r="DD1059" t="s">
        <v>3</v>
      </c>
      <c r="DE1059" t="s">
        <v>3</v>
      </c>
      <c r="DF1059">
        <f t="shared" si="493"/>
        <v>8.31</v>
      </c>
      <c r="DG1059">
        <f t="shared" si="494"/>
        <v>0</v>
      </c>
      <c r="DH1059">
        <f t="shared" si="495"/>
        <v>0</v>
      </c>
      <c r="DI1059">
        <f t="shared" si="467"/>
        <v>0</v>
      </c>
      <c r="DJ1059">
        <f t="shared" si="496"/>
        <v>8.31</v>
      </c>
      <c r="DK1059">
        <v>0</v>
      </c>
      <c r="DL1059" t="s">
        <v>3</v>
      </c>
      <c r="DM1059">
        <v>0</v>
      </c>
      <c r="DN1059" t="s">
        <v>3</v>
      </c>
      <c r="DO1059">
        <v>0</v>
      </c>
    </row>
    <row r="1060" spans="1:119" x14ac:dyDescent="0.2">
      <c r="A1060">
        <f>ROW(Source!A483)</f>
        <v>483</v>
      </c>
      <c r="B1060">
        <v>59204059</v>
      </c>
      <c r="C1060">
        <v>60527627</v>
      </c>
      <c r="D1060">
        <v>58308917</v>
      </c>
      <c r="E1060">
        <v>1</v>
      </c>
      <c r="F1060">
        <v>1</v>
      </c>
      <c r="G1060">
        <v>1080</v>
      </c>
      <c r="H1060">
        <v>3</v>
      </c>
      <c r="I1060" t="s">
        <v>884</v>
      </c>
      <c r="J1060" t="s">
        <v>885</v>
      </c>
      <c r="K1060" t="s">
        <v>886</v>
      </c>
      <c r="L1060">
        <v>1354</v>
      </c>
      <c r="N1060">
        <v>1010</v>
      </c>
      <c r="O1060" t="s">
        <v>39</v>
      </c>
      <c r="P1060" t="s">
        <v>39</v>
      </c>
      <c r="Q1060">
        <v>1</v>
      </c>
      <c r="W1060">
        <v>0</v>
      </c>
      <c r="X1060">
        <v>-40224714</v>
      </c>
      <c r="Y1060">
        <f t="shared" si="487"/>
        <v>29</v>
      </c>
      <c r="AA1060">
        <v>0.8</v>
      </c>
      <c r="AB1060">
        <v>0</v>
      </c>
      <c r="AC1060">
        <v>0</v>
      </c>
      <c r="AD1060">
        <v>0</v>
      </c>
      <c r="AE1060">
        <v>0.89</v>
      </c>
      <c r="AF1060">
        <v>0</v>
      </c>
      <c r="AG1060">
        <v>0</v>
      </c>
      <c r="AH1060">
        <v>0</v>
      </c>
      <c r="AI1060">
        <v>0.9</v>
      </c>
      <c r="AJ1060">
        <v>1</v>
      </c>
      <c r="AK1060">
        <v>1</v>
      </c>
      <c r="AL1060">
        <v>1</v>
      </c>
      <c r="AM1060">
        <v>2</v>
      </c>
      <c r="AN1060">
        <v>0</v>
      </c>
      <c r="AO1060">
        <v>1</v>
      </c>
      <c r="AP1060">
        <v>1</v>
      </c>
      <c r="AQ1060">
        <v>0</v>
      </c>
      <c r="AR1060">
        <v>0</v>
      </c>
      <c r="AS1060" t="s">
        <v>3</v>
      </c>
      <c r="AT1060">
        <v>29</v>
      </c>
      <c r="AU1060" t="s">
        <v>3</v>
      </c>
      <c r="AV1060">
        <v>0</v>
      </c>
      <c r="AW1060">
        <v>2</v>
      </c>
      <c r="AX1060">
        <v>60527647</v>
      </c>
      <c r="AY1060">
        <v>1</v>
      </c>
      <c r="AZ1060">
        <v>0</v>
      </c>
      <c r="BA1060">
        <v>1073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CV1060">
        <v>0</v>
      </c>
      <c r="CW1060">
        <v>0</v>
      </c>
      <c r="CX1060">
        <f>ROUND(Y1060*Source!I483,9)</f>
        <v>13.05</v>
      </c>
      <c r="CY1060">
        <f t="shared" si="488"/>
        <v>0.8</v>
      </c>
      <c r="CZ1060">
        <f t="shared" si="489"/>
        <v>0.89</v>
      </c>
      <c r="DA1060">
        <f t="shared" si="490"/>
        <v>0.9</v>
      </c>
      <c r="DB1060">
        <f t="shared" si="491"/>
        <v>25.81</v>
      </c>
      <c r="DC1060">
        <f t="shared" si="492"/>
        <v>0</v>
      </c>
      <c r="DD1060" t="s">
        <v>3</v>
      </c>
      <c r="DE1060" t="s">
        <v>3</v>
      </c>
      <c r="DF1060">
        <f t="shared" si="493"/>
        <v>10.44</v>
      </c>
      <c r="DG1060">
        <f t="shared" si="494"/>
        <v>0</v>
      </c>
      <c r="DH1060">
        <f t="shared" si="495"/>
        <v>0</v>
      </c>
      <c r="DI1060">
        <f t="shared" si="467"/>
        <v>0</v>
      </c>
      <c r="DJ1060">
        <f t="shared" si="496"/>
        <v>10.44</v>
      </c>
      <c r="DK1060">
        <v>0</v>
      </c>
      <c r="DL1060" t="s">
        <v>3</v>
      </c>
      <c r="DM1060">
        <v>0</v>
      </c>
      <c r="DN1060" t="s">
        <v>3</v>
      </c>
      <c r="DO1060">
        <v>0</v>
      </c>
    </row>
    <row r="1061" spans="1:119" x14ac:dyDescent="0.2">
      <c r="A1061">
        <f>ROW(Source!A483)</f>
        <v>483</v>
      </c>
      <c r="B1061">
        <v>59204059</v>
      </c>
      <c r="C1061">
        <v>60527627</v>
      </c>
      <c r="D1061">
        <v>58326216</v>
      </c>
      <c r="E1061">
        <v>1</v>
      </c>
      <c r="F1061">
        <v>1</v>
      </c>
      <c r="G1061">
        <v>1080</v>
      </c>
      <c r="H1061">
        <v>3</v>
      </c>
      <c r="I1061" t="s">
        <v>46</v>
      </c>
      <c r="J1061" t="s">
        <v>49</v>
      </c>
      <c r="K1061" t="s">
        <v>47</v>
      </c>
      <c r="L1061">
        <v>1355</v>
      </c>
      <c r="N1061">
        <v>1010</v>
      </c>
      <c r="O1061" t="s">
        <v>48</v>
      </c>
      <c r="P1061" t="s">
        <v>48</v>
      </c>
      <c r="Q1061">
        <v>100</v>
      </c>
      <c r="W1061">
        <v>0</v>
      </c>
      <c r="X1061">
        <v>1873919888</v>
      </c>
      <c r="Y1061">
        <f t="shared" si="487"/>
        <v>0.66666700000000001</v>
      </c>
      <c r="AA1061">
        <v>1468.15</v>
      </c>
      <c r="AB1061">
        <v>0</v>
      </c>
      <c r="AC1061">
        <v>0</v>
      </c>
      <c r="AD1061">
        <v>0</v>
      </c>
      <c r="AE1061">
        <v>526.22</v>
      </c>
      <c r="AF1061">
        <v>0</v>
      </c>
      <c r="AG1061">
        <v>0</v>
      </c>
      <c r="AH1061">
        <v>0</v>
      </c>
      <c r="AI1061">
        <v>2.79</v>
      </c>
      <c r="AJ1061">
        <v>1</v>
      </c>
      <c r="AK1061">
        <v>1</v>
      </c>
      <c r="AL1061">
        <v>1</v>
      </c>
      <c r="AM1061">
        <v>0</v>
      </c>
      <c r="AN1061">
        <v>0</v>
      </c>
      <c r="AO1061">
        <v>0</v>
      </c>
      <c r="AP1061">
        <v>1</v>
      </c>
      <c r="AQ1061">
        <v>0</v>
      </c>
      <c r="AR1061">
        <v>0</v>
      </c>
      <c r="AS1061" t="s">
        <v>3</v>
      </c>
      <c r="AT1061">
        <v>0.66666700000000001</v>
      </c>
      <c r="AU1061" t="s">
        <v>3</v>
      </c>
      <c r="AV1061">
        <v>0</v>
      </c>
      <c r="AW1061">
        <v>1</v>
      </c>
      <c r="AX1061">
        <v>-1</v>
      </c>
      <c r="AY1061">
        <v>0</v>
      </c>
      <c r="AZ1061">
        <v>0</v>
      </c>
      <c r="BA1061" t="s">
        <v>3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CV1061">
        <v>0</v>
      </c>
      <c r="CW1061">
        <v>0</v>
      </c>
      <c r="CX1061">
        <f>ROUND(Y1061*Source!I483,9)</f>
        <v>0.30000015000000002</v>
      </c>
      <c r="CY1061">
        <f t="shared" si="488"/>
        <v>1468.15</v>
      </c>
      <c r="CZ1061">
        <f t="shared" si="489"/>
        <v>526.22</v>
      </c>
      <c r="DA1061">
        <f t="shared" si="490"/>
        <v>2.79</v>
      </c>
      <c r="DB1061">
        <f t="shared" si="491"/>
        <v>350.81</v>
      </c>
      <c r="DC1061">
        <f t="shared" si="492"/>
        <v>0</v>
      </c>
      <c r="DD1061" t="s">
        <v>3</v>
      </c>
      <c r="DE1061" t="s">
        <v>3</v>
      </c>
      <c r="DF1061">
        <f t="shared" si="493"/>
        <v>440.45</v>
      </c>
      <c r="DG1061">
        <f t="shared" si="494"/>
        <v>0</v>
      </c>
      <c r="DH1061">
        <f t="shared" si="495"/>
        <v>0</v>
      </c>
      <c r="DI1061">
        <f t="shared" si="467"/>
        <v>0</v>
      </c>
      <c r="DJ1061">
        <f t="shared" si="496"/>
        <v>440.45</v>
      </c>
      <c r="DK1061">
        <v>0</v>
      </c>
      <c r="DL1061" t="s">
        <v>3</v>
      </c>
      <c r="DM1061">
        <v>0</v>
      </c>
      <c r="DN1061" t="s">
        <v>3</v>
      </c>
      <c r="DO1061">
        <v>0</v>
      </c>
    </row>
    <row r="1062" spans="1:119" x14ac:dyDescent="0.2">
      <c r="A1062">
        <f>ROW(Source!A483)</f>
        <v>483</v>
      </c>
      <c r="B1062">
        <v>59204059</v>
      </c>
      <c r="C1062">
        <v>60527627</v>
      </c>
      <c r="D1062">
        <v>58321777</v>
      </c>
      <c r="E1062">
        <v>1</v>
      </c>
      <c r="F1062">
        <v>1</v>
      </c>
      <c r="G1062">
        <v>1080</v>
      </c>
      <c r="H1062">
        <v>3</v>
      </c>
      <c r="I1062" t="s">
        <v>32</v>
      </c>
      <c r="J1062" t="s">
        <v>35</v>
      </c>
      <c r="K1062" t="s">
        <v>33</v>
      </c>
      <c r="L1062">
        <v>1301</v>
      </c>
      <c r="N1062">
        <v>1003</v>
      </c>
      <c r="O1062" t="s">
        <v>34</v>
      </c>
      <c r="P1062" t="s">
        <v>34</v>
      </c>
      <c r="Q1062">
        <v>1</v>
      </c>
      <c r="W1062">
        <v>0</v>
      </c>
      <c r="X1062">
        <v>949658601</v>
      </c>
      <c r="Y1062">
        <f t="shared" si="487"/>
        <v>100</v>
      </c>
      <c r="AA1062">
        <v>523.5</v>
      </c>
      <c r="AB1062">
        <v>0</v>
      </c>
      <c r="AC1062">
        <v>0</v>
      </c>
      <c r="AD1062">
        <v>0</v>
      </c>
      <c r="AE1062">
        <v>28.1</v>
      </c>
      <c r="AF1062">
        <v>0</v>
      </c>
      <c r="AG1062">
        <v>0</v>
      </c>
      <c r="AH1062">
        <v>0</v>
      </c>
      <c r="AI1062">
        <v>18.63</v>
      </c>
      <c r="AJ1062">
        <v>1</v>
      </c>
      <c r="AK1062">
        <v>1</v>
      </c>
      <c r="AL1062">
        <v>1</v>
      </c>
      <c r="AM1062">
        <v>0</v>
      </c>
      <c r="AN1062">
        <v>0</v>
      </c>
      <c r="AO1062">
        <v>0</v>
      </c>
      <c r="AP1062">
        <v>1</v>
      </c>
      <c r="AQ1062">
        <v>0</v>
      </c>
      <c r="AR1062">
        <v>0</v>
      </c>
      <c r="AS1062" t="s">
        <v>3</v>
      </c>
      <c r="AT1062">
        <v>100</v>
      </c>
      <c r="AU1062" t="s">
        <v>3</v>
      </c>
      <c r="AV1062">
        <v>0</v>
      </c>
      <c r="AW1062">
        <v>1</v>
      </c>
      <c r="AX1062">
        <v>-1</v>
      </c>
      <c r="AY1062">
        <v>0</v>
      </c>
      <c r="AZ1062">
        <v>0</v>
      </c>
      <c r="BA1062" t="s">
        <v>3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CV1062">
        <v>0</v>
      </c>
      <c r="CW1062">
        <v>0</v>
      </c>
      <c r="CX1062">
        <f>ROUND(Y1062*Source!I483,9)</f>
        <v>45</v>
      </c>
      <c r="CY1062">
        <f t="shared" si="488"/>
        <v>523.5</v>
      </c>
      <c r="CZ1062">
        <f t="shared" si="489"/>
        <v>28.1</v>
      </c>
      <c r="DA1062">
        <f t="shared" si="490"/>
        <v>18.63</v>
      </c>
      <c r="DB1062">
        <f t="shared" si="491"/>
        <v>2810</v>
      </c>
      <c r="DC1062">
        <f t="shared" si="492"/>
        <v>0</v>
      </c>
      <c r="DD1062" t="s">
        <v>3</v>
      </c>
      <c r="DE1062" t="s">
        <v>3</v>
      </c>
      <c r="DF1062">
        <f t="shared" si="493"/>
        <v>23557.5</v>
      </c>
      <c r="DG1062">
        <f t="shared" si="494"/>
        <v>0</v>
      </c>
      <c r="DH1062">
        <f t="shared" si="495"/>
        <v>0</v>
      </c>
      <c r="DI1062">
        <f t="shared" si="467"/>
        <v>0</v>
      </c>
      <c r="DJ1062">
        <f t="shared" si="496"/>
        <v>23557.5</v>
      </c>
      <c r="DK1062">
        <v>0</v>
      </c>
      <c r="DL1062" t="s">
        <v>3</v>
      </c>
      <c r="DM1062">
        <v>0</v>
      </c>
      <c r="DN1062" t="s">
        <v>3</v>
      </c>
      <c r="DO1062">
        <v>0</v>
      </c>
    </row>
    <row r="1063" spans="1:119" x14ac:dyDescent="0.2">
      <c r="A1063">
        <f>ROW(Source!A483)</f>
        <v>483</v>
      </c>
      <c r="B1063">
        <v>59204059</v>
      </c>
      <c r="C1063">
        <v>60527627</v>
      </c>
      <c r="D1063">
        <v>58327581</v>
      </c>
      <c r="E1063">
        <v>1</v>
      </c>
      <c r="F1063">
        <v>1</v>
      </c>
      <c r="G1063">
        <v>1080</v>
      </c>
      <c r="H1063">
        <v>3</v>
      </c>
      <c r="I1063" t="s">
        <v>42</v>
      </c>
      <c r="J1063" t="s">
        <v>44</v>
      </c>
      <c r="K1063" t="s">
        <v>43</v>
      </c>
      <c r="L1063">
        <v>1354</v>
      </c>
      <c r="N1063">
        <v>1010</v>
      </c>
      <c r="O1063" t="s">
        <v>39</v>
      </c>
      <c r="P1063" t="s">
        <v>39</v>
      </c>
      <c r="Q1063">
        <v>1</v>
      </c>
      <c r="W1063">
        <v>0</v>
      </c>
      <c r="X1063">
        <v>-877742701</v>
      </c>
      <c r="Y1063">
        <f t="shared" si="487"/>
        <v>122.222222</v>
      </c>
      <c r="AA1063">
        <v>875.62</v>
      </c>
      <c r="AB1063">
        <v>0</v>
      </c>
      <c r="AC1063">
        <v>0</v>
      </c>
      <c r="AD1063">
        <v>0</v>
      </c>
      <c r="AE1063">
        <v>24.61</v>
      </c>
      <c r="AF1063">
        <v>0</v>
      </c>
      <c r="AG1063">
        <v>0</v>
      </c>
      <c r="AH1063">
        <v>0</v>
      </c>
      <c r="AI1063">
        <v>35.58</v>
      </c>
      <c r="AJ1063">
        <v>1</v>
      </c>
      <c r="AK1063">
        <v>1</v>
      </c>
      <c r="AL1063">
        <v>1</v>
      </c>
      <c r="AM1063">
        <v>0</v>
      </c>
      <c r="AN1063">
        <v>0</v>
      </c>
      <c r="AO1063">
        <v>0</v>
      </c>
      <c r="AP1063">
        <v>1</v>
      </c>
      <c r="AQ1063">
        <v>0</v>
      </c>
      <c r="AR1063">
        <v>0</v>
      </c>
      <c r="AS1063" t="s">
        <v>3</v>
      </c>
      <c r="AT1063">
        <v>122.222222</v>
      </c>
      <c r="AU1063" t="s">
        <v>3</v>
      </c>
      <c r="AV1063">
        <v>0</v>
      </c>
      <c r="AW1063">
        <v>1</v>
      </c>
      <c r="AX1063">
        <v>-1</v>
      </c>
      <c r="AY1063">
        <v>0</v>
      </c>
      <c r="AZ1063">
        <v>0</v>
      </c>
      <c r="BA1063" t="s">
        <v>3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CV1063">
        <v>0</v>
      </c>
      <c r="CW1063">
        <v>0</v>
      </c>
      <c r="CX1063">
        <f>ROUND(Y1063*Source!I483,9)</f>
        <v>54.999999899999999</v>
      </c>
      <c r="CY1063">
        <f t="shared" si="488"/>
        <v>875.62</v>
      </c>
      <c r="CZ1063">
        <f t="shared" si="489"/>
        <v>24.61</v>
      </c>
      <c r="DA1063">
        <f t="shared" si="490"/>
        <v>35.58</v>
      </c>
      <c r="DB1063">
        <f t="shared" si="491"/>
        <v>3007.89</v>
      </c>
      <c r="DC1063">
        <f t="shared" si="492"/>
        <v>0</v>
      </c>
      <c r="DD1063" t="s">
        <v>3</v>
      </c>
      <c r="DE1063" t="s">
        <v>3</v>
      </c>
      <c r="DF1063">
        <f t="shared" si="493"/>
        <v>48159.1</v>
      </c>
      <c r="DG1063">
        <f t="shared" si="494"/>
        <v>0</v>
      </c>
      <c r="DH1063">
        <f t="shared" si="495"/>
        <v>0</v>
      </c>
      <c r="DI1063">
        <f t="shared" si="467"/>
        <v>0</v>
      </c>
      <c r="DJ1063">
        <f t="shared" si="496"/>
        <v>48159.1</v>
      </c>
      <c r="DK1063">
        <v>0</v>
      </c>
      <c r="DL1063" t="s">
        <v>3</v>
      </c>
      <c r="DM1063">
        <v>0</v>
      </c>
      <c r="DN1063" t="s">
        <v>3</v>
      </c>
      <c r="DO1063">
        <v>0</v>
      </c>
    </row>
    <row r="1064" spans="1:119" x14ac:dyDescent="0.2">
      <c r="A1064">
        <f>ROW(Source!A483)</f>
        <v>483</v>
      </c>
      <c r="B1064">
        <v>59204059</v>
      </c>
      <c r="C1064">
        <v>60527627</v>
      </c>
      <c r="D1064">
        <v>58327516</v>
      </c>
      <c r="E1064">
        <v>1</v>
      </c>
      <c r="F1064">
        <v>1</v>
      </c>
      <c r="G1064">
        <v>1080</v>
      </c>
      <c r="H1064">
        <v>3</v>
      </c>
      <c r="I1064" t="s">
        <v>37</v>
      </c>
      <c r="J1064" t="s">
        <v>40</v>
      </c>
      <c r="K1064" t="s">
        <v>38</v>
      </c>
      <c r="L1064">
        <v>1354</v>
      </c>
      <c r="N1064">
        <v>1010</v>
      </c>
      <c r="O1064" t="s">
        <v>39</v>
      </c>
      <c r="P1064" t="s">
        <v>39</v>
      </c>
      <c r="Q1064">
        <v>1</v>
      </c>
      <c r="W1064">
        <v>0</v>
      </c>
      <c r="X1064">
        <v>-1914030801</v>
      </c>
      <c r="Y1064">
        <f t="shared" si="487"/>
        <v>26.666667</v>
      </c>
      <c r="AA1064">
        <v>654.64</v>
      </c>
      <c r="AB1064">
        <v>0</v>
      </c>
      <c r="AC1064">
        <v>0</v>
      </c>
      <c r="AD1064">
        <v>0</v>
      </c>
      <c r="AE1064">
        <v>34.97</v>
      </c>
      <c r="AF1064">
        <v>0</v>
      </c>
      <c r="AG1064">
        <v>0</v>
      </c>
      <c r="AH1064">
        <v>0</v>
      </c>
      <c r="AI1064">
        <v>18.72</v>
      </c>
      <c r="AJ1064">
        <v>1</v>
      </c>
      <c r="AK1064">
        <v>1</v>
      </c>
      <c r="AL1064">
        <v>1</v>
      </c>
      <c r="AM1064">
        <v>0</v>
      </c>
      <c r="AN1064">
        <v>0</v>
      </c>
      <c r="AO1064">
        <v>0</v>
      </c>
      <c r="AP1064">
        <v>1</v>
      </c>
      <c r="AQ1064">
        <v>0</v>
      </c>
      <c r="AR1064">
        <v>0</v>
      </c>
      <c r="AS1064" t="s">
        <v>3</v>
      </c>
      <c r="AT1064">
        <v>26.666667</v>
      </c>
      <c r="AU1064" t="s">
        <v>3</v>
      </c>
      <c r="AV1064">
        <v>0</v>
      </c>
      <c r="AW1064">
        <v>1</v>
      </c>
      <c r="AX1064">
        <v>-1</v>
      </c>
      <c r="AY1064">
        <v>0</v>
      </c>
      <c r="AZ1064">
        <v>0</v>
      </c>
      <c r="BA1064" t="s">
        <v>3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CV1064">
        <v>0</v>
      </c>
      <c r="CW1064">
        <v>0</v>
      </c>
      <c r="CX1064">
        <f>ROUND(Y1064*Source!I483,9)</f>
        <v>12.00000015</v>
      </c>
      <c r="CY1064">
        <f t="shared" si="488"/>
        <v>654.64</v>
      </c>
      <c r="CZ1064">
        <f t="shared" si="489"/>
        <v>34.97</v>
      </c>
      <c r="DA1064">
        <f t="shared" si="490"/>
        <v>18.72</v>
      </c>
      <c r="DB1064">
        <f t="shared" si="491"/>
        <v>932.53</v>
      </c>
      <c r="DC1064">
        <f t="shared" si="492"/>
        <v>0</v>
      </c>
      <c r="DD1064" t="s">
        <v>3</v>
      </c>
      <c r="DE1064" t="s">
        <v>3</v>
      </c>
      <c r="DF1064">
        <f t="shared" si="493"/>
        <v>7855.68</v>
      </c>
      <c r="DG1064">
        <f t="shared" si="494"/>
        <v>0</v>
      </c>
      <c r="DH1064">
        <f t="shared" si="495"/>
        <v>0</v>
      </c>
      <c r="DI1064">
        <f t="shared" si="467"/>
        <v>0</v>
      </c>
      <c r="DJ1064">
        <f t="shared" si="496"/>
        <v>7855.68</v>
      </c>
      <c r="DK1064">
        <v>0</v>
      </c>
      <c r="DL1064" t="s">
        <v>3</v>
      </c>
      <c r="DM1064">
        <v>0</v>
      </c>
      <c r="DN1064" t="s">
        <v>3</v>
      </c>
      <c r="DO1064">
        <v>0</v>
      </c>
    </row>
    <row r="1065" spans="1:119" x14ac:dyDescent="0.2">
      <c r="A1065">
        <f>ROW(Source!A492)</f>
        <v>492</v>
      </c>
      <c r="B1065">
        <v>59204062</v>
      </c>
      <c r="C1065">
        <v>60527655</v>
      </c>
      <c r="D1065">
        <v>58266404</v>
      </c>
      <c r="E1065">
        <v>1080</v>
      </c>
      <c r="F1065">
        <v>1</v>
      </c>
      <c r="G1065">
        <v>1080</v>
      </c>
      <c r="H1065">
        <v>1</v>
      </c>
      <c r="I1065" t="s">
        <v>859</v>
      </c>
      <c r="J1065" t="s">
        <v>3</v>
      </c>
      <c r="K1065" t="s">
        <v>860</v>
      </c>
      <c r="L1065">
        <v>1191</v>
      </c>
      <c r="N1065">
        <v>1013</v>
      </c>
      <c r="O1065" t="s">
        <v>861</v>
      </c>
      <c r="P1065" t="s">
        <v>861</v>
      </c>
      <c r="Q1065">
        <v>1</v>
      </c>
      <c r="W1065">
        <v>0</v>
      </c>
      <c r="X1065">
        <v>476480486</v>
      </c>
      <c r="Y1065">
        <f>((AT1065*1.15)*1.1)</f>
        <v>42.630500000000005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1</v>
      </c>
      <c r="AK1065">
        <v>1</v>
      </c>
      <c r="AL1065">
        <v>1</v>
      </c>
      <c r="AM1065">
        <v>-2</v>
      </c>
      <c r="AN1065">
        <v>0</v>
      </c>
      <c r="AO1065">
        <v>1</v>
      </c>
      <c r="AP1065">
        <v>1</v>
      </c>
      <c r="AQ1065">
        <v>0</v>
      </c>
      <c r="AR1065">
        <v>0</v>
      </c>
      <c r="AS1065" t="s">
        <v>3</v>
      </c>
      <c r="AT1065">
        <v>33.700000000000003</v>
      </c>
      <c r="AU1065" t="s">
        <v>26</v>
      </c>
      <c r="AV1065">
        <v>1</v>
      </c>
      <c r="AW1065">
        <v>2</v>
      </c>
      <c r="AX1065">
        <v>60527672</v>
      </c>
      <c r="AY1065">
        <v>1</v>
      </c>
      <c r="AZ1065">
        <v>0</v>
      </c>
      <c r="BA1065">
        <v>1077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CU1065">
        <f>ROUND(AT1065*Source!I492*AH1065*AL1065,2)</f>
        <v>0</v>
      </c>
      <c r="CV1065">
        <f>ROUND(Y1065*Source!I492,9)</f>
        <v>0</v>
      </c>
      <c r="CW1065">
        <v>0</v>
      </c>
      <c r="CX1065">
        <f>ROUND(Y1065*Source!I492,9)</f>
        <v>0</v>
      </c>
      <c r="CY1065">
        <f>AD1065</f>
        <v>0</v>
      </c>
      <c r="CZ1065">
        <f>AH1065</f>
        <v>0</v>
      </c>
      <c r="DA1065">
        <f>AL1065</f>
        <v>1</v>
      </c>
      <c r="DB1065">
        <f>ROUND(((ROUND(AT1065*CZ1065,2)*1.15)*1.1),6)</f>
        <v>0</v>
      </c>
      <c r="DC1065">
        <f>ROUND(((ROUND(AT1065*AG1065,2)*1.15)*1.1),6)</f>
        <v>0</v>
      </c>
      <c r="DD1065" t="s">
        <v>3</v>
      </c>
      <c r="DE1065" t="s">
        <v>3</v>
      </c>
      <c r="DF1065">
        <f t="shared" ref="DF1065:DF1084" si="497">ROUND(ROUND(AE1065,2)*CX1065,2)</f>
        <v>0</v>
      </c>
      <c r="DG1065">
        <f t="shared" si="494"/>
        <v>0</v>
      </c>
      <c r="DH1065">
        <f t="shared" si="495"/>
        <v>0</v>
      </c>
      <c r="DI1065">
        <f t="shared" si="467"/>
        <v>0</v>
      </c>
      <c r="DJ1065">
        <f>DI1065</f>
        <v>0</v>
      </c>
      <c r="DK1065">
        <v>0</v>
      </c>
      <c r="DL1065" t="s">
        <v>3</v>
      </c>
      <c r="DM1065">
        <v>0</v>
      </c>
      <c r="DN1065" t="s">
        <v>3</v>
      </c>
      <c r="DO1065">
        <v>0</v>
      </c>
    </row>
    <row r="1066" spans="1:119" x14ac:dyDescent="0.2">
      <c r="A1066">
        <f>ROW(Source!A492)</f>
        <v>492</v>
      </c>
      <c r="B1066">
        <v>59204062</v>
      </c>
      <c r="C1066">
        <v>60527655</v>
      </c>
      <c r="D1066">
        <v>58340276</v>
      </c>
      <c r="E1066">
        <v>1</v>
      </c>
      <c r="F1066">
        <v>1</v>
      </c>
      <c r="G1066">
        <v>1080</v>
      </c>
      <c r="H1066">
        <v>2</v>
      </c>
      <c r="I1066" t="s">
        <v>887</v>
      </c>
      <c r="J1066" t="s">
        <v>888</v>
      </c>
      <c r="K1066" t="s">
        <v>889</v>
      </c>
      <c r="L1066">
        <v>1368</v>
      </c>
      <c r="N1066">
        <v>1011</v>
      </c>
      <c r="O1066" t="s">
        <v>865</v>
      </c>
      <c r="P1066" t="s">
        <v>865</v>
      </c>
      <c r="Q1066">
        <v>1</v>
      </c>
      <c r="W1066">
        <v>0</v>
      </c>
      <c r="X1066">
        <v>-886582249</v>
      </c>
      <c r="Y1066">
        <f>((AT1066*1.25)*1.1)</f>
        <v>1.63625</v>
      </c>
      <c r="AA1066">
        <v>0</v>
      </c>
      <c r="AB1066">
        <v>3.39</v>
      </c>
      <c r="AC1066">
        <v>0</v>
      </c>
      <c r="AD1066">
        <v>0</v>
      </c>
      <c r="AE1066">
        <v>0</v>
      </c>
      <c r="AF1066">
        <v>3.18</v>
      </c>
      <c r="AG1066">
        <v>0</v>
      </c>
      <c r="AH1066">
        <v>0</v>
      </c>
      <c r="AI1066">
        <v>1</v>
      </c>
      <c r="AJ1066">
        <v>1</v>
      </c>
      <c r="AK1066">
        <v>1</v>
      </c>
      <c r="AL1066">
        <v>1</v>
      </c>
      <c r="AM1066">
        <v>-2</v>
      </c>
      <c r="AN1066">
        <v>0</v>
      </c>
      <c r="AO1066">
        <v>1</v>
      </c>
      <c r="AP1066">
        <v>1</v>
      </c>
      <c r="AQ1066">
        <v>0</v>
      </c>
      <c r="AR1066">
        <v>0</v>
      </c>
      <c r="AS1066" t="s">
        <v>3</v>
      </c>
      <c r="AT1066">
        <v>1.19</v>
      </c>
      <c r="AU1066" t="s">
        <v>866</v>
      </c>
      <c r="AV1066">
        <v>0</v>
      </c>
      <c r="AW1066">
        <v>2</v>
      </c>
      <c r="AX1066">
        <v>60527673</v>
      </c>
      <c r="AY1066">
        <v>1</v>
      </c>
      <c r="AZ1066">
        <v>0</v>
      </c>
      <c r="BA1066">
        <v>1078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CV1066">
        <v>0</v>
      </c>
      <c r="CW1066">
        <f>ROUND(Y1066*Source!I492*DO1066,9)</f>
        <v>0</v>
      </c>
      <c r="CX1066">
        <f>ROUND(Y1066*Source!I492,9)</f>
        <v>0</v>
      </c>
      <c r="CY1066">
        <f>AB1066</f>
        <v>3.39</v>
      </c>
      <c r="CZ1066">
        <f>AF1066</f>
        <v>3.18</v>
      </c>
      <c r="DA1066">
        <f>AJ1066</f>
        <v>1</v>
      </c>
      <c r="DB1066">
        <f>ROUND(((ROUND(AT1066*CZ1066,2)*1.25)*1.1),6)</f>
        <v>5.1974999999999998</v>
      </c>
      <c r="DC1066">
        <f>ROUND(((ROUND(AT1066*AG1066,2)*1.25)*1.1),6)</f>
        <v>0</v>
      </c>
      <c r="DD1066" t="s">
        <v>3</v>
      </c>
      <c r="DE1066" t="s">
        <v>3</v>
      </c>
      <c r="DF1066">
        <f t="shared" si="497"/>
        <v>0</v>
      </c>
      <c r="DG1066">
        <f t="shared" si="494"/>
        <v>0</v>
      </c>
      <c r="DH1066">
        <f t="shared" si="495"/>
        <v>0</v>
      </c>
      <c r="DI1066">
        <f t="shared" si="467"/>
        <v>0</v>
      </c>
      <c r="DJ1066">
        <f>DG1066</f>
        <v>0</v>
      </c>
      <c r="DK1066">
        <v>0</v>
      </c>
      <c r="DL1066" t="s">
        <v>3</v>
      </c>
      <c r="DM1066">
        <v>0</v>
      </c>
      <c r="DN1066" t="s">
        <v>3</v>
      </c>
      <c r="DO1066">
        <v>0</v>
      </c>
    </row>
    <row r="1067" spans="1:119" x14ac:dyDescent="0.2">
      <c r="A1067">
        <f>ROW(Source!A492)</f>
        <v>492</v>
      </c>
      <c r="B1067">
        <v>59204062</v>
      </c>
      <c r="C1067">
        <v>60527655</v>
      </c>
      <c r="D1067">
        <v>58340578</v>
      </c>
      <c r="E1067">
        <v>1</v>
      </c>
      <c r="F1067">
        <v>1</v>
      </c>
      <c r="G1067">
        <v>1080</v>
      </c>
      <c r="H1067">
        <v>2</v>
      </c>
      <c r="I1067" t="s">
        <v>862</v>
      </c>
      <c r="J1067" t="s">
        <v>863</v>
      </c>
      <c r="K1067" t="s">
        <v>864</v>
      </c>
      <c r="L1067">
        <v>1368</v>
      </c>
      <c r="N1067">
        <v>1011</v>
      </c>
      <c r="O1067" t="s">
        <v>865</v>
      </c>
      <c r="P1067" t="s">
        <v>865</v>
      </c>
      <c r="Q1067">
        <v>1</v>
      </c>
      <c r="W1067">
        <v>0</v>
      </c>
      <c r="X1067">
        <v>-1985943078</v>
      </c>
      <c r="Y1067">
        <f>((AT1067*1.25)*1.1)</f>
        <v>0.55000000000000004</v>
      </c>
      <c r="AA1067">
        <v>0</v>
      </c>
      <c r="AB1067">
        <v>88.67</v>
      </c>
      <c r="AC1067">
        <v>13.47</v>
      </c>
      <c r="AD1067">
        <v>0</v>
      </c>
      <c r="AE1067">
        <v>0</v>
      </c>
      <c r="AF1067">
        <v>83.1</v>
      </c>
      <c r="AG1067">
        <v>12.62</v>
      </c>
      <c r="AH1067">
        <v>0</v>
      </c>
      <c r="AI1067">
        <v>1</v>
      </c>
      <c r="AJ1067">
        <v>1</v>
      </c>
      <c r="AK1067">
        <v>1</v>
      </c>
      <c r="AL1067">
        <v>1</v>
      </c>
      <c r="AM1067">
        <v>-2</v>
      </c>
      <c r="AN1067">
        <v>0</v>
      </c>
      <c r="AO1067">
        <v>1</v>
      </c>
      <c r="AP1067">
        <v>1</v>
      </c>
      <c r="AQ1067">
        <v>0</v>
      </c>
      <c r="AR1067">
        <v>0</v>
      </c>
      <c r="AS1067" t="s">
        <v>3</v>
      </c>
      <c r="AT1067">
        <v>0.4</v>
      </c>
      <c r="AU1067" t="s">
        <v>866</v>
      </c>
      <c r="AV1067">
        <v>0</v>
      </c>
      <c r="AW1067">
        <v>2</v>
      </c>
      <c r="AX1067">
        <v>60527674</v>
      </c>
      <c r="AY1067">
        <v>1</v>
      </c>
      <c r="AZ1067">
        <v>0</v>
      </c>
      <c r="BA1067">
        <v>1079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CV1067">
        <v>0</v>
      </c>
      <c r="CW1067">
        <f>ROUND(Y1067*Source!I492*DO1067,9)</f>
        <v>0</v>
      </c>
      <c r="CX1067">
        <f>ROUND(Y1067*Source!I492,9)</f>
        <v>0</v>
      </c>
      <c r="CY1067">
        <f>AB1067</f>
        <v>88.67</v>
      </c>
      <c r="CZ1067">
        <f>AF1067</f>
        <v>83.1</v>
      </c>
      <c r="DA1067">
        <f>AJ1067</f>
        <v>1</v>
      </c>
      <c r="DB1067">
        <f>ROUND(((ROUND(AT1067*CZ1067,2)*1.25)*1.1),6)</f>
        <v>45.704999999999998</v>
      </c>
      <c r="DC1067">
        <f>ROUND(((ROUND(AT1067*AG1067,2)*1.25)*1.1),6)</f>
        <v>6.9437499999999996</v>
      </c>
      <c r="DD1067" t="s">
        <v>3</v>
      </c>
      <c r="DE1067" t="s">
        <v>3</v>
      </c>
      <c r="DF1067">
        <f t="shared" si="497"/>
        <v>0</v>
      </c>
      <c r="DG1067">
        <f t="shared" si="494"/>
        <v>0</v>
      </c>
      <c r="DH1067">
        <f t="shared" si="495"/>
        <v>0</v>
      </c>
      <c r="DI1067">
        <f t="shared" si="467"/>
        <v>0</v>
      </c>
      <c r="DJ1067">
        <f>DG1067</f>
        <v>0</v>
      </c>
      <c r="DK1067">
        <v>0</v>
      </c>
      <c r="DL1067" t="s">
        <v>867</v>
      </c>
      <c r="DM1067">
        <v>0</v>
      </c>
      <c r="DN1067" t="s">
        <v>861</v>
      </c>
      <c r="DO1067">
        <v>12.62</v>
      </c>
    </row>
    <row r="1068" spans="1:119" x14ac:dyDescent="0.2">
      <c r="A1068">
        <f>ROW(Source!A492)</f>
        <v>492</v>
      </c>
      <c r="B1068">
        <v>59204062</v>
      </c>
      <c r="C1068">
        <v>60527655</v>
      </c>
      <c r="D1068">
        <v>58339814</v>
      </c>
      <c r="E1068">
        <v>1</v>
      </c>
      <c r="F1068">
        <v>1</v>
      </c>
      <c r="G1068">
        <v>1080</v>
      </c>
      <c r="H1068">
        <v>2</v>
      </c>
      <c r="I1068" t="s">
        <v>874</v>
      </c>
      <c r="J1068" t="s">
        <v>875</v>
      </c>
      <c r="K1068" t="s">
        <v>876</v>
      </c>
      <c r="L1068">
        <v>1368</v>
      </c>
      <c r="N1068">
        <v>1011</v>
      </c>
      <c r="O1068" t="s">
        <v>865</v>
      </c>
      <c r="P1068" t="s">
        <v>865</v>
      </c>
      <c r="Q1068">
        <v>1</v>
      </c>
      <c r="W1068">
        <v>0</v>
      </c>
      <c r="X1068">
        <v>1087580389</v>
      </c>
      <c r="Y1068">
        <f>((AT1068*1.25)*1.1)</f>
        <v>8.2500000000000004E-2</v>
      </c>
      <c r="AA1068">
        <v>0</v>
      </c>
      <c r="AB1068">
        <v>191.17</v>
      </c>
      <c r="AC1068">
        <v>18.059999999999999</v>
      </c>
      <c r="AD1068">
        <v>0</v>
      </c>
      <c r="AE1068">
        <v>0</v>
      </c>
      <c r="AF1068">
        <v>179.17</v>
      </c>
      <c r="AG1068">
        <v>16.93</v>
      </c>
      <c r="AH1068">
        <v>0</v>
      </c>
      <c r="AI1068">
        <v>1</v>
      </c>
      <c r="AJ1068">
        <v>1</v>
      </c>
      <c r="AK1068">
        <v>1</v>
      </c>
      <c r="AL1068">
        <v>1</v>
      </c>
      <c r="AM1068">
        <v>-2</v>
      </c>
      <c r="AN1068">
        <v>0</v>
      </c>
      <c r="AO1068">
        <v>1</v>
      </c>
      <c r="AP1068">
        <v>1</v>
      </c>
      <c r="AQ1068">
        <v>0</v>
      </c>
      <c r="AR1068">
        <v>0</v>
      </c>
      <c r="AS1068" t="s">
        <v>3</v>
      </c>
      <c r="AT1068">
        <v>0.06</v>
      </c>
      <c r="AU1068" t="s">
        <v>866</v>
      </c>
      <c r="AV1068">
        <v>0</v>
      </c>
      <c r="AW1068">
        <v>2</v>
      </c>
      <c r="AX1068">
        <v>60527675</v>
      </c>
      <c r="AY1068">
        <v>1</v>
      </c>
      <c r="AZ1068">
        <v>0</v>
      </c>
      <c r="BA1068">
        <v>1080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CV1068">
        <v>0</v>
      </c>
      <c r="CW1068">
        <f>ROUND(Y1068*Source!I492*DO1068,9)</f>
        <v>0</v>
      </c>
      <c r="CX1068">
        <f>ROUND(Y1068*Source!I492,9)</f>
        <v>0</v>
      </c>
      <c r="CY1068">
        <f>AB1068</f>
        <v>191.17</v>
      </c>
      <c r="CZ1068">
        <f>AF1068</f>
        <v>179.17</v>
      </c>
      <c r="DA1068">
        <f>AJ1068</f>
        <v>1</v>
      </c>
      <c r="DB1068">
        <f>ROUND(((ROUND(AT1068*CZ1068,2)*1.25)*1.1),6)</f>
        <v>14.78125</v>
      </c>
      <c r="DC1068">
        <f>ROUND(((ROUND(AT1068*AG1068,2)*1.25)*1.1),6)</f>
        <v>1.4025000000000001</v>
      </c>
      <c r="DD1068" t="s">
        <v>3</v>
      </c>
      <c r="DE1068" t="s">
        <v>3</v>
      </c>
      <c r="DF1068">
        <f t="shared" si="497"/>
        <v>0</v>
      </c>
      <c r="DG1068">
        <f t="shared" si="494"/>
        <v>0</v>
      </c>
      <c r="DH1068">
        <f t="shared" si="495"/>
        <v>0</v>
      </c>
      <c r="DI1068">
        <f t="shared" si="467"/>
        <v>0</v>
      </c>
      <c r="DJ1068">
        <f>DG1068</f>
        <v>0</v>
      </c>
      <c r="DK1068">
        <v>0</v>
      </c>
      <c r="DL1068" t="s">
        <v>867</v>
      </c>
      <c r="DM1068">
        <v>0</v>
      </c>
      <c r="DN1068" t="s">
        <v>861</v>
      </c>
      <c r="DO1068">
        <v>16.93</v>
      </c>
    </row>
    <row r="1069" spans="1:119" x14ac:dyDescent="0.2">
      <c r="A1069">
        <f>ROW(Source!A492)</f>
        <v>492</v>
      </c>
      <c r="B1069">
        <v>59204062</v>
      </c>
      <c r="C1069">
        <v>60527655</v>
      </c>
      <c r="D1069">
        <v>58308814</v>
      </c>
      <c r="E1069">
        <v>1</v>
      </c>
      <c r="F1069">
        <v>1</v>
      </c>
      <c r="G1069">
        <v>1080</v>
      </c>
      <c r="H1069">
        <v>3</v>
      </c>
      <c r="I1069" t="s">
        <v>890</v>
      </c>
      <c r="J1069" t="s">
        <v>891</v>
      </c>
      <c r="K1069" t="s">
        <v>892</v>
      </c>
      <c r="L1069">
        <v>1339</v>
      </c>
      <c r="N1069">
        <v>1007</v>
      </c>
      <c r="O1069" t="s">
        <v>893</v>
      </c>
      <c r="P1069" t="s">
        <v>893</v>
      </c>
      <c r="Q1069">
        <v>1</v>
      </c>
      <c r="W1069">
        <v>0</v>
      </c>
      <c r="X1069">
        <v>-744103292</v>
      </c>
      <c r="Y1069">
        <f t="shared" ref="Y1069:Y1080" si="498">AT1069</f>
        <v>3.3000000000000002E-2</v>
      </c>
      <c r="AA1069">
        <v>7.07</v>
      </c>
      <c r="AB1069">
        <v>0</v>
      </c>
      <c r="AC1069">
        <v>0</v>
      </c>
      <c r="AD1069">
        <v>0</v>
      </c>
      <c r="AE1069">
        <v>7.07</v>
      </c>
      <c r="AF1069">
        <v>0</v>
      </c>
      <c r="AG1069">
        <v>0</v>
      </c>
      <c r="AH1069">
        <v>0</v>
      </c>
      <c r="AI1069">
        <v>1</v>
      </c>
      <c r="AJ1069">
        <v>1</v>
      </c>
      <c r="AK1069">
        <v>1</v>
      </c>
      <c r="AL1069">
        <v>1</v>
      </c>
      <c r="AM1069">
        <v>-2</v>
      </c>
      <c r="AN1069">
        <v>0</v>
      </c>
      <c r="AO1069">
        <v>1</v>
      </c>
      <c r="AP1069">
        <v>1</v>
      </c>
      <c r="AQ1069">
        <v>0</v>
      </c>
      <c r="AR1069">
        <v>0</v>
      </c>
      <c r="AS1069" t="s">
        <v>3</v>
      </c>
      <c r="AT1069">
        <v>3.3000000000000002E-2</v>
      </c>
      <c r="AU1069" t="s">
        <v>3</v>
      </c>
      <c r="AV1069">
        <v>0</v>
      </c>
      <c r="AW1069">
        <v>2</v>
      </c>
      <c r="AX1069">
        <v>60527676</v>
      </c>
      <c r="AY1069">
        <v>1</v>
      </c>
      <c r="AZ1069">
        <v>0</v>
      </c>
      <c r="BA1069">
        <v>1081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CV1069">
        <v>0</v>
      </c>
      <c r="CW1069">
        <v>0</v>
      </c>
      <c r="CX1069">
        <f>ROUND(Y1069*Source!I492,9)</f>
        <v>0</v>
      </c>
      <c r="CY1069">
        <f t="shared" ref="CY1069:CY1080" si="499">AA1069</f>
        <v>7.07</v>
      </c>
      <c r="CZ1069">
        <f t="shared" ref="CZ1069:CZ1080" si="500">AE1069</f>
        <v>7.07</v>
      </c>
      <c r="DA1069">
        <f t="shared" ref="DA1069:DA1080" si="501">AI1069</f>
        <v>1</v>
      </c>
      <c r="DB1069">
        <f t="shared" ref="DB1069:DB1080" si="502">ROUND(ROUND(AT1069*CZ1069,2),6)</f>
        <v>0.23</v>
      </c>
      <c r="DC1069">
        <f t="shared" ref="DC1069:DC1080" si="503">ROUND(ROUND(AT1069*AG1069,2),6)</f>
        <v>0</v>
      </c>
      <c r="DD1069" t="s">
        <v>3</v>
      </c>
      <c r="DE1069" t="s">
        <v>3</v>
      </c>
      <c r="DF1069">
        <f t="shared" si="497"/>
        <v>0</v>
      </c>
      <c r="DG1069">
        <f t="shared" si="494"/>
        <v>0</v>
      </c>
      <c r="DH1069">
        <f t="shared" si="495"/>
        <v>0</v>
      </c>
      <c r="DI1069">
        <f t="shared" si="467"/>
        <v>0</v>
      </c>
      <c r="DJ1069">
        <f t="shared" ref="DJ1069:DJ1080" si="504">DF1069</f>
        <v>0</v>
      </c>
      <c r="DK1069">
        <v>0</v>
      </c>
      <c r="DL1069" t="s">
        <v>3</v>
      </c>
      <c r="DM1069">
        <v>0</v>
      </c>
      <c r="DN1069" t="s">
        <v>3</v>
      </c>
      <c r="DO1069">
        <v>0</v>
      </c>
    </row>
    <row r="1070" spans="1:119" x14ac:dyDescent="0.2">
      <c r="A1070">
        <f>ROW(Source!A492)</f>
        <v>492</v>
      </c>
      <c r="B1070">
        <v>59204062</v>
      </c>
      <c r="C1070">
        <v>60527655</v>
      </c>
      <c r="D1070">
        <v>58310526</v>
      </c>
      <c r="E1070">
        <v>1</v>
      </c>
      <c r="F1070">
        <v>1</v>
      </c>
      <c r="G1070">
        <v>1080</v>
      </c>
      <c r="H1070">
        <v>3</v>
      </c>
      <c r="I1070" t="s">
        <v>894</v>
      </c>
      <c r="J1070" t="s">
        <v>895</v>
      </c>
      <c r="K1070" t="s">
        <v>896</v>
      </c>
      <c r="L1070">
        <v>1346</v>
      </c>
      <c r="N1070">
        <v>1009</v>
      </c>
      <c r="O1070" t="s">
        <v>880</v>
      </c>
      <c r="P1070" t="s">
        <v>880</v>
      </c>
      <c r="Q1070">
        <v>1</v>
      </c>
      <c r="W1070">
        <v>0</v>
      </c>
      <c r="X1070">
        <v>-1011812427</v>
      </c>
      <c r="Y1070">
        <f t="shared" si="498"/>
        <v>0.05</v>
      </c>
      <c r="AA1070">
        <v>37.979999999999997</v>
      </c>
      <c r="AB1070">
        <v>0</v>
      </c>
      <c r="AC1070">
        <v>0</v>
      </c>
      <c r="AD1070">
        <v>0</v>
      </c>
      <c r="AE1070">
        <v>37.979999999999997</v>
      </c>
      <c r="AF1070">
        <v>0</v>
      </c>
      <c r="AG1070">
        <v>0</v>
      </c>
      <c r="AH1070">
        <v>0</v>
      </c>
      <c r="AI1070">
        <v>1</v>
      </c>
      <c r="AJ1070">
        <v>1</v>
      </c>
      <c r="AK1070">
        <v>1</v>
      </c>
      <c r="AL1070">
        <v>1</v>
      </c>
      <c r="AM1070">
        <v>-2</v>
      </c>
      <c r="AN1070">
        <v>0</v>
      </c>
      <c r="AO1070">
        <v>1</v>
      </c>
      <c r="AP1070">
        <v>1</v>
      </c>
      <c r="AQ1070">
        <v>0</v>
      </c>
      <c r="AR1070">
        <v>0</v>
      </c>
      <c r="AS1070" t="s">
        <v>3</v>
      </c>
      <c r="AT1070">
        <v>0.05</v>
      </c>
      <c r="AU1070" t="s">
        <v>3</v>
      </c>
      <c r="AV1070">
        <v>0</v>
      </c>
      <c r="AW1070">
        <v>2</v>
      </c>
      <c r="AX1070">
        <v>60527677</v>
      </c>
      <c r="AY1070">
        <v>1</v>
      </c>
      <c r="AZ1070">
        <v>0</v>
      </c>
      <c r="BA1070">
        <v>1082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CV1070">
        <v>0</v>
      </c>
      <c r="CW1070">
        <v>0</v>
      </c>
      <c r="CX1070">
        <f>ROUND(Y1070*Source!I492,9)</f>
        <v>0</v>
      </c>
      <c r="CY1070">
        <f t="shared" si="499"/>
        <v>37.979999999999997</v>
      </c>
      <c r="CZ1070">
        <f t="shared" si="500"/>
        <v>37.979999999999997</v>
      </c>
      <c r="DA1070">
        <f t="shared" si="501"/>
        <v>1</v>
      </c>
      <c r="DB1070">
        <f t="shared" si="502"/>
        <v>1.9</v>
      </c>
      <c r="DC1070">
        <f t="shared" si="503"/>
        <v>0</v>
      </c>
      <c r="DD1070" t="s">
        <v>3</v>
      </c>
      <c r="DE1070" t="s">
        <v>3</v>
      </c>
      <c r="DF1070">
        <f t="shared" si="497"/>
        <v>0</v>
      </c>
      <c r="DG1070">
        <f t="shared" si="494"/>
        <v>0</v>
      </c>
      <c r="DH1070">
        <f t="shared" si="495"/>
        <v>0</v>
      </c>
      <c r="DI1070">
        <f t="shared" si="467"/>
        <v>0</v>
      </c>
      <c r="DJ1070">
        <f t="shared" si="504"/>
        <v>0</v>
      </c>
      <c r="DK1070">
        <v>0</v>
      </c>
      <c r="DL1070" t="s">
        <v>3</v>
      </c>
      <c r="DM1070">
        <v>0</v>
      </c>
      <c r="DN1070" t="s">
        <v>3</v>
      </c>
      <c r="DO1070">
        <v>0</v>
      </c>
    </row>
    <row r="1071" spans="1:119" x14ac:dyDescent="0.2">
      <c r="A1071">
        <f>ROW(Source!A492)</f>
        <v>492</v>
      </c>
      <c r="B1071">
        <v>59204062</v>
      </c>
      <c r="C1071">
        <v>60527655</v>
      </c>
      <c r="D1071">
        <v>58308933</v>
      </c>
      <c r="E1071">
        <v>1</v>
      </c>
      <c r="F1071">
        <v>1</v>
      </c>
      <c r="G1071">
        <v>1080</v>
      </c>
      <c r="H1071">
        <v>3</v>
      </c>
      <c r="I1071" t="s">
        <v>897</v>
      </c>
      <c r="J1071" t="s">
        <v>898</v>
      </c>
      <c r="K1071" t="s">
        <v>899</v>
      </c>
      <c r="L1071">
        <v>1348</v>
      </c>
      <c r="N1071">
        <v>1009</v>
      </c>
      <c r="O1071" t="s">
        <v>900</v>
      </c>
      <c r="P1071" t="s">
        <v>900</v>
      </c>
      <c r="Q1071">
        <v>1000</v>
      </c>
      <c r="W1071">
        <v>0</v>
      </c>
      <c r="X1071">
        <v>1469978170</v>
      </c>
      <c r="Y1071">
        <f t="shared" si="498"/>
        <v>8.9999999999999996E-7</v>
      </c>
      <c r="AA1071">
        <v>3234.81</v>
      </c>
      <c r="AB1071">
        <v>0</v>
      </c>
      <c r="AC1071">
        <v>0</v>
      </c>
      <c r="AD1071">
        <v>0</v>
      </c>
      <c r="AE1071">
        <v>3234.81</v>
      </c>
      <c r="AF1071">
        <v>0</v>
      </c>
      <c r="AG1071">
        <v>0</v>
      </c>
      <c r="AH1071">
        <v>0</v>
      </c>
      <c r="AI1071">
        <v>1</v>
      </c>
      <c r="AJ1071">
        <v>1</v>
      </c>
      <c r="AK1071">
        <v>1</v>
      </c>
      <c r="AL1071">
        <v>1</v>
      </c>
      <c r="AM1071">
        <v>-2</v>
      </c>
      <c r="AN1071">
        <v>0</v>
      </c>
      <c r="AO1071">
        <v>1</v>
      </c>
      <c r="AP1071">
        <v>1</v>
      </c>
      <c r="AQ1071">
        <v>0</v>
      </c>
      <c r="AR1071">
        <v>0</v>
      </c>
      <c r="AS1071" t="s">
        <v>3</v>
      </c>
      <c r="AT1071">
        <v>8.9999999999999996E-7</v>
      </c>
      <c r="AU1071" t="s">
        <v>3</v>
      </c>
      <c r="AV1071">
        <v>0</v>
      </c>
      <c r="AW1071">
        <v>2</v>
      </c>
      <c r="AX1071">
        <v>60527678</v>
      </c>
      <c r="AY1071">
        <v>1</v>
      </c>
      <c r="AZ1071">
        <v>0</v>
      </c>
      <c r="BA1071">
        <v>1083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CV1071">
        <v>0</v>
      </c>
      <c r="CW1071">
        <v>0</v>
      </c>
      <c r="CX1071">
        <f>ROUND(Y1071*Source!I492,9)</f>
        <v>0</v>
      </c>
      <c r="CY1071">
        <f t="shared" si="499"/>
        <v>3234.81</v>
      </c>
      <c r="CZ1071">
        <f t="shared" si="500"/>
        <v>3234.81</v>
      </c>
      <c r="DA1071">
        <f t="shared" si="501"/>
        <v>1</v>
      </c>
      <c r="DB1071">
        <f t="shared" si="502"/>
        <v>0</v>
      </c>
      <c r="DC1071">
        <f t="shared" si="503"/>
        <v>0</v>
      </c>
      <c r="DD1071" t="s">
        <v>3</v>
      </c>
      <c r="DE1071" t="s">
        <v>3</v>
      </c>
      <c r="DF1071">
        <f t="shared" si="497"/>
        <v>0</v>
      </c>
      <c r="DG1071">
        <f t="shared" si="494"/>
        <v>0</v>
      </c>
      <c r="DH1071">
        <f t="shared" si="495"/>
        <v>0</v>
      </c>
      <c r="DI1071">
        <f t="shared" si="467"/>
        <v>0</v>
      </c>
      <c r="DJ1071">
        <f t="shared" si="504"/>
        <v>0</v>
      </c>
      <c r="DK1071">
        <v>0</v>
      </c>
      <c r="DL1071" t="s">
        <v>3</v>
      </c>
      <c r="DM1071">
        <v>0</v>
      </c>
      <c r="DN1071" t="s">
        <v>3</v>
      </c>
      <c r="DO1071">
        <v>0</v>
      </c>
    </row>
    <row r="1072" spans="1:119" x14ac:dyDescent="0.2">
      <c r="A1072">
        <f>ROW(Source!A492)</f>
        <v>492</v>
      </c>
      <c r="B1072">
        <v>59204062</v>
      </c>
      <c r="C1072">
        <v>60527655</v>
      </c>
      <c r="D1072">
        <v>58308746</v>
      </c>
      <c r="E1072">
        <v>1</v>
      </c>
      <c r="F1072">
        <v>1</v>
      </c>
      <c r="G1072">
        <v>1080</v>
      </c>
      <c r="H1072">
        <v>3</v>
      </c>
      <c r="I1072" t="s">
        <v>901</v>
      </c>
      <c r="J1072" t="s">
        <v>902</v>
      </c>
      <c r="K1072" t="s">
        <v>903</v>
      </c>
      <c r="L1072">
        <v>1339</v>
      </c>
      <c r="N1072">
        <v>1007</v>
      </c>
      <c r="O1072" t="s">
        <v>893</v>
      </c>
      <c r="P1072" t="s">
        <v>893</v>
      </c>
      <c r="Q1072">
        <v>1</v>
      </c>
      <c r="W1072">
        <v>0</v>
      </c>
      <c r="X1072">
        <v>1565098517</v>
      </c>
      <c r="Y1072">
        <f t="shared" si="498"/>
        <v>0.19</v>
      </c>
      <c r="AA1072">
        <v>53.42</v>
      </c>
      <c r="AB1072">
        <v>0</v>
      </c>
      <c r="AC1072">
        <v>0</v>
      </c>
      <c r="AD1072">
        <v>0</v>
      </c>
      <c r="AE1072">
        <v>53.42</v>
      </c>
      <c r="AF1072">
        <v>0</v>
      </c>
      <c r="AG1072">
        <v>0</v>
      </c>
      <c r="AH1072">
        <v>0</v>
      </c>
      <c r="AI1072">
        <v>1</v>
      </c>
      <c r="AJ1072">
        <v>1</v>
      </c>
      <c r="AK1072">
        <v>1</v>
      </c>
      <c r="AL1072">
        <v>1</v>
      </c>
      <c r="AM1072">
        <v>-2</v>
      </c>
      <c r="AN1072">
        <v>0</v>
      </c>
      <c r="AO1072">
        <v>1</v>
      </c>
      <c r="AP1072">
        <v>1</v>
      </c>
      <c r="AQ1072">
        <v>0</v>
      </c>
      <c r="AR1072">
        <v>0</v>
      </c>
      <c r="AS1072" t="s">
        <v>3</v>
      </c>
      <c r="AT1072">
        <v>0.19</v>
      </c>
      <c r="AU1072" t="s">
        <v>3</v>
      </c>
      <c r="AV1072">
        <v>0</v>
      </c>
      <c r="AW1072">
        <v>2</v>
      </c>
      <c r="AX1072">
        <v>60527679</v>
      </c>
      <c r="AY1072">
        <v>1</v>
      </c>
      <c r="AZ1072">
        <v>0</v>
      </c>
      <c r="BA1072">
        <v>1084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CV1072">
        <v>0</v>
      </c>
      <c r="CW1072">
        <v>0</v>
      </c>
      <c r="CX1072">
        <f>ROUND(Y1072*Source!I492,9)</f>
        <v>0</v>
      </c>
      <c r="CY1072">
        <f t="shared" si="499"/>
        <v>53.42</v>
      </c>
      <c r="CZ1072">
        <f t="shared" si="500"/>
        <v>53.42</v>
      </c>
      <c r="DA1072">
        <f t="shared" si="501"/>
        <v>1</v>
      </c>
      <c r="DB1072">
        <f t="shared" si="502"/>
        <v>10.15</v>
      </c>
      <c r="DC1072">
        <f t="shared" si="503"/>
        <v>0</v>
      </c>
      <c r="DD1072" t="s">
        <v>3</v>
      </c>
      <c r="DE1072" t="s">
        <v>3</v>
      </c>
      <c r="DF1072">
        <f t="shared" si="497"/>
        <v>0</v>
      </c>
      <c r="DG1072">
        <f t="shared" si="494"/>
        <v>0</v>
      </c>
      <c r="DH1072">
        <f t="shared" si="495"/>
        <v>0</v>
      </c>
      <c r="DI1072">
        <f t="shared" si="467"/>
        <v>0</v>
      </c>
      <c r="DJ1072">
        <f t="shared" si="504"/>
        <v>0</v>
      </c>
      <c r="DK1072">
        <v>0</v>
      </c>
      <c r="DL1072" t="s">
        <v>3</v>
      </c>
      <c r="DM1072">
        <v>0</v>
      </c>
      <c r="DN1072" t="s">
        <v>3</v>
      </c>
      <c r="DO1072">
        <v>0</v>
      </c>
    </row>
    <row r="1073" spans="1:119" x14ac:dyDescent="0.2">
      <c r="A1073">
        <f>ROW(Source!A492)</f>
        <v>492</v>
      </c>
      <c r="B1073">
        <v>59204062</v>
      </c>
      <c r="C1073">
        <v>60527655</v>
      </c>
      <c r="D1073">
        <v>58309012</v>
      </c>
      <c r="E1073">
        <v>1</v>
      </c>
      <c r="F1073">
        <v>1</v>
      </c>
      <c r="G1073">
        <v>1080</v>
      </c>
      <c r="H1073">
        <v>3</v>
      </c>
      <c r="I1073" t="s">
        <v>904</v>
      </c>
      <c r="J1073" t="s">
        <v>905</v>
      </c>
      <c r="K1073" t="s">
        <v>906</v>
      </c>
      <c r="L1073">
        <v>1339</v>
      </c>
      <c r="N1073">
        <v>1007</v>
      </c>
      <c r="O1073" t="s">
        <v>893</v>
      </c>
      <c r="P1073" t="s">
        <v>893</v>
      </c>
      <c r="Q1073">
        <v>1</v>
      </c>
      <c r="W1073">
        <v>0</v>
      </c>
      <c r="X1073">
        <v>-388798825</v>
      </c>
      <c r="Y1073">
        <f t="shared" si="498"/>
        <v>0.34200000000000003</v>
      </c>
      <c r="AA1073">
        <v>5.82</v>
      </c>
      <c r="AB1073">
        <v>0</v>
      </c>
      <c r="AC1073">
        <v>0</v>
      </c>
      <c r="AD1073">
        <v>0</v>
      </c>
      <c r="AE1073">
        <v>5.82</v>
      </c>
      <c r="AF1073">
        <v>0</v>
      </c>
      <c r="AG1073">
        <v>0</v>
      </c>
      <c r="AH1073">
        <v>0</v>
      </c>
      <c r="AI1073">
        <v>1</v>
      </c>
      <c r="AJ1073">
        <v>1</v>
      </c>
      <c r="AK1073">
        <v>1</v>
      </c>
      <c r="AL1073">
        <v>1</v>
      </c>
      <c r="AM1073">
        <v>-2</v>
      </c>
      <c r="AN1073">
        <v>0</v>
      </c>
      <c r="AO1073">
        <v>1</v>
      </c>
      <c r="AP1073">
        <v>1</v>
      </c>
      <c r="AQ1073">
        <v>0</v>
      </c>
      <c r="AR1073">
        <v>0</v>
      </c>
      <c r="AS1073" t="s">
        <v>3</v>
      </c>
      <c r="AT1073">
        <v>0.34200000000000003</v>
      </c>
      <c r="AU1073" t="s">
        <v>3</v>
      </c>
      <c r="AV1073">
        <v>0</v>
      </c>
      <c r="AW1073">
        <v>2</v>
      </c>
      <c r="AX1073">
        <v>60527680</v>
      </c>
      <c r="AY1073">
        <v>1</v>
      </c>
      <c r="AZ1073">
        <v>0</v>
      </c>
      <c r="BA1073">
        <v>1085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CV1073">
        <v>0</v>
      </c>
      <c r="CW1073">
        <v>0</v>
      </c>
      <c r="CX1073">
        <f>ROUND(Y1073*Source!I492,9)</f>
        <v>0</v>
      </c>
      <c r="CY1073">
        <f t="shared" si="499"/>
        <v>5.82</v>
      </c>
      <c r="CZ1073">
        <f t="shared" si="500"/>
        <v>5.82</v>
      </c>
      <c r="DA1073">
        <f t="shared" si="501"/>
        <v>1</v>
      </c>
      <c r="DB1073">
        <f t="shared" si="502"/>
        <v>1.99</v>
      </c>
      <c r="DC1073">
        <f t="shared" si="503"/>
        <v>0</v>
      </c>
      <c r="DD1073" t="s">
        <v>3</v>
      </c>
      <c r="DE1073" t="s">
        <v>3</v>
      </c>
      <c r="DF1073">
        <f t="shared" si="497"/>
        <v>0</v>
      </c>
      <c r="DG1073">
        <f t="shared" si="494"/>
        <v>0</v>
      </c>
      <c r="DH1073">
        <f t="shared" si="495"/>
        <v>0</v>
      </c>
      <c r="DI1073">
        <f t="shared" si="467"/>
        <v>0</v>
      </c>
      <c r="DJ1073">
        <f t="shared" si="504"/>
        <v>0</v>
      </c>
      <c r="DK1073">
        <v>0</v>
      </c>
      <c r="DL1073" t="s">
        <v>3</v>
      </c>
      <c r="DM1073">
        <v>0</v>
      </c>
      <c r="DN1073" t="s">
        <v>3</v>
      </c>
      <c r="DO1073">
        <v>0</v>
      </c>
    </row>
    <row r="1074" spans="1:119" x14ac:dyDescent="0.2">
      <c r="A1074">
        <f>ROW(Source!A492)</f>
        <v>492</v>
      </c>
      <c r="B1074">
        <v>59204062</v>
      </c>
      <c r="C1074">
        <v>60527655</v>
      </c>
      <c r="D1074">
        <v>58309084</v>
      </c>
      <c r="E1074">
        <v>1</v>
      </c>
      <c r="F1074">
        <v>1</v>
      </c>
      <c r="G1074">
        <v>1080</v>
      </c>
      <c r="H1074">
        <v>3</v>
      </c>
      <c r="I1074" t="s">
        <v>907</v>
      </c>
      <c r="J1074" t="s">
        <v>908</v>
      </c>
      <c r="K1074" t="s">
        <v>909</v>
      </c>
      <c r="L1074">
        <v>1348</v>
      </c>
      <c r="N1074">
        <v>1009</v>
      </c>
      <c r="O1074" t="s">
        <v>900</v>
      </c>
      <c r="P1074" t="s">
        <v>900</v>
      </c>
      <c r="Q1074">
        <v>1000</v>
      </c>
      <c r="W1074">
        <v>0</v>
      </c>
      <c r="X1074">
        <v>356473523</v>
      </c>
      <c r="Y1074">
        <f t="shared" si="498"/>
        <v>8.7000000000000001E-4</v>
      </c>
      <c r="AA1074">
        <v>16214.84</v>
      </c>
      <c r="AB1074">
        <v>0</v>
      </c>
      <c r="AC1074">
        <v>0</v>
      </c>
      <c r="AD1074">
        <v>0</v>
      </c>
      <c r="AE1074">
        <v>16214.84</v>
      </c>
      <c r="AF1074">
        <v>0</v>
      </c>
      <c r="AG1074">
        <v>0</v>
      </c>
      <c r="AH1074">
        <v>0</v>
      </c>
      <c r="AI1074">
        <v>1</v>
      </c>
      <c r="AJ1074">
        <v>1</v>
      </c>
      <c r="AK1074">
        <v>1</v>
      </c>
      <c r="AL1074">
        <v>1</v>
      </c>
      <c r="AM1074">
        <v>-2</v>
      </c>
      <c r="AN1074">
        <v>0</v>
      </c>
      <c r="AO1074">
        <v>1</v>
      </c>
      <c r="AP1074">
        <v>1</v>
      </c>
      <c r="AQ1074">
        <v>0</v>
      </c>
      <c r="AR1074">
        <v>0</v>
      </c>
      <c r="AS1074" t="s">
        <v>3</v>
      </c>
      <c r="AT1074">
        <v>8.7000000000000001E-4</v>
      </c>
      <c r="AU1074" t="s">
        <v>3</v>
      </c>
      <c r="AV1074">
        <v>0</v>
      </c>
      <c r="AW1074">
        <v>2</v>
      </c>
      <c r="AX1074">
        <v>60527681</v>
      </c>
      <c r="AY1074">
        <v>1</v>
      </c>
      <c r="AZ1074">
        <v>0</v>
      </c>
      <c r="BA1074">
        <v>1086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CV1074">
        <v>0</v>
      </c>
      <c r="CW1074">
        <v>0</v>
      </c>
      <c r="CX1074">
        <f>ROUND(Y1074*Source!I492,9)</f>
        <v>0</v>
      </c>
      <c r="CY1074">
        <f t="shared" si="499"/>
        <v>16214.84</v>
      </c>
      <c r="CZ1074">
        <f t="shared" si="500"/>
        <v>16214.84</v>
      </c>
      <c r="DA1074">
        <f t="shared" si="501"/>
        <v>1</v>
      </c>
      <c r="DB1074">
        <f t="shared" si="502"/>
        <v>14.11</v>
      </c>
      <c r="DC1074">
        <f t="shared" si="503"/>
        <v>0</v>
      </c>
      <c r="DD1074" t="s">
        <v>3</v>
      </c>
      <c r="DE1074" t="s">
        <v>3</v>
      </c>
      <c r="DF1074">
        <f t="shared" si="497"/>
        <v>0</v>
      </c>
      <c r="DG1074">
        <f t="shared" si="494"/>
        <v>0</v>
      </c>
      <c r="DH1074">
        <f t="shared" si="495"/>
        <v>0</v>
      </c>
      <c r="DI1074">
        <f t="shared" si="467"/>
        <v>0</v>
      </c>
      <c r="DJ1074">
        <f t="shared" si="504"/>
        <v>0</v>
      </c>
      <c r="DK1074">
        <v>0</v>
      </c>
      <c r="DL1074" t="s">
        <v>3</v>
      </c>
      <c r="DM1074">
        <v>0</v>
      </c>
      <c r="DN1074" t="s">
        <v>3</v>
      </c>
      <c r="DO1074">
        <v>0</v>
      </c>
    </row>
    <row r="1075" spans="1:119" x14ac:dyDescent="0.2">
      <c r="A1075">
        <f>ROW(Source!A492)</f>
        <v>492</v>
      </c>
      <c r="B1075">
        <v>59204062</v>
      </c>
      <c r="C1075">
        <v>60527655</v>
      </c>
      <c r="D1075">
        <v>58309253</v>
      </c>
      <c r="E1075">
        <v>1</v>
      </c>
      <c r="F1075">
        <v>1</v>
      </c>
      <c r="G1075">
        <v>1080</v>
      </c>
      <c r="H1075">
        <v>3</v>
      </c>
      <c r="I1075" t="s">
        <v>910</v>
      </c>
      <c r="J1075" t="s">
        <v>911</v>
      </c>
      <c r="K1075" t="s">
        <v>912</v>
      </c>
      <c r="L1075">
        <v>1346</v>
      </c>
      <c r="N1075">
        <v>1009</v>
      </c>
      <c r="O1075" t="s">
        <v>880</v>
      </c>
      <c r="P1075" t="s">
        <v>880</v>
      </c>
      <c r="Q1075">
        <v>1</v>
      </c>
      <c r="W1075">
        <v>0</v>
      </c>
      <c r="X1075">
        <v>1135396300</v>
      </c>
      <c r="Y1075">
        <f t="shared" si="498"/>
        <v>0.1</v>
      </c>
      <c r="AA1075">
        <v>20.190000000000001</v>
      </c>
      <c r="AB1075">
        <v>0</v>
      </c>
      <c r="AC1075">
        <v>0</v>
      </c>
      <c r="AD1075">
        <v>0</v>
      </c>
      <c r="AE1075">
        <v>20.190000000000001</v>
      </c>
      <c r="AF1075">
        <v>0</v>
      </c>
      <c r="AG1075">
        <v>0</v>
      </c>
      <c r="AH1075">
        <v>0</v>
      </c>
      <c r="AI1075">
        <v>1</v>
      </c>
      <c r="AJ1075">
        <v>1</v>
      </c>
      <c r="AK1075">
        <v>1</v>
      </c>
      <c r="AL1075">
        <v>1</v>
      </c>
      <c r="AM1075">
        <v>-2</v>
      </c>
      <c r="AN1075">
        <v>0</v>
      </c>
      <c r="AO1075">
        <v>1</v>
      </c>
      <c r="AP1075">
        <v>1</v>
      </c>
      <c r="AQ1075">
        <v>0</v>
      </c>
      <c r="AR1075">
        <v>0</v>
      </c>
      <c r="AS1075" t="s">
        <v>3</v>
      </c>
      <c r="AT1075">
        <v>0.1</v>
      </c>
      <c r="AU1075" t="s">
        <v>3</v>
      </c>
      <c r="AV1075">
        <v>0</v>
      </c>
      <c r="AW1075">
        <v>2</v>
      </c>
      <c r="AX1075">
        <v>60527682</v>
      </c>
      <c r="AY1075">
        <v>1</v>
      </c>
      <c r="AZ1075">
        <v>0</v>
      </c>
      <c r="BA1075">
        <v>1087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CV1075">
        <v>0</v>
      </c>
      <c r="CW1075">
        <v>0</v>
      </c>
      <c r="CX1075">
        <f>ROUND(Y1075*Source!I492,9)</f>
        <v>0</v>
      </c>
      <c r="CY1075">
        <f t="shared" si="499"/>
        <v>20.190000000000001</v>
      </c>
      <c r="CZ1075">
        <f t="shared" si="500"/>
        <v>20.190000000000001</v>
      </c>
      <c r="DA1075">
        <f t="shared" si="501"/>
        <v>1</v>
      </c>
      <c r="DB1075">
        <f t="shared" si="502"/>
        <v>2.02</v>
      </c>
      <c r="DC1075">
        <f t="shared" si="503"/>
        <v>0</v>
      </c>
      <c r="DD1075" t="s">
        <v>3</v>
      </c>
      <c r="DE1075" t="s">
        <v>3</v>
      </c>
      <c r="DF1075">
        <f t="shared" si="497"/>
        <v>0</v>
      </c>
      <c r="DG1075">
        <f t="shared" si="494"/>
        <v>0</v>
      </c>
      <c r="DH1075">
        <f t="shared" si="495"/>
        <v>0</v>
      </c>
      <c r="DI1075">
        <f t="shared" si="467"/>
        <v>0</v>
      </c>
      <c r="DJ1075">
        <f t="shared" si="504"/>
        <v>0</v>
      </c>
      <c r="DK1075">
        <v>0</v>
      </c>
      <c r="DL1075" t="s">
        <v>3</v>
      </c>
      <c r="DM1075">
        <v>0</v>
      </c>
      <c r="DN1075" t="s">
        <v>3</v>
      </c>
      <c r="DO1075">
        <v>0</v>
      </c>
    </row>
    <row r="1076" spans="1:119" x14ac:dyDescent="0.2">
      <c r="A1076">
        <f>ROW(Source!A492)</f>
        <v>492</v>
      </c>
      <c r="B1076">
        <v>59204062</v>
      </c>
      <c r="C1076">
        <v>60527655</v>
      </c>
      <c r="D1076">
        <v>58309395</v>
      </c>
      <c r="E1076">
        <v>1</v>
      </c>
      <c r="F1076">
        <v>1</v>
      </c>
      <c r="G1076">
        <v>1080</v>
      </c>
      <c r="H1076">
        <v>3</v>
      </c>
      <c r="I1076" t="s">
        <v>913</v>
      </c>
      <c r="J1076" t="s">
        <v>914</v>
      </c>
      <c r="K1076" t="s">
        <v>915</v>
      </c>
      <c r="L1076">
        <v>1348</v>
      </c>
      <c r="N1076">
        <v>1009</v>
      </c>
      <c r="O1076" t="s">
        <v>900</v>
      </c>
      <c r="P1076" t="s">
        <v>900</v>
      </c>
      <c r="Q1076">
        <v>1000</v>
      </c>
      <c r="W1076">
        <v>0</v>
      </c>
      <c r="X1076">
        <v>1017087992</v>
      </c>
      <c r="Y1076">
        <f t="shared" si="498"/>
        <v>4.0000000000000002E-4</v>
      </c>
      <c r="AA1076">
        <v>35445.93</v>
      </c>
      <c r="AB1076">
        <v>0</v>
      </c>
      <c r="AC1076">
        <v>0</v>
      </c>
      <c r="AD1076">
        <v>0</v>
      </c>
      <c r="AE1076">
        <v>35445.93</v>
      </c>
      <c r="AF1076">
        <v>0</v>
      </c>
      <c r="AG1076">
        <v>0</v>
      </c>
      <c r="AH1076">
        <v>0</v>
      </c>
      <c r="AI1076">
        <v>1</v>
      </c>
      <c r="AJ1076">
        <v>1</v>
      </c>
      <c r="AK1076">
        <v>1</v>
      </c>
      <c r="AL1076">
        <v>1</v>
      </c>
      <c r="AM1076">
        <v>-2</v>
      </c>
      <c r="AN1076">
        <v>0</v>
      </c>
      <c r="AO1076">
        <v>1</v>
      </c>
      <c r="AP1076">
        <v>1</v>
      </c>
      <c r="AQ1076">
        <v>0</v>
      </c>
      <c r="AR1076">
        <v>0</v>
      </c>
      <c r="AS1076" t="s">
        <v>3</v>
      </c>
      <c r="AT1076">
        <v>4.0000000000000002E-4</v>
      </c>
      <c r="AU1076" t="s">
        <v>3</v>
      </c>
      <c r="AV1076">
        <v>0</v>
      </c>
      <c r="AW1076">
        <v>2</v>
      </c>
      <c r="AX1076">
        <v>60527683</v>
      </c>
      <c r="AY1076">
        <v>1</v>
      </c>
      <c r="AZ1076">
        <v>0</v>
      </c>
      <c r="BA1076">
        <v>1088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CV1076">
        <v>0</v>
      </c>
      <c r="CW1076">
        <v>0</v>
      </c>
      <c r="CX1076">
        <f>ROUND(Y1076*Source!I492,9)</f>
        <v>0</v>
      </c>
      <c r="CY1076">
        <f t="shared" si="499"/>
        <v>35445.93</v>
      </c>
      <c r="CZ1076">
        <f t="shared" si="500"/>
        <v>35445.93</v>
      </c>
      <c r="DA1076">
        <f t="shared" si="501"/>
        <v>1</v>
      </c>
      <c r="DB1076">
        <f t="shared" si="502"/>
        <v>14.18</v>
      </c>
      <c r="DC1076">
        <f t="shared" si="503"/>
        <v>0</v>
      </c>
      <c r="DD1076" t="s">
        <v>3</v>
      </c>
      <c r="DE1076" t="s">
        <v>3</v>
      </c>
      <c r="DF1076">
        <f t="shared" si="497"/>
        <v>0</v>
      </c>
      <c r="DG1076">
        <f t="shared" si="494"/>
        <v>0</v>
      </c>
      <c r="DH1076">
        <f t="shared" si="495"/>
        <v>0</v>
      </c>
      <c r="DI1076">
        <f t="shared" si="467"/>
        <v>0</v>
      </c>
      <c r="DJ1076">
        <f t="shared" si="504"/>
        <v>0</v>
      </c>
      <c r="DK1076">
        <v>0</v>
      </c>
      <c r="DL1076" t="s">
        <v>3</v>
      </c>
      <c r="DM1076">
        <v>0</v>
      </c>
      <c r="DN1076" t="s">
        <v>3</v>
      </c>
      <c r="DO1076">
        <v>0</v>
      </c>
    </row>
    <row r="1077" spans="1:119" x14ac:dyDescent="0.2">
      <c r="A1077">
        <f>ROW(Source!A492)</f>
        <v>492</v>
      </c>
      <c r="B1077">
        <v>59204062</v>
      </c>
      <c r="C1077">
        <v>60527655</v>
      </c>
      <c r="D1077">
        <v>58326216</v>
      </c>
      <c r="E1077">
        <v>1</v>
      </c>
      <c r="F1077">
        <v>1</v>
      </c>
      <c r="G1077">
        <v>1080</v>
      </c>
      <c r="H1077">
        <v>3</v>
      </c>
      <c r="I1077" t="s">
        <v>46</v>
      </c>
      <c r="J1077" t="s">
        <v>49</v>
      </c>
      <c r="K1077" t="s">
        <v>47</v>
      </c>
      <c r="L1077">
        <v>1355</v>
      </c>
      <c r="N1077">
        <v>1010</v>
      </c>
      <c r="O1077" t="s">
        <v>48</v>
      </c>
      <c r="P1077" t="s">
        <v>48</v>
      </c>
      <c r="Q1077">
        <v>100</v>
      </c>
      <c r="W1077">
        <v>0</v>
      </c>
      <c r="X1077">
        <v>1873919888</v>
      </c>
      <c r="Y1077">
        <f t="shared" si="498"/>
        <v>0.66666700000000001</v>
      </c>
      <c r="AA1077">
        <v>526.22</v>
      </c>
      <c r="AB1077">
        <v>0</v>
      </c>
      <c r="AC1077">
        <v>0</v>
      </c>
      <c r="AD1077">
        <v>0</v>
      </c>
      <c r="AE1077">
        <v>526.22</v>
      </c>
      <c r="AF1077">
        <v>0</v>
      </c>
      <c r="AG1077">
        <v>0</v>
      </c>
      <c r="AH1077">
        <v>0</v>
      </c>
      <c r="AI1077">
        <v>1</v>
      </c>
      <c r="AJ1077">
        <v>1</v>
      </c>
      <c r="AK1077">
        <v>1</v>
      </c>
      <c r="AL1077">
        <v>1</v>
      </c>
      <c r="AM1077">
        <v>0</v>
      </c>
      <c r="AN1077">
        <v>0</v>
      </c>
      <c r="AO1077">
        <v>0</v>
      </c>
      <c r="AP1077">
        <v>1</v>
      </c>
      <c r="AQ1077">
        <v>0</v>
      </c>
      <c r="AR1077">
        <v>0</v>
      </c>
      <c r="AS1077" t="s">
        <v>3</v>
      </c>
      <c r="AT1077">
        <v>0.66666700000000001</v>
      </c>
      <c r="AU1077" t="s">
        <v>3</v>
      </c>
      <c r="AV1077">
        <v>0</v>
      </c>
      <c r="AW1077">
        <v>1</v>
      </c>
      <c r="AX1077">
        <v>-1</v>
      </c>
      <c r="AY1077">
        <v>0</v>
      </c>
      <c r="AZ1077">
        <v>0</v>
      </c>
      <c r="BA1077" t="s">
        <v>3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CV1077">
        <v>0</v>
      </c>
      <c r="CW1077">
        <v>0</v>
      </c>
      <c r="CX1077">
        <f>ROUND(Y1077*Source!I492,9)</f>
        <v>0</v>
      </c>
      <c r="CY1077">
        <f t="shared" si="499"/>
        <v>526.22</v>
      </c>
      <c r="CZ1077">
        <f t="shared" si="500"/>
        <v>526.22</v>
      </c>
      <c r="DA1077">
        <f t="shared" si="501"/>
        <v>1</v>
      </c>
      <c r="DB1077">
        <f t="shared" si="502"/>
        <v>350.81</v>
      </c>
      <c r="DC1077">
        <f t="shared" si="503"/>
        <v>0</v>
      </c>
      <c r="DD1077" t="s">
        <v>3</v>
      </c>
      <c r="DE1077" t="s">
        <v>3</v>
      </c>
      <c r="DF1077">
        <f t="shared" si="497"/>
        <v>0</v>
      </c>
      <c r="DG1077">
        <f t="shared" si="494"/>
        <v>0</v>
      </c>
      <c r="DH1077">
        <f t="shared" si="495"/>
        <v>0</v>
      </c>
      <c r="DI1077">
        <f t="shared" si="467"/>
        <v>0</v>
      </c>
      <c r="DJ1077">
        <f t="shared" si="504"/>
        <v>0</v>
      </c>
      <c r="DK1077">
        <v>0</v>
      </c>
      <c r="DL1077" t="s">
        <v>3</v>
      </c>
      <c r="DM1077">
        <v>0</v>
      </c>
      <c r="DN1077" t="s">
        <v>3</v>
      </c>
      <c r="DO1077">
        <v>0</v>
      </c>
    </row>
    <row r="1078" spans="1:119" x14ac:dyDescent="0.2">
      <c r="A1078">
        <f>ROW(Source!A492)</f>
        <v>492</v>
      </c>
      <c r="B1078">
        <v>59204062</v>
      </c>
      <c r="C1078">
        <v>60527655</v>
      </c>
      <c r="D1078">
        <v>58321777</v>
      </c>
      <c r="E1078">
        <v>1</v>
      </c>
      <c r="F1078">
        <v>1</v>
      </c>
      <c r="G1078">
        <v>1080</v>
      </c>
      <c r="H1078">
        <v>3</v>
      </c>
      <c r="I1078" t="s">
        <v>32</v>
      </c>
      <c r="J1078" t="s">
        <v>35</v>
      </c>
      <c r="K1078" t="s">
        <v>33</v>
      </c>
      <c r="L1078">
        <v>1301</v>
      </c>
      <c r="N1078">
        <v>1003</v>
      </c>
      <c r="O1078" t="s">
        <v>34</v>
      </c>
      <c r="P1078" t="s">
        <v>34</v>
      </c>
      <c r="Q1078">
        <v>1</v>
      </c>
      <c r="W1078">
        <v>0</v>
      </c>
      <c r="X1078">
        <v>949658601</v>
      </c>
      <c r="Y1078">
        <f t="shared" si="498"/>
        <v>100</v>
      </c>
      <c r="AA1078">
        <v>28.1</v>
      </c>
      <c r="AB1078">
        <v>0</v>
      </c>
      <c r="AC1078">
        <v>0</v>
      </c>
      <c r="AD1078">
        <v>0</v>
      </c>
      <c r="AE1078">
        <v>28.1</v>
      </c>
      <c r="AF1078">
        <v>0</v>
      </c>
      <c r="AG1078">
        <v>0</v>
      </c>
      <c r="AH1078">
        <v>0</v>
      </c>
      <c r="AI1078">
        <v>1</v>
      </c>
      <c r="AJ1078">
        <v>1</v>
      </c>
      <c r="AK1078">
        <v>1</v>
      </c>
      <c r="AL1078">
        <v>1</v>
      </c>
      <c r="AM1078">
        <v>0</v>
      </c>
      <c r="AN1078">
        <v>0</v>
      </c>
      <c r="AO1078">
        <v>0</v>
      </c>
      <c r="AP1078">
        <v>1</v>
      </c>
      <c r="AQ1078">
        <v>0</v>
      </c>
      <c r="AR1078">
        <v>0</v>
      </c>
      <c r="AS1078" t="s">
        <v>3</v>
      </c>
      <c r="AT1078">
        <v>100</v>
      </c>
      <c r="AU1078" t="s">
        <v>3</v>
      </c>
      <c r="AV1078">
        <v>0</v>
      </c>
      <c r="AW1078">
        <v>1</v>
      </c>
      <c r="AX1078">
        <v>-1</v>
      </c>
      <c r="AY1078">
        <v>0</v>
      </c>
      <c r="AZ1078">
        <v>0</v>
      </c>
      <c r="BA1078" t="s">
        <v>3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CV1078">
        <v>0</v>
      </c>
      <c r="CW1078">
        <v>0</v>
      </c>
      <c r="CX1078">
        <f>ROUND(Y1078*Source!I492,9)</f>
        <v>0</v>
      </c>
      <c r="CY1078">
        <f t="shared" si="499"/>
        <v>28.1</v>
      </c>
      <c r="CZ1078">
        <f t="shared" si="500"/>
        <v>28.1</v>
      </c>
      <c r="DA1078">
        <f t="shared" si="501"/>
        <v>1</v>
      </c>
      <c r="DB1078">
        <f t="shared" si="502"/>
        <v>2810</v>
      </c>
      <c r="DC1078">
        <f t="shared" si="503"/>
        <v>0</v>
      </c>
      <c r="DD1078" t="s">
        <v>3</v>
      </c>
      <c r="DE1078" t="s">
        <v>3</v>
      </c>
      <c r="DF1078">
        <f t="shared" si="497"/>
        <v>0</v>
      </c>
      <c r="DG1078">
        <f t="shared" si="494"/>
        <v>0</v>
      </c>
      <c r="DH1078">
        <f t="shared" si="495"/>
        <v>0</v>
      </c>
      <c r="DI1078">
        <f t="shared" si="467"/>
        <v>0</v>
      </c>
      <c r="DJ1078">
        <f t="shared" si="504"/>
        <v>0</v>
      </c>
      <c r="DK1078">
        <v>0</v>
      </c>
      <c r="DL1078" t="s">
        <v>3</v>
      </c>
      <c r="DM1078">
        <v>0</v>
      </c>
      <c r="DN1078" t="s">
        <v>3</v>
      </c>
      <c r="DO1078">
        <v>0</v>
      </c>
    </row>
    <row r="1079" spans="1:119" x14ac:dyDescent="0.2">
      <c r="A1079">
        <f>ROW(Source!A492)</f>
        <v>492</v>
      </c>
      <c r="B1079">
        <v>59204062</v>
      </c>
      <c r="C1079">
        <v>60527655</v>
      </c>
      <c r="D1079">
        <v>58327581</v>
      </c>
      <c r="E1079">
        <v>1</v>
      </c>
      <c r="F1079">
        <v>1</v>
      </c>
      <c r="G1079">
        <v>1080</v>
      </c>
      <c r="H1079">
        <v>3</v>
      </c>
      <c r="I1079" t="s">
        <v>42</v>
      </c>
      <c r="J1079" t="s">
        <v>44</v>
      </c>
      <c r="K1079" t="s">
        <v>43</v>
      </c>
      <c r="L1079">
        <v>1354</v>
      </c>
      <c r="N1079">
        <v>1010</v>
      </c>
      <c r="O1079" t="s">
        <v>39</v>
      </c>
      <c r="P1079" t="s">
        <v>39</v>
      </c>
      <c r="Q1079">
        <v>1</v>
      </c>
      <c r="W1079">
        <v>0</v>
      </c>
      <c r="X1079">
        <v>-877742701</v>
      </c>
      <c r="Y1079">
        <f t="shared" si="498"/>
        <v>122.222222</v>
      </c>
      <c r="AA1079">
        <v>24.61</v>
      </c>
      <c r="AB1079">
        <v>0</v>
      </c>
      <c r="AC1079">
        <v>0</v>
      </c>
      <c r="AD1079">
        <v>0</v>
      </c>
      <c r="AE1079">
        <v>24.61</v>
      </c>
      <c r="AF1079">
        <v>0</v>
      </c>
      <c r="AG1079">
        <v>0</v>
      </c>
      <c r="AH1079">
        <v>0</v>
      </c>
      <c r="AI1079">
        <v>1</v>
      </c>
      <c r="AJ1079">
        <v>1</v>
      </c>
      <c r="AK1079">
        <v>1</v>
      </c>
      <c r="AL1079">
        <v>1</v>
      </c>
      <c r="AM1079">
        <v>0</v>
      </c>
      <c r="AN1079">
        <v>0</v>
      </c>
      <c r="AO1079">
        <v>0</v>
      </c>
      <c r="AP1079">
        <v>1</v>
      </c>
      <c r="AQ1079">
        <v>0</v>
      </c>
      <c r="AR1079">
        <v>0</v>
      </c>
      <c r="AS1079" t="s">
        <v>3</v>
      </c>
      <c r="AT1079">
        <v>122.222222</v>
      </c>
      <c r="AU1079" t="s">
        <v>3</v>
      </c>
      <c r="AV1079">
        <v>0</v>
      </c>
      <c r="AW1079">
        <v>1</v>
      </c>
      <c r="AX1079">
        <v>-1</v>
      </c>
      <c r="AY1079">
        <v>0</v>
      </c>
      <c r="AZ1079">
        <v>0</v>
      </c>
      <c r="BA1079" t="s">
        <v>3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CV1079">
        <v>0</v>
      </c>
      <c r="CW1079">
        <v>0</v>
      </c>
      <c r="CX1079">
        <f>ROUND(Y1079*Source!I492,9)</f>
        <v>0</v>
      </c>
      <c r="CY1079">
        <f t="shared" si="499"/>
        <v>24.61</v>
      </c>
      <c r="CZ1079">
        <f t="shared" si="500"/>
        <v>24.61</v>
      </c>
      <c r="DA1079">
        <f t="shared" si="501"/>
        <v>1</v>
      </c>
      <c r="DB1079">
        <f t="shared" si="502"/>
        <v>3007.89</v>
      </c>
      <c r="DC1079">
        <f t="shared" si="503"/>
        <v>0</v>
      </c>
      <c r="DD1079" t="s">
        <v>3</v>
      </c>
      <c r="DE1079" t="s">
        <v>3</v>
      </c>
      <c r="DF1079">
        <f t="shared" si="497"/>
        <v>0</v>
      </c>
      <c r="DG1079">
        <f t="shared" si="494"/>
        <v>0</v>
      </c>
      <c r="DH1079">
        <f t="shared" si="495"/>
        <v>0</v>
      </c>
      <c r="DI1079">
        <f t="shared" si="467"/>
        <v>0</v>
      </c>
      <c r="DJ1079">
        <f t="shared" si="504"/>
        <v>0</v>
      </c>
      <c r="DK1079">
        <v>0</v>
      </c>
      <c r="DL1079" t="s">
        <v>3</v>
      </c>
      <c r="DM1079">
        <v>0</v>
      </c>
      <c r="DN1079" t="s">
        <v>3</v>
      </c>
      <c r="DO1079">
        <v>0</v>
      </c>
    </row>
    <row r="1080" spans="1:119" x14ac:dyDescent="0.2">
      <c r="A1080">
        <f>ROW(Source!A492)</f>
        <v>492</v>
      </c>
      <c r="B1080">
        <v>59204062</v>
      </c>
      <c r="C1080">
        <v>60527655</v>
      </c>
      <c r="D1080">
        <v>58327516</v>
      </c>
      <c r="E1080">
        <v>1</v>
      </c>
      <c r="F1080">
        <v>1</v>
      </c>
      <c r="G1080">
        <v>1080</v>
      </c>
      <c r="H1080">
        <v>3</v>
      </c>
      <c r="I1080" t="s">
        <v>37</v>
      </c>
      <c r="J1080" t="s">
        <v>40</v>
      </c>
      <c r="K1080" t="s">
        <v>38</v>
      </c>
      <c r="L1080">
        <v>1354</v>
      </c>
      <c r="N1080">
        <v>1010</v>
      </c>
      <c r="O1080" t="s">
        <v>39</v>
      </c>
      <c r="P1080" t="s">
        <v>39</v>
      </c>
      <c r="Q1080">
        <v>1</v>
      </c>
      <c r="W1080">
        <v>0</v>
      </c>
      <c r="X1080">
        <v>-1914030801</v>
      </c>
      <c r="Y1080">
        <f t="shared" si="498"/>
        <v>26.666667</v>
      </c>
      <c r="AA1080">
        <v>34.97</v>
      </c>
      <c r="AB1080">
        <v>0</v>
      </c>
      <c r="AC1080">
        <v>0</v>
      </c>
      <c r="AD1080">
        <v>0</v>
      </c>
      <c r="AE1080">
        <v>34.97</v>
      </c>
      <c r="AF1080">
        <v>0</v>
      </c>
      <c r="AG1080">
        <v>0</v>
      </c>
      <c r="AH1080">
        <v>0</v>
      </c>
      <c r="AI1080">
        <v>1</v>
      </c>
      <c r="AJ1080">
        <v>1</v>
      </c>
      <c r="AK1080">
        <v>1</v>
      </c>
      <c r="AL1080">
        <v>1</v>
      </c>
      <c r="AM1080">
        <v>0</v>
      </c>
      <c r="AN1080">
        <v>0</v>
      </c>
      <c r="AO1080">
        <v>0</v>
      </c>
      <c r="AP1080">
        <v>1</v>
      </c>
      <c r="AQ1080">
        <v>0</v>
      </c>
      <c r="AR1080">
        <v>0</v>
      </c>
      <c r="AS1080" t="s">
        <v>3</v>
      </c>
      <c r="AT1080">
        <v>26.666667</v>
      </c>
      <c r="AU1080" t="s">
        <v>3</v>
      </c>
      <c r="AV1080">
        <v>0</v>
      </c>
      <c r="AW1080">
        <v>1</v>
      </c>
      <c r="AX1080">
        <v>-1</v>
      </c>
      <c r="AY1080">
        <v>0</v>
      </c>
      <c r="AZ1080">
        <v>0</v>
      </c>
      <c r="BA1080" t="s">
        <v>3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CV1080">
        <v>0</v>
      </c>
      <c r="CW1080">
        <v>0</v>
      </c>
      <c r="CX1080">
        <f>ROUND(Y1080*Source!I492,9)</f>
        <v>0</v>
      </c>
      <c r="CY1080">
        <f t="shared" si="499"/>
        <v>34.97</v>
      </c>
      <c r="CZ1080">
        <f t="shared" si="500"/>
        <v>34.97</v>
      </c>
      <c r="DA1080">
        <f t="shared" si="501"/>
        <v>1</v>
      </c>
      <c r="DB1080">
        <f t="shared" si="502"/>
        <v>932.53</v>
      </c>
      <c r="DC1080">
        <f t="shared" si="503"/>
        <v>0</v>
      </c>
      <c r="DD1080" t="s">
        <v>3</v>
      </c>
      <c r="DE1080" t="s">
        <v>3</v>
      </c>
      <c r="DF1080">
        <f t="shared" si="497"/>
        <v>0</v>
      </c>
      <c r="DG1080">
        <f t="shared" si="494"/>
        <v>0</v>
      </c>
      <c r="DH1080">
        <f t="shared" si="495"/>
        <v>0</v>
      </c>
      <c r="DI1080">
        <f t="shared" si="467"/>
        <v>0</v>
      </c>
      <c r="DJ1080">
        <f t="shared" si="504"/>
        <v>0</v>
      </c>
      <c r="DK1080">
        <v>0</v>
      </c>
      <c r="DL1080" t="s">
        <v>3</v>
      </c>
      <c r="DM1080">
        <v>0</v>
      </c>
      <c r="DN1080" t="s">
        <v>3</v>
      </c>
      <c r="DO1080">
        <v>0</v>
      </c>
    </row>
    <row r="1081" spans="1:119" x14ac:dyDescent="0.2">
      <c r="A1081">
        <f>ROW(Source!A493)</f>
        <v>493</v>
      </c>
      <c r="B1081">
        <v>59204059</v>
      </c>
      <c r="C1081">
        <v>60527655</v>
      </c>
      <c r="D1081">
        <v>58266404</v>
      </c>
      <c r="E1081">
        <v>1080</v>
      </c>
      <c r="F1081">
        <v>1</v>
      </c>
      <c r="G1081">
        <v>1080</v>
      </c>
      <c r="H1081">
        <v>1</v>
      </c>
      <c r="I1081" t="s">
        <v>859</v>
      </c>
      <c r="J1081" t="s">
        <v>3</v>
      </c>
      <c r="K1081" t="s">
        <v>860</v>
      </c>
      <c r="L1081">
        <v>1191</v>
      </c>
      <c r="N1081">
        <v>1013</v>
      </c>
      <c r="O1081" t="s">
        <v>861</v>
      </c>
      <c r="P1081" t="s">
        <v>861</v>
      </c>
      <c r="Q1081">
        <v>1</v>
      </c>
      <c r="W1081">
        <v>0</v>
      </c>
      <c r="X1081">
        <v>476480486</v>
      </c>
      <c r="Y1081">
        <f>((AT1081*1.15)*1.1)</f>
        <v>42.630500000000005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1</v>
      </c>
      <c r="AK1081">
        <v>1</v>
      </c>
      <c r="AL1081">
        <v>1</v>
      </c>
      <c r="AM1081">
        <v>5</v>
      </c>
      <c r="AN1081">
        <v>0</v>
      </c>
      <c r="AO1081">
        <v>1</v>
      </c>
      <c r="AP1081">
        <v>1</v>
      </c>
      <c r="AQ1081">
        <v>0</v>
      </c>
      <c r="AR1081">
        <v>0</v>
      </c>
      <c r="AS1081" t="s">
        <v>3</v>
      </c>
      <c r="AT1081">
        <v>33.700000000000003</v>
      </c>
      <c r="AU1081" t="s">
        <v>26</v>
      </c>
      <c r="AV1081">
        <v>1</v>
      </c>
      <c r="AW1081">
        <v>2</v>
      </c>
      <c r="AX1081">
        <v>60527672</v>
      </c>
      <c r="AY1081">
        <v>1</v>
      </c>
      <c r="AZ1081">
        <v>0</v>
      </c>
      <c r="BA1081">
        <v>1092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CU1081">
        <f>ROUND(AT1081*Source!I493*AH1081*AL1081,2)</f>
        <v>0</v>
      </c>
      <c r="CV1081">
        <f>ROUND(Y1081*Source!I493,9)</f>
        <v>0</v>
      </c>
      <c r="CW1081">
        <v>0</v>
      </c>
      <c r="CX1081">
        <f>ROUND(Y1081*Source!I493,9)</f>
        <v>0</v>
      </c>
      <c r="CY1081">
        <f>AD1081</f>
        <v>0</v>
      </c>
      <c r="CZ1081">
        <f>AH1081</f>
        <v>0</v>
      </c>
      <c r="DA1081">
        <f>AL1081</f>
        <v>1</v>
      </c>
      <c r="DB1081">
        <f>ROUND(((ROUND(AT1081*CZ1081,2)*1.15)*1.1),6)</f>
        <v>0</v>
      </c>
      <c r="DC1081">
        <f>ROUND(((ROUND(AT1081*AG1081,2)*1.15)*1.1),6)</f>
        <v>0</v>
      </c>
      <c r="DD1081" t="s">
        <v>3</v>
      </c>
      <c r="DE1081" t="s">
        <v>3</v>
      </c>
      <c r="DF1081">
        <f t="shared" si="497"/>
        <v>0</v>
      </c>
      <c r="DG1081">
        <f t="shared" si="494"/>
        <v>0</v>
      </c>
      <c r="DH1081">
        <f t="shared" si="495"/>
        <v>0</v>
      </c>
      <c r="DI1081">
        <f t="shared" si="467"/>
        <v>0</v>
      </c>
      <c r="DJ1081">
        <f>DI1081</f>
        <v>0</v>
      </c>
      <c r="DK1081">
        <v>0</v>
      </c>
      <c r="DL1081" t="s">
        <v>3</v>
      </c>
      <c r="DM1081">
        <v>0</v>
      </c>
      <c r="DN1081" t="s">
        <v>3</v>
      </c>
      <c r="DO1081">
        <v>0</v>
      </c>
    </row>
    <row r="1082" spans="1:119" x14ac:dyDescent="0.2">
      <c r="A1082">
        <f>ROW(Source!A493)</f>
        <v>493</v>
      </c>
      <c r="B1082">
        <v>59204059</v>
      </c>
      <c r="C1082">
        <v>60527655</v>
      </c>
      <c r="D1082">
        <v>58340276</v>
      </c>
      <c r="E1082">
        <v>1</v>
      </c>
      <c r="F1082">
        <v>1</v>
      </c>
      <c r="G1082">
        <v>1080</v>
      </c>
      <c r="H1082">
        <v>2</v>
      </c>
      <c r="I1082" t="s">
        <v>887</v>
      </c>
      <c r="J1082" t="s">
        <v>888</v>
      </c>
      <c r="K1082" t="s">
        <v>889</v>
      </c>
      <c r="L1082">
        <v>1368</v>
      </c>
      <c r="N1082">
        <v>1011</v>
      </c>
      <c r="O1082" t="s">
        <v>865</v>
      </c>
      <c r="P1082" t="s">
        <v>865</v>
      </c>
      <c r="Q1082">
        <v>1</v>
      </c>
      <c r="W1082">
        <v>0</v>
      </c>
      <c r="X1082">
        <v>-886582249</v>
      </c>
      <c r="Y1082">
        <f>((AT1082*1.25)*1.1)</f>
        <v>1.63625</v>
      </c>
      <c r="AA1082">
        <v>0</v>
      </c>
      <c r="AB1082">
        <v>39.799999999999997</v>
      </c>
      <c r="AC1082">
        <v>0</v>
      </c>
      <c r="AD1082">
        <v>0</v>
      </c>
      <c r="AE1082">
        <v>0</v>
      </c>
      <c r="AF1082">
        <v>3.18</v>
      </c>
      <c r="AG1082">
        <v>0</v>
      </c>
      <c r="AH1082">
        <v>0</v>
      </c>
      <c r="AI1082">
        <v>1</v>
      </c>
      <c r="AJ1082">
        <v>11.73</v>
      </c>
      <c r="AK1082">
        <v>54.99</v>
      </c>
      <c r="AL1082">
        <v>1</v>
      </c>
      <c r="AM1082">
        <v>2</v>
      </c>
      <c r="AN1082">
        <v>0</v>
      </c>
      <c r="AO1082">
        <v>1</v>
      </c>
      <c r="AP1082">
        <v>1</v>
      </c>
      <c r="AQ1082">
        <v>0</v>
      </c>
      <c r="AR1082">
        <v>0</v>
      </c>
      <c r="AS1082" t="s">
        <v>3</v>
      </c>
      <c r="AT1082">
        <v>1.19</v>
      </c>
      <c r="AU1082" t="s">
        <v>866</v>
      </c>
      <c r="AV1082">
        <v>0</v>
      </c>
      <c r="AW1082">
        <v>2</v>
      </c>
      <c r="AX1082">
        <v>60527673</v>
      </c>
      <c r="AY1082">
        <v>1</v>
      </c>
      <c r="AZ1082">
        <v>0</v>
      </c>
      <c r="BA1082">
        <v>1093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CV1082">
        <v>0</v>
      </c>
      <c r="CW1082">
        <f>ROUND(Y1082*Source!I493*DO1082,9)</f>
        <v>0</v>
      </c>
      <c r="CX1082">
        <f>ROUND(Y1082*Source!I493,9)</f>
        <v>0</v>
      </c>
      <c r="CY1082">
        <f>AB1082</f>
        <v>39.799999999999997</v>
      </c>
      <c r="CZ1082">
        <f>AF1082</f>
        <v>3.18</v>
      </c>
      <c r="DA1082">
        <f>AJ1082</f>
        <v>11.73</v>
      </c>
      <c r="DB1082">
        <f>ROUND(((ROUND(AT1082*CZ1082,2)*1.25)*1.1),6)</f>
        <v>5.1974999999999998</v>
      </c>
      <c r="DC1082">
        <f>ROUND(((ROUND(AT1082*AG1082,2)*1.25)*1.1),6)</f>
        <v>0</v>
      </c>
      <c r="DD1082" t="s">
        <v>3</v>
      </c>
      <c r="DE1082" t="s">
        <v>3</v>
      </c>
      <c r="DF1082">
        <f t="shared" si="497"/>
        <v>0</v>
      </c>
      <c r="DG1082">
        <f>ROUND(ROUND(AF1082*AJ1082,2)*CX1082,2)</f>
        <v>0</v>
      </c>
      <c r="DH1082">
        <f>ROUND(ROUND(AG1082*AK1082,2)*CX1082,2)</f>
        <v>0</v>
      </c>
      <c r="DI1082">
        <f t="shared" si="467"/>
        <v>0</v>
      </c>
      <c r="DJ1082">
        <f>DG1082</f>
        <v>0</v>
      </c>
      <c r="DK1082">
        <v>0</v>
      </c>
      <c r="DL1082" t="s">
        <v>3</v>
      </c>
      <c r="DM1082">
        <v>0</v>
      </c>
      <c r="DN1082" t="s">
        <v>3</v>
      </c>
      <c r="DO1082">
        <v>0</v>
      </c>
    </row>
    <row r="1083" spans="1:119" x14ac:dyDescent="0.2">
      <c r="A1083">
        <f>ROW(Source!A493)</f>
        <v>493</v>
      </c>
      <c r="B1083">
        <v>59204059</v>
      </c>
      <c r="C1083">
        <v>60527655</v>
      </c>
      <c r="D1083">
        <v>58340578</v>
      </c>
      <c r="E1083">
        <v>1</v>
      </c>
      <c r="F1083">
        <v>1</v>
      </c>
      <c r="G1083">
        <v>1080</v>
      </c>
      <c r="H1083">
        <v>2</v>
      </c>
      <c r="I1083" t="s">
        <v>862</v>
      </c>
      <c r="J1083" t="s">
        <v>863</v>
      </c>
      <c r="K1083" t="s">
        <v>864</v>
      </c>
      <c r="L1083">
        <v>1368</v>
      </c>
      <c r="N1083">
        <v>1011</v>
      </c>
      <c r="O1083" t="s">
        <v>865</v>
      </c>
      <c r="P1083" t="s">
        <v>865</v>
      </c>
      <c r="Q1083">
        <v>1</v>
      </c>
      <c r="W1083">
        <v>0</v>
      </c>
      <c r="X1083">
        <v>-1985943078</v>
      </c>
      <c r="Y1083">
        <f>((AT1083*1.25)*1.1)</f>
        <v>0.55000000000000004</v>
      </c>
      <c r="AA1083">
        <v>0</v>
      </c>
      <c r="AB1083">
        <v>1445.28</v>
      </c>
      <c r="AC1083">
        <v>740.47</v>
      </c>
      <c r="AD1083">
        <v>0</v>
      </c>
      <c r="AE1083">
        <v>0</v>
      </c>
      <c r="AF1083">
        <v>83.1</v>
      </c>
      <c r="AG1083">
        <v>12.62</v>
      </c>
      <c r="AH1083">
        <v>0</v>
      </c>
      <c r="AI1083">
        <v>1</v>
      </c>
      <c r="AJ1083">
        <v>16.3</v>
      </c>
      <c r="AK1083">
        <v>54.99</v>
      </c>
      <c r="AL1083">
        <v>1</v>
      </c>
      <c r="AM1083">
        <v>2</v>
      </c>
      <c r="AN1083">
        <v>0</v>
      </c>
      <c r="AO1083">
        <v>1</v>
      </c>
      <c r="AP1083">
        <v>1</v>
      </c>
      <c r="AQ1083">
        <v>0</v>
      </c>
      <c r="AR1083">
        <v>0</v>
      </c>
      <c r="AS1083" t="s">
        <v>3</v>
      </c>
      <c r="AT1083">
        <v>0.4</v>
      </c>
      <c r="AU1083" t="s">
        <v>866</v>
      </c>
      <c r="AV1083">
        <v>0</v>
      </c>
      <c r="AW1083">
        <v>2</v>
      </c>
      <c r="AX1083">
        <v>60527674</v>
      </c>
      <c r="AY1083">
        <v>1</v>
      </c>
      <c r="AZ1083">
        <v>0</v>
      </c>
      <c r="BA1083">
        <v>1094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CV1083">
        <v>0</v>
      </c>
      <c r="CW1083">
        <f>ROUND(Y1083*Source!I493*DO1083,9)</f>
        <v>0</v>
      </c>
      <c r="CX1083">
        <f>ROUND(Y1083*Source!I493,9)</f>
        <v>0</v>
      </c>
      <c r="CY1083">
        <f>AB1083</f>
        <v>1445.28</v>
      </c>
      <c r="CZ1083">
        <f>AF1083</f>
        <v>83.1</v>
      </c>
      <c r="DA1083">
        <f>AJ1083</f>
        <v>16.3</v>
      </c>
      <c r="DB1083">
        <f>ROUND(((ROUND(AT1083*CZ1083,2)*1.25)*1.1),6)</f>
        <v>45.704999999999998</v>
      </c>
      <c r="DC1083">
        <f>ROUND(((ROUND(AT1083*AG1083,2)*1.25)*1.1),6)</f>
        <v>6.9437499999999996</v>
      </c>
      <c r="DD1083" t="s">
        <v>3</v>
      </c>
      <c r="DE1083" t="s">
        <v>3</v>
      </c>
      <c r="DF1083">
        <f t="shared" si="497"/>
        <v>0</v>
      </c>
      <c r="DG1083">
        <f>ROUND(ROUND(AF1083*AJ1083,2)*CX1083,2)</f>
        <v>0</v>
      </c>
      <c r="DH1083">
        <f>ROUND(ROUND(AG1083*AK1083,2)*CX1083,2)</f>
        <v>0</v>
      </c>
      <c r="DI1083">
        <f t="shared" si="467"/>
        <v>0</v>
      </c>
      <c r="DJ1083">
        <f>DG1083</f>
        <v>0</v>
      </c>
      <c r="DK1083">
        <v>0</v>
      </c>
      <c r="DL1083" t="s">
        <v>867</v>
      </c>
      <c r="DM1083">
        <v>0</v>
      </c>
      <c r="DN1083" t="s">
        <v>861</v>
      </c>
      <c r="DO1083">
        <v>12.62</v>
      </c>
    </row>
    <row r="1084" spans="1:119" x14ac:dyDescent="0.2">
      <c r="A1084">
        <f>ROW(Source!A493)</f>
        <v>493</v>
      </c>
      <c r="B1084">
        <v>59204059</v>
      </c>
      <c r="C1084">
        <v>60527655</v>
      </c>
      <c r="D1084">
        <v>58339814</v>
      </c>
      <c r="E1084">
        <v>1</v>
      </c>
      <c r="F1084">
        <v>1</v>
      </c>
      <c r="G1084">
        <v>1080</v>
      </c>
      <c r="H1084">
        <v>2</v>
      </c>
      <c r="I1084" t="s">
        <v>874</v>
      </c>
      <c r="J1084" t="s">
        <v>875</v>
      </c>
      <c r="K1084" t="s">
        <v>876</v>
      </c>
      <c r="L1084">
        <v>1368</v>
      </c>
      <c r="N1084">
        <v>1011</v>
      </c>
      <c r="O1084" t="s">
        <v>865</v>
      </c>
      <c r="P1084" t="s">
        <v>865</v>
      </c>
      <c r="Q1084">
        <v>1</v>
      </c>
      <c r="W1084">
        <v>0</v>
      </c>
      <c r="X1084">
        <v>1087580389</v>
      </c>
      <c r="Y1084">
        <f>((AT1084*1.25)*1.1)</f>
        <v>8.2500000000000004E-2</v>
      </c>
      <c r="AA1084">
        <v>0</v>
      </c>
      <c r="AB1084">
        <v>2628.65</v>
      </c>
      <c r="AC1084">
        <v>993.36</v>
      </c>
      <c r="AD1084">
        <v>0</v>
      </c>
      <c r="AE1084">
        <v>0</v>
      </c>
      <c r="AF1084">
        <v>179.17</v>
      </c>
      <c r="AG1084">
        <v>16.93</v>
      </c>
      <c r="AH1084">
        <v>0</v>
      </c>
      <c r="AI1084">
        <v>1</v>
      </c>
      <c r="AJ1084">
        <v>13.75</v>
      </c>
      <c r="AK1084">
        <v>54.99</v>
      </c>
      <c r="AL1084">
        <v>1</v>
      </c>
      <c r="AM1084">
        <v>2</v>
      </c>
      <c r="AN1084">
        <v>0</v>
      </c>
      <c r="AO1084">
        <v>1</v>
      </c>
      <c r="AP1084">
        <v>1</v>
      </c>
      <c r="AQ1084">
        <v>0</v>
      </c>
      <c r="AR1084">
        <v>0</v>
      </c>
      <c r="AS1084" t="s">
        <v>3</v>
      </c>
      <c r="AT1084">
        <v>0.06</v>
      </c>
      <c r="AU1084" t="s">
        <v>866</v>
      </c>
      <c r="AV1084">
        <v>0</v>
      </c>
      <c r="AW1084">
        <v>2</v>
      </c>
      <c r="AX1084">
        <v>60527675</v>
      </c>
      <c r="AY1084">
        <v>1</v>
      </c>
      <c r="AZ1084">
        <v>0</v>
      </c>
      <c r="BA1084">
        <v>1095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CV1084">
        <v>0</v>
      </c>
      <c r="CW1084">
        <f>ROUND(Y1084*Source!I493*DO1084,9)</f>
        <v>0</v>
      </c>
      <c r="CX1084">
        <f>ROUND(Y1084*Source!I493,9)</f>
        <v>0</v>
      </c>
      <c r="CY1084">
        <f>AB1084</f>
        <v>2628.65</v>
      </c>
      <c r="CZ1084">
        <f>AF1084</f>
        <v>179.17</v>
      </c>
      <c r="DA1084">
        <f>AJ1084</f>
        <v>13.75</v>
      </c>
      <c r="DB1084">
        <f>ROUND(((ROUND(AT1084*CZ1084,2)*1.25)*1.1),6)</f>
        <v>14.78125</v>
      </c>
      <c r="DC1084">
        <f>ROUND(((ROUND(AT1084*AG1084,2)*1.25)*1.1),6)</f>
        <v>1.4025000000000001</v>
      </c>
      <c r="DD1084" t="s">
        <v>3</v>
      </c>
      <c r="DE1084" t="s">
        <v>3</v>
      </c>
      <c r="DF1084">
        <f t="shared" si="497"/>
        <v>0</v>
      </c>
      <c r="DG1084">
        <f>ROUND(ROUND(AF1084*AJ1084,2)*CX1084,2)</f>
        <v>0</v>
      </c>
      <c r="DH1084">
        <f>ROUND(ROUND(AG1084*AK1084,2)*CX1084,2)</f>
        <v>0</v>
      </c>
      <c r="DI1084">
        <f t="shared" si="467"/>
        <v>0</v>
      </c>
      <c r="DJ1084">
        <f>DG1084</f>
        <v>0</v>
      </c>
      <c r="DK1084">
        <v>0</v>
      </c>
      <c r="DL1084" t="s">
        <v>867</v>
      </c>
      <c r="DM1084">
        <v>0</v>
      </c>
      <c r="DN1084" t="s">
        <v>861</v>
      </c>
      <c r="DO1084">
        <v>16.93</v>
      </c>
    </row>
    <row r="1085" spans="1:119" x14ac:dyDescent="0.2">
      <c r="A1085">
        <f>ROW(Source!A493)</f>
        <v>493</v>
      </c>
      <c r="B1085">
        <v>59204059</v>
      </c>
      <c r="C1085">
        <v>60527655</v>
      </c>
      <c r="D1085">
        <v>58308814</v>
      </c>
      <c r="E1085">
        <v>1</v>
      </c>
      <c r="F1085">
        <v>1</v>
      </c>
      <c r="G1085">
        <v>1080</v>
      </c>
      <c r="H1085">
        <v>3</v>
      </c>
      <c r="I1085" t="s">
        <v>890</v>
      </c>
      <c r="J1085" t="s">
        <v>891</v>
      </c>
      <c r="K1085" t="s">
        <v>892</v>
      </c>
      <c r="L1085">
        <v>1339</v>
      </c>
      <c r="N1085">
        <v>1007</v>
      </c>
      <c r="O1085" t="s">
        <v>893</v>
      </c>
      <c r="P1085" t="s">
        <v>893</v>
      </c>
      <c r="Q1085">
        <v>1</v>
      </c>
      <c r="W1085">
        <v>0</v>
      </c>
      <c r="X1085">
        <v>-744103292</v>
      </c>
      <c r="Y1085">
        <f t="shared" ref="Y1085:Y1096" si="505">AT1085</f>
        <v>3.3000000000000002E-2</v>
      </c>
      <c r="AA1085">
        <v>54.79</v>
      </c>
      <c r="AB1085">
        <v>0</v>
      </c>
      <c r="AC1085">
        <v>0</v>
      </c>
      <c r="AD1085">
        <v>0</v>
      </c>
      <c r="AE1085">
        <v>7.07</v>
      </c>
      <c r="AF1085">
        <v>0</v>
      </c>
      <c r="AG1085">
        <v>0</v>
      </c>
      <c r="AH1085">
        <v>0</v>
      </c>
      <c r="AI1085">
        <v>7.75</v>
      </c>
      <c r="AJ1085">
        <v>1</v>
      </c>
      <c r="AK1085">
        <v>1</v>
      </c>
      <c r="AL1085">
        <v>1</v>
      </c>
      <c r="AM1085">
        <v>2</v>
      </c>
      <c r="AN1085">
        <v>0</v>
      </c>
      <c r="AO1085">
        <v>1</v>
      </c>
      <c r="AP1085">
        <v>1</v>
      </c>
      <c r="AQ1085">
        <v>0</v>
      </c>
      <c r="AR1085">
        <v>0</v>
      </c>
      <c r="AS1085" t="s">
        <v>3</v>
      </c>
      <c r="AT1085">
        <v>3.3000000000000002E-2</v>
      </c>
      <c r="AU1085" t="s">
        <v>3</v>
      </c>
      <c r="AV1085">
        <v>0</v>
      </c>
      <c r="AW1085">
        <v>2</v>
      </c>
      <c r="AX1085">
        <v>60527676</v>
      </c>
      <c r="AY1085">
        <v>1</v>
      </c>
      <c r="AZ1085">
        <v>0</v>
      </c>
      <c r="BA1085">
        <v>1096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CV1085">
        <v>0</v>
      </c>
      <c r="CW1085">
        <v>0</v>
      </c>
      <c r="CX1085">
        <f>ROUND(Y1085*Source!I493,9)</f>
        <v>0</v>
      </c>
      <c r="CY1085">
        <f t="shared" ref="CY1085:CY1096" si="506">AA1085</f>
        <v>54.79</v>
      </c>
      <c r="CZ1085">
        <f t="shared" ref="CZ1085:CZ1096" si="507">AE1085</f>
        <v>7.07</v>
      </c>
      <c r="DA1085">
        <f t="shared" ref="DA1085:DA1096" si="508">AI1085</f>
        <v>7.75</v>
      </c>
      <c r="DB1085">
        <f t="shared" ref="DB1085:DB1096" si="509">ROUND(ROUND(AT1085*CZ1085,2),6)</f>
        <v>0.23</v>
      </c>
      <c r="DC1085">
        <f t="shared" ref="DC1085:DC1096" si="510">ROUND(ROUND(AT1085*AG1085,2),6)</f>
        <v>0</v>
      </c>
      <c r="DD1085" t="s">
        <v>3</v>
      </c>
      <c r="DE1085" t="s">
        <v>3</v>
      </c>
      <c r="DF1085">
        <f t="shared" ref="DF1085:DF1096" si="511">ROUND(ROUND(AE1085*AI1085,2)*CX1085,2)</f>
        <v>0</v>
      </c>
      <c r="DG1085">
        <f t="shared" ref="DG1085:DG1108" si="512">ROUND(ROUND(AF1085,2)*CX1085,2)</f>
        <v>0</v>
      </c>
      <c r="DH1085">
        <f t="shared" ref="DH1085:DH1108" si="513">ROUND(ROUND(AG1085,2)*CX1085,2)</f>
        <v>0</v>
      </c>
      <c r="DI1085">
        <f t="shared" si="467"/>
        <v>0</v>
      </c>
      <c r="DJ1085">
        <f t="shared" ref="DJ1085:DJ1096" si="514">DF1085</f>
        <v>0</v>
      </c>
      <c r="DK1085">
        <v>0</v>
      </c>
      <c r="DL1085" t="s">
        <v>3</v>
      </c>
      <c r="DM1085">
        <v>0</v>
      </c>
      <c r="DN1085" t="s">
        <v>3</v>
      </c>
      <c r="DO1085">
        <v>0</v>
      </c>
    </row>
    <row r="1086" spans="1:119" x14ac:dyDescent="0.2">
      <c r="A1086">
        <f>ROW(Source!A493)</f>
        <v>493</v>
      </c>
      <c r="B1086">
        <v>59204059</v>
      </c>
      <c r="C1086">
        <v>60527655</v>
      </c>
      <c r="D1086">
        <v>58310526</v>
      </c>
      <c r="E1086">
        <v>1</v>
      </c>
      <c r="F1086">
        <v>1</v>
      </c>
      <c r="G1086">
        <v>1080</v>
      </c>
      <c r="H1086">
        <v>3</v>
      </c>
      <c r="I1086" t="s">
        <v>894</v>
      </c>
      <c r="J1086" t="s">
        <v>895</v>
      </c>
      <c r="K1086" t="s">
        <v>896</v>
      </c>
      <c r="L1086">
        <v>1346</v>
      </c>
      <c r="N1086">
        <v>1009</v>
      </c>
      <c r="O1086" t="s">
        <v>880</v>
      </c>
      <c r="P1086" t="s">
        <v>880</v>
      </c>
      <c r="Q1086">
        <v>1</v>
      </c>
      <c r="W1086">
        <v>0</v>
      </c>
      <c r="X1086">
        <v>-1011812427</v>
      </c>
      <c r="Y1086">
        <f t="shared" si="505"/>
        <v>0.05</v>
      </c>
      <c r="AA1086">
        <v>272.7</v>
      </c>
      <c r="AB1086">
        <v>0</v>
      </c>
      <c r="AC1086">
        <v>0</v>
      </c>
      <c r="AD1086">
        <v>0</v>
      </c>
      <c r="AE1086">
        <v>37.979999999999997</v>
      </c>
      <c r="AF1086">
        <v>0</v>
      </c>
      <c r="AG1086">
        <v>0</v>
      </c>
      <c r="AH1086">
        <v>0</v>
      </c>
      <c r="AI1086">
        <v>7.18</v>
      </c>
      <c r="AJ1086">
        <v>1</v>
      </c>
      <c r="AK1086">
        <v>1</v>
      </c>
      <c r="AL1086">
        <v>1</v>
      </c>
      <c r="AM1086">
        <v>2</v>
      </c>
      <c r="AN1086">
        <v>0</v>
      </c>
      <c r="AO1086">
        <v>1</v>
      </c>
      <c r="AP1086">
        <v>1</v>
      </c>
      <c r="AQ1086">
        <v>0</v>
      </c>
      <c r="AR1086">
        <v>0</v>
      </c>
      <c r="AS1086" t="s">
        <v>3</v>
      </c>
      <c r="AT1086">
        <v>0.05</v>
      </c>
      <c r="AU1086" t="s">
        <v>3</v>
      </c>
      <c r="AV1086">
        <v>0</v>
      </c>
      <c r="AW1086">
        <v>2</v>
      </c>
      <c r="AX1086">
        <v>60527677</v>
      </c>
      <c r="AY1086">
        <v>1</v>
      </c>
      <c r="AZ1086">
        <v>0</v>
      </c>
      <c r="BA1086">
        <v>1097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CV1086">
        <v>0</v>
      </c>
      <c r="CW1086">
        <v>0</v>
      </c>
      <c r="CX1086">
        <f>ROUND(Y1086*Source!I493,9)</f>
        <v>0</v>
      </c>
      <c r="CY1086">
        <f t="shared" si="506"/>
        <v>272.7</v>
      </c>
      <c r="CZ1086">
        <f t="shared" si="507"/>
        <v>37.979999999999997</v>
      </c>
      <c r="DA1086">
        <f t="shared" si="508"/>
        <v>7.18</v>
      </c>
      <c r="DB1086">
        <f t="shared" si="509"/>
        <v>1.9</v>
      </c>
      <c r="DC1086">
        <f t="shared" si="510"/>
        <v>0</v>
      </c>
      <c r="DD1086" t="s">
        <v>3</v>
      </c>
      <c r="DE1086" t="s">
        <v>3</v>
      </c>
      <c r="DF1086">
        <f t="shared" si="511"/>
        <v>0</v>
      </c>
      <c r="DG1086">
        <f t="shared" si="512"/>
        <v>0</v>
      </c>
      <c r="DH1086">
        <f t="shared" si="513"/>
        <v>0</v>
      </c>
      <c r="DI1086">
        <f t="shared" si="467"/>
        <v>0</v>
      </c>
      <c r="DJ1086">
        <f t="shared" si="514"/>
        <v>0</v>
      </c>
      <c r="DK1086">
        <v>0</v>
      </c>
      <c r="DL1086" t="s">
        <v>3</v>
      </c>
      <c r="DM1086">
        <v>0</v>
      </c>
      <c r="DN1086" t="s">
        <v>3</v>
      </c>
      <c r="DO1086">
        <v>0</v>
      </c>
    </row>
    <row r="1087" spans="1:119" x14ac:dyDescent="0.2">
      <c r="A1087">
        <f>ROW(Source!A493)</f>
        <v>493</v>
      </c>
      <c r="B1087">
        <v>59204059</v>
      </c>
      <c r="C1087">
        <v>60527655</v>
      </c>
      <c r="D1087">
        <v>58308933</v>
      </c>
      <c r="E1087">
        <v>1</v>
      </c>
      <c r="F1087">
        <v>1</v>
      </c>
      <c r="G1087">
        <v>1080</v>
      </c>
      <c r="H1087">
        <v>3</v>
      </c>
      <c r="I1087" t="s">
        <v>897</v>
      </c>
      <c r="J1087" t="s">
        <v>898</v>
      </c>
      <c r="K1087" t="s">
        <v>899</v>
      </c>
      <c r="L1087">
        <v>1348</v>
      </c>
      <c r="N1087">
        <v>1009</v>
      </c>
      <c r="O1087" t="s">
        <v>900</v>
      </c>
      <c r="P1087" t="s">
        <v>900</v>
      </c>
      <c r="Q1087">
        <v>1000</v>
      </c>
      <c r="W1087">
        <v>0</v>
      </c>
      <c r="X1087">
        <v>1469978170</v>
      </c>
      <c r="Y1087">
        <f t="shared" si="505"/>
        <v>8.9999999999999996E-7</v>
      </c>
      <c r="AA1087">
        <v>73915.41</v>
      </c>
      <c r="AB1087">
        <v>0</v>
      </c>
      <c r="AC1087">
        <v>0</v>
      </c>
      <c r="AD1087">
        <v>0</v>
      </c>
      <c r="AE1087">
        <v>3234.81</v>
      </c>
      <c r="AF1087">
        <v>0</v>
      </c>
      <c r="AG1087">
        <v>0</v>
      </c>
      <c r="AH1087">
        <v>0</v>
      </c>
      <c r="AI1087">
        <v>22.85</v>
      </c>
      <c r="AJ1087">
        <v>1</v>
      </c>
      <c r="AK1087">
        <v>1</v>
      </c>
      <c r="AL1087">
        <v>1</v>
      </c>
      <c r="AM1087">
        <v>2</v>
      </c>
      <c r="AN1087">
        <v>0</v>
      </c>
      <c r="AO1087">
        <v>1</v>
      </c>
      <c r="AP1087">
        <v>1</v>
      </c>
      <c r="AQ1087">
        <v>0</v>
      </c>
      <c r="AR1087">
        <v>0</v>
      </c>
      <c r="AS1087" t="s">
        <v>3</v>
      </c>
      <c r="AT1087">
        <v>8.9999999999999996E-7</v>
      </c>
      <c r="AU1087" t="s">
        <v>3</v>
      </c>
      <c r="AV1087">
        <v>0</v>
      </c>
      <c r="AW1087">
        <v>2</v>
      </c>
      <c r="AX1087">
        <v>60527678</v>
      </c>
      <c r="AY1087">
        <v>1</v>
      </c>
      <c r="AZ1087">
        <v>0</v>
      </c>
      <c r="BA1087">
        <v>1098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CV1087">
        <v>0</v>
      </c>
      <c r="CW1087">
        <v>0</v>
      </c>
      <c r="CX1087">
        <f>ROUND(Y1087*Source!I493,9)</f>
        <v>0</v>
      </c>
      <c r="CY1087">
        <f t="shared" si="506"/>
        <v>73915.41</v>
      </c>
      <c r="CZ1087">
        <f t="shared" si="507"/>
        <v>3234.81</v>
      </c>
      <c r="DA1087">
        <f t="shared" si="508"/>
        <v>22.85</v>
      </c>
      <c r="DB1087">
        <f t="shared" si="509"/>
        <v>0</v>
      </c>
      <c r="DC1087">
        <f t="shared" si="510"/>
        <v>0</v>
      </c>
      <c r="DD1087" t="s">
        <v>3</v>
      </c>
      <c r="DE1087" t="s">
        <v>3</v>
      </c>
      <c r="DF1087">
        <f t="shared" si="511"/>
        <v>0</v>
      </c>
      <c r="DG1087">
        <f t="shared" si="512"/>
        <v>0</v>
      </c>
      <c r="DH1087">
        <f t="shared" si="513"/>
        <v>0</v>
      </c>
      <c r="DI1087">
        <f t="shared" si="467"/>
        <v>0</v>
      </c>
      <c r="DJ1087">
        <f t="shared" si="514"/>
        <v>0</v>
      </c>
      <c r="DK1087">
        <v>0</v>
      </c>
      <c r="DL1087" t="s">
        <v>3</v>
      </c>
      <c r="DM1087">
        <v>0</v>
      </c>
      <c r="DN1087" t="s">
        <v>3</v>
      </c>
      <c r="DO1087">
        <v>0</v>
      </c>
    </row>
    <row r="1088" spans="1:119" x14ac:dyDescent="0.2">
      <c r="A1088">
        <f>ROW(Source!A493)</f>
        <v>493</v>
      </c>
      <c r="B1088">
        <v>59204059</v>
      </c>
      <c r="C1088">
        <v>60527655</v>
      </c>
      <c r="D1088">
        <v>58308746</v>
      </c>
      <c r="E1088">
        <v>1</v>
      </c>
      <c r="F1088">
        <v>1</v>
      </c>
      <c r="G1088">
        <v>1080</v>
      </c>
      <c r="H1088">
        <v>3</v>
      </c>
      <c r="I1088" t="s">
        <v>901</v>
      </c>
      <c r="J1088" t="s">
        <v>902</v>
      </c>
      <c r="K1088" t="s">
        <v>903</v>
      </c>
      <c r="L1088">
        <v>1339</v>
      </c>
      <c r="N1088">
        <v>1007</v>
      </c>
      <c r="O1088" t="s">
        <v>893</v>
      </c>
      <c r="P1088" t="s">
        <v>893</v>
      </c>
      <c r="Q1088">
        <v>1</v>
      </c>
      <c r="W1088">
        <v>0</v>
      </c>
      <c r="X1088">
        <v>1565098517</v>
      </c>
      <c r="Y1088">
        <f t="shared" si="505"/>
        <v>0.19</v>
      </c>
      <c r="AA1088">
        <v>759.63</v>
      </c>
      <c r="AB1088">
        <v>0</v>
      </c>
      <c r="AC1088">
        <v>0</v>
      </c>
      <c r="AD1088">
        <v>0</v>
      </c>
      <c r="AE1088">
        <v>53.42</v>
      </c>
      <c r="AF1088">
        <v>0</v>
      </c>
      <c r="AG1088">
        <v>0</v>
      </c>
      <c r="AH1088">
        <v>0</v>
      </c>
      <c r="AI1088">
        <v>14.22</v>
      </c>
      <c r="AJ1088">
        <v>1</v>
      </c>
      <c r="AK1088">
        <v>1</v>
      </c>
      <c r="AL1088">
        <v>1</v>
      </c>
      <c r="AM1088">
        <v>2</v>
      </c>
      <c r="AN1088">
        <v>0</v>
      </c>
      <c r="AO1088">
        <v>1</v>
      </c>
      <c r="AP1088">
        <v>1</v>
      </c>
      <c r="AQ1088">
        <v>0</v>
      </c>
      <c r="AR1088">
        <v>0</v>
      </c>
      <c r="AS1088" t="s">
        <v>3</v>
      </c>
      <c r="AT1088">
        <v>0.19</v>
      </c>
      <c r="AU1088" t="s">
        <v>3</v>
      </c>
      <c r="AV1088">
        <v>0</v>
      </c>
      <c r="AW1088">
        <v>2</v>
      </c>
      <c r="AX1088">
        <v>60527679</v>
      </c>
      <c r="AY1088">
        <v>1</v>
      </c>
      <c r="AZ1088">
        <v>0</v>
      </c>
      <c r="BA1088">
        <v>1099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CV1088">
        <v>0</v>
      </c>
      <c r="CW1088">
        <v>0</v>
      </c>
      <c r="CX1088">
        <f>ROUND(Y1088*Source!I493,9)</f>
        <v>0</v>
      </c>
      <c r="CY1088">
        <f t="shared" si="506"/>
        <v>759.63</v>
      </c>
      <c r="CZ1088">
        <f t="shared" si="507"/>
        <v>53.42</v>
      </c>
      <c r="DA1088">
        <f t="shared" si="508"/>
        <v>14.22</v>
      </c>
      <c r="DB1088">
        <f t="shared" si="509"/>
        <v>10.15</v>
      </c>
      <c r="DC1088">
        <f t="shared" si="510"/>
        <v>0</v>
      </c>
      <c r="DD1088" t="s">
        <v>3</v>
      </c>
      <c r="DE1088" t="s">
        <v>3</v>
      </c>
      <c r="DF1088">
        <f t="shared" si="511"/>
        <v>0</v>
      </c>
      <c r="DG1088">
        <f t="shared" si="512"/>
        <v>0</v>
      </c>
      <c r="DH1088">
        <f t="shared" si="513"/>
        <v>0</v>
      </c>
      <c r="DI1088">
        <f t="shared" si="467"/>
        <v>0</v>
      </c>
      <c r="DJ1088">
        <f t="shared" si="514"/>
        <v>0</v>
      </c>
      <c r="DK1088">
        <v>0</v>
      </c>
      <c r="DL1088" t="s">
        <v>3</v>
      </c>
      <c r="DM1088">
        <v>0</v>
      </c>
      <c r="DN1088" t="s">
        <v>3</v>
      </c>
      <c r="DO1088">
        <v>0</v>
      </c>
    </row>
    <row r="1089" spans="1:119" x14ac:dyDescent="0.2">
      <c r="A1089">
        <f>ROW(Source!A493)</f>
        <v>493</v>
      </c>
      <c r="B1089">
        <v>59204059</v>
      </c>
      <c r="C1089">
        <v>60527655</v>
      </c>
      <c r="D1089">
        <v>58309012</v>
      </c>
      <c r="E1089">
        <v>1</v>
      </c>
      <c r="F1089">
        <v>1</v>
      </c>
      <c r="G1089">
        <v>1080</v>
      </c>
      <c r="H1089">
        <v>3</v>
      </c>
      <c r="I1089" t="s">
        <v>904</v>
      </c>
      <c r="J1089" t="s">
        <v>905</v>
      </c>
      <c r="K1089" t="s">
        <v>906</v>
      </c>
      <c r="L1089">
        <v>1339</v>
      </c>
      <c r="N1089">
        <v>1007</v>
      </c>
      <c r="O1089" t="s">
        <v>893</v>
      </c>
      <c r="P1089" t="s">
        <v>893</v>
      </c>
      <c r="Q1089">
        <v>1</v>
      </c>
      <c r="W1089">
        <v>0</v>
      </c>
      <c r="X1089">
        <v>-388798825</v>
      </c>
      <c r="Y1089">
        <f t="shared" si="505"/>
        <v>0.34200000000000003</v>
      </c>
      <c r="AA1089">
        <v>94.23</v>
      </c>
      <c r="AB1089">
        <v>0</v>
      </c>
      <c r="AC1089">
        <v>0</v>
      </c>
      <c r="AD1089">
        <v>0</v>
      </c>
      <c r="AE1089">
        <v>5.82</v>
      </c>
      <c r="AF1089">
        <v>0</v>
      </c>
      <c r="AG1089">
        <v>0</v>
      </c>
      <c r="AH1089">
        <v>0</v>
      </c>
      <c r="AI1089">
        <v>16.190000000000001</v>
      </c>
      <c r="AJ1089">
        <v>1</v>
      </c>
      <c r="AK1089">
        <v>1</v>
      </c>
      <c r="AL1089">
        <v>1</v>
      </c>
      <c r="AM1089">
        <v>2</v>
      </c>
      <c r="AN1089">
        <v>0</v>
      </c>
      <c r="AO1089">
        <v>1</v>
      </c>
      <c r="AP1089">
        <v>1</v>
      </c>
      <c r="AQ1089">
        <v>0</v>
      </c>
      <c r="AR1089">
        <v>0</v>
      </c>
      <c r="AS1089" t="s">
        <v>3</v>
      </c>
      <c r="AT1089">
        <v>0.34200000000000003</v>
      </c>
      <c r="AU1089" t="s">
        <v>3</v>
      </c>
      <c r="AV1089">
        <v>0</v>
      </c>
      <c r="AW1089">
        <v>2</v>
      </c>
      <c r="AX1089">
        <v>60527680</v>
      </c>
      <c r="AY1089">
        <v>1</v>
      </c>
      <c r="AZ1089">
        <v>0</v>
      </c>
      <c r="BA1089">
        <v>1100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CV1089">
        <v>0</v>
      </c>
      <c r="CW1089">
        <v>0</v>
      </c>
      <c r="CX1089">
        <f>ROUND(Y1089*Source!I493,9)</f>
        <v>0</v>
      </c>
      <c r="CY1089">
        <f t="shared" si="506"/>
        <v>94.23</v>
      </c>
      <c r="CZ1089">
        <f t="shared" si="507"/>
        <v>5.82</v>
      </c>
      <c r="DA1089">
        <f t="shared" si="508"/>
        <v>16.190000000000001</v>
      </c>
      <c r="DB1089">
        <f t="shared" si="509"/>
        <v>1.99</v>
      </c>
      <c r="DC1089">
        <f t="shared" si="510"/>
        <v>0</v>
      </c>
      <c r="DD1089" t="s">
        <v>3</v>
      </c>
      <c r="DE1089" t="s">
        <v>3</v>
      </c>
      <c r="DF1089">
        <f t="shared" si="511"/>
        <v>0</v>
      </c>
      <c r="DG1089">
        <f t="shared" si="512"/>
        <v>0</v>
      </c>
      <c r="DH1089">
        <f t="shared" si="513"/>
        <v>0</v>
      </c>
      <c r="DI1089">
        <f t="shared" ref="DI1089:DI1152" si="515">ROUND(ROUND(AH1089,2)*CX1089,2)</f>
        <v>0</v>
      </c>
      <c r="DJ1089">
        <f t="shared" si="514"/>
        <v>0</v>
      </c>
      <c r="DK1089">
        <v>0</v>
      </c>
      <c r="DL1089" t="s">
        <v>3</v>
      </c>
      <c r="DM1089">
        <v>0</v>
      </c>
      <c r="DN1089" t="s">
        <v>3</v>
      </c>
      <c r="DO1089">
        <v>0</v>
      </c>
    </row>
    <row r="1090" spans="1:119" x14ac:dyDescent="0.2">
      <c r="A1090">
        <f>ROW(Source!A493)</f>
        <v>493</v>
      </c>
      <c r="B1090">
        <v>59204059</v>
      </c>
      <c r="C1090">
        <v>60527655</v>
      </c>
      <c r="D1090">
        <v>58309084</v>
      </c>
      <c r="E1090">
        <v>1</v>
      </c>
      <c r="F1090">
        <v>1</v>
      </c>
      <c r="G1090">
        <v>1080</v>
      </c>
      <c r="H1090">
        <v>3</v>
      </c>
      <c r="I1090" t="s">
        <v>907</v>
      </c>
      <c r="J1090" t="s">
        <v>908</v>
      </c>
      <c r="K1090" t="s">
        <v>909</v>
      </c>
      <c r="L1090">
        <v>1348</v>
      </c>
      <c r="N1090">
        <v>1009</v>
      </c>
      <c r="O1090" t="s">
        <v>900</v>
      </c>
      <c r="P1090" t="s">
        <v>900</v>
      </c>
      <c r="Q1090">
        <v>1000</v>
      </c>
      <c r="W1090">
        <v>0</v>
      </c>
      <c r="X1090">
        <v>356473523</v>
      </c>
      <c r="Y1090">
        <f t="shared" si="505"/>
        <v>8.7000000000000001E-4</v>
      </c>
      <c r="AA1090">
        <v>55779.05</v>
      </c>
      <c r="AB1090">
        <v>0</v>
      </c>
      <c r="AC1090">
        <v>0</v>
      </c>
      <c r="AD1090">
        <v>0</v>
      </c>
      <c r="AE1090">
        <v>16214.84</v>
      </c>
      <c r="AF1090">
        <v>0</v>
      </c>
      <c r="AG1090">
        <v>0</v>
      </c>
      <c r="AH1090">
        <v>0</v>
      </c>
      <c r="AI1090">
        <v>3.44</v>
      </c>
      <c r="AJ1090">
        <v>1</v>
      </c>
      <c r="AK1090">
        <v>1</v>
      </c>
      <c r="AL1090">
        <v>1</v>
      </c>
      <c r="AM1090">
        <v>2</v>
      </c>
      <c r="AN1090">
        <v>0</v>
      </c>
      <c r="AO1090">
        <v>1</v>
      </c>
      <c r="AP1090">
        <v>1</v>
      </c>
      <c r="AQ1090">
        <v>0</v>
      </c>
      <c r="AR1090">
        <v>0</v>
      </c>
      <c r="AS1090" t="s">
        <v>3</v>
      </c>
      <c r="AT1090">
        <v>8.7000000000000001E-4</v>
      </c>
      <c r="AU1090" t="s">
        <v>3</v>
      </c>
      <c r="AV1090">
        <v>0</v>
      </c>
      <c r="AW1090">
        <v>2</v>
      </c>
      <c r="AX1090">
        <v>60527681</v>
      </c>
      <c r="AY1090">
        <v>1</v>
      </c>
      <c r="AZ1090">
        <v>0</v>
      </c>
      <c r="BA1090">
        <v>1101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CV1090">
        <v>0</v>
      </c>
      <c r="CW1090">
        <v>0</v>
      </c>
      <c r="CX1090">
        <f>ROUND(Y1090*Source!I493,9)</f>
        <v>0</v>
      </c>
      <c r="CY1090">
        <f t="shared" si="506"/>
        <v>55779.05</v>
      </c>
      <c r="CZ1090">
        <f t="shared" si="507"/>
        <v>16214.84</v>
      </c>
      <c r="DA1090">
        <f t="shared" si="508"/>
        <v>3.44</v>
      </c>
      <c r="DB1090">
        <f t="shared" si="509"/>
        <v>14.11</v>
      </c>
      <c r="DC1090">
        <f t="shared" si="510"/>
        <v>0</v>
      </c>
      <c r="DD1090" t="s">
        <v>3</v>
      </c>
      <c r="DE1090" t="s">
        <v>3</v>
      </c>
      <c r="DF1090">
        <f t="shared" si="511"/>
        <v>0</v>
      </c>
      <c r="DG1090">
        <f t="shared" si="512"/>
        <v>0</v>
      </c>
      <c r="DH1090">
        <f t="shared" si="513"/>
        <v>0</v>
      </c>
      <c r="DI1090">
        <f t="shared" si="515"/>
        <v>0</v>
      </c>
      <c r="DJ1090">
        <f t="shared" si="514"/>
        <v>0</v>
      </c>
      <c r="DK1090">
        <v>0</v>
      </c>
      <c r="DL1090" t="s">
        <v>3</v>
      </c>
      <c r="DM1090">
        <v>0</v>
      </c>
      <c r="DN1090" t="s">
        <v>3</v>
      </c>
      <c r="DO1090">
        <v>0</v>
      </c>
    </row>
    <row r="1091" spans="1:119" x14ac:dyDescent="0.2">
      <c r="A1091">
        <f>ROW(Source!A493)</f>
        <v>493</v>
      </c>
      <c r="B1091">
        <v>59204059</v>
      </c>
      <c r="C1091">
        <v>60527655</v>
      </c>
      <c r="D1091">
        <v>58309253</v>
      </c>
      <c r="E1091">
        <v>1</v>
      </c>
      <c r="F1091">
        <v>1</v>
      </c>
      <c r="G1091">
        <v>1080</v>
      </c>
      <c r="H1091">
        <v>3</v>
      </c>
      <c r="I1091" t="s">
        <v>910</v>
      </c>
      <c r="J1091" t="s">
        <v>911</v>
      </c>
      <c r="K1091" t="s">
        <v>912</v>
      </c>
      <c r="L1091">
        <v>1346</v>
      </c>
      <c r="N1091">
        <v>1009</v>
      </c>
      <c r="O1091" t="s">
        <v>880</v>
      </c>
      <c r="P1091" t="s">
        <v>880</v>
      </c>
      <c r="Q1091">
        <v>1</v>
      </c>
      <c r="W1091">
        <v>0</v>
      </c>
      <c r="X1091">
        <v>1135396300</v>
      </c>
      <c r="Y1091">
        <f t="shared" si="505"/>
        <v>0.1</v>
      </c>
      <c r="AA1091">
        <v>85.4</v>
      </c>
      <c r="AB1091">
        <v>0</v>
      </c>
      <c r="AC1091">
        <v>0</v>
      </c>
      <c r="AD1091">
        <v>0</v>
      </c>
      <c r="AE1091">
        <v>20.190000000000001</v>
      </c>
      <c r="AF1091">
        <v>0</v>
      </c>
      <c r="AG1091">
        <v>0</v>
      </c>
      <c r="AH1091">
        <v>0</v>
      </c>
      <c r="AI1091">
        <v>4.2300000000000004</v>
      </c>
      <c r="AJ1091">
        <v>1</v>
      </c>
      <c r="AK1091">
        <v>1</v>
      </c>
      <c r="AL1091">
        <v>1</v>
      </c>
      <c r="AM1091">
        <v>2</v>
      </c>
      <c r="AN1091">
        <v>0</v>
      </c>
      <c r="AO1091">
        <v>1</v>
      </c>
      <c r="AP1091">
        <v>1</v>
      </c>
      <c r="AQ1091">
        <v>0</v>
      </c>
      <c r="AR1091">
        <v>0</v>
      </c>
      <c r="AS1091" t="s">
        <v>3</v>
      </c>
      <c r="AT1091">
        <v>0.1</v>
      </c>
      <c r="AU1091" t="s">
        <v>3</v>
      </c>
      <c r="AV1091">
        <v>0</v>
      </c>
      <c r="AW1091">
        <v>2</v>
      </c>
      <c r="AX1091">
        <v>60527682</v>
      </c>
      <c r="AY1091">
        <v>1</v>
      </c>
      <c r="AZ1091">
        <v>0</v>
      </c>
      <c r="BA1091">
        <v>1102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CV1091">
        <v>0</v>
      </c>
      <c r="CW1091">
        <v>0</v>
      </c>
      <c r="CX1091">
        <f>ROUND(Y1091*Source!I493,9)</f>
        <v>0</v>
      </c>
      <c r="CY1091">
        <f t="shared" si="506"/>
        <v>85.4</v>
      </c>
      <c r="CZ1091">
        <f t="shared" si="507"/>
        <v>20.190000000000001</v>
      </c>
      <c r="DA1091">
        <f t="shared" si="508"/>
        <v>4.2300000000000004</v>
      </c>
      <c r="DB1091">
        <f t="shared" si="509"/>
        <v>2.02</v>
      </c>
      <c r="DC1091">
        <f t="shared" si="510"/>
        <v>0</v>
      </c>
      <c r="DD1091" t="s">
        <v>3</v>
      </c>
      <c r="DE1091" t="s">
        <v>3</v>
      </c>
      <c r="DF1091">
        <f t="shared" si="511"/>
        <v>0</v>
      </c>
      <c r="DG1091">
        <f t="shared" si="512"/>
        <v>0</v>
      </c>
      <c r="DH1091">
        <f t="shared" si="513"/>
        <v>0</v>
      </c>
      <c r="DI1091">
        <f t="shared" si="515"/>
        <v>0</v>
      </c>
      <c r="DJ1091">
        <f t="shared" si="514"/>
        <v>0</v>
      </c>
      <c r="DK1091">
        <v>0</v>
      </c>
      <c r="DL1091" t="s">
        <v>3</v>
      </c>
      <c r="DM1091">
        <v>0</v>
      </c>
      <c r="DN1091" t="s">
        <v>3</v>
      </c>
      <c r="DO1091">
        <v>0</v>
      </c>
    </row>
    <row r="1092" spans="1:119" x14ac:dyDescent="0.2">
      <c r="A1092">
        <f>ROW(Source!A493)</f>
        <v>493</v>
      </c>
      <c r="B1092">
        <v>59204059</v>
      </c>
      <c r="C1092">
        <v>60527655</v>
      </c>
      <c r="D1092">
        <v>58309395</v>
      </c>
      <c r="E1092">
        <v>1</v>
      </c>
      <c r="F1092">
        <v>1</v>
      </c>
      <c r="G1092">
        <v>1080</v>
      </c>
      <c r="H1092">
        <v>3</v>
      </c>
      <c r="I1092" t="s">
        <v>913</v>
      </c>
      <c r="J1092" t="s">
        <v>914</v>
      </c>
      <c r="K1092" t="s">
        <v>915</v>
      </c>
      <c r="L1092">
        <v>1348</v>
      </c>
      <c r="N1092">
        <v>1009</v>
      </c>
      <c r="O1092" t="s">
        <v>900</v>
      </c>
      <c r="P1092" t="s">
        <v>900</v>
      </c>
      <c r="Q1092">
        <v>1000</v>
      </c>
      <c r="W1092">
        <v>0</v>
      </c>
      <c r="X1092">
        <v>1017087992</v>
      </c>
      <c r="Y1092">
        <f t="shared" si="505"/>
        <v>4.0000000000000002E-4</v>
      </c>
      <c r="AA1092">
        <v>62739.3</v>
      </c>
      <c r="AB1092">
        <v>0</v>
      </c>
      <c r="AC1092">
        <v>0</v>
      </c>
      <c r="AD1092">
        <v>0</v>
      </c>
      <c r="AE1092">
        <v>35445.93</v>
      </c>
      <c r="AF1092">
        <v>0</v>
      </c>
      <c r="AG1092">
        <v>0</v>
      </c>
      <c r="AH1092">
        <v>0</v>
      </c>
      <c r="AI1092">
        <v>1.77</v>
      </c>
      <c r="AJ1092">
        <v>1</v>
      </c>
      <c r="AK1092">
        <v>1</v>
      </c>
      <c r="AL1092">
        <v>1</v>
      </c>
      <c r="AM1092">
        <v>2</v>
      </c>
      <c r="AN1092">
        <v>0</v>
      </c>
      <c r="AO1092">
        <v>1</v>
      </c>
      <c r="AP1092">
        <v>1</v>
      </c>
      <c r="AQ1092">
        <v>0</v>
      </c>
      <c r="AR1092">
        <v>0</v>
      </c>
      <c r="AS1092" t="s">
        <v>3</v>
      </c>
      <c r="AT1092">
        <v>4.0000000000000002E-4</v>
      </c>
      <c r="AU1092" t="s">
        <v>3</v>
      </c>
      <c r="AV1092">
        <v>0</v>
      </c>
      <c r="AW1092">
        <v>2</v>
      </c>
      <c r="AX1092">
        <v>60527683</v>
      </c>
      <c r="AY1092">
        <v>1</v>
      </c>
      <c r="AZ1092">
        <v>0</v>
      </c>
      <c r="BA1092">
        <v>1103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CV1092">
        <v>0</v>
      </c>
      <c r="CW1092">
        <v>0</v>
      </c>
      <c r="CX1092">
        <f>ROUND(Y1092*Source!I493,9)</f>
        <v>0</v>
      </c>
      <c r="CY1092">
        <f t="shared" si="506"/>
        <v>62739.3</v>
      </c>
      <c r="CZ1092">
        <f t="shared" si="507"/>
        <v>35445.93</v>
      </c>
      <c r="DA1092">
        <f t="shared" si="508"/>
        <v>1.77</v>
      </c>
      <c r="DB1092">
        <f t="shared" si="509"/>
        <v>14.18</v>
      </c>
      <c r="DC1092">
        <f t="shared" si="510"/>
        <v>0</v>
      </c>
      <c r="DD1092" t="s">
        <v>3</v>
      </c>
      <c r="DE1092" t="s">
        <v>3</v>
      </c>
      <c r="DF1092">
        <f t="shared" si="511"/>
        <v>0</v>
      </c>
      <c r="DG1092">
        <f t="shared" si="512"/>
        <v>0</v>
      </c>
      <c r="DH1092">
        <f t="shared" si="513"/>
        <v>0</v>
      </c>
      <c r="DI1092">
        <f t="shared" si="515"/>
        <v>0</v>
      </c>
      <c r="DJ1092">
        <f t="shared" si="514"/>
        <v>0</v>
      </c>
      <c r="DK1092">
        <v>0</v>
      </c>
      <c r="DL1092" t="s">
        <v>3</v>
      </c>
      <c r="DM1092">
        <v>0</v>
      </c>
      <c r="DN1092" t="s">
        <v>3</v>
      </c>
      <c r="DO1092">
        <v>0</v>
      </c>
    </row>
    <row r="1093" spans="1:119" x14ac:dyDescent="0.2">
      <c r="A1093">
        <f>ROW(Source!A493)</f>
        <v>493</v>
      </c>
      <c r="B1093">
        <v>59204059</v>
      </c>
      <c r="C1093">
        <v>60527655</v>
      </c>
      <c r="D1093">
        <v>58326216</v>
      </c>
      <c r="E1093">
        <v>1</v>
      </c>
      <c r="F1093">
        <v>1</v>
      </c>
      <c r="G1093">
        <v>1080</v>
      </c>
      <c r="H1093">
        <v>3</v>
      </c>
      <c r="I1093" t="s">
        <v>46</v>
      </c>
      <c r="J1093" t="s">
        <v>49</v>
      </c>
      <c r="K1093" t="s">
        <v>47</v>
      </c>
      <c r="L1093">
        <v>1355</v>
      </c>
      <c r="N1093">
        <v>1010</v>
      </c>
      <c r="O1093" t="s">
        <v>48</v>
      </c>
      <c r="P1093" t="s">
        <v>48</v>
      </c>
      <c r="Q1093">
        <v>100</v>
      </c>
      <c r="W1093">
        <v>0</v>
      </c>
      <c r="X1093">
        <v>1873919888</v>
      </c>
      <c r="Y1093">
        <f t="shared" si="505"/>
        <v>0.66666700000000001</v>
      </c>
      <c r="AA1093">
        <v>1468.15</v>
      </c>
      <c r="AB1093">
        <v>0</v>
      </c>
      <c r="AC1093">
        <v>0</v>
      </c>
      <c r="AD1093">
        <v>0</v>
      </c>
      <c r="AE1093">
        <v>526.22</v>
      </c>
      <c r="AF1093">
        <v>0</v>
      </c>
      <c r="AG1093">
        <v>0</v>
      </c>
      <c r="AH1093">
        <v>0</v>
      </c>
      <c r="AI1093">
        <v>2.79</v>
      </c>
      <c r="AJ1093">
        <v>1</v>
      </c>
      <c r="AK1093">
        <v>1</v>
      </c>
      <c r="AL1093">
        <v>1</v>
      </c>
      <c r="AM1093">
        <v>0</v>
      </c>
      <c r="AN1093">
        <v>0</v>
      </c>
      <c r="AO1093">
        <v>0</v>
      </c>
      <c r="AP1093">
        <v>1</v>
      </c>
      <c r="AQ1093">
        <v>0</v>
      </c>
      <c r="AR1093">
        <v>0</v>
      </c>
      <c r="AS1093" t="s">
        <v>3</v>
      </c>
      <c r="AT1093">
        <v>0.66666700000000001</v>
      </c>
      <c r="AU1093" t="s">
        <v>3</v>
      </c>
      <c r="AV1093">
        <v>0</v>
      </c>
      <c r="AW1093">
        <v>1</v>
      </c>
      <c r="AX1093">
        <v>-1</v>
      </c>
      <c r="AY1093">
        <v>0</v>
      </c>
      <c r="AZ1093">
        <v>0</v>
      </c>
      <c r="BA1093" t="s">
        <v>3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CV1093">
        <v>0</v>
      </c>
      <c r="CW1093">
        <v>0</v>
      </c>
      <c r="CX1093">
        <f>ROUND(Y1093*Source!I493,9)</f>
        <v>0</v>
      </c>
      <c r="CY1093">
        <f t="shared" si="506"/>
        <v>1468.15</v>
      </c>
      <c r="CZ1093">
        <f t="shared" si="507"/>
        <v>526.22</v>
      </c>
      <c r="DA1093">
        <f t="shared" si="508"/>
        <v>2.79</v>
      </c>
      <c r="DB1093">
        <f t="shared" si="509"/>
        <v>350.81</v>
      </c>
      <c r="DC1093">
        <f t="shared" si="510"/>
        <v>0</v>
      </c>
      <c r="DD1093" t="s">
        <v>3</v>
      </c>
      <c r="DE1093" t="s">
        <v>3</v>
      </c>
      <c r="DF1093">
        <f t="shared" si="511"/>
        <v>0</v>
      </c>
      <c r="DG1093">
        <f t="shared" si="512"/>
        <v>0</v>
      </c>
      <c r="DH1093">
        <f t="shared" si="513"/>
        <v>0</v>
      </c>
      <c r="DI1093">
        <f t="shared" si="515"/>
        <v>0</v>
      </c>
      <c r="DJ1093">
        <f t="shared" si="514"/>
        <v>0</v>
      </c>
      <c r="DK1093">
        <v>0</v>
      </c>
      <c r="DL1093" t="s">
        <v>3</v>
      </c>
      <c r="DM1093">
        <v>0</v>
      </c>
      <c r="DN1093" t="s">
        <v>3</v>
      </c>
      <c r="DO1093">
        <v>0</v>
      </c>
    </row>
    <row r="1094" spans="1:119" x14ac:dyDescent="0.2">
      <c r="A1094">
        <f>ROW(Source!A493)</f>
        <v>493</v>
      </c>
      <c r="B1094">
        <v>59204059</v>
      </c>
      <c r="C1094">
        <v>60527655</v>
      </c>
      <c r="D1094">
        <v>58321777</v>
      </c>
      <c r="E1094">
        <v>1</v>
      </c>
      <c r="F1094">
        <v>1</v>
      </c>
      <c r="G1094">
        <v>1080</v>
      </c>
      <c r="H1094">
        <v>3</v>
      </c>
      <c r="I1094" t="s">
        <v>32</v>
      </c>
      <c r="J1094" t="s">
        <v>35</v>
      </c>
      <c r="K1094" t="s">
        <v>33</v>
      </c>
      <c r="L1094">
        <v>1301</v>
      </c>
      <c r="N1094">
        <v>1003</v>
      </c>
      <c r="O1094" t="s">
        <v>34</v>
      </c>
      <c r="P1094" t="s">
        <v>34</v>
      </c>
      <c r="Q1094">
        <v>1</v>
      </c>
      <c r="W1094">
        <v>0</v>
      </c>
      <c r="X1094">
        <v>949658601</v>
      </c>
      <c r="Y1094">
        <f t="shared" si="505"/>
        <v>100</v>
      </c>
      <c r="AA1094">
        <v>523.5</v>
      </c>
      <c r="AB1094">
        <v>0</v>
      </c>
      <c r="AC1094">
        <v>0</v>
      </c>
      <c r="AD1094">
        <v>0</v>
      </c>
      <c r="AE1094">
        <v>28.1</v>
      </c>
      <c r="AF1094">
        <v>0</v>
      </c>
      <c r="AG1094">
        <v>0</v>
      </c>
      <c r="AH1094">
        <v>0</v>
      </c>
      <c r="AI1094">
        <v>18.63</v>
      </c>
      <c r="AJ1094">
        <v>1</v>
      </c>
      <c r="AK1094">
        <v>1</v>
      </c>
      <c r="AL1094">
        <v>1</v>
      </c>
      <c r="AM1094">
        <v>0</v>
      </c>
      <c r="AN1094">
        <v>0</v>
      </c>
      <c r="AO1094">
        <v>0</v>
      </c>
      <c r="AP1094">
        <v>1</v>
      </c>
      <c r="AQ1094">
        <v>0</v>
      </c>
      <c r="AR1094">
        <v>0</v>
      </c>
      <c r="AS1094" t="s">
        <v>3</v>
      </c>
      <c r="AT1094">
        <v>100</v>
      </c>
      <c r="AU1094" t="s">
        <v>3</v>
      </c>
      <c r="AV1094">
        <v>0</v>
      </c>
      <c r="AW1094">
        <v>1</v>
      </c>
      <c r="AX1094">
        <v>-1</v>
      </c>
      <c r="AY1094">
        <v>0</v>
      </c>
      <c r="AZ1094">
        <v>0</v>
      </c>
      <c r="BA1094" t="s">
        <v>3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CV1094">
        <v>0</v>
      </c>
      <c r="CW1094">
        <v>0</v>
      </c>
      <c r="CX1094">
        <f>ROUND(Y1094*Source!I493,9)</f>
        <v>0</v>
      </c>
      <c r="CY1094">
        <f t="shared" si="506"/>
        <v>523.5</v>
      </c>
      <c r="CZ1094">
        <f t="shared" si="507"/>
        <v>28.1</v>
      </c>
      <c r="DA1094">
        <f t="shared" si="508"/>
        <v>18.63</v>
      </c>
      <c r="DB1094">
        <f t="shared" si="509"/>
        <v>2810</v>
      </c>
      <c r="DC1094">
        <f t="shared" si="510"/>
        <v>0</v>
      </c>
      <c r="DD1094" t="s">
        <v>3</v>
      </c>
      <c r="DE1094" t="s">
        <v>3</v>
      </c>
      <c r="DF1094">
        <f t="shared" si="511"/>
        <v>0</v>
      </c>
      <c r="DG1094">
        <f t="shared" si="512"/>
        <v>0</v>
      </c>
      <c r="DH1094">
        <f t="shared" si="513"/>
        <v>0</v>
      </c>
      <c r="DI1094">
        <f t="shared" si="515"/>
        <v>0</v>
      </c>
      <c r="DJ1094">
        <f t="shared" si="514"/>
        <v>0</v>
      </c>
      <c r="DK1094">
        <v>0</v>
      </c>
      <c r="DL1094" t="s">
        <v>3</v>
      </c>
      <c r="DM1094">
        <v>0</v>
      </c>
      <c r="DN1094" t="s">
        <v>3</v>
      </c>
      <c r="DO1094">
        <v>0</v>
      </c>
    </row>
    <row r="1095" spans="1:119" x14ac:dyDescent="0.2">
      <c r="A1095">
        <f>ROW(Source!A493)</f>
        <v>493</v>
      </c>
      <c r="B1095">
        <v>59204059</v>
      </c>
      <c r="C1095">
        <v>60527655</v>
      </c>
      <c r="D1095">
        <v>58327581</v>
      </c>
      <c r="E1095">
        <v>1</v>
      </c>
      <c r="F1095">
        <v>1</v>
      </c>
      <c r="G1095">
        <v>1080</v>
      </c>
      <c r="H1095">
        <v>3</v>
      </c>
      <c r="I1095" t="s">
        <v>42</v>
      </c>
      <c r="J1095" t="s">
        <v>44</v>
      </c>
      <c r="K1095" t="s">
        <v>43</v>
      </c>
      <c r="L1095">
        <v>1354</v>
      </c>
      <c r="N1095">
        <v>1010</v>
      </c>
      <c r="O1095" t="s">
        <v>39</v>
      </c>
      <c r="P1095" t="s">
        <v>39</v>
      </c>
      <c r="Q1095">
        <v>1</v>
      </c>
      <c r="W1095">
        <v>0</v>
      </c>
      <c r="X1095">
        <v>-877742701</v>
      </c>
      <c r="Y1095">
        <f t="shared" si="505"/>
        <v>122.222222</v>
      </c>
      <c r="AA1095">
        <v>875.62</v>
      </c>
      <c r="AB1095">
        <v>0</v>
      </c>
      <c r="AC1095">
        <v>0</v>
      </c>
      <c r="AD1095">
        <v>0</v>
      </c>
      <c r="AE1095">
        <v>24.61</v>
      </c>
      <c r="AF1095">
        <v>0</v>
      </c>
      <c r="AG1095">
        <v>0</v>
      </c>
      <c r="AH1095">
        <v>0</v>
      </c>
      <c r="AI1095">
        <v>35.58</v>
      </c>
      <c r="AJ1095">
        <v>1</v>
      </c>
      <c r="AK1095">
        <v>1</v>
      </c>
      <c r="AL1095">
        <v>1</v>
      </c>
      <c r="AM1095">
        <v>0</v>
      </c>
      <c r="AN1095">
        <v>0</v>
      </c>
      <c r="AO1095">
        <v>0</v>
      </c>
      <c r="AP1095">
        <v>1</v>
      </c>
      <c r="AQ1095">
        <v>0</v>
      </c>
      <c r="AR1095">
        <v>0</v>
      </c>
      <c r="AS1095" t="s">
        <v>3</v>
      </c>
      <c r="AT1095">
        <v>122.222222</v>
      </c>
      <c r="AU1095" t="s">
        <v>3</v>
      </c>
      <c r="AV1095">
        <v>0</v>
      </c>
      <c r="AW1095">
        <v>1</v>
      </c>
      <c r="AX1095">
        <v>-1</v>
      </c>
      <c r="AY1095">
        <v>0</v>
      </c>
      <c r="AZ1095">
        <v>0</v>
      </c>
      <c r="BA1095" t="s">
        <v>3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CV1095">
        <v>0</v>
      </c>
      <c r="CW1095">
        <v>0</v>
      </c>
      <c r="CX1095">
        <f>ROUND(Y1095*Source!I493,9)</f>
        <v>0</v>
      </c>
      <c r="CY1095">
        <f t="shared" si="506"/>
        <v>875.62</v>
      </c>
      <c r="CZ1095">
        <f t="shared" si="507"/>
        <v>24.61</v>
      </c>
      <c r="DA1095">
        <f t="shared" si="508"/>
        <v>35.58</v>
      </c>
      <c r="DB1095">
        <f t="shared" si="509"/>
        <v>3007.89</v>
      </c>
      <c r="DC1095">
        <f t="shared" si="510"/>
        <v>0</v>
      </c>
      <c r="DD1095" t="s">
        <v>3</v>
      </c>
      <c r="DE1095" t="s">
        <v>3</v>
      </c>
      <c r="DF1095">
        <f t="shared" si="511"/>
        <v>0</v>
      </c>
      <c r="DG1095">
        <f t="shared" si="512"/>
        <v>0</v>
      </c>
      <c r="DH1095">
        <f t="shared" si="513"/>
        <v>0</v>
      </c>
      <c r="DI1095">
        <f t="shared" si="515"/>
        <v>0</v>
      </c>
      <c r="DJ1095">
        <f t="shared" si="514"/>
        <v>0</v>
      </c>
      <c r="DK1095">
        <v>0</v>
      </c>
      <c r="DL1095" t="s">
        <v>3</v>
      </c>
      <c r="DM1095">
        <v>0</v>
      </c>
      <c r="DN1095" t="s">
        <v>3</v>
      </c>
      <c r="DO1095">
        <v>0</v>
      </c>
    </row>
    <row r="1096" spans="1:119" x14ac:dyDescent="0.2">
      <c r="A1096">
        <f>ROW(Source!A493)</f>
        <v>493</v>
      </c>
      <c r="B1096">
        <v>59204059</v>
      </c>
      <c r="C1096">
        <v>60527655</v>
      </c>
      <c r="D1096">
        <v>58327516</v>
      </c>
      <c r="E1096">
        <v>1</v>
      </c>
      <c r="F1096">
        <v>1</v>
      </c>
      <c r="G1096">
        <v>1080</v>
      </c>
      <c r="H1096">
        <v>3</v>
      </c>
      <c r="I1096" t="s">
        <v>37</v>
      </c>
      <c r="J1096" t="s">
        <v>40</v>
      </c>
      <c r="K1096" t="s">
        <v>38</v>
      </c>
      <c r="L1096">
        <v>1354</v>
      </c>
      <c r="N1096">
        <v>1010</v>
      </c>
      <c r="O1096" t="s">
        <v>39</v>
      </c>
      <c r="P1096" t="s">
        <v>39</v>
      </c>
      <c r="Q1096">
        <v>1</v>
      </c>
      <c r="W1096">
        <v>0</v>
      </c>
      <c r="X1096">
        <v>-1914030801</v>
      </c>
      <c r="Y1096">
        <f t="shared" si="505"/>
        <v>26.666667</v>
      </c>
      <c r="AA1096">
        <v>654.64</v>
      </c>
      <c r="AB1096">
        <v>0</v>
      </c>
      <c r="AC1096">
        <v>0</v>
      </c>
      <c r="AD1096">
        <v>0</v>
      </c>
      <c r="AE1096">
        <v>34.97</v>
      </c>
      <c r="AF1096">
        <v>0</v>
      </c>
      <c r="AG1096">
        <v>0</v>
      </c>
      <c r="AH1096">
        <v>0</v>
      </c>
      <c r="AI1096">
        <v>18.72</v>
      </c>
      <c r="AJ1096">
        <v>1</v>
      </c>
      <c r="AK1096">
        <v>1</v>
      </c>
      <c r="AL1096">
        <v>1</v>
      </c>
      <c r="AM1096">
        <v>0</v>
      </c>
      <c r="AN1096">
        <v>0</v>
      </c>
      <c r="AO1096">
        <v>0</v>
      </c>
      <c r="AP1096">
        <v>1</v>
      </c>
      <c r="AQ1096">
        <v>0</v>
      </c>
      <c r="AR1096">
        <v>0</v>
      </c>
      <c r="AS1096" t="s">
        <v>3</v>
      </c>
      <c r="AT1096">
        <v>26.666667</v>
      </c>
      <c r="AU1096" t="s">
        <v>3</v>
      </c>
      <c r="AV1096">
        <v>0</v>
      </c>
      <c r="AW1096">
        <v>1</v>
      </c>
      <c r="AX1096">
        <v>-1</v>
      </c>
      <c r="AY1096">
        <v>0</v>
      </c>
      <c r="AZ1096">
        <v>0</v>
      </c>
      <c r="BA1096" t="s">
        <v>3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CV1096">
        <v>0</v>
      </c>
      <c r="CW1096">
        <v>0</v>
      </c>
      <c r="CX1096">
        <f>ROUND(Y1096*Source!I493,9)</f>
        <v>0</v>
      </c>
      <c r="CY1096">
        <f t="shared" si="506"/>
        <v>654.64</v>
      </c>
      <c r="CZ1096">
        <f t="shared" si="507"/>
        <v>34.97</v>
      </c>
      <c r="DA1096">
        <f t="shared" si="508"/>
        <v>18.72</v>
      </c>
      <c r="DB1096">
        <f t="shared" si="509"/>
        <v>932.53</v>
      </c>
      <c r="DC1096">
        <f t="shared" si="510"/>
        <v>0</v>
      </c>
      <c r="DD1096" t="s">
        <v>3</v>
      </c>
      <c r="DE1096" t="s">
        <v>3</v>
      </c>
      <c r="DF1096">
        <f t="shared" si="511"/>
        <v>0</v>
      </c>
      <c r="DG1096">
        <f t="shared" si="512"/>
        <v>0</v>
      </c>
      <c r="DH1096">
        <f t="shared" si="513"/>
        <v>0</v>
      </c>
      <c r="DI1096">
        <f t="shared" si="515"/>
        <v>0</v>
      </c>
      <c r="DJ1096">
        <f t="shared" si="514"/>
        <v>0</v>
      </c>
      <c r="DK1096">
        <v>0</v>
      </c>
      <c r="DL1096" t="s">
        <v>3</v>
      </c>
      <c r="DM1096">
        <v>0</v>
      </c>
      <c r="DN1096" t="s">
        <v>3</v>
      </c>
      <c r="DO1096">
        <v>0</v>
      </c>
    </row>
    <row r="1097" spans="1:119" x14ac:dyDescent="0.2">
      <c r="A1097">
        <f>ROW(Source!A502)</f>
        <v>502</v>
      </c>
      <c r="B1097">
        <v>59204062</v>
      </c>
      <c r="C1097">
        <v>60527691</v>
      </c>
      <c r="D1097">
        <v>58266404</v>
      </c>
      <c r="E1097">
        <v>1080</v>
      </c>
      <c r="F1097">
        <v>1</v>
      </c>
      <c r="G1097">
        <v>1080</v>
      </c>
      <c r="H1097">
        <v>1</v>
      </c>
      <c r="I1097" t="s">
        <v>859</v>
      </c>
      <c r="J1097" t="s">
        <v>3</v>
      </c>
      <c r="K1097" t="s">
        <v>860</v>
      </c>
      <c r="L1097">
        <v>1191</v>
      </c>
      <c r="N1097">
        <v>1013</v>
      </c>
      <c r="O1097" t="s">
        <v>861</v>
      </c>
      <c r="P1097" t="s">
        <v>861</v>
      </c>
      <c r="Q1097">
        <v>1</v>
      </c>
      <c r="W1097">
        <v>0</v>
      </c>
      <c r="X1097">
        <v>476480486</v>
      </c>
      <c r="Y1097">
        <f>((AT1097*1.15)*1.1)</f>
        <v>24.186800000000002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</v>
      </c>
      <c r="AJ1097">
        <v>1</v>
      </c>
      <c r="AK1097">
        <v>1</v>
      </c>
      <c r="AL1097">
        <v>1</v>
      </c>
      <c r="AM1097">
        <v>-2</v>
      </c>
      <c r="AN1097">
        <v>0</v>
      </c>
      <c r="AO1097">
        <v>1</v>
      </c>
      <c r="AP1097">
        <v>1</v>
      </c>
      <c r="AQ1097">
        <v>0</v>
      </c>
      <c r="AR1097">
        <v>0</v>
      </c>
      <c r="AS1097" t="s">
        <v>3</v>
      </c>
      <c r="AT1097">
        <v>19.12</v>
      </c>
      <c r="AU1097" t="s">
        <v>26</v>
      </c>
      <c r="AV1097">
        <v>1</v>
      </c>
      <c r="AW1097">
        <v>2</v>
      </c>
      <c r="AX1097">
        <v>60527703</v>
      </c>
      <c r="AY1097">
        <v>1</v>
      </c>
      <c r="AZ1097">
        <v>0</v>
      </c>
      <c r="BA1097">
        <v>1107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CU1097">
        <f>ROUND(AT1097*Source!I502*AH1097*AL1097,2)</f>
        <v>0</v>
      </c>
      <c r="CV1097">
        <f>ROUND(Y1097*Source!I502,9)</f>
        <v>45.954920000000001</v>
      </c>
      <c r="CW1097">
        <v>0</v>
      </c>
      <c r="CX1097">
        <f>ROUND(Y1097*Source!I502,9)</f>
        <v>45.954920000000001</v>
      </c>
      <c r="CY1097">
        <f>AD1097</f>
        <v>0</v>
      </c>
      <c r="CZ1097">
        <f>AH1097</f>
        <v>0</v>
      </c>
      <c r="DA1097">
        <f>AL1097</f>
        <v>1</v>
      </c>
      <c r="DB1097">
        <f>ROUND(((ROUND(AT1097*CZ1097,2)*1.15)*1.1),6)</f>
        <v>0</v>
      </c>
      <c r="DC1097">
        <f>ROUND(((ROUND(AT1097*AG1097,2)*1.15)*1.1),6)</f>
        <v>0</v>
      </c>
      <c r="DD1097" t="s">
        <v>3</v>
      </c>
      <c r="DE1097" t="s">
        <v>3</v>
      </c>
      <c r="DF1097">
        <f t="shared" ref="DF1097:DF1112" si="516">ROUND(ROUND(AE1097,2)*CX1097,2)</f>
        <v>0</v>
      </c>
      <c r="DG1097">
        <f t="shared" si="512"/>
        <v>0</v>
      </c>
      <c r="DH1097">
        <f t="shared" si="513"/>
        <v>0</v>
      </c>
      <c r="DI1097">
        <f t="shared" si="515"/>
        <v>0</v>
      </c>
      <c r="DJ1097">
        <f>DI1097</f>
        <v>0</v>
      </c>
      <c r="DK1097">
        <v>0</v>
      </c>
      <c r="DL1097" t="s">
        <v>3</v>
      </c>
      <c r="DM1097">
        <v>0</v>
      </c>
      <c r="DN1097" t="s">
        <v>3</v>
      </c>
      <c r="DO1097">
        <v>0</v>
      </c>
    </row>
    <row r="1098" spans="1:119" x14ac:dyDescent="0.2">
      <c r="A1098">
        <f>ROW(Source!A502)</f>
        <v>502</v>
      </c>
      <c r="B1098">
        <v>59204062</v>
      </c>
      <c r="C1098">
        <v>60527691</v>
      </c>
      <c r="D1098">
        <v>58340578</v>
      </c>
      <c r="E1098">
        <v>1</v>
      </c>
      <c r="F1098">
        <v>1</v>
      </c>
      <c r="G1098">
        <v>1080</v>
      </c>
      <c r="H1098">
        <v>2</v>
      </c>
      <c r="I1098" t="s">
        <v>862</v>
      </c>
      <c r="J1098" t="s">
        <v>863</v>
      </c>
      <c r="K1098" t="s">
        <v>864</v>
      </c>
      <c r="L1098">
        <v>1368</v>
      </c>
      <c r="N1098">
        <v>1011</v>
      </c>
      <c r="O1098" t="s">
        <v>865</v>
      </c>
      <c r="P1098" t="s">
        <v>865</v>
      </c>
      <c r="Q1098">
        <v>1</v>
      </c>
      <c r="W1098">
        <v>0</v>
      </c>
      <c r="X1098">
        <v>-1985943078</v>
      </c>
      <c r="Y1098">
        <f>((AT1098*1.25)*1.1)</f>
        <v>1.3750000000000002E-2</v>
      </c>
      <c r="AA1098">
        <v>0</v>
      </c>
      <c r="AB1098">
        <v>88.67</v>
      </c>
      <c r="AC1098">
        <v>13.47</v>
      </c>
      <c r="AD1098">
        <v>0</v>
      </c>
      <c r="AE1098">
        <v>0</v>
      </c>
      <c r="AF1098">
        <v>83.1</v>
      </c>
      <c r="AG1098">
        <v>12.62</v>
      </c>
      <c r="AH1098">
        <v>0</v>
      </c>
      <c r="AI1098">
        <v>1</v>
      </c>
      <c r="AJ1098">
        <v>1</v>
      </c>
      <c r="AK1098">
        <v>1</v>
      </c>
      <c r="AL1098">
        <v>1</v>
      </c>
      <c r="AM1098">
        <v>-2</v>
      </c>
      <c r="AN1098">
        <v>0</v>
      </c>
      <c r="AO1098">
        <v>1</v>
      </c>
      <c r="AP1098">
        <v>1</v>
      </c>
      <c r="AQ1098">
        <v>0</v>
      </c>
      <c r="AR1098">
        <v>0</v>
      </c>
      <c r="AS1098" t="s">
        <v>3</v>
      </c>
      <c r="AT1098">
        <v>0.01</v>
      </c>
      <c r="AU1098" t="s">
        <v>25</v>
      </c>
      <c r="AV1098">
        <v>0</v>
      </c>
      <c r="AW1098">
        <v>2</v>
      </c>
      <c r="AX1098">
        <v>60527704</v>
      </c>
      <c r="AY1098">
        <v>1</v>
      </c>
      <c r="AZ1098">
        <v>0</v>
      </c>
      <c r="BA1098">
        <v>1108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CV1098">
        <v>0</v>
      </c>
      <c r="CW1098">
        <f>ROUND(Y1098*Source!I502*DO1098,9)</f>
        <v>0.32969749999999998</v>
      </c>
      <c r="CX1098">
        <f>ROUND(Y1098*Source!I502,9)</f>
        <v>2.6124999999999999E-2</v>
      </c>
      <c r="CY1098">
        <f>AB1098</f>
        <v>88.67</v>
      </c>
      <c r="CZ1098">
        <f>AF1098</f>
        <v>83.1</v>
      </c>
      <c r="DA1098">
        <f>AJ1098</f>
        <v>1</v>
      </c>
      <c r="DB1098">
        <f>ROUND(((ROUND(AT1098*CZ1098,2)*1.25)*1.1),6)</f>
        <v>1.1412500000000001</v>
      </c>
      <c r="DC1098">
        <f>ROUND(((ROUND(AT1098*AG1098,2)*1.25)*1.1),6)</f>
        <v>0.17874999999999999</v>
      </c>
      <c r="DD1098" t="s">
        <v>3</v>
      </c>
      <c r="DE1098" t="s">
        <v>3</v>
      </c>
      <c r="DF1098">
        <f t="shared" si="516"/>
        <v>0</v>
      </c>
      <c r="DG1098">
        <f t="shared" si="512"/>
        <v>2.17</v>
      </c>
      <c r="DH1098">
        <f t="shared" si="513"/>
        <v>0.33</v>
      </c>
      <c r="DI1098">
        <f t="shared" si="515"/>
        <v>0</v>
      </c>
      <c r="DJ1098">
        <f>DG1098</f>
        <v>2.17</v>
      </c>
      <c r="DK1098">
        <v>0</v>
      </c>
      <c r="DL1098" t="s">
        <v>867</v>
      </c>
      <c r="DM1098">
        <v>0</v>
      </c>
      <c r="DN1098" t="s">
        <v>861</v>
      </c>
      <c r="DO1098">
        <v>12.62</v>
      </c>
    </row>
    <row r="1099" spans="1:119" x14ac:dyDescent="0.2">
      <c r="A1099">
        <f>ROW(Source!A502)</f>
        <v>502</v>
      </c>
      <c r="B1099">
        <v>59204062</v>
      </c>
      <c r="C1099">
        <v>60527691</v>
      </c>
      <c r="D1099">
        <v>58340697</v>
      </c>
      <c r="E1099">
        <v>1</v>
      </c>
      <c r="F1099">
        <v>1</v>
      </c>
      <c r="G1099">
        <v>1080</v>
      </c>
      <c r="H1099">
        <v>2</v>
      </c>
      <c r="I1099" t="s">
        <v>868</v>
      </c>
      <c r="J1099" t="s">
        <v>869</v>
      </c>
      <c r="K1099" t="s">
        <v>870</v>
      </c>
      <c r="L1099">
        <v>1368</v>
      </c>
      <c r="N1099">
        <v>1011</v>
      </c>
      <c r="O1099" t="s">
        <v>865</v>
      </c>
      <c r="P1099" t="s">
        <v>865</v>
      </c>
      <c r="Q1099">
        <v>1</v>
      </c>
      <c r="W1099">
        <v>0</v>
      </c>
      <c r="X1099">
        <v>2147454900</v>
      </c>
      <c r="Y1099">
        <f>((AT1099*1.25)*1.1)</f>
        <v>1.7187500000000002</v>
      </c>
      <c r="AA1099">
        <v>0</v>
      </c>
      <c r="AB1099">
        <v>0.85</v>
      </c>
      <c r="AC1099">
        <v>0</v>
      </c>
      <c r="AD1099">
        <v>0</v>
      </c>
      <c r="AE1099">
        <v>0</v>
      </c>
      <c r="AF1099">
        <v>0.8</v>
      </c>
      <c r="AG1099">
        <v>0</v>
      </c>
      <c r="AH1099">
        <v>0</v>
      </c>
      <c r="AI1099">
        <v>1</v>
      </c>
      <c r="AJ1099">
        <v>1</v>
      </c>
      <c r="AK1099">
        <v>1</v>
      </c>
      <c r="AL1099">
        <v>1</v>
      </c>
      <c r="AM1099">
        <v>-2</v>
      </c>
      <c r="AN1099">
        <v>0</v>
      </c>
      <c r="AO1099">
        <v>1</v>
      </c>
      <c r="AP1099">
        <v>1</v>
      </c>
      <c r="AQ1099">
        <v>0</v>
      </c>
      <c r="AR1099">
        <v>0</v>
      </c>
      <c r="AS1099" t="s">
        <v>3</v>
      </c>
      <c r="AT1099">
        <v>1.25</v>
      </c>
      <c r="AU1099" t="s">
        <v>25</v>
      </c>
      <c r="AV1099">
        <v>0</v>
      </c>
      <c r="AW1099">
        <v>2</v>
      </c>
      <c r="AX1099">
        <v>60527706</v>
      </c>
      <c r="AY1099">
        <v>1</v>
      </c>
      <c r="AZ1099">
        <v>0</v>
      </c>
      <c r="BA1099">
        <v>1109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CV1099">
        <v>0</v>
      </c>
      <c r="CW1099">
        <f>ROUND(Y1099*Source!I502*DO1099,9)</f>
        <v>0</v>
      </c>
      <c r="CX1099">
        <f>ROUND(Y1099*Source!I502,9)</f>
        <v>3.265625</v>
      </c>
      <c r="CY1099">
        <f>AB1099</f>
        <v>0.85</v>
      </c>
      <c r="CZ1099">
        <f>AF1099</f>
        <v>0.8</v>
      </c>
      <c r="DA1099">
        <f>AJ1099</f>
        <v>1</v>
      </c>
      <c r="DB1099">
        <f>ROUND(((ROUND(AT1099*CZ1099,2)*1.25)*1.1),6)</f>
        <v>1.375</v>
      </c>
      <c r="DC1099">
        <f>ROUND(((ROUND(AT1099*AG1099,2)*1.25)*1.1),6)</f>
        <v>0</v>
      </c>
      <c r="DD1099" t="s">
        <v>3</v>
      </c>
      <c r="DE1099" t="s">
        <v>3</v>
      </c>
      <c r="DF1099">
        <f t="shared" si="516"/>
        <v>0</v>
      </c>
      <c r="DG1099">
        <f t="shared" si="512"/>
        <v>2.61</v>
      </c>
      <c r="DH1099">
        <f t="shared" si="513"/>
        <v>0</v>
      </c>
      <c r="DI1099">
        <f t="shared" si="515"/>
        <v>0</v>
      </c>
      <c r="DJ1099">
        <f>DG1099</f>
        <v>2.61</v>
      </c>
      <c r="DK1099">
        <v>0</v>
      </c>
      <c r="DL1099" t="s">
        <v>3</v>
      </c>
      <c r="DM1099">
        <v>0</v>
      </c>
      <c r="DN1099" t="s">
        <v>3</v>
      </c>
      <c r="DO1099">
        <v>0</v>
      </c>
    </row>
    <row r="1100" spans="1:119" x14ac:dyDescent="0.2">
      <c r="A1100">
        <f>ROW(Source!A502)</f>
        <v>502</v>
      </c>
      <c r="B1100">
        <v>59204062</v>
      </c>
      <c r="C1100">
        <v>60527691</v>
      </c>
      <c r="D1100">
        <v>58340699</v>
      </c>
      <c r="E1100">
        <v>1</v>
      </c>
      <c r="F1100">
        <v>1</v>
      </c>
      <c r="G1100">
        <v>1080</v>
      </c>
      <c r="H1100">
        <v>2</v>
      </c>
      <c r="I1100" t="s">
        <v>871</v>
      </c>
      <c r="J1100" t="s">
        <v>872</v>
      </c>
      <c r="K1100" t="s">
        <v>873</v>
      </c>
      <c r="L1100">
        <v>1368</v>
      </c>
      <c r="N1100">
        <v>1011</v>
      </c>
      <c r="O1100" t="s">
        <v>865</v>
      </c>
      <c r="P1100" t="s">
        <v>865</v>
      </c>
      <c r="Q1100">
        <v>1</v>
      </c>
      <c r="W1100">
        <v>0</v>
      </c>
      <c r="X1100">
        <v>539707801</v>
      </c>
      <c r="Y1100">
        <f>((AT1100*1.25)*1.1)</f>
        <v>0.41250000000000003</v>
      </c>
      <c r="AA1100">
        <v>0</v>
      </c>
      <c r="AB1100">
        <v>1.59</v>
      </c>
      <c r="AC1100">
        <v>0</v>
      </c>
      <c r="AD1100">
        <v>0</v>
      </c>
      <c r="AE1100">
        <v>0</v>
      </c>
      <c r="AF1100">
        <v>1.49</v>
      </c>
      <c r="AG1100">
        <v>0</v>
      </c>
      <c r="AH1100">
        <v>0</v>
      </c>
      <c r="AI1100">
        <v>1</v>
      </c>
      <c r="AJ1100">
        <v>1</v>
      </c>
      <c r="AK1100">
        <v>1</v>
      </c>
      <c r="AL1100">
        <v>1</v>
      </c>
      <c r="AM1100">
        <v>-2</v>
      </c>
      <c r="AN1100">
        <v>0</v>
      </c>
      <c r="AO1100">
        <v>1</v>
      </c>
      <c r="AP1100">
        <v>1</v>
      </c>
      <c r="AQ1100">
        <v>0</v>
      </c>
      <c r="AR1100">
        <v>0</v>
      </c>
      <c r="AS1100" t="s">
        <v>3</v>
      </c>
      <c r="AT1100">
        <v>0.3</v>
      </c>
      <c r="AU1100" t="s">
        <v>25</v>
      </c>
      <c r="AV1100">
        <v>0</v>
      </c>
      <c r="AW1100">
        <v>2</v>
      </c>
      <c r="AX1100">
        <v>60527707</v>
      </c>
      <c r="AY1100">
        <v>1</v>
      </c>
      <c r="AZ1100">
        <v>0</v>
      </c>
      <c r="BA1100">
        <v>1110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CV1100">
        <v>0</v>
      </c>
      <c r="CW1100">
        <f>ROUND(Y1100*Source!I502*DO1100,9)</f>
        <v>0</v>
      </c>
      <c r="CX1100">
        <f>ROUND(Y1100*Source!I502,9)</f>
        <v>0.78374999999999995</v>
      </c>
      <c r="CY1100">
        <f>AB1100</f>
        <v>1.59</v>
      </c>
      <c r="CZ1100">
        <f>AF1100</f>
        <v>1.49</v>
      </c>
      <c r="DA1100">
        <f>AJ1100</f>
        <v>1</v>
      </c>
      <c r="DB1100">
        <f>ROUND(((ROUND(AT1100*CZ1100,2)*1.25)*1.1),6)</f>
        <v>0.61875000000000002</v>
      </c>
      <c r="DC1100">
        <f>ROUND(((ROUND(AT1100*AG1100,2)*1.25)*1.1),6)</f>
        <v>0</v>
      </c>
      <c r="DD1100" t="s">
        <v>3</v>
      </c>
      <c r="DE1100" t="s">
        <v>3</v>
      </c>
      <c r="DF1100">
        <f t="shared" si="516"/>
        <v>0</v>
      </c>
      <c r="DG1100">
        <f t="shared" si="512"/>
        <v>1.17</v>
      </c>
      <c r="DH1100">
        <f t="shared" si="513"/>
        <v>0</v>
      </c>
      <c r="DI1100">
        <f t="shared" si="515"/>
        <v>0</v>
      </c>
      <c r="DJ1100">
        <f>DG1100</f>
        <v>1.17</v>
      </c>
      <c r="DK1100">
        <v>0</v>
      </c>
      <c r="DL1100" t="s">
        <v>3</v>
      </c>
      <c r="DM1100">
        <v>0</v>
      </c>
      <c r="DN1100" t="s">
        <v>3</v>
      </c>
      <c r="DO1100">
        <v>0</v>
      </c>
    </row>
    <row r="1101" spans="1:119" x14ac:dyDescent="0.2">
      <c r="A1101">
        <f>ROW(Source!A502)</f>
        <v>502</v>
      </c>
      <c r="B1101">
        <v>59204062</v>
      </c>
      <c r="C1101">
        <v>60527691</v>
      </c>
      <c r="D1101">
        <v>58339814</v>
      </c>
      <c r="E1101">
        <v>1</v>
      </c>
      <c r="F1101">
        <v>1</v>
      </c>
      <c r="G1101">
        <v>1080</v>
      </c>
      <c r="H1101">
        <v>2</v>
      </c>
      <c r="I1101" t="s">
        <v>874</v>
      </c>
      <c r="J1101" t="s">
        <v>875</v>
      </c>
      <c r="K1101" t="s">
        <v>876</v>
      </c>
      <c r="L1101">
        <v>1368</v>
      </c>
      <c r="N1101">
        <v>1011</v>
      </c>
      <c r="O1101" t="s">
        <v>865</v>
      </c>
      <c r="P1101" t="s">
        <v>865</v>
      </c>
      <c r="Q1101">
        <v>1</v>
      </c>
      <c r="W1101">
        <v>0</v>
      </c>
      <c r="X1101">
        <v>1087580389</v>
      </c>
      <c r="Y1101">
        <f>((AT1101*1.25)*1.1)</f>
        <v>1.3750000000000002E-2</v>
      </c>
      <c r="AA1101">
        <v>0</v>
      </c>
      <c r="AB1101">
        <v>191.17</v>
      </c>
      <c r="AC1101">
        <v>18.059999999999999</v>
      </c>
      <c r="AD1101">
        <v>0</v>
      </c>
      <c r="AE1101">
        <v>0</v>
      </c>
      <c r="AF1101">
        <v>179.17</v>
      </c>
      <c r="AG1101">
        <v>16.93</v>
      </c>
      <c r="AH1101">
        <v>0</v>
      </c>
      <c r="AI1101">
        <v>1</v>
      </c>
      <c r="AJ1101">
        <v>1</v>
      </c>
      <c r="AK1101">
        <v>1</v>
      </c>
      <c r="AL1101">
        <v>1</v>
      </c>
      <c r="AM1101">
        <v>-2</v>
      </c>
      <c r="AN1101">
        <v>0</v>
      </c>
      <c r="AO1101">
        <v>1</v>
      </c>
      <c r="AP1101">
        <v>1</v>
      </c>
      <c r="AQ1101">
        <v>0</v>
      </c>
      <c r="AR1101">
        <v>0</v>
      </c>
      <c r="AS1101" t="s">
        <v>3</v>
      </c>
      <c r="AT1101">
        <v>0.01</v>
      </c>
      <c r="AU1101" t="s">
        <v>25</v>
      </c>
      <c r="AV1101">
        <v>0</v>
      </c>
      <c r="AW1101">
        <v>2</v>
      </c>
      <c r="AX1101">
        <v>60527705</v>
      </c>
      <c r="AY1101">
        <v>1</v>
      </c>
      <c r="AZ1101">
        <v>0</v>
      </c>
      <c r="BA1101">
        <v>1111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CV1101">
        <v>0</v>
      </c>
      <c r="CW1101">
        <f>ROUND(Y1101*Source!I502*DO1101,9)</f>
        <v>0.44229625</v>
      </c>
      <c r="CX1101">
        <f>ROUND(Y1101*Source!I502,9)</f>
        <v>2.6124999999999999E-2</v>
      </c>
      <c r="CY1101">
        <f>AB1101</f>
        <v>191.17</v>
      </c>
      <c r="CZ1101">
        <f>AF1101</f>
        <v>179.17</v>
      </c>
      <c r="DA1101">
        <f>AJ1101</f>
        <v>1</v>
      </c>
      <c r="DB1101">
        <f>ROUND(((ROUND(AT1101*CZ1101,2)*1.25)*1.1),6)</f>
        <v>2.4612500000000002</v>
      </c>
      <c r="DC1101">
        <f>ROUND(((ROUND(AT1101*AG1101,2)*1.25)*1.1),6)</f>
        <v>0.23375000000000001</v>
      </c>
      <c r="DD1101" t="s">
        <v>3</v>
      </c>
      <c r="DE1101" t="s">
        <v>3</v>
      </c>
      <c r="DF1101">
        <f t="shared" si="516"/>
        <v>0</v>
      </c>
      <c r="DG1101">
        <f t="shared" si="512"/>
        <v>4.68</v>
      </c>
      <c r="DH1101">
        <f t="shared" si="513"/>
        <v>0.44</v>
      </c>
      <c r="DI1101">
        <f t="shared" si="515"/>
        <v>0</v>
      </c>
      <c r="DJ1101">
        <f>DG1101</f>
        <v>4.68</v>
      </c>
      <c r="DK1101">
        <v>0</v>
      </c>
      <c r="DL1101" t="s">
        <v>867</v>
      </c>
      <c r="DM1101">
        <v>0</v>
      </c>
      <c r="DN1101" t="s">
        <v>861</v>
      </c>
      <c r="DO1101">
        <v>16.93</v>
      </c>
    </row>
    <row r="1102" spans="1:119" x14ac:dyDescent="0.2">
      <c r="A1102">
        <f>ROW(Source!A502)</f>
        <v>502</v>
      </c>
      <c r="B1102">
        <v>59204062</v>
      </c>
      <c r="C1102">
        <v>60527691</v>
      </c>
      <c r="D1102">
        <v>58308811</v>
      </c>
      <c r="E1102">
        <v>1</v>
      </c>
      <c r="F1102">
        <v>1</v>
      </c>
      <c r="G1102">
        <v>1080</v>
      </c>
      <c r="H1102">
        <v>3</v>
      </c>
      <c r="I1102" t="s">
        <v>877</v>
      </c>
      <c r="J1102" t="s">
        <v>878</v>
      </c>
      <c r="K1102" t="s">
        <v>879</v>
      </c>
      <c r="L1102">
        <v>1346</v>
      </c>
      <c r="N1102">
        <v>1009</v>
      </c>
      <c r="O1102" t="s">
        <v>880</v>
      </c>
      <c r="P1102" t="s">
        <v>880</v>
      </c>
      <c r="Q1102">
        <v>1</v>
      </c>
      <c r="W1102">
        <v>0</v>
      </c>
      <c r="X1102">
        <v>-709773495</v>
      </c>
      <c r="Y1102">
        <f t="shared" ref="Y1102:Y1107" si="517">AT1102</f>
        <v>0.5</v>
      </c>
      <c r="AA1102">
        <v>1.61</v>
      </c>
      <c r="AB1102">
        <v>0</v>
      </c>
      <c r="AC1102">
        <v>0</v>
      </c>
      <c r="AD1102">
        <v>0</v>
      </c>
      <c r="AE1102">
        <v>1.61</v>
      </c>
      <c r="AF1102">
        <v>0</v>
      </c>
      <c r="AG1102">
        <v>0</v>
      </c>
      <c r="AH1102">
        <v>0</v>
      </c>
      <c r="AI1102">
        <v>1</v>
      </c>
      <c r="AJ1102">
        <v>1</v>
      </c>
      <c r="AK1102">
        <v>1</v>
      </c>
      <c r="AL1102">
        <v>1</v>
      </c>
      <c r="AM1102">
        <v>-2</v>
      </c>
      <c r="AN1102">
        <v>0</v>
      </c>
      <c r="AO1102">
        <v>1</v>
      </c>
      <c r="AP1102">
        <v>1</v>
      </c>
      <c r="AQ1102">
        <v>0</v>
      </c>
      <c r="AR1102">
        <v>0</v>
      </c>
      <c r="AS1102" t="s">
        <v>3</v>
      </c>
      <c r="AT1102">
        <v>0.5</v>
      </c>
      <c r="AU1102" t="s">
        <v>3</v>
      </c>
      <c r="AV1102">
        <v>0</v>
      </c>
      <c r="AW1102">
        <v>2</v>
      </c>
      <c r="AX1102">
        <v>60527708</v>
      </c>
      <c r="AY1102">
        <v>1</v>
      </c>
      <c r="AZ1102">
        <v>0</v>
      </c>
      <c r="BA1102">
        <v>1112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CV1102">
        <v>0</v>
      </c>
      <c r="CW1102">
        <v>0</v>
      </c>
      <c r="CX1102">
        <f>ROUND(Y1102*Source!I502,9)</f>
        <v>0.95</v>
      </c>
      <c r="CY1102">
        <f t="shared" ref="CY1102:CY1107" si="518">AA1102</f>
        <v>1.61</v>
      </c>
      <c r="CZ1102">
        <f t="shared" ref="CZ1102:CZ1107" si="519">AE1102</f>
        <v>1.61</v>
      </c>
      <c r="DA1102">
        <f t="shared" ref="DA1102:DA1107" si="520">AI1102</f>
        <v>1</v>
      </c>
      <c r="DB1102">
        <f t="shared" ref="DB1102:DB1107" si="521">ROUND(ROUND(AT1102*CZ1102,2),6)</f>
        <v>0.81</v>
      </c>
      <c r="DC1102">
        <f t="shared" ref="DC1102:DC1107" si="522">ROUND(ROUND(AT1102*AG1102,2),6)</f>
        <v>0</v>
      </c>
      <c r="DD1102" t="s">
        <v>3</v>
      </c>
      <c r="DE1102" t="s">
        <v>3</v>
      </c>
      <c r="DF1102">
        <f t="shared" si="516"/>
        <v>1.53</v>
      </c>
      <c r="DG1102">
        <f t="shared" si="512"/>
        <v>0</v>
      </c>
      <c r="DH1102">
        <f t="shared" si="513"/>
        <v>0</v>
      </c>
      <c r="DI1102">
        <f t="shared" si="515"/>
        <v>0</v>
      </c>
      <c r="DJ1102">
        <f t="shared" ref="DJ1102:DJ1107" si="523">DF1102</f>
        <v>1.53</v>
      </c>
      <c r="DK1102">
        <v>0</v>
      </c>
      <c r="DL1102" t="s">
        <v>3</v>
      </c>
      <c r="DM1102">
        <v>0</v>
      </c>
      <c r="DN1102" t="s">
        <v>3</v>
      </c>
      <c r="DO1102">
        <v>0</v>
      </c>
    </row>
    <row r="1103" spans="1:119" x14ac:dyDescent="0.2">
      <c r="A1103">
        <f>ROW(Source!A502)</f>
        <v>502</v>
      </c>
      <c r="B1103">
        <v>59204062</v>
      </c>
      <c r="C1103">
        <v>60527691</v>
      </c>
      <c r="D1103">
        <v>58308843</v>
      </c>
      <c r="E1103">
        <v>1</v>
      </c>
      <c r="F1103">
        <v>1</v>
      </c>
      <c r="G1103">
        <v>1080</v>
      </c>
      <c r="H1103">
        <v>3</v>
      </c>
      <c r="I1103" t="s">
        <v>881</v>
      </c>
      <c r="J1103" t="s">
        <v>882</v>
      </c>
      <c r="K1103" t="s">
        <v>883</v>
      </c>
      <c r="L1103">
        <v>1346</v>
      </c>
      <c r="N1103">
        <v>1009</v>
      </c>
      <c r="O1103" t="s">
        <v>880</v>
      </c>
      <c r="P1103" t="s">
        <v>880</v>
      </c>
      <c r="Q1103">
        <v>1</v>
      </c>
      <c r="W1103">
        <v>0</v>
      </c>
      <c r="X1103">
        <v>-872094078</v>
      </c>
      <c r="Y1103">
        <f t="shared" si="517"/>
        <v>9.2999999999999999E-2</v>
      </c>
      <c r="AA1103">
        <v>36.78</v>
      </c>
      <c r="AB1103">
        <v>0</v>
      </c>
      <c r="AC1103">
        <v>0</v>
      </c>
      <c r="AD1103">
        <v>0</v>
      </c>
      <c r="AE1103">
        <v>36.78</v>
      </c>
      <c r="AF1103">
        <v>0</v>
      </c>
      <c r="AG1103">
        <v>0</v>
      </c>
      <c r="AH1103">
        <v>0</v>
      </c>
      <c r="AI1103">
        <v>1</v>
      </c>
      <c r="AJ1103">
        <v>1</v>
      </c>
      <c r="AK1103">
        <v>1</v>
      </c>
      <c r="AL1103">
        <v>1</v>
      </c>
      <c r="AM1103">
        <v>-2</v>
      </c>
      <c r="AN1103">
        <v>0</v>
      </c>
      <c r="AO1103">
        <v>1</v>
      </c>
      <c r="AP1103">
        <v>1</v>
      </c>
      <c r="AQ1103">
        <v>0</v>
      </c>
      <c r="AR1103">
        <v>0</v>
      </c>
      <c r="AS1103" t="s">
        <v>3</v>
      </c>
      <c r="AT1103">
        <v>9.2999999999999999E-2</v>
      </c>
      <c r="AU1103" t="s">
        <v>3</v>
      </c>
      <c r="AV1103">
        <v>0</v>
      </c>
      <c r="AW1103">
        <v>2</v>
      </c>
      <c r="AX1103">
        <v>60527709</v>
      </c>
      <c r="AY1103">
        <v>1</v>
      </c>
      <c r="AZ1103">
        <v>0</v>
      </c>
      <c r="BA1103">
        <v>1113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CV1103">
        <v>0</v>
      </c>
      <c r="CW1103">
        <v>0</v>
      </c>
      <c r="CX1103">
        <f>ROUND(Y1103*Source!I502,9)</f>
        <v>0.1767</v>
      </c>
      <c r="CY1103">
        <f t="shared" si="518"/>
        <v>36.78</v>
      </c>
      <c r="CZ1103">
        <f t="shared" si="519"/>
        <v>36.78</v>
      </c>
      <c r="DA1103">
        <f t="shared" si="520"/>
        <v>1</v>
      </c>
      <c r="DB1103">
        <f t="shared" si="521"/>
        <v>3.42</v>
      </c>
      <c r="DC1103">
        <f t="shared" si="522"/>
        <v>0</v>
      </c>
      <c r="DD1103" t="s">
        <v>3</v>
      </c>
      <c r="DE1103" t="s">
        <v>3</v>
      </c>
      <c r="DF1103">
        <f t="shared" si="516"/>
        <v>6.5</v>
      </c>
      <c r="DG1103">
        <f t="shared" si="512"/>
        <v>0</v>
      </c>
      <c r="DH1103">
        <f t="shared" si="513"/>
        <v>0</v>
      </c>
      <c r="DI1103">
        <f t="shared" si="515"/>
        <v>0</v>
      </c>
      <c r="DJ1103">
        <f t="shared" si="523"/>
        <v>6.5</v>
      </c>
      <c r="DK1103">
        <v>0</v>
      </c>
      <c r="DL1103" t="s">
        <v>3</v>
      </c>
      <c r="DM1103">
        <v>0</v>
      </c>
      <c r="DN1103" t="s">
        <v>3</v>
      </c>
      <c r="DO1103">
        <v>0</v>
      </c>
    </row>
    <row r="1104" spans="1:119" x14ac:dyDescent="0.2">
      <c r="A1104">
        <f>ROW(Source!A502)</f>
        <v>502</v>
      </c>
      <c r="B1104">
        <v>59204062</v>
      </c>
      <c r="C1104">
        <v>60527691</v>
      </c>
      <c r="D1104">
        <v>58308917</v>
      </c>
      <c r="E1104">
        <v>1</v>
      </c>
      <c r="F1104">
        <v>1</v>
      </c>
      <c r="G1104">
        <v>1080</v>
      </c>
      <c r="H1104">
        <v>3</v>
      </c>
      <c r="I1104" t="s">
        <v>884</v>
      </c>
      <c r="J1104" t="s">
        <v>885</v>
      </c>
      <c r="K1104" t="s">
        <v>886</v>
      </c>
      <c r="L1104">
        <v>1354</v>
      </c>
      <c r="N1104">
        <v>1010</v>
      </c>
      <c r="O1104" t="s">
        <v>39</v>
      </c>
      <c r="P1104" t="s">
        <v>39</v>
      </c>
      <c r="Q1104">
        <v>1</v>
      </c>
      <c r="W1104">
        <v>0</v>
      </c>
      <c r="X1104">
        <v>-40224714</v>
      </c>
      <c r="Y1104">
        <f t="shared" si="517"/>
        <v>29</v>
      </c>
      <c r="AA1104">
        <v>0.89</v>
      </c>
      <c r="AB1104">
        <v>0</v>
      </c>
      <c r="AC1104">
        <v>0</v>
      </c>
      <c r="AD1104">
        <v>0</v>
      </c>
      <c r="AE1104">
        <v>0.89</v>
      </c>
      <c r="AF1104">
        <v>0</v>
      </c>
      <c r="AG1104">
        <v>0</v>
      </c>
      <c r="AH1104">
        <v>0</v>
      </c>
      <c r="AI1104">
        <v>1</v>
      </c>
      <c r="AJ1104">
        <v>1</v>
      </c>
      <c r="AK1104">
        <v>1</v>
      </c>
      <c r="AL1104">
        <v>1</v>
      </c>
      <c r="AM1104">
        <v>-2</v>
      </c>
      <c r="AN1104">
        <v>0</v>
      </c>
      <c r="AO1104">
        <v>1</v>
      </c>
      <c r="AP1104">
        <v>1</v>
      </c>
      <c r="AQ1104">
        <v>0</v>
      </c>
      <c r="AR1104">
        <v>0</v>
      </c>
      <c r="AS1104" t="s">
        <v>3</v>
      </c>
      <c r="AT1104">
        <v>29</v>
      </c>
      <c r="AU1104" t="s">
        <v>3</v>
      </c>
      <c r="AV1104">
        <v>0</v>
      </c>
      <c r="AW1104">
        <v>2</v>
      </c>
      <c r="AX1104">
        <v>60527710</v>
      </c>
      <c r="AY1104">
        <v>1</v>
      </c>
      <c r="AZ1104">
        <v>0</v>
      </c>
      <c r="BA1104">
        <v>1114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CV1104">
        <v>0</v>
      </c>
      <c r="CW1104">
        <v>0</v>
      </c>
      <c r="CX1104">
        <f>ROUND(Y1104*Source!I502,9)</f>
        <v>55.1</v>
      </c>
      <c r="CY1104">
        <f t="shared" si="518"/>
        <v>0.89</v>
      </c>
      <c r="CZ1104">
        <f t="shared" si="519"/>
        <v>0.89</v>
      </c>
      <c r="DA1104">
        <f t="shared" si="520"/>
        <v>1</v>
      </c>
      <c r="DB1104">
        <f t="shared" si="521"/>
        <v>25.81</v>
      </c>
      <c r="DC1104">
        <f t="shared" si="522"/>
        <v>0</v>
      </c>
      <c r="DD1104" t="s">
        <v>3</v>
      </c>
      <c r="DE1104" t="s">
        <v>3</v>
      </c>
      <c r="DF1104">
        <f t="shared" si="516"/>
        <v>49.04</v>
      </c>
      <c r="DG1104">
        <f t="shared" si="512"/>
        <v>0</v>
      </c>
      <c r="DH1104">
        <f t="shared" si="513"/>
        <v>0</v>
      </c>
      <c r="DI1104">
        <f t="shared" si="515"/>
        <v>0</v>
      </c>
      <c r="DJ1104">
        <f t="shared" si="523"/>
        <v>49.04</v>
      </c>
      <c r="DK1104">
        <v>0</v>
      </c>
      <c r="DL1104" t="s">
        <v>3</v>
      </c>
      <c r="DM1104">
        <v>0</v>
      </c>
      <c r="DN1104" t="s">
        <v>3</v>
      </c>
      <c r="DO1104">
        <v>0</v>
      </c>
    </row>
    <row r="1105" spans="1:119" x14ac:dyDescent="0.2">
      <c r="A1105">
        <f>ROW(Source!A502)</f>
        <v>502</v>
      </c>
      <c r="B1105">
        <v>59204062</v>
      </c>
      <c r="C1105">
        <v>60527691</v>
      </c>
      <c r="D1105">
        <v>58326216</v>
      </c>
      <c r="E1105">
        <v>1</v>
      </c>
      <c r="F1105">
        <v>1</v>
      </c>
      <c r="G1105">
        <v>1080</v>
      </c>
      <c r="H1105">
        <v>3</v>
      </c>
      <c r="I1105" t="s">
        <v>46</v>
      </c>
      <c r="J1105" t="s">
        <v>49</v>
      </c>
      <c r="K1105" t="s">
        <v>47</v>
      </c>
      <c r="L1105">
        <v>1355</v>
      </c>
      <c r="N1105">
        <v>1010</v>
      </c>
      <c r="O1105" t="s">
        <v>48</v>
      </c>
      <c r="P1105" t="s">
        <v>48</v>
      </c>
      <c r="Q1105">
        <v>100</v>
      </c>
      <c r="W1105">
        <v>0</v>
      </c>
      <c r="X1105">
        <v>1873919888</v>
      </c>
      <c r="Y1105">
        <f t="shared" si="517"/>
        <v>0.5</v>
      </c>
      <c r="AA1105">
        <v>526.22</v>
      </c>
      <c r="AB1105">
        <v>0</v>
      </c>
      <c r="AC1105">
        <v>0</v>
      </c>
      <c r="AD1105">
        <v>0</v>
      </c>
      <c r="AE1105">
        <v>526.22</v>
      </c>
      <c r="AF1105">
        <v>0</v>
      </c>
      <c r="AG1105">
        <v>0</v>
      </c>
      <c r="AH1105">
        <v>0</v>
      </c>
      <c r="AI1105">
        <v>1</v>
      </c>
      <c r="AJ1105">
        <v>1</v>
      </c>
      <c r="AK1105">
        <v>1</v>
      </c>
      <c r="AL1105">
        <v>1</v>
      </c>
      <c r="AM1105">
        <v>0</v>
      </c>
      <c r="AN1105">
        <v>0</v>
      </c>
      <c r="AO1105">
        <v>0</v>
      </c>
      <c r="AP1105">
        <v>1</v>
      </c>
      <c r="AQ1105">
        <v>0</v>
      </c>
      <c r="AR1105">
        <v>0</v>
      </c>
      <c r="AS1105" t="s">
        <v>3</v>
      </c>
      <c r="AT1105">
        <v>0.5</v>
      </c>
      <c r="AU1105" t="s">
        <v>3</v>
      </c>
      <c r="AV1105">
        <v>0</v>
      </c>
      <c r="AW1105">
        <v>1</v>
      </c>
      <c r="AX1105">
        <v>-1</v>
      </c>
      <c r="AY1105">
        <v>0</v>
      </c>
      <c r="AZ1105">
        <v>0</v>
      </c>
      <c r="BA1105" t="s">
        <v>3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CV1105">
        <v>0</v>
      </c>
      <c r="CW1105">
        <v>0</v>
      </c>
      <c r="CX1105">
        <f>ROUND(Y1105*Source!I502,9)</f>
        <v>0.95</v>
      </c>
      <c r="CY1105">
        <f t="shared" si="518"/>
        <v>526.22</v>
      </c>
      <c r="CZ1105">
        <f t="shared" si="519"/>
        <v>526.22</v>
      </c>
      <c r="DA1105">
        <f t="shared" si="520"/>
        <v>1</v>
      </c>
      <c r="DB1105">
        <f t="shared" si="521"/>
        <v>263.11</v>
      </c>
      <c r="DC1105">
        <f t="shared" si="522"/>
        <v>0</v>
      </c>
      <c r="DD1105" t="s">
        <v>3</v>
      </c>
      <c r="DE1105" t="s">
        <v>3</v>
      </c>
      <c r="DF1105">
        <f t="shared" si="516"/>
        <v>499.91</v>
      </c>
      <c r="DG1105">
        <f t="shared" si="512"/>
        <v>0</v>
      </c>
      <c r="DH1105">
        <f t="shared" si="513"/>
        <v>0</v>
      </c>
      <c r="DI1105">
        <f t="shared" si="515"/>
        <v>0</v>
      </c>
      <c r="DJ1105">
        <f t="shared" si="523"/>
        <v>499.91</v>
      </c>
      <c r="DK1105">
        <v>0</v>
      </c>
      <c r="DL1105" t="s">
        <v>3</v>
      </c>
      <c r="DM1105">
        <v>0</v>
      </c>
      <c r="DN1105" t="s">
        <v>3</v>
      </c>
      <c r="DO1105">
        <v>0</v>
      </c>
    </row>
    <row r="1106" spans="1:119" x14ac:dyDescent="0.2">
      <c r="A1106">
        <f>ROW(Source!A502)</f>
        <v>502</v>
      </c>
      <c r="B1106">
        <v>59204062</v>
      </c>
      <c r="C1106">
        <v>60527691</v>
      </c>
      <c r="D1106">
        <v>58321778</v>
      </c>
      <c r="E1106">
        <v>1</v>
      </c>
      <c r="F1106">
        <v>1</v>
      </c>
      <c r="G1106">
        <v>1080</v>
      </c>
      <c r="H1106">
        <v>3</v>
      </c>
      <c r="I1106" t="s">
        <v>56</v>
      </c>
      <c r="J1106" t="s">
        <v>58</v>
      </c>
      <c r="K1106" t="s">
        <v>57</v>
      </c>
      <c r="L1106">
        <v>1301</v>
      </c>
      <c r="N1106">
        <v>1003</v>
      </c>
      <c r="O1106" t="s">
        <v>34</v>
      </c>
      <c r="P1106" t="s">
        <v>34</v>
      </c>
      <c r="Q1106">
        <v>1</v>
      </c>
      <c r="W1106">
        <v>0</v>
      </c>
      <c r="X1106">
        <v>-1171880344</v>
      </c>
      <c r="Y1106">
        <f t="shared" si="517"/>
        <v>100</v>
      </c>
      <c r="AA1106">
        <v>31.41</v>
      </c>
      <c r="AB1106">
        <v>0</v>
      </c>
      <c r="AC1106">
        <v>0</v>
      </c>
      <c r="AD1106">
        <v>0</v>
      </c>
      <c r="AE1106">
        <v>31.41</v>
      </c>
      <c r="AF1106">
        <v>0</v>
      </c>
      <c r="AG1106">
        <v>0</v>
      </c>
      <c r="AH1106">
        <v>0</v>
      </c>
      <c r="AI1106">
        <v>1</v>
      </c>
      <c r="AJ1106">
        <v>1</v>
      </c>
      <c r="AK1106">
        <v>1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 t="s">
        <v>3</v>
      </c>
      <c r="AT1106">
        <v>100</v>
      </c>
      <c r="AU1106" t="s">
        <v>3</v>
      </c>
      <c r="AV1106">
        <v>0</v>
      </c>
      <c r="AW1106">
        <v>1</v>
      </c>
      <c r="AX1106">
        <v>-1</v>
      </c>
      <c r="AY1106">
        <v>0</v>
      </c>
      <c r="AZ1106">
        <v>0</v>
      </c>
      <c r="BA1106" t="s">
        <v>3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CV1106">
        <v>0</v>
      </c>
      <c r="CW1106">
        <v>0</v>
      </c>
      <c r="CX1106">
        <f>ROUND(Y1106*Source!I502,9)</f>
        <v>190</v>
      </c>
      <c r="CY1106">
        <f t="shared" si="518"/>
        <v>31.41</v>
      </c>
      <c r="CZ1106">
        <f t="shared" si="519"/>
        <v>31.41</v>
      </c>
      <c r="DA1106">
        <f t="shared" si="520"/>
        <v>1</v>
      </c>
      <c r="DB1106">
        <f t="shared" si="521"/>
        <v>3141</v>
      </c>
      <c r="DC1106">
        <f t="shared" si="522"/>
        <v>0</v>
      </c>
      <c r="DD1106" t="s">
        <v>3</v>
      </c>
      <c r="DE1106" t="s">
        <v>3</v>
      </c>
      <c r="DF1106">
        <f t="shared" si="516"/>
        <v>5967.9</v>
      </c>
      <c r="DG1106">
        <f t="shared" si="512"/>
        <v>0</v>
      </c>
      <c r="DH1106">
        <f t="shared" si="513"/>
        <v>0</v>
      </c>
      <c r="DI1106">
        <f t="shared" si="515"/>
        <v>0</v>
      </c>
      <c r="DJ1106">
        <f t="shared" si="523"/>
        <v>5967.9</v>
      </c>
      <c r="DK1106">
        <v>0</v>
      </c>
      <c r="DL1106" t="s">
        <v>3</v>
      </c>
      <c r="DM1106">
        <v>0</v>
      </c>
      <c r="DN1106" t="s">
        <v>3</v>
      </c>
      <c r="DO1106">
        <v>0</v>
      </c>
    </row>
    <row r="1107" spans="1:119" x14ac:dyDescent="0.2">
      <c r="A1107">
        <f>ROW(Source!A502)</f>
        <v>502</v>
      </c>
      <c r="B1107">
        <v>59204062</v>
      </c>
      <c r="C1107">
        <v>60527691</v>
      </c>
      <c r="D1107">
        <v>58327517</v>
      </c>
      <c r="E1107">
        <v>1</v>
      </c>
      <c r="F1107">
        <v>1</v>
      </c>
      <c r="G1107">
        <v>1080</v>
      </c>
      <c r="H1107">
        <v>3</v>
      </c>
      <c r="I1107" t="s">
        <v>60</v>
      </c>
      <c r="J1107" t="s">
        <v>62</v>
      </c>
      <c r="K1107" t="s">
        <v>61</v>
      </c>
      <c r="L1107">
        <v>1354</v>
      </c>
      <c r="N1107">
        <v>1010</v>
      </c>
      <c r="O1107" t="s">
        <v>39</v>
      </c>
      <c r="P1107" t="s">
        <v>39</v>
      </c>
      <c r="Q1107">
        <v>1</v>
      </c>
      <c r="W1107">
        <v>0</v>
      </c>
      <c r="X1107">
        <v>-146904554</v>
      </c>
      <c r="Y1107">
        <f t="shared" si="517"/>
        <v>23.1578947</v>
      </c>
      <c r="AA1107">
        <v>47.24</v>
      </c>
      <c r="AB1107">
        <v>0</v>
      </c>
      <c r="AC1107">
        <v>0</v>
      </c>
      <c r="AD1107">
        <v>0</v>
      </c>
      <c r="AE1107">
        <v>47.24</v>
      </c>
      <c r="AF1107">
        <v>0</v>
      </c>
      <c r="AG1107">
        <v>0</v>
      </c>
      <c r="AH1107">
        <v>0</v>
      </c>
      <c r="AI1107">
        <v>1</v>
      </c>
      <c r="AJ1107">
        <v>1</v>
      </c>
      <c r="AK1107">
        <v>1</v>
      </c>
      <c r="AL1107">
        <v>1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 t="s">
        <v>3</v>
      </c>
      <c r="AT1107">
        <v>23.1578947</v>
      </c>
      <c r="AU1107" t="s">
        <v>3</v>
      </c>
      <c r="AV1107">
        <v>0</v>
      </c>
      <c r="AW1107">
        <v>1</v>
      </c>
      <c r="AX1107">
        <v>-1</v>
      </c>
      <c r="AY1107">
        <v>0</v>
      </c>
      <c r="AZ1107">
        <v>0</v>
      </c>
      <c r="BA1107" t="s">
        <v>3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CV1107">
        <v>0</v>
      </c>
      <c r="CW1107">
        <v>0</v>
      </c>
      <c r="CX1107">
        <f>ROUND(Y1107*Source!I502,9)</f>
        <v>43.999999930000001</v>
      </c>
      <c r="CY1107">
        <f t="shared" si="518"/>
        <v>47.24</v>
      </c>
      <c r="CZ1107">
        <f t="shared" si="519"/>
        <v>47.24</v>
      </c>
      <c r="DA1107">
        <f t="shared" si="520"/>
        <v>1</v>
      </c>
      <c r="DB1107">
        <f t="shared" si="521"/>
        <v>1093.98</v>
      </c>
      <c r="DC1107">
        <f t="shared" si="522"/>
        <v>0</v>
      </c>
      <c r="DD1107" t="s">
        <v>3</v>
      </c>
      <c r="DE1107" t="s">
        <v>3</v>
      </c>
      <c r="DF1107">
        <f t="shared" si="516"/>
        <v>2078.56</v>
      </c>
      <c r="DG1107">
        <f t="shared" si="512"/>
        <v>0</v>
      </c>
      <c r="DH1107">
        <f t="shared" si="513"/>
        <v>0</v>
      </c>
      <c r="DI1107">
        <f t="shared" si="515"/>
        <v>0</v>
      </c>
      <c r="DJ1107">
        <f t="shared" si="523"/>
        <v>2078.56</v>
      </c>
      <c r="DK1107">
        <v>0</v>
      </c>
      <c r="DL1107" t="s">
        <v>3</v>
      </c>
      <c r="DM1107">
        <v>0</v>
      </c>
      <c r="DN1107" t="s">
        <v>3</v>
      </c>
      <c r="DO1107">
        <v>0</v>
      </c>
    </row>
    <row r="1108" spans="1:119" x14ac:dyDescent="0.2">
      <c r="A1108">
        <f>ROW(Source!A503)</f>
        <v>503</v>
      </c>
      <c r="B1108">
        <v>59204059</v>
      </c>
      <c r="C1108">
        <v>60527691</v>
      </c>
      <c r="D1108">
        <v>58266404</v>
      </c>
      <c r="E1108">
        <v>1080</v>
      </c>
      <c r="F1108">
        <v>1</v>
      </c>
      <c r="G1108">
        <v>1080</v>
      </c>
      <c r="H1108">
        <v>1</v>
      </c>
      <c r="I1108" t="s">
        <v>859</v>
      </c>
      <c r="J1108" t="s">
        <v>3</v>
      </c>
      <c r="K1108" t="s">
        <v>860</v>
      </c>
      <c r="L1108">
        <v>1191</v>
      </c>
      <c r="N1108">
        <v>1013</v>
      </c>
      <c r="O1108" t="s">
        <v>861</v>
      </c>
      <c r="P1108" t="s">
        <v>861</v>
      </c>
      <c r="Q1108">
        <v>1</v>
      </c>
      <c r="W1108">
        <v>0</v>
      </c>
      <c r="X1108">
        <v>476480486</v>
      </c>
      <c r="Y1108">
        <f>((AT1108*1.15)*1.1)</f>
        <v>24.186800000000002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1</v>
      </c>
      <c r="AJ1108">
        <v>1</v>
      </c>
      <c r="AK1108">
        <v>1</v>
      </c>
      <c r="AL1108">
        <v>1</v>
      </c>
      <c r="AM1108">
        <v>5</v>
      </c>
      <c r="AN1108">
        <v>0</v>
      </c>
      <c r="AO1108">
        <v>1</v>
      </c>
      <c r="AP1108">
        <v>1</v>
      </c>
      <c r="AQ1108">
        <v>0</v>
      </c>
      <c r="AR1108">
        <v>0</v>
      </c>
      <c r="AS1108" t="s">
        <v>3</v>
      </c>
      <c r="AT1108">
        <v>19.12</v>
      </c>
      <c r="AU1108" t="s">
        <v>26</v>
      </c>
      <c r="AV1108">
        <v>1</v>
      </c>
      <c r="AW1108">
        <v>2</v>
      </c>
      <c r="AX1108">
        <v>60527703</v>
      </c>
      <c r="AY1108">
        <v>1</v>
      </c>
      <c r="AZ1108">
        <v>0</v>
      </c>
      <c r="BA1108">
        <v>1118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CU1108">
        <f>ROUND(AT1108*Source!I503*AH1108*AL1108,2)</f>
        <v>0</v>
      </c>
      <c r="CV1108">
        <f>ROUND(Y1108*Source!I503,9)</f>
        <v>45.954920000000001</v>
      </c>
      <c r="CW1108">
        <v>0</v>
      </c>
      <c r="CX1108">
        <f>ROUND(Y1108*Source!I503,9)</f>
        <v>45.954920000000001</v>
      </c>
      <c r="CY1108">
        <f>AD1108</f>
        <v>0</v>
      </c>
      <c r="CZ1108">
        <f>AH1108</f>
        <v>0</v>
      </c>
      <c r="DA1108">
        <f>AL1108</f>
        <v>1</v>
      </c>
      <c r="DB1108">
        <f>ROUND(((ROUND(AT1108*CZ1108,2)*1.15)*1.1),6)</f>
        <v>0</v>
      </c>
      <c r="DC1108">
        <f>ROUND(((ROUND(AT1108*AG1108,2)*1.15)*1.1),6)</f>
        <v>0</v>
      </c>
      <c r="DD1108" t="s">
        <v>3</v>
      </c>
      <c r="DE1108" t="s">
        <v>3</v>
      </c>
      <c r="DF1108">
        <f t="shared" si="516"/>
        <v>0</v>
      </c>
      <c r="DG1108">
        <f t="shared" si="512"/>
        <v>0</v>
      </c>
      <c r="DH1108">
        <f t="shared" si="513"/>
        <v>0</v>
      </c>
      <c r="DI1108">
        <f t="shared" si="515"/>
        <v>0</v>
      </c>
      <c r="DJ1108">
        <f>DI1108</f>
        <v>0</v>
      </c>
      <c r="DK1108">
        <v>0</v>
      </c>
      <c r="DL1108" t="s">
        <v>3</v>
      </c>
      <c r="DM1108">
        <v>0</v>
      </c>
      <c r="DN1108" t="s">
        <v>3</v>
      </c>
      <c r="DO1108">
        <v>0</v>
      </c>
    </row>
    <row r="1109" spans="1:119" x14ac:dyDescent="0.2">
      <c r="A1109">
        <f>ROW(Source!A503)</f>
        <v>503</v>
      </c>
      <c r="B1109">
        <v>59204059</v>
      </c>
      <c r="C1109">
        <v>60527691</v>
      </c>
      <c r="D1109">
        <v>58340578</v>
      </c>
      <c r="E1109">
        <v>1</v>
      </c>
      <c r="F1109">
        <v>1</v>
      </c>
      <c r="G1109">
        <v>1080</v>
      </c>
      <c r="H1109">
        <v>2</v>
      </c>
      <c r="I1109" t="s">
        <v>862</v>
      </c>
      <c r="J1109" t="s">
        <v>863</v>
      </c>
      <c r="K1109" t="s">
        <v>864</v>
      </c>
      <c r="L1109">
        <v>1368</v>
      </c>
      <c r="N1109">
        <v>1011</v>
      </c>
      <c r="O1109" t="s">
        <v>865</v>
      </c>
      <c r="P1109" t="s">
        <v>865</v>
      </c>
      <c r="Q1109">
        <v>1</v>
      </c>
      <c r="W1109">
        <v>0</v>
      </c>
      <c r="X1109">
        <v>-1985943078</v>
      </c>
      <c r="Y1109">
        <f>((AT1109*1.25)*1.1)</f>
        <v>1.3750000000000002E-2</v>
      </c>
      <c r="AA1109">
        <v>0</v>
      </c>
      <c r="AB1109">
        <v>1445.28</v>
      </c>
      <c r="AC1109">
        <v>740.47</v>
      </c>
      <c r="AD1109">
        <v>0</v>
      </c>
      <c r="AE1109">
        <v>0</v>
      </c>
      <c r="AF1109">
        <v>83.1</v>
      </c>
      <c r="AG1109">
        <v>12.62</v>
      </c>
      <c r="AH1109">
        <v>0</v>
      </c>
      <c r="AI1109">
        <v>1</v>
      </c>
      <c r="AJ1109">
        <v>16.3</v>
      </c>
      <c r="AK1109">
        <v>54.99</v>
      </c>
      <c r="AL1109">
        <v>1</v>
      </c>
      <c r="AM1109">
        <v>2</v>
      </c>
      <c r="AN1109">
        <v>0</v>
      </c>
      <c r="AO1109">
        <v>1</v>
      </c>
      <c r="AP1109">
        <v>1</v>
      </c>
      <c r="AQ1109">
        <v>0</v>
      </c>
      <c r="AR1109">
        <v>0</v>
      </c>
      <c r="AS1109" t="s">
        <v>3</v>
      </c>
      <c r="AT1109">
        <v>0.01</v>
      </c>
      <c r="AU1109" t="s">
        <v>25</v>
      </c>
      <c r="AV1109">
        <v>0</v>
      </c>
      <c r="AW1109">
        <v>2</v>
      </c>
      <c r="AX1109">
        <v>60527704</v>
      </c>
      <c r="AY1109">
        <v>1</v>
      </c>
      <c r="AZ1109">
        <v>0</v>
      </c>
      <c r="BA1109">
        <v>1119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CV1109">
        <v>0</v>
      </c>
      <c r="CW1109">
        <f>ROUND(Y1109*Source!I503*DO1109,9)</f>
        <v>0.32969749999999998</v>
      </c>
      <c r="CX1109">
        <f>ROUND(Y1109*Source!I503,9)</f>
        <v>2.6124999999999999E-2</v>
      </c>
      <c r="CY1109">
        <f>AB1109</f>
        <v>1445.28</v>
      </c>
      <c r="CZ1109">
        <f>AF1109</f>
        <v>83.1</v>
      </c>
      <c r="DA1109">
        <f>AJ1109</f>
        <v>16.3</v>
      </c>
      <c r="DB1109">
        <f>ROUND(((ROUND(AT1109*CZ1109,2)*1.25)*1.1),6)</f>
        <v>1.1412500000000001</v>
      </c>
      <c r="DC1109">
        <f>ROUND(((ROUND(AT1109*AG1109,2)*1.25)*1.1),6)</f>
        <v>0.17874999999999999</v>
      </c>
      <c r="DD1109" t="s">
        <v>3</v>
      </c>
      <c r="DE1109" t="s">
        <v>3</v>
      </c>
      <c r="DF1109">
        <f t="shared" si="516"/>
        <v>0</v>
      </c>
      <c r="DG1109">
        <f>ROUND(ROUND(AF1109*AJ1109,2)*CX1109,2)</f>
        <v>35.39</v>
      </c>
      <c r="DH1109">
        <f>ROUND(ROUND(AG1109*AK1109,2)*CX1109,2)</f>
        <v>18.13</v>
      </c>
      <c r="DI1109">
        <f t="shared" si="515"/>
        <v>0</v>
      </c>
      <c r="DJ1109">
        <f>DG1109</f>
        <v>35.39</v>
      </c>
      <c r="DK1109">
        <v>0</v>
      </c>
      <c r="DL1109" t="s">
        <v>867</v>
      </c>
      <c r="DM1109">
        <v>0</v>
      </c>
      <c r="DN1109" t="s">
        <v>861</v>
      </c>
      <c r="DO1109">
        <v>12.62</v>
      </c>
    </row>
    <row r="1110" spans="1:119" x14ac:dyDescent="0.2">
      <c r="A1110">
        <f>ROW(Source!A503)</f>
        <v>503</v>
      </c>
      <c r="B1110">
        <v>59204059</v>
      </c>
      <c r="C1110">
        <v>60527691</v>
      </c>
      <c r="D1110">
        <v>58340697</v>
      </c>
      <c r="E1110">
        <v>1</v>
      </c>
      <c r="F1110">
        <v>1</v>
      </c>
      <c r="G1110">
        <v>1080</v>
      </c>
      <c r="H1110">
        <v>2</v>
      </c>
      <c r="I1110" t="s">
        <v>868</v>
      </c>
      <c r="J1110" t="s">
        <v>869</v>
      </c>
      <c r="K1110" t="s">
        <v>870</v>
      </c>
      <c r="L1110">
        <v>1368</v>
      </c>
      <c r="N1110">
        <v>1011</v>
      </c>
      <c r="O1110" t="s">
        <v>865</v>
      </c>
      <c r="P1110" t="s">
        <v>865</v>
      </c>
      <c r="Q1110">
        <v>1</v>
      </c>
      <c r="W1110">
        <v>0</v>
      </c>
      <c r="X1110">
        <v>2147454900</v>
      </c>
      <c r="Y1110">
        <f>((AT1110*1.25)*1.1)</f>
        <v>1.7187500000000002</v>
      </c>
      <c r="AA1110">
        <v>0</v>
      </c>
      <c r="AB1110">
        <v>7.33</v>
      </c>
      <c r="AC1110">
        <v>0</v>
      </c>
      <c r="AD1110">
        <v>0</v>
      </c>
      <c r="AE1110">
        <v>0</v>
      </c>
      <c r="AF1110">
        <v>0.8</v>
      </c>
      <c r="AG1110">
        <v>0</v>
      </c>
      <c r="AH1110">
        <v>0</v>
      </c>
      <c r="AI1110">
        <v>1</v>
      </c>
      <c r="AJ1110">
        <v>8.59</v>
      </c>
      <c r="AK1110">
        <v>54.99</v>
      </c>
      <c r="AL1110">
        <v>1</v>
      </c>
      <c r="AM1110">
        <v>2</v>
      </c>
      <c r="AN1110">
        <v>0</v>
      </c>
      <c r="AO1110">
        <v>1</v>
      </c>
      <c r="AP1110">
        <v>1</v>
      </c>
      <c r="AQ1110">
        <v>0</v>
      </c>
      <c r="AR1110">
        <v>0</v>
      </c>
      <c r="AS1110" t="s">
        <v>3</v>
      </c>
      <c r="AT1110">
        <v>1.25</v>
      </c>
      <c r="AU1110" t="s">
        <v>25</v>
      </c>
      <c r="AV1110">
        <v>0</v>
      </c>
      <c r="AW1110">
        <v>2</v>
      </c>
      <c r="AX1110">
        <v>60527706</v>
      </c>
      <c r="AY1110">
        <v>1</v>
      </c>
      <c r="AZ1110">
        <v>0</v>
      </c>
      <c r="BA1110">
        <v>1120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CV1110">
        <v>0</v>
      </c>
      <c r="CW1110">
        <f>ROUND(Y1110*Source!I503*DO1110,9)</f>
        <v>0</v>
      </c>
      <c r="CX1110">
        <f>ROUND(Y1110*Source!I503,9)</f>
        <v>3.265625</v>
      </c>
      <c r="CY1110">
        <f>AB1110</f>
        <v>7.33</v>
      </c>
      <c r="CZ1110">
        <f>AF1110</f>
        <v>0.8</v>
      </c>
      <c r="DA1110">
        <f>AJ1110</f>
        <v>8.59</v>
      </c>
      <c r="DB1110">
        <f>ROUND(((ROUND(AT1110*CZ1110,2)*1.25)*1.1),6)</f>
        <v>1.375</v>
      </c>
      <c r="DC1110">
        <f>ROUND(((ROUND(AT1110*AG1110,2)*1.25)*1.1),6)</f>
        <v>0</v>
      </c>
      <c r="DD1110" t="s">
        <v>3</v>
      </c>
      <c r="DE1110" t="s">
        <v>3</v>
      </c>
      <c r="DF1110">
        <f t="shared" si="516"/>
        <v>0</v>
      </c>
      <c r="DG1110">
        <f>ROUND(ROUND(AF1110*AJ1110,2)*CX1110,2)</f>
        <v>22.43</v>
      </c>
      <c r="DH1110">
        <f>ROUND(ROUND(AG1110*AK1110,2)*CX1110,2)</f>
        <v>0</v>
      </c>
      <c r="DI1110">
        <f t="shared" si="515"/>
        <v>0</v>
      </c>
      <c r="DJ1110">
        <f>DG1110</f>
        <v>22.43</v>
      </c>
      <c r="DK1110">
        <v>0</v>
      </c>
      <c r="DL1110" t="s">
        <v>3</v>
      </c>
      <c r="DM1110">
        <v>0</v>
      </c>
      <c r="DN1110" t="s">
        <v>3</v>
      </c>
      <c r="DO1110">
        <v>0</v>
      </c>
    </row>
    <row r="1111" spans="1:119" x14ac:dyDescent="0.2">
      <c r="A1111">
        <f>ROW(Source!A503)</f>
        <v>503</v>
      </c>
      <c r="B1111">
        <v>59204059</v>
      </c>
      <c r="C1111">
        <v>60527691</v>
      </c>
      <c r="D1111">
        <v>58340699</v>
      </c>
      <c r="E1111">
        <v>1</v>
      </c>
      <c r="F1111">
        <v>1</v>
      </c>
      <c r="G1111">
        <v>1080</v>
      </c>
      <c r="H1111">
        <v>2</v>
      </c>
      <c r="I1111" t="s">
        <v>871</v>
      </c>
      <c r="J1111" t="s">
        <v>872</v>
      </c>
      <c r="K1111" t="s">
        <v>873</v>
      </c>
      <c r="L1111">
        <v>1368</v>
      </c>
      <c r="N1111">
        <v>1011</v>
      </c>
      <c r="O1111" t="s">
        <v>865</v>
      </c>
      <c r="P1111" t="s">
        <v>865</v>
      </c>
      <c r="Q1111">
        <v>1</v>
      </c>
      <c r="W1111">
        <v>0</v>
      </c>
      <c r="X1111">
        <v>539707801</v>
      </c>
      <c r="Y1111">
        <f>((AT1111*1.25)*1.1)</f>
        <v>0.41250000000000003</v>
      </c>
      <c r="AA1111">
        <v>0</v>
      </c>
      <c r="AB1111">
        <v>13.77</v>
      </c>
      <c r="AC1111">
        <v>0</v>
      </c>
      <c r="AD1111">
        <v>0</v>
      </c>
      <c r="AE1111">
        <v>0</v>
      </c>
      <c r="AF1111">
        <v>1.49</v>
      </c>
      <c r="AG1111">
        <v>0</v>
      </c>
      <c r="AH1111">
        <v>0</v>
      </c>
      <c r="AI1111">
        <v>1</v>
      </c>
      <c r="AJ1111">
        <v>8.66</v>
      </c>
      <c r="AK1111">
        <v>54.99</v>
      </c>
      <c r="AL1111">
        <v>1</v>
      </c>
      <c r="AM1111">
        <v>2</v>
      </c>
      <c r="AN1111">
        <v>0</v>
      </c>
      <c r="AO1111">
        <v>1</v>
      </c>
      <c r="AP1111">
        <v>1</v>
      </c>
      <c r="AQ1111">
        <v>0</v>
      </c>
      <c r="AR1111">
        <v>0</v>
      </c>
      <c r="AS1111" t="s">
        <v>3</v>
      </c>
      <c r="AT1111">
        <v>0.3</v>
      </c>
      <c r="AU1111" t="s">
        <v>25</v>
      </c>
      <c r="AV1111">
        <v>0</v>
      </c>
      <c r="AW1111">
        <v>2</v>
      </c>
      <c r="AX1111">
        <v>60527707</v>
      </c>
      <c r="AY1111">
        <v>1</v>
      </c>
      <c r="AZ1111">
        <v>0</v>
      </c>
      <c r="BA1111">
        <v>1121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CV1111">
        <v>0</v>
      </c>
      <c r="CW1111">
        <f>ROUND(Y1111*Source!I503*DO1111,9)</f>
        <v>0</v>
      </c>
      <c r="CX1111">
        <f>ROUND(Y1111*Source!I503,9)</f>
        <v>0.78374999999999995</v>
      </c>
      <c r="CY1111">
        <f>AB1111</f>
        <v>13.77</v>
      </c>
      <c r="CZ1111">
        <f>AF1111</f>
        <v>1.49</v>
      </c>
      <c r="DA1111">
        <f>AJ1111</f>
        <v>8.66</v>
      </c>
      <c r="DB1111">
        <f>ROUND(((ROUND(AT1111*CZ1111,2)*1.25)*1.1),6)</f>
        <v>0.61875000000000002</v>
      </c>
      <c r="DC1111">
        <f>ROUND(((ROUND(AT1111*AG1111,2)*1.25)*1.1),6)</f>
        <v>0</v>
      </c>
      <c r="DD1111" t="s">
        <v>3</v>
      </c>
      <c r="DE1111" t="s">
        <v>3</v>
      </c>
      <c r="DF1111">
        <f t="shared" si="516"/>
        <v>0</v>
      </c>
      <c r="DG1111">
        <f>ROUND(ROUND(AF1111*AJ1111,2)*CX1111,2)</f>
        <v>10.11</v>
      </c>
      <c r="DH1111">
        <f>ROUND(ROUND(AG1111*AK1111,2)*CX1111,2)</f>
        <v>0</v>
      </c>
      <c r="DI1111">
        <f t="shared" si="515"/>
        <v>0</v>
      </c>
      <c r="DJ1111">
        <f>DG1111</f>
        <v>10.11</v>
      </c>
      <c r="DK1111">
        <v>0</v>
      </c>
      <c r="DL1111" t="s">
        <v>3</v>
      </c>
      <c r="DM1111">
        <v>0</v>
      </c>
      <c r="DN1111" t="s">
        <v>3</v>
      </c>
      <c r="DO1111">
        <v>0</v>
      </c>
    </row>
    <row r="1112" spans="1:119" x14ac:dyDescent="0.2">
      <c r="A1112">
        <f>ROW(Source!A503)</f>
        <v>503</v>
      </c>
      <c r="B1112">
        <v>59204059</v>
      </c>
      <c r="C1112">
        <v>60527691</v>
      </c>
      <c r="D1112">
        <v>58339814</v>
      </c>
      <c r="E1112">
        <v>1</v>
      </c>
      <c r="F1112">
        <v>1</v>
      </c>
      <c r="G1112">
        <v>1080</v>
      </c>
      <c r="H1112">
        <v>2</v>
      </c>
      <c r="I1112" t="s">
        <v>874</v>
      </c>
      <c r="J1112" t="s">
        <v>875</v>
      </c>
      <c r="K1112" t="s">
        <v>876</v>
      </c>
      <c r="L1112">
        <v>1368</v>
      </c>
      <c r="N1112">
        <v>1011</v>
      </c>
      <c r="O1112" t="s">
        <v>865</v>
      </c>
      <c r="P1112" t="s">
        <v>865</v>
      </c>
      <c r="Q1112">
        <v>1</v>
      </c>
      <c r="W1112">
        <v>0</v>
      </c>
      <c r="X1112">
        <v>1087580389</v>
      </c>
      <c r="Y1112">
        <f>((AT1112*1.25)*1.1)</f>
        <v>1.3750000000000002E-2</v>
      </c>
      <c r="AA1112">
        <v>0</v>
      </c>
      <c r="AB1112">
        <v>2628.65</v>
      </c>
      <c r="AC1112">
        <v>993.36</v>
      </c>
      <c r="AD1112">
        <v>0</v>
      </c>
      <c r="AE1112">
        <v>0</v>
      </c>
      <c r="AF1112">
        <v>179.17</v>
      </c>
      <c r="AG1112">
        <v>16.93</v>
      </c>
      <c r="AH1112">
        <v>0</v>
      </c>
      <c r="AI1112">
        <v>1</v>
      </c>
      <c r="AJ1112">
        <v>13.75</v>
      </c>
      <c r="AK1112">
        <v>54.99</v>
      </c>
      <c r="AL1112">
        <v>1</v>
      </c>
      <c r="AM1112">
        <v>2</v>
      </c>
      <c r="AN1112">
        <v>0</v>
      </c>
      <c r="AO1112">
        <v>1</v>
      </c>
      <c r="AP1112">
        <v>1</v>
      </c>
      <c r="AQ1112">
        <v>0</v>
      </c>
      <c r="AR1112">
        <v>0</v>
      </c>
      <c r="AS1112" t="s">
        <v>3</v>
      </c>
      <c r="AT1112">
        <v>0.01</v>
      </c>
      <c r="AU1112" t="s">
        <v>25</v>
      </c>
      <c r="AV1112">
        <v>0</v>
      </c>
      <c r="AW1112">
        <v>2</v>
      </c>
      <c r="AX1112">
        <v>60527705</v>
      </c>
      <c r="AY1112">
        <v>1</v>
      </c>
      <c r="AZ1112">
        <v>0</v>
      </c>
      <c r="BA1112">
        <v>1122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CV1112">
        <v>0</v>
      </c>
      <c r="CW1112">
        <f>ROUND(Y1112*Source!I503*DO1112,9)</f>
        <v>0.44229625</v>
      </c>
      <c r="CX1112">
        <f>ROUND(Y1112*Source!I503,9)</f>
        <v>2.6124999999999999E-2</v>
      </c>
      <c r="CY1112">
        <f>AB1112</f>
        <v>2628.65</v>
      </c>
      <c r="CZ1112">
        <f>AF1112</f>
        <v>179.17</v>
      </c>
      <c r="DA1112">
        <f>AJ1112</f>
        <v>13.75</v>
      </c>
      <c r="DB1112">
        <f>ROUND(((ROUND(AT1112*CZ1112,2)*1.25)*1.1),6)</f>
        <v>2.4612500000000002</v>
      </c>
      <c r="DC1112">
        <f>ROUND(((ROUND(AT1112*AG1112,2)*1.25)*1.1),6)</f>
        <v>0.23375000000000001</v>
      </c>
      <c r="DD1112" t="s">
        <v>3</v>
      </c>
      <c r="DE1112" t="s">
        <v>3</v>
      </c>
      <c r="DF1112">
        <f t="shared" si="516"/>
        <v>0</v>
      </c>
      <c r="DG1112">
        <f>ROUND(ROUND(AF1112*AJ1112,2)*CX1112,2)</f>
        <v>64.36</v>
      </c>
      <c r="DH1112">
        <f>ROUND(ROUND(AG1112*AK1112,2)*CX1112,2)</f>
        <v>24.32</v>
      </c>
      <c r="DI1112">
        <f t="shared" si="515"/>
        <v>0</v>
      </c>
      <c r="DJ1112">
        <f>DG1112</f>
        <v>64.36</v>
      </c>
      <c r="DK1112">
        <v>0</v>
      </c>
      <c r="DL1112" t="s">
        <v>867</v>
      </c>
      <c r="DM1112">
        <v>0</v>
      </c>
      <c r="DN1112" t="s">
        <v>861</v>
      </c>
      <c r="DO1112">
        <v>16.93</v>
      </c>
    </row>
    <row r="1113" spans="1:119" x14ac:dyDescent="0.2">
      <c r="A1113">
        <f>ROW(Source!A503)</f>
        <v>503</v>
      </c>
      <c r="B1113">
        <v>59204059</v>
      </c>
      <c r="C1113">
        <v>60527691</v>
      </c>
      <c r="D1113">
        <v>58308811</v>
      </c>
      <c r="E1113">
        <v>1</v>
      </c>
      <c r="F1113">
        <v>1</v>
      </c>
      <c r="G1113">
        <v>1080</v>
      </c>
      <c r="H1113">
        <v>3</v>
      </c>
      <c r="I1113" t="s">
        <v>877</v>
      </c>
      <c r="J1113" t="s">
        <v>878</v>
      </c>
      <c r="K1113" t="s">
        <v>879</v>
      </c>
      <c r="L1113">
        <v>1346</v>
      </c>
      <c r="N1113">
        <v>1009</v>
      </c>
      <c r="O1113" t="s">
        <v>880</v>
      </c>
      <c r="P1113" t="s">
        <v>880</v>
      </c>
      <c r="Q1113">
        <v>1</v>
      </c>
      <c r="W1113">
        <v>0</v>
      </c>
      <c r="X1113">
        <v>-709773495</v>
      </c>
      <c r="Y1113">
        <f t="shared" ref="Y1113:Y1118" si="524">AT1113</f>
        <v>0.5</v>
      </c>
      <c r="AA1113">
        <v>23.97</v>
      </c>
      <c r="AB1113">
        <v>0</v>
      </c>
      <c r="AC1113">
        <v>0</v>
      </c>
      <c r="AD1113">
        <v>0</v>
      </c>
      <c r="AE1113">
        <v>1.61</v>
      </c>
      <c r="AF1113">
        <v>0</v>
      </c>
      <c r="AG1113">
        <v>0</v>
      </c>
      <c r="AH1113">
        <v>0</v>
      </c>
      <c r="AI1113">
        <v>14.89</v>
      </c>
      <c r="AJ1113">
        <v>1</v>
      </c>
      <c r="AK1113">
        <v>1</v>
      </c>
      <c r="AL1113">
        <v>1</v>
      </c>
      <c r="AM1113">
        <v>2</v>
      </c>
      <c r="AN1113">
        <v>0</v>
      </c>
      <c r="AO1113">
        <v>1</v>
      </c>
      <c r="AP1113">
        <v>1</v>
      </c>
      <c r="AQ1113">
        <v>0</v>
      </c>
      <c r="AR1113">
        <v>0</v>
      </c>
      <c r="AS1113" t="s">
        <v>3</v>
      </c>
      <c r="AT1113">
        <v>0.5</v>
      </c>
      <c r="AU1113" t="s">
        <v>3</v>
      </c>
      <c r="AV1113">
        <v>0</v>
      </c>
      <c r="AW1113">
        <v>2</v>
      </c>
      <c r="AX1113">
        <v>60527708</v>
      </c>
      <c r="AY1113">
        <v>1</v>
      </c>
      <c r="AZ1113">
        <v>0</v>
      </c>
      <c r="BA1113">
        <v>1123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CV1113">
        <v>0</v>
      </c>
      <c r="CW1113">
        <v>0</v>
      </c>
      <c r="CX1113">
        <f>ROUND(Y1113*Source!I503,9)</f>
        <v>0.95</v>
      </c>
      <c r="CY1113">
        <f t="shared" ref="CY1113:CY1118" si="525">AA1113</f>
        <v>23.97</v>
      </c>
      <c r="CZ1113">
        <f t="shared" ref="CZ1113:CZ1118" si="526">AE1113</f>
        <v>1.61</v>
      </c>
      <c r="DA1113">
        <f t="shared" ref="DA1113:DA1118" si="527">AI1113</f>
        <v>14.89</v>
      </c>
      <c r="DB1113">
        <f t="shared" ref="DB1113:DB1118" si="528">ROUND(ROUND(AT1113*CZ1113,2),6)</f>
        <v>0.81</v>
      </c>
      <c r="DC1113">
        <f t="shared" ref="DC1113:DC1118" si="529">ROUND(ROUND(AT1113*AG1113,2),6)</f>
        <v>0</v>
      </c>
      <c r="DD1113" t="s">
        <v>3</v>
      </c>
      <c r="DE1113" t="s">
        <v>3</v>
      </c>
      <c r="DF1113">
        <f t="shared" ref="DF1113:DF1118" si="530">ROUND(ROUND(AE1113*AI1113,2)*CX1113,2)</f>
        <v>22.77</v>
      </c>
      <c r="DG1113">
        <f t="shared" ref="DG1113:DG1130" si="531">ROUND(ROUND(AF1113,2)*CX1113,2)</f>
        <v>0</v>
      </c>
      <c r="DH1113">
        <f t="shared" ref="DH1113:DH1130" si="532">ROUND(ROUND(AG1113,2)*CX1113,2)</f>
        <v>0</v>
      </c>
      <c r="DI1113">
        <f t="shared" si="515"/>
        <v>0</v>
      </c>
      <c r="DJ1113">
        <f t="shared" ref="DJ1113:DJ1118" si="533">DF1113</f>
        <v>22.77</v>
      </c>
      <c r="DK1113">
        <v>0</v>
      </c>
      <c r="DL1113" t="s">
        <v>3</v>
      </c>
      <c r="DM1113">
        <v>0</v>
      </c>
      <c r="DN1113" t="s">
        <v>3</v>
      </c>
      <c r="DO1113">
        <v>0</v>
      </c>
    </row>
    <row r="1114" spans="1:119" x14ac:dyDescent="0.2">
      <c r="A1114">
        <f>ROW(Source!A503)</f>
        <v>503</v>
      </c>
      <c r="B1114">
        <v>59204059</v>
      </c>
      <c r="C1114">
        <v>60527691</v>
      </c>
      <c r="D1114">
        <v>58308843</v>
      </c>
      <c r="E1114">
        <v>1</v>
      </c>
      <c r="F1114">
        <v>1</v>
      </c>
      <c r="G1114">
        <v>1080</v>
      </c>
      <c r="H1114">
        <v>3</v>
      </c>
      <c r="I1114" t="s">
        <v>881</v>
      </c>
      <c r="J1114" t="s">
        <v>882</v>
      </c>
      <c r="K1114" t="s">
        <v>883</v>
      </c>
      <c r="L1114">
        <v>1346</v>
      </c>
      <c r="N1114">
        <v>1009</v>
      </c>
      <c r="O1114" t="s">
        <v>880</v>
      </c>
      <c r="P1114" t="s">
        <v>880</v>
      </c>
      <c r="Q1114">
        <v>1</v>
      </c>
      <c r="W1114">
        <v>0</v>
      </c>
      <c r="X1114">
        <v>-872094078</v>
      </c>
      <c r="Y1114">
        <f t="shared" si="524"/>
        <v>9.2999999999999999E-2</v>
      </c>
      <c r="AA1114">
        <v>198.61</v>
      </c>
      <c r="AB1114">
        <v>0</v>
      </c>
      <c r="AC1114">
        <v>0</v>
      </c>
      <c r="AD1114">
        <v>0</v>
      </c>
      <c r="AE1114">
        <v>36.78</v>
      </c>
      <c r="AF1114">
        <v>0</v>
      </c>
      <c r="AG1114">
        <v>0</v>
      </c>
      <c r="AH1114">
        <v>0</v>
      </c>
      <c r="AI1114">
        <v>5.4</v>
      </c>
      <c r="AJ1114">
        <v>1</v>
      </c>
      <c r="AK1114">
        <v>1</v>
      </c>
      <c r="AL1114">
        <v>1</v>
      </c>
      <c r="AM1114">
        <v>2</v>
      </c>
      <c r="AN1114">
        <v>0</v>
      </c>
      <c r="AO1114">
        <v>1</v>
      </c>
      <c r="AP1114">
        <v>1</v>
      </c>
      <c r="AQ1114">
        <v>0</v>
      </c>
      <c r="AR1114">
        <v>0</v>
      </c>
      <c r="AS1114" t="s">
        <v>3</v>
      </c>
      <c r="AT1114">
        <v>9.2999999999999999E-2</v>
      </c>
      <c r="AU1114" t="s">
        <v>3</v>
      </c>
      <c r="AV1114">
        <v>0</v>
      </c>
      <c r="AW1114">
        <v>2</v>
      </c>
      <c r="AX1114">
        <v>60527709</v>
      </c>
      <c r="AY1114">
        <v>1</v>
      </c>
      <c r="AZ1114">
        <v>0</v>
      </c>
      <c r="BA1114">
        <v>1124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CV1114">
        <v>0</v>
      </c>
      <c r="CW1114">
        <v>0</v>
      </c>
      <c r="CX1114">
        <f>ROUND(Y1114*Source!I503,9)</f>
        <v>0.1767</v>
      </c>
      <c r="CY1114">
        <f t="shared" si="525"/>
        <v>198.61</v>
      </c>
      <c r="CZ1114">
        <f t="shared" si="526"/>
        <v>36.78</v>
      </c>
      <c r="DA1114">
        <f t="shared" si="527"/>
        <v>5.4</v>
      </c>
      <c r="DB1114">
        <f t="shared" si="528"/>
        <v>3.42</v>
      </c>
      <c r="DC1114">
        <f t="shared" si="529"/>
        <v>0</v>
      </c>
      <c r="DD1114" t="s">
        <v>3</v>
      </c>
      <c r="DE1114" t="s">
        <v>3</v>
      </c>
      <c r="DF1114">
        <f t="shared" si="530"/>
        <v>35.090000000000003</v>
      </c>
      <c r="DG1114">
        <f t="shared" si="531"/>
        <v>0</v>
      </c>
      <c r="DH1114">
        <f t="shared" si="532"/>
        <v>0</v>
      </c>
      <c r="DI1114">
        <f t="shared" si="515"/>
        <v>0</v>
      </c>
      <c r="DJ1114">
        <f t="shared" si="533"/>
        <v>35.090000000000003</v>
      </c>
      <c r="DK1114">
        <v>0</v>
      </c>
      <c r="DL1114" t="s">
        <v>3</v>
      </c>
      <c r="DM1114">
        <v>0</v>
      </c>
      <c r="DN1114" t="s">
        <v>3</v>
      </c>
      <c r="DO1114">
        <v>0</v>
      </c>
    </row>
    <row r="1115" spans="1:119" x14ac:dyDescent="0.2">
      <c r="A1115">
        <f>ROW(Source!A503)</f>
        <v>503</v>
      </c>
      <c r="B1115">
        <v>59204059</v>
      </c>
      <c r="C1115">
        <v>60527691</v>
      </c>
      <c r="D1115">
        <v>58308917</v>
      </c>
      <c r="E1115">
        <v>1</v>
      </c>
      <c r="F1115">
        <v>1</v>
      </c>
      <c r="G1115">
        <v>1080</v>
      </c>
      <c r="H1115">
        <v>3</v>
      </c>
      <c r="I1115" t="s">
        <v>884</v>
      </c>
      <c r="J1115" t="s">
        <v>885</v>
      </c>
      <c r="K1115" t="s">
        <v>886</v>
      </c>
      <c r="L1115">
        <v>1354</v>
      </c>
      <c r="N1115">
        <v>1010</v>
      </c>
      <c r="O1115" t="s">
        <v>39</v>
      </c>
      <c r="P1115" t="s">
        <v>39</v>
      </c>
      <c r="Q1115">
        <v>1</v>
      </c>
      <c r="W1115">
        <v>0</v>
      </c>
      <c r="X1115">
        <v>-40224714</v>
      </c>
      <c r="Y1115">
        <f t="shared" si="524"/>
        <v>29</v>
      </c>
      <c r="AA1115">
        <v>0.8</v>
      </c>
      <c r="AB1115">
        <v>0</v>
      </c>
      <c r="AC1115">
        <v>0</v>
      </c>
      <c r="AD1115">
        <v>0</v>
      </c>
      <c r="AE1115">
        <v>0.89</v>
      </c>
      <c r="AF1115">
        <v>0</v>
      </c>
      <c r="AG1115">
        <v>0</v>
      </c>
      <c r="AH1115">
        <v>0</v>
      </c>
      <c r="AI1115">
        <v>0.9</v>
      </c>
      <c r="AJ1115">
        <v>1</v>
      </c>
      <c r="AK1115">
        <v>1</v>
      </c>
      <c r="AL1115">
        <v>1</v>
      </c>
      <c r="AM1115">
        <v>2</v>
      </c>
      <c r="AN1115">
        <v>0</v>
      </c>
      <c r="AO1115">
        <v>1</v>
      </c>
      <c r="AP1115">
        <v>1</v>
      </c>
      <c r="AQ1115">
        <v>0</v>
      </c>
      <c r="AR1115">
        <v>0</v>
      </c>
      <c r="AS1115" t="s">
        <v>3</v>
      </c>
      <c r="AT1115">
        <v>29</v>
      </c>
      <c r="AU1115" t="s">
        <v>3</v>
      </c>
      <c r="AV1115">
        <v>0</v>
      </c>
      <c r="AW1115">
        <v>2</v>
      </c>
      <c r="AX1115">
        <v>60527710</v>
      </c>
      <c r="AY1115">
        <v>1</v>
      </c>
      <c r="AZ1115">
        <v>0</v>
      </c>
      <c r="BA1115">
        <v>1125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CV1115">
        <v>0</v>
      </c>
      <c r="CW1115">
        <v>0</v>
      </c>
      <c r="CX1115">
        <f>ROUND(Y1115*Source!I503,9)</f>
        <v>55.1</v>
      </c>
      <c r="CY1115">
        <f t="shared" si="525"/>
        <v>0.8</v>
      </c>
      <c r="CZ1115">
        <f t="shared" si="526"/>
        <v>0.89</v>
      </c>
      <c r="DA1115">
        <f t="shared" si="527"/>
        <v>0.9</v>
      </c>
      <c r="DB1115">
        <f t="shared" si="528"/>
        <v>25.81</v>
      </c>
      <c r="DC1115">
        <f t="shared" si="529"/>
        <v>0</v>
      </c>
      <c r="DD1115" t="s">
        <v>3</v>
      </c>
      <c r="DE1115" t="s">
        <v>3</v>
      </c>
      <c r="DF1115">
        <f t="shared" si="530"/>
        <v>44.08</v>
      </c>
      <c r="DG1115">
        <f t="shared" si="531"/>
        <v>0</v>
      </c>
      <c r="DH1115">
        <f t="shared" si="532"/>
        <v>0</v>
      </c>
      <c r="DI1115">
        <f t="shared" si="515"/>
        <v>0</v>
      </c>
      <c r="DJ1115">
        <f t="shared" si="533"/>
        <v>44.08</v>
      </c>
      <c r="DK1115">
        <v>0</v>
      </c>
      <c r="DL1115" t="s">
        <v>3</v>
      </c>
      <c r="DM1115">
        <v>0</v>
      </c>
      <c r="DN1115" t="s">
        <v>3</v>
      </c>
      <c r="DO1115">
        <v>0</v>
      </c>
    </row>
    <row r="1116" spans="1:119" x14ac:dyDescent="0.2">
      <c r="A1116">
        <f>ROW(Source!A503)</f>
        <v>503</v>
      </c>
      <c r="B1116">
        <v>59204059</v>
      </c>
      <c r="C1116">
        <v>60527691</v>
      </c>
      <c r="D1116">
        <v>58326216</v>
      </c>
      <c r="E1116">
        <v>1</v>
      </c>
      <c r="F1116">
        <v>1</v>
      </c>
      <c r="G1116">
        <v>1080</v>
      </c>
      <c r="H1116">
        <v>3</v>
      </c>
      <c r="I1116" t="s">
        <v>46</v>
      </c>
      <c r="J1116" t="s">
        <v>49</v>
      </c>
      <c r="K1116" t="s">
        <v>47</v>
      </c>
      <c r="L1116">
        <v>1355</v>
      </c>
      <c r="N1116">
        <v>1010</v>
      </c>
      <c r="O1116" t="s">
        <v>48</v>
      </c>
      <c r="P1116" t="s">
        <v>48</v>
      </c>
      <c r="Q1116">
        <v>100</v>
      </c>
      <c r="W1116">
        <v>0</v>
      </c>
      <c r="X1116">
        <v>1873919888</v>
      </c>
      <c r="Y1116">
        <f t="shared" si="524"/>
        <v>0.5</v>
      </c>
      <c r="AA1116">
        <v>1468.15</v>
      </c>
      <c r="AB1116">
        <v>0</v>
      </c>
      <c r="AC1116">
        <v>0</v>
      </c>
      <c r="AD1116">
        <v>0</v>
      </c>
      <c r="AE1116">
        <v>526.22</v>
      </c>
      <c r="AF1116">
        <v>0</v>
      </c>
      <c r="AG1116">
        <v>0</v>
      </c>
      <c r="AH1116">
        <v>0</v>
      </c>
      <c r="AI1116">
        <v>2.79</v>
      </c>
      <c r="AJ1116">
        <v>1</v>
      </c>
      <c r="AK1116">
        <v>1</v>
      </c>
      <c r="AL1116">
        <v>1</v>
      </c>
      <c r="AM1116">
        <v>0</v>
      </c>
      <c r="AN1116">
        <v>0</v>
      </c>
      <c r="AO1116">
        <v>0</v>
      </c>
      <c r="AP1116">
        <v>1</v>
      </c>
      <c r="AQ1116">
        <v>0</v>
      </c>
      <c r="AR1116">
        <v>0</v>
      </c>
      <c r="AS1116" t="s">
        <v>3</v>
      </c>
      <c r="AT1116">
        <v>0.5</v>
      </c>
      <c r="AU1116" t="s">
        <v>3</v>
      </c>
      <c r="AV1116">
        <v>0</v>
      </c>
      <c r="AW1116">
        <v>1</v>
      </c>
      <c r="AX1116">
        <v>-1</v>
      </c>
      <c r="AY1116">
        <v>0</v>
      </c>
      <c r="AZ1116">
        <v>0</v>
      </c>
      <c r="BA1116" t="s">
        <v>3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CV1116">
        <v>0</v>
      </c>
      <c r="CW1116">
        <v>0</v>
      </c>
      <c r="CX1116">
        <f>ROUND(Y1116*Source!I503,9)</f>
        <v>0.95</v>
      </c>
      <c r="CY1116">
        <f t="shared" si="525"/>
        <v>1468.15</v>
      </c>
      <c r="CZ1116">
        <f t="shared" si="526"/>
        <v>526.22</v>
      </c>
      <c r="DA1116">
        <f t="shared" si="527"/>
        <v>2.79</v>
      </c>
      <c r="DB1116">
        <f t="shared" si="528"/>
        <v>263.11</v>
      </c>
      <c r="DC1116">
        <f t="shared" si="529"/>
        <v>0</v>
      </c>
      <c r="DD1116" t="s">
        <v>3</v>
      </c>
      <c r="DE1116" t="s">
        <v>3</v>
      </c>
      <c r="DF1116">
        <f t="shared" si="530"/>
        <v>1394.74</v>
      </c>
      <c r="DG1116">
        <f t="shared" si="531"/>
        <v>0</v>
      </c>
      <c r="DH1116">
        <f t="shared" si="532"/>
        <v>0</v>
      </c>
      <c r="DI1116">
        <f t="shared" si="515"/>
        <v>0</v>
      </c>
      <c r="DJ1116">
        <f t="shared" si="533"/>
        <v>1394.74</v>
      </c>
      <c r="DK1116">
        <v>0</v>
      </c>
      <c r="DL1116" t="s">
        <v>3</v>
      </c>
      <c r="DM1116">
        <v>0</v>
      </c>
      <c r="DN1116" t="s">
        <v>3</v>
      </c>
      <c r="DO1116">
        <v>0</v>
      </c>
    </row>
    <row r="1117" spans="1:119" x14ac:dyDescent="0.2">
      <c r="A1117">
        <f>ROW(Source!A503)</f>
        <v>503</v>
      </c>
      <c r="B1117">
        <v>59204059</v>
      </c>
      <c r="C1117">
        <v>60527691</v>
      </c>
      <c r="D1117">
        <v>58321778</v>
      </c>
      <c r="E1117">
        <v>1</v>
      </c>
      <c r="F1117">
        <v>1</v>
      </c>
      <c r="G1117">
        <v>1080</v>
      </c>
      <c r="H1117">
        <v>3</v>
      </c>
      <c r="I1117" t="s">
        <v>56</v>
      </c>
      <c r="J1117" t="s">
        <v>58</v>
      </c>
      <c r="K1117" t="s">
        <v>57</v>
      </c>
      <c r="L1117">
        <v>1301</v>
      </c>
      <c r="N1117">
        <v>1003</v>
      </c>
      <c r="O1117" t="s">
        <v>34</v>
      </c>
      <c r="P1117" t="s">
        <v>34</v>
      </c>
      <c r="Q1117">
        <v>1</v>
      </c>
      <c r="W1117">
        <v>0</v>
      </c>
      <c r="X1117">
        <v>-1171880344</v>
      </c>
      <c r="Y1117">
        <f t="shared" si="524"/>
        <v>100</v>
      </c>
      <c r="AA1117">
        <v>581.4</v>
      </c>
      <c r="AB1117">
        <v>0</v>
      </c>
      <c r="AC1117">
        <v>0</v>
      </c>
      <c r="AD1117">
        <v>0</v>
      </c>
      <c r="AE1117">
        <v>31.41</v>
      </c>
      <c r="AF1117">
        <v>0</v>
      </c>
      <c r="AG1117">
        <v>0</v>
      </c>
      <c r="AH1117">
        <v>0</v>
      </c>
      <c r="AI1117">
        <v>18.510000000000002</v>
      </c>
      <c r="AJ1117">
        <v>1</v>
      </c>
      <c r="AK1117">
        <v>1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 t="s">
        <v>3</v>
      </c>
      <c r="AT1117">
        <v>100</v>
      </c>
      <c r="AU1117" t="s">
        <v>3</v>
      </c>
      <c r="AV1117">
        <v>0</v>
      </c>
      <c r="AW1117">
        <v>1</v>
      </c>
      <c r="AX1117">
        <v>-1</v>
      </c>
      <c r="AY1117">
        <v>0</v>
      </c>
      <c r="AZ1117">
        <v>0</v>
      </c>
      <c r="BA1117" t="s">
        <v>3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CV1117">
        <v>0</v>
      </c>
      <c r="CW1117">
        <v>0</v>
      </c>
      <c r="CX1117">
        <f>ROUND(Y1117*Source!I503,9)</f>
        <v>190</v>
      </c>
      <c r="CY1117">
        <f t="shared" si="525"/>
        <v>581.4</v>
      </c>
      <c r="CZ1117">
        <f t="shared" si="526"/>
        <v>31.41</v>
      </c>
      <c r="DA1117">
        <f t="shared" si="527"/>
        <v>18.510000000000002</v>
      </c>
      <c r="DB1117">
        <f t="shared" si="528"/>
        <v>3141</v>
      </c>
      <c r="DC1117">
        <f t="shared" si="529"/>
        <v>0</v>
      </c>
      <c r="DD1117" t="s">
        <v>3</v>
      </c>
      <c r="DE1117" t="s">
        <v>3</v>
      </c>
      <c r="DF1117">
        <f t="shared" si="530"/>
        <v>110466</v>
      </c>
      <c r="DG1117">
        <f t="shared" si="531"/>
        <v>0</v>
      </c>
      <c r="DH1117">
        <f t="shared" si="532"/>
        <v>0</v>
      </c>
      <c r="DI1117">
        <f t="shared" si="515"/>
        <v>0</v>
      </c>
      <c r="DJ1117">
        <f t="shared" si="533"/>
        <v>110466</v>
      </c>
      <c r="DK1117">
        <v>0</v>
      </c>
      <c r="DL1117" t="s">
        <v>3</v>
      </c>
      <c r="DM1117">
        <v>0</v>
      </c>
      <c r="DN1117" t="s">
        <v>3</v>
      </c>
      <c r="DO1117">
        <v>0</v>
      </c>
    </row>
    <row r="1118" spans="1:119" x14ac:dyDescent="0.2">
      <c r="A1118">
        <f>ROW(Source!A503)</f>
        <v>503</v>
      </c>
      <c r="B1118">
        <v>59204059</v>
      </c>
      <c r="C1118">
        <v>60527691</v>
      </c>
      <c r="D1118">
        <v>58327517</v>
      </c>
      <c r="E1118">
        <v>1</v>
      </c>
      <c r="F1118">
        <v>1</v>
      </c>
      <c r="G1118">
        <v>1080</v>
      </c>
      <c r="H1118">
        <v>3</v>
      </c>
      <c r="I1118" t="s">
        <v>60</v>
      </c>
      <c r="J1118" t="s">
        <v>62</v>
      </c>
      <c r="K1118" t="s">
        <v>61</v>
      </c>
      <c r="L1118">
        <v>1354</v>
      </c>
      <c r="N1118">
        <v>1010</v>
      </c>
      <c r="O1118" t="s">
        <v>39</v>
      </c>
      <c r="P1118" t="s">
        <v>39</v>
      </c>
      <c r="Q1118">
        <v>1</v>
      </c>
      <c r="W1118">
        <v>0</v>
      </c>
      <c r="X1118">
        <v>-146904554</v>
      </c>
      <c r="Y1118">
        <f t="shared" si="524"/>
        <v>23.1578947</v>
      </c>
      <c r="AA1118">
        <v>977.87</v>
      </c>
      <c r="AB1118">
        <v>0</v>
      </c>
      <c r="AC1118">
        <v>0</v>
      </c>
      <c r="AD1118">
        <v>0</v>
      </c>
      <c r="AE1118">
        <v>47.24</v>
      </c>
      <c r="AF1118">
        <v>0</v>
      </c>
      <c r="AG1118">
        <v>0</v>
      </c>
      <c r="AH1118">
        <v>0</v>
      </c>
      <c r="AI1118">
        <v>20.7</v>
      </c>
      <c r="AJ1118">
        <v>1</v>
      </c>
      <c r="AK1118">
        <v>1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 t="s">
        <v>3</v>
      </c>
      <c r="AT1118">
        <v>23.1578947</v>
      </c>
      <c r="AU1118" t="s">
        <v>3</v>
      </c>
      <c r="AV1118">
        <v>0</v>
      </c>
      <c r="AW1118">
        <v>1</v>
      </c>
      <c r="AX1118">
        <v>-1</v>
      </c>
      <c r="AY1118">
        <v>0</v>
      </c>
      <c r="AZ1118">
        <v>0</v>
      </c>
      <c r="BA1118" t="s">
        <v>3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CV1118">
        <v>0</v>
      </c>
      <c r="CW1118">
        <v>0</v>
      </c>
      <c r="CX1118">
        <f>ROUND(Y1118*Source!I503,9)</f>
        <v>43.999999930000001</v>
      </c>
      <c r="CY1118">
        <f t="shared" si="525"/>
        <v>977.87</v>
      </c>
      <c r="CZ1118">
        <f t="shared" si="526"/>
        <v>47.24</v>
      </c>
      <c r="DA1118">
        <f t="shared" si="527"/>
        <v>20.7</v>
      </c>
      <c r="DB1118">
        <f t="shared" si="528"/>
        <v>1093.98</v>
      </c>
      <c r="DC1118">
        <f t="shared" si="529"/>
        <v>0</v>
      </c>
      <c r="DD1118" t="s">
        <v>3</v>
      </c>
      <c r="DE1118" t="s">
        <v>3</v>
      </c>
      <c r="DF1118">
        <f t="shared" si="530"/>
        <v>43026.28</v>
      </c>
      <c r="DG1118">
        <f t="shared" si="531"/>
        <v>0</v>
      </c>
      <c r="DH1118">
        <f t="shared" si="532"/>
        <v>0</v>
      </c>
      <c r="DI1118">
        <f t="shared" si="515"/>
        <v>0</v>
      </c>
      <c r="DJ1118">
        <f t="shared" si="533"/>
        <v>43026.28</v>
      </c>
      <c r="DK1118">
        <v>0</v>
      </c>
      <c r="DL1118" t="s">
        <v>3</v>
      </c>
      <c r="DM1118">
        <v>0</v>
      </c>
      <c r="DN1118" t="s">
        <v>3</v>
      </c>
      <c r="DO1118">
        <v>0</v>
      </c>
    </row>
    <row r="1119" spans="1:119" x14ac:dyDescent="0.2">
      <c r="A1119">
        <f>ROW(Source!A510)</f>
        <v>510</v>
      </c>
      <c r="B1119">
        <v>59204062</v>
      </c>
      <c r="C1119">
        <v>60527717</v>
      </c>
      <c r="D1119">
        <v>58266404</v>
      </c>
      <c r="E1119">
        <v>1080</v>
      </c>
      <c r="F1119">
        <v>1</v>
      </c>
      <c r="G1119">
        <v>1080</v>
      </c>
      <c r="H1119">
        <v>1</v>
      </c>
      <c r="I1119" t="s">
        <v>859</v>
      </c>
      <c r="J1119" t="s">
        <v>3</v>
      </c>
      <c r="K1119" t="s">
        <v>860</v>
      </c>
      <c r="L1119">
        <v>1191</v>
      </c>
      <c r="N1119">
        <v>1013</v>
      </c>
      <c r="O1119" t="s">
        <v>861</v>
      </c>
      <c r="P1119" t="s">
        <v>861</v>
      </c>
      <c r="Q1119">
        <v>1</v>
      </c>
      <c r="W1119">
        <v>0</v>
      </c>
      <c r="X1119">
        <v>476480486</v>
      </c>
      <c r="Y1119">
        <f>((AT1119*1.15)*1.1)</f>
        <v>24.186800000000002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</v>
      </c>
      <c r="AJ1119">
        <v>1</v>
      </c>
      <c r="AK1119">
        <v>1</v>
      </c>
      <c r="AL1119">
        <v>1</v>
      </c>
      <c r="AM1119">
        <v>-2</v>
      </c>
      <c r="AN1119">
        <v>0</v>
      </c>
      <c r="AO1119">
        <v>1</v>
      </c>
      <c r="AP1119">
        <v>1</v>
      </c>
      <c r="AQ1119">
        <v>0</v>
      </c>
      <c r="AR1119">
        <v>0</v>
      </c>
      <c r="AS1119" t="s">
        <v>3</v>
      </c>
      <c r="AT1119">
        <v>19.12</v>
      </c>
      <c r="AU1119" t="s">
        <v>26</v>
      </c>
      <c r="AV1119">
        <v>1</v>
      </c>
      <c r="AW1119">
        <v>2</v>
      </c>
      <c r="AX1119">
        <v>60527729</v>
      </c>
      <c r="AY1119">
        <v>1</v>
      </c>
      <c r="AZ1119">
        <v>0</v>
      </c>
      <c r="BA1119">
        <v>1129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CU1119">
        <f>ROUND(AT1119*Source!I510*AH1119*AL1119,2)</f>
        <v>0</v>
      </c>
      <c r="CV1119">
        <f>ROUND(Y1119*Source!I510,9)</f>
        <v>26.60548</v>
      </c>
      <c r="CW1119">
        <v>0</v>
      </c>
      <c r="CX1119">
        <f>ROUND(Y1119*Source!I510,9)</f>
        <v>26.60548</v>
      </c>
      <c r="CY1119">
        <f>AD1119</f>
        <v>0</v>
      </c>
      <c r="CZ1119">
        <f>AH1119</f>
        <v>0</v>
      </c>
      <c r="DA1119">
        <f>AL1119</f>
        <v>1</v>
      </c>
      <c r="DB1119">
        <f>ROUND(((ROUND(AT1119*CZ1119,2)*1.15)*1.1),6)</f>
        <v>0</v>
      </c>
      <c r="DC1119">
        <f>ROUND(((ROUND(AT1119*AG1119,2)*1.15)*1.1),6)</f>
        <v>0</v>
      </c>
      <c r="DD1119" t="s">
        <v>3</v>
      </c>
      <c r="DE1119" t="s">
        <v>3</v>
      </c>
      <c r="DF1119">
        <f t="shared" ref="DF1119:DF1134" si="534">ROUND(ROUND(AE1119,2)*CX1119,2)</f>
        <v>0</v>
      </c>
      <c r="DG1119">
        <f t="shared" si="531"/>
        <v>0</v>
      </c>
      <c r="DH1119">
        <f t="shared" si="532"/>
        <v>0</v>
      </c>
      <c r="DI1119">
        <f t="shared" si="515"/>
        <v>0</v>
      </c>
      <c r="DJ1119">
        <f>DI1119</f>
        <v>0</v>
      </c>
      <c r="DK1119">
        <v>0</v>
      </c>
      <c r="DL1119" t="s">
        <v>3</v>
      </c>
      <c r="DM1119">
        <v>0</v>
      </c>
      <c r="DN1119" t="s">
        <v>3</v>
      </c>
      <c r="DO1119">
        <v>0</v>
      </c>
    </row>
    <row r="1120" spans="1:119" x14ac:dyDescent="0.2">
      <c r="A1120">
        <f>ROW(Source!A510)</f>
        <v>510</v>
      </c>
      <c r="B1120">
        <v>59204062</v>
      </c>
      <c r="C1120">
        <v>60527717</v>
      </c>
      <c r="D1120">
        <v>58340578</v>
      </c>
      <c r="E1120">
        <v>1</v>
      </c>
      <c r="F1120">
        <v>1</v>
      </c>
      <c r="G1120">
        <v>1080</v>
      </c>
      <c r="H1120">
        <v>2</v>
      </c>
      <c r="I1120" t="s">
        <v>862</v>
      </c>
      <c r="J1120" t="s">
        <v>863</v>
      </c>
      <c r="K1120" t="s">
        <v>864</v>
      </c>
      <c r="L1120">
        <v>1368</v>
      </c>
      <c r="N1120">
        <v>1011</v>
      </c>
      <c r="O1120" t="s">
        <v>865</v>
      </c>
      <c r="P1120" t="s">
        <v>865</v>
      </c>
      <c r="Q1120">
        <v>1</v>
      </c>
      <c r="W1120">
        <v>0</v>
      </c>
      <c r="X1120">
        <v>-1985943078</v>
      </c>
      <c r="Y1120">
        <f>((AT1120*1.25)*1.1)</f>
        <v>1.3750000000000002E-2</v>
      </c>
      <c r="AA1120">
        <v>0</v>
      </c>
      <c r="AB1120">
        <v>88.67</v>
      </c>
      <c r="AC1120">
        <v>13.47</v>
      </c>
      <c r="AD1120">
        <v>0</v>
      </c>
      <c r="AE1120">
        <v>0</v>
      </c>
      <c r="AF1120">
        <v>83.1</v>
      </c>
      <c r="AG1120">
        <v>12.62</v>
      </c>
      <c r="AH1120">
        <v>0</v>
      </c>
      <c r="AI1120">
        <v>1</v>
      </c>
      <c r="AJ1120">
        <v>1</v>
      </c>
      <c r="AK1120">
        <v>1</v>
      </c>
      <c r="AL1120">
        <v>1</v>
      </c>
      <c r="AM1120">
        <v>-2</v>
      </c>
      <c r="AN1120">
        <v>0</v>
      </c>
      <c r="AO1120">
        <v>1</v>
      </c>
      <c r="AP1120">
        <v>1</v>
      </c>
      <c r="AQ1120">
        <v>0</v>
      </c>
      <c r="AR1120">
        <v>0</v>
      </c>
      <c r="AS1120" t="s">
        <v>3</v>
      </c>
      <c r="AT1120">
        <v>0.01</v>
      </c>
      <c r="AU1120" t="s">
        <v>25</v>
      </c>
      <c r="AV1120">
        <v>0</v>
      </c>
      <c r="AW1120">
        <v>2</v>
      </c>
      <c r="AX1120">
        <v>60527730</v>
      </c>
      <c r="AY1120">
        <v>1</v>
      </c>
      <c r="AZ1120">
        <v>0</v>
      </c>
      <c r="BA1120">
        <v>1130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CV1120">
        <v>0</v>
      </c>
      <c r="CW1120">
        <f>ROUND(Y1120*Source!I510*DO1120,9)</f>
        <v>0.19087750000000001</v>
      </c>
      <c r="CX1120">
        <f>ROUND(Y1120*Source!I510,9)</f>
        <v>1.5125E-2</v>
      </c>
      <c r="CY1120">
        <f>AB1120</f>
        <v>88.67</v>
      </c>
      <c r="CZ1120">
        <f>AF1120</f>
        <v>83.1</v>
      </c>
      <c r="DA1120">
        <f>AJ1120</f>
        <v>1</v>
      </c>
      <c r="DB1120">
        <f>ROUND(((ROUND(AT1120*CZ1120,2)*1.25)*1.1),6)</f>
        <v>1.1412500000000001</v>
      </c>
      <c r="DC1120">
        <f>ROUND(((ROUND(AT1120*AG1120,2)*1.25)*1.1),6)</f>
        <v>0.17874999999999999</v>
      </c>
      <c r="DD1120" t="s">
        <v>3</v>
      </c>
      <c r="DE1120" t="s">
        <v>3</v>
      </c>
      <c r="DF1120">
        <f t="shared" si="534"/>
        <v>0</v>
      </c>
      <c r="DG1120">
        <f t="shared" si="531"/>
        <v>1.26</v>
      </c>
      <c r="DH1120">
        <f t="shared" si="532"/>
        <v>0.19</v>
      </c>
      <c r="DI1120">
        <f t="shared" si="515"/>
        <v>0</v>
      </c>
      <c r="DJ1120">
        <f>DG1120</f>
        <v>1.26</v>
      </c>
      <c r="DK1120">
        <v>0</v>
      </c>
      <c r="DL1120" t="s">
        <v>867</v>
      </c>
      <c r="DM1120">
        <v>0</v>
      </c>
      <c r="DN1120" t="s">
        <v>861</v>
      </c>
      <c r="DO1120">
        <v>12.62</v>
      </c>
    </row>
    <row r="1121" spans="1:119" x14ac:dyDescent="0.2">
      <c r="A1121">
        <f>ROW(Source!A510)</f>
        <v>510</v>
      </c>
      <c r="B1121">
        <v>59204062</v>
      </c>
      <c r="C1121">
        <v>60527717</v>
      </c>
      <c r="D1121">
        <v>58340697</v>
      </c>
      <c r="E1121">
        <v>1</v>
      </c>
      <c r="F1121">
        <v>1</v>
      </c>
      <c r="G1121">
        <v>1080</v>
      </c>
      <c r="H1121">
        <v>2</v>
      </c>
      <c r="I1121" t="s">
        <v>868</v>
      </c>
      <c r="J1121" t="s">
        <v>869</v>
      </c>
      <c r="K1121" t="s">
        <v>870</v>
      </c>
      <c r="L1121">
        <v>1368</v>
      </c>
      <c r="N1121">
        <v>1011</v>
      </c>
      <c r="O1121" t="s">
        <v>865</v>
      </c>
      <c r="P1121" t="s">
        <v>865</v>
      </c>
      <c r="Q1121">
        <v>1</v>
      </c>
      <c r="W1121">
        <v>0</v>
      </c>
      <c r="X1121">
        <v>2147454900</v>
      </c>
      <c r="Y1121">
        <f>((AT1121*1.25)*1.1)</f>
        <v>1.7187500000000002</v>
      </c>
      <c r="AA1121">
        <v>0</v>
      </c>
      <c r="AB1121">
        <v>0.85</v>
      </c>
      <c r="AC1121">
        <v>0</v>
      </c>
      <c r="AD1121">
        <v>0</v>
      </c>
      <c r="AE1121">
        <v>0</v>
      </c>
      <c r="AF1121">
        <v>0.8</v>
      </c>
      <c r="AG1121">
        <v>0</v>
      </c>
      <c r="AH1121">
        <v>0</v>
      </c>
      <c r="AI1121">
        <v>1</v>
      </c>
      <c r="AJ1121">
        <v>1</v>
      </c>
      <c r="AK1121">
        <v>1</v>
      </c>
      <c r="AL1121">
        <v>1</v>
      </c>
      <c r="AM1121">
        <v>-2</v>
      </c>
      <c r="AN1121">
        <v>0</v>
      </c>
      <c r="AO1121">
        <v>1</v>
      </c>
      <c r="AP1121">
        <v>1</v>
      </c>
      <c r="AQ1121">
        <v>0</v>
      </c>
      <c r="AR1121">
        <v>0</v>
      </c>
      <c r="AS1121" t="s">
        <v>3</v>
      </c>
      <c r="AT1121">
        <v>1.25</v>
      </c>
      <c r="AU1121" t="s">
        <v>25</v>
      </c>
      <c r="AV1121">
        <v>0</v>
      </c>
      <c r="AW1121">
        <v>2</v>
      </c>
      <c r="AX1121">
        <v>60527732</v>
      </c>
      <c r="AY1121">
        <v>1</v>
      </c>
      <c r="AZ1121">
        <v>0</v>
      </c>
      <c r="BA1121">
        <v>1131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CV1121">
        <v>0</v>
      </c>
      <c r="CW1121">
        <f>ROUND(Y1121*Source!I510*DO1121,9)</f>
        <v>0</v>
      </c>
      <c r="CX1121">
        <f>ROUND(Y1121*Source!I510,9)</f>
        <v>1.890625</v>
      </c>
      <c r="CY1121">
        <f>AB1121</f>
        <v>0.85</v>
      </c>
      <c r="CZ1121">
        <f>AF1121</f>
        <v>0.8</v>
      </c>
      <c r="DA1121">
        <f>AJ1121</f>
        <v>1</v>
      </c>
      <c r="DB1121">
        <f>ROUND(((ROUND(AT1121*CZ1121,2)*1.25)*1.1),6)</f>
        <v>1.375</v>
      </c>
      <c r="DC1121">
        <f>ROUND(((ROUND(AT1121*AG1121,2)*1.25)*1.1),6)</f>
        <v>0</v>
      </c>
      <c r="DD1121" t="s">
        <v>3</v>
      </c>
      <c r="DE1121" t="s">
        <v>3</v>
      </c>
      <c r="DF1121">
        <f t="shared" si="534"/>
        <v>0</v>
      </c>
      <c r="DG1121">
        <f t="shared" si="531"/>
        <v>1.51</v>
      </c>
      <c r="DH1121">
        <f t="shared" si="532"/>
        <v>0</v>
      </c>
      <c r="DI1121">
        <f t="shared" si="515"/>
        <v>0</v>
      </c>
      <c r="DJ1121">
        <f>DG1121</f>
        <v>1.51</v>
      </c>
      <c r="DK1121">
        <v>0</v>
      </c>
      <c r="DL1121" t="s">
        <v>3</v>
      </c>
      <c r="DM1121">
        <v>0</v>
      </c>
      <c r="DN1121" t="s">
        <v>3</v>
      </c>
      <c r="DO1121">
        <v>0</v>
      </c>
    </row>
    <row r="1122" spans="1:119" x14ac:dyDescent="0.2">
      <c r="A1122">
        <f>ROW(Source!A510)</f>
        <v>510</v>
      </c>
      <c r="B1122">
        <v>59204062</v>
      </c>
      <c r="C1122">
        <v>60527717</v>
      </c>
      <c r="D1122">
        <v>58340699</v>
      </c>
      <c r="E1122">
        <v>1</v>
      </c>
      <c r="F1122">
        <v>1</v>
      </c>
      <c r="G1122">
        <v>1080</v>
      </c>
      <c r="H1122">
        <v>2</v>
      </c>
      <c r="I1122" t="s">
        <v>871</v>
      </c>
      <c r="J1122" t="s">
        <v>872</v>
      </c>
      <c r="K1122" t="s">
        <v>873</v>
      </c>
      <c r="L1122">
        <v>1368</v>
      </c>
      <c r="N1122">
        <v>1011</v>
      </c>
      <c r="O1122" t="s">
        <v>865</v>
      </c>
      <c r="P1122" t="s">
        <v>865</v>
      </c>
      <c r="Q1122">
        <v>1</v>
      </c>
      <c r="W1122">
        <v>0</v>
      </c>
      <c r="X1122">
        <v>539707801</v>
      </c>
      <c r="Y1122">
        <f>((AT1122*1.25)*1.1)</f>
        <v>0.41250000000000003</v>
      </c>
      <c r="AA1122">
        <v>0</v>
      </c>
      <c r="AB1122">
        <v>1.59</v>
      </c>
      <c r="AC1122">
        <v>0</v>
      </c>
      <c r="AD1122">
        <v>0</v>
      </c>
      <c r="AE1122">
        <v>0</v>
      </c>
      <c r="AF1122">
        <v>1.49</v>
      </c>
      <c r="AG1122">
        <v>0</v>
      </c>
      <c r="AH1122">
        <v>0</v>
      </c>
      <c r="AI1122">
        <v>1</v>
      </c>
      <c r="AJ1122">
        <v>1</v>
      </c>
      <c r="AK1122">
        <v>1</v>
      </c>
      <c r="AL1122">
        <v>1</v>
      </c>
      <c r="AM1122">
        <v>-2</v>
      </c>
      <c r="AN1122">
        <v>0</v>
      </c>
      <c r="AO1122">
        <v>1</v>
      </c>
      <c r="AP1122">
        <v>1</v>
      </c>
      <c r="AQ1122">
        <v>0</v>
      </c>
      <c r="AR1122">
        <v>0</v>
      </c>
      <c r="AS1122" t="s">
        <v>3</v>
      </c>
      <c r="AT1122">
        <v>0.3</v>
      </c>
      <c r="AU1122" t="s">
        <v>25</v>
      </c>
      <c r="AV1122">
        <v>0</v>
      </c>
      <c r="AW1122">
        <v>2</v>
      </c>
      <c r="AX1122">
        <v>60527733</v>
      </c>
      <c r="AY1122">
        <v>1</v>
      </c>
      <c r="AZ1122">
        <v>0</v>
      </c>
      <c r="BA1122">
        <v>1132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CV1122">
        <v>0</v>
      </c>
      <c r="CW1122">
        <f>ROUND(Y1122*Source!I510*DO1122,9)</f>
        <v>0</v>
      </c>
      <c r="CX1122">
        <f>ROUND(Y1122*Source!I510,9)</f>
        <v>0.45374999999999999</v>
      </c>
      <c r="CY1122">
        <f>AB1122</f>
        <v>1.59</v>
      </c>
      <c r="CZ1122">
        <f>AF1122</f>
        <v>1.49</v>
      </c>
      <c r="DA1122">
        <f>AJ1122</f>
        <v>1</v>
      </c>
      <c r="DB1122">
        <f>ROUND(((ROUND(AT1122*CZ1122,2)*1.25)*1.1),6)</f>
        <v>0.61875000000000002</v>
      </c>
      <c r="DC1122">
        <f>ROUND(((ROUND(AT1122*AG1122,2)*1.25)*1.1),6)</f>
        <v>0</v>
      </c>
      <c r="DD1122" t="s">
        <v>3</v>
      </c>
      <c r="DE1122" t="s">
        <v>3</v>
      </c>
      <c r="DF1122">
        <f t="shared" si="534"/>
        <v>0</v>
      </c>
      <c r="DG1122">
        <f t="shared" si="531"/>
        <v>0.68</v>
      </c>
      <c r="DH1122">
        <f t="shared" si="532"/>
        <v>0</v>
      </c>
      <c r="DI1122">
        <f t="shared" si="515"/>
        <v>0</v>
      </c>
      <c r="DJ1122">
        <f>DG1122</f>
        <v>0.68</v>
      </c>
      <c r="DK1122">
        <v>0</v>
      </c>
      <c r="DL1122" t="s">
        <v>3</v>
      </c>
      <c r="DM1122">
        <v>0</v>
      </c>
      <c r="DN1122" t="s">
        <v>3</v>
      </c>
      <c r="DO1122">
        <v>0</v>
      </c>
    </row>
    <row r="1123" spans="1:119" x14ac:dyDescent="0.2">
      <c r="A1123">
        <f>ROW(Source!A510)</f>
        <v>510</v>
      </c>
      <c r="B1123">
        <v>59204062</v>
      </c>
      <c r="C1123">
        <v>60527717</v>
      </c>
      <c r="D1123">
        <v>58339814</v>
      </c>
      <c r="E1123">
        <v>1</v>
      </c>
      <c r="F1123">
        <v>1</v>
      </c>
      <c r="G1123">
        <v>1080</v>
      </c>
      <c r="H1123">
        <v>2</v>
      </c>
      <c r="I1123" t="s">
        <v>874</v>
      </c>
      <c r="J1123" t="s">
        <v>875</v>
      </c>
      <c r="K1123" t="s">
        <v>876</v>
      </c>
      <c r="L1123">
        <v>1368</v>
      </c>
      <c r="N1123">
        <v>1011</v>
      </c>
      <c r="O1123" t="s">
        <v>865</v>
      </c>
      <c r="P1123" t="s">
        <v>865</v>
      </c>
      <c r="Q1123">
        <v>1</v>
      </c>
      <c r="W1123">
        <v>0</v>
      </c>
      <c r="X1123">
        <v>1087580389</v>
      </c>
      <c r="Y1123">
        <f>((AT1123*1.25)*1.1)</f>
        <v>1.3750000000000002E-2</v>
      </c>
      <c r="AA1123">
        <v>0</v>
      </c>
      <c r="AB1123">
        <v>191.17</v>
      </c>
      <c r="AC1123">
        <v>18.059999999999999</v>
      </c>
      <c r="AD1123">
        <v>0</v>
      </c>
      <c r="AE1123">
        <v>0</v>
      </c>
      <c r="AF1123">
        <v>179.17</v>
      </c>
      <c r="AG1123">
        <v>16.93</v>
      </c>
      <c r="AH1123">
        <v>0</v>
      </c>
      <c r="AI1123">
        <v>1</v>
      </c>
      <c r="AJ1123">
        <v>1</v>
      </c>
      <c r="AK1123">
        <v>1</v>
      </c>
      <c r="AL1123">
        <v>1</v>
      </c>
      <c r="AM1123">
        <v>-2</v>
      </c>
      <c r="AN1123">
        <v>0</v>
      </c>
      <c r="AO1123">
        <v>1</v>
      </c>
      <c r="AP1123">
        <v>1</v>
      </c>
      <c r="AQ1123">
        <v>0</v>
      </c>
      <c r="AR1123">
        <v>0</v>
      </c>
      <c r="AS1123" t="s">
        <v>3</v>
      </c>
      <c r="AT1123">
        <v>0.01</v>
      </c>
      <c r="AU1123" t="s">
        <v>25</v>
      </c>
      <c r="AV1123">
        <v>0</v>
      </c>
      <c r="AW1123">
        <v>2</v>
      </c>
      <c r="AX1123">
        <v>60527731</v>
      </c>
      <c r="AY1123">
        <v>1</v>
      </c>
      <c r="AZ1123">
        <v>0</v>
      </c>
      <c r="BA1123">
        <v>1133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CV1123">
        <v>0</v>
      </c>
      <c r="CW1123">
        <f>ROUND(Y1123*Source!I510*DO1123,9)</f>
        <v>0.25606625</v>
      </c>
      <c r="CX1123">
        <f>ROUND(Y1123*Source!I510,9)</f>
        <v>1.5125E-2</v>
      </c>
      <c r="CY1123">
        <f>AB1123</f>
        <v>191.17</v>
      </c>
      <c r="CZ1123">
        <f>AF1123</f>
        <v>179.17</v>
      </c>
      <c r="DA1123">
        <f>AJ1123</f>
        <v>1</v>
      </c>
      <c r="DB1123">
        <f>ROUND(((ROUND(AT1123*CZ1123,2)*1.25)*1.1),6)</f>
        <v>2.4612500000000002</v>
      </c>
      <c r="DC1123">
        <f>ROUND(((ROUND(AT1123*AG1123,2)*1.25)*1.1),6)</f>
        <v>0.23375000000000001</v>
      </c>
      <c r="DD1123" t="s">
        <v>3</v>
      </c>
      <c r="DE1123" t="s">
        <v>3</v>
      </c>
      <c r="DF1123">
        <f t="shared" si="534"/>
        <v>0</v>
      </c>
      <c r="DG1123">
        <f t="shared" si="531"/>
        <v>2.71</v>
      </c>
      <c r="DH1123">
        <f t="shared" si="532"/>
        <v>0.26</v>
      </c>
      <c r="DI1123">
        <f t="shared" si="515"/>
        <v>0</v>
      </c>
      <c r="DJ1123">
        <f>DG1123</f>
        <v>2.71</v>
      </c>
      <c r="DK1123">
        <v>0</v>
      </c>
      <c r="DL1123" t="s">
        <v>867</v>
      </c>
      <c r="DM1123">
        <v>0</v>
      </c>
      <c r="DN1123" t="s">
        <v>861</v>
      </c>
      <c r="DO1123">
        <v>16.93</v>
      </c>
    </row>
    <row r="1124" spans="1:119" x14ac:dyDescent="0.2">
      <c r="A1124">
        <f>ROW(Source!A510)</f>
        <v>510</v>
      </c>
      <c r="B1124">
        <v>59204062</v>
      </c>
      <c r="C1124">
        <v>60527717</v>
      </c>
      <c r="D1124">
        <v>58308811</v>
      </c>
      <c r="E1124">
        <v>1</v>
      </c>
      <c r="F1124">
        <v>1</v>
      </c>
      <c r="G1124">
        <v>1080</v>
      </c>
      <c r="H1124">
        <v>3</v>
      </c>
      <c r="I1124" t="s">
        <v>877</v>
      </c>
      <c r="J1124" t="s">
        <v>878</v>
      </c>
      <c r="K1124" t="s">
        <v>879</v>
      </c>
      <c r="L1124">
        <v>1346</v>
      </c>
      <c r="N1124">
        <v>1009</v>
      </c>
      <c r="O1124" t="s">
        <v>880</v>
      </c>
      <c r="P1124" t="s">
        <v>880</v>
      </c>
      <c r="Q1124">
        <v>1</v>
      </c>
      <c r="W1124">
        <v>0</v>
      </c>
      <c r="X1124">
        <v>-709773495</v>
      </c>
      <c r="Y1124">
        <f t="shared" ref="Y1124:Y1129" si="535">AT1124</f>
        <v>0.5</v>
      </c>
      <c r="AA1124">
        <v>1.61</v>
      </c>
      <c r="AB1124">
        <v>0</v>
      </c>
      <c r="AC1124">
        <v>0</v>
      </c>
      <c r="AD1124">
        <v>0</v>
      </c>
      <c r="AE1124">
        <v>1.61</v>
      </c>
      <c r="AF1124">
        <v>0</v>
      </c>
      <c r="AG1124">
        <v>0</v>
      </c>
      <c r="AH1124">
        <v>0</v>
      </c>
      <c r="AI1124">
        <v>1</v>
      </c>
      <c r="AJ1124">
        <v>1</v>
      </c>
      <c r="AK1124">
        <v>1</v>
      </c>
      <c r="AL1124">
        <v>1</v>
      </c>
      <c r="AM1124">
        <v>-2</v>
      </c>
      <c r="AN1124">
        <v>0</v>
      </c>
      <c r="AO1124">
        <v>1</v>
      </c>
      <c r="AP1124">
        <v>1</v>
      </c>
      <c r="AQ1124">
        <v>0</v>
      </c>
      <c r="AR1124">
        <v>0</v>
      </c>
      <c r="AS1124" t="s">
        <v>3</v>
      </c>
      <c r="AT1124">
        <v>0.5</v>
      </c>
      <c r="AU1124" t="s">
        <v>3</v>
      </c>
      <c r="AV1124">
        <v>0</v>
      </c>
      <c r="AW1124">
        <v>2</v>
      </c>
      <c r="AX1124">
        <v>60527734</v>
      </c>
      <c r="AY1124">
        <v>1</v>
      </c>
      <c r="AZ1124">
        <v>0</v>
      </c>
      <c r="BA1124">
        <v>1134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CV1124">
        <v>0</v>
      </c>
      <c r="CW1124">
        <v>0</v>
      </c>
      <c r="CX1124">
        <f>ROUND(Y1124*Source!I510,9)</f>
        <v>0.55000000000000004</v>
      </c>
      <c r="CY1124">
        <f t="shared" ref="CY1124:CY1129" si="536">AA1124</f>
        <v>1.61</v>
      </c>
      <c r="CZ1124">
        <f t="shared" ref="CZ1124:CZ1129" si="537">AE1124</f>
        <v>1.61</v>
      </c>
      <c r="DA1124">
        <f t="shared" ref="DA1124:DA1129" si="538">AI1124</f>
        <v>1</v>
      </c>
      <c r="DB1124">
        <f t="shared" ref="DB1124:DB1129" si="539">ROUND(ROUND(AT1124*CZ1124,2),6)</f>
        <v>0.81</v>
      </c>
      <c r="DC1124">
        <f t="shared" ref="DC1124:DC1129" si="540">ROUND(ROUND(AT1124*AG1124,2),6)</f>
        <v>0</v>
      </c>
      <c r="DD1124" t="s">
        <v>3</v>
      </c>
      <c r="DE1124" t="s">
        <v>3</v>
      </c>
      <c r="DF1124">
        <f t="shared" si="534"/>
        <v>0.89</v>
      </c>
      <c r="DG1124">
        <f t="shared" si="531"/>
        <v>0</v>
      </c>
      <c r="DH1124">
        <f t="shared" si="532"/>
        <v>0</v>
      </c>
      <c r="DI1124">
        <f t="shared" si="515"/>
        <v>0</v>
      </c>
      <c r="DJ1124">
        <f t="shared" ref="DJ1124:DJ1129" si="541">DF1124</f>
        <v>0.89</v>
      </c>
      <c r="DK1124">
        <v>0</v>
      </c>
      <c r="DL1124" t="s">
        <v>3</v>
      </c>
      <c r="DM1124">
        <v>0</v>
      </c>
      <c r="DN1124" t="s">
        <v>3</v>
      </c>
      <c r="DO1124">
        <v>0</v>
      </c>
    </row>
    <row r="1125" spans="1:119" x14ac:dyDescent="0.2">
      <c r="A1125">
        <f>ROW(Source!A510)</f>
        <v>510</v>
      </c>
      <c r="B1125">
        <v>59204062</v>
      </c>
      <c r="C1125">
        <v>60527717</v>
      </c>
      <c r="D1125">
        <v>58308843</v>
      </c>
      <c r="E1125">
        <v>1</v>
      </c>
      <c r="F1125">
        <v>1</v>
      </c>
      <c r="G1125">
        <v>1080</v>
      </c>
      <c r="H1125">
        <v>3</v>
      </c>
      <c r="I1125" t="s">
        <v>881</v>
      </c>
      <c r="J1125" t="s">
        <v>882</v>
      </c>
      <c r="K1125" t="s">
        <v>883</v>
      </c>
      <c r="L1125">
        <v>1346</v>
      </c>
      <c r="N1125">
        <v>1009</v>
      </c>
      <c r="O1125" t="s">
        <v>880</v>
      </c>
      <c r="P1125" t="s">
        <v>880</v>
      </c>
      <c r="Q1125">
        <v>1</v>
      </c>
      <c r="W1125">
        <v>0</v>
      </c>
      <c r="X1125">
        <v>-872094078</v>
      </c>
      <c r="Y1125">
        <f t="shared" si="535"/>
        <v>9.2999999999999999E-2</v>
      </c>
      <c r="AA1125">
        <v>36.78</v>
      </c>
      <c r="AB1125">
        <v>0</v>
      </c>
      <c r="AC1125">
        <v>0</v>
      </c>
      <c r="AD1125">
        <v>0</v>
      </c>
      <c r="AE1125">
        <v>36.78</v>
      </c>
      <c r="AF1125">
        <v>0</v>
      </c>
      <c r="AG1125">
        <v>0</v>
      </c>
      <c r="AH1125">
        <v>0</v>
      </c>
      <c r="AI1125">
        <v>1</v>
      </c>
      <c r="AJ1125">
        <v>1</v>
      </c>
      <c r="AK1125">
        <v>1</v>
      </c>
      <c r="AL1125">
        <v>1</v>
      </c>
      <c r="AM1125">
        <v>-2</v>
      </c>
      <c r="AN1125">
        <v>0</v>
      </c>
      <c r="AO1125">
        <v>1</v>
      </c>
      <c r="AP1125">
        <v>1</v>
      </c>
      <c r="AQ1125">
        <v>0</v>
      </c>
      <c r="AR1125">
        <v>0</v>
      </c>
      <c r="AS1125" t="s">
        <v>3</v>
      </c>
      <c r="AT1125">
        <v>9.2999999999999999E-2</v>
      </c>
      <c r="AU1125" t="s">
        <v>3</v>
      </c>
      <c r="AV1125">
        <v>0</v>
      </c>
      <c r="AW1125">
        <v>2</v>
      </c>
      <c r="AX1125">
        <v>60527735</v>
      </c>
      <c r="AY1125">
        <v>1</v>
      </c>
      <c r="AZ1125">
        <v>0</v>
      </c>
      <c r="BA1125">
        <v>1135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CV1125">
        <v>0</v>
      </c>
      <c r="CW1125">
        <v>0</v>
      </c>
      <c r="CX1125">
        <f>ROUND(Y1125*Source!I510,9)</f>
        <v>0.1023</v>
      </c>
      <c r="CY1125">
        <f t="shared" si="536"/>
        <v>36.78</v>
      </c>
      <c r="CZ1125">
        <f t="shared" si="537"/>
        <v>36.78</v>
      </c>
      <c r="DA1125">
        <f t="shared" si="538"/>
        <v>1</v>
      </c>
      <c r="DB1125">
        <f t="shared" si="539"/>
        <v>3.42</v>
      </c>
      <c r="DC1125">
        <f t="shared" si="540"/>
        <v>0</v>
      </c>
      <c r="DD1125" t="s">
        <v>3</v>
      </c>
      <c r="DE1125" t="s">
        <v>3</v>
      </c>
      <c r="DF1125">
        <f t="shared" si="534"/>
        <v>3.76</v>
      </c>
      <c r="DG1125">
        <f t="shared" si="531"/>
        <v>0</v>
      </c>
      <c r="DH1125">
        <f t="shared" si="532"/>
        <v>0</v>
      </c>
      <c r="DI1125">
        <f t="shared" si="515"/>
        <v>0</v>
      </c>
      <c r="DJ1125">
        <f t="shared" si="541"/>
        <v>3.76</v>
      </c>
      <c r="DK1125">
        <v>0</v>
      </c>
      <c r="DL1125" t="s">
        <v>3</v>
      </c>
      <c r="DM1125">
        <v>0</v>
      </c>
      <c r="DN1125" t="s">
        <v>3</v>
      </c>
      <c r="DO1125">
        <v>0</v>
      </c>
    </row>
    <row r="1126" spans="1:119" x14ac:dyDescent="0.2">
      <c r="A1126">
        <f>ROW(Source!A510)</f>
        <v>510</v>
      </c>
      <c r="B1126">
        <v>59204062</v>
      </c>
      <c r="C1126">
        <v>60527717</v>
      </c>
      <c r="D1126">
        <v>58308917</v>
      </c>
      <c r="E1126">
        <v>1</v>
      </c>
      <c r="F1126">
        <v>1</v>
      </c>
      <c r="G1126">
        <v>1080</v>
      </c>
      <c r="H1126">
        <v>3</v>
      </c>
      <c r="I1126" t="s">
        <v>884</v>
      </c>
      <c r="J1126" t="s">
        <v>885</v>
      </c>
      <c r="K1126" t="s">
        <v>886</v>
      </c>
      <c r="L1126">
        <v>1354</v>
      </c>
      <c r="N1126">
        <v>1010</v>
      </c>
      <c r="O1126" t="s">
        <v>39</v>
      </c>
      <c r="P1126" t="s">
        <v>39</v>
      </c>
      <c r="Q1126">
        <v>1</v>
      </c>
      <c r="W1126">
        <v>0</v>
      </c>
      <c r="X1126">
        <v>-40224714</v>
      </c>
      <c r="Y1126">
        <f t="shared" si="535"/>
        <v>29</v>
      </c>
      <c r="AA1126">
        <v>0.89</v>
      </c>
      <c r="AB1126">
        <v>0</v>
      </c>
      <c r="AC1126">
        <v>0</v>
      </c>
      <c r="AD1126">
        <v>0</v>
      </c>
      <c r="AE1126">
        <v>0.89</v>
      </c>
      <c r="AF1126">
        <v>0</v>
      </c>
      <c r="AG1126">
        <v>0</v>
      </c>
      <c r="AH1126">
        <v>0</v>
      </c>
      <c r="AI1126">
        <v>1</v>
      </c>
      <c r="AJ1126">
        <v>1</v>
      </c>
      <c r="AK1126">
        <v>1</v>
      </c>
      <c r="AL1126">
        <v>1</v>
      </c>
      <c r="AM1126">
        <v>-2</v>
      </c>
      <c r="AN1126">
        <v>0</v>
      </c>
      <c r="AO1126">
        <v>1</v>
      </c>
      <c r="AP1126">
        <v>1</v>
      </c>
      <c r="AQ1126">
        <v>0</v>
      </c>
      <c r="AR1126">
        <v>0</v>
      </c>
      <c r="AS1126" t="s">
        <v>3</v>
      </c>
      <c r="AT1126">
        <v>29</v>
      </c>
      <c r="AU1126" t="s">
        <v>3</v>
      </c>
      <c r="AV1126">
        <v>0</v>
      </c>
      <c r="AW1126">
        <v>2</v>
      </c>
      <c r="AX1126">
        <v>60527736</v>
      </c>
      <c r="AY1126">
        <v>1</v>
      </c>
      <c r="AZ1126">
        <v>0</v>
      </c>
      <c r="BA1126">
        <v>1136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CV1126">
        <v>0</v>
      </c>
      <c r="CW1126">
        <v>0</v>
      </c>
      <c r="CX1126">
        <f>ROUND(Y1126*Source!I510,9)</f>
        <v>31.9</v>
      </c>
      <c r="CY1126">
        <f t="shared" si="536"/>
        <v>0.89</v>
      </c>
      <c r="CZ1126">
        <f t="shared" si="537"/>
        <v>0.89</v>
      </c>
      <c r="DA1126">
        <f t="shared" si="538"/>
        <v>1</v>
      </c>
      <c r="DB1126">
        <f t="shared" si="539"/>
        <v>25.81</v>
      </c>
      <c r="DC1126">
        <f t="shared" si="540"/>
        <v>0</v>
      </c>
      <c r="DD1126" t="s">
        <v>3</v>
      </c>
      <c r="DE1126" t="s">
        <v>3</v>
      </c>
      <c r="DF1126">
        <f t="shared" si="534"/>
        <v>28.39</v>
      </c>
      <c r="DG1126">
        <f t="shared" si="531"/>
        <v>0</v>
      </c>
      <c r="DH1126">
        <f t="shared" si="532"/>
        <v>0</v>
      </c>
      <c r="DI1126">
        <f t="shared" si="515"/>
        <v>0</v>
      </c>
      <c r="DJ1126">
        <f t="shared" si="541"/>
        <v>28.39</v>
      </c>
      <c r="DK1126">
        <v>0</v>
      </c>
      <c r="DL1126" t="s">
        <v>3</v>
      </c>
      <c r="DM1126">
        <v>0</v>
      </c>
      <c r="DN1126" t="s">
        <v>3</v>
      </c>
      <c r="DO1126">
        <v>0</v>
      </c>
    </row>
    <row r="1127" spans="1:119" x14ac:dyDescent="0.2">
      <c r="A1127">
        <f>ROW(Source!A510)</f>
        <v>510</v>
      </c>
      <c r="B1127">
        <v>59204062</v>
      </c>
      <c r="C1127">
        <v>60527717</v>
      </c>
      <c r="D1127">
        <v>58326216</v>
      </c>
      <c r="E1127">
        <v>1</v>
      </c>
      <c r="F1127">
        <v>1</v>
      </c>
      <c r="G1127">
        <v>1080</v>
      </c>
      <c r="H1127">
        <v>3</v>
      </c>
      <c r="I1127" t="s">
        <v>46</v>
      </c>
      <c r="J1127" t="s">
        <v>49</v>
      </c>
      <c r="K1127" t="s">
        <v>47</v>
      </c>
      <c r="L1127">
        <v>1355</v>
      </c>
      <c r="N1127">
        <v>1010</v>
      </c>
      <c r="O1127" t="s">
        <v>48</v>
      </c>
      <c r="P1127" t="s">
        <v>48</v>
      </c>
      <c r="Q1127">
        <v>100</v>
      </c>
      <c r="W1127">
        <v>0</v>
      </c>
      <c r="X1127">
        <v>1873919888</v>
      </c>
      <c r="Y1127">
        <f t="shared" si="535"/>
        <v>0.5</v>
      </c>
      <c r="AA1127">
        <v>526.22</v>
      </c>
      <c r="AB1127">
        <v>0</v>
      </c>
      <c r="AC1127">
        <v>0</v>
      </c>
      <c r="AD1127">
        <v>0</v>
      </c>
      <c r="AE1127">
        <v>526.22</v>
      </c>
      <c r="AF1127">
        <v>0</v>
      </c>
      <c r="AG1127">
        <v>0</v>
      </c>
      <c r="AH1127">
        <v>0</v>
      </c>
      <c r="AI1127">
        <v>1</v>
      </c>
      <c r="AJ1127">
        <v>1</v>
      </c>
      <c r="AK1127">
        <v>1</v>
      </c>
      <c r="AL1127">
        <v>1</v>
      </c>
      <c r="AM1127">
        <v>0</v>
      </c>
      <c r="AN1127">
        <v>0</v>
      </c>
      <c r="AO1127">
        <v>0</v>
      </c>
      <c r="AP1127">
        <v>1</v>
      </c>
      <c r="AQ1127">
        <v>0</v>
      </c>
      <c r="AR1127">
        <v>0</v>
      </c>
      <c r="AS1127" t="s">
        <v>3</v>
      </c>
      <c r="AT1127">
        <v>0.5</v>
      </c>
      <c r="AU1127" t="s">
        <v>3</v>
      </c>
      <c r="AV1127">
        <v>0</v>
      </c>
      <c r="AW1127">
        <v>1</v>
      </c>
      <c r="AX1127">
        <v>-1</v>
      </c>
      <c r="AY1127">
        <v>0</v>
      </c>
      <c r="AZ1127">
        <v>0</v>
      </c>
      <c r="BA1127" t="s">
        <v>3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CV1127">
        <v>0</v>
      </c>
      <c r="CW1127">
        <v>0</v>
      </c>
      <c r="CX1127">
        <f>ROUND(Y1127*Source!I510,9)</f>
        <v>0.55000000000000004</v>
      </c>
      <c r="CY1127">
        <f t="shared" si="536"/>
        <v>526.22</v>
      </c>
      <c r="CZ1127">
        <f t="shared" si="537"/>
        <v>526.22</v>
      </c>
      <c r="DA1127">
        <f t="shared" si="538"/>
        <v>1</v>
      </c>
      <c r="DB1127">
        <f t="shared" si="539"/>
        <v>263.11</v>
      </c>
      <c r="DC1127">
        <f t="shared" si="540"/>
        <v>0</v>
      </c>
      <c r="DD1127" t="s">
        <v>3</v>
      </c>
      <c r="DE1127" t="s">
        <v>3</v>
      </c>
      <c r="DF1127">
        <f t="shared" si="534"/>
        <v>289.42</v>
      </c>
      <c r="DG1127">
        <f t="shared" si="531"/>
        <v>0</v>
      </c>
      <c r="DH1127">
        <f t="shared" si="532"/>
        <v>0</v>
      </c>
      <c r="DI1127">
        <f t="shared" si="515"/>
        <v>0</v>
      </c>
      <c r="DJ1127">
        <f t="shared" si="541"/>
        <v>289.42</v>
      </c>
      <c r="DK1127">
        <v>0</v>
      </c>
      <c r="DL1127" t="s">
        <v>3</v>
      </c>
      <c r="DM1127">
        <v>0</v>
      </c>
      <c r="DN1127" t="s">
        <v>3</v>
      </c>
      <c r="DO1127">
        <v>0</v>
      </c>
    </row>
    <row r="1128" spans="1:119" x14ac:dyDescent="0.2">
      <c r="A1128">
        <f>ROW(Source!A510)</f>
        <v>510</v>
      </c>
      <c r="B1128">
        <v>59204062</v>
      </c>
      <c r="C1128">
        <v>60527717</v>
      </c>
      <c r="D1128">
        <v>58321779</v>
      </c>
      <c r="E1128">
        <v>1</v>
      </c>
      <c r="F1128">
        <v>1</v>
      </c>
      <c r="G1128">
        <v>1080</v>
      </c>
      <c r="H1128">
        <v>3</v>
      </c>
      <c r="I1128" t="s">
        <v>76</v>
      </c>
      <c r="J1128" t="s">
        <v>78</v>
      </c>
      <c r="K1128" t="s">
        <v>77</v>
      </c>
      <c r="L1128">
        <v>1301</v>
      </c>
      <c r="N1128">
        <v>1003</v>
      </c>
      <c r="O1128" t="s">
        <v>34</v>
      </c>
      <c r="P1128" t="s">
        <v>34</v>
      </c>
      <c r="Q1128">
        <v>1</v>
      </c>
      <c r="W1128">
        <v>0</v>
      </c>
      <c r="X1128">
        <v>1800542993</v>
      </c>
      <c r="Y1128">
        <f t="shared" si="535"/>
        <v>100</v>
      </c>
      <c r="AA1128">
        <v>41.57</v>
      </c>
      <c r="AB1128">
        <v>0</v>
      </c>
      <c r="AC1128">
        <v>0</v>
      </c>
      <c r="AD1128">
        <v>0</v>
      </c>
      <c r="AE1128">
        <v>41.57</v>
      </c>
      <c r="AF1128">
        <v>0</v>
      </c>
      <c r="AG1128">
        <v>0</v>
      </c>
      <c r="AH1128">
        <v>0</v>
      </c>
      <c r="AI1128">
        <v>1</v>
      </c>
      <c r="AJ1128">
        <v>1</v>
      </c>
      <c r="AK1128">
        <v>1</v>
      </c>
      <c r="AL1128">
        <v>1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 t="s">
        <v>3</v>
      </c>
      <c r="AT1128">
        <v>100</v>
      </c>
      <c r="AU1128" t="s">
        <v>3</v>
      </c>
      <c r="AV1128">
        <v>0</v>
      </c>
      <c r="AW1128">
        <v>1</v>
      </c>
      <c r="AX1128">
        <v>-1</v>
      </c>
      <c r="AY1128">
        <v>0</v>
      </c>
      <c r="AZ1128">
        <v>0</v>
      </c>
      <c r="BA1128" t="s">
        <v>3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CV1128">
        <v>0</v>
      </c>
      <c r="CW1128">
        <v>0</v>
      </c>
      <c r="CX1128">
        <f>ROUND(Y1128*Source!I510,9)</f>
        <v>110</v>
      </c>
      <c r="CY1128">
        <f t="shared" si="536"/>
        <v>41.57</v>
      </c>
      <c r="CZ1128">
        <f t="shared" si="537"/>
        <v>41.57</v>
      </c>
      <c r="DA1128">
        <f t="shared" si="538"/>
        <v>1</v>
      </c>
      <c r="DB1128">
        <f t="shared" si="539"/>
        <v>4157</v>
      </c>
      <c r="DC1128">
        <f t="shared" si="540"/>
        <v>0</v>
      </c>
      <c r="DD1128" t="s">
        <v>3</v>
      </c>
      <c r="DE1128" t="s">
        <v>3</v>
      </c>
      <c r="DF1128">
        <f t="shared" si="534"/>
        <v>4572.7</v>
      </c>
      <c r="DG1128">
        <f t="shared" si="531"/>
        <v>0</v>
      </c>
      <c r="DH1128">
        <f t="shared" si="532"/>
        <v>0</v>
      </c>
      <c r="DI1128">
        <f t="shared" si="515"/>
        <v>0</v>
      </c>
      <c r="DJ1128">
        <f t="shared" si="541"/>
        <v>4572.7</v>
      </c>
      <c r="DK1128">
        <v>0</v>
      </c>
      <c r="DL1128" t="s">
        <v>3</v>
      </c>
      <c r="DM1128">
        <v>0</v>
      </c>
      <c r="DN1128" t="s">
        <v>3</v>
      </c>
      <c r="DO1128">
        <v>0</v>
      </c>
    </row>
    <row r="1129" spans="1:119" x14ac:dyDescent="0.2">
      <c r="A1129">
        <f>ROW(Source!A510)</f>
        <v>510</v>
      </c>
      <c r="B1129">
        <v>59204062</v>
      </c>
      <c r="C1129">
        <v>60527717</v>
      </c>
      <c r="D1129">
        <v>58327518</v>
      </c>
      <c r="E1129">
        <v>1</v>
      </c>
      <c r="F1129">
        <v>1</v>
      </c>
      <c r="G1129">
        <v>1080</v>
      </c>
      <c r="H1129">
        <v>3</v>
      </c>
      <c r="I1129" t="s">
        <v>81</v>
      </c>
      <c r="J1129" t="s">
        <v>83</v>
      </c>
      <c r="K1129" t="s">
        <v>82</v>
      </c>
      <c r="L1129">
        <v>1354</v>
      </c>
      <c r="N1129">
        <v>1010</v>
      </c>
      <c r="O1129" t="s">
        <v>39</v>
      </c>
      <c r="P1129" t="s">
        <v>39</v>
      </c>
      <c r="Q1129">
        <v>1</v>
      </c>
      <c r="W1129">
        <v>0</v>
      </c>
      <c r="X1129">
        <v>-754980731</v>
      </c>
      <c r="Y1129">
        <f t="shared" si="535"/>
        <v>9.0909089999999999</v>
      </c>
      <c r="AA1129">
        <v>74.36</v>
      </c>
      <c r="AB1129">
        <v>0</v>
      </c>
      <c r="AC1129">
        <v>0</v>
      </c>
      <c r="AD1129">
        <v>0</v>
      </c>
      <c r="AE1129">
        <v>74.36</v>
      </c>
      <c r="AF1129">
        <v>0</v>
      </c>
      <c r="AG1129">
        <v>0</v>
      </c>
      <c r="AH1129">
        <v>0</v>
      </c>
      <c r="AI1129">
        <v>1</v>
      </c>
      <c r="AJ1129">
        <v>1</v>
      </c>
      <c r="AK1129">
        <v>1</v>
      </c>
      <c r="AL1129">
        <v>1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 t="s">
        <v>3</v>
      </c>
      <c r="AT1129">
        <v>9.0909089999999999</v>
      </c>
      <c r="AU1129" t="s">
        <v>3</v>
      </c>
      <c r="AV1129">
        <v>0</v>
      </c>
      <c r="AW1129">
        <v>1</v>
      </c>
      <c r="AX1129">
        <v>-1</v>
      </c>
      <c r="AY1129">
        <v>0</v>
      </c>
      <c r="AZ1129">
        <v>0</v>
      </c>
      <c r="BA1129" t="s">
        <v>3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CV1129">
        <v>0</v>
      </c>
      <c r="CW1129">
        <v>0</v>
      </c>
      <c r="CX1129">
        <f>ROUND(Y1129*Source!I510,9)</f>
        <v>9.9999999000000006</v>
      </c>
      <c r="CY1129">
        <f t="shared" si="536"/>
        <v>74.36</v>
      </c>
      <c r="CZ1129">
        <f t="shared" si="537"/>
        <v>74.36</v>
      </c>
      <c r="DA1129">
        <f t="shared" si="538"/>
        <v>1</v>
      </c>
      <c r="DB1129">
        <f t="shared" si="539"/>
        <v>676</v>
      </c>
      <c r="DC1129">
        <f t="shared" si="540"/>
        <v>0</v>
      </c>
      <c r="DD1129" t="s">
        <v>3</v>
      </c>
      <c r="DE1129" t="s">
        <v>3</v>
      </c>
      <c r="DF1129">
        <f t="shared" si="534"/>
        <v>743.6</v>
      </c>
      <c r="DG1129">
        <f t="shared" si="531"/>
        <v>0</v>
      </c>
      <c r="DH1129">
        <f t="shared" si="532"/>
        <v>0</v>
      </c>
      <c r="DI1129">
        <f t="shared" si="515"/>
        <v>0</v>
      </c>
      <c r="DJ1129">
        <f t="shared" si="541"/>
        <v>743.6</v>
      </c>
      <c r="DK1129">
        <v>0</v>
      </c>
      <c r="DL1129" t="s">
        <v>3</v>
      </c>
      <c r="DM1129">
        <v>0</v>
      </c>
      <c r="DN1129" t="s">
        <v>3</v>
      </c>
      <c r="DO1129">
        <v>0</v>
      </c>
    </row>
    <row r="1130" spans="1:119" x14ac:dyDescent="0.2">
      <c r="A1130">
        <f>ROW(Source!A511)</f>
        <v>511</v>
      </c>
      <c r="B1130">
        <v>59204059</v>
      </c>
      <c r="C1130">
        <v>60527717</v>
      </c>
      <c r="D1130">
        <v>58266404</v>
      </c>
      <c r="E1130">
        <v>1080</v>
      </c>
      <c r="F1130">
        <v>1</v>
      </c>
      <c r="G1130">
        <v>1080</v>
      </c>
      <c r="H1130">
        <v>1</v>
      </c>
      <c r="I1130" t="s">
        <v>859</v>
      </c>
      <c r="J1130" t="s">
        <v>3</v>
      </c>
      <c r="K1130" t="s">
        <v>860</v>
      </c>
      <c r="L1130">
        <v>1191</v>
      </c>
      <c r="N1130">
        <v>1013</v>
      </c>
      <c r="O1130" t="s">
        <v>861</v>
      </c>
      <c r="P1130" t="s">
        <v>861</v>
      </c>
      <c r="Q1130">
        <v>1</v>
      </c>
      <c r="W1130">
        <v>0</v>
      </c>
      <c r="X1130">
        <v>476480486</v>
      </c>
      <c r="Y1130">
        <f>((AT1130*1.15)*1.1)</f>
        <v>24.186800000000002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</v>
      </c>
      <c r="AJ1130">
        <v>1</v>
      </c>
      <c r="AK1130">
        <v>1</v>
      </c>
      <c r="AL1130">
        <v>1</v>
      </c>
      <c r="AM1130">
        <v>5</v>
      </c>
      <c r="AN1130">
        <v>0</v>
      </c>
      <c r="AO1130">
        <v>1</v>
      </c>
      <c r="AP1130">
        <v>1</v>
      </c>
      <c r="AQ1130">
        <v>0</v>
      </c>
      <c r="AR1130">
        <v>0</v>
      </c>
      <c r="AS1130" t="s">
        <v>3</v>
      </c>
      <c r="AT1130">
        <v>19.12</v>
      </c>
      <c r="AU1130" t="s">
        <v>26</v>
      </c>
      <c r="AV1130">
        <v>1</v>
      </c>
      <c r="AW1130">
        <v>2</v>
      </c>
      <c r="AX1130">
        <v>60527729</v>
      </c>
      <c r="AY1130">
        <v>1</v>
      </c>
      <c r="AZ1130">
        <v>0</v>
      </c>
      <c r="BA1130">
        <v>1140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CU1130">
        <f>ROUND(AT1130*Source!I511*AH1130*AL1130,2)</f>
        <v>0</v>
      </c>
      <c r="CV1130">
        <f>ROUND(Y1130*Source!I511,9)</f>
        <v>26.60548</v>
      </c>
      <c r="CW1130">
        <v>0</v>
      </c>
      <c r="CX1130">
        <f>ROUND(Y1130*Source!I511,9)</f>
        <v>26.60548</v>
      </c>
      <c r="CY1130">
        <f>AD1130</f>
        <v>0</v>
      </c>
      <c r="CZ1130">
        <f>AH1130</f>
        <v>0</v>
      </c>
      <c r="DA1130">
        <f>AL1130</f>
        <v>1</v>
      </c>
      <c r="DB1130">
        <f>ROUND(((ROUND(AT1130*CZ1130,2)*1.15)*1.1),6)</f>
        <v>0</v>
      </c>
      <c r="DC1130">
        <f>ROUND(((ROUND(AT1130*AG1130,2)*1.15)*1.1),6)</f>
        <v>0</v>
      </c>
      <c r="DD1130" t="s">
        <v>3</v>
      </c>
      <c r="DE1130" t="s">
        <v>3</v>
      </c>
      <c r="DF1130">
        <f t="shared" si="534"/>
        <v>0</v>
      </c>
      <c r="DG1130">
        <f t="shared" si="531"/>
        <v>0</v>
      </c>
      <c r="DH1130">
        <f t="shared" si="532"/>
        <v>0</v>
      </c>
      <c r="DI1130">
        <f t="shared" si="515"/>
        <v>0</v>
      </c>
      <c r="DJ1130">
        <f>DI1130</f>
        <v>0</v>
      </c>
      <c r="DK1130">
        <v>0</v>
      </c>
      <c r="DL1130" t="s">
        <v>3</v>
      </c>
      <c r="DM1130">
        <v>0</v>
      </c>
      <c r="DN1130" t="s">
        <v>3</v>
      </c>
      <c r="DO1130">
        <v>0</v>
      </c>
    </row>
    <row r="1131" spans="1:119" x14ac:dyDescent="0.2">
      <c r="A1131">
        <f>ROW(Source!A511)</f>
        <v>511</v>
      </c>
      <c r="B1131">
        <v>59204059</v>
      </c>
      <c r="C1131">
        <v>60527717</v>
      </c>
      <c r="D1131">
        <v>58340578</v>
      </c>
      <c r="E1131">
        <v>1</v>
      </c>
      <c r="F1131">
        <v>1</v>
      </c>
      <c r="G1131">
        <v>1080</v>
      </c>
      <c r="H1131">
        <v>2</v>
      </c>
      <c r="I1131" t="s">
        <v>862</v>
      </c>
      <c r="J1131" t="s">
        <v>863</v>
      </c>
      <c r="K1131" t="s">
        <v>864</v>
      </c>
      <c r="L1131">
        <v>1368</v>
      </c>
      <c r="N1131">
        <v>1011</v>
      </c>
      <c r="O1131" t="s">
        <v>865</v>
      </c>
      <c r="P1131" t="s">
        <v>865</v>
      </c>
      <c r="Q1131">
        <v>1</v>
      </c>
      <c r="W1131">
        <v>0</v>
      </c>
      <c r="X1131">
        <v>-1985943078</v>
      </c>
      <c r="Y1131">
        <f>((AT1131*1.25)*1.1)</f>
        <v>1.3750000000000002E-2</v>
      </c>
      <c r="AA1131">
        <v>0</v>
      </c>
      <c r="AB1131">
        <v>1445.28</v>
      </c>
      <c r="AC1131">
        <v>740.47</v>
      </c>
      <c r="AD1131">
        <v>0</v>
      </c>
      <c r="AE1131">
        <v>0</v>
      </c>
      <c r="AF1131">
        <v>83.1</v>
      </c>
      <c r="AG1131">
        <v>12.62</v>
      </c>
      <c r="AH1131">
        <v>0</v>
      </c>
      <c r="AI1131">
        <v>1</v>
      </c>
      <c r="AJ1131">
        <v>16.3</v>
      </c>
      <c r="AK1131">
        <v>54.99</v>
      </c>
      <c r="AL1131">
        <v>1</v>
      </c>
      <c r="AM1131">
        <v>2</v>
      </c>
      <c r="AN1131">
        <v>0</v>
      </c>
      <c r="AO1131">
        <v>1</v>
      </c>
      <c r="AP1131">
        <v>1</v>
      </c>
      <c r="AQ1131">
        <v>0</v>
      </c>
      <c r="AR1131">
        <v>0</v>
      </c>
      <c r="AS1131" t="s">
        <v>3</v>
      </c>
      <c r="AT1131">
        <v>0.01</v>
      </c>
      <c r="AU1131" t="s">
        <v>25</v>
      </c>
      <c r="AV1131">
        <v>0</v>
      </c>
      <c r="AW1131">
        <v>2</v>
      </c>
      <c r="AX1131">
        <v>60527730</v>
      </c>
      <c r="AY1131">
        <v>1</v>
      </c>
      <c r="AZ1131">
        <v>0</v>
      </c>
      <c r="BA1131">
        <v>1141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CV1131">
        <v>0</v>
      </c>
      <c r="CW1131">
        <f>ROUND(Y1131*Source!I511*DO1131,9)</f>
        <v>0.19087750000000001</v>
      </c>
      <c r="CX1131">
        <f>ROUND(Y1131*Source!I511,9)</f>
        <v>1.5125E-2</v>
      </c>
      <c r="CY1131">
        <f>AB1131</f>
        <v>1445.28</v>
      </c>
      <c r="CZ1131">
        <f>AF1131</f>
        <v>83.1</v>
      </c>
      <c r="DA1131">
        <f>AJ1131</f>
        <v>16.3</v>
      </c>
      <c r="DB1131">
        <f>ROUND(((ROUND(AT1131*CZ1131,2)*1.25)*1.1),6)</f>
        <v>1.1412500000000001</v>
      </c>
      <c r="DC1131">
        <f>ROUND(((ROUND(AT1131*AG1131,2)*1.25)*1.1),6)</f>
        <v>0.17874999999999999</v>
      </c>
      <c r="DD1131" t="s">
        <v>3</v>
      </c>
      <c r="DE1131" t="s">
        <v>3</v>
      </c>
      <c r="DF1131">
        <f t="shared" si="534"/>
        <v>0</v>
      </c>
      <c r="DG1131">
        <f>ROUND(ROUND(AF1131*AJ1131,2)*CX1131,2)</f>
        <v>20.49</v>
      </c>
      <c r="DH1131">
        <f>ROUND(ROUND(AG1131*AK1131,2)*CX1131,2)</f>
        <v>10.5</v>
      </c>
      <c r="DI1131">
        <f t="shared" si="515"/>
        <v>0</v>
      </c>
      <c r="DJ1131">
        <f>DG1131</f>
        <v>20.49</v>
      </c>
      <c r="DK1131">
        <v>0</v>
      </c>
      <c r="DL1131" t="s">
        <v>867</v>
      </c>
      <c r="DM1131">
        <v>0</v>
      </c>
      <c r="DN1131" t="s">
        <v>861</v>
      </c>
      <c r="DO1131">
        <v>12.62</v>
      </c>
    </row>
    <row r="1132" spans="1:119" x14ac:dyDescent="0.2">
      <c r="A1132">
        <f>ROW(Source!A511)</f>
        <v>511</v>
      </c>
      <c r="B1132">
        <v>59204059</v>
      </c>
      <c r="C1132">
        <v>60527717</v>
      </c>
      <c r="D1132">
        <v>58340697</v>
      </c>
      <c r="E1132">
        <v>1</v>
      </c>
      <c r="F1132">
        <v>1</v>
      </c>
      <c r="G1132">
        <v>1080</v>
      </c>
      <c r="H1132">
        <v>2</v>
      </c>
      <c r="I1132" t="s">
        <v>868</v>
      </c>
      <c r="J1132" t="s">
        <v>869</v>
      </c>
      <c r="K1132" t="s">
        <v>870</v>
      </c>
      <c r="L1132">
        <v>1368</v>
      </c>
      <c r="N1132">
        <v>1011</v>
      </c>
      <c r="O1132" t="s">
        <v>865</v>
      </c>
      <c r="P1132" t="s">
        <v>865</v>
      </c>
      <c r="Q1132">
        <v>1</v>
      </c>
      <c r="W1132">
        <v>0</v>
      </c>
      <c r="X1132">
        <v>2147454900</v>
      </c>
      <c r="Y1132">
        <f>((AT1132*1.25)*1.1)</f>
        <v>1.7187500000000002</v>
      </c>
      <c r="AA1132">
        <v>0</v>
      </c>
      <c r="AB1132">
        <v>7.33</v>
      </c>
      <c r="AC1132">
        <v>0</v>
      </c>
      <c r="AD1132">
        <v>0</v>
      </c>
      <c r="AE1132">
        <v>0</v>
      </c>
      <c r="AF1132">
        <v>0.8</v>
      </c>
      <c r="AG1132">
        <v>0</v>
      </c>
      <c r="AH1132">
        <v>0</v>
      </c>
      <c r="AI1132">
        <v>1</v>
      </c>
      <c r="AJ1132">
        <v>8.59</v>
      </c>
      <c r="AK1132">
        <v>54.99</v>
      </c>
      <c r="AL1132">
        <v>1</v>
      </c>
      <c r="AM1132">
        <v>2</v>
      </c>
      <c r="AN1132">
        <v>0</v>
      </c>
      <c r="AO1132">
        <v>1</v>
      </c>
      <c r="AP1132">
        <v>1</v>
      </c>
      <c r="AQ1132">
        <v>0</v>
      </c>
      <c r="AR1132">
        <v>0</v>
      </c>
      <c r="AS1132" t="s">
        <v>3</v>
      </c>
      <c r="AT1132">
        <v>1.25</v>
      </c>
      <c r="AU1132" t="s">
        <v>25</v>
      </c>
      <c r="AV1132">
        <v>0</v>
      </c>
      <c r="AW1132">
        <v>2</v>
      </c>
      <c r="AX1132">
        <v>60527732</v>
      </c>
      <c r="AY1132">
        <v>1</v>
      </c>
      <c r="AZ1132">
        <v>0</v>
      </c>
      <c r="BA1132">
        <v>1142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CV1132">
        <v>0</v>
      </c>
      <c r="CW1132">
        <f>ROUND(Y1132*Source!I511*DO1132,9)</f>
        <v>0</v>
      </c>
      <c r="CX1132">
        <f>ROUND(Y1132*Source!I511,9)</f>
        <v>1.890625</v>
      </c>
      <c r="CY1132">
        <f>AB1132</f>
        <v>7.33</v>
      </c>
      <c r="CZ1132">
        <f>AF1132</f>
        <v>0.8</v>
      </c>
      <c r="DA1132">
        <f>AJ1132</f>
        <v>8.59</v>
      </c>
      <c r="DB1132">
        <f>ROUND(((ROUND(AT1132*CZ1132,2)*1.25)*1.1),6)</f>
        <v>1.375</v>
      </c>
      <c r="DC1132">
        <f>ROUND(((ROUND(AT1132*AG1132,2)*1.25)*1.1),6)</f>
        <v>0</v>
      </c>
      <c r="DD1132" t="s">
        <v>3</v>
      </c>
      <c r="DE1132" t="s">
        <v>3</v>
      </c>
      <c r="DF1132">
        <f t="shared" si="534"/>
        <v>0</v>
      </c>
      <c r="DG1132">
        <f>ROUND(ROUND(AF1132*AJ1132,2)*CX1132,2)</f>
        <v>12.99</v>
      </c>
      <c r="DH1132">
        <f>ROUND(ROUND(AG1132*AK1132,2)*CX1132,2)</f>
        <v>0</v>
      </c>
      <c r="DI1132">
        <f t="shared" si="515"/>
        <v>0</v>
      </c>
      <c r="DJ1132">
        <f>DG1132</f>
        <v>12.99</v>
      </c>
      <c r="DK1132">
        <v>0</v>
      </c>
      <c r="DL1132" t="s">
        <v>3</v>
      </c>
      <c r="DM1132">
        <v>0</v>
      </c>
      <c r="DN1132" t="s">
        <v>3</v>
      </c>
      <c r="DO1132">
        <v>0</v>
      </c>
    </row>
    <row r="1133" spans="1:119" x14ac:dyDescent="0.2">
      <c r="A1133">
        <f>ROW(Source!A511)</f>
        <v>511</v>
      </c>
      <c r="B1133">
        <v>59204059</v>
      </c>
      <c r="C1133">
        <v>60527717</v>
      </c>
      <c r="D1133">
        <v>58340699</v>
      </c>
      <c r="E1133">
        <v>1</v>
      </c>
      <c r="F1133">
        <v>1</v>
      </c>
      <c r="G1133">
        <v>1080</v>
      </c>
      <c r="H1133">
        <v>2</v>
      </c>
      <c r="I1133" t="s">
        <v>871</v>
      </c>
      <c r="J1133" t="s">
        <v>872</v>
      </c>
      <c r="K1133" t="s">
        <v>873</v>
      </c>
      <c r="L1133">
        <v>1368</v>
      </c>
      <c r="N1133">
        <v>1011</v>
      </c>
      <c r="O1133" t="s">
        <v>865</v>
      </c>
      <c r="P1133" t="s">
        <v>865</v>
      </c>
      <c r="Q1133">
        <v>1</v>
      </c>
      <c r="W1133">
        <v>0</v>
      </c>
      <c r="X1133">
        <v>539707801</v>
      </c>
      <c r="Y1133">
        <f>((AT1133*1.25)*1.1)</f>
        <v>0.41250000000000003</v>
      </c>
      <c r="AA1133">
        <v>0</v>
      </c>
      <c r="AB1133">
        <v>13.77</v>
      </c>
      <c r="AC1133">
        <v>0</v>
      </c>
      <c r="AD1133">
        <v>0</v>
      </c>
      <c r="AE1133">
        <v>0</v>
      </c>
      <c r="AF1133">
        <v>1.49</v>
      </c>
      <c r="AG1133">
        <v>0</v>
      </c>
      <c r="AH1133">
        <v>0</v>
      </c>
      <c r="AI1133">
        <v>1</v>
      </c>
      <c r="AJ1133">
        <v>8.66</v>
      </c>
      <c r="AK1133">
        <v>54.99</v>
      </c>
      <c r="AL1133">
        <v>1</v>
      </c>
      <c r="AM1133">
        <v>2</v>
      </c>
      <c r="AN1133">
        <v>0</v>
      </c>
      <c r="AO1133">
        <v>1</v>
      </c>
      <c r="AP1133">
        <v>1</v>
      </c>
      <c r="AQ1133">
        <v>0</v>
      </c>
      <c r="AR1133">
        <v>0</v>
      </c>
      <c r="AS1133" t="s">
        <v>3</v>
      </c>
      <c r="AT1133">
        <v>0.3</v>
      </c>
      <c r="AU1133" t="s">
        <v>25</v>
      </c>
      <c r="AV1133">
        <v>0</v>
      </c>
      <c r="AW1133">
        <v>2</v>
      </c>
      <c r="AX1133">
        <v>60527733</v>
      </c>
      <c r="AY1133">
        <v>1</v>
      </c>
      <c r="AZ1133">
        <v>0</v>
      </c>
      <c r="BA1133">
        <v>1143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CV1133">
        <v>0</v>
      </c>
      <c r="CW1133">
        <f>ROUND(Y1133*Source!I511*DO1133,9)</f>
        <v>0</v>
      </c>
      <c r="CX1133">
        <f>ROUND(Y1133*Source!I511,9)</f>
        <v>0.45374999999999999</v>
      </c>
      <c r="CY1133">
        <f>AB1133</f>
        <v>13.77</v>
      </c>
      <c r="CZ1133">
        <f>AF1133</f>
        <v>1.49</v>
      </c>
      <c r="DA1133">
        <f>AJ1133</f>
        <v>8.66</v>
      </c>
      <c r="DB1133">
        <f>ROUND(((ROUND(AT1133*CZ1133,2)*1.25)*1.1),6)</f>
        <v>0.61875000000000002</v>
      </c>
      <c r="DC1133">
        <f>ROUND(((ROUND(AT1133*AG1133,2)*1.25)*1.1),6)</f>
        <v>0</v>
      </c>
      <c r="DD1133" t="s">
        <v>3</v>
      </c>
      <c r="DE1133" t="s">
        <v>3</v>
      </c>
      <c r="DF1133">
        <f t="shared" si="534"/>
        <v>0</v>
      </c>
      <c r="DG1133">
        <f>ROUND(ROUND(AF1133*AJ1133,2)*CX1133,2)</f>
        <v>5.85</v>
      </c>
      <c r="DH1133">
        <f>ROUND(ROUND(AG1133*AK1133,2)*CX1133,2)</f>
        <v>0</v>
      </c>
      <c r="DI1133">
        <f t="shared" si="515"/>
        <v>0</v>
      </c>
      <c r="DJ1133">
        <f>DG1133</f>
        <v>5.85</v>
      </c>
      <c r="DK1133">
        <v>0</v>
      </c>
      <c r="DL1133" t="s">
        <v>3</v>
      </c>
      <c r="DM1133">
        <v>0</v>
      </c>
      <c r="DN1133" t="s">
        <v>3</v>
      </c>
      <c r="DO1133">
        <v>0</v>
      </c>
    </row>
    <row r="1134" spans="1:119" x14ac:dyDescent="0.2">
      <c r="A1134">
        <f>ROW(Source!A511)</f>
        <v>511</v>
      </c>
      <c r="B1134">
        <v>59204059</v>
      </c>
      <c r="C1134">
        <v>60527717</v>
      </c>
      <c r="D1134">
        <v>58339814</v>
      </c>
      <c r="E1134">
        <v>1</v>
      </c>
      <c r="F1134">
        <v>1</v>
      </c>
      <c r="G1134">
        <v>1080</v>
      </c>
      <c r="H1134">
        <v>2</v>
      </c>
      <c r="I1134" t="s">
        <v>874</v>
      </c>
      <c r="J1134" t="s">
        <v>875</v>
      </c>
      <c r="K1134" t="s">
        <v>876</v>
      </c>
      <c r="L1134">
        <v>1368</v>
      </c>
      <c r="N1134">
        <v>1011</v>
      </c>
      <c r="O1134" t="s">
        <v>865</v>
      </c>
      <c r="P1134" t="s">
        <v>865</v>
      </c>
      <c r="Q1134">
        <v>1</v>
      </c>
      <c r="W1134">
        <v>0</v>
      </c>
      <c r="X1134">
        <v>1087580389</v>
      </c>
      <c r="Y1134">
        <f>((AT1134*1.25)*1.1)</f>
        <v>1.3750000000000002E-2</v>
      </c>
      <c r="AA1134">
        <v>0</v>
      </c>
      <c r="AB1134">
        <v>2628.65</v>
      </c>
      <c r="AC1134">
        <v>993.36</v>
      </c>
      <c r="AD1134">
        <v>0</v>
      </c>
      <c r="AE1134">
        <v>0</v>
      </c>
      <c r="AF1134">
        <v>179.17</v>
      </c>
      <c r="AG1134">
        <v>16.93</v>
      </c>
      <c r="AH1134">
        <v>0</v>
      </c>
      <c r="AI1134">
        <v>1</v>
      </c>
      <c r="AJ1134">
        <v>13.75</v>
      </c>
      <c r="AK1134">
        <v>54.99</v>
      </c>
      <c r="AL1134">
        <v>1</v>
      </c>
      <c r="AM1134">
        <v>2</v>
      </c>
      <c r="AN1134">
        <v>0</v>
      </c>
      <c r="AO1134">
        <v>1</v>
      </c>
      <c r="AP1134">
        <v>1</v>
      </c>
      <c r="AQ1134">
        <v>0</v>
      </c>
      <c r="AR1134">
        <v>0</v>
      </c>
      <c r="AS1134" t="s">
        <v>3</v>
      </c>
      <c r="AT1134">
        <v>0.01</v>
      </c>
      <c r="AU1134" t="s">
        <v>25</v>
      </c>
      <c r="AV1134">
        <v>0</v>
      </c>
      <c r="AW1134">
        <v>2</v>
      </c>
      <c r="AX1134">
        <v>60527731</v>
      </c>
      <c r="AY1134">
        <v>1</v>
      </c>
      <c r="AZ1134">
        <v>0</v>
      </c>
      <c r="BA1134">
        <v>1144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CV1134">
        <v>0</v>
      </c>
      <c r="CW1134">
        <f>ROUND(Y1134*Source!I511*DO1134,9)</f>
        <v>0.25606625</v>
      </c>
      <c r="CX1134">
        <f>ROUND(Y1134*Source!I511,9)</f>
        <v>1.5125E-2</v>
      </c>
      <c r="CY1134">
        <f>AB1134</f>
        <v>2628.65</v>
      </c>
      <c r="CZ1134">
        <f>AF1134</f>
        <v>179.17</v>
      </c>
      <c r="DA1134">
        <f>AJ1134</f>
        <v>13.75</v>
      </c>
      <c r="DB1134">
        <f>ROUND(((ROUND(AT1134*CZ1134,2)*1.25)*1.1),6)</f>
        <v>2.4612500000000002</v>
      </c>
      <c r="DC1134">
        <f>ROUND(((ROUND(AT1134*AG1134,2)*1.25)*1.1),6)</f>
        <v>0.23375000000000001</v>
      </c>
      <c r="DD1134" t="s">
        <v>3</v>
      </c>
      <c r="DE1134" t="s">
        <v>3</v>
      </c>
      <c r="DF1134">
        <f t="shared" si="534"/>
        <v>0</v>
      </c>
      <c r="DG1134">
        <f>ROUND(ROUND(AF1134*AJ1134,2)*CX1134,2)</f>
        <v>37.26</v>
      </c>
      <c r="DH1134">
        <f>ROUND(ROUND(AG1134*AK1134,2)*CX1134,2)</f>
        <v>14.08</v>
      </c>
      <c r="DI1134">
        <f t="shared" si="515"/>
        <v>0</v>
      </c>
      <c r="DJ1134">
        <f>DG1134</f>
        <v>37.26</v>
      </c>
      <c r="DK1134">
        <v>0</v>
      </c>
      <c r="DL1134" t="s">
        <v>867</v>
      </c>
      <c r="DM1134">
        <v>0</v>
      </c>
      <c r="DN1134" t="s">
        <v>861</v>
      </c>
      <c r="DO1134">
        <v>16.93</v>
      </c>
    </row>
    <row r="1135" spans="1:119" x14ac:dyDescent="0.2">
      <c r="A1135">
        <f>ROW(Source!A511)</f>
        <v>511</v>
      </c>
      <c r="B1135">
        <v>59204059</v>
      </c>
      <c r="C1135">
        <v>60527717</v>
      </c>
      <c r="D1135">
        <v>58308811</v>
      </c>
      <c r="E1135">
        <v>1</v>
      </c>
      <c r="F1135">
        <v>1</v>
      </c>
      <c r="G1135">
        <v>1080</v>
      </c>
      <c r="H1135">
        <v>3</v>
      </c>
      <c r="I1135" t="s">
        <v>877</v>
      </c>
      <c r="J1135" t="s">
        <v>878</v>
      </c>
      <c r="K1135" t="s">
        <v>879</v>
      </c>
      <c r="L1135">
        <v>1346</v>
      </c>
      <c r="N1135">
        <v>1009</v>
      </c>
      <c r="O1135" t="s">
        <v>880</v>
      </c>
      <c r="P1135" t="s">
        <v>880</v>
      </c>
      <c r="Q1135">
        <v>1</v>
      </c>
      <c r="W1135">
        <v>0</v>
      </c>
      <c r="X1135">
        <v>-709773495</v>
      </c>
      <c r="Y1135">
        <f t="shared" ref="Y1135:Y1140" si="542">AT1135</f>
        <v>0.5</v>
      </c>
      <c r="AA1135">
        <v>23.97</v>
      </c>
      <c r="AB1135">
        <v>0</v>
      </c>
      <c r="AC1135">
        <v>0</v>
      </c>
      <c r="AD1135">
        <v>0</v>
      </c>
      <c r="AE1135">
        <v>1.61</v>
      </c>
      <c r="AF1135">
        <v>0</v>
      </c>
      <c r="AG1135">
        <v>0</v>
      </c>
      <c r="AH1135">
        <v>0</v>
      </c>
      <c r="AI1135">
        <v>14.89</v>
      </c>
      <c r="AJ1135">
        <v>1</v>
      </c>
      <c r="AK1135">
        <v>1</v>
      </c>
      <c r="AL1135">
        <v>1</v>
      </c>
      <c r="AM1135">
        <v>2</v>
      </c>
      <c r="AN1135">
        <v>0</v>
      </c>
      <c r="AO1135">
        <v>1</v>
      </c>
      <c r="AP1135">
        <v>1</v>
      </c>
      <c r="AQ1135">
        <v>0</v>
      </c>
      <c r="AR1135">
        <v>0</v>
      </c>
      <c r="AS1135" t="s">
        <v>3</v>
      </c>
      <c r="AT1135">
        <v>0.5</v>
      </c>
      <c r="AU1135" t="s">
        <v>3</v>
      </c>
      <c r="AV1135">
        <v>0</v>
      </c>
      <c r="AW1135">
        <v>2</v>
      </c>
      <c r="AX1135">
        <v>60527734</v>
      </c>
      <c r="AY1135">
        <v>1</v>
      </c>
      <c r="AZ1135">
        <v>0</v>
      </c>
      <c r="BA1135">
        <v>1145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CV1135">
        <v>0</v>
      </c>
      <c r="CW1135">
        <v>0</v>
      </c>
      <c r="CX1135">
        <f>ROUND(Y1135*Source!I511,9)</f>
        <v>0.55000000000000004</v>
      </c>
      <c r="CY1135">
        <f t="shared" ref="CY1135:CY1140" si="543">AA1135</f>
        <v>23.97</v>
      </c>
      <c r="CZ1135">
        <f t="shared" ref="CZ1135:CZ1140" si="544">AE1135</f>
        <v>1.61</v>
      </c>
      <c r="DA1135">
        <f t="shared" ref="DA1135:DA1140" si="545">AI1135</f>
        <v>14.89</v>
      </c>
      <c r="DB1135">
        <f t="shared" ref="DB1135:DB1140" si="546">ROUND(ROUND(AT1135*CZ1135,2),6)</f>
        <v>0.81</v>
      </c>
      <c r="DC1135">
        <f t="shared" ref="DC1135:DC1140" si="547">ROUND(ROUND(AT1135*AG1135,2),6)</f>
        <v>0</v>
      </c>
      <c r="DD1135" t="s">
        <v>3</v>
      </c>
      <c r="DE1135" t="s">
        <v>3</v>
      </c>
      <c r="DF1135">
        <f t="shared" ref="DF1135:DF1140" si="548">ROUND(ROUND(AE1135*AI1135,2)*CX1135,2)</f>
        <v>13.18</v>
      </c>
      <c r="DG1135">
        <f t="shared" ref="DG1135:DG1151" si="549">ROUND(ROUND(AF1135,2)*CX1135,2)</f>
        <v>0</v>
      </c>
      <c r="DH1135">
        <f t="shared" ref="DH1135:DH1151" si="550">ROUND(ROUND(AG1135,2)*CX1135,2)</f>
        <v>0</v>
      </c>
      <c r="DI1135">
        <f t="shared" si="515"/>
        <v>0</v>
      </c>
      <c r="DJ1135">
        <f t="shared" ref="DJ1135:DJ1140" si="551">DF1135</f>
        <v>13.18</v>
      </c>
      <c r="DK1135">
        <v>0</v>
      </c>
      <c r="DL1135" t="s">
        <v>3</v>
      </c>
      <c r="DM1135">
        <v>0</v>
      </c>
      <c r="DN1135" t="s">
        <v>3</v>
      </c>
      <c r="DO1135">
        <v>0</v>
      </c>
    </row>
    <row r="1136" spans="1:119" x14ac:dyDescent="0.2">
      <c r="A1136">
        <f>ROW(Source!A511)</f>
        <v>511</v>
      </c>
      <c r="B1136">
        <v>59204059</v>
      </c>
      <c r="C1136">
        <v>60527717</v>
      </c>
      <c r="D1136">
        <v>58308843</v>
      </c>
      <c r="E1136">
        <v>1</v>
      </c>
      <c r="F1136">
        <v>1</v>
      </c>
      <c r="G1136">
        <v>1080</v>
      </c>
      <c r="H1136">
        <v>3</v>
      </c>
      <c r="I1136" t="s">
        <v>881</v>
      </c>
      <c r="J1136" t="s">
        <v>882</v>
      </c>
      <c r="K1136" t="s">
        <v>883</v>
      </c>
      <c r="L1136">
        <v>1346</v>
      </c>
      <c r="N1136">
        <v>1009</v>
      </c>
      <c r="O1136" t="s">
        <v>880</v>
      </c>
      <c r="P1136" t="s">
        <v>880</v>
      </c>
      <c r="Q1136">
        <v>1</v>
      </c>
      <c r="W1136">
        <v>0</v>
      </c>
      <c r="X1136">
        <v>-872094078</v>
      </c>
      <c r="Y1136">
        <f t="shared" si="542"/>
        <v>9.2999999999999999E-2</v>
      </c>
      <c r="AA1136">
        <v>198.61</v>
      </c>
      <c r="AB1136">
        <v>0</v>
      </c>
      <c r="AC1136">
        <v>0</v>
      </c>
      <c r="AD1136">
        <v>0</v>
      </c>
      <c r="AE1136">
        <v>36.78</v>
      </c>
      <c r="AF1136">
        <v>0</v>
      </c>
      <c r="AG1136">
        <v>0</v>
      </c>
      <c r="AH1136">
        <v>0</v>
      </c>
      <c r="AI1136">
        <v>5.4</v>
      </c>
      <c r="AJ1136">
        <v>1</v>
      </c>
      <c r="AK1136">
        <v>1</v>
      </c>
      <c r="AL1136">
        <v>1</v>
      </c>
      <c r="AM1136">
        <v>2</v>
      </c>
      <c r="AN1136">
        <v>0</v>
      </c>
      <c r="AO1136">
        <v>1</v>
      </c>
      <c r="AP1136">
        <v>1</v>
      </c>
      <c r="AQ1136">
        <v>0</v>
      </c>
      <c r="AR1136">
        <v>0</v>
      </c>
      <c r="AS1136" t="s">
        <v>3</v>
      </c>
      <c r="AT1136">
        <v>9.2999999999999999E-2</v>
      </c>
      <c r="AU1136" t="s">
        <v>3</v>
      </c>
      <c r="AV1136">
        <v>0</v>
      </c>
      <c r="AW1136">
        <v>2</v>
      </c>
      <c r="AX1136">
        <v>60527735</v>
      </c>
      <c r="AY1136">
        <v>1</v>
      </c>
      <c r="AZ1136">
        <v>0</v>
      </c>
      <c r="BA1136">
        <v>1146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CV1136">
        <v>0</v>
      </c>
      <c r="CW1136">
        <v>0</v>
      </c>
      <c r="CX1136">
        <f>ROUND(Y1136*Source!I511,9)</f>
        <v>0.1023</v>
      </c>
      <c r="CY1136">
        <f t="shared" si="543"/>
        <v>198.61</v>
      </c>
      <c r="CZ1136">
        <f t="shared" si="544"/>
        <v>36.78</v>
      </c>
      <c r="DA1136">
        <f t="shared" si="545"/>
        <v>5.4</v>
      </c>
      <c r="DB1136">
        <f t="shared" si="546"/>
        <v>3.42</v>
      </c>
      <c r="DC1136">
        <f t="shared" si="547"/>
        <v>0</v>
      </c>
      <c r="DD1136" t="s">
        <v>3</v>
      </c>
      <c r="DE1136" t="s">
        <v>3</v>
      </c>
      <c r="DF1136">
        <f t="shared" si="548"/>
        <v>20.32</v>
      </c>
      <c r="DG1136">
        <f t="shared" si="549"/>
        <v>0</v>
      </c>
      <c r="DH1136">
        <f t="shared" si="550"/>
        <v>0</v>
      </c>
      <c r="DI1136">
        <f t="shared" si="515"/>
        <v>0</v>
      </c>
      <c r="DJ1136">
        <f t="shared" si="551"/>
        <v>20.32</v>
      </c>
      <c r="DK1136">
        <v>0</v>
      </c>
      <c r="DL1136" t="s">
        <v>3</v>
      </c>
      <c r="DM1136">
        <v>0</v>
      </c>
      <c r="DN1136" t="s">
        <v>3</v>
      </c>
      <c r="DO1136">
        <v>0</v>
      </c>
    </row>
    <row r="1137" spans="1:119" x14ac:dyDescent="0.2">
      <c r="A1137">
        <f>ROW(Source!A511)</f>
        <v>511</v>
      </c>
      <c r="B1137">
        <v>59204059</v>
      </c>
      <c r="C1137">
        <v>60527717</v>
      </c>
      <c r="D1137">
        <v>58308917</v>
      </c>
      <c r="E1137">
        <v>1</v>
      </c>
      <c r="F1137">
        <v>1</v>
      </c>
      <c r="G1137">
        <v>1080</v>
      </c>
      <c r="H1137">
        <v>3</v>
      </c>
      <c r="I1137" t="s">
        <v>884</v>
      </c>
      <c r="J1137" t="s">
        <v>885</v>
      </c>
      <c r="K1137" t="s">
        <v>886</v>
      </c>
      <c r="L1137">
        <v>1354</v>
      </c>
      <c r="N1137">
        <v>1010</v>
      </c>
      <c r="O1137" t="s">
        <v>39</v>
      </c>
      <c r="P1137" t="s">
        <v>39</v>
      </c>
      <c r="Q1137">
        <v>1</v>
      </c>
      <c r="W1137">
        <v>0</v>
      </c>
      <c r="X1137">
        <v>-40224714</v>
      </c>
      <c r="Y1137">
        <f t="shared" si="542"/>
        <v>29</v>
      </c>
      <c r="AA1137">
        <v>0.8</v>
      </c>
      <c r="AB1137">
        <v>0</v>
      </c>
      <c r="AC1137">
        <v>0</v>
      </c>
      <c r="AD1137">
        <v>0</v>
      </c>
      <c r="AE1137">
        <v>0.89</v>
      </c>
      <c r="AF1137">
        <v>0</v>
      </c>
      <c r="AG1137">
        <v>0</v>
      </c>
      <c r="AH1137">
        <v>0</v>
      </c>
      <c r="AI1137">
        <v>0.9</v>
      </c>
      <c r="AJ1137">
        <v>1</v>
      </c>
      <c r="AK1137">
        <v>1</v>
      </c>
      <c r="AL1137">
        <v>1</v>
      </c>
      <c r="AM1137">
        <v>2</v>
      </c>
      <c r="AN1137">
        <v>0</v>
      </c>
      <c r="AO1137">
        <v>1</v>
      </c>
      <c r="AP1137">
        <v>1</v>
      </c>
      <c r="AQ1137">
        <v>0</v>
      </c>
      <c r="AR1137">
        <v>0</v>
      </c>
      <c r="AS1137" t="s">
        <v>3</v>
      </c>
      <c r="AT1137">
        <v>29</v>
      </c>
      <c r="AU1137" t="s">
        <v>3</v>
      </c>
      <c r="AV1137">
        <v>0</v>
      </c>
      <c r="AW1137">
        <v>2</v>
      </c>
      <c r="AX1137">
        <v>60527736</v>
      </c>
      <c r="AY1137">
        <v>1</v>
      </c>
      <c r="AZ1137">
        <v>0</v>
      </c>
      <c r="BA1137">
        <v>1147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CV1137">
        <v>0</v>
      </c>
      <c r="CW1137">
        <v>0</v>
      </c>
      <c r="CX1137">
        <f>ROUND(Y1137*Source!I511,9)</f>
        <v>31.9</v>
      </c>
      <c r="CY1137">
        <f t="shared" si="543"/>
        <v>0.8</v>
      </c>
      <c r="CZ1137">
        <f t="shared" si="544"/>
        <v>0.89</v>
      </c>
      <c r="DA1137">
        <f t="shared" si="545"/>
        <v>0.9</v>
      </c>
      <c r="DB1137">
        <f t="shared" si="546"/>
        <v>25.81</v>
      </c>
      <c r="DC1137">
        <f t="shared" si="547"/>
        <v>0</v>
      </c>
      <c r="DD1137" t="s">
        <v>3</v>
      </c>
      <c r="DE1137" t="s">
        <v>3</v>
      </c>
      <c r="DF1137">
        <f t="shared" si="548"/>
        <v>25.52</v>
      </c>
      <c r="DG1137">
        <f t="shared" si="549"/>
        <v>0</v>
      </c>
      <c r="DH1137">
        <f t="shared" si="550"/>
        <v>0</v>
      </c>
      <c r="DI1137">
        <f t="shared" si="515"/>
        <v>0</v>
      </c>
      <c r="DJ1137">
        <f t="shared" si="551"/>
        <v>25.52</v>
      </c>
      <c r="DK1137">
        <v>0</v>
      </c>
      <c r="DL1137" t="s">
        <v>3</v>
      </c>
      <c r="DM1137">
        <v>0</v>
      </c>
      <c r="DN1137" t="s">
        <v>3</v>
      </c>
      <c r="DO1137">
        <v>0</v>
      </c>
    </row>
    <row r="1138" spans="1:119" x14ac:dyDescent="0.2">
      <c r="A1138">
        <f>ROW(Source!A511)</f>
        <v>511</v>
      </c>
      <c r="B1138">
        <v>59204059</v>
      </c>
      <c r="C1138">
        <v>60527717</v>
      </c>
      <c r="D1138">
        <v>58326216</v>
      </c>
      <c r="E1138">
        <v>1</v>
      </c>
      <c r="F1138">
        <v>1</v>
      </c>
      <c r="G1138">
        <v>1080</v>
      </c>
      <c r="H1138">
        <v>3</v>
      </c>
      <c r="I1138" t="s">
        <v>46</v>
      </c>
      <c r="J1138" t="s">
        <v>49</v>
      </c>
      <c r="K1138" t="s">
        <v>47</v>
      </c>
      <c r="L1138">
        <v>1355</v>
      </c>
      <c r="N1138">
        <v>1010</v>
      </c>
      <c r="O1138" t="s">
        <v>48</v>
      </c>
      <c r="P1138" t="s">
        <v>48</v>
      </c>
      <c r="Q1138">
        <v>100</v>
      </c>
      <c r="W1138">
        <v>0</v>
      </c>
      <c r="X1138">
        <v>1873919888</v>
      </c>
      <c r="Y1138">
        <f t="shared" si="542"/>
        <v>0.5</v>
      </c>
      <c r="AA1138">
        <v>1468.15</v>
      </c>
      <c r="AB1138">
        <v>0</v>
      </c>
      <c r="AC1138">
        <v>0</v>
      </c>
      <c r="AD1138">
        <v>0</v>
      </c>
      <c r="AE1138">
        <v>526.22</v>
      </c>
      <c r="AF1138">
        <v>0</v>
      </c>
      <c r="AG1138">
        <v>0</v>
      </c>
      <c r="AH1138">
        <v>0</v>
      </c>
      <c r="AI1138">
        <v>2.79</v>
      </c>
      <c r="AJ1138">
        <v>1</v>
      </c>
      <c r="AK1138">
        <v>1</v>
      </c>
      <c r="AL1138">
        <v>1</v>
      </c>
      <c r="AM1138">
        <v>0</v>
      </c>
      <c r="AN1138">
        <v>0</v>
      </c>
      <c r="AO1138">
        <v>0</v>
      </c>
      <c r="AP1138">
        <v>1</v>
      </c>
      <c r="AQ1138">
        <v>0</v>
      </c>
      <c r="AR1138">
        <v>0</v>
      </c>
      <c r="AS1138" t="s">
        <v>3</v>
      </c>
      <c r="AT1138">
        <v>0.5</v>
      </c>
      <c r="AU1138" t="s">
        <v>3</v>
      </c>
      <c r="AV1138">
        <v>0</v>
      </c>
      <c r="AW1138">
        <v>1</v>
      </c>
      <c r="AX1138">
        <v>-1</v>
      </c>
      <c r="AY1138">
        <v>0</v>
      </c>
      <c r="AZ1138">
        <v>0</v>
      </c>
      <c r="BA1138" t="s">
        <v>3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CV1138">
        <v>0</v>
      </c>
      <c r="CW1138">
        <v>0</v>
      </c>
      <c r="CX1138">
        <f>ROUND(Y1138*Source!I511,9)</f>
        <v>0.55000000000000004</v>
      </c>
      <c r="CY1138">
        <f t="shared" si="543"/>
        <v>1468.15</v>
      </c>
      <c r="CZ1138">
        <f t="shared" si="544"/>
        <v>526.22</v>
      </c>
      <c r="DA1138">
        <f t="shared" si="545"/>
        <v>2.79</v>
      </c>
      <c r="DB1138">
        <f t="shared" si="546"/>
        <v>263.11</v>
      </c>
      <c r="DC1138">
        <f t="shared" si="547"/>
        <v>0</v>
      </c>
      <c r="DD1138" t="s">
        <v>3</v>
      </c>
      <c r="DE1138" t="s">
        <v>3</v>
      </c>
      <c r="DF1138">
        <f t="shared" si="548"/>
        <v>807.48</v>
      </c>
      <c r="DG1138">
        <f t="shared" si="549"/>
        <v>0</v>
      </c>
      <c r="DH1138">
        <f t="shared" si="550"/>
        <v>0</v>
      </c>
      <c r="DI1138">
        <f t="shared" si="515"/>
        <v>0</v>
      </c>
      <c r="DJ1138">
        <f t="shared" si="551"/>
        <v>807.48</v>
      </c>
      <c r="DK1138">
        <v>0</v>
      </c>
      <c r="DL1138" t="s">
        <v>3</v>
      </c>
      <c r="DM1138">
        <v>0</v>
      </c>
      <c r="DN1138" t="s">
        <v>3</v>
      </c>
      <c r="DO1138">
        <v>0</v>
      </c>
    </row>
    <row r="1139" spans="1:119" x14ac:dyDescent="0.2">
      <c r="A1139">
        <f>ROW(Source!A511)</f>
        <v>511</v>
      </c>
      <c r="B1139">
        <v>59204059</v>
      </c>
      <c r="C1139">
        <v>60527717</v>
      </c>
      <c r="D1139">
        <v>58321779</v>
      </c>
      <c r="E1139">
        <v>1</v>
      </c>
      <c r="F1139">
        <v>1</v>
      </c>
      <c r="G1139">
        <v>1080</v>
      </c>
      <c r="H1139">
        <v>3</v>
      </c>
      <c r="I1139" t="s">
        <v>76</v>
      </c>
      <c r="J1139" t="s">
        <v>78</v>
      </c>
      <c r="K1139" t="s">
        <v>77</v>
      </c>
      <c r="L1139">
        <v>1301</v>
      </c>
      <c r="N1139">
        <v>1003</v>
      </c>
      <c r="O1139" t="s">
        <v>34</v>
      </c>
      <c r="P1139" t="s">
        <v>34</v>
      </c>
      <c r="Q1139">
        <v>1</v>
      </c>
      <c r="W1139">
        <v>0</v>
      </c>
      <c r="X1139">
        <v>1800542993</v>
      </c>
      <c r="Y1139">
        <f t="shared" si="542"/>
        <v>100</v>
      </c>
      <c r="AA1139">
        <v>687.98</v>
      </c>
      <c r="AB1139">
        <v>0</v>
      </c>
      <c r="AC1139">
        <v>0</v>
      </c>
      <c r="AD1139">
        <v>0</v>
      </c>
      <c r="AE1139">
        <v>41.57</v>
      </c>
      <c r="AF1139">
        <v>0</v>
      </c>
      <c r="AG1139">
        <v>0</v>
      </c>
      <c r="AH1139">
        <v>0</v>
      </c>
      <c r="AI1139">
        <v>16.55</v>
      </c>
      <c r="AJ1139">
        <v>1</v>
      </c>
      <c r="AK1139">
        <v>1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 t="s">
        <v>3</v>
      </c>
      <c r="AT1139">
        <v>100</v>
      </c>
      <c r="AU1139" t="s">
        <v>3</v>
      </c>
      <c r="AV1139">
        <v>0</v>
      </c>
      <c r="AW1139">
        <v>1</v>
      </c>
      <c r="AX1139">
        <v>-1</v>
      </c>
      <c r="AY1139">
        <v>0</v>
      </c>
      <c r="AZ1139">
        <v>0</v>
      </c>
      <c r="BA1139" t="s">
        <v>3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CV1139">
        <v>0</v>
      </c>
      <c r="CW1139">
        <v>0</v>
      </c>
      <c r="CX1139">
        <f>ROUND(Y1139*Source!I511,9)</f>
        <v>110</v>
      </c>
      <c r="CY1139">
        <f t="shared" si="543"/>
        <v>687.98</v>
      </c>
      <c r="CZ1139">
        <f t="shared" si="544"/>
        <v>41.57</v>
      </c>
      <c r="DA1139">
        <f t="shared" si="545"/>
        <v>16.55</v>
      </c>
      <c r="DB1139">
        <f t="shared" si="546"/>
        <v>4157</v>
      </c>
      <c r="DC1139">
        <f t="shared" si="547"/>
        <v>0</v>
      </c>
      <c r="DD1139" t="s">
        <v>3</v>
      </c>
      <c r="DE1139" t="s">
        <v>3</v>
      </c>
      <c r="DF1139">
        <f t="shared" si="548"/>
        <v>75677.8</v>
      </c>
      <c r="DG1139">
        <f t="shared" si="549"/>
        <v>0</v>
      </c>
      <c r="DH1139">
        <f t="shared" si="550"/>
        <v>0</v>
      </c>
      <c r="DI1139">
        <f t="shared" si="515"/>
        <v>0</v>
      </c>
      <c r="DJ1139">
        <f t="shared" si="551"/>
        <v>75677.8</v>
      </c>
      <c r="DK1139">
        <v>0</v>
      </c>
      <c r="DL1139" t="s">
        <v>3</v>
      </c>
      <c r="DM1139">
        <v>0</v>
      </c>
      <c r="DN1139" t="s">
        <v>3</v>
      </c>
      <c r="DO1139">
        <v>0</v>
      </c>
    </row>
    <row r="1140" spans="1:119" x14ac:dyDescent="0.2">
      <c r="A1140">
        <f>ROW(Source!A511)</f>
        <v>511</v>
      </c>
      <c r="B1140">
        <v>59204059</v>
      </c>
      <c r="C1140">
        <v>60527717</v>
      </c>
      <c r="D1140">
        <v>58327518</v>
      </c>
      <c r="E1140">
        <v>1</v>
      </c>
      <c r="F1140">
        <v>1</v>
      </c>
      <c r="G1140">
        <v>1080</v>
      </c>
      <c r="H1140">
        <v>3</v>
      </c>
      <c r="I1140" t="s">
        <v>81</v>
      </c>
      <c r="J1140" t="s">
        <v>83</v>
      </c>
      <c r="K1140" t="s">
        <v>82</v>
      </c>
      <c r="L1140">
        <v>1354</v>
      </c>
      <c r="N1140">
        <v>1010</v>
      </c>
      <c r="O1140" t="s">
        <v>39</v>
      </c>
      <c r="P1140" t="s">
        <v>39</v>
      </c>
      <c r="Q1140">
        <v>1</v>
      </c>
      <c r="W1140">
        <v>0</v>
      </c>
      <c r="X1140">
        <v>-754980731</v>
      </c>
      <c r="Y1140">
        <f t="shared" si="542"/>
        <v>9.0909089999999999</v>
      </c>
      <c r="AA1140">
        <v>1403.17</v>
      </c>
      <c r="AB1140">
        <v>0</v>
      </c>
      <c r="AC1140">
        <v>0</v>
      </c>
      <c r="AD1140">
        <v>0</v>
      </c>
      <c r="AE1140">
        <v>74.36</v>
      </c>
      <c r="AF1140">
        <v>0</v>
      </c>
      <c r="AG1140">
        <v>0</v>
      </c>
      <c r="AH1140">
        <v>0</v>
      </c>
      <c r="AI1140">
        <v>18.87</v>
      </c>
      <c r="AJ1140">
        <v>1</v>
      </c>
      <c r="AK1140">
        <v>1</v>
      </c>
      <c r="AL1140">
        <v>1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 t="s">
        <v>3</v>
      </c>
      <c r="AT1140">
        <v>9.0909089999999999</v>
      </c>
      <c r="AU1140" t="s">
        <v>3</v>
      </c>
      <c r="AV1140">
        <v>0</v>
      </c>
      <c r="AW1140">
        <v>1</v>
      </c>
      <c r="AX1140">
        <v>-1</v>
      </c>
      <c r="AY1140">
        <v>0</v>
      </c>
      <c r="AZ1140">
        <v>0</v>
      </c>
      <c r="BA1140" t="s">
        <v>3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CV1140">
        <v>0</v>
      </c>
      <c r="CW1140">
        <v>0</v>
      </c>
      <c r="CX1140">
        <f>ROUND(Y1140*Source!I511,9)</f>
        <v>9.9999999000000006</v>
      </c>
      <c r="CY1140">
        <f t="shared" si="543"/>
        <v>1403.17</v>
      </c>
      <c r="CZ1140">
        <f t="shared" si="544"/>
        <v>74.36</v>
      </c>
      <c r="DA1140">
        <f t="shared" si="545"/>
        <v>18.87</v>
      </c>
      <c r="DB1140">
        <f t="shared" si="546"/>
        <v>676</v>
      </c>
      <c r="DC1140">
        <f t="shared" si="547"/>
        <v>0</v>
      </c>
      <c r="DD1140" t="s">
        <v>3</v>
      </c>
      <c r="DE1140" t="s">
        <v>3</v>
      </c>
      <c r="DF1140">
        <f t="shared" si="548"/>
        <v>14031.7</v>
      </c>
      <c r="DG1140">
        <f t="shared" si="549"/>
        <v>0</v>
      </c>
      <c r="DH1140">
        <f t="shared" si="550"/>
        <v>0</v>
      </c>
      <c r="DI1140">
        <f t="shared" si="515"/>
        <v>0</v>
      </c>
      <c r="DJ1140">
        <f t="shared" si="551"/>
        <v>14031.7</v>
      </c>
      <c r="DK1140">
        <v>0</v>
      </c>
      <c r="DL1140" t="s">
        <v>3</v>
      </c>
      <c r="DM1140">
        <v>0</v>
      </c>
      <c r="DN1140" t="s">
        <v>3</v>
      </c>
      <c r="DO1140">
        <v>0</v>
      </c>
    </row>
    <row r="1141" spans="1:119" x14ac:dyDescent="0.2">
      <c r="A1141">
        <f>ROW(Source!A518)</f>
        <v>518</v>
      </c>
      <c r="B1141">
        <v>59204062</v>
      </c>
      <c r="C1141">
        <v>60527743</v>
      </c>
      <c r="D1141">
        <v>58266404</v>
      </c>
      <c r="E1141">
        <v>1080</v>
      </c>
      <c r="F1141">
        <v>1</v>
      </c>
      <c r="G1141">
        <v>1080</v>
      </c>
      <c r="H1141">
        <v>1</v>
      </c>
      <c r="I1141" t="s">
        <v>859</v>
      </c>
      <c r="J1141" t="s">
        <v>3</v>
      </c>
      <c r="K1141" t="s">
        <v>860</v>
      </c>
      <c r="L1141">
        <v>1191</v>
      </c>
      <c r="N1141">
        <v>1013</v>
      </c>
      <c r="O1141" t="s">
        <v>861</v>
      </c>
      <c r="P1141" t="s">
        <v>861</v>
      </c>
      <c r="Q1141">
        <v>1</v>
      </c>
      <c r="W1141">
        <v>0</v>
      </c>
      <c r="X1141">
        <v>476480486</v>
      </c>
      <c r="Y1141">
        <f>((AT1141*1.15)*1.1)</f>
        <v>21.289950000000001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1</v>
      </c>
      <c r="AK1141">
        <v>1</v>
      </c>
      <c r="AL1141">
        <v>1</v>
      </c>
      <c r="AM1141">
        <v>-2</v>
      </c>
      <c r="AN1141">
        <v>0</v>
      </c>
      <c r="AO1141">
        <v>1</v>
      </c>
      <c r="AP1141">
        <v>1</v>
      </c>
      <c r="AQ1141">
        <v>0</v>
      </c>
      <c r="AR1141">
        <v>0</v>
      </c>
      <c r="AS1141" t="s">
        <v>3</v>
      </c>
      <c r="AT1141">
        <v>16.829999999999998</v>
      </c>
      <c r="AU1141" t="s">
        <v>26</v>
      </c>
      <c r="AV1141">
        <v>1</v>
      </c>
      <c r="AW1141">
        <v>2</v>
      </c>
      <c r="AX1141">
        <v>60527754</v>
      </c>
      <c r="AY1141">
        <v>1</v>
      </c>
      <c r="AZ1141">
        <v>0</v>
      </c>
      <c r="BA1141">
        <v>1151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CU1141">
        <f>ROUND(AT1141*Source!I518*AH1141*AL1141,2)</f>
        <v>0</v>
      </c>
      <c r="CV1141">
        <f>ROUND(Y1141*Source!I518,9)</f>
        <v>17.031960000000002</v>
      </c>
      <c r="CW1141">
        <v>0</v>
      </c>
      <c r="CX1141">
        <f>ROUND(Y1141*Source!I518,9)</f>
        <v>17.031960000000002</v>
      </c>
      <c r="CY1141">
        <f>AD1141</f>
        <v>0</v>
      </c>
      <c r="CZ1141">
        <f>AH1141</f>
        <v>0</v>
      </c>
      <c r="DA1141">
        <f>AL1141</f>
        <v>1</v>
      </c>
      <c r="DB1141">
        <f>ROUND(((ROUND(AT1141*CZ1141,2)*1.15)*1.1),6)</f>
        <v>0</v>
      </c>
      <c r="DC1141">
        <f>ROUND(((ROUND(AT1141*AG1141,2)*1.15)*1.1),6)</f>
        <v>0</v>
      </c>
      <c r="DD1141" t="s">
        <v>3</v>
      </c>
      <c r="DE1141" t="s">
        <v>3</v>
      </c>
      <c r="DF1141">
        <f t="shared" ref="DF1141:DF1155" si="552">ROUND(ROUND(AE1141,2)*CX1141,2)</f>
        <v>0</v>
      </c>
      <c r="DG1141">
        <f t="shared" si="549"/>
        <v>0</v>
      </c>
      <c r="DH1141">
        <f t="shared" si="550"/>
        <v>0</v>
      </c>
      <c r="DI1141">
        <f t="shared" si="515"/>
        <v>0</v>
      </c>
      <c r="DJ1141">
        <f>DI1141</f>
        <v>0</v>
      </c>
      <c r="DK1141">
        <v>0</v>
      </c>
      <c r="DL1141" t="s">
        <v>3</v>
      </c>
      <c r="DM1141">
        <v>0</v>
      </c>
      <c r="DN1141" t="s">
        <v>3</v>
      </c>
      <c r="DO1141">
        <v>0</v>
      </c>
    </row>
    <row r="1142" spans="1:119" x14ac:dyDescent="0.2">
      <c r="A1142">
        <f>ROW(Source!A518)</f>
        <v>518</v>
      </c>
      <c r="B1142">
        <v>59204062</v>
      </c>
      <c r="C1142">
        <v>60527743</v>
      </c>
      <c r="D1142">
        <v>58340578</v>
      </c>
      <c r="E1142">
        <v>1</v>
      </c>
      <c r="F1142">
        <v>1</v>
      </c>
      <c r="G1142">
        <v>1080</v>
      </c>
      <c r="H1142">
        <v>2</v>
      </c>
      <c r="I1142" t="s">
        <v>862</v>
      </c>
      <c r="J1142" t="s">
        <v>863</v>
      </c>
      <c r="K1142" t="s">
        <v>864</v>
      </c>
      <c r="L1142">
        <v>1368</v>
      </c>
      <c r="N1142">
        <v>1011</v>
      </c>
      <c r="O1142" t="s">
        <v>865</v>
      </c>
      <c r="P1142" t="s">
        <v>865</v>
      </c>
      <c r="Q1142">
        <v>1</v>
      </c>
      <c r="W1142">
        <v>0</v>
      </c>
      <c r="X1142">
        <v>-1985943078</v>
      </c>
      <c r="Y1142">
        <f>((AT1142*1.25)*1.1)</f>
        <v>1.3750000000000002E-2</v>
      </c>
      <c r="AA1142">
        <v>0</v>
      </c>
      <c r="AB1142">
        <v>88.67</v>
      </c>
      <c r="AC1142">
        <v>13.47</v>
      </c>
      <c r="AD1142">
        <v>0</v>
      </c>
      <c r="AE1142">
        <v>0</v>
      </c>
      <c r="AF1142">
        <v>83.1</v>
      </c>
      <c r="AG1142">
        <v>12.62</v>
      </c>
      <c r="AH1142">
        <v>0</v>
      </c>
      <c r="AI1142">
        <v>1</v>
      </c>
      <c r="AJ1142">
        <v>1</v>
      </c>
      <c r="AK1142">
        <v>1</v>
      </c>
      <c r="AL1142">
        <v>1</v>
      </c>
      <c r="AM1142">
        <v>-2</v>
      </c>
      <c r="AN1142">
        <v>0</v>
      </c>
      <c r="AO1142">
        <v>1</v>
      </c>
      <c r="AP1142">
        <v>1</v>
      </c>
      <c r="AQ1142">
        <v>0</v>
      </c>
      <c r="AR1142">
        <v>0</v>
      </c>
      <c r="AS1142" t="s">
        <v>3</v>
      </c>
      <c r="AT1142">
        <v>0.01</v>
      </c>
      <c r="AU1142" t="s">
        <v>25</v>
      </c>
      <c r="AV1142">
        <v>0</v>
      </c>
      <c r="AW1142">
        <v>2</v>
      </c>
      <c r="AX1142">
        <v>60527755</v>
      </c>
      <c r="AY1142">
        <v>1</v>
      </c>
      <c r="AZ1142">
        <v>0</v>
      </c>
      <c r="BA1142">
        <v>1152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CV1142">
        <v>0</v>
      </c>
      <c r="CW1142">
        <f>ROUND(Y1142*Source!I518*DO1142,9)</f>
        <v>0.13882</v>
      </c>
      <c r="CX1142">
        <f>ROUND(Y1142*Source!I518,9)</f>
        <v>1.0999999999999999E-2</v>
      </c>
      <c r="CY1142">
        <f>AB1142</f>
        <v>88.67</v>
      </c>
      <c r="CZ1142">
        <f>AF1142</f>
        <v>83.1</v>
      </c>
      <c r="DA1142">
        <f>AJ1142</f>
        <v>1</v>
      </c>
      <c r="DB1142">
        <f>ROUND(((ROUND(AT1142*CZ1142,2)*1.25)*1.1),6)</f>
        <v>1.1412500000000001</v>
      </c>
      <c r="DC1142">
        <f>ROUND(((ROUND(AT1142*AG1142,2)*1.25)*1.1),6)</f>
        <v>0.17874999999999999</v>
      </c>
      <c r="DD1142" t="s">
        <v>3</v>
      </c>
      <c r="DE1142" t="s">
        <v>3</v>
      </c>
      <c r="DF1142">
        <f t="shared" si="552"/>
        <v>0</v>
      </c>
      <c r="DG1142">
        <f t="shared" si="549"/>
        <v>0.91</v>
      </c>
      <c r="DH1142">
        <f t="shared" si="550"/>
        <v>0.14000000000000001</v>
      </c>
      <c r="DI1142">
        <f t="shared" si="515"/>
        <v>0</v>
      </c>
      <c r="DJ1142">
        <f>DG1142</f>
        <v>0.91</v>
      </c>
      <c r="DK1142">
        <v>0</v>
      </c>
      <c r="DL1142" t="s">
        <v>867</v>
      </c>
      <c r="DM1142">
        <v>0</v>
      </c>
      <c r="DN1142" t="s">
        <v>861</v>
      </c>
      <c r="DO1142">
        <v>12.62</v>
      </c>
    </row>
    <row r="1143" spans="1:119" x14ac:dyDescent="0.2">
      <c r="A1143">
        <f>ROW(Source!A518)</f>
        <v>518</v>
      </c>
      <c r="B1143">
        <v>59204062</v>
      </c>
      <c r="C1143">
        <v>60527743</v>
      </c>
      <c r="D1143">
        <v>58340697</v>
      </c>
      <c r="E1143">
        <v>1</v>
      </c>
      <c r="F1143">
        <v>1</v>
      </c>
      <c r="G1143">
        <v>1080</v>
      </c>
      <c r="H1143">
        <v>2</v>
      </c>
      <c r="I1143" t="s">
        <v>868</v>
      </c>
      <c r="J1143" t="s">
        <v>869</v>
      </c>
      <c r="K1143" t="s">
        <v>870</v>
      </c>
      <c r="L1143">
        <v>1368</v>
      </c>
      <c r="N1143">
        <v>1011</v>
      </c>
      <c r="O1143" t="s">
        <v>865</v>
      </c>
      <c r="P1143" t="s">
        <v>865</v>
      </c>
      <c r="Q1143">
        <v>1</v>
      </c>
      <c r="W1143">
        <v>0</v>
      </c>
      <c r="X1143">
        <v>2147454900</v>
      </c>
      <c r="Y1143">
        <f>((AT1143*1.25)*1.1)</f>
        <v>1.4850000000000003</v>
      </c>
      <c r="AA1143">
        <v>0</v>
      </c>
      <c r="AB1143">
        <v>0.85</v>
      </c>
      <c r="AC1143">
        <v>0</v>
      </c>
      <c r="AD1143">
        <v>0</v>
      </c>
      <c r="AE1143">
        <v>0</v>
      </c>
      <c r="AF1143">
        <v>0.8</v>
      </c>
      <c r="AG1143">
        <v>0</v>
      </c>
      <c r="AH1143">
        <v>0</v>
      </c>
      <c r="AI1143">
        <v>1</v>
      </c>
      <c r="AJ1143">
        <v>1</v>
      </c>
      <c r="AK1143">
        <v>1</v>
      </c>
      <c r="AL1143">
        <v>1</v>
      </c>
      <c r="AM1143">
        <v>-2</v>
      </c>
      <c r="AN1143">
        <v>0</v>
      </c>
      <c r="AO1143">
        <v>1</v>
      </c>
      <c r="AP1143">
        <v>1</v>
      </c>
      <c r="AQ1143">
        <v>0</v>
      </c>
      <c r="AR1143">
        <v>0</v>
      </c>
      <c r="AS1143" t="s">
        <v>3</v>
      </c>
      <c r="AT1143">
        <v>1.08</v>
      </c>
      <c r="AU1143" t="s">
        <v>25</v>
      </c>
      <c r="AV1143">
        <v>0</v>
      </c>
      <c r="AW1143">
        <v>2</v>
      </c>
      <c r="AX1143">
        <v>60527757</v>
      </c>
      <c r="AY1143">
        <v>1</v>
      </c>
      <c r="AZ1143">
        <v>0</v>
      </c>
      <c r="BA1143">
        <v>1153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CV1143">
        <v>0</v>
      </c>
      <c r="CW1143">
        <f>ROUND(Y1143*Source!I518*DO1143,9)</f>
        <v>0</v>
      </c>
      <c r="CX1143">
        <f>ROUND(Y1143*Source!I518,9)</f>
        <v>1.1879999999999999</v>
      </c>
      <c r="CY1143">
        <f>AB1143</f>
        <v>0.85</v>
      </c>
      <c r="CZ1143">
        <f>AF1143</f>
        <v>0.8</v>
      </c>
      <c r="DA1143">
        <f>AJ1143</f>
        <v>1</v>
      </c>
      <c r="DB1143">
        <f>ROUND(((ROUND(AT1143*CZ1143,2)*1.25)*1.1),6)</f>
        <v>1.1825000000000001</v>
      </c>
      <c r="DC1143">
        <f>ROUND(((ROUND(AT1143*AG1143,2)*1.25)*1.1),6)</f>
        <v>0</v>
      </c>
      <c r="DD1143" t="s">
        <v>3</v>
      </c>
      <c r="DE1143" t="s">
        <v>3</v>
      </c>
      <c r="DF1143">
        <f t="shared" si="552"/>
        <v>0</v>
      </c>
      <c r="DG1143">
        <f t="shared" si="549"/>
        <v>0.95</v>
      </c>
      <c r="DH1143">
        <f t="shared" si="550"/>
        <v>0</v>
      </c>
      <c r="DI1143">
        <f t="shared" si="515"/>
        <v>0</v>
      </c>
      <c r="DJ1143">
        <f>DG1143</f>
        <v>0.95</v>
      </c>
      <c r="DK1143">
        <v>0</v>
      </c>
      <c r="DL1143" t="s">
        <v>3</v>
      </c>
      <c r="DM1143">
        <v>0</v>
      </c>
      <c r="DN1143" t="s">
        <v>3</v>
      </c>
      <c r="DO1143">
        <v>0</v>
      </c>
    </row>
    <row r="1144" spans="1:119" x14ac:dyDescent="0.2">
      <c r="A1144">
        <f>ROW(Source!A518)</f>
        <v>518</v>
      </c>
      <c r="B1144">
        <v>59204062</v>
      </c>
      <c r="C1144">
        <v>60527743</v>
      </c>
      <c r="D1144">
        <v>58340699</v>
      </c>
      <c r="E1144">
        <v>1</v>
      </c>
      <c r="F1144">
        <v>1</v>
      </c>
      <c r="G1144">
        <v>1080</v>
      </c>
      <c r="H1144">
        <v>2</v>
      </c>
      <c r="I1144" t="s">
        <v>871</v>
      </c>
      <c r="J1144" t="s">
        <v>872</v>
      </c>
      <c r="K1144" t="s">
        <v>873</v>
      </c>
      <c r="L1144">
        <v>1368</v>
      </c>
      <c r="N1144">
        <v>1011</v>
      </c>
      <c r="O1144" t="s">
        <v>865</v>
      </c>
      <c r="P1144" t="s">
        <v>865</v>
      </c>
      <c r="Q1144">
        <v>1</v>
      </c>
      <c r="W1144">
        <v>0</v>
      </c>
      <c r="X1144">
        <v>539707801</v>
      </c>
      <c r="Y1144">
        <f>((AT1144*1.25)*1.1)</f>
        <v>0.48125000000000007</v>
      </c>
      <c r="AA1144">
        <v>0</v>
      </c>
      <c r="AB1144">
        <v>1.59</v>
      </c>
      <c r="AC1144">
        <v>0</v>
      </c>
      <c r="AD1144">
        <v>0</v>
      </c>
      <c r="AE1144">
        <v>0</v>
      </c>
      <c r="AF1144">
        <v>1.49</v>
      </c>
      <c r="AG1144">
        <v>0</v>
      </c>
      <c r="AH1144">
        <v>0</v>
      </c>
      <c r="AI1144">
        <v>1</v>
      </c>
      <c r="AJ1144">
        <v>1</v>
      </c>
      <c r="AK1144">
        <v>1</v>
      </c>
      <c r="AL1144">
        <v>1</v>
      </c>
      <c r="AM1144">
        <v>-2</v>
      </c>
      <c r="AN1144">
        <v>0</v>
      </c>
      <c r="AO1144">
        <v>1</v>
      </c>
      <c r="AP1144">
        <v>1</v>
      </c>
      <c r="AQ1144">
        <v>0</v>
      </c>
      <c r="AR1144">
        <v>0</v>
      </c>
      <c r="AS1144" t="s">
        <v>3</v>
      </c>
      <c r="AT1144">
        <v>0.35</v>
      </c>
      <c r="AU1144" t="s">
        <v>25</v>
      </c>
      <c r="AV1144">
        <v>0</v>
      </c>
      <c r="AW1144">
        <v>2</v>
      </c>
      <c r="AX1144">
        <v>60527758</v>
      </c>
      <c r="AY1144">
        <v>1</v>
      </c>
      <c r="AZ1144">
        <v>0</v>
      </c>
      <c r="BA1144">
        <v>1154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CV1144">
        <v>0</v>
      </c>
      <c r="CW1144">
        <f>ROUND(Y1144*Source!I518*DO1144,9)</f>
        <v>0</v>
      </c>
      <c r="CX1144">
        <f>ROUND(Y1144*Source!I518,9)</f>
        <v>0.38500000000000001</v>
      </c>
      <c r="CY1144">
        <f>AB1144</f>
        <v>1.59</v>
      </c>
      <c r="CZ1144">
        <f>AF1144</f>
        <v>1.49</v>
      </c>
      <c r="DA1144">
        <f>AJ1144</f>
        <v>1</v>
      </c>
      <c r="DB1144">
        <f>ROUND(((ROUND(AT1144*CZ1144,2)*1.25)*1.1),6)</f>
        <v>0.71499999999999997</v>
      </c>
      <c r="DC1144">
        <f>ROUND(((ROUND(AT1144*AG1144,2)*1.25)*1.1),6)</f>
        <v>0</v>
      </c>
      <c r="DD1144" t="s">
        <v>3</v>
      </c>
      <c r="DE1144" t="s">
        <v>3</v>
      </c>
      <c r="DF1144">
        <f t="shared" si="552"/>
        <v>0</v>
      </c>
      <c r="DG1144">
        <f t="shared" si="549"/>
        <v>0.56999999999999995</v>
      </c>
      <c r="DH1144">
        <f t="shared" si="550"/>
        <v>0</v>
      </c>
      <c r="DI1144">
        <f t="shared" si="515"/>
        <v>0</v>
      </c>
      <c r="DJ1144">
        <f>DG1144</f>
        <v>0.56999999999999995</v>
      </c>
      <c r="DK1144">
        <v>0</v>
      </c>
      <c r="DL1144" t="s">
        <v>3</v>
      </c>
      <c r="DM1144">
        <v>0</v>
      </c>
      <c r="DN1144" t="s">
        <v>3</v>
      </c>
      <c r="DO1144">
        <v>0</v>
      </c>
    </row>
    <row r="1145" spans="1:119" x14ac:dyDescent="0.2">
      <c r="A1145">
        <f>ROW(Source!A518)</f>
        <v>518</v>
      </c>
      <c r="B1145">
        <v>59204062</v>
      </c>
      <c r="C1145">
        <v>60527743</v>
      </c>
      <c r="D1145">
        <v>58339814</v>
      </c>
      <c r="E1145">
        <v>1</v>
      </c>
      <c r="F1145">
        <v>1</v>
      </c>
      <c r="G1145">
        <v>1080</v>
      </c>
      <c r="H1145">
        <v>2</v>
      </c>
      <c r="I1145" t="s">
        <v>874</v>
      </c>
      <c r="J1145" t="s">
        <v>875</v>
      </c>
      <c r="K1145" t="s">
        <v>876</v>
      </c>
      <c r="L1145">
        <v>1368</v>
      </c>
      <c r="N1145">
        <v>1011</v>
      </c>
      <c r="O1145" t="s">
        <v>865</v>
      </c>
      <c r="P1145" t="s">
        <v>865</v>
      </c>
      <c r="Q1145">
        <v>1</v>
      </c>
      <c r="W1145">
        <v>0</v>
      </c>
      <c r="X1145">
        <v>1087580389</v>
      </c>
      <c r="Y1145">
        <f>((AT1145*1.25)*1.1)</f>
        <v>1.3750000000000002E-2</v>
      </c>
      <c r="AA1145">
        <v>0</v>
      </c>
      <c r="AB1145">
        <v>191.17</v>
      </c>
      <c r="AC1145">
        <v>18.059999999999999</v>
      </c>
      <c r="AD1145">
        <v>0</v>
      </c>
      <c r="AE1145">
        <v>0</v>
      </c>
      <c r="AF1145">
        <v>179.17</v>
      </c>
      <c r="AG1145">
        <v>16.93</v>
      </c>
      <c r="AH1145">
        <v>0</v>
      </c>
      <c r="AI1145">
        <v>1</v>
      </c>
      <c r="AJ1145">
        <v>1</v>
      </c>
      <c r="AK1145">
        <v>1</v>
      </c>
      <c r="AL1145">
        <v>1</v>
      </c>
      <c r="AM1145">
        <v>-2</v>
      </c>
      <c r="AN1145">
        <v>0</v>
      </c>
      <c r="AO1145">
        <v>1</v>
      </c>
      <c r="AP1145">
        <v>1</v>
      </c>
      <c r="AQ1145">
        <v>0</v>
      </c>
      <c r="AR1145">
        <v>0</v>
      </c>
      <c r="AS1145" t="s">
        <v>3</v>
      </c>
      <c r="AT1145">
        <v>0.01</v>
      </c>
      <c r="AU1145" t="s">
        <v>25</v>
      </c>
      <c r="AV1145">
        <v>0</v>
      </c>
      <c r="AW1145">
        <v>2</v>
      </c>
      <c r="AX1145">
        <v>60527756</v>
      </c>
      <c r="AY1145">
        <v>1</v>
      </c>
      <c r="AZ1145">
        <v>0</v>
      </c>
      <c r="BA1145">
        <v>1155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CV1145">
        <v>0</v>
      </c>
      <c r="CW1145">
        <f>ROUND(Y1145*Source!I518*DO1145,9)</f>
        <v>0.18623000000000001</v>
      </c>
      <c r="CX1145">
        <f>ROUND(Y1145*Source!I518,9)</f>
        <v>1.0999999999999999E-2</v>
      </c>
      <c r="CY1145">
        <f>AB1145</f>
        <v>191.17</v>
      </c>
      <c r="CZ1145">
        <f>AF1145</f>
        <v>179.17</v>
      </c>
      <c r="DA1145">
        <f>AJ1145</f>
        <v>1</v>
      </c>
      <c r="DB1145">
        <f>ROUND(((ROUND(AT1145*CZ1145,2)*1.25)*1.1),6)</f>
        <v>2.4612500000000002</v>
      </c>
      <c r="DC1145">
        <f>ROUND(((ROUND(AT1145*AG1145,2)*1.25)*1.1),6)</f>
        <v>0.23375000000000001</v>
      </c>
      <c r="DD1145" t="s">
        <v>3</v>
      </c>
      <c r="DE1145" t="s">
        <v>3</v>
      </c>
      <c r="DF1145">
        <f t="shared" si="552"/>
        <v>0</v>
      </c>
      <c r="DG1145">
        <f t="shared" si="549"/>
        <v>1.97</v>
      </c>
      <c r="DH1145">
        <f t="shared" si="550"/>
        <v>0.19</v>
      </c>
      <c r="DI1145">
        <f t="shared" si="515"/>
        <v>0</v>
      </c>
      <c r="DJ1145">
        <f>DG1145</f>
        <v>1.97</v>
      </c>
      <c r="DK1145">
        <v>0</v>
      </c>
      <c r="DL1145" t="s">
        <v>867</v>
      </c>
      <c r="DM1145">
        <v>0</v>
      </c>
      <c r="DN1145" t="s">
        <v>861</v>
      </c>
      <c r="DO1145">
        <v>16.93</v>
      </c>
    </row>
    <row r="1146" spans="1:119" x14ac:dyDescent="0.2">
      <c r="A1146">
        <f>ROW(Source!A518)</f>
        <v>518</v>
      </c>
      <c r="B1146">
        <v>59204062</v>
      </c>
      <c r="C1146">
        <v>60527743</v>
      </c>
      <c r="D1146">
        <v>58308811</v>
      </c>
      <c r="E1146">
        <v>1</v>
      </c>
      <c r="F1146">
        <v>1</v>
      </c>
      <c r="G1146">
        <v>1080</v>
      </c>
      <c r="H1146">
        <v>3</v>
      </c>
      <c r="I1146" t="s">
        <v>877</v>
      </c>
      <c r="J1146" t="s">
        <v>878</v>
      </c>
      <c r="K1146" t="s">
        <v>879</v>
      </c>
      <c r="L1146">
        <v>1346</v>
      </c>
      <c r="N1146">
        <v>1009</v>
      </c>
      <c r="O1146" t="s">
        <v>880</v>
      </c>
      <c r="P1146" t="s">
        <v>880</v>
      </c>
      <c r="Q1146">
        <v>1</v>
      </c>
      <c r="W1146">
        <v>0</v>
      </c>
      <c r="X1146">
        <v>-709773495</v>
      </c>
      <c r="Y1146">
        <f>AT1146</f>
        <v>0.5</v>
      </c>
      <c r="AA1146">
        <v>1.61</v>
      </c>
      <c r="AB1146">
        <v>0</v>
      </c>
      <c r="AC1146">
        <v>0</v>
      </c>
      <c r="AD1146">
        <v>0</v>
      </c>
      <c r="AE1146">
        <v>1.61</v>
      </c>
      <c r="AF1146">
        <v>0</v>
      </c>
      <c r="AG1146">
        <v>0</v>
      </c>
      <c r="AH1146">
        <v>0</v>
      </c>
      <c r="AI1146">
        <v>1</v>
      </c>
      <c r="AJ1146">
        <v>1</v>
      </c>
      <c r="AK1146">
        <v>1</v>
      </c>
      <c r="AL1146">
        <v>1</v>
      </c>
      <c r="AM1146">
        <v>-2</v>
      </c>
      <c r="AN1146">
        <v>0</v>
      </c>
      <c r="AO1146">
        <v>1</v>
      </c>
      <c r="AP1146">
        <v>1</v>
      </c>
      <c r="AQ1146">
        <v>0</v>
      </c>
      <c r="AR1146">
        <v>0</v>
      </c>
      <c r="AS1146" t="s">
        <v>3</v>
      </c>
      <c r="AT1146">
        <v>0.5</v>
      </c>
      <c r="AU1146" t="s">
        <v>3</v>
      </c>
      <c r="AV1146">
        <v>0</v>
      </c>
      <c r="AW1146">
        <v>2</v>
      </c>
      <c r="AX1146">
        <v>60527759</v>
      </c>
      <c r="AY1146">
        <v>1</v>
      </c>
      <c r="AZ1146">
        <v>0</v>
      </c>
      <c r="BA1146">
        <v>1156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CV1146">
        <v>0</v>
      </c>
      <c r="CW1146">
        <v>0</v>
      </c>
      <c r="CX1146">
        <f>ROUND(Y1146*Source!I518,9)</f>
        <v>0.4</v>
      </c>
      <c r="CY1146">
        <f>AA1146</f>
        <v>1.61</v>
      </c>
      <c r="CZ1146">
        <f>AE1146</f>
        <v>1.61</v>
      </c>
      <c r="DA1146">
        <f>AI1146</f>
        <v>1</v>
      </c>
      <c r="DB1146">
        <f>ROUND(ROUND(AT1146*CZ1146,2),6)</f>
        <v>0.81</v>
      </c>
      <c r="DC1146">
        <f>ROUND(ROUND(AT1146*AG1146,2),6)</f>
        <v>0</v>
      </c>
      <c r="DD1146" t="s">
        <v>3</v>
      </c>
      <c r="DE1146" t="s">
        <v>3</v>
      </c>
      <c r="DF1146">
        <f t="shared" si="552"/>
        <v>0.64</v>
      </c>
      <c r="DG1146">
        <f t="shared" si="549"/>
        <v>0</v>
      </c>
      <c r="DH1146">
        <f t="shared" si="550"/>
        <v>0</v>
      </c>
      <c r="DI1146">
        <f t="shared" si="515"/>
        <v>0</v>
      </c>
      <c r="DJ1146">
        <f>DF1146</f>
        <v>0.64</v>
      </c>
      <c r="DK1146">
        <v>0</v>
      </c>
      <c r="DL1146" t="s">
        <v>3</v>
      </c>
      <c r="DM1146">
        <v>0</v>
      </c>
      <c r="DN1146" t="s">
        <v>3</v>
      </c>
      <c r="DO1146">
        <v>0</v>
      </c>
    </row>
    <row r="1147" spans="1:119" x14ac:dyDescent="0.2">
      <c r="A1147">
        <f>ROW(Source!A518)</f>
        <v>518</v>
      </c>
      <c r="B1147">
        <v>59204062</v>
      </c>
      <c r="C1147">
        <v>60527743</v>
      </c>
      <c r="D1147">
        <v>58308843</v>
      </c>
      <c r="E1147">
        <v>1</v>
      </c>
      <c r="F1147">
        <v>1</v>
      </c>
      <c r="G1147">
        <v>1080</v>
      </c>
      <c r="H1147">
        <v>3</v>
      </c>
      <c r="I1147" t="s">
        <v>881</v>
      </c>
      <c r="J1147" t="s">
        <v>882</v>
      </c>
      <c r="K1147" t="s">
        <v>883</v>
      </c>
      <c r="L1147">
        <v>1346</v>
      </c>
      <c r="N1147">
        <v>1009</v>
      </c>
      <c r="O1147" t="s">
        <v>880</v>
      </c>
      <c r="P1147" t="s">
        <v>880</v>
      </c>
      <c r="Q1147">
        <v>1</v>
      </c>
      <c r="W1147">
        <v>0</v>
      </c>
      <c r="X1147">
        <v>-872094078</v>
      </c>
      <c r="Y1147">
        <f>AT1147</f>
        <v>0.104</v>
      </c>
      <c r="AA1147">
        <v>36.78</v>
      </c>
      <c r="AB1147">
        <v>0</v>
      </c>
      <c r="AC1147">
        <v>0</v>
      </c>
      <c r="AD1147">
        <v>0</v>
      </c>
      <c r="AE1147">
        <v>36.78</v>
      </c>
      <c r="AF1147">
        <v>0</v>
      </c>
      <c r="AG1147">
        <v>0</v>
      </c>
      <c r="AH1147">
        <v>0</v>
      </c>
      <c r="AI1147">
        <v>1</v>
      </c>
      <c r="AJ1147">
        <v>1</v>
      </c>
      <c r="AK1147">
        <v>1</v>
      </c>
      <c r="AL1147">
        <v>1</v>
      </c>
      <c r="AM1147">
        <v>-2</v>
      </c>
      <c r="AN1147">
        <v>0</v>
      </c>
      <c r="AO1147">
        <v>1</v>
      </c>
      <c r="AP1147">
        <v>1</v>
      </c>
      <c r="AQ1147">
        <v>0</v>
      </c>
      <c r="AR1147">
        <v>0</v>
      </c>
      <c r="AS1147" t="s">
        <v>3</v>
      </c>
      <c r="AT1147">
        <v>0.104</v>
      </c>
      <c r="AU1147" t="s">
        <v>3</v>
      </c>
      <c r="AV1147">
        <v>0</v>
      </c>
      <c r="AW1147">
        <v>2</v>
      </c>
      <c r="AX1147">
        <v>60527760</v>
      </c>
      <c r="AY1147">
        <v>1</v>
      </c>
      <c r="AZ1147">
        <v>0</v>
      </c>
      <c r="BA1147">
        <v>1157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CV1147">
        <v>0</v>
      </c>
      <c r="CW1147">
        <v>0</v>
      </c>
      <c r="CX1147">
        <f>ROUND(Y1147*Source!I518,9)</f>
        <v>8.3199999999999996E-2</v>
      </c>
      <c r="CY1147">
        <f>AA1147</f>
        <v>36.78</v>
      </c>
      <c r="CZ1147">
        <f>AE1147</f>
        <v>36.78</v>
      </c>
      <c r="DA1147">
        <f>AI1147</f>
        <v>1</v>
      </c>
      <c r="DB1147">
        <f>ROUND(ROUND(AT1147*CZ1147,2),6)</f>
        <v>3.83</v>
      </c>
      <c r="DC1147">
        <f>ROUND(ROUND(AT1147*AG1147,2),6)</f>
        <v>0</v>
      </c>
      <c r="DD1147" t="s">
        <v>3</v>
      </c>
      <c r="DE1147" t="s">
        <v>3</v>
      </c>
      <c r="DF1147">
        <f t="shared" si="552"/>
        <v>3.06</v>
      </c>
      <c r="DG1147">
        <f t="shared" si="549"/>
        <v>0</v>
      </c>
      <c r="DH1147">
        <f t="shared" si="550"/>
        <v>0</v>
      </c>
      <c r="DI1147">
        <f t="shared" si="515"/>
        <v>0</v>
      </c>
      <c r="DJ1147">
        <f>DF1147</f>
        <v>3.06</v>
      </c>
      <c r="DK1147">
        <v>0</v>
      </c>
      <c r="DL1147" t="s">
        <v>3</v>
      </c>
      <c r="DM1147">
        <v>0</v>
      </c>
      <c r="DN1147" t="s">
        <v>3</v>
      </c>
      <c r="DO1147">
        <v>0</v>
      </c>
    </row>
    <row r="1148" spans="1:119" x14ac:dyDescent="0.2">
      <c r="A1148">
        <f>ROW(Source!A518)</f>
        <v>518</v>
      </c>
      <c r="B1148">
        <v>59204062</v>
      </c>
      <c r="C1148">
        <v>60527743</v>
      </c>
      <c r="D1148">
        <v>58308917</v>
      </c>
      <c r="E1148">
        <v>1</v>
      </c>
      <c r="F1148">
        <v>1</v>
      </c>
      <c r="G1148">
        <v>1080</v>
      </c>
      <c r="H1148">
        <v>3</v>
      </c>
      <c r="I1148" t="s">
        <v>884</v>
      </c>
      <c r="J1148" t="s">
        <v>885</v>
      </c>
      <c r="K1148" t="s">
        <v>886</v>
      </c>
      <c r="L1148">
        <v>1354</v>
      </c>
      <c r="N1148">
        <v>1010</v>
      </c>
      <c r="O1148" t="s">
        <v>39</v>
      </c>
      <c r="P1148" t="s">
        <v>39</v>
      </c>
      <c r="Q1148">
        <v>1</v>
      </c>
      <c r="W1148">
        <v>0</v>
      </c>
      <c r="X1148">
        <v>-40224714</v>
      </c>
      <c r="Y1148">
        <f>AT1148</f>
        <v>25</v>
      </c>
      <c r="AA1148">
        <v>0.89</v>
      </c>
      <c r="AB1148">
        <v>0</v>
      </c>
      <c r="AC1148">
        <v>0</v>
      </c>
      <c r="AD1148">
        <v>0</v>
      </c>
      <c r="AE1148">
        <v>0.89</v>
      </c>
      <c r="AF1148">
        <v>0</v>
      </c>
      <c r="AG1148">
        <v>0</v>
      </c>
      <c r="AH1148">
        <v>0</v>
      </c>
      <c r="AI1148">
        <v>1</v>
      </c>
      <c r="AJ1148">
        <v>1</v>
      </c>
      <c r="AK1148">
        <v>1</v>
      </c>
      <c r="AL1148">
        <v>1</v>
      </c>
      <c r="AM1148">
        <v>-2</v>
      </c>
      <c r="AN1148">
        <v>0</v>
      </c>
      <c r="AO1148">
        <v>1</v>
      </c>
      <c r="AP1148">
        <v>1</v>
      </c>
      <c r="AQ1148">
        <v>0</v>
      </c>
      <c r="AR1148">
        <v>0</v>
      </c>
      <c r="AS1148" t="s">
        <v>3</v>
      </c>
      <c r="AT1148">
        <v>25</v>
      </c>
      <c r="AU1148" t="s">
        <v>3</v>
      </c>
      <c r="AV1148">
        <v>0</v>
      </c>
      <c r="AW1148">
        <v>2</v>
      </c>
      <c r="AX1148">
        <v>60527761</v>
      </c>
      <c r="AY1148">
        <v>1</v>
      </c>
      <c r="AZ1148">
        <v>0</v>
      </c>
      <c r="BA1148">
        <v>1158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CV1148">
        <v>0</v>
      </c>
      <c r="CW1148">
        <v>0</v>
      </c>
      <c r="CX1148">
        <f>ROUND(Y1148*Source!I518,9)</f>
        <v>20</v>
      </c>
      <c r="CY1148">
        <f>AA1148</f>
        <v>0.89</v>
      </c>
      <c r="CZ1148">
        <f>AE1148</f>
        <v>0.89</v>
      </c>
      <c r="DA1148">
        <f>AI1148</f>
        <v>1</v>
      </c>
      <c r="DB1148">
        <f>ROUND(ROUND(AT1148*CZ1148,2),6)</f>
        <v>22.25</v>
      </c>
      <c r="DC1148">
        <f>ROUND(ROUND(AT1148*AG1148,2),6)</f>
        <v>0</v>
      </c>
      <c r="DD1148" t="s">
        <v>3</v>
      </c>
      <c r="DE1148" t="s">
        <v>3</v>
      </c>
      <c r="DF1148">
        <f t="shared" si="552"/>
        <v>17.8</v>
      </c>
      <c r="DG1148">
        <f t="shared" si="549"/>
        <v>0</v>
      </c>
      <c r="DH1148">
        <f t="shared" si="550"/>
        <v>0</v>
      </c>
      <c r="DI1148">
        <f t="shared" si="515"/>
        <v>0</v>
      </c>
      <c r="DJ1148">
        <f>DF1148</f>
        <v>17.8</v>
      </c>
      <c r="DK1148">
        <v>0</v>
      </c>
      <c r="DL1148" t="s">
        <v>3</v>
      </c>
      <c r="DM1148">
        <v>0</v>
      </c>
      <c r="DN1148" t="s">
        <v>3</v>
      </c>
      <c r="DO1148">
        <v>0</v>
      </c>
    </row>
    <row r="1149" spans="1:119" x14ac:dyDescent="0.2">
      <c r="A1149">
        <f>ROW(Source!A518)</f>
        <v>518</v>
      </c>
      <c r="B1149">
        <v>59204062</v>
      </c>
      <c r="C1149">
        <v>60527743</v>
      </c>
      <c r="D1149">
        <v>58326216</v>
      </c>
      <c r="E1149">
        <v>1</v>
      </c>
      <c r="F1149">
        <v>1</v>
      </c>
      <c r="G1149">
        <v>1080</v>
      </c>
      <c r="H1149">
        <v>3</v>
      </c>
      <c r="I1149" t="s">
        <v>46</v>
      </c>
      <c r="J1149" t="s">
        <v>49</v>
      </c>
      <c r="K1149" t="s">
        <v>47</v>
      </c>
      <c r="L1149">
        <v>1355</v>
      </c>
      <c r="N1149">
        <v>1010</v>
      </c>
      <c r="O1149" t="s">
        <v>48</v>
      </c>
      <c r="P1149" t="s">
        <v>48</v>
      </c>
      <c r="Q1149">
        <v>100</v>
      </c>
      <c r="W1149">
        <v>0</v>
      </c>
      <c r="X1149">
        <v>1873919888</v>
      </c>
      <c r="Y1149">
        <f>AT1149</f>
        <v>0.4</v>
      </c>
      <c r="AA1149">
        <v>526.22</v>
      </c>
      <c r="AB1149">
        <v>0</v>
      </c>
      <c r="AC1149">
        <v>0</v>
      </c>
      <c r="AD1149">
        <v>0</v>
      </c>
      <c r="AE1149">
        <v>526.22</v>
      </c>
      <c r="AF1149">
        <v>0</v>
      </c>
      <c r="AG1149">
        <v>0</v>
      </c>
      <c r="AH1149">
        <v>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  <c r="AP1149">
        <v>1</v>
      </c>
      <c r="AQ1149">
        <v>0</v>
      </c>
      <c r="AR1149">
        <v>0</v>
      </c>
      <c r="AS1149" t="s">
        <v>3</v>
      </c>
      <c r="AT1149">
        <v>0.4</v>
      </c>
      <c r="AU1149" t="s">
        <v>3</v>
      </c>
      <c r="AV1149">
        <v>0</v>
      </c>
      <c r="AW1149">
        <v>1</v>
      </c>
      <c r="AX1149">
        <v>-1</v>
      </c>
      <c r="AY1149">
        <v>0</v>
      </c>
      <c r="AZ1149">
        <v>0</v>
      </c>
      <c r="BA1149" t="s">
        <v>3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CV1149">
        <v>0</v>
      </c>
      <c r="CW1149">
        <v>0</v>
      </c>
      <c r="CX1149">
        <f>ROUND(Y1149*Source!I518,9)</f>
        <v>0.32</v>
      </c>
      <c r="CY1149">
        <f>AA1149</f>
        <v>526.22</v>
      </c>
      <c r="CZ1149">
        <f>AE1149</f>
        <v>526.22</v>
      </c>
      <c r="DA1149">
        <f>AI1149</f>
        <v>1</v>
      </c>
      <c r="DB1149">
        <f>ROUND(ROUND(AT1149*CZ1149,2),6)</f>
        <v>210.49</v>
      </c>
      <c r="DC1149">
        <f>ROUND(ROUND(AT1149*AG1149,2),6)</f>
        <v>0</v>
      </c>
      <c r="DD1149" t="s">
        <v>3</v>
      </c>
      <c r="DE1149" t="s">
        <v>3</v>
      </c>
      <c r="DF1149">
        <f t="shared" si="552"/>
        <v>168.39</v>
      </c>
      <c r="DG1149">
        <f t="shared" si="549"/>
        <v>0</v>
      </c>
      <c r="DH1149">
        <f t="shared" si="550"/>
        <v>0</v>
      </c>
      <c r="DI1149">
        <f t="shared" si="515"/>
        <v>0</v>
      </c>
      <c r="DJ1149">
        <f>DF1149</f>
        <v>168.39</v>
      </c>
      <c r="DK1149">
        <v>0</v>
      </c>
      <c r="DL1149" t="s">
        <v>3</v>
      </c>
      <c r="DM1149">
        <v>0</v>
      </c>
      <c r="DN1149" t="s">
        <v>3</v>
      </c>
      <c r="DO1149">
        <v>0</v>
      </c>
    </row>
    <row r="1150" spans="1:119" x14ac:dyDescent="0.2">
      <c r="A1150">
        <f>ROW(Source!A518)</f>
        <v>518</v>
      </c>
      <c r="B1150">
        <v>59204062</v>
      </c>
      <c r="C1150">
        <v>60527743</v>
      </c>
      <c r="D1150">
        <v>58321780</v>
      </c>
      <c r="E1150">
        <v>1</v>
      </c>
      <c r="F1150">
        <v>1</v>
      </c>
      <c r="G1150">
        <v>1080</v>
      </c>
      <c r="H1150">
        <v>3</v>
      </c>
      <c r="I1150" t="s">
        <v>95</v>
      </c>
      <c r="J1150" t="s">
        <v>97</v>
      </c>
      <c r="K1150" t="s">
        <v>96</v>
      </c>
      <c r="L1150">
        <v>1301</v>
      </c>
      <c r="N1150">
        <v>1003</v>
      </c>
      <c r="O1150" t="s">
        <v>34</v>
      </c>
      <c r="P1150" t="s">
        <v>34</v>
      </c>
      <c r="Q1150">
        <v>1</v>
      </c>
      <c r="W1150">
        <v>0</v>
      </c>
      <c r="X1150">
        <v>-92831099</v>
      </c>
      <c r="Y1150">
        <f>AT1150</f>
        <v>100</v>
      </c>
      <c r="AA1150">
        <v>51.28</v>
      </c>
      <c r="AB1150">
        <v>0</v>
      </c>
      <c r="AC1150">
        <v>0</v>
      </c>
      <c r="AD1150">
        <v>0</v>
      </c>
      <c r="AE1150">
        <v>51.28</v>
      </c>
      <c r="AF1150">
        <v>0</v>
      </c>
      <c r="AG1150">
        <v>0</v>
      </c>
      <c r="AH1150">
        <v>0</v>
      </c>
      <c r="AI1150">
        <v>1</v>
      </c>
      <c r="AJ1150">
        <v>1</v>
      </c>
      <c r="AK1150">
        <v>1</v>
      </c>
      <c r="AL1150">
        <v>1</v>
      </c>
      <c r="AM1150">
        <v>0</v>
      </c>
      <c r="AN1150">
        <v>0</v>
      </c>
      <c r="AO1150">
        <v>0</v>
      </c>
      <c r="AP1150">
        <v>1</v>
      </c>
      <c r="AQ1150">
        <v>0</v>
      </c>
      <c r="AR1150">
        <v>0</v>
      </c>
      <c r="AS1150" t="s">
        <v>3</v>
      </c>
      <c r="AT1150">
        <v>100</v>
      </c>
      <c r="AU1150" t="s">
        <v>3</v>
      </c>
      <c r="AV1150">
        <v>0</v>
      </c>
      <c r="AW1150">
        <v>1</v>
      </c>
      <c r="AX1150">
        <v>-1</v>
      </c>
      <c r="AY1150">
        <v>0</v>
      </c>
      <c r="AZ1150">
        <v>0</v>
      </c>
      <c r="BA1150" t="s">
        <v>3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CV1150">
        <v>0</v>
      </c>
      <c r="CW1150">
        <v>0</v>
      </c>
      <c r="CX1150">
        <f>ROUND(Y1150*Source!I518,9)</f>
        <v>80</v>
      </c>
      <c r="CY1150">
        <f>AA1150</f>
        <v>51.28</v>
      </c>
      <c r="CZ1150">
        <f>AE1150</f>
        <v>51.28</v>
      </c>
      <c r="DA1150">
        <f>AI1150</f>
        <v>1</v>
      </c>
      <c r="DB1150">
        <f>ROUND(ROUND(AT1150*CZ1150,2),6)</f>
        <v>5128</v>
      </c>
      <c r="DC1150">
        <f>ROUND(ROUND(AT1150*AG1150,2),6)</f>
        <v>0</v>
      </c>
      <c r="DD1150" t="s">
        <v>3</v>
      </c>
      <c r="DE1150" t="s">
        <v>3</v>
      </c>
      <c r="DF1150">
        <f t="shared" si="552"/>
        <v>4102.3999999999996</v>
      </c>
      <c r="DG1150">
        <f t="shared" si="549"/>
        <v>0</v>
      </c>
      <c r="DH1150">
        <f t="shared" si="550"/>
        <v>0</v>
      </c>
      <c r="DI1150">
        <f t="shared" si="515"/>
        <v>0</v>
      </c>
      <c r="DJ1150">
        <f>DF1150</f>
        <v>4102.3999999999996</v>
      </c>
      <c r="DK1150">
        <v>0</v>
      </c>
      <c r="DL1150" t="s">
        <v>3</v>
      </c>
      <c r="DM1150">
        <v>0</v>
      </c>
      <c r="DN1150" t="s">
        <v>3</v>
      </c>
      <c r="DO1150">
        <v>0</v>
      </c>
    </row>
    <row r="1151" spans="1:119" x14ac:dyDescent="0.2">
      <c r="A1151">
        <f>ROW(Source!A519)</f>
        <v>519</v>
      </c>
      <c r="B1151">
        <v>59204059</v>
      </c>
      <c r="C1151">
        <v>60527743</v>
      </c>
      <c r="D1151">
        <v>58266404</v>
      </c>
      <c r="E1151">
        <v>1080</v>
      </c>
      <c r="F1151">
        <v>1</v>
      </c>
      <c r="G1151">
        <v>1080</v>
      </c>
      <c r="H1151">
        <v>1</v>
      </c>
      <c r="I1151" t="s">
        <v>859</v>
      </c>
      <c r="J1151" t="s">
        <v>3</v>
      </c>
      <c r="K1151" t="s">
        <v>860</v>
      </c>
      <c r="L1151">
        <v>1191</v>
      </c>
      <c r="N1151">
        <v>1013</v>
      </c>
      <c r="O1151" t="s">
        <v>861</v>
      </c>
      <c r="P1151" t="s">
        <v>861</v>
      </c>
      <c r="Q1151">
        <v>1</v>
      </c>
      <c r="W1151">
        <v>0</v>
      </c>
      <c r="X1151">
        <v>476480486</v>
      </c>
      <c r="Y1151">
        <f>((AT1151*1.15)*1.1)</f>
        <v>21.289950000000001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1</v>
      </c>
      <c r="AJ1151">
        <v>1</v>
      </c>
      <c r="AK1151">
        <v>1</v>
      </c>
      <c r="AL1151">
        <v>1</v>
      </c>
      <c r="AM1151">
        <v>5</v>
      </c>
      <c r="AN1151">
        <v>0</v>
      </c>
      <c r="AO1151">
        <v>1</v>
      </c>
      <c r="AP1151">
        <v>1</v>
      </c>
      <c r="AQ1151">
        <v>0</v>
      </c>
      <c r="AR1151">
        <v>0</v>
      </c>
      <c r="AS1151" t="s">
        <v>3</v>
      </c>
      <c r="AT1151">
        <v>16.829999999999998</v>
      </c>
      <c r="AU1151" t="s">
        <v>26</v>
      </c>
      <c r="AV1151">
        <v>1</v>
      </c>
      <c r="AW1151">
        <v>2</v>
      </c>
      <c r="AX1151">
        <v>60527754</v>
      </c>
      <c r="AY1151">
        <v>1</v>
      </c>
      <c r="AZ1151">
        <v>0</v>
      </c>
      <c r="BA1151">
        <v>1162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CU1151">
        <f>ROUND(AT1151*Source!I519*AH1151*AL1151,2)</f>
        <v>0</v>
      </c>
      <c r="CV1151">
        <f>ROUND(Y1151*Source!I519,9)</f>
        <v>17.031960000000002</v>
      </c>
      <c r="CW1151">
        <v>0</v>
      </c>
      <c r="CX1151">
        <f>ROUND(Y1151*Source!I519,9)</f>
        <v>17.031960000000002</v>
      </c>
      <c r="CY1151">
        <f>AD1151</f>
        <v>0</v>
      </c>
      <c r="CZ1151">
        <f>AH1151</f>
        <v>0</v>
      </c>
      <c r="DA1151">
        <f>AL1151</f>
        <v>1</v>
      </c>
      <c r="DB1151">
        <f>ROUND(((ROUND(AT1151*CZ1151,2)*1.15)*1.1),6)</f>
        <v>0</v>
      </c>
      <c r="DC1151">
        <f>ROUND(((ROUND(AT1151*AG1151,2)*1.15)*1.1),6)</f>
        <v>0</v>
      </c>
      <c r="DD1151" t="s">
        <v>3</v>
      </c>
      <c r="DE1151" t="s">
        <v>3</v>
      </c>
      <c r="DF1151">
        <f t="shared" si="552"/>
        <v>0</v>
      </c>
      <c r="DG1151">
        <f t="shared" si="549"/>
        <v>0</v>
      </c>
      <c r="DH1151">
        <f t="shared" si="550"/>
        <v>0</v>
      </c>
      <c r="DI1151">
        <f t="shared" si="515"/>
        <v>0</v>
      </c>
      <c r="DJ1151">
        <f>DI1151</f>
        <v>0</v>
      </c>
      <c r="DK1151">
        <v>0</v>
      </c>
      <c r="DL1151" t="s">
        <v>3</v>
      </c>
      <c r="DM1151">
        <v>0</v>
      </c>
      <c r="DN1151" t="s">
        <v>3</v>
      </c>
      <c r="DO1151">
        <v>0</v>
      </c>
    </row>
    <row r="1152" spans="1:119" x14ac:dyDescent="0.2">
      <c r="A1152">
        <f>ROW(Source!A519)</f>
        <v>519</v>
      </c>
      <c r="B1152">
        <v>59204059</v>
      </c>
      <c r="C1152">
        <v>60527743</v>
      </c>
      <c r="D1152">
        <v>58340578</v>
      </c>
      <c r="E1152">
        <v>1</v>
      </c>
      <c r="F1152">
        <v>1</v>
      </c>
      <c r="G1152">
        <v>1080</v>
      </c>
      <c r="H1152">
        <v>2</v>
      </c>
      <c r="I1152" t="s">
        <v>862</v>
      </c>
      <c r="J1152" t="s">
        <v>863</v>
      </c>
      <c r="K1152" t="s">
        <v>864</v>
      </c>
      <c r="L1152">
        <v>1368</v>
      </c>
      <c r="N1152">
        <v>1011</v>
      </c>
      <c r="O1152" t="s">
        <v>865</v>
      </c>
      <c r="P1152" t="s">
        <v>865</v>
      </c>
      <c r="Q1152">
        <v>1</v>
      </c>
      <c r="W1152">
        <v>0</v>
      </c>
      <c r="X1152">
        <v>-1985943078</v>
      </c>
      <c r="Y1152">
        <f>((AT1152*1.25)*1.1)</f>
        <v>1.3750000000000002E-2</v>
      </c>
      <c r="AA1152">
        <v>0</v>
      </c>
      <c r="AB1152">
        <v>1445.28</v>
      </c>
      <c r="AC1152">
        <v>740.47</v>
      </c>
      <c r="AD1152">
        <v>0</v>
      </c>
      <c r="AE1152">
        <v>0</v>
      </c>
      <c r="AF1152">
        <v>83.1</v>
      </c>
      <c r="AG1152">
        <v>12.62</v>
      </c>
      <c r="AH1152">
        <v>0</v>
      </c>
      <c r="AI1152">
        <v>1</v>
      </c>
      <c r="AJ1152">
        <v>16.3</v>
      </c>
      <c r="AK1152">
        <v>54.99</v>
      </c>
      <c r="AL1152">
        <v>1</v>
      </c>
      <c r="AM1152">
        <v>2</v>
      </c>
      <c r="AN1152">
        <v>0</v>
      </c>
      <c r="AO1152">
        <v>1</v>
      </c>
      <c r="AP1152">
        <v>1</v>
      </c>
      <c r="AQ1152">
        <v>0</v>
      </c>
      <c r="AR1152">
        <v>0</v>
      </c>
      <c r="AS1152" t="s">
        <v>3</v>
      </c>
      <c r="AT1152">
        <v>0.01</v>
      </c>
      <c r="AU1152" t="s">
        <v>25</v>
      </c>
      <c r="AV1152">
        <v>0</v>
      </c>
      <c r="AW1152">
        <v>2</v>
      </c>
      <c r="AX1152">
        <v>60527755</v>
      </c>
      <c r="AY1152">
        <v>1</v>
      </c>
      <c r="AZ1152">
        <v>0</v>
      </c>
      <c r="BA1152">
        <v>1163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CV1152">
        <v>0</v>
      </c>
      <c r="CW1152">
        <f>ROUND(Y1152*Source!I519*DO1152,9)</f>
        <v>0.13882</v>
      </c>
      <c r="CX1152">
        <f>ROUND(Y1152*Source!I519,9)</f>
        <v>1.0999999999999999E-2</v>
      </c>
      <c r="CY1152">
        <f>AB1152</f>
        <v>1445.28</v>
      </c>
      <c r="CZ1152">
        <f>AF1152</f>
        <v>83.1</v>
      </c>
      <c r="DA1152">
        <f>AJ1152</f>
        <v>16.3</v>
      </c>
      <c r="DB1152">
        <f>ROUND(((ROUND(AT1152*CZ1152,2)*1.25)*1.1),6)</f>
        <v>1.1412500000000001</v>
      </c>
      <c r="DC1152">
        <f>ROUND(((ROUND(AT1152*AG1152,2)*1.25)*1.1),6)</f>
        <v>0.17874999999999999</v>
      </c>
      <c r="DD1152" t="s">
        <v>3</v>
      </c>
      <c r="DE1152" t="s">
        <v>3</v>
      </c>
      <c r="DF1152">
        <f t="shared" si="552"/>
        <v>0</v>
      </c>
      <c r="DG1152">
        <f>ROUND(ROUND(AF1152*AJ1152,2)*CX1152,2)</f>
        <v>14.9</v>
      </c>
      <c r="DH1152">
        <f>ROUND(ROUND(AG1152*AK1152,2)*CX1152,2)</f>
        <v>7.63</v>
      </c>
      <c r="DI1152">
        <f t="shared" si="515"/>
        <v>0</v>
      </c>
      <c r="DJ1152">
        <f>DG1152</f>
        <v>14.9</v>
      </c>
      <c r="DK1152">
        <v>0</v>
      </c>
      <c r="DL1152" t="s">
        <v>867</v>
      </c>
      <c r="DM1152">
        <v>0</v>
      </c>
      <c r="DN1152" t="s">
        <v>861</v>
      </c>
      <c r="DO1152">
        <v>12.62</v>
      </c>
    </row>
    <row r="1153" spans="1:119" x14ac:dyDescent="0.2">
      <c r="A1153">
        <f>ROW(Source!A519)</f>
        <v>519</v>
      </c>
      <c r="B1153">
        <v>59204059</v>
      </c>
      <c r="C1153">
        <v>60527743</v>
      </c>
      <c r="D1153">
        <v>58340697</v>
      </c>
      <c r="E1153">
        <v>1</v>
      </c>
      <c r="F1153">
        <v>1</v>
      </c>
      <c r="G1153">
        <v>1080</v>
      </c>
      <c r="H1153">
        <v>2</v>
      </c>
      <c r="I1153" t="s">
        <v>868</v>
      </c>
      <c r="J1153" t="s">
        <v>869</v>
      </c>
      <c r="K1153" t="s">
        <v>870</v>
      </c>
      <c r="L1153">
        <v>1368</v>
      </c>
      <c r="N1153">
        <v>1011</v>
      </c>
      <c r="O1153" t="s">
        <v>865</v>
      </c>
      <c r="P1153" t="s">
        <v>865</v>
      </c>
      <c r="Q1153">
        <v>1</v>
      </c>
      <c r="W1153">
        <v>0</v>
      </c>
      <c r="X1153">
        <v>2147454900</v>
      </c>
      <c r="Y1153">
        <f>((AT1153*1.25)*1.1)</f>
        <v>1.4850000000000003</v>
      </c>
      <c r="AA1153">
        <v>0</v>
      </c>
      <c r="AB1153">
        <v>7.33</v>
      </c>
      <c r="AC1153">
        <v>0</v>
      </c>
      <c r="AD1153">
        <v>0</v>
      </c>
      <c r="AE1153">
        <v>0</v>
      </c>
      <c r="AF1153">
        <v>0.8</v>
      </c>
      <c r="AG1153">
        <v>0</v>
      </c>
      <c r="AH1153">
        <v>0</v>
      </c>
      <c r="AI1153">
        <v>1</v>
      </c>
      <c r="AJ1153">
        <v>8.59</v>
      </c>
      <c r="AK1153">
        <v>54.99</v>
      </c>
      <c r="AL1153">
        <v>1</v>
      </c>
      <c r="AM1153">
        <v>2</v>
      </c>
      <c r="AN1153">
        <v>0</v>
      </c>
      <c r="AO1153">
        <v>1</v>
      </c>
      <c r="AP1153">
        <v>1</v>
      </c>
      <c r="AQ1153">
        <v>0</v>
      </c>
      <c r="AR1153">
        <v>0</v>
      </c>
      <c r="AS1153" t="s">
        <v>3</v>
      </c>
      <c r="AT1153">
        <v>1.08</v>
      </c>
      <c r="AU1153" t="s">
        <v>25</v>
      </c>
      <c r="AV1153">
        <v>0</v>
      </c>
      <c r="AW1153">
        <v>2</v>
      </c>
      <c r="AX1153">
        <v>60527757</v>
      </c>
      <c r="AY1153">
        <v>1</v>
      </c>
      <c r="AZ1153">
        <v>0</v>
      </c>
      <c r="BA1153">
        <v>1164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CV1153">
        <v>0</v>
      </c>
      <c r="CW1153">
        <f>ROUND(Y1153*Source!I519*DO1153,9)</f>
        <v>0</v>
      </c>
      <c r="CX1153">
        <f>ROUND(Y1153*Source!I519,9)</f>
        <v>1.1879999999999999</v>
      </c>
      <c r="CY1153">
        <f>AB1153</f>
        <v>7.33</v>
      </c>
      <c r="CZ1153">
        <f>AF1153</f>
        <v>0.8</v>
      </c>
      <c r="DA1153">
        <f>AJ1153</f>
        <v>8.59</v>
      </c>
      <c r="DB1153">
        <f>ROUND(((ROUND(AT1153*CZ1153,2)*1.25)*1.1),6)</f>
        <v>1.1825000000000001</v>
      </c>
      <c r="DC1153">
        <f>ROUND(((ROUND(AT1153*AG1153,2)*1.25)*1.1),6)</f>
        <v>0</v>
      </c>
      <c r="DD1153" t="s">
        <v>3</v>
      </c>
      <c r="DE1153" t="s">
        <v>3</v>
      </c>
      <c r="DF1153">
        <f t="shared" si="552"/>
        <v>0</v>
      </c>
      <c r="DG1153">
        <f>ROUND(ROUND(AF1153*AJ1153,2)*CX1153,2)</f>
        <v>8.16</v>
      </c>
      <c r="DH1153">
        <f>ROUND(ROUND(AG1153*AK1153,2)*CX1153,2)</f>
        <v>0</v>
      </c>
      <c r="DI1153">
        <f t="shared" ref="DI1153:DI1216" si="553">ROUND(ROUND(AH1153,2)*CX1153,2)</f>
        <v>0</v>
      </c>
      <c r="DJ1153">
        <f>DG1153</f>
        <v>8.16</v>
      </c>
      <c r="DK1153">
        <v>0</v>
      </c>
      <c r="DL1153" t="s">
        <v>3</v>
      </c>
      <c r="DM1153">
        <v>0</v>
      </c>
      <c r="DN1153" t="s">
        <v>3</v>
      </c>
      <c r="DO1153">
        <v>0</v>
      </c>
    </row>
    <row r="1154" spans="1:119" x14ac:dyDescent="0.2">
      <c r="A1154">
        <f>ROW(Source!A519)</f>
        <v>519</v>
      </c>
      <c r="B1154">
        <v>59204059</v>
      </c>
      <c r="C1154">
        <v>60527743</v>
      </c>
      <c r="D1154">
        <v>58340699</v>
      </c>
      <c r="E1154">
        <v>1</v>
      </c>
      <c r="F1154">
        <v>1</v>
      </c>
      <c r="G1154">
        <v>1080</v>
      </c>
      <c r="H1154">
        <v>2</v>
      </c>
      <c r="I1154" t="s">
        <v>871</v>
      </c>
      <c r="J1154" t="s">
        <v>872</v>
      </c>
      <c r="K1154" t="s">
        <v>873</v>
      </c>
      <c r="L1154">
        <v>1368</v>
      </c>
      <c r="N1154">
        <v>1011</v>
      </c>
      <c r="O1154" t="s">
        <v>865</v>
      </c>
      <c r="P1154" t="s">
        <v>865</v>
      </c>
      <c r="Q1154">
        <v>1</v>
      </c>
      <c r="W1154">
        <v>0</v>
      </c>
      <c r="X1154">
        <v>539707801</v>
      </c>
      <c r="Y1154">
        <f>((AT1154*1.25)*1.1)</f>
        <v>0.48125000000000007</v>
      </c>
      <c r="AA1154">
        <v>0</v>
      </c>
      <c r="AB1154">
        <v>13.77</v>
      </c>
      <c r="AC1154">
        <v>0</v>
      </c>
      <c r="AD1154">
        <v>0</v>
      </c>
      <c r="AE1154">
        <v>0</v>
      </c>
      <c r="AF1154">
        <v>1.49</v>
      </c>
      <c r="AG1154">
        <v>0</v>
      </c>
      <c r="AH1154">
        <v>0</v>
      </c>
      <c r="AI1154">
        <v>1</v>
      </c>
      <c r="AJ1154">
        <v>8.66</v>
      </c>
      <c r="AK1154">
        <v>54.99</v>
      </c>
      <c r="AL1154">
        <v>1</v>
      </c>
      <c r="AM1154">
        <v>2</v>
      </c>
      <c r="AN1154">
        <v>0</v>
      </c>
      <c r="AO1154">
        <v>1</v>
      </c>
      <c r="AP1154">
        <v>1</v>
      </c>
      <c r="AQ1154">
        <v>0</v>
      </c>
      <c r="AR1154">
        <v>0</v>
      </c>
      <c r="AS1154" t="s">
        <v>3</v>
      </c>
      <c r="AT1154">
        <v>0.35</v>
      </c>
      <c r="AU1154" t="s">
        <v>25</v>
      </c>
      <c r="AV1154">
        <v>0</v>
      </c>
      <c r="AW1154">
        <v>2</v>
      </c>
      <c r="AX1154">
        <v>60527758</v>
      </c>
      <c r="AY1154">
        <v>1</v>
      </c>
      <c r="AZ1154">
        <v>0</v>
      </c>
      <c r="BA1154">
        <v>1165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CV1154">
        <v>0</v>
      </c>
      <c r="CW1154">
        <f>ROUND(Y1154*Source!I519*DO1154,9)</f>
        <v>0</v>
      </c>
      <c r="CX1154">
        <f>ROUND(Y1154*Source!I519,9)</f>
        <v>0.38500000000000001</v>
      </c>
      <c r="CY1154">
        <f>AB1154</f>
        <v>13.77</v>
      </c>
      <c r="CZ1154">
        <f>AF1154</f>
        <v>1.49</v>
      </c>
      <c r="DA1154">
        <f>AJ1154</f>
        <v>8.66</v>
      </c>
      <c r="DB1154">
        <f>ROUND(((ROUND(AT1154*CZ1154,2)*1.25)*1.1),6)</f>
        <v>0.71499999999999997</v>
      </c>
      <c r="DC1154">
        <f>ROUND(((ROUND(AT1154*AG1154,2)*1.25)*1.1),6)</f>
        <v>0</v>
      </c>
      <c r="DD1154" t="s">
        <v>3</v>
      </c>
      <c r="DE1154" t="s">
        <v>3</v>
      </c>
      <c r="DF1154">
        <f t="shared" si="552"/>
        <v>0</v>
      </c>
      <c r="DG1154">
        <f>ROUND(ROUND(AF1154*AJ1154,2)*CX1154,2)</f>
        <v>4.97</v>
      </c>
      <c r="DH1154">
        <f>ROUND(ROUND(AG1154*AK1154,2)*CX1154,2)</f>
        <v>0</v>
      </c>
      <c r="DI1154">
        <f t="shared" si="553"/>
        <v>0</v>
      </c>
      <c r="DJ1154">
        <f>DG1154</f>
        <v>4.97</v>
      </c>
      <c r="DK1154">
        <v>0</v>
      </c>
      <c r="DL1154" t="s">
        <v>3</v>
      </c>
      <c r="DM1154">
        <v>0</v>
      </c>
      <c r="DN1154" t="s">
        <v>3</v>
      </c>
      <c r="DO1154">
        <v>0</v>
      </c>
    </row>
    <row r="1155" spans="1:119" x14ac:dyDescent="0.2">
      <c r="A1155">
        <f>ROW(Source!A519)</f>
        <v>519</v>
      </c>
      <c r="B1155">
        <v>59204059</v>
      </c>
      <c r="C1155">
        <v>60527743</v>
      </c>
      <c r="D1155">
        <v>58339814</v>
      </c>
      <c r="E1155">
        <v>1</v>
      </c>
      <c r="F1155">
        <v>1</v>
      </c>
      <c r="G1155">
        <v>1080</v>
      </c>
      <c r="H1155">
        <v>2</v>
      </c>
      <c r="I1155" t="s">
        <v>874</v>
      </c>
      <c r="J1155" t="s">
        <v>875</v>
      </c>
      <c r="K1155" t="s">
        <v>876</v>
      </c>
      <c r="L1155">
        <v>1368</v>
      </c>
      <c r="N1155">
        <v>1011</v>
      </c>
      <c r="O1155" t="s">
        <v>865</v>
      </c>
      <c r="P1155" t="s">
        <v>865</v>
      </c>
      <c r="Q1155">
        <v>1</v>
      </c>
      <c r="W1155">
        <v>0</v>
      </c>
      <c r="X1155">
        <v>1087580389</v>
      </c>
      <c r="Y1155">
        <f>((AT1155*1.25)*1.1)</f>
        <v>1.3750000000000002E-2</v>
      </c>
      <c r="AA1155">
        <v>0</v>
      </c>
      <c r="AB1155">
        <v>2628.65</v>
      </c>
      <c r="AC1155">
        <v>993.36</v>
      </c>
      <c r="AD1155">
        <v>0</v>
      </c>
      <c r="AE1155">
        <v>0</v>
      </c>
      <c r="AF1155">
        <v>179.17</v>
      </c>
      <c r="AG1155">
        <v>16.93</v>
      </c>
      <c r="AH1155">
        <v>0</v>
      </c>
      <c r="AI1155">
        <v>1</v>
      </c>
      <c r="AJ1155">
        <v>13.75</v>
      </c>
      <c r="AK1155">
        <v>54.99</v>
      </c>
      <c r="AL1155">
        <v>1</v>
      </c>
      <c r="AM1155">
        <v>2</v>
      </c>
      <c r="AN1155">
        <v>0</v>
      </c>
      <c r="AO1155">
        <v>1</v>
      </c>
      <c r="AP1155">
        <v>1</v>
      </c>
      <c r="AQ1155">
        <v>0</v>
      </c>
      <c r="AR1155">
        <v>0</v>
      </c>
      <c r="AS1155" t="s">
        <v>3</v>
      </c>
      <c r="AT1155">
        <v>0.01</v>
      </c>
      <c r="AU1155" t="s">
        <v>25</v>
      </c>
      <c r="AV1155">
        <v>0</v>
      </c>
      <c r="AW1155">
        <v>2</v>
      </c>
      <c r="AX1155">
        <v>60527756</v>
      </c>
      <c r="AY1155">
        <v>1</v>
      </c>
      <c r="AZ1155">
        <v>0</v>
      </c>
      <c r="BA1155">
        <v>1166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CV1155">
        <v>0</v>
      </c>
      <c r="CW1155">
        <f>ROUND(Y1155*Source!I519*DO1155,9)</f>
        <v>0.18623000000000001</v>
      </c>
      <c r="CX1155">
        <f>ROUND(Y1155*Source!I519,9)</f>
        <v>1.0999999999999999E-2</v>
      </c>
      <c r="CY1155">
        <f>AB1155</f>
        <v>2628.65</v>
      </c>
      <c r="CZ1155">
        <f>AF1155</f>
        <v>179.17</v>
      </c>
      <c r="DA1155">
        <f>AJ1155</f>
        <v>13.75</v>
      </c>
      <c r="DB1155">
        <f>ROUND(((ROUND(AT1155*CZ1155,2)*1.25)*1.1),6)</f>
        <v>2.4612500000000002</v>
      </c>
      <c r="DC1155">
        <f>ROUND(((ROUND(AT1155*AG1155,2)*1.25)*1.1),6)</f>
        <v>0.23375000000000001</v>
      </c>
      <c r="DD1155" t="s">
        <v>3</v>
      </c>
      <c r="DE1155" t="s">
        <v>3</v>
      </c>
      <c r="DF1155">
        <f t="shared" si="552"/>
        <v>0</v>
      </c>
      <c r="DG1155">
        <f>ROUND(ROUND(AF1155*AJ1155,2)*CX1155,2)</f>
        <v>27.1</v>
      </c>
      <c r="DH1155">
        <f>ROUND(ROUND(AG1155*AK1155,2)*CX1155,2)</f>
        <v>10.24</v>
      </c>
      <c r="DI1155">
        <f t="shared" si="553"/>
        <v>0</v>
      </c>
      <c r="DJ1155">
        <f>DG1155</f>
        <v>27.1</v>
      </c>
      <c r="DK1155">
        <v>0</v>
      </c>
      <c r="DL1155" t="s">
        <v>867</v>
      </c>
      <c r="DM1155">
        <v>0</v>
      </c>
      <c r="DN1155" t="s">
        <v>861</v>
      </c>
      <c r="DO1155">
        <v>16.93</v>
      </c>
    </row>
    <row r="1156" spans="1:119" x14ac:dyDescent="0.2">
      <c r="A1156">
        <f>ROW(Source!A519)</f>
        <v>519</v>
      </c>
      <c r="B1156">
        <v>59204059</v>
      </c>
      <c r="C1156">
        <v>60527743</v>
      </c>
      <c r="D1156">
        <v>58308811</v>
      </c>
      <c r="E1156">
        <v>1</v>
      </c>
      <c r="F1156">
        <v>1</v>
      </c>
      <c r="G1156">
        <v>1080</v>
      </c>
      <c r="H1156">
        <v>3</v>
      </c>
      <c r="I1156" t="s">
        <v>877</v>
      </c>
      <c r="J1156" t="s">
        <v>878</v>
      </c>
      <c r="K1156" t="s">
        <v>879</v>
      </c>
      <c r="L1156">
        <v>1346</v>
      </c>
      <c r="N1156">
        <v>1009</v>
      </c>
      <c r="O1156" t="s">
        <v>880</v>
      </c>
      <c r="P1156" t="s">
        <v>880</v>
      </c>
      <c r="Q1156">
        <v>1</v>
      </c>
      <c r="W1156">
        <v>0</v>
      </c>
      <c r="X1156">
        <v>-709773495</v>
      </c>
      <c r="Y1156">
        <f>AT1156</f>
        <v>0.5</v>
      </c>
      <c r="AA1156">
        <v>23.97</v>
      </c>
      <c r="AB1156">
        <v>0</v>
      </c>
      <c r="AC1156">
        <v>0</v>
      </c>
      <c r="AD1156">
        <v>0</v>
      </c>
      <c r="AE1156">
        <v>1.61</v>
      </c>
      <c r="AF1156">
        <v>0</v>
      </c>
      <c r="AG1156">
        <v>0</v>
      </c>
      <c r="AH1156">
        <v>0</v>
      </c>
      <c r="AI1156">
        <v>14.89</v>
      </c>
      <c r="AJ1156">
        <v>1</v>
      </c>
      <c r="AK1156">
        <v>1</v>
      </c>
      <c r="AL1156">
        <v>1</v>
      </c>
      <c r="AM1156">
        <v>2</v>
      </c>
      <c r="AN1156">
        <v>0</v>
      </c>
      <c r="AO1156">
        <v>1</v>
      </c>
      <c r="AP1156">
        <v>1</v>
      </c>
      <c r="AQ1156">
        <v>0</v>
      </c>
      <c r="AR1156">
        <v>0</v>
      </c>
      <c r="AS1156" t="s">
        <v>3</v>
      </c>
      <c r="AT1156">
        <v>0.5</v>
      </c>
      <c r="AU1156" t="s">
        <v>3</v>
      </c>
      <c r="AV1156">
        <v>0</v>
      </c>
      <c r="AW1156">
        <v>2</v>
      </c>
      <c r="AX1156">
        <v>60527759</v>
      </c>
      <c r="AY1156">
        <v>1</v>
      </c>
      <c r="AZ1156">
        <v>0</v>
      </c>
      <c r="BA1156">
        <v>1167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CV1156">
        <v>0</v>
      </c>
      <c r="CW1156">
        <v>0</v>
      </c>
      <c r="CX1156">
        <f>ROUND(Y1156*Source!I519,9)</f>
        <v>0.4</v>
      </c>
      <c r="CY1156">
        <f>AA1156</f>
        <v>23.97</v>
      </c>
      <c r="CZ1156">
        <f>AE1156</f>
        <v>1.61</v>
      </c>
      <c r="DA1156">
        <f>AI1156</f>
        <v>14.89</v>
      </c>
      <c r="DB1156">
        <f>ROUND(ROUND(AT1156*CZ1156,2),6)</f>
        <v>0.81</v>
      </c>
      <c r="DC1156">
        <f>ROUND(ROUND(AT1156*AG1156,2),6)</f>
        <v>0</v>
      </c>
      <c r="DD1156" t="s">
        <v>3</v>
      </c>
      <c r="DE1156" t="s">
        <v>3</v>
      </c>
      <c r="DF1156">
        <f>ROUND(ROUND(AE1156*AI1156,2)*CX1156,2)</f>
        <v>9.59</v>
      </c>
      <c r="DG1156">
        <f t="shared" ref="DG1156:DG1171" si="554">ROUND(ROUND(AF1156,2)*CX1156,2)</f>
        <v>0</v>
      </c>
      <c r="DH1156">
        <f t="shared" ref="DH1156:DH1171" si="555">ROUND(ROUND(AG1156,2)*CX1156,2)</f>
        <v>0</v>
      </c>
      <c r="DI1156">
        <f t="shared" si="553"/>
        <v>0</v>
      </c>
      <c r="DJ1156">
        <f>DF1156</f>
        <v>9.59</v>
      </c>
      <c r="DK1156">
        <v>0</v>
      </c>
      <c r="DL1156" t="s">
        <v>3</v>
      </c>
      <c r="DM1156">
        <v>0</v>
      </c>
      <c r="DN1156" t="s">
        <v>3</v>
      </c>
      <c r="DO1156">
        <v>0</v>
      </c>
    </row>
    <row r="1157" spans="1:119" x14ac:dyDescent="0.2">
      <c r="A1157">
        <f>ROW(Source!A519)</f>
        <v>519</v>
      </c>
      <c r="B1157">
        <v>59204059</v>
      </c>
      <c r="C1157">
        <v>60527743</v>
      </c>
      <c r="D1157">
        <v>58308843</v>
      </c>
      <c r="E1157">
        <v>1</v>
      </c>
      <c r="F1157">
        <v>1</v>
      </c>
      <c r="G1157">
        <v>1080</v>
      </c>
      <c r="H1157">
        <v>3</v>
      </c>
      <c r="I1157" t="s">
        <v>881</v>
      </c>
      <c r="J1157" t="s">
        <v>882</v>
      </c>
      <c r="K1157" t="s">
        <v>883</v>
      </c>
      <c r="L1157">
        <v>1346</v>
      </c>
      <c r="N1157">
        <v>1009</v>
      </c>
      <c r="O1157" t="s">
        <v>880</v>
      </c>
      <c r="P1157" t="s">
        <v>880</v>
      </c>
      <c r="Q1157">
        <v>1</v>
      </c>
      <c r="W1157">
        <v>0</v>
      </c>
      <c r="X1157">
        <v>-872094078</v>
      </c>
      <c r="Y1157">
        <f>AT1157</f>
        <v>0.104</v>
      </c>
      <c r="AA1157">
        <v>198.61</v>
      </c>
      <c r="AB1157">
        <v>0</v>
      </c>
      <c r="AC1157">
        <v>0</v>
      </c>
      <c r="AD1157">
        <v>0</v>
      </c>
      <c r="AE1157">
        <v>36.78</v>
      </c>
      <c r="AF1157">
        <v>0</v>
      </c>
      <c r="AG1157">
        <v>0</v>
      </c>
      <c r="AH1157">
        <v>0</v>
      </c>
      <c r="AI1157">
        <v>5.4</v>
      </c>
      <c r="AJ1157">
        <v>1</v>
      </c>
      <c r="AK1157">
        <v>1</v>
      </c>
      <c r="AL1157">
        <v>1</v>
      </c>
      <c r="AM1157">
        <v>2</v>
      </c>
      <c r="AN1157">
        <v>0</v>
      </c>
      <c r="AO1157">
        <v>1</v>
      </c>
      <c r="AP1157">
        <v>1</v>
      </c>
      <c r="AQ1157">
        <v>0</v>
      </c>
      <c r="AR1157">
        <v>0</v>
      </c>
      <c r="AS1157" t="s">
        <v>3</v>
      </c>
      <c r="AT1157">
        <v>0.104</v>
      </c>
      <c r="AU1157" t="s">
        <v>3</v>
      </c>
      <c r="AV1157">
        <v>0</v>
      </c>
      <c r="AW1157">
        <v>2</v>
      </c>
      <c r="AX1157">
        <v>60527760</v>
      </c>
      <c r="AY1157">
        <v>1</v>
      </c>
      <c r="AZ1157">
        <v>0</v>
      </c>
      <c r="BA1157">
        <v>1168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CV1157">
        <v>0</v>
      </c>
      <c r="CW1157">
        <v>0</v>
      </c>
      <c r="CX1157">
        <f>ROUND(Y1157*Source!I519,9)</f>
        <v>8.3199999999999996E-2</v>
      </c>
      <c r="CY1157">
        <f>AA1157</f>
        <v>198.61</v>
      </c>
      <c r="CZ1157">
        <f>AE1157</f>
        <v>36.78</v>
      </c>
      <c r="DA1157">
        <f>AI1157</f>
        <v>5.4</v>
      </c>
      <c r="DB1157">
        <f>ROUND(ROUND(AT1157*CZ1157,2),6)</f>
        <v>3.83</v>
      </c>
      <c r="DC1157">
        <f>ROUND(ROUND(AT1157*AG1157,2),6)</f>
        <v>0</v>
      </c>
      <c r="DD1157" t="s">
        <v>3</v>
      </c>
      <c r="DE1157" t="s">
        <v>3</v>
      </c>
      <c r="DF1157">
        <f>ROUND(ROUND(AE1157*AI1157,2)*CX1157,2)</f>
        <v>16.52</v>
      </c>
      <c r="DG1157">
        <f t="shared" si="554"/>
        <v>0</v>
      </c>
      <c r="DH1157">
        <f t="shared" si="555"/>
        <v>0</v>
      </c>
      <c r="DI1157">
        <f t="shared" si="553"/>
        <v>0</v>
      </c>
      <c r="DJ1157">
        <f>DF1157</f>
        <v>16.52</v>
      </c>
      <c r="DK1157">
        <v>0</v>
      </c>
      <c r="DL1157" t="s">
        <v>3</v>
      </c>
      <c r="DM1157">
        <v>0</v>
      </c>
      <c r="DN1157" t="s">
        <v>3</v>
      </c>
      <c r="DO1157">
        <v>0</v>
      </c>
    </row>
    <row r="1158" spans="1:119" x14ac:dyDescent="0.2">
      <c r="A1158">
        <f>ROW(Source!A519)</f>
        <v>519</v>
      </c>
      <c r="B1158">
        <v>59204059</v>
      </c>
      <c r="C1158">
        <v>60527743</v>
      </c>
      <c r="D1158">
        <v>58308917</v>
      </c>
      <c r="E1158">
        <v>1</v>
      </c>
      <c r="F1158">
        <v>1</v>
      </c>
      <c r="G1158">
        <v>1080</v>
      </c>
      <c r="H1158">
        <v>3</v>
      </c>
      <c r="I1158" t="s">
        <v>884</v>
      </c>
      <c r="J1158" t="s">
        <v>885</v>
      </c>
      <c r="K1158" t="s">
        <v>886</v>
      </c>
      <c r="L1158">
        <v>1354</v>
      </c>
      <c r="N1158">
        <v>1010</v>
      </c>
      <c r="O1158" t="s">
        <v>39</v>
      </c>
      <c r="P1158" t="s">
        <v>39</v>
      </c>
      <c r="Q1158">
        <v>1</v>
      </c>
      <c r="W1158">
        <v>0</v>
      </c>
      <c r="X1158">
        <v>-40224714</v>
      </c>
      <c r="Y1158">
        <f>AT1158</f>
        <v>25</v>
      </c>
      <c r="AA1158">
        <v>0.8</v>
      </c>
      <c r="AB1158">
        <v>0</v>
      </c>
      <c r="AC1158">
        <v>0</v>
      </c>
      <c r="AD1158">
        <v>0</v>
      </c>
      <c r="AE1158">
        <v>0.89</v>
      </c>
      <c r="AF1158">
        <v>0</v>
      </c>
      <c r="AG1158">
        <v>0</v>
      </c>
      <c r="AH1158">
        <v>0</v>
      </c>
      <c r="AI1158">
        <v>0.9</v>
      </c>
      <c r="AJ1158">
        <v>1</v>
      </c>
      <c r="AK1158">
        <v>1</v>
      </c>
      <c r="AL1158">
        <v>1</v>
      </c>
      <c r="AM1158">
        <v>2</v>
      </c>
      <c r="AN1158">
        <v>0</v>
      </c>
      <c r="AO1158">
        <v>1</v>
      </c>
      <c r="AP1158">
        <v>1</v>
      </c>
      <c r="AQ1158">
        <v>0</v>
      </c>
      <c r="AR1158">
        <v>0</v>
      </c>
      <c r="AS1158" t="s">
        <v>3</v>
      </c>
      <c r="AT1158">
        <v>25</v>
      </c>
      <c r="AU1158" t="s">
        <v>3</v>
      </c>
      <c r="AV1158">
        <v>0</v>
      </c>
      <c r="AW1158">
        <v>2</v>
      </c>
      <c r="AX1158">
        <v>60527761</v>
      </c>
      <c r="AY1158">
        <v>1</v>
      </c>
      <c r="AZ1158">
        <v>0</v>
      </c>
      <c r="BA1158">
        <v>1169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CV1158">
        <v>0</v>
      </c>
      <c r="CW1158">
        <v>0</v>
      </c>
      <c r="CX1158">
        <f>ROUND(Y1158*Source!I519,9)</f>
        <v>20</v>
      </c>
      <c r="CY1158">
        <f>AA1158</f>
        <v>0.8</v>
      </c>
      <c r="CZ1158">
        <f>AE1158</f>
        <v>0.89</v>
      </c>
      <c r="DA1158">
        <f>AI1158</f>
        <v>0.9</v>
      </c>
      <c r="DB1158">
        <f>ROUND(ROUND(AT1158*CZ1158,2),6)</f>
        <v>22.25</v>
      </c>
      <c r="DC1158">
        <f>ROUND(ROUND(AT1158*AG1158,2),6)</f>
        <v>0</v>
      </c>
      <c r="DD1158" t="s">
        <v>3</v>
      </c>
      <c r="DE1158" t="s">
        <v>3</v>
      </c>
      <c r="DF1158">
        <f>ROUND(ROUND(AE1158*AI1158,2)*CX1158,2)</f>
        <v>16</v>
      </c>
      <c r="DG1158">
        <f t="shared" si="554"/>
        <v>0</v>
      </c>
      <c r="DH1158">
        <f t="shared" si="555"/>
        <v>0</v>
      </c>
      <c r="DI1158">
        <f t="shared" si="553"/>
        <v>0</v>
      </c>
      <c r="DJ1158">
        <f>DF1158</f>
        <v>16</v>
      </c>
      <c r="DK1158">
        <v>0</v>
      </c>
      <c r="DL1158" t="s">
        <v>3</v>
      </c>
      <c r="DM1158">
        <v>0</v>
      </c>
      <c r="DN1158" t="s">
        <v>3</v>
      </c>
      <c r="DO1158">
        <v>0</v>
      </c>
    </row>
    <row r="1159" spans="1:119" x14ac:dyDescent="0.2">
      <c r="A1159">
        <f>ROW(Source!A519)</f>
        <v>519</v>
      </c>
      <c r="B1159">
        <v>59204059</v>
      </c>
      <c r="C1159">
        <v>60527743</v>
      </c>
      <c r="D1159">
        <v>58326216</v>
      </c>
      <c r="E1159">
        <v>1</v>
      </c>
      <c r="F1159">
        <v>1</v>
      </c>
      <c r="G1159">
        <v>1080</v>
      </c>
      <c r="H1159">
        <v>3</v>
      </c>
      <c r="I1159" t="s">
        <v>46</v>
      </c>
      <c r="J1159" t="s">
        <v>49</v>
      </c>
      <c r="K1159" t="s">
        <v>47</v>
      </c>
      <c r="L1159">
        <v>1355</v>
      </c>
      <c r="N1159">
        <v>1010</v>
      </c>
      <c r="O1159" t="s">
        <v>48</v>
      </c>
      <c r="P1159" t="s">
        <v>48</v>
      </c>
      <c r="Q1159">
        <v>100</v>
      </c>
      <c r="W1159">
        <v>0</v>
      </c>
      <c r="X1159">
        <v>1873919888</v>
      </c>
      <c r="Y1159">
        <f>AT1159</f>
        <v>0.4</v>
      </c>
      <c r="AA1159">
        <v>1468.15</v>
      </c>
      <c r="AB1159">
        <v>0</v>
      </c>
      <c r="AC1159">
        <v>0</v>
      </c>
      <c r="AD1159">
        <v>0</v>
      </c>
      <c r="AE1159">
        <v>526.22</v>
      </c>
      <c r="AF1159">
        <v>0</v>
      </c>
      <c r="AG1159">
        <v>0</v>
      </c>
      <c r="AH1159">
        <v>0</v>
      </c>
      <c r="AI1159">
        <v>2.79</v>
      </c>
      <c r="AJ1159">
        <v>1</v>
      </c>
      <c r="AK1159">
        <v>1</v>
      </c>
      <c r="AL1159">
        <v>1</v>
      </c>
      <c r="AM1159">
        <v>0</v>
      </c>
      <c r="AN1159">
        <v>0</v>
      </c>
      <c r="AO1159">
        <v>0</v>
      </c>
      <c r="AP1159">
        <v>1</v>
      </c>
      <c r="AQ1159">
        <v>0</v>
      </c>
      <c r="AR1159">
        <v>0</v>
      </c>
      <c r="AS1159" t="s">
        <v>3</v>
      </c>
      <c r="AT1159">
        <v>0.4</v>
      </c>
      <c r="AU1159" t="s">
        <v>3</v>
      </c>
      <c r="AV1159">
        <v>0</v>
      </c>
      <c r="AW1159">
        <v>1</v>
      </c>
      <c r="AX1159">
        <v>-1</v>
      </c>
      <c r="AY1159">
        <v>0</v>
      </c>
      <c r="AZ1159">
        <v>0</v>
      </c>
      <c r="BA1159" t="s">
        <v>3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CV1159">
        <v>0</v>
      </c>
      <c r="CW1159">
        <v>0</v>
      </c>
      <c r="CX1159">
        <f>ROUND(Y1159*Source!I519,9)</f>
        <v>0.32</v>
      </c>
      <c r="CY1159">
        <f>AA1159</f>
        <v>1468.15</v>
      </c>
      <c r="CZ1159">
        <f>AE1159</f>
        <v>526.22</v>
      </c>
      <c r="DA1159">
        <f>AI1159</f>
        <v>2.79</v>
      </c>
      <c r="DB1159">
        <f>ROUND(ROUND(AT1159*CZ1159,2),6)</f>
        <v>210.49</v>
      </c>
      <c r="DC1159">
        <f>ROUND(ROUND(AT1159*AG1159,2),6)</f>
        <v>0</v>
      </c>
      <c r="DD1159" t="s">
        <v>3</v>
      </c>
      <c r="DE1159" t="s">
        <v>3</v>
      </c>
      <c r="DF1159">
        <f>ROUND(ROUND(AE1159*AI1159,2)*CX1159,2)</f>
        <v>469.81</v>
      </c>
      <c r="DG1159">
        <f t="shared" si="554"/>
        <v>0</v>
      </c>
      <c r="DH1159">
        <f t="shared" si="555"/>
        <v>0</v>
      </c>
      <c r="DI1159">
        <f t="shared" si="553"/>
        <v>0</v>
      </c>
      <c r="DJ1159">
        <f>DF1159</f>
        <v>469.81</v>
      </c>
      <c r="DK1159">
        <v>0</v>
      </c>
      <c r="DL1159" t="s">
        <v>3</v>
      </c>
      <c r="DM1159">
        <v>0</v>
      </c>
      <c r="DN1159" t="s">
        <v>3</v>
      </c>
      <c r="DO1159">
        <v>0</v>
      </c>
    </row>
    <row r="1160" spans="1:119" x14ac:dyDescent="0.2">
      <c r="A1160">
        <f>ROW(Source!A519)</f>
        <v>519</v>
      </c>
      <c r="B1160">
        <v>59204059</v>
      </c>
      <c r="C1160">
        <v>60527743</v>
      </c>
      <c r="D1160">
        <v>58321780</v>
      </c>
      <c r="E1160">
        <v>1</v>
      </c>
      <c r="F1160">
        <v>1</v>
      </c>
      <c r="G1160">
        <v>1080</v>
      </c>
      <c r="H1160">
        <v>3</v>
      </c>
      <c r="I1160" t="s">
        <v>95</v>
      </c>
      <c r="J1160" t="s">
        <v>97</v>
      </c>
      <c r="K1160" t="s">
        <v>96</v>
      </c>
      <c r="L1160">
        <v>1301</v>
      </c>
      <c r="N1160">
        <v>1003</v>
      </c>
      <c r="O1160" t="s">
        <v>34</v>
      </c>
      <c r="P1160" t="s">
        <v>34</v>
      </c>
      <c r="Q1160">
        <v>1</v>
      </c>
      <c r="W1160">
        <v>0</v>
      </c>
      <c r="X1160">
        <v>-92831099</v>
      </c>
      <c r="Y1160">
        <f>AT1160</f>
        <v>100</v>
      </c>
      <c r="AA1160">
        <v>1062.01</v>
      </c>
      <c r="AB1160">
        <v>0</v>
      </c>
      <c r="AC1160">
        <v>0</v>
      </c>
      <c r="AD1160">
        <v>0</v>
      </c>
      <c r="AE1160">
        <v>51.28</v>
      </c>
      <c r="AF1160">
        <v>0</v>
      </c>
      <c r="AG1160">
        <v>0</v>
      </c>
      <c r="AH1160">
        <v>0</v>
      </c>
      <c r="AI1160">
        <v>20.71</v>
      </c>
      <c r="AJ1160">
        <v>1</v>
      </c>
      <c r="AK1160">
        <v>1</v>
      </c>
      <c r="AL1160">
        <v>1</v>
      </c>
      <c r="AM1160">
        <v>0</v>
      </c>
      <c r="AN1160">
        <v>0</v>
      </c>
      <c r="AO1160">
        <v>0</v>
      </c>
      <c r="AP1160">
        <v>1</v>
      </c>
      <c r="AQ1160">
        <v>0</v>
      </c>
      <c r="AR1160">
        <v>0</v>
      </c>
      <c r="AS1160" t="s">
        <v>3</v>
      </c>
      <c r="AT1160">
        <v>100</v>
      </c>
      <c r="AU1160" t="s">
        <v>3</v>
      </c>
      <c r="AV1160">
        <v>0</v>
      </c>
      <c r="AW1160">
        <v>1</v>
      </c>
      <c r="AX1160">
        <v>-1</v>
      </c>
      <c r="AY1160">
        <v>0</v>
      </c>
      <c r="AZ1160">
        <v>0</v>
      </c>
      <c r="BA1160" t="s">
        <v>3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CV1160">
        <v>0</v>
      </c>
      <c r="CW1160">
        <v>0</v>
      </c>
      <c r="CX1160">
        <f>ROUND(Y1160*Source!I519,9)</f>
        <v>80</v>
      </c>
      <c r="CY1160">
        <f>AA1160</f>
        <v>1062.01</v>
      </c>
      <c r="CZ1160">
        <f>AE1160</f>
        <v>51.28</v>
      </c>
      <c r="DA1160">
        <f>AI1160</f>
        <v>20.71</v>
      </c>
      <c r="DB1160">
        <f>ROUND(ROUND(AT1160*CZ1160,2),6)</f>
        <v>5128</v>
      </c>
      <c r="DC1160">
        <f>ROUND(ROUND(AT1160*AG1160,2),6)</f>
        <v>0</v>
      </c>
      <c r="DD1160" t="s">
        <v>3</v>
      </c>
      <c r="DE1160" t="s">
        <v>3</v>
      </c>
      <c r="DF1160">
        <f>ROUND(ROUND(AE1160*AI1160,2)*CX1160,2)</f>
        <v>84960.8</v>
      </c>
      <c r="DG1160">
        <f t="shared" si="554"/>
        <v>0</v>
      </c>
      <c r="DH1160">
        <f t="shared" si="555"/>
        <v>0</v>
      </c>
      <c r="DI1160">
        <f t="shared" si="553"/>
        <v>0</v>
      </c>
      <c r="DJ1160">
        <f>DF1160</f>
        <v>84960.8</v>
      </c>
      <c r="DK1160">
        <v>0</v>
      </c>
      <c r="DL1160" t="s">
        <v>3</v>
      </c>
      <c r="DM1160">
        <v>0</v>
      </c>
      <c r="DN1160" t="s">
        <v>3</v>
      </c>
      <c r="DO1160">
        <v>0</v>
      </c>
    </row>
    <row r="1161" spans="1:119" x14ac:dyDescent="0.2">
      <c r="A1161">
        <f>ROW(Source!A524)</f>
        <v>524</v>
      </c>
      <c r="B1161">
        <v>59204062</v>
      </c>
      <c r="C1161">
        <v>60527767</v>
      </c>
      <c r="D1161">
        <v>58266404</v>
      </c>
      <c r="E1161">
        <v>1080</v>
      </c>
      <c r="F1161">
        <v>1</v>
      </c>
      <c r="G1161">
        <v>1080</v>
      </c>
      <c r="H1161">
        <v>1</v>
      </c>
      <c r="I1161" t="s">
        <v>859</v>
      </c>
      <c r="J1161" t="s">
        <v>3</v>
      </c>
      <c r="K1161" t="s">
        <v>860</v>
      </c>
      <c r="L1161">
        <v>1191</v>
      </c>
      <c r="N1161">
        <v>1013</v>
      </c>
      <c r="O1161" t="s">
        <v>861</v>
      </c>
      <c r="P1161" t="s">
        <v>861</v>
      </c>
      <c r="Q1161">
        <v>1</v>
      </c>
      <c r="W1161">
        <v>0</v>
      </c>
      <c r="X1161">
        <v>476480486</v>
      </c>
      <c r="Y1161">
        <f>((AT1161*1.15)*1.1)</f>
        <v>26.527049999999999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1</v>
      </c>
      <c r="AJ1161">
        <v>1</v>
      </c>
      <c r="AK1161">
        <v>1</v>
      </c>
      <c r="AL1161">
        <v>1</v>
      </c>
      <c r="AM1161">
        <v>-2</v>
      </c>
      <c r="AN1161">
        <v>0</v>
      </c>
      <c r="AO1161">
        <v>1</v>
      </c>
      <c r="AP1161">
        <v>1</v>
      </c>
      <c r="AQ1161">
        <v>0</v>
      </c>
      <c r="AR1161">
        <v>0</v>
      </c>
      <c r="AS1161" t="s">
        <v>3</v>
      </c>
      <c r="AT1161">
        <v>20.97</v>
      </c>
      <c r="AU1161" t="s">
        <v>26</v>
      </c>
      <c r="AV1161">
        <v>1</v>
      </c>
      <c r="AW1161">
        <v>2</v>
      </c>
      <c r="AX1161">
        <v>60527778</v>
      </c>
      <c r="AY1161">
        <v>1</v>
      </c>
      <c r="AZ1161">
        <v>0</v>
      </c>
      <c r="BA1161">
        <v>1173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CU1161">
        <f>ROUND(AT1161*Source!I524*AH1161*AL1161,2)</f>
        <v>0</v>
      </c>
      <c r="CV1161">
        <f>ROUND(Y1161*Source!I524,9)</f>
        <v>27.853402500000001</v>
      </c>
      <c r="CW1161">
        <v>0</v>
      </c>
      <c r="CX1161">
        <f>ROUND(Y1161*Source!I524,9)</f>
        <v>27.853402500000001</v>
      </c>
      <c r="CY1161">
        <f>AD1161</f>
        <v>0</v>
      </c>
      <c r="CZ1161">
        <f>AH1161</f>
        <v>0</v>
      </c>
      <c r="DA1161">
        <f>AL1161</f>
        <v>1</v>
      </c>
      <c r="DB1161">
        <f>ROUND(((ROUND(AT1161*CZ1161,2)*1.15)*1.1),6)</f>
        <v>0</v>
      </c>
      <c r="DC1161">
        <f>ROUND(((ROUND(AT1161*AG1161,2)*1.15)*1.1),6)</f>
        <v>0</v>
      </c>
      <c r="DD1161" t="s">
        <v>3</v>
      </c>
      <c r="DE1161" t="s">
        <v>3</v>
      </c>
      <c r="DF1161">
        <f t="shared" ref="DF1161:DF1175" si="556">ROUND(ROUND(AE1161,2)*CX1161,2)</f>
        <v>0</v>
      </c>
      <c r="DG1161">
        <f t="shared" si="554"/>
        <v>0</v>
      </c>
      <c r="DH1161">
        <f t="shared" si="555"/>
        <v>0</v>
      </c>
      <c r="DI1161">
        <f t="shared" si="553"/>
        <v>0</v>
      </c>
      <c r="DJ1161">
        <f>DI1161</f>
        <v>0</v>
      </c>
      <c r="DK1161">
        <v>0</v>
      </c>
      <c r="DL1161" t="s">
        <v>3</v>
      </c>
      <c r="DM1161">
        <v>0</v>
      </c>
      <c r="DN1161" t="s">
        <v>3</v>
      </c>
      <c r="DO1161">
        <v>0</v>
      </c>
    </row>
    <row r="1162" spans="1:119" x14ac:dyDescent="0.2">
      <c r="A1162">
        <f>ROW(Source!A524)</f>
        <v>524</v>
      </c>
      <c r="B1162">
        <v>59204062</v>
      </c>
      <c r="C1162">
        <v>60527767</v>
      </c>
      <c r="D1162">
        <v>58340578</v>
      </c>
      <c r="E1162">
        <v>1</v>
      </c>
      <c r="F1162">
        <v>1</v>
      </c>
      <c r="G1162">
        <v>1080</v>
      </c>
      <c r="H1162">
        <v>2</v>
      </c>
      <c r="I1162" t="s">
        <v>862</v>
      </c>
      <c r="J1162" t="s">
        <v>863</v>
      </c>
      <c r="K1162" t="s">
        <v>864</v>
      </c>
      <c r="L1162">
        <v>1368</v>
      </c>
      <c r="N1162">
        <v>1011</v>
      </c>
      <c r="O1162" t="s">
        <v>865</v>
      </c>
      <c r="P1162" t="s">
        <v>865</v>
      </c>
      <c r="Q1162">
        <v>1</v>
      </c>
      <c r="W1162">
        <v>0</v>
      </c>
      <c r="X1162">
        <v>-1985943078</v>
      </c>
      <c r="Y1162">
        <f>((AT1162*1.25)*1.1)</f>
        <v>2.7500000000000004E-2</v>
      </c>
      <c r="AA1162">
        <v>0</v>
      </c>
      <c r="AB1162">
        <v>88.67</v>
      </c>
      <c r="AC1162">
        <v>13.47</v>
      </c>
      <c r="AD1162">
        <v>0</v>
      </c>
      <c r="AE1162">
        <v>0</v>
      </c>
      <c r="AF1162">
        <v>83.1</v>
      </c>
      <c r="AG1162">
        <v>12.62</v>
      </c>
      <c r="AH1162">
        <v>0</v>
      </c>
      <c r="AI1162">
        <v>1</v>
      </c>
      <c r="AJ1162">
        <v>1</v>
      </c>
      <c r="AK1162">
        <v>1</v>
      </c>
      <c r="AL1162">
        <v>1</v>
      </c>
      <c r="AM1162">
        <v>-2</v>
      </c>
      <c r="AN1162">
        <v>0</v>
      </c>
      <c r="AO1162">
        <v>1</v>
      </c>
      <c r="AP1162">
        <v>1</v>
      </c>
      <c r="AQ1162">
        <v>0</v>
      </c>
      <c r="AR1162">
        <v>0</v>
      </c>
      <c r="AS1162" t="s">
        <v>3</v>
      </c>
      <c r="AT1162">
        <v>0.02</v>
      </c>
      <c r="AU1162" t="s">
        <v>25</v>
      </c>
      <c r="AV1162">
        <v>0</v>
      </c>
      <c r="AW1162">
        <v>2</v>
      </c>
      <c r="AX1162">
        <v>60527779</v>
      </c>
      <c r="AY1162">
        <v>1</v>
      </c>
      <c r="AZ1162">
        <v>0</v>
      </c>
      <c r="BA1162">
        <v>1174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CV1162">
        <v>0</v>
      </c>
      <c r="CW1162">
        <f>ROUND(Y1162*Source!I524*DO1162,9)</f>
        <v>0.36440250000000002</v>
      </c>
      <c r="CX1162">
        <f>ROUND(Y1162*Source!I524,9)</f>
        <v>2.8875000000000001E-2</v>
      </c>
      <c r="CY1162">
        <f>AB1162</f>
        <v>88.67</v>
      </c>
      <c r="CZ1162">
        <f>AF1162</f>
        <v>83.1</v>
      </c>
      <c r="DA1162">
        <f>AJ1162</f>
        <v>1</v>
      </c>
      <c r="DB1162">
        <f>ROUND(((ROUND(AT1162*CZ1162,2)*1.25)*1.1),6)</f>
        <v>2.2825000000000002</v>
      </c>
      <c r="DC1162">
        <f>ROUND(((ROUND(AT1162*AG1162,2)*1.25)*1.1),6)</f>
        <v>0.34375</v>
      </c>
      <c r="DD1162" t="s">
        <v>3</v>
      </c>
      <c r="DE1162" t="s">
        <v>3</v>
      </c>
      <c r="DF1162">
        <f t="shared" si="556"/>
        <v>0</v>
      </c>
      <c r="DG1162">
        <f t="shared" si="554"/>
        <v>2.4</v>
      </c>
      <c r="DH1162">
        <f t="shared" si="555"/>
        <v>0.36</v>
      </c>
      <c r="DI1162">
        <f t="shared" si="553"/>
        <v>0</v>
      </c>
      <c r="DJ1162">
        <f>DG1162</f>
        <v>2.4</v>
      </c>
      <c r="DK1162">
        <v>0</v>
      </c>
      <c r="DL1162" t="s">
        <v>867</v>
      </c>
      <c r="DM1162">
        <v>0</v>
      </c>
      <c r="DN1162" t="s">
        <v>861</v>
      </c>
      <c r="DO1162">
        <v>12.62</v>
      </c>
    </row>
    <row r="1163" spans="1:119" x14ac:dyDescent="0.2">
      <c r="A1163">
        <f>ROW(Source!A524)</f>
        <v>524</v>
      </c>
      <c r="B1163">
        <v>59204062</v>
      </c>
      <c r="C1163">
        <v>60527767</v>
      </c>
      <c r="D1163">
        <v>58340697</v>
      </c>
      <c r="E1163">
        <v>1</v>
      </c>
      <c r="F1163">
        <v>1</v>
      </c>
      <c r="G1163">
        <v>1080</v>
      </c>
      <c r="H1163">
        <v>2</v>
      </c>
      <c r="I1163" t="s">
        <v>868</v>
      </c>
      <c r="J1163" t="s">
        <v>869</v>
      </c>
      <c r="K1163" t="s">
        <v>870</v>
      </c>
      <c r="L1163">
        <v>1368</v>
      </c>
      <c r="N1163">
        <v>1011</v>
      </c>
      <c r="O1163" t="s">
        <v>865</v>
      </c>
      <c r="P1163" t="s">
        <v>865</v>
      </c>
      <c r="Q1163">
        <v>1</v>
      </c>
      <c r="W1163">
        <v>0</v>
      </c>
      <c r="X1163">
        <v>2147454900</v>
      </c>
      <c r="Y1163">
        <f>((AT1163*1.25)*1.1)</f>
        <v>1.3062500000000001</v>
      </c>
      <c r="AA1163">
        <v>0</v>
      </c>
      <c r="AB1163">
        <v>0.85</v>
      </c>
      <c r="AC1163">
        <v>0</v>
      </c>
      <c r="AD1163">
        <v>0</v>
      </c>
      <c r="AE1163">
        <v>0</v>
      </c>
      <c r="AF1163">
        <v>0.8</v>
      </c>
      <c r="AG1163">
        <v>0</v>
      </c>
      <c r="AH1163">
        <v>0</v>
      </c>
      <c r="AI1163">
        <v>1</v>
      </c>
      <c r="AJ1163">
        <v>1</v>
      </c>
      <c r="AK1163">
        <v>1</v>
      </c>
      <c r="AL1163">
        <v>1</v>
      </c>
      <c r="AM1163">
        <v>-2</v>
      </c>
      <c r="AN1163">
        <v>0</v>
      </c>
      <c r="AO1163">
        <v>1</v>
      </c>
      <c r="AP1163">
        <v>1</v>
      </c>
      <c r="AQ1163">
        <v>0</v>
      </c>
      <c r="AR1163">
        <v>0</v>
      </c>
      <c r="AS1163" t="s">
        <v>3</v>
      </c>
      <c r="AT1163">
        <v>0.95</v>
      </c>
      <c r="AU1163" t="s">
        <v>25</v>
      </c>
      <c r="AV1163">
        <v>0</v>
      </c>
      <c r="AW1163">
        <v>2</v>
      </c>
      <c r="AX1163">
        <v>60527781</v>
      </c>
      <c r="AY1163">
        <v>1</v>
      </c>
      <c r="AZ1163">
        <v>0</v>
      </c>
      <c r="BA1163">
        <v>1175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CV1163">
        <v>0</v>
      </c>
      <c r="CW1163">
        <f>ROUND(Y1163*Source!I524*DO1163,9)</f>
        <v>0</v>
      </c>
      <c r="CX1163">
        <f>ROUND(Y1163*Source!I524,9)</f>
        <v>1.3715625</v>
      </c>
      <c r="CY1163">
        <f>AB1163</f>
        <v>0.85</v>
      </c>
      <c r="CZ1163">
        <f>AF1163</f>
        <v>0.8</v>
      </c>
      <c r="DA1163">
        <f>AJ1163</f>
        <v>1</v>
      </c>
      <c r="DB1163">
        <f>ROUND(((ROUND(AT1163*CZ1163,2)*1.25)*1.1),6)</f>
        <v>1.0449999999999999</v>
      </c>
      <c r="DC1163">
        <f>ROUND(((ROUND(AT1163*AG1163,2)*1.25)*1.1),6)</f>
        <v>0</v>
      </c>
      <c r="DD1163" t="s">
        <v>3</v>
      </c>
      <c r="DE1163" t="s">
        <v>3</v>
      </c>
      <c r="DF1163">
        <f t="shared" si="556"/>
        <v>0</v>
      </c>
      <c r="DG1163">
        <f t="shared" si="554"/>
        <v>1.1000000000000001</v>
      </c>
      <c r="DH1163">
        <f t="shared" si="555"/>
        <v>0</v>
      </c>
      <c r="DI1163">
        <f t="shared" si="553"/>
        <v>0</v>
      </c>
      <c r="DJ1163">
        <f>DG1163</f>
        <v>1.1000000000000001</v>
      </c>
      <c r="DK1163">
        <v>0</v>
      </c>
      <c r="DL1163" t="s">
        <v>3</v>
      </c>
      <c r="DM1163">
        <v>0</v>
      </c>
      <c r="DN1163" t="s">
        <v>3</v>
      </c>
      <c r="DO1163">
        <v>0</v>
      </c>
    </row>
    <row r="1164" spans="1:119" x14ac:dyDescent="0.2">
      <c r="A1164">
        <f>ROW(Source!A524)</f>
        <v>524</v>
      </c>
      <c r="B1164">
        <v>59204062</v>
      </c>
      <c r="C1164">
        <v>60527767</v>
      </c>
      <c r="D1164">
        <v>58340699</v>
      </c>
      <c r="E1164">
        <v>1</v>
      </c>
      <c r="F1164">
        <v>1</v>
      </c>
      <c r="G1164">
        <v>1080</v>
      </c>
      <c r="H1164">
        <v>2</v>
      </c>
      <c r="I1164" t="s">
        <v>871</v>
      </c>
      <c r="J1164" t="s">
        <v>872</v>
      </c>
      <c r="K1164" t="s">
        <v>873</v>
      </c>
      <c r="L1164">
        <v>1368</v>
      </c>
      <c r="N1164">
        <v>1011</v>
      </c>
      <c r="O1164" t="s">
        <v>865</v>
      </c>
      <c r="P1164" t="s">
        <v>865</v>
      </c>
      <c r="Q1164">
        <v>1</v>
      </c>
      <c r="W1164">
        <v>0</v>
      </c>
      <c r="X1164">
        <v>539707801</v>
      </c>
      <c r="Y1164">
        <f>((AT1164*1.25)*1.1)</f>
        <v>0.61875000000000002</v>
      </c>
      <c r="AA1164">
        <v>0</v>
      </c>
      <c r="AB1164">
        <v>1.59</v>
      </c>
      <c r="AC1164">
        <v>0</v>
      </c>
      <c r="AD1164">
        <v>0</v>
      </c>
      <c r="AE1164">
        <v>0</v>
      </c>
      <c r="AF1164">
        <v>1.49</v>
      </c>
      <c r="AG1164">
        <v>0</v>
      </c>
      <c r="AH1164">
        <v>0</v>
      </c>
      <c r="AI1164">
        <v>1</v>
      </c>
      <c r="AJ1164">
        <v>1</v>
      </c>
      <c r="AK1164">
        <v>1</v>
      </c>
      <c r="AL1164">
        <v>1</v>
      </c>
      <c r="AM1164">
        <v>-2</v>
      </c>
      <c r="AN1164">
        <v>0</v>
      </c>
      <c r="AO1164">
        <v>1</v>
      </c>
      <c r="AP1164">
        <v>1</v>
      </c>
      <c r="AQ1164">
        <v>0</v>
      </c>
      <c r="AR1164">
        <v>0</v>
      </c>
      <c r="AS1164" t="s">
        <v>3</v>
      </c>
      <c r="AT1164">
        <v>0.45</v>
      </c>
      <c r="AU1164" t="s">
        <v>25</v>
      </c>
      <c r="AV1164">
        <v>0</v>
      </c>
      <c r="AW1164">
        <v>2</v>
      </c>
      <c r="AX1164">
        <v>60527782</v>
      </c>
      <c r="AY1164">
        <v>1</v>
      </c>
      <c r="AZ1164">
        <v>0</v>
      </c>
      <c r="BA1164">
        <v>1176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CV1164">
        <v>0</v>
      </c>
      <c r="CW1164">
        <f>ROUND(Y1164*Source!I524*DO1164,9)</f>
        <v>0</v>
      </c>
      <c r="CX1164">
        <f>ROUND(Y1164*Source!I524,9)</f>
        <v>0.64968749999999997</v>
      </c>
      <c r="CY1164">
        <f>AB1164</f>
        <v>1.59</v>
      </c>
      <c r="CZ1164">
        <f>AF1164</f>
        <v>1.49</v>
      </c>
      <c r="DA1164">
        <f>AJ1164</f>
        <v>1</v>
      </c>
      <c r="DB1164">
        <f>ROUND(((ROUND(AT1164*CZ1164,2)*1.25)*1.1),6)</f>
        <v>0.92125000000000001</v>
      </c>
      <c r="DC1164">
        <f>ROUND(((ROUND(AT1164*AG1164,2)*1.25)*1.1),6)</f>
        <v>0</v>
      </c>
      <c r="DD1164" t="s">
        <v>3</v>
      </c>
      <c r="DE1164" t="s">
        <v>3</v>
      </c>
      <c r="DF1164">
        <f t="shared" si="556"/>
        <v>0</v>
      </c>
      <c r="DG1164">
        <f t="shared" si="554"/>
        <v>0.97</v>
      </c>
      <c r="DH1164">
        <f t="shared" si="555"/>
        <v>0</v>
      </c>
      <c r="DI1164">
        <f t="shared" si="553"/>
        <v>0</v>
      </c>
      <c r="DJ1164">
        <f>DG1164</f>
        <v>0.97</v>
      </c>
      <c r="DK1164">
        <v>0</v>
      </c>
      <c r="DL1164" t="s">
        <v>3</v>
      </c>
      <c r="DM1164">
        <v>0</v>
      </c>
      <c r="DN1164" t="s">
        <v>3</v>
      </c>
      <c r="DO1164">
        <v>0</v>
      </c>
    </row>
    <row r="1165" spans="1:119" x14ac:dyDescent="0.2">
      <c r="A1165">
        <f>ROW(Source!A524)</f>
        <v>524</v>
      </c>
      <c r="B1165">
        <v>59204062</v>
      </c>
      <c r="C1165">
        <v>60527767</v>
      </c>
      <c r="D1165">
        <v>58339814</v>
      </c>
      <c r="E1165">
        <v>1</v>
      </c>
      <c r="F1165">
        <v>1</v>
      </c>
      <c r="G1165">
        <v>1080</v>
      </c>
      <c r="H1165">
        <v>2</v>
      </c>
      <c r="I1165" t="s">
        <v>874</v>
      </c>
      <c r="J1165" t="s">
        <v>875</v>
      </c>
      <c r="K1165" t="s">
        <v>876</v>
      </c>
      <c r="L1165">
        <v>1368</v>
      </c>
      <c r="N1165">
        <v>1011</v>
      </c>
      <c r="O1165" t="s">
        <v>865</v>
      </c>
      <c r="P1165" t="s">
        <v>865</v>
      </c>
      <c r="Q1165">
        <v>1</v>
      </c>
      <c r="W1165">
        <v>0</v>
      </c>
      <c r="X1165">
        <v>1087580389</v>
      </c>
      <c r="Y1165">
        <f>((AT1165*1.25)*1.1)</f>
        <v>2.7500000000000004E-2</v>
      </c>
      <c r="AA1165">
        <v>0</v>
      </c>
      <c r="AB1165">
        <v>191.17</v>
      </c>
      <c r="AC1165">
        <v>18.059999999999999</v>
      </c>
      <c r="AD1165">
        <v>0</v>
      </c>
      <c r="AE1165">
        <v>0</v>
      </c>
      <c r="AF1165">
        <v>179.17</v>
      </c>
      <c r="AG1165">
        <v>16.93</v>
      </c>
      <c r="AH1165">
        <v>0</v>
      </c>
      <c r="AI1165">
        <v>1</v>
      </c>
      <c r="AJ1165">
        <v>1</v>
      </c>
      <c r="AK1165">
        <v>1</v>
      </c>
      <c r="AL1165">
        <v>1</v>
      </c>
      <c r="AM1165">
        <v>-2</v>
      </c>
      <c r="AN1165">
        <v>0</v>
      </c>
      <c r="AO1165">
        <v>1</v>
      </c>
      <c r="AP1165">
        <v>1</v>
      </c>
      <c r="AQ1165">
        <v>0</v>
      </c>
      <c r="AR1165">
        <v>0</v>
      </c>
      <c r="AS1165" t="s">
        <v>3</v>
      </c>
      <c r="AT1165">
        <v>0.02</v>
      </c>
      <c r="AU1165" t="s">
        <v>25</v>
      </c>
      <c r="AV1165">
        <v>0</v>
      </c>
      <c r="AW1165">
        <v>2</v>
      </c>
      <c r="AX1165">
        <v>60527780</v>
      </c>
      <c r="AY1165">
        <v>1</v>
      </c>
      <c r="AZ1165">
        <v>0</v>
      </c>
      <c r="BA1165">
        <v>1177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CV1165">
        <v>0</v>
      </c>
      <c r="CW1165">
        <f>ROUND(Y1165*Source!I524*DO1165,9)</f>
        <v>0.48885374999999998</v>
      </c>
      <c r="CX1165">
        <f>ROUND(Y1165*Source!I524,9)</f>
        <v>2.8875000000000001E-2</v>
      </c>
      <c r="CY1165">
        <f>AB1165</f>
        <v>191.17</v>
      </c>
      <c r="CZ1165">
        <f>AF1165</f>
        <v>179.17</v>
      </c>
      <c r="DA1165">
        <f>AJ1165</f>
        <v>1</v>
      </c>
      <c r="DB1165">
        <f>ROUND(((ROUND(AT1165*CZ1165,2)*1.25)*1.1),6)</f>
        <v>4.9225000000000003</v>
      </c>
      <c r="DC1165">
        <f>ROUND(((ROUND(AT1165*AG1165,2)*1.25)*1.1),6)</f>
        <v>0.46750000000000003</v>
      </c>
      <c r="DD1165" t="s">
        <v>3</v>
      </c>
      <c r="DE1165" t="s">
        <v>3</v>
      </c>
      <c r="DF1165">
        <f t="shared" si="556"/>
        <v>0</v>
      </c>
      <c r="DG1165">
        <f t="shared" si="554"/>
        <v>5.17</v>
      </c>
      <c r="DH1165">
        <f t="shared" si="555"/>
        <v>0.49</v>
      </c>
      <c r="DI1165">
        <f t="shared" si="553"/>
        <v>0</v>
      </c>
      <c r="DJ1165">
        <f>DG1165</f>
        <v>5.17</v>
      </c>
      <c r="DK1165">
        <v>0</v>
      </c>
      <c r="DL1165" t="s">
        <v>867</v>
      </c>
      <c r="DM1165">
        <v>0</v>
      </c>
      <c r="DN1165" t="s">
        <v>861</v>
      </c>
      <c r="DO1165">
        <v>16.93</v>
      </c>
    </row>
    <row r="1166" spans="1:119" x14ac:dyDescent="0.2">
      <c r="A1166">
        <f>ROW(Source!A524)</f>
        <v>524</v>
      </c>
      <c r="B1166">
        <v>59204062</v>
      </c>
      <c r="C1166">
        <v>60527767</v>
      </c>
      <c r="D1166">
        <v>58308811</v>
      </c>
      <c r="E1166">
        <v>1</v>
      </c>
      <c r="F1166">
        <v>1</v>
      </c>
      <c r="G1166">
        <v>1080</v>
      </c>
      <c r="H1166">
        <v>3</v>
      </c>
      <c r="I1166" t="s">
        <v>877</v>
      </c>
      <c r="J1166" t="s">
        <v>878</v>
      </c>
      <c r="K1166" t="s">
        <v>879</v>
      </c>
      <c r="L1166">
        <v>1346</v>
      </c>
      <c r="N1166">
        <v>1009</v>
      </c>
      <c r="O1166" t="s">
        <v>880</v>
      </c>
      <c r="P1166" t="s">
        <v>880</v>
      </c>
      <c r="Q1166">
        <v>1</v>
      </c>
      <c r="W1166">
        <v>0</v>
      </c>
      <c r="X1166">
        <v>-709773495</v>
      </c>
      <c r="Y1166">
        <f>AT1166</f>
        <v>0.5</v>
      </c>
      <c r="AA1166">
        <v>1.61</v>
      </c>
      <c r="AB1166">
        <v>0</v>
      </c>
      <c r="AC1166">
        <v>0</v>
      </c>
      <c r="AD1166">
        <v>0</v>
      </c>
      <c r="AE1166">
        <v>1.61</v>
      </c>
      <c r="AF1166">
        <v>0</v>
      </c>
      <c r="AG1166">
        <v>0</v>
      </c>
      <c r="AH1166">
        <v>0</v>
      </c>
      <c r="AI1166">
        <v>1</v>
      </c>
      <c r="AJ1166">
        <v>1</v>
      </c>
      <c r="AK1166">
        <v>1</v>
      </c>
      <c r="AL1166">
        <v>1</v>
      </c>
      <c r="AM1166">
        <v>-2</v>
      </c>
      <c r="AN1166">
        <v>0</v>
      </c>
      <c r="AO1166">
        <v>1</v>
      </c>
      <c r="AP1166">
        <v>1</v>
      </c>
      <c r="AQ1166">
        <v>0</v>
      </c>
      <c r="AR1166">
        <v>0</v>
      </c>
      <c r="AS1166" t="s">
        <v>3</v>
      </c>
      <c r="AT1166">
        <v>0.5</v>
      </c>
      <c r="AU1166" t="s">
        <v>3</v>
      </c>
      <c r="AV1166">
        <v>0</v>
      </c>
      <c r="AW1166">
        <v>2</v>
      </c>
      <c r="AX1166">
        <v>60527783</v>
      </c>
      <c r="AY1166">
        <v>1</v>
      </c>
      <c r="AZ1166">
        <v>0</v>
      </c>
      <c r="BA1166">
        <v>1178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CV1166">
        <v>0</v>
      </c>
      <c r="CW1166">
        <v>0</v>
      </c>
      <c r="CX1166">
        <f>ROUND(Y1166*Source!I524,9)</f>
        <v>0.52500000000000002</v>
      </c>
      <c r="CY1166">
        <f>AA1166</f>
        <v>1.61</v>
      </c>
      <c r="CZ1166">
        <f>AE1166</f>
        <v>1.61</v>
      </c>
      <c r="DA1166">
        <f>AI1166</f>
        <v>1</v>
      </c>
      <c r="DB1166">
        <f>ROUND(ROUND(AT1166*CZ1166,2),6)</f>
        <v>0.81</v>
      </c>
      <c r="DC1166">
        <f>ROUND(ROUND(AT1166*AG1166,2),6)</f>
        <v>0</v>
      </c>
      <c r="DD1166" t="s">
        <v>3</v>
      </c>
      <c r="DE1166" t="s">
        <v>3</v>
      </c>
      <c r="DF1166">
        <f t="shared" si="556"/>
        <v>0.85</v>
      </c>
      <c r="DG1166">
        <f t="shared" si="554"/>
        <v>0</v>
      </c>
      <c r="DH1166">
        <f t="shared" si="555"/>
        <v>0</v>
      </c>
      <c r="DI1166">
        <f t="shared" si="553"/>
        <v>0</v>
      </c>
      <c r="DJ1166">
        <f>DF1166</f>
        <v>0.85</v>
      </c>
      <c r="DK1166">
        <v>0</v>
      </c>
      <c r="DL1166" t="s">
        <v>3</v>
      </c>
      <c r="DM1166">
        <v>0</v>
      </c>
      <c r="DN1166" t="s">
        <v>3</v>
      </c>
      <c r="DO1166">
        <v>0</v>
      </c>
    </row>
    <row r="1167" spans="1:119" x14ac:dyDescent="0.2">
      <c r="A1167">
        <f>ROW(Source!A524)</f>
        <v>524</v>
      </c>
      <c r="B1167">
        <v>59204062</v>
      </c>
      <c r="C1167">
        <v>60527767</v>
      </c>
      <c r="D1167">
        <v>58308843</v>
      </c>
      <c r="E1167">
        <v>1</v>
      </c>
      <c r="F1167">
        <v>1</v>
      </c>
      <c r="G1167">
        <v>1080</v>
      </c>
      <c r="H1167">
        <v>3</v>
      </c>
      <c r="I1167" t="s">
        <v>881</v>
      </c>
      <c r="J1167" t="s">
        <v>882</v>
      </c>
      <c r="K1167" t="s">
        <v>883</v>
      </c>
      <c r="L1167">
        <v>1346</v>
      </c>
      <c r="N1167">
        <v>1009</v>
      </c>
      <c r="O1167" t="s">
        <v>880</v>
      </c>
      <c r="P1167" t="s">
        <v>880</v>
      </c>
      <c r="Q1167">
        <v>1</v>
      </c>
      <c r="W1167">
        <v>0</v>
      </c>
      <c r="X1167">
        <v>-872094078</v>
      </c>
      <c r="Y1167">
        <f>AT1167</f>
        <v>0.124</v>
      </c>
      <c r="AA1167">
        <v>36.78</v>
      </c>
      <c r="AB1167">
        <v>0</v>
      </c>
      <c r="AC1167">
        <v>0</v>
      </c>
      <c r="AD1167">
        <v>0</v>
      </c>
      <c r="AE1167">
        <v>36.78</v>
      </c>
      <c r="AF1167">
        <v>0</v>
      </c>
      <c r="AG1167">
        <v>0</v>
      </c>
      <c r="AH1167">
        <v>0</v>
      </c>
      <c r="AI1167">
        <v>1</v>
      </c>
      <c r="AJ1167">
        <v>1</v>
      </c>
      <c r="AK1167">
        <v>1</v>
      </c>
      <c r="AL1167">
        <v>1</v>
      </c>
      <c r="AM1167">
        <v>-2</v>
      </c>
      <c r="AN1167">
        <v>0</v>
      </c>
      <c r="AO1167">
        <v>1</v>
      </c>
      <c r="AP1167">
        <v>1</v>
      </c>
      <c r="AQ1167">
        <v>0</v>
      </c>
      <c r="AR1167">
        <v>0</v>
      </c>
      <c r="AS1167" t="s">
        <v>3</v>
      </c>
      <c r="AT1167">
        <v>0.124</v>
      </c>
      <c r="AU1167" t="s">
        <v>3</v>
      </c>
      <c r="AV1167">
        <v>0</v>
      </c>
      <c r="AW1167">
        <v>2</v>
      </c>
      <c r="AX1167">
        <v>60527784</v>
      </c>
      <c r="AY1167">
        <v>1</v>
      </c>
      <c r="AZ1167">
        <v>0</v>
      </c>
      <c r="BA1167">
        <v>1179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CV1167">
        <v>0</v>
      </c>
      <c r="CW1167">
        <v>0</v>
      </c>
      <c r="CX1167">
        <f>ROUND(Y1167*Source!I524,9)</f>
        <v>0.13020000000000001</v>
      </c>
      <c r="CY1167">
        <f>AA1167</f>
        <v>36.78</v>
      </c>
      <c r="CZ1167">
        <f>AE1167</f>
        <v>36.78</v>
      </c>
      <c r="DA1167">
        <f>AI1167</f>
        <v>1</v>
      </c>
      <c r="DB1167">
        <f>ROUND(ROUND(AT1167*CZ1167,2),6)</f>
        <v>4.5599999999999996</v>
      </c>
      <c r="DC1167">
        <f>ROUND(ROUND(AT1167*AG1167,2),6)</f>
        <v>0</v>
      </c>
      <c r="DD1167" t="s">
        <v>3</v>
      </c>
      <c r="DE1167" t="s">
        <v>3</v>
      </c>
      <c r="DF1167">
        <f t="shared" si="556"/>
        <v>4.79</v>
      </c>
      <c r="DG1167">
        <f t="shared" si="554"/>
        <v>0</v>
      </c>
      <c r="DH1167">
        <f t="shared" si="555"/>
        <v>0</v>
      </c>
      <c r="DI1167">
        <f t="shared" si="553"/>
        <v>0</v>
      </c>
      <c r="DJ1167">
        <f>DF1167</f>
        <v>4.79</v>
      </c>
      <c r="DK1167">
        <v>0</v>
      </c>
      <c r="DL1167" t="s">
        <v>3</v>
      </c>
      <c r="DM1167">
        <v>0</v>
      </c>
      <c r="DN1167" t="s">
        <v>3</v>
      </c>
      <c r="DO1167">
        <v>0</v>
      </c>
    </row>
    <row r="1168" spans="1:119" x14ac:dyDescent="0.2">
      <c r="A1168">
        <f>ROW(Source!A524)</f>
        <v>524</v>
      </c>
      <c r="B1168">
        <v>59204062</v>
      </c>
      <c r="C1168">
        <v>60527767</v>
      </c>
      <c r="D1168">
        <v>58308917</v>
      </c>
      <c r="E1168">
        <v>1</v>
      </c>
      <c r="F1168">
        <v>1</v>
      </c>
      <c r="G1168">
        <v>1080</v>
      </c>
      <c r="H1168">
        <v>3</v>
      </c>
      <c r="I1168" t="s">
        <v>884</v>
      </c>
      <c r="J1168" t="s">
        <v>885</v>
      </c>
      <c r="K1168" t="s">
        <v>886</v>
      </c>
      <c r="L1168">
        <v>1354</v>
      </c>
      <c r="N1168">
        <v>1010</v>
      </c>
      <c r="O1168" t="s">
        <v>39</v>
      </c>
      <c r="P1168" t="s">
        <v>39</v>
      </c>
      <c r="Q1168">
        <v>1</v>
      </c>
      <c r="W1168">
        <v>0</v>
      </c>
      <c r="X1168">
        <v>-40224714</v>
      </c>
      <c r="Y1168">
        <f>AT1168</f>
        <v>22</v>
      </c>
      <c r="AA1168">
        <v>0.89</v>
      </c>
      <c r="AB1168">
        <v>0</v>
      </c>
      <c r="AC1168">
        <v>0</v>
      </c>
      <c r="AD1168">
        <v>0</v>
      </c>
      <c r="AE1168">
        <v>0.89</v>
      </c>
      <c r="AF1168">
        <v>0</v>
      </c>
      <c r="AG1168">
        <v>0</v>
      </c>
      <c r="AH1168">
        <v>0</v>
      </c>
      <c r="AI1168">
        <v>1</v>
      </c>
      <c r="AJ1168">
        <v>1</v>
      </c>
      <c r="AK1168">
        <v>1</v>
      </c>
      <c r="AL1168">
        <v>1</v>
      </c>
      <c r="AM1168">
        <v>-2</v>
      </c>
      <c r="AN1168">
        <v>0</v>
      </c>
      <c r="AO1168">
        <v>1</v>
      </c>
      <c r="AP1168">
        <v>1</v>
      </c>
      <c r="AQ1168">
        <v>0</v>
      </c>
      <c r="AR1168">
        <v>0</v>
      </c>
      <c r="AS1168" t="s">
        <v>3</v>
      </c>
      <c r="AT1168">
        <v>22</v>
      </c>
      <c r="AU1168" t="s">
        <v>3</v>
      </c>
      <c r="AV1168">
        <v>0</v>
      </c>
      <c r="AW1168">
        <v>2</v>
      </c>
      <c r="AX1168">
        <v>60527785</v>
      </c>
      <c r="AY1168">
        <v>1</v>
      </c>
      <c r="AZ1168">
        <v>0</v>
      </c>
      <c r="BA1168">
        <v>1180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CV1168">
        <v>0</v>
      </c>
      <c r="CW1168">
        <v>0</v>
      </c>
      <c r="CX1168">
        <f>ROUND(Y1168*Source!I524,9)</f>
        <v>23.1</v>
      </c>
      <c r="CY1168">
        <f>AA1168</f>
        <v>0.89</v>
      </c>
      <c r="CZ1168">
        <f>AE1168</f>
        <v>0.89</v>
      </c>
      <c r="DA1168">
        <f>AI1168</f>
        <v>1</v>
      </c>
      <c r="DB1168">
        <f>ROUND(ROUND(AT1168*CZ1168,2),6)</f>
        <v>19.579999999999998</v>
      </c>
      <c r="DC1168">
        <f>ROUND(ROUND(AT1168*AG1168,2),6)</f>
        <v>0</v>
      </c>
      <c r="DD1168" t="s">
        <v>3</v>
      </c>
      <c r="DE1168" t="s">
        <v>3</v>
      </c>
      <c r="DF1168">
        <f t="shared" si="556"/>
        <v>20.56</v>
      </c>
      <c r="DG1168">
        <f t="shared" si="554"/>
        <v>0</v>
      </c>
      <c r="DH1168">
        <f t="shared" si="555"/>
        <v>0</v>
      </c>
      <c r="DI1168">
        <f t="shared" si="553"/>
        <v>0</v>
      </c>
      <c r="DJ1168">
        <f>DF1168</f>
        <v>20.56</v>
      </c>
      <c r="DK1168">
        <v>0</v>
      </c>
      <c r="DL1168" t="s">
        <v>3</v>
      </c>
      <c r="DM1168">
        <v>0</v>
      </c>
      <c r="DN1168" t="s">
        <v>3</v>
      </c>
      <c r="DO1168">
        <v>0</v>
      </c>
    </row>
    <row r="1169" spans="1:119" x14ac:dyDescent="0.2">
      <c r="A1169">
        <f>ROW(Source!A524)</f>
        <v>524</v>
      </c>
      <c r="B1169">
        <v>59204062</v>
      </c>
      <c r="C1169">
        <v>60527767</v>
      </c>
      <c r="D1169">
        <v>58326216</v>
      </c>
      <c r="E1169">
        <v>1</v>
      </c>
      <c r="F1169">
        <v>1</v>
      </c>
      <c r="G1169">
        <v>1080</v>
      </c>
      <c r="H1169">
        <v>3</v>
      </c>
      <c r="I1169" t="s">
        <v>46</v>
      </c>
      <c r="J1169" t="s">
        <v>49</v>
      </c>
      <c r="K1169" t="s">
        <v>47</v>
      </c>
      <c r="L1169">
        <v>1355</v>
      </c>
      <c r="N1169">
        <v>1010</v>
      </c>
      <c r="O1169" t="s">
        <v>48</v>
      </c>
      <c r="P1169" t="s">
        <v>48</v>
      </c>
      <c r="Q1169">
        <v>100</v>
      </c>
      <c r="W1169">
        <v>0</v>
      </c>
      <c r="X1169">
        <v>1873919888</v>
      </c>
      <c r="Y1169">
        <f>AT1169</f>
        <v>0.33333299999999999</v>
      </c>
      <c r="AA1169">
        <v>526.22</v>
      </c>
      <c r="AB1169">
        <v>0</v>
      </c>
      <c r="AC1169">
        <v>0</v>
      </c>
      <c r="AD1169">
        <v>0</v>
      </c>
      <c r="AE1169">
        <v>526.22</v>
      </c>
      <c r="AF1169">
        <v>0</v>
      </c>
      <c r="AG1169">
        <v>0</v>
      </c>
      <c r="AH1169">
        <v>0</v>
      </c>
      <c r="AI1169">
        <v>1</v>
      </c>
      <c r="AJ1169">
        <v>1</v>
      </c>
      <c r="AK1169">
        <v>1</v>
      </c>
      <c r="AL1169">
        <v>1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 t="s">
        <v>3</v>
      </c>
      <c r="AT1169">
        <v>0.33333299999999999</v>
      </c>
      <c r="AU1169" t="s">
        <v>3</v>
      </c>
      <c r="AV1169">
        <v>0</v>
      </c>
      <c r="AW1169">
        <v>1</v>
      </c>
      <c r="AX1169">
        <v>-1</v>
      </c>
      <c r="AY1169">
        <v>0</v>
      </c>
      <c r="AZ1169">
        <v>0</v>
      </c>
      <c r="BA1169" t="s">
        <v>3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CV1169">
        <v>0</v>
      </c>
      <c r="CW1169">
        <v>0</v>
      </c>
      <c r="CX1169">
        <f>ROUND(Y1169*Source!I524,9)</f>
        <v>0.34999965</v>
      </c>
      <c r="CY1169">
        <f>AA1169</f>
        <v>526.22</v>
      </c>
      <c r="CZ1169">
        <f>AE1169</f>
        <v>526.22</v>
      </c>
      <c r="DA1169">
        <f>AI1169</f>
        <v>1</v>
      </c>
      <c r="DB1169">
        <f>ROUND(ROUND(AT1169*CZ1169,2),6)</f>
        <v>175.41</v>
      </c>
      <c r="DC1169">
        <f>ROUND(ROUND(AT1169*AG1169,2),6)</f>
        <v>0</v>
      </c>
      <c r="DD1169" t="s">
        <v>3</v>
      </c>
      <c r="DE1169" t="s">
        <v>3</v>
      </c>
      <c r="DF1169">
        <f t="shared" si="556"/>
        <v>184.18</v>
      </c>
      <c r="DG1169">
        <f t="shared" si="554"/>
        <v>0</v>
      </c>
      <c r="DH1169">
        <f t="shared" si="555"/>
        <v>0</v>
      </c>
      <c r="DI1169">
        <f t="shared" si="553"/>
        <v>0</v>
      </c>
      <c r="DJ1169">
        <f>DF1169</f>
        <v>184.18</v>
      </c>
      <c r="DK1169">
        <v>0</v>
      </c>
      <c r="DL1169" t="s">
        <v>3</v>
      </c>
      <c r="DM1169">
        <v>0</v>
      </c>
      <c r="DN1169" t="s">
        <v>3</v>
      </c>
      <c r="DO1169">
        <v>0</v>
      </c>
    </row>
    <row r="1170" spans="1:119" x14ac:dyDescent="0.2">
      <c r="A1170">
        <f>ROW(Source!A524)</f>
        <v>524</v>
      </c>
      <c r="B1170">
        <v>59204062</v>
      </c>
      <c r="C1170">
        <v>60527767</v>
      </c>
      <c r="D1170">
        <v>58321781</v>
      </c>
      <c r="E1170">
        <v>1</v>
      </c>
      <c r="F1170">
        <v>1</v>
      </c>
      <c r="G1170">
        <v>1080</v>
      </c>
      <c r="H1170">
        <v>3</v>
      </c>
      <c r="I1170" t="s">
        <v>112</v>
      </c>
      <c r="J1170" t="s">
        <v>114</v>
      </c>
      <c r="K1170" t="s">
        <v>113</v>
      </c>
      <c r="L1170">
        <v>1301</v>
      </c>
      <c r="N1170">
        <v>1003</v>
      </c>
      <c r="O1170" t="s">
        <v>34</v>
      </c>
      <c r="P1170" t="s">
        <v>34</v>
      </c>
      <c r="Q1170">
        <v>1</v>
      </c>
      <c r="W1170">
        <v>0</v>
      </c>
      <c r="X1170">
        <v>-1904747147</v>
      </c>
      <c r="Y1170">
        <f>AT1170</f>
        <v>100</v>
      </c>
      <c r="AA1170">
        <v>61.58</v>
      </c>
      <c r="AB1170">
        <v>0</v>
      </c>
      <c r="AC1170">
        <v>0</v>
      </c>
      <c r="AD1170">
        <v>0</v>
      </c>
      <c r="AE1170">
        <v>61.58</v>
      </c>
      <c r="AF1170">
        <v>0</v>
      </c>
      <c r="AG1170">
        <v>0</v>
      </c>
      <c r="AH1170">
        <v>0</v>
      </c>
      <c r="AI1170">
        <v>1</v>
      </c>
      <c r="AJ1170">
        <v>1</v>
      </c>
      <c r="AK1170">
        <v>1</v>
      </c>
      <c r="AL1170">
        <v>1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 t="s">
        <v>3</v>
      </c>
      <c r="AT1170">
        <v>100</v>
      </c>
      <c r="AU1170" t="s">
        <v>3</v>
      </c>
      <c r="AV1170">
        <v>0</v>
      </c>
      <c r="AW1170">
        <v>1</v>
      </c>
      <c r="AX1170">
        <v>-1</v>
      </c>
      <c r="AY1170">
        <v>0</v>
      </c>
      <c r="AZ1170">
        <v>0</v>
      </c>
      <c r="BA1170" t="s">
        <v>3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CV1170">
        <v>0</v>
      </c>
      <c r="CW1170">
        <v>0</v>
      </c>
      <c r="CX1170">
        <f>ROUND(Y1170*Source!I524,9)</f>
        <v>105</v>
      </c>
      <c r="CY1170">
        <f>AA1170</f>
        <v>61.58</v>
      </c>
      <c r="CZ1170">
        <f>AE1170</f>
        <v>61.58</v>
      </c>
      <c r="DA1170">
        <f>AI1170</f>
        <v>1</v>
      </c>
      <c r="DB1170">
        <f>ROUND(ROUND(AT1170*CZ1170,2),6)</f>
        <v>6158</v>
      </c>
      <c r="DC1170">
        <f>ROUND(ROUND(AT1170*AG1170,2),6)</f>
        <v>0</v>
      </c>
      <c r="DD1170" t="s">
        <v>3</v>
      </c>
      <c r="DE1170" t="s">
        <v>3</v>
      </c>
      <c r="DF1170">
        <f t="shared" si="556"/>
        <v>6465.9</v>
      </c>
      <c r="DG1170">
        <f t="shared" si="554"/>
        <v>0</v>
      </c>
      <c r="DH1170">
        <f t="shared" si="555"/>
        <v>0</v>
      </c>
      <c r="DI1170">
        <f t="shared" si="553"/>
        <v>0</v>
      </c>
      <c r="DJ1170">
        <f>DF1170</f>
        <v>6465.9</v>
      </c>
      <c r="DK1170">
        <v>0</v>
      </c>
      <c r="DL1170" t="s">
        <v>3</v>
      </c>
      <c r="DM1170">
        <v>0</v>
      </c>
      <c r="DN1170" t="s">
        <v>3</v>
      </c>
      <c r="DO1170">
        <v>0</v>
      </c>
    </row>
    <row r="1171" spans="1:119" x14ac:dyDescent="0.2">
      <c r="A1171">
        <f>ROW(Source!A525)</f>
        <v>525</v>
      </c>
      <c r="B1171">
        <v>59204059</v>
      </c>
      <c r="C1171">
        <v>60527767</v>
      </c>
      <c r="D1171">
        <v>58266404</v>
      </c>
      <c r="E1171">
        <v>1080</v>
      </c>
      <c r="F1171">
        <v>1</v>
      </c>
      <c r="G1171">
        <v>1080</v>
      </c>
      <c r="H1171">
        <v>1</v>
      </c>
      <c r="I1171" t="s">
        <v>859</v>
      </c>
      <c r="J1171" t="s">
        <v>3</v>
      </c>
      <c r="K1171" t="s">
        <v>860</v>
      </c>
      <c r="L1171">
        <v>1191</v>
      </c>
      <c r="N1171">
        <v>1013</v>
      </c>
      <c r="O1171" t="s">
        <v>861</v>
      </c>
      <c r="P1171" t="s">
        <v>861</v>
      </c>
      <c r="Q1171">
        <v>1</v>
      </c>
      <c r="W1171">
        <v>0</v>
      </c>
      <c r="X1171">
        <v>476480486</v>
      </c>
      <c r="Y1171">
        <f>((AT1171*1.15)*1.1)</f>
        <v>26.527049999999999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1</v>
      </c>
      <c r="AJ1171">
        <v>1</v>
      </c>
      <c r="AK1171">
        <v>1</v>
      </c>
      <c r="AL1171">
        <v>1</v>
      </c>
      <c r="AM1171">
        <v>5</v>
      </c>
      <c r="AN1171">
        <v>0</v>
      </c>
      <c r="AO1171">
        <v>1</v>
      </c>
      <c r="AP1171">
        <v>1</v>
      </c>
      <c r="AQ1171">
        <v>0</v>
      </c>
      <c r="AR1171">
        <v>0</v>
      </c>
      <c r="AS1171" t="s">
        <v>3</v>
      </c>
      <c r="AT1171">
        <v>20.97</v>
      </c>
      <c r="AU1171" t="s">
        <v>26</v>
      </c>
      <c r="AV1171">
        <v>1</v>
      </c>
      <c r="AW1171">
        <v>2</v>
      </c>
      <c r="AX1171">
        <v>60527778</v>
      </c>
      <c r="AY1171">
        <v>1</v>
      </c>
      <c r="AZ1171">
        <v>0</v>
      </c>
      <c r="BA1171">
        <v>1184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CU1171">
        <f>ROUND(AT1171*Source!I525*AH1171*AL1171,2)</f>
        <v>0</v>
      </c>
      <c r="CV1171">
        <f>ROUND(Y1171*Source!I525,9)</f>
        <v>27.853402500000001</v>
      </c>
      <c r="CW1171">
        <v>0</v>
      </c>
      <c r="CX1171">
        <f>ROUND(Y1171*Source!I525,9)</f>
        <v>27.853402500000001</v>
      </c>
      <c r="CY1171">
        <f>AD1171</f>
        <v>0</v>
      </c>
      <c r="CZ1171">
        <f>AH1171</f>
        <v>0</v>
      </c>
      <c r="DA1171">
        <f>AL1171</f>
        <v>1</v>
      </c>
      <c r="DB1171">
        <f>ROUND(((ROUND(AT1171*CZ1171,2)*1.15)*1.1),6)</f>
        <v>0</v>
      </c>
      <c r="DC1171">
        <f>ROUND(((ROUND(AT1171*AG1171,2)*1.15)*1.1),6)</f>
        <v>0</v>
      </c>
      <c r="DD1171" t="s">
        <v>3</v>
      </c>
      <c r="DE1171" t="s">
        <v>3</v>
      </c>
      <c r="DF1171">
        <f t="shared" si="556"/>
        <v>0</v>
      </c>
      <c r="DG1171">
        <f t="shared" si="554"/>
        <v>0</v>
      </c>
      <c r="DH1171">
        <f t="shared" si="555"/>
        <v>0</v>
      </c>
      <c r="DI1171">
        <f t="shared" si="553"/>
        <v>0</v>
      </c>
      <c r="DJ1171">
        <f>DI1171</f>
        <v>0</v>
      </c>
      <c r="DK1171">
        <v>0</v>
      </c>
      <c r="DL1171" t="s">
        <v>3</v>
      </c>
      <c r="DM1171">
        <v>0</v>
      </c>
      <c r="DN1171" t="s">
        <v>3</v>
      </c>
      <c r="DO1171">
        <v>0</v>
      </c>
    </row>
    <row r="1172" spans="1:119" x14ac:dyDescent="0.2">
      <c r="A1172">
        <f>ROW(Source!A525)</f>
        <v>525</v>
      </c>
      <c r="B1172">
        <v>59204059</v>
      </c>
      <c r="C1172">
        <v>60527767</v>
      </c>
      <c r="D1172">
        <v>58340578</v>
      </c>
      <c r="E1172">
        <v>1</v>
      </c>
      <c r="F1172">
        <v>1</v>
      </c>
      <c r="G1172">
        <v>1080</v>
      </c>
      <c r="H1172">
        <v>2</v>
      </c>
      <c r="I1172" t="s">
        <v>862</v>
      </c>
      <c r="J1172" t="s">
        <v>863</v>
      </c>
      <c r="K1172" t="s">
        <v>864</v>
      </c>
      <c r="L1172">
        <v>1368</v>
      </c>
      <c r="N1172">
        <v>1011</v>
      </c>
      <c r="O1172" t="s">
        <v>865</v>
      </c>
      <c r="P1172" t="s">
        <v>865</v>
      </c>
      <c r="Q1172">
        <v>1</v>
      </c>
      <c r="W1172">
        <v>0</v>
      </c>
      <c r="X1172">
        <v>-1985943078</v>
      </c>
      <c r="Y1172">
        <f>((AT1172*1.25)*1.1)</f>
        <v>2.7500000000000004E-2</v>
      </c>
      <c r="AA1172">
        <v>0</v>
      </c>
      <c r="AB1172">
        <v>1445.28</v>
      </c>
      <c r="AC1172">
        <v>740.47</v>
      </c>
      <c r="AD1172">
        <v>0</v>
      </c>
      <c r="AE1172">
        <v>0</v>
      </c>
      <c r="AF1172">
        <v>83.1</v>
      </c>
      <c r="AG1172">
        <v>12.62</v>
      </c>
      <c r="AH1172">
        <v>0</v>
      </c>
      <c r="AI1172">
        <v>1</v>
      </c>
      <c r="AJ1172">
        <v>16.3</v>
      </c>
      <c r="AK1172">
        <v>54.99</v>
      </c>
      <c r="AL1172">
        <v>1</v>
      </c>
      <c r="AM1172">
        <v>2</v>
      </c>
      <c r="AN1172">
        <v>0</v>
      </c>
      <c r="AO1172">
        <v>1</v>
      </c>
      <c r="AP1172">
        <v>1</v>
      </c>
      <c r="AQ1172">
        <v>0</v>
      </c>
      <c r="AR1172">
        <v>0</v>
      </c>
      <c r="AS1172" t="s">
        <v>3</v>
      </c>
      <c r="AT1172">
        <v>0.02</v>
      </c>
      <c r="AU1172" t="s">
        <v>25</v>
      </c>
      <c r="AV1172">
        <v>0</v>
      </c>
      <c r="AW1172">
        <v>2</v>
      </c>
      <c r="AX1172">
        <v>60527779</v>
      </c>
      <c r="AY1172">
        <v>1</v>
      </c>
      <c r="AZ1172">
        <v>0</v>
      </c>
      <c r="BA1172">
        <v>1185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CV1172">
        <v>0</v>
      </c>
      <c r="CW1172">
        <f>ROUND(Y1172*Source!I525*DO1172,9)</f>
        <v>0.36440250000000002</v>
      </c>
      <c r="CX1172">
        <f>ROUND(Y1172*Source!I525,9)</f>
        <v>2.8875000000000001E-2</v>
      </c>
      <c r="CY1172">
        <f>AB1172</f>
        <v>1445.28</v>
      </c>
      <c r="CZ1172">
        <f>AF1172</f>
        <v>83.1</v>
      </c>
      <c r="DA1172">
        <f>AJ1172</f>
        <v>16.3</v>
      </c>
      <c r="DB1172">
        <f>ROUND(((ROUND(AT1172*CZ1172,2)*1.25)*1.1),6)</f>
        <v>2.2825000000000002</v>
      </c>
      <c r="DC1172">
        <f>ROUND(((ROUND(AT1172*AG1172,2)*1.25)*1.1),6)</f>
        <v>0.34375</v>
      </c>
      <c r="DD1172" t="s">
        <v>3</v>
      </c>
      <c r="DE1172" t="s">
        <v>3</v>
      </c>
      <c r="DF1172">
        <f t="shared" si="556"/>
        <v>0</v>
      </c>
      <c r="DG1172">
        <f>ROUND(ROUND(AF1172*AJ1172,2)*CX1172,2)</f>
        <v>39.11</v>
      </c>
      <c r="DH1172">
        <f>ROUND(ROUND(AG1172*AK1172,2)*CX1172,2)</f>
        <v>20.04</v>
      </c>
      <c r="DI1172">
        <f t="shared" si="553"/>
        <v>0</v>
      </c>
      <c r="DJ1172">
        <f>DG1172</f>
        <v>39.11</v>
      </c>
      <c r="DK1172">
        <v>0</v>
      </c>
      <c r="DL1172" t="s">
        <v>867</v>
      </c>
      <c r="DM1172">
        <v>0</v>
      </c>
      <c r="DN1172" t="s">
        <v>861</v>
      </c>
      <c r="DO1172">
        <v>12.62</v>
      </c>
    </row>
    <row r="1173" spans="1:119" x14ac:dyDescent="0.2">
      <c r="A1173">
        <f>ROW(Source!A525)</f>
        <v>525</v>
      </c>
      <c r="B1173">
        <v>59204059</v>
      </c>
      <c r="C1173">
        <v>60527767</v>
      </c>
      <c r="D1173">
        <v>58340697</v>
      </c>
      <c r="E1173">
        <v>1</v>
      </c>
      <c r="F1173">
        <v>1</v>
      </c>
      <c r="G1173">
        <v>1080</v>
      </c>
      <c r="H1173">
        <v>2</v>
      </c>
      <c r="I1173" t="s">
        <v>868</v>
      </c>
      <c r="J1173" t="s">
        <v>869</v>
      </c>
      <c r="K1173" t="s">
        <v>870</v>
      </c>
      <c r="L1173">
        <v>1368</v>
      </c>
      <c r="N1173">
        <v>1011</v>
      </c>
      <c r="O1173" t="s">
        <v>865</v>
      </c>
      <c r="P1173" t="s">
        <v>865</v>
      </c>
      <c r="Q1173">
        <v>1</v>
      </c>
      <c r="W1173">
        <v>0</v>
      </c>
      <c r="X1173">
        <v>2147454900</v>
      </c>
      <c r="Y1173">
        <f>((AT1173*1.25)*1.1)</f>
        <v>1.3062500000000001</v>
      </c>
      <c r="AA1173">
        <v>0</v>
      </c>
      <c r="AB1173">
        <v>7.33</v>
      </c>
      <c r="AC1173">
        <v>0</v>
      </c>
      <c r="AD1173">
        <v>0</v>
      </c>
      <c r="AE1173">
        <v>0</v>
      </c>
      <c r="AF1173">
        <v>0.8</v>
      </c>
      <c r="AG1173">
        <v>0</v>
      </c>
      <c r="AH1173">
        <v>0</v>
      </c>
      <c r="AI1173">
        <v>1</v>
      </c>
      <c r="AJ1173">
        <v>8.59</v>
      </c>
      <c r="AK1173">
        <v>54.99</v>
      </c>
      <c r="AL1173">
        <v>1</v>
      </c>
      <c r="AM1173">
        <v>2</v>
      </c>
      <c r="AN1173">
        <v>0</v>
      </c>
      <c r="AO1173">
        <v>1</v>
      </c>
      <c r="AP1173">
        <v>1</v>
      </c>
      <c r="AQ1173">
        <v>0</v>
      </c>
      <c r="AR1173">
        <v>0</v>
      </c>
      <c r="AS1173" t="s">
        <v>3</v>
      </c>
      <c r="AT1173">
        <v>0.95</v>
      </c>
      <c r="AU1173" t="s">
        <v>25</v>
      </c>
      <c r="AV1173">
        <v>0</v>
      </c>
      <c r="AW1173">
        <v>2</v>
      </c>
      <c r="AX1173">
        <v>60527781</v>
      </c>
      <c r="AY1173">
        <v>1</v>
      </c>
      <c r="AZ1173">
        <v>0</v>
      </c>
      <c r="BA1173">
        <v>1186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CV1173">
        <v>0</v>
      </c>
      <c r="CW1173">
        <f>ROUND(Y1173*Source!I525*DO1173,9)</f>
        <v>0</v>
      </c>
      <c r="CX1173">
        <f>ROUND(Y1173*Source!I525,9)</f>
        <v>1.3715625</v>
      </c>
      <c r="CY1173">
        <f>AB1173</f>
        <v>7.33</v>
      </c>
      <c r="CZ1173">
        <f>AF1173</f>
        <v>0.8</v>
      </c>
      <c r="DA1173">
        <f>AJ1173</f>
        <v>8.59</v>
      </c>
      <c r="DB1173">
        <f>ROUND(((ROUND(AT1173*CZ1173,2)*1.25)*1.1),6)</f>
        <v>1.0449999999999999</v>
      </c>
      <c r="DC1173">
        <f>ROUND(((ROUND(AT1173*AG1173,2)*1.25)*1.1),6)</f>
        <v>0</v>
      </c>
      <c r="DD1173" t="s">
        <v>3</v>
      </c>
      <c r="DE1173" t="s">
        <v>3</v>
      </c>
      <c r="DF1173">
        <f t="shared" si="556"/>
        <v>0</v>
      </c>
      <c r="DG1173">
        <f>ROUND(ROUND(AF1173*AJ1173,2)*CX1173,2)</f>
        <v>9.42</v>
      </c>
      <c r="DH1173">
        <f>ROUND(ROUND(AG1173*AK1173,2)*CX1173,2)</f>
        <v>0</v>
      </c>
      <c r="DI1173">
        <f t="shared" si="553"/>
        <v>0</v>
      </c>
      <c r="DJ1173">
        <f>DG1173</f>
        <v>9.42</v>
      </c>
      <c r="DK1173">
        <v>0</v>
      </c>
      <c r="DL1173" t="s">
        <v>3</v>
      </c>
      <c r="DM1173">
        <v>0</v>
      </c>
      <c r="DN1173" t="s">
        <v>3</v>
      </c>
      <c r="DO1173">
        <v>0</v>
      </c>
    </row>
    <row r="1174" spans="1:119" x14ac:dyDescent="0.2">
      <c r="A1174">
        <f>ROW(Source!A525)</f>
        <v>525</v>
      </c>
      <c r="B1174">
        <v>59204059</v>
      </c>
      <c r="C1174">
        <v>60527767</v>
      </c>
      <c r="D1174">
        <v>58340699</v>
      </c>
      <c r="E1174">
        <v>1</v>
      </c>
      <c r="F1174">
        <v>1</v>
      </c>
      <c r="G1174">
        <v>1080</v>
      </c>
      <c r="H1174">
        <v>2</v>
      </c>
      <c r="I1174" t="s">
        <v>871</v>
      </c>
      <c r="J1174" t="s">
        <v>872</v>
      </c>
      <c r="K1174" t="s">
        <v>873</v>
      </c>
      <c r="L1174">
        <v>1368</v>
      </c>
      <c r="N1174">
        <v>1011</v>
      </c>
      <c r="O1174" t="s">
        <v>865</v>
      </c>
      <c r="P1174" t="s">
        <v>865</v>
      </c>
      <c r="Q1174">
        <v>1</v>
      </c>
      <c r="W1174">
        <v>0</v>
      </c>
      <c r="X1174">
        <v>539707801</v>
      </c>
      <c r="Y1174">
        <f>((AT1174*1.25)*1.1)</f>
        <v>0.61875000000000002</v>
      </c>
      <c r="AA1174">
        <v>0</v>
      </c>
      <c r="AB1174">
        <v>13.77</v>
      </c>
      <c r="AC1174">
        <v>0</v>
      </c>
      <c r="AD1174">
        <v>0</v>
      </c>
      <c r="AE1174">
        <v>0</v>
      </c>
      <c r="AF1174">
        <v>1.49</v>
      </c>
      <c r="AG1174">
        <v>0</v>
      </c>
      <c r="AH1174">
        <v>0</v>
      </c>
      <c r="AI1174">
        <v>1</v>
      </c>
      <c r="AJ1174">
        <v>8.66</v>
      </c>
      <c r="AK1174">
        <v>54.99</v>
      </c>
      <c r="AL1174">
        <v>1</v>
      </c>
      <c r="AM1174">
        <v>2</v>
      </c>
      <c r="AN1174">
        <v>0</v>
      </c>
      <c r="AO1174">
        <v>1</v>
      </c>
      <c r="AP1174">
        <v>1</v>
      </c>
      <c r="AQ1174">
        <v>0</v>
      </c>
      <c r="AR1174">
        <v>0</v>
      </c>
      <c r="AS1174" t="s">
        <v>3</v>
      </c>
      <c r="AT1174">
        <v>0.45</v>
      </c>
      <c r="AU1174" t="s">
        <v>25</v>
      </c>
      <c r="AV1174">
        <v>0</v>
      </c>
      <c r="AW1174">
        <v>2</v>
      </c>
      <c r="AX1174">
        <v>60527782</v>
      </c>
      <c r="AY1174">
        <v>1</v>
      </c>
      <c r="AZ1174">
        <v>0</v>
      </c>
      <c r="BA1174">
        <v>1187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CV1174">
        <v>0</v>
      </c>
      <c r="CW1174">
        <f>ROUND(Y1174*Source!I525*DO1174,9)</f>
        <v>0</v>
      </c>
      <c r="CX1174">
        <f>ROUND(Y1174*Source!I525,9)</f>
        <v>0.64968749999999997</v>
      </c>
      <c r="CY1174">
        <f>AB1174</f>
        <v>13.77</v>
      </c>
      <c r="CZ1174">
        <f>AF1174</f>
        <v>1.49</v>
      </c>
      <c r="DA1174">
        <f>AJ1174</f>
        <v>8.66</v>
      </c>
      <c r="DB1174">
        <f>ROUND(((ROUND(AT1174*CZ1174,2)*1.25)*1.1),6)</f>
        <v>0.92125000000000001</v>
      </c>
      <c r="DC1174">
        <f>ROUND(((ROUND(AT1174*AG1174,2)*1.25)*1.1),6)</f>
        <v>0</v>
      </c>
      <c r="DD1174" t="s">
        <v>3</v>
      </c>
      <c r="DE1174" t="s">
        <v>3</v>
      </c>
      <c r="DF1174">
        <f t="shared" si="556"/>
        <v>0</v>
      </c>
      <c r="DG1174">
        <f>ROUND(ROUND(AF1174*AJ1174,2)*CX1174,2)</f>
        <v>8.3800000000000008</v>
      </c>
      <c r="DH1174">
        <f>ROUND(ROUND(AG1174*AK1174,2)*CX1174,2)</f>
        <v>0</v>
      </c>
      <c r="DI1174">
        <f t="shared" si="553"/>
        <v>0</v>
      </c>
      <c r="DJ1174">
        <f>DG1174</f>
        <v>8.3800000000000008</v>
      </c>
      <c r="DK1174">
        <v>0</v>
      </c>
      <c r="DL1174" t="s">
        <v>3</v>
      </c>
      <c r="DM1174">
        <v>0</v>
      </c>
      <c r="DN1174" t="s">
        <v>3</v>
      </c>
      <c r="DO1174">
        <v>0</v>
      </c>
    </row>
    <row r="1175" spans="1:119" x14ac:dyDescent="0.2">
      <c r="A1175">
        <f>ROW(Source!A525)</f>
        <v>525</v>
      </c>
      <c r="B1175">
        <v>59204059</v>
      </c>
      <c r="C1175">
        <v>60527767</v>
      </c>
      <c r="D1175">
        <v>58339814</v>
      </c>
      <c r="E1175">
        <v>1</v>
      </c>
      <c r="F1175">
        <v>1</v>
      </c>
      <c r="G1175">
        <v>1080</v>
      </c>
      <c r="H1175">
        <v>2</v>
      </c>
      <c r="I1175" t="s">
        <v>874</v>
      </c>
      <c r="J1175" t="s">
        <v>875</v>
      </c>
      <c r="K1175" t="s">
        <v>876</v>
      </c>
      <c r="L1175">
        <v>1368</v>
      </c>
      <c r="N1175">
        <v>1011</v>
      </c>
      <c r="O1175" t="s">
        <v>865</v>
      </c>
      <c r="P1175" t="s">
        <v>865</v>
      </c>
      <c r="Q1175">
        <v>1</v>
      </c>
      <c r="W1175">
        <v>0</v>
      </c>
      <c r="X1175">
        <v>1087580389</v>
      </c>
      <c r="Y1175">
        <f>((AT1175*1.25)*1.1)</f>
        <v>2.7500000000000004E-2</v>
      </c>
      <c r="AA1175">
        <v>0</v>
      </c>
      <c r="AB1175">
        <v>2628.65</v>
      </c>
      <c r="AC1175">
        <v>993.36</v>
      </c>
      <c r="AD1175">
        <v>0</v>
      </c>
      <c r="AE1175">
        <v>0</v>
      </c>
      <c r="AF1175">
        <v>179.17</v>
      </c>
      <c r="AG1175">
        <v>16.93</v>
      </c>
      <c r="AH1175">
        <v>0</v>
      </c>
      <c r="AI1175">
        <v>1</v>
      </c>
      <c r="AJ1175">
        <v>13.75</v>
      </c>
      <c r="AK1175">
        <v>54.99</v>
      </c>
      <c r="AL1175">
        <v>1</v>
      </c>
      <c r="AM1175">
        <v>2</v>
      </c>
      <c r="AN1175">
        <v>0</v>
      </c>
      <c r="AO1175">
        <v>1</v>
      </c>
      <c r="AP1175">
        <v>1</v>
      </c>
      <c r="AQ1175">
        <v>0</v>
      </c>
      <c r="AR1175">
        <v>0</v>
      </c>
      <c r="AS1175" t="s">
        <v>3</v>
      </c>
      <c r="AT1175">
        <v>0.02</v>
      </c>
      <c r="AU1175" t="s">
        <v>25</v>
      </c>
      <c r="AV1175">
        <v>0</v>
      </c>
      <c r="AW1175">
        <v>2</v>
      </c>
      <c r="AX1175">
        <v>60527780</v>
      </c>
      <c r="AY1175">
        <v>1</v>
      </c>
      <c r="AZ1175">
        <v>0</v>
      </c>
      <c r="BA1175">
        <v>1188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CV1175">
        <v>0</v>
      </c>
      <c r="CW1175">
        <f>ROUND(Y1175*Source!I525*DO1175,9)</f>
        <v>0.48885374999999998</v>
      </c>
      <c r="CX1175">
        <f>ROUND(Y1175*Source!I525,9)</f>
        <v>2.8875000000000001E-2</v>
      </c>
      <c r="CY1175">
        <f>AB1175</f>
        <v>2628.65</v>
      </c>
      <c r="CZ1175">
        <f>AF1175</f>
        <v>179.17</v>
      </c>
      <c r="DA1175">
        <f>AJ1175</f>
        <v>13.75</v>
      </c>
      <c r="DB1175">
        <f>ROUND(((ROUND(AT1175*CZ1175,2)*1.25)*1.1),6)</f>
        <v>4.9225000000000003</v>
      </c>
      <c r="DC1175">
        <f>ROUND(((ROUND(AT1175*AG1175,2)*1.25)*1.1),6)</f>
        <v>0.46750000000000003</v>
      </c>
      <c r="DD1175" t="s">
        <v>3</v>
      </c>
      <c r="DE1175" t="s">
        <v>3</v>
      </c>
      <c r="DF1175">
        <f t="shared" si="556"/>
        <v>0</v>
      </c>
      <c r="DG1175">
        <f>ROUND(ROUND(AF1175*AJ1175,2)*CX1175,2)</f>
        <v>71.14</v>
      </c>
      <c r="DH1175">
        <f>ROUND(ROUND(AG1175*AK1175,2)*CX1175,2)</f>
        <v>26.88</v>
      </c>
      <c r="DI1175">
        <f t="shared" si="553"/>
        <v>0</v>
      </c>
      <c r="DJ1175">
        <f>DG1175</f>
        <v>71.14</v>
      </c>
      <c r="DK1175">
        <v>0</v>
      </c>
      <c r="DL1175" t="s">
        <v>867</v>
      </c>
      <c r="DM1175">
        <v>0</v>
      </c>
      <c r="DN1175" t="s">
        <v>861</v>
      </c>
      <c r="DO1175">
        <v>16.93</v>
      </c>
    </row>
    <row r="1176" spans="1:119" x14ac:dyDescent="0.2">
      <c r="A1176">
        <f>ROW(Source!A525)</f>
        <v>525</v>
      </c>
      <c r="B1176">
        <v>59204059</v>
      </c>
      <c r="C1176">
        <v>60527767</v>
      </c>
      <c r="D1176">
        <v>58308811</v>
      </c>
      <c r="E1176">
        <v>1</v>
      </c>
      <c r="F1176">
        <v>1</v>
      </c>
      <c r="G1176">
        <v>1080</v>
      </c>
      <c r="H1176">
        <v>3</v>
      </c>
      <c r="I1176" t="s">
        <v>877</v>
      </c>
      <c r="J1176" t="s">
        <v>878</v>
      </c>
      <c r="K1176" t="s">
        <v>879</v>
      </c>
      <c r="L1176">
        <v>1346</v>
      </c>
      <c r="N1176">
        <v>1009</v>
      </c>
      <c r="O1176" t="s">
        <v>880</v>
      </c>
      <c r="P1176" t="s">
        <v>880</v>
      </c>
      <c r="Q1176">
        <v>1</v>
      </c>
      <c r="W1176">
        <v>0</v>
      </c>
      <c r="X1176">
        <v>-709773495</v>
      </c>
      <c r="Y1176">
        <f>AT1176</f>
        <v>0.5</v>
      </c>
      <c r="AA1176">
        <v>23.97</v>
      </c>
      <c r="AB1176">
        <v>0</v>
      </c>
      <c r="AC1176">
        <v>0</v>
      </c>
      <c r="AD1176">
        <v>0</v>
      </c>
      <c r="AE1176">
        <v>1.61</v>
      </c>
      <c r="AF1176">
        <v>0</v>
      </c>
      <c r="AG1176">
        <v>0</v>
      </c>
      <c r="AH1176">
        <v>0</v>
      </c>
      <c r="AI1176">
        <v>14.89</v>
      </c>
      <c r="AJ1176">
        <v>1</v>
      </c>
      <c r="AK1176">
        <v>1</v>
      </c>
      <c r="AL1176">
        <v>1</v>
      </c>
      <c r="AM1176">
        <v>2</v>
      </c>
      <c r="AN1176">
        <v>0</v>
      </c>
      <c r="AO1176">
        <v>1</v>
      </c>
      <c r="AP1176">
        <v>1</v>
      </c>
      <c r="AQ1176">
        <v>0</v>
      </c>
      <c r="AR1176">
        <v>0</v>
      </c>
      <c r="AS1176" t="s">
        <v>3</v>
      </c>
      <c r="AT1176">
        <v>0.5</v>
      </c>
      <c r="AU1176" t="s">
        <v>3</v>
      </c>
      <c r="AV1176">
        <v>0</v>
      </c>
      <c r="AW1176">
        <v>2</v>
      </c>
      <c r="AX1176">
        <v>60527783</v>
      </c>
      <c r="AY1176">
        <v>1</v>
      </c>
      <c r="AZ1176">
        <v>0</v>
      </c>
      <c r="BA1176">
        <v>1189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CV1176">
        <v>0</v>
      </c>
      <c r="CW1176">
        <v>0</v>
      </c>
      <c r="CX1176">
        <f>ROUND(Y1176*Source!I525,9)</f>
        <v>0.52500000000000002</v>
      </c>
      <c r="CY1176">
        <f>AA1176</f>
        <v>23.97</v>
      </c>
      <c r="CZ1176">
        <f>AE1176</f>
        <v>1.61</v>
      </c>
      <c r="DA1176">
        <f>AI1176</f>
        <v>14.89</v>
      </c>
      <c r="DB1176">
        <f>ROUND(ROUND(AT1176*CZ1176,2),6)</f>
        <v>0.81</v>
      </c>
      <c r="DC1176">
        <f>ROUND(ROUND(AT1176*AG1176,2),6)</f>
        <v>0</v>
      </c>
      <c r="DD1176" t="s">
        <v>3</v>
      </c>
      <c r="DE1176" t="s">
        <v>3</v>
      </c>
      <c r="DF1176">
        <f>ROUND(ROUND(AE1176*AI1176,2)*CX1176,2)</f>
        <v>12.58</v>
      </c>
      <c r="DG1176">
        <f t="shared" ref="DG1176:DG1191" si="557">ROUND(ROUND(AF1176,2)*CX1176,2)</f>
        <v>0</v>
      </c>
      <c r="DH1176">
        <f t="shared" ref="DH1176:DH1191" si="558">ROUND(ROUND(AG1176,2)*CX1176,2)</f>
        <v>0</v>
      </c>
      <c r="DI1176">
        <f t="shared" si="553"/>
        <v>0</v>
      </c>
      <c r="DJ1176">
        <f>DF1176</f>
        <v>12.58</v>
      </c>
      <c r="DK1176">
        <v>0</v>
      </c>
      <c r="DL1176" t="s">
        <v>3</v>
      </c>
      <c r="DM1176">
        <v>0</v>
      </c>
      <c r="DN1176" t="s">
        <v>3</v>
      </c>
      <c r="DO1176">
        <v>0</v>
      </c>
    </row>
    <row r="1177" spans="1:119" x14ac:dyDescent="0.2">
      <c r="A1177">
        <f>ROW(Source!A525)</f>
        <v>525</v>
      </c>
      <c r="B1177">
        <v>59204059</v>
      </c>
      <c r="C1177">
        <v>60527767</v>
      </c>
      <c r="D1177">
        <v>58308843</v>
      </c>
      <c r="E1177">
        <v>1</v>
      </c>
      <c r="F1177">
        <v>1</v>
      </c>
      <c r="G1177">
        <v>1080</v>
      </c>
      <c r="H1177">
        <v>3</v>
      </c>
      <c r="I1177" t="s">
        <v>881</v>
      </c>
      <c r="J1177" t="s">
        <v>882</v>
      </c>
      <c r="K1177" t="s">
        <v>883</v>
      </c>
      <c r="L1177">
        <v>1346</v>
      </c>
      <c r="N1177">
        <v>1009</v>
      </c>
      <c r="O1177" t="s">
        <v>880</v>
      </c>
      <c r="P1177" t="s">
        <v>880</v>
      </c>
      <c r="Q1177">
        <v>1</v>
      </c>
      <c r="W1177">
        <v>0</v>
      </c>
      <c r="X1177">
        <v>-872094078</v>
      </c>
      <c r="Y1177">
        <f>AT1177</f>
        <v>0.124</v>
      </c>
      <c r="AA1177">
        <v>198.61</v>
      </c>
      <c r="AB1177">
        <v>0</v>
      </c>
      <c r="AC1177">
        <v>0</v>
      </c>
      <c r="AD1177">
        <v>0</v>
      </c>
      <c r="AE1177">
        <v>36.78</v>
      </c>
      <c r="AF1177">
        <v>0</v>
      </c>
      <c r="AG1177">
        <v>0</v>
      </c>
      <c r="AH1177">
        <v>0</v>
      </c>
      <c r="AI1177">
        <v>5.4</v>
      </c>
      <c r="AJ1177">
        <v>1</v>
      </c>
      <c r="AK1177">
        <v>1</v>
      </c>
      <c r="AL1177">
        <v>1</v>
      </c>
      <c r="AM1177">
        <v>2</v>
      </c>
      <c r="AN1177">
        <v>0</v>
      </c>
      <c r="AO1177">
        <v>1</v>
      </c>
      <c r="AP1177">
        <v>1</v>
      </c>
      <c r="AQ1177">
        <v>0</v>
      </c>
      <c r="AR1177">
        <v>0</v>
      </c>
      <c r="AS1177" t="s">
        <v>3</v>
      </c>
      <c r="AT1177">
        <v>0.124</v>
      </c>
      <c r="AU1177" t="s">
        <v>3</v>
      </c>
      <c r="AV1177">
        <v>0</v>
      </c>
      <c r="AW1177">
        <v>2</v>
      </c>
      <c r="AX1177">
        <v>60527784</v>
      </c>
      <c r="AY1177">
        <v>1</v>
      </c>
      <c r="AZ1177">
        <v>0</v>
      </c>
      <c r="BA1177">
        <v>1190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CV1177">
        <v>0</v>
      </c>
      <c r="CW1177">
        <v>0</v>
      </c>
      <c r="CX1177">
        <f>ROUND(Y1177*Source!I525,9)</f>
        <v>0.13020000000000001</v>
      </c>
      <c r="CY1177">
        <f>AA1177</f>
        <v>198.61</v>
      </c>
      <c r="CZ1177">
        <f>AE1177</f>
        <v>36.78</v>
      </c>
      <c r="DA1177">
        <f>AI1177</f>
        <v>5.4</v>
      </c>
      <c r="DB1177">
        <f>ROUND(ROUND(AT1177*CZ1177,2),6)</f>
        <v>4.5599999999999996</v>
      </c>
      <c r="DC1177">
        <f>ROUND(ROUND(AT1177*AG1177,2),6)</f>
        <v>0</v>
      </c>
      <c r="DD1177" t="s">
        <v>3</v>
      </c>
      <c r="DE1177" t="s">
        <v>3</v>
      </c>
      <c r="DF1177">
        <f>ROUND(ROUND(AE1177*AI1177,2)*CX1177,2)</f>
        <v>25.86</v>
      </c>
      <c r="DG1177">
        <f t="shared" si="557"/>
        <v>0</v>
      </c>
      <c r="DH1177">
        <f t="shared" si="558"/>
        <v>0</v>
      </c>
      <c r="DI1177">
        <f t="shared" si="553"/>
        <v>0</v>
      </c>
      <c r="DJ1177">
        <f>DF1177</f>
        <v>25.86</v>
      </c>
      <c r="DK1177">
        <v>0</v>
      </c>
      <c r="DL1177" t="s">
        <v>3</v>
      </c>
      <c r="DM1177">
        <v>0</v>
      </c>
      <c r="DN1177" t="s">
        <v>3</v>
      </c>
      <c r="DO1177">
        <v>0</v>
      </c>
    </row>
    <row r="1178" spans="1:119" x14ac:dyDescent="0.2">
      <c r="A1178">
        <f>ROW(Source!A525)</f>
        <v>525</v>
      </c>
      <c r="B1178">
        <v>59204059</v>
      </c>
      <c r="C1178">
        <v>60527767</v>
      </c>
      <c r="D1178">
        <v>58308917</v>
      </c>
      <c r="E1178">
        <v>1</v>
      </c>
      <c r="F1178">
        <v>1</v>
      </c>
      <c r="G1178">
        <v>1080</v>
      </c>
      <c r="H1178">
        <v>3</v>
      </c>
      <c r="I1178" t="s">
        <v>884</v>
      </c>
      <c r="J1178" t="s">
        <v>885</v>
      </c>
      <c r="K1178" t="s">
        <v>886</v>
      </c>
      <c r="L1178">
        <v>1354</v>
      </c>
      <c r="N1178">
        <v>1010</v>
      </c>
      <c r="O1178" t="s">
        <v>39</v>
      </c>
      <c r="P1178" t="s">
        <v>39</v>
      </c>
      <c r="Q1178">
        <v>1</v>
      </c>
      <c r="W1178">
        <v>0</v>
      </c>
      <c r="X1178">
        <v>-40224714</v>
      </c>
      <c r="Y1178">
        <f>AT1178</f>
        <v>22</v>
      </c>
      <c r="AA1178">
        <v>0.8</v>
      </c>
      <c r="AB1178">
        <v>0</v>
      </c>
      <c r="AC1178">
        <v>0</v>
      </c>
      <c r="AD1178">
        <v>0</v>
      </c>
      <c r="AE1178">
        <v>0.89</v>
      </c>
      <c r="AF1178">
        <v>0</v>
      </c>
      <c r="AG1178">
        <v>0</v>
      </c>
      <c r="AH1178">
        <v>0</v>
      </c>
      <c r="AI1178">
        <v>0.9</v>
      </c>
      <c r="AJ1178">
        <v>1</v>
      </c>
      <c r="AK1178">
        <v>1</v>
      </c>
      <c r="AL1178">
        <v>1</v>
      </c>
      <c r="AM1178">
        <v>2</v>
      </c>
      <c r="AN1178">
        <v>0</v>
      </c>
      <c r="AO1178">
        <v>1</v>
      </c>
      <c r="AP1178">
        <v>1</v>
      </c>
      <c r="AQ1178">
        <v>0</v>
      </c>
      <c r="AR1178">
        <v>0</v>
      </c>
      <c r="AS1178" t="s">
        <v>3</v>
      </c>
      <c r="AT1178">
        <v>22</v>
      </c>
      <c r="AU1178" t="s">
        <v>3</v>
      </c>
      <c r="AV1178">
        <v>0</v>
      </c>
      <c r="AW1178">
        <v>2</v>
      </c>
      <c r="AX1178">
        <v>60527785</v>
      </c>
      <c r="AY1178">
        <v>1</v>
      </c>
      <c r="AZ1178">
        <v>0</v>
      </c>
      <c r="BA1178">
        <v>1191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CV1178">
        <v>0</v>
      </c>
      <c r="CW1178">
        <v>0</v>
      </c>
      <c r="CX1178">
        <f>ROUND(Y1178*Source!I525,9)</f>
        <v>23.1</v>
      </c>
      <c r="CY1178">
        <f>AA1178</f>
        <v>0.8</v>
      </c>
      <c r="CZ1178">
        <f>AE1178</f>
        <v>0.89</v>
      </c>
      <c r="DA1178">
        <f>AI1178</f>
        <v>0.9</v>
      </c>
      <c r="DB1178">
        <f>ROUND(ROUND(AT1178*CZ1178,2),6)</f>
        <v>19.579999999999998</v>
      </c>
      <c r="DC1178">
        <f>ROUND(ROUND(AT1178*AG1178,2),6)</f>
        <v>0</v>
      </c>
      <c r="DD1178" t="s">
        <v>3</v>
      </c>
      <c r="DE1178" t="s">
        <v>3</v>
      </c>
      <c r="DF1178">
        <f>ROUND(ROUND(AE1178*AI1178,2)*CX1178,2)</f>
        <v>18.48</v>
      </c>
      <c r="DG1178">
        <f t="shared" si="557"/>
        <v>0</v>
      </c>
      <c r="DH1178">
        <f t="shared" si="558"/>
        <v>0</v>
      </c>
      <c r="DI1178">
        <f t="shared" si="553"/>
        <v>0</v>
      </c>
      <c r="DJ1178">
        <f>DF1178</f>
        <v>18.48</v>
      </c>
      <c r="DK1178">
        <v>0</v>
      </c>
      <c r="DL1178" t="s">
        <v>3</v>
      </c>
      <c r="DM1178">
        <v>0</v>
      </c>
      <c r="DN1178" t="s">
        <v>3</v>
      </c>
      <c r="DO1178">
        <v>0</v>
      </c>
    </row>
    <row r="1179" spans="1:119" x14ac:dyDescent="0.2">
      <c r="A1179">
        <f>ROW(Source!A525)</f>
        <v>525</v>
      </c>
      <c r="B1179">
        <v>59204059</v>
      </c>
      <c r="C1179">
        <v>60527767</v>
      </c>
      <c r="D1179">
        <v>58326216</v>
      </c>
      <c r="E1179">
        <v>1</v>
      </c>
      <c r="F1179">
        <v>1</v>
      </c>
      <c r="G1179">
        <v>1080</v>
      </c>
      <c r="H1179">
        <v>3</v>
      </c>
      <c r="I1179" t="s">
        <v>46</v>
      </c>
      <c r="J1179" t="s">
        <v>49</v>
      </c>
      <c r="K1179" t="s">
        <v>47</v>
      </c>
      <c r="L1179">
        <v>1355</v>
      </c>
      <c r="N1179">
        <v>1010</v>
      </c>
      <c r="O1179" t="s">
        <v>48</v>
      </c>
      <c r="P1179" t="s">
        <v>48</v>
      </c>
      <c r="Q1179">
        <v>100</v>
      </c>
      <c r="W1179">
        <v>0</v>
      </c>
      <c r="X1179">
        <v>1873919888</v>
      </c>
      <c r="Y1179">
        <f>AT1179</f>
        <v>0.33333299999999999</v>
      </c>
      <c r="AA1179">
        <v>1468.15</v>
      </c>
      <c r="AB1179">
        <v>0</v>
      </c>
      <c r="AC1179">
        <v>0</v>
      </c>
      <c r="AD1179">
        <v>0</v>
      </c>
      <c r="AE1179">
        <v>526.22</v>
      </c>
      <c r="AF1179">
        <v>0</v>
      </c>
      <c r="AG1179">
        <v>0</v>
      </c>
      <c r="AH1179">
        <v>0</v>
      </c>
      <c r="AI1179">
        <v>2.79</v>
      </c>
      <c r="AJ1179">
        <v>1</v>
      </c>
      <c r="AK1179">
        <v>1</v>
      </c>
      <c r="AL1179">
        <v>1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 t="s">
        <v>3</v>
      </c>
      <c r="AT1179">
        <v>0.33333299999999999</v>
      </c>
      <c r="AU1179" t="s">
        <v>3</v>
      </c>
      <c r="AV1179">
        <v>0</v>
      </c>
      <c r="AW1179">
        <v>1</v>
      </c>
      <c r="AX1179">
        <v>-1</v>
      </c>
      <c r="AY1179">
        <v>0</v>
      </c>
      <c r="AZ1179">
        <v>0</v>
      </c>
      <c r="BA1179" t="s">
        <v>3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CV1179">
        <v>0</v>
      </c>
      <c r="CW1179">
        <v>0</v>
      </c>
      <c r="CX1179">
        <f>ROUND(Y1179*Source!I525,9)</f>
        <v>0.34999965</v>
      </c>
      <c r="CY1179">
        <f>AA1179</f>
        <v>1468.15</v>
      </c>
      <c r="CZ1179">
        <f>AE1179</f>
        <v>526.22</v>
      </c>
      <c r="DA1179">
        <f>AI1179</f>
        <v>2.79</v>
      </c>
      <c r="DB1179">
        <f>ROUND(ROUND(AT1179*CZ1179,2),6)</f>
        <v>175.41</v>
      </c>
      <c r="DC1179">
        <f>ROUND(ROUND(AT1179*AG1179,2),6)</f>
        <v>0</v>
      </c>
      <c r="DD1179" t="s">
        <v>3</v>
      </c>
      <c r="DE1179" t="s">
        <v>3</v>
      </c>
      <c r="DF1179">
        <f>ROUND(ROUND(AE1179*AI1179,2)*CX1179,2)</f>
        <v>513.85</v>
      </c>
      <c r="DG1179">
        <f t="shared" si="557"/>
        <v>0</v>
      </c>
      <c r="DH1179">
        <f t="shared" si="558"/>
        <v>0</v>
      </c>
      <c r="DI1179">
        <f t="shared" si="553"/>
        <v>0</v>
      </c>
      <c r="DJ1179">
        <f>DF1179</f>
        <v>513.85</v>
      </c>
      <c r="DK1179">
        <v>0</v>
      </c>
      <c r="DL1179" t="s">
        <v>3</v>
      </c>
      <c r="DM1179">
        <v>0</v>
      </c>
      <c r="DN1179" t="s">
        <v>3</v>
      </c>
      <c r="DO1179">
        <v>0</v>
      </c>
    </row>
    <row r="1180" spans="1:119" x14ac:dyDescent="0.2">
      <c r="A1180">
        <f>ROW(Source!A525)</f>
        <v>525</v>
      </c>
      <c r="B1180">
        <v>59204059</v>
      </c>
      <c r="C1180">
        <v>60527767</v>
      </c>
      <c r="D1180">
        <v>58321781</v>
      </c>
      <c r="E1180">
        <v>1</v>
      </c>
      <c r="F1180">
        <v>1</v>
      </c>
      <c r="G1180">
        <v>1080</v>
      </c>
      <c r="H1180">
        <v>3</v>
      </c>
      <c r="I1180" t="s">
        <v>112</v>
      </c>
      <c r="J1180" t="s">
        <v>114</v>
      </c>
      <c r="K1180" t="s">
        <v>113</v>
      </c>
      <c r="L1180">
        <v>1301</v>
      </c>
      <c r="N1180">
        <v>1003</v>
      </c>
      <c r="O1180" t="s">
        <v>34</v>
      </c>
      <c r="P1180" t="s">
        <v>34</v>
      </c>
      <c r="Q1180">
        <v>1</v>
      </c>
      <c r="W1180">
        <v>0</v>
      </c>
      <c r="X1180">
        <v>-1904747147</v>
      </c>
      <c r="Y1180">
        <f>AT1180</f>
        <v>100</v>
      </c>
      <c r="AA1180">
        <v>731.57</v>
      </c>
      <c r="AB1180">
        <v>0</v>
      </c>
      <c r="AC1180">
        <v>0</v>
      </c>
      <c r="AD1180">
        <v>0</v>
      </c>
      <c r="AE1180">
        <v>61.58</v>
      </c>
      <c r="AF1180">
        <v>0</v>
      </c>
      <c r="AG1180">
        <v>0</v>
      </c>
      <c r="AH1180">
        <v>0</v>
      </c>
      <c r="AI1180">
        <v>11.88</v>
      </c>
      <c r="AJ1180">
        <v>1</v>
      </c>
      <c r="AK1180">
        <v>1</v>
      </c>
      <c r="AL1180">
        <v>1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 t="s">
        <v>3</v>
      </c>
      <c r="AT1180">
        <v>100</v>
      </c>
      <c r="AU1180" t="s">
        <v>3</v>
      </c>
      <c r="AV1180">
        <v>0</v>
      </c>
      <c r="AW1180">
        <v>1</v>
      </c>
      <c r="AX1180">
        <v>-1</v>
      </c>
      <c r="AY1180">
        <v>0</v>
      </c>
      <c r="AZ1180">
        <v>0</v>
      </c>
      <c r="BA1180" t="s">
        <v>3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CV1180">
        <v>0</v>
      </c>
      <c r="CW1180">
        <v>0</v>
      </c>
      <c r="CX1180">
        <f>ROUND(Y1180*Source!I525,9)</f>
        <v>105</v>
      </c>
      <c r="CY1180">
        <f>AA1180</f>
        <v>731.57</v>
      </c>
      <c r="CZ1180">
        <f>AE1180</f>
        <v>61.58</v>
      </c>
      <c r="DA1180">
        <f>AI1180</f>
        <v>11.88</v>
      </c>
      <c r="DB1180">
        <f>ROUND(ROUND(AT1180*CZ1180,2),6)</f>
        <v>6158</v>
      </c>
      <c r="DC1180">
        <f>ROUND(ROUND(AT1180*AG1180,2),6)</f>
        <v>0</v>
      </c>
      <c r="DD1180" t="s">
        <v>3</v>
      </c>
      <c r="DE1180" t="s">
        <v>3</v>
      </c>
      <c r="DF1180">
        <f>ROUND(ROUND(AE1180*AI1180,2)*CX1180,2)</f>
        <v>76814.850000000006</v>
      </c>
      <c r="DG1180">
        <f t="shared" si="557"/>
        <v>0</v>
      </c>
      <c r="DH1180">
        <f t="shared" si="558"/>
        <v>0</v>
      </c>
      <c r="DI1180">
        <f t="shared" si="553"/>
        <v>0</v>
      </c>
      <c r="DJ1180">
        <f>DF1180</f>
        <v>76814.850000000006</v>
      </c>
      <c r="DK1180">
        <v>0</v>
      </c>
      <c r="DL1180" t="s">
        <v>3</v>
      </c>
      <c r="DM1180">
        <v>0</v>
      </c>
      <c r="DN1180" t="s">
        <v>3</v>
      </c>
      <c r="DO1180">
        <v>0</v>
      </c>
    </row>
    <row r="1181" spans="1:119" x14ac:dyDescent="0.2">
      <c r="A1181">
        <f>ROW(Source!A530)</f>
        <v>530</v>
      </c>
      <c r="B1181">
        <v>59204062</v>
      </c>
      <c r="C1181">
        <v>60527791</v>
      </c>
      <c r="D1181">
        <v>58266404</v>
      </c>
      <c r="E1181">
        <v>1080</v>
      </c>
      <c r="F1181">
        <v>1</v>
      </c>
      <c r="G1181">
        <v>1080</v>
      </c>
      <c r="H1181">
        <v>1</v>
      </c>
      <c r="I1181" t="s">
        <v>859</v>
      </c>
      <c r="J1181" t="s">
        <v>3</v>
      </c>
      <c r="K1181" t="s">
        <v>860</v>
      </c>
      <c r="L1181">
        <v>1191</v>
      </c>
      <c r="N1181">
        <v>1013</v>
      </c>
      <c r="O1181" t="s">
        <v>861</v>
      </c>
      <c r="P1181" t="s">
        <v>861</v>
      </c>
      <c r="Q1181">
        <v>1</v>
      </c>
      <c r="W1181">
        <v>0</v>
      </c>
      <c r="X1181">
        <v>476480486</v>
      </c>
      <c r="Y1181">
        <f>((AT1181*1.15)*1.1)</f>
        <v>29.385950000000001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1</v>
      </c>
      <c r="AJ1181">
        <v>1</v>
      </c>
      <c r="AK1181">
        <v>1</v>
      </c>
      <c r="AL1181">
        <v>1</v>
      </c>
      <c r="AM1181">
        <v>-2</v>
      </c>
      <c r="AN1181">
        <v>0</v>
      </c>
      <c r="AO1181">
        <v>1</v>
      </c>
      <c r="AP1181">
        <v>1</v>
      </c>
      <c r="AQ1181">
        <v>0</v>
      </c>
      <c r="AR1181">
        <v>0</v>
      </c>
      <c r="AS1181" t="s">
        <v>3</v>
      </c>
      <c r="AT1181">
        <v>23.23</v>
      </c>
      <c r="AU1181" t="s">
        <v>26</v>
      </c>
      <c r="AV1181">
        <v>1</v>
      </c>
      <c r="AW1181">
        <v>2</v>
      </c>
      <c r="AX1181">
        <v>60527802</v>
      </c>
      <c r="AY1181">
        <v>1</v>
      </c>
      <c r="AZ1181">
        <v>0</v>
      </c>
      <c r="BA1181">
        <v>1195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CU1181">
        <f>ROUND(AT1181*Source!I530*AH1181*AL1181,2)</f>
        <v>0</v>
      </c>
      <c r="CV1181">
        <f>ROUND(Y1181*Source!I530,9)</f>
        <v>20.570164999999999</v>
      </c>
      <c r="CW1181">
        <v>0</v>
      </c>
      <c r="CX1181">
        <f>ROUND(Y1181*Source!I530,9)</f>
        <v>20.570164999999999</v>
      </c>
      <c r="CY1181">
        <f>AD1181</f>
        <v>0</v>
      </c>
      <c r="CZ1181">
        <f>AH1181</f>
        <v>0</v>
      </c>
      <c r="DA1181">
        <f>AL1181</f>
        <v>1</v>
      </c>
      <c r="DB1181">
        <f>ROUND(((ROUND(AT1181*CZ1181,2)*1.15)*1.1),6)</f>
        <v>0</v>
      </c>
      <c r="DC1181">
        <f>ROUND(((ROUND(AT1181*AG1181,2)*1.15)*1.1),6)</f>
        <v>0</v>
      </c>
      <c r="DD1181" t="s">
        <v>3</v>
      </c>
      <c r="DE1181" t="s">
        <v>3</v>
      </c>
      <c r="DF1181">
        <f t="shared" ref="DF1181:DF1195" si="559">ROUND(ROUND(AE1181,2)*CX1181,2)</f>
        <v>0</v>
      </c>
      <c r="DG1181">
        <f t="shared" si="557"/>
        <v>0</v>
      </c>
      <c r="DH1181">
        <f t="shared" si="558"/>
        <v>0</v>
      </c>
      <c r="DI1181">
        <f t="shared" si="553"/>
        <v>0</v>
      </c>
      <c r="DJ1181">
        <f>DI1181</f>
        <v>0</v>
      </c>
      <c r="DK1181">
        <v>0</v>
      </c>
      <c r="DL1181" t="s">
        <v>3</v>
      </c>
      <c r="DM1181">
        <v>0</v>
      </c>
      <c r="DN1181" t="s">
        <v>3</v>
      </c>
      <c r="DO1181">
        <v>0</v>
      </c>
    </row>
    <row r="1182" spans="1:119" x14ac:dyDescent="0.2">
      <c r="A1182">
        <f>ROW(Source!A530)</f>
        <v>530</v>
      </c>
      <c r="B1182">
        <v>59204062</v>
      </c>
      <c r="C1182">
        <v>60527791</v>
      </c>
      <c r="D1182">
        <v>58340578</v>
      </c>
      <c r="E1182">
        <v>1</v>
      </c>
      <c r="F1182">
        <v>1</v>
      </c>
      <c r="G1182">
        <v>1080</v>
      </c>
      <c r="H1182">
        <v>2</v>
      </c>
      <c r="I1182" t="s">
        <v>862</v>
      </c>
      <c r="J1182" t="s">
        <v>863</v>
      </c>
      <c r="K1182" t="s">
        <v>864</v>
      </c>
      <c r="L1182">
        <v>1368</v>
      </c>
      <c r="N1182">
        <v>1011</v>
      </c>
      <c r="O1182" t="s">
        <v>865</v>
      </c>
      <c r="P1182" t="s">
        <v>865</v>
      </c>
      <c r="Q1182">
        <v>1</v>
      </c>
      <c r="W1182">
        <v>0</v>
      </c>
      <c r="X1182">
        <v>-1985943078</v>
      </c>
      <c r="Y1182">
        <f>((AT1182*1.25)*1.1)</f>
        <v>4.1250000000000002E-2</v>
      </c>
      <c r="AA1182">
        <v>0</v>
      </c>
      <c r="AB1182">
        <v>88.67</v>
      </c>
      <c r="AC1182">
        <v>13.47</v>
      </c>
      <c r="AD1182">
        <v>0</v>
      </c>
      <c r="AE1182">
        <v>0</v>
      </c>
      <c r="AF1182">
        <v>83.1</v>
      </c>
      <c r="AG1182">
        <v>12.62</v>
      </c>
      <c r="AH1182">
        <v>0</v>
      </c>
      <c r="AI1182">
        <v>1</v>
      </c>
      <c r="AJ1182">
        <v>1</v>
      </c>
      <c r="AK1182">
        <v>1</v>
      </c>
      <c r="AL1182">
        <v>1</v>
      </c>
      <c r="AM1182">
        <v>-2</v>
      </c>
      <c r="AN1182">
        <v>0</v>
      </c>
      <c r="AO1182">
        <v>1</v>
      </c>
      <c r="AP1182">
        <v>1</v>
      </c>
      <c r="AQ1182">
        <v>0</v>
      </c>
      <c r="AR1182">
        <v>0</v>
      </c>
      <c r="AS1182" t="s">
        <v>3</v>
      </c>
      <c r="AT1182">
        <v>0.03</v>
      </c>
      <c r="AU1182" t="s">
        <v>25</v>
      </c>
      <c r="AV1182">
        <v>0</v>
      </c>
      <c r="AW1182">
        <v>2</v>
      </c>
      <c r="AX1182">
        <v>60527803</v>
      </c>
      <c r="AY1182">
        <v>1</v>
      </c>
      <c r="AZ1182">
        <v>0</v>
      </c>
      <c r="BA1182">
        <v>1196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CV1182">
        <v>0</v>
      </c>
      <c r="CW1182">
        <f>ROUND(Y1182*Source!I530*DO1182,9)</f>
        <v>0.36440250000000002</v>
      </c>
      <c r="CX1182">
        <f>ROUND(Y1182*Source!I530,9)</f>
        <v>2.8875000000000001E-2</v>
      </c>
      <c r="CY1182">
        <f>AB1182</f>
        <v>88.67</v>
      </c>
      <c r="CZ1182">
        <f>AF1182</f>
        <v>83.1</v>
      </c>
      <c r="DA1182">
        <f>AJ1182</f>
        <v>1</v>
      </c>
      <c r="DB1182">
        <f>ROUND(((ROUND(AT1182*CZ1182,2)*1.25)*1.1),6)</f>
        <v>3.4237500000000001</v>
      </c>
      <c r="DC1182">
        <f>ROUND(((ROUND(AT1182*AG1182,2)*1.25)*1.1),6)</f>
        <v>0.52249999999999996</v>
      </c>
      <c r="DD1182" t="s">
        <v>3</v>
      </c>
      <c r="DE1182" t="s">
        <v>3</v>
      </c>
      <c r="DF1182">
        <f t="shared" si="559"/>
        <v>0</v>
      </c>
      <c r="DG1182">
        <f t="shared" si="557"/>
        <v>2.4</v>
      </c>
      <c r="DH1182">
        <f t="shared" si="558"/>
        <v>0.36</v>
      </c>
      <c r="DI1182">
        <f t="shared" si="553"/>
        <v>0</v>
      </c>
      <c r="DJ1182">
        <f>DG1182</f>
        <v>2.4</v>
      </c>
      <c r="DK1182">
        <v>0</v>
      </c>
      <c r="DL1182" t="s">
        <v>867</v>
      </c>
      <c r="DM1182">
        <v>0</v>
      </c>
      <c r="DN1182" t="s">
        <v>861</v>
      </c>
      <c r="DO1182">
        <v>12.62</v>
      </c>
    </row>
    <row r="1183" spans="1:119" x14ac:dyDescent="0.2">
      <c r="A1183">
        <f>ROW(Source!A530)</f>
        <v>530</v>
      </c>
      <c r="B1183">
        <v>59204062</v>
      </c>
      <c r="C1183">
        <v>60527791</v>
      </c>
      <c r="D1183">
        <v>58340697</v>
      </c>
      <c r="E1183">
        <v>1</v>
      </c>
      <c r="F1183">
        <v>1</v>
      </c>
      <c r="G1183">
        <v>1080</v>
      </c>
      <c r="H1183">
        <v>2</v>
      </c>
      <c r="I1183" t="s">
        <v>868</v>
      </c>
      <c r="J1183" t="s">
        <v>869</v>
      </c>
      <c r="K1183" t="s">
        <v>870</v>
      </c>
      <c r="L1183">
        <v>1368</v>
      </c>
      <c r="N1183">
        <v>1011</v>
      </c>
      <c r="O1183" t="s">
        <v>865</v>
      </c>
      <c r="P1183" t="s">
        <v>865</v>
      </c>
      <c r="Q1183">
        <v>1</v>
      </c>
      <c r="W1183">
        <v>0</v>
      </c>
      <c r="X1183">
        <v>2147454900</v>
      </c>
      <c r="Y1183">
        <f>((AT1183*1.25)*1.1)</f>
        <v>1.1825000000000001</v>
      </c>
      <c r="AA1183">
        <v>0</v>
      </c>
      <c r="AB1183">
        <v>0.85</v>
      </c>
      <c r="AC1183">
        <v>0</v>
      </c>
      <c r="AD1183">
        <v>0</v>
      </c>
      <c r="AE1183">
        <v>0</v>
      </c>
      <c r="AF1183">
        <v>0.8</v>
      </c>
      <c r="AG1183">
        <v>0</v>
      </c>
      <c r="AH1183">
        <v>0</v>
      </c>
      <c r="AI1183">
        <v>1</v>
      </c>
      <c r="AJ1183">
        <v>1</v>
      </c>
      <c r="AK1183">
        <v>1</v>
      </c>
      <c r="AL1183">
        <v>1</v>
      </c>
      <c r="AM1183">
        <v>-2</v>
      </c>
      <c r="AN1183">
        <v>0</v>
      </c>
      <c r="AO1183">
        <v>1</v>
      </c>
      <c r="AP1183">
        <v>1</v>
      </c>
      <c r="AQ1183">
        <v>0</v>
      </c>
      <c r="AR1183">
        <v>0</v>
      </c>
      <c r="AS1183" t="s">
        <v>3</v>
      </c>
      <c r="AT1183">
        <v>0.86</v>
      </c>
      <c r="AU1183" t="s">
        <v>25</v>
      </c>
      <c r="AV1183">
        <v>0</v>
      </c>
      <c r="AW1183">
        <v>2</v>
      </c>
      <c r="AX1183">
        <v>60527805</v>
      </c>
      <c r="AY1183">
        <v>1</v>
      </c>
      <c r="AZ1183">
        <v>0</v>
      </c>
      <c r="BA1183">
        <v>1197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CV1183">
        <v>0</v>
      </c>
      <c r="CW1183">
        <f>ROUND(Y1183*Source!I530*DO1183,9)</f>
        <v>0</v>
      </c>
      <c r="CX1183">
        <f>ROUND(Y1183*Source!I530,9)</f>
        <v>0.82774999999999999</v>
      </c>
      <c r="CY1183">
        <f>AB1183</f>
        <v>0.85</v>
      </c>
      <c r="CZ1183">
        <f>AF1183</f>
        <v>0.8</v>
      </c>
      <c r="DA1183">
        <f>AJ1183</f>
        <v>1</v>
      </c>
      <c r="DB1183">
        <f>ROUND(((ROUND(AT1183*CZ1183,2)*1.25)*1.1),6)</f>
        <v>0.94874999999999998</v>
      </c>
      <c r="DC1183">
        <f>ROUND(((ROUND(AT1183*AG1183,2)*1.25)*1.1),6)</f>
        <v>0</v>
      </c>
      <c r="DD1183" t="s">
        <v>3</v>
      </c>
      <c r="DE1183" t="s">
        <v>3</v>
      </c>
      <c r="DF1183">
        <f t="shared" si="559"/>
        <v>0</v>
      </c>
      <c r="DG1183">
        <f t="shared" si="557"/>
        <v>0.66</v>
      </c>
      <c r="DH1183">
        <f t="shared" si="558"/>
        <v>0</v>
      </c>
      <c r="DI1183">
        <f t="shared" si="553"/>
        <v>0</v>
      </c>
      <c r="DJ1183">
        <f>DG1183</f>
        <v>0.66</v>
      </c>
      <c r="DK1183">
        <v>0</v>
      </c>
      <c r="DL1183" t="s">
        <v>3</v>
      </c>
      <c r="DM1183">
        <v>0</v>
      </c>
      <c r="DN1183" t="s">
        <v>3</v>
      </c>
      <c r="DO1183">
        <v>0</v>
      </c>
    </row>
    <row r="1184" spans="1:119" x14ac:dyDescent="0.2">
      <c r="A1184">
        <f>ROW(Source!A530)</f>
        <v>530</v>
      </c>
      <c r="B1184">
        <v>59204062</v>
      </c>
      <c r="C1184">
        <v>60527791</v>
      </c>
      <c r="D1184">
        <v>58340699</v>
      </c>
      <c r="E1184">
        <v>1</v>
      </c>
      <c r="F1184">
        <v>1</v>
      </c>
      <c r="G1184">
        <v>1080</v>
      </c>
      <c r="H1184">
        <v>2</v>
      </c>
      <c r="I1184" t="s">
        <v>871</v>
      </c>
      <c r="J1184" t="s">
        <v>872</v>
      </c>
      <c r="K1184" t="s">
        <v>873</v>
      </c>
      <c r="L1184">
        <v>1368</v>
      </c>
      <c r="N1184">
        <v>1011</v>
      </c>
      <c r="O1184" t="s">
        <v>865</v>
      </c>
      <c r="P1184" t="s">
        <v>865</v>
      </c>
      <c r="Q1184">
        <v>1</v>
      </c>
      <c r="W1184">
        <v>0</v>
      </c>
      <c r="X1184">
        <v>539707801</v>
      </c>
      <c r="Y1184">
        <f>((AT1184*1.25)*1.1)</f>
        <v>0.82500000000000007</v>
      </c>
      <c r="AA1184">
        <v>0</v>
      </c>
      <c r="AB1184">
        <v>1.59</v>
      </c>
      <c r="AC1184">
        <v>0</v>
      </c>
      <c r="AD1184">
        <v>0</v>
      </c>
      <c r="AE1184">
        <v>0</v>
      </c>
      <c r="AF1184">
        <v>1.49</v>
      </c>
      <c r="AG1184">
        <v>0</v>
      </c>
      <c r="AH1184">
        <v>0</v>
      </c>
      <c r="AI1184">
        <v>1</v>
      </c>
      <c r="AJ1184">
        <v>1</v>
      </c>
      <c r="AK1184">
        <v>1</v>
      </c>
      <c r="AL1184">
        <v>1</v>
      </c>
      <c r="AM1184">
        <v>-2</v>
      </c>
      <c r="AN1184">
        <v>0</v>
      </c>
      <c r="AO1184">
        <v>1</v>
      </c>
      <c r="AP1184">
        <v>1</v>
      </c>
      <c r="AQ1184">
        <v>0</v>
      </c>
      <c r="AR1184">
        <v>0</v>
      </c>
      <c r="AS1184" t="s">
        <v>3</v>
      </c>
      <c r="AT1184">
        <v>0.6</v>
      </c>
      <c r="AU1184" t="s">
        <v>25</v>
      </c>
      <c r="AV1184">
        <v>0</v>
      </c>
      <c r="AW1184">
        <v>2</v>
      </c>
      <c r="AX1184">
        <v>60527806</v>
      </c>
      <c r="AY1184">
        <v>1</v>
      </c>
      <c r="AZ1184">
        <v>0</v>
      </c>
      <c r="BA1184">
        <v>1198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CV1184">
        <v>0</v>
      </c>
      <c r="CW1184">
        <f>ROUND(Y1184*Source!I530*DO1184,9)</f>
        <v>0</v>
      </c>
      <c r="CX1184">
        <f>ROUND(Y1184*Source!I530,9)</f>
        <v>0.57750000000000001</v>
      </c>
      <c r="CY1184">
        <f>AB1184</f>
        <v>1.59</v>
      </c>
      <c r="CZ1184">
        <f>AF1184</f>
        <v>1.49</v>
      </c>
      <c r="DA1184">
        <f>AJ1184</f>
        <v>1</v>
      </c>
      <c r="DB1184">
        <f>ROUND(((ROUND(AT1184*CZ1184,2)*1.25)*1.1),6)</f>
        <v>1.2237499999999999</v>
      </c>
      <c r="DC1184">
        <f>ROUND(((ROUND(AT1184*AG1184,2)*1.25)*1.1),6)</f>
        <v>0</v>
      </c>
      <c r="DD1184" t="s">
        <v>3</v>
      </c>
      <c r="DE1184" t="s">
        <v>3</v>
      </c>
      <c r="DF1184">
        <f t="shared" si="559"/>
        <v>0</v>
      </c>
      <c r="DG1184">
        <f t="shared" si="557"/>
        <v>0.86</v>
      </c>
      <c r="DH1184">
        <f t="shared" si="558"/>
        <v>0</v>
      </c>
      <c r="DI1184">
        <f t="shared" si="553"/>
        <v>0</v>
      </c>
      <c r="DJ1184">
        <f>DG1184</f>
        <v>0.86</v>
      </c>
      <c r="DK1184">
        <v>0</v>
      </c>
      <c r="DL1184" t="s">
        <v>3</v>
      </c>
      <c r="DM1184">
        <v>0</v>
      </c>
      <c r="DN1184" t="s">
        <v>3</v>
      </c>
      <c r="DO1184">
        <v>0</v>
      </c>
    </row>
    <row r="1185" spans="1:119" x14ac:dyDescent="0.2">
      <c r="A1185">
        <f>ROW(Source!A530)</f>
        <v>530</v>
      </c>
      <c r="B1185">
        <v>59204062</v>
      </c>
      <c r="C1185">
        <v>60527791</v>
      </c>
      <c r="D1185">
        <v>58339814</v>
      </c>
      <c r="E1185">
        <v>1</v>
      </c>
      <c r="F1185">
        <v>1</v>
      </c>
      <c r="G1185">
        <v>1080</v>
      </c>
      <c r="H1185">
        <v>2</v>
      </c>
      <c r="I1185" t="s">
        <v>874</v>
      </c>
      <c r="J1185" t="s">
        <v>875</v>
      </c>
      <c r="K1185" t="s">
        <v>876</v>
      </c>
      <c r="L1185">
        <v>1368</v>
      </c>
      <c r="N1185">
        <v>1011</v>
      </c>
      <c r="O1185" t="s">
        <v>865</v>
      </c>
      <c r="P1185" t="s">
        <v>865</v>
      </c>
      <c r="Q1185">
        <v>1</v>
      </c>
      <c r="W1185">
        <v>0</v>
      </c>
      <c r="X1185">
        <v>1087580389</v>
      </c>
      <c r="Y1185">
        <f>((AT1185*1.25)*1.1)</f>
        <v>4.1250000000000002E-2</v>
      </c>
      <c r="AA1185">
        <v>0</v>
      </c>
      <c r="AB1185">
        <v>191.17</v>
      </c>
      <c r="AC1185">
        <v>18.059999999999999</v>
      </c>
      <c r="AD1185">
        <v>0</v>
      </c>
      <c r="AE1185">
        <v>0</v>
      </c>
      <c r="AF1185">
        <v>179.17</v>
      </c>
      <c r="AG1185">
        <v>16.93</v>
      </c>
      <c r="AH1185">
        <v>0</v>
      </c>
      <c r="AI1185">
        <v>1</v>
      </c>
      <c r="AJ1185">
        <v>1</v>
      </c>
      <c r="AK1185">
        <v>1</v>
      </c>
      <c r="AL1185">
        <v>1</v>
      </c>
      <c r="AM1185">
        <v>-2</v>
      </c>
      <c r="AN1185">
        <v>0</v>
      </c>
      <c r="AO1185">
        <v>1</v>
      </c>
      <c r="AP1185">
        <v>1</v>
      </c>
      <c r="AQ1185">
        <v>0</v>
      </c>
      <c r="AR1185">
        <v>0</v>
      </c>
      <c r="AS1185" t="s">
        <v>3</v>
      </c>
      <c r="AT1185">
        <v>0.03</v>
      </c>
      <c r="AU1185" t="s">
        <v>25</v>
      </c>
      <c r="AV1185">
        <v>0</v>
      </c>
      <c r="AW1185">
        <v>2</v>
      </c>
      <c r="AX1185">
        <v>60527804</v>
      </c>
      <c r="AY1185">
        <v>1</v>
      </c>
      <c r="AZ1185">
        <v>0</v>
      </c>
      <c r="BA1185">
        <v>1199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CV1185">
        <v>0</v>
      </c>
      <c r="CW1185">
        <f>ROUND(Y1185*Source!I530*DO1185,9)</f>
        <v>0.48885374999999998</v>
      </c>
      <c r="CX1185">
        <f>ROUND(Y1185*Source!I530,9)</f>
        <v>2.8875000000000001E-2</v>
      </c>
      <c r="CY1185">
        <f>AB1185</f>
        <v>191.17</v>
      </c>
      <c r="CZ1185">
        <f>AF1185</f>
        <v>179.17</v>
      </c>
      <c r="DA1185">
        <f>AJ1185</f>
        <v>1</v>
      </c>
      <c r="DB1185">
        <f>ROUND(((ROUND(AT1185*CZ1185,2)*1.25)*1.1),6)</f>
        <v>7.3975</v>
      </c>
      <c r="DC1185">
        <f>ROUND(((ROUND(AT1185*AG1185,2)*1.25)*1.1),6)</f>
        <v>0.70125000000000004</v>
      </c>
      <c r="DD1185" t="s">
        <v>3</v>
      </c>
      <c r="DE1185" t="s">
        <v>3</v>
      </c>
      <c r="DF1185">
        <f t="shared" si="559"/>
        <v>0</v>
      </c>
      <c r="DG1185">
        <f t="shared" si="557"/>
        <v>5.17</v>
      </c>
      <c r="DH1185">
        <f t="shared" si="558"/>
        <v>0.49</v>
      </c>
      <c r="DI1185">
        <f t="shared" si="553"/>
        <v>0</v>
      </c>
      <c r="DJ1185">
        <f>DG1185</f>
        <v>5.17</v>
      </c>
      <c r="DK1185">
        <v>0</v>
      </c>
      <c r="DL1185" t="s">
        <v>867</v>
      </c>
      <c r="DM1185">
        <v>0</v>
      </c>
      <c r="DN1185" t="s">
        <v>861</v>
      </c>
      <c r="DO1185">
        <v>16.93</v>
      </c>
    </row>
    <row r="1186" spans="1:119" x14ac:dyDescent="0.2">
      <c r="A1186">
        <f>ROW(Source!A530)</f>
        <v>530</v>
      </c>
      <c r="B1186">
        <v>59204062</v>
      </c>
      <c r="C1186">
        <v>60527791</v>
      </c>
      <c r="D1186">
        <v>58308811</v>
      </c>
      <c r="E1186">
        <v>1</v>
      </c>
      <c r="F1186">
        <v>1</v>
      </c>
      <c r="G1186">
        <v>1080</v>
      </c>
      <c r="H1186">
        <v>3</v>
      </c>
      <c r="I1186" t="s">
        <v>877</v>
      </c>
      <c r="J1186" t="s">
        <v>878</v>
      </c>
      <c r="K1186" t="s">
        <v>879</v>
      </c>
      <c r="L1186">
        <v>1346</v>
      </c>
      <c r="N1186">
        <v>1009</v>
      </c>
      <c r="O1186" t="s">
        <v>880</v>
      </c>
      <c r="P1186" t="s">
        <v>880</v>
      </c>
      <c r="Q1186">
        <v>1</v>
      </c>
      <c r="W1186">
        <v>0</v>
      </c>
      <c r="X1186">
        <v>-709773495</v>
      </c>
      <c r="Y1186">
        <f>AT1186</f>
        <v>0.5</v>
      </c>
      <c r="AA1186">
        <v>1.61</v>
      </c>
      <c r="AB1186">
        <v>0</v>
      </c>
      <c r="AC1186">
        <v>0</v>
      </c>
      <c r="AD1186">
        <v>0</v>
      </c>
      <c r="AE1186">
        <v>1.61</v>
      </c>
      <c r="AF1186">
        <v>0</v>
      </c>
      <c r="AG1186">
        <v>0</v>
      </c>
      <c r="AH1186">
        <v>0</v>
      </c>
      <c r="AI1186">
        <v>1</v>
      </c>
      <c r="AJ1186">
        <v>1</v>
      </c>
      <c r="AK1186">
        <v>1</v>
      </c>
      <c r="AL1186">
        <v>1</v>
      </c>
      <c r="AM1186">
        <v>-2</v>
      </c>
      <c r="AN1186">
        <v>0</v>
      </c>
      <c r="AO1186">
        <v>1</v>
      </c>
      <c r="AP1186">
        <v>1</v>
      </c>
      <c r="AQ1186">
        <v>0</v>
      </c>
      <c r="AR1186">
        <v>0</v>
      </c>
      <c r="AS1186" t="s">
        <v>3</v>
      </c>
      <c r="AT1186">
        <v>0.5</v>
      </c>
      <c r="AU1186" t="s">
        <v>3</v>
      </c>
      <c r="AV1186">
        <v>0</v>
      </c>
      <c r="AW1186">
        <v>2</v>
      </c>
      <c r="AX1186">
        <v>60527807</v>
      </c>
      <c r="AY1186">
        <v>1</v>
      </c>
      <c r="AZ1186">
        <v>0</v>
      </c>
      <c r="BA1186">
        <v>1200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CV1186">
        <v>0</v>
      </c>
      <c r="CW1186">
        <v>0</v>
      </c>
      <c r="CX1186">
        <f>ROUND(Y1186*Source!I530,9)</f>
        <v>0.35</v>
      </c>
      <c r="CY1186">
        <f>AA1186</f>
        <v>1.61</v>
      </c>
      <c r="CZ1186">
        <f>AE1186</f>
        <v>1.61</v>
      </c>
      <c r="DA1186">
        <f>AI1186</f>
        <v>1</v>
      </c>
      <c r="DB1186">
        <f>ROUND(ROUND(AT1186*CZ1186,2),6)</f>
        <v>0.81</v>
      </c>
      <c r="DC1186">
        <f>ROUND(ROUND(AT1186*AG1186,2),6)</f>
        <v>0</v>
      </c>
      <c r="DD1186" t="s">
        <v>3</v>
      </c>
      <c r="DE1186" t="s">
        <v>3</v>
      </c>
      <c r="DF1186">
        <f t="shared" si="559"/>
        <v>0.56000000000000005</v>
      </c>
      <c r="DG1186">
        <f t="shared" si="557"/>
        <v>0</v>
      </c>
      <c r="DH1186">
        <f t="shared" si="558"/>
        <v>0</v>
      </c>
      <c r="DI1186">
        <f t="shared" si="553"/>
        <v>0</v>
      </c>
      <c r="DJ1186">
        <f>DF1186</f>
        <v>0.56000000000000005</v>
      </c>
      <c r="DK1186">
        <v>0</v>
      </c>
      <c r="DL1186" t="s">
        <v>3</v>
      </c>
      <c r="DM1186">
        <v>0</v>
      </c>
      <c r="DN1186" t="s">
        <v>3</v>
      </c>
      <c r="DO1186">
        <v>0</v>
      </c>
    </row>
    <row r="1187" spans="1:119" x14ac:dyDescent="0.2">
      <c r="A1187">
        <f>ROW(Source!A530)</f>
        <v>530</v>
      </c>
      <c r="B1187">
        <v>59204062</v>
      </c>
      <c r="C1187">
        <v>60527791</v>
      </c>
      <c r="D1187">
        <v>58308843</v>
      </c>
      <c r="E1187">
        <v>1</v>
      </c>
      <c r="F1187">
        <v>1</v>
      </c>
      <c r="G1187">
        <v>1080</v>
      </c>
      <c r="H1187">
        <v>3</v>
      </c>
      <c r="I1187" t="s">
        <v>881</v>
      </c>
      <c r="J1187" t="s">
        <v>882</v>
      </c>
      <c r="K1187" t="s">
        <v>883</v>
      </c>
      <c r="L1187">
        <v>1346</v>
      </c>
      <c r="N1187">
        <v>1009</v>
      </c>
      <c r="O1187" t="s">
        <v>880</v>
      </c>
      <c r="P1187" t="s">
        <v>880</v>
      </c>
      <c r="Q1187">
        <v>1</v>
      </c>
      <c r="W1187">
        <v>0</v>
      </c>
      <c r="X1187">
        <v>-872094078</v>
      </c>
      <c r="Y1187">
        <f>AT1187</f>
        <v>0.17199999999999999</v>
      </c>
      <c r="AA1187">
        <v>36.78</v>
      </c>
      <c r="AB1187">
        <v>0</v>
      </c>
      <c r="AC1187">
        <v>0</v>
      </c>
      <c r="AD1187">
        <v>0</v>
      </c>
      <c r="AE1187">
        <v>36.78</v>
      </c>
      <c r="AF1187">
        <v>0</v>
      </c>
      <c r="AG1187">
        <v>0</v>
      </c>
      <c r="AH1187">
        <v>0</v>
      </c>
      <c r="AI1187">
        <v>1</v>
      </c>
      <c r="AJ1187">
        <v>1</v>
      </c>
      <c r="AK1187">
        <v>1</v>
      </c>
      <c r="AL1187">
        <v>1</v>
      </c>
      <c r="AM1187">
        <v>-2</v>
      </c>
      <c r="AN1187">
        <v>0</v>
      </c>
      <c r="AO1187">
        <v>1</v>
      </c>
      <c r="AP1187">
        <v>1</v>
      </c>
      <c r="AQ1187">
        <v>0</v>
      </c>
      <c r="AR1187">
        <v>0</v>
      </c>
      <c r="AS1187" t="s">
        <v>3</v>
      </c>
      <c r="AT1187">
        <v>0.17199999999999999</v>
      </c>
      <c r="AU1187" t="s">
        <v>3</v>
      </c>
      <c r="AV1187">
        <v>0</v>
      </c>
      <c r="AW1187">
        <v>2</v>
      </c>
      <c r="AX1187">
        <v>60527808</v>
      </c>
      <c r="AY1187">
        <v>1</v>
      </c>
      <c r="AZ1187">
        <v>0</v>
      </c>
      <c r="BA1187">
        <v>1201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CV1187">
        <v>0</v>
      </c>
      <c r="CW1187">
        <v>0</v>
      </c>
      <c r="CX1187">
        <f>ROUND(Y1187*Source!I530,9)</f>
        <v>0.12039999999999999</v>
      </c>
      <c r="CY1187">
        <f>AA1187</f>
        <v>36.78</v>
      </c>
      <c r="CZ1187">
        <f>AE1187</f>
        <v>36.78</v>
      </c>
      <c r="DA1187">
        <f>AI1187</f>
        <v>1</v>
      </c>
      <c r="DB1187">
        <f>ROUND(ROUND(AT1187*CZ1187,2),6)</f>
        <v>6.33</v>
      </c>
      <c r="DC1187">
        <f>ROUND(ROUND(AT1187*AG1187,2),6)</f>
        <v>0</v>
      </c>
      <c r="DD1187" t="s">
        <v>3</v>
      </c>
      <c r="DE1187" t="s">
        <v>3</v>
      </c>
      <c r="DF1187">
        <f t="shared" si="559"/>
        <v>4.43</v>
      </c>
      <c r="DG1187">
        <f t="shared" si="557"/>
        <v>0</v>
      </c>
      <c r="DH1187">
        <f t="shared" si="558"/>
        <v>0</v>
      </c>
      <c r="DI1187">
        <f t="shared" si="553"/>
        <v>0</v>
      </c>
      <c r="DJ1187">
        <f>DF1187</f>
        <v>4.43</v>
      </c>
      <c r="DK1187">
        <v>0</v>
      </c>
      <c r="DL1187" t="s">
        <v>3</v>
      </c>
      <c r="DM1187">
        <v>0</v>
      </c>
      <c r="DN1187" t="s">
        <v>3</v>
      </c>
      <c r="DO1187">
        <v>0</v>
      </c>
    </row>
    <row r="1188" spans="1:119" x14ac:dyDescent="0.2">
      <c r="A1188">
        <f>ROW(Source!A530)</f>
        <v>530</v>
      </c>
      <c r="B1188">
        <v>59204062</v>
      </c>
      <c r="C1188">
        <v>60527791</v>
      </c>
      <c r="D1188">
        <v>58308917</v>
      </c>
      <c r="E1188">
        <v>1</v>
      </c>
      <c r="F1188">
        <v>1</v>
      </c>
      <c r="G1188">
        <v>1080</v>
      </c>
      <c r="H1188">
        <v>3</v>
      </c>
      <c r="I1188" t="s">
        <v>884</v>
      </c>
      <c r="J1188" t="s">
        <v>885</v>
      </c>
      <c r="K1188" t="s">
        <v>886</v>
      </c>
      <c r="L1188">
        <v>1354</v>
      </c>
      <c r="N1188">
        <v>1010</v>
      </c>
      <c r="O1188" t="s">
        <v>39</v>
      </c>
      <c r="P1188" t="s">
        <v>39</v>
      </c>
      <c r="Q1188">
        <v>1</v>
      </c>
      <c r="W1188">
        <v>0</v>
      </c>
      <c r="X1188">
        <v>-40224714</v>
      </c>
      <c r="Y1188">
        <f>AT1188</f>
        <v>20</v>
      </c>
      <c r="AA1188">
        <v>0.89</v>
      </c>
      <c r="AB1188">
        <v>0</v>
      </c>
      <c r="AC1188">
        <v>0</v>
      </c>
      <c r="AD1188">
        <v>0</v>
      </c>
      <c r="AE1188">
        <v>0.89</v>
      </c>
      <c r="AF1188">
        <v>0</v>
      </c>
      <c r="AG1188">
        <v>0</v>
      </c>
      <c r="AH1188">
        <v>0</v>
      </c>
      <c r="AI1188">
        <v>1</v>
      </c>
      <c r="AJ1188">
        <v>1</v>
      </c>
      <c r="AK1188">
        <v>1</v>
      </c>
      <c r="AL1188">
        <v>1</v>
      </c>
      <c r="AM1188">
        <v>-2</v>
      </c>
      <c r="AN1188">
        <v>0</v>
      </c>
      <c r="AO1188">
        <v>1</v>
      </c>
      <c r="AP1188">
        <v>1</v>
      </c>
      <c r="AQ1188">
        <v>0</v>
      </c>
      <c r="AR1188">
        <v>0</v>
      </c>
      <c r="AS1188" t="s">
        <v>3</v>
      </c>
      <c r="AT1188">
        <v>20</v>
      </c>
      <c r="AU1188" t="s">
        <v>3</v>
      </c>
      <c r="AV1188">
        <v>0</v>
      </c>
      <c r="AW1188">
        <v>2</v>
      </c>
      <c r="AX1188">
        <v>60527809</v>
      </c>
      <c r="AY1188">
        <v>1</v>
      </c>
      <c r="AZ1188">
        <v>0</v>
      </c>
      <c r="BA1188">
        <v>1202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CV1188">
        <v>0</v>
      </c>
      <c r="CW1188">
        <v>0</v>
      </c>
      <c r="CX1188">
        <f>ROUND(Y1188*Source!I530,9)</f>
        <v>14</v>
      </c>
      <c r="CY1188">
        <f>AA1188</f>
        <v>0.89</v>
      </c>
      <c r="CZ1188">
        <f>AE1188</f>
        <v>0.89</v>
      </c>
      <c r="DA1188">
        <f>AI1188</f>
        <v>1</v>
      </c>
      <c r="DB1188">
        <f>ROUND(ROUND(AT1188*CZ1188,2),6)</f>
        <v>17.8</v>
      </c>
      <c r="DC1188">
        <f>ROUND(ROUND(AT1188*AG1188,2),6)</f>
        <v>0</v>
      </c>
      <c r="DD1188" t="s">
        <v>3</v>
      </c>
      <c r="DE1188" t="s">
        <v>3</v>
      </c>
      <c r="DF1188">
        <f t="shared" si="559"/>
        <v>12.46</v>
      </c>
      <c r="DG1188">
        <f t="shared" si="557"/>
        <v>0</v>
      </c>
      <c r="DH1188">
        <f t="shared" si="558"/>
        <v>0</v>
      </c>
      <c r="DI1188">
        <f t="shared" si="553"/>
        <v>0</v>
      </c>
      <c r="DJ1188">
        <f>DF1188</f>
        <v>12.46</v>
      </c>
      <c r="DK1188">
        <v>0</v>
      </c>
      <c r="DL1188" t="s">
        <v>3</v>
      </c>
      <c r="DM1188">
        <v>0</v>
      </c>
      <c r="DN1188" t="s">
        <v>3</v>
      </c>
      <c r="DO1188">
        <v>0</v>
      </c>
    </row>
    <row r="1189" spans="1:119" x14ac:dyDescent="0.2">
      <c r="A1189">
        <f>ROW(Source!A530)</f>
        <v>530</v>
      </c>
      <c r="B1189">
        <v>59204062</v>
      </c>
      <c r="C1189">
        <v>60527791</v>
      </c>
      <c r="D1189">
        <v>58326216</v>
      </c>
      <c r="E1189">
        <v>1</v>
      </c>
      <c r="F1189">
        <v>1</v>
      </c>
      <c r="G1189">
        <v>1080</v>
      </c>
      <c r="H1189">
        <v>3</v>
      </c>
      <c r="I1189" t="s">
        <v>46</v>
      </c>
      <c r="J1189" t="s">
        <v>49</v>
      </c>
      <c r="K1189" t="s">
        <v>47</v>
      </c>
      <c r="L1189">
        <v>1355</v>
      </c>
      <c r="N1189">
        <v>1010</v>
      </c>
      <c r="O1189" t="s">
        <v>48</v>
      </c>
      <c r="P1189" t="s">
        <v>48</v>
      </c>
      <c r="Q1189">
        <v>100</v>
      </c>
      <c r="W1189">
        <v>0</v>
      </c>
      <c r="X1189">
        <v>1873919888</v>
      </c>
      <c r="Y1189">
        <f>AT1189</f>
        <v>0.328571</v>
      </c>
      <c r="AA1189">
        <v>526.22</v>
      </c>
      <c r="AB1189">
        <v>0</v>
      </c>
      <c r="AC1189">
        <v>0</v>
      </c>
      <c r="AD1189">
        <v>0</v>
      </c>
      <c r="AE1189">
        <v>526.22</v>
      </c>
      <c r="AF1189">
        <v>0</v>
      </c>
      <c r="AG1189">
        <v>0</v>
      </c>
      <c r="AH1189">
        <v>0</v>
      </c>
      <c r="AI1189">
        <v>1</v>
      </c>
      <c r="AJ1189">
        <v>1</v>
      </c>
      <c r="AK1189">
        <v>1</v>
      </c>
      <c r="AL1189">
        <v>1</v>
      </c>
      <c r="AM1189">
        <v>0</v>
      </c>
      <c r="AN1189">
        <v>0</v>
      </c>
      <c r="AO1189">
        <v>0</v>
      </c>
      <c r="AP1189">
        <v>1</v>
      </c>
      <c r="AQ1189">
        <v>0</v>
      </c>
      <c r="AR1189">
        <v>0</v>
      </c>
      <c r="AS1189" t="s">
        <v>3</v>
      </c>
      <c r="AT1189">
        <v>0.328571</v>
      </c>
      <c r="AU1189" t="s">
        <v>3</v>
      </c>
      <c r="AV1189">
        <v>0</v>
      </c>
      <c r="AW1189">
        <v>1</v>
      </c>
      <c r="AX1189">
        <v>-1</v>
      </c>
      <c r="AY1189">
        <v>0</v>
      </c>
      <c r="AZ1189">
        <v>0</v>
      </c>
      <c r="BA1189" t="s">
        <v>3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CV1189">
        <v>0</v>
      </c>
      <c r="CW1189">
        <v>0</v>
      </c>
      <c r="CX1189">
        <f>ROUND(Y1189*Source!I530,9)</f>
        <v>0.2299997</v>
      </c>
      <c r="CY1189">
        <f>AA1189</f>
        <v>526.22</v>
      </c>
      <c r="CZ1189">
        <f>AE1189</f>
        <v>526.22</v>
      </c>
      <c r="DA1189">
        <f>AI1189</f>
        <v>1</v>
      </c>
      <c r="DB1189">
        <f>ROUND(ROUND(AT1189*CZ1189,2),6)</f>
        <v>172.9</v>
      </c>
      <c r="DC1189">
        <f>ROUND(ROUND(AT1189*AG1189,2),6)</f>
        <v>0</v>
      </c>
      <c r="DD1189" t="s">
        <v>3</v>
      </c>
      <c r="DE1189" t="s">
        <v>3</v>
      </c>
      <c r="DF1189">
        <f t="shared" si="559"/>
        <v>121.03</v>
      </c>
      <c r="DG1189">
        <f t="shared" si="557"/>
        <v>0</v>
      </c>
      <c r="DH1189">
        <f t="shared" si="558"/>
        <v>0</v>
      </c>
      <c r="DI1189">
        <f t="shared" si="553"/>
        <v>0</v>
      </c>
      <c r="DJ1189">
        <f>DF1189</f>
        <v>121.03</v>
      </c>
      <c r="DK1189">
        <v>0</v>
      </c>
      <c r="DL1189" t="s">
        <v>3</v>
      </c>
      <c r="DM1189">
        <v>0</v>
      </c>
      <c r="DN1189" t="s">
        <v>3</v>
      </c>
      <c r="DO1189">
        <v>0</v>
      </c>
    </row>
    <row r="1190" spans="1:119" x14ac:dyDescent="0.2">
      <c r="A1190">
        <f>ROW(Source!A530)</f>
        <v>530</v>
      </c>
      <c r="B1190">
        <v>59204062</v>
      </c>
      <c r="C1190">
        <v>60527791</v>
      </c>
      <c r="D1190">
        <v>58324998</v>
      </c>
      <c r="E1190">
        <v>1</v>
      </c>
      <c r="F1190">
        <v>1</v>
      </c>
      <c r="G1190">
        <v>1080</v>
      </c>
      <c r="H1190">
        <v>3</v>
      </c>
      <c r="I1190" t="s">
        <v>125</v>
      </c>
      <c r="J1190" t="s">
        <v>127</v>
      </c>
      <c r="K1190" t="s">
        <v>126</v>
      </c>
      <c r="L1190">
        <v>1301</v>
      </c>
      <c r="N1190">
        <v>1003</v>
      </c>
      <c r="O1190" t="s">
        <v>34</v>
      </c>
      <c r="P1190" t="s">
        <v>34</v>
      </c>
      <c r="Q1190">
        <v>1</v>
      </c>
      <c r="W1190">
        <v>0</v>
      </c>
      <c r="X1190">
        <v>233716425</v>
      </c>
      <c r="Y1190">
        <f>AT1190</f>
        <v>100</v>
      </c>
      <c r="AA1190">
        <v>52.61</v>
      </c>
      <c r="AB1190">
        <v>0</v>
      </c>
      <c r="AC1190">
        <v>0</v>
      </c>
      <c r="AD1190">
        <v>0</v>
      </c>
      <c r="AE1190">
        <v>52.61</v>
      </c>
      <c r="AF1190">
        <v>0</v>
      </c>
      <c r="AG1190">
        <v>0</v>
      </c>
      <c r="AH1190">
        <v>0</v>
      </c>
      <c r="AI1190">
        <v>1</v>
      </c>
      <c r="AJ1190">
        <v>1</v>
      </c>
      <c r="AK1190">
        <v>1</v>
      </c>
      <c r="AL1190">
        <v>1</v>
      </c>
      <c r="AM1190">
        <v>0</v>
      </c>
      <c r="AN1190">
        <v>0</v>
      </c>
      <c r="AO1190">
        <v>0</v>
      </c>
      <c r="AP1190">
        <v>1</v>
      </c>
      <c r="AQ1190">
        <v>0</v>
      </c>
      <c r="AR1190">
        <v>0</v>
      </c>
      <c r="AS1190" t="s">
        <v>3</v>
      </c>
      <c r="AT1190">
        <v>100</v>
      </c>
      <c r="AU1190" t="s">
        <v>3</v>
      </c>
      <c r="AV1190">
        <v>0</v>
      </c>
      <c r="AW1190">
        <v>1</v>
      </c>
      <c r="AX1190">
        <v>-1</v>
      </c>
      <c r="AY1190">
        <v>0</v>
      </c>
      <c r="AZ1190">
        <v>0</v>
      </c>
      <c r="BA1190" t="s">
        <v>3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CV1190">
        <v>0</v>
      </c>
      <c r="CW1190">
        <v>0</v>
      </c>
      <c r="CX1190">
        <f>ROUND(Y1190*Source!I530,9)</f>
        <v>70</v>
      </c>
      <c r="CY1190">
        <f>AA1190</f>
        <v>52.61</v>
      </c>
      <c r="CZ1190">
        <f>AE1190</f>
        <v>52.61</v>
      </c>
      <c r="DA1190">
        <f>AI1190</f>
        <v>1</v>
      </c>
      <c r="DB1190">
        <f>ROUND(ROUND(AT1190*CZ1190,2),6)</f>
        <v>5261</v>
      </c>
      <c r="DC1190">
        <f>ROUND(ROUND(AT1190*AG1190,2),6)</f>
        <v>0</v>
      </c>
      <c r="DD1190" t="s">
        <v>3</v>
      </c>
      <c r="DE1190" t="s">
        <v>3</v>
      </c>
      <c r="DF1190">
        <f t="shared" si="559"/>
        <v>3682.7</v>
      </c>
      <c r="DG1190">
        <f t="shared" si="557"/>
        <v>0</v>
      </c>
      <c r="DH1190">
        <f t="shared" si="558"/>
        <v>0</v>
      </c>
      <c r="DI1190">
        <f t="shared" si="553"/>
        <v>0</v>
      </c>
      <c r="DJ1190">
        <f>DF1190</f>
        <v>3682.7</v>
      </c>
      <c r="DK1190">
        <v>0</v>
      </c>
      <c r="DL1190" t="s">
        <v>3</v>
      </c>
      <c r="DM1190">
        <v>0</v>
      </c>
      <c r="DN1190" t="s">
        <v>3</v>
      </c>
      <c r="DO1190">
        <v>0</v>
      </c>
    </row>
    <row r="1191" spans="1:119" x14ac:dyDescent="0.2">
      <c r="A1191">
        <f>ROW(Source!A531)</f>
        <v>531</v>
      </c>
      <c r="B1191">
        <v>59204059</v>
      </c>
      <c r="C1191">
        <v>60527791</v>
      </c>
      <c r="D1191">
        <v>58266404</v>
      </c>
      <c r="E1191">
        <v>1080</v>
      </c>
      <c r="F1191">
        <v>1</v>
      </c>
      <c r="G1191">
        <v>1080</v>
      </c>
      <c r="H1191">
        <v>1</v>
      </c>
      <c r="I1191" t="s">
        <v>859</v>
      </c>
      <c r="J1191" t="s">
        <v>3</v>
      </c>
      <c r="K1191" t="s">
        <v>860</v>
      </c>
      <c r="L1191">
        <v>1191</v>
      </c>
      <c r="N1191">
        <v>1013</v>
      </c>
      <c r="O1191" t="s">
        <v>861</v>
      </c>
      <c r="P1191" t="s">
        <v>861</v>
      </c>
      <c r="Q1191">
        <v>1</v>
      </c>
      <c r="W1191">
        <v>0</v>
      </c>
      <c r="X1191">
        <v>476480486</v>
      </c>
      <c r="Y1191">
        <f>((AT1191*1.15)*1.1)</f>
        <v>29.385950000000001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</v>
      </c>
      <c r="AJ1191">
        <v>1</v>
      </c>
      <c r="AK1191">
        <v>1</v>
      </c>
      <c r="AL1191">
        <v>1</v>
      </c>
      <c r="AM1191">
        <v>5</v>
      </c>
      <c r="AN1191">
        <v>0</v>
      </c>
      <c r="AO1191">
        <v>1</v>
      </c>
      <c r="AP1191">
        <v>1</v>
      </c>
      <c r="AQ1191">
        <v>0</v>
      </c>
      <c r="AR1191">
        <v>0</v>
      </c>
      <c r="AS1191" t="s">
        <v>3</v>
      </c>
      <c r="AT1191">
        <v>23.23</v>
      </c>
      <c r="AU1191" t="s">
        <v>26</v>
      </c>
      <c r="AV1191">
        <v>1</v>
      </c>
      <c r="AW1191">
        <v>2</v>
      </c>
      <c r="AX1191">
        <v>60527802</v>
      </c>
      <c r="AY1191">
        <v>1</v>
      </c>
      <c r="AZ1191">
        <v>0</v>
      </c>
      <c r="BA1191">
        <v>1206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CU1191">
        <f>ROUND(AT1191*Source!I531*AH1191*AL1191,2)</f>
        <v>0</v>
      </c>
      <c r="CV1191">
        <f>ROUND(Y1191*Source!I531,9)</f>
        <v>20.570164999999999</v>
      </c>
      <c r="CW1191">
        <v>0</v>
      </c>
      <c r="CX1191">
        <f>ROUND(Y1191*Source!I531,9)</f>
        <v>20.570164999999999</v>
      </c>
      <c r="CY1191">
        <f>AD1191</f>
        <v>0</v>
      </c>
      <c r="CZ1191">
        <f>AH1191</f>
        <v>0</v>
      </c>
      <c r="DA1191">
        <f>AL1191</f>
        <v>1</v>
      </c>
      <c r="DB1191">
        <f>ROUND(((ROUND(AT1191*CZ1191,2)*1.15)*1.1),6)</f>
        <v>0</v>
      </c>
      <c r="DC1191">
        <f>ROUND(((ROUND(AT1191*AG1191,2)*1.15)*1.1),6)</f>
        <v>0</v>
      </c>
      <c r="DD1191" t="s">
        <v>3</v>
      </c>
      <c r="DE1191" t="s">
        <v>3</v>
      </c>
      <c r="DF1191">
        <f t="shared" si="559"/>
        <v>0</v>
      </c>
      <c r="DG1191">
        <f t="shared" si="557"/>
        <v>0</v>
      </c>
      <c r="DH1191">
        <f t="shared" si="558"/>
        <v>0</v>
      </c>
      <c r="DI1191">
        <f t="shared" si="553"/>
        <v>0</v>
      </c>
      <c r="DJ1191">
        <f>DI1191</f>
        <v>0</v>
      </c>
      <c r="DK1191">
        <v>0</v>
      </c>
      <c r="DL1191" t="s">
        <v>3</v>
      </c>
      <c r="DM1191">
        <v>0</v>
      </c>
      <c r="DN1191" t="s">
        <v>3</v>
      </c>
      <c r="DO1191">
        <v>0</v>
      </c>
    </row>
    <row r="1192" spans="1:119" x14ac:dyDescent="0.2">
      <c r="A1192">
        <f>ROW(Source!A531)</f>
        <v>531</v>
      </c>
      <c r="B1192">
        <v>59204059</v>
      </c>
      <c r="C1192">
        <v>60527791</v>
      </c>
      <c r="D1192">
        <v>58340578</v>
      </c>
      <c r="E1192">
        <v>1</v>
      </c>
      <c r="F1192">
        <v>1</v>
      </c>
      <c r="G1192">
        <v>1080</v>
      </c>
      <c r="H1192">
        <v>2</v>
      </c>
      <c r="I1192" t="s">
        <v>862</v>
      </c>
      <c r="J1192" t="s">
        <v>863</v>
      </c>
      <c r="K1192" t="s">
        <v>864</v>
      </c>
      <c r="L1192">
        <v>1368</v>
      </c>
      <c r="N1192">
        <v>1011</v>
      </c>
      <c r="O1192" t="s">
        <v>865</v>
      </c>
      <c r="P1192" t="s">
        <v>865</v>
      </c>
      <c r="Q1192">
        <v>1</v>
      </c>
      <c r="W1192">
        <v>0</v>
      </c>
      <c r="X1192">
        <v>-1985943078</v>
      </c>
      <c r="Y1192">
        <f>((AT1192*1.25)*1.1)</f>
        <v>4.1250000000000002E-2</v>
      </c>
      <c r="AA1192">
        <v>0</v>
      </c>
      <c r="AB1192">
        <v>1445.28</v>
      </c>
      <c r="AC1192">
        <v>740.47</v>
      </c>
      <c r="AD1192">
        <v>0</v>
      </c>
      <c r="AE1192">
        <v>0</v>
      </c>
      <c r="AF1192">
        <v>83.1</v>
      </c>
      <c r="AG1192">
        <v>12.62</v>
      </c>
      <c r="AH1192">
        <v>0</v>
      </c>
      <c r="AI1192">
        <v>1</v>
      </c>
      <c r="AJ1192">
        <v>16.3</v>
      </c>
      <c r="AK1192">
        <v>54.99</v>
      </c>
      <c r="AL1192">
        <v>1</v>
      </c>
      <c r="AM1192">
        <v>2</v>
      </c>
      <c r="AN1192">
        <v>0</v>
      </c>
      <c r="AO1192">
        <v>1</v>
      </c>
      <c r="AP1192">
        <v>1</v>
      </c>
      <c r="AQ1192">
        <v>0</v>
      </c>
      <c r="AR1192">
        <v>0</v>
      </c>
      <c r="AS1192" t="s">
        <v>3</v>
      </c>
      <c r="AT1192">
        <v>0.03</v>
      </c>
      <c r="AU1192" t="s">
        <v>25</v>
      </c>
      <c r="AV1192">
        <v>0</v>
      </c>
      <c r="AW1192">
        <v>2</v>
      </c>
      <c r="AX1192">
        <v>60527803</v>
      </c>
      <c r="AY1192">
        <v>1</v>
      </c>
      <c r="AZ1192">
        <v>0</v>
      </c>
      <c r="BA1192">
        <v>1207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CV1192">
        <v>0</v>
      </c>
      <c r="CW1192">
        <f>ROUND(Y1192*Source!I531*DO1192,9)</f>
        <v>0.36440250000000002</v>
      </c>
      <c r="CX1192">
        <f>ROUND(Y1192*Source!I531,9)</f>
        <v>2.8875000000000001E-2</v>
      </c>
      <c r="CY1192">
        <f>AB1192</f>
        <v>1445.28</v>
      </c>
      <c r="CZ1192">
        <f>AF1192</f>
        <v>83.1</v>
      </c>
      <c r="DA1192">
        <f>AJ1192</f>
        <v>16.3</v>
      </c>
      <c r="DB1192">
        <f>ROUND(((ROUND(AT1192*CZ1192,2)*1.25)*1.1),6)</f>
        <v>3.4237500000000001</v>
      </c>
      <c r="DC1192">
        <f>ROUND(((ROUND(AT1192*AG1192,2)*1.25)*1.1),6)</f>
        <v>0.52249999999999996</v>
      </c>
      <c r="DD1192" t="s">
        <v>3</v>
      </c>
      <c r="DE1192" t="s">
        <v>3</v>
      </c>
      <c r="DF1192">
        <f t="shared" si="559"/>
        <v>0</v>
      </c>
      <c r="DG1192">
        <f>ROUND(ROUND(AF1192*AJ1192,2)*CX1192,2)</f>
        <v>39.11</v>
      </c>
      <c r="DH1192">
        <f>ROUND(ROUND(AG1192*AK1192,2)*CX1192,2)</f>
        <v>20.04</v>
      </c>
      <c r="DI1192">
        <f t="shared" si="553"/>
        <v>0</v>
      </c>
      <c r="DJ1192">
        <f>DG1192</f>
        <v>39.11</v>
      </c>
      <c r="DK1192">
        <v>0</v>
      </c>
      <c r="DL1192" t="s">
        <v>867</v>
      </c>
      <c r="DM1192">
        <v>0</v>
      </c>
      <c r="DN1192" t="s">
        <v>861</v>
      </c>
      <c r="DO1192">
        <v>12.62</v>
      </c>
    </row>
    <row r="1193" spans="1:119" x14ac:dyDescent="0.2">
      <c r="A1193">
        <f>ROW(Source!A531)</f>
        <v>531</v>
      </c>
      <c r="B1193">
        <v>59204059</v>
      </c>
      <c r="C1193">
        <v>60527791</v>
      </c>
      <c r="D1193">
        <v>58340697</v>
      </c>
      <c r="E1193">
        <v>1</v>
      </c>
      <c r="F1193">
        <v>1</v>
      </c>
      <c r="G1193">
        <v>1080</v>
      </c>
      <c r="H1193">
        <v>2</v>
      </c>
      <c r="I1193" t="s">
        <v>868</v>
      </c>
      <c r="J1193" t="s">
        <v>869</v>
      </c>
      <c r="K1193" t="s">
        <v>870</v>
      </c>
      <c r="L1193">
        <v>1368</v>
      </c>
      <c r="N1193">
        <v>1011</v>
      </c>
      <c r="O1193" t="s">
        <v>865</v>
      </c>
      <c r="P1193" t="s">
        <v>865</v>
      </c>
      <c r="Q1193">
        <v>1</v>
      </c>
      <c r="W1193">
        <v>0</v>
      </c>
      <c r="X1193">
        <v>2147454900</v>
      </c>
      <c r="Y1193">
        <f>((AT1193*1.25)*1.1)</f>
        <v>1.1825000000000001</v>
      </c>
      <c r="AA1193">
        <v>0</v>
      </c>
      <c r="AB1193">
        <v>7.33</v>
      </c>
      <c r="AC1193">
        <v>0</v>
      </c>
      <c r="AD1193">
        <v>0</v>
      </c>
      <c r="AE1193">
        <v>0</v>
      </c>
      <c r="AF1193">
        <v>0.8</v>
      </c>
      <c r="AG1193">
        <v>0</v>
      </c>
      <c r="AH1193">
        <v>0</v>
      </c>
      <c r="AI1193">
        <v>1</v>
      </c>
      <c r="AJ1193">
        <v>8.59</v>
      </c>
      <c r="AK1193">
        <v>54.99</v>
      </c>
      <c r="AL1193">
        <v>1</v>
      </c>
      <c r="AM1193">
        <v>2</v>
      </c>
      <c r="AN1193">
        <v>0</v>
      </c>
      <c r="AO1193">
        <v>1</v>
      </c>
      <c r="AP1193">
        <v>1</v>
      </c>
      <c r="AQ1193">
        <v>0</v>
      </c>
      <c r="AR1193">
        <v>0</v>
      </c>
      <c r="AS1193" t="s">
        <v>3</v>
      </c>
      <c r="AT1193">
        <v>0.86</v>
      </c>
      <c r="AU1193" t="s">
        <v>25</v>
      </c>
      <c r="AV1193">
        <v>0</v>
      </c>
      <c r="AW1193">
        <v>2</v>
      </c>
      <c r="AX1193">
        <v>60527805</v>
      </c>
      <c r="AY1193">
        <v>1</v>
      </c>
      <c r="AZ1193">
        <v>0</v>
      </c>
      <c r="BA1193">
        <v>1208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CV1193">
        <v>0</v>
      </c>
      <c r="CW1193">
        <f>ROUND(Y1193*Source!I531*DO1193,9)</f>
        <v>0</v>
      </c>
      <c r="CX1193">
        <f>ROUND(Y1193*Source!I531,9)</f>
        <v>0.82774999999999999</v>
      </c>
      <c r="CY1193">
        <f>AB1193</f>
        <v>7.33</v>
      </c>
      <c r="CZ1193">
        <f>AF1193</f>
        <v>0.8</v>
      </c>
      <c r="DA1193">
        <f>AJ1193</f>
        <v>8.59</v>
      </c>
      <c r="DB1193">
        <f>ROUND(((ROUND(AT1193*CZ1193,2)*1.25)*1.1),6)</f>
        <v>0.94874999999999998</v>
      </c>
      <c r="DC1193">
        <f>ROUND(((ROUND(AT1193*AG1193,2)*1.25)*1.1),6)</f>
        <v>0</v>
      </c>
      <c r="DD1193" t="s">
        <v>3</v>
      </c>
      <c r="DE1193" t="s">
        <v>3</v>
      </c>
      <c r="DF1193">
        <f t="shared" si="559"/>
        <v>0</v>
      </c>
      <c r="DG1193">
        <f>ROUND(ROUND(AF1193*AJ1193,2)*CX1193,2)</f>
        <v>5.69</v>
      </c>
      <c r="DH1193">
        <f>ROUND(ROUND(AG1193*AK1193,2)*CX1193,2)</f>
        <v>0</v>
      </c>
      <c r="DI1193">
        <f t="shared" si="553"/>
        <v>0</v>
      </c>
      <c r="DJ1193">
        <f>DG1193</f>
        <v>5.69</v>
      </c>
      <c r="DK1193">
        <v>0</v>
      </c>
      <c r="DL1193" t="s">
        <v>3</v>
      </c>
      <c r="DM1193">
        <v>0</v>
      </c>
      <c r="DN1193" t="s">
        <v>3</v>
      </c>
      <c r="DO1193">
        <v>0</v>
      </c>
    </row>
    <row r="1194" spans="1:119" x14ac:dyDescent="0.2">
      <c r="A1194">
        <f>ROW(Source!A531)</f>
        <v>531</v>
      </c>
      <c r="B1194">
        <v>59204059</v>
      </c>
      <c r="C1194">
        <v>60527791</v>
      </c>
      <c r="D1194">
        <v>58340699</v>
      </c>
      <c r="E1194">
        <v>1</v>
      </c>
      <c r="F1194">
        <v>1</v>
      </c>
      <c r="G1194">
        <v>1080</v>
      </c>
      <c r="H1194">
        <v>2</v>
      </c>
      <c r="I1194" t="s">
        <v>871</v>
      </c>
      <c r="J1194" t="s">
        <v>872</v>
      </c>
      <c r="K1194" t="s">
        <v>873</v>
      </c>
      <c r="L1194">
        <v>1368</v>
      </c>
      <c r="N1194">
        <v>1011</v>
      </c>
      <c r="O1194" t="s">
        <v>865</v>
      </c>
      <c r="P1194" t="s">
        <v>865</v>
      </c>
      <c r="Q1194">
        <v>1</v>
      </c>
      <c r="W1194">
        <v>0</v>
      </c>
      <c r="X1194">
        <v>539707801</v>
      </c>
      <c r="Y1194">
        <f>((AT1194*1.25)*1.1)</f>
        <v>0.82500000000000007</v>
      </c>
      <c r="AA1194">
        <v>0</v>
      </c>
      <c r="AB1194">
        <v>13.77</v>
      </c>
      <c r="AC1194">
        <v>0</v>
      </c>
      <c r="AD1194">
        <v>0</v>
      </c>
      <c r="AE1194">
        <v>0</v>
      </c>
      <c r="AF1194">
        <v>1.49</v>
      </c>
      <c r="AG1194">
        <v>0</v>
      </c>
      <c r="AH1194">
        <v>0</v>
      </c>
      <c r="AI1194">
        <v>1</v>
      </c>
      <c r="AJ1194">
        <v>8.66</v>
      </c>
      <c r="AK1194">
        <v>54.99</v>
      </c>
      <c r="AL1194">
        <v>1</v>
      </c>
      <c r="AM1194">
        <v>2</v>
      </c>
      <c r="AN1194">
        <v>0</v>
      </c>
      <c r="AO1194">
        <v>1</v>
      </c>
      <c r="AP1194">
        <v>1</v>
      </c>
      <c r="AQ1194">
        <v>0</v>
      </c>
      <c r="AR1194">
        <v>0</v>
      </c>
      <c r="AS1194" t="s">
        <v>3</v>
      </c>
      <c r="AT1194">
        <v>0.6</v>
      </c>
      <c r="AU1194" t="s">
        <v>25</v>
      </c>
      <c r="AV1194">
        <v>0</v>
      </c>
      <c r="AW1194">
        <v>2</v>
      </c>
      <c r="AX1194">
        <v>60527806</v>
      </c>
      <c r="AY1194">
        <v>1</v>
      </c>
      <c r="AZ1194">
        <v>0</v>
      </c>
      <c r="BA1194">
        <v>1209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CV1194">
        <v>0</v>
      </c>
      <c r="CW1194">
        <f>ROUND(Y1194*Source!I531*DO1194,9)</f>
        <v>0</v>
      </c>
      <c r="CX1194">
        <f>ROUND(Y1194*Source!I531,9)</f>
        <v>0.57750000000000001</v>
      </c>
      <c r="CY1194">
        <f>AB1194</f>
        <v>13.77</v>
      </c>
      <c r="CZ1194">
        <f>AF1194</f>
        <v>1.49</v>
      </c>
      <c r="DA1194">
        <f>AJ1194</f>
        <v>8.66</v>
      </c>
      <c r="DB1194">
        <f>ROUND(((ROUND(AT1194*CZ1194,2)*1.25)*1.1),6)</f>
        <v>1.2237499999999999</v>
      </c>
      <c r="DC1194">
        <f>ROUND(((ROUND(AT1194*AG1194,2)*1.25)*1.1),6)</f>
        <v>0</v>
      </c>
      <c r="DD1194" t="s">
        <v>3</v>
      </c>
      <c r="DE1194" t="s">
        <v>3</v>
      </c>
      <c r="DF1194">
        <f t="shared" si="559"/>
        <v>0</v>
      </c>
      <c r="DG1194">
        <f>ROUND(ROUND(AF1194*AJ1194,2)*CX1194,2)</f>
        <v>7.45</v>
      </c>
      <c r="DH1194">
        <f>ROUND(ROUND(AG1194*AK1194,2)*CX1194,2)</f>
        <v>0</v>
      </c>
      <c r="DI1194">
        <f t="shared" si="553"/>
        <v>0</v>
      </c>
      <c r="DJ1194">
        <f>DG1194</f>
        <v>7.45</v>
      </c>
      <c r="DK1194">
        <v>0</v>
      </c>
      <c r="DL1194" t="s">
        <v>3</v>
      </c>
      <c r="DM1194">
        <v>0</v>
      </c>
      <c r="DN1194" t="s">
        <v>3</v>
      </c>
      <c r="DO1194">
        <v>0</v>
      </c>
    </row>
    <row r="1195" spans="1:119" x14ac:dyDescent="0.2">
      <c r="A1195">
        <f>ROW(Source!A531)</f>
        <v>531</v>
      </c>
      <c r="B1195">
        <v>59204059</v>
      </c>
      <c r="C1195">
        <v>60527791</v>
      </c>
      <c r="D1195">
        <v>58339814</v>
      </c>
      <c r="E1195">
        <v>1</v>
      </c>
      <c r="F1195">
        <v>1</v>
      </c>
      <c r="G1195">
        <v>1080</v>
      </c>
      <c r="H1195">
        <v>2</v>
      </c>
      <c r="I1195" t="s">
        <v>874</v>
      </c>
      <c r="J1195" t="s">
        <v>875</v>
      </c>
      <c r="K1195" t="s">
        <v>876</v>
      </c>
      <c r="L1195">
        <v>1368</v>
      </c>
      <c r="N1195">
        <v>1011</v>
      </c>
      <c r="O1195" t="s">
        <v>865</v>
      </c>
      <c r="P1195" t="s">
        <v>865</v>
      </c>
      <c r="Q1195">
        <v>1</v>
      </c>
      <c r="W1195">
        <v>0</v>
      </c>
      <c r="X1195">
        <v>1087580389</v>
      </c>
      <c r="Y1195">
        <f>((AT1195*1.25)*1.1)</f>
        <v>4.1250000000000002E-2</v>
      </c>
      <c r="AA1195">
        <v>0</v>
      </c>
      <c r="AB1195">
        <v>2628.65</v>
      </c>
      <c r="AC1195">
        <v>993.36</v>
      </c>
      <c r="AD1195">
        <v>0</v>
      </c>
      <c r="AE1195">
        <v>0</v>
      </c>
      <c r="AF1195">
        <v>179.17</v>
      </c>
      <c r="AG1195">
        <v>16.93</v>
      </c>
      <c r="AH1195">
        <v>0</v>
      </c>
      <c r="AI1195">
        <v>1</v>
      </c>
      <c r="AJ1195">
        <v>13.75</v>
      </c>
      <c r="AK1195">
        <v>54.99</v>
      </c>
      <c r="AL1195">
        <v>1</v>
      </c>
      <c r="AM1195">
        <v>2</v>
      </c>
      <c r="AN1195">
        <v>0</v>
      </c>
      <c r="AO1195">
        <v>1</v>
      </c>
      <c r="AP1195">
        <v>1</v>
      </c>
      <c r="AQ1195">
        <v>0</v>
      </c>
      <c r="AR1195">
        <v>0</v>
      </c>
      <c r="AS1195" t="s">
        <v>3</v>
      </c>
      <c r="AT1195">
        <v>0.03</v>
      </c>
      <c r="AU1195" t="s">
        <v>25</v>
      </c>
      <c r="AV1195">
        <v>0</v>
      </c>
      <c r="AW1195">
        <v>2</v>
      </c>
      <c r="AX1195">
        <v>60527804</v>
      </c>
      <c r="AY1195">
        <v>1</v>
      </c>
      <c r="AZ1195">
        <v>0</v>
      </c>
      <c r="BA1195">
        <v>1210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CV1195">
        <v>0</v>
      </c>
      <c r="CW1195">
        <f>ROUND(Y1195*Source!I531*DO1195,9)</f>
        <v>0.48885374999999998</v>
      </c>
      <c r="CX1195">
        <f>ROUND(Y1195*Source!I531,9)</f>
        <v>2.8875000000000001E-2</v>
      </c>
      <c r="CY1195">
        <f>AB1195</f>
        <v>2628.65</v>
      </c>
      <c r="CZ1195">
        <f>AF1195</f>
        <v>179.17</v>
      </c>
      <c r="DA1195">
        <f>AJ1195</f>
        <v>13.75</v>
      </c>
      <c r="DB1195">
        <f>ROUND(((ROUND(AT1195*CZ1195,2)*1.25)*1.1),6)</f>
        <v>7.3975</v>
      </c>
      <c r="DC1195">
        <f>ROUND(((ROUND(AT1195*AG1195,2)*1.25)*1.1),6)</f>
        <v>0.70125000000000004</v>
      </c>
      <c r="DD1195" t="s">
        <v>3</v>
      </c>
      <c r="DE1195" t="s">
        <v>3</v>
      </c>
      <c r="DF1195">
        <f t="shared" si="559"/>
        <v>0</v>
      </c>
      <c r="DG1195">
        <f>ROUND(ROUND(AF1195*AJ1195,2)*CX1195,2)</f>
        <v>71.14</v>
      </c>
      <c r="DH1195">
        <f>ROUND(ROUND(AG1195*AK1195,2)*CX1195,2)</f>
        <v>26.88</v>
      </c>
      <c r="DI1195">
        <f t="shared" si="553"/>
        <v>0</v>
      </c>
      <c r="DJ1195">
        <f>DG1195</f>
        <v>71.14</v>
      </c>
      <c r="DK1195">
        <v>0</v>
      </c>
      <c r="DL1195" t="s">
        <v>867</v>
      </c>
      <c r="DM1195">
        <v>0</v>
      </c>
      <c r="DN1195" t="s">
        <v>861</v>
      </c>
      <c r="DO1195">
        <v>16.93</v>
      </c>
    </row>
    <row r="1196" spans="1:119" x14ac:dyDescent="0.2">
      <c r="A1196">
        <f>ROW(Source!A531)</f>
        <v>531</v>
      </c>
      <c r="B1196">
        <v>59204059</v>
      </c>
      <c r="C1196">
        <v>60527791</v>
      </c>
      <c r="D1196">
        <v>58308811</v>
      </c>
      <c r="E1196">
        <v>1</v>
      </c>
      <c r="F1196">
        <v>1</v>
      </c>
      <c r="G1196">
        <v>1080</v>
      </c>
      <c r="H1196">
        <v>3</v>
      </c>
      <c r="I1196" t="s">
        <v>877</v>
      </c>
      <c r="J1196" t="s">
        <v>878</v>
      </c>
      <c r="K1196" t="s">
        <v>879</v>
      </c>
      <c r="L1196">
        <v>1346</v>
      </c>
      <c r="N1196">
        <v>1009</v>
      </c>
      <c r="O1196" t="s">
        <v>880</v>
      </c>
      <c r="P1196" t="s">
        <v>880</v>
      </c>
      <c r="Q1196">
        <v>1</v>
      </c>
      <c r="W1196">
        <v>0</v>
      </c>
      <c r="X1196">
        <v>-709773495</v>
      </c>
      <c r="Y1196">
        <f>AT1196</f>
        <v>0.5</v>
      </c>
      <c r="AA1196">
        <v>23.97</v>
      </c>
      <c r="AB1196">
        <v>0</v>
      </c>
      <c r="AC1196">
        <v>0</v>
      </c>
      <c r="AD1196">
        <v>0</v>
      </c>
      <c r="AE1196">
        <v>1.61</v>
      </c>
      <c r="AF1196">
        <v>0</v>
      </c>
      <c r="AG1196">
        <v>0</v>
      </c>
      <c r="AH1196">
        <v>0</v>
      </c>
      <c r="AI1196">
        <v>14.89</v>
      </c>
      <c r="AJ1196">
        <v>1</v>
      </c>
      <c r="AK1196">
        <v>1</v>
      </c>
      <c r="AL1196">
        <v>1</v>
      </c>
      <c r="AM1196">
        <v>2</v>
      </c>
      <c r="AN1196">
        <v>0</v>
      </c>
      <c r="AO1196">
        <v>1</v>
      </c>
      <c r="AP1196">
        <v>1</v>
      </c>
      <c r="AQ1196">
        <v>0</v>
      </c>
      <c r="AR1196">
        <v>0</v>
      </c>
      <c r="AS1196" t="s">
        <v>3</v>
      </c>
      <c r="AT1196">
        <v>0.5</v>
      </c>
      <c r="AU1196" t="s">
        <v>3</v>
      </c>
      <c r="AV1196">
        <v>0</v>
      </c>
      <c r="AW1196">
        <v>2</v>
      </c>
      <c r="AX1196">
        <v>60527807</v>
      </c>
      <c r="AY1196">
        <v>1</v>
      </c>
      <c r="AZ1196">
        <v>0</v>
      </c>
      <c r="BA1196">
        <v>1211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CV1196">
        <v>0</v>
      </c>
      <c r="CW1196">
        <v>0</v>
      </c>
      <c r="CX1196">
        <f>ROUND(Y1196*Source!I531,9)</f>
        <v>0.35</v>
      </c>
      <c r="CY1196">
        <f>AA1196</f>
        <v>23.97</v>
      </c>
      <c r="CZ1196">
        <f>AE1196</f>
        <v>1.61</v>
      </c>
      <c r="DA1196">
        <f>AI1196</f>
        <v>14.89</v>
      </c>
      <c r="DB1196">
        <f>ROUND(ROUND(AT1196*CZ1196,2),6)</f>
        <v>0.81</v>
      </c>
      <c r="DC1196">
        <f>ROUND(ROUND(AT1196*AG1196,2),6)</f>
        <v>0</v>
      </c>
      <c r="DD1196" t="s">
        <v>3</v>
      </c>
      <c r="DE1196" t="s">
        <v>3</v>
      </c>
      <c r="DF1196">
        <f>ROUND(ROUND(AE1196*AI1196,2)*CX1196,2)</f>
        <v>8.39</v>
      </c>
      <c r="DG1196">
        <f t="shared" ref="DG1196:DG1211" si="560">ROUND(ROUND(AF1196,2)*CX1196,2)</f>
        <v>0</v>
      </c>
      <c r="DH1196">
        <f t="shared" ref="DH1196:DH1211" si="561">ROUND(ROUND(AG1196,2)*CX1196,2)</f>
        <v>0</v>
      </c>
      <c r="DI1196">
        <f t="shared" si="553"/>
        <v>0</v>
      </c>
      <c r="DJ1196">
        <f>DF1196</f>
        <v>8.39</v>
      </c>
      <c r="DK1196">
        <v>0</v>
      </c>
      <c r="DL1196" t="s">
        <v>3</v>
      </c>
      <c r="DM1196">
        <v>0</v>
      </c>
      <c r="DN1196" t="s">
        <v>3</v>
      </c>
      <c r="DO1196">
        <v>0</v>
      </c>
    </row>
    <row r="1197" spans="1:119" x14ac:dyDescent="0.2">
      <c r="A1197">
        <f>ROW(Source!A531)</f>
        <v>531</v>
      </c>
      <c r="B1197">
        <v>59204059</v>
      </c>
      <c r="C1197">
        <v>60527791</v>
      </c>
      <c r="D1197">
        <v>58308843</v>
      </c>
      <c r="E1197">
        <v>1</v>
      </c>
      <c r="F1197">
        <v>1</v>
      </c>
      <c r="G1197">
        <v>1080</v>
      </c>
      <c r="H1197">
        <v>3</v>
      </c>
      <c r="I1197" t="s">
        <v>881</v>
      </c>
      <c r="J1197" t="s">
        <v>882</v>
      </c>
      <c r="K1197" t="s">
        <v>883</v>
      </c>
      <c r="L1197">
        <v>1346</v>
      </c>
      <c r="N1197">
        <v>1009</v>
      </c>
      <c r="O1197" t="s">
        <v>880</v>
      </c>
      <c r="P1197" t="s">
        <v>880</v>
      </c>
      <c r="Q1197">
        <v>1</v>
      </c>
      <c r="W1197">
        <v>0</v>
      </c>
      <c r="X1197">
        <v>-872094078</v>
      </c>
      <c r="Y1197">
        <f>AT1197</f>
        <v>0.17199999999999999</v>
      </c>
      <c r="AA1197">
        <v>198.61</v>
      </c>
      <c r="AB1197">
        <v>0</v>
      </c>
      <c r="AC1197">
        <v>0</v>
      </c>
      <c r="AD1197">
        <v>0</v>
      </c>
      <c r="AE1197">
        <v>36.78</v>
      </c>
      <c r="AF1197">
        <v>0</v>
      </c>
      <c r="AG1197">
        <v>0</v>
      </c>
      <c r="AH1197">
        <v>0</v>
      </c>
      <c r="AI1197">
        <v>5.4</v>
      </c>
      <c r="AJ1197">
        <v>1</v>
      </c>
      <c r="AK1197">
        <v>1</v>
      </c>
      <c r="AL1197">
        <v>1</v>
      </c>
      <c r="AM1197">
        <v>2</v>
      </c>
      <c r="AN1197">
        <v>0</v>
      </c>
      <c r="AO1197">
        <v>1</v>
      </c>
      <c r="AP1197">
        <v>1</v>
      </c>
      <c r="AQ1197">
        <v>0</v>
      </c>
      <c r="AR1197">
        <v>0</v>
      </c>
      <c r="AS1197" t="s">
        <v>3</v>
      </c>
      <c r="AT1197">
        <v>0.17199999999999999</v>
      </c>
      <c r="AU1197" t="s">
        <v>3</v>
      </c>
      <c r="AV1197">
        <v>0</v>
      </c>
      <c r="AW1197">
        <v>2</v>
      </c>
      <c r="AX1197">
        <v>60527808</v>
      </c>
      <c r="AY1197">
        <v>1</v>
      </c>
      <c r="AZ1197">
        <v>0</v>
      </c>
      <c r="BA1197">
        <v>1212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CV1197">
        <v>0</v>
      </c>
      <c r="CW1197">
        <v>0</v>
      </c>
      <c r="CX1197">
        <f>ROUND(Y1197*Source!I531,9)</f>
        <v>0.12039999999999999</v>
      </c>
      <c r="CY1197">
        <f>AA1197</f>
        <v>198.61</v>
      </c>
      <c r="CZ1197">
        <f>AE1197</f>
        <v>36.78</v>
      </c>
      <c r="DA1197">
        <f>AI1197</f>
        <v>5.4</v>
      </c>
      <c r="DB1197">
        <f>ROUND(ROUND(AT1197*CZ1197,2),6)</f>
        <v>6.33</v>
      </c>
      <c r="DC1197">
        <f>ROUND(ROUND(AT1197*AG1197,2),6)</f>
        <v>0</v>
      </c>
      <c r="DD1197" t="s">
        <v>3</v>
      </c>
      <c r="DE1197" t="s">
        <v>3</v>
      </c>
      <c r="DF1197">
        <f>ROUND(ROUND(AE1197*AI1197,2)*CX1197,2)</f>
        <v>23.91</v>
      </c>
      <c r="DG1197">
        <f t="shared" si="560"/>
        <v>0</v>
      </c>
      <c r="DH1197">
        <f t="shared" si="561"/>
        <v>0</v>
      </c>
      <c r="DI1197">
        <f t="shared" si="553"/>
        <v>0</v>
      </c>
      <c r="DJ1197">
        <f>DF1197</f>
        <v>23.91</v>
      </c>
      <c r="DK1197">
        <v>0</v>
      </c>
      <c r="DL1197" t="s">
        <v>3</v>
      </c>
      <c r="DM1197">
        <v>0</v>
      </c>
      <c r="DN1197" t="s">
        <v>3</v>
      </c>
      <c r="DO1197">
        <v>0</v>
      </c>
    </row>
    <row r="1198" spans="1:119" x14ac:dyDescent="0.2">
      <c r="A1198">
        <f>ROW(Source!A531)</f>
        <v>531</v>
      </c>
      <c r="B1198">
        <v>59204059</v>
      </c>
      <c r="C1198">
        <v>60527791</v>
      </c>
      <c r="D1198">
        <v>58308917</v>
      </c>
      <c r="E1198">
        <v>1</v>
      </c>
      <c r="F1198">
        <v>1</v>
      </c>
      <c r="G1198">
        <v>1080</v>
      </c>
      <c r="H1198">
        <v>3</v>
      </c>
      <c r="I1198" t="s">
        <v>884</v>
      </c>
      <c r="J1198" t="s">
        <v>885</v>
      </c>
      <c r="K1198" t="s">
        <v>886</v>
      </c>
      <c r="L1198">
        <v>1354</v>
      </c>
      <c r="N1198">
        <v>1010</v>
      </c>
      <c r="O1198" t="s">
        <v>39</v>
      </c>
      <c r="P1198" t="s">
        <v>39</v>
      </c>
      <c r="Q1198">
        <v>1</v>
      </c>
      <c r="W1198">
        <v>0</v>
      </c>
      <c r="X1198">
        <v>-40224714</v>
      </c>
      <c r="Y1198">
        <f>AT1198</f>
        <v>20</v>
      </c>
      <c r="AA1198">
        <v>0.8</v>
      </c>
      <c r="AB1198">
        <v>0</v>
      </c>
      <c r="AC1198">
        <v>0</v>
      </c>
      <c r="AD1198">
        <v>0</v>
      </c>
      <c r="AE1198">
        <v>0.89</v>
      </c>
      <c r="AF1198">
        <v>0</v>
      </c>
      <c r="AG1198">
        <v>0</v>
      </c>
      <c r="AH1198">
        <v>0</v>
      </c>
      <c r="AI1198">
        <v>0.9</v>
      </c>
      <c r="AJ1198">
        <v>1</v>
      </c>
      <c r="AK1198">
        <v>1</v>
      </c>
      <c r="AL1198">
        <v>1</v>
      </c>
      <c r="AM1198">
        <v>2</v>
      </c>
      <c r="AN1198">
        <v>0</v>
      </c>
      <c r="AO1198">
        <v>1</v>
      </c>
      <c r="AP1198">
        <v>1</v>
      </c>
      <c r="AQ1198">
        <v>0</v>
      </c>
      <c r="AR1198">
        <v>0</v>
      </c>
      <c r="AS1198" t="s">
        <v>3</v>
      </c>
      <c r="AT1198">
        <v>20</v>
      </c>
      <c r="AU1198" t="s">
        <v>3</v>
      </c>
      <c r="AV1198">
        <v>0</v>
      </c>
      <c r="AW1198">
        <v>2</v>
      </c>
      <c r="AX1198">
        <v>60527809</v>
      </c>
      <c r="AY1198">
        <v>1</v>
      </c>
      <c r="AZ1198">
        <v>0</v>
      </c>
      <c r="BA1198">
        <v>1213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CV1198">
        <v>0</v>
      </c>
      <c r="CW1198">
        <v>0</v>
      </c>
      <c r="CX1198">
        <f>ROUND(Y1198*Source!I531,9)</f>
        <v>14</v>
      </c>
      <c r="CY1198">
        <f>AA1198</f>
        <v>0.8</v>
      </c>
      <c r="CZ1198">
        <f>AE1198</f>
        <v>0.89</v>
      </c>
      <c r="DA1198">
        <f>AI1198</f>
        <v>0.9</v>
      </c>
      <c r="DB1198">
        <f>ROUND(ROUND(AT1198*CZ1198,2),6)</f>
        <v>17.8</v>
      </c>
      <c r="DC1198">
        <f>ROUND(ROUND(AT1198*AG1198,2),6)</f>
        <v>0</v>
      </c>
      <c r="DD1198" t="s">
        <v>3</v>
      </c>
      <c r="DE1198" t="s">
        <v>3</v>
      </c>
      <c r="DF1198">
        <f>ROUND(ROUND(AE1198*AI1198,2)*CX1198,2)</f>
        <v>11.2</v>
      </c>
      <c r="DG1198">
        <f t="shared" si="560"/>
        <v>0</v>
      </c>
      <c r="DH1198">
        <f t="shared" si="561"/>
        <v>0</v>
      </c>
      <c r="DI1198">
        <f t="shared" si="553"/>
        <v>0</v>
      </c>
      <c r="DJ1198">
        <f>DF1198</f>
        <v>11.2</v>
      </c>
      <c r="DK1198">
        <v>0</v>
      </c>
      <c r="DL1198" t="s">
        <v>3</v>
      </c>
      <c r="DM1198">
        <v>0</v>
      </c>
      <c r="DN1198" t="s">
        <v>3</v>
      </c>
      <c r="DO1198">
        <v>0</v>
      </c>
    </row>
    <row r="1199" spans="1:119" x14ac:dyDescent="0.2">
      <c r="A1199">
        <f>ROW(Source!A531)</f>
        <v>531</v>
      </c>
      <c r="B1199">
        <v>59204059</v>
      </c>
      <c r="C1199">
        <v>60527791</v>
      </c>
      <c r="D1199">
        <v>58326216</v>
      </c>
      <c r="E1199">
        <v>1</v>
      </c>
      <c r="F1199">
        <v>1</v>
      </c>
      <c r="G1199">
        <v>1080</v>
      </c>
      <c r="H1199">
        <v>3</v>
      </c>
      <c r="I1199" t="s">
        <v>46</v>
      </c>
      <c r="J1199" t="s">
        <v>49</v>
      </c>
      <c r="K1199" t="s">
        <v>47</v>
      </c>
      <c r="L1199">
        <v>1355</v>
      </c>
      <c r="N1199">
        <v>1010</v>
      </c>
      <c r="O1199" t="s">
        <v>48</v>
      </c>
      <c r="P1199" t="s">
        <v>48</v>
      </c>
      <c r="Q1199">
        <v>100</v>
      </c>
      <c r="W1199">
        <v>0</v>
      </c>
      <c r="X1199">
        <v>1873919888</v>
      </c>
      <c r="Y1199">
        <f>AT1199</f>
        <v>0.328571</v>
      </c>
      <c r="AA1199">
        <v>1468.15</v>
      </c>
      <c r="AB1199">
        <v>0</v>
      </c>
      <c r="AC1199">
        <v>0</v>
      </c>
      <c r="AD1199">
        <v>0</v>
      </c>
      <c r="AE1199">
        <v>526.22</v>
      </c>
      <c r="AF1199">
        <v>0</v>
      </c>
      <c r="AG1199">
        <v>0</v>
      </c>
      <c r="AH1199">
        <v>0</v>
      </c>
      <c r="AI1199">
        <v>2.79</v>
      </c>
      <c r="AJ1199">
        <v>1</v>
      </c>
      <c r="AK1199">
        <v>1</v>
      </c>
      <c r="AL1199">
        <v>1</v>
      </c>
      <c r="AM1199">
        <v>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 t="s">
        <v>3</v>
      </c>
      <c r="AT1199">
        <v>0.328571</v>
      </c>
      <c r="AU1199" t="s">
        <v>3</v>
      </c>
      <c r="AV1199">
        <v>0</v>
      </c>
      <c r="AW1199">
        <v>1</v>
      </c>
      <c r="AX1199">
        <v>-1</v>
      </c>
      <c r="AY1199">
        <v>0</v>
      </c>
      <c r="AZ1199">
        <v>0</v>
      </c>
      <c r="BA1199" t="s">
        <v>3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CV1199">
        <v>0</v>
      </c>
      <c r="CW1199">
        <v>0</v>
      </c>
      <c r="CX1199">
        <f>ROUND(Y1199*Source!I531,9)</f>
        <v>0.2299997</v>
      </c>
      <c r="CY1199">
        <f>AA1199</f>
        <v>1468.15</v>
      </c>
      <c r="CZ1199">
        <f>AE1199</f>
        <v>526.22</v>
      </c>
      <c r="DA1199">
        <f>AI1199</f>
        <v>2.79</v>
      </c>
      <c r="DB1199">
        <f>ROUND(ROUND(AT1199*CZ1199,2),6)</f>
        <v>172.9</v>
      </c>
      <c r="DC1199">
        <f>ROUND(ROUND(AT1199*AG1199,2),6)</f>
        <v>0</v>
      </c>
      <c r="DD1199" t="s">
        <v>3</v>
      </c>
      <c r="DE1199" t="s">
        <v>3</v>
      </c>
      <c r="DF1199">
        <f>ROUND(ROUND(AE1199*AI1199,2)*CX1199,2)</f>
        <v>337.67</v>
      </c>
      <c r="DG1199">
        <f t="shared" si="560"/>
        <v>0</v>
      </c>
      <c r="DH1199">
        <f t="shared" si="561"/>
        <v>0</v>
      </c>
      <c r="DI1199">
        <f t="shared" si="553"/>
        <v>0</v>
      </c>
      <c r="DJ1199">
        <f>DF1199</f>
        <v>337.67</v>
      </c>
      <c r="DK1199">
        <v>0</v>
      </c>
      <c r="DL1199" t="s">
        <v>3</v>
      </c>
      <c r="DM1199">
        <v>0</v>
      </c>
      <c r="DN1199" t="s">
        <v>3</v>
      </c>
      <c r="DO1199">
        <v>0</v>
      </c>
    </row>
    <row r="1200" spans="1:119" x14ac:dyDescent="0.2">
      <c r="A1200">
        <f>ROW(Source!A531)</f>
        <v>531</v>
      </c>
      <c r="B1200">
        <v>59204059</v>
      </c>
      <c r="C1200">
        <v>60527791</v>
      </c>
      <c r="D1200">
        <v>58324998</v>
      </c>
      <c r="E1200">
        <v>1</v>
      </c>
      <c r="F1200">
        <v>1</v>
      </c>
      <c r="G1200">
        <v>1080</v>
      </c>
      <c r="H1200">
        <v>3</v>
      </c>
      <c r="I1200" t="s">
        <v>125</v>
      </c>
      <c r="J1200" t="s">
        <v>127</v>
      </c>
      <c r="K1200" t="s">
        <v>126</v>
      </c>
      <c r="L1200">
        <v>1301</v>
      </c>
      <c r="N1200">
        <v>1003</v>
      </c>
      <c r="O1200" t="s">
        <v>34</v>
      </c>
      <c r="P1200" t="s">
        <v>34</v>
      </c>
      <c r="Q1200">
        <v>1</v>
      </c>
      <c r="W1200">
        <v>0</v>
      </c>
      <c r="X1200">
        <v>233716425</v>
      </c>
      <c r="Y1200">
        <f>AT1200</f>
        <v>100</v>
      </c>
      <c r="AA1200">
        <v>401.94</v>
      </c>
      <c r="AB1200">
        <v>0</v>
      </c>
      <c r="AC1200">
        <v>0</v>
      </c>
      <c r="AD1200">
        <v>0</v>
      </c>
      <c r="AE1200">
        <v>52.61</v>
      </c>
      <c r="AF1200">
        <v>0</v>
      </c>
      <c r="AG1200">
        <v>0</v>
      </c>
      <c r="AH1200">
        <v>0</v>
      </c>
      <c r="AI1200">
        <v>7.64</v>
      </c>
      <c r="AJ1200">
        <v>1</v>
      </c>
      <c r="AK1200">
        <v>1</v>
      </c>
      <c r="AL1200">
        <v>1</v>
      </c>
      <c r="AM1200">
        <v>0</v>
      </c>
      <c r="AN1200">
        <v>0</v>
      </c>
      <c r="AO1200">
        <v>0</v>
      </c>
      <c r="AP1200">
        <v>1</v>
      </c>
      <c r="AQ1200">
        <v>0</v>
      </c>
      <c r="AR1200">
        <v>0</v>
      </c>
      <c r="AS1200" t="s">
        <v>3</v>
      </c>
      <c r="AT1200">
        <v>100</v>
      </c>
      <c r="AU1200" t="s">
        <v>3</v>
      </c>
      <c r="AV1200">
        <v>0</v>
      </c>
      <c r="AW1200">
        <v>1</v>
      </c>
      <c r="AX1200">
        <v>-1</v>
      </c>
      <c r="AY1200">
        <v>0</v>
      </c>
      <c r="AZ1200">
        <v>0</v>
      </c>
      <c r="BA1200" t="s">
        <v>3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CV1200">
        <v>0</v>
      </c>
      <c r="CW1200">
        <v>0</v>
      </c>
      <c r="CX1200">
        <f>ROUND(Y1200*Source!I531,9)</f>
        <v>70</v>
      </c>
      <c r="CY1200">
        <f>AA1200</f>
        <v>401.94</v>
      </c>
      <c r="CZ1200">
        <f>AE1200</f>
        <v>52.61</v>
      </c>
      <c r="DA1200">
        <f>AI1200</f>
        <v>7.64</v>
      </c>
      <c r="DB1200">
        <f>ROUND(ROUND(AT1200*CZ1200,2),6)</f>
        <v>5261</v>
      </c>
      <c r="DC1200">
        <f>ROUND(ROUND(AT1200*AG1200,2),6)</f>
        <v>0</v>
      </c>
      <c r="DD1200" t="s">
        <v>3</v>
      </c>
      <c r="DE1200" t="s">
        <v>3</v>
      </c>
      <c r="DF1200">
        <f>ROUND(ROUND(AE1200*AI1200,2)*CX1200,2)</f>
        <v>28135.8</v>
      </c>
      <c r="DG1200">
        <f t="shared" si="560"/>
        <v>0</v>
      </c>
      <c r="DH1200">
        <f t="shared" si="561"/>
        <v>0</v>
      </c>
      <c r="DI1200">
        <f t="shared" si="553"/>
        <v>0</v>
      </c>
      <c r="DJ1200">
        <f>DF1200</f>
        <v>28135.8</v>
      </c>
      <c r="DK1200">
        <v>0</v>
      </c>
      <c r="DL1200" t="s">
        <v>3</v>
      </c>
      <c r="DM1200">
        <v>0</v>
      </c>
      <c r="DN1200" t="s">
        <v>3</v>
      </c>
      <c r="DO1200">
        <v>0</v>
      </c>
    </row>
    <row r="1201" spans="1:119" x14ac:dyDescent="0.2">
      <c r="A1201">
        <f>ROW(Source!A536)</f>
        <v>536</v>
      </c>
      <c r="B1201">
        <v>59204062</v>
      </c>
      <c r="C1201">
        <v>60527815</v>
      </c>
      <c r="D1201">
        <v>58266404</v>
      </c>
      <c r="E1201">
        <v>1080</v>
      </c>
      <c r="F1201">
        <v>1</v>
      </c>
      <c r="G1201">
        <v>1080</v>
      </c>
      <c r="H1201">
        <v>1</v>
      </c>
      <c r="I1201" t="s">
        <v>859</v>
      </c>
      <c r="J1201" t="s">
        <v>3</v>
      </c>
      <c r="K1201" t="s">
        <v>860</v>
      </c>
      <c r="L1201">
        <v>1191</v>
      </c>
      <c r="N1201">
        <v>1013</v>
      </c>
      <c r="O1201" t="s">
        <v>861</v>
      </c>
      <c r="P1201" t="s">
        <v>861</v>
      </c>
      <c r="Q1201">
        <v>1</v>
      </c>
      <c r="W1201">
        <v>0</v>
      </c>
      <c r="X1201">
        <v>476480486</v>
      </c>
      <c r="Y1201">
        <f>((AT1201*1.15)*1.1)</f>
        <v>31.485850000000003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</v>
      </c>
      <c r="AJ1201">
        <v>1</v>
      </c>
      <c r="AK1201">
        <v>1</v>
      </c>
      <c r="AL1201">
        <v>1</v>
      </c>
      <c r="AM1201">
        <v>-2</v>
      </c>
      <c r="AN1201">
        <v>0</v>
      </c>
      <c r="AO1201">
        <v>1</v>
      </c>
      <c r="AP1201">
        <v>1</v>
      </c>
      <c r="AQ1201">
        <v>0</v>
      </c>
      <c r="AR1201">
        <v>0</v>
      </c>
      <c r="AS1201" t="s">
        <v>3</v>
      </c>
      <c r="AT1201">
        <v>24.89</v>
      </c>
      <c r="AU1201" t="s">
        <v>26</v>
      </c>
      <c r="AV1201">
        <v>1</v>
      </c>
      <c r="AW1201">
        <v>2</v>
      </c>
      <c r="AX1201">
        <v>60527826</v>
      </c>
      <c r="AY1201">
        <v>1</v>
      </c>
      <c r="AZ1201">
        <v>0</v>
      </c>
      <c r="BA1201">
        <v>1217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CU1201">
        <f>ROUND(AT1201*Source!I536*AH1201*AL1201,2)</f>
        <v>0</v>
      </c>
      <c r="CV1201">
        <f>ROUND(Y1201*Source!I536,9)</f>
        <v>12.594340000000001</v>
      </c>
      <c r="CW1201">
        <v>0</v>
      </c>
      <c r="CX1201">
        <f>ROUND(Y1201*Source!I536,9)</f>
        <v>12.594340000000001</v>
      </c>
      <c r="CY1201">
        <f>AD1201</f>
        <v>0</v>
      </c>
      <c r="CZ1201">
        <f>AH1201</f>
        <v>0</v>
      </c>
      <c r="DA1201">
        <f>AL1201</f>
        <v>1</v>
      </c>
      <c r="DB1201">
        <f>ROUND(((ROUND(AT1201*CZ1201,2)*1.15)*1.1),6)</f>
        <v>0</v>
      </c>
      <c r="DC1201">
        <f>ROUND(((ROUND(AT1201*AG1201,2)*1.15)*1.1),6)</f>
        <v>0</v>
      </c>
      <c r="DD1201" t="s">
        <v>3</v>
      </c>
      <c r="DE1201" t="s">
        <v>3</v>
      </c>
      <c r="DF1201">
        <f t="shared" ref="DF1201:DF1215" si="562">ROUND(ROUND(AE1201,2)*CX1201,2)</f>
        <v>0</v>
      </c>
      <c r="DG1201">
        <f t="shared" si="560"/>
        <v>0</v>
      </c>
      <c r="DH1201">
        <f t="shared" si="561"/>
        <v>0</v>
      </c>
      <c r="DI1201">
        <f t="shared" si="553"/>
        <v>0</v>
      </c>
      <c r="DJ1201">
        <f>DI1201</f>
        <v>0</v>
      </c>
      <c r="DK1201">
        <v>0</v>
      </c>
      <c r="DL1201" t="s">
        <v>3</v>
      </c>
      <c r="DM1201">
        <v>0</v>
      </c>
      <c r="DN1201" t="s">
        <v>3</v>
      </c>
      <c r="DO1201">
        <v>0</v>
      </c>
    </row>
    <row r="1202" spans="1:119" x14ac:dyDescent="0.2">
      <c r="A1202">
        <f>ROW(Source!A536)</f>
        <v>536</v>
      </c>
      <c r="B1202">
        <v>59204062</v>
      </c>
      <c r="C1202">
        <v>60527815</v>
      </c>
      <c r="D1202">
        <v>58340578</v>
      </c>
      <c r="E1202">
        <v>1</v>
      </c>
      <c r="F1202">
        <v>1</v>
      </c>
      <c r="G1202">
        <v>1080</v>
      </c>
      <c r="H1202">
        <v>2</v>
      </c>
      <c r="I1202" t="s">
        <v>862</v>
      </c>
      <c r="J1202" t="s">
        <v>863</v>
      </c>
      <c r="K1202" t="s">
        <v>864</v>
      </c>
      <c r="L1202">
        <v>1368</v>
      </c>
      <c r="N1202">
        <v>1011</v>
      </c>
      <c r="O1202" t="s">
        <v>865</v>
      </c>
      <c r="P1202" t="s">
        <v>865</v>
      </c>
      <c r="Q1202">
        <v>1</v>
      </c>
      <c r="W1202">
        <v>0</v>
      </c>
      <c r="X1202">
        <v>-1985943078</v>
      </c>
      <c r="Y1202">
        <f>((AT1202*1.25)*1.1)</f>
        <v>4.1250000000000002E-2</v>
      </c>
      <c r="AA1202">
        <v>0</v>
      </c>
      <c r="AB1202">
        <v>88.67</v>
      </c>
      <c r="AC1202">
        <v>13.47</v>
      </c>
      <c r="AD1202">
        <v>0</v>
      </c>
      <c r="AE1202">
        <v>0</v>
      </c>
      <c r="AF1202">
        <v>83.1</v>
      </c>
      <c r="AG1202">
        <v>12.62</v>
      </c>
      <c r="AH1202">
        <v>0</v>
      </c>
      <c r="AI1202">
        <v>1</v>
      </c>
      <c r="AJ1202">
        <v>1</v>
      </c>
      <c r="AK1202">
        <v>1</v>
      </c>
      <c r="AL1202">
        <v>1</v>
      </c>
      <c r="AM1202">
        <v>-2</v>
      </c>
      <c r="AN1202">
        <v>0</v>
      </c>
      <c r="AO1202">
        <v>1</v>
      </c>
      <c r="AP1202">
        <v>1</v>
      </c>
      <c r="AQ1202">
        <v>0</v>
      </c>
      <c r="AR1202">
        <v>0</v>
      </c>
      <c r="AS1202" t="s">
        <v>3</v>
      </c>
      <c r="AT1202">
        <v>0.03</v>
      </c>
      <c r="AU1202" t="s">
        <v>25</v>
      </c>
      <c r="AV1202">
        <v>0</v>
      </c>
      <c r="AW1202">
        <v>2</v>
      </c>
      <c r="AX1202">
        <v>60527827</v>
      </c>
      <c r="AY1202">
        <v>1</v>
      </c>
      <c r="AZ1202">
        <v>0</v>
      </c>
      <c r="BA1202">
        <v>1218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CV1202">
        <v>0</v>
      </c>
      <c r="CW1202">
        <f>ROUND(Y1202*Source!I536*DO1202,9)</f>
        <v>0.20823</v>
      </c>
      <c r="CX1202">
        <f>ROUND(Y1202*Source!I536,9)</f>
        <v>1.6500000000000001E-2</v>
      </c>
      <c r="CY1202">
        <f>AB1202</f>
        <v>88.67</v>
      </c>
      <c r="CZ1202">
        <f>AF1202</f>
        <v>83.1</v>
      </c>
      <c r="DA1202">
        <f>AJ1202</f>
        <v>1</v>
      </c>
      <c r="DB1202">
        <f>ROUND(((ROUND(AT1202*CZ1202,2)*1.25)*1.1),6)</f>
        <v>3.4237500000000001</v>
      </c>
      <c r="DC1202">
        <f>ROUND(((ROUND(AT1202*AG1202,2)*1.25)*1.1),6)</f>
        <v>0.52249999999999996</v>
      </c>
      <c r="DD1202" t="s">
        <v>3</v>
      </c>
      <c r="DE1202" t="s">
        <v>3</v>
      </c>
      <c r="DF1202">
        <f t="shared" si="562"/>
        <v>0</v>
      </c>
      <c r="DG1202">
        <f t="shared" si="560"/>
        <v>1.37</v>
      </c>
      <c r="DH1202">
        <f t="shared" si="561"/>
        <v>0.21</v>
      </c>
      <c r="DI1202">
        <f t="shared" si="553"/>
        <v>0</v>
      </c>
      <c r="DJ1202">
        <f>DG1202</f>
        <v>1.37</v>
      </c>
      <c r="DK1202">
        <v>0</v>
      </c>
      <c r="DL1202" t="s">
        <v>867</v>
      </c>
      <c r="DM1202">
        <v>0</v>
      </c>
      <c r="DN1202" t="s">
        <v>861</v>
      </c>
      <c r="DO1202">
        <v>12.62</v>
      </c>
    </row>
    <row r="1203" spans="1:119" x14ac:dyDescent="0.2">
      <c r="A1203">
        <f>ROW(Source!A536)</f>
        <v>536</v>
      </c>
      <c r="B1203">
        <v>59204062</v>
      </c>
      <c r="C1203">
        <v>60527815</v>
      </c>
      <c r="D1203">
        <v>58340697</v>
      </c>
      <c r="E1203">
        <v>1</v>
      </c>
      <c r="F1203">
        <v>1</v>
      </c>
      <c r="G1203">
        <v>1080</v>
      </c>
      <c r="H1203">
        <v>2</v>
      </c>
      <c r="I1203" t="s">
        <v>868</v>
      </c>
      <c r="J1203" t="s">
        <v>869</v>
      </c>
      <c r="K1203" t="s">
        <v>870</v>
      </c>
      <c r="L1203">
        <v>1368</v>
      </c>
      <c r="N1203">
        <v>1011</v>
      </c>
      <c r="O1203" t="s">
        <v>865</v>
      </c>
      <c r="P1203" t="s">
        <v>865</v>
      </c>
      <c r="Q1203">
        <v>1</v>
      </c>
      <c r="W1203">
        <v>0</v>
      </c>
      <c r="X1203">
        <v>2147454900</v>
      </c>
      <c r="Y1203">
        <f>((AT1203*1.25)*1.1)</f>
        <v>1.0037500000000001</v>
      </c>
      <c r="AA1203">
        <v>0</v>
      </c>
      <c r="AB1203">
        <v>0.85</v>
      </c>
      <c r="AC1203">
        <v>0</v>
      </c>
      <c r="AD1203">
        <v>0</v>
      </c>
      <c r="AE1203">
        <v>0</v>
      </c>
      <c r="AF1203">
        <v>0.8</v>
      </c>
      <c r="AG1203">
        <v>0</v>
      </c>
      <c r="AH1203">
        <v>0</v>
      </c>
      <c r="AI1203">
        <v>1</v>
      </c>
      <c r="AJ1203">
        <v>1</v>
      </c>
      <c r="AK1203">
        <v>1</v>
      </c>
      <c r="AL1203">
        <v>1</v>
      </c>
      <c r="AM1203">
        <v>-2</v>
      </c>
      <c r="AN1203">
        <v>0</v>
      </c>
      <c r="AO1203">
        <v>1</v>
      </c>
      <c r="AP1203">
        <v>1</v>
      </c>
      <c r="AQ1203">
        <v>0</v>
      </c>
      <c r="AR1203">
        <v>0</v>
      </c>
      <c r="AS1203" t="s">
        <v>3</v>
      </c>
      <c r="AT1203">
        <v>0.73</v>
      </c>
      <c r="AU1203" t="s">
        <v>25</v>
      </c>
      <c r="AV1203">
        <v>0</v>
      </c>
      <c r="AW1203">
        <v>2</v>
      </c>
      <c r="AX1203">
        <v>60527829</v>
      </c>
      <c r="AY1203">
        <v>1</v>
      </c>
      <c r="AZ1203">
        <v>0</v>
      </c>
      <c r="BA1203">
        <v>1219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CV1203">
        <v>0</v>
      </c>
      <c r="CW1203">
        <f>ROUND(Y1203*Source!I536*DO1203,9)</f>
        <v>0</v>
      </c>
      <c r="CX1203">
        <f>ROUND(Y1203*Source!I536,9)</f>
        <v>0.40150000000000002</v>
      </c>
      <c r="CY1203">
        <f>AB1203</f>
        <v>0.85</v>
      </c>
      <c r="CZ1203">
        <f>AF1203</f>
        <v>0.8</v>
      </c>
      <c r="DA1203">
        <f>AJ1203</f>
        <v>1</v>
      </c>
      <c r="DB1203">
        <f>ROUND(((ROUND(AT1203*CZ1203,2)*1.25)*1.1),6)</f>
        <v>0.79749999999999999</v>
      </c>
      <c r="DC1203">
        <f>ROUND(((ROUND(AT1203*AG1203,2)*1.25)*1.1),6)</f>
        <v>0</v>
      </c>
      <c r="DD1203" t="s">
        <v>3</v>
      </c>
      <c r="DE1203" t="s">
        <v>3</v>
      </c>
      <c r="DF1203">
        <f t="shared" si="562"/>
        <v>0</v>
      </c>
      <c r="DG1203">
        <f t="shared" si="560"/>
        <v>0.32</v>
      </c>
      <c r="DH1203">
        <f t="shared" si="561"/>
        <v>0</v>
      </c>
      <c r="DI1203">
        <f t="shared" si="553"/>
        <v>0</v>
      </c>
      <c r="DJ1203">
        <f>DG1203</f>
        <v>0.32</v>
      </c>
      <c r="DK1203">
        <v>0</v>
      </c>
      <c r="DL1203" t="s">
        <v>3</v>
      </c>
      <c r="DM1203">
        <v>0</v>
      </c>
      <c r="DN1203" t="s">
        <v>3</v>
      </c>
      <c r="DO1203">
        <v>0</v>
      </c>
    </row>
    <row r="1204" spans="1:119" x14ac:dyDescent="0.2">
      <c r="A1204">
        <f>ROW(Source!A536)</f>
        <v>536</v>
      </c>
      <c r="B1204">
        <v>59204062</v>
      </c>
      <c r="C1204">
        <v>60527815</v>
      </c>
      <c r="D1204">
        <v>58340699</v>
      </c>
      <c r="E1204">
        <v>1</v>
      </c>
      <c r="F1204">
        <v>1</v>
      </c>
      <c r="G1204">
        <v>1080</v>
      </c>
      <c r="H1204">
        <v>2</v>
      </c>
      <c r="I1204" t="s">
        <v>871</v>
      </c>
      <c r="J1204" t="s">
        <v>872</v>
      </c>
      <c r="K1204" t="s">
        <v>873</v>
      </c>
      <c r="L1204">
        <v>1368</v>
      </c>
      <c r="N1204">
        <v>1011</v>
      </c>
      <c r="O1204" t="s">
        <v>865</v>
      </c>
      <c r="P1204" t="s">
        <v>865</v>
      </c>
      <c r="Q1204">
        <v>1</v>
      </c>
      <c r="W1204">
        <v>0</v>
      </c>
      <c r="X1204">
        <v>539707801</v>
      </c>
      <c r="Y1204">
        <f>((AT1204*1.25)*1.1)</f>
        <v>0.96250000000000013</v>
      </c>
      <c r="AA1204">
        <v>0</v>
      </c>
      <c r="AB1204">
        <v>1.59</v>
      </c>
      <c r="AC1204">
        <v>0</v>
      </c>
      <c r="AD1204">
        <v>0</v>
      </c>
      <c r="AE1204">
        <v>0</v>
      </c>
      <c r="AF1204">
        <v>1.49</v>
      </c>
      <c r="AG1204">
        <v>0</v>
      </c>
      <c r="AH1204">
        <v>0</v>
      </c>
      <c r="AI1204">
        <v>1</v>
      </c>
      <c r="AJ1204">
        <v>1</v>
      </c>
      <c r="AK1204">
        <v>1</v>
      </c>
      <c r="AL1204">
        <v>1</v>
      </c>
      <c r="AM1204">
        <v>-2</v>
      </c>
      <c r="AN1204">
        <v>0</v>
      </c>
      <c r="AO1204">
        <v>1</v>
      </c>
      <c r="AP1204">
        <v>1</v>
      </c>
      <c r="AQ1204">
        <v>0</v>
      </c>
      <c r="AR1204">
        <v>0</v>
      </c>
      <c r="AS1204" t="s">
        <v>3</v>
      </c>
      <c r="AT1204">
        <v>0.7</v>
      </c>
      <c r="AU1204" t="s">
        <v>25</v>
      </c>
      <c r="AV1204">
        <v>0</v>
      </c>
      <c r="AW1204">
        <v>2</v>
      </c>
      <c r="AX1204">
        <v>60527830</v>
      </c>
      <c r="AY1204">
        <v>1</v>
      </c>
      <c r="AZ1204">
        <v>0</v>
      </c>
      <c r="BA1204">
        <v>1220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CV1204">
        <v>0</v>
      </c>
      <c r="CW1204">
        <f>ROUND(Y1204*Source!I536*DO1204,9)</f>
        <v>0</v>
      </c>
      <c r="CX1204">
        <f>ROUND(Y1204*Source!I536,9)</f>
        <v>0.38500000000000001</v>
      </c>
      <c r="CY1204">
        <f>AB1204</f>
        <v>1.59</v>
      </c>
      <c r="CZ1204">
        <f>AF1204</f>
        <v>1.49</v>
      </c>
      <c r="DA1204">
        <f>AJ1204</f>
        <v>1</v>
      </c>
      <c r="DB1204">
        <f>ROUND(((ROUND(AT1204*CZ1204,2)*1.25)*1.1),6)</f>
        <v>1.43</v>
      </c>
      <c r="DC1204">
        <f>ROUND(((ROUND(AT1204*AG1204,2)*1.25)*1.1),6)</f>
        <v>0</v>
      </c>
      <c r="DD1204" t="s">
        <v>3</v>
      </c>
      <c r="DE1204" t="s">
        <v>3</v>
      </c>
      <c r="DF1204">
        <f t="shared" si="562"/>
        <v>0</v>
      </c>
      <c r="DG1204">
        <f t="shared" si="560"/>
        <v>0.56999999999999995</v>
      </c>
      <c r="DH1204">
        <f t="shared" si="561"/>
        <v>0</v>
      </c>
      <c r="DI1204">
        <f t="shared" si="553"/>
        <v>0</v>
      </c>
      <c r="DJ1204">
        <f>DG1204</f>
        <v>0.56999999999999995</v>
      </c>
      <c r="DK1204">
        <v>0</v>
      </c>
      <c r="DL1204" t="s">
        <v>3</v>
      </c>
      <c r="DM1204">
        <v>0</v>
      </c>
      <c r="DN1204" t="s">
        <v>3</v>
      </c>
      <c r="DO1204">
        <v>0</v>
      </c>
    </row>
    <row r="1205" spans="1:119" x14ac:dyDescent="0.2">
      <c r="A1205">
        <f>ROW(Source!A536)</f>
        <v>536</v>
      </c>
      <c r="B1205">
        <v>59204062</v>
      </c>
      <c r="C1205">
        <v>60527815</v>
      </c>
      <c r="D1205">
        <v>58339814</v>
      </c>
      <c r="E1205">
        <v>1</v>
      </c>
      <c r="F1205">
        <v>1</v>
      </c>
      <c r="G1205">
        <v>1080</v>
      </c>
      <c r="H1205">
        <v>2</v>
      </c>
      <c r="I1205" t="s">
        <v>874</v>
      </c>
      <c r="J1205" t="s">
        <v>875</v>
      </c>
      <c r="K1205" t="s">
        <v>876</v>
      </c>
      <c r="L1205">
        <v>1368</v>
      </c>
      <c r="N1205">
        <v>1011</v>
      </c>
      <c r="O1205" t="s">
        <v>865</v>
      </c>
      <c r="P1205" t="s">
        <v>865</v>
      </c>
      <c r="Q1205">
        <v>1</v>
      </c>
      <c r="W1205">
        <v>0</v>
      </c>
      <c r="X1205">
        <v>1087580389</v>
      </c>
      <c r="Y1205">
        <f>((AT1205*1.25)*1.1)</f>
        <v>4.1250000000000002E-2</v>
      </c>
      <c r="AA1205">
        <v>0</v>
      </c>
      <c r="AB1205">
        <v>191.17</v>
      </c>
      <c r="AC1205">
        <v>18.059999999999999</v>
      </c>
      <c r="AD1205">
        <v>0</v>
      </c>
      <c r="AE1205">
        <v>0</v>
      </c>
      <c r="AF1205">
        <v>179.17</v>
      </c>
      <c r="AG1205">
        <v>16.93</v>
      </c>
      <c r="AH1205">
        <v>0</v>
      </c>
      <c r="AI1205">
        <v>1</v>
      </c>
      <c r="AJ1205">
        <v>1</v>
      </c>
      <c r="AK1205">
        <v>1</v>
      </c>
      <c r="AL1205">
        <v>1</v>
      </c>
      <c r="AM1205">
        <v>-2</v>
      </c>
      <c r="AN1205">
        <v>0</v>
      </c>
      <c r="AO1205">
        <v>1</v>
      </c>
      <c r="AP1205">
        <v>1</v>
      </c>
      <c r="AQ1205">
        <v>0</v>
      </c>
      <c r="AR1205">
        <v>0</v>
      </c>
      <c r="AS1205" t="s">
        <v>3</v>
      </c>
      <c r="AT1205">
        <v>0.03</v>
      </c>
      <c r="AU1205" t="s">
        <v>25</v>
      </c>
      <c r="AV1205">
        <v>0</v>
      </c>
      <c r="AW1205">
        <v>2</v>
      </c>
      <c r="AX1205">
        <v>60527828</v>
      </c>
      <c r="AY1205">
        <v>1</v>
      </c>
      <c r="AZ1205">
        <v>0</v>
      </c>
      <c r="BA1205">
        <v>1221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CV1205">
        <v>0</v>
      </c>
      <c r="CW1205">
        <f>ROUND(Y1205*Source!I536*DO1205,9)</f>
        <v>0.27934500000000001</v>
      </c>
      <c r="CX1205">
        <f>ROUND(Y1205*Source!I536,9)</f>
        <v>1.6500000000000001E-2</v>
      </c>
      <c r="CY1205">
        <f>AB1205</f>
        <v>191.17</v>
      </c>
      <c r="CZ1205">
        <f>AF1205</f>
        <v>179.17</v>
      </c>
      <c r="DA1205">
        <f>AJ1205</f>
        <v>1</v>
      </c>
      <c r="DB1205">
        <f>ROUND(((ROUND(AT1205*CZ1205,2)*1.25)*1.1),6)</f>
        <v>7.3975</v>
      </c>
      <c r="DC1205">
        <f>ROUND(((ROUND(AT1205*AG1205,2)*1.25)*1.1),6)</f>
        <v>0.70125000000000004</v>
      </c>
      <c r="DD1205" t="s">
        <v>3</v>
      </c>
      <c r="DE1205" t="s">
        <v>3</v>
      </c>
      <c r="DF1205">
        <f t="shared" si="562"/>
        <v>0</v>
      </c>
      <c r="DG1205">
        <f t="shared" si="560"/>
        <v>2.96</v>
      </c>
      <c r="DH1205">
        <f t="shared" si="561"/>
        <v>0.28000000000000003</v>
      </c>
      <c r="DI1205">
        <f t="shared" si="553"/>
        <v>0</v>
      </c>
      <c r="DJ1205">
        <f>DG1205</f>
        <v>2.96</v>
      </c>
      <c r="DK1205">
        <v>0</v>
      </c>
      <c r="DL1205" t="s">
        <v>867</v>
      </c>
      <c r="DM1205">
        <v>0</v>
      </c>
      <c r="DN1205" t="s">
        <v>861</v>
      </c>
      <c r="DO1205">
        <v>16.93</v>
      </c>
    </row>
    <row r="1206" spans="1:119" x14ac:dyDescent="0.2">
      <c r="A1206">
        <f>ROW(Source!A536)</f>
        <v>536</v>
      </c>
      <c r="B1206">
        <v>59204062</v>
      </c>
      <c r="C1206">
        <v>60527815</v>
      </c>
      <c r="D1206">
        <v>58308811</v>
      </c>
      <c r="E1206">
        <v>1</v>
      </c>
      <c r="F1206">
        <v>1</v>
      </c>
      <c r="G1206">
        <v>1080</v>
      </c>
      <c r="H1206">
        <v>3</v>
      </c>
      <c r="I1206" t="s">
        <v>877</v>
      </c>
      <c r="J1206" t="s">
        <v>878</v>
      </c>
      <c r="K1206" t="s">
        <v>879</v>
      </c>
      <c r="L1206">
        <v>1346</v>
      </c>
      <c r="N1206">
        <v>1009</v>
      </c>
      <c r="O1206" t="s">
        <v>880</v>
      </c>
      <c r="P1206" t="s">
        <v>880</v>
      </c>
      <c r="Q1206">
        <v>1</v>
      </c>
      <c r="W1206">
        <v>0</v>
      </c>
      <c r="X1206">
        <v>-709773495</v>
      </c>
      <c r="Y1206">
        <f>AT1206</f>
        <v>0.5</v>
      </c>
      <c r="AA1206">
        <v>1.61</v>
      </c>
      <c r="AB1206">
        <v>0</v>
      </c>
      <c r="AC1206">
        <v>0</v>
      </c>
      <c r="AD1206">
        <v>0</v>
      </c>
      <c r="AE1206">
        <v>1.61</v>
      </c>
      <c r="AF1206">
        <v>0</v>
      </c>
      <c r="AG1206">
        <v>0</v>
      </c>
      <c r="AH1206">
        <v>0</v>
      </c>
      <c r="AI1206">
        <v>1</v>
      </c>
      <c r="AJ1206">
        <v>1</v>
      </c>
      <c r="AK1206">
        <v>1</v>
      </c>
      <c r="AL1206">
        <v>1</v>
      </c>
      <c r="AM1206">
        <v>-2</v>
      </c>
      <c r="AN1206">
        <v>0</v>
      </c>
      <c r="AO1206">
        <v>1</v>
      </c>
      <c r="AP1206">
        <v>1</v>
      </c>
      <c r="AQ1206">
        <v>0</v>
      </c>
      <c r="AR1206">
        <v>0</v>
      </c>
      <c r="AS1206" t="s">
        <v>3</v>
      </c>
      <c r="AT1206">
        <v>0.5</v>
      </c>
      <c r="AU1206" t="s">
        <v>3</v>
      </c>
      <c r="AV1206">
        <v>0</v>
      </c>
      <c r="AW1206">
        <v>2</v>
      </c>
      <c r="AX1206">
        <v>60527831</v>
      </c>
      <c r="AY1206">
        <v>1</v>
      </c>
      <c r="AZ1206">
        <v>0</v>
      </c>
      <c r="BA1206">
        <v>1222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CV1206">
        <v>0</v>
      </c>
      <c r="CW1206">
        <v>0</v>
      </c>
      <c r="CX1206">
        <f>ROUND(Y1206*Source!I536,9)</f>
        <v>0.2</v>
      </c>
      <c r="CY1206">
        <f>AA1206</f>
        <v>1.61</v>
      </c>
      <c r="CZ1206">
        <f>AE1206</f>
        <v>1.61</v>
      </c>
      <c r="DA1206">
        <f>AI1206</f>
        <v>1</v>
      </c>
      <c r="DB1206">
        <f>ROUND(ROUND(AT1206*CZ1206,2),6)</f>
        <v>0.81</v>
      </c>
      <c r="DC1206">
        <f>ROUND(ROUND(AT1206*AG1206,2),6)</f>
        <v>0</v>
      </c>
      <c r="DD1206" t="s">
        <v>3</v>
      </c>
      <c r="DE1206" t="s">
        <v>3</v>
      </c>
      <c r="DF1206">
        <f t="shared" si="562"/>
        <v>0.32</v>
      </c>
      <c r="DG1206">
        <f t="shared" si="560"/>
        <v>0</v>
      </c>
      <c r="DH1206">
        <f t="shared" si="561"/>
        <v>0</v>
      </c>
      <c r="DI1206">
        <f t="shared" si="553"/>
        <v>0</v>
      </c>
      <c r="DJ1206">
        <f>DF1206</f>
        <v>0.32</v>
      </c>
      <c r="DK1206">
        <v>0</v>
      </c>
      <c r="DL1206" t="s">
        <v>3</v>
      </c>
      <c r="DM1206">
        <v>0</v>
      </c>
      <c r="DN1206" t="s">
        <v>3</v>
      </c>
      <c r="DO1206">
        <v>0</v>
      </c>
    </row>
    <row r="1207" spans="1:119" x14ac:dyDescent="0.2">
      <c r="A1207">
        <f>ROW(Source!A536)</f>
        <v>536</v>
      </c>
      <c r="B1207">
        <v>59204062</v>
      </c>
      <c r="C1207">
        <v>60527815</v>
      </c>
      <c r="D1207">
        <v>58308843</v>
      </c>
      <c r="E1207">
        <v>1</v>
      </c>
      <c r="F1207">
        <v>1</v>
      </c>
      <c r="G1207">
        <v>1080</v>
      </c>
      <c r="H1207">
        <v>3</v>
      </c>
      <c r="I1207" t="s">
        <v>881</v>
      </c>
      <c r="J1207" t="s">
        <v>882</v>
      </c>
      <c r="K1207" t="s">
        <v>883</v>
      </c>
      <c r="L1207">
        <v>1346</v>
      </c>
      <c r="N1207">
        <v>1009</v>
      </c>
      <c r="O1207" t="s">
        <v>880</v>
      </c>
      <c r="P1207" t="s">
        <v>880</v>
      </c>
      <c r="Q1207">
        <v>1</v>
      </c>
      <c r="W1207">
        <v>0</v>
      </c>
      <c r="X1207">
        <v>-872094078</v>
      </c>
      <c r="Y1207">
        <f>AT1207</f>
        <v>0.21</v>
      </c>
      <c r="AA1207">
        <v>36.78</v>
      </c>
      <c r="AB1207">
        <v>0</v>
      </c>
      <c r="AC1207">
        <v>0</v>
      </c>
      <c r="AD1207">
        <v>0</v>
      </c>
      <c r="AE1207">
        <v>36.78</v>
      </c>
      <c r="AF1207">
        <v>0</v>
      </c>
      <c r="AG1207">
        <v>0</v>
      </c>
      <c r="AH1207">
        <v>0</v>
      </c>
      <c r="AI1207">
        <v>1</v>
      </c>
      <c r="AJ1207">
        <v>1</v>
      </c>
      <c r="AK1207">
        <v>1</v>
      </c>
      <c r="AL1207">
        <v>1</v>
      </c>
      <c r="AM1207">
        <v>-2</v>
      </c>
      <c r="AN1207">
        <v>0</v>
      </c>
      <c r="AO1207">
        <v>1</v>
      </c>
      <c r="AP1207">
        <v>1</v>
      </c>
      <c r="AQ1207">
        <v>0</v>
      </c>
      <c r="AR1207">
        <v>0</v>
      </c>
      <c r="AS1207" t="s">
        <v>3</v>
      </c>
      <c r="AT1207">
        <v>0.21</v>
      </c>
      <c r="AU1207" t="s">
        <v>3</v>
      </c>
      <c r="AV1207">
        <v>0</v>
      </c>
      <c r="AW1207">
        <v>2</v>
      </c>
      <c r="AX1207">
        <v>60527832</v>
      </c>
      <c r="AY1207">
        <v>1</v>
      </c>
      <c r="AZ1207">
        <v>0</v>
      </c>
      <c r="BA1207">
        <v>1223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CV1207">
        <v>0</v>
      </c>
      <c r="CW1207">
        <v>0</v>
      </c>
      <c r="CX1207">
        <f>ROUND(Y1207*Source!I536,9)</f>
        <v>8.4000000000000005E-2</v>
      </c>
      <c r="CY1207">
        <f>AA1207</f>
        <v>36.78</v>
      </c>
      <c r="CZ1207">
        <f>AE1207</f>
        <v>36.78</v>
      </c>
      <c r="DA1207">
        <f>AI1207</f>
        <v>1</v>
      </c>
      <c r="DB1207">
        <f>ROUND(ROUND(AT1207*CZ1207,2),6)</f>
        <v>7.72</v>
      </c>
      <c r="DC1207">
        <f>ROUND(ROUND(AT1207*AG1207,2),6)</f>
        <v>0</v>
      </c>
      <c r="DD1207" t="s">
        <v>3</v>
      </c>
      <c r="DE1207" t="s">
        <v>3</v>
      </c>
      <c r="DF1207">
        <f t="shared" si="562"/>
        <v>3.09</v>
      </c>
      <c r="DG1207">
        <f t="shared" si="560"/>
        <v>0</v>
      </c>
      <c r="DH1207">
        <f t="shared" si="561"/>
        <v>0</v>
      </c>
      <c r="DI1207">
        <f t="shared" si="553"/>
        <v>0</v>
      </c>
      <c r="DJ1207">
        <f>DF1207</f>
        <v>3.09</v>
      </c>
      <c r="DK1207">
        <v>0</v>
      </c>
      <c r="DL1207" t="s">
        <v>3</v>
      </c>
      <c r="DM1207">
        <v>0</v>
      </c>
      <c r="DN1207" t="s">
        <v>3</v>
      </c>
      <c r="DO1207">
        <v>0</v>
      </c>
    </row>
    <row r="1208" spans="1:119" x14ac:dyDescent="0.2">
      <c r="A1208">
        <f>ROW(Source!A536)</f>
        <v>536</v>
      </c>
      <c r="B1208">
        <v>59204062</v>
      </c>
      <c r="C1208">
        <v>60527815</v>
      </c>
      <c r="D1208">
        <v>58308917</v>
      </c>
      <c r="E1208">
        <v>1</v>
      </c>
      <c r="F1208">
        <v>1</v>
      </c>
      <c r="G1208">
        <v>1080</v>
      </c>
      <c r="H1208">
        <v>3</v>
      </c>
      <c r="I1208" t="s">
        <v>884</v>
      </c>
      <c r="J1208" t="s">
        <v>885</v>
      </c>
      <c r="K1208" t="s">
        <v>886</v>
      </c>
      <c r="L1208">
        <v>1354</v>
      </c>
      <c r="N1208">
        <v>1010</v>
      </c>
      <c r="O1208" t="s">
        <v>39</v>
      </c>
      <c r="P1208" t="s">
        <v>39</v>
      </c>
      <c r="Q1208">
        <v>1</v>
      </c>
      <c r="W1208">
        <v>0</v>
      </c>
      <c r="X1208">
        <v>-40224714</v>
      </c>
      <c r="Y1208">
        <f>AT1208</f>
        <v>20</v>
      </c>
      <c r="AA1208">
        <v>0.89</v>
      </c>
      <c r="AB1208">
        <v>0</v>
      </c>
      <c r="AC1208">
        <v>0</v>
      </c>
      <c r="AD1208">
        <v>0</v>
      </c>
      <c r="AE1208">
        <v>0.89</v>
      </c>
      <c r="AF1208">
        <v>0</v>
      </c>
      <c r="AG1208">
        <v>0</v>
      </c>
      <c r="AH1208">
        <v>0</v>
      </c>
      <c r="AI1208">
        <v>1</v>
      </c>
      <c r="AJ1208">
        <v>1</v>
      </c>
      <c r="AK1208">
        <v>1</v>
      </c>
      <c r="AL1208">
        <v>1</v>
      </c>
      <c r="AM1208">
        <v>-2</v>
      </c>
      <c r="AN1208">
        <v>0</v>
      </c>
      <c r="AO1208">
        <v>1</v>
      </c>
      <c r="AP1208">
        <v>1</v>
      </c>
      <c r="AQ1208">
        <v>0</v>
      </c>
      <c r="AR1208">
        <v>0</v>
      </c>
      <c r="AS1208" t="s">
        <v>3</v>
      </c>
      <c r="AT1208">
        <v>20</v>
      </c>
      <c r="AU1208" t="s">
        <v>3</v>
      </c>
      <c r="AV1208">
        <v>0</v>
      </c>
      <c r="AW1208">
        <v>2</v>
      </c>
      <c r="AX1208">
        <v>60527833</v>
      </c>
      <c r="AY1208">
        <v>1</v>
      </c>
      <c r="AZ1208">
        <v>0</v>
      </c>
      <c r="BA1208">
        <v>1224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CV1208">
        <v>0</v>
      </c>
      <c r="CW1208">
        <v>0</v>
      </c>
      <c r="CX1208">
        <f>ROUND(Y1208*Source!I536,9)</f>
        <v>8</v>
      </c>
      <c r="CY1208">
        <f>AA1208</f>
        <v>0.89</v>
      </c>
      <c r="CZ1208">
        <f>AE1208</f>
        <v>0.89</v>
      </c>
      <c r="DA1208">
        <f>AI1208</f>
        <v>1</v>
      </c>
      <c r="DB1208">
        <f>ROUND(ROUND(AT1208*CZ1208,2),6)</f>
        <v>17.8</v>
      </c>
      <c r="DC1208">
        <f>ROUND(ROUND(AT1208*AG1208,2),6)</f>
        <v>0</v>
      </c>
      <c r="DD1208" t="s">
        <v>3</v>
      </c>
      <c r="DE1208" t="s">
        <v>3</v>
      </c>
      <c r="DF1208">
        <f t="shared" si="562"/>
        <v>7.12</v>
      </c>
      <c r="DG1208">
        <f t="shared" si="560"/>
        <v>0</v>
      </c>
      <c r="DH1208">
        <f t="shared" si="561"/>
        <v>0</v>
      </c>
      <c r="DI1208">
        <f t="shared" si="553"/>
        <v>0</v>
      </c>
      <c r="DJ1208">
        <f>DF1208</f>
        <v>7.12</v>
      </c>
      <c r="DK1208">
        <v>0</v>
      </c>
      <c r="DL1208" t="s">
        <v>3</v>
      </c>
      <c r="DM1208">
        <v>0</v>
      </c>
      <c r="DN1208" t="s">
        <v>3</v>
      </c>
      <c r="DO1208">
        <v>0</v>
      </c>
    </row>
    <row r="1209" spans="1:119" x14ac:dyDescent="0.2">
      <c r="A1209">
        <f>ROW(Source!A536)</f>
        <v>536</v>
      </c>
      <c r="B1209">
        <v>59204062</v>
      </c>
      <c r="C1209">
        <v>60527815</v>
      </c>
      <c r="D1209">
        <v>58326216</v>
      </c>
      <c r="E1209">
        <v>1</v>
      </c>
      <c r="F1209">
        <v>1</v>
      </c>
      <c r="G1209">
        <v>1080</v>
      </c>
      <c r="H1209">
        <v>3</v>
      </c>
      <c r="I1209" t="s">
        <v>46</v>
      </c>
      <c r="J1209" t="s">
        <v>49</v>
      </c>
      <c r="K1209" t="s">
        <v>47</v>
      </c>
      <c r="L1209">
        <v>1355</v>
      </c>
      <c r="N1209">
        <v>1010</v>
      </c>
      <c r="O1209" t="s">
        <v>48</v>
      </c>
      <c r="P1209" t="s">
        <v>48</v>
      </c>
      <c r="Q1209">
        <v>100</v>
      </c>
      <c r="W1209">
        <v>0</v>
      </c>
      <c r="X1209">
        <v>1873919888</v>
      </c>
      <c r="Y1209">
        <f>AT1209</f>
        <v>0.25</v>
      </c>
      <c r="AA1209">
        <v>526.22</v>
      </c>
      <c r="AB1209">
        <v>0</v>
      </c>
      <c r="AC1209">
        <v>0</v>
      </c>
      <c r="AD1209">
        <v>0</v>
      </c>
      <c r="AE1209">
        <v>526.22</v>
      </c>
      <c r="AF1209">
        <v>0</v>
      </c>
      <c r="AG1209">
        <v>0</v>
      </c>
      <c r="AH1209">
        <v>0</v>
      </c>
      <c r="AI1209">
        <v>1</v>
      </c>
      <c r="AJ1209">
        <v>1</v>
      </c>
      <c r="AK1209">
        <v>1</v>
      </c>
      <c r="AL1209">
        <v>1</v>
      </c>
      <c r="AM1209">
        <v>0</v>
      </c>
      <c r="AN1209">
        <v>0</v>
      </c>
      <c r="AO1209">
        <v>0</v>
      </c>
      <c r="AP1209">
        <v>1</v>
      </c>
      <c r="AQ1209">
        <v>0</v>
      </c>
      <c r="AR1209">
        <v>0</v>
      </c>
      <c r="AS1209" t="s">
        <v>3</v>
      </c>
      <c r="AT1209">
        <v>0.25</v>
      </c>
      <c r="AU1209" t="s">
        <v>3</v>
      </c>
      <c r="AV1209">
        <v>0</v>
      </c>
      <c r="AW1209">
        <v>1</v>
      </c>
      <c r="AX1209">
        <v>-1</v>
      </c>
      <c r="AY1209">
        <v>0</v>
      </c>
      <c r="AZ1209">
        <v>0</v>
      </c>
      <c r="BA1209" t="s">
        <v>3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CV1209">
        <v>0</v>
      </c>
      <c r="CW1209">
        <v>0</v>
      </c>
      <c r="CX1209">
        <f>ROUND(Y1209*Source!I536,9)</f>
        <v>0.1</v>
      </c>
      <c r="CY1209">
        <f>AA1209</f>
        <v>526.22</v>
      </c>
      <c r="CZ1209">
        <f>AE1209</f>
        <v>526.22</v>
      </c>
      <c r="DA1209">
        <f>AI1209</f>
        <v>1</v>
      </c>
      <c r="DB1209">
        <f>ROUND(ROUND(AT1209*CZ1209,2),6)</f>
        <v>131.56</v>
      </c>
      <c r="DC1209">
        <f>ROUND(ROUND(AT1209*AG1209,2),6)</f>
        <v>0</v>
      </c>
      <c r="DD1209" t="s">
        <v>3</v>
      </c>
      <c r="DE1209" t="s">
        <v>3</v>
      </c>
      <c r="DF1209">
        <f t="shared" si="562"/>
        <v>52.62</v>
      </c>
      <c r="DG1209">
        <f t="shared" si="560"/>
        <v>0</v>
      </c>
      <c r="DH1209">
        <f t="shared" si="561"/>
        <v>0</v>
      </c>
      <c r="DI1209">
        <f t="shared" si="553"/>
        <v>0</v>
      </c>
      <c r="DJ1209">
        <f>DF1209</f>
        <v>52.62</v>
      </c>
      <c r="DK1209">
        <v>0</v>
      </c>
      <c r="DL1209" t="s">
        <v>3</v>
      </c>
      <c r="DM1209">
        <v>0</v>
      </c>
      <c r="DN1209" t="s">
        <v>3</v>
      </c>
      <c r="DO1209">
        <v>0</v>
      </c>
    </row>
    <row r="1210" spans="1:119" x14ac:dyDescent="0.2">
      <c r="A1210">
        <f>ROW(Source!A536)</f>
        <v>536</v>
      </c>
      <c r="B1210">
        <v>59204062</v>
      </c>
      <c r="C1210">
        <v>60527815</v>
      </c>
      <c r="D1210">
        <v>58324999</v>
      </c>
      <c r="E1210">
        <v>1</v>
      </c>
      <c r="F1210">
        <v>1</v>
      </c>
      <c r="G1210">
        <v>1080</v>
      </c>
      <c r="H1210">
        <v>3</v>
      </c>
      <c r="I1210" t="s">
        <v>143</v>
      </c>
      <c r="J1210" t="s">
        <v>145</v>
      </c>
      <c r="K1210" t="s">
        <v>144</v>
      </c>
      <c r="L1210">
        <v>1301</v>
      </c>
      <c r="N1210">
        <v>1003</v>
      </c>
      <c r="O1210" t="s">
        <v>34</v>
      </c>
      <c r="P1210" t="s">
        <v>34</v>
      </c>
      <c r="Q1210">
        <v>1</v>
      </c>
      <c r="W1210">
        <v>0</v>
      </c>
      <c r="X1210">
        <v>-1413608684</v>
      </c>
      <c r="Y1210">
        <f>AT1210</f>
        <v>100</v>
      </c>
      <c r="AA1210">
        <v>85.33</v>
      </c>
      <c r="AB1210">
        <v>0</v>
      </c>
      <c r="AC1210">
        <v>0</v>
      </c>
      <c r="AD1210">
        <v>0</v>
      </c>
      <c r="AE1210">
        <v>85.33</v>
      </c>
      <c r="AF1210">
        <v>0</v>
      </c>
      <c r="AG1210">
        <v>0</v>
      </c>
      <c r="AH1210">
        <v>0</v>
      </c>
      <c r="AI1210">
        <v>1</v>
      </c>
      <c r="AJ1210">
        <v>1</v>
      </c>
      <c r="AK1210">
        <v>1</v>
      </c>
      <c r="AL1210">
        <v>1</v>
      </c>
      <c r="AM1210">
        <v>0</v>
      </c>
      <c r="AN1210">
        <v>0</v>
      </c>
      <c r="AO1210">
        <v>0</v>
      </c>
      <c r="AP1210">
        <v>1</v>
      </c>
      <c r="AQ1210">
        <v>0</v>
      </c>
      <c r="AR1210">
        <v>0</v>
      </c>
      <c r="AS1210" t="s">
        <v>3</v>
      </c>
      <c r="AT1210">
        <v>100</v>
      </c>
      <c r="AU1210" t="s">
        <v>3</v>
      </c>
      <c r="AV1210">
        <v>0</v>
      </c>
      <c r="AW1210">
        <v>1</v>
      </c>
      <c r="AX1210">
        <v>-1</v>
      </c>
      <c r="AY1210">
        <v>0</v>
      </c>
      <c r="AZ1210">
        <v>0</v>
      </c>
      <c r="BA1210" t="s">
        <v>3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CV1210">
        <v>0</v>
      </c>
      <c r="CW1210">
        <v>0</v>
      </c>
      <c r="CX1210">
        <f>ROUND(Y1210*Source!I536,9)</f>
        <v>40</v>
      </c>
      <c r="CY1210">
        <f>AA1210</f>
        <v>85.33</v>
      </c>
      <c r="CZ1210">
        <f>AE1210</f>
        <v>85.33</v>
      </c>
      <c r="DA1210">
        <f>AI1210</f>
        <v>1</v>
      </c>
      <c r="DB1210">
        <f>ROUND(ROUND(AT1210*CZ1210,2),6)</f>
        <v>8533</v>
      </c>
      <c r="DC1210">
        <f>ROUND(ROUND(AT1210*AG1210,2),6)</f>
        <v>0</v>
      </c>
      <c r="DD1210" t="s">
        <v>3</v>
      </c>
      <c r="DE1210" t="s">
        <v>3</v>
      </c>
      <c r="DF1210">
        <f t="shared" si="562"/>
        <v>3413.2</v>
      </c>
      <c r="DG1210">
        <f t="shared" si="560"/>
        <v>0</v>
      </c>
      <c r="DH1210">
        <f t="shared" si="561"/>
        <v>0</v>
      </c>
      <c r="DI1210">
        <f t="shared" si="553"/>
        <v>0</v>
      </c>
      <c r="DJ1210">
        <f>DF1210</f>
        <v>3413.2</v>
      </c>
      <c r="DK1210">
        <v>0</v>
      </c>
      <c r="DL1210" t="s">
        <v>3</v>
      </c>
      <c r="DM1210">
        <v>0</v>
      </c>
      <c r="DN1210" t="s">
        <v>3</v>
      </c>
      <c r="DO1210">
        <v>0</v>
      </c>
    </row>
    <row r="1211" spans="1:119" x14ac:dyDescent="0.2">
      <c r="A1211">
        <f>ROW(Source!A537)</f>
        <v>537</v>
      </c>
      <c r="B1211">
        <v>59204059</v>
      </c>
      <c r="C1211">
        <v>60527815</v>
      </c>
      <c r="D1211">
        <v>58266404</v>
      </c>
      <c r="E1211">
        <v>1080</v>
      </c>
      <c r="F1211">
        <v>1</v>
      </c>
      <c r="G1211">
        <v>1080</v>
      </c>
      <c r="H1211">
        <v>1</v>
      </c>
      <c r="I1211" t="s">
        <v>859</v>
      </c>
      <c r="J1211" t="s">
        <v>3</v>
      </c>
      <c r="K1211" t="s">
        <v>860</v>
      </c>
      <c r="L1211">
        <v>1191</v>
      </c>
      <c r="N1211">
        <v>1013</v>
      </c>
      <c r="O1211" t="s">
        <v>861</v>
      </c>
      <c r="P1211" t="s">
        <v>861</v>
      </c>
      <c r="Q1211">
        <v>1</v>
      </c>
      <c r="W1211">
        <v>0</v>
      </c>
      <c r="X1211">
        <v>476480486</v>
      </c>
      <c r="Y1211">
        <f>((AT1211*1.15)*1.1)</f>
        <v>31.485850000000003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v>1</v>
      </c>
      <c r="AK1211">
        <v>1</v>
      </c>
      <c r="AL1211">
        <v>1</v>
      </c>
      <c r="AM1211">
        <v>5</v>
      </c>
      <c r="AN1211">
        <v>0</v>
      </c>
      <c r="AO1211">
        <v>1</v>
      </c>
      <c r="AP1211">
        <v>1</v>
      </c>
      <c r="AQ1211">
        <v>0</v>
      </c>
      <c r="AR1211">
        <v>0</v>
      </c>
      <c r="AS1211" t="s">
        <v>3</v>
      </c>
      <c r="AT1211">
        <v>24.89</v>
      </c>
      <c r="AU1211" t="s">
        <v>26</v>
      </c>
      <c r="AV1211">
        <v>1</v>
      </c>
      <c r="AW1211">
        <v>2</v>
      </c>
      <c r="AX1211">
        <v>60527826</v>
      </c>
      <c r="AY1211">
        <v>1</v>
      </c>
      <c r="AZ1211">
        <v>0</v>
      </c>
      <c r="BA1211">
        <v>1228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CU1211">
        <f>ROUND(AT1211*Source!I537*AH1211*AL1211,2)</f>
        <v>0</v>
      </c>
      <c r="CV1211">
        <f>ROUND(Y1211*Source!I537,9)</f>
        <v>12.594340000000001</v>
      </c>
      <c r="CW1211">
        <v>0</v>
      </c>
      <c r="CX1211">
        <f>ROUND(Y1211*Source!I537,9)</f>
        <v>12.594340000000001</v>
      </c>
      <c r="CY1211">
        <f>AD1211</f>
        <v>0</v>
      </c>
      <c r="CZ1211">
        <f>AH1211</f>
        <v>0</v>
      </c>
      <c r="DA1211">
        <f>AL1211</f>
        <v>1</v>
      </c>
      <c r="DB1211">
        <f>ROUND(((ROUND(AT1211*CZ1211,2)*1.15)*1.1),6)</f>
        <v>0</v>
      </c>
      <c r="DC1211">
        <f>ROUND(((ROUND(AT1211*AG1211,2)*1.15)*1.1),6)</f>
        <v>0</v>
      </c>
      <c r="DD1211" t="s">
        <v>3</v>
      </c>
      <c r="DE1211" t="s">
        <v>3</v>
      </c>
      <c r="DF1211">
        <f t="shared" si="562"/>
        <v>0</v>
      </c>
      <c r="DG1211">
        <f t="shared" si="560"/>
        <v>0</v>
      </c>
      <c r="DH1211">
        <f t="shared" si="561"/>
        <v>0</v>
      </c>
      <c r="DI1211">
        <f t="shared" si="553"/>
        <v>0</v>
      </c>
      <c r="DJ1211">
        <f>DI1211</f>
        <v>0</v>
      </c>
      <c r="DK1211">
        <v>0</v>
      </c>
      <c r="DL1211" t="s">
        <v>3</v>
      </c>
      <c r="DM1211">
        <v>0</v>
      </c>
      <c r="DN1211" t="s">
        <v>3</v>
      </c>
      <c r="DO1211">
        <v>0</v>
      </c>
    </row>
    <row r="1212" spans="1:119" x14ac:dyDescent="0.2">
      <c r="A1212">
        <f>ROW(Source!A537)</f>
        <v>537</v>
      </c>
      <c r="B1212">
        <v>59204059</v>
      </c>
      <c r="C1212">
        <v>60527815</v>
      </c>
      <c r="D1212">
        <v>58340578</v>
      </c>
      <c r="E1212">
        <v>1</v>
      </c>
      <c r="F1212">
        <v>1</v>
      </c>
      <c r="G1212">
        <v>1080</v>
      </c>
      <c r="H1212">
        <v>2</v>
      </c>
      <c r="I1212" t="s">
        <v>862</v>
      </c>
      <c r="J1212" t="s">
        <v>863</v>
      </c>
      <c r="K1212" t="s">
        <v>864</v>
      </c>
      <c r="L1212">
        <v>1368</v>
      </c>
      <c r="N1212">
        <v>1011</v>
      </c>
      <c r="O1212" t="s">
        <v>865</v>
      </c>
      <c r="P1212" t="s">
        <v>865</v>
      </c>
      <c r="Q1212">
        <v>1</v>
      </c>
      <c r="W1212">
        <v>0</v>
      </c>
      <c r="X1212">
        <v>-1985943078</v>
      </c>
      <c r="Y1212">
        <f>((AT1212*1.25)*1.1)</f>
        <v>4.1250000000000002E-2</v>
      </c>
      <c r="AA1212">
        <v>0</v>
      </c>
      <c r="AB1212">
        <v>1445.28</v>
      </c>
      <c r="AC1212">
        <v>740.47</v>
      </c>
      <c r="AD1212">
        <v>0</v>
      </c>
      <c r="AE1212">
        <v>0</v>
      </c>
      <c r="AF1212">
        <v>83.1</v>
      </c>
      <c r="AG1212">
        <v>12.62</v>
      </c>
      <c r="AH1212">
        <v>0</v>
      </c>
      <c r="AI1212">
        <v>1</v>
      </c>
      <c r="AJ1212">
        <v>16.3</v>
      </c>
      <c r="AK1212">
        <v>54.99</v>
      </c>
      <c r="AL1212">
        <v>1</v>
      </c>
      <c r="AM1212">
        <v>2</v>
      </c>
      <c r="AN1212">
        <v>0</v>
      </c>
      <c r="AO1212">
        <v>1</v>
      </c>
      <c r="AP1212">
        <v>1</v>
      </c>
      <c r="AQ1212">
        <v>0</v>
      </c>
      <c r="AR1212">
        <v>0</v>
      </c>
      <c r="AS1212" t="s">
        <v>3</v>
      </c>
      <c r="AT1212">
        <v>0.03</v>
      </c>
      <c r="AU1212" t="s">
        <v>25</v>
      </c>
      <c r="AV1212">
        <v>0</v>
      </c>
      <c r="AW1212">
        <v>2</v>
      </c>
      <c r="AX1212">
        <v>60527827</v>
      </c>
      <c r="AY1212">
        <v>1</v>
      </c>
      <c r="AZ1212">
        <v>0</v>
      </c>
      <c r="BA1212">
        <v>1229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CV1212">
        <v>0</v>
      </c>
      <c r="CW1212">
        <f>ROUND(Y1212*Source!I537*DO1212,9)</f>
        <v>0.20823</v>
      </c>
      <c r="CX1212">
        <f>ROUND(Y1212*Source!I537,9)</f>
        <v>1.6500000000000001E-2</v>
      </c>
      <c r="CY1212">
        <f>AB1212</f>
        <v>1445.28</v>
      </c>
      <c r="CZ1212">
        <f>AF1212</f>
        <v>83.1</v>
      </c>
      <c r="DA1212">
        <f>AJ1212</f>
        <v>16.3</v>
      </c>
      <c r="DB1212">
        <f>ROUND(((ROUND(AT1212*CZ1212,2)*1.25)*1.1),6)</f>
        <v>3.4237500000000001</v>
      </c>
      <c r="DC1212">
        <f>ROUND(((ROUND(AT1212*AG1212,2)*1.25)*1.1),6)</f>
        <v>0.52249999999999996</v>
      </c>
      <c r="DD1212" t="s">
        <v>3</v>
      </c>
      <c r="DE1212" t="s">
        <v>3</v>
      </c>
      <c r="DF1212">
        <f t="shared" si="562"/>
        <v>0</v>
      </c>
      <c r="DG1212">
        <f>ROUND(ROUND(AF1212*AJ1212,2)*CX1212,2)</f>
        <v>22.35</v>
      </c>
      <c r="DH1212">
        <f>ROUND(ROUND(AG1212*AK1212,2)*CX1212,2)</f>
        <v>11.45</v>
      </c>
      <c r="DI1212">
        <f t="shared" si="553"/>
        <v>0</v>
      </c>
      <c r="DJ1212">
        <f>DG1212</f>
        <v>22.35</v>
      </c>
      <c r="DK1212">
        <v>0</v>
      </c>
      <c r="DL1212" t="s">
        <v>867</v>
      </c>
      <c r="DM1212">
        <v>0</v>
      </c>
      <c r="DN1212" t="s">
        <v>861</v>
      </c>
      <c r="DO1212">
        <v>12.62</v>
      </c>
    </row>
    <row r="1213" spans="1:119" x14ac:dyDescent="0.2">
      <c r="A1213">
        <f>ROW(Source!A537)</f>
        <v>537</v>
      </c>
      <c r="B1213">
        <v>59204059</v>
      </c>
      <c r="C1213">
        <v>60527815</v>
      </c>
      <c r="D1213">
        <v>58340697</v>
      </c>
      <c r="E1213">
        <v>1</v>
      </c>
      <c r="F1213">
        <v>1</v>
      </c>
      <c r="G1213">
        <v>1080</v>
      </c>
      <c r="H1213">
        <v>2</v>
      </c>
      <c r="I1213" t="s">
        <v>868</v>
      </c>
      <c r="J1213" t="s">
        <v>869</v>
      </c>
      <c r="K1213" t="s">
        <v>870</v>
      </c>
      <c r="L1213">
        <v>1368</v>
      </c>
      <c r="N1213">
        <v>1011</v>
      </c>
      <c r="O1213" t="s">
        <v>865</v>
      </c>
      <c r="P1213" t="s">
        <v>865</v>
      </c>
      <c r="Q1213">
        <v>1</v>
      </c>
      <c r="W1213">
        <v>0</v>
      </c>
      <c r="X1213">
        <v>2147454900</v>
      </c>
      <c r="Y1213">
        <f>((AT1213*1.25)*1.1)</f>
        <v>1.0037500000000001</v>
      </c>
      <c r="AA1213">
        <v>0</v>
      </c>
      <c r="AB1213">
        <v>7.33</v>
      </c>
      <c r="AC1213">
        <v>0</v>
      </c>
      <c r="AD1213">
        <v>0</v>
      </c>
      <c r="AE1213">
        <v>0</v>
      </c>
      <c r="AF1213">
        <v>0.8</v>
      </c>
      <c r="AG1213">
        <v>0</v>
      </c>
      <c r="AH1213">
        <v>0</v>
      </c>
      <c r="AI1213">
        <v>1</v>
      </c>
      <c r="AJ1213">
        <v>8.59</v>
      </c>
      <c r="AK1213">
        <v>54.99</v>
      </c>
      <c r="AL1213">
        <v>1</v>
      </c>
      <c r="AM1213">
        <v>2</v>
      </c>
      <c r="AN1213">
        <v>0</v>
      </c>
      <c r="AO1213">
        <v>1</v>
      </c>
      <c r="AP1213">
        <v>1</v>
      </c>
      <c r="AQ1213">
        <v>0</v>
      </c>
      <c r="AR1213">
        <v>0</v>
      </c>
      <c r="AS1213" t="s">
        <v>3</v>
      </c>
      <c r="AT1213">
        <v>0.73</v>
      </c>
      <c r="AU1213" t="s">
        <v>25</v>
      </c>
      <c r="AV1213">
        <v>0</v>
      </c>
      <c r="AW1213">
        <v>2</v>
      </c>
      <c r="AX1213">
        <v>60527829</v>
      </c>
      <c r="AY1213">
        <v>1</v>
      </c>
      <c r="AZ1213">
        <v>0</v>
      </c>
      <c r="BA1213">
        <v>1230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CV1213">
        <v>0</v>
      </c>
      <c r="CW1213">
        <f>ROUND(Y1213*Source!I537*DO1213,9)</f>
        <v>0</v>
      </c>
      <c r="CX1213">
        <f>ROUND(Y1213*Source!I537,9)</f>
        <v>0.40150000000000002</v>
      </c>
      <c r="CY1213">
        <f>AB1213</f>
        <v>7.33</v>
      </c>
      <c r="CZ1213">
        <f>AF1213</f>
        <v>0.8</v>
      </c>
      <c r="DA1213">
        <f>AJ1213</f>
        <v>8.59</v>
      </c>
      <c r="DB1213">
        <f>ROUND(((ROUND(AT1213*CZ1213,2)*1.25)*1.1),6)</f>
        <v>0.79749999999999999</v>
      </c>
      <c r="DC1213">
        <f>ROUND(((ROUND(AT1213*AG1213,2)*1.25)*1.1),6)</f>
        <v>0</v>
      </c>
      <c r="DD1213" t="s">
        <v>3</v>
      </c>
      <c r="DE1213" t="s">
        <v>3</v>
      </c>
      <c r="DF1213">
        <f t="shared" si="562"/>
        <v>0</v>
      </c>
      <c r="DG1213">
        <f>ROUND(ROUND(AF1213*AJ1213,2)*CX1213,2)</f>
        <v>2.76</v>
      </c>
      <c r="DH1213">
        <f>ROUND(ROUND(AG1213*AK1213,2)*CX1213,2)</f>
        <v>0</v>
      </c>
      <c r="DI1213">
        <f t="shared" si="553"/>
        <v>0</v>
      </c>
      <c r="DJ1213">
        <f>DG1213</f>
        <v>2.76</v>
      </c>
      <c r="DK1213">
        <v>0</v>
      </c>
      <c r="DL1213" t="s">
        <v>3</v>
      </c>
      <c r="DM1213">
        <v>0</v>
      </c>
      <c r="DN1213" t="s">
        <v>3</v>
      </c>
      <c r="DO1213">
        <v>0</v>
      </c>
    </row>
    <row r="1214" spans="1:119" x14ac:dyDescent="0.2">
      <c r="A1214">
        <f>ROW(Source!A537)</f>
        <v>537</v>
      </c>
      <c r="B1214">
        <v>59204059</v>
      </c>
      <c r="C1214">
        <v>60527815</v>
      </c>
      <c r="D1214">
        <v>58340699</v>
      </c>
      <c r="E1214">
        <v>1</v>
      </c>
      <c r="F1214">
        <v>1</v>
      </c>
      <c r="G1214">
        <v>1080</v>
      </c>
      <c r="H1214">
        <v>2</v>
      </c>
      <c r="I1214" t="s">
        <v>871</v>
      </c>
      <c r="J1214" t="s">
        <v>872</v>
      </c>
      <c r="K1214" t="s">
        <v>873</v>
      </c>
      <c r="L1214">
        <v>1368</v>
      </c>
      <c r="N1214">
        <v>1011</v>
      </c>
      <c r="O1214" t="s">
        <v>865</v>
      </c>
      <c r="P1214" t="s">
        <v>865</v>
      </c>
      <c r="Q1214">
        <v>1</v>
      </c>
      <c r="W1214">
        <v>0</v>
      </c>
      <c r="X1214">
        <v>539707801</v>
      </c>
      <c r="Y1214">
        <f>((AT1214*1.25)*1.1)</f>
        <v>0.96250000000000013</v>
      </c>
      <c r="AA1214">
        <v>0</v>
      </c>
      <c r="AB1214">
        <v>13.77</v>
      </c>
      <c r="AC1214">
        <v>0</v>
      </c>
      <c r="AD1214">
        <v>0</v>
      </c>
      <c r="AE1214">
        <v>0</v>
      </c>
      <c r="AF1214">
        <v>1.49</v>
      </c>
      <c r="AG1214">
        <v>0</v>
      </c>
      <c r="AH1214">
        <v>0</v>
      </c>
      <c r="AI1214">
        <v>1</v>
      </c>
      <c r="AJ1214">
        <v>8.66</v>
      </c>
      <c r="AK1214">
        <v>54.99</v>
      </c>
      <c r="AL1214">
        <v>1</v>
      </c>
      <c r="AM1214">
        <v>2</v>
      </c>
      <c r="AN1214">
        <v>0</v>
      </c>
      <c r="AO1214">
        <v>1</v>
      </c>
      <c r="AP1214">
        <v>1</v>
      </c>
      <c r="AQ1214">
        <v>0</v>
      </c>
      <c r="AR1214">
        <v>0</v>
      </c>
      <c r="AS1214" t="s">
        <v>3</v>
      </c>
      <c r="AT1214">
        <v>0.7</v>
      </c>
      <c r="AU1214" t="s">
        <v>25</v>
      </c>
      <c r="AV1214">
        <v>0</v>
      </c>
      <c r="AW1214">
        <v>2</v>
      </c>
      <c r="AX1214">
        <v>60527830</v>
      </c>
      <c r="AY1214">
        <v>1</v>
      </c>
      <c r="AZ1214">
        <v>0</v>
      </c>
      <c r="BA1214">
        <v>1231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CV1214">
        <v>0</v>
      </c>
      <c r="CW1214">
        <f>ROUND(Y1214*Source!I537*DO1214,9)</f>
        <v>0</v>
      </c>
      <c r="CX1214">
        <f>ROUND(Y1214*Source!I537,9)</f>
        <v>0.38500000000000001</v>
      </c>
      <c r="CY1214">
        <f>AB1214</f>
        <v>13.77</v>
      </c>
      <c r="CZ1214">
        <f>AF1214</f>
        <v>1.49</v>
      </c>
      <c r="DA1214">
        <f>AJ1214</f>
        <v>8.66</v>
      </c>
      <c r="DB1214">
        <f>ROUND(((ROUND(AT1214*CZ1214,2)*1.25)*1.1),6)</f>
        <v>1.43</v>
      </c>
      <c r="DC1214">
        <f>ROUND(((ROUND(AT1214*AG1214,2)*1.25)*1.1),6)</f>
        <v>0</v>
      </c>
      <c r="DD1214" t="s">
        <v>3</v>
      </c>
      <c r="DE1214" t="s">
        <v>3</v>
      </c>
      <c r="DF1214">
        <f t="shared" si="562"/>
        <v>0</v>
      </c>
      <c r="DG1214">
        <f>ROUND(ROUND(AF1214*AJ1214,2)*CX1214,2)</f>
        <v>4.97</v>
      </c>
      <c r="DH1214">
        <f>ROUND(ROUND(AG1214*AK1214,2)*CX1214,2)</f>
        <v>0</v>
      </c>
      <c r="DI1214">
        <f t="shared" si="553"/>
        <v>0</v>
      </c>
      <c r="DJ1214">
        <f>DG1214</f>
        <v>4.97</v>
      </c>
      <c r="DK1214">
        <v>0</v>
      </c>
      <c r="DL1214" t="s">
        <v>3</v>
      </c>
      <c r="DM1214">
        <v>0</v>
      </c>
      <c r="DN1214" t="s">
        <v>3</v>
      </c>
      <c r="DO1214">
        <v>0</v>
      </c>
    </row>
    <row r="1215" spans="1:119" x14ac:dyDescent="0.2">
      <c r="A1215">
        <f>ROW(Source!A537)</f>
        <v>537</v>
      </c>
      <c r="B1215">
        <v>59204059</v>
      </c>
      <c r="C1215">
        <v>60527815</v>
      </c>
      <c r="D1215">
        <v>58339814</v>
      </c>
      <c r="E1215">
        <v>1</v>
      </c>
      <c r="F1215">
        <v>1</v>
      </c>
      <c r="G1215">
        <v>1080</v>
      </c>
      <c r="H1215">
        <v>2</v>
      </c>
      <c r="I1215" t="s">
        <v>874</v>
      </c>
      <c r="J1215" t="s">
        <v>875</v>
      </c>
      <c r="K1215" t="s">
        <v>876</v>
      </c>
      <c r="L1215">
        <v>1368</v>
      </c>
      <c r="N1215">
        <v>1011</v>
      </c>
      <c r="O1215" t="s">
        <v>865</v>
      </c>
      <c r="P1215" t="s">
        <v>865</v>
      </c>
      <c r="Q1215">
        <v>1</v>
      </c>
      <c r="W1215">
        <v>0</v>
      </c>
      <c r="X1215">
        <v>1087580389</v>
      </c>
      <c r="Y1215">
        <f>((AT1215*1.25)*1.1)</f>
        <v>4.1250000000000002E-2</v>
      </c>
      <c r="AA1215">
        <v>0</v>
      </c>
      <c r="AB1215">
        <v>2628.65</v>
      </c>
      <c r="AC1215">
        <v>993.36</v>
      </c>
      <c r="AD1215">
        <v>0</v>
      </c>
      <c r="AE1215">
        <v>0</v>
      </c>
      <c r="AF1215">
        <v>179.17</v>
      </c>
      <c r="AG1215">
        <v>16.93</v>
      </c>
      <c r="AH1215">
        <v>0</v>
      </c>
      <c r="AI1215">
        <v>1</v>
      </c>
      <c r="AJ1215">
        <v>13.75</v>
      </c>
      <c r="AK1215">
        <v>54.99</v>
      </c>
      <c r="AL1215">
        <v>1</v>
      </c>
      <c r="AM1215">
        <v>2</v>
      </c>
      <c r="AN1215">
        <v>0</v>
      </c>
      <c r="AO1215">
        <v>1</v>
      </c>
      <c r="AP1215">
        <v>1</v>
      </c>
      <c r="AQ1215">
        <v>0</v>
      </c>
      <c r="AR1215">
        <v>0</v>
      </c>
      <c r="AS1215" t="s">
        <v>3</v>
      </c>
      <c r="AT1215">
        <v>0.03</v>
      </c>
      <c r="AU1215" t="s">
        <v>25</v>
      </c>
      <c r="AV1215">
        <v>0</v>
      </c>
      <c r="AW1215">
        <v>2</v>
      </c>
      <c r="AX1215">
        <v>60527828</v>
      </c>
      <c r="AY1215">
        <v>1</v>
      </c>
      <c r="AZ1215">
        <v>0</v>
      </c>
      <c r="BA1215">
        <v>1232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CV1215">
        <v>0</v>
      </c>
      <c r="CW1215">
        <f>ROUND(Y1215*Source!I537*DO1215,9)</f>
        <v>0.27934500000000001</v>
      </c>
      <c r="CX1215">
        <f>ROUND(Y1215*Source!I537,9)</f>
        <v>1.6500000000000001E-2</v>
      </c>
      <c r="CY1215">
        <f>AB1215</f>
        <v>2628.65</v>
      </c>
      <c r="CZ1215">
        <f>AF1215</f>
        <v>179.17</v>
      </c>
      <c r="DA1215">
        <f>AJ1215</f>
        <v>13.75</v>
      </c>
      <c r="DB1215">
        <f>ROUND(((ROUND(AT1215*CZ1215,2)*1.25)*1.1),6)</f>
        <v>7.3975</v>
      </c>
      <c r="DC1215">
        <f>ROUND(((ROUND(AT1215*AG1215,2)*1.25)*1.1),6)</f>
        <v>0.70125000000000004</v>
      </c>
      <c r="DD1215" t="s">
        <v>3</v>
      </c>
      <c r="DE1215" t="s">
        <v>3</v>
      </c>
      <c r="DF1215">
        <f t="shared" si="562"/>
        <v>0</v>
      </c>
      <c r="DG1215">
        <f>ROUND(ROUND(AF1215*AJ1215,2)*CX1215,2)</f>
        <v>40.65</v>
      </c>
      <c r="DH1215">
        <f>ROUND(ROUND(AG1215*AK1215,2)*CX1215,2)</f>
        <v>15.36</v>
      </c>
      <c r="DI1215">
        <f t="shared" si="553"/>
        <v>0</v>
      </c>
      <c r="DJ1215">
        <f>DG1215</f>
        <v>40.65</v>
      </c>
      <c r="DK1215">
        <v>0</v>
      </c>
      <c r="DL1215" t="s">
        <v>867</v>
      </c>
      <c r="DM1215">
        <v>0</v>
      </c>
      <c r="DN1215" t="s">
        <v>861</v>
      </c>
      <c r="DO1215">
        <v>16.93</v>
      </c>
    </row>
    <row r="1216" spans="1:119" x14ac:dyDescent="0.2">
      <c r="A1216">
        <f>ROW(Source!A537)</f>
        <v>537</v>
      </c>
      <c r="B1216">
        <v>59204059</v>
      </c>
      <c r="C1216">
        <v>60527815</v>
      </c>
      <c r="D1216">
        <v>58308811</v>
      </c>
      <c r="E1216">
        <v>1</v>
      </c>
      <c r="F1216">
        <v>1</v>
      </c>
      <c r="G1216">
        <v>1080</v>
      </c>
      <c r="H1216">
        <v>3</v>
      </c>
      <c r="I1216" t="s">
        <v>877</v>
      </c>
      <c r="J1216" t="s">
        <v>878</v>
      </c>
      <c r="K1216" t="s">
        <v>879</v>
      </c>
      <c r="L1216">
        <v>1346</v>
      </c>
      <c r="N1216">
        <v>1009</v>
      </c>
      <c r="O1216" t="s">
        <v>880</v>
      </c>
      <c r="P1216" t="s">
        <v>880</v>
      </c>
      <c r="Q1216">
        <v>1</v>
      </c>
      <c r="W1216">
        <v>0</v>
      </c>
      <c r="X1216">
        <v>-709773495</v>
      </c>
      <c r="Y1216">
        <f>AT1216</f>
        <v>0.5</v>
      </c>
      <c r="AA1216">
        <v>23.97</v>
      </c>
      <c r="AB1216">
        <v>0</v>
      </c>
      <c r="AC1216">
        <v>0</v>
      </c>
      <c r="AD1216">
        <v>0</v>
      </c>
      <c r="AE1216">
        <v>1.61</v>
      </c>
      <c r="AF1216">
        <v>0</v>
      </c>
      <c r="AG1216">
        <v>0</v>
      </c>
      <c r="AH1216">
        <v>0</v>
      </c>
      <c r="AI1216">
        <v>14.89</v>
      </c>
      <c r="AJ1216">
        <v>1</v>
      </c>
      <c r="AK1216">
        <v>1</v>
      </c>
      <c r="AL1216">
        <v>1</v>
      </c>
      <c r="AM1216">
        <v>2</v>
      </c>
      <c r="AN1216">
        <v>0</v>
      </c>
      <c r="AO1216">
        <v>1</v>
      </c>
      <c r="AP1216">
        <v>1</v>
      </c>
      <c r="AQ1216">
        <v>0</v>
      </c>
      <c r="AR1216">
        <v>0</v>
      </c>
      <c r="AS1216" t="s">
        <v>3</v>
      </c>
      <c r="AT1216">
        <v>0.5</v>
      </c>
      <c r="AU1216" t="s">
        <v>3</v>
      </c>
      <c r="AV1216">
        <v>0</v>
      </c>
      <c r="AW1216">
        <v>2</v>
      </c>
      <c r="AX1216">
        <v>60527831</v>
      </c>
      <c r="AY1216">
        <v>1</v>
      </c>
      <c r="AZ1216">
        <v>0</v>
      </c>
      <c r="BA1216">
        <v>1233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CV1216">
        <v>0</v>
      </c>
      <c r="CW1216">
        <v>0</v>
      </c>
      <c r="CX1216">
        <f>ROUND(Y1216*Source!I537,9)</f>
        <v>0.2</v>
      </c>
      <c r="CY1216">
        <f>AA1216</f>
        <v>23.97</v>
      </c>
      <c r="CZ1216">
        <f>AE1216</f>
        <v>1.61</v>
      </c>
      <c r="DA1216">
        <f>AI1216</f>
        <v>14.89</v>
      </c>
      <c r="DB1216">
        <f>ROUND(ROUND(AT1216*CZ1216,2),6)</f>
        <v>0.81</v>
      </c>
      <c r="DC1216">
        <f>ROUND(ROUND(AT1216*AG1216,2),6)</f>
        <v>0</v>
      </c>
      <c r="DD1216" t="s">
        <v>3</v>
      </c>
      <c r="DE1216" t="s">
        <v>3</v>
      </c>
      <c r="DF1216">
        <f>ROUND(ROUND(AE1216*AI1216,2)*CX1216,2)</f>
        <v>4.79</v>
      </c>
      <c r="DG1216">
        <f t="shared" ref="DG1216:DG1255" si="563">ROUND(ROUND(AF1216,2)*CX1216,2)</f>
        <v>0</v>
      </c>
      <c r="DH1216">
        <f t="shared" ref="DH1216:DH1255" si="564">ROUND(ROUND(AG1216,2)*CX1216,2)</f>
        <v>0</v>
      </c>
      <c r="DI1216">
        <f t="shared" si="553"/>
        <v>0</v>
      </c>
      <c r="DJ1216">
        <f>DF1216</f>
        <v>4.79</v>
      </c>
      <c r="DK1216">
        <v>0</v>
      </c>
      <c r="DL1216" t="s">
        <v>3</v>
      </c>
      <c r="DM1216">
        <v>0</v>
      </c>
      <c r="DN1216" t="s">
        <v>3</v>
      </c>
      <c r="DO1216">
        <v>0</v>
      </c>
    </row>
    <row r="1217" spans="1:119" x14ac:dyDescent="0.2">
      <c r="A1217">
        <f>ROW(Source!A537)</f>
        <v>537</v>
      </c>
      <c r="B1217">
        <v>59204059</v>
      </c>
      <c r="C1217">
        <v>60527815</v>
      </c>
      <c r="D1217">
        <v>58308843</v>
      </c>
      <c r="E1217">
        <v>1</v>
      </c>
      <c r="F1217">
        <v>1</v>
      </c>
      <c r="G1217">
        <v>1080</v>
      </c>
      <c r="H1217">
        <v>3</v>
      </c>
      <c r="I1217" t="s">
        <v>881</v>
      </c>
      <c r="J1217" t="s">
        <v>882</v>
      </c>
      <c r="K1217" t="s">
        <v>883</v>
      </c>
      <c r="L1217">
        <v>1346</v>
      </c>
      <c r="N1217">
        <v>1009</v>
      </c>
      <c r="O1217" t="s">
        <v>880</v>
      </c>
      <c r="P1217" t="s">
        <v>880</v>
      </c>
      <c r="Q1217">
        <v>1</v>
      </c>
      <c r="W1217">
        <v>0</v>
      </c>
      <c r="X1217">
        <v>-872094078</v>
      </c>
      <c r="Y1217">
        <f>AT1217</f>
        <v>0.21</v>
      </c>
      <c r="AA1217">
        <v>198.61</v>
      </c>
      <c r="AB1217">
        <v>0</v>
      </c>
      <c r="AC1217">
        <v>0</v>
      </c>
      <c r="AD1217">
        <v>0</v>
      </c>
      <c r="AE1217">
        <v>36.78</v>
      </c>
      <c r="AF1217">
        <v>0</v>
      </c>
      <c r="AG1217">
        <v>0</v>
      </c>
      <c r="AH1217">
        <v>0</v>
      </c>
      <c r="AI1217">
        <v>5.4</v>
      </c>
      <c r="AJ1217">
        <v>1</v>
      </c>
      <c r="AK1217">
        <v>1</v>
      </c>
      <c r="AL1217">
        <v>1</v>
      </c>
      <c r="AM1217">
        <v>2</v>
      </c>
      <c r="AN1217">
        <v>0</v>
      </c>
      <c r="AO1217">
        <v>1</v>
      </c>
      <c r="AP1217">
        <v>1</v>
      </c>
      <c r="AQ1217">
        <v>0</v>
      </c>
      <c r="AR1217">
        <v>0</v>
      </c>
      <c r="AS1217" t="s">
        <v>3</v>
      </c>
      <c r="AT1217">
        <v>0.21</v>
      </c>
      <c r="AU1217" t="s">
        <v>3</v>
      </c>
      <c r="AV1217">
        <v>0</v>
      </c>
      <c r="AW1217">
        <v>2</v>
      </c>
      <c r="AX1217">
        <v>60527832</v>
      </c>
      <c r="AY1217">
        <v>1</v>
      </c>
      <c r="AZ1217">
        <v>0</v>
      </c>
      <c r="BA1217">
        <v>1234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CV1217">
        <v>0</v>
      </c>
      <c r="CW1217">
        <v>0</v>
      </c>
      <c r="CX1217">
        <f>ROUND(Y1217*Source!I537,9)</f>
        <v>8.4000000000000005E-2</v>
      </c>
      <c r="CY1217">
        <f>AA1217</f>
        <v>198.61</v>
      </c>
      <c r="CZ1217">
        <f>AE1217</f>
        <v>36.78</v>
      </c>
      <c r="DA1217">
        <f>AI1217</f>
        <v>5.4</v>
      </c>
      <c r="DB1217">
        <f>ROUND(ROUND(AT1217*CZ1217,2),6)</f>
        <v>7.72</v>
      </c>
      <c r="DC1217">
        <f>ROUND(ROUND(AT1217*AG1217,2),6)</f>
        <v>0</v>
      </c>
      <c r="DD1217" t="s">
        <v>3</v>
      </c>
      <c r="DE1217" t="s">
        <v>3</v>
      </c>
      <c r="DF1217">
        <f>ROUND(ROUND(AE1217*AI1217,2)*CX1217,2)</f>
        <v>16.68</v>
      </c>
      <c r="DG1217">
        <f t="shared" si="563"/>
        <v>0</v>
      </c>
      <c r="DH1217">
        <f t="shared" si="564"/>
        <v>0</v>
      </c>
      <c r="DI1217">
        <f t="shared" ref="DI1217:DI1280" si="565">ROUND(ROUND(AH1217,2)*CX1217,2)</f>
        <v>0</v>
      </c>
      <c r="DJ1217">
        <f>DF1217</f>
        <v>16.68</v>
      </c>
      <c r="DK1217">
        <v>0</v>
      </c>
      <c r="DL1217" t="s">
        <v>3</v>
      </c>
      <c r="DM1217">
        <v>0</v>
      </c>
      <c r="DN1217" t="s">
        <v>3</v>
      </c>
      <c r="DO1217">
        <v>0</v>
      </c>
    </row>
    <row r="1218" spans="1:119" x14ac:dyDescent="0.2">
      <c r="A1218">
        <f>ROW(Source!A537)</f>
        <v>537</v>
      </c>
      <c r="B1218">
        <v>59204059</v>
      </c>
      <c r="C1218">
        <v>60527815</v>
      </c>
      <c r="D1218">
        <v>58308917</v>
      </c>
      <c r="E1218">
        <v>1</v>
      </c>
      <c r="F1218">
        <v>1</v>
      </c>
      <c r="G1218">
        <v>1080</v>
      </c>
      <c r="H1218">
        <v>3</v>
      </c>
      <c r="I1218" t="s">
        <v>884</v>
      </c>
      <c r="J1218" t="s">
        <v>885</v>
      </c>
      <c r="K1218" t="s">
        <v>886</v>
      </c>
      <c r="L1218">
        <v>1354</v>
      </c>
      <c r="N1218">
        <v>1010</v>
      </c>
      <c r="O1218" t="s">
        <v>39</v>
      </c>
      <c r="P1218" t="s">
        <v>39</v>
      </c>
      <c r="Q1218">
        <v>1</v>
      </c>
      <c r="W1218">
        <v>0</v>
      </c>
      <c r="X1218">
        <v>-40224714</v>
      </c>
      <c r="Y1218">
        <f>AT1218</f>
        <v>20</v>
      </c>
      <c r="AA1218">
        <v>0.8</v>
      </c>
      <c r="AB1218">
        <v>0</v>
      </c>
      <c r="AC1218">
        <v>0</v>
      </c>
      <c r="AD1218">
        <v>0</v>
      </c>
      <c r="AE1218">
        <v>0.89</v>
      </c>
      <c r="AF1218">
        <v>0</v>
      </c>
      <c r="AG1218">
        <v>0</v>
      </c>
      <c r="AH1218">
        <v>0</v>
      </c>
      <c r="AI1218">
        <v>0.9</v>
      </c>
      <c r="AJ1218">
        <v>1</v>
      </c>
      <c r="AK1218">
        <v>1</v>
      </c>
      <c r="AL1218">
        <v>1</v>
      </c>
      <c r="AM1218">
        <v>2</v>
      </c>
      <c r="AN1218">
        <v>0</v>
      </c>
      <c r="AO1218">
        <v>1</v>
      </c>
      <c r="AP1218">
        <v>1</v>
      </c>
      <c r="AQ1218">
        <v>0</v>
      </c>
      <c r="AR1218">
        <v>0</v>
      </c>
      <c r="AS1218" t="s">
        <v>3</v>
      </c>
      <c r="AT1218">
        <v>20</v>
      </c>
      <c r="AU1218" t="s">
        <v>3</v>
      </c>
      <c r="AV1218">
        <v>0</v>
      </c>
      <c r="AW1218">
        <v>2</v>
      </c>
      <c r="AX1218">
        <v>60527833</v>
      </c>
      <c r="AY1218">
        <v>1</v>
      </c>
      <c r="AZ1218">
        <v>0</v>
      </c>
      <c r="BA1218">
        <v>1235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CV1218">
        <v>0</v>
      </c>
      <c r="CW1218">
        <v>0</v>
      </c>
      <c r="CX1218">
        <f>ROUND(Y1218*Source!I537,9)</f>
        <v>8</v>
      </c>
      <c r="CY1218">
        <f>AA1218</f>
        <v>0.8</v>
      </c>
      <c r="CZ1218">
        <f>AE1218</f>
        <v>0.89</v>
      </c>
      <c r="DA1218">
        <f>AI1218</f>
        <v>0.9</v>
      </c>
      <c r="DB1218">
        <f>ROUND(ROUND(AT1218*CZ1218,2),6)</f>
        <v>17.8</v>
      </c>
      <c r="DC1218">
        <f>ROUND(ROUND(AT1218*AG1218,2),6)</f>
        <v>0</v>
      </c>
      <c r="DD1218" t="s">
        <v>3</v>
      </c>
      <c r="DE1218" t="s">
        <v>3</v>
      </c>
      <c r="DF1218">
        <f>ROUND(ROUND(AE1218*AI1218,2)*CX1218,2)</f>
        <v>6.4</v>
      </c>
      <c r="DG1218">
        <f t="shared" si="563"/>
        <v>0</v>
      </c>
      <c r="DH1218">
        <f t="shared" si="564"/>
        <v>0</v>
      </c>
      <c r="DI1218">
        <f t="shared" si="565"/>
        <v>0</v>
      </c>
      <c r="DJ1218">
        <f>DF1218</f>
        <v>6.4</v>
      </c>
      <c r="DK1218">
        <v>0</v>
      </c>
      <c r="DL1218" t="s">
        <v>3</v>
      </c>
      <c r="DM1218">
        <v>0</v>
      </c>
      <c r="DN1218" t="s">
        <v>3</v>
      </c>
      <c r="DO1218">
        <v>0</v>
      </c>
    </row>
    <row r="1219" spans="1:119" x14ac:dyDescent="0.2">
      <c r="A1219">
        <f>ROW(Source!A537)</f>
        <v>537</v>
      </c>
      <c r="B1219">
        <v>59204059</v>
      </c>
      <c r="C1219">
        <v>60527815</v>
      </c>
      <c r="D1219">
        <v>58326216</v>
      </c>
      <c r="E1219">
        <v>1</v>
      </c>
      <c r="F1219">
        <v>1</v>
      </c>
      <c r="G1219">
        <v>1080</v>
      </c>
      <c r="H1219">
        <v>3</v>
      </c>
      <c r="I1219" t="s">
        <v>46</v>
      </c>
      <c r="J1219" t="s">
        <v>49</v>
      </c>
      <c r="K1219" t="s">
        <v>47</v>
      </c>
      <c r="L1219">
        <v>1355</v>
      </c>
      <c r="N1219">
        <v>1010</v>
      </c>
      <c r="O1219" t="s">
        <v>48</v>
      </c>
      <c r="P1219" t="s">
        <v>48</v>
      </c>
      <c r="Q1219">
        <v>100</v>
      </c>
      <c r="W1219">
        <v>0</v>
      </c>
      <c r="X1219">
        <v>1873919888</v>
      </c>
      <c r="Y1219">
        <f>AT1219</f>
        <v>0.25</v>
      </c>
      <c r="AA1219">
        <v>1468.15</v>
      </c>
      <c r="AB1219">
        <v>0</v>
      </c>
      <c r="AC1219">
        <v>0</v>
      </c>
      <c r="AD1219">
        <v>0</v>
      </c>
      <c r="AE1219">
        <v>526.22</v>
      </c>
      <c r="AF1219">
        <v>0</v>
      </c>
      <c r="AG1219">
        <v>0</v>
      </c>
      <c r="AH1219">
        <v>0</v>
      </c>
      <c r="AI1219">
        <v>2.79</v>
      </c>
      <c r="AJ1219">
        <v>1</v>
      </c>
      <c r="AK1219">
        <v>1</v>
      </c>
      <c r="AL1219">
        <v>1</v>
      </c>
      <c r="AM1219">
        <v>0</v>
      </c>
      <c r="AN1219">
        <v>0</v>
      </c>
      <c r="AO1219">
        <v>0</v>
      </c>
      <c r="AP1219">
        <v>1</v>
      </c>
      <c r="AQ1219">
        <v>0</v>
      </c>
      <c r="AR1219">
        <v>0</v>
      </c>
      <c r="AS1219" t="s">
        <v>3</v>
      </c>
      <c r="AT1219">
        <v>0.25</v>
      </c>
      <c r="AU1219" t="s">
        <v>3</v>
      </c>
      <c r="AV1219">
        <v>0</v>
      </c>
      <c r="AW1219">
        <v>1</v>
      </c>
      <c r="AX1219">
        <v>-1</v>
      </c>
      <c r="AY1219">
        <v>0</v>
      </c>
      <c r="AZ1219">
        <v>0</v>
      </c>
      <c r="BA1219" t="s">
        <v>3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CV1219">
        <v>0</v>
      </c>
      <c r="CW1219">
        <v>0</v>
      </c>
      <c r="CX1219">
        <f>ROUND(Y1219*Source!I537,9)</f>
        <v>0.1</v>
      </c>
      <c r="CY1219">
        <f>AA1219</f>
        <v>1468.15</v>
      </c>
      <c r="CZ1219">
        <f>AE1219</f>
        <v>526.22</v>
      </c>
      <c r="DA1219">
        <f>AI1219</f>
        <v>2.79</v>
      </c>
      <c r="DB1219">
        <f>ROUND(ROUND(AT1219*CZ1219,2),6)</f>
        <v>131.56</v>
      </c>
      <c r="DC1219">
        <f>ROUND(ROUND(AT1219*AG1219,2),6)</f>
        <v>0</v>
      </c>
      <c r="DD1219" t="s">
        <v>3</v>
      </c>
      <c r="DE1219" t="s">
        <v>3</v>
      </c>
      <c r="DF1219">
        <f>ROUND(ROUND(AE1219*AI1219,2)*CX1219,2)</f>
        <v>146.82</v>
      </c>
      <c r="DG1219">
        <f t="shared" si="563"/>
        <v>0</v>
      </c>
      <c r="DH1219">
        <f t="shared" si="564"/>
        <v>0</v>
      </c>
      <c r="DI1219">
        <f t="shared" si="565"/>
        <v>0</v>
      </c>
      <c r="DJ1219">
        <f>DF1219</f>
        <v>146.82</v>
      </c>
      <c r="DK1219">
        <v>0</v>
      </c>
      <c r="DL1219" t="s">
        <v>3</v>
      </c>
      <c r="DM1219">
        <v>0</v>
      </c>
      <c r="DN1219" t="s">
        <v>3</v>
      </c>
      <c r="DO1219">
        <v>0</v>
      </c>
    </row>
    <row r="1220" spans="1:119" x14ac:dyDescent="0.2">
      <c r="A1220">
        <f>ROW(Source!A537)</f>
        <v>537</v>
      </c>
      <c r="B1220">
        <v>59204059</v>
      </c>
      <c r="C1220">
        <v>60527815</v>
      </c>
      <c r="D1220">
        <v>58324999</v>
      </c>
      <c r="E1220">
        <v>1</v>
      </c>
      <c r="F1220">
        <v>1</v>
      </c>
      <c r="G1220">
        <v>1080</v>
      </c>
      <c r="H1220">
        <v>3</v>
      </c>
      <c r="I1220" t="s">
        <v>143</v>
      </c>
      <c r="J1220" t="s">
        <v>145</v>
      </c>
      <c r="K1220" t="s">
        <v>144</v>
      </c>
      <c r="L1220">
        <v>1301</v>
      </c>
      <c r="N1220">
        <v>1003</v>
      </c>
      <c r="O1220" t="s">
        <v>34</v>
      </c>
      <c r="P1220" t="s">
        <v>34</v>
      </c>
      <c r="Q1220">
        <v>1</v>
      </c>
      <c r="W1220">
        <v>0</v>
      </c>
      <c r="X1220">
        <v>-1413608684</v>
      </c>
      <c r="Y1220">
        <f>AT1220</f>
        <v>100</v>
      </c>
      <c r="AA1220">
        <v>582.79999999999995</v>
      </c>
      <c r="AB1220">
        <v>0</v>
      </c>
      <c r="AC1220">
        <v>0</v>
      </c>
      <c r="AD1220">
        <v>0</v>
      </c>
      <c r="AE1220">
        <v>85.33</v>
      </c>
      <c r="AF1220">
        <v>0</v>
      </c>
      <c r="AG1220">
        <v>0</v>
      </c>
      <c r="AH1220">
        <v>0</v>
      </c>
      <c r="AI1220">
        <v>6.83</v>
      </c>
      <c r="AJ1220">
        <v>1</v>
      </c>
      <c r="AK1220">
        <v>1</v>
      </c>
      <c r="AL1220">
        <v>1</v>
      </c>
      <c r="AM1220">
        <v>0</v>
      </c>
      <c r="AN1220">
        <v>0</v>
      </c>
      <c r="AO1220">
        <v>0</v>
      </c>
      <c r="AP1220">
        <v>1</v>
      </c>
      <c r="AQ1220">
        <v>0</v>
      </c>
      <c r="AR1220">
        <v>0</v>
      </c>
      <c r="AS1220" t="s">
        <v>3</v>
      </c>
      <c r="AT1220">
        <v>100</v>
      </c>
      <c r="AU1220" t="s">
        <v>3</v>
      </c>
      <c r="AV1220">
        <v>0</v>
      </c>
      <c r="AW1220">
        <v>1</v>
      </c>
      <c r="AX1220">
        <v>-1</v>
      </c>
      <c r="AY1220">
        <v>0</v>
      </c>
      <c r="AZ1220">
        <v>0</v>
      </c>
      <c r="BA1220" t="s">
        <v>3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CV1220">
        <v>0</v>
      </c>
      <c r="CW1220">
        <v>0</v>
      </c>
      <c r="CX1220">
        <f>ROUND(Y1220*Source!I537,9)</f>
        <v>40</v>
      </c>
      <c r="CY1220">
        <f>AA1220</f>
        <v>582.79999999999995</v>
      </c>
      <c r="CZ1220">
        <f>AE1220</f>
        <v>85.33</v>
      </c>
      <c r="DA1220">
        <f>AI1220</f>
        <v>6.83</v>
      </c>
      <c r="DB1220">
        <f>ROUND(ROUND(AT1220*CZ1220,2),6)</f>
        <v>8533</v>
      </c>
      <c r="DC1220">
        <f>ROUND(ROUND(AT1220*AG1220,2),6)</f>
        <v>0</v>
      </c>
      <c r="DD1220" t="s">
        <v>3</v>
      </c>
      <c r="DE1220" t="s">
        <v>3</v>
      </c>
      <c r="DF1220">
        <f>ROUND(ROUND(AE1220*AI1220,2)*CX1220,2)</f>
        <v>23312</v>
      </c>
      <c r="DG1220">
        <f t="shared" si="563"/>
        <v>0</v>
      </c>
      <c r="DH1220">
        <f t="shared" si="564"/>
        <v>0</v>
      </c>
      <c r="DI1220">
        <f t="shared" si="565"/>
        <v>0</v>
      </c>
      <c r="DJ1220">
        <f>DF1220</f>
        <v>23312</v>
      </c>
      <c r="DK1220">
        <v>0</v>
      </c>
      <c r="DL1220" t="s">
        <v>3</v>
      </c>
      <c r="DM1220">
        <v>0</v>
      </c>
      <c r="DN1220" t="s">
        <v>3</v>
      </c>
      <c r="DO1220">
        <v>0</v>
      </c>
    </row>
    <row r="1221" spans="1:119" x14ac:dyDescent="0.2">
      <c r="A1221">
        <f>ROW(Source!A542)</f>
        <v>542</v>
      </c>
      <c r="B1221">
        <v>59204062</v>
      </c>
      <c r="C1221">
        <v>60527839</v>
      </c>
      <c r="D1221">
        <v>58266404</v>
      </c>
      <c r="E1221">
        <v>1080</v>
      </c>
      <c r="F1221">
        <v>1</v>
      </c>
      <c r="G1221">
        <v>1080</v>
      </c>
      <c r="H1221">
        <v>1</v>
      </c>
      <c r="I1221" t="s">
        <v>859</v>
      </c>
      <c r="J1221" t="s">
        <v>3</v>
      </c>
      <c r="K1221" t="s">
        <v>860</v>
      </c>
      <c r="L1221">
        <v>1191</v>
      </c>
      <c r="N1221">
        <v>1013</v>
      </c>
      <c r="O1221" t="s">
        <v>861</v>
      </c>
      <c r="P1221" t="s">
        <v>861</v>
      </c>
      <c r="Q1221">
        <v>1</v>
      </c>
      <c r="W1221">
        <v>0</v>
      </c>
      <c r="X1221">
        <v>476480486</v>
      </c>
      <c r="Y1221">
        <f>((AT1221*1.15)*1.1)</f>
        <v>6.3376499999999991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1</v>
      </c>
      <c r="AJ1221">
        <v>1</v>
      </c>
      <c r="AK1221">
        <v>1</v>
      </c>
      <c r="AL1221">
        <v>1</v>
      </c>
      <c r="AM1221">
        <v>-2</v>
      </c>
      <c r="AN1221">
        <v>0</v>
      </c>
      <c r="AO1221">
        <v>1</v>
      </c>
      <c r="AP1221">
        <v>1</v>
      </c>
      <c r="AQ1221">
        <v>0</v>
      </c>
      <c r="AR1221">
        <v>0</v>
      </c>
      <c r="AS1221" t="s">
        <v>3</v>
      </c>
      <c r="AT1221">
        <v>5.01</v>
      </c>
      <c r="AU1221" t="s">
        <v>26</v>
      </c>
      <c r="AV1221">
        <v>1</v>
      </c>
      <c r="AW1221">
        <v>2</v>
      </c>
      <c r="AX1221">
        <v>60527845</v>
      </c>
      <c r="AY1221">
        <v>1</v>
      </c>
      <c r="AZ1221">
        <v>0</v>
      </c>
      <c r="BA1221">
        <v>1239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CU1221">
        <f>ROUND(AT1221*Source!I542*AH1221*AL1221,2)</f>
        <v>0</v>
      </c>
      <c r="CV1221">
        <f>ROUND(Y1221*Source!I542,9)</f>
        <v>44.363549999999996</v>
      </c>
      <c r="CW1221">
        <v>0</v>
      </c>
      <c r="CX1221">
        <f>ROUND(Y1221*Source!I542,9)</f>
        <v>44.363549999999996</v>
      </c>
      <c r="CY1221">
        <f>AD1221</f>
        <v>0</v>
      </c>
      <c r="CZ1221">
        <f>AH1221</f>
        <v>0</v>
      </c>
      <c r="DA1221">
        <f>AL1221</f>
        <v>1</v>
      </c>
      <c r="DB1221">
        <f>ROUND(((ROUND(AT1221*CZ1221,2)*1.15)*1.1),6)</f>
        <v>0</v>
      </c>
      <c r="DC1221">
        <f>ROUND(((ROUND(AT1221*AG1221,2)*1.15)*1.1),6)</f>
        <v>0</v>
      </c>
      <c r="DD1221" t="s">
        <v>3</v>
      </c>
      <c r="DE1221" t="s">
        <v>3</v>
      </c>
      <c r="DF1221">
        <f t="shared" ref="DF1221:DF1226" si="566">ROUND(ROUND(AE1221,2)*CX1221,2)</f>
        <v>0</v>
      </c>
      <c r="DG1221">
        <f t="shared" si="563"/>
        <v>0</v>
      </c>
      <c r="DH1221">
        <f t="shared" si="564"/>
        <v>0</v>
      </c>
      <c r="DI1221">
        <f t="shared" si="565"/>
        <v>0</v>
      </c>
      <c r="DJ1221">
        <f>DI1221</f>
        <v>0</v>
      </c>
      <c r="DK1221">
        <v>0</v>
      </c>
      <c r="DL1221" t="s">
        <v>3</v>
      </c>
      <c r="DM1221">
        <v>0</v>
      </c>
      <c r="DN1221" t="s">
        <v>3</v>
      </c>
      <c r="DO1221">
        <v>0</v>
      </c>
    </row>
    <row r="1222" spans="1:119" x14ac:dyDescent="0.2">
      <c r="A1222">
        <f>ROW(Source!A542)</f>
        <v>542</v>
      </c>
      <c r="B1222">
        <v>59204062</v>
      </c>
      <c r="C1222">
        <v>60527839</v>
      </c>
      <c r="D1222">
        <v>58308814</v>
      </c>
      <c r="E1222">
        <v>1</v>
      </c>
      <c r="F1222">
        <v>1</v>
      </c>
      <c r="G1222">
        <v>1080</v>
      </c>
      <c r="H1222">
        <v>3</v>
      </c>
      <c r="I1222" t="s">
        <v>890</v>
      </c>
      <c r="J1222" t="s">
        <v>891</v>
      </c>
      <c r="K1222" t="s">
        <v>892</v>
      </c>
      <c r="L1222">
        <v>1339</v>
      </c>
      <c r="N1222">
        <v>1007</v>
      </c>
      <c r="O1222" t="s">
        <v>893</v>
      </c>
      <c r="P1222" t="s">
        <v>893</v>
      </c>
      <c r="Q1222">
        <v>1</v>
      </c>
      <c r="W1222">
        <v>0</v>
      </c>
      <c r="X1222">
        <v>-744103292</v>
      </c>
      <c r="Y1222">
        <f>AT1222</f>
        <v>1</v>
      </c>
      <c r="AA1222">
        <v>7.07</v>
      </c>
      <c r="AB1222">
        <v>0</v>
      </c>
      <c r="AC1222">
        <v>0</v>
      </c>
      <c r="AD1222">
        <v>0</v>
      </c>
      <c r="AE1222">
        <v>7.07</v>
      </c>
      <c r="AF1222">
        <v>0</v>
      </c>
      <c r="AG1222">
        <v>0</v>
      </c>
      <c r="AH1222">
        <v>0</v>
      </c>
      <c r="AI1222">
        <v>1</v>
      </c>
      <c r="AJ1222">
        <v>1</v>
      </c>
      <c r="AK1222">
        <v>1</v>
      </c>
      <c r="AL1222">
        <v>1</v>
      </c>
      <c r="AM1222">
        <v>-2</v>
      </c>
      <c r="AN1222">
        <v>0</v>
      </c>
      <c r="AO1222">
        <v>1</v>
      </c>
      <c r="AP1222">
        <v>1</v>
      </c>
      <c r="AQ1222">
        <v>0</v>
      </c>
      <c r="AR1222">
        <v>0</v>
      </c>
      <c r="AS1222" t="s">
        <v>3</v>
      </c>
      <c r="AT1222">
        <v>1</v>
      </c>
      <c r="AU1222" t="s">
        <v>3</v>
      </c>
      <c r="AV1222">
        <v>0</v>
      </c>
      <c r="AW1222">
        <v>2</v>
      </c>
      <c r="AX1222">
        <v>60527846</v>
      </c>
      <c r="AY1222">
        <v>1</v>
      </c>
      <c r="AZ1222">
        <v>0</v>
      </c>
      <c r="BA1222">
        <v>1240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CV1222">
        <v>0</v>
      </c>
      <c r="CW1222">
        <v>0</v>
      </c>
      <c r="CX1222">
        <f>ROUND(Y1222*Source!I542,9)</f>
        <v>7</v>
      </c>
      <c r="CY1222">
        <f>AA1222</f>
        <v>7.07</v>
      </c>
      <c r="CZ1222">
        <f>AE1222</f>
        <v>7.07</v>
      </c>
      <c r="DA1222">
        <f>AI1222</f>
        <v>1</v>
      </c>
      <c r="DB1222">
        <f>ROUND(ROUND(AT1222*CZ1222,2),6)</f>
        <v>7.07</v>
      </c>
      <c r="DC1222">
        <f>ROUND(ROUND(AT1222*AG1222,2),6)</f>
        <v>0</v>
      </c>
      <c r="DD1222" t="s">
        <v>3</v>
      </c>
      <c r="DE1222" t="s">
        <v>3</v>
      </c>
      <c r="DF1222">
        <f t="shared" si="566"/>
        <v>49.49</v>
      </c>
      <c r="DG1222">
        <f t="shared" si="563"/>
        <v>0</v>
      </c>
      <c r="DH1222">
        <f t="shared" si="564"/>
        <v>0</v>
      </c>
      <c r="DI1222">
        <f t="shared" si="565"/>
        <v>0</v>
      </c>
      <c r="DJ1222">
        <f>DF1222</f>
        <v>49.49</v>
      </c>
      <c r="DK1222">
        <v>0</v>
      </c>
      <c r="DL1222" t="s">
        <v>3</v>
      </c>
      <c r="DM1222">
        <v>0</v>
      </c>
      <c r="DN1222" t="s">
        <v>3</v>
      </c>
      <c r="DO1222">
        <v>0</v>
      </c>
    </row>
    <row r="1223" spans="1:119" x14ac:dyDescent="0.2">
      <c r="A1223">
        <f>ROW(Source!A542)</f>
        <v>542</v>
      </c>
      <c r="B1223">
        <v>59204062</v>
      </c>
      <c r="C1223">
        <v>60527839</v>
      </c>
      <c r="D1223">
        <v>58310526</v>
      </c>
      <c r="E1223">
        <v>1</v>
      </c>
      <c r="F1223">
        <v>1</v>
      </c>
      <c r="G1223">
        <v>1080</v>
      </c>
      <c r="H1223">
        <v>3</v>
      </c>
      <c r="I1223" t="s">
        <v>894</v>
      </c>
      <c r="J1223" t="s">
        <v>895</v>
      </c>
      <c r="K1223" t="s">
        <v>896</v>
      </c>
      <c r="L1223">
        <v>1346</v>
      </c>
      <c r="N1223">
        <v>1009</v>
      </c>
      <c r="O1223" t="s">
        <v>880</v>
      </c>
      <c r="P1223" t="s">
        <v>880</v>
      </c>
      <c r="Q1223">
        <v>1</v>
      </c>
      <c r="W1223">
        <v>0</v>
      </c>
      <c r="X1223">
        <v>-1011812427</v>
      </c>
      <c r="Y1223">
        <f>AT1223</f>
        <v>0.02</v>
      </c>
      <c r="AA1223">
        <v>37.979999999999997</v>
      </c>
      <c r="AB1223">
        <v>0</v>
      </c>
      <c r="AC1223">
        <v>0</v>
      </c>
      <c r="AD1223">
        <v>0</v>
      </c>
      <c r="AE1223">
        <v>37.979999999999997</v>
      </c>
      <c r="AF1223">
        <v>0</v>
      </c>
      <c r="AG1223">
        <v>0</v>
      </c>
      <c r="AH1223">
        <v>0</v>
      </c>
      <c r="AI1223">
        <v>1</v>
      </c>
      <c r="AJ1223">
        <v>1</v>
      </c>
      <c r="AK1223">
        <v>1</v>
      </c>
      <c r="AL1223">
        <v>1</v>
      </c>
      <c r="AM1223">
        <v>-2</v>
      </c>
      <c r="AN1223">
        <v>0</v>
      </c>
      <c r="AO1223">
        <v>1</v>
      </c>
      <c r="AP1223">
        <v>1</v>
      </c>
      <c r="AQ1223">
        <v>0</v>
      </c>
      <c r="AR1223">
        <v>0</v>
      </c>
      <c r="AS1223" t="s">
        <v>3</v>
      </c>
      <c r="AT1223">
        <v>0.02</v>
      </c>
      <c r="AU1223" t="s">
        <v>3</v>
      </c>
      <c r="AV1223">
        <v>0</v>
      </c>
      <c r="AW1223">
        <v>2</v>
      </c>
      <c r="AX1223">
        <v>60527847</v>
      </c>
      <c r="AY1223">
        <v>1</v>
      </c>
      <c r="AZ1223">
        <v>0</v>
      </c>
      <c r="BA1223">
        <v>1241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CV1223">
        <v>0</v>
      </c>
      <c r="CW1223">
        <v>0</v>
      </c>
      <c r="CX1223">
        <f>ROUND(Y1223*Source!I542,9)</f>
        <v>0.14000000000000001</v>
      </c>
      <c r="CY1223">
        <f>AA1223</f>
        <v>37.979999999999997</v>
      </c>
      <c r="CZ1223">
        <f>AE1223</f>
        <v>37.979999999999997</v>
      </c>
      <c r="DA1223">
        <f>AI1223</f>
        <v>1</v>
      </c>
      <c r="DB1223">
        <f>ROUND(ROUND(AT1223*CZ1223,2),6)</f>
        <v>0.76</v>
      </c>
      <c r="DC1223">
        <f>ROUND(ROUND(AT1223*AG1223,2),6)</f>
        <v>0</v>
      </c>
      <c r="DD1223" t="s">
        <v>3</v>
      </c>
      <c r="DE1223" t="s">
        <v>3</v>
      </c>
      <c r="DF1223">
        <f t="shared" si="566"/>
        <v>5.32</v>
      </c>
      <c r="DG1223">
        <f t="shared" si="563"/>
        <v>0</v>
      </c>
      <c r="DH1223">
        <f t="shared" si="564"/>
        <v>0</v>
      </c>
      <c r="DI1223">
        <f t="shared" si="565"/>
        <v>0</v>
      </c>
      <c r="DJ1223">
        <f>DF1223</f>
        <v>5.32</v>
      </c>
      <c r="DK1223">
        <v>0</v>
      </c>
      <c r="DL1223" t="s">
        <v>3</v>
      </c>
      <c r="DM1223">
        <v>0</v>
      </c>
      <c r="DN1223" t="s">
        <v>3</v>
      </c>
      <c r="DO1223">
        <v>0</v>
      </c>
    </row>
    <row r="1224" spans="1:119" x14ac:dyDescent="0.2">
      <c r="A1224">
        <f>ROW(Source!A542)</f>
        <v>542</v>
      </c>
      <c r="B1224">
        <v>59204062</v>
      </c>
      <c r="C1224">
        <v>60527839</v>
      </c>
      <c r="D1224">
        <v>58309084</v>
      </c>
      <c r="E1224">
        <v>1</v>
      </c>
      <c r="F1224">
        <v>1</v>
      </c>
      <c r="G1224">
        <v>1080</v>
      </c>
      <c r="H1224">
        <v>3</v>
      </c>
      <c r="I1224" t="s">
        <v>907</v>
      </c>
      <c r="J1224" t="s">
        <v>908</v>
      </c>
      <c r="K1224" t="s">
        <v>909</v>
      </c>
      <c r="L1224">
        <v>1348</v>
      </c>
      <c r="N1224">
        <v>1009</v>
      </c>
      <c r="O1224" t="s">
        <v>900</v>
      </c>
      <c r="P1224" t="s">
        <v>900</v>
      </c>
      <c r="Q1224">
        <v>1000</v>
      </c>
      <c r="W1224">
        <v>0</v>
      </c>
      <c r="X1224">
        <v>356473523</v>
      </c>
      <c r="Y1224">
        <f>AT1224</f>
        <v>5.0000000000000002E-5</v>
      </c>
      <c r="AA1224">
        <v>16214.84</v>
      </c>
      <c r="AB1224">
        <v>0</v>
      </c>
      <c r="AC1224">
        <v>0</v>
      </c>
      <c r="AD1224">
        <v>0</v>
      </c>
      <c r="AE1224">
        <v>16214.84</v>
      </c>
      <c r="AF1224">
        <v>0</v>
      </c>
      <c r="AG1224">
        <v>0</v>
      </c>
      <c r="AH1224">
        <v>0</v>
      </c>
      <c r="AI1224">
        <v>1</v>
      </c>
      <c r="AJ1224">
        <v>1</v>
      </c>
      <c r="AK1224">
        <v>1</v>
      </c>
      <c r="AL1224">
        <v>1</v>
      </c>
      <c r="AM1224">
        <v>-2</v>
      </c>
      <c r="AN1224">
        <v>0</v>
      </c>
      <c r="AO1224">
        <v>1</v>
      </c>
      <c r="AP1224">
        <v>1</v>
      </c>
      <c r="AQ1224">
        <v>0</v>
      </c>
      <c r="AR1224">
        <v>0</v>
      </c>
      <c r="AS1224" t="s">
        <v>3</v>
      </c>
      <c r="AT1224">
        <v>5.0000000000000002E-5</v>
      </c>
      <c r="AU1224" t="s">
        <v>3</v>
      </c>
      <c r="AV1224">
        <v>0</v>
      </c>
      <c r="AW1224">
        <v>2</v>
      </c>
      <c r="AX1224">
        <v>60527848</v>
      </c>
      <c r="AY1224">
        <v>1</v>
      </c>
      <c r="AZ1224">
        <v>0</v>
      </c>
      <c r="BA1224">
        <v>1242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CV1224">
        <v>0</v>
      </c>
      <c r="CW1224">
        <v>0</v>
      </c>
      <c r="CX1224">
        <f>ROUND(Y1224*Source!I542,9)</f>
        <v>3.5E-4</v>
      </c>
      <c r="CY1224">
        <f>AA1224</f>
        <v>16214.84</v>
      </c>
      <c r="CZ1224">
        <f>AE1224</f>
        <v>16214.84</v>
      </c>
      <c r="DA1224">
        <f>AI1224</f>
        <v>1</v>
      </c>
      <c r="DB1224">
        <f>ROUND(ROUND(AT1224*CZ1224,2),6)</f>
        <v>0.81</v>
      </c>
      <c r="DC1224">
        <f>ROUND(ROUND(AT1224*AG1224,2),6)</f>
        <v>0</v>
      </c>
      <c r="DD1224" t="s">
        <v>3</v>
      </c>
      <c r="DE1224" t="s">
        <v>3</v>
      </c>
      <c r="DF1224">
        <f t="shared" si="566"/>
        <v>5.68</v>
      </c>
      <c r="DG1224">
        <f t="shared" si="563"/>
        <v>0</v>
      </c>
      <c r="DH1224">
        <f t="shared" si="564"/>
        <v>0</v>
      </c>
      <c r="DI1224">
        <f t="shared" si="565"/>
        <v>0</v>
      </c>
      <c r="DJ1224">
        <f>DF1224</f>
        <v>5.68</v>
      </c>
      <c r="DK1224">
        <v>0</v>
      </c>
      <c r="DL1224" t="s">
        <v>3</v>
      </c>
      <c r="DM1224">
        <v>0</v>
      </c>
      <c r="DN1224" t="s">
        <v>3</v>
      </c>
      <c r="DO1224">
        <v>0</v>
      </c>
    </row>
    <row r="1225" spans="1:119" x14ac:dyDescent="0.2">
      <c r="A1225">
        <f>ROW(Source!A542)</f>
        <v>542</v>
      </c>
      <c r="B1225">
        <v>59204062</v>
      </c>
      <c r="C1225">
        <v>60527839</v>
      </c>
      <c r="D1225">
        <v>58309253</v>
      </c>
      <c r="E1225">
        <v>1</v>
      </c>
      <c r="F1225">
        <v>1</v>
      </c>
      <c r="G1225">
        <v>1080</v>
      </c>
      <c r="H1225">
        <v>3</v>
      </c>
      <c r="I1225" t="s">
        <v>910</v>
      </c>
      <c r="J1225" t="s">
        <v>911</v>
      </c>
      <c r="K1225" t="s">
        <v>912</v>
      </c>
      <c r="L1225">
        <v>1346</v>
      </c>
      <c r="N1225">
        <v>1009</v>
      </c>
      <c r="O1225" t="s">
        <v>880</v>
      </c>
      <c r="P1225" t="s">
        <v>880</v>
      </c>
      <c r="Q1225">
        <v>1</v>
      </c>
      <c r="W1225">
        <v>0</v>
      </c>
      <c r="X1225">
        <v>1135396300</v>
      </c>
      <c r="Y1225">
        <f>AT1225</f>
        <v>0.02</v>
      </c>
      <c r="AA1225">
        <v>20.190000000000001</v>
      </c>
      <c r="AB1225">
        <v>0</v>
      </c>
      <c r="AC1225">
        <v>0</v>
      </c>
      <c r="AD1225">
        <v>0</v>
      </c>
      <c r="AE1225">
        <v>20.190000000000001</v>
      </c>
      <c r="AF1225">
        <v>0</v>
      </c>
      <c r="AG1225">
        <v>0</v>
      </c>
      <c r="AH1225">
        <v>0</v>
      </c>
      <c r="AI1225">
        <v>1</v>
      </c>
      <c r="AJ1225">
        <v>1</v>
      </c>
      <c r="AK1225">
        <v>1</v>
      </c>
      <c r="AL1225">
        <v>1</v>
      </c>
      <c r="AM1225">
        <v>-2</v>
      </c>
      <c r="AN1225">
        <v>0</v>
      </c>
      <c r="AO1225">
        <v>1</v>
      </c>
      <c r="AP1225">
        <v>1</v>
      </c>
      <c r="AQ1225">
        <v>0</v>
      </c>
      <c r="AR1225">
        <v>0</v>
      </c>
      <c r="AS1225" t="s">
        <v>3</v>
      </c>
      <c r="AT1225">
        <v>0.02</v>
      </c>
      <c r="AU1225" t="s">
        <v>3</v>
      </c>
      <c r="AV1225">
        <v>0</v>
      </c>
      <c r="AW1225">
        <v>2</v>
      </c>
      <c r="AX1225">
        <v>60527849</v>
      </c>
      <c r="AY1225">
        <v>1</v>
      </c>
      <c r="AZ1225">
        <v>0</v>
      </c>
      <c r="BA1225">
        <v>1243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CV1225">
        <v>0</v>
      </c>
      <c r="CW1225">
        <v>0</v>
      </c>
      <c r="CX1225">
        <f>ROUND(Y1225*Source!I542,9)</f>
        <v>0.14000000000000001</v>
      </c>
      <c r="CY1225">
        <f>AA1225</f>
        <v>20.190000000000001</v>
      </c>
      <c r="CZ1225">
        <f>AE1225</f>
        <v>20.190000000000001</v>
      </c>
      <c r="DA1225">
        <f>AI1225</f>
        <v>1</v>
      </c>
      <c r="DB1225">
        <f>ROUND(ROUND(AT1225*CZ1225,2),6)</f>
        <v>0.4</v>
      </c>
      <c r="DC1225">
        <f>ROUND(ROUND(AT1225*AG1225,2),6)</f>
        <v>0</v>
      </c>
      <c r="DD1225" t="s">
        <v>3</v>
      </c>
      <c r="DE1225" t="s">
        <v>3</v>
      </c>
      <c r="DF1225">
        <f t="shared" si="566"/>
        <v>2.83</v>
      </c>
      <c r="DG1225">
        <f t="shared" si="563"/>
        <v>0</v>
      </c>
      <c r="DH1225">
        <f t="shared" si="564"/>
        <v>0</v>
      </c>
      <c r="DI1225">
        <f t="shared" si="565"/>
        <v>0</v>
      </c>
      <c r="DJ1225">
        <f>DF1225</f>
        <v>2.83</v>
      </c>
      <c r="DK1225">
        <v>0</v>
      </c>
      <c r="DL1225" t="s">
        <v>3</v>
      </c>
      <c r="DM1225">
        <v>0</v>
      </c>
      <c r="DN1225" t="s">
        <v>3</v>
      </c>
      <c r="DO1225">
        <v>0</v>
      </c>
    </row>
    <row r="1226" spans="1:119" x14ac:dyDescent="0.2">
      <c r="A1226">
        <f>ROW(Source!A543)</f>
        <v>543</v>
      </c>
      <c r="B1226">
        <v>59204059</v>
      </c>
      <c r="C1226">
        <v>60527839</v>
      </c>
      <c r="D1226">
        <v>58266404</v>
      </c>
      <c r="E1226">
        <v>1080</v>
      </c>
      <c r="F1226">
        <v>1</v>
      </c>
      <c r="G1226">
        <v>1080</v>
      </c>
      <c r="H1226">
        <v>1</v>
      </c>
      <c r="I1226" t="s">
        <v>859</v>
      </c>
      <c r="J1226" t="s">
        <v>3</v>
      </c>
      <c r="K1226" t="s">
        <v>860</v>
      </c>
      <c r="L1226">
        <v>1191</v>
      </c>
      <c r="N1226">
        <v>1013</v>
      </c>
      <c r="O1226" t="s">
        <v>861</v>
      </c>
      <c r="P1226" t="s">
        <v>861</v>
      </c>
      <c r="Q1226">
        <v>1</v>
      </c>
      <c r="W1226">
        <v>0</v>
      </c>
      <c r="X1226">
        <v>476480486</v>
      </c>
      <c r="Y1226">
        <f>((AT1226*1.15)*1.1)</f>
        <v>6.3376499999999991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1</v>
      </c>
      <c r="AK1226">
        <v>1</v>
      </c>
      <c r="AL1226">
        <v>1</v>
      </c>
      <c r="AM1226">
        <v>5</v>
      </c>
      <c r="AN1226">
        <v>0</v>
      </c>
      <c r="AO1226">
        <v>1</v>
      </c>
      <c r="AP1226">
        <v>1</v>
      </c>
      <c r="AQ1226">
        <v>0</v>
      </c>
      <c r="AR1226">
        <v>0</v>
      </c>
      <c r="AS1226" t="s">
        <v>3</v>
      </c>
      <c r="AT1226">
        <v>5.01</v>
      </c>
      <c r="AU1226" t="s">
        <v>26</v>
      </c>
      <c r="AV1226">
        <v>1</v>
      </c>
      <c r="AW1226">
        <v>2</v>
      </c>
      <c r="AX1226">
        <v>60527845</v>
      </c>
      <c r="AY1226">
        <v>1</v>
      </c>
      <c r="AZ1226">
        <v>0</v>
      </c>
      <c r="BA1226">
        <v>1244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CU1226">
        <f>ROUND(AT1226*Source!I543*AH1226*AL1226,2)</f>
        <v>0</v>
      </c>
      <c r="CV1226">
        <f>ROUND(Y1226*Source!I543,9)</f>
        <v>44.363549999999996</v>
      </c>
      <c r="CW1226">
        <v>0</v>
      </c>
      <c r="CX1226">
        <f>ROUND(Y1226*Source!I543,9)</f>
        <v>44.363549999999996</v>
      </c>
      <c r="CY1226">
        <f>AD1226</f>
        <v>0</v>
      </c>
      <c r="CZ1226">
        <f>AH1226</f>
        <v>0</v>
      </c>
      <c r="DA1226">
        <f>AL1226</f>
        <v>1</v>
      </c>
      <c r="DB1226">
        <f>ROUND(((ROUND(AT1226*CZ1226,2)*1.15)*1.1),6)</f>
        <v>0</v>
      </c>
      <c r="DC1226">
        <f>ROUND(((ROUND(AT1226*AG1226,2)*1.15)*1.1),6)</f>
        <v>0</v>
      </c>
      <c r="DD1226" t="s">
        <v>3</v>
      </c>
      <c r="DE1226" t="s">
        <v>3</v>
      </c>
      <c r="DF1226">
        <f t="shared" si="566"/>
        <v>0</v>
      </c>
      <c r="DG1226">
        <f t="shared" si="563"/>
        <v>0</v>
      </c>
      <c r="DH1226">
        <f t="shared" si="564"/>
        <v>0</v>
      </c>
      <c r="DI1226">
        <f t="shared" si="565"/>
        <v>0</v>
      </c>
      <c r="DJ1226">
        <f>DI1226</f>
        <v>0</v>
      </c>
      <c r="DK1226">
        <v>0</v>
      </c>
      <c r="DL1226" t="s">
        <v>3</v>
      </c>
      <c r="DM1226">
        <v>0</v>
      </c>
      <c r="DN1226" t="s">
        <v>3</v>
      </c>
      <c r="DO1226">
        <v>0</v>
      </c>
    </row>
    <row r="1227" spans="1:119" x14ac:dyDescent="0.2">
      <c r="A1227">
        <f>ROW(Source!A543)</f>
        <v>543</v>
      </c>
      <c r="B1227">
        <v>59204059</v>
      </c>
      <c r="C1227">
        <v>60527839</v>
      </c>
      <c r="D1227">
        <v>58308814</v>
      </c>
      <c r="E1227">
        <v>1</v>
      </c>
      <c r="F1227">
        <v>1</v>
      </c>
      <c r="G1227">
        <v>1080</v>
      </c>
      <c r="H1227">
        <v>3</v>
      </c>
      <c r="I1227" t="s">
        <v>890</v>
      </c>
      <c r="J1227" t="s">
        <v>891</v>
      </c>
      <c r="K1227" t="s">
        <v>892</v>
      </c>
      <c r="L1227">
        <v>1339</v>
      </c>
      <c r="N1227">
        <v>1007</v>
      </c>
      <c r="O1227" t="s">
        <v>893</v>
      </c>
      <c r="P1227" t="s">
        <v>893</v>
      </c>
      <c r="Q1227">
        <v>1</v>
      </c>
      <c r="W1227">
        <v>0</v>
      </c>
      <c r="X1227">
        <v>-744103292</v>
      </c>
      <c r="Y1227">
        <f>AT1227</f>
        <v>1</v>
      </c>
      <c r="AA1227">
        <v>54.79</v>
      </c>
      <c r="AB1227">
        <v>0</v>
      </c>
      <c r="AC1227">
        <v>0</v>
      </c>
      <c r="AD1227">
        <v>0</v>
      </c>
      <c r="AE1227">
        <v>7.07</v>
      </c>
      <c r="AF1227">
        <v>0</v>
      </c>
      <c r="AG1227">
        <v>0</v>
      </c>
      <c r="AH1227">
        <v>0</v>
      </c>
      <c r="AI1227">
        <v>7.75</v>
      </c>
      <c r="AJ1227">
        <v>1</v>
      </c>
      <c r="AK1227">
        <v>1</v>
      </c>
      <c r="AL1227">
        <v>1</v>
      </c>
      <c r="AM1227">
        <v>2</v>
      </c>
      <c r="AN1227">
        <v>0</v>
      </c>
      <c r="AO1227">
        <v>1</v>
      </c>
      <c r="AP1227">
        <v>1</v>
      </c>
      <c r="AQ1227">
        <v>0</v>
      </c>
      <c r="AR1227">
        <v>0</v>
      </c>
      <c r="AS1227" t="s">
        <v>3</v>
      </c>
      <c r="AT1227">
        <v>1</v>
      </c>
      <c r="AU1227" t="s">
        <v>3</v>
      </c>
      <c r="AV1227">
        <v>0</v>
      </c>
      <c r="AW1227">
        <v>2</v>
      </c>
      <c r="AX1227">
        <v>60527846</v>
      </c>
      <c r="AY1227">
        <v>1</v>
      </c>
      <c r="AZ1227">
        <v>0</v>
      </c>
      <c r="BA1227">
        <v>1245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CV1227">
        <v>0</v>
      </c>
      <c r="CW1227">
        <v>0</v>
      </c>
      <c r="CX1227">
        <f>ROUND(Y1227*Source!I543,9)</f>
        <v>7</v>
      </c>
      <c r="CY1227">
        <f>AA1227</f>
        <v>54.79</v>
      </c>
      <c r="CZ1227">
        <f>AE1227</f>
        <v>7.07</v>
      </c>
      <c r="DA1227">
        <f>AI1227</f>
        <v>7.75</v>
      </c>
      <c r="DB1227">
        <f>ROUND(ROUND(AT1227*CZ1227,2),6)</f>
        <v>7.07</v>
      </c>
      <c r="DC1227">
        <f>ROUND(ROUND(AT1227*AG1227,2),6)</f>
        <v>0</v>
      </c>
      <c r="DD1227" t="s">
        <v>3</v>
      </c>
      <c r="DE1227" t="s">
        <v>3</v>
      </c>
      <c r="DF1227">
        <f>ROUND(ROUND(AE1227*AI1227,2)*CX1227,2)</f>
        <v>383.53</v>
      </c>
      <c r="DG1227">
        <f t="shared" si="563"/>
        <v>0</v>
      </c>
      <c r="DH1227">
        <f t="shared" si="564"/>
        <v>0</v>
      </c>
      <c r="DI1227">
        <f t="shared" si="565"/>
        <v>0</v>
      </c>
      <c r="DJ1227">
        <f>DF1227</f>
        <v>383.53</v>
      </c>
      <c r="DK1227">
        <v>0</v>
      </c>
      <c r="DL1227" t="s">
        <v>3</v>
      </c>
      <c r="DM1227">
        <v>0</v>
      </c>
      <c r="DN1227" t="s">
        <v>3</v>
      </c>
      <c r="DO1227">
        <v>0</v>
      </c>
    </row>
    <row r="1228" spans="1:119" x14ac:dyDescent="0.2">
      <c r="A1228">
        <f>ROW(Source!A543)</f>
        <v>543</v>
      </c>
      <c r="B1228">
        <v>59204059</v>
      </c>
      <c r="C1228">
        <v>60527839</v>
      </c>
      <c r="D1228">
        <v>58310526</v>
      </c>
      <c r="E1228">
        <v>1</v>
      </c>
      <c r="F1228">
        <v>1</v>
      </c>
      <c r="G1228">
        <v>1080</v>
      </c>
      <c r="H1228">
        <v>3</v>
      </c>
      <c r="I1228" t="s">
        <v>894</v>
      </c>
      <c r="J1228" t="s">
        <v>895</v>
      </c>
      <c r="K1228" t="s">
        <v>896</v>
      </c>
      <c r="L1228">
        <v>1346</v>
      </c>
      <c r="N1228">
        <v>1009</v>
      </c>
      <c r="O1228" t="s">
        <v>880</v>
      </c>
      <c r="P1228" t="s">
        <v>880</v>
      </c>
      <c r="Q1228">
        <v>1</v>
      </c>
      <c r="W1228">
        <v>0</v>
      </c>
      <c r="X1228">
        <v>-1011812427</v>
      </c>
      <c r="Y1228">
        <f>AT1228</f>
        <v>0.02</v>
      </c>
      <c r="AA1228">
        <v>272.7</v>
      </c>
      <c r="AB1228">
        <v>0</v>
      </c>
      <c r="AC1228">
        <v>0</v>
      </c>
      <c r="AD1228">
        <v>0</v>
      </c>
      <c r="AE1228">
        <v>37.979999999999997</v>
      </c>
      <c r="AF1228">
        <v>0</v>
      </c>
      <c r="AG1228">
        <v>0</v>
      </c>
      <c r="AH1228">
        <v>0</v>
      </c>
      <c r="AI1228">
        <v>7.18</v>
      </c>
      <c r="AJ1228">
        <v>1</v>
      </c>
      <c r="AK1228">
        <v>1</v>
      </c>
      <c r="AL1228">
        <v>1</v>
      </c>
      <c r="AM1228">
        <v>2</v>
      </c>
      <c r="AN1228">
        <v>0</v>
      </c>
      <c r="AO1228">
        <v>1</v>
      </c>
      <c r="AP1228">
        <v>1</v>
      </c>
      <c r="AQ1228">
        <v>0</v>
      </c>
      <c r="AR1228">
        <v>0</v>
      </c>
      <c r="AS1228" t="s">
        <v>3</v>
      </c>
      <c r="AT1228">
        <v>0.02</v>
      </c>
      <c r="AU1228" t="s">
        <v>3</v>
      </c>
      <c r="AV1228">
        <v>0</v>
      </c>
      <c r="AW1228">
        <v>2</v>
      </c>
      <c r="AX1228">
        <v>60527847</v>
      </c>
      <c r="AY1228">
        <v>1</v>
      </c>
      <c r="AZ1228">
        <v>0</v>
      </c>
      <c r="BA1228">
        <v>1246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CV1228">
        <v>0</v>
      </c>
      <c r="CW1228">
        <v>0</v>
      </c>
      <c r="CX1228">
        <f>ROUND(Y1228*Source!I543,9)</f>
        <v>0.14000000000000001</v>
      </c>
      <c r="CY1228">
        <f>AA1228</f>
        <v>272.7</v>
      </c>
      <c r="CZ1228">
        <f>AE1228</f>
        <v>37.979999999999997</v>
      </c>
      <c r="DA1228">
        <f>AI1228</f>
        <v>7.18</v>
      </c>
      <c r="DB1228">
        <f>ROUND(ROUND(AT1228*CZ1228,2),6)</f>
        <v>0.76</v>
      </c>
      <c r="DC1228">
        <f>ROUND(ROUND(AT1228*AG1228,2),6)</f>
        <v>0</v>
      </c>
      <c r="DD1228" t="s">
        <v>3</v>
      </c>
      <c r="DE1228" t="s">
        <v>3</v>
      </c>
      <c r="DF1228">
        <f>ROUND(ROUND(AE1228*AI1228,2)*CX1228,2)</f>
        <v>38.18</v>
      </c>
      <c r="DG1228">
        <f t="shared" si="563"/>
        <v>0</v>
      </c>
      <c r="DH1228">
        <f t="shared" si="564"/>
        <v>0</v>
      </c>
      <c r="DI1228">
        <f t="shared" si="565"/>
        <v>0</v>
      </c>
      <c r="DJ1228">
        <f>DF1228</f>
        <v>38.18</v>
      </c>
      <c r="DK1228">
        <v>0</v>
      </c>
      <c r="DL1228" t="s">
        <v>3</v>
      </c>
      <c r="DM1228">
        <v>0</v>
      </c>
      <c r="DN1228" t="s">
        <v>3</v>
      </c>
      <c r="DO1228">
        <v>0</v>
      </c>
    </row>
    <row r="1229" spans="1:119" x14ac:dyDescent="0.2">
      <c r="A1229">
        <f>ROW(Source!A543)</f>
        <v>543</v>
      </c>
      <c r="B1229">
        <v>59204059</v>
      </c>
      <c r="C1229">
        <v>60527839</v>
      </c>
      <c r="D1229">
        <v>58309084</v>
      </c>
      <c r="E1229">
        <v>1</v>
      </c>
      <c r="F1229">
        <v>1</v>
      </c>
      <c r="G1229">
        <v>1080</v>
      </c>
      <c r="H1229">
        <v>3</v>
      </c>
      <c r="I1229" t="s">
        <v>907</v>
      </c>
      <c r="J1229" t="s">
        <v>908</v>
      </c>
      <c r="K1229" t="s">
        <v>909</v>
      </c>
      <c r="L1229">
        <v>1348</v>
      </c>
      <c r="N1229">
        <v>1009</v>
      </c>
      <c r="O1229" t="s">
        <v>900</v>
      </c>
      <c r="P1229" t="s">
        <v>900</v>
      </c>
      <c r="Q1229">
        <v>1000</v>
      </c>
      <c r="W1229">
        <v>0</v>
      </c>
      <c r="X1229">
        <v>356473523</v>
      </c>
      <c r="Y1229">
        <f>AT1229</f>
        <v>5.0000000000000002E-5</v>
      </c>
      <c r="AA1229">
        <v>55779.05</v>
      </c>
      <c r="AB1229">
        <v>0</v>
      </c>
      <c r="AC1229">
        <v>0</v>
      </c>
      <c r="AD1229">
        <v>0</v>
      </c>
      <c r="AE1229">
        <v>16214.84</v>
      </c>
      <c r="AF1229">
        <v>0</v>
      </c>
      <c r="AG1229">
        <v>0</v>
      </c>
      <c r="AH1229">
        <v>0</v>
      </c>
      <c r="AI1229">
        <v>3.44</v>
      </c>
      <c r="AJ1229">
        <v>1</v>
      </c>
      <c r="AK1229">
        <v>1</v>
      </c>
      <c r="AL1229">
        <v>1</v>
      </c>
      <c r="AM1229">
        <v>2</v>
      </c>
      <c r="AN1229">
        <v>0</v>
      </c>
      <c r="AO1229">
        <v>1</v>
      </c>
      <c r="AP1229">
        <v>1</v>
      </c>
      <c r="AQ1229">
        <v>0</v>
      </c>
      <c r="AR1229">
        <v>0</v>
      </c>
      <c r="AS1229" t="s">
        <v>3</v>
      </c>
      <c r="AT1229">
        <v>5.0000000000000002E-5</v>
      </c>
      <c r="AU1229" t="s">
        <v>3</v>
      </c>
      <c r="AV1229">
        <v>0</v>
      </c>
      <c r="AW1229">
        <v>2</v>
      </c>
      <c r="AX1229">
        <v>60527848</v>
      </c>
      <c r="AY1229">
        <v>1</v>
      </c>
      <c r="AZ1229">
        <v>0</v>
      </c>
      <c r="BA1229">
        <v>1247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CV1229">
        <v>0</v>
      </c>
      <c r="CW1229">
        <v>0</v>
      </c>
      <c r="CX1229">
        <f>ROUND(Y1229*Source!I543,9)</f>
        <v>3.5E-4</v>
      </c>
      <c r="CY1229">
        <f>AA1229</f>
        <v>55779.05</v>
      </c>
      <c r="CZ1229">
        <f>AE1229</f>
        <v>16214.84</v>
      </c>
      <c r="DA1229">
        <f>AI1229</f>
        <v>3.44</v>
      </c>
      <c r="DB1229">
        <f>ROUND(ROUND(AT1229*CZ1229,2),6)</f>
        <v>0.81</v>
      </c>
      <c r="DC1229">
        <f>ROUND(ROUND(AT1229*AG1229,2),6)</f>
        <v>0</v>
      </c>
      <c r="DD1229" t="s">
        <v>3</v>
      </c>
      <c r="DE1229" t="s">
        <v>3</v>
      </c>
      <c r="DF1229">
        <f>ROUND(ROUND(AE1229*AI1229,2)*CX1229,2)</f>
        <v>19.52</v>
      </c>
      <c r="DG1229">
        <f t="shared" si="563"/>
        <v>0</v>
      </c>
      <c r="DH1229">
        <f t="shared" si="564"/>
        <v>0</v>
      </c>
      <c r="DI1229">
        <f t="shared" si="565"/>
        <v>0</v>
      </c>
      <c r="DJ1229">
        <f>DF1229</f>
        <v>19.52</v>
      </c>
      <c r="DK1229">
        <v>0</v>
      </c>
      <c r="DL1229" t="s">
        <v>3</v>
      </c>
      <c r="DM1229">
        <v>0</v>
      </c>
      <c r="DN1229" t="s">
        <v>3</v>
      </c>
      <c r="DO1229">
        <v>0</v>
      </c>
    </row>
    <row r="1230" spans="1:119" x14ac:dyDescent="0.2">
      <c r="A1230">
        <f>ROW(Source!A543)</f>
        <v>543</v>
      </c>
      <c r="B1230">
        <v>59204059</v>
      </c>
      <c r="C1230">
        <v>60527839</v>
      </c>
      <c r="D1230">
        <v>58309253</v>
      </c>
      <c r="E1230">
        <v>1</v>
      </c>
      <c r="F1230">
        <v>1</v>
      </c>
      <c r="G1230">
        <v>1080</v>
      </c>
      <c r="H1230">
        <v>3</v>
      </c>
      <c r="I1230" t="s">
        <v>910</v>
      </c>
      <c r="J1230" t="s">
        <v>911</v>
      </c>
      <c r="K1230" t="s">
        <v>912</v>
      </c>
      <c r="L1230">
        <v>1346</v>
      </c>
      <c r="N1230">
        <v>1009</v>
      </c>
      <c r="O1230" t="s">
        <v>880</v>
      </c>
      <c r="P1230" t="s">
        <v>880</v>
      </c>
      <c r="Q1230">
        <v>1</v>
      </c>
      <c r="W1230">
        <v>0</v>
      </c>
      <c r="X1230">
        <v>1135396300</v>
      </c>
      <c r="Y1230">
        <f>AT1230</f>
        <v>0.02</v>
      </c>
      <c r="AA1230">
        <v>85.4</v>
      </c>
      <c r="AB1230">
        <v>0</v>
      </c>
      <c r="AC1230">
        <v>0</v>
      </c>
      <c r="AD1230">
        <v>0</v>
      </c>
      <c r="AE1230">
        <v>20.190000000000001</v>
      </c>
      <c r="AF1230">
        <v>0</v>
      </c>
      <c r="AG1230">
        <v>0</v>
      </c>
      <c r="AH1230">
        <v>0</v>
      </c>
      <c r="AI1230">
        <v>4.2300000000000004</v>
      </c>
      <c r="AJ1230">
        <v>1</v>
      </c>
      <c r="AK1230">
        <v>1</v>
      </c>
      <c r="AL1230">
        <v>1</v>
      </c>
      <c r="AM1230">
        <v>2</v>
      </c>
      <c r="AN1230">
        <v>0</v>
      </c>
      <c r="AO1230">
        <v>1</v>
      </c>
      <c r="AP1230">
        <v>1</v>
      </c>
      <c r="AQ1230">
        <v>0</v>
      </c>
      <c r="AR1230">
        <v>0</v>
      </c>
      <c r="AS1230" t="s">
        <v>3</v>
      </c>
      <c r="AT1230">
        <v>0.02</v>
      </c>
      <c r="AU1230" t="s">
        <v>3</v>
      </c>
      <c r="AV1230">
        <v>0</v>
      </c>
      <c r="AW1230">
        <v>2</v>
      </c>
      <c r="AX1230">
        <v>60527849</v>
      </c>
      <c r="AY1230">
        <v>1</v>
      </c>
      <c r="AZ1230">
        <v>0</v>
      </c>
      <c r="BA1230">
        <v>1248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CV1230">
        <v>0</v>
      </c>
      <c r="CW1230">
        <v>0</v>
      </c>
      <c r="CX1230">
        <f>ROUND(Y1230*Source!I543,9)</f>
        <v>0.14000000000000001</v>
      </c>
      <c r="CY1230">
        <f>AA1230</f>
        <v>85.4</v>
      </c>
      <c r="CZ1230">
        <f>AE1230</f>
        <v>20.190000000000001</v>
      </c>
      <c r="DA1230">
        <f>AI1230</f>
        <v>4.2300000000000004</v>
      </c>
      <c r="DB1230">
        <f>ROUND(ROUND(AT1230*CZ1230,2),6)</f>
        <v>0.4</v>
      </c>
      <c r="DC1230">
        <f>ROUND(ROUND(AT1230*AG1230,2),6)</f>
        <v>0</v>
      </c>
      <c r="DD1230" t="s">
        <v>3</v>
      </c>
      <c r="DE1230" t="s">
        <v>3</v>
      </c>
      <c r="DF1230">
        <f>ROUND(ROUND(AE1230*AI1230,2)*CX1230,2)</f>
        <v>11.96</v>
      </c>
      <c r="DG1230">
        <f t="shared" si="563"/>
        <v>0</v>
      </c>
      <c r="DH1230">
        <f t="shared" si="564"/>
        <v>0</v>
      </c>
      <c r="DI1230">
        <f t="shared" si="565"/>
        <v>0</v>
      </c>
      <c r="DJ1230">
        <f>DF1230</f>
        <v>11.96</v>
      </c>
      <c r="DK1230">
        <v>0</v>
      </c>
      <c r="DL1230" t="s">
        <v>3</v>
      </c>
      <c r="DM1230">
        <v>0</v>
      </c>
      <c r="DN1230" t="s">
        <v>3</v>
      </c>
      <c r="DO1230">
        <v>0</v>
      </c>
    </row>
    <row r="1231" spans="1:119" x14ac:dyDescent="0.2">
      <c r="A1231">
        <f>ROW(Source!A544)</f>
        <v>544</v>
      </c>
      <c r="B1231">
        <v>59204062</v>
      </c>
      <c r="C1231">
        <v>60527850</v>
      </c>
      <c r="D1231">
        <v>58266404</v>
      </c>
      <c r="E1231">
        <v>1080</v>
      </c>
      <c r="F1231">
        <v>1</v>
      </c>
      <c r="G1231">
        <v>1080</v>
      </c>
      <c r="H1231">
        <v>1</v>
      </c>
      <c r="I1231" t="s">
        <v>859</v>
      </c>
      <c r="J1231" t="s">
        <v>3</v>
      </c>
      <c r="K1231" t="s">
        <v>860</v>
      </c>
      <c r="L1231">
        <v>1191</v>
      </c>
      <c r="N1231">
        <v>1013</v>
      </c>
      <c r="O1231" t="s">
        <v>861</v>
      </c>
      <c r="P1231" t="s">
        <v>861</v>
      </c>
      <c r="Q1231">
        <v>1</v>
      </c>
      <c r="W1231">
        <v>0</v>
      </c>
      <c r="X1231">
        <v>476480486</v>
      </c>
      <c r="Y1231">
        <f>((AT1231*1.15)*1.1)</f>
        <v>6.3376499999999991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</v>
      </c>
      <c r="AJ1231">
        <v>1</v>
      </c>
      <c r="AK1231">
        <v>1</v>
      </c>
      <c r="AL1231">
        <v>1</v>
      </c>
      <c r="AM1231">
        <v>-2</v>
      </c>
      <c r="AN1231">
        <v>0</v>
      </c>
      <c r="AO1231">
        <v>1</v>
      </c>
      <c r="AP1231">
        <v>1</v>
      </c>
      <c r="AQ1231">
        <v>0</v>
      </c>
      <c r="AR1231">
        <v>0</v>
      </c>
      <c r="AS1231" t="s">
        <v>3</v>
      </c>
      <c r="AT1231">
        <v>5.01</v>
      </c>
      <c r="AU1231" t="s">
        <v>26</v>
      </c>
      <c r="AV1231">
        <v>1</v>
      </c>
      <c r="AW1231">
        <v>2</v>
      </c>
      <c r="AX1231">
        <v>60527856</v>
      </c>
      <c r="AY1231">
        <v>1</v>
      </c>
      <c r="AZ1231">
        <v>0</v>
      </c>
      <c r="BA1231">
        <v>1249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CU1231">
        <f>ROUND(AT1231*Source!I544*AH1231*AL1231,2)</f>
        <v>0</v>
      </c>
      <c r="CV1231">
        <f>ROUND(Y1231*Source!I544,9)</f>
        <v>2.5350600000000001</v>
      </c>
      <c r="CW1231">
        <v>0</v>
      </c>
      <c r="CX1231">
        <f>ROUND(Y1231*Source!I544,9)</f>
        <v>2.5350600000000001</v>
      </c>
      <c r="CY1231">
        <f>AD1231</f>
        <v>0</v>
      </c>
      <c r="CZ1231">
        <f>AH1231</f>
        <v>0</v>
      </c>
      <c r="DA1231">
        <f>AL1231</f>
        <v>1</v>
      </c>
      <c r="DB1231">
        <f>ROUND(((ROUND(AT1231*CZ1231,2)*1.15)*1.1),6)</f>
        <v>0</v>
      </c>
      <c r="DC1231">
        <f>ROUND(((ROUND(AT1231*AG1231,2)*1.15)*1.1),6)</f>
        <v>0</v>
      </c>
      <c r="DD1231" t="s">
        <v>3</v>
      </c>
      <c r="DE1231" t="s">
        <v>3</v>
      </c>
      <c r="DF1231">
        <f t="shared" ref="DF1231:DF1236" si="567">ROUND(ROUND(AE1231,2)*CX1231,2)</f>
        <v>0</v>
      </c>
      <c r="DG1231">
        <f t="shared" si="563"/>
        <v>0</v>
      </c>
      <c r="DH1231">
        <f t="shared" si="564"/>
        <v>0</v>
      </c>
      <c r="DI1231">
        <f t="shared" si="565"/>
        <v>0</v>
      </c>
      <c r="DJ1231">
        <f>DI1231</f>
        <v>0</v>
      </c>
      <c r="DK1231">
        <v>0</v>
      </c>
      <c r="DL1231" t="s">
        <v>3</v>
      </c>
      <c r="DM1231">
        <v>0</v>
      </c>
      <c r="DN1231" t="s">
        <v>3</v>
      </c>
      <c r="DO1231">
        <v>0</v>
      </c>
    </row>
    <row r="1232" spans="1:119" x14ac:dyDescent="0.2">
      <c r="A1232">
        <f>ROW(Source!A544)</f>
        <v>544</v>
      </c>
      <c r="B1232">
        <v>59204062</v>
      </c>
      <c r="C1232">
        <v>60527850</v>
      </c>
      <c r="D1232">
        <v>58308814</v>
      </c>
      <c r="E1232">
        <v>1</v>
      </c>
      <c r="F1232">
        <v>1</v>
      </c>
      <c r="G1232">
        <v>1080</v>
      </c>
      <c r="H1232">
        <v>3</v>
      </c>
      <c r="I1232" t="s">
        <v>890</v>
      </c>
      <c r="J1232" t="s">
        <v>891</v>
      </c>
      <c r="K1232" t="s">
        <v>892</v>
      </c>
      <c r="L1232">
        <v>1339</v>
      </c>
      <c r="N1232">
        <v>1007</v>
      </c>
      <c r="O1232" t="s">
        <v>893</v>
      </c>
      <c r="P1232" t="s">
        <v>893</v>
      </c>
      <c r="Q1232">
        <v>1</v>
      </c>
      <c r="W1232">
        <v>0</v>
      </c>
      <c r="X1232">
        <v>-744103292</v>
      </c>
      <c r="Y1232">
        <f>AT1232</f>
        <v>3.8</v>
      </c>
      <c r="AA1232">
        <v>7.07</v>
      </c>
      <c r="AB1232">
        <v>0</v>
      </c>
      <c r="AC1232">
        <v>0</v>
      </c>
      <c r="AD1232">
        <v>0</v>
      </c>
      <c r="AE1232">
        <v>7.07</v>
      </c>
      <c r="AF1232">
        <v>0</v>
      </c>
      <c r="AG1232">
        <v>0</v>
      </c>
      <c r="AH1232">
        <v>0</v>
      </c>
      <c r="AI1232">
        <v>1</v>
      </c>
      <c r="AJ1232">
        <v>1</v>
      </c>
      <c r="AK1232">
        <v>1</v>
      </c>
      <c r="AL1232">
        <v>1</v>
      </c>
      <c r="AM1232">
        <v>-2</v>
      </c>
      <c r="AN1232">
        <v>0</v>
      </c>
      <c r="AO1232">
        <v>1</v>
      </c>
      <c r="AP1232">
        <v>1</v>
      </c>
      <c r="AQ1232">
        <v>0</v>
      </c>
      <c r="AR1232">
        <v>0</v>
      </c>
      <c r="AS1232" t="s">
        <v>3</v>
      </c>
      <c r="AT1232">
        <v>3.8</v>
      </c>
      <c r="AU1232" t="s">
        <v>3</v>
      </c>
      <c r="AV1232">
        <v>0</v>
      </c>
      <c r="AW1232">
        <v>2</v>
      </c>
      <c r="AX1232">
        <v>60527857</v>
      </c>
      <c r="AY1232">
        <v>1</v>
      </c>
      <c r="AZ1232">
        <v>0</v>
      </c>
      <c r="BA1232">
        <v>1250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CV1232">
        <v>0</v>
      </c>
      <c r="CW1232">
        <v>0</v>
      </c>
      <c r="CX1232">
        <f>ROUND(Y1232*Source!I544,9)</f>
        <v>1.52</v>
      </c>
      <c r="CY1232">
        <f>AA1232</f>
        <v>7.07</v>
      </c>
      <c r="CZ1232">
        <f>AE1232</f>
        <v>7.07</v>
      </c>
      <c r="DA1232">
        <f>AI1232</f>
        <v>1</v>
      </c>
      <c r="DB1232">
        <f>ROUND(ROUND(AT1232*CZ1232,2),6)</f>
        <v>26.87</v>
      </c>
      <c r="DC1232">
        <f>ROUND(ROUND(AT1232*AG1232,2),6)</f>
        <v>0</v>
      </c>
      <c r="DD1232" t="s">
        <v>3</v>
      </c>
      <c r="DE1232" t="s">
        <v>3</v>
      </c>
      <c r="DF1232">
        <f t="shared" si="567"/>
        <v>10.75</v>
      </c>
      <c r="DG1232">
        <f t="shared" si="563"/>
        <v>0</v>
      </c>
      <c r="DH1232">
        <f t="shared" si="564"/>
        <v>0</v>
      </c>
      <c r="DI1232">
        <f t="shared" si="565"/>
        <v>0</v>
      </c>
      <c r="DJ1232">
        <f>DF1232</f>
        <v>10.75</v>
      </c>
      <c r="DK1232">
        <v>0</v>
      </c>
      <c r="DL1232" t="s">
        <v>3</v>
      </c>
      <c r="DM1232">
        <v>0</v>
      </c>
      <c r="DN1232" t="s">
        <v>3</v>
      </c>
      <c r="DO1232">
        <v>0</v>
      </c>
    </row>
    <row r="1233" spans="1:119" x14ac:dyDescent="0.2">
      <c r="A1233">
        <f>ROW(Source!A544)</f>
        <v>544</v>
      </c>
      <c r="B1233">
        <v>59204062</v>
      </c>
      <c r="C1233">
        <v>60527850</v>
      </c>
      <c r="D1233">
        <v>58310526</v>
      </c>
      <c r="E1233">
        <v>1</v>
      </c>
      <c r="F1233">
        <v>1</v>
      </c>
      <c r="G1233">
        <v>1080</v>
      </c>
      <c r="H1233">
        <v>3</v>
      </c>
      <c r="I1233" t="s">
        <v>894</v>
      </c>
      <c r="J1233" t="s">
        <v>895</v>
      </c>
      <c r="K1233" t="s">
        <v>896</v>
      </c>
      <c r="L1233">
        <v>1346</v>
      </c>
      <c r="N1233">
        <v>1009</v>
      </c>
      <c r="O1233" t="s">
        <v>880</v>
      </c>
      <c r="P1233" t="s">
        <v>880</v>
      </c>
      <c r="Q1233">
        <v>1</v>
      </c>
      <c r="W1233">
        <v>0</v>
      </c>
      <c r="X1233">
        <v>-1011812427</v>
      </c>
      <c r="Y1233">
        <f>AT1233</f>
        <v>0.02</v>
      </c>
      <c r="AA1233">
        <v>37.979999999999997</v>
      </c>
      <c r="AB1233">
        <v>0</v>
      </c>
      <c r="AC1233">
        <v>0</v>
      </c>
      <c r="AD1233">
        <v>0</v>
      </c>
      <c r="AE1233">
        <v>37.979999999999997</v>
      </c>
      <c r="AF1233">
        <v>0</v>
      </c>
      <c r="AG1233">
        <v>0</v>
      </c>
      <c r="AH1233">
        <v>0</v>
      </c>
      <c r="AI1233">
        <v>1</v>
      </c>
      <c r="AJ1233">
        <v>1</v>
      </c>
      <c r="AK1233">
        <v>1</v>
      </c>
      <c r="AL1233">
        <v>1</v>
      </c>
      <c r="AM1233">
        <v>-2</v>
      </c>
      <c r="AN1233">
        <v>0</v>
      </c>
      <c r="AO1233">
        <v>1</v>
      </c>
      <c r="AP1233">
        <v>1</v>
      </c>
      <c r="AQ1233">
        <v>0</v>
      </c>
      <c r="AR1233">
        <v>0</v>
      </c>
      <c r="AS1233" t="s">
        <v>3</v>
      </c>
      <c r="AT1233">
        <v>0.02</v>
      </c>
      <c r="AU1233" t="s">
        <v>3</v>
      </c>
      <c r="AV1233">
        <v>0</v>
      </c>
      <c r="AW1233">
        <v>2</v>
      </c>
      <c r="AX1233">
        <v>60527858</v>
      </c>
      <c r="AY1233">
        <v>1</v>
      </c>
      <c r="AZ1233">
        <v>0</v>
      </c>
      <c r="BA1233">
        <v>1251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CV1233">
        <v>0</v>
      </c>
      <c r="CW1233">
        <v>0</v>
      </c>
      <c r="CX1233">
        <f>ROUND(Y1233*Source!I544,9)</f>
        <v>8.0000000000000002E-3</v>
      </c>
      <c r="CY1233">
        <f>AA1233</f>
        <v>37.979999999999997</v>
      </c>
      <c r="CZ1233">
        <f>AE1233</f>
        <v>37.979999999999997</v>
      </c>
      <c r="DA1233">
        <f>AI1233</f>
        <v>1</v>
      </c>
      <c r="DB1233">
        <f>ROUND(ROUND(AT1233*CZ1233,2),6)</f>
        <v>0.76</v>
      </c>
      <c r="DC1233">
        <f>ROUND(ROUND(AT1233*AG1233,2),6)</f>
        <v>0</v>
      </c>
      <c r="DD1233" t="s">
        <v>3</v>
      </c>
      <c r="DE1233" t="s">
        <v>3</v>
      </c>
      <c r="DF1233">
        <f t="shared" si="567"/>
        <v>0.3</v>
      </c>
      <c r="DG1233">
        <f t="shared" si="563"/>
        <v>0</v>
      </c>
      <c r="DH1233">
        <f t="shared" si="564"/>
        <v>0</v>
      </c>
      <c r="DI1233">
        <f t="shared" si="565"/>
        <v>0</v>
      </c>
      <c r="DJ1233">
        <f>DF1233</f>
        <v>0.3</v>
      </c>
      <c r="DK1233">
        <v>0</v>
      </c>
      <c r="DL1233" t="s">
        <v>3</v>
      </c>
      <c r="DM1233">
        <v>0</v>
      </c>
      <c r="DN1233" t="s">
        <v>3</v>
      </c>
      <c r="DO1233">
        <v>0</v>
      </c>
    </row>
    <row r="1234" spans="1:119" x14ac:dyDescent="0.2">
      <c r="A1234">
        <f>ROW(Source!A544)</f>
        <v>544</v>
      </c>
      <c r="B1234">
        <v>59204062</v>
      </c>
      <c r="C1234">
        <v>60527850</v>
      </c>
      <c r="D1234">
        <v>58309084</v>
      </c>
      <c r="E1234">
        <v>1</v>
      </c>
      <c r="F1234">
        <v>1</v>
      </c>
      <c r="G1234">
        <v>1080</v>
      </c>
      <c r="H1234">
        <v>3</v>
      </c>
      <c r="I1234" t="s">
        <v>907</v>
      </c>
      <c r="J1234" t="s">
        <v>908</v>
      </c>
      <c r="K1234" t="s">
        <v>909</v>
      </c>
      <c r="L1234">
        <v>1348</v>
      </c>
      <c r="N1234">
        <v>1009</v>
      </c>
      <c r="O1234" t="s">
        <v>900</v>
      </c>
      <c r="P1234" t="s">
        <v>900</v>
      </c>
      <c r="Q1234">
        <v>1000</v>
      </c>
      <c r="W1234">
        <v>0</v>
      </c>
      <c r="X1234">
        <v>356473523</v>
      </c>
      <c r="Y1234">
        <f>AT1234</f>
        <v>5.0000000000000002E-5</v>
      </c>
      <c r="AA1234">
        <v>16214.84</v>
      </c>
      <c r="AB1234">
        <v>0</v>
      </c>
      <c r="AC1234">
        <v>0</v>
      </c>
      <c r="AD1234">
        <v>0</v>
      </c>
      <c r="AE1234">
        <v>16214.84</v>
      </c>
      <c r="AF1234">
        <v>0</v>
      </c>
      <c r="AG1234">
        <v>0</v>
      </c>
      <c r="AH1234">
        <v>0</v>
      </c>
      <c r="AI1234">
        <v>1</v>
      </c>
      <c r="AJ1234">
        <v>1</v>
      </c>
      <c r="AK1234">
        <v>1</v>
      </c>
      <c r="AL1234">
        <v>1</v>
      </c>
      <c r="AM1234">
        <v>-2</v>
      </c>
      <c r="AN1234">
        <v>0</v>
      </c>
      <c r="AO1234">
        <v>1</v>
      </c>
      <c r="AP1234">
        <v>1</v>
      </c>
      <c r="AQ1234">
        <v>0</v>
      </c>
      <c r="AR1234">
        <v>0</v>
      </c>
      <c r="AS1234" t="s">
        <v>3</v>
      </c>
      <c r="AT1234">
        <v>5.0000000000000002E-5</v>
      </c>
      <c r="AU1234" t="s">
        <v>3</v>
      </c>
      <c r="AV1234">
        <v>0</v>
      </c>
      <c r="AW1234">
        <v>2</v>
      </c>
      <c r="AX1234">
        <v>60527859</v>
      </c>
      <c r="AY1234">
        <v>1</v>
      </c>
      <c r="AZ1234">
        <v>0</v>
      </c>
      <c r="BA1234">
        <v>1252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CV1234">
        <v>0</v>
      </c>
      <c r="CW1234">
        <v>0</v>
      </c>
      <c r="CX1234">
        <f>ROUND(Y1234*Source!I544,9)</f>
        <v>2.0000000000000002E-5</v>
      </c>
      <c r="CY1234">
        <f>AA1234</f>
        <v>16214.84</v>
      </c>
      <c r="CZ1234">
        <f>AE1234</f>
        <v>16214.84</v>
      </c>
      <c r="DA1234">
        <f>AI1234</f>
        <v>1</v>
      </c>
      <c r="DB1234">
        <f>ROUND(ROUND(AT1234*CZ1234,2),6)</f>
        <v>0.81</v>
      </c>
      <c r="DC1234">
        <f>ROUND(ROUND(AT1234*AG1234,2),6)</f>
        <v>0</v>
      </c>
      <c r="DD1234" t="s">
        <v>3</v>
      </c>
      <c r="DE1234" t="s">
        <v>3</v>
      </c>
      <c r="DF1234">
        <f t="shared" si="567"/>
        <v>0.32</v>
      </c>
      <c r="DG1234">
        <f t="shared" si="563"/>
        <v>0</v>
      </c>
      <c r="DH1234">
        <f t="shared" si="564"/>
        <v>0</v>
      </c>
      <c r="DI1234">
        <f t="shared" si="565"/>
        <v>0</v>
      </c>
      <c r="DJ1234">
        <f>DF1234</f>
        <v>0.32</v>
      </c>
      <c r="DK1234">
        <v>0</v>
      </c>
      <c r="DL1234" t="s">
        <v>3</v>
      </c>
      <c r="DM1234">
        <v>0</v>
      </c>
      <c r="DN1234" t="s">
        <v>3</v>
      </c>
      <c r="DO1234">
        <v>0</v>
      </c>
    </row>
    <row r="1235" spans="1:119" x14ac:dyDescent="0.2">
      <c r="A1235">
        <f>ROW(Source!A544)</f>
        <v>544</v>
      </c>
      <c r="B1235">
        <v>59204062</v>
      </c>
      <c r="C1235">
        <v>60527850</v>
      </c>
      <c r="D1235">
        <v>58309253</v>
      </c>
      <c r="E1235">
        <v>1</v>
      </c>
      <c r="F1235">
        <v>1</v>
      </c>
      <c r="G1235">
        <v>1080</v>
      </c>
      <c r="H1235">
        <v>3</v>
      </c>
      <c r="I1235" t="s">
        <v>910</v>
      </c>
      <c r="J1235" t="s">
        <v>911</v>
      </c>
      <c r="K1235" t="s">
        <v>912</v>
      </c>
      <c r="L1235">
        <v>1346</v>
      </c>
      <c r="N1235">
        <v>1009</v>
      </c>
      <c r="O1235" t="s">
        <v>880</v>
      </c>
      <c r="P1235" t="s">
        <v>880</v>
      </c>
      <c r="Q1235">
        <v>1</v>
      </c>
      <c r="W1235">
        <v>0</v>
      </c>
      <c r="X1235">
        <v>1135396300</v>
      </c>
      <c r="Y1235">
        <f>AT1235</f>
        <v>0.02</v>
      </c>
      <c r="AA1235">
        <v>20.190000000000001</v>
      </c>
      <c r="AB1235">
        <v>0</v>
      </c>
      <c r="AC1235">
        <v>0</v>
      </c>
      <c r="AD1235">
        <v>0</v>
      </c>
      <c r="AE1235">
        <v>20.190000000000001</v>
      </c>
      <c r="AF1235">
        <v>0</v>
      </c>
      <c r="AG1235">
        <v>0</v>
      </c>
      <c r="AH1235">
        <v>0</v>
      </c>
      <c r="AI1235">
        <v>1</v>
      </c>
      <c r="AJ1235">
        <v>1</v>
      </c>
      <c r="AK1235">
        <v>1</v>
      </c>
      <c r="AL1235">
        <v>1</v>
      </c>
      <c r="AM1235">
        <v>-2</v>
      </c>
      <c r="AN1235">
        <v>0</v>
      </c>
      <c r="AO1235">
        <v>1</v>
      </c>
      <c r="AP1235">
        <v>1</v>
      </c>
      <c r="AQ1235">
        <v>0</v>
      </c>
      <c r="AR1235">
        <v>0</v>
      </c>
      <c r="AS1235" t="s">
        <v>3</v>
      </c>
      <c r="AT1235">
        <v>0.02</v>
      </c>
      <c r="AU1235" t="s">
        <v>3</v>
      </c>
      <c r="AV1235">
        <v>0</v>
      </c>
      <c r="AW1235">
        <v>2</v>
      </c>
      <c r="AX1235">
        <v>60527860</v>
      </c>
      <c r="AY1235">
        <v>1</v>
      </c>
      <c r="AZ1235">
        <v>0</v>
      </c>
      <c r="BA1235">
        <v>1253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CV1235">
        <v>0</v>
      </c>
      <c r="CW1235">
        <v>0</v>
      </c>
      <c r="CX1235">
        <f>ROUND(Y1235*Source!I544,9)</f>
        <v>8.0000000000000002E-3</v>
      </c>
      <c r="CY1235">
        <f>AA1235</f>
        <v>20.190000000000001</v>
      </c>
      <c r="CZ1235">
        <f>AE1235</f>
        <v>20.190000000000001</v>
      </c>
      <c r="DA1235">
        <f>AI1235</f>
        <v>1</v>
      </c>
      <c r="DB1235">
        <f>ROUND(ROUND(AT1235*CZ1235,2),6)</f>
        <v>0.4</v>
      </c>
      <c r="DC1235">
        <f>ROUND(ROUND(AT1235*AG1235,2),6)</f>
        <v>0</v>
      </c>
      <c r="DD1235" t="s">
        <v>3</v>
      </c>
      <c r="DE1235" t="s">
        <v>3</v>
      </c>
      <c r="DF1235">
        <f t="shared" si="567"/>
        <v>0.16</v>
      </c>
      <c r="DG1235">
        <f t="shared" si="563"/>
        <v>0</v>
      </c>
      <c r="DH1235">
        <f t="shared" si="564"/>
        <v>0</v>
      </c>
      <c r="DI1235">
        <f t="shared" si="565"/>
        <v>0</v>
      </c>
      <c r="DJ1235">
        <f>DF1235</f>
        <v>0.16</v>
      </c>
      <c r="DK1235">
        <v>0</v>
      </c>
      <c r="DL1235" t="s">
        <v>3</v>
      </c>
      <c r="DM1235">
        <v>0</v>
      </c>
      <c r="DN1235" t="s">
        <v>3</v>
      </c>
      <c r="DO1235">
        <v>0</v>
      </c>
    </row>
    <row r="1236" spans="1:119" x14ac:dyDescent="0.2">
      <c r="A1236">
        <f>ROW(Source!A545)</f>
        <v>545</v>
      </c>
      <c r="B1236">
        <v>59204059</v>
      </c>
      <c r="C1236">
        <v>60527850</v>
      </c>
      <c r="D1236">
        <v>58266404</v>
      </c>
      <c r="E1236">
        <v>1080</v>
      </c>
      <c r="F1236">
        <v>1</v>
      </c>
      <c r="G1236">
        <v>1080</v>
      </c>
      <c r="H1236">
        <v>1</v>
      </c>
      <c r="I1236" t="s">
        <v>859</v>
      </c>
      <c r="J1236" t="s">
        <v>3</v>
      </c>
      <c r="K1236" t="s">
        <v>860</v>
      </c>
      <c r="L1236">
        <v>1191</v>
      </c>
      <c r="N1236">
        <v>1013</v>
      </c>
      <c r="O1236" t="s">
        <v>861</v>
      </c>
      <c r="P1236" t="s">
        <v>861</v>
      </c>
      <c r="Q1236">
        <v>1</v>
      </c>
      <c r="W1236">
        <v>0</v>
      </c>
      <c r="X1236">
        <v>476480486</v>
      </c>
      <c r="Y1236">
        <f>((AT1236*1.15)*1.1)</f>
        <v>6.3376499999999991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</v>
      </c>
      <c r="AJ1236">
        <v>1</v>
      </c>
      <c r="AK1236">
        <v>1</v>
      </c>
      <c r="AL1236">
        <v>1</v>
      </c>
      <c r="AM1236">
        <v>5</v>
      </c>
      <c r="AN1236">
        <v>0</v>
      </c>
      <c r="AO1236">
        <v>1</v>
      </c>
      <c r="AP1236">
        <v>1</v>
      </c>
      <c r="AQ1236">
        <v>0</v>
      </c>
      <c r="AR1236">
        <v>0</v>
      </c>
      <c r="AS1236" t="s">
        <v>3</v>
      </c>
      <c r="AT1236">
        <v>5.01</v>
      </c>
      <c r="AU1236" t="s">
        <v>26</v>
      </c>
      <c r="AV1236">
        <v>1</v>
      </c>
      <c r="AW1236">
        <v>2</v>
      </c>
      <c r="AX1236">
        <v>60527856</v>
      </c>
      <c r="AY1236">
        <v>1</v>
      </c>
      <c r="AZ1236">
        <v>0</v>
      </c>
      <c r="BA1236">
        <v>1254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CU1236">
        <f>ROUND(AT1236*Source!I545*AH1236*AL1236,2)</f>
        <v>0</v>
      </c>
      <c r="CV1236">
        <f>ROUND(Y1236*Source!I545,9)</f>
        <v>2.5350600000000001</v>
      </c>
      <c r="CW1236">
        <v>0</v>
      </c>
      <c r="CX1236">
        <f>ROUND(Y1236*Source!I545,9)</f>
        <v>2.5350600000000001</v>
      </c>
      <c r="CY1236">
        <f>AD1236</f>
        <v>0</v>
      </c>
      <c r="CZ1236">
        <f>AH1236</f>
        <v>0</v>
      </c>
      <c r="DA1236">
        <f>AL1236</f>
        <v>1</v>
      </c>
      <c r="DB1236">
        <f>ROUND(((ROUND(AT1236*CZ1236,2)*1.15)*1.1),6)</f>
        <v>0</v>
      </c>
      <c r="DC1236">
        <f>ROUND(((ROUND(AT1236*AG1236,2)*1.15)*1.1),6)</f>
        <v>0</v>
      </c>
      <c r="DD1236" t="s">
        <v>3</v>
      </c>
      <c r="DE1236" t="s">
        <v>3</v>
      </c>
      <c r="DF1236">
        <f t="shared" si="567"/>
        <v>0</v>
      </c>
      <c r="DG1236">
        <f t="shared" si="563"/>
        <v>0</v>
      </c>
      <c r="DH1236">
        <f t="shared" si="564"/>
        <v>0</v>
      </c>
      <c r="DI1236">
        <f t="shared" si="565"/>
        <v>0</v>
      </c>
      <c r="DJ1236">
        <f>DI1236</f>
        <v>0</v>
      </c>
      <c r="DK1236">
        <v>0</v>
      </c>
      <c r="DL1236" t="s">
        <v>3</v>
      </c>
      <c r="DM1236">
        <v>0</v>
      </c>
      <c r="DN1236" t="s">
        <v>3</v>
      </c>
      <c r="DO1236">
        <v>0</v>
      </c>
    </row>
    <row r="1237" spans="1:119" x14ac:dyDescent="0.2">
      <c r="A1237">
        <f>ROW(Source!A545)</f>
        <v>545</v>
      </c>
      <c r="B1237">
        <v>59204059</v>
      </c>
      <c r="C1237">
        <v>60527850</v>
      </c>
      <c r="D1237">
        <v>58308814</v>
      </c>
      <c r="E1237">
        <v>1</v>
      </c>
      <c r="F1237">
        <v>1</v>
      </c>
      <c r="G1237">
        <v>1080</v>
      </c>
      <c r="H1237">
        <v>3</v>
      </c>
      <c r="I1237" t="s">
        <v>890</v>
      </c>
      <c r="J1237" t="s">
        <v>891</v>
      </c>
      <c r="K1237" t="s">
        <v>892</v>
      </c>
      <c r="L1237">
        <v>1339</v>
      </c>
      <c r="N1237">
        <v>1007</v>
      </c>
      <c r="O1237" t="s">
        <v>893</v>
      </c>
      <c r="P1237" t="s">
        <v>893</v>
      </c>
      <c r="Q1237">
        <v>1</v>
      </c>
      <c r="W1237">
        <v>0</v>
      </c>
      <c r="X1237">
        <v>-744103292</v>
      </c>
      <c r="Y1237">
        <f>AT1237</f>
        <v>3.8</v>
      </c>
      <c r="AA1237">
        <v>54.79</v>
      </c>
      <c r="AB1237">
        <v>0</v>
      </c>
      <c r="AC1237">
        <v>0</v>
      </c>
      <c r="AD1237">
        <v>0</v>
      </c>
      <c r="AE1237">
        <v>7.07</v>
      </c>
      <c r="AF1237">
        <v>0</v>
      </c>
      <c r="AG1237">
        <v>0</v>
      </c>
      <c r="AH1237">
        <v>0</v>
      </c>
      <c r="AI1237">
        <v>7.75</v>
      </c>
      <c r="AJ1237">
        <v>1</v>
      </c>
      <c r="AK1237">
        <v>1</v>
      </c>
      <c r="AL1237">
        <v>1</v>
      </c>
      <c r="AM1237">
        <v>2</v>
      </c>
      <c r="AN1237">
        <v>0</v>
      </c>
      <c r="AO1237">
        <v>1</v>
      </c>
      <c r="AP1237">
        <v>1</v>
      </c>
      <c r="AQ1237">
        <v>0</v>
      </c>
      <c r="AR1237">
        <v>0</v>
      </c>
      <c r="AS1237" t="s">
        <v>3</v>
      </c>
      <c r="AT1237">
        <v>3.8</v>
      </c>
      <c r="AU1237" t="s">
        <v>3</v>
      </c>
      <c r="AV1237">
        <v>0</v>
      </c>
      <c r="AW1237">
        <v>2</v>
      </c>
      <c r="AX1237">
        <v>60527857</v>
      </c>
      <c r="AY1237">
        <v>1</v>
      </c>
      <c r="AZ1237">
        <v>0</v>
      </c>
      <c r="BA1237">
        <v>1255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CV1237">
        <v>0</v>
      </c>
      <c r="CW1237">
        <v>0</v>
      </c>
      <c r="CX1237">
        <f>ROUND(Y1237*Source!I545,9)</f>
        <v>1.52</v>
      </c>
      <c r="CY1237">
        <f>AA1237</f>
        <v>54.79</v>
      </c>
      <c r="CZ1237">
        <f>AE1237</f>
        <v>7.07</v>
      </c>
      <c r="DA1237">
        <f>AI1237</f>
        <v>7.75</v>
      </c>
      <c r="DB1237">
        <f>ROUND(ROUND(AT1237*CZ1237,2),6)</f>
        <v>26.87</v>
      </c>
      <c r="DC1237">
        <f>ROUND(ROUND(AT1237*AG1237,2),6)</f>
        <v>0</v>
      </c>
      <c r="DD1237" t="s">
        <v>3</v>
      </c>
      <c r="DE1237" t="s">
        <v>3</v>
      </c>
      <c r="DF1237">
        <f>ROUND(ROUND(AE1237*AI1237,2)*CX1237,2)</f>
        <v>83.28</v>
      </c>
      <c r="DG1237">
        <f t="shared" si="563"/>
        <v>0</v>
      </c>
      <c r="DH1237">
        <f t="shared" si="564"/>
        <v>0</v>
      </c>
      <c r="DI1237">
        <f t="shared" si="565"/>
        <v>0</v>
      </c>
      <c r="DJ1237">
        <f>DF1237</f>
        <v>83.28</v>
      </c>
      <c r="DK1237">
        <v>0</v>
      </c>
      <c r="DL1237" t="s">
        <v>3</v>
      </c>
      <c r="DM1237">
        <v>0</v>
      </c>
      <c r="DN1237" t="s">
        <v>3</v>
      </c>
      <c r="DO1237">
        <v>0</v>
      </c>
    </row>
    <row r="1238" spans="1:119" x14ac:dyDescent="0.2">
      <c r="A1238">
        <f>ROW(Source!A545)</f>
        <v>545</v>
      </c>
      <c r="B1238">
        <v>59204059</v>
      </c>
      <c r="C1238">
        <v>60527850</v>
      </c>
      <c r="D1238">
        <v>58310526</v>
      </c>
      <c r="E1238">
        <v>1</v>
      </c>
      <c r="F1238">
        <v>1</v>
      </c>
      <c r="G1238">
        <v>1080</v>
      </c>
      <c r="H1238">
        <v>3</v>
      </c>
      <c r="I1238" t="s">
        <v>894</v>
      </c>
      <c r="J1238" t="s">
        <v>895</v>
      </c>
      <c r="K1238" t="s">
        <v>896</v>
      </c>
      <c r="L1238">
        <v>1346</v>
      </c>
      <c r="N1238">
        <v>1009</v>
      </c>
      <c r="O1238" t="s">
        <v>880</v>
      </c>
      <c r="P1238" t="s">
        <v>880</v>
      </c>
      <c r="Q1238">
        <v>1</v>
      </c>
      <c r="W1238">
        <v>0</v>
      </c>
      <c r="X1238">
        <v>-1011812427</v>
      </c>
      <c r="Y1238">
        <f>AT1238</f>
        <v>0.02</v>
      </c>
      <c r="AA1238">
        <v>272.7</v>
      </c>
      <c r="AB1238">
        <v>0</v>
      </c>
      <c r="AC1238">
        <v>0</v>
      </c>
      <c r="AD1238">
        <v>0</v>
      </c>
      <c r="AE1238">
        <v>37.979999999999997</v>
      </c>
      <c r="AF1238">
        <v>0</v>
      </c>
      <c r="AG1238">
        <v>0</v>
      </c>
      <c r="AH1238">
        <v>0</v>
      </c>
      <c r="AI1238">
        <v>7.18</v>
      </c>
      <c r="AJ1238">
        <v>1</v>
      </c>
      <c r="AK1238">
        <v>1</v>
      </c>
      <c r="AL1238">
        <v>1</v>
      </c>
      <c r="AM1238">
        <v>2</v>
      </c>
      <c r="AN1238">
        <v>0</v>
      </c>
      <c r="AO1238">
        <v>1</v>
      </c>
      <c r="AP1238">
        <v>1</v>
      </c>
      <c r="AQ1238">
        <v>0</v>
      </c>
      <c r="AR1238">
        <v>0</v>
      </c>
      <c r="AS1238" t="s">
        <v>3</v>
      </c>
      <c r="AT1238">
        <v>0.02</v>
      </c>
      <c r="AU1238" t="s">
        <v>3</v>
      </c>
      <c r="AV1238">
        <v>0</v>
      </c>
      <c r="AW1238">
        <v>2</v>
      </c>
      <c r="AX1238">
        <v>60527858</v>
      </c>
      <c r="AY1238">
        <v>1</v>
      </c>
      <c r="AZ1238">
        <v>0</v>
      </c>
      <c r="BA1238">
        <v>1256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CV1238">
        <v>0</v>
      </c>
      <c r="CW1238">
        <v>0</v>
      </c>
      <c r="CX1238">
        <f>ROUND(Y1238*Source!I545,9)</f>
        <v>8.0000000000000002E-3</v>
      </c>
      <c r="CY1238">
        <f>AA1238</f>
        <v>272.7</v>
      </c>
      <c r="CZ1238">
        <f>AE1238</f>
        <v>37.979999999999997</v>
      </c>
      <c r="DA1238">
        <f>AI1238</f>
        <v>7.18</v>
      </c>
      <c r="DB1238">
        <f>ROUND(ROUND(AT1238*CZ1238,2),6)</f>
        <v>0.76</v>
      </c>
      <c r="DC1238">
        <f>ROUND(ROUND(AT1238*AG1238,2),6)</f>
        <v>0</v>
      </c>
      <c r="DD1238" t="s">
        <v>3</v>
      </c>
      <c r="DE1238" t="s">
        <v>3</v>
      </c>
      <c r="DF1238">
        <f>ROUND(ROUND(AE1238*AI1238,2)*CX1238,2)</f>
        <v>2.1800000000000002</v>
      </c>
      <c r="DG1238">
        <f t="shared" si="563"/>
        <v>0</v>
      </c>
      <c r="DH1238">
        <f t="shared" si="564"/>
        <v>0</v>
      </c>
      <c r="DI1238">
        <f t="shared" si="565"/>
        <v>0</v>
      </c>
      <c r="DJ1238">
        <f>DF1238</f>
        <v>2.1800000000000002</v>
      </c>
      <c r="DK1238">
        <v>0</v>
      </c>
      <c r="DL1238" t="s">
        <v>3</v>
      </c>
      <c r="DM1238">
        <v>0</v>
      </c>
      <c r="DN1238" t="s">
        <v>3</v>
      </c>
      <c r="DO1238">
        <v>0</v>
      </c>
    </row>
    <row r="1239" spans="1:119" x14ac:dyDescent="0.2">
      <c r="A1239">
        <f>ROW(Source!A545)</f>
        <v>545</v>
      </c>
      <c r="B1239">
        <v>59204059</v>
      </c>
      <c r="C1239">
        <v>60527850</v>
      </c>
      <c r="D1239">
        <v>58309084</v>
      </c>
      <c r="E1239">
        <v>1</v>
      </c>
      <c r="F1239">
        <v>1</v>
      </c>
      <c r="G1239">
        <v>1080</v>
      </c>
      <c r="H1239">
        <v>3</v>
      </c>
      <c r="I1239" t="s">
        <v>907</v>
      </c>
      <c r="J1239" t="s">
        <v>908</v>
      </c>
      <c r="K1239" t="s">
        <v>909</v>
      </c>
      <c r="L1239">
        <v>1348</v>
      </c>
      <c r="N1239">
        <v>1009</v>
      </c>
      <c r="O1239" t="s">
        <v>900</v>
      </c>
      <c r="P1239" t="s">
        <v>900</v>
      </c>
      <c r="Q1239">
        <v>1000</v>
      </c>
      <c r="W1239">
        <v>0</v>
      </c>
      <c r="X1239">
        <v>356473523</v>
      </c>
      <c r="Y1239">
        <f>AT1239</f>
        <v>5.0000000000000002E-5</v>
      </c>
      <c r="AA1239">
        <v>55779.05</v>
      </c>
      <c r="AB1239">
        <v>0</v>
      </c>
      <c r="AC1239">
        <v>0</v>
      </c>
      <c r="AD1239">
        <v>0</v>
      </c>
      <c r="AE1239">
        <v>16214.84</v>
      </c>
      <c r="AF1239">
        <v>0</v>
      </c>
      <c r="AG1239">
        <v>0</v>
      </c>
      <c r="AH1239">
        <v>0</v>
      </c>
      <c r="AI1239">
        <v>3.44</v>
      </c>
      <c r="AJ1239">
        <v>1</v>
      </c>
      <c r="AK1239">
        <v>1</v>
      </c>
      <c r="AL1239">
        <v>1</v>
      </c>
      <c r="AM1239">
        <v>2</v>
      </c>
      <c r="AN1239">
        <v>0</v>
      </c>
      <c r="AO1239">
        <v>1</v>
      </c>
      <c r="AP1239">
        <v>1</v>
      </c>
      <c r="AQ1239">
        <v>0</v>
      </c>
      <c r="AR1239">
        <v>0</v>
      </c>
      <c r="AS1239" t="s">
        <v>3</v>
      </c>
      <c r="AT1239">
        <v>5.0000000000000002E-5</v>
      </c>
      <c r="AU1239" t="s">
        <v>3</v>
      </c>
      <c r="AV1239">
        <v>0</v>
      </c>
      <c r="AW1239">
        <v>2</v>
      </c>
      <c r="AX1239">
        <v>60527859</v>
      </c>
      <c r="AY1239">
        <v>1</v>
      </c>
      <c r="AZ1239">
        <v>0</v>
      </c>
      <c r="BA1239">
        <v>1257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CV1239">
        <v>0</v>
      </c>
      <c r="CW1239">
        <v>0</v>
      </c>
      <c r="CX1239">
        <f>ROUND(Y1239*Source!I545,9)</f>
        <v>2.0000000000000002E-5</v>
      </c>
      <c r="CY1239">
        <f>AA1239</f>
        <v>55779.05</v>
      </c>
      <c r="CZ1239">
        <f>AE1239</f>
        <v>16214.84</v>
      </c>
      <c r="DA1239">
        <f>AI1239</f>
        <v>3.44</v>
      </c>
      <c r="DB1239">
        <f>ROUND(ROUND(AT1239*CZ1239,2),6)</f>
        <v>0.81</v>
      </c>
      <c r="DC1239">
        <f>ROUND(ROUND(AT1239*AG1239,2),6)</f>
        <v>0</v>
      </c>
      <c r="DD1239" t="s">
        <v>3</v>
      </c>
      <c r="DE1239" t="s">
        <v>3</v>
      </c>
      <c r="DF1239">
        <f>ROUND(ROUND(AE1239*AI1239,2)*CX1239,2)</f>
        <v>1.1200000000000001</v>
      </c>
      <c r="DG1239">
        <f t="shared" si="563"/>
        <v>0</v>
      </c>
      <c r="DH1239">
        <f t="shared" si="564"/>
        <v>0</v>
      </c>
      <c r="DI1239">
        <f t="shared" si="565"/>
        <v>0</v>
      </c>
      <c r="DJ1239">
        <f>DF1239</f>
        <v>1.1200000000000001</v>
      </c>
      <c r="DK1239">
        <v>0</v>
      </c>
      <c r="DL1239" t="s">
        <v>3</v>
      </c>
      <c r="DM1239">
        <v>0</v>
      </c>
      <c r="DN1239" t="s">
        <v>3</v>
      </c>
      <c r="DO1239">
        <v>0</v>
      </c>
    </row>
    <row r="1240" spans="1:119" x14ac:dyDescent="0.2">
      <c r="A1240">
        <f>ROW(Source!A545)</f>
        <v>545</v>
      </c>
      <c r="B1240">
        <v>59204059</v>
      </c>
      <c r="C1240">
        <v>60527850</v>
      </c>
      <c r="D1240">
        <v>58309253</v>
      </c>
      <c r="E1240">
        <v>1</v>
      </c>
      <c r="F1240">
        <v>1</v>
      </c>
      <c r="G1240">
        <v>1080</v>
      </c>
      <c r="H1240">
        <v>3</v>
      </c>
      <c r="I1240" t="s">
        <v>910</v>
      </c>
      <c r="J1240" t="s">
        <v>911</v>
      </c>
      <c r="K1240" t="s">
        <v>912</v>
      </c>
      <c r="L1240">
        <v>1346</v>
      </c>
      <c r="N1240">
        <v>1009</v>
      </c>
      <c r="O1240" t="s">
        <v>880</v>
      </c>
      <c r="P1240" t="s">
        <v>880</v>
      </c>
      <c r="Q1240">
        <v>1</v>
      </c>
      <c r="W1240">
        <v>0</v>
      </c>
      <c r="X1240">
        <v>1135396300</v>
      </c>
      <c r="Y1240">
        <f>AT1240</f>
        <v>0.02</v>
      </c>
      <c r="AA1240">
        <v>85.4</v>
      </c>
      <c r="AB1240">
        <v>0</v>
      </c>
      <c r="AC1240">
        <v>0</v>
      </c>
      <c r="AD1240">
        <v>0</v>
      </c>
      <c r="AE1240">
        <v>20.190000000000001</v>
      </c>
      <c r="AF1240">
        <v>0</v>
      </c>
      <c r="AG1240">
        <v>0</v>
      </c>
      <c r="AH1240">
        <v>0</v>
      </c>
      <c r="AI1240">
        <v>4.2300000000000004</v>
      </c>
      <c r="AJ1240">
        <v>1</v>
      </c>
      <c r="AK1240">
        <v>1</v>
      </c>
      <c r="AL1240">
        <v>1</v>
      </c>
      <c r="AM1240">
        <v>2</v>
      </c>
      <c r="AN1240">
        <v>0</v>
      </c>
      <c r="AO1240">
        <v>1</v>
      </c>
      <c r="AP1240">
        <v>1</v>
      </c>
      <c r="AQ1240">
        <v>0</v>
      </c>
      <c r="AR1240">
        <v>0</v>
      </c>
      <c r="AS1240" t="s">
        <v>3</v>
      </c>
      <c r="AT1240">
        <v>0.02</v>
      </c>
      <c r="AU1240" t="s">
        <v>3</v>
      </c>
      <c r="AV1240">
        <v>0</v>
      </c>
      <c r="AW1240">
        <v>2</v>
      </c>
      <c r="AX1240">
        <v>60527860</v>
      </c>
      <c r="AY1240">
        <v>1</v>
      </c>
      <c r="AZ1240">
        <v>0</v>
      </c>
      <c r="BA1240">
        <v>1258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CV1240">
        <v>0</v>
      </c>
      <c r="CW1240">
        <v>0</v>
      </c>
      <c r="CX1240">
        <f>ROUND(Y1240*Source!I545,9)</f>
        <v>8.0000000000000002E-3</v>
      </c>
      <c r="CY1240">
        <f>AA1240</f>
        <v>85.4</v>
      </c>
      <c r="CZ1240">
        <f>AE1240</f>
        <v>20.190000000000001</v>
      </c>
      <c r="DA1240">
        <f>AI1240</f>
        <v>4.2300000000000004</v>
      </c>
      <c r="DB1240">
        <f>ROUND(ROUND(AT1240*CZ1240,2),6)</f>
        <v>0.4</v>
      </c>
      <c r="DC1240">
        <f>ROUND(ROUND(AT1240*AG1240,2),6)</f>
        <v>0</v>
      </c>
      <c r="DD1240" t="s">
        <v>3</v>
      </c>
      <c r="DE1240" t="s">
        <v>3</v>
      </c>
      <c r="DF1240">
        <f>ROUND(ROUND(AE1240*AI1240,2)*CX1240,2)</f>
        <v>0.68</v>
      </c>
      <c r="DG1240">
        <f t="shared" si="563"/>
        <v>0</v>
      </c>
      <c r="DH1240">
        <f t="shared" si="564"/>
        <v>0</v>
      </c>
      <c r="DI1240">
        <f t="shared" si="565"/>
        <v>0</v>
      </c>
      <c r="DJ1240">
        <f>DF1240</f>
        <v>0.68</v>
      </c>
      <c r="DK1240">
        <v>0</v>
      </c>
      <c r="DL1240" t="s">
        <v>3</v>
      </c>
      <c r="DM1240">
        <v>0</v>
      </c>
      <c r="DN1240" t="s">
        <v>3</v>
      </c>
      <c r="DO1240">
        <v>0</v>
      </c>
    </row>
    <row r="1241" spans="1:119" x14ac:dyDescent="0.2">
      <c r="A1241">
        <f>ROW(Source!A546)</f>
        <v>546</v>
      </c>
      <c r="B1241">
        <v>59204062</v>
      </c>
      <c r="C1241">
        <v>60527861</v>
      </c>
      <c r="D1241">
        <v>58266404</v>
      </c>
      <c r="E1241">
        <v>1080</v>
      </c>
      <c r="F1241">
        <v>1</v>
      </c>
      <c r="G1241">
        <v>1080</v>
      </c>
      <c r="H1241">
        <v>1</v>
      </c>
      <c r="I1241" t="s">
        <v>859</v>
      </c>
      <c r="J1241" t="s">
        <v>3</v>
      </c>
      <c r="K1241" t="s">
        <v>860</v>
      </c>
      <c r="L1241">
        <v>1191</v>
      </c>
      <c r="N1241">
        <v>1013</v>
      </c>
      <c r="O1241" t="s">
        <v>861</v>
      </c>
      <c r="P1241" t="s">
        <v>861</v>
      </c>
      <c r="Q1241">
        <v>1</v>
      </c>
      <c r="W1241">
        <v>0</v>
      </c>
      <c r="X1241">
        <v>476480486</v>
      </c>
      <c r="Y1241">
        <f>((AT1241*1.15)*1.1)</f>
        <v>18.418400000000002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</v>
      </c>
      <c r="AJ1241">
        <v>1</v>
      </c>
      <c r="AK1241">
        <v>1</v>
      </c>
      <c r="AL1241">
        <v>1</v>
      </c>
      <c r="AM1241">
        <v>-2</v>
      </c>
      <c r="AN1241">
        <v>0</v>
      </c>
      <c r="AO1241">
        <v>1</v>
      </c>
      <c r="AP1241">
        <v>1</v>
      </c>
      <c r="AQ1241">
        <v>0</v>
      </c>
      <c r="AR1241">
        <v>0</v>
      </c>
      <c r="AS1241" t="s">
        <v>3</v>
      </c>
      <c r="AT1241">
        <v>14.56</v>
      </c>
      <c r="AU1241" t="s">
        <v>26</v>
      </c>
      <c r="AV1241">
        <v>1</v>
      </c>
      <c r="AW1241">
        <v>2</v>
      </c>
      <c r="AX1241">
        <v>60527876</v>
      </c>
      <c r="AY1241">
        <v>1</v>
      </c>
      <c r="AZ1241">
        <v>0</v>
      </c>
      <c r="BA1241">
        <v>1259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CU1241">
        <f>ROUND(AT1241*Source!I546*AH1241*AL1241,2)</f>
        <v>0</v>
      </c>
      <c r="CV1241">
        <f>ROUND(Y1241*Source!I546,9)</f>
        <v>5.157152</v>
      </c>
      <c r="CW1241">
        <v>0</v>
      </c>
      <c r="CX1241">
        <f>ROUND(Y1241*Source!I546,9)</f>
        <v>5.157152</v>
      </c>
      <c r="CY1241">
        <f>AD1241</f>
        <v>0</v>
      </c>
      <c r="CZ1241">
        <f>AH1241</f>
        <v>0</v>
      </c>
      <c r="DA1241">
        <f>AL1241</f>
        <v>1</v>
      </c>
      <c r="DB1241">
        <f>ROUND(((ROUND(AT1241*CZ1241,2)*1.15)*1.1),6)</f>
        <v>0</v>
      </c>
      <c r="DC1241">
        <f>ROUND(((ROUND(AT1241*AG1241,2)*1.15)*1.1),6)</f>
        <v>0</v>
      </c>
      <c r="DD1241" t="s">
        <v>3</v>
      </c>
      <c r="DE1241" t="s">
        <v>3</v>
      </c>
      <c r="DF1241">
        <f t="shared" ref="DF1241:DF1259" si="568">ROUND(ROUND(AE1241,2)*CX1241,2)</f>
        <v>0</v>
      </c>
      <c r="DG1241">
        <f t="shared" si="563"/>
        <v>0</v>
      </c>
      <c r="DH1241">
        <f t="shared" si="564"/>
        <v>0</v>
      </c>
      <c r="DI1241">
        <f t="shared" si="565"/>
        <v>0</v>
      </c>
      <c r="DJ1241">
        <f>DI1241</f>
        <v>0</v>
      </c>
      <c r="DK1241">
        <v>0</v>
      </c>
      <c r="DL1241" t="s">
        <v>3</v>
      </c>
      <c r="DM1241">
        <v>0</v>
      </c>
      <c r="DN1241" t="s">
        <v>3</v>
      </c>
      <c r="DO1241">
        <v>0</v>
      </c>
    </row>
    <row r="1242" spans="1:119" x14ac:dyDescent="0.2">
      <c r="A1242">
        <f>ROW(Source!A546)</f>
        <v>546</v>
      </c>
      <c r="B1242">
        <v>59204062</v>
      </c>
      <c r="C1242">
        <v>60527861</v>
      </c>
      <c r="D1242">
        <v>58340234</v>
      </c>
      <c r="E1242">
        <v>1</v>
      </c>
      <c r="F1242">
        <v>1</v>
      </c>
      <c r="G1242">
        <v>1080</v>
      </c>
      <c r="H1242">
        <v>2</v>
      </c>
      <c r="I1242" t="s">
        <v>920</v>
      </c>
      <c r="J1242" t="s">
        <v>921</v>
      </c>
      <c r="K1242" t="s">
        <v>922</v>
      </c>
      <c r="L1242">
        <v>1368</v>
      </c>
      <c r="N1242">
        <v>1011</v>
      </c>
      <c r="O1242" t="s">
        <v>865</v>
      </c>
      <c r="P1242" t="s">
        <v>865</v>
      </c>
      <c r="Q1242">
        <v>1</v>
      </c>
      <c r="W1242">
        <v>0</v>
      </c>
      <c r="X1242">
        <v>2123069689</v>
      </c>
      <c r="Y1242">
        <f>((AT1242*1.25)*1.1)</f>
        <v>2.8187500000000001</v>
      </c>
      <c r="AA1242">
        <v>0</v>
      </c>
      <c r="AB1242">
        <v>6.17</v>
      </c>
      <c r="AC1242">
        <v>0</v>
      </c>
      <c r="AD1242">
        <v>0</v>
      </c>
      <c r="AE1242">
        <v>0</v>
      </c>
      <c r="AF1242">
        <v>5.78</v>
      </c>
      <c r="AG1242">
        <v>0</v>
      </c>
      <c r="AH1242">
        <v>0</v>
      </c>
      <c r="AI1242">
        <v>1</v>
      </c>
      <c r="AJ1242">
        <v>1</v>
      </c>
      <c r="AK1242">
        <v>1</v>
      </c>
      <c r="AL1242">
        <v>1</v>
      </c>
      <c r="AM1242">
        <v>-2</v>
      </c>
      <c r="AN1242">
        <v>0</v>
      </c>
      <c r="AO1242">
        <v>1</v>
      </c>
      <c r="AP1242">
        <v>1</v>
      </c>
      <c r="AQ1242">
        <v>0</v>
      </c>
      <c r="AR1242">
        <v>0</v>
      </c>
      <c r="AS1242" t="s">
        <v>3</v>
      </c>
      <c r="AT1242">
        <v>2.0499999999999998</v>
      </c>
      <c r="AU1242" t="s">
        <v>866</v>
      </c>
      <c r="AV1242">
        <v>0</v>
      </c>
      <c r="AW1242">
        <v>2</v>
      </c>
      <c r="AX1242">
        <v>60527877</v>
      </c>
      <c r="AY1242">
        <v>1</v>
      </c>
      <c r="AZ1242">
        <v>0</v>
      </c>
      <c r="BA1242">
        <v>1260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CV1242">
        <v>0</v>
      </c>
      <c r="CW1242">
        <f>ROUND(Y1242*Source!I546*DO1242,9)</f>
        <v>0</v>
      </c>
      <c r="CX1242">
        <f>ROUND(Y1242*Source!I546,9)</f>
        <v>0.78925000000000001</v>
      </c>
      <c r="CY1242">
        <f>AB1242</f>
        <v>6.17</v>
      </c>
      <c r="CZ1242">
        <f>AF1242</f>
        <v>5.78</v>
      </c>
      <c r="DA1242">
        <f>AJ1242</f>
        <v>1</v>
      </c>
      <c r="DB1242">
        <f>ROUND(((ROUND(AT1242*CZ1242,2)*1.25)*1.1),6)</f>
        <v>16.293749999999999</v>
      </c>
      <c r="DC1242">
        <f>ROUND(((ROUND(AT1242*AG1242,2)*1.25)*1.1),6)</f>
        <v>0</v>
      </c>
      <c r="DD1242" t="s">
        <v>3</v>
      </c>
      <c r="DE1242" t="s">
        <v>3</v>
      </c>
      <c r="DF1242">
        <f t="shared" si="568"/>
        <v>0</v>
      </c>
      <c r="DG1242">
        <f t="shared" si="563"/>
        <v>4.5599999999999996</v>
      </c>
      <c r="DH1242">
        <f t="shared" si="564"/>
        <v>0</v>
      </c>
      <c r="DI1242">
        <f t="shared" si="565"/>
        <v>0</v>
      </c>
      <c r="DJ1242">
        <f>DG1242</f>
        <v>4.5599999999999996</v>
      </c>
      <c r="DK1242">
        <v>0</v>
      </c>
      <c r="DL1242" t="s">
        <v>3</v>
      </c>
      <c r="DM1242">
        <v>0</v>
      </c>
      <c r="DN1242" t="s">
        <v>3</v>
      </c>
      <c r="DO1242">
        <v>0</v>
      </c>
    </row>
    <row r="1243" spans="1:119" x14ac:dyDescent="0.2">
      <c r="A1243">
        <f>ROW(Source!A546)</f>
        <v>546</v>
      </c>
      <c r="B1243">
        <v>59204062</v>
      </c>
      <c r="C1243">
        <v>60527861</v>
      </c>
      <c r="D1243">
        <v>58340578</v>
      </c>
      <c r="E1243">
        <v>1</v>
      </c>
      <c r="F1243">
        <v>1</v>
      </c>
      <c r="G1243">
        <v>1080</v>
      </c>
      <c r="H1243">
        <v>2</v>
      </c>
      <c r="I1243" t="s">
        <v>862</v>
      </c>
      <c r="J1243" t="s">
        <v>863</v>
      </c>
      <c r="K1243" t="s">
        <v>864</v>
      </c>
      <c r="L1243">
        <v>1368</v>
      </c>
      <c r="N1243">
        <v>1011</v>
      </c>
      <c r="O1243" t="s">
        <v>865</v>
      </c>
      <c r="P1243" t="s">
        <v>865</v>
      </c>
      <c r="Q1243">
        <v>1</v>
      </c>
      <c r="W1243">
        <v>0</v>
      </c>
      <c r="X1243">
        <v>-1985943078</v>
      </c>
      <c r="Y1243">
        <f>((AT1243*1.25)*1.1)</f>
        <v>5.5000000000000007E-2</v>
      </c>
      <c r="AA1243">
        <v>0</v>
      </c>
      <c r="AB1243">
        <v>88.67</v>
      </c>
      <c r="AC1243">
        <v>13.47</v>
      </c>
      <c r="AD1243">
        <v>0</v>
      </c>
      <c r="AE1243">
        <v>0</v>
      </c>
      <c r="AF1243">
        <v>83.1</v>
      </c>
      <c r="AG1243">
        <v>12.62</v>
      </c>
      <c r="AH1243">
        <v>0</v>
      </c>
      <c r="AI1243">
        <v>1</v>
      </c>
      <c r="AJ1243">
        <v>1</v>
      </c>
      <c r="AK1243">
        <v>1</v>
      </c>
      <c r="AL1243">
        <v>1</v>
      </c>
      <c r="AM1243">
        <v>-2</v>
      </c>
      <c r="AN1243">
        <v>0</v>
      </c>
      <c r="AO1243">
        <v>1</v>
      </c>
      <c r="AP1243">
        <v>1</v>
      </c>
      <c r="AQ1243">
        <v>0</v>
      </c>
      <c r="AR1243">
        <v>0</v>
      </c>
      <c r="AS1243" t="s">
        <v>3</v>
      </c>
      <c r="AT1243">
        <v>0.04</v>
      </c>
      <c r="AU1243" t="s">
        <v>866</v>
      </c>
      <c r="AV1243">
        <v>0</v>
      </c>
      <c r="AW1243">
        <v>2</v>
      </c>
      <c r="AX1243">
        <v>60527878</v>
      </c>
      <c r="AY1243">
        <v>1</v>
      </c>
      <c r="AZ1243">
        <v>0</v>
      </c>
      <c r="BA1243">
        <v>1261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CV1243">
        <v>0</v>
      </c>
      <c r="CW1243">
        <f>ROUND(Y1243*Source!I546*DO1243,9)</f>
        <v>0.19434799999999999</v>
      </c>
      <c r="CX1243">
        <f>ROUND(Y1243*Source!I546,9)</f>
        <v>1.54E-2</v>
      </c>
      <c r="CY1243">
        <f>AB1243</f>
        <v>88.67</v>
      </c>
      <c r="CZ1243">
        <f>AF1243</f>
        <v>83.1</v>
      </c>
      <c r="DA1243">
        <f>AJ1243</f>
        <v>1</v>
      </c>
      <c r="DB1243">
        <f>ROUND(((ROUND(AT1243*CZ1243,2)*1.25)*1.1),6)</f>
        <v>4.5650000000000004</v>
      </c>
      <c r="DC1243">
        <f>ROUND(((ROUND(AT1243*AG1243,2)*1.25)*1.1),6)</f>
        <v>0.6875</v>
      </c>
      <c r="DD1243" t="s">
        <v>3</v>
      </c>
      <c r="DE1243" t="s">
        <v>3</v>
      </c>
      <c r="DF1243">
        <f t="shared" si="568"/>
        <v>0</v>
      </c>
      <c r="DG1243">
        <f t="shared" si="563"/>
        <v>1.28</v>
      </c>
      <c r="DH1243">
        <f t="shared" si="564"/>
        <v>0.19</v>
      </c>
      <c r="DI1243">
        <f t="shared" si="565"/>
        <v>0</v>
      </c>
      <c r="DJ1243">
        <f>DG1243</f>
        <v>1.28</v>
      </c>
      <c r="DK1243">
        <v>0</v>
      </c>
      <c r="DL1243" t="s">
        <v>867</v>
      </c>
      <c r="DM1243">
        <v>0</v>
      </c>
      <c r="DN1243" t="s">
        <v>861</v>
      </c>
      <c r="DO1243">
        <v>12.62</v>
      </c>
    </row>
    <row r="1244" spans="1:119" x14ac:dyDescent="0.2">
      <c r="A1244">
        <f>ROW(Source!A546)</f>
        <v>546</v>
      </c>
      <c r="B1244">
        <v>59204062</v>
      </c>
      <c r="C1244">
        <v>60527861</v>
      </c>
      <c r="D1244">
        <v>58340630</v>
      </c>
      <c r="E1244">
        <v>1</v>
      </c>
      <c r="F1244">
        <v>1</v>
      </c>
      <c r="G1244">
        <v>1080</v>
      </c>
      <c r="H1244">
        <v>2</v>
      </c>
      <c r="I1244" t="s">
        <v>923</v>
      </c>
      <c r="J1244" t="s">
        <v>924</v>
      </c>
      <c r="K1244" t="s">
        <v>925</v>
      </c>
      <c r="L1244">
        <v>1368</v>
      </c>
      <c r="N1244">
        <v>1011</v>
      </c>
      <c r="O1244" t="s">
        <v>865</v>
      </c>
      <c r="P1244" t="s">
        <v>865</v>
      </c>
      <c r="Q1244">
        <v>1</v>
      </c>
      <c r="W1244">
        <v>0</v>
      </c>
      <c r="X1244">
        <v>1387779639</v>
      </c>
      <c r="Y1244">
        <f>((AT1244*1.25)*1.1)</f>
        <v>3.8637500000000005</v>
      </c>
      <c r="AA1244">
        <v>0</v>
      </c>
      <c r="AB1244">
        <v>0.82</v>
      </c>
      <c r="AC1244">
        <v>0</v>
      </c>
      <c r="AD1244">
        <v>0</v>
      </c>
      <c r="AE1244">
        <v>0</v>
      </c>
      <c r="AF1244">
        <v>0.77</v>
      </c>
      <c r="AG1244">
        <v>0</v>
      </c>
      <c r="AH1244">
        <v>0</v>
      </c>
      <c r="AI1244">
        <v>1</v>
      </c>
      <c r="AJ1244">
        <v>1</v>
      </c>
      <c r="AK1244">
        <v>1</v>
      </c>
      <c r="AL1244">
        <v>1</v>
      </c>
      <c r="AM1244">
        <v>-2</v>
      </c>
      <c r="AN1244">
        <v>0</v>
      </c>
      <c r="AO1244">
        <v>1</v>
      </c>
      <c r="AP1244">
        <v>1</v>
      </c>
      <c r="AQ1244">
        <v>0</v>
      </c>
      <c r="AR1244">
        <v>0</v>
      </c>
      <c r="AS1244" t="s">
        <v>3</v>
      </c>
      <c r="AT1244">
        <v>2.81</v>
      </c>
      <c r="AU1244" t="s">
        <v>866</v>
      </c>
      <c r="AV1244">
        <v>0</v>
      </c>
      <c r="AW1244">
        <v>2</v>
      </c>
      <c r="AX1244">
        <v>60527879</v>
      </c>
      <c r="AY1244">
        <v>1</v>
      </c>
      <c r="AZ1244">
        <v>0</v>
      </c>
      <c r="BA1244">
        <v>1262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CV1244">
        <v>0</v>
      </c>
      <c r="CW1244">
        <f>ROUND(Y1244*Source!I546*DO1244,9)</f>
        <v>0</v>
      </c>
      <c r="CX1244">
        <f>ROUND(Y1244*Source!I546,9)</f>
        <v>1.08185</v>
      </c>
      <c r="CY1244">
        <f>AB1244</f>
        <v>0.82</v>
      </c>
      <c r="CZ1244">
        <f>AF1244</f>
        <v>0.77</v>
      </c>
      <c r="DA1244">
        <f>AJ1244</f>
        <v>1</v>
      </c>
      <c r="DB1244">
        <f>ROUND(((ROUND(AT1244*CZ1244,2)*1.25)*1.1),6)</f>
        <v>2.97</v>
      </c>
      <c r="DC1244">
        <f>ROUND(((ROUND(AT1244*AG1244,2)*1.25)*1.1),6)</f>
        <v>0</v>
      </c>
      <c r="DD1244" t="s">
        <v>3</v>
      </c>
      <c r="DE1244" t="s">
        <v>3</v>
      </c>
      <c r="DF1244">
        <f t="shared" si="568"/>
        <v>0</v>
      </c>
      <c r="DG1244">
        <f t="shared" si="563"/>
        <v>0.83</v>
      </c>
      <c r="DH1244">
        <f t="shared" si="564"/>
        <v>0</v>
      </c>
      <c r="DI1244">
        <f t="shared" si="565"/>
        <v>0</v>
      </c>
      <c r="DJ1244">
        <f>DG1244</f>
        <v>0.83</v>
      </c>
      <c r="DK1244">
        <v>0</v>
      </c>
      <c r="DL1244" t="s">
        <v>3</v>
      </c>
      <c r="DM1244">
        <v>0</v>
      </c>
      <c r="DN1244" t="s">
        <v>3</v>
      </c>
      <c r="DO1244">
        <v>0</v>
      </c>
    </row>
    <row r="1245" spans="1:119" x14ac:dyDescent="0.2">
      <c r="A1245">
        <f>ROW(Source!A546)</f>
        <v>546</v>
      </c>
      <c r="B1245">
        <v>59204062</v>
      </c>
      <c r="C1245">
        <v>60527861</v>
      </c>
      <c r="D1245">
        <v>58340663</v>
      </c>
      <c r="E1245">
        <v>1</v>
      </c>
      <c r="F1245">
        <v>1</v>
      </c>
      <c r="G1245">
        <v>1080</v>
      </c>
      <c r="H1245">
        <v>2</v>
      </c>
      <c r="I1245" t="s">
        <v>926</v>
      </c>
      <c r="J1245" t="s">
        <v>927</v>
      </c>
      <c r="K1245" t="s">
        <v>928</v>
      </c>
      <c r="L1245">
        <v>1368</v>
      </c>
      <c r="N1245">
        <v>1011</v>
      </c>
      <c r="O1245" t="s">
        <v>865</v>
      </c>
      <c r="P1245" t="s">
        <v>865</v>
      </c>
      <c r="Q1245">
        <v>1</v>
      </c>
      <c r="W1245">
        <v>0</v>
      </c>
      <c r="X1245">
        <v>1645565003</v>
      </c>
      <c r="Y1245">
        <f>((AT1245*1.25)*1.1)</f>
        <v>3.0387500000000003</v>
      </c>
      <c r="AA1245">
        <v>0</v>
      </c>
      <c r="AB1245">
        <v>0.5</v>
      </c>
      <c r="AC1245">
        <v>0</v>
      </c>
      <c r="AD1245">
        <v>0</v>
      </c>
      <c r="AE1245">
        <v>0</v>
      </c>
      <c r="AF1245">
        <v>0.47</v>
      </c>
      <c r="AG1245">
        <v>0</v>
      </c>
      <c r="AH1245">
        <v>0</v>
      </c>
      <c r="AI1245">
        <v>1</v>
      </c>
      <c r="AJ1245">
        <v>1</v>
      </c>
      <c r="AK1245">
        <v>1</v>
      </c>
      <c r="AL1245">
        <v>1</v>
      </c>
      <c r="AM1245">
        <v>-2</v>
      </c>
      <c r="AN1245">
        <v>0</v>
      </c>
      <c r="AO1245">
        <v>1</v>
      </c>
      <c r="AP1245">
        <v>1</v>
      </c>
      <c r="AQ1245">
        <v>0</v>
      </c>
      <c r="AR1245">
        <v>0</v>
      </c>
      <c r="AS1245" t="s">
        <v>3</v>
      </c>
      <c r="AT1245">
        <v>2.21</v>
      </c>
      <c r="AU1245" t="s">
        <v>866</v>
      </c>
      <c r="AV1245">
        <v>0</v>
      </c>
      <c r="AW1245">
        <v>2</v>
      </c>
      <c r="AX1245">
        <v>60527880</v>
      </c>
      <c r="AY1245">
        <v>1</v>
      </c>
      <c r="AZ1245">
        <v>0</v>
      </c>
      <c r="BA1245">
        <v>1263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CV1245">
        <v>0</v>
      </c>
      <c r="CW1245">
        <f>ROUND(Y1245*Source!I546*DO1245,9)</f>
        <v>0</v>
      </c>
      <c r="CX1245">
        <f>ROUND(Y1245*Source!I546,9)</f>
        <v>0.85085</v>
      </c>
      <c r="CY1245">
        <f>AB1245</f>
        <v>0.5</v>
      </c>
      <c r="CZ1245">
        <f>AF1245</f>
        <v>0.47</v>
      </c>
      <c r="DA1245">
        <f>AJ1245</f>
        <v>1</v>
      </c>
      <c r="DB1245">
        <f>ROUND(((ROUND(AT1245*CZ1245,2)*1.25)*1.1),6)</f>
        <v>1.43</v>
      </c>
      <c r="DC1245">
        <f>ROUND(((ROUND(AT1245*AG1245,2)*1.25)*1.1),6)</f>
        <v>0</v>
      </c>
      <c r="DD1245" t="s">
        <v>3</v>
      </c>
      <c r="DE1245" t="s">
        <v>3</v>
      </c>
      <c r="DF1245">
        <f t="shared" si="568"/>
        <v>0</v>
      </c>
      <c r="DG1245">
        <f t="shared" si="563"/>
        <v>0.4</v>
      </c>
      <c r="DH1245">
        <f t="shared" si="564"/>
        <v>0</v>
      </c>
      <c r="DI1245">
        <f t="shared" si="565"/>
        <v>0</v>
      </c>
      <c r="DJ1245">
        <f>DG1245</f>
        <v>0.4</v>
      </c>
      <c r="DK1245">
        <v>0</v>
      </c>
      <c r="DL1245" t="s">
        <v>3</v>
      </c>
      <c r="DM1245">
        <v>0</v>
      </c>
      <c r="DN1245" t="s">
        <v>3</v>
      </c>
      <c r="DO1245">
        <v>0</v>
      </c>
    </row>
    <row r="1246" spans="1:119" x14ac:dyDescent="0.2">
      <c r="A1246">
        <f>ROW(Source!A546)</f>
        <v>546</v>
      </c>
      <c r="B1246">
        <v>59204062</v>
      </c>
      <c r="C1246">
        <v>60527861</v>
      </c>
      <c r="D1246">
        <v>58308814</v>
      </c>
      <c r="E1246">
        <v>1</v>
      </c>
      <c r="F1246">
        <v>1</v>
      </c>
      <c r="G1246">
        <v>1080</v>
      </c>
      <c r="H1246">
        <v>3</v>
      </c>
      <c r="I1246" t="s">
        <v>890</v>
      </c>
      <c r="J1246" t="s">
        <v>891</v>
      </c>
      <c r="K1246" t="s">
        <v>892</v>
      </c>
      <c r="L1246">
        <v>1339</v>
      </c>
      <c r="N1246">
        <v>1007</v>
      </c>
      <c r="O1246" t="s">
        <v>893</v>
      </c>
      <c r="P1246" t="s">
        <v>893</v>
      </c>
      <c r="Q1246">
        <v>1</v>
      </c>
      <c r="W1246">
        <v>0</v>
      </c>
      <c r="X1246">
        <v>-744103292</v>
      </c>
      <c r="Y1246">
        <f t="shared" ref="Y1246:Y1254" si="569">AT1246</f>
        <v>0.7208</v>
      </c>
      <c r="AA1246">
        <v>7.07</v>
      </c>
      <c r="AB1246">
        <v>0</v>
      </c>
      <c r="AC1246">
        <v>0</v>
      </c>
      <c r="AD1246">
        <v>0</v>
      </c>
      <c r="AE1246">
        <v>7.07</v>
      </c>
      <c r="AF1246">
        <v>0</v>
      </c>
      <c r="AG1246">
        <v>0</v>
      </c>
      <c r="AH1246">
        <v>0</v>
      </c>
      <c r="AI1246">
        <v>1</v>
      </c>
      <c r="AJ1246">
        <v>1</v>
      </c>
      <c r="AK1246">
        <v>1</v>
      </c>
      <c r="AL1246">
        <v>1</v>
      </c>
      <c r="AM1246">
        <v>-2</v>
      </c>
      <c r="AN1246">
        <v>0</v>
      </c>
      <c r="AO1246">
        <v>1</v>
      </c>
      <c r="AP1246">
        <v>1</v>
      </c>
      <c r="AQ1246">
        <v>0</v>
      </c>
      <c r="AR1246">
        <v>0</v>
      </c>
      <c r="AS1246" t="s">
        <v>3</v>
      </c>
      <c r="AT1246">
        <v>0.7208</v>
      </c>
      <c r="AU1246" t="s">
        <v>3</v>
      </c>
      <c r="AV1246">
        <v>0</v>
      </c>
      <c r="AW1246">
        <v>2</v>
      </c>
      <c r="AX1246">
        <v>60527881</v>
      </c>
      <c r="AY1246">
        <v>1</v>
      </c>
      <c r="AZ1246">
        <v>0</v>
      </c>
      <c r="BA1246">
        <v>1264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CV1246">
        <v>0</v>
      </c>
      <c r="CW1246">
        <v>0</v>
      </c>
      <c r="CX1246">
        <f>ROUND(Y1246*Source!I546,9)</f>
        <v>0.201824</v>
      </c>
      <c r="CY1246">
        <f t="shared" ref="CY1246:CY1254" si="570">AA1246</f>
        <v>7.07</v>
      </c>
      <c r="CZ1246">
        <f t="shared" ref="CZ1246:CZ1254" si="571">AE1246</f>
        <v>7.07</v>
      </c>
      <c r="DA1246">
        <f t="shared" ref="DA1246:DA1254" si="572">AI1246</f>
        <v>1</v>
      </c>
      <c r="DB1246">
        <f t="shared" ref="DB1246:DB1254" si="573">ROUND(ROUND(AT1246*CZ1246,2),6)</f>
        <v>5.0999999999999996</v>
      </c>
      <c r="DC1246">
        <f t="shared" ref="DC1246:DC1254" si="574">ROUND(ROUND(AT1246*AG1246,2),6)</f>
        <v>0</v>
      </c>
      <c r="DD1246" t="s">
        <v>3</v>
      </c>
      <c r="DE1246" t="s">
        <v>3</v>
      </c>
      <c r="DF1246">
        <f t="shared" si="568"/>
        <v>1.43</v>
      </c>
      <c r="DG1246">
        <f t="shared" si="563"/>
        <v>0</v>
      </c>
      <c r="DH1246">
        <f t="shared" si="564"/>
        <v>0</v>
      </c>
      <c r="DI1246">
        <f t="shared" si="565"/>
        <v>0</v>
      </c>
      <c r="DJ1246">
        <f t="shared" ref="DJ1246:DJ1254" si="575">DF1246</f>
        <v>1.43</v>
      </c>
      <c r="DK1246">
        <v>0</v>
      </c>
      <c r="DL1246" t="s">
        <v>3</v>
      </c>
      <c r="DM1246">
        <v>0</v>
      </c>
      <c r="DN1246" t="s">
        <v>3</v>
      </c>
      <c r="DO1246">
        <v>0</v>
      </c>
    </row>
    <row r="1247" spans="1:119" x14ac:dyDescent="0.2">
      <c r="A1247">
        <f>ROW(Source!A546)</f>
        <v>546</v>
      </c>
      <c r="B1247">
        <v>59204062</v>
      </c>
      <c r="C1247">
        <v>60527861</v>
      </c>
      <c r="D1247">
        <v>58311329</v>
      </c>
      <c r="E1247">
        <v>1</v>
      </c>
      <c r="F1247">
        <v>1</v>
      </c>
      <c r="G1247">
        <v>1080</v>
      </c>
      <c r="H1247">
        <v>3</v>
      </c>
      <c r="I1247" t="s">
        <v>929</v>
      </c>
      <c r="J1247" t="s">
        <v>930</v>
      </c>
      <c r="K1247" t="s">
        <v>931</v>
      </c>
      <c r="L1247">
        <v>1355</v>
      </c>
      <c r="N1247">
        <v>1010</v>
      </c>
      <c r="O1247" t="s">
        <v>48</v>
      </c>
      <c r="P1247" t="s">
        <v>48</v>
      </c>
      <c r="Q1247">
        <v>100</v>
      </c>
      <c r="W1247">
        <v>0</v>
      </c>
      <c r="X1247">
        <v>262154668</v>
      </c>
      <c r="Y1247">
        <f t="shared" si="569"/>
        <v>1.67</v>
      </c>
      <c r="AA1247">
        <v>15.04</v>
      </c>
      <c r="AB1247">
        <v>0</v>
      </c>
      <c r="AC1247">
        <v>0</v>
      </c>
      <c r="AD1247">
        <v>0</v>
      </c>
      <c r="AE1247">
        <v>15.04</v>
      </c>
      <c r="AF1247">
        <v>0</v>
      </c>
      <c r="AG1247">
        <v>0</v>
      </c>
      <c r="AH1247">
        <v>0</v>
      </c>
      <c r="AI1247">
        <v>1</v>
      </c>
      <c r="AJ1247">
        <v>1</v>
      </c>
      <c r="AK1247">
        <v>1</v>
      </c>
      <c r="AL1247">
        <v>1</v>
      </c>
      <c r="AM1247">
        <v>-2</v>
      </c>
      <c r="AN1247">
        <v>0</v>
      </c>
      <c r="AO1247">
        <v>1</v>
      </c>
      <c r="AP1247">
        <v>1</v>
      </c>
      <c r="AQ1247">
        <v>0</v>
      </c>
      <c r="AR1247">
        <v>0</v>
      </c>
      <c r="AS1247" t="s">
        <v>3</v>
      </c>
      <c r="AT1247">
        <v>1.67</v>
      </c>
      <c r="AU1247" t="s">
        <v>3</v>
      </c>
      <c r="AV1247">
        <v>0</v>
      </c>
      <c r="AW1247">
        <v>2</v>
      </c>
      <c r="AX1247">
        <v>60527882</v>
      </c>
      <c r="AY1247">
        <v>1</v>
      </c>
      <c r="AZ1247">
        <v>0</v>
      </c>
      <c r="BA1247">
        <v>1265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CV1247">
        <v>0</v>
      </c>
      <c r="CW1247">
        <v>0</v>
      </c>
      <c r="CX1247">
        <f>ROUND(Y1247*Source!I546,9)</f>
        <v>0.46760000000000002</v>
      </c>
      <c r="CY1247">
        <f t="shared" si="570"/>
        <v>15.04</v>
      </c>
      <c r="CZ1247">
        <f t="shared" si="571"/>
        <v>15.04</v>
      </c>
      <c r="DA1247">
        <f t="shared" si="572"/>
        <v>1</v>
      </c>
      <c r="DB1247">
        <f t="shared" si="573"/>
        <v>25.12</v>
      </c>
      <c r="DC1247">
        <f t="shared" si="574"/>
        <v>0</v>
      </c>
      <c r="DD1247" t="s">
        <v>3</v>
      </c>
      <c r="DE1247" t="s">
        <v>3</v>
      </c>
      <c r="DF1247">
        <f t="shared" si="568"/>
        <v>7.03</v>
      </c>
      <c r="DG1247">
        <f t="shared" si="563"/>
        <v>0</v>
      </c>
      <c r="DH1247">
        <f t="shared" si="564"/>
        <v>0</v>
      </c>
      <c r="DI1247">
        <f t="shared" si="565"/>
        <v>0</v>
      </c>
      <c r="DJ1247">
        <f t="shared" si="575"/>
        <v>7.03</v>
      </c>
      <c r="DK1247">
        <v>0</v>
      </c>
      <c r="DL1247" t="s">
        <v>3</v>
      </c>
      <c r="DM1247">
        <v>0</v>
      </c>
      <c r="DN1247" t="s">
        <v>3</v>
      </c>
      <c r="DO1247">
        <v>0</v>
      </c>
    </row>
    <row r="1248" spans="1:119" x14ac:dyDescent="0.2">
      <c r="A1248">
        <f>ROW(Source!A546)</f>
        <v>546</v>
      </c>
      <c r="B1248">
        <v>59204062</v>
      </c>
      <c r="C1248">
        <v>60527861</v>
      </c>
      <c r="D1248">
        <v>58311563</v>
      </c>
      <c r="E1248">
        <v>1</v>
      </c>
      <c r="F1248">
        <v>1</v>
      </c>
      <c r="G1248">
        <v>1080</v>
      </c>
      <c r="H1248">
        <v>3</v>
      </c>
      <c r="I1248" t="s">
        <v>932</v>
      </c>
      <c r="J1248" t="s">
        <v>933</v>
      </c>
      <c r="K1248" t="s">
        <v>934</v>
      </c>
      <c r="L1248">
        <v>1346</v>
      </c>
      <c r="N1248">
        <v>1009</v>
      </c>
      <c r="O1248" t="s">
        <v>880</v>
      </c>
      <c r="P1248" t="s">
        <v>880</v>
      </c>
      <c r="Q1248">
        <v>1</v>
      </c>
      <c r="W1248">
        <v>0</v>
      </c>
      <c r="X1248">
        <v>871498436</v>
      </c>
      <c r="Y1248">
        <f t="shared" si="569"/>
        <v>3.173</v>
      </c>
      <c r="AA1248">
        <v>38.729999999999997</v>
      </c>
      <c r="AB1248">
        <v>0</v>
      </c>
      <c r="AC1248">
        <v>0</v>
      </c>
      <c r="AD1248">
        <v>0</v>
      </c>
      <c r="AE1248">
        <v>38.729999999999997</v>
      </c>
      <c r="AF1248">
        <v>0</v>
      </c>
      <c r="AG1248">
        <v>0</v>
      </c>
      <c r="AH1248">
        <v>0</v>
      </c>
      <c r="AI1248">
        <v>1</v>
      </c>
      <c r="AJ1248">
        <v>1</v>
      </c>
      <c r="AK1248">
        <v>1</v>
      </c>
      <c r="AL1248">
        <v>1</v>
      </c>
      <c r="AM1248">
        <v>-2</v>
      </c>
      <c r="AN1248">
        <v>0</v>
      </c>
      <c r="AO1248">
        <v>1</v>
      </c>
      <c r="AP1248">
        <v>1</v>
      </c>
      <c r="AQ1248">
        <v>0</v>
      </c>
      <c r="AR1248">
        <v>0</v>
      </c>
      <c r="AS1248" t="s">
        <v>3</v>
      </c>
      <c r="AT1248">
        <v>3.173</v>
      </c>
      <c r="AU1248" t="s">
        <v>3</v>
      </c>
      <c r="AV1248">
        <v>0</v>
      </c>
      <c r="AW1248">
        <v>2</v>
      </c>
      <c r="AX1248">
        <v>60527883</v>
      </c>
      <c r="AY1248">
        <v>1</v>
      </c>
      <c r="AZ1248">
        <v>0</v>
      </c>
      <c r="BA1248">
        <v>1266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CV1248">
        <v>0</v>
      </c>
      <c r="CW1248">
        <v>0</v>
      </c>
      <c r="CX1248">
        <f>ROUND(Y1248*Source!I546,9)</f>
        <v>0.88844000000000001</v>
      </c>
      <c r="CY1248">
        <f t="shared" si="570"/>
        <v>38.729999999999997</v>
      </c>
      <c r="CZ1248">
        <f t="shared" si="571"/>
        <v>38.729999999999997</v>
      </c>
      <c r="DA1248">
        <f t="shared" si="572"/>
        <v>1</v>
      </c>
      <c r="DB1248">
        <f t="shared" si="573"/>
        <v>122.89</v>
      </c>
      <c r="DC1248">
        <f t="shared" si="574"/>
        <v>0</v>
      </c>
      <c r="DD1248" t="s">
        <v>3</v>
      </c>
      <c r="DE1248" t="s">
        <v>3</v>
      </c>
      <c r="DF1248">
        <f t="shared" si="568"/>
        <v>34.409999999999997</v>
      </c>
      <c r="DG1248">
        <f t="shared" si="563"/>
        <v>0</v>
      </c>
      <c r="DH1248">
        <f t="shared" si="564"/>
        <v>0</v>
      </c>
      <c r="DI1248">
        <f t="shared" si="565"/>
        <v>0</v>
      </c>
      <c r="DJ1248">
        <f t="shared" si="575"/>
        <v>34.409999999999997</v>
      </c>
      <c r="DK1248">
        <v>0</v>
      </c>
      <c r="DL1248" t="s">
        <v>3</v>
      </c>
      <c r="DM1248">
        <v>0</v>
      </c>
      <c r="DN1248" t="s">
        <v>3</v>
      </c>
      <c r="DO1248">
        <v>0</v>
      </c>
    </row>
    <row r="1249" spans="1:119" x14ac:dyDescent="0.2">
      <c r="A1249">
        <f>ROW(Source!A546)</f>
        <v>546</v>
      </c>
      <c r="B1249">
        <v>59204062</v>
      </c>
      <c r="C1249">
        <v>60527861</v>
      </c>
      <c r="D1249">
        <v>58326216</v>
      </c>
      <c r="E1249">
        <v>1</v>
      </c>
      <c r="F1249">
        <v>1</v>
      </c>
      <c r="G1249">
        <v>1080</v>
      </c>
      <c r="H1249">
        <v>3</v>
      </c>
      <c r="I1249" t="s">
        <v>46</v>
      </c>
      <c r="J1249" t="s">
        <v>49</v>
      </c>
      <c r="K1249" t="s">
        <v>47</v>
      </c>
      <c r="L1249">
        <v>1355</v>
      </c>
      <c r="N1249">
        <v>1010</v>
      </c>
      <c r="O1249" t="s">
        <v>48</v>
      </c>
      <c r="P1249" t="s">
        <v>48</v>
      </c>
      <c r="Q1249">
        <v>100</v>
      </c>
      <c r="W1249">
        <v>0</v>
      </c>
      <c r="X1249">
        <v>1873919888</v>
      </c>
      <c r="Y1249">
        <f t="shared" si="569"/>
        <v>0.78571400000000002</v>
      </c>
      <c r="AA1249">
        <v>526.22</v>
      </c>
      <c r="AB1249">
        <v>0</v>
      </c>
      <c r="AC1249">
        <v>0</v>
      </c>
      <c r="AD1249">
        <v>0</v>
      </c>
      <c r="AE1249">
        <v>526.22</v>
      </c>
      <c r="AF1249">
        <v>0</v>
      </c>
      <c r="AG1249">
        <v>0</v>
      </c>
      <c r="AH1249">
        <v>0</v>
      </c>
      <c r="AI1249">
        <v>1</v>
      </c>
      <c r="AJ1249">
        <v>1</v>
      </c>
      <c r="AK1249">
        <v>1</v>
      </c>
      <c r="AL1249">
        <v>1</v>
      </c>
      <c r="AM1249">
        <v>0</v>
      </c>
      <c r="AN1249">
        <v>0</v>
      </c>
      <c r="AO1249">
        <v>0</v>
      </c>
      <c r="AP1249">
        <v>1</v>
      </c>
      <c r="AQ1249">
        <v>0</v>
      </c>
      <c r="AR1249">
        <v>0</v>
      </c>
      <c r="AS1249" t="s">
        <v>3</v>
      </c>
      <c r="AT1249">
        <v>0.78571400000000002</v>
      </c>
      <c r="AU1249" t="s">
        <v>3</v>
      </c>
      <c r="AV1249">
        <v>0</v>
      </c>
      <c r="AW1249">
        <v>1</v>
      </c>
      <c r="AX1249">
        <v>-1</v>
      </c>
      <c r="AY1249">
        <v>0</v>
      </c>
      <c r="AZ1249">
        <v>0</v>
      </c>
      <c r="BA1249" t="s">
        <v>3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CV1249">
        <v>0</v>
      </c>
      <c r="CW1249">
        <v>0</v>
      </c>
      <c r="CX1249">
        <f>ROUND(Y1249*Source!I546,9)</f>
        <v>0.21999991999999999</v>
      </c>
      <c r="CY1249">
        <f t="shared" si="570"/>
        <v>526.22</v>
      </c>
      <c r="CZ1249">
        <f t="shared" si="571"/>
        <v>526.22</v>
      </c>
      <c r="DA1249">
        <f t="shared" si="572"/>
        <v>1</v>
      </c>
      <c r="DB1249">
        <f t="shared" si="573"/>
        <v>413.46</v>
      </c>
      <c r="DC1249">
        <f t="shared" si="574"/>
        <v>0</v>
      </c>
      <c r="DD1249" t="s">
        <v>3</v>
      </c>
      <c r="DE1249" t="s">
        <v>3</v>
      </c>
      <c r="DF1249">
        <f t="shared" si="568"/>
        <v>115.77</v>
      </c>
      <c r="DG1249">
        <f t="shared" si="563"/>
        <v>0</v>
      </c>
      <c r="DH1249">
        <f t="shared" si="564"/>
        <v>0</v>
      </c>
      <c r="DI1249">
        <f t="shared" si="565"/>
        <v>0</v>
      </c>
      <c r="DJ1249">
        <f t="shared" si="575"/>
        <v>115.77</v>
      </c>
      <c r="DK1249">
        <v>0</v>
      </c>
      <c r="DL1249" t="s">
        <v>3</v>
      </c>
      <c r="DM1249">
        <v>0</v>
      </c>
      <c r="DN1249" t="s">
        <v>3</v>
      </c>
      <c r="DO1249">
        <v>0</v>
      </c>
    </row>
    <row r="1250" spans="1:119" x14ac:dyDescent="0.2">
      <c r="A1250">
        <f>ROW(Source!A546)</f>
        <v>546</v>
      </c>
      <c r="B1250">
        <v>59204062</v>
      </c>
      <c r="C1250">
        <v>60527861</v>
      </c>
      <c r="D1250">
        <v>58322707</v>
      </c>
      <c r="E1250">
        <v>1</v>
      </c>
      <c r="F1250">
        <v>1</v>
      </c>
      <c r="G1250">
        <v>1080</v>
      </c>
      <c r="H1250">
        <v>3</v>
      </c>
      <c r="I1250" t="s">
        <v>212</v>
      </c>
      <c r="J1250" t="s">
        <v>214</v>
      </c>
      <c r="K1250" t="s">
        <v>213</v>
      </c>
      <c r="L1250">
        <v>1354</v>
      </c>
      <c r="N1250">
        <v>1010</v>
      </c>
      <c r="O1250" t="s">
        <v>39</v>
      </c>
      <c r="P1250" t="s">
        <v>39</v>
      </c>
      <c r="Q1250">
        <v>1</v>
      </c>
      <c r="W1250">
        <v>0</v>
      </c>
      <c r="X1250">
        <v>-1866650467</v>
      </c>
      <c r="Y1250">
        <f t="shared" si="569"/>
        <v>64.285713999999999</v>
      </c>
      <c r="AA1250">
        <v>1.66</v>
      </c>
      <c r="AB1250">
        <v>0</v>
      </c>
      <c r="AC1250">
        <v>0</v>
      </c>
      <c r="AD1250">
        <v>0</v>
      </c>
      <c r="AE1250">
        <v>1.66</v>
      </c>
      <c r="AF1250">
        <v>0</v>
      </c>
      <c r="AG1250">
        <v>0</v>
      </c>
      <c r="AH1250">
        <v>0</v>
      </c>
      <c r="AI1250">
        <v>1</v>
      </c>
      <c r="AJ1250">
        <v>1</v>
      </c>
      <c r="AK1250">
        <v>1</v>
      </c>
      <c r="AL1250">
        <v>1</v>
      </c>
      <c r="AM1250">
        <v>0</v>
      </c>
      <c r="AN1250">
        <v>0</v>
      </c>
      <c r="AO1250">
        <v>0</v>
      </c>
      <c r="AP1250">
        <v>1</v>
      </c>
      <c r="AQ1250">
        <v>0</v>
      </c>
      <c r="AR1250">
        <v>0</v>
      </c>
      <c r="AS1250" t="s">
        <v>3</v>
      </c>
      <c r="AT1250">
        <v>64.285713999999999</v>
      </c>
      <c r="AU1250" t="s">
        <v>3</v>
      </c>
      <c r="AV1250">
        <v>0</v>
      </c>
      <c r="AW1250">
        <v>1</v>
      </c>
      <c r="AX1250">
        <v>-1</v>
      </c>
      <c r="AY1250">
        <v>0</v>
      </c>
      <c r="AZ1250">
        <v>0</v>
      </c>
      <c r="BA1250" t="s">
        <v>3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CV1250">
        <v>0</v>
      </c>
      <c r="CW1250">
        <v>0</v>
      </c>
      <c r="CX1250">
        <f>ROUND(Y1250*Source!I546,9)</f>
        <v>17.99999992</v>
      </c>
      <c r="CY1250">
        <f t="shared" si="570"/>
        <v>1.66</v>
      </c>
      <c r="CZ1250">
        <f t="shared" si="571"/>
        <v>1.66</v>
      </c>
      <c r="DA1250">
        <f t="shared" si="572"/>
        <v>1</v>
      </c>
      <c r="DB1250">
        <f t="shared" si="573"/>
        <v>106.71</v>
      </c>
      <c r="DC1250">
        <f t="shared" si="574"/>
        <v>0</v>
      </c>
      <c r="DD1250" t="s">
        <v>3</v>
      </c>
      <c r="DE1250" t="s">
        <v>3</v>
      </c>
      <c r="DF1250">
        <f t="shared" si="568"/>
        <v>29.88</v>
      </c>
      <c r="DG1250">
        <f t="shared" si="563"/>
        <v>0</v>
      </c>
      <c r="DH1250">
        <f t="shared" si="564"/>
        <v>0</v>
      </c>
      <c r="DI1250">
        <f t="shared" si="565"/>
        <v>0</v>
      </c>
      <c r="DJ1250">
        <f t="shared" si="575"/>
        <v>29.88</v>
      </c>
      <c r="DK1250">
        <v>0</v>
      </c>
      <c r="DL1250" t="s">
        <v>3</v>
      </c>
      <c r="DM1250">
        <v>0</v>
      </c>
      <c r="DN1250" t="s">
        <v>3</v>
      </c>
      <c r="DO1250">
        <v>0</v>
      </c>
    </row>
    <row r="1251" spans="1:119" x14ac:dyDescent="0.2">
      <c r="A1251">
        <f>ROW(Source!A546)</f>
        <v>546</v>
      </c>
      <c r="B1251">
        <v>59204062</v>
      </c>
      <c r="C1251">
        <v>60527861</v>
      </c>
      <c r="D1251">
        <v>58322727</v>
      </c>
      <c r="E1251">
        <v>1</v>
      </c>
      <c r="F1251">
        <v>1</v>
      </c>
      <c r="G1251">
        <v>1080</v>
      </c>
      <c r="H1251">
        <v>3</v>
      </c>
      <c r="I1251" t="s">
        <v>204</v>
      </c>
      <c r="J1251" t="s">
        <v>206</v>
      </c>
      <c r="K1251" t="s">
        <v>205</v>
      </c>
      <c r="L1251">
        <v>1354</v>
      </c>
      <c r="N1251">
        <v>1010</v>
      </c>
      <c r="O1251" t="s">
        <v>39</v>
      </c>
      <c r="P1251" t="s">
        <v>39</v>
      </c>
      <c r="Q1251">
        <v>1</v>
      </c>
      <c r="W1251">
        <v>0</v>
      </c>
      <c r="X1251">
        <v>-431848886</v>
      </c>
      <c r="Y1251">
        <f t="shared" si="569"/>
        <v>46.428570999999998</v>
      </c>
      <c r="AA1251">
        <v>64.94</v>
      </c>
      <c r="AB1251">
        <v>0</v>
      </c>
      <c r="AC1251">
        <v>0</v>
      </c>
      <c r="AD1251">
        <v>0</v>
      </c>
      <c r="AE1251">
        <v>64.94</v>
      </c>
      <c r="AF1251">
        <v>0</v>
      </c>
      <c r="AG1251">
        <v>0</v>
      </c>
      <c r="AH1251">
        <v>0</v>
      </c>
      <c r="AI1251">
        <v>1</v>
      </c>
      <c r="AJ1251">
        <v>1</v>
      </c>
      <c r="AK1251">
        <v>1</v>
      </c>
      <c r="AL1251">
        <v>1</v>
      </c>
      <c r="AM1251">
        <v>0</v>
      </c>
      <c r="AN1251">
        <v>0</v>
      </c>
      <c r="AO1251">
        <v>0</v>
      </c>
      <c r="AP1251">
        <v>1</v>
      </c>
      <c r="AQ1251">
        <v>0</v>
      </c>
      <c r="AR1251">
        <v>0</v>
      </c>
      <c r="AS1251" t="s">
        <v>3</v>
      </c>
      <c r="AT1251">
        <v>46.428570999999998</v>
      </c>
      <c r="AU1251" t="s">
        <v>3</v>
      </c>
      <c r="AV1251">
        <v>0</v>
      </c>
      <c r="AW1251">
        <v>1</v>
      </c>
      <c r="AX1251">
        <v>-1</v>
      </c>
      <c r="AY1251">
        <v>0</v>
      </c>
      <c r="AZ1251">
        <v>0</v>
      </c>
      <c r="BA1251" t="s">
        <v>3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CV1251">
        <v>0</v>
      </c>
      <c r="CW1251">
        <v>0</v>
      </c>
      <c r="CX1251">
        <f>ROUND(Y1251*Source!I546,9)</f>
        <v>12.999999880000001</v>
      </c>
      <c r="CY1251">
        <f t="shared" si="570"/>
        <v>64.94</v>
      </c>
      <c r="CZ1251">
        <f t="shared" si="571"/>
        <v>64.94</v>
      </c>
      <c r="DA1251">
        <f t="shared" si="572"/>
        <v>1</v>
      </c>
      <c r="DB1251">
        <f t="shared" si="573"/>
        <v>3015.07</v>
      </c>
      <c r="DC1251">
        <f t="shared" si="574"/>
        <v>0</v>
      </c>
      <c r="DD1251" t="s">
        <v>3</v>
      </c>
      <c r="DE1251" t="s">
        <v>3</v>
      </c>
      <c r="DF1251">
        <f t="shared" si="568"/>
        <v>844.22</v>
      </c>
      <c r="DG1251">
        <f t="shared" si="563"/>
        <v>0</v>
      </c>
      <c r="DH1251">
        <f t="shared" si="564"/>
        <v>0</v>
      </c>
      <c r="DI1251">
        <f t="shared" si="565"/>
        <v>0</v>
      </c>
      <c r="DJ1251">
        <f t="shared" si="575"/>
        <v>844.22</v>
      </c>
      <c r="DK1251">
        <v>0</v>
      </c>
      <c r="DL1251" t="s">
        <v>3</v>
      </c>
      <c r="DM1251">
        <v>0</v>
      </c>
      <c r="DN1251" t="s">
        <v>3</v>
      </c>
      <c r="DO1251">
        <v>0</v>
      </c>
    </row>
    <row r="1252" spans="1:119" x14ac:dyDescent="0.2">
      <c r="A1252">
        <f>ROW(Source!A546)</f>
        <v>546</v>
      </c>
      <c r="B1252">
        <v>59204062</v>
      </c>
      <c r="C1252">
        <v>60527861</v>
      </c>
      <c r="D1252">
        <v>58322963</v>
      </c>
      <c r="E1252">
        <v>1</v>
      </c>
      <c r="F1252">
        <v>1</v>
      </c>
      <c r="G1252">
        <v>1080</v>
      </c>
      <c r="H1252">
        <v>3</v>
      </c>
      <c r="I1252" t="s">
        <v>200</v>
      </c>
      <c r="J1252" t="s">
        <v>202</v>
      </c>
      <c r="K1252" t="s">
        <v>201</v>
      </c>
      <c r="L1252">
        <v>1301</v>
      </c>
      <c r="N1252">
        <v>1003</v>
      </c>
      <c r="O1252" t="s">
        <v>34</v>
      </c>
      <c r="P1252" t="s">
        <v>34</v>
      </c>
      <c r="Q1252">
        <v>1</v>
      </c>
      <c r="W1252">
        <v>0</v>
      </c>
      <c r="X1252">
        <v>1488594295</v>
      </c>
      <c r="Y1252">
        <f t="shared" si="569"/>
        <v>102.5</v>
      </c>
      <c r="AA1252">
        <v>16.100000000000001</v>
      </c>
      <c r="AB1252">
        <v>0</v>
      </c>
      <c r="AC1252">
        <v>0</v>
      </c>
      <c r="AD1252">
        <v>0</v>
      </c>
      <c r="AE1252">
        <v>16.100000000000001</v>
      </c>
      <c r="AF1252">
        <v>0</v>
      </c>
      <c r="AG1252">
        <v>0</v>
      </c>
      <c r="AH1252">
        <v>0</v>
      </c>
      <c r="AI1252">
        <v>1</v>
      </c>
      <c r="AJ1252">
        <v>1</v>
      </c>
      <c r="AK1252">
        <v>1</v>
      </c>
      <c r="AL1252">
        <v>1</v>
      </c>
      <c r="AM1252">
        <v>0</v>
      </c>
      <c r="AN1252">
        <v>0</v>
      </c>
      <c r="AO1252">
        <v>0</v>
      </c>
      <c r="AP1252">
        <v>1</v>
      </c>
      <c r="AQ1252">
        <v>0</v>
      </c>
      <c r="AR1252">
        <v>0</v>
      </c>
      <c r="AS1252" t="s">
        <v>3</v>
      </c>
      <c r="AT1252">
        <v>102.5</v>
      </c>
      <c r="AU1252" t="s">
        <v>3</v>
      </c>
      <c r="AV1252">
        <v>0</v>
      </c>
      <c r="AW1252">
        <v>1</v>
      </c>
      <c r="AX1252">
        <v>-1</v>
      </c>
      <c r="AY1252">
        <v>0</v>
      </c>
      <c r="AZ1252">
        <v>0</v>
      </c>
      <c r="BA1252" t="s">
        <v>3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CV1252">
        <v>0</v>
      </c>
      <c r="CW1252">
        <v>0</v>
      </c>
      <c r="CX1252">
        <f>ROUND(Y1252*Source!I546,9)</f>
        <v>28.7</v>
      </c>
      <c r="CY1252">
        <f t="shared" si="570"/>
        <v>16.100000000000001</v>
      </c>
      <c r="CZ1252">
        <f t="shared" si="571"/>
        <v>16.100000000000001</v>
      </c>
      <c r="DA1252">
        <f t="shared" si="572"/>
        <v>1</v>
      </c>
      <c r="DB1252">
        <f t="shared" si="573"/>
        <v>1650.25</v>
      </c>
      <c r="DC1252">
        <f t="shared" si="574"/>
        <v>0</v>
      </c>
      <c r="DD1252" t="s">
        <v>3</v>
      </c>
      <c r="DE1252" t="s">
        <v>3</v>
      </c>
      <c r="DF1252">
        <f t="shared" si="568"/>
        <v>462.07</v>
      </c>
      <c r="DG1252">
        <f t="shared" si="563"/>
        <v>0</v>
      </c>
      <c r="DH1252">
        <f t="shared" si="564"/>
        <v>0</v>
      </c>
      <c r="DI1252">
        <f t="shared" si="565"/>
        <v>0</v>
      </c>
      <c r="DJ1252">
        <f t="shared" si="575"/>
        <v>462.07</v>
      </c>
      <c r="DK1252">
        <v>0</v>
      </c>
      <c r="DL1252" t="s">
        <v>3</v>
      </c>
      <c r="DM1252">
        <v>0</v>
      </c>
      <c r="DN1252" t="s">
        <v>3</v>
      </c>
      <c r="DO1252">
        <v>0</v>
      </c>
    </row>
    <row r="1253" spans="1:119" x14ac:dyDescent="0.2">
      <c r="A1253">
        <f>ROW(Source!A546)</f>
        <v>546</v>
      </c>
      <c r="B1253">
        <v>59204062</v>
      </c>
      <c r="C1253">
        <v>60527861</v>
      </c>
      <c r="D1253">
        <v>58323132</v>
      </c>
      <c r="E1253">
        <v>1</v>
      </c>
      <c r="F1253">
        <v>1</v>
      </c>
      <c r="G1253">
        <v>1080</v>
      </c>
      <c r="H1253">
        <v>3</v>
      </c>
      <c r="I1253" t="s">
        <v>208</v>
      </c>
      <c r="J1253" t="s">
        <v>210</v>
      </c>
      <c r="K1253" t="s">
        <v>209</v>
      </c>
      <c r="L1253">
        <v>1354</v>
      </c>
      <c r="N1253">
        <v>1010</v>
      </c>
      <c r="O1253" t="s">
        <v>39</v>
      </c>
      <c r="P1253" t="s">
        <v>39</v>
      </c>
      <c r="Q1253">
        <v>1</v>
      </c>
      <c r="W1253">
        <v>0</v>
      </c>
      <c r="X1253">
        <v>-1835303697</v>
      </c>
      <c r="Y1253">
        <f t="shared" si="569"/>
        <v>35.714286000000001</v>
      </c>
      <c r="AA1253">
        <v>5.41</v>
      </c>
      <c r="AB1253">
        <v>0</v>
      </c>
      <c r="AC1253">
        <v>0</v>
      </c>
      <c r="AD1253">
        <v>0</v>
      </c>
      <c r="AE1253">
        <v>5.41</v>
      </c>
      <c r="AF1253">
        <v>0</v>
      </c>
      <c r="AG1253">
        <v>0</v>
      </c>
      <c r="AH1253">
        <v>0</v>
      </c>
      <c r="AI1253">
        <v>1</v>
      </c>
      <c r="AJ1253">
        <v>1</v>
      </c>
      <c r="AK1253">
        <v>1</v>
      </c>
      <c r="AL1253">
        <v>1</v>
      </c>
      <c r="AM1253">
        <v>0</v>
      </c>
      <c r="AN1253">
        <v>0</v>
      </c>
      <c r="AO1253">
        <v>0</v>
      </c>
      <c r="AP1253">
        <v>1</v>
      </c>
      <c r="AQ1253">
        <v>0</v>
      </c>
      <c r="AR1253">
        <v>0</v>
      </c>
      <c r="AS1253" t="s">
        <v>3</v>
      </c>
      <c r="AT1253">
        <v>35.714286000000001</v>
      </c>
      <c r="AU1253" t="s">
        <v>3</v>
      </c>
      <c r="AV1253">
        <v>0</v>
      </c>
      <c r="AW1253">
        <v>1</v>
      </c>
      <c r="AX1253">
        <v>-1</v>
      </c>
      <c r="AY1253">
        <v>0</v>
      </c>
      <c r="AZ1253">
        <v>0</v>
      </c>
      <c r="BA1253" t="s">
        <v>3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CV1253">
        <v>0</v>
      </c>
      <c r="CW1253">
        <v>0</v>
      </c>
      <c r="CX1253">
        <f>ROUND(Y1253*Source!I546,9)</f>
        <v>10.00000008</v>
      </c>
      <c r="CY1253">
        <f t="shared" si="570"/>
        <v>5.41</v>
      </c>
      <c r="CZ1253">
        <f t="shared" si="571"/>
        <v>5.41</v>
      </c>
      <c r="DA1253">
        <f t="shared" si="572"/>
        <v>1</v>
      </c>
      <c r="DB1253">
        <f t="shared" si="573"/>
        <v>193.21</v>
      </c>
      <c r="DC1253">
        <f t="shared" si="574"/>
        <v>0</v>
      </c>
      <c r="DD1253" t="s">
        <v>3</v>
      </c>
      <c r="DE1253" t="s">
        <v>3</v>
      </c>
      <c r="DF1253">
        <f t="shared" si="568"/>
        <v>54.1</v>
      </c>
      <c r="DG1253">
        <f t="shared" si="563"/>
        <v>0</v>
      </c>
      <c r="DH1253">
        <f t="shared" si="564"/>
        <v>0</v>
      </c>
      <c r="DI1253">
        <f t="shared" si="565"/>
        <v>0</v>
      </c>
      <c r="DJ1253">
        <f t="shared" si="575"/>
        <v>54.1</v>
      </c>
      <c r="DK1253">
        <v>0</v>
      </c>
      <c r="DL1253" t="s">
        <v>3</v>
      </c>
      <c r="DM1253">
        <v>0</v>
      </c>
      <c r="DN1253" t="s">
        <v>3</v>
      </c>
      <c r="DO1253">
        <v>0</v>
      </c>
    </row>
    <row r="1254" spans="1:119" x14ac:dyDescent="0.2">
      <c r="A1254">
        <f>ROW(Source!A546)</f>
        <v>546</v>
      </c>
      <c r="B1254">
        <v>59204062</v>
      </c>
      <c r="C1254">
        <v>60527861</v>
      </c>
      <c r="D1254">
        <v>58319197</v>
      </c>
      <c r="E1254">
        <v>1</v>
      </c>
      <c r="F1254">
        <v>1</v>
      </c>
      <c r="G1254">
        <v>1080</v>
      </c>
      <c r="H1254">
        <v>3</v>
      </c>
      <c r="I1254" t="s">
        <v>216</v>
      </c>
      <c r="J1254" t="s">
        <v>218</v>
      </c>
      <c r="K1254" t="s">
        <v>217</v>
      </c>
      <c r="L1254">
        <v>1354</v>
      </c>
      <c r="N1254">
        <v>1010</v>
      </c>
      <c r="O1254" t="s">
        <v>39</v>
      </c>
      <c r="P1254" t="s">
        <v>39</v>
      </c>
      <c r="Q1254">
        <v>1</v>
      </c>
      <c r="W1254">
        <v>0</v>
      </c>
      <c r="X1254">
        <v>726132467</v>
      </c>
      <c r="Y1254">
        <f t="shared" si="569"/>
        <v>1.05</v>
      </c>
      <c r="AA1254">
        <v>11.82</v>
      </c>
      <c r="AB1254">
        <v>0</v>
      </c>
      <c r="AC1254">
        <v>0</v>
      </c>
      <c r="AD1254">
        <v>0</v>
      </c>
      <c r="AE1254">
        <v>11.82</v>
      </c>
      <c r="AF1254">
        <v>0</v>
      </c>
      <c r="AG1254">
        <v>0</v>
      </c>
      <c r="AH1254">
        <v>0</v>
      </c>
      <c r="AI1254">
        <v>1</v>
      </c>
      <c r="AJ1254">
        <v>1</v>
      </c>
      <c r="AK1254">
        <v>1</v>
      </c>
      <c r="AL1254">
        <v>1</v>
      </c>
      <c r="AM1254">
        <v>0</v>
      </c>
      <c r="AN1254">
        <v>0</v>
      </c>
      <c r="AO1254">
        <v>0</v>
      </c>
      <c r="AP1254">
        <v>1</v>
      </c>
      <c r="AQ1254">
        <v>0</v>
      </c>
      <c r="AR1254">
        <v>0</v>
      </c>
      <c r="AS1254" t="s">
        <v>3</v>
      </c>
      <c r="AT1254">
        <v>1.05</v>
      </c>
      <c r="AU1254" t="s">
        <v>3</v>
      </c>
      <c r="AV1254">
        <v>0</v>
      </c>
      <c r="AW1254">
        <v>1</v>
      </c>
      <c r="AX1254">
        <v>-1</v>
      </c>
      <c r="AY1254">
        <v>0</v>
      </c>
      <c r="AZ1254">
        <v>0</v>
      </c>
      <c r="BA1254" t="s">
        <v>3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CV1254">
        <v>0</v>
      </c>
      <c r="CW1254">
        <v>0</v>
      </c>
      <c r="CX1254">
        <f>ROUND(Y1254*Source!I546,9)</f>
        <v>0.29399999999999998</v>
      </c>
      <c r="CY1254">
        <f t="shared" si="570"/>
        <v>11.82</v>
      </c>
      <c r="CZ1254">
        <f t="shared" si="571"/>
        <v>11.82</v>
      </c>
      <c r="DA1254">
        <f t="shared" si="572"/>
        <v>1</v>
      </c>
      <c r="DB1254">
        <f t="shared" si="573"/>
        <v>12.41</v>
      </c>
      <c r="DC1254">
        <f t="shared" si="574"/>
        <v>0</v>
      </c>
      <c r="DD1254" t="s">
        <v>3</v>
      </c>
      <c r="DE1254" t="s">
        <v>3</v>
      </c>
      <c r="DF1254">
        <f t="shared" si="568"/>
        <v>3.48</v>
      </c>
      <c r="DG1254">
        <f t="shared" si="563"/>
        <v>0</v>
      </c>
      <c r="DH1254">
        <f t="shared" si="564"/>
        <v>0</v>
      </c>
      <c r="DI1254">
        <f t="shared" si="565"/>
        <v>0</v>
      </c>
      <c r="DJ1254">
        <f t="shared" si="575"/>
        <v>3.48</v>
      </c>
      <c r="DK1254">
        <v>0</v>
      </c>
      <c r="DL1254" t="s">
        <v>3</v>
      </c>
      <c r="DM1254">
        <v>0</v>
      </c>
      <c r="DN1254" t="s">
        <v>3</v>
      </c>
      <c r="DO1254">
        <v>0</v>
      </c>
    </row>
    <row r="1255" spans="1:119" x14ac:dyDescent="0.2">
      <c r="A1255">
        <f>ROW(Source!A547)</f>
        <v>547</v>
      </c>
      <c r="B1255">
        <v>59204059</v>
      </c>
      <c r="C1255">
        <v>60527861</v>
      </c>
      <c r="D1255">
        <v>58266404</v>
      </c>
      <c r="E1255">
        <v>1080</v>
      </c>
      <c r="F1255">
        <v>1</v>
      </c>
      <c r="G1255">
        <v>1080</v>
      </c>
      <c r="H1255">
        <v>1</v>
      </c>
      <c r="I1255" t="s">
        <v>859</v>
      </c>
      <c r="J1255" t="s">
        <v>3</v>
      </c>
      <c r="K1255" t="s">
        <v>860</v>
      </c>
      <c r="L1255">
        <v>1191</v>
      </c>
      <c r="N1255">
        <v>1013</v>
      </c>
      <c r="O1255" t="s">
        <v>861</v>
      </c>
      <c r="P1255" t="s">
        <v>861</v>
      </c>
      <c r="Q1255">
        <v>1</v>
      </c>
      <c r="W1255">
        <v>0</v>
      </c>
      <c r="X1255">
        <v>476480486</v>
      </c>
      <c r="Y1255">
        <f>((AT1255*1.15)*1.1)</f>
        <v>18.418400000000002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1</v>
      </c>
      <c r="AK1255">
        <v>1</v>
      </c>
      <c r="AL1255">
        <v>1</v>
      </c>
      <c r="AM1255">
        <v>5</v>
      </c>
      <c r="AN1255">
        <v>0</v>
      </c>
      <c r="AO1255">
        <v>1</v>
      </c>
      <c r="AP1255">
        <v>1</v>
      </c>
      <c r="AQ1255">
        <v>0</v>
      </c>
      <c r="AR1255">
        <v>0</v>
      </c>
      <c r="AS1255" t="s">
        <v>3</v>
      </c>
      <c r="AT1255">
        <v>14.56</v>
      </c>
      <c r="AU1255" t="s">
        <v>26</v>
      </c>
      <c r="AV1255">
        <v>1</v>
      </c>
      <c r="AW1255">
        <v>2</v>
      </c>
      <c r="AX1255">
        <v>60527876</v>
      </c>
      <c r="AY1255">
        <v>1</v>
      </c>
      <c r="AZ1255">
        <v>0</v>
      </c>
      <c r="BA1255">
        <v>1272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CU1255">
        <f>ROUND(AT1255*Source!I547*AH1255*AL1255,2)</f>
        <v>0</v>
      </c>
      <c r="CV1255">
        <f>ROUND(Y1255*Source!I547,9)</f>
        <v>5.157152</v>
      </c>
      <c r="CW1255">
        <v>0</v>
      </c>
      <c r="CX1255">
        <f>ROUND(Y1255*Source!I547,9)</f>
        <v>5.157152</v>
      </c>
      <c r="CY1255">
        <f>AD1255</f>
        <v>0</v>
      </c>
      <c r="CZ1255">
        <f>AH1255</f>
        <v>0</v>
      </c>
      <c r="DA1255">
        <f>AL1255</f>
        <v>1</v>
      </c>
      <c r="DB1255">
        <f>ROUND(((ROUND(AT1255*CZ1255,2)*1.15)*1.1),6)</f>
        <v>0</v>
      </c>
      <c r="DC1255">
        <f>ROUND(((ROUND(AT1255*AG1255,2)*1.15)*1.1),6)</f>
        <v>0</v>
      </c>
      <c r="DD1255" t="s">
        <v>3</v>
      </c>
      <c r="DE1255" t="s">
        <v>3</v>
      </c>
      <c r="DF1255">
        <f t="shared" si="568"/>
        <v>0</v>
      </c>
      <c r="DG1255">
        <f t="shared" si="563"/>
        <v>0</v>
      </c>
      <c r="DH1255">
        <f t="shared" si="564"/>
        <v>0</v>
      </c>
      <c r="DI1255">
        <f t="shared" si="565"/>
        <v>0</v>
      </c>
      <c r="DJ1255">
        <f>DI1255</f>
        <v>0</v>
      </c>
      <c r="DK1255">
        <v>0</v>
      </c>
      <c r="DL1255" t="s">
        <v>3</v>
      </c>
      <c r="DM1255">
        <v>0</v>
      </c>
      <c r="DN1255" t="s">
        <v>3</v>
      </c>
      <c r="DO1255">
        <v>0</v>
      </c>
    </row>
    <row r="1256" spans="1:119" x14ac:dyDescent="0.2">
      <c r="A1256">
        <f>ROW(Source!A547)</f>
        <v>547</v>
      </c>
      <c r="B1256">
        <v>59204059</v>
      </c>
      <c r="C1256">
        <v>60527861</v>
      </c>
      <c r="D1256">
        <v>58340234</v>
      </c>
      <c r="E1256">
        <v>1</v>
      </c>
      <c r="F1256">
        <v>1</v>
      </c>
      <c r="G1256">
        <v>1080</v>
      </c>
      <c r="H1256">
        <v>2</v>
      </c>
      <c r="I1256" t="s">
        <v>920</v>
      </c>
      <c r="J1256" t="s">
        <v>921</v>
      </c>
      <c r="K1256" t="s">
        <v>922</v>
      </c>
      <c r="L1256">
        <v>1368</v>
      </c>
      <c r="N1256">
        <v>1011</v>
      </c>
      <c r="O1256" t="s">
        <v>865</v>
      </c>
      <c r="P1256" t="s">
        <v>865</v>
      </c>
      <c r="Q1256">
        <v>1</v>
      </c>
      <c r="W1256">
        <v>0</v>
      </c>
      <c r="X1256">
        <v>2123069689</v>
      </c>
      <c r="Y1256">
        <f>((AT1256*1.25)*1.1)</f>
        <v>2.8187500000000001</v>
      </c>
      <c r="AA1256">
        <v>0</v>
      </c>
      <c r="AB1256">
        <v>62.84</v>
      </c>
      <c r="AC1256">
        <v>0</v>
      </c>
      <c r="AD1256">
        <v>0</v>
      </c>
      <c r="AE1256">
        <v>0</v>
      </c>
      <c r="AF1256">
        <v>5.78</v>
      </c>
      <c r="AG1256">
        <v>0</v>
      </c>
      <c r="AH1256">
        <v>0</v>
      </c>
      <c r="AI1256">
        <v>1</v>
      </c>
      <c r="AJ1256">
        <v>10.19</v>
      </c>
      <c r="AK1256">
        <v>54.99</v>
      </c>
      <c r="AL1256">
        <v>1</v>
      </c>
      <c r="AM1256">
        <v>2</v>
      </c>
      <c r="AN1256">
        <v>0</v>
      </c>
      <c r="AO1256">
        <v>1</v>
      </c>
      <c r="AP1256">
        <v>1</v>
      </c>
      <c r="AQ1256">
        <v>0</v>
      </c>
      <c r="AR1256">
        <v>0</v>
      </c>
      <c r="AS1256" t="s">
        <v>3</v>
      </c>
      <c r="AT1256">
        <v>2.0499999999999998</v>
      </c>
      <c r="AU1256" t="s">
        <v>866</v>
      </c>
      <c r="AV1256">
        <v>0</v>
      </c>
      <c r="AW1256">
        <v>2</v>
      </c>
      <c r="AX1256">
        <v>60527877</v>
      </c>
      <c r="AY1256">
        <v>1</v>
      </c>
      <c r="AZ1256">
        <v>0</v>
      </c>
      <c r="BA1256">
        <v>1273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CV1256">
        <v>0</v>
      </c>
      <c r="CW1256">
        <f>ROUND(Y1256*Source!I547*DO1256,9)</f>
        <v>0</v>
      </c>
      <c r="CX1256">
        <f>ROUND(Y1256*Source!I547,9)</f>
        <v>0.78925000000000001</v>
      </c>
      <c r="CY1256">
        <f>AB1256</f>
        <v>62.84</v>
      </c>
      <c r="CZ1256">
        <f>AF1256</f>
        <v>5.78</v>
      </c>
      <c r="DA1256">
        <f>AJ1256</f>
        <v>10.19</v>
      </c>
      <c r="DB1256">
        <f>ROUND(((ROUND(AT1256*CZ1256,2)*1.25)*1.1),6)</f>
        <v>16.293749999999999</v>
      </c>
      <c r="DC1256">
        <f>ROUND(((ROUND(AT1256*AG1256,2)*1.25)*1.1),6)</f>
        <v>0</v>
      </c>
      <c r="DD1256" t="s">
        <v>3</v>
      </c>
      <c r="DE1256" t="s">
        <v>3</v>
      </c>
      <c r="DF1256">
        <f t="shared" si="568"/>
        <v>0</v>
      </c>
      <c r="DG1256">
        <f>ROUND(ROUND(AF1256*AJ1256,2)*CX1256,2)</f>
        <v>46.49</v>
      </c>
      <c r="DH1256">
        <f>ROUND(ROUND(AG1256*AK1256,2)*CX1256,2)</f>
        <v>0</v>
      </c>
      <c r="DI1256">
        <f t="shared" si="565"/>
        <v>0</v>
      </c>
      <c r="DJ1256">
        <f>DG1256</f>
        <v>46.49</v>
      </c>
      <c r="DK1256">
        <v>0</v>
      </c>
      <c r="DL1256" t="s">
        <v>3</v>
      </c>
      <c r="DM1256">
        <v>0</v>
      </c>
      <c r="DN1256" t="s">
        <v>3</v>
      </c>
      <c r="DO1256">
        <v>0</v>
      </c>
    </row>
    <row r="1257" spans="1:119" x14ac:dyDescent="0.2">
      <c r="A1257">
        <f>ROW(Source!A547)</f>
        <v>547</v>
      </c>
      <c r="B1257">
        <v>59204059</v>
      </c>
      <c r="C1257">
        <v>60527861</v>
      </c>
      <c r="D1257">
        <v>58340578</v>
      </c>
      <c r="E1257">
        <v>1</v>
      </c>
      <c r="F1257">
        <v>1</v>
      </c>
      <c r="G1257">
        <v>1080</v>
      </c>
      <c r="H1257">
        <v>2</v>
      </c>
      <c r="I1257" t="s">
        <v>862</v>
      </c>
      <c r="J1257" t="s">
        <v>863</v>
      </c>
      <c r="K1257" t="s">
        <v>864</v>
      </c>
      <c r="L1257">
        <v>1368</v>
      </c>
      <c r="N1257">
        <v>1011</v>
      </c>
      <c r="O1257" t="s">
        <v>865</v>
      </c>
      <c r="P1257" t="s">
        <v>865</v>
      </c>
      <c r="Q1257">
        <v>1</v>
      </c>
      <c r="W1257">
        <v>0</v>
      </c>
      <c r="X1257">
        <v>-1985943078</v>
      </c>
      <c r="Y1257">
        <f>((AT1257*1.25)*1.1)</f>
        <v>5.5000000000000007E-2</v>
      </c>
      <c r="AA1257">
        <v>0</v>
      </c>
      <c r="AB1257">
        <v>1445.28</v>
      </c>
      <c r="AC1257">
        <v>740.47</v>
      </c>
      <c r="AD1257">
        <v>0</v>
      </c>
      <c r="AE1257">
        <v>0</v>
      </c>
      <c r="AF1257">
        <v>83.1</v>
      </c>
      <c r="AG1257">
        <v>12.62</v>
      </c>
      <c r="AH1257">
        <v>0</v>
      </c>
      <c r="AI1257">
        <v>1</v>
      </c>
      <c r="AJ1257">
        <v>16.3</v>
      </c>
      <c r="AK1257">
        <v>54.99</v>
      </c>
      <c r="AL1257">
        <v>1</v>
      </c>
      <c r="AM1257">
        <v>2</v>
      </c>
      <c r="AN1257">
        <v>0</v>
      </c>
      <c r="AO1257">
        <v>1</v>
      </c>
      <c r="AP1257">
        <v>1</v>
      </c>
      <c r="AQ1257">
        <v>0</v>
      </c>
      <c r="AR1257">
        <v>0</v>
      </c>
      <c r="AS1257" t="s">
        <v>3</v>
      </c>
      <c r="AT1257">
        <v>0.04</v>
      </c>
      <c r="AU1257" t="s">
        <v>866</v>
      </c>
      <c r="AV1257">
        <v>0</v>
      </c>
      <c r="AW1257">
        <v>2</v>
      </c>
      <c r="AX1257">
        <v>60527878</v>
      </c>
      <c r="AY1257">
        <v>1</v>
      </c>
      <c r="AZ1257">
        <v>0</v>
      </c>
      <c r="BA1257">
        <v>1274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CV1257">
        <v>0</v>
      </c>
      <c r="CW1257">
        <f>ROUND(Y1257*Source!I547*DO1257,9)</f>
        <v>0.19434799999999999</v>
      </c>
      <c r="CX1257">
        <f>ROUND(Y1257*Source!I547,9)</f>
        <v>1.54E-2</v>
      </c>
      <c r="CY1257">
        <f>AB1257</f>
        <v>1445.28</v>
      </c>
      <c r="CZ1257">
        <f>AF1257</f>
        <v>83.1</v>
      </c>
      <c r="DA1257">
        <f>AJ1257</f>
        <v>16.3</v>
      </c>
      <c r="DB1257">
        <f>ROUND(((ROUND(AT1257*CZ1257,2)*1.25)*1.1),6)</f>
        <v>4.5650000000000004</v>
      </c>
      <c r="DC1257">
        <f>ROUND(((ROUND(AT1257*AG1257,2)*1.25)*1.1),6)</f>
        <v>0.6875</v>
      </c>
      <c r="DD1257" t="s">
        <v>3</v>
      </c>
      <c r="DE1257" t="s">
        <v>3</v>
      </c>
      <c r="DF1257">
        <f t="shared" si="568"/>
        <v>0</v>
      </c>
      <c r="DG1257">
        <f>ROUND(ROUND(AF1257*AJ1257,2)*CX1257,2)</f>
        <v>20.86</v>
      </c>
      <c r="DH1257">
        <f>ROUND(ROUND(AG1257*AK1257,2)*CX1257,2)</f>
        <v>10.69</v>
      </c>
      <c r="DI1257">
        <f t="shared" si="565"/>
        <v>0</v>
      </c>
      <c r="DJ1257">
        <f>DG1257</f>
        <v>20.86</v>
      </c>
      <c r="DK1257">
        <v>0</v>
      </c>
      <c r="DL1257" t="s">
        <v>867</v>
      </c>
      <c r="DM1257">
        <v>0</v>
      </c>
      <c r="DN1257" t="s">
        <v>861</v>
      </c>
      <c r="DO1257">
        <v>12.62</v>
      </c>
    </row>
    <row r="1258" spans="1:119" x14ac:dyDescent="0.2">
      <c r="A1258">
        <f>ROW(Source!A547)</f>
        <v>547</v>
      </c>
      <c r="B1258">
        <v>59204059</v>
      </c>
      <c r="C1258">
        <v>60527861</v>
      </c>
      <c r="D1258">
        <v>58340630</v>
      </c>
      <c r="E1258">
        <v>1</v>
      </c>
      <c r="F1258">
        <v>1</v>
      </c>
      <c r="G1258">
        <v>1080</v>
      </c>
      <c r="H1258">
        <v>2</v>
      </c>
      <c r="I1258" t="s">
        <v>923</v>
      </c>
      <c r="J1258" t="s">
        <v>924</v>
      </c>
      <c r="K1258" t="s">
        <v>925</v>
      </c>
      <c r="L1258">
        <v>1368</v>
      </c>
      <c r="N1258">
        <v>1011</v>
      </c>
      <c r="O1258" t="s">
        <v>865</v>
      </c>
      <c r="P1258" t="s">
        <v>865</v>
      </c>
      <c r="Q1258">
        <v>1</v>
      </c>
      <c r="W1258">
        <v>0</v>
      </c>
      <c r="X1258">
        <v>1387779639</v>
      </c>
      <c r="Y1258">
        <f>((AT1258*1.25)*1.1)</f>
        <v>3.8637500000000005</v>
      </c>
      <c r="AA1258">
        <v>0</v>
      </c>
      <c r="AB1258">
        <v>7.11</v>
      </c>
      <c r="AC1258">
        <v>0</v>
      </c>
      <c r="AD1258">
        <v>0</v>
      </c>
      <c r="AE1258">
        <v>0</v>
      </c>
      <c r="AF1258">
        <v>0.77</v>
      </c>
      <c r="AG1258">
        <v>0</v>
      </c>
      <c r="AH1258">
        <v>0</v>
      </c>
      <c r="AI1258">
        <v>1</v>
      </c>
      <c r="AJ1258">
        <v>8.66</v>
      </c>
      <c r="AK1258">
        <v>54.99</v>
      </c>
      <c r="AL1258">
        <v>1</v>
      </c>
      <c r="AM1258">
        <v>2</v>
      </c>
      <c r="AN1258">
        <v>0</v>
      </c>
      <c r="AO1258">
        <v>1</v>
      </c>
      <c r="AP1258">
        <v>1</v>
      </c>
      <c r="AQ1258">
        <v>0</v>
      </c>
      <c r="AR1258">
        <v>0</v>
      </c>
      <c r="AS1258" t="s">
        <v>3</v>
      </c>
      <c r="AT1258">
        <v>2.81</v>
      </c>
      <c r="AU1258" t="s">
        <v>866</v>
      </c>
      <c r="AV1258">
        <v>0</v>
      </c>
      <c r="AW1258">
        <v>2</v>
      </c>
      <c r="AX1258">
        <v>60527879</v>
      </c>
      <c r="AY1258">
        <v>1</v>
      </c>
      <c r="AZ1258">
        <v>0</v>
      </c>
      <c r="BA1258">
        <v>1275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CV1258">
        <v>0</v>
      </c>
      <c r="CW1258">
        <f>ROUND(Y1258*Source!I547*DO1258,9)</f>
        <v>0</v>
      </c>
      <c r="CX1258">
        <f>ROUND(Y1258*Source!I547,9)</f>
        <v>1.08185</v>
      </c>
      <c r="CY1258">
        <f>AB1258</f>
        <v>7.11</v>
      </c>
      <c r="CZ1258">
        <f>AF1258</f>
        <v>0.77</v>
      </c>
      <c r="DA1258">
        <f>AJ1258</f>
        <v>8.66</v>
      </c>
      <c r="DB1258">
        <f>ROUND(((ROUND(AT1258*CZ1258,2)*1.25)*1.1),6)</f>
        <v>2.97</v>
      </c>
      <c r="DC1258">
        <f>ROUND(((ROUND(AT1258*AG1258,2)*1.25)*1.1),6)</f>
        <v>0</v>
      </c>
      <c r="DD1258" t="s">
        <v>3</v>
      </c>
      <c r="DE1258" t="s">
        <v>3</v>
      </c>
      <c r="DF1258">
        <f t="shared" si="568"/>
        <v>0</v>
      </c>
      <c r="DG1258">
        <f>ROUND(ROUND(AF1258*AJ1258,2)*CX1258,2)</f>
        <v>7.22</v>
      </c>
      <c r="DH1258">
        <f>ROUND(ROUND(AG1258*AK1258,2)*CX1258,2)</f>
        <v>0</v>
      </c>
      <c r="DI1258">
        <f t="shared" si="565"/>
        <v>0</v>
      </c>
      <c r="DJ1258">
        <f>DG1258</f>
        <v>7.22</v>
      </c>
      <c r="DK1258">
        <v>0</v>
      </c>
      <c r="DL1258" t="s">
        <v>3</v>
      </c>
      <c r="DM1258">
        <v>0</v>
      </c>
      <c r="DN1258" t="s">
        <v>3</v>
      </c>
      <c r="DO1258">
        <v>0</v>
      </c>
    </row>
    <row r="1259" spans="1:119" x14ac:dyDescent="0.2">
      <c r="A1259">
        <f>ROW(Source!A547)</f>
        <v>547</v>
      </c>
      <c r="B1259">
        <v>59204059</v>
      </c>
      <c r="C1259">
        <v>60527861</v>
      </c>
      <c r="D1259">
        <v>58340663</v>
      </c>
      <c r="E1259">
        <v>1</v>
      </c>
      <c r="F1259">
        <v>1</v>
      </c>
      <c r="G1259">
        <v>1080</v>
      </c>
      <c r="H1259">
        <v>2</v>
      </c>
      <c r="I1259" t="s">
        <v>926</v>
      </c>
      <c r="J1259" t="s">
        <v>927</v>
      </c>
      <c r="K1259" t="s">
        <v>928</v>
      </c>
      <c r="L1259">
        <v>1368</v>
      </c>
      <c r="N1259">
        <v>1011</v>
      </c>
      <c r="O1259" t="s">
        <v>865</v>
      </c>
      <c r="P1259" t="s">
        <v>865</v>
      </c>
      <c r="Q1259">
        <v>1</v>
      </c>
      <c r="W1259">
        <v>0</v>
      </c>
      <c r="X1259">
        <v>1645565003</v>
      </c>
      <c r="Y1259">
        <f>((AT1259*1.25)*1.1)</f>
        <v>3.0387500000000003</v>
      </c>
      <c r="AA1259">
        <v>0</v>
      </c>
      <c r="AB1259">
        <v>4.38</v>
      </c>
      <c r="AC1259">
        <v>0</v>
      </c>
      <c r="AD1259">
        <v>0</v>
      </c>
      <c r="AE1259">
        <v>0</v>
      </c>
      <c r="AF1259">
        <v>0.47</v>
      </c>
      <c r="AG1259">
        <v>0</v>
      </c>
      <c r="AH1259">
        <v>0</v>
      </c>
      <c r="AI1259">
        <v>1</v>
      </c>
      <c r="AJ1259">
        <v>8.74</v>
      </c>
      <c r="AK1259">
        <v>54.99</v>
      </c>
      <c r="AL1259">
        <v>1</v>
      </c>
      <c r="AM1259">
        <v>2</v>
      </c>
      <c r="AN1259">
        <v>0</v>
      </c>
      <c r="AO1259">
        <v>1</v>
      </c>
      <c r="AP1259">
        <v>1</v>
      </c>
      <c r="AQ1259">
        <v>0</v>
      </c>
      <c r="AR1259">
        <v>0</v>
      </c>
      <c r="AS1259" t="s">
        <v>3</v>
      </c>
      <c r="AT1259">
        <v>2.21</v>
      </c>
      <c r="AU1259" t="s">
        <v>866</v>
      </c>
      <c r="AV1259">
        <v>0</v>
      </c>
      <c r="AW1259">
        <v>2</v>
      </c>
      <c r="AX1259">
        <v>60527880</v>
      </c>
      <c r="AY1259">
        <v>1</v>
      </c>
      <c r="AZ1259">
        <v>0</v>
      </c>
      <c r="BA1259">
        <v>1276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CV1259">
        <v>0</v>
      </c>
      <c r="CW1259">
        <f>ROUND(Y1259*Source!I547*DO1259,9)</f>
        <v>0</v>
      </c>
      <c r="CX1259">
        <f>ROUND(Y1259*Source!I547,9)</f>
        <v>0.85085</v>
      </c>
      <c r="CY1259">
        <f>AB1259</f>
        <v>4.38</v>
      </c>
      <c r="CZ1259">
        <f>AF1259</f>
        <v>0.47</v>
      </c>
      <c r="DA1259">
        <f>AJ1259</f>
        <v>8.74</v>
      </c>
      <c r="DB1259">
        <f>ROUND(((ROUND(AT1259*CZ1259,2)*1.25)*1.1),6)</f>
        <v>1.43</v>
      </c>
      <c r="DC1259">
        <f>ROUND(((ROUND(AT1259*AG1259,2)*1.25)*1.1),6)</f>
        <v>0</v>
      </c>
      <c r="DD1259" t="s">
        <v>3</v>
      </c>
      <c r="DE1259" t="s">
        <v>3</v>
      </c>
      <c r="DF1259">
        <f t="shared" si="568"/>
        <v>0</v>
      </c>
      <c r="DG1259">
        <f>ROUND(ROUND(AF1259*AJ1259,2)*CX1259,2)</f>
        <v>3.5</v>
      </c>
      <c r="DH1259">
        <f>ROUND(ROUND(AG1259*AK1259,2)*CX1259,2)</f>
        <v>0</v>
      </c>
      <c r="DI1259">
        <f t="shared" si="565"/>
        <v>0</v>
      </c>
      <c r="DJ1259">
        <f>DG1259</f>
        <v>3.5</v>
      </c>
      <c r="DK1259">
        <v>0</v>
      </c>
      <c r="DL1259" t="s">
        <v>3</v>
      </c>
      <c r="DM1259">
        <v>0</v>
      </c>
      <c r="DN1259" t="s">
        <v>3</v>
      </c>
      <c r="DO1259">
        <v>0</v>
      </c>
    </row>
    <row r="1260" spans="1:119" x14ac:dyDescent="0.2">
      <c r="A1260">
        <f>ROW(Source!A547)</f>
        <v>547</v>
      </c>
      <c r="B1260">
        <v>59204059</v>
      </c>
      <c r="C1260">
        <v>60527861</v>
      </c>
      <c r="D1260">
        <v>58308814</v>
      </c>
      <c r="E1260">
        <v>1</v>
      </c>
      <c r="F1260">
        <v>1</v>
      </c>
      <c r="G1260">
        <v>1080</v>
      </c>
      <c r="H1260">
        <v>3</v>
      </c>
      <c r="I1260" t="s">
        <v>890</v>
      </c>
      <c r="J1260" t="s">
        <v>891</v>
      </c>
      <c r="K1260" t="s">
        <v>892</v>
      </c>
      <c r="L1260">
        <v>1339</v>
      </c>
      <c r="N1260">
        <v>1007</v>
      </c>
      <c r="O1260" t="s">
        <v>893</v>
      </c>
      <c r="P1260" t="s">
        <v>893</v>
      </c>
      <c r="Q1260">
        <v>1</v>
      </c>
      <c r="W1260">
        <v>0</v>
      </c>
      <c r="X1260">
        <v>-744103292</v>
      </c>
      <c r="Y1260">
        <f t="shared" ref="Y1260:Y1268" si="576">AT1260</f>
        <v>0.7208</v>
      </c>
      <c r="AA1260">
        <v>54.79</v>
      </c>
      <c r="AB1260">
        <v>0</v>
      </c>
      <c r="AC1260">
        <v>0</v>
      </c>
      <c r="AD1260">
        <v>0</v>
      </c>
      <c r="AE1260">
        <v>7.07</v>
      </c>
      <c r="AF1260">
        <v>0</v>
      </c>
      <c r="AG1260">
        <v>0</v>
      </c>
      <c r="AH1260">
        <v>0</v>
      </c>
      <c r="AI1260">
        <v>7.75</v>
      </c>
      <c r="AJ1260">
        <v>1</v>
      </c>
      <c r="AK1260">
        <v>1</v>
      </c>
      <c r="AL1260">
        <v>1</v>
      </c>
      <c r="AM1260">
        <v>2</v>
      </c>
      <c r="AN1260">
        <v>0</v>
      </c>
      <c r="AO1260">
        <v>1</v>
      </c>
      <c r="AP1260">
        <v>1</v>
      </c>
      <c r="AQ1260">
        <v>0</v>
      </c>
      <c r="AR1260">
        <v>0</v>
      </c>
      <c r="AS1260" t="s">
        <v>3</v>
      </c>
      <c r="AT1260">
        <v>0.7208</v>
      </c>
      <c r="AU1260" t="s">
        <v>3</v>
      </c>
      <c r="AV1260">
        <v>0</v>
      </c>
      <c r="AW1260">
        <v>2</v>
      </c>
      <c r="AX1260">
        <v>60527881</v>
      </c>
      <c r="AY1260">
        <v>1</v>
      </c>
      <c r="AZ1260">
        <v>0</v>
      </c>
      <c r="BA1260">
        <v>1277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CV1260">
        <v>0</v>
      </c>
      <c r="CW1260">
        <v>0</v>
      </c>
      <c r="CX1260">
        <f>ROUND(Y1260*Source!I547,9)</f>
        <v>0.201824</v>
      </c>
      <c r="CY1260">
        <f t="shared" ref="CY1260:CY1268" si="577">AA1260</f>
        <v>54.79</v>
      </c>
      <c r="CZ1260">
        <f t="shared" ref="CZ1260:CZ1268" si="578">AE1260</f>
        <v>7.07</v>
      </c>
      <c r="DA1260">
        <f t="shared" ref="DA1260:DA1268" si="579">AI1260</f>
        <v>7.75</v>
      </c>
      <c r="DB1260">
        <f t="shared" ref="DB1260:DB1268" si="580">ROUND(ROUND(AT1260*CZ1260,2),6)</f>
        <v>5.0999999999999996</v>
      </c>
      <c r="DC1260">
        <f t="shared" ref="DC1260:DC1268" si="581">ROUND(ROUND(AT1260*AG1260,2),6)</f>
        <v>0</v>
      </c>
      <c r="DD1260" t="s">
        <v>3</v>
      </c>
      <c r="DE1260" t="s">
        <v>3</v>
      </c>
      <c r="DF1260">
        <f t="shared" ref="DF1260:DF1268" si="582">ROUND(ROUND(AE1260*AI1260,2)*CX1260,2)</f>
        <v>11.06</v>
      </c>
      <c r="DG1260">
        <f t="shared" ref="DG1260:DG1271" si="583">ROUND(ROUND(AF1260,2)*CX1260,2)</f>
        <v>0</v>
      </c>
      <c r="DH1260">
        <f t="shared" ref="DH1260:DH1271" si="584">ROUND(ROUND(AG1260,2)*CX1260,2)</f>
        <v>0</v>
      </c>
      <c r="DI1260">
        <f t="shared" si="565"/>
        <v>0</v>
      </c>
      <c r="DJ1260">
        <f t="shared" ref="DJ1260:DJ1268" si="585">DF1260</f>
        <v>11.06</v>
      </c>
      <c r="DK1260">
        <v>0</v>
      </c>
      <c r="DL1260" t="s">
        <v>3</v>
      </c>
      <c r="DM1260">
        <v>0</v>
      </c>
      <c r="DN1260" t="s">
        <v>3</v>
      </c>
      <c r="DO1260">
        <v>0</v>
      </c>
    </row>
    <row r="1261" spans="1:119" x14ac:dyDescent="0.2">
      <c r="A1261">
        <f>ROW(Source!A547)</f>
        <v>547</v>
      </c>
      <c r="B1261">
        <v>59204059</v>
      </c>
      <c r="C1261">
        <v>60527861</v>
      </c>
      <c r="D1261">
        <v>58311329</v>
      </c>
      <c r="E1261">
        <v>1</v>
      </c>
      <c r="F1261">
        <v>1</v>
      </c>
      <c r="G1261">
        <v>1080</v>
      </c>
      <c r="H1261">
        <v>3</v>
      </c>
      <c r="I1261" t="s">
        <v>929</v>
      </c>
      <c r="J1261" t="s">
        <v>930</v>
      </c>
      <c r="K1261" t="s">
        <v>931</v>
      </c>
      <c r="L1261">
        <v>1355</v>
      </c>
      <c r="N1261">
        <v>1010</v>
      </c>
      <c r="O1261" t="s">
        <v>48</v>
      </c>
      <c r="P1261" t="s">
        <v>48</v>
      </c>
      <c r="Q1261">
        <v>100</v>
      </c>
      <c r="W1261">
        <v>0</v>
      </c>
      <c r="X1261">
        <v>262154668</v>
      </c>
      <c r="Y1261">
        <f t="shared" si="576"/>
        <v>1.67</v>
      </c>
      <c r="AA1261">
        <v>59.86</v>
      </c>
      <c r="AB1261">
        <v>0</v>
      </c>
      <c r="AC1261">
        <v>0</v>
      </c>
      <c r="AD1261">
        <v>0</v>
      </c>
      <c r="AE1261">
        <v>15.04</v>
      </c>
      <c r="AF1261">
        <v>0</v>
      </c>
      <c r="AG1261">
        <v>0</v>
      </c>
      <c r="AH1261">
        <v>0</v>
      </c>
      <c r="AI1261">
        <v>3.98</v>
      </c>
      <c r="AJ1261">
        <v>1</v>
      </c>
      <c r="AK1261">
        <v>1</v>
      </c>
      <c r="AL1261">
        <v>1</v>
      </c>
      <c r="AM1261">
        <v>2</v>
      </c>
      <c r="AN1261">
        <v>0</v>
      </c>
      <c r="AO1261">
        <v>1</v>
      </c>
      <c r="AP1261">
        <v>1</v>
      </c>
      <c r="AQ1261">
        <v>0</v>
      </c>
      <c r="AR1261">
        <v>0</v>
      </c>
      <c r="AS1261" t="s">
        <v>3</v>
      </c>
      <c r="AT1261">
        <v>1.67</v>
      </c>
      <c r="AU1261" t="s">
        <v>3</v>
      </c>
      <c r="AV1261">
        <v>0</v>
      </c>
      <c r="AW1261">
        <v>2</v>
      </c>
      <c r="AX1261">
        <v>60527882</v>
      </c>
      <c r="AY1261">
        <v>1</v>
      </c>
      <c r="AZ1261">
        <v>0</v>
      </c>
      <c r="BA1261">
        <v>1278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CV1261">
        <v>0</v>
      </c>
      <c r="CW1261">
        <v>0</v>
      </c>
      <c r="CX1261">
        <f>ROUND(Y1261*Source!I547,9)</f>
        <v>0.46760000000000002</v>
      </c>
      <c r="CY1261">
        <f t="shared" si="577"/>
        <v>59.86</v>
      </c>
      <c r="CZ1261">
        <f t="shared" si="578"/>
        <v>15.04</v>
      </c>
      <c r="DA1261">
        <f t="shared" si="579"/>
        <v>3.98</v>
      </c>
      <c r="DB1261">
        <f t="shared" si="580"/>
        <v>25.12</v>
      </c>
      <c r="DC1261">
        <f t="shared" si="581"/>
        <v>0</v>
      </c>
      <c r="DD1261" t="s">
        <v>3</v>
      </c>
      <c r="DE1261" t="s">
        <v>3</v>
      </c>
      <c r="DF1261">
        <f t="shared" si="582"/>
        <v>27.99</v>
      </c>
      <c r="DG1261">
        <f t="shared" si="583"/>
        <v>0</v>
      </c>
      <c r="DH1261">
        <f t="shared" si="584"/>
        <v>0</v>
      </c>
      <c r="DI1261">
        <f t="shared" si="565"/>
        <v>0</v>
      </c>
      <c r="DJ1261">
        <f t="shared" si="585"/>
        <v>27.99</v>
      </c>
      <c r="DK1261">
        <v>0</v>
      </c>
      <c r="DL1261" t="s">
        <v>3</v>
      </c>
      <c r="DM1261">
        <v>0</v>
      </c>
      <c r="DN1261" t="s">
        <v>3</v>
      </c>
      <c r="DO1261">
        <v>0</v>
      </c>
    </row>
    <row r="1262" spans="1:119" x14ac:dyDescent="0.2">
      <c r="A1262">
        <f>ROW(Source!A547)</f>
        <v>547</v>
      </c>
      <c r="B1262">
        <v>59204059</v>
      </c>
      <c r="C1262">
        <v>60527861</v>
      </c>
      <c r="D1262">
        <v>58311563</v>
      </c>
      <c r="E1262">
        <v>1</v>
      </c>
      <c r="F1262">
        <v>1</v>
      </c>
      <c r="G1262">
        <v>1080</v>
      </c>
      <c r="H1262">
        <v>3</v>
      </c>
      <c r="I1262" t="s">
        <v>932</v>
      </c>
      <c r="J1262" t="s">
        <v>933</v>
      </c>
      <c r="K1262" t="s">
        <v>934</v>
      </c>
      <c r="L1262">
        <v>1346</v>
      </c>
      <c r="N1262">
        <v>1009</v>
      </c>
      <c r="O1262" t="s">
        <v>880</v>
      </c>
      <c r="P1262" t="s">
        <v>880</v>
      </c>
      <c r="Q1262">
        <v>1</v>
      </c>
      <c r="W1262">
        <v>0</v>
      </c>
      <c r="X1262">
        <v>871498436</v>
      </c>
      <c r="Y1262">
        <f t="shared" si="576"/>
        <v>3.173</v>
      </c>
      <c r="AA1262">
        <v>70.489999999999995</v>
      </c>
      <c r="AB1262">
        <v>0</v>
      </c>
      <c r="AC1262">
        <v>0</v>
      </c>
      <c r="AD1262">
        <v>0</v>
      </c>
      <c r="AE1262">
        <v>38.729999999999997</v>
      </c>
      <c r="AF1262">
        <v>0</v>
      </c>
      <c r="AG1262">
        <v>0</v>
      </c>
      <c r="AH1262">
        <v>0</v>
      </c>
      <c r="AI1262">
        <v>1.82</v>
      </c>
      <c r="AJ1262">
        <v>1</v>
      </c>
      <c r="AK1262">
        <v>1</v>
      </c>
      <c r="AL1262">
        <v>1</v>
      </c>
      <c r="AM1262">
        <v>2</v>
      </c>
      <c r="AN1262">
        <v>0</v>
      </c>
      <c r="AO1262">
        <v>1</v>
      </c>
      <c r="AP1262">
        <v>1</v>
      </c>
      <c r="AQ1262">
        <v>0</v>
      </c>
      <c r="AR1262">
        <v>0</v>
      </c>
      <c r="AS1262" t="s">
        <v>3</v>
      </c>
      <c r="AT1262">
        <v>3.173</v>
      </c>
      <c r="AU1262" t="s">
        <v>3</v>
      </c>
      <c r="AV1262">
        <v>0</v>
      </c>
      <c r="AW1262">
        <v>2</v>
      </c>
      <c r="AX1262">
        <v>60527883</v>
      </c>
      <c r="AY1262">
        <v>1</v>
      </c>
      <c r="AZ1262">
        <v>0</v>
      </c>
      <c r="BA1262">
        <v>1279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CV1262">
        <v>0</v>
      </c>
      <c r="CW1262">
        <v>0</v>
      </c>
      <c r="CX1262">
        <f>ROUND(Y1262*Source!I547,9)</f>
        <v>0.88844000000000001</v>
      </c>
      <c r="CY1262">
        <f t="shared" si="577"/>
        <v>70.489999999999995</v>
      </c>
      <c r="CZ1262">
        <f t="shared" si="578"/>
        <v>38.729999999999997</v>
      </c>
      <c r="DA1262">
        <f t="shared" si="579"/>
        <v>1.82</v>
      </c>
      <c r="DB1262">
        <f t="shared" si="580"/>
        <v>122.89</v>
      </c>
      <c r="DC1262">
        <f t="shared" si="581"/>
        <v>0</v>
      </c>
      <c r="DD1262" t="s">
        <v>3</v>
      </c>
      <c r="DE1262" t="s">
        <v>3</v>
      </c>
      <c r="DF1262">
        <f t="shared" si="582"/>
        <v>62.63</v>
      </c>
      <c r="DG1262">
        <f t="shared" si="583"/>
        <v>0</v>
      </c>
      <c r="DH1262">
        <f t="shared" si="584"/>
        <v>0</v>
      </c>
      <c r="DI1262">
        <f t="shared" si="565"/>
        <v>0</v>
      </c>
      <c r="DJ1262">
        <f t="shared" si="585"/>
        <v>62.63</v>
      </c>
      <c r="DK1262">
        <v>0</v>
      </c>
      <c r="DL1262" t="s">
        <v>3</v>
      </c>
      <c r="DM1262">
        <v>0</v>
      </c>
      <c r="DN1262" t="s">
        <v>3</v>
      </c>
      <c r="DO1262">
        <v>0</v>
      </c>
    </row>
    <row r="1263" spans="1:119" x14ac:dyDescent="0.2">
      <c r="A1263">
        <f>ROW(Source!A547)</f>
        <v>547</v>
      </c>
      <c r="B1263">
        <v>59204059</v>
      </c>
      <c r="C1263">
        <v>60527861</v>
      </c>
      <c r="D1263">
        <v>58326216</v>
      </c>
      <c r="E1263">
        <v>1</v>
      </c>
      <c r="F1263">
        <v>1</v>
      </c>
      <c r="G1263">
        <v>1080</v>
      </c>
      <c r="H1263">
        <v>3</v>
      </c>
      <c r="I1263" t="s">
        <v>46</v>
      </c>
      <c r="J1263" t="s">
        <v>49</v>
      </c>
      <c r="K1263" t="s">
        <v>47</v>
      </c>
      <c r="L1263">
        <v>1355</v>
      </c>
      <c r="N1263">
        <v>1010</v>
      </c>
      <c r="O1263" t="s">
        <v>48</v>
      </c>
      <c r="P1263" t="s">
        <v>48</v>
      </c>
      <c r="Q1263">
        <v>100</v>
      </c>
      <c r="W1263">
        <v>0</v>
      </c>
      <c r="X1263">
        <v>1873919888</v>
      </c>
      <c r="Y1263">
        <f t="shared" si="576"/>
        <v>0.78571400000000002</v>
      </c>
      <c r="AA1263">
        <v>1468.15</v>
      </c>
      <c r="AB1263">
        <v>0</v>
      </c>
      <c r="AC1263">
        <v>0</v>
      </c>
      <c r="AD1263">
        <v>0</v>
      </c>
      <c r="AE1263">
        <v>526.22</v>
      </c>
      <c r="AF1263">
        <v>0</v>
      </c>
      <c r="AG1263">
        <v>0</v>
      </c>
      <c r="AH1263">
        <v>0</v>
      </c>
      <c r="AI1263">
        <v>2.79</v>
      </c>
      <c r="AJ1263">
        <v>1</v>
      </c>
      <c r="AK1263">
        <v>1</v>
      </c>
      <c r="AL1263">
        <v>1</v>
      </c>
      <c r="AM1263">
        <v>0</v>
      </c>
      <c r="AN1263">
        <v>0</v>
      </c>
      <c r="AO1263">
        <v>0</v>
      </c>
      <c r="AP1263">
        <v>1</v>
      </c>
      <c r="AQ1263">
        <v>0</v>
      </c>
      <c r="AR1263">
        <v>0</v>
      </c>
      <c r="AS1263" t="s">
        <v>3</v>
      </c>
      <c r="AT1263">
        <v>0.78571400000000002</v>
      </c>
      <c r="AU1263" t="s">
        <v>3</v>
      </c>
      <c r="AV1263">
        <v>0</v>
      </c>
      <c r="AW1263">
        <v>1</v>
      </c>
      <c r="AX1263">
        <v>-1</v>
      </c>
      <c r="AY1263">
        <v>0</v>
      </c>
      <c r="AZ1263">
        <v>0</v>
      </c>
      <c r="BA1263" t="s">
        <v>3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CV1263">
        <v>0</v>
      </c>
      <c r="CW1263">
        <v>0</v>
      </c>
      <c r="CX1263">
        <f>ROUND(Y1263*Source!I547,9)</f>
        <v>0.21999991999999999</v>
      </c>
      <c r="CY1263">
        <f t="shared" si="577"/>
        <v>1468.15</v>
      </c>
      <c r="CZ1263">
        <f t="shared" si="578"/>
        <v>526.22</v>
      </c>
      <c r="DA1263">
        <f t="shared" si="579"/>
        <v>2.79</v>
      </c>
      <c r="DB1263">
        <f t="shared" si="580"/>
        <v>413.46</v>
      </c>
      <c r="DC1263">
        <f t="shared" si="581"/>
        <v>0</v>
      </c>
      <c r="DD1263" t="s">
        <v>3</v>
      </c>
      <c r="DE1263" t="s">
        <v>3</v>
      </c>
      <c r="DF1263">
        <f t="shared" si="582"/>
        <v>322.99</v>
      </c>
      <c r="DG1263">
        <f t="shared" si="583"/>
        <v>0</v>
      </c>
      <c r="DH1263">
        <f t="shared" si="584"/>
        <v>0</v>
      </c>
      <c r="DI1263">
        <f t="shared" si="565"/>
        <v>0</v>
      </c>
      <c r="DJ1263">
        <f t="shared" si="585"/>
        <v>322.99</v>
      </c>
      <c r="DK1263">
        <v>0</v>
      </c>
      <c r="DL1263" t="s">
        <v>3</v>
      </c>
      <c r="DM1263">
        <v>0</v>
      </c>
      <c r="DN1263" t="s">
        <v>3</v>
      </c>
      <c r="DO1263">
        <v>0</v>
      </c>
    </row>
    <row r="1264" spans="1:119" x14ac:dyDescent="0.2">
      <c r="A1264">
        <f>ROW(Source!A547)</f>
        <v>547</v>
      </c>
      <c r="B1264">
        <v>59204059</v>
      </c>
      <c r="C1264">
        <v>60527861</v>
      </c>
      <c r="D1264">
        <v>58322707</v>
      </c>
      <c r="E1264">
        <v>1</v>
      </c>
      <c r="F1264">
        <v>1</v>
      </c>
      <c r="G1264">
        <v>1080</v>
      </c>
      <c r="H1264">
        <v>3</v>
      </c>
      <c r="I1264" t="s">
        <v>212</v>
      </c>
      <c r="J1264" t="s">
        <v>214</v>
      </c>
      <c r="K1264" t="s">
        <v>213</v>
      </c>
      <c r="L1264">
        <v>1354</v>
      </c>
      <c r="N1264">
        <v>1010</v>
      </c>
      <c r="O1264" t="s">
        <v>39</v>
      </c>
      <c r="P1264" t="s">
        <v>39</v>
      </c>
      <c r="Q1264">
        <v>1</v>
      </c>
      <c r="W1264">
        <v>0</v>
      </c>
      <c r="X1264">
        <v>-1866650467</v>
      </c>
      <c r="Y1264">
        <f t="shared" si="576"/>
        <v>64.285713999999999</v>
      </c>
      <c r="AA1264">
        <v>9.36</v>
      </c>
      <c r="AB1264">
        <v>0</v>
      </c>
      <c r="AC1264">
        <v>0</v>
      </c>
      <c r="AD1264">
        <v>0</v>
      </c>
      <c r="AE1264">
        <v>1.66</v>
      </c>
      <c r="AF1264">
        <v>0</v>
      </c>
      <c r="AG1264">
        <v>0</v>
      </c>
      <c r="AH1264">
        <v>0</v>
      </c>
      <c r="AI1264">
        <v>5.64</v>
      </c>
      <c r="AJ1264">
        <v>1</v>
      </c>
      <c r="AK1264">
        <v>1</v>
      </c>
      <c r="AL1264">
        <v>1</v>
      </c>
      <c r="AM1264">
        <v>0</v>
      </c>
      <c r="AN1264">
        <v>0</v>
      </c>
      <c r="AO1264">
        <v>0</v>
      </c>
      <c r="AP1264">
        <v>1</v>
      </c>
      <c r="AQ1264">
        <v>0</v>
      </c>
      <c r="AR1264">
        <v>0</v>
      </c>
      <c r="AS1264" t="s">
        <v>3</v>
      </c>
      <c r="AT1264">
        <v>64.285713999999999</v>
      </c>
      <c r="AU1264" t="s">
        <v>3</v>
      </c>
      <c r="AV1264">
        <v>0</v>
      </c>
      <c r="AW1264">
        <v>1</v>
      </c>
      <c r="AX1264">
        <v>-1</v>
      </c>
      <c r="AY1264">
        <v>0</v>
      </c>
      <c r="AZ1264">
        <v>0</v>
      </c>
      <c r="BA1264" t="s">
        <v>3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CV1264">
        <v>0</v>
      </c>
      <c r="CW1264">
        <v>0</v>
      </c>
      <c r="CX1264">
        <f>ROUND(Y1264*Source!I547,9)</f>
        <v>17.99999992</v>
      </c>
      <c r="CY1264">
        <f t="shared" si="577"/>
        <v>9.36</v>
      </c>
      <c r="CZ1264">
        <f t="shared" si="578"/>
        <v>1.66</v>
      </c>
      <c r="DA1264">
        <f t="shared" si="579"/>
        <v>5.64</v>
      </c>
      <c r="DB1264">
        <f t="shared" si="580"/>
        <v>106.71</v>
      </c>
      <c r="DC1264">
        <f t="shared" si="581"/>
        <v>0</v>
      </c>
      <c r="DD1264" t="s">
        <v>3</v>
      </c>
      <c r="DE1264" t="s">
        <v>3</v>
      </c>
      <c r="DF1264">
        <f t="shared" si="582"/>
        <v>168.48</v>
      </c>
      <c r="DG1264">
        <f t="shared" si="583"/>
        <v>0</v>
      </c>
      <c r="DH1264">
        <f t="shared" si="584"/>
        <v>0</v>
      </c>
      <c r="DI1264">
        <f t="shared" si="565"/>
        <v>0</v>
      </c>
      <c r="DJ1264">
        <f t="shared" si="585"/>
        <v>168.48</v>
      </c>
      <c r="DK1264">
        <v>0</v>
      </c>
      <c r="DL1264" t="s">
        <v>3</v>
      </c>
      <c r="DM1264">
        <v>0</v>
      </c>
      <c r="DN1264" t="s">
        <v>3</v>
      </c>
      <c r="DO1264">
        <v>0</v>
      </c>
    </row>
    <row r="1265" spans="1:119" x14ac:dyDescent="0.2">
      <c r="A1265">
        <f>ROW(Source!A547)</f>
        <v>547</v>
      </c>
      <c r="B1265">
        <v>59204059</v>
      </c>
      <c r="C1265">
        <v>60527861</v>
      </c>
      <c r="D1265">
        <v>58322727</v>
      </c>
      <c r="E1265">
        <v>1</v>
      </c>
      <c r="F1265">
        <v>1</v>
      </c>
      <c r="G1265">
        <v>1080</v>
      </c>
      <c r="H1265">
        <v>3</v>
      </c>
      <c r="I1265" t="s">
        <v>204</v>
      </c>
      <c r="J1265" t="s">
        <v>206</v>
      </c>
      <c r="K1265" t="s">
        <v>205</v>
      </c>
      <c r="L1265">
        <v>1354</v>
      </c>
      <c r="N1265">
        <v>1010</v>
      </c>
      <c r="O1265" t="s">
        <v>39</v>
      </c>
      <c r="P1265" t="s">
        <v>39</v>
      </c>
      <c r="Q1265">
        <v>1</v>
      </c>
      <c r="W1265">
        <v>0</v>
      </c>
      <c r="X1265">
        <v>-431848886</v>
      </c>
      <c r="Y1265">
        <f t="shared" si="576"/>
        <v>46.428570999999998</v>
      </c>
      <c r="AA1265">
        <v>114.94</v>
      </c>
      <c r="AB1265">
        <v>0</v>
      </c>
      <c r="AC1265">
        <v>0</v>
      </c>
      <c r="AD1265">
        <v>0</v>
      </c>
      <c r="AE1265">
        <v>64.94</v>
      </c>
      <c r="AF1265">
        <v>0</v>
      </c>
      <c r="AG1265">
        <v>0</v>
      </c>
      <c r="AH1265">
        <v>0</v>
      </c>
      <c r="AI1265">
        <v>1.77</v>
      </c>
      <c r="AJ1265">
        <v>1</v>
      </c>
      <c r="AK1265">
        <v>1</v>
      </c>
      <c r="AL1265">
        <v>1</v>
      </c>
      <c r="AM1265">
        <v>0</v>
      </c>
      <c r="AN1265">
        <v>0</v>
      </c>
      <c r="AO1265">
        <v>0</v>
      </c>
      <c r="AP1265">
        <v>1</v>
      </c>
      <c r="AQ1265">
        <v>0</v>
      </c>
      <c r="AR1265">
        <v>0</v>
      </c>
      <c r="AS1265" t="s">
        <v>3</v>
      </c>
      <c r="AT1265">
        <v>46.428570999999998</v>
      </c>
      <c r="AU1265" t="s">
        <v>3</v>
      </c>
      <c r="AV1265">
        <v>0</v>
      </c>
      <c r="AW1265">
        <v>1</v>
      </c>
      <c r="AX1265">
        <v>-1</v>
      </c>
      <c r="AY1265">
        <v>0</v>
      </c>
      <c r="AZ1265">
        <v>0</v>
      </c>
      <c r="BA1265" t="s">
        <v>3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CV1265">
        <v>0</v>
      </c>
      <c r="CW1265">
        <v>0</v>
      </c>
      <c r="CX1265">
        <f>ROUND(Y1265*Source!I547,9)</f>
        <v>12.999999880000001</v>
      </c>
      <c r="CY1265">
        <f t="shared" si="577"/>
        <v>114.94</v>
      </c>
      <c r="CZ1265">
        <f t="shared" si="578"/>
        <v>64.94</v>
      </c>
      <c r="DA1265">
        <f t="shared" si="579"/>
        <v>1.77</v>
      </c>
      <c r="DB1265">
        <f t="shared" si="580"/>
        <v>3015.07</v>
      </c>
      <c r="DC1265">
        <f t="shared" si="581"/>
        <v>0</v>
      </c>
      <c r="DD1265" t="s">
        <v>3</v>
      </c>
      <c r="DE1265" t="s">
        <v>3</v>
      </c>
      <c r="DF1265">
        <f t="shared" si="582"/>
        <v>1494.22</v>
      </c>
      <c r="DG1265">
        <f t="shared" si="583"/>
        <v>0</v>
      </c>
      <c r="DH1265">
        <f t="shared" si="584"/>
        <v>0</v>
      </c>
      <c r="DI1265">
        <f t="shared" si="565"/>
        <v>0</v>
      </c>
      <c r="DJ1265">
        <f t="shared" si="585"/>
        <v>1494.22</v>
      </c>
      <c r="DK1265">
        <v>0</v>
      </c>
      <c r="DL1265" t="s">
        <v>3</v>
      </c>
      <c r="DM1265">
        <v>0</v>
      </c>
      <c r="DN1265" t="s">
        <v>3</v>
      </c>
      <c r="DO1265">
        <v>0</v>
      </c>
    </row>
    <row r="1266" spans="1:119" x14ac:dyDescent="0.2">
      <c r="A1266">
        <f>ROW(Source!A547)</f>
        <v>547</v>
      </c>
      <c r="B1266">
        <v>59204059</v>
      </c>
      <c r="C1266">
        <v>60527861</v>
      </c>
      <c r="D1266">
        <v>58322963</v>
      </c>
      <c r="E1266">
        <v>1</v>
      </c>
      <c r="F1266">
        <v>1</v>
      </c>
      <c r="G1266">
        <v>1080</v>
      </c>
      <c r="H1266">
        <v>3</v>
      </c>
      <c r="I1266" t="s">
        <v>200</v>
      </c>
      <c r="J1266" t="s">
        <v>202</v>
      </c>
      <c r="K1266" t="s">
        <v>201</v>
      </c>
      <c r="L1266">
        <v>1301</v>
      </c>
      <c r="N1266">
        <v>1003</v>
      </c>
      <c r="O1266" t="s">
        <v>34</v>
      </c>
      <c r="P1266" t="s">
        <v>34</v>
      </c>
      <c r="Q1266">
        <v>1</v>
      </c>
      <c r="W1266">
        <v>0</v>
      </c>
      <c r="X1266">
        <v>1488594295</v>
      </c>
      <c r="Y1266">
        <f t="shared" si="576"/>
        <v>102.5</v>
      </c>
      <c r="AA1266">
        <v>46.05</v>
      </c>
      <c r="AB1266">
        <v>0</v>
      </c>
      <c r="AC1266">
        <v>0</v>
      </c>
      <c r="AD1266">
        <v>0</v>
      </c>
      <c r="AE1266">
        <v>16.100000000000001</v>
      </c>
      <c r="AF1266">
        <v>0</v>
      </c>
      <c r="AG1266">
        <v>0</v>
      </c>
      <c r="AH1266">
        <v>0</v>
      </c>
      <c r="AI1266">
        <v>2.86</v>
      </c>
      <c r="AJ1266">
        <v>1</v>
      </c>
      <c r="AK1266">
        <v>1</v>
      </c>
      <c r="AL1266">
        <v>1</v>
      </c>
      <c r="AM1266">
        <v>0</v>
      </c>
      <c r="AN1266">
        <v>0</v>
      </c>
      <c r="AO1266">
        <v>0</v>
      </c>
      <c r="AP1266">
        <v>1</v>
      </c>
      <c r="AQ1266">
        <v>0</v>
      </c>
      <c r="AR1266">
        <v>0</v>
      </c>
      <c r="AS1266" t="s">
        <v>3</v>
      </c>
      <c r="AT1266">
        <v>102.5</v>
      </c>
      <c r="AU1266" t="s">
        <v>3</v>
      </c>
      <c r="AV1266">
        <v>0</v>
      </c>
      <c r="AW1266">
        <v>1</v>
      </c>
      <c r="AX1266">
        <v>-1</v>
      </c>
      <c r="AY1266">
        <v>0</v>
      </c>
      <c r="AZ1266">
        <v>0</v>
      </c>
      <c r="BA1266" t="s">
        <v>3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CV1266">
        <v>0</v>
      </c>
      <c r="CW1266">
        <v>0</v>
      </c>
      <c r="CX1266">
        <f>ROUND(Y1266*Source!I547,9)</f>
        <v>28.7</v>
      </c>
      <c r="CY1266">
        <f t="shared" si="577"/>
        <v>46.05</v>
      </c>
      <c r="CZ1266">
        <f t="shared" si="578"/>
        <v>16.100000000000001</v>
      </c>
      <c r="DA1266">
        <f t="shared" si="579"/>
        <v>2.86</v>
      </c>
      <c r="DB1266">
        <f t="shared" si="580"/>
        <v>1650.25</v>
      </c>
      <c r="DC1266">
        <f t="shared" si="581"/>
        <v>0</v>
      </c>
      <c r="DD1266" t="s">
        <v>3</v>
      </c>
      <c r="DE1266" t="s">
        <v>3</v>
      </c>
      <c r="DF1266">
        <f t="shared" si="582"/>
        <v>1321.64</v>
      </c>
      <c r="DG1266">
        <f t="shared" si="583"/>
        <v>0</v>
      </c>
      <c r="DH1266">
        <f t="shared" si="584"/>
        <v>0</v>
      </c>
      <c r="DI1266">
        <f t="shared" si="565"/>
        <v>0</v>
      </c>
      <c r="DJ1266">
        <f t="shared" si="585"/>
        <v>1321.64</v>
      </c>
      <c r="DK1266">
        <v>0</v>
      </c>
      <c r="DL1266" t="s">
        <v>3</v>
      </c>
      <c r="DM1266">
        <v>0</v>
      </c>
      <c r="DN1266" t="s">
        <v>3</v>
      </c>
      <c r="DO1266">
        <v>0</v>
      </c>
    </row>
    <row r="1267" spans="1:119" x14ac:dyDescent="0.2">
      <c r="A1267">
        <f>ROW(Source!A547)</f>
        <v>547</v>
      </c>
      <c r="B1267">
        <v>59204059</v>
      </c>
      <c r="C1267">
        <v>60527861</v>
      </c>
      <c r="D1267">
        <v>58323132</v>
      </c>
      <c r="E1267">
        <v>1</v>
      </c>
      <c r="F1267">
        <v>1</v>
      </c>
      <c r="G1267">
        <v>1080</v>
      </c>
      <c r="H1267">
        <v>3</v>
      </c>
      <c r="I1267" t="s">
        <v>208</v>
      </c>
      <c r="J1267" t="s">
        <v>210</v>
      </c>
      <c r="K1267" t="s">
        <v>209</v>
      </c>
      <c r="L1267">
        <v>1354</v>
      </c>
      <c r="N1267">
        <v>1010</v>
      </c>
      <c r="O1267" t="s">
        <v>39</v>
      </c>
      <c r="P1267" t="s">
        <v>39</v>
      </c>
      <c r="Q1267">
        <v>1</v>
      </c>
      <c r="W1267">
        <v>0</v>
      </c>
      <c r="X1267">
        <v>-1835303697</v>
      </c>
      <c r="Y1267">
        <f t="shared" si="576"/>
        <v>35.714286000000001</v>
      </c>
      <c r="AA1267">
        <v>22.99</v>
      </c>
      <c r="AB1267">
        <v>0</v>
      </c>
      <c r="AC1267">
        <v>0</v>
      </c>
      <c r="AD1267">
        <v>0</v>
      </c>
      <c r="AE1267">
        <v>5.41</v>
      </c>
      <c r="AF1267">
        <v>0</v>
      </c>
      <c r="AG1267">
        <v>0</v>
      </c>
      <c r="AH1267">
        <v>0</v>
      </c>
      <c r="AI1267">
        <v>4.25</v>
      </c>
      <c r="AJ1267">
        <v>1</v>
      </c>
      <c r="AK1267">
        <v>1</v>
      </c>
      <c r="AL1267">
        <v>1</v>
      </c>
      <c r="AM1267">
        <v>0</v>
      </c>
      <c r="AN1267">
        <v>0</v>
      </c>
      <c r="AO1267">
        <v>0</v>
      </c>
      <c r="AP1267">
        <v>1</v>
      </c>
      <c r="AQ1267">
        <v>0</v>
      </c>
      <c r="AR1267">
        <v>0</v>
      </c>
      <c r="AS1267" t="s">
        <v>3</v>
      </c>
      <c r="AT1267">
        <v>35.714286000000001</v>
      </c>
      <c r="AU1267" t="s">
        <v>3</v>
      </c>
      <c r="AV1267">
        <v>0</v>
      </c>
      <c r="AW1267">
        <v>1</v>
      </c>
      <c r="AX1267">
        <v>-1</v>
      </c>
      <c r="AY1267">
        <v>0</v>
      </c>
      <c r="AZ1267">
        <v>0</v>
      </c>
      <c r="BA1267" t="s">
        <v>3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CV1267">
        <v>0</v>
      </c>
      <c r="CW1267">
        <v>0</v>
      </c>
      <c r="CX1267">
        <f>ROUND(Y1267*Source!I547,9)</f>
        <v>10.00000008</v>
      </c>
      <c r="CY1267">
        <f t="shared" si="577"/>
        <v>22.99</v>
      </c>
      <c r="CZ1267">
        <f t="shared" si="578"/>
        <v>5.41</v>
      </c>
      <c r="DA1267">
        <f t="shared" si="579"/>
        <v>4.25</v>
      </c>
      <c r="DB1267">
        <f t="shared" si="580"/>
        <v>193.21</v>
      </c>
      <c r="DC1267">
        <f t="shared" si="581"/>
        <v>0</v>
      </c>
      <c r="DD1267" t="s">
        <v>3</v>
      </c>
      <c r="DE1267" t="s">
        <v>3</v>
      </c>
      <c r="DF1267">
        <f t="shared" si="582"/>
        <v>229.9</v>
      </c>
      <c r="DG1267">
        <f t="shared" si="583"/>
        <v>0</v>
      </c>
      <c r="DH1267">
        <f t="shared" si="584"/>
        <v>0</v>
      </c>
      <c r="DI1267">
        <f t="shared" si="565"/>
        <v>0</v>
      </c>
      <c r="DJ1267">
        <f t="shared" si="585"/>
        <v>229.9</v>
      </c>
      <c r="DK1267">
        <v>0</v>
      </c>
      <c r="DL1267" t="s">
        <v>3</v>
      </c>
      <c r="DM1267">
        <v>0</v>
      </c>
      <c r="DN1267" t="s">
        <v>3</v>
      </c>
      <c r="DO1267">
        <v>0</v>
      </c>
    </row>
    <row r="1268" spans="1:119" x14ac:dyDescent="0.2">
      <c r="A1268">
        <f>ROW(Source!A547)</f>
        <v>547</v>
      </c>
      <c r="B1268">
        <v>59204059</v>
      </c>
      <c r="C1268">
        <v>60527861</v>
      </c>
      <c r="D1268">
        <v>58319197</v>
      </c>
      <c r="E1268">
        <v>1</v>
      </c>
      <c r="F1268">
        <v>1</v>
      </c>
      <c r="G1268">
        <v>1080</v>
      </c>
      <c r="H1268">
        <v>3</v>
      </c>
      <c r="I1268" t="s">
        <v>216</v>
      </c>
      <c r="J1268" t="s">
        <v>218</v>
      </c>
      <c r="K1268" t="s">
        <v>217</v>
      </c>
      <c r="L1268">
        <v>1354</v>
      </c>
      <c r="N1268">
        <v>1010</v>
      </c>
      <c r="O1268" t="s">
        <v>39</v>
      </c>
      <c r="P1268" t="s">
        <v>39</v>
      </c>
      <c r="Q1268">
        <v>1</v>
      </c>
      <c r="W1268">
        <v>0</v>
      </c>
      <c r="X1268">
        <v>726132467</v>
      </c>
      <c r="Y1268">
        <f t="shared" si="576"/>
        <v>1.05</v>
      </c>
      <c r="AA1268">
        <v>82.5</v>
      </c>
      <c r="AB1268">
        <v>0</v>
      </c>
      <c r="AC1268">
        <v>0</v>
      </c>
      <c r="AD1268">
        <v>0</v>
      </c>
      <c r="AE1268">
        <v>11.82</v>
      </c>
      <c r="AF1268">
        <v>0</v>
      </c>
      <c r="AG1268">
        <v>0</v>
      </c>
      <c r="AH1268">
        <v>0</v>
      </c>
      <c r="AI1268">
        <v>6.98</v>
      </c>
      <c r="AJ1268">
        <v>1</v>
      </c>
      <c r="AK1268">
        <v>1</v>
      </c>
      <c r="AL1268">
        <v>1</v>
      </c>
      <c r="AM1268">
        <v>0</v>
      </c>
      <c r="AN1268">
        <v>0</v>
      </c>
      <c r="AO1268">
        <v>0</v>
      </c>
      <c r="AP1268">
        <v>1</v>
      </c>
      <c r="AQ1268">
        <v>0</v>
      </c>
      <c r="AR1268">
        <v>0</v>
      </c>
      <c r="AS1268" t="s">
        <v>3</v>
      </c>
      <c r="AT1268">
        <v>1.05</v>
      </c>
      <c r="AU1268" t="s">
        <v>3</v>
      </c>
      <c r="AV1268">
        <v>0</v>
      </c>
      <c r="AW1268">
        <v>1</v>
      </c>
      <c r="AX1268">
        <v>-1</v>
      </c>
      <c r="AY1268">
        <v>0</v>
      </c>
      <c r="AZ1268">
        <v>0</v>
      </c>
      <c r="BA1268" t="s">
        <v>3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CV1268">
        <v>0</v>
      </c>
      <c r="CW1268">
        <v>0</v>
      </c>
      <c r="CX1268">
        <f>ROUND(Y1268*Source!I547,9)</f>
        <v>0.29399999999999998</v>
      </c>
      <c r="CY1268">
        <f t="shared" si="577"/>
        <v>82.5</v>
      </c>
      <c r="CZ1268">
        <f t="shared" si="578"/>
        <v>11.82</v>
      </c>
      <c r="DA1268">
        <f t="shared" si="579"/>
        <v>6.98</v>
      </c>
      <c r="DB1268">
        <f t="shared" si="580"/>
        <v>12.41</v>
      </c>
      <c r="DC1268">
        <f t="shared" si="581"/>
        <v>0</v>
      </c>
      <c r="DD1268" t="s">
        <v>3</v>
      </c>
      <c r="DE1268" t="s">
        <v>3</v>
      </c>
      <c r="DF1268">
        <f t="shared" si="582"/>
        <v>24.26</v>
      </c>
      <c r="DG1268">
        <f t="shared" si="583"/>
        <v>0</v>
      </c>
      <c r="DH1268">
        <f t="shared" si="584"/>
        <v>0</v>
      </c>
      <c r="DI1268">
        <f t="shared" si="565"/>
        <v>0</v>
      </c>
      <c r="DJ1268">
        <f t="shared" si="585"/>
        <v>24.26</v>
      </c>
      <c r="DK1268">
        <v>0</v>
      </c>
      <c r="DL1268" t="s">
        <v>3</v>
      </c>
      <c r="DM1268">
        <v>0</v>
      </c>
      <c r="DN1268" t="s">
        <v>3</v>
      </c>
      <c r="DO1268">
        <v>0</v>
      </c>
    </row>
    <row r="1269" spans="1:119" x14ac:dyDescent="0.2">
      <c r="A1269">
        <f>ROW(Source!A560)</f>
        <v>560</v>
      </c>
      <c r="B1269">
        <v>59204062</v>
      </c>
      <c r="C1269">
        <v>60527895</v>
      </c>
      <c r="D1269">
        <v>58266404</v>
      </c>
      <c r="E1269">
        <v>1080</v>
      </c>
      <c r="F1269">
        <v>1</v>
      </c>
      <c r="G1269">
        <v>1080</v>
      </c>
      <c r="H1269">
        <v>1</v>
      </c>
      <c r="I1269" t="s">
        <v>859</v>
      </c>
      <c r="J1269" t="s">
        <v>3</v>
      </c>
      <c r="K1269" t="s">
        <v>860</v>
      </c>
      <c r="L1269">
        <v>1191</v>
      </c>
      <c r="N1269">
        <v>1013</v>
      </c>
      <c r="O1269" t="s">
        <v>861</v>
      </c>
      <c r="P1269" t="s">
        <v>861</v>
      </c>
      <c r="Q1269">
        <v>1</v>
      </c>
      <c r="W1269">
        <v>0</v>
      </c>
      <c r="X1269">
        <v>476480486</v>
      </c>
      <c r="Y1269">
        <f>((AT1269*1.15)*1.1)</f>
        <v>1.9734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</v>
      </c>
      <c r="AJ1269">
        <v>1</v>
      </c>
      <c r="AK1269">
        <v>1</v>
      </c>
      <c r="AL1269">
        <v>1</v>
      </c>
      <c r="AM1269">
        <v>-2</v>
      </c>
      <c r="AN1269">
        <v>0</v>
      </c>
      <c r="AO1269">
        <v>1</v>
      </c>
      <c r="AP1269">
        <v>1</v>
      </c>
      <c r="AQ1269">
        <v>0</v>
      </c>
      <c r="AR1269">
        <v>0</v>
      </c>
      <c r="AS1269" t="s">
        <v>3</v>
      </c>
      <c r="AT1269">
        <v>1.56</v>
      </c>
      <c r="AU1269" t="s">
        <v>26</v>
      </c>
      <c r="AV1269">
        <v>1</v>
      </c>
      <c r="AW1269">
        <v>2</v>
      </c>
      <c r="AX1269">
        <v>60527898</v>
      </c>
      <c r="AY1269">
        <v>1</v>
      </c>
      <c r="AZ1269">
        <v>0</v>
      </c>
      <c r="BA1269">
        <v>1285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CU1269">
        <f>ROUND(AT1269*Source!I560*AH1269*AL1269,2)</f>
        <v>0</v>
      </c>
      <c r="CV1269">
        <f>ROUND(Y1269*Source!I560,9)</f>
        <v>1.815528</v>
      </c>
      <c r="CW1269">
        <v>0</v>
      </c>
      <c r="CX1269">
        <f>ROUND(Y1269*Source!I560,9)</f>
        <v>1.815528</v>
      </c>
      <c r="CY1269">
        <f>AD1269</f>
        <v>0</v>
      </c>
      <c r="CZ1269">
        <f>AH1269</f>
        <v>0</v>
      </c>
      <c r="DA1269">
        <f>AL1269</f>
        <v>1</v>
      </c>
      <c r="DB1269">
        <f>ROUND(((ROUND(AT1269*CZ1269,2)*1.15)*1.1),6)</f>
        <v>0</v>
      </c>
      <c r="DC1269">
        <f>ROUND(((ROUND(AT1269*AG1269,2)*1.15)*1.1),6)</f>
        <v>0</v>
      </c>
      <c r="DD1269" t="s">
        <v>3</v>
      </c>
      <c r="DE1269" t="s">
        <v>3</v>
      </c>
      <c r="DF1269">
        <f t="shared" ref="DF1269:DF1283" si="586">ROUND(ROUND(AE1269,2)*CX1269,2)</f>
        <v>0</v>
      </c>
      <c r="DG1269">
        <f t="shared" si="583"/>
        <v>0</v>
      </c>
      <c r="DH1269">
        <f t="shared" si="584"/>
        <v>0</v>
      </c>
      <c r="DI1269">
        <f t="shared" si="565"/>
        <v>0</v>
      </c>
      <c r="DJ1269">
        <f>DI1269</f>
        <v>0</v>
      </c>
      <c r="DK1269">
        <v>0</v>
      </c>
      <c r="DL1269" t="s">
        <v>3</v>
      </c>
      <c r="DM1269">
        <v>0</v>
      </c>
      <c r="DN1269" t="s">
        <v>3</v>
      </c>
      <c r="DO1269">
        <v>0</v>
      </c>
    </row>
    <row r="1270" spans="1:119" x14ac:dyDescent="0.2">
      <c r="A1270">
        <f>ROW(Source!A560)</f>
        <v>560</v>
      </c>
      <c r="B1270">
        <v>59204062</v>
      </c>
      <c r="C1270">
        <v>60527895</v>
      </c>
      <c r="D1270">
        <v>58340296</v>
      </c>
      <c r="E1270">
        <v>1</v>
      </c>
      <c r="F1270">
        <v>1</v>
      </c>
      <c r="G1270">
        <v>1080</v>
      </c>
      <c r="H1270">
        <v>2</v>
      </c>
      <c r="I1270" t="s">
        <v>935</v>
      </c>
      <c r="J1270" t="s">
        <v>936</v>
      </c>
      <c r="K1270" t="s">
        <v>937</v>
      </c>
      <c r="L1270">
        <v>1368</v>
      </c>
      <c r="N1270">
        <v>1011</v>
      </c>
      <c r="O1270" t="s">
        <v>865</v>
      </c>
      <c r="P1270" t="s">
        <v>865</v>
      </c>
      <c r="Q1270">
        <v>1</v>
      </c>
      <c r="W1270">
        <v>0</v>
      </c>
      <c r="X1270">
        <v>-2102369931</v>
      </c>
      <c r="Y1270">
        <f>((AT1270*1.25)*1.1)</f>
        <v>0.96250000000000013</v>
      </c>
      <c r="AA1270">
        <v>0</v>
      </c>
      <c r="AB1270">
        <v>1.68</v>
      </c>
      <c r="AC1270">
        <v>0</v>
      </c>
      <c r="AD1270">
        <v>0</v>
      </c>
      <c r="AE1270">
        <v>0</v>
      </c>
      <c r="AF1270">
        <v>1.57</v>
      </c>
      <c r="AG1270">
        <v>0</v>
      </c>
      <c r="AH1270">
        <v>0</v>
      </c>
      <c r="AI1270">
        <v>1</v>
      </c>
      <c r="AJ1270">
        <v>1</v>
      </c>
      <c r="AK1270">
        <v>1</v>
      </c>
      <c r="AL1270">
        <v>1</v>
      </c>
      <c r="AM1270">
        <v>-2</v>
      </c>
      <c r="AN1270">
        <v>0</v>
      </c>
      <c r="AO1270">
        <v>1</v>
      </c>
      <c r="AP1270">
        <v>1</v>
      </c>
      <c r="AQ1270">
        <v>0</v>
      </c>
      <c r="AR1270">
        <v>0</v>
      </c>
      <c r="AS1270" t="s">
        <v>3</v>
      </c>
      <c r="AT1270">
        <v>0.7</v>
      </c>
      <c r="AU1270" t="s">
        <v>866</v>
      </c>
      <c r="AV1270">
        <v>0</v>
      </c>
      <c r="AW1270">
        <v>2</v>
      </c>
      <c r="AX1270">
        <v>60527899</v>
      </c>
      <c r="AY1270">
        <v>1</v>
      </c>
      <c r="AZ1270">
        <v>0</v>
      </c>
      <c r="BA1270">
        <v>1286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CV1270">
        <v>0</v>
      </c>
      <c r="CW1270">
        <f>ROUND(Y1270*Source!I560*DO1270,9)</f>
        <v>0</v>
      </c>
      <c r="CX1270">
        <f>ROUND(Y1270*Source!I560,9)</f>
        <v>0.88549999999999995</v>
      </c>
      <c r="CY1270">
        <f>AB1270</f>
        <v>1.68</v>
      </c>
      <c r="CZ1270">
        <f>AF1270</f>
        <v>1.57</v>
      </c>
      <c r="DA1270">
        <f>AJ1270</f>
        <v>1</v>
      </c>
      <c r="DB1270">
        <f>ROUND(((ROUND(AT1270*CZ1270,2)*1.25)*1.1),6)</f>
        <v>1.5125</v>
      </c>
      <c r="DC1270">
        <f>ROUND(((ROUND(AT1270*AG1270,2)*1.25)*1.1),6)</f>
        <v>0</v>
      </c>
      <c r="DD1270" t="s">
        <v>3</v>
      </c>
      <c r="DE1270" t="s">
        <v>3</v>
      </c>
      <c r="DF1270">
        <f t="shared" si="586"/>
        <v>0</v>
      </c>
      <c r="DG1270">
        <f t="shared" si="583"/>
        <v>1.39</v>
      </c>
      <c r="DH1270">
        <f t="shared" si="584"/>
        <v>0</v>
      </c>
      <c r="DI1270">
        <f t="shared" si="565"/>
        <v>0</v>
      </c>
      <c r="DJ1270">
        <f>DG1270</f>
        <v>1.39</v>
      </c>
      <c r="DK1270">
        <v>0</v>
      </c>
      <c r="DL1270" t="s">
        <v>3</v>
      </c>
      <c r="DM1270">
        <v>0</v>
      </c>
      <c r="DN1270" t="s">
        <v>3</v>
      </c>
      <c r="DO1270">
        <v>0</v>
      </c>
    </row>
    <row r="1271" spans="1:119" x14ac:dyDescent="0.2">
      <c r="A1271">
        <f>ROW(Source!A561)</f>
        <v>561</v>
      </c>
      <c r="B1271">
        <v>59204059</v>
      </c>
      <c r="C1271">
        <v>60527895</v>
      </c>
      <c r="D1271">
        <v>58266404</v>
      </c>
      <c r="E1271">
        <v>1080</v>
      </c>
      <c r="F1271">
        <v>1</v>
      </c>
      <c r="G1271">
        <v>1080</v>
      </c>
      <c r="H1271">
        <v>1</v>
      </c>
      <c r="I1271" t="s">
        <v>859</v>
      </c>
      <c r="J1271" t="s">
        <v>3</v>
      </c>
      <c r="K1271" t="s">
        <v>860</v>
      </c>
      <c r="L1271">
        <v>1191</v>
      </c>
      <c r="N1271">
        <v>1013</v>
      </c>
      <c r="O1271" t="s">
        <v>861</v>
      </c>
      <c r="P1271" t="s">
        <v>861</v>
      </c>
      <c r="Q1271">
        <v>1</v>
      </c>
      <c r="W1271">
        <v>0</v>
      </c>
      <c r="X1271">
        <v>476480486</v>
      </c>
      <c r="Y1271">
        <f>((AT1271*1.15)*1.1)</f>
        <v>1.9734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1</v>
      </c>
      <c r="AK1271">
        <v>1</v>
      </c>
      <c r="AL1271">
        <v>1</v>
      </c>
      <c r="AM1271">
        <v>5</v>
      </c>
      <c r="AN1271">
        <v>0</v>
      </c>
      <c r="AO1271">
        <v>1</v>
      </c>
      <c r="AP1271">
        <v>1</v>
      </c>
      <c r="AQ1271">
        <v>0</v>
      </c>
      <c r="AR1271">
        <v>0</v>
      </c>
      <c r="AS1271" t="s">
        <v>3</v>
      </c>
      <c r="AT1271">
        <v>1.56</v>
      </c>
      <c r="AU1271" t="s">
        <v>26</v>
      </c>
      <c r="AV1271">
        <v>1</v>
      </c>
      <c r="AW1271">
        <v>2</v>
      </c>
      <c r="AX1271">
        <v>60527898</v>
      </c>
      <c r="AY1271">
        <v>1</v>
      </c>
      <c r="AZ1271">
        <v>0</v>
      </c>
      <c r="BA1271">
        <v>1287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CU1271">
        <f>ROUND(AT1271*Source!I561*AH1271*AL1271,2)</f>
        <v>0</v>
      </c>
      <c r="CV1271">
        <f>ROUND(Y1271*Source!I561,9)</f>
        <v>1.815528</v>
      </c>
      <c r="CW1271">
        <v>0</v>
      </c>
      <c r="CX1271">
        <f>ROUND(Y1271*Source!I561,9)</f>
        <v>1.815528</v>
      </c>
      <c r="CY1271">
        <f>AD1271</f>
        <v>0</v>
      </c>
      <c r="CZ1271">
        <f>AH1271</f>
        <v>0</v>
      </c>
      <c r="DA1271">
        <f>AL1271</f>
        <v>1</v>
      </c>
      <c r="DB1271">
        <f>ROUND(((ROUND(AT1271*CZ1271,2)*1.15)*1.1),6)</f>
        <v>0</v>
      </c>
      <c r="DC1271">
        <f>ROUND(((ROUND(AT1271*AG1271,2)*1.15)*1.1),6)</f>
        <v>0</v>
      </c>
      <c r="DD1271" t="s">
        <v>3</v>
      </c>
      <c r="DE1271" t="s">
        <v>3</v>
      </c>
      <c r="DF1271">
        <f t="shared" si="586"/>
        <v>0</v>
      </c>
      <c r="DG1271">
        <f t="shared" si="583"/>
        <v>0</v>
      </c>
      <c r="DH1271">
        <f t="shared" si="584"/>
        <v>0</v>
      </c>
      <c r="DI1271">
        <f t="shared" si="565"/>
        <v>0</v>
      </c>
      <c r="DJ1271">
        <f>DI1271</f>
        <v>0</v>
      </c>
      <c r="DK1271">
        <v>0</v>
      </c>
      <c r="DL1271" t="s">
        <v>3</v>
      </c>
      <c r="DM1271">
        <v>0</v>
      </c>
      <c r="DN1271" t="s">
        <v>3</v>
      </c>
      <c r="DO1271">
        <v>0</v>
      </c>
    </row>
    <row r="1272" spans="1:119" x14ac:dyDescent="0.2">
      <c r="A1272">
        <f>ROW(Source!A561)</f>
        <v>561</v>
      </c>
      <c r="B1272">
        <v>59204059</v>
      </c>
      <c r="C1272">
        <v>60527895</v>
      </c>
      <c r="D1272">
        <v>58340296</v>
      </c>
      <c r="E1272">
        <v>1</v>
      </c>
      <c r="F1272">
        <v>1</v>
      </c>
      <c r="G1272">
        <v>1080</v>
      </c>
      <c r="H1272">
        <v>2</v>
      </c>
      <c r="I1272" t="s">
        <v>935</v>
      </c>
      <c r="J1272" t="s">
        <v>936</v>
      </c>
      <c r="K1272" t="s">
        <v>937</v>
      </c>
      <c r="L1272">
        <v>1368</v>
      </c>
      <c r="N1272">
        <v>1011</v>
      </c>
      <c r="O1272" t="s">
        <v>865</v>
      </c>
      <c r="P1272" t="s">
        <v>865</v>
      </c>
      <c r="Q1272">
        <v>1</v>
      </c>
      <c r="W1272">
        <v>0</v>
      </c>
      <c r="X1272">
        <v>-2102369931</v>
      </c>
      <c r="Y1272">
        <f>((AT1272*1.25)*1.1)</f>
        <v>0.96250000000000013</v>
      </c>
      <c r="AA1272">
        <v>0</v>
      </c>
      <c r="AB1272">
        <v>18.18</v>
      </c>
      <c r="AC1272">
        <v>0</v>
      </c>
      <c r="AD1272">
        <v>0</v>
      </c>
      <c r="AE1272">
        <v>0</v>
      </c>
      <c r="AF1272">
        <v>1.57</v>
      </c>
      <c r="AG1272">
        <v>0</v>
      </c>
      <c r="AH1272">
        <v>0</v>
      </c>
      <c r="AI1272">
        <v>1</v>
      </c>
      <c r="AJ1272">
        <v>10.85</v>
      </c>
      <c r="AK1272">
        <v>54.99</v>
      </c>
      <c r="AL1272">
        <v>1</v>
      </c>
      <c r="AM1272">
        <v>2</v>
      </c>
      <c r="AN1272">
        <v>0</v>
      </c>
      <c r="AO1272">
        <v>1</v>
      </c>
      <c r="AP1272">
        <v>1</v>
      </c>
      <c r="AQ1272">
        <v>0</v>
      </c>
      <c r="AR1272">
        <v>0</v>
      </c>
      <c r="AS1272" t="s">
        <v>3</v>
      </c>
      <c r="AT1272">
        <v>0.7</v>
      </c>
      <c r="AU1272" t="s">
        <v>866</v>
      </c>
      <c r="AV1272">
        <v>0</v>
      </c>
      <c r="AW1272">
        <v>2</v>
      </c>
      <c r="AX1272">
        <v>60527899</v>
      </c>
      <c r="AY1272">
        <v>1</v>
      </c>
      <c r="AZ1272">
        <v>0</v>
      </c>
      <c r="BA1272">
        <v>1288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CV1272">
        <v>0</v>
      </c>
      <c r="CW1272">
        <f>ROUND(Y1272*Source!I561*DO1272,9)</f>
        <v>0</v>
      </c>
      <c r="CX1272">
        <f>ROUND(Y1272*Source!I561,9)</f>
        <v>0.88549999999999995</v>
      </c>
      <c r="CY1272">
        <f>AB1272</f>
        <v>18.18</v>
      </c>
      <c r="CZ1272">
        <f>AF1272</f>
        <v>1.57</v>
      </c>
      <c r="DA1272">
        <f>AJ1272</f>
        <v>10.85</v>
      </c>
      <c r="DB1272">
        <f>ROUND(((ROUND(AT1272*CZ1272,2)*1.25)*1.1),6)</f>
        <v>1.5125</v>
      </c>
      <c r="DC1272">
        <f>ROUND(((ROUND(AT1272*AG1272,2)*1.25)*1.1),6)</f>
        <v>0</v>
      </c>
      <c r="DD1272" t="s">
        <v>3</v>
      </c>
      <c r="DE1272" t="s">
        <v>3</v>
      </c>
      <c r="DF1272">
        <f t="shared" si="586"/>
        <v>0</v>
      </c>
      <c r="DG1272">
        <f>ROUND(ROUND(AF1272*AJ1272,2)*CX1272,2)</f>
        <v>15.08</v>
      </c>
      <c r="DH1272">
        <f>ROUND(ROUND(AG1272*AK1272,2)*CX1272,2)</f>
        <v>0</v>
      </c>
      <c r="DI1272">
        <f t="shared" si="565"/>
        <v>0</v>
      </c>
      <c r="DJ1272">
        <f>DG1272</f>
        <v>15.08</v>
      </c>
      <c r="DK1272">
        <v>0</v>
      </c>
      <c r="DL1272" t="s">
        <v>3</v>
      </c>
      <c r="DM1272">
        <v>0</v>
      </c>
      <c r="DN1272" t="s">
        <v>3</v>
      </c>
      <c r="DO1272">
        <v>0</v>
      </c>
    </row>
    <row r="1273" spans="1:119" x14ac:dyDescent="0.2">
      <c r="A1273">
        <f>ROW(Source!A562)</f>
        <v>562</v>
      </c>
      <c r="B1273">
        <v>59204062</v>
      </c>
      <c r="C1273">
        <v>60527900</v>
      </c>
      <c r="D1273">
        <v>58266404</v>
      </c>
      <c r="E1273">
        <v>1080</v>
      </c>
      <c r="F1273">
        <v>1</v>
      </c>
      <c r="G1273">
        <v>1080</v>
      </c>
      <c r="H1273">
        <v>1</v>
      </c>
      <c r="I1273" t="s">
        <v>859</v>
      </c>
      <c r="J1273" t="s">
        <v>3</v>
      </c>
      <c r="K1273" t="s">
        <v>860</v>
      </c>
      <c r="L1273">
        <v>1191</v>
      </c>
      <c r="N1273">
        <v>1013</v>
      </c>
      <c r="O1273" t="s">
        <v>861</v>
      </c>
      <c r="P1273" t="s">
        <v>861</v>
      </c>
      <c r="Q1273">
        <v>1</v>
      </c>
      <c r="W1273">
        <v>0</v>
      </c>
      <c r="X1273">
        <v>476480486</v>
      </c>
      <c r="Y1273">
        <f>((AT1273*1.15)*1.1)</f>
        <v>3.2890000000000001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</v>
      </c>
      <c r="AJ1273">
        <v>1</v>
      </c>
      <c r="AK1273">
        <v>1</v>
      </c>
      <c r="AL1273">
        <v>1</v>
      </c>
      <c r="AM1273">
        <v>-2</v>
      </c>
      <c r="AN1273">
        <v>0</v>
      </c>
      <c r="AO1273">
        <v>1</v>
      </c>
      <c r="AP1273">
        <v>1</v>
      </c>
      <c r="AQ1273">
        <v>0</v>
      </c>
      <c r="AR1273">
        <v>0</v>
      </c>
      <c r="AS1273" t="s">
        <v>3</v>
      </c>
      <c r="AT1273">
        <v>2.6</v>
      </c>
      <c r="AU1273" t="s">
        <v>26</v>
      </c>
      <c r="AV1273">
        <v>1</v>
      </c>
      <c r="AW1273">
        <v>2</v>
      </c>
      <c r="AX1273">
        <v>60527909</v>
      </c>
      <c r="AY1273">
        <v>1</v>
      </c>
      <c r="AZ1273">
        <v>0</v>
      </c>
      <c r="BA1273">
        <v>1289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CU1273">
        <f>ROUND(AT1273*Source!I562*AH1273*AL1273,2)</f>
        <v>0</v>
      </c>
      <c r="CV1273">
        <f>ROUND(Y1273*Source!I562,9)</f>
        <v>3.2890000000000001</v>
      </c>
      <c r="CW1273">
        <v>0</v>
      </c>
      <c r="CX1273">
        <f>ROUND(Y1273*Source!I562,9)</f>
        <v>3.2890000000000001</v>
      </c>
      <c r="CY1273">
        <f>AD1273</f>
        <v>0</v>
      </c>
      <c r="CZ1273">
        <f>AH1273</f>
        <v>0</v>
      </c>
      <c r="DA1273">
        <f>AL1273</f>
        <v>1</v>
      </c>
      <c r="DB1273">
        <f>ROUND(((ROUND(AT1273*CZ1273,2)*1.15)*1.1),6)</f>
        <v>0</v>
      </c>
      <c r="DC1273">
        <f>ROUND(((ROUND(AT1273*AG1273,2)*1.15)*1.1),6)</f>
        <v>0</v>
      </c>
      <c r="DD1273" t="s">
        <v>3</v>
      </c>
      <c r="DE1273" t="s">
        <v>3</v>
      </c>
      <c r="DF1273">
        <f t="shared" si="586"/>
        <v>0</v>
      </c>
      <c r="DG1273">
        <f t="shared" ref="DG1273:DG1281" si="587">ROUND(ROUND(AF1273,2)*CX1273,2)</f>
        <v>0</v>
      </c>
      <c r="DH1273">
        <f t="shared" ref="DH1273:DH1281" si="588">ROUND(ROUND(AG1273,2)*CX1273,2)</f>
        <v>0</v>
      </c>
      <c r="DI1273">
        <f t="shared" si="565"/>
        <v>0</v>
      </c>
      <c r="DJ1273">
        <f>DI1273</f>
        <v>0</v>
      </c>
      <c r="DK1273">
        <v>0</v>
      </c>
      <c r="DL1273" t="s">
        <v>3</v>
      </c>
      <c r="DM1273">
        <v>0</v>
      </c>
      <c r="DN1273" t="s">
        <v>3</v>
      </c>
      <c r="DO1273">
        <v>0</v>
      </c>
    </row>
    <row r="1274" spans="1:119" x14ac:dyDescent="0.2">
      <c r="A1274">
        <f>ROW(Source!A562)</f>
        <v>562</v>
      </c>
      <c r="B1274">
        <v>59204062</v>
      </c>
      <c r="C1274">
        <v>60527900</v>
      </c>
      <c r="D1274">
        <v>58340279</v>
      </c>
      <c r="E1274">
        <v>1</v>
      </c>
      <c r="F1274">
        <v>1</v>
      </c>
      <c r="G1274">
        <v>1080</v>
      </c>
      <c r="H1274">
        <v>2</v>
      </c>
      <c r="I1274" t="s">
        <v>938</v>
      </c>
      <c r="J1274" t="s">
        <v>939</v>
      </c>
      <c r="K1274" t="s">
        <v>940</v>
      </c>
      <c r="L1274">
        <v>1368</v>
      </c>
      <c r="N1274">
        <v>1011</v>
      </c>
      <c r="O1274" t="s">
        <v>865</v>
      </c>
      <c r="P1274" t="s">
        <v>865</v>
      </c>
      <c r="Q1274">
        <v>1</v>
      </c>
      <c r="W1274">
        <v>0</v>
      </c>
      <c r="X1274">
        <v>-2065404138</v>
      </c>
      <c r="Y1274">
        <f>((AT1274*1.25)*1.1)</f>
        <v>0.86625000000000008</v>
      </c>
      <c r="AA1274">
        <v>0</v>
      </c>
      <c r="AB1274">
        <v>7.59</v>
      </c>
      <c r="AC1274">
        <v>0</v>
      </c>
      <c r="AD1274">
        <v>0</v>
      </c>
      <c r="AE1274">
        <v>0</v>
      </c>
      <c r="AF1274">
        <v>7.11</v>
      </c>
      <c r="AG1274">
        <v>0</v>
      </c>
      <c r="AH1274">
        <v>0</v>
      </c>
      <c r="AI1274">
        <v>1</v>
      </c>
      <c r="AJ1274">
        <v>1</v>
      </c>
      <c r="AK1274">
        <v>1</v>
      </c>
      <c r="AL1274">
        <v>1</v>
      </c>
      <c r="AM1274">
        <v>-2</v>
      </c>
      <c r="AN1274">
        <v>0</v>
      </c>
      <c r="AO1274">
        <v>1</v>
      </c>
      <c r="AP1274">
        <v>1</v>
      </c>
      <c r="AQ1274">
        <v>0</v>
      </c>
      <c r="AR1274">
        <v>0</v>
      </c>
      <c r="AS1274" t="s">
        <v>3</v>
      </c>
      <c r="AT1274">
        <v>0.63</v>
      </c>
      <c r="AU1274" t="s">
        <v>866</v>
      </c>
      <c r="AV1274">
        <v>0</v>
      </c>
      <c r="AW1274">
        <v>2</v>
      </c>
      <c r="AX1274">
        <v>60527910</v>
      </c>
      <c r="AY1274">
        <v>1</v>
      </c>
      <c r="AZ1274">
        <v>0</v>
      </c>
      <c r="BA1274">
        <v>1290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CV1274">
        <v>0</v>
      </c>
      <c r="CW1274">
        <f>ROUND(Y1274*Source!I562*DO1274,9)</f>
        <v>0</v>
      </c>
      <c r="CX1274">
        <f>ROUND(Y1274*Source!I562,9)</f>
        <v>0.86624999999999996</v>
      </c>
      <c r="CY1274">
        <f>AB1274</f>
        <v>7.59</v>
      </c>
      <c r="CZ1274">
        <f>AF1274</f>
        <v>7.11</v>
      </c>
      <c r="DA1274">
        <f>AJ1274</f>
        <v>1</v>
      </c>
      <c r="DB1274">
        <f>ROUND(((ROUND(AT1274*CZ1274,2)*1.25)*1.1),6)</f>
        <v>6.16</v>
      </c>
      <c r="DC1274">
        <f>ROUND(((ROUND(AT1274*AG1274,2)*1.25)*1.1),6)</f>
        <v>0</v>
      </c>
      <c r="DD1274" t="s">
        <v>3</v>
      </c>
      <c r="DE1274" t="s">
        <v>3</v>
      </c>
      <c r="DF1274">
        <f t="shared" si="586"/>
        <v>0</v>
      </c>
      <c r="DG1274">
        <f t="shared" si="587"/>
        <v>6.16</v>
      </c>
      <c r="DH1274">
        <f t="shared" si="588"/>
        <v>0</v>
      </c>
      <c r="DI1274">
        <f t="shared" si="565"/>
        <v>0</v>
      </c>
      <c r="DJ1274">
        <f>DG1274</f>
        <v>6.16</v>
      </c>
      <c r="DK1274">
        <v>0</v>
      </c>
      <c r="DL1274" t="s">
        <v>3</v>
      </c>
      <c r="DM1274">
        <v>0</v>
      </c>
      <c r="DN1274" t="s">
        <v>3</v>
      </c>
      <c r="DO1274">
        <v>0</v>
      </c>
    </row>
    <row r="1275" spans="1:119" x14ac:dyDescent="0.2">
      <c r="A1275">
        <f>ROW(Source!A562)</f>
        <v>562</v>
      </c>
      <c r="B1275">
        <v>59204062</v>
      </c>
      <c r="C1275">
        <v>60527900</v>
      </c>
      <c r="D1275">
        <v>58340578</v>
      </c>
      <c r="E1275">
        <v>1</v>
      </c>
      <c r="F1275">
        <v>1</v>
      </c>
      <c r="G1275">
        <v>1080</v>
      </c>
      <c r="H1275">
        <v>2</v>
      </c>
      <c r="I1275" t="s">
        <v>862</v>
      </c>
      <c r="J1275" t="s">
        <v>863</v>
      </c>
      <c r="K1275" t="s">
        <v>864</v>
      </c>
      <c r="L1275">
        <v>1368</v>
      </c>
      <c r="N1275">
        <v>1011</v>
      </c>
      <c r="O1275" t="s">
        <v>865</v>
      </c>
      <c r="P1275" t="s">
        <v>865</v>
      </c>
      <c r="Q1275">
        <v>1</v>
      </c>
      <c r="W1275">
        <v>0</v>
      </c>
      <c r="X1275">
        <v>-1985943078</v>
      </c>
      <c r="Y1275">
        <f>((AT1275*1.25)*1.1)</f>
        <v>2.7500000000000004E-2</v>
      </c>
      <c r="AA1275">
        <v>0</v>
      </c>
      <c r="AB1275">
        <v>88.67</v>
      </c>
      <c r="AC1275">
        <v>13.47</v>
      </c>
      <c r="AD1275">
        <v>0</v>
      </c>
      <c r="AE1275">
        <v>0</v>
      </c>
      <c r="AF1275">
        <v>83.1</v>
      </c>
      <c r="AG1275">
        <v>12.62</v>
      </c>
      <c r="AH1275">
        <v>0</v>
      </c>
      <c r="AI1275">
        <v>1</v>
      </c>
      <c r="AJ1275">
        <v>1</v>
      </c>
      <c r="AK1275">
        <v>1</v>
      </c>
      <c r="AL1275">
        <v>1</v>
      </c>
      <c r="AM1275">
        <v>-2</v>
      </c>
      <c r="AN1275">
        <v>0</v>
      </c>
      <c r="AO1275">
        <v>1</v>
      </c>
      <c r="AP1275">
        <v>1</v>
      </c>
      <c r="AQ1275">
        <v>0</v>
      </c>
      <c r="AR1275">
        <v>0</v>
      </c>
      <c r="AS1275" t="s">
        <v>3</v>
      </c>
      <c r="AT1275">
        <v>0.02</v>
      </c>
      <c r="AU1275" t="s">
        <v>866</v>
      </c>
      <c r="AV1275">
        <v>0</v>
      </c>
      <c r="AW1275">
        <v>2</v>
      </c>
      <c r="AX1275">
        <v>60527911</v>
      </c>
      <c r="AY1275">
        <v>1</v>
      </c>
      <c r="AZ1275">
        <v>0</v>
      </c>
      <c r="BA1275">
        <v>1291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CV1275">
        <v>0</v>
      </c>
      <c r="CW1275">
        <f>ROUND(Y1275*Source!I562*DO1275,9)</f>
        <v>0.34705000000000003</v>
      </c>
      <c r="CX1275">
        <f>ROUND(Y1275*Source!I562,9)</f>
        <v>2.75E-2</v>
      </c>
      <c r="CY1275">
        <f>AB1275</f>
        <v>88.67</v>
      </c>
      <c r="CZ1275">
        <f>AF1275</f>
        <v>83.1</v>
      </c>
      <c r="DA1275">
        <f>AJ1275</f>
        <v>1</v>
      </c>
      <c r="DB1275">
        <f>ROUND(((ROUND(AT1275*CZ1275,2)*1.25)*1.1),6)</f>
        <v>2.2825000000000002</v>
      </c>
      <c r="DC1275">
        <f>ROUND(((ROUND(AT1275*AG1275,2)*1.25)*1.1),6)</f>
        <v>0.34375</v>
      </c>
      <c r="DD1275" t="s">
        <v>3</v>
      </c>
      <c r="DE1275" t="s">
        <v>3</v>
      </c>
      <c r="DF1275">
        <f t="shared" si="586"/>
        <v>0</v>
      </c>
      <c r="DG1275">
        <f t="shared" si="587"/>
        <v>2.29</v>
      </c>
      <c r="DH1275">
        <f t="shared" si="588"/>
        <v>0.35</v>
      </c>
      <c r="DI1275">
        <f t="shared" si="565"/>
        <v>0</v>
      </c>
      <c r="DJ1275">
        <f>DG1275</f>
        <v>2.29</v>
      </c>
      <c r="DK1275">
        <v>0</v>
      </c>
      <c r="DL1275" t="s">
        <v>867</v>
      </c>
      <c r="DM1275">
        <v>0</v>
      </c>
      <c r="DN1275" t="s">
        <v>861</v>
      </c>
      <c r="DO1275">
        <v>12.62</v>
      </c>
    </row>
    <row r="1276" spans="1:119" x14ac:dyDescent="0.2">
      <c r="A1276">
        <f>ROW(Source!A562)</f>
        <v>562</v>
      </c>
      <c r="B1276">
        <v>59204062</v>
      </c>
      <c r="C1276">
        <v>60527900</v>
      </c>
      <c r="D1276">
        <v>58309957</v>
      </c>
      <c r="E1276">
        <v>1</v>
      </c>
      <c r="F1276">
        <v>1</v>
      </c>
      <c r="G1276">
        <v>1080</v>
      </c>
      <c r="H1276">
        <v>3</v>
      </c>
      <c r="I1276" t="s">
        <v>941</v>
      </c>
      <c r="J1276" t="s">
        <v>942</v>
      </c>
      <c r="K1276" t="s">
        <v>943</v>
      </c>
      <c r="L1276">
        <v>1348</v>
      </c>
      <c r="N1276">
        <v>1009</v>
      </c>
      <c r="O1276" t="s">
        <v>900</v>
      </c>
      <c r="P1276" t="s">
        <v>900</v>
      </c>
      <c r="Q1276">
        <v>1000</v>
      </c>
      <c r="W1276">
        <v>0</v>
      </c>
      <c r="X1276">
        <v>-1106207263</v>
      </c>
      <c r="Y1276">
        <f>AT1276</f>
        <v>3.3E-4</v>
      </c>
      <c r="AA1276">
        <v>9879.51</v>
      </c>
      <c r="AB1276">
        <v>0</v>
      </c>
      <c r="AC1276">
        <v>0</v>
      </c>
      <c r="AD1276">
        <v>0</v>
      </c>
      <c r="AE1276">
        <v>9879.51</v>
      </c>
      <c r="AF1276">
        <v>0</v>
      </c>
      <c r="AG1276">
        <v>0</v>
      </c>
      <c r="AH1276">
        <v>0</v>
      </c>
      <c r="AI1276">
        <v>1</v>
      </c>
      <c r="AJ1276">
        <v>1</v>
      </c>
      <c r="AK1276">
        <v>1</v>
      </c>
      <c r="AL1276">
        <v>1</v>
      </c>
      <c r="AM1276">
        <v>-2</v>
      </c>
      <c r="AN1276">
        <v>0</v>
      </c>
      <c r="AO1276">
        <v>1</v>
      </c>
      <c r="AP1276">
        <v>1</v>
      </c>
      <c r="AQ1276">
        <v>0</v>
      </c>
      <c r="AR1276">
        <v>0</v>
      </c>
      <c r="AS1276" t="s">
        <v>3</v>
      </c>
      <c r="AT1276">
        <v>3.3E-4</v>
      </c>
      <c r="AU1276" t="s">
        <v>3</v>
      </c>
      <c r="AV1276">
        <v>0</v>
      </c>
      <c r="AW1276">
        <v>2</v>
      </c>
      <c r="AX1276">
        <v>60527912</v>
      </c>
      <c r="AY1276">
        <v>1</v>
      </c>
      <c r="AZ1276">
        <v>0</v>
      </c>
      <c r="BA1276">
        <v>1292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CV1276">
        <v>0</v>
      </c>
      <c r="CW1276">
        <v>0</v>
      </c>
      <c r="CX1276">
        <f>ROUND(Y1276*Source!I562,9)</f>
        <v>3.3E-4</v>
      </c>
      <c r="CY1276">
        <f>AA1276</f>
        <v>9879.51</v>
      </c>
      <c r="CZ1276">
        <f>AE1276</f>
        <v>9879.51</v>
      </c>
      <c r="DA1276">
        <f>AI1276</f>
        <v>1</v>
      </c>
      <c r="DB1276">
        <f>ROUND(ROUND(AT1276*CZ1276,2),6)</f>
        <v>3.26</v>
      </c>
      <c r="DC1276">
        <f>ROUND(ROUND(AT1276*AG1276,2),6)</f>
        <v>0</v>
      </c>
      <c r="DD1276" t="s">
        <v>3</v>
      </c>
      <c r="DE1276" t="s">
        <v>3</v>
      </c>
      <c r="DF1276">
        <f t="shared" si="586"/>
        <v>3.26</v>
      </c>
      <c r="DG1276">
        <f t="shared" si="587"/>
        <v>0</v>
      </c>
      <c r="DH1276">
        <f t="shared" si="588"/>
        <v>0</v>
      </c>
      <c r="DI1276">
        <f t="shared" si="565"/>
        <v>0</v>
      </c>
      <c r="DJ1276">
        <f>DF1276</f>
        <v>3.26</v>
      </c>
      <c r="DK1276">
        <v>0</v>
      </c>
      <c r="DL1276" t="s">
        <v>3</v>
      </c>
      <c r="DM1276">
        <v>0</v>
      </c>
      <c r="DN1276" t="s">
        <v>3</v>
      </c>
      <c r="DO1276">
        <v>0</v>
      </c>
    </row>
    <row r="1277" spans="1:119" x14ac:dyDescent="0.2">
      <c r="A1277">
        <f>ROW(Source!A562)</f>
        <v>562</v>
      </c>
      <c r="B1277">
        <v>59204062</v>
      </c>
      <c r="C1277">
        <v>60527900</v>
      </c>
      <c r="D1277">
        <v>58308765</v>
      </c>
      <c r="E1277">
        <v>1</v>
      </c>
      <c r="F1277">
        <v>1</v>
      </c>
      <c r="G1277">
        <v>1080</v>
      </c>
      <c r="H1277">
        <v>3</v>
      </c>
      <c r="I1277" t="s">
        <v>944</v>
      </c>
      <c r="J1277" t="s">
        <v>945</v>
      </c>
      <c r="K1277" t="s">
        <v>946</v>
      </c>
      <c r="L1277">
        <v>1348</v>
      </c>
      <c r="N1277">
        <v>1009</v>
      </c>
      <c r="O1277" t="s">
        <v>900</v>
      </c>
      <c r="P1277" t="s">
        <v>900</v>
      </c>
      <c r="Q1277">
        <v>1000</v>
      </c>
      <c r="W1277">
        <v>0</v>
      </c>
      <c r="X1277">
        <v>-1123198217</v>
      </c>
      <c r="Y1277">
        <f>AT1277</f>
        <v>2.0699999999999998E-3</v>
      </c>
      <c r="AA1277">
        <v>17868.28</v>
      </c>
      <c r="AB1277">
        <v>0</v>
      </c>
      <c r="AC1277">
        <v>0</v>
      </c>
      <c r="AD1277">
        <v>0</v>
      </c>
      <c r="AE1277">
        <v>17868.28</v>
      </c>
      <c r="AF1277">
        <v>0</v>
      </c>
      <c r="AG1277">
        <v>0</v>
      </c>
      <c r="AH1277">
        <v>0</v>
      </c>
      <c r="AI1277">
        <v>1</v>
      </c>
      <c r="AJ1277">
        <v>1</v>
      </c>
      <c r="AK1277">
        <v>1</v>
      </c>
      <c r="AL1277">
        <v>1</v>
      </c>
      <c r="AM1277">
        <v>-2</v>
      </c>
      <c r="AN1277">
        <v>0</v>
      </c>
      <c r="AO1277">
        <v>1</v>
      </c>
      <c r="AP1277">
        <v>1</v>
      </c>
      <c r="AQ1277">
        <v>0</v>
      </c>
      <c r="AR1277">
        <v>0</v>
      </c>
      <c r="AS1277" t="s">
        <v>3</v>
      </c>
      <c r="AT1277">
        <v>2.0699999999999998E-3</v>
      </c>
      <c r="AU1277" t="s">
        <v>3</v>
      </c>
      <c r="AV1277">
        <v>0</v>
      </c>
      <c r="AW1277">
        <v>2</v>
      </c>
      <c r="AX1277">
        <v>60527913</v>
      </c>
      <c r="AY1277">
        <v>1</v>
      </c>
      <c r="AZ1277">
        <v>0</v>
      </c>
      <c r="BA1277">
        <v>1293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CV1277">
        <v>0</v>
      </c>
      <c r="CW1277">
        <v>0</v>
      </c>
      <c r="CX1277">
        <f>ROUND(Y1277*Source!I562,9)</f>
        <v>2.0699999999999998E-3</v>
      </c>
      <c r="CY1277">
        <f>AA1277</f>
        <v>17868.28</v>
      </c>
      <c r="CZ1277">
        <f>AE1277</f>
        <v>17868.28</v>
      </c>
      <c r="DA1277">
        <f>AI1277</f>
        <v>1</v>
      </c>
      <c r="DB1277">
        <f>ROUND(ROUND(AT1277*CZ1277,2),6)</f>
        <v>36.99</v>
      </c>
      <c r="DC1277">
        <f>ROUND(ROUND(AT1277*AG1277,2),6)</f>
        <v>0</v>
      </c>
      <c r="DD1277" t="s">
        <v>3</v>
      </c>
      <c r="DE1277" t="s">
        <v>3</v>
      </c>
      <c r="DF1277">
        <f t="shared" si="586"/>
        <v>36.99</v>
      </c>
      <c r="DG1277">
        <f t="shared" si="587"/>
        <v>0</v>
      </c>
      <c r="DH1277">
        <f t="shared" si="588"/>
        <v>0</v>
      </c>
      <c r="DI1277">
        <f t="shared" si="565"/>
        <v>0</v>
      </c>
      <c r="DJ1277">
        <f>DF1277</f>
        <v>36.99</v>
      </c>
      <c r="DK1277">
        <v>0</v>
      </c>
      <c r="DL1277" t="s">
        <v>3</v>
      </c>
      <c r="DM1277">
        <v>0</v>
      </c>
      <c r="DN1277" t="s">
        <v>3</v>
      </c>
      <c r="DO1277">
        <v>0</v>
      </c>
    </row>
    <row r="1278" spans="1:119" x14ac:dyDescent="0.2">
      <c r="A1278">
        <f>ROW(Source!A562)</f>
        <v>562</v>
      </c>
      <c r="B1278">
        <v>59204062</v>
      </c>
      <c r="C1278">
        <v>60527900</v>
      </c>
      <c r="D1278">
        <v>58325930</v>
      </c>
      <c r="E1278">
        <v>1</v>
      </c>
      <c r="F1278">
        <v>1</v>
      </c>
      <c r="G1278">
        <v>1080</v>
      </c>
      <c r="H1278">
        <v>3</v>
      </c>
      <c r="I1278" t="s">
        <v>560</v>
      </c>
      <c r="J1278" t="s">
        <v>562</v>
      </c>
      <c r="K1278" t="s">
        <v>561</v>
      </c>
      <c r="L1278">
        <v>1354</v>
      </c>
      <c r="N1278">
        <v>1010</v>
      </c>
      <c r="O1278" t="s">
        <v>39</v>
      </c>
      <c r="P1278" t="s">
        <v>39</v>
      </c>
      <c r="Q1278">
        <v>1</v>
      </c>
      <c r="W1278">
        <v>0</v>
      </c>
      <c r="X1278">
        <v>876938218</v>
      </c>
      <c r="Y1278">
        <f>AT1278</f>
        <v>2</v>
      </c>
      <c r="AA1278">
        <v>62</v>
      </c>
      <c r="AB1278">
        <v>0</v>
      </c>
      <c r="AC1278">
        <v>0</v>
      </c>
      <c r="AD1278">
        <v>0</v>
      </c>
      <c r="AE1278">
        <v>62</v>
      </c>
      <c r="AF1278">
        <v>0</v>
      </c>
      <c r="AG1278">
        <v>0</v>
      </c>
      <c r="AH1278">
        <v>0</v>
      </c>
      <c r="AI1278">
        <v>1</v>
      </c>
      <c r="AJ1278">
        <v>1</v>
      </c>
      <c r="AK1278">
        <v>1</v>
      </c>
      <c r="AL1278">
        <v>1</v>
      </c>
      <c r="AM1278">
        <v>0</v>
      </c>
      <c r="AN1278">
        <v>0</v>
      </c>
      <c r="AO1278">
        <v>0</v>
      </c>
      <c r="AP1278">
        <v>1</v>
      </c>
      <c r="AQ1278">
        <v>0</v>
      </c>
      <c r="AR1278">
        <v>0</v>
      </c>
      <c r="AS1278" t="s">
        <v>3</v>
      </c>
      <c r="AT1278">
        <v>2</v>
      </c>
      <c r="AU1278" t="s">
        <v>3</v>
      </c>
      <c r="AV1278">
        <v>0</v>
      </c>
      <c r="AW1278">
        <v>1</v>
      </c>
      <c r="AX1278">
        <v>-1</v>
      </c>
      <c r="AY1278">
        <v>0</v>
      </c>
      <c r="AZ1278">
        <v>0</v>
      </c>
      <c r="BA1278" t="s">
        <v>3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CV1278">
        <v>0</v>
      </c>
      <c r="CW1278">
        <v>0</v>
      </c>
      <c r="CX1278">
        <f>ROUND(Y1278*Source!I562,9)</f>
        <v>2</v>
      </c>
      <c r="CY1278">
        <f>AA1278</f>
        <v>62</v>
      </c>
      <c r="CZ1278">
        <f>AE1278</f>
        <v>62</v>
      </c>
      <c r="DA1278">
        <f>AI1278</f>
        <v>1</v>
      </c>
      <c r="DB1278">
        <f>ROUND(ROUND(AT1278*CZ1278,2),6)</f>
        <v>124</v>
      </c>
      <c r="DC1278">
        <f>ROUND(ROUND(AT1278*AG1278,2),6)</f>
        <v>0</v>
      </c>
      <c r="DD1278" t="s">
        <v>3</v>
      </c>
      <c r="DE1278" t="s">
        <v>3</v>
      </c>
      <c r="DF1278">
        <f t="shared" si="586"/>
        <v>124</v>
      </c>
      <c r="DG1278">
        <f t="shared" si="587"/>
        <v>0</v>
      </c>
      <c r="DH1278">
        <f t="shared" si="588"/>
        <v>0</v>
      </c>
      <c r="DI1278">
        <f t="shared" si="565"/>
        <v>0</v>
      </c>
      <c r="DJ1278">
        <f>DF1278</f>
        <v>124</v>
      </c>
      <c r="DK1278">
        <v>0</v>
      </c>
      <c r="DL1278" t="s">
        <v>3</v>
      </c>
      <c r="DM1278">
        <v>0</v>
      </c>
      <c r="DN1278" t="s">
        <v>3</v>
      </c>
      <c r="DO1278">
        <v>0</v>
      </c>
    </row>
    <row r="1279" spans="1:119" x14ac:dyDescent="0.2">
      <c r="A1279">
        <f>ROW(Source!A562)</f>
        <v>562</v>
      </c>
      <c r="B1279">
        <v>59204062</v>
      </c>
      <c r="C1279">
        <v>60527900</v>
      </c>
      <c r="D1279">
        <v>58327234</v>
      </c>
      <c r="E1279">
        <v>1</v>
      </c>
      <c r="F1279">
        <v>1</v>
      </c>
      <c r="G1279">
        <v>1080</v>
      </c>
      <c r="H1279">
        <v>3</v>
      </c>
      <c r="I1279" t="s">
        <v>564</v>
      </c>
      <c r="J1279" t="s">
        <v>566</v>
      </c>
      <c r="K1279" t="s">
        <v>565</v>
      </c>
      <c r="L1279">
        <v>1354</v>
      </c>
      <c r="N1279">
        <v>1010</v>
      </c>
      <c r="O1279" t="s">
        <v>39</v>
      </c>
      <c r="P1279" t="s">
        <v>39</v>
      </c>
      <c r="Q1279">
        <v>1</v>
      </c>
      <c r="W1279">
        <v>0</v>
      </c>
      <c r="X1279">
        <v>1289657886</v>
      </c>
      <c r="Y1279">
        <f>AT1279</f>
        <v>1</v>
      </c>
      <c r="AA1279">
        <v>485.2</v>
      </c>
      <c r="AB1279">
        <v>0</v>
      </c>
      <c r="AC1279">
        <v>0</v>
      </c>
      <c r="AD1279">
        <v>0</v>
      </c>
      <c r="AE1279">
        <v>485.2</v>
      </c>
      <c r="AF1279">
        <v>0</v>
      </c>
      <c r="AG1279">
        <v>0</v>
      </c>
      <c r="AH1279">
        <v>0</v>
      </c>
      <c r="AI1279">
        <v>1</v>
      </c>
      <c r="AJ1279">
        <v>1</v>
      </c>
      <c r="AK1279">
        <v>1</v>
      </c>
      <c r="AL1279">
        <v>1</v>
      </c>
      <c r="AM1279">
        <v>0</v>
      </c>
      <c r="AN1279">
        <v>0</v>
      </c>
      <c r="AO1279">
        <v>0</v>
      </c>
      <c r="AP1279">
        <v>1</v>
      </c>
      <c r="AQ1279">
        <v>0</v>
      </c>
      <c r="AR1279">
        <v>0</v>
      </c>
      <c r="AS1279" t="s">
        <v>3</v>
      </c>
      <c r="AT1279">
        <v>1</v>
      </c>
      <c r="AU1279" t="s">
        <v>3</v>
      </c>
      <c r="AV1279">
        <v>0</v>
      </c>
      <c r="AW1279">
        <v>1</v>
      </c>
      <c r="AX1279">
        <v>-1</v>
      </c>
      <c r="AY1279">
        <v>0</v>
      </c>
      <c r="AZ1279">
        <v>0</v>
      </c>
      <c r="BA1279" t="s">
        <v>3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CV1279">
        <v>0</v>
      </c>
      <c r="CW1279">
        <v>0</v>
      </c>
      <c r="CX1279">
        <f>ROUND(Y1279*Source!I562,9)</f>
        <v>1</v>
      </c>
      <c r="CY1279">
        <f>AA1279</f>
        <v>485.2</v>
      </c>
      <c r="CZ1279">
        <f>AE1279</f>
        <v>485.2</v>
      </c>
      <c r="DA1279">
        <f>AI1279</f>
        <v>1</v>
      </c>
      <c r="DB1279">
        <f>ROUND(ROUND(AT1279*CZ1279,2),6)</f>
        <v>485.2</v>
      </c>
      <c r="DC1279">
        <f>ROUND(ROUND(AT1279*AG1279,2),6)</f>
        <v>0</v>
      </c>
      <c r="DD1279" t="s">
        <v>3</v>
      </c>
      <c r="DE1279" t="s">
        <v>3</v>
      </c>
      <c r="DF1279">
        <f t="shared" si="586"/>
        <v>485.2</v>
      </c>
      <c r="DG1279">
        <f t="shared" si="587"/>
        <v>0</v>
      </c>
      <c r="DH1279">
        <f t="shared" si="588"/>
        <v>0</v>
      </c>
      <c r="DI1279">
        <f t="shared" si="565"/>
        <v>0</v>
      </c>
      <c r="DJ1279">
        <f>DF1279</f>
        <v>485.2</v>
      </c>
      <c r="DK1279">
        <v>0</v>
      </c>
      <c r="DL1279" t="s">
        <v>3</v>
      </c>
      <c r="DM1279">
        <v>0</v>
      </c>
      <c r="DN1279" t="s">
        <v>3</v>
      </c>
      <c r="DO1279">
        <v>0</v>
      </c>
    </row>
    <row r="1280" spans="1:119" x14ac:dyDescent="0.2">
      <c r="A1280">
        <f>ROW(Source!A562)</f>
        <v>562</v>
      </c>
      <c r="B1280">
        <v>59204062</v>
      </c>
      <c r="C1280">
        <v>60527900</v>
      </c>
      <c r="D1280">
        <v>58330407</v>
      </c>
      <c r="E1280">
        <v>1</v>
      </c>
      <c r="F1280">
        <v>1</v>
      </c>
      <c r="G1280">
        <v>1080</v>
      </c>
      <c r="H1280">
        <v>3</v>
      </c>
      <c r="I1280" t="s">
        <v>947</v>
      </c>
      <c r="J1280" t="s">
        <v>948</v>
      </c>
      <c r="K1280" t="s">
        <v>949</v>
      </c>
      <c r="L1280">
        <v>1346</v>
      </c>
      <c r="N1280">
        <v>1009</v>
      </c>
      <c r="O1280" t="s">
        <v>880</v>
      </c>
      <c r="P1280" t="s">
        <v>880</v>
      </c>
      <c r="Q1280">
        <v>1</v>
      </c>
      <c r="W1280">
        <v>0</v>
      </c>
      <c r="X1280">
        <v>883542614</v>
      </c>
      <c r="Y1280">
        <f>AT1280</f>
        <v>0.1</v>
      </c>
      <c r="AA1280">
        <v>19.28</v>
      </c>
      <c r="AB1280">
        <v>0</v>
      </c>
      <c r="AC1280">
        <v>0</v>
      </c>
      <c r="AD1280">
        <v>0</v>
      </c>
      <c r="AE1280">
        <v>19.28</v>
      </c>
      <c r="AF1280">
        <v>0</v>
      </c>
      <c r="AG1280">
        <v>0</v>
      </c>
      <c r="AH1280">
        <v>0</v>
      </c>
      <c r="AI1280">
        <v>1</v>
      </c>
      <c r="AJ1280">
        <v>1</v>
      </c>
      <c r="AK1280">
        <v>1</v>
      </c>
      <c r="AL1280">
        <v>1</v>
      </c>
      <c r="AM1280">
        <v>-2</v>
      </c>
      <c r="AN1280">
        <v>0</v>
      </c>
      <c r="AO1280">
        <v>1</v>
      </c>
      <c r="AP1280">
        <v>1</v>
      </c>
      <c r="AQ1280">
        <v>0</v>
      </c>
      <c r="AR1280">
        <v>0</v>
      </c>
      <c r="AS1280" t="s">
        <v>3</v>
      </c>
      <c r="AT1280">
        <v>0.1</v>
      </c>
      <c r="AU1280" t="s">
        <v>3</v>
      </c>
      <c r="AV1280">
        <v>0</v>
      </c>
      <c r="AW1280">
        <v>2</v>
      </c>
      <c r="AX1280">
        <v>60527914</v>
      </c>
      <c r="AY1280">
        <v>1</v>
      </c>
      <c r="AZ1280">
        <v>0</v>
      </c>
      <c r="BA1280">
        <v>1294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CV1280">
        <v>0</v>
      </c>
      <c r="CW1280">
        <v>0</v>
      </c>
      <c r="CX1280">
        <f>ROUND(Y1280*Source!I562,9)</f>
        <v>0.1</v>
      </c>
      <c r="CY1280">
        <f>AA1280</f>
        <v>19.28</v>
      </c>
      <c r="CZ1280">
        <f>AE1280</f>
        <v>19.28</v>
      </c>
      <c r="DA1280">
        <f>AI1280</f>
        <v>1</v>
      </c>
      <c r="DB1280">
        <f>ROUND(ROUND(AT1280*CZ1280,2),6)</f>
        <v>1.93</v>
      </c>
      <c r="DC1280">
        <f>ROUND(ROUND(AT1280*AG1280,2),6)</f>
        <v>0</v>
      </c>
      <c r="DD1280" t="s">
        <v>3</v>
      </c>
      <c r="DE1280" t="s">
        <v>3</v>
      </c>
      <c r="DF1280">
        <f t="shared" si="586"/>
        <v>1.93</v>
      </c>
      <c r="DG1280">
        <f t="shared" si="587"/>
        <v>0</v>
      </c>
      <c r="DH1280">
        <f t="shared" si="588"/>
        <v>0</v>
      </c>
      <c r="DI1280">
        <f t="shared" si="565"/>
        <v>0</v>
      </c>
      <c r="DJ1280">
        <f>DF1280</f>
        <v>1.93</v>
      </c>
      <c r="DK1280">
        <v>0</v>
      </c>
      <c r="DL1280" t="s">
        <v>3</v>
      </c>
      <c r="DM1280">
        <v>0</v>
      </c>
      <c r="DN1280" t="s">
        <v>3</v>
      </c>
      <c r="DO1280">
        <v>0</v>
      </c>
    </row>
    <row r="1281" spans="1:119" x14ac:dyDescent="0.2">
      <c r="A1281">
        <f>ROW(Source!A563)</f>
        <v>563</v>
      </c>
      <c r="B1281">
        <v>59204059</v>
      </c>
      <c r="C1281">
        <v>60527900</v>
      </c>
      <c r="D1281">
        <v>58266404</v>
      </c>
      <c r="E1281">
        <v>1080</v>
      </c>
      <c r="F1281">
        <v>1</v>
      </c>
      <c r="G1281">
        <v>1080</v>
      </c>
      <c r="H1281">
        <v>1</v>
      </c>
      <c r="I1281" t="s">
        <v>859</v>
      </c>
      <c r="J1281" t="s">
        <v>3</v>
      </c>
      <c r="K1281" t="s">
        <v>860</v>
      </c>
      <c r="L1281">
        <v>1191</v>
      </c>
      <c r="N1281">
        <v>1013</v>
      </c>
      <c r="O1281" t="s">
        <v>861</v>
      </c>
      <c r="P1281" t="s">
        <v>861</v>
      </c>
      <c r="Q1281">
        <v>1</v>
      </c>
      <c r="W1281">
        <v>0</v>
      </c>
      <c r="X1281">
        <v>476480486</v>
      </c>
      <c r="Y1281">
        <f>((AT1281*1.15)*1.1)</f>
        <v>3.2890000000000001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1</v>
      </c>
      <c r="AJ1281">
        <v>1</v>
      </c>
      <c r="AK1281">
        <v>1</v>
      </c>
      <c r="AL1281">
        <v>1</v>
      </c>
      <c r="AM1281">
        <v>5</v>
      </c>
      <c r="AN1281">
        <v>0</v>
      </c>
      <c r="AO1281">
        <v>1</v>
      </c>
      <c r="AP1281">
        <v>1</v>
      </c>
      <c r="AQ1281">
        <v>0</v>
      </c>
      <c r="AR1281">
        <v>0</v>
      </c>
      <c r="AS1281" t="s">
        <v>3</v>
      </c>
      <c r="AT1281">
        <v>2.6</v>
      </c>
      <c r="AU1281" t="s">
        <v>26</v>
      </c>
      <c r="AV1281">
        <v>1</v>
      </c>
      <c r="AW1281">
        <v>2</v>
      </c>
      <c r="AX1281">
        <v>60527909</v>
      </c>
      <c r="AY1281">
        <v>1</v>
      </c>
      <c r="AZ1281">
        <v>0</v>
      </c>
      <c r="BA1281">
        <v>1297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CU1281">
        <f>ROUND(AT1281*Source!I563*AH1281*AL1281,2)</f>
        <v>0</v>
      </c>
      <c r="CV1281">
        <f>ROUND(Y1281*Source!I563,9)</f>
        <v>3.2890000000000001</v>
      </c>
      <c r="CW1281">
        <v>0</v>
      </c>
      <c r="CX1281">
        <f>ROUND(Y1281*Source!I563,9)</f>
        <v>3.2890000000000001</v>
      </c>
      <c r="CY1281">
        <f>AD1281</f>
        <v>0</v>
      </c>
      <c r="CZ1281">
        <f>AH1281</f>
        <v>0</v>
      </c>
      <c r="DA1281">
        <f>AL1281</f>
        <v>1</v>
      </c>
      <c r="DB1281">
        <f>ROUND(((ROUND(AT1281*CZ1281,2)*1.15)*1.1),6)</f>
        <v>0</v>
      </c>
      <c r="DC1281">
        <f>ROUND(((ROUND(AT1281*AG1281,2)*1.15)*1.1),6)</f>
        <v>0</v>
      </c>
      <c r="DD1281" t="s">
        <v>3</v>
      </c>
      <c r="DE1281" t="s">
        <v>3</v>
      </c>
      <c r="DF1281">
        <f t="shared" si="586"/>
        <v>0</v>
      </c>
      <c r="DG1281">
        <f t="shared" si="587"/>
        <v>0</v>
      </c>
      <c r="DH1281">
        <f t="shared" si="588"/>
        <v>0</v>
      </c>
      <c r="DI1281">
        <f t="shared" ref="DI1281:DI1344" si="589">ROUND(ROUND(AH1281,2)*CX1281,2)</f>
        <v>0</v>
      </c>
      <c r="DJ1281">
        <f>DI1281</f>
        <v>0</v>
      </c>
      <c r="DK1281">
        <v>0</v>
      </c>
      <c r="DL1281" t="s">
        <v>3</v>
      </c>
      <c r="DM1281">
        <v>0</v>
      </c>
      <c r="DN1281" t="s">
        <v>3</v>
      </c>
      <c r="DO1281">
        <v>0</v>
      </c>
    </row>
    <row r="1282" spans="1:119" x14ac:dyDescent="0.2">
      <c r="A1282">
        <f>ROW(Source!A563)</f>
        <v>563</v>
      </c>
      <c r="B1282">
        <v>59204059</v>
      </c>
      <c r="C1282">
        <v>60527900</v>
      </c>
      <c r="D1282">
        <v>58340279</v>
      </c>
      <c r="E1282">
        <v>1</v>
      </c>
      <c r="F1282">
        <v>1</v>
      </c>
      <c r="G1282">
        <v>1080</v>
      </c>
      <c r="H1282">
        <v>2</v>
      </c>
      <c r="I1282" t="s">
        <v>938</v>
      </c>
      <c r="J1282" t="s">
        <v>939</v>
      </c>
      <c r="K1282" t="s">
        <v>940</v>
      </c>
      <c r="L1282">
        <v>1368</v>
      </c>
      <c r="N1282">
        <v>1011</v>
      </c>
      <c r="O1282" t="s">
        <v>865</v>
      </c>
      <c r="P1282" t="s">
        <v>865</v>
      </c>
      <c r="Q1282">
        <v>1</v>
      </c>
      <c r="W1282">
        <v>0</v>
      </c>
      <c r="X1282">
        <v>-2065404138</v>
      </c>
      <c r="Y1282">
        <f>((AT1282*1.25)*1.1)</f>
        <v>0.86625000000000008</v>
      </c>
      <c r="AA1282">
        <v>0</v>
      </c>
      <c r="AB1282">
        <v>87.47</v>
      </c>
      <c r="AC1282">
        <v>0</v>
      </c>
      <c r="AD1282">
        <v>0</v>
      </c>
      <c r="AE1282">
        <v>0</v>
      </c>
      <c r="AF1282">
        <v>7.11</v>
      </c>
      <c r="AG1282">
        <v>0</v>
      </c>
      <c r="AH1282">
        <v>0</v>
      </c>
      <c r="AI1282">
        <v>1</v>
      </c>
      <c r="AJ1282">
        <v>11.53</v>
      </c>
      <c r="AK1282">
        <v>54.99</v>
      </c>
      <c r="AL1282">
        <v>1</v>
      </c>
      <c r="AM1282">
        <v>2</v>
      </c>
      <c r="AN1282">
        <v>0</v>
      </c>
      <c r="AO1282">
        <v>1</v>
      </c>
      <c r="AP1282">
        <v>1</v>
      </c>
      <c r="AQ1282">
        <v>0</v>
      </c>
      <c r="AR1282">
        <v>0</v>
      </c>
      <c r="AS1282" t="s">
        <v>3</v>
      </c>
      <c r="AT1282">
        <v>0.63</v>
      </c>
      <c r="AU1282" t="s">
        <v>866</v>
      </c>
      <c r="AV1282">
        <v>0</v>
      </c>
      <c r="AW1282">
        <v>2</v>
      </c>
      <c r="AX1282">
        <v>60527910</v>
      </c>
      <c r="AY1282">
        <v>1</v>
      </c>
      <c r="AZ1282">
        <v>0</v>
      </c>
      <c r="BA1282">
        <v>1298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CV1282">
        <v>0</v>
      </c>
      <c r="CW1282">
        <f>ROUND(Y1282*Source!I563*DO1282,9)</f>
        <v>0</v>
      </c>
      <c r="CX1282">
        <f>ROUND(Y1282*Source!I563,9)</f>
        <v>0.86624999999999996</v>
      </c>
      <c r="CY1282">
        <f>AB1282</f>
        <v>87.47</v>
      </c>
      <c r="CZ1282">
        <f>AF1282</f>
        <v>7.11</v>
      </c>
      <c r="DA1282">
        <f>AJ1282</f>
        <v>11.53</v>
      </c>
      <c r="DB1282">
        <f>ROUND(((ROUND(AT1282*CZ1282,2)*1.25)*1.1),6)</f>
        <v>6.16</v>
      </c>
      <c r="DC1282">
        <f>ROUND(((ROUND(AT1282*AG1282,2)*1.25)*1.1),6)</f>
        <v>0</v>
      </c>
      <c r="DD1282" t="s">
        <v>3</v>
      </c>
      <c r="DE1282" t="s">
        <v>3</v>
      </c>
      <c r="DF1282">
        <f t="shared" si="586"/>
        <v>0</v>
      </c>
      <c r="DG1282">
        <f>ROUND(ROUND(AF1282*AJ1282,2)*CX1282,2)</f>
        <v>71.02</v>
      </c>
      <c r="DH1282">
        <f>ROUND(ROUND(AG1282*AK1282,2)*CX1282,2)</f>
        <v>0</v>
      </c>
      <c r="DI1282">
        <f t="shared" si="589"/>
        <v>0</v>
      </c>
      <c r="DJ1282">
        <f>DG1282</f>
        <v>71.02</v>
      </c>
      <c r="DK1282">
        <v>0</v>
      </c>
      <c r="DL1282" t="s">
        <v>3</v>
      </c>
      <c r="DM1282">
        <v>0</v>
      </c>
      <c r="DN1282" t="s">
        <v>3</v>
      </c>
      <c r="DO1282">
        <v>0</v>
      </c>
    </row>
    <row r="1283" spans="1:119" x14ac:dyDescent="0.2">
      <c r="A1283">
        <f>ROW(Source!A563)</f>
        <v>563</v>
      </c>
      <c r="B1283">
        <v>59204059</v>
      </c>
      <c r="C1283">
        <v>60527900</v>
      </c>
      <c r="D1283">
        <v>58340578</v>
      </c>
      <c r="E1283">
        <v>1</v>
      </c>
      <c r="F1283">
        <v>1</v>
      </c>
      <c r="G1283">
        <v>1080</v>
      </c>
      <c r="H1283">
        <v>2</v>
      </c>
      <c r="I1283" t="s">
        <v>862</v>
      </c>
      <c r="J1283" t="s">
        <v>863</v>
      </c>
      <c r="K1283" t="s">
        <v>864</v>
      </c>
      <c r="L1283">
        <v>1368</v>
      </c>
      <c r="N1283">
        <v>1011</v>
      </c>
      <c r="O1283" t="s">
        <v>865</v>
      </c>
      <c r="P1283" t="s">
        <v>865</v>
      </c>
      <c r="Q1283">
        <v>1</v>
      </c>
      <c r="W1283">
        <v>0</v>
      </c>
      <c r="X1283">
        <v>-1985943078</v>
      </c>
      <c r="Y1283">
        <f>((AT1283*1.25)*1.1)</f>
        <v>2.7500000000000004E-2</v>
      </c>
      <c r="AA1283">
        <v>0</v>
      </c>
      <c r="AB1283">
        <v>1445.28</v>
      </c>
      <c r="AC1283">
        <v>740.47</v>
      </c>
      <c r="AD1283">
        <v>0</v>
      </c>
      <c r="AE1283">
        <v>0</v>
      </c>
      <c r="AF1283">
        <v>83.1</v>
      </c>
      <c r="AG1283">
        <v>12.62</v>
      </c>
      <c r="AH1283">
        <v>0</v>
      </c>
      <c r="AI1283">
        <v>1</v>
      </c>
      <c r="AJ1283">
        <v>16.3</v>
      </c>
      <c r="AK1283">
        <v>54.99</v>
      </c>
      <c r="AL1283">
        <v>1</v>
      </c>
      <c r="AM1283">
        <v>2</v>
      </c>
      <c r="AN1283">
        <v>0</v>
      </c>
      <c r="AO1283">
        <v>1</v>
      </c>
      <c r="AP1283">
        <v>1</v>
      </c>
      <c r="AQ1283">
        <v>0</v>
      </c>
      <c r="AR1283">
        <v>0</v>
      </c>
      <c r="AS1283" t="s">
        <v>3</v>
      </c>
      <c r="AT1283">
        <v>0.02</v>
      </c>
      <c r="AU1283" t="s">
        <v>866</v>
      </c>
      <c r="AV1283">
        <v>0</v>
      </c>
      <c r="AW1283">
        <v>2</v>
      </c>
      <c r="AX1283">
        <v>60527911</v>
      </c>
      <c r="AY1283">
        <v>1</v>
      </c>
      <c r="AZ1283">
        <v>0</v>
      </c>
      <c r="BA1283">
        <v>1299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CV1283">
        <v>0</v>
      </c>
      <c r="CW1283">
        <f>ROUND(Y1283*Source!I563*DO1283,9)</f>
        <v>0.34705000000000003</v>
      </c>
      <c r="CX1283">
        <f>ROUND(Y1283*Source!I563,9)</f>
        <v>2.75E-2</v>
      </c>
      <c r="CY1283">
        <f>AB1283</f>
        <v>1445.28</v>
      </c>
      <c r="CZ1283">
        <f>AF1283</f>
        <v>83.1</v>
      </c>
      <c r="DA1283">
        <f>AJ1283</f>
        <v>16.3</v>
      </c>
      <c r="DB1283">
        <f>ROUND(((ROUND(AT1283*CZ1283,2)*1.25)*1.1),6)</f>
        <v>2.2825000000000002</v>
      </c>
      <c r="DC1283">
        <f>ROUND(((ROUND(AT1283*AG1283,2)*1.25)*1.1),6)</f>
        <v>0.34375</v>
      </c>
      <c r="DD1283" t="s">
        <v>3</v>
      </c>
      <c r="DE1283" t="s">
        <v>3</v>
      </c>
      <c r="DF1283">
        <f t="shared" si="586"/>
        <v>0</v>
      </c>
      <c r="DG1283">
        <f>ROUND(ROUND(AF1283*AJ1283,2)*CX1283,2)</f>
        <v>37.25</v>
      </c>
      <c r="DH1283">
        <f>ROUND(ROUND(AG1283*AK1283,2)*CX1283,2)</f>
        <v>19.079999999999998</v>
      </c>
      <c r="DI1283">
        <f t="shared" si="589"/>
        <v>0</v>
      </c>
      <c r="DJ1283">
        <f>DG1283</f>
        <v>37.25</v>
      </c>
      <c r="DK1283">
        <v>0</v>
      </c>
      <c r="DL1283" t="s">
        <v>867</v>
      </c>
      <c r="DM1283">
        <v>0</v>
      </c>
      <c r="DN1283" t="s">
        <v>861</v>
      </c>
      <c r="DO1283">
        <v>12.62</v>
      </c>
    </row>
    <row r="1284" spans="1:119" x14ac:dyDescent="0.2">
      <c r="A1284">
        <f>ROW(Source!A563)</f>
        <v>563</v>
      </c>
      <c r="B1284">
        <v>59204059</v>
      </c>
      <c r="C1284">
        <v>60527900</v>
      </c>
      <c r="D1284">
        <v>58309957</v>
      </c>
      <c r="E1284">
        <v>1</v>
      </c>
      <c r="F1284">
        <v>1</v>
      </c>
      <c r="G1284">
        <v>1080</v>
      </c>
      <c r="H1284">
        <v>3</v>
      </c>
      <c r="I1284" t="s">
        <v>941</v>
      </c>
      <c r="J1284" t="s">
        <v>942</v>
      </c>
      <c r="K1284" t="s">
        <v>943</v>
      </c>
      <c r="L1284">
        <v>1348</v>
      </c>
      <c r="N1284">
        <v>1009</v>
      </c>
      <c r="O1284" t="s">
        <v>900</v>
      </c>
      <c r="P1284" t="s">
        <v>900</v>
      </c>
      <c r="Q1284">
        <v>1000</v>
      </c>
      <c r="W1284">
        <v>0</v>
      </c>
      <c r="X1284">
        <v>-1106207263</v>
      </c>
      <c r="Y1284">
        <f>AT1284</f>
        <v>3.3E-4</v>
      </c>
      <c r="AA1284">
        <v>203517.91</v>
      </c>
      <c r="AB1284">
        <v>0</v>
      </c>
      <c r="AC1284">
        <v>0</v>
      </c>
      <c r="AD1284">
        <v>0</v>
      </c>
      <c r="AE1284">
        <v>9879.51</v>
      </c>
      <c r="AF1284">
        <v>0</v>
      </c>
      <c r="AG1284">
        <v>0</v>
      </c>
      <c r="AH1284">
        <v>0</v>
      </c>
      <c r="AI1284">
        <v>20.6</v>
      </c>
      <c r="AJ1284">
        <v>1</v>
      </c>
      <c r="AK1284">
        <v>1</v>
      </c>
      <c r="AL1284">
        <v>1</v>
      </c>
      <c r="AM1284">
        <v>2</v>
      </c>
      <c r="AN1284">
        <v>0</v>
      </c>
      <c r="AO1284">
        <v>1</v>
      </c>
      <c r="AP1284">
        <v>1</v>
      </c>
      <c r="AQ1284">
        <v>0</v>
      </c>
      <c r="AR1284">
        <v>0</v>
      </c>
      <c r="AS1284" t="s">
        <v>3</v>
      </c>
      <c r="AT1284">
        <v>3.3E-4</v>
      </c>
      <c r="AU1284" t="s">
        <v>3</v>
      </c>
      <c r="AV1284">
        <v>0</v>
      </c>
      <c r="AW1284">
        <v>2</v>
      </c>
      <c r="AX1284">
        <v>60527912</v>
      </c>
      <c r="AY1284">
        <v>1</v>
      </c>
      <c r="AZ1284">
        <v>0</v>
      </c>
      <c r="BA1284">
        <v>1300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CV1284">
        <v>0</v>
      </c>
      <c r="CW1284">
        <v>0</v>
      </c>
      <c r="CX1284">
        <f>ROUND(Y1284*Source!I563,9)</f>
        <v>3.3E-4</v>
      </c>
      <c r="CY1284">
        <f>AA1284</f>
        <v>203517.91</v>
      </c>
      <c r="CZ1284">
        <f>AE1284</f>
        <v>9879.51</v>
      </c>
      <c r="DA1284">
        <f>AI1284</f>
        <v>20.6</v>
      </c>
      <c r="DB1284">
        <f>ROUND(ROUND(AT1284*CZ1284,2),6)</f>
        <v>3.26</v>
      </c>
      <c r="DC1284">
        <f>ROUND(ROUND(AT1284*AG1284,2),6)</f>
        <v>0</v>
      </c>
      <c r="DD1284" t="s">
        <v>3</v>
      </c>
      <c r="DE1284" t="s">
        <v>3</v>
      </c>
      <c r="DF1284">
        <f>ROUND(ROUND(AE1284*AI1284,2)*CX1284,2)</f>
        <v>67.16</v>
      </c>
      <c r="DG1284">
        <f t="shared" ref="DG1284:DG1297" si="590">ROUND(ROUND(AF1284,2)*CX1284,2)</f>
        <v>0</v>
      </c>
      <c r="DH1284">
        <f t="shared" ref="DH1284:DH1297" si="591">ROUND(ROUND(AG1284,2)*CX1284,2)</f>
        <v>0</v>
      </c>
      <c r="DI1284">
        <f t="shared" si="589"/>
        <v>0</v>
      </c>
      <c r="DJ1284">
        <f>DF1284</f>
        <v>67.16</v>
      </c>
      <c r="DK1284">
        <v>0</v>
      </c>
      <c r="DL1284" t="s">
        <v>3</v>
      </c>
      <c r="DM1284">
        <v>0</v>
      </c>
      <c r="DN1284" t="s">
        <v>3</v>
      </c>
      <c r="DO1284">
        <v>0</v>
      </c>
    </row>
    <row r="1285" spans="1:119" x14ac:dyDescent="0.2">
      <c r="A1285">
        <f>ROW(Source!A563)</f>
        <v>563</v>
      </c>
      <c r="B1285">
        <v>59204059</v>
      </c>
      <c r="C1285">
        <v>60527900</v>
      </c>
      <c r="D1285">
        <v>58308765</v>
      </c>
      <c r="E1285">
        <v>1</v>
      </c>
      <c r="F1285">
        <v>1</v>
      </c>
      <c r="G1285">
        <v>1080</v>
      </c>
      <c r="H1285">
        <v>3</v>
      </c>
      <c r="I1285" t="s">
        <v>944</v>
      </c>
      <c r="J1285" t="s">
        <v>945</v>
      </c>
      <c r="K1285" t="s">
        <v>946</v>
      </c>
      <c r="L1285">
        <v>1348</v>
      </c>
      <c r="N1285">
        <v>1009</v>
      </c>
      <c r="O1285" t="s">
        <v>900</v>
      </c>
      <c r="P1285" t="s">
        <v>900</v>
      </c>
      <c r="Q1285">
        <v>1000</v>
      </c>
      <c r="W1285">
        <v>0</v>
      </c>
      <c r="X1285">
        <v>-1123198217</v>
      </c>
      <c r="Y1285">
        <f>AT1285</f>
        <v>2.0699999999999998E-3</v>
      </c>
      <c r="AA1285">
        <v>134905.51</v>
      </c>
      <c r="AB1285">
        <v>0</v>
      </c>
      <c r="AC1285">
        <v>0</v>
      </c>
      <c r="AD1285">
        <v>0</v>
      </c>
      <c r="AE1285">
        <v>17868.28</v>
      </c>
      <c r="AF1285">
        <v>0</v>
      </c>
      <c r="AG1285">
        <v>0</v>
      </c>
      <c r="AH1285">
        <v>0</v>
      </c>
      <c r="AI1285">
        <v>7.55</v>
      </c>
      <c r="AJ1285">
        <v>1</v>
      </c>
      <c r="AK1285">
        <v>1</v>
      </c>
      <c r="AL1285">
        <v>1</v>
      </c>
      <c r="AM1285">
        <v>2</v>
      </c>
      <c r="AN1285">
        <v>0</v>
      </c>
      <c r="AO1285">
        <v>1</v>
      </c>
      <c r="AP1285">
        <v>1</v>
      </c>
      <c r="AQ1285">
        <v>0</v>
      </c>
      <c r="AR1285">
        <v>0</v>
      </c>
      <c r="AS1285" t="s">
        <v>3</v>
      </c>
      <c r="AT1285">
        <v>2.0699999999999998E-3</v>
      </c>
      <c r="AU1285" t="s">
        <v>3</v>
      </c>
      <c r="AV1285">
        <v>0</v>
      </c>
      <c r="AW1285">
        <v>2</v>
      </c>
      <c r="AX1285">
        <v>60527913</v>
      </c>
      <c r="AY1285">
        <v>1</v>
      </c>
      <c r="AZ1285">
        <v>0</v>
      </c>
      <c r="BA1285">
        <v>1301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CV1285">
        <v>0</v>
      </c>
      <c r="CW1285">
        <v>0</v>
      </c>
      <c r="CX1285">
        <f>ROUND(Y1285*Source!I563,9)</f>
        <v>2.0699999999999998E-3</v>
      </c>
      <c r="CY1285">
        <f>AA1285</f>
        <v>134905.51</v>
      </c>
      <c r="CZ1285">
        <f>AE1285</f>
        <v>17868.28</v>
      </c>
      <c r="DA1285">
        <f>AI1285</f>
        <v>7.55</v>
      </c>
      <c r="DB1285">
        <f>ROUND(ROUND(AT1285*CZ1285,2),6)</f>
        <v>36.99</v>
      </c>
      <c r="DC1285">
        <f>ROUND(ROUND(AT1285*AG1285,2),6)</f>
        <v>0</v>
      </c>
      <c r="DD1285" t="s">
        <v>3</v>
      </c>
      <c r="DE1285" t="s">
        <v>3</v>
      </c>
      <c r="DF1285">
        <f>ROUND(ROUND(AE1285*AI1285,2)*CX1285,2)</f>
        <v>279.25</v>
      </c>
      <c r="DG1285">
        <f t="shared" si="590"/>
        <v>0</v>
      </c>
      <c r="DH1285">
        <f t="shared" si="591"/>
        <v>0</v>
      </c>
      <c r="DI1285">
        <f t="shared" si="589"/>
        <v>0</v>
      </c>
      <c r="DJ1285">
        <f>DF1285</f>
        <v>279.25</v>
      </c>
      <c r="DK1285">
        <v>0</v>
      </c>
      <c r="DL1285" t="s">
        <v>3</v>
      </c>
      <c r="DM1285">
        <v>0</v>
      </c>
      <c r="DN1285" t="s">
        <v>3</v>
      </c>
      <c r="DO1285">
        <v>0</v>
      </c>
    </row>
    <row r="1286" spans="1:119" x14ac:dyDescent="0.2">
      <c r="A1286">
        <f>ROW(Source!A563)</f>
        <v>563</v>
      </c>
      <c r="B1286">
        <v>59204059</v>
      </c>
      <c r="C1286">
        <v>60527900</v>
      </c>
      <c r="D1286">
        <v>58325930</v>
      </c>
      <c r="E1286">
        <v>1</v>
      </c>
      <c r="F1286">
        <v>1</v>
      </c>
      <c r="G1286">
        <v>1080</v>
      </c>
      <c r="H1286">
        <v>3</v>
      </c>
      <c r="I1286" t="s">
        <v>560</v>
      </c>
      <c r="J1286" t="s">
        <v>562</v>
      </c>
      <c r="K1286" t="s">
        <v>561</v>
      </c>
      <c r="L1286">
        <v>1354</v>
      </c>
      <c r="N1286">
        <v>1010</v>
      </c>
      <c r="O1286" t="s">
        <v>39</v>
      </c>
      <c r="P1286" t="s">
        <v>39</v>
      </c>
      <c r="Q1286">
        <v>1</v>
      </c>
      <c r="W1286">
        <v>0</v>
      </c>
      <c r="X1286">
        <v>876938218</v>
      </c>
      <c r="Y1286">
        <f>AT1286</f>
        <v>2</v>
      </c>
      <c r="AA1286">
        <v>577.22</v>
      </c>
      <c r="AB1286">
        <v>0</v>
      </c>
      <c r="AC1286">
        <v>0</v>
      </c>
      <c r="AD1286">
        <v>0</v>
      </c>
      <c r="AE1286">
        <v>62</v>
      </c>
      <c r="AF1286">
        <v>0</v>
      </c>
      <c r="AG1286">
        <v>0</v>
      </c>
      <c r="AH1286">
        <v>0</v>
      </c>
      <c r="AI1286">
        <v>9.31</v>
      </c>
      <c r="AJ1286">
        <v>1</v>
      </c>
      <c r="AK1286">
        <v>1</v>
      </c>
      <c r="AL1286">
        <v>1</v>
      </c>
      <c r="AM1286">
        <v>0</v>
      </c>
      <c r="AN1286">
        <v>0</v>
      </c>
      <c r="AO1286">
        <v>0</v>
      </c>
      <c r="AP1286">
        <v>1</v>
      </c>
      <c r="AQ1286">
        <v>0</v>
      </c>
      <c r="AR1286">
        <v>0</v>
      </c>
      <c r="AS1286" t="s">
        <v>3</v>
      </c>
      <c r="AT1286">
        <v>2</v>
      </c>
      <c r="AU1286" t="s">
        <v>3</v>
      </c>
      <c r="AV1286">
        <v>0</v>
      </c>
      <c r="AW1286">
        <v>1</v>
      </c>
      <c r="AX1286">
        <v>-1</v>
      </c>
      <c r="AY1286">
        <v>0</v>
      </c>
      <c r="AZ1286">
        <v>0</v>
      </c>
      <c r="BA1286" t="s">
        <v>3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CV1286">
        <v>0</v>
      </c>
      <c r="CW1286">
        <v>0</v>
      </c>
      <c r="CX1286">
        <f>ROUND(Y1286*Source!I563,9)</f>
        <v>2</v>
      </c>
      <c r="CY1286">
        <f>AA1286</f>
        <v>577.22</v>
      </c>
      <c r="CZ1286">
        <f>AE1286</f>
        <v>62</v>
      </c>
      <c r="DA1286">
        <f>AI1286</f>
        <v>9.31</v>
      </c>
      <c r="DB1286">
        <f>ROUND(ROUND(AT1286*CZ1286,2),6)</f>
        <v>124</v>
      </c>
      <c r="DC1286">
        <f>ROUND(ROUND(AT1286*AG1286,2),6)</f>
        <v>0</v>
      </c>
      <c r="DD1286" t="s">
        <v>3</v>
      </c>
      <c r="DE1286" t="s">
        <v>3</v>
      </c>
      <c r="DF1286">
        <f>ROUND(ROUND(AE1286*AI1286,2)*CX1286,2)</f>
        <v>1154.44</v>
      </c>
      <c r="DG1286">
        <f t="shared" si="590"/>
        <v>0</v>
      </c>
      <c r="DH1286">
        <f t="shared" si="591"/>
        <v>0</v>
      </c>
      <c r="DI1286">
        <f t="shared" si="589"/>
        <v>0</v>
      </c>
      <c r="DJ1286">
        <f>DF1286</f>
        <v>1154.44</v>
      </c>
      <c r="DK1286">
        <v>0</v>
      </c>
      <c r="DL1286" t="s">
        <v>3</v>
      </c>
      <c r="DM1286">
        <v>0</v>
      </c>
      <c r="DN1286" t="s">
        <v>3</v>
      </c>
      <c r="DO1286">
        <v>0</v>
      </c>
    </row>
    <row r="1287" spans="1:119" x14ac:dyDescent="0.2">
      <c r="A1287">
        <f>ROW(Source!A563)</f>
        <v>563</v>
      </c>
      <c r="B1287">
        <v>59204059</v>
      </c>
      <c r="C1287">
        <v>60527900</v>
      </c>
      <c r="D1287">
        <v>58327234</v>
      </c>
      <c r="E1287">
        <v>1</v>
      </c>
      <c r="F1287">
        <v>1</v>
      </c>
      <c r="G1287">
        <v>1080</v>
      </c>
      <c r="H1287">
        <v>3</v>
      </c>
      <c r="I1287" t="s">
        <v>564</v>
      </c>
      <c r="J1287" t="s">
        <v>566</v>
      </c>
      <c r="K1287" t="s">
        <v>565</v>
      </c>
      <c r="L1287">
        <v>1354</v>
      </c>
      <c r="N1287">
        <v>1010</v>
      </c>
      <c r="O1287" t="s">
        <v>39</v>
      </c>
      <c r="P1287" t="s">
        <v>39</v>
      </c>
      <c r="Q1287">
        <v>1</v>
      </c>
      <c r="W1287">
        <v>0</v>
      </c>
      <c r="X1287">
        <v>1289657886</v>
      </c>
      <c r="Y1287">
        <f>AT1287</f>
        <v>1</v>
      </c>
      <c r="AA1287">
        <v>5128.5600000000004</v>
      </c>
      <c r="AB1287">
        <v>0</v>
      </c>
      <c r="AC1287">
        <v>0</v>
      </c>
      <c r="AD1287">
        <v>0</v>
      </c>
      <c r="AE1287">
        <v>485.2</v>
      </c>
      <c r="AF1287">
        <v>0</v>
      </c>
      <c r="AG1287">
        <v>0</v>
      </c>
      <c r="AH1287">
        <v>0</v>
      </c>
      <c r="AI1287">
        <v>10.57</v>
      </c>
      <c r="AJ1287">
        <v>1</v>
      </c>
      <c r="AK1287">
        <v>1</v>
      </c>
      <c r="AL1287">
        <v>1</v>
      </c>
      <c r="AM1287">
        <v>0</v>
      </c>
      <c r="AN1287">
        <v>0</v>
      </c>
      <c r="AO1287">
        <v>0</v>
      </c>
      <c r="AP1287">
        <v>1</v>
      </c>
      <c r="AQ1287">
        <v>0</v>
      </c>
      <c r="AR1287">
        <v>0</v>
      </c>
      <c r="AS1287" t="s">
        <v>3</v>
      </c>
      <c r="AT1287">
        <v>1</v>
      </c>
      <c r="AU1287" t="s">
        <v>3</v>
      </c>
      <c r="AV1287">
        <v>0</v>
      </c>
      <c r="AW1287">
        <v>1</v>
      </c>
      <c r="AX1287">
        <v>-1</v>
      </c>
      <c r="AY1287">
        <v>0</v>
      </c>
      <c r="AZ1287">
        <v>0</v>
      </c>
      <c r="BA1287" t="s">
        <v>3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CV1287">
        <v>0</v>
      </c>
      <c r="CW1287">
        <v>0</v>
      </c>
      <c r="CX1287">
        <f>ROUND(Y1287*Source!I563,9)</f>
        <v>1</v>
      </c>
      <c r="CY1287">
        <f>AA1287</f>
        <v>5128.5600000000004</v>
      </c>
      <c r="CZ1287">
        <f>AE1287</f>
        <v>485.2</v>
      </c>
      <c r="DA1287">
        <f>AI1287</f>
        <v>10.57</v>
      </c>
      <c r="DB1287">
        <f>ROUND(ROUND(AT1287*CZ1287,2),6)</f>
        <v>485.2</v>
      </c>
      <c r="DC1287">
        <f>ROUND(ROUND(AT1287*AG1287,2),6)</f>
        <v>0</v>
      </c>
      <c r="DD1287" t="s">
        <v>3</v>
      </c>
      <c r="DE1287" t="s">
        <v>3</v>
      </c>
      <c r="DF1287">
        <f>ROUND(ROUND(AE1287*AI1287,2)*CX1287,2)</f>
        <v>5128.5600000000004</v>
      </c>
      <c r="DG1287">
        <f t="shared" si="590"/>
        <v>0</v>
      </c>
      <c r="DH1287">
        <f t="shared" si="591"/>
        <v>0</v>
      </c>
      <c r="DI1287">
        <f t="shared" si="589"/>
        <v>0</v>
      </c>
      <c r="DJ1287">
        <f>DF1287</f>
        <v>5128.5600000000004</v>
      </c>
      <c r="DK1287">
        <v>0</v>
      </c>
      <c r="DL1287" t="s">
        <v>3</v>
      </c>
      <c r="DM1287">
        <v>0</v>
      </c>
      <c r="DN1287" t="s">
        <v>3</v>
      </c>
      <c r="DO1287">
        <v>0</v>
      </c>
    </row>
    <row r="1288" spans="1:119" x14ac:dyDescent="0.2">
      <c r="A1288">
        <f>ROW(Source!A563)</f>
        <v>563</v>
      </c>
      <c r="B1288">
        <v>59204059</v>
      </c>
      <c r="C1288">
        <v>60527900</v>
      </c>
      <c r="D1288">
        <v>58330407</v>
      </c>
      <c r="E1288">
        <v>1</v>
      </c>
      <c r="F1288">
        <v>1</v>
      </c>
      <c r="G1288">
        <v>1080</v>
      </c>
      <c r="H1288">
        <v>3</v>
      </c>
      <c r="I1288" t="s">
        <v>947</v>
      </c>
      <c r="J1288" t="s">
        <v>948</v>
      </c>
      <c r="K1288" t="s">
        <v>949</v>
      </c>
      <c r="L1288">
        <v>1346</v>
      </c>
      <c r="N1288">
        <v>1009</v>
      </c>
      <c r="O1288" t="s">
        <v>880</v>
      </c>
      <c r="P1288" t="s">
        <v>880</v>
      </c>
      <c r="Q1288">
        <v>1</v>
      </c>
      <c r="W1288">
        <v>0</v>
      </c>
      <c r="X1288">
        <v>883542614</v>
      </c>
      <c r="Y1288">
        <f>AT1288</f>
        <v>0.1</v>
      </c>
      <c r="AA1288">
        <v>169.66</v>
      </c>
      <c r="AB1288">
        <v>0</v>
      </c>
      <c r="AC1288">
        <v>0</v>
      </c>
      <c r="AD1288">
        <v>0</v>
      </c>
      <c r="AE1288">
        <v>19.28</v>
      </c>
      <c r="AF1288">
        <v>0</v>
      </c>
      <c r="AG1288">
        <v>0</v>
      </c>
      <c r="AH1288">
        <v>0</v>
      </c>
      <c r="AI1288">
        <v>8.8000000000000007</v>
      </c>
      <c r="AJ1288">
        <v>1</v>
      </c>
      <c r="AK1288">
        <v>1</v>
      </c>
      <c r="AL1288">
        <v>1</v>
      </c>
      <c r="AM1288">
        <v>2</v>
      </c>
      <c r="AN1288">
        <v>0</v>
      </c>
      <c r="AO1288">
        <v>1</v>
      </c>
      <c r="AP1288">
        <v>1</v>
      </c>
      <c r="AQ1288">
        <v>0</v>
      </c>
      <c r="AR1288">
        <v>0</v>
      </c>
      <c r="AS1288" t="s">
        <v>3</v>
      </c>
      <c r="AT1288">
        <v>0.1</v>
      </c>
      <c r="AU1288" t="s">
        <v>3</v>
      </c>
      <c r="AV1288">
        <v>0</v>
      </c>
      <c r="AW1288">
        <v>2</v>
      </c>
      <c r="AX1288">
        <v>60527914</v>
      </c>
      <c r="AY1288">
        <v>1</v>
      </c>
      <c r="AZ1288">
        <v>0</v>
      </c>
      <c r="BA1288">
        <v>1302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CV1288">
        <v>0</v>
      </c>
      <c r="CW1288">
        <v>0</v>
      </c>
      <c r="CX1288">
        <f>ROUND(Y1288*Source!I563,9)</f>
        <v>0.1</v>
      </c>
      <c r="CY1288">
        <f>AA1288</f>
        <v>169.66</v>
      </c>
      <c r="CZ1288">
        <f>AE1288</f>
        <v>19.28</v>
      </c>
      <c r="DA1288">
        <f>AI1288</f>
        <v>8.8000000000000007</v>
      </c>
      <c r="DB1288">
        <f>ROUND(ROUND(AT1288*CZ1288,2),6)</f>
        <v>1.93</v>
      </c>
      <c r="DC1288">
        <f>ROUND(ROUND(AT1288*AG1288,2),6)</f>
        <v>0</v>
      </c>
      <c r="DD1288" t="s">
        <v>3</v>
      </c>
      <c r="DE1288" t="s">
        <v>3</v>
      </c>
      <c r="DF1288">
        <f>ROUND(ROUND(AE1288*AI1288,2)*CX1288,2)</f>
        <v>16.97</v>
      </c>
      <c r="DG1288">
        <f t="shared" si="590"/>
        <v>0</v>
      </c>
      <c r="DH1288">
        <f t="shared" si="591"/>
        <v>0</v>
      </c>
      <c r="DI1288">
        <f t="shared" si="589"/>
        <v>0</v>
      </c>
      <c r="DJ1288">
        <f>DF1288</f>
        <v>16.97</v>
      </c>
      <c r="DK1288">
        <v>0</v>
      </c>
      <c r="DL1288" t="s">
        <v>3</v>
      </c>
      <c r="DM1288">
        <v>0</v>
      </c>
      <c r="DN1288" t="s">
        <v>3</v>
      </c>
      <c r="DO1288">
        <v>0</v>
      </c>
    </row>
    <row r="1289" spans="1:119" x14ac:dyDescent="0.2">
      <c r="A1289">
        <f>ROW(Source!A568)</f>
        <v>568</v>
      </c>
      <c r="B1289">
        <v>59204062</v>
      </c>
      <c r="C1289">
        <v>60527919</v>
      </c>
      <c r="D1289">
        <v>58266404</v>
      </c>
      <c r="E1289">
        <v>1080</v>
      </c>
      <c r="F1289">
        <v>1</v>
      </c>
      <c r="G1289">
        <v>1080</v>
      </c>
      <c r="H1289">
        <v>1</v>
      </c>
      <c r="I1289" t="s">
        <v>859</v>
      </c>
      <c r="J1289" t="s">
        <v>3</v>
      </c>
      <c r="K1289" t="s">
        <v>860</v>
      </c>
      <c r="L1289">
        <v>1191</v>
      </c>
      <c r="N1289">
        <v>1013</v>
      </c>
      <c r="O1289" t="s">
        <v>861</v>
      </c>
      <c r="P1289" t="s">
        <v>861</v>
      </c>
      <c r="Q1289">
        <v>1</v>
      </c>
      <c r="W1289">
        <v>0</v>
      </c>
      <c r="X1289">
        <v>476480486</v>
      </c>
      <c r="Y1289">
        <f>((AT1289*1.15)*1.1)</f>
        <v>1.85955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</v>
      </c>
      <c r="AJ1289">
        <v>1</v>
      </c>
      <c r="AK1289">
        <v>1</v>
      </c>
      <c r="AL1289">
        <v>1</v>
      </c>
      <c r="AM1289">
        <v>-2</v>
      </c>
      <c r="AN1289">
        <v>0</v>
      </c>
      <c r="AO1289">
        <v>1</v>
      </c>
      <c r="AP1289">
        <v>1</v>
      </c>
      <c r="AQ1289">
        <v>0</v>
      </c>
      <c r="AR1289">
        <v>0</v>
      </c>
      <c r="AS1289" t="s">
        <v>3</v>
      </c>
      <c r="AT1289">
        <v>1.47</v>
      </c>
      <c r="AU1289" t="s">
        <v>26</v>
      </c>
      <c r="AV1289">
        <v>1</v>
      </c>
      <c r="AW1289">
        <v>2</v>
      </c>
      <c r="AX1289">
        <v>60527928</v>
      </c>
      <c r="AY1289">
        <v>1</v>
      </c>
      <c r="AZ1289">
        <v>0</v>
      </c>
      <c r="BA1289">
        <v>1305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CU1289">
        <f>ROUND(AT1289*Source!I568*AH1289*AL1289,2)</f>
        <v>0</v>
      </c>
      <c r="CV1289">
        <f>ROUND(Y1289*Source!I568,9)</f>
        <v>1.85955</v>
      </c>
      <c r="CW1289">
        <v>0</v>
      </c>
      <c r="CX1289">
        <f>ROUND(Y1289*Source!I568,9)</f>
        <v>1.85955</v>
      </c>
      <c r="CY1289">
        <f>AD1289</f>
        <v>0</v>
      </c>
      <c r="CZ1289">
        <f>AH1289</f>
        <v>0</v>
      </c>
      <c r="DA1289">
        <f>AL1289</f>
        <v>1</v>
      </c>
      <c r="DB1289">
        <f>ROUND(((ROUND(AT1289*CZ1289,2)*1.15)*1.1),6)</f>
        <v>0</v>
      </c>
      <c r="DC1289">
        <f>ROUND(((ROUND(AT1289*AG1289,2)*1.15)*1.1),6)</f>
        <v>0</v>
      </c>
      <c r="DD1289" t="s">
        <v>3</v>
      </c>
      <c r="DE1289" t="s">
        <v>3</v>
      </c>
      <c r="DF1289">
        <f t="shared" ref="DF1289:DF1299" si="592">ROUND(ROUND(AE1289,2)*CX1289,2)</f>
        <v>0</v>
      </c>
      <c r="DG1289">
        <f t="shared" si="590"/>
        <v>0</v>
      </c>
      <c r="DH1289">
        <f t="shared" si="591"/>
        <v>0</v>
      </c>
      <c r="DI1289">
        <f t="shared" si="589"/>
        <v>0</v>
      </c>
      <c r="DJ1289">
        <f>DI1289</f>
        <v>0</v>
      </c>
      <c r="DK1289">
        <v>0</v>
      </c>
      <c r="DL1289" t="s">
        <v>3</v>
      </c>
      <c r="DM1289">
        <v>0</v>
      </c>
      <c r="DN1289" t="s">
        <v>3</v>
      </c>
      <c r="DO1289">
        <v>0</v>
      </c>
    </row>
    <row r="1290" spans="1:119" x14ac:dyDescent="0.2">
      <c r="A1290">
        <f>ROW(Source!A568)</f>
        <v>568</v>
      </c>
      <c r="B1290">
        <v>59204062</v>
      </c>
      <c r="C1290">
        <v>60527919</v>
      </c>
      <c r="D1290">
        <v>58340279</v>
      </c>
      <c r="E1290">
        <v>1</v>
      </c>
      <c r="F1290">
        <v>1</v>
      </c>
      <c r="G1290">
        <v>1080</v>
      </c>
      <c r="H1290">
        <v>2</v>
      </c>
      <c r="I1290" t="s">
        <v>938</v>
      </c>
      <c r="J1290" t="s">
        <v>939</v>
      </c>
      <c r="K1290" t="s">
        <v>940</v>
      </c>
      <c r="L1290">
        <v>1368</v>
      </c>
      <c r="N1290">
        <v>1011</v>
      </c>
      <c r="O1290" t="s">
        <v>865</v>
      </c>
      <c r="P1290" t="s">
        <v>865</v>
      </c>
      <c r="Q1290">
        <v>1</v>
      </c>
      <c r="W1290">
        <v>0</v>
      </c>
      <c r="X1290">
        <v>-2065404138</v>
      </c>
      <c r="Y1290">
        <f>((AT1290*1.25)*1.1)</f>
        <v>0.48125000000000007</v>
      </c>
      <c r="AA1290">
        <v>0</v>
      </c>
      <c r="AB1290">
        <v>7.59</v>
      </c>
      <c r="AC1290">
        <v>0</v>
      </c>
      <c r="AD1290">
        <v>0</v>
      </c>
      <c r="AE1290">
        <v>0</v>
      </c>
      <c r="AF1290">
        <v>7.11</v>
      </c>
      <c r="AG1290">
        <v>0</v>
      </c>
      <c r="AH1290">
        <v>0</v>
      </c>
      <c r="AI1290">
        <v>1</v>
      </c>
      <c r="AJ1290">
        <v>1</v>
      </c>
      <c r="AK1290">
        <v>1</v>
      </c>
      <c r="AL1290">
        <v>1</v>
      </c>
      <c r="AM1290">
        <v>-2</v>
      </c>
      <c r="AN1290">
        <v>0</v>
      </c>
      <c r="AO1290">
        <v>1</v>
      </c>
      <c r="AP1290">
        <v>1</v>
      </c>
      <c r="AQ1290">
        <v>0</v>
      </c>
      <c r="AR1290">
        <v>0</v>
      </c>
      <c r="AS1290" t="s">
        <v>3</v>
      </c>
      <c r="AT1290">
        <v>0.35</v>
      </c>
      <c r="AU1290" t="s">
        <v>866</v>
      </c>
      <c r="AV1290">
        <v>0</v>
      </c>
      <c r="AW1290">
        <v>2</v>
      </c>
      <c r="AX1290">
        <v>60527929</v>
      </c>
      <c r="AY1290">
        <v>1</v>
      </c>
      <c r="AZ1290">
        <v>0</v>
      </c>
      <c r="BA1290">
        <v>1306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CV1290">
        <v>0</v>
      </c>
      <c r="CW1290">
        <f>ROUND(Y1290*Source!I568*DO1290,9)</f>
        <v>0</v>
      </c>
      <c r="CX1290">
        <f>ROUND(Y1290*Source!I568,9)</f>
        <v>0.48125000000000001</v>
      </c>
      <c r="CY1290">
        <f>AB1290</f>
        <v>7.59</v>
      </c>
      <c r="CZ1290">
        <f>AF1290</f>
        <v>7.11</v>
      </c>
      <c r="DA1290">
        <f>AJ1290</f>
        <v>1</v>
      </c>
      <c r="DB1290">
        <f>ROUND(((ROUND(AT1290*CZ1290,2)*1.25)*1.1),6)</f>
        <v>3.4237500000000001</v>
      </c>
      <c r="DC1290">
        <f>ROUND(((ROUND(AT1290*AG1290,2)*1.25)*1.1),6)</f>
        <v>0</v>
      </c>
      <c r="DD1290" t="s">
        <v>3</v>
      </c>
      <c r="DE1290" t="s">
        <v>3</v>
      </c>
      <c r="DF1290">
        <f t="shared" si="592"/>
        <v>0</v>
      </c>
      <c r="DG1290">
        <f t="shared" si="590"/>
        <v>3.42</v>
      </c>
      <c r="DH1290">
        <f t="shared" si="591"/>
        <v>0</v>
      </c>
      <c r="DI1290">
        <f t="shared" si="589"/>
        <v>0</v>
      </c>
      <c r="DJ1290">
        <f>DG1290</f>
        <v>3.42</v>
      </c>
      <c r="DK1290">
        <v>0</v>
      </c>
      <c r="DL1290" t="s">
        <v>3</v>
      </c>
      <c r="DM1290">
        <v>0</v>
      </c>
      <c r="DN1290" t="s">
        <v>3</v>
      </c>
      <c r="DO1290">
        <v>0</v>
      </c>
    </row>
    <row r="1291" spans="1:119" x14ac:dyDescent="0.2">
      <c r="A1291">
        <f>ROW(Source!A568)</f>
        <v>568</v>
      </c>
      <c r="B1291">
        <v>59204062</v>
      </c>
      <c r="C1291">
        <v>60527919</v>
      </c>
      <c r="D1291">
        <v>58340578</v>
      </c>
      <c r="E1291">
        <v>1</v>
      </c>
      <c r="F1291">
        <v>1</v>
      </c>
      <c r="G1291">
        <v>1080</v>
      </c>
      <c r="H1291">
        <v>2</v>
      </c>
      <c r="I1291" t="s">
        <v>862</v>
      </c>
      <c r="J1291" t="s">
        <v>863</v>
      </c>
      <c r="K1291" t="s">
        <v>864</v>
      </c>
      <c r="L1291">
        <v>1368</v>
      </c>
      <c r="N1291">
        <v>1011</v>
      </c>
      <c r="O1291" t="s">
        <v>865</v>
      </c>
      <c r="P1291" t="s">
        <v>865</v>
      </c>
      <c r="Q1291">
        <v>1</v>
      </c>
      <c r="W1291">
        <v>0</v>
      </c>
      <c r="X1291">
        <v>-1985943078</v>
      </c>
      <c r="Y1291">
        <f>((AT1291*1.25)*1.1)</f>
        <v>2.7500000000000004E-2</v>
      </c>
      <c r="AA1291">
        <v>0</v>
      </c>
      <c r="AB1291">
        <v>88.67</v>
      </c>
      <c r="AC1291">
        <v>13.47</v>
      </c>
      <c r="AD1291">
        <v>0</v>
      </c>
      <c r="AE1291">
        <v>0</v>
      </c>
      <c r="AF1291">
        <v>83.1</v>
      </c>
      <c r="AG1291">
        <v>12.62</v>
      </c>
      <c r="AH1291">
        <v>0</v>
      </c>
      <c r="AI1291">
        <v>1</v>
      </c>
      <c r="AJ1291">
        <v>1</v>
      </c>
      <c r="AK1291">
        <v>1</v>
      </c>
      <c r="AL1291">
        <v>1</v>
      </c>
      <c r="AM1291">
        <v>-2</v>
      </c>
      <c r="AN1291">
        <v>0</v>
      </c>
      <c r="AO1291">
        <v>1</v>
      </c>
      <c r="AP1291">
        <v>1</v>
      </c>
      <c r="AQ1291">
        <v>0</v>
      </c>
      <c r="AR1291">
        <v>0</v>
      </c>
      <c r="AS1291" t="s">
        <v>3</v>
      </c>
      <c r="AT1291">
        <v>0.02</v>
      </c>
      <c r="AU1291" t="s">
        <v>866</v>
      </c>
      <c r="AV1291">
        <v>0</v>
      </c>
      <c r="AW1291">
        <v>2</v>
      </c>
      <c r="AX1291">
        <v>60527930</v>
      </c>
      <c r="AY1291">
        <v>1</v>
      </c>
      <c r="AZ1291">
        <v>0</v>
      </c>
      <c r="BA1291">
        <v>1307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CV1291">
        <v>0</v>
      </c>
      <c r="CW1291">
        <f>ROUND(Y1291*Source!I568*DO1291,9)</f>
        <v>0.34705000000000003</v>
      </c>
      <c r="CX1291">
        <f>ROUND(Y1291*Source!I568,9)</f>
        <v>2.75E-2</v>
      </c>
      <c r="CY1291">
        <f>AB1291</f>
        <v>88.67</v>
      </c>
      <c r="CZ1291">
        <f>AF1291</f>
        <v>83.1</v>
      </c>
      <c r="DA1291">
        <f>AJ1291</f>
        <v>1</v>
      </c>
      <c r="DB1291">
        <f>ROUND(((ROUND(AT1291*CZ1291,2)*1.25)*1.1),6)</f>
        <v>2.2825000000000002</v>
      </c>
      <c r="DC1291">
        <f>ROUND(((ROUND(AT1291*AG1291,2)*1.25)*1.1),6)</f>
        <v>0.34375</v>
      </c>
      <c r="DD1291" t="s">
        <v>3</v>
      </c>
      <c r="DE1291" t="s">
        <v>3</v>
      </c>
      <c r="DF1291">
        <f t="shared" si="592"/>
        <v>0</v>
      </c>
      <c r="DG1291">
        <f t="shared" si="590"/>
        <v>2.29</v>
      </c>
      <c r="DH1291">
        <f t="shared" si="591"/>
        <v>0.35</v>
      </c>
      <c r="DI1291">
        <f t="shared" si="589"/>
        <v>0</v>
      </c>
      <c r="DJ1291">
        <f>DG1291</f>
        <v>2.29</v>
      </c>
      <c r="DK1291">
        <v>0</v>
      </c>
      <c r="DL1291" t="s">
        <v>867</v>
      </c>
      <c r="DM1291">
        <v>0</v>
      </c>
      <c r="DN1291" t="s">
        <v>861</v>
      </c>
      <c r="DO1291">
        <v>12.62</v>
      </c>
    </row>
    <row r="1292" spans="1:119" x14ac:dyDescent="0.2">
      <c r="A1292">
        <f>ROW(Source!A568)</f>
        <v>568</v>
      </c>
      <c r="B1292">
        <v>59204062</v>
      </c>
      <c r="C1292">
        <v>60527919</v>
      </c>
      <c r="D1292">
        <v>58309957</v>
      </c>
      <c r="E1292">
        <v>1</v>
      </c>
      <c r="F1292">
        <v>1</v>
      </c>
      <c r="G1292">
        <v>1080</v>
      </c>
      <c r="H1292">
        <v>3</v>
      </c>
      <c r="I1292" t="s">
        <v>941</v>
      </c>
      <c r="J1292" t="s">
        <v>942</v>
      </c>
      <c r="K1292" t="s">
        <v>943</v>
      </c>
      <c r="L1292">
        <v>1348</v>
      </c>
      <c r="N1292">
        <v>1009</v>
      </c>
      <c r="O1292" t="s">
        <v>900</v>
      </c>
      <c r="P1292" t="s">
        <v>900</v>
      </c>
      <c r="Q1292">
        <v>1000</v>
      </c>
      <c r="W1292">
        <v>0</v>
      </c>
      <c r="X1292">
        <v>-1106207263</v>
      </c>
      <c r="Y1292">
        <f>AT1292</f>
        <v>1.3999999999999999E-4</v>
      </c>
      <c r="AA1292">
        <v>9879.51</v>
      </c>
      <c r="AB1292">
        <v>0</v>
      </c>
      <c r="AC1292">
        <v>0</v>
      </c>
      <c r="AD1292">
        <v>0</v>
      </c>
      <c r="AE1292">
        <v>9879.51</v>
      </c>
      <c r="AF1292">
        <v>0</v>
      </c>
      <c r="AG1292">
        <v>0</v>
      </c>
      <c r="AH1292">
        <v>0</v>
      </c>
      <c r="AI1292">
        <v>1</v>
      </c>
      <c r="AJ1292">
        <v>1</v>
      </c>
      <c r="AK1292">
        <v>1</v>
      </c>
      <c r="AL1292">
        <v>1</v>
      </c>
      <c r="AM1292">
        <v>-2</v>
      </c>
      <c r="AN1292">
        <v>0</v>
      </c>
      <c r="AO1292">
        <v>1</v>
      </c>
      <c r="AP1292">
        <v>1</v>
      </c>
      <c r="AQ1292">
        <v>0</v>
      </c>
      <c r="AR1292">
        <v>0</v>
      </c>
      <c r="AS1292" t="s">
        <v>3</v>
      </c>
      <c r="AT1292">
        <v>1.3999999999999999E-4</v>
      </c>
      <c r="AU1292" t="s">
        <v>3</v>
      </c>
      <c r="AV1292">
        <v>0</v>
      </c>
      <c r="AW1292">
        <v>2</v>
      </c>
      <c r="AX1292">
        <v>60527931</v>
      </c>
      <c r="AY1292">
        <v>1</v>
      </c>
      <c r="AZ1292">
        <v>0</v>
      </c>
      <c r="BA1292">
        <v>1308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CV1292">
        <v>0</v>
      </c>
      <c r="CW1292">
        <v>0</v>
      </c>
      <c r="CX1292">
        <f>ROUND(Y1292*Source!I568,9)</f>
        <v>1.3999999999999999E-4</v>
      </c>
      <c r="CY1292">
        <f>AA1292</f>
        <v>9879.51</v>
      </c>
      <c r="CZ1292">
        <f>AE1292</f>
        <v>9879.51</v>
      </c>
      <c r="DA1292">
        <f>AI1292</f>
        <v>1</v>
      </c>
      <c r="DB1292">
        <f>ROUND(ROUND(AT1292*CZ1292,2),6)</f>
        <v>1.38</v>
      </c>
      <c r="DC1292">
        <f>ROUND(ROUND(AT1292*AG1292,2),6)</f>
        <v>0</v>
      </c>
      <c r="DD1292" t="s">
        <v>3</v>
      </c>
      <c r="DE1292" t="s">
        <v>3</v>
      </c>
      <c r="DF1292">
        <f t="shared" si="592"/>
        <v>1.38</v>
      </c>
      <c r="DG1292">
        <f t="shared" si="590"/>
        <v>0</v>
      </c>
      <c r="DH1292">
        <f t="shared" si="591"/>
        <v>0</v>
      </c>
      <c r="DI1292">
        <f t="shared" si="589"/>
        <v>0</v>
      </c>
      <c r="DJ1292">
        <f>DF1292</f>
        <v>1.38</v>
      </c>
      <c r="DK1292">
        <v>0</v>
      </c>
      <c r="DL1292" t="s">
        <v>3</v>
      </c>
      <c r="DM1292">
        <v>0</v>
      </c>
      <c r="DN1292" t="s">
        <v>3</v>
      </c>
      <c r="DO1292">
        <v>0</v>
      </c>
    </row>
    <row r="1293" spans="1:119" x14ac:dyDescent="0.2">
      <c r="A1293">
        <f>ROW(Source!A568)</f>
        <v>568</v>
      </c>
      <c r="B1293">
        <v>59204062</v>
      </c>
      <c r="C1293">
        <v>60527919</v>
      </c>
      <c r="D1293">
        <v>58308765</v>
      </c>
      <c r="E1293">
        <v>1</v>
      </c>
      <c r="F1293">
        <v>1</v>
      </c>
      <c r="G1293">
        <v>1080</v>
      </c>
      <c r="H1293">
        <v>3</v>
      </c>
      <c r="I1293" t="s">
        <v>944</v>
      </c>
      <c r="J1293" t="s">
        <v>945</v>
      </c>
      <c r="K1293" t="s">
        <v>946</v>
      </c>
      <c r="L1293">
        <v>1348</v>
      </c>
      <c r="N1293">
        <v>1009</v>
      </c>
      <c r="O1293" t="s">
        <v>900</v>
      </c>
      <c r="P1293" t="s">
        <v>900</v>
      </c>
      <c r="Q1293">
        <v>1000</v>
      </c>
      <c r="W1293">
        <v>0</v>
      </c>
      <c r="X1293">
        <v>-1123198217</v>
      </c>
      <c r="Y1293">
        <f>AT1293</f>
        <v>1.1000000000000001E-3</v>
      </c>
      <c r="AA1293">
        <v>17868.28</v>
      </c>
      <c r="AB1293">
        <v>0</v>
      </c>
      <c r="AC1293">
        <v>0</v>
      </c>
      <c r="AD1293">
        <v>0</v>
      </c>
      <c r="AE1293">
        <v>17868.28</v>
      </c>
      <c r="AF1293">
        <v>0</v>
      </c>
      <c r="AG1293">
        <v>0</v>
      </c>
      <c r="AH1293">
        <v>0</v>
      </c>
      <c r="AI1293">
        <v>1</v>
      </c>
      <c r="AJ1293">
        <v>1</v>
      </c>
      <c r="AK1293">
        <v>1</v>
      </c>
      <c r="AL1293">
        <v>1</v>
      </c>
      <c r="AM1293">
        <v>-2</v>
      </c>
      <c r="AN1293">
        <v>0</v>
      </c>
      <c r="AO1293">
        <v>1</v>
      </c>
      <c r="AP1293">
        <v>1</v>
      </c>
      <c r="AQ1293">
        <v>0</v>
      </c>
      <c r="AR1293">
        <v>0</v>
      </c>
      <c r="AS1293" t="s">
        <v>3</v>
      </c>
      <c r="AT1293">
        <v>1.1000000000000001E-3</v>
      </c>
      <c r="AU1293" t="s">
        <v>3</v>
      </c>
      <c r="AV1293">
        <v>0</v>
      </c>
      <c r="AW1293">
        <v>2</v>
      </c>
      <c r="AX1293">
        <v>60527932</v>
      </c>
      <c r="AY1293">
        <v>1</v>
      </c>
      <c r="AZ1293">
        <v>0</v>
      </c>
      <c r="BA1293">
        <v>1309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CV1293">
        <v>0</v>
      </c>
      <c r="CW1293">
        <v>0</v>
      </c>
      <c r="CX1293">
        <f>ROUND(Y1293*Source!I568,9)</f>
        <v>1.1000000000000001E-3</v>
      </c>
      <c r="CY1293">
        <f>AA1293</f>
        <v>17868.28</v>
      </c>
      <c r="CZ1293">
        <f>AE1293</f>
        <v>17868.28</v>
      </c>
      <c r="DA1293">
        <f>AI1293</f>
        <v>1</v>
      </c>
      <c r="DB1293">
        <f>ROUND(ROUND(AT1293*CZ1293,2),6)</f>
        <v>19.66</v>
      </c>
      <c r="DC1293">
        <f>ROUND(ROUND(AT1293*AG1293,2),6)</f>
        <v>0</v>
      </c>
      <c r="DD1293" t="s">
        <v>3</v>
      </c>
      <c r="DE1293" t="s">
        <v>3</v>
      </c>
      <c r="DF1293">
        <f t="shared" si="592"/>
        <v>19.66</v>
      </c>
      <c r="DG1293">
        <f t="shared" si="590"/>
        <v>0</v>
      </c>
      <c r="DH1293">
        <f t="shared" si="591"/>
        <v>0</v>
      </c>
      <c r="DI1293">
        <f t="shared" si="589"/>
        <v>0</v>
      </c>
      <c r="DJ1293">
        <f>DF1293</f>
        <v>19.66</v>
      </c>
      <c r="DK1293">
        <v>0</v>
      </c>
      <c r="DL1293" t="s">
        <v>3</v>
      </c>
      <c r="DM1293">
        <v>0</v>
      </c>
      <c r="DN1293" t="s">
        <v>3</v>
      </c>
      <c r="DO1293">
        <v>0</v>
      </c>
    </row>
    <row r="1294" spans="1:119" x14ac:dyDescent="0.2">
      <c r="A1294">
        <f>ROW(Source!A568)</f>
        <v>568</v>
      </c>
      <c r="B1294">
        <v>59204062</v>
      </c>
      <c r="C1294">
        <v>60527919</v>
      </c>
      <c r="D1294">
        <v>58325929</v>
      </c>
      <c r="E1294">
        <v>1</v>
      </c>
      <c r="F1294">
        <v>1</v>
      </c>
      <c r="G1294">
        <v>1080</v>
      </c>
      <c r="H1294">
        <v>3</v>
      </c>
      <c r="I1294" t="s">
        <v>572</v>
      </c>
      <c r="J1294" t="s">
        <v>574</v>
      </c>
      <c r="K1294" t="s">
        <v>573</v>
      </c>
      <c r="L1294">
        <v>1354</v>
      </c>
      <c r="N1294">
        <v>1010</v>
      </c>
      <c r="O1294" t="s">
        <v>39</v>
      </c>
      <c r="P1294" t="s">
        <v>39</v>
      </c>
      <c r="Q1294">
        <v>1</v>
      </c>
      <c r="W1294">
        <v>0</v>
      </c>
      <c r="X1294">
        <v>1348869463</v>
      </c>
      <c r="Y1294">
        <f>AT1294</f>
        <v>2</v>
      </c>
      <c r="AA1294">
        <v>55.15</v>
      </c>
      <c r="AB1294">
        <v>0</v>
      </c>
      <c r="AC1294">
        <v>0</v>
      </c>
      <c r="AD1294">
        <v>0</v>
      </c>
      <c r="AE1294">
        <v>55.15</v>
      </c>
      <c r="AF1294">
        <v>0</v>
      </c>
      <c r="AG1294">
        <v>0</v>
      </c>
      <c r="AH1294">
        <v>0</v>
      </c>
      <c r="AI1294">
        <v>1</v>
      </c>
      <c r="AJ1294">
        <v>1</v>
      </c>
      <c r="AK1294">
        <v>1</v>
      </c>
      <c r="AL1294">
        <v>1</v>
      </c>
      <c r="AM1294">
        <v>0</v>
      </c>
      <c r="AN1294">
        <v>0</v>
      </c>
      <c r="AO1294">
        <v>0</v>
      </c>
      <c r="AP1294">
        <v>1</v>
      </c>
      <c r="AQ1294">
        <v>0</v>
      </c>
      <c r="AR1294">
        <v>0</v>
      </c>
      <c r="AS1294" t="s">
        <v>3</v>
      </c>
      <c r="AT1294">
        <v>2</v>
      </c>
      <c r="AU1294" t="s">
        <v>3</v>
      </c>
      <c r="AV1294">
        <v>0</v>
      </c>
      <c r="AW1294">
        <v>1</v>
      </c>
      <c r="AX1294">
        <v>-1</v>
      </c>
      <c r="AY1294">
        <v>0</v>
      </c>
      <c r="AZ1294">
        <v>0</v>
      </c>
      <c r="BA1294" t="s">
        <v>3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CV1294">
        <v>0</v>
      </c>
      <c r="CW1294">
        <v>0</v>
      </c>
      <c r="CX1294">
        <f>ROUND(Y1294*Source!I568,9)</f>
        <v>2</v>
      </c>
      <c r="CY1294">
        <f>AA1294</f>
        <v>55.15</v>
      </c>
      <c r="CZ1294">
        <f>AE1294</f>
        <v>55.15</v>
      </c>
      <c r="DA1294">
        <f>AI1294</f>
        <v>1</v>
      </c>
      <c r="DB1294">
        <f>ROUND(ROUND(AT1294*CZ1294,2),6)</f>
        <v>110.3</v>
      </c>
      <c r="DC1294">
        <f>ROUND(ROUND(AT1294*AG1294,2),6)</f>
        <v>0</v>
      </c>
      <c r="DD1294" t="s">
        <v>3</v>
      </c>
      <c r="DE1294" t="s">
        <v>3</v>
      </c>
      <c r="DF1294">
        <f t="shared" si="592"/>
        <v>110.3</v>
      </c>
      <c r="DG1294">
        <f t="shared" si="590"/>
        <v>0</v>
      </c>
      <c r="DH1294">
        <f t="shared" si="591"/>
        <v>0</v>
      </c>
      <c r="DI1294">
        <f t="shared" si="589"/>
        <v>0</v>
      </c>
      <c r="DJ1294">
        <f>DF1294</f>
        <v>110.3</v>
      </c>
      <c r="DK1294">
        <v>0</v>
      </c>
      <c r="DL1294" t="s">
        <v>3</v>
      </c>
      <c r="DM1294">
        <v>0</v>
      </c>
      <c r="DN1294" t="s">
        <v>3</v>
      </c>
      <c r="DO1294">
        <v>0</v>
      </c>
    </row>
    <row r="1295" spans="1:119" x14ac:dyDescent="0.2">
      <c r="A1295">
        <f>ROW(Source!A568)</f>
        <v>568</v>
      </c>
      <c r="B1295">
        <v>59204062</v>
      </c>
      <c r="C1295">
        <v>60527919</v>
      </c>
      <c r="D1295">
        <v>58327233</v>
      </c>
      <c r="E1295">
        <v>1</v>
      </c>
      <c r="F1295">
        <v>1</v>
      </c>
      <c r="G1295">
        <v>1080</v>
      </c>
      <c r="H1295">
        <v>3</v>
      </c>
      <c r="I1295" t="s">
        <v>576</v>
      </c>
      <c r="J1295" t="s">
        <v>578</v>
      </c>
      <c r="K1295" t="s">
        <v>577</v>
      </c>
      <c r="L1295">
        <v>1354</v>
      </c>
      <c r="N1295">
        <v>1010</v>
      </c>
      <c r="O1295" t="s">
        <v>39</v>
      </c>
      <c r="P1295" t="s">
        <v>39</v>
      </c>
      <c r="Q1295">
        <v>1</v>
      </c>
      <c r="W1295">
        <v>0</v>
      </c>
      <c r="X1295">
        <v>1653560245</v>
      </c>
      <c r="Y1295">
        <f>AT1295</f>
        <v>1</v>
      </c>
      <c r="AA1295">
        <v>404.38</v>
      </c>
      <c r="AB1295">
        <v>0</v>
      </c>
      <c r="AC1295">
        <v>0</v>
      </c>
      <c r="AD1295">
        <v>0</v>
      </c>
      <c r="AE1295">
        <v>404.38</v>
      </c>
      <c r="AF1295">
        <v>0</v>
      </c>
      <c r="AG1295">
        <v>0</v>
      </c>
      <c r="AH1295">
        <v>0</v>
      </c>
      <c r="AI1295">
        <v>1</v>
      </c>
      <c r="AJ1295">
        <v>1</v>
      </c>
      <c r="AK1295">
        <v>1</v>
      </c>
      <c r="AL1295">
        <v>1</v>
      </c>
      <c r="AM1295">
        <v>0</v>
      </c>
      <c r="AN1295">
        <v>0</v>
      </c>
      <c r="AO1295">
        <v>0</v>
      </c>
      <c r="AP1295">
        <v>1</v>
      </c>
      <c r="AQ1295">
        <v>0</v>
      </c>
      <c r="AR1295">
        <v>0</v>
      </c>
      <c r="AS1295" t="s">
        <v>3</v>
      </c>
      <c r="AT1295">
        <v>1</v>
      </c>
      <c r="AU1295" t="s">
        <v>3</v>
      </c>
      <c r="AV1295">
        <v>0</v>
      </c>
      <c r="AW1295">
        <v>1</v>
      </c>
      <c r="AX1295">
        <v>-1</v>
      </c>
      <c r="AY1295">
        <v>0</v>
      </c>
      <c r="AZ1295">
        <v>0</v>
      </c>
      <c r="BA1295" t="s">
        <v>3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CV1295">
        <v>0</v>
      </c>
      <c r="CW1295">
        <v>0</v>
      </c>
      <c r="CX1295">
        <f>ROUND(Y1295*Source!I568,9)</f>
        <v>1</v>
      </c>
      <c r="CY1295">
        <f>AA1295</f>
        <v>404.38</v>
      </c>
      <c r="CZ1295">
        <f>AE1295</f>
        <v>404.38</v>
      </c>
      <c r="DA1295">
        <f>AI1295</f>
        <v>1</v>
      </c>
      <c r="DB1295">
        <f>ROUND(ROUND(AT1295*CZ1295,2),6)</f>
        <v>404.38</v>
      </c>
      <c r="DC1295">
        <f>ROUND(ROUND(AT1295*AG1295,2),6)</f>
        <v>0</v>
      </c>
      <c r="DD1295" t="s">
        <v>3</v>
      </c>
      <c r="DE1295" t="s">
        <v>3</v>
      </c>
      <c r="DF1295">
        <f t="shared" si="592"/>
        <v>404.38</v>
      </c>
      <c r="DG1295">
        <f t="shared" si="590"/>
        <v>0</v>
      </c>
      <c r="DH1295">
        <f t="shared" si="591"/>
        <v>0</v>
      </c>
      <c r="DI1295">
        <f t="shared" si="589"/>
        <v>0</v>
      </c>
      <c r="DJ1295">
        <f>DF1295</f>
        <v>404.38</v>
      </c>
      <c r="DK1295">
        <v>0</v>
      </c>
      <c r="DL1295" t="s">
        <v>3</v>
      </c>
      <c r="DM1295">
        <v>0</v>
      </c>
      <c r="DN1295" t="s">
        <v>3</v>
      </c>
      <c r="DO1295">
        <v>0</v>
      </c>
    </row>
    <row r="1296" spans="1:119" x14ac:dyDescent="0.2">
      <c r="A1296">
        <f>ROW(Source!A568)</f>
        <v>568</v>
      </c>
      <c r="B1296">
        <v>59204062</v>
      </c>
      <c r="C1296">
        <v>60527919</v>
      </c>
      <c r="D1296">
        <v>58330407</v>
      </c>
      <c r="E1296">
        <v>1</v>
      </c>
      <c r="F1296">
        <v>1</v>
      </c>
      <c r="G1296">
        <v>1080</v>
      </c>
      <c r="H1296">
        <v>3</v>
      </c>
      <c r="I1296" t="s">
        <v>947</v>
      </c>
      <c r="J1296" t="s">
        <v>948</v>
      </c>
      <c r="K1296" t="s">
        <v>949</v>
      </c>
      <c r="L1296">
        <v>1346</v>
      </c>
      <c r="N1296">
        <v>1009</v>
      </c>
      <c r="O1296" t="s">
        <v>880</v>
      </c>
      <c r="P1296" t="s">
        <v>880</v>
      </c>
      <c r="Q1296">
        <v>1</v>
      </c>
      <c r="W1296">
        <v>0</v>
      </c>
      <c r="X1296">
        <v>883542614</v>
      </c>
      <c r="Y1296">
        <f>AT1296</f>
        <v>0.04</v>
      </c>
      <c r="AA1296">
        <v>19.28</v>
      </c>
      <c r="AB1296">
        <v>0</v>
      </c>
      <c r="AC1296">
        <v>0</v>
      </c>
      <c r="AD1296">
        <v>0</v>
      </c>
      <c r="AE1296">
        <v>19.28</v>
      </c>
      <c r="AF1296">
        <v>0</v>
      </c>
      <c r="AG1296">
        <v>0</v>
      </c>
      <c r="AH1296">
        <v>0</v>
      </c>
      <c r="AI1296">
        <v>1</v>
      </c>
      <c r="AJ1296">
        <v>1</v>
      </c>
      <c r="AK1296">
        <v>1</v>
      </c>
      <c r="AL1296">
        <v>1</v>
      </c>
      <c r="AM1296">
        <v>-2</v>
      </c>
      <c r="AN1296">
        <v>0</v>
      </c>
      <c r="AO1296">
        <v>1</v>
      </c>
      <c r="AP1296">
        <v>1</v>
      </c>
      <c r="AQ1296">
        <v>0</v>
      </c>
      <c r="AR1296">
        <v>0</v>
      </c>
      <c r="AS1296" t="s">
        <v>3</v>
      </c>
      <c r="AT1296">
        <v>0.04</v>
      </c>
      <c r="AU1296" t="s">
        <v>3</v>
      </c>
      <c r="AV1296">
        <v>0</v>
      </c>
      <c r="AW1296">
        <v>2</v>
      </c>
      <c r="AX1296">
        <v>60527933</v>
      </c>
      <c r="AY1296">
        <v>1</v>
      </c>
      <c r="AZ1296">
        <v>0</v>
      </c>
      <c r="BA1296">
        <v>1310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CV1296">
        <v>0</v>
      </c>
      <c r="CW1296">
        <v>0</v>
      </c>
      <c r="CX1296">
        <f>ROUND(Y1296*Source!I568,9)</f>
        <v>0.04</v>
      </c>
      <c r="CY1296">
        <f>AA1296</f>
        <v>19.28</v>
      </c>
      <c r="CZ1296">
        <f>AE1296</f>
        <v>19.28</v>
      </c>
      <c r="DA1296">
        <f>AI1296</f>
        <v>1</v>
      </c>
      <c r="DB1296">
        <f>ROUND(ROUND(AT1296*CZ1296,2),6)</f>
        <v>0.77</v>
      </c>
      <c r="DC1296">
        <f>ROUND(ROUND(AT1296*AG1296,2),6)</f>
        <v>0</v>
      </c>
      <c r="DD1296" t="s">
        <v>3</v>
      </c>
      <c r="DE1296" t="s">
        <v>3</v>
      </c>
      <c r="DF1296">
        <f t="shared" si="592"/>
        <v>0.77</v>
      </c>
      <c r="DG1296">
        <f t="shared" si="590"/>
        <v>0</v>
      </c>
      <c r="DH1296">
        <f t="shared" si="591"/>
        <v>0</v>
      </c>
      <c r="DI1296">
        <f t="shared" si="589"/>
        <v>0</v>
      </c>
      <c r="DJ1296">
        <f>DF1296</f>
        <v>0.77</v>
      </c>
      <c r="DK1296">
        <v>0</v>
      </c>
      <c r="DL1296" t="s">
        <v>3</v>
      </c>
      <c r="DM1296">
        <v>0</v>
      </c>
      <c r="DN1296" t="s">
        <v>3</v>
      </c>
      <c r="DO1296">
        <v>0</v>
      </c>
    </row>
    <row r="1297" spans="1:119" x14ac:dyDescent="0.2">
      <c r="A1297">
        <f>ROW(Source!A569)</f>
        <v>569</v>
      </c>
      <c r="B1297">
        <v>59204059</v>
      </c>
      <c r="C1297">
        <v>60527919</v>
      </c>
      <c r="D1297">
        <v>58266404</v>
      </c>
      <c r="E1297">
        <v>1080</v>
      </c>
      <c r="F1297">
        <v>1</v>
      </c>
      <c r="G1297">
        <v>1080</v>
      </c>
      <c r="H1297">
        <v>1</v>
      </c>
      <c r="I1297" t="s">
        <v>859</v>
      </c>
      <c r="J1297" t="s">
        <v>3</v>
      </c>
      <c r="K1297" t="s">
        <v>860</v>
      </c>
      <c r="L1297">
        <v>1191</v>
      </c>
      <c r="N1297">
        <v>1013</v>
      </c>
      <c r="O1297" t="s">
        <v>861</v>
      </c>
      <c r="P1297" t="s">
        <v>861</v>
      </c>
      <c r="Q1297">
        <v>1</v>
      </c>
      <c r="W1297">
        <v>0</v>
      </c>
      <c r="X1297">
        <v>476480486</v>
      </c>
      <c r="Y1297">
        <f>((AT1297*1.15)*1.1)</f>
        <v>1.85955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1</v>
      </c>
      <c r="AK1297">
        <v>1</v>
      </c>
      <c r="AL1297">
        <v>1</v>
      </c>
      <c r="AM1297">
        <v>5</v>
      </c>
      <c r="AN1297">
        <v>0</v>
      </c>
      <c r="AO1297">
        <v>1</v>
      </c>
      <c r="AP1297">
        <v>1</v>
      </c>
      <c r="AQ1297">
        <v>0</v>
      </c>
      <c r="AR1297">
        <v>0</v>
      </c>
      <c r="AS1297" t="s">
        <v>3</v>
      </c>
      <c r="AT1297">
        <v>1.47</v>
      </c>
      <c r="AU1297" t="s">
        <v>26</v>
      </c>
      <c r="AV1297">
        <v>1</v>
      </c>
      <c r="AW1297">
        <v>2</v>
      </c>
      <c r="AX1297">
        <v>60527928</v>
      </c>
      <c r="AY1297">
        <v>1</v>
      </c>
      <c r="AZ1297">
        <v>0</v>
      </c>
      <c r="BA1297">
        <v>1313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CU1297">
        <f>ROUND(AT1297*Source!I569*AH1297*AL1297,2)</f>
        <v>0</v>
      </c>
      <c r="CV1297">
        <f>ROUND(Y1297*Source!I569,9)</f>
        <v>1.85955</v>
      </c>
      <c r="CW1297">
        <v>0</v>
      </c>
      <c r="CX1297">
        <f>ROUND(Y1297*Source!I569,9)</f>
        <v>1.85955</v>
      </c>
      <c r="CY1297">
        <f>AD1297</f>
        <v>0</v>
      </c>
      <c r="CZ1297">
        <f>AH1297</f>
        <v>0</v>
      </c>
      <c r="DA1297">
        <f>AL1297</f>
        <v>1</v>
      </c>
      <c r="DB1297">
        <f>ROUND(((ROUND(AT1297*CZ1297,2)*1.15)*1.1),6)</f>
        <v>0</v>
      </c>
      <c r="DC1297">
        <f>ROUND(((ROUND(AT1297*AG1297,2)*1.15)*1.1),6)</f>
        <v>0</v>
      </c>
      <c r="DD1297" t="s">
        <v>3</v>
      </c>
      <c r="DE1297" t="s">
        <v>3</v>
      </c>
      <c r="DF1297">
        <f t="shared" si="592"/>
        <v>0</v>
      </c>
      <c r="DG1297">
        <f t="shared" si="590"/>
        <v>0</v>
      </c>
      <c r="DH1297">
        <f t="shared" si="591"/>
        <v>0</v>
      </c>
      <c r="DI1297">
        <f t="shared" si="589"/>
        <v>0</v>
      </c>
      <c r="DJ1297">
        <f>DI1297</f>
        <v>0</v>
      </c>
      <c r="DK1297">
        <v>0</v>
      </c>
      <c r="DL1297" t="s">
        <v>3</v>
      </c>
      <c r="DM1297">
        <v>0</v>
      </c>
      <c r="DN1297" t="s">
        <v>3</v>
      </c>
      <c r="DO1297">
        <v>0</v>
      </c>
    </row>
    <row r="1298" spans="1:119" x14ac:dyDescent="0.2">
      <c r="A1298">
        <f>ROW(Source!A569)</f>
        <v>569</v>
      </c>
      <c r="B1298">
        <v>59204059</v>
      </c>
      <c r="C1298">
        <v>60527919</v>
      </c>
      <c r="D1298">
        <v>58340279</v>
      </c>
      <c r="E1298">
        <v>1</v>
      </c>
      <c r="F1298">
        <v>1</v>
      </c>
      <c r="G1298">
        <v>1080</v>
      </c>
      <c r="H1298">
        <v>2</v>
      </c>
      <c r="I1298" t="s">
        <v>938</v>
      </c>
      <c r="J1298" t="s">
        <v>939</v>
      </c>
      <c r="K1298" t="s">
        <v>940</v>
      </c>
      <c r="L1298">
        <v>1368</v>
      </c>
      <c r="N1298">
        <v>1011</v>
      </c>
      <c r="O1298" t="s">
        <v>865</v>
      </c>
      <c r="P1298" t="s">
        <v>865</v>
      </c>
      <c r="Q1298">
        <v>1</v>
      </c>
      <c r="W1298">
        <v>0</v>
      </c>
      <c r="X1298">
        <v>-2065404138</v>
      </c>
      <c r="Y1298">
        <f>((AT1298*1.25)*1.1)</f>
        <v>0.48125000000000007</v>
      </c>
      <c r="AA1298">
        <v>0</v>
      </c>
      <c r="AB1298">
        <v>87.47</v>
      </c>
      <c r="AC1298">
        <v>0</v>
      </c>
      <c r="AD1298">
        <v>0</v>
      </c>
      <c r="AE1298">
        <v>0</v>
      </c>
      <c r="AF1298">
        <v>7.11</v>
      </c>
      <c r="AG1298">
        <v>0</v>
      </c>
      <c r="AH1298">
        <v>0</v>
      </c>
      <c r="AI1298">
        <v>1</v>
      </c>
      <c r="AJ1298">
        <v>11.53</v>
      </c>
      <c r="AK1298">
        <v>54.99</v>
      </c>
      <c r="AL1298">
        <v>1</v>
      </c>
      <c r="AM1298">
        <v>2</v>
      </c>
      <c r="AN1298">
        <v>0</v>
      </c>
      <c r="AO1298">
        <v>1</v>
      </c>
      <c r="AP1298">
        <v>1</v>
      </c>
      <c r="AQ1298">
        <v>0</v>
      </c>
      <c r="AR1298">
        <v>0</v>
      </c>
      <c r="AS1298" t="s">
        <v>3</v>
      </c>
      <c r="AT1298">
        <v>0.35</v>
      </c>
      <c r="AU1298" t="s">
        <v>866</v>
      </c>
      <c r="AV1298">
        <v>0</v>
      </c>
      <c r="AW1298">
        <v>2</v>
      </c>
      <c r="AX1298">
        <v>60527929</v>
      </c>
      <c r="AY1298">
        <v>1</v>
      </c>
      <c r="AZ1298">
        <v>0</v>
      </c>
      <c r="BA1298">
        <v>1314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CV1298">
        <v>0</v>
      </c>
      <c r="CW1298">
        <f>ROUND(Y1298*Source!I569*DO1298,9)</f>
        <v>0</v>
      </c>
      <c r="CX1298">
        <f>ROUND(Y1298*Source!I569,9)</f>
        <v>0.48125000000000001</v>
      </c>
      <c r="CY1298">
        <f>AB1298</f>
        <v>87.47</v>
      </c>
      <c r="CZ1298">
        <f>AF1298</f>
        <v>7.11</v>
      </c>
      <c r="DA1298">
        <f>AJ1298</f>
        <v>11.53</v>
      </c>
      <c r="DB1298">
        <f>ROUND(((ROUND(AT1298*CZ1298,2)*1.25)*1.1),6)</f>
        <v>3.4237500000000001</v>
      </c>
      <c r="DC1298">
        <f>ROUND(((ROUND(AT1298*AG1298,2)*1.25)*1.1),6)</f>
        <v>0</v>
      </c>
      <c r="DD1298" t="s">
        <v>3</v>
      </c>
      <c r="DE1298" t="s">
        <v>3</v>
      </c>
      <c r="DF1298">
        <f t="shared" si="592"/>
        <v>0</v>
      </c>
      <c r="DG1298">
        <f>ROUND(ROUND(AF1298*AJ1298,2)*CX1298,2)</f>
        <v>39.450000000000003</v>
      </c>
      <c r="DH1298">
        <f>ROUND(ROUND(AG1298*AK1298,2)*CX1298,2)</f>
        <v>0</v>
      </c>
      <c r="DI1298">
        <f t="shared" si="589"/>
        <v>0</v>
      </c>
      <c r="DJ1298">
        <f>DG1298</f>
        <v>39.450000000000003</v>
      </c>
      <c r="DK1298">
        <v>0</v>
      </c>
      <c r="DL1298" t="s">
        <v>3</v>
      </c>
      <c r="DM1298">
        <v>0</v>
      </c>
      <c r="DN1298" t="s">
        <v>3</v>
      </c>
      <c r="DO1298">
        <v>0</v>
      </c>
    </row>
    <row r="1299" spans="1:119" x14ac:dyDescent="0.2">
      <c r="A1299">
        <f>ROW(Source!A569)</f>
        <v>569</v>
      </c>
      <c r="B1299">
        <v>59204059</v>
      </c>
      <c r="C1299">
        <v>60527919</v>
      </c>
      <c r="D1299">
        <v>58340578</v>
      </c>
      <c r="E1299">
        <v>1</v>
      </c>
      <c r="F1299">
        <v>1</v>
      </c>
      <c r="G1299">
        <v>1080</v>
      </c>
      <c r="H1299">
        <v>2</v>
      </c>
      <c r="I1299" t="s">
        <v>862</v>
      </c>
      <c r="J1299" t="s">
        <v>863</v>
      </c>
      <c r="K1299" t="s">
        <v>864</v>
      </c>
      <c r="L1299">
        <v>1368</v>
      </c>
      <c r="N1299">
        <v>1011</v>
      </c>
      <c r="O1299" t="s">
        <v>865</v>
      </c>
      <c r="P1299" t="s">
        <v>865</v>
      </c>
      <c r="Q1299">
        <v>1</v>
      </c>
      <c r="W1299">
        <v>0</v>
      </c>
      <c r="X1299">
        <v>-1985943078</v>
      </c>
      <c r="Y1299">
        <f>((AT1299*1.25)*1.1)</f>
        <v>2.7500000000000004E-2</v>
      </c>
      <c r="AA1299">
        <v>0</v>
      </c>
      <c r="AB1299">
        <v>1445.28</v>
      </c>
      <c r="AC1299">
        <v>740.47</v>
      </c>
      <c r="AD1299">
        <v>0</v>
      </c>
      <c r="AE1299">
        <v>0</v>
      </c>
      <c r="AF1299">
        <v>83.1</v>
      </c>
      <c r="AG1299">
        <v>12.62</v>
      </c>
      <c r="AH1299">
        <v>0</v>
      </c>
      <c r="AI1299">
        <v>1</v>
      </c>
      <c r="AJ1299">
        <v>16.3</v>
      </c>
      <c r="AK1299">
        <v>54.99</v>
      </c>
      <c r="AL1299">
        <v>1</v>
      </c>
      <c r="AM1299">
        <v>2</v>
      </c>
      <c r="AN1299">
        <v>0</v>
      </c>
      <c r="AO1299">
        <v>1</v>
      </c>
      <c r="AP1299">
        <v>1</v>
      </c>
      <c r="AQ1299">
        <v>0</v>
      </c>
      <c r="AR1299">
        <v>0</v>
      </c>
      <c r="AS1299" t="s">
        <v>3</v>
      </c>
      <c r="AT1299">
        <v>0.02</v>
      </c>
      <c r="AU1299" t="s">
        <v>866</v>
      </c>
      <c r="AV1299">
        <v>0</v>
      </c>
      <c r="AW1299">
        <v>2</v>
      </c>
      <c r="AX1299">
        <v>60527930</v>
      </c>
      <c r="AY1299">
        <v>1</v>
      </c>
      <c r="AZ1299">
        <v>0</v>
      </c>
      <c r="BA1299">
        <v>1315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CV1299">
        <v>0</v>
      </c>
      <c r="CW1299">
        <f>ROUND(Y1299*Source!I569*DO1299,9)</f>
        <v>0.34705000000000003</v>
      </c>
      <c r="CX1299">
        <f>ROUND(Y1299*Source!I569,9)</f>
        <v>2.75E-2</v>
      </c>
      <c r="CY1299">
        <f>AB1299</f>
        <v>1445.28</v>
      </c>
      <c r="CZ1299">
        <f>AF1299</f>
        <v>83.1</v>
      </c>
      <c r="DA1299">
        <f>AJ1299</f>
        <v>16.3</v>
      </c>
      <c r="DB1299">
        <f>ROUND(((ROUND(AT1299*CZ1299,2)*1.25)*1.1),6)</f>
        <v>2.2825000000000002</v>
      </c>
      <c r="DC1299">
        <f>ROUND(((ROUND(AT1299*AG1299,2)*1.25)*1.1),6)</f>
        <v>0.34375</v>
      </c>
      <c r="DD1299" t="s">
        <v>3</v>
      </c>
      <c r="DE1299" t="s">
        <v>3</v>
      </c>
      <c r="DF1299">
        <f t="shared" si="592"/>
        <v>0</v>
      </c>
      <c r="DG1299">
        <f>ROUND(ROUND(AF1299*AJ1299,2)*CX1299,2)</f>
        <v>37.25</v>
      </c>
      <c r="DH1299">
        <f>ROUND(ROUND(AG1299*AK1299,2)*CX1299,2)</f>
        <v>19.079999999999998</v>
      </c>
      <c r="DI1299">
        <f t="shared" si="589"/>
        <v>0</v>
      </c>
      <c r="DJ1299">
        <f>DG1299</f>
        <v>37.25</v>
      </c>
      <c r="DK1299">
        <v>0</v>
      </c>
      <c r="DL1299" t="s">
        <v>867</v>
      </c>
      <c r="DM1299">
        <v>0</v>
      </c>
      <c r="DN1299" t="s">
        <v>861</v>
      </c>
      <c r="DO1299">
        <v>12.62</v>
      </c>
    </row>
    <row r="1300" spans="1:119" x14ac:dyDescent="0.2">
      <c r="A1300">
        <f>ROW(Source!A569)</f>
        <v>569</v>
      </c>
      <c r="B1300">
        <v>59204059</v>
      </c>
      <c r="C1300">
        <v>60527919</v>
      </c>
      <c r="D1300">
        <v>58309957</v>
      </c>
      <c r="E1300">
        <v>1</v>
      </c>
      <c r="F1300">
        <v>1</v>
      </c>
      <c r="G1300">
        <v>1080</v>
      </c>
      <c r="H1300">
        <v>3</v>
      </c>
      <c r="I1300" t="s">
        <v>941</v>
      </c>
      <c r="J1300" t="s">
        <v>942</v>
      </c>
      <c r="K1300" t="s">
        <v>943</v>
      </c>
      <c r="L1300">
        <v>1348</v>
      </c>
      <c r="N1300">
        <v>1009</v>
      </c>
      <c r="O1300" t="s">
        <v>900</v>
      </c>
      <c r="P1300" t="s">
        <v>900</v>
      </c>
      <c r="Q1300">
        <v>1000</v>
      </c>
      <c r="W1300">
        <v>0</v>
      </c>
      <c r="X1300">
        <v>-1106207263</v>
      </c>
      <c r="Y1300">
        <f>AT1300</f>
        <v>1.3999999999999999E-4</v>
      </c>
      <c r="AA1300">
        <v>203517.91</v>
      </c>
      <c r="AB1300">
        <v>0</v>
      </c>
      <c r="AC1300">
        <v>0</v>
      </c>
      <c r="AD1300">
        <v>0</v>
      </c>
      <c r="AE1300">
        <v>9879.51</v>
      </c>
      <c r="AF1300">
        <v>0</v>
      </c>
      <c r="AG1300">
        <v>0</v>
      </c>
      <c r="AH1300">
        <v>0</v>
      </c>
      <c r="AI1300">
        <v>20.6</v>
      </c>
      <c r="AJ1300">
        <v>1</v>
      </c>
      <c r="AK1300">
        <v>1</v>
      </c>
      <c r="AL1300">
        <v>1</v>
      </c>
      <c r="AM1300">
        <v>2</v>
      </c>
      <c r="AN1300">
        <v>0</v>
      </c>
      <c r="AO1300">
        <v>1</v>
      </c>
      <c r="AP1300">
        <v>1</v>
      </c>
      <c r="AQ1300">
        <v>0</v>
      </c>
      <c r="AR1300">
        <v>0</v>
      </c>
      <c r="AS1300" t="s">
        <v>3</v>
      </c>
      <c r="AT1300">
        <v>1.3999999999999999E-4</v>
      </c>
      <c r="AU1300" t="s">
        <v>3</v>
      </c>
      <c r="AV1300">
        <v>0</v>
      </c>
      <c r="AW1300">
        <v>2</v>
      </c>
      <c r="AX1300">
        <v>60527931</v>
      </c>
      <c r="AY1300">
        <v>1</v>
      </c>
      <c r="AZ1300">
        <v>0</v>
      </c>
      <c r="BA1300">
        <v>1316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CV1300">
        <v>0</v>
      </c>
      <c r="CW1300">
        <v>0</v>
      </c>
      <c r="CX1300">
        <f>ROUND(Y1300*Source!I569,9)</f>
        <v>1.3999999999999999E-4</v>
      </c>
      <c r="CY1300">
        <f>AA1300</f>
        <v>203517.91</v>
      </c>
      <c r="CZ1300">
        <f>AE1300</f>
        <v>9879.51</v>
      </c>
      <c r="DA1300">
        <f>AI1300</f>
        <v>20.6</v>
      </c>
      <c r="DB1300">
        <f>ROUND(ROUND(AT1300*CZ1300,2),6)</f>
        <v>1.38</v>
      </c>
      <c r="DC1300">
        <f>ROUND(ROUND(AT1300*AG1300,2),6)</f>
        <v>0</v>
      </c>
      <c r="DD1300" t="s">
        <v>3</v>
      </c>
      <c r="DE1300" t="s">
        <v>3</v>
      </c>
      <c r="DF1300">
        <f>ROUND(ROUND(AE1300*AI1300,2)*CX1300,2)</f>
        <v>28.49</v>
      </c>
      <c r="DG1300">
        <f t="shared" ref="DG1300:DG1313" si="593">ROUND(ROUND(AF1300,2)*CX1300,2)</f>
        <v>0</v>
      </c>
      <c r="DH1300">
        <f t="shared" ref="DH1300:DH1313" si="594">ROUND(ROUND(AG1300,2)*CX1300,2)</f>
        <v>0</v>
      </c>
      <c r="DI1300">
        <f t="shared" si="589"/>
        <v>0</v>
      </c>
      <c r="DJ1300">
        <f>DF1300</f>
        <v>28.49</v>
      </c>
      <c r="DK1300">
        <v>0</v>
      </c>
      <c r="DL1300" t="s">
        <v>3</v>
      </c>
      <c r="DM1300">
        <v>0</v>
      </c>
      <c r="DN1300" t="s">
        <v>3</v>
      </c>
      <c r="DO1300">
        <v>0</v>
      </c>
    </row>
    <row r="1301" spans="1:119" x14ac:dyDescent="0.2">
      <c r="A1301">
        <f>ROW(Source!A569)</f>
        <v>569</v>
      </c>
      <c r="B1301">
        <v>59204059</v>
      </c>
      <c r="C1301">
        <v>60527919</v>
      </c>
      <c r="D1301">
        <v>58308765</v>
      </c>
      <c r="E1301">
        <v>1</v>
      </c>
      <c r="F1301">
        <v>1</v>
      </c>
      <c r="G1301">
        <v>1080</v>
      </c>
      <c r="H1301">
        <v>3</v>
      </c>
      <c r="I1301" t="s">
        <v>944</v>
      </c>
      <c r="J1301" t="s">
        <v>945</v>
      </c>
      <c r="K1301" t="s">
        <v>946</v>
      </c>
      <c r="L1301">
        <v>1348</v>
      </c>
      <c r="N1301">
        <v>1009</v>
      </c>
      <c r="O1301" t="s">
        <v>900</v>
      </c>
      <c r="P1301" t="s">
        <v>900</v>
      </c>
      <c r="Q1301">
        <v>1000</v>
      </c>
      <c r="W1301">
        <v>0</v>
      </c>
      <c r="X1301">
        <v>-1123198217</v>
      </c>
      <c r="Y1301">
        <f>AT1301</f>
        <v>1.1000000000000001E-3</v>
      </c>
      <c r="AA1301">
        <v>134905.51</v>
      </c>
      <c r="AB1301">
        <v>0</v>
      </c>
      <c r="AC1301">
        <v>0</v>
      </c>
      <c r="AD1301">
        <v>0</v>
      </c>
      <c r="AE1301">
        <v>17868.28</v>
      </c>
      <c r="AF1301">
        <v>0</v>
      </c>
      <c r="AG1301">
        <v>0</v>
      </c>
      <c r="AH1301">
        <v>0</v>
      </c>
      <c r="AI1301">
        <v>7.55</v>
      </c>
      <c r="AJ1301">
        <v>1</v>
      </c>
      <c r="AK1301">
        <v>1</v>
      </c>
      <c r="AL1301">
        <v>1</v>
      </c>
      <c r="AM1301">
        <v>2</v>
      </c>
      <c r="AN1301">
        <v>0</v>
      </c>
      <c r="AO1301">
        <v>1</v>
      </c>
      <c r="AP1301">
        <v>1</v>
      </c>
      <c r="AQ1301">
        <v>0</v>
      </c>
      <c r="AR1301">
        <v>0</v>
      </c>
      <c r="AS1301" t="s">
        <v>3</v>
      </c>
      <c r="AT1301">
        <v>1.1000000000000001E-3</v>
      </c>
      <c r="AU1301" t="s">
        <v>3</v>
      </c>
      <c r="AV1301">
        <v>0</v>
      </c>
      <c r="AW1301">
        <v>2</v>
      </c>
      <c r="AX1301">
        <v>60527932</v>
      </c>
      <c r="AY1301">
        <v>1</v>
      </c>
      <c r="AZ1301">
        <v>0</v>
      </c>
      <c r="BA1301">
        <v>1317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CV1301">
        <v>0</v>
      </c>
      <c r="CW1301">
        <v>0</v>
      </c>
      <c r="CX1301">
        <f>ROUND(Y1301*Source!I569,9)</f>
        <v>1.1000000000000001E-3</v>
      </c>
      <c r="CY1301">
        <f>AA1301</f>
        <v>134905.51</v>
      </c>
      <c r="CZ1301">
        <f>AE1301</f>
        <v>17868.28</v>
      </c>
      <c r="DA1301">
        <f>AI1301</f>
        <v>7.55</v>
      </c>
      <c r="DB1301">
        <f>ROUND(ROUND(AT1301*CZ1301,2),6)</f>
        <v>19.66</v>
      </c>
      <c r="DC1301">
        <f>ROUND(ROUND(AT1301*AG1301,2),6)</f>
        <v>0</v>
      </c>
      <c r="DD1301" t="s">
        <v>3</v>
      </c>
      <c r="DE1301" t="s">
        <v>3</v>
      </c>
      <c r="DF1301">
        <f>ROUND(ROUND(AE1301*AI1301,2)*CX1301,2)</f>
        <v>148.4</v>
      </c>
      <c r="DG1301">
        <f t="shared" si="593"/>
        <v>0</v>
      </c>
      <c r="DH1301">
        <f t="shared" si="594"/>
        <v>0</v>
      </c>
      <c r="DI1301">
        <f t="shared" si="589"/>
        <v>0</v>
      </c>
      <c r="DJ1301">
        <f>DF1301</f>
        <v>148.4</v>
      </c>
      <c r="DK1301">
        <v>0</v>
      </c>
      <c r="DL1301" t="s">
        <v>3</v>
      </c>
      <c r="DM1301">
        <v>0</v>
      </c>
      <c r="DN1301" t="s">
        <v>3</v>
      </c>
      <c r="DO1301">
        <v>0</v>
      </c>
    </row>
    <row r="1302" spans="1:119" x14ac:dyDescent="0.2">
      <c r="A1302">
        <f>ROW(Source!A569)</f>
        <v>569</v>
      </c>
      <c r="B1302">
        <v>59204059</v>
      </c>
      <c r="C1302">
        <v>60527919</v>
      </c>
      <c r="D1302">
        <v>58325929</v>
      </c>
      <c r="E1302">
        <v>1</v>
      </c>
      <c r="F1302">
        <v>1</v>
      </c>
      <c r="G1302">
        <v>1080</v>
      </c>
      <c r="H1302">
        <v>3</v>
      </c>
      <c r="I1302" t="s">
        <v>572</v>
      </c>
      <c r="J1302" t="s">
        <v>574</v>
      </c>
      <c r="K1302" t="s">
        <v>573</v>
      </c>
      <c r="L1302">
        <v>1354</v>
      </c>
      <c r="N1302">
        <v>1010</v>
      </c>
      <c r="O1302" t="s">
        <v>39</v>
      </c>
      <c r="P1302" t="s">
        <v>39</v>
      </c>
      <c r="Q1302">
        <v>1</v>
      </c>
      <c r="W1302">
        <v>0</v>
      </c>
      <c r="X1302">
        <v>1348869463</v>
      </c>
      <c r="Y1302">
        <f>AT1302</f>
        <v>2</v>
      </c>
      <c r="AA1302">
        <v>383.84</v>
      </c>
      <c r="AB1302">
        <v>0</v>
      </c>
      <c r="AC1302">
        <v>0</v>
      </c>
      <c r="AD1302">
        <v>0</v>
      </c>
      <c r="AE1302">
        <v>55.15</v>
      </c>
      <c r="AF1302">
        <v>0</v>
      </c>
      <c r="AG1302">
        <v>0</v>
      </c>
      <c r="AH1302">
        <v>0</v>
      </c>
      <c r="AI1302">
        <v>6.96</v>
      </c>
      <c r="AJ1302">
        <v>1</v>
      </c>
      <c r="AK1302">
        <v>1</v>
      </c>
      <c r="AL1302">
        <v>1</v>
      </c>
      <c r="AM1302">
        <v>0</v>
      </c>
      <c r="AN1302">
        <v>0</v>
      </c>
      <c r="AO1302">
        <v>0</v>
      </c>
      <c r="AP1302">
        <v>1</v>
      </c>
      <c r="AQ1302">
        <v>0</v>
      </c>
      <c r="AR1302">
        <v>0</v>
      </c>
      <c r="AS1302" t="s">
        <v>3</v>
      </c>
      <c r="AT1302">
        <v>2</v>
      </c>
      <c r="AU1302" t="s">
        <v>3</v>
      </c>
      <c r="AV1302">
        <v>0</v>
      </c>
      <c r="AW1302">
        <v>1</v>
      </c>
      <c r="AX1302">
        <v>-1</v>
      </c>
      <c r="AY1302">
        <v>0</v>
      </c>
      <c r="AZ1302">
        <v>0</v>
      </c>
      <c r="BA1302" t="s">
        <v>3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CV1302">
        <v>0</v>
      </c>
      <c r="CW1302">
        <v>0</v>
      </c>
      <c r="CX1302">
        <f>ROUND(Y1302*Source!I569,9)</f>
        <v>2</v>
      </c>
      <c r="CY1302">
        <f>AA1302</f>
        <v>383.84</v>
      </c>
      <c r="CZ1302">
        <f>AE1302</f>
        <v>55.15</v>
      </c>
      <c r="DA1302">
        <f>AI1302</f>
        <v>6.96</v>
      </c>
      <c r="DB1302">
        <f>ROUND(ROUND(AT1302*CZ1302,2),6)</f>
        <v>110.3</v>
      </c>
      <c r="DC1302">
        <f>ROUND(ROUND(AT1302*AG1302,2),6)</f>
        <v>0</v>
      </c>
      <c r="DD1302" t="s">
        <v>3</v>
      </c>
      <c r="DE1302" t="s">
        <v>3</v>
      </c>
      <c r="DF1302">
        <f>ROUND(ROUND(AE1302*AI1302,2)*CX1302,2)</f>
        <v>767.68</v>
      </c>
      <c r="DG1302">
        <f t="shared" si="593"/>
        <v>0</v>
      </c>
      <c r="DH1302">
        <f t="shared" si="594"/>
        <v>0</v>
      </c>
      <c r="DI1302">
        <f t="shared" si="589"/>
        <v>0</v>
      </c>
      <c r="DJ1302">
        <f>DF1302</f>
        <v>767.68</v>
      </c>
      <c r="DK1302">
        <v>0</v>
      </c>
      <c r="DL1302" t="s">
        <v>3</v>
      </c>
      <c r="DM1302">
        <v>0</v>
      </c>
      <c r="DN1302" t="s">
        <v>3</v>
      </c>
      <c r="DO1302">
        <v>0</v>
      </c>
    </row>
    <row r="1303" spans="1:119" x14ac:dyDescent="0.2">
      <c r="A1303">
        <f>ROW(Source!A569)</f>
        <v>569</v>
      </c>
      <c r="B1303">
        <v>59204059</v>
      </c>
      <c r="C1303">
        <v>60527919</v>
      </c>
      <c r="D1303">
        <v>58327233</v>
      </c>
      <c r="E1303">
        <v>1</v>
      </c>
      <c r="F1303">
        <v>1</v>
      </c>
      <c r="G1303">
        <v>1080</v>
      </c>
      <c r="H1303">
        <v>3</v>
      </c>
      <c r="I1303" t="s">
        <v>576</v>
      </c>
      <c r="J1303" t="s">
        <v>578</v>
      </c>
      <c r="K1303" t="s">
        <v>577</v>
      </c>
      <c r="L1303">
        <v>1354</v>
      </c>
      <c r="N1303">
        <v>1010</v>
      </c>
      <c r="O1303" t="s">
        <v>39</v>
      </c>
      <c r="P1303" t="s">
        <v>39</v>
      </c>
      <c r="Q1303">
        <v>1</v>
      </c>
      <c r="W1303">
        <v>0</v>
      </c>
      <c r="X1303">
        <v>1653560245</v>
      </c>
      <c r="Y1303">
        <f>AT1303</f>
        <v>1</v>
      </c>
      <c r="AA1303">
        <v>3522.15</v>
      </c>
      <c r="AB1303">
        <v>0</v>
      </c>
      <c r="AC1303">
        <v>0</v>
      </c>
      <c r="AD1303">
        <v>0</v>
      </c>
      <c r="AE1303">
        <v>404.38</v>
      </c>
      <c r="AF1303">
        <v>0</v>
      </c>
      <c r="AG1303">
        <v>0</v>
      </c>
      <c r="AH1303">
        <v>0</v>
      </c>
      <c r="AI1303">
        <v>8.7100000000000009</v>
      </c>
      <c r="AJ1303">
        <v>1</v>
      </c>
      <c r="AK1303">
        <v>1</v>
      </c>
      <c r="AL1303">
        <v>1</v>
      </c>
      <c r="AM1303">
        <v>0</v>
      </c>
      <c r="AN1303">
        <v>0</v>
      </c>
      <c r="AO1303">
        <v>0</v>
      </c>
      <c r="AP1303">
        <v>1</v>
      </c>
      <c r="AQ1303">
        <v>0</v>
      </c>
      <c r="AR1303">
        <v>0</v>
      </c>
      <c r="AS1303" t="s">
        <v>3</v>
      </c>
      <c r="AT1303">
        <v>1</v>
      </c>
      <c r="AU1303" t="s">
        <v>3</v>
      </c>
      <c r="AV1303">
        <v>0</v>
      </c>
      <c r="AW1303">
        <v>1</v>
      </c>
      <c r="AX1303">
        <v>-1</v>
      </c>
      <c r="AY1303">
        <v>0</v>
      </c>
      <c r="AZ1303">
        <v>0</v>
      </c>
      <c r="BA1303" t="s">
        <v>3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CV1303">
        <v>0</v>
      </c>
      <c r="CW1303">
        <v>0</v>
      </c>
      <c r="CX1303">
        <f>ROUND(Y1303*Source!I569,9)</f>
        <v>1</v>
      </c>
      <c r="CY1303">
        <f>AA1303</f>
        <v>3522.15</v>
      </c>
      <c r="CZ1303">
        <f>AE1303</f>
        <v>404.38</v>
      </c>
      <c r="DA1303">
        <f>AI1303</f>
        <v>8.7100000000000009</v>
      </c>
      <c r="DB1303">
        <f>ROUND(ROUND(AT1303*CZ1303,2),6)</f>
        <v>404.38</v>
      </c>
      <c r="DC1303">
        <f>ROUND(ROUND(AT1303*AG1303,2),6)</f>
        <v>0</v>
      </c>
      <c r="DD1303" t="s">
        <v>3</v>
      </c>
      <c r="DE1303" t="s">
        <v>3</v>
      </c>
      <c r="DF1303">
        <f>ROUND(ROUND(AE1303*AI1303,2)*CX1303,2)</f>
        <v>3522.15</v>
      </c>
      <c r="DG1303">
        <f t="shared" si="593"/>
        <v>0</v>
      </c>
      <c r="DH1303">
        <f t="shared" si="594"/>
        <v>0</v>
      </c>
      <c r="DI1303">
        <f t="shared" si="589"/>
        <v>0</v>
      </c>
      <c r="DJ1303">
        <f>DF1303</f>
        <v>3522.15</v>
      </c>
      <c r="DK1303">
        <v>0</v>
      </c>
      <c r="DL1303" t="s">
        <v>3</v>
      </c>
      <c r="DM1303">
        <v>0</v>
      </c>
      <c r="DN1303" t="s">
        <v>3</v>
      </c>
      <c r="DO1303">
        <v>0</v>
      </c>
    </row>
    <row r="1304" spans="1:119" x14ac:dyDescent="0.2">
      <c r="A1304">
        <f>ROW(Source!A569)</f>
        <v>569</v>
      </c>
      <c r="B1304">
        <v>59204059</v>
      </c>
      <c r="C1304">
        <v>60527919</v>
      </c>
      <c r="D1304">
        <v>58330407</v>
      </c>
      <c r="E1304">
        <v>1</v>
      </c>
      <c r="F1304">
        <v>1</v>
      </c>
      <c r="G1304">
        <v>1080</v>
      </c>
      <c r="H1304">
        <v>3</v>
      </c>
      <c r="I1304" t="s">
        <v>947</v>
      </c>
      <c r="J1304" t="s">
        <v>948</v>
      </c>
      <c r="K1304" t="s">
        <v>949</v>
      </c>
      <c r="L1304">
        <v>1346</v>
      </c>
      <c r="N1304">
        <v>1009</v>
      </c>
      <c r="O1304" t="s">
        <v>880</v>
      </c>
      <c r="P1304" t="s">
        <v>880</v>
      </c>
      <c r="Q1304">
        <v>1</v>
      </c>
      <c r="W1304">
        <v>0</v>
      </c>
      <c r="X1304">
        <v>883542614</v>
      </c>
      <c r="Y1304">
        <f>AT1304</f>
        <v>0.04</v>
      </c>
      <c r="AA1304">
        <v>169.66</v>
      </c>
      <c r="AB1304">
        <v>0</v>
      </c>
      <c r="AC1304">
        <v>0</v>
      </c>
      <c r="AD1304">
        <v>0</v>
      </c>
      <c r="AE1304">
        <v>19.28</v>
      </c>
      <c r="AF1304">
        <v>0</v>
      </c>
      <c r="AG1304">
        <v>0</v>
      </c>
      <c r="AH1304">
        <v>0</v>
      </c>
      <c r="AI1304">
        <v>8.8000000000000007</v>
      </c>
      <c r="AJ1304">
        <v>1</v>
      </c>
      <c r="AK1304">
        <v>1</v>
      </c>
      <c r="AL1304">
        <v>1</v>
      </c>
      <c r="AM1304">
        <v>2</v>
      </c>
      <c r="AN1304">
        <v>0</v>
      </c>
      <c r="AO1304">
        <v>1</v>
      </c>
      <c r="AP1304">
        <v>1</v>
      </c>
      <c r="AQ1304">
        <v>0</v>
      </c>
      <c r="AR1304">
        <v>0</v>
      </c>
      <c r="AS1304" t="s">
        <v>3</v>
      </c>
      <c r="AT1304">
        <v>0.04</v>
      </c>
      <c r="AU1304" t="s">
        <v>3</v>
      </c>
      <c r="AV1304">
        <v>0</v>
      </c>
      <c r="AW1304">
        <v>2</v>
      </c>
      <c r="AX1304">
        <v>60527933</v>
      </c>
      <c r="AY1304">
        <v>1</v>
      </c>
      <c r="AZ1304">
        <v>0</v>
      </c>
      <c r="BA1304">
        <v>1318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CV1304">
        <v>0</v>
      </c>
      <c r="CW1304">
        <v>0</v>
      </c>
      <c r="CX1304">
        <f>ROUND(Y1304*Source!I569,9)</f>
        <v>0.04</v>
      </c>
      <c r="CY1304">
        <f>AA1304</f>
        <v>169.66</v>
      </c>
      <c r="CZ1304">
        <f>AE1304</f>
        <v>19.28</v>
      </c>
      <c r="DA1304">
        <f>AI1304</f>
        <v>8.8000000000000007</v>
      </c>
      <c r="DB1304">
        <f>ROUND(ROUND(AT1304*CZ1304,2),6)</f>
        <v>0.77</v>
      </c>
      <c r="DC1304">
        <f>ROUND(ROUND(AT1304*AG1304,2),6)</f>
        <v>0</v>
      </c>
      <c r="DD1304" t="s">
        <v>3</v>
      </c>
      <c r="DE1304" t="s">
        <v>3</v>
      </c>
      <c r="DF1304">
        <f>ROUND(ROUND(AE1304*AI1304,2)*CX1304,2)</f>
        <v>6.79</v>
      </c>
      <c r="DG1304">
        <f t="shared" si="593"/>
        <v>0</v>
      </c>
      <c r="DH1304">
        <f t="shared" si="594"/>
        <v>0</v>
      </c>
      <c r="DI1304">
        <f t="shared" si="589"/>
        <v>0</v>
      </c>
      <c r="DJ1304">
        <f>DF1304</f>
        <v>6.79</v>
      </c>
      <c r="DK1304">
        <v>0</v>
      </c>
      <c r="DL1304" t="s">
        <v>3</v>
      </c>
      <c r="DM1304">
        <v>0</v>
      </c>
      <c r="DN1304" t="s">
        <v>3</v>
      </c>
      <c r="DO1304">
        <v>0</v>
      </c>
    </row>
    <row r="1305" spans="1:119" x14ac:dyDescent="0.2">
      <c r="A1305">
        <f>ROW(Source!A574)</f>
        <v>574</v>
      </c>
      <c r="B1305">
        <v>59204062</v>
      </c>
      <c r="C1305">
        <v>60527938</v>
      </c>
      <c r="D1305">
        <v>58266404</v>
      </c>
      <c r="E1305">
        <v>1080</v>
      </c>
      <c r="F1305">
        <v>1</v>
      </c>
      <c r="G1305">
        <v>1080</v>
      </c>
      <c r="H1305">
        <v>1</v>
      </c>
      <c r="I1305" t="s">
        <v>859</v>
      </c>
      <c r="J1305" t="s">
        <v>3</v>
      </c>
      <c r="K1305" t="s">
        <v>860</v>
      </c>
      <c r="L1305">
        <v>1191</v>
      </c>
      <c r="N1305">
        <v>1013</v>
      </c>
      <c r="O1305" t="s">
        <v>861</v>
      </c>
      <c r="P1305" t="s">
        <v>861</v>
      </c>
      <c r="Q1305">
        <v>1</v>
      </c>
      <c r="W1305">
        <v>0</v>
      </c>
      <c r="X1305">
        <v>476480486</v>
      </c>
      <c r="Y1305">
        <f>((AT1305*1.15)*1.1)</f>
        <v>1.85955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</v>
      </c>
      <c r="AJ1305">
        <v>1</v>
      </c>
      <c r="AK1305">
        <v>1</v>
      </c>
      <c r="AL1305">
        <v>1</v>
      </c>
      <c r="AM1305">
        <v>-2</v>
      </c>
      <c r="AN1305">
        <v>0</v>
      </c>
      <c r="AO1305">
        <v>1</v>
      </c>
      <c r="AP1305">
        <v>1</v>
      </c>
      <c r="AQ1305">
        <v>0</v>
      </c>
      <c r="AR1305">
        <v>0</v>
      </c>
      <c r="AS1305" t="s">
        <v>3</v>
      </c>
      <c r="AT1305">
        <v>1.47</v>
      </c>
      <c r="AU1305" t="s">
        <v>26</v>
      </c>
      <c r="AV1305">
        <v>1</v>
      </c>
      <c r="AW1305">
        <v>2</v>
      </c>
      <c r="AX1305">
        <v>60527947</v>
      </c>
      <c r="AY1305">
        <v>1</v>
      </c>
      <c r="AZ1305">
        <v>0</v>
      </c>
      <c r="BA1305">
        <v>1321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CU1305">
        <f>ROUND(AT1305*Source!I574*AH1305*AL1305,2)</f>
        <v>0</v>
      </c>
      <c r="CV1305">
        <f>ROUND(Y1305*Source!I574,9)</f>
        <v>1.85955</v>
      </c>
      <c r="CW1305">
        <v>0</v>
      </c>
      <c r="CX1305">
        <f>ROUND(Y1305*Source!I574,9)</f>
        <v>1.85955</v>
      </c>
      <c r="CY1305">
        <f>AD1305</f>
        <v>0</v>
      </c>
      <c r="CZ1305">
        <f>AH1305</f>
        <v>0</v>
      </c>
      <c r="DA1305">
        <f>AL1305</f>
        <v>1</v>
      </c>
      <c r="DB1305">
        <f>ROUND(((ROUND(AT1305*CZ1305,2)*1.15)*1.1),6)</f>
        <v>0</v>
      </c>
      <c r="DC1305">
        <f>ROUND(((ROUND(AT1305*AG1305,2)*1.15)*1.1),6)</f>
        <v>0</v>
      </c>
      <c r="DD1305" t="s">
        <v>3</v>
      </c>
      <c r="DE1305" t="s">
        <v>3</v>
      </c>
      <c r="DF1305">
        <f t="shared" ref="DF1305:DF1315" si="595">ROUND(ROUND(AE1305,2)*CX1305,2)</f>
        <v>0</v>
      </c>
      <c r="DG1305">
        <f t="shared" si="593"/>
        <v>0</v>
      </c>
      <c r="DH1305">
        <f t="shared" si="594"/>
        <v>0</v>
      </c>
      <c r="DI1305">
        <f t="shared" si="589"/>
        <v>0</v>
      </c>
      <c r="DJ1305">
        <f>DI1305</f>
        <v>0</v>
      </c>
      <c r="DK1305">
        <v>0</v>
      </c>
      <c r="DL1305" t="s">
        <v>3</v>
      </c>
      <c r="DM1305">
        <v>0</v>
      </c>
      <c r="DN1305" t="s">
        <v>3</v>
      </c>
      <c r="DO1305">
        <v>0</v>
      </c>
    </row>
    <row r="1306" spans="1:119" x14ac:dyDescent="0.2">
      <c r="A1306">
        <f>ROW(Source!A574)</f>
        <v>574</v>
      </c>
      <c r="B1306">
        <v>59204062</v>
      </c>
      <c r="C1306">
        <v>60527938</v>
      </c>
      <c r="D1306">
        <v>58340279</v>
      </c>
      <c r="E1306">
        <v>1</v>
      </c>
      <c r="F1306">
        <v>1</v>
      </c>
      <c r="G1306">
        <v>1080</v>
      </c>
      <c r="H1306">
        <v>2</v>
      </c>
      <c r="I1306" t="s">
        <v>938</v>
      </c>
      <c r="J1306" t="s">
        <v>939</v>
      </c>
      <c r="K1306" t="s">
        <v>940</v>
      </c>
      <c r="L1306">
        <v>1368</v>
      </c>
      <c r="N1306">
        <v>1011</v>
      </c>
      <c r="O1306" t="s">
        <v>865</v>
      </c>
      <c r="P1306" t="s">
        <v>865</v>
      </c>
      <c r="Q1306">
        <v>1</v>
      </c>
      <c r="W1306">
        <v>0</v>
      </c>
      <c r="X1306">
        <v>-2065404138</v>
      </c>
      <c r="Y1306">
        <f>((AT1306*1.25)*1.1)</f>
        <v>0.48125000000000007</v>
      </c>
      <c r="AA1306">
        <v>0</v>
      </c>
      <c r="AB1306">
        <v>7.59</v>
      </c>
      <c r="AC1306">
        <v>0</v>
      </c>
      <c r="AD1306">
        <v>0</v>
      </c>
      <c r="AE1306">
        <v>0</v>
      </c>
      <c r="AF1306">
        <v>7.11</v>
      </c>
      <c r="AG1306">
        <v>0</v>
      </c>
      <c r="AH1306">
        <v>0</v>
      </c>
      <c r="AI1306">
        <v>1</v>
      </c>
      <c r="AJ1306">
        <v>1</v>
      </c>
      <c r="AK1306">
        <v>1</v>
      </c>
      <c r="AL1306">
        <v>1</v>
      </c>
      <c r="AM1306">
        <v>-2</v>
      </c>
      <c r="AN1306">
        <v>0</v>
      </c>
      <c r="AO1306">
        <v>1</v>
      </c>
      <c r="AP1306">
        <v>1</v>
      </c>
      <c r="AQ1306">
        <v>0</v>
      </c>
      <c r="AR1306">
        <v>0</v>
      </c>
      <c r="AS1306" t="s">
        <v>3</v>
      </c>
      <c r="AT1306">
        <v>0.35</v>
      </c>
      <c r="AU1306" t="s">
        <v>866</v>
      </c>
      <c r="AV1306">
        <v>0</v>
      </c>
      <c r="AW1306">
        <v>2</v>
      </c>
      <c r="AX1306">
        <v>60527948</v>
      </c>
      <c r="AY1306">
        <v>1</v>
      </c>
      <c r="AZ1306">
        <v>0</v>
      </c>
      <c r="BA1306">
        <v>1322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CV1306">
        <v>0</v>
      </c>
      <c r="CW1306">
        <f>ROUND(Y1306*Source!I574*DO1306,9)</f>
        <v>0</v>
      </c>
      <c r="CX1306">
        <f>ROUND(Y1306*Source!I574,9)</f>
        <v>0.48125000000000001</v>
      </c>
      <c r="CY1306">
        <f>AB1306</f>
        <v>7.59</v>
      </c>
      <c r="CZ1306">
        <f>AF1306</f>
        <v>7.11</v>
      </c>
      <c r="DA1306">
        <f>AJ1306</f>
        <v>1</v>
      </c>
      <c r="DB1306">
        <f>ROUND(((ROUND(AT1306*CZ1306,2)*1.25)*1.1),6)</f>
        <v>3.4237500000000001</v>
      </c>
      <c r="DC1306">
        <f>ROUND(((ROUND(AT1306*AG1306,2)*1.25)*1.1),6)</f>
        <v>0</v>
      </c>
      <c r="DD1306" t="s">
        <v>3</v>
      </c>
      <c r="DE1306" t="s">
        <v>3</v>
      </c>
      <c r="DF1306">
        <f t="shared" si="595"/>
        <v>0</v>
      </c>
      <c r="DG1306">
        <f t="shared" si="593"/>
        <v>3.42</v>
      </c>
      <c r="DH1306">
        <f t="shared" si="594"/>
        <v>0</v>
      </c>
      <c r="DI1306">
        <f t="shared" si="589"/>
        <v>0</v>
      </c>
      <c r="DJ1306">
        <f>DG1306</f>
        <v>3.42</v>
      </c>
      <c r="DK1306">
        <v>0</v>
      </c>
      <c r="DL1306" t="s">
        <v>3</v>
      </c>
      <c r="DM1306">
        <v>0</v>
      </c>
      <c r="DN1306" t="s">
        <v>3</v>
      </c>
      <c r="DO1306">
        <v>0</v>
      </c>
    </row>
    <row r="1307" spans="1:119" x14ac:dyDescent="0.2">
      <c r="A1307">
        <f>ROW(Source!A574)</f>
        <v>574</v>
      </c>
      <c r="B1307">
        <v>59204062</v>
      </c>
      <c r="C1307">
        <v>60527938</v>
      </c>
      <c r="D1307">
        <v>58340578</v>
      </c>
      <c r="E1307">
        <v>1</v>
      </c>
      <c r="F1307">
        <v>1</v>
      </c>
      <c r="G1307">
        <v>1080</v>
      </c>
      <c r="H1307">
        <v>2</v>
      </c>
      <c r="I1307" t="s">
        <v>862</v>
      </c>
      <c r="J1307" t="s">
        <v>863</v>
      </c>
      <c r="K1307" t="s">
        <v>864</v>
      </c>
      <c r="L1307">
        <v>1368</v>
      </c>
      <c r="N1307">
        <v>1011</v>
      </c>
      <c r="O1307" t="s">
        <v>865</v>
      </c>
      <c r="P1307" t="s">
        <v>865</v>
      </c>
      <c r="Q1307">
        <v>1</v>
      </c>
      <c r="W1307">
        <v>0</v>
      </c>
      <c r="X1307">
        <v>-1985943078</v>
      </c>
      <c r="Y1307">
        <f>((AT1307*1.25)*1.1)</f>
        <v>2.7500000000000004E-2</v>
      </c>
      <c r="AA1307">
        <v>0</v>
      </c>
      <c r="AB1307">
        <v>88.67</v>
      </c>
      <c r="AC1307">
        <v>13.47</v>
      </c>
      <c r="AD1307">
        <v>0</v>
      </c>
      <c r="AE1307">
        <v>0</v>
      </c>
      <c r="AF1307">
        <v>83.1</v>
      </c>
      <c r="AG1307">
        <v>12.62</v>
      </c>
      <c r="AH1307">
        <v>0</v>
      </c>
      <c r="AI1307">
        <v>1</v>
      </c>
      <c r="AJ1307">
        <v>1</v>
      </c>
      <c r="AK1307">
        <v>1</v>
      </c>
      <c r="AL1307">
        <v>1</v>
      </c>
      <c r="AM1307">
        <v>-2</v>
      </c>
      <c r="AN1307">
        <v>0</v>
      </c>
      <c r="AO1307">
        <v>1</v>
      </c>
      <c r="AP1307">
        <v>1</v>
      </c>
      <c r="AQ1307">
        <v>0</v>
      </c>
      <c r="AR1307">
        <v>0</v>
      </c>
      <c r="AS1307" t="s">
        <v>3</v>
      </c>
      <c r="AT1307">
        <v>0.02</v>
      </c>
      <c r="AU1307" t="s">
        <v>866</v>
      </c>
      <c r="AV1307">
        <v>0</v>
      </c>
      <c r="AW1307">
        <v>2</v>
      </c>
      <c r="AX1307">
        <v>60527949</v>
      </c>
      <c r="AY1307">
        <v>1</v>
      </c>
      <c r="AZ1307">
        <v>0</v>
      </c>
      <c r="BA1307">
        <v>1323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CV1307">
        <v>0</v>
      </c>
      <c r="CW1307">
        <f>ROUND(Y1307*Source!I574*DO1307,9)</f>
        <v>0.34705000000000003</v>
      </c>
      <c r="CX1307">
        <f>ROUND(Y1307*Source!I574,9)</f>
        <v>2.75E-2</v>
      </c>
      <c r="CY1307">
        <f>AB1307</f>
        <v>88.67</v>
      </c>
      <c r="CZ1307">
        <f>AF1307</f>
        <v>83.1</v>
      </c>
      <c r="DA1307">
        <f>AJ1307</f>
        <v>1</v>
      </c>
      <c r="DB1307">
        <f>ROUND(((ROUND(AT1307*CZ1307,2)*1.25)*1.1),6)</f>
        <v>2.2825000000000002</v>
      </c>
      <c r="DC1307">
        <f>ROUND(((ROUND(AT1307*AG1307,2)*1.25)*1.1),6)</f>
        <v>0.34375</v>
      </c>
      <c r="DD1307" t="s">
        <v>3</v>
      </c>
      <c r="DE1307" t="s">
        <v>3</v>
      </c>
      <c r="DF1307">
        <f t="shared" si="595"/>
        <v>0</v>
      </c>
      <c r="DG1307">
        <f t="shared" si="593"/>
        <v>2.29</v>
      </c>
      <c r="DH1307">
        <f t="shared" si="594"/>
        <v>0.35</v>
      </c>
      <c r="DI1307">
        <f t="shared" si="589"/>
        <v>0</v>
      </c>
      <c r="DJ1307">
        <f>DG1307</f>
        <v>2.29</v>
      </c>
      <c r="DK1307">
        <v>0</v>
      </c>
      <c r="DL1307" t="s">
        <v>867</v>
      </c>
      <c r="DM1307">
        <v>0</v>
      </c>
      <c r="DN1307" t="s">
        <v>861</v>
      </c>
      <c r="DO1307">
        <v>12.62</v>
      </c>
    </row>
    <row r="1308" spans="1:119" x14ac:dyDescent="0.2">
      <c r="A1308">
        <f>ROW(Source!A574)</f>
        <v>574</v>
      </c>
      <c r="B1308">
        <v>59204062</v>
      </c>
      <c r="C1308">
        <v>60527938</v>
      </c>
      <c r="D1308">
        <v>58309957</v>
      </c>
      <c r="E1308">
        <v>1</v>
      </c>
      <c r="F1308">
        <v>1</v>
      </c>
      <c r="G1308">
        <v>1080</v>
      </c>
      <c r="H1308">
        <v>3</v>
      </c>
      <c r="I1308" t="s">
        <v>941</v>
      </c>
      <c r="J1308" t="s">
        <v>942</v>
      </c>
      <c r="K1308" t="s">
        <v>943</v>
      </c>
      <c r="L1308">
        <v>1348</v>
      </c>
      <c r="N1308">
        <v>1009</v>
      </c>
      <c r="O1308" t="s">
        <v>900</v>
      </c>
      <c r="P1308" t="s">
        <v>900</v>
      </c>
      <c r="Q1308">
        <v>1000</v>
      </c>
      <c r="W1308">
        <v>0</v>
      </c>
      <c r="X1308">
        <v>-1106207263</v>
      </c>
      <c r="Y1308">
        <f>AT1308</f>
        <v>1.3999999999999999E-4</v>
      </c>
      <c r="AA1308">
        <v>9879.51</v>
      </c>
      <c r="AB1308">
        <v>0</v>
      </c>
      <c r="AC1308">
        <v>0</v>
      </c>
      <c r="AD1308">
        <v>0</v>
      </c>
      <c r="AE1308">
        <v>9879.51</v>
      </c>
      <c r="AF1308">
        <v>0</v>
      </c>
      <c r="AG1308">
        <v>0</v>
      </c>
      <c r="AH1308">
        <v>0</v>
      </c>
      <c r="AI1308">
        <v>1</v>
      </c>
      <c r="AJ1308">
        <v>1</v>
      </c>
      <c r="AK1308">
        <v>1</v>
      </c>
      <c r="AL1308">
        <v>1</v>
      </c>
      <c r="AM1308">
        <v>-2</v>
      </c>
      <c r="AN1308">
        <v>0</v>
      </c>
      <c r="AO1308">
        <v>1</v>
      </c>
      <c r="AP1308">
        <v>1</v>
      </c>
      <c r="AQ1308">
        <v>0</v>
      </c>
      <c r="AR1308">
        <v>0</v>
      </c>
      <c r="AS1308" t="s">
        <v>3</v>
      </c>
      <c r="AT1308">
        <v>1.3999999999999999E-4</v>
      </c>
      <c r="AU1308" t="s">
        <v>3</v>
      </c>
      <c r="AV1308">
        <v>0</v>
      </c>
      <c r="AW1308">
        <v>2</v>
      </c>
      <c r="AX1308">
        <v>60527950</v>
      </c>
      <c r="AY1308">
        <v>1</v>
      </c>
      <c r="AZ1308">
        <v>0</v>
      </c>
      <c r="BA1308">
        <v>1324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CV1308">
        <v>0</v>
      </c>
      <c r="CW1308">
        <v>0</v>
      </c>
      <c r="CX1308">
        <f>ROUND(Y1308*Source!I574,9)</f>
        <v>1.3999999999999999E-4</v>
      </c>
      <c r="CY1308">
        <f>AA1308</f>
        <v>9879.51</v>
      </c>
      <c r="CZ1308">
        <f>AE1308</f>
        <v>9879.51</v>
      </c>
      <c r="DA1308">
        <f>AI1308</f>
        <v>1</v>
      </c>
      <c r="DB1308">
        <f>ROUND(ROUND(AT1308*CZ1308,2),6)</f>
        <v>1.38</v>
      </c>
      <c r="DC1308">
        <f>ROUND(ROUND(AT1308*AG1308,2),6)</f>
        <v>0</v>
      </c>
      <c r="DD1308" t="s">
        <v>3</v>
      </c>
      <c r="DE1308" t="s">
        <v>3</v>
      </c>
      <c r="DF1308">
        <f t="shared" si="595"/>
        <v>1.38</v>
      </c>
      <c r="DG1308">
        <f t="shared" si="593"/>
        <v>0</v>
      </c>
      <c r="DH1308">
        <f t="shared" si="594"/>
        <v>0</v>
      </c>
      <c r="DI1308">
        <f t="shared" si="589"/>
        <v>0</v>
      </c>
      <c r="DJ1308">
        <f>DF1308</f>
        <v>1.38</v>
      </c>
      <c r="DK1308">
        <v>0</v>
      </c>
      <c r="DL1308" t="s">
        <v>3</v>
      </c>
      <c r="DM1308">
        <v>0</v>
      </c>
      <c r="DN1308" t="s">
        <v>3</v>
      </c>
      <c r="DO1308">
        <v>0</v>
      </c>
    </row>
    <row r="1309" spans="1:119" x14ac:dyDescent="0.2">
      <c r="A1309">
        <f>ROW(Source!A574)</f>
        <v>574</v>
      </c>
      <c r="B1309">
        <v>59204062</v>
      </c>
      <c r="C1309">
        <v>60527938</v>
      </c>
      <c r="D1309">
        <v>58308765</v>
      </c>
      <c r="E1309">
        <v>1</v>
      </c>
      <c r="F1309">
        <v>1</v>
      </c>
      <c r="G1309">
        <v>1080</v>
      </c>
      <c r="H1309">
        <v>3</v>
      </c>
      <c r="I1309" t="s">
        <v>944</v>
      </c>
      <c r="J1309" t="s">
        <v>945</v>
      </c>
      <c r="K1309" t="s">
        <v>946</v>
      </c>
      <c r="L1309">
        <v>1348</v>
      </c>
      <c r="N1309">
        <v>1009</v>
      </c>
      <c r="O1309" t="s">
        <v>900</v>
      </c>
      <c r="P1309" t="s">
        <v>900</v>
      </c>
      <c r="Q1309">
        <v>1000</v>
      </c>
      <c r="W1309">
        <v>0</v>
      </c>
      <c r="X1309">
        <v>-1123198217</v>
      </c>
      <c r="Y1309">
        <f>AT1309</f>
        <v>1.1000000000000001E-3</v>
      </c>
      <c r="AA1309">
        <v>17868.28</v>
      </c>
      <c r="AB1309">
        <v>0</v>
      </c>
      <c r="AC1309">
        <v>0</v>
      </c>
      <c r="AD1309">
        <v>0</v>
      </c>
      <c r="AE1309">
        <v>17868.28</v>
      </c>
      <c r="AF1309">
        <v>0</v>
      </c>
      <c r="AG1309">
        <v>0</v>
      </c>
      <c r="AH1309">
        <v>0</v>
      </c>
      <c r="AI1309">
        <v>1</v>
      </c>
      <c r="AJ1309">
        <v>1</v>
      </c>
      <c r="AK1309">
        <v>1</v>
      </c>
      <c r="AL1309">
        <v>1</v>
      </c>
      <c r="AM1309">
        <v>-2</v>
      </c>
      <c r="AN1309">
        <v>0</v>
      </c>
      <c r="AO1309">
        <v>1</v>
      </c>
      <c r="AP1309">
        <v>1</v>
      </c>
      <c r="AQ1309">
        <v>0</v>
      </c>
      <c r="AR1309">
        <v>0</v>
      </c>
      <c r="AS1309" t="s">
        <v>3</v>
      </c>
      <c r="AT1309">
        <v>1.1000000000000001E-3</v>
      </c>
      <c r="AU1309" t="s">
        <v>3</v>
      </c>
      <c r="AV1309">
        <v>0</v>
      </c>
      <c r="AW1309">
        <v>2</v>
      </c>
      <c r="AX1309">
        <v>60527951</v>
      </c>
      <c r="AY1309">
        <v>1</v>
      </c>
      <c r="AZ1309">
        <v>0</v>
      </c>
      <c r="BA1309">
        <v>1325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CV1309">
        <v>0</v>
      </c>
      <c r="CW1309">
        <v>0</v>
      </c>
      <c r="CX1309">
        <f>ROUND(Y1309*Source!I574,9)</f>
        <v>1.1000000000000001E-3</v>
      </c>
      <c r="CY1309">
        <f>AA1309</f>
        <v>17868.28</v>
      </c>
      <c r="CZ1309">
        <f>AE1309</f>
        <v>17868.28</v>
      </c>
      <c r="DA1309">
        <f>AI1309</f>
        <v>1</v>
      </c>
      <c r="DB1309">
        <f>ROUND(ROUND(AT1309*CZ1309,2),6)</f>
        <v>19.66</v>
      </c>
      <c r="DC1309">
        <f>ROUND(ROUND(AT1309*AG1309,2),6)</f>
        <v>0</v>
      </c>
      <c r="DD1309" t="s">
        <v>3</v>
      </c>
      <c r="DE1309" t="s">
        <v>3</v>
      </c>
      <c r="DF1309">
        <f t="shared" si="595"/>
        <v>19.66</v>
      </c>
      <c r="DG1309">
        <f t="shared" si="593"/>
        <v>0</v>
      </c>
      <c r="DH1309">
        <f t="shared" si="594"/>
        <v>0</v>
      </c>
      <c r="DI1309">
        <f t="shared" si="589"/>
        <v>0</v>
      </c>
      <c r="DJ1309">
        <f>DF1309</f>
        <v>19.66</v>
      </c>
      <c r="DK1309">
        <v>0</v>
      </c>
      <c r="DL1309" t="s">
        <v>3</v>
      </c>
      <c r="DM1309">
        <v>0</v>
      </c>
      <c r="DN1309" t="s">
        <v>3</v>
      </c>
      <c r="DO1309">
        <v>0</v>
      </c>
    </row>
    <row r="1310" spans="1:119" x14ac:dyDescent="0.2">
      <c r="A1310">
        <f>ROW(Source!A574)</f>
        <v>574</v>
      </c>
      <c r="B1310">
        <v>59204062</v>
      </c>
      <c r="C1310">
        <v>60527938</v>
      </c>
      <c r="D1310">
        <v>58325915</v>
      </c>
      <c r="E1310">
        <v>1</v>
      </c>
      <c r="F1310">
        <v>1</v>
      </c>
      <c r="G1310">
        <v>1080</v>
      </c>
      <c r="H1310">
        <v>3</v>
      </c>
      <c r="I1310" t="s">
        <v>581</v>
      </c>
      <c r="J1310" t="s">
        <v>583</v>
      </c>
      <c r="K1310" t="s">
        <v>582</v>
      </c>
      <c r="L1310">
        <v>1354</v>
      </c>
      <c r="N1310">
        <v>1010</v>
      </c>
      <c r="O1310" t="s">
        <v>39</v>
      </c>
      <c r="P1310" t="s">
        <v>39</v>
      </c>
      <c r="Q1310">
        <v>1</v>
      </c>
      <c r="W1310">
        <v>0</v>
      </c>
      <c r="X1310">
        <v>882442382</v>
      </c>
      <c r="Y1310">
        <f>AT1310</f>
        <v>2</v>
      </c>
      <c r="AA1310">
        <v>45.93</v>
      </c>
      <c r="AB1310">
        <v>0</v>
      </c>
      <c r="AC1310">
        <v>0</v>
      </c>
      <c r="AD1310">
        <v>0</v>
      </c>
      <c r="AE1310">
        <v>45.93</v>
      </c>
      <c r="AF1310">
        <v>0</v>
      </c>
      <c r="AG1310">
        <v>0</v>
      </c>
      <c r="AH1310">
        <v>0</v>
      </c>
      <c r="AI1310">
        <v>1</v>
      </c>
      <c r="AJ1310">
        <v>1</v>
      </c>
      <c r="AK1310">
        <v>1</v>
      </c>
      <c r="AL1310">
        <v>1</v>
      </c>
      <c r="AM1310">
        <v>0</v>
      </c>
      <c r="AN1310">
        <v>0</v>
      </c>
      <c r="AO1310">
        <v>0</v>
      </c>
      <c r="AP1310">
        <v>1</v>
      </c>
      <c r="AQ1310">
        <v>0</v>
      </c>
      <c r="AR1310">
        <v>0</v>
      </c>
      <c r="AS1310" t="s">
        <v>3</v>
      </c>
      <c r="AT1310">
        <v>2</v>
      </c>
      <c r="AU1310" t="s">
        <v>3</v>
      </c>
      <c r="AV1310">
        <v>0</v>
      </c>
      <c r="AW1310">
        <v>1</v>
      </c>
      <c r="AX1310">
        <v>-1</v>
      </c>
      <c r="AY1310">
        <v>0</v>
      </c>
      <c r="AZ1310">
        <v>0</v>
      </c>
      <c r="BA1310" t="s">
        <v>3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CV1310">
        <v>0</v>
      </c>
      <c r="CW1310">
        <v>0</v>
      </c>
      <c r="CX1310">
        <f>ROUND(Y1310*Source!I574,9)</f>
        <v>2</v>
      </c>
      <c r="CY1310">
        <f>AA1310</f>
        <v>45.93</v>
      </c>
      <c r="CZ1310">
        <f>AE1310</f>
        <v>45.93</v>
      </c>
      <c r="DA1310">
        <f>AI1310</f>
        <v>1</v>
      </c>
      <c r="DB1310">
        <f>ROUND(ROUND(AT1310*CZ1310,2),6)</f>
        <v>91.86</v>
      </c>
      <c r="DC1310">
        <f>ROUND(ROUND(AT1310*AG1310,2),6)</f>
        <v>0</v>
      </c>
      <c r="DD1310" t="s">
        <v>3</v>
      </c>
      <c r="DE1310" t="s">
        <v>3</v>
      </c>
      <c r="DF1310">
        <f t="shared" si="595"/>
        <v>91.86</v>
      </c>
      <c r="DG1310">
        <f t="shared" si="593"/>
        <v>0</v>
      </c>
      <c r="DH1310">
        <f t="shared" si="594"/>
        <v>0</v>
      </c>
      <c r="DI1310">
        <f t="shared" si="589"/>
        <v>0</v>
      </c>
      <c r="DJ1310">
        <f>DF1310</f>
        <v>91.86</v>
      </c>
      <c r="DK1310">
        <v>0</v>
      </c>
      <c r="DL1310" t="s">
        <v>3</v>
      </c>
      <c r="DM1310">
        <v>0</v>
      </c>
      <c r="DN1310" t="s">
        <v>3</v>
      </c>
      <c r="DO1310">
        <v>0</v>
      </c>
    </row>
    <row r="1311" spans="1:119" x14ac:dyDescent="0.2">
      <c r="A1311">
        <f>ROW(Source!A574)</f>
        <v>574</v>
      </c>
      <c r="B1311">
        <v>59204062</v>
      </c>
      <c r="C1311">
        <v>60527938</v>
      </c>
      <c r="D1311">
        <v>58327307</v>
      </c>
      <c r="E1311">
        <v>1</v>
      </c>
      <c r="F1311">
        <v>1</v>
      </c>
      <c r="G1311">
        <v>1080</v>
      </c>
      <c r="H1311">
        <v>3</v>
      </c>
      <c r="I1311" t="s">
        <v>585</v>
      </c>
      <c r="J1311" t="s">
        <v>587</v>
      </c>
      <c r="K1311" t="s">
        <v>586</v>
      </c>
      <c r="L1311">
        <v>1354</v>
      </c>
      <c r="N1311">
        <v>1010</v>
      </c>
      <c r="O1311" t="s">
        <v>39</v>
      </c>
      <c r="P1311" t="s">
        <v>39</v>
      </c>
      <c r="Q1311">
        <v>1</v>
      </c>
      <c r="W1311">
        <v>0</v>
      </c>
      <c r="X1311">
        <v>1983954853</v>
      </c>
      <c r="Y1311">
        <f>AT1311</f>
        <v>1</v>
      </c>
      <c r="AA1311">
        <v>1689.81</v>
      </c>
      <c r="AB1311">
        <v>0</v>
      </c>
      <c r="AC1311">
        <v>0</v>
      </c>
      <c r="AD1311">
        <v>0</v>
      </c>
      <c r="AE1311">
        <v>1689.81</v>
      </c>
      <c r="AF1311">
        <v>0</v>
      </c>
      <c r="AG1311">
        <v>0</v>
      </c>
      <c r="AH1311">
        <v>0</v>
      </c>
      <c r="AI1311">
        <v>1</v>
      </c>
      <c r="AJ1311">
        <v>1</v>
      </c>
      <c r="AK1311">
        <v>1</v>
      </c>
      <c r="AL1311">
        <v>1</v>
      </c>
      <c r="AM1311">
        <v>0</v>
      </c>
      <c r="AN1311">
        <v>0</v>
      </c>
      <c r="AO1311">
        <v>0</v>
      </c>
      <c r="AP1311">
        <v>1</v>
      </c>
      <c r="AQ1311">
        <v>0</v>
      </c>
      <c r="AR1311">
        <v>0</v>
      </c>
      <c r="AS1311" t="s">
        <v>3</v>
      </c>
      <c r="AT1311">
        <v>1</v>
      </c>
      <c r="AU1311" t="s">
        <v>3</v>
      </c>
      <c r="AV1311">
        <v>0</v>
      </c>
      <c r="AW1311">
        <v>1</v>
      </c>
      <c r="AX1311">
        <v>-1</v>
      </c>
      <c r="AY1311">
        <v>0</v>
      </c>
      <c r="AZ1311">
        <v>0</v>
      </c>
      <c r="BA1311" t="s">
        <v>3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CV1311">
        <v>0</v>
      </c>
      <c r="CW1311">
        <v>0</v>
      </c>
      <c r="CX1311">
        <f>ROUND(Y1311*Source!I574,9)</f>
        <v>1</v>
      </c>
      <c r="CY1311">
        <f>AA1311</f>
        <v>1689.81</v>
      </c>
      <c r="CZ1311">
        <f>AE1311</f>
        <v>1689.81</v>
      </c>
      <c r="DA1311">
        <f>AI1311</f>
        <v>1</v>
      </c>
      <c r="DB1311">
        <f>ROUND(ROUND(AT1311*CZ1311,2),6)</f>
        <v>1689.81</v>
      </c>
      <c r="DC1311">
        <f>ROUND(ROUND(AT1311*AG1311,2),6)</f>
        <v>0</v>
      </c>
      <c r="DD1311" t="s">
        <v>3</v>
      </c>
      <c r="DE1311" t="s">
        <v>3</v>
      </c>
      <c r="DF1311">
        <f t="shared" si="595"/>
        <v>1689.81</v>
      </c>
      <c r="DG1311">
        <f t="shared" si="593"/>
        <v>0</v>
      </c>
      <c r="DH1311">
        <f t="shared" si="594"/>
        <v>0</v>
      </c>
      <c r="DI1311">
        <f t="shared" si="589"/>
        <v>0</v>
      </c>
      <c r="DJ1311">
        <f>DF1311</f>
        <v>1689.81</v>
      </c>
      <c r="DK1311">
        <v>0</v>
      </c>
      <c r="DL1311" t="s">
        <v>3</v>
      </c>
      <c r="DM1311">
        <v>0</v>
      </c>
      <c r="DN1311" t="s">
        <v>3</v>
      </c>
      <c r="DO1311">
        <v>0</v>
      </c>
    </row>
    <row r="1312" spans="1:119" x14ac:dyDescent="0.2">
      <c r="A1312">
        <f>ROW(Source!A574)</f>
        <v>574</v>
      </c>
      <c r="B1312">
        <v>59204062</v>
      </c>
      <c r="C1312">
        <v>60527938</v>
      </c>
      <c r="D1312">
        <v>58330407</v>
      </c>
      <c r="E1312">
        <v>1</v>
      </c>
      <c r="F1312">
        <v>1</v>
      </c>
      <c r="G1312">
        <v>1080</v>
      </c>
      <c r="H1312">
        <v>3</v>
      </c>
      <c r="I1312" t="s">
        <v>947</v>
      </c>
      <c r="J1312" t="s">
        <v>948</v>
      </c>
      <c r="K1312" t="s">
        <v>949</v>
      </c>
      <c r="L1312">
        <v>1346</v>
      </c>
      <c r="N1312">
        <v>1009</v>
      </c>
      <c r="O1312" t="s">
        <v>880</v>
      </c>
      <c r="P1312" t="s">
        <v>880</v>
      </c>
      <c r="Q1312">
        <v>1</v>
      </c>
      <c r="W1312">
        <v>0</v>
      </c>
      <c r="X1312">
        <v>883542614</v>
      </c>
      <c r="Y1312">
        <f>AT1312</f>
        <v>0.04</v>
      </c>
      <c r="AA1312">
        <v>19.28</v>
      </c>
      <c r="AB1312">
        <v>0</v>
      </c>
      <c r="AC1312">
        <v>0</v>
      </c>
      <c r="AD1312">
        <v>0</v>
      </c>
      <c r="AE1312">
        <v>19.28</v>
      </c>
      <c r="AF1312">
        <v>0</v>
      </c>
      <c r="AG1312">
        <v>0</v>
      </c>
      <c r="AH1312">
        <v>0</v>
      </c>
      <c r="AI1312">
        <v>1</v>
      </c>
      <c r="AJ1312">
        <v>1</v>
      </c>
      <c r="AK1312">
        <v>1</v>
      </c>
      <c r="AL1312">
        <v>1</v>
      </c>
      <c r="AM1312">
        <v>-2</v>
      </c>
      <c r="AN1312">
        <v>0</v>
      </c>
      <c r="AO1312">
        <v>1</v>
      </c>
      <c r="AP1312">
        <v>1</v>
      </c>
      <c r="AQ1312">
        <v>0</v>
      </c>
      <c r="AR1312">
        <v>0</v>
      </c>
      <c r="AS1312" t="s">
        <v>3</v>
      </c>
      <c r="AT1312">
        <v>0.04</v>
      </c>
      <c r="AU1312" t="s">
        <v>3</v>
      </c>
      <c r="AV1312">
        <v>0</v>
      </c>
      <c r="AW1312">
        <v>2</v>
      </c>
      <c r="AX1312">
        <v>60527952</v>
      </c>
      <c r="AY1312">
        <v>1</v>
      </c>
      <c r="AZ1312">
        <v>0</v>
      </c>
      <c r="BA1312">
        <v>1326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CV1312">
        <v>0</v>
      </c>
      <c r="CW1312">
        <v>0</v>
      </c>
      <c r="CX1312">
        <f>ROUND(Y1312*Source!I574,9)</f>
        <v>0.04</v>
      </c>
      <c r="CY1312">
        <f>AA1312</f>
        <v>19.28</v>
      </c>
      <c r="CZ1312">
        <f>AE1312</f>
        <v>19.28</v>
      </c>
      <c r="DA1312">
        <f>AI1312</f>
        <v>1</v>
      </c>
      <c r="DB1312">
        <f>ROUND(ROUND(AT1312*CZ1312,2),6)</f>
        <v>0.77</v>
      </c>
      <c r="DC1312">
        <f>ROUND(ROUND(AT1312*AG1312,2),6)</f>
        <v>0</v>
      </c>
      <c r="DD1312" t="s">
        <v>3</v>
      </c>
      <c r="DE1312" t="s">
        <v>3</v>
      </c>
      <c r="DF1312">
        <f t="shared" si="595"/>
        <v>0.77</v>
      </c>
      <c r="DG1312">
        <f t="shared" si="593"/>
        <v>0</v>
      </c>
      <c r="DH1312">
        <f t="shared" si="594"/>
        <v>0</v>
      </c>
      <c r="DI1312">
        <f t="shared" si="589"/>
        <v>0</v>
      </c>
      <c r="DJ1312">
        <f>DF1312</f>
        <v>0.77</v>
      </c>
      <c r="DK1312">
        <v>0</v>
      </c>
      <c r="DL1312" t="s">
        <v>3</v>
      </c>
      <c r="DM1312">
        <v>0</v>
      </c>
      <c r="DN1312" t="s">
        <v>3</v>
      </c>
      <c r="DO1312">
        <v>0</v>
      </c>
    </row>
    <row r="1313" spans="1:119" x14ac:dyDescent="0.2">
      <c r="A1313">
        <f>ROW(Source!A575)</f>
        <v>575</v>
      </c>
      <c r="B1313">
        <v>59204059</v>
      </c>
      <c r="C1313">
        <v>60527938</v>
      </c>
      <c r="D1313">
        <v>58266404</v>
      </c>
      <c r="E1313">
        <v>1080</v>
      </c>
      <c r="F1313">
        <v>1</v>
      </c>
      <c r="G1313">
        <v>1080</v>
      </c>
      <c r="H1313">
        <v>1</v>
      </c>
      <c r="I1313" t="s">
        <v>859</v>
      </c>
      <c r="J1313" t="s">
        <v>3</v>
      </c>
      <c r="K1313" t="s">
        <v>860</v>
      </c>
      <c r="L1313">
        <v>1191</v>
      </c>
      <c r="N1313">
        <v>1013</v>
      </c>
      <c r="O1313" t="s">
        <v>861</v>
      </c>
      <c r="P1313" t="s">
        <v>861</v>
      </c>
      <c r="Q1313">
        <v>1</v>
      </c>
      <c r="W1313">
        <v>0</v>
      </c>
      <c r="X1313">
        <v>476480486</v>
      </c>
      <c r="Y1313">
        <f>((AT1313*1.15)*1.1)</f>
        <v>1.85955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1</v>
      </c>
      <c r="AK1313">
        <v>1</v>
      </c>
      <c r="AL1313">
        <v>1</v>
      </c>
      <c r="AM1313">
        <v>5</v>
      </c>
      <c r="AN1313">
        <v>0</v>
      </c>
      <c r="AO1313">
        <v>1</v>
      </c>
      <c r="AP1313">
        <v>1</v>
      </c>
      <c r="AQ1313">
        <v>0</v>
      </c>
      <c r="AR1313">
        <v>0</v>
      </c>
      <c r="AS1313" t="s">
        <v>3</v>
      </c>
      <c r="AT1313">
        <v>1.47</v>
      </c>
      <c r="AU1313" t="s">
        <v>26</v>
      </c>
      <c r="AV1313">
        <v>1</v>
      </c>
      <c r="AW1313">
        <v>2</v>
      </c>
      <c r="AX1313">
        <v>60527947</v>
      </c>
      <c r="AY1313">
        <v>1</v>
      </c>
      <c r="AZ1313">
        <v>0</v>
      </c>
      <c r="BA1313">
        <v>1329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CU1313">
        <f>ROUND(AT1313*Source!I575*AH1313*AL1313,2)</f>
        <v>0</v>
      </c>
      <c r="CV1313">
        <f>ROUND(Y1313*Source!I575,9)</f>
        <v>1.85955</v>
      </c>
      <c r="CW1313">
        <v>0</v>
      </c>
      <c r="CX1313">
        <f>ROUND(Y1313*Source!I575,9)</f>
        <v>1.85955</v>
      </c>
      <c r="CY1313">
        <f>AD1313</f>
        <v>0</v>
      </c>
      <c r="CZ1313">
        <f>AH1313</f>
        <v>0</v>
      </c>
      <c r="DA1313">
        <f>AL1313</f>
        <v>1</v>
      </c>
      <c r="DB1313">
        <f>ROUND(((ROUND(AT1313*CZ1313,2)*1.15)*1.1),6)</f>
        <v>0</v>
      </c>
      <c r="DC1313">
        <f>ROUND(((ROUND(AT1313*AG1313,2)*1.15)*1.1),6)</f>
        <v>0</v>
      </c>
      <c r="DD1313" t="s">
        <v>3</v>
      </c>
      <c r="DE1313" t="s">
        <v>3</v>
      </c>
      <c r="DF1313">
        <f t="shared" si="595"/>
        <v>0</v>
      </c>
      <c r="DG1313">
        <f t="shared" si="593"/>
        <v>0</v>
      </c>
      <c r="DH1313">
        <f t="shared" si="594"/>
        <v>0</v>
      </c>
      <c r="DI1313">
        <f t="shared" si="589"/>
        <v>0</v>
      </c>
      <c r="DJ1313">
        <f>DI1313</f>
        <v>0</v>
      </c>
      <c r="DK1313">
        <v>0</v>
      </c>
      <c r="DL1313" t="s">
        <v>3</v>
      </c>
      <c r="DM1313">
        <v>0</v>
      </c>
      <c r="DN1313" t="s">
        <v>3</v>
      </c>
      <c r="DO1313">
        <v>0</v>
      </c>
    </row>
    <row r="1314" spans="1:119" x14ac:dyDescent="0.2">
      <c r="A1314">
        <f>ROW(Source!A575)</f>
        <v>575</v>
      </c>
      <c r="B1314">
        <v>59204059</v>
      </c>
      <c r="C1314">
        <v>60527938</v>
      </c>
      <c r="D1314">
        <v>58340279</v>
      </c>
      <c r="E1314">
        <v>1</v>
      </c>
      <c r="F1314">
        <v>1</v>
      </c>
      <c r="G1314">
        <v>1080</v>
      </c>
      <c r="H1314">
        <v>2</v>
      </c>
      <c r="I1314" t="s">
        <v>938</v>
      </c>
      <c r="J1314" t="s">
        <v>939</v>
      </c>
      <c r="K1314" t="s">
        <v>940</v>
      </c>
      <c r="L1314">
        <v>1368</v>
      </c>
      <c r="N1314">
        <v>1011</v>
      </c>
      <c r="O1314" t="s">
        <v>865</v>
      </c>
      <c r="P1314" t="s">
        <v>865</v>
      </c>
      <c r="Q1314">
        <v>1</v>
      </c>
      <c r="W1314">
        <v>0</v>
      </c>
      <c r="X1314">
        <v>-2065404138</v>
      </c>
      <c r="Y1314">
        <f>((AT1314*1.25)*1.1)</f>
        <v>0.48125000000000007</v>
      </c>
      <c r="AA1314">
        <v>0</v>
      </c>
      <c r="AB1314">
        <v>87.47</v>
      </c>
      <c r="AC1314">
        <v>0</v>
      </c>
      <c r="AD1314">
        <v>0</v>
      </c>
      <c r="AE1314">
        <v>0</v>
      </c>
      <c r="AF1314">
        <v>7.11</v>
      </c>
      <c r="AG1314">
        <v>0</v>
      </c>
      <c r="AH1314">
        <v>0</v>
      </c>
      <c r="AI1314">
        <v>1</v>
      </c>
      <c r="AJ1314">
        <v>11.53</v>
      </c>
      <c r="AK1314">
        <v>54.99</v>
      </c>
      <c r="AL1314">
        <v>1</v>
      </c>
      <c r="AM1314">
        <v>2</v>
      </c>
      <c r="AN1314">
        <v>0</v>
      </c>
      <c r="AO1314">
        <v>1</v>
      </c>
      <c r="AP1314">
        <v>1</v>
      </c>
      <c r="AQ1314">
        <v>0</v>
      </c>
      <c r="AR1314">
        <v>0</v>
      </c>
      <c r="AS1314" t="s">
        <v>3</v>
      </c>
      <c r="AT1314">
        <v>0.35</v>
      </c>
      <c r="AU1314" t="s">
        <v>866</v>
      </c>
      <c r="AV1314">
        <v>0</v>
      </c>
      <c r="AW1314">
        <v>2</v>
      </c>
      <c r="AX1314">
        <v>60527948</v>
      </c>
      <c r="AY1314">
        <v>1</v>
      </c>
      <c r="AZ1314">
        <v>0</v>
      </c>
      <c r="BA1314">
        <v>1330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CV1314">
        <v>0</v>
      </c>
      <c r="CW1314">
        <f>ROUND(Y1314*Source!I575*DO1314,9)</f>
        <v>0</v>
      </c>
      <c r="CX1314">
        <f>ROUND(Y1314*Source!I575,9)</f>
        <v>0.48125000000000001</v>
      </c>
      <c r="CY1314">
        <f>AB1314</f>
        <v>87.47</v>
      </c>
      <c r="CZ1314">
        <f>AF1314</f>
        <v>7.11</v>
      </c>
      <c r="DA1314">
        <f>AJ1314</f>
        <v>11.53</v>
      </c>
      <c r="DB1314">
        <f>ROUND(((ROUND(AT1314*CZ1314,2)*1.25)*1.1),6)</f>
        <v>3.4237500000000001</v>
      </c>
      <c r="DC1314">
        <f>ROUND(((ROUND(AT1314*AG1314,2)*1.25)*1.1),6)</f>
        <v>0</v>
      </c>
      <c r="DD1314" t="s">
        <v>3</v>
      </c>
      <c r="DE1314" t="s">
        <v>3</v>
      </c>
      <c r="DF1314">
        <f t="shared" si="595"/>
        <v>0</v>
      </c>
      <c r="DG1314">
        <f>ROUND(ROUND(AF1314*AJ1314,2)*CX1314,2)</f>
        <v>39.450000000000003</v>
      </c>
      <c r="DH1314">
        <f>ROUND(ROUND(AG1314*AK1314,2)*CX1314,2)</f>
        <v>0</v>
      </c>
      <c r="DI1314">
        <f t="shared" si="589"/>
        <v>0</v>
      </c>
      <c r="DJ1314">
        <f>DG1314</f>
        <v>39.450000000000003</v>
      </c>
      <c r="DK1314">
        <v>0</v>
      </c>
      <c r="DL1314" t="s">
        <v>3</v>
      </c>
      <c r="DM1314">
        <v>0</v>
      </c>
      <c r="DN1314" t="s">
        <v>3</v>
      </c>
      <c r="DO1314">
        <v>0</v>
      </c>
    </row>
    <row r="1315" spans="1:119" x14ac:dyDescent="0.2">
      <c r="A1315">
        <f>ROW(Source!A575)</f>
        <v>575</v>
      </c>
      <c r="B1315">
        <v>59204059</v>
      </c>
      <c r="C1315">
        <v>60527938</v>
      </c>
      <c r="D1315">
        <v>58340578</v>
      </c>
      <c r="E1315">
        <v>1</v>
      </c>
      <c r="F1315">
        <v>1</v>
      </c>
      <c r="G1315">
        <v>1080</v>
      </c>
      <c r="H1315">
        <v>2</v>
      </c>
      <c r="I1315" t="s">
        <v>862</v>
      </c>
      <c r="J1315" t="s">
        <v>863</v>
      </c>
      <c r="K1315" t="s">
        <v>864</v>
      </c>
      <c r="L1315">
        <v>1368</v>
      </c>
      <c r="N1315">
        <v>1011</v>
      </c>
      <c r="O1315" t="s">
        <v>865</v>
      </c>
      <c r="P1315" t="s">
        <v>865</v>
      </c>
      <c r="Q1315">
        <v>1</v>
      </c>
      <c r="W1315">
        <v>0</v>
      </c>
      <c r="X1315">
        <v>-1985943078</v>
      </c>
      <c r="Y1315">
        <f>((AT1315*1.25)*1.1)</f>
        <v>2.7500000000000004E-2</v>
      </c>
      <c r="AA1315">
        <v>0</v>
      </c>
      <c r="AB1315">
        <v>1445.28</v>
      </c>
      <c r="AC1315">
        <v>740.47</v>
      </c>
      <c r="AD1315">
        <v>0</v>
      </c>
      <c r="AE1315">
        <v>0</v>
      </c>
      <c r="AF1315">
        <v>83.1</v>
      </c>
      <c r="AG1315">
        <v>12.62</v>
      </c>
      <c r="AH1315">
        <v>0</v>
      </c>
      <c r="AI1315">
        <v>1</v>
      </c>
      <c r="AJ1315">
        <v>16.3</v>
      </c>
      <c r="AK1315">
        <v>54.99</v>
      </c>
      <c r="AL1315">
        <v>1</v>
      </c>
      <c r="AM1315">
        <v>2</v>
      </c>
      <c r="AN1315">
        <v>0</v>
      </c>
      <c r="AO1315">
        <v>1</v>
      </c>
      <c r="AP1315">
        <v>1</v>
      </c>
      <c r="AQ1315">
        <v>0</v>
      </c>
      <c r="AR1315">
        <v>0</v>
      </c>
      <c r="AS1315" t="s">
        <v>3</v>
      </c>
      <c r="AT1315">
        <v>0.02</v>
      </c>
      <c r="AU1315" t="s">
        <v>866</v>
      </c>
      <c r="AV1315">
        <v>0</v>
      </c>
      <c r="AW1315">
        <v>2</v>
      </c>
      <c r="AX1315">
        <v>60527949</v>
      </c>
      <c r="AY1315">
        <v>1</v>
      </c>
      <c r="AZ1315">
        <v>0</v>
      </c>
      <c r="BA1315">
        <v>1331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CV1315">
        <v>0</v>
      </c>
      <c r="CW1315">
        <f>ROUND(Y1315*Source!I575*DO1315,9)</f>
        <v>0.34705000000000003</v>
      </c>
      <c r="CX1315">
        <f>ROUND(Y1315*Source!I575,9)</f>
        <v>2.75E-2</v>
      </c>
      <c r="CY1315">
        <f>AB1315</f>
        <v>1445.28</v>
      </c>
      <c r="CZ1315">
        <f>AF1315</f>
        <v>83.1</v>
      </c>
      <c r="DA1315">
        <f>AJ1315</f>
        <v>16.3</v>
      </c>
      <c r="DB1315">
        <f>ROUND(((ROUND(AT1315*CZ1315,2)*1.25)*1.1),6)</f>
        <v>2.2825000000000002</v>
      </c>
      <c r="DC1315">
        <f>ROUND(((ROUND(AT1315*AG1315,2)*1.25)*1.1),6)</f>
        <v>0.34375</v>
      </c>
      <c r="DD1315" t="s">
        <v>3</v>
      </c>
      <c r="DE1315" t="s">
        <v>3</v>
      </c>
      <c r="DF1315">
        <f t="shared" si="595"/>
        <v>0</v>
      </c>
      <c r="DG1315">
        <f>ROUND(ROUND(AF1315*AJ1315,2)*CX1315,2)</f>
        <v>37.25</v>
      </c>
      <c r="DH1315">
        <f>ROUND(ROUND(AG1315*AK1315,2)*CX1315,2)</f>
        <v>19.079999999999998</v>
      </c>
      <c r="DI1315">
        <f t="shared" si="589"/>
        <v>0</v>
      </c>
      <c r="DJ1315">
        <f>DG1315</f>
        <v>37.25</v>
      </c>
      <c r="DK1315">
        <v>0</v>
      </c>
      <c r="DL1315" t="s">
        <v>867</v>
      </c>
      <c r="DM1315">
        <v>0</v>
      </c>
      <c r="DN1315" t="s">
        <v>861</v>
      </c>
      <c r="DO1315">
        <v>12.62</v>
      </c>
    </row>
    <row r="1316" spans="1:119" x14ac:dyDescent="0.2">
      <c r="A1316">
        <f>ROW(Source!A575)</f>
        <v>575</v>
      </c>
      <c r="B1316">
        <v>59204059</v>
      </c>
      <c r="C1316">
        <v>60527938</v>
      </c>
      <c r="D1316">
        <v>58309957</v>
      </c>
      <c r="E1316">
        <v>1</v>
      </c>
      <c r="F1316">
        <v>1</v>
      </c>
      <c r="G1316">
        <v>1080</v>
      </c>
      <c r="H1316">
        <v>3</v>
      </c>
      <c r="I1316" t="s">
        <v>941</v>
      </c>
      <c r="J1316" t="s">
        <v>942</v>
      </c>
      <c r="K1316" t="s">
        <v>943</v>
      </c>
      <c r="L1316">
        <v>1348</v>
      </c>
      <c r="N1316">
        <v>1009</v>
      </c>
      <c r="O1316" t="s">
        <v>900</v>
      </c>
      <c r="P1316" t="s">
        <v>900</v>
      </c>
      <c r="Q1316">
        <v>1000</v>
      </c>
      <c r="W1316">
        <v>0</v>
      </c>
      <c r="X1316">
        <v>-1106207263</v>
      </c>
      <c r="Y1316">
        <f>AT1316</f>
        <v>1.3999999999999999E-4</v>
      </c>
      <c r="AA1316">
        <v>203517.91</v>
      </c>
      <c r="AB1316">
        <v>0</v>
      </c>
      <c r="AC1316">
        <v>0</v>
      </c>
      <c r="AD1316">
        <v>0</v>
      </c>
      <c r="AE1316">
        <v>9879.51</v>
      </c>
      <c r="AF1316">
        <v>0</v>
      </c>
      <c r="AG1316">
        <v>0</v>
      </c>
      <c r="AH1316">
        <v>0</v>
      </c>
      <c r="AI1316">
        <v>20.6</v>
      </c>
      <c r="AJ1316">
        <v>1</v>
      </c>
      <c r="AK1316">
        <v>1</v>
      </c>
      <c r="AL1316">
        <v>1</v>
      </c>
      <c r="AM1316">
        <v>2</v>
      </c>
      <c r="AN1316">
        <v>0</v>
      </c>
      <c r="AO1316">
        <v>1</v>
      </c>
      <c r="AP1316">
        <v>1</v>
      </c>
      <c r="AQ1316">
        <v>0</v>
      </c>
      <c r="AR1316">
        <v>0</v>
      </c>
      <c r="AS1316" t="s">
        <v>3</v>
      </c>
      <c r="AT1316">
        <v>1.3999999999999999E-4</v>
      </c>
      <c r="AU1316" t="s">
        <v>3</v>
      </c>
      <c r="AV1316">
        <v>0</v>
      </c>
      <c r="AW1316">
        <v>2</v>
      </c>
      <c r="AX1316">
        <v>60527950</v>
      </c>
      <c r="AY1316">
        <v>1</v>
      </c>
      <c r="AZ1316">
        <v>0</v>
      </c>
      <c r="BA1316">
        <v>1332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CV1316">
        <v>0</v>
      </c>
      <c r="CW1316">
        <v>0</v>
      </c>
      <c r="CX1316">
        <f>ROUND(Y1316*Source!I575,9)</f>
        <v>1.3999999999999999E-4</v>
      </c>
      <c r="CY1316">
        <f>AA1316</f>
        <v>203517.91</v>
      </c>
      <c r="CZ1316">
        <f>AE1316</f>
        <v>9879.51</v>
      </c>
      <c r="DA1316">
        <f>AI1316</f>
        <v>20.6</v>
      </c>
      <c r="DB1316">
        <f>ROUND(ROUND(AT1316*CZ1316,2),6)</f>
        <v>1.38</v>
      </c>
      <c r="DC1316">
        <f>ROUND(ROUND(AT1316*AG1316,2),6)</f>
        <v>0</v>
      </c>
      <c r="DD1316" t="s">
        <v>3</v>
      </c>
      <c r="DE1316" t="s">
        <v>3</v>
      </c>
      <c r="DF1316">
        <f>ROUND(ROUND(AE1316*AI1316,2)*CX1316,2)</f>
        <v>28.49</v>
      </c>
      <c r="DG1316">
        <f t="shared" ref="DG1316:DG1328" si="596">ROUND(ROUND(AF1316,2)*CX1316,2)</f>
        <v>0</v>
      </c>
      <c r="DH1316">
        <f t="shared" ref="DH1316:DH1328" si="597">ROUND(ROUND(AG1316,2)*CX1316,2)</f>
        <v>0</v>
      </c>
      <c r="DI1316">
        <f t="shared" si="589"/>
        <v>0</v>
      </c>
      <c r="DJ1316">
        <f>DF1316</f>
        <v>28.49</v>
      </c>
      <c r="DK1316">
        <v>0</v>
      </c>
      <c r="DL1316" t="s">
        <v>3</v>
      </c>
      <c r="DM1316">
        <v>0</v>
      </c>
      <c r="DN1316" t="s">
        <v>3</v>
      </c>
      <c r="DO1316">
        <v>0</v>
      </c>
    </row>
    <row r="1317" spans="1:119" x14ac:dyDescent="0.2">
      <c r="A1317">
        <f>ROW(Source!A575)</f>
        <v>575</v>
      </c>
      <c r="B1317">
        <v>59204059</v>
      </c>
      <c r="C1317">
        <v>60527938</v>
      </c>
      <c r="D1317">
        <v>58308765</v>
      </c>
      <c r="E1317">
        <v>1</v>
      </c>
      <c r="F1317">
        <v>1</v>
      </c>
      <c r="G1317">
        <v>1080</v>
      </c>
      <c r="H1317">
        <v>3</v>
      </c>
      <c r="I1317" t="s">
        <v>944</v>
      </c>
      <c r="J1317" t="s">
        <v>945</v>
      </c>
      <c r="K1317" t="s">
        <v>946</v>
      </c>
      <c r="L1317">
        <v>1348</v>
      </c>
      <c r="N1317">
        <v>1009</v>
      </c>
      <c r="O1317" t="s">
        <v>900</v>
      </c>
      <c r="P1317" t="s">
        <v>900</v>
      </c>
      <c r="Q1317">
        <v>1000</v>
      </c>
      <c r="W1317">
        <v>0</v>
      </c>
      <c r="X1317">
        <v>-1123198217</v>
      </c>
      <c r="Y1317">
        <f>AT1317</f>
        <v>1.1000000000000001E-3</v>
      </c>
      <c r="AA1317">
        <v>134905.51</v>
      </c>
      <c r="AB1317">
        <v>0</v>
      </c>
      <c r="AC1317">
        <v>0</v>
      </c>
      <c r="AD1317">
        <v>0</v>
      </c>
      <c r="AE1317">
        <v>17868.28</v>
      </c>
      <c r="AF1317">
        <v>0</v>
      </c>
      <c r="AG1317">
        <v>0</v>
      </c>
      <c r="AH1317">
        <v>0</v>
      </c>
      <c r="AI1317">
        <v>7.55</v>
      </c>
      <c r="AJ1317">
        <v>1</v>
      </c>
      <c r="AK1317">
        <v>1</v>
      </c>
      <c r="AL1317">
        <v>1</v>
      </c>
      <c r="AM1317">
        <v>2</v>
      </c>
      <c r="AN1317">
        <v>0</v>
      </c>
      <c r="AO1317">
        <v>1</v>
      </c>
      <c r="AP1317">
        <v>1</v>
      </c>
      <c r="AQ1317">
        <v>0</v>
      </c>
      <c r="AR1317">
        <v>0</v>
      </c>
      <c r="AS1317" t="s">
        <v>3</v>
      </c>
      <c r="AT1317">
        <v>1.1000000000000001E-3</v>
      </c>
      <c r="AU1317" t="s">
        <v>3</v>
      </c>
      <c r="AV1317">
        <v>0</v>
      </c>
      <c r="AW1317">
        <v>2</v>
      </c>
      <c r="AX1317">
        <v>60527951</v>
      </c>
      <c r="AY1317">
        <v>1</v>
      </c>
      <c r="AZ1317">
        <v>0</v>
      </c>
      <c r="BA1317">
        <v>1333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CV1317">
        <v>0</v>
      </c>
      <c r="CW1317">
        <v>0</v>
      </c>
      <c r="CX1317">
        <f>ROUND(Y1317*Source!I575,9)</f>
        <v>1.1000000000000001E-3</v>
      </c>
      <c r="CY1317">
        <f>AA1317</f>
        <v>134905.51</v>
      </c>
      <c r="CZ1317">
        <f>AE1317</f>
        <v>17868.28</v>
      </c>
      <c r="DA1317">
        <f>AI1317</f>
        <v>7.55</v>
      </c>
      <c r="DB1317">
        <f>ROUND(ROUND(AT1317*CZ1317,2),6)</f>
        <v>19.66</v>
      </c>
      <c r="DC1317">
        <f>ROUND(ROUND(AT1317*AG1317,2),6)</f>
        <v>0</v>
      </c>
      <c r="DD1317" t="s">
        <v>3</v>
      </c>
      <c r="DE1317" t="s">
        <v>3</v>
      </c>
      <c r="DF1317">
        <f>ROUND(ROUND(AE1317*AI1317,2)*CX1317,2)</f>
        <v>148.4</v>
      </c>
      <c r="DG1317">
        <f t="shared" si="596"/>
        <v>0</v>
      </c>
      <c r="DH1317">
        <f t="shared" si="597"/>
        <v>0</v>
      </c>
      <c r="DI1317">
        <f t="shared" si="589"/>
        <v>0</v>
      </c>
      <c r="DJ1317">
        <f>DF1317</f>
        <v>148.4</v>
      </c>
      <c r="DK1317">
        <v>0</v>
      </c>
      <c r="DL1317" t="s">
        <v>3</v>
      </c>
      <c r="DM1317">
        <v>0</v>
      </c>
      <c r="DN1317" t="s">
        <v>3</v>
      </c>
      <c r="DO1317">
        <v>0</v>
      </c>
    </row>
    <row r="1318" spans="1:119" x14ac:dyDescent="0.2">
      <c r="A1318">
        <f>ROW(Source!A575)</f>
        <v>575</v>
      </c>
      <c r="B1318">
        <v>59204059</v>
      </c>
      <c r="C1318">
        <v>60527938</v>
      </c>
      <c r="D1318">
        <v>58325915</v>
      </c>
      <c r="E1318">
        <v>1</v>
      </c>
      <c r="F1318">
        <v>1</v>
      </c>
      <c r="G1318">
        <v>1080</v>
      </c>
      <c r="H1318">
        <v>3</v>
      </c>
      <c r="I1318" t="s">
        <v>581</v>
      </c>
      <c r="J1318" t="s">
        <v>583</v>
      </c>
      <c r="K1318" t="s">
        <v>582</v>
      </c>
      <c r="L1318">
        <v>1354</v>
      </c>
      <c r="N1318">
        <v>1010</v>
      </c>
      <c r="O1318" t="s">
        <v>39</v>
      </c>
      <c r="P1318" t="s">
        <v>39</v>
      </c>
      <c r="Q1318">
        <v>1</v>
      </c>
      <c r="W1318">
        <v>0</v>
      </c>
      <c r="X1318">
        <v>882442382</v>
      </c>
      <c r="Y1318">
        <f>AT1318</f>
        <v>2</v>
      </c>
      <c r="AA1318">
        <v>348.15</v>
      </c>
      <c r="AB1318">
        <v>0</v>
      </c>
      <c r="AC1318">
        <v>0</v>
      </c>
      <c r="AD1318">
        <v>0</v>
      </c>
      <c r="AE1318">
        <v>45.93</v>
      </c>
      <c r="AF1318">
        <v>0</v>
      </c>
      <c r="AG1318">
        <v>0</v>
      </c>
      <c r="AH1318">
        <v>0</v>
      </c>
      <c r="AI1318">
        <v>7.58</v>
      </c>
      <c r="AJ1318">
        <v>1</v>
      </c>
      <c r="AK1318">
        <v>1</v>
      </c>
      <c r="AL1318">
        <v>1</v>
      </c>
      <c r="AM1318">
        <v>0</v>
      </c>
      <c r="AN1318">
        <v>0</v>
      </c>
      <c r="AO1318">
        <v>0</v>
      </c>
      <c r="AP1318">
        <v>1</v>
      </c>
      <c r="AQ1318">
        <v>0</v>
      </c>
      <c r="AR1318">
        <v>0</v>
      </c>
      <c r="AS1318" t="s">
        <v>3</v>
      </c>
      <c r="AT1318">
        <v>2</v>
      </c>
      <c r="AU1318" t="s">
        <v>3</v>
      </c>
      <c r="AV1318">
        <v>0</v>
      </c>
      <c r="AW1318">
        <v>1</v>
      </c>
      <c r="AX1318">
        <v>-1</v>
      </c>
      <c r="AY1318">
        <v>0</v>
      </c>
      <c r="AZ1318">
        <v>0</v>
      </c>
      <c r="BA1318" t="s">
        <v>3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CV1318">
        <v>0</v>
      </c>
      <c r="CW1318">
        <v>0</v>
      </c>
      <c r="CX1318">
        <f>ROUND(Y1318*Source!I575,9)</f>
        <v>2</v>
      </c>
      <c r="CY1318">
        <f>AA1318</f>
        <v>348.15</v>
      </c>
      <c r="CZ1318">
        <f>AE1318</f>
        <v>45.93</v>
      </c>
      <c r="DA1318">
        <f>AI1318</f>
        <v>7.58</v>
      </c>
      <c r="DB1318">
        <f>ROUND(ROUND(AT1318*CZ1318,2),6)</f>
        <v>91.86</v>
      </c>
      <c r="DC1318">
        <f>ROUND(ROUND(AT1318*AG1318,2),6)</f>
        <v>0</v>
      </c>
      <c r="DD1318" t="s">
        <v>3</v>
      </c>
      <c r="DE1318" t="s">
        <v>3</v>
      </c>
      <c r="DF1318">
        <f>ROUND(ROUND(AE1318*AI1318,2)*CX1318,2)</f>
        <v>696.3</v>
      </c>
      <c r="DG1318">
        <f t="shared" si="596"/>
        <v>0</v>
      </c>
      <c r="DH1318">
        <f t="shared" si="597"/>
        <v>0</v>
      </c>
      <c r="DI1318">
        <f t="shared" si="589"/>
        <v>0</v>
      </c>
      <c r="DJ1318">
        <f>DF1318</f>
        <v>696.3</v>
      </c>
      <c r="DK1318">
        <v>0</v>
      </c>
      <c r="DL1318" t="s">
        <v>3</v>
      </c>
      <c r="DM1318">
        <v>0</v>
      </c>
      <c r="DN1318" t="s">
        <v>3</v>
      </c>
      <c r="DO1318">
        <v>0</v>
      </c>
    </row>
    <row r="1319" spans="1:119" x14ac:dyDescent="0.2">
      <c r="A1319">
        <f>ROW(Source!A575)</f>
        <v>575</v>
      </c>
      <c r="B1319">
        <v>59204059</v>
      </c>
      <c r="C1319">
        <v>60527938</v>
      </c>
      <c r="D1319">
        <v>58327307</v>
      </c>
      <c r="E1319">
        <v>1</v>
      </c>
      <c r="F1319">
        <v>1</v>
      </c>
      <c r="G1319">
        <v>1080</v>
      </c>
      <c r="H1319">
        <v>3</v>
      </c>
      <c r="I1319" t="s">
        <v>585</v>
      </c>
      <c r="J1319" t="s">
        <v>587</v>
      </c>
      <c r="K1319" t="s">
        <v>586</v>
      </c>
      <c r="L1319">
        <v>1354</v>
      </c>
      <c r="N1319">
        <v>1010</v>
      </c>
      <c r="O1319" t="s">
        <v>39</v>
      </c>
      <c r="P1319" t="s">
        <v>39</v>
      </c>
      <c r="Q1319">
        <v>1</v>
      </c>
      <c r="W1319">
        <v>0</v>
      </c>
      <c r="X1319">
        <v>1983954853</v>
      </c>
      <c r="Y1319">
        <f>AT1319</f>
        <v>1</v>
      </c>
      <c r="AA1319">
        <v>11592.1</v>
      </c>
      <c r="AB1319">
        <v>0</v>
      </c>
      <c r="AC1319">
        <v>0</v>
      </c>
      <c r="AD1319">
        <v>0</v>
      </c>
      <c r="AE1319">
        <v>1689.81</v>
      </c>
      <c r="AF1319">
        <v>0</v>
      </c>
      <c r="AG1319">
        <v>0</v>
      </c>
      <c r="AH1319">
        <v>0</v>
      </c>
      <c r="AI1319">
        <v>6.86</v>
      </c>
      <c r="AJ1319">
        <v>1</v>
      </c>
      <c r="AK1319">
        <v>1</v>
      </c>
      <c r="AL1319">
        <v>1</v>
      </c>
      <c r="AM1319">
        <v>0</v>
      </c>
      <c r="AN1319">
        <v>0</v>
      </c>
      <c r="AO1319">
        <v>0</v>
      </c>
      <c r="AP1319">
        <v>1</v>
      </c>
      <c r="AQ1319">
        <v>0</v>
      </c>
      <c r="AR1319">
        <v>0</v>
      </c>
      <c r="AS1319" t="s">
        <v>3</v>
      </c>
      <c r="AT1319">
        <v>1</v>
      </c>
      <c r="AU1319" t="s">
        <v>3</v>
      </c>
      <c r="AV1319">
        <v>0</v>
      </c>
      <c r="AW1319">
        <v>1</v>
      </c>
      <c r="AX1319">
        <v>-1</v>
      </c>
      <c r="AY1319">
        <v>0</v>
      </c>
      <c r="AZ1319">
        <v>0</v>
      </c>
      <c r="BA1319" t="s">
        <v>3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CV1319">
        <v>0</v>
      </c>
      <c r="CW1319">
        <v>0</v>
      </c>
      <c r="CX1319">
        <f>ROUND(Y1319*Source!I575,9)</f>
        <v>1</v>
      </c>
      <c r="CY1319">
        <f>AA1319</f>
        <v>11592.1</v>
      </c>
      <c r="CZ1319">
        <f>AE1319</f>
        <v>1689.81</v>
      </c>
      <c r="DA1319">
        <f>AI1319</f>
        <v>6.86</v>
      </c>
      <c r="DB1319">
        <f>ROUND(ROUND(AT1319*CZ1319,2),6)</f>
        <v>1689.81</v>
      </c>
      <c r="DC1319">
        <f>ROUND(ROUND(AT1319*AG1319,2),6)</f>
        <v>0</v>
      </c>
      <c r="DD1319" t="s">
        <v>3</v>
      </c>
      <c r="DE1319" t="s">
        <v>3</v>
      </c>
      <c r="DF1319">
        <f>ROUND(ROUND(AE1319*AI1319,2)*CX1319,2)</f>
        <v>11592.1</v>
      </c>
      <c r="DG1319">
        <f t="shared" si="596"/>
        <v>0</v>
      </c>
      <c r="DH1319">
        <f t="shared" si="597"/>
        <v>0</v>
      </c>
      <c r="DI1319">
        <f t="shared" si="589"/>
        <v>0</v>
      </c>
      <c r="DJ1319">
        <f>DF1319</f>
        <v>11592.1</v>
      </c>
      <c r="DK1319">
        <v>0</v>
      </c>
      <c r="DL1319" t="s">
        <v>3</v>
      </c>
      <c r="DM1319">
        <v>0</v>
      </c>
      <c r="DN1319" t="s">
        <v>3</v>
      </c>
      <c r="DO1319">
        <v>0</v>
      </c>
    </row>
    <row r="1320" spans="1:119" x14ac:dyDescent="0.2">
      <c r="A1320">
        <f>ROW(Source!A575)</f>
        <v>575</v>
      </c>
      <c r="B1320">
        <v>59204059</v>
      </c>
      <c r="C1320">
        <v>60527938</v>
      </c>
      <c r="D1320">
        <v>58330407</v>
      </c>
      <c r="E1320">
        <v>1</v>
      </c>
      <c r="F1320">
        <v>1</v>
      </c>
      <c r="G1320">
        <v>1080</v>
      </c>
      <c r="H1320">
        <v>3</v>
      </c>
      <c r="I1320" t="s">
        <v>947</v>
      </c>
      <c r="J1320" t="s">
        <v>948</v>
      </c>
      <c r="K1320" t="s">
        <v>949</v>
      </c>
      <c r="L1320">
        <v>1346</v>
      </c>
      <c r="N1320">
        <v>1009</v>
      </c>
      <c r="O1320" t="s">
        <v>880</v>
      </c>
      <c r="P1320" t="s">
        <v>880</v>
      </c>
      <c r="Q1320">
        <v>1</v>
      </c>
      <c r="W1320">
        <v>0</v>
      </c>
      <c r="X1320">
        <v>883542614</v>
      </c>
      <c r="Y1320">
        <f>AT1320</f>
        <v>0.04</v>
      </c>
      <c r="AA1320">
        <v>169.66</v>
      </c>
      <c r="AB1320">
        <v>0</v>
      </c>
      <c r="AC1320">
        <v>0</v>
      </c>
      <c r="AD1320">
        <v>0</v>
      </c>
      <c r="AE1320">
        <v>19.28</v>
      </c>
      <c r="AF1320">
        <v>0</v>
      </c>
      <c r="AG1320">
        <v>0</v>
      </c>
      <c r="AH1320">
        <v>0</v>
      </c>
      <c r="AI1320">
        <v>8.8000000000000007</v>
      </c>
      <c r="AJ1320">
        <v>1</v>
      </c>
      <c r="AK1320">
        <v>1</v>
      </c>
      <c r="AL1320">
        <v>1</v>
      </c>
      <c r="AM1320">
        <v>2</v>
      </c>
      <c r="AN1320">
        <v>0</v>
      </c>
      <c r="AO1320">
        <v>1</v>
      </c>
      <c r="AP1320">
        <v>1</v>
      </c>
      <c r="AQ1320">
        <v>0</v>
      </c>
      <c r="AR1320">
        <v>0</v>
      </c>
      <c r="AS1320" t="s">
        <v>3</v>
      </c>
      <c r="AT1320">
        <v>0.04</v>
      </c>
      <c r="AU1320" t="s">
        <v>3</v>
      </c>
      <c r="AV1320">
        <v>0</v>
      </c>
      <c r="AW1320">
        <v>2</v>
      </c>
      <c r="AX1320">
        <v>60527952</v>
      </c>
      <c r="AY1320">
        <v>1</v>
      </c>
      <c r="AZ1320">
        <v>0</v>
      </c>
      <c r="BA1320">
        <v>1334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CV1320">
        <v>0</v>
      </c>
      <c r="CW1320">
        <v>0</v>
      </c>
      <c r="CX1320">
        <f>ROUND(Y1320*Source!I575,9)</f>
        <v>0.04</v>
      </c>
      <c r="CY1320">
        <f>AA1320</f>
        <v>169.66</v>
      </c>
      <c r="CZ1320">
        <f>AE1320</f>
        <v>19.28</v>
      </c>
      <c r="DA1320">
        <f>AI1320</f>
        <v>8.8000000000000007</v>
      </c>
      <c r="DB1320">
        <f>ROUND(ROUND(AT1320*CZ1320,2),6)</f>
        <v>0.77</v>
      </c>
      <c r="DC1320">
        <f>ROUND(ROUND(AT1320*AG1320,2),6)</f>
        <v>0</v>
      </c>
      <c r="DD1320" t="s">
        <v>3</v>
      </c>
      <c r="DE1320" t="s">
        <v>3</v>
      </c>
      <c r="DF1320">
        <f>ROUND(ROUND(AE1320*AI1320,2)*CX1320,2)</f>
        <v>6.79</v>
      </c>
      <c r="DG1320">
        <f t="shared" si="596"/>
        <v>0</v>
      </c>
      <c r="DH1320">
        <f t="shared" si="597"/>
        <v>0</v>
      </c>
      <c r="DI1320">
        <f t="shared" si="589"/>
        <v>0</v>
      </c>
      <c r="DJ1320">
        <f>DF1320</f>
        <v>6.79</v>
      </c>
      <c r="DK1320">
        <v>0</v>
      </c>
      <c r="DL1320" t="s">
        <v>3</v>
      </c>
      <c r="DM1320">
        <v>0</v>
      </c>
      <c r="DN1320" t="s">
        <v>3</v>
      </c>
      <c r="DO1320">
        <v>0</v>
      </c>
    </row>
    <row r="1321" spans="1:119" x14ac:dyDescent="0.2">
      <c r="A1321">
        <f>ROW(Source!A583)</f>
        <v>583</v>
      </c>
      <c r="B1321">
        <v>59204062</v>
      </c>
      <c r="C1321">
        <v>60527958</v>
      </c>
      <c r="D1321">
        <v>58266404</v>
      </c>
      <c r="E1321">
        <v>1080</v>
      </c>
      <c r="F1321">
        <v>1</v>
      </c>
      <c r="G1321">
        <v>1080</v>
      </c>
      <c r="H1321">
        <v>1</v>
      </c>
      <c r="I1321" t="s">
        <v>859</v>
      </c>
      <c r="J1321" t="s">
        <v>3</v>
      </c>
      <c r="K1321" t="s">
        <v>860</v>
      </c>
      <c r="L1321">
        <v>1191</v>
      </c>
      <c r="N1321">
        <v>1013</v>
      </c>
      <c r="O1321" t="s">
        <v>861</v>
      </c>
      <c r="P1321" t="s">
        <v>861</v>
      </c>
      <c r="Q1321">
        <v>1</v>
      </c>
      <c r="W1321">
        <v>0</v>
      </c>
      <c r="X1321">
        <v>476480486</v>
      </c>
      <c r="Y1321">
        <f>((AT1321*1.15)*1.1)</f>
        <v>1.85955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</v>
      </c>
      <c r="AJ1321">
        <v>1</v>
      </c>
      <c r="AK1321">
        <v>1</v>
      </c>
      <c r="AL1321">
        <v>1</v>
      </c>
      <c r="AM1321">
        <v>-2</v>
      </c>
      <c r="AN1321">
        <v>0</v>
      </c>
      <c r="AO1321">
        <v>1</v>
      </c>
      <c r="AP1321">
        <v>1</v>
      </c>
      <c r="AQ1321">
        <v>0</v>
      </c>
      <c r="AR1321">
        <v>0</v>
      </c>
      <c r="AS1321" t="s">
        <v>3</v>
      </c>
      <c r="AT1321">
        <v>1.47</v>
      </c>
      <c r="AU1321" t="s">
        <v>26</v>
      </c>
      <c r="AV1321">
        <v>1</v>
      </c>
      <c r="AW1321">
        <v>2</v>
      </c>
      <c r="AX1321">
        <v>60527966</v>
      </c>
      <c r="AY1321">
        <v>1</v>
      </c>
      <c r="AZ1321">
        <v>0</v>
      </c>
      <c r="BA1321">
        <v>1337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CU1321">
        <f>ROUND(AT1321*Source!I583*AH1321*AL1321,2)</f>
        <v>0</v>
      </c>
      <c r="CV1321">
        <f>ROUND(Y1321*Source!I583,9)</f>
        <v>0</v>
      </c>
      <c r="CW1321">
        <v>0</v>
      </c>
      <c r="CX1321">
        <f>ROUND(Y1321*Source!I583,9)</f>
        <v>0</v>
      </c>
      <c r="CY1321">
        <f>AD1321</f>
        <v>0</v>
      </c>
      <c r="CZ1321">
        <f>AH1321</f>
        <v>0</v>
      </c>
      <c r="DA1321">
        <f>AL1321</f>
        <v>1</v>
      </c>
      <c r="DB1321">
        <f>ROUND(((ROUND(AT1321*CZ1321,2)*1.15)*1.1),6)</f>
        <v>0</v>
      </c>
      <c r="DC1321">
        <f>ROUND(((ROUND(AT1321*AG1321,2)*1.15)*1.1),6)</f>
        <v>0</v>
      </c>
      <c r="DD1321" t="s">
        <v>3</v>
      </c>
      <c r="DE1321" t="s">
        <v>3</v>
      </c>
      <c r="DF1321">
        <f t="shared" ref="DF1321:DF1330" si="598">ROUND(ROUND(AE1321,2)*CX1321,2)</f>
        <v>0</v>
      </c>
      <c r="DG1321">
        <f t="shared" si="596"/>
        <v>0</v>
      </c>
      <c r="DH1321">
        <f t="shared" si="597"/>
        <v>0</v>
      </c>
      <c r="DI1321">
        <f t="shared" si="589"/>
        <v>0</v>
      </c>
      <c r="DJ1321">
        <f>DI1321</f>
        <v>0</v>
      </c>
      <c r="DK1321">
        <v>0</v>
      </c>
      <c r="DL1321" t="s">
        <v>3</v>
      </c>
      <c r="DM1321">
        <v>0</v>
      </c>
      <c r="DN1321" t="s">
        <v>3</v>
      </c>
      <c r="DO1321">
        <v>0</v>
      </c>
    </row>
    <row r="1322" spans="1:119" x14ac:dyDescent="0.2">
      <c r="A1322">
        <f>ROW(Source!A583)</f>
        <v>583</v>
      </c>
      <c r="B1322">
        <v>59204062</v>
      </c>
      <c r="C1322">
        <v>60527958</v>
      </c>
      <c r="D1322">
        <v>58340279</v>
      </c>
      <c r="E1322">
        <v>1</v>
      </c>
      <c r="F1322">
        <v>1</v>
      </c>
      <c r="G1322">
        <v>1080</v>
      </c>
      <c r="H1322">
        <v>2</v>
      </c>
      <c r="I1322" t="s">
        <v>938</v>
      </c>
      <c r="J1322" t="s">
        <v>939</v>
      </c>
      <c r="K1322" t="s">
        <v>940</v>
      </c>
      <c r="L1322">
        <v>1368</v>
      </c>
      <c r="N1322">
        <v>1011</v>
      </c>
      <c r="O1322" t="s">
        <v>865</v>
      </c>
      <c r="P1322" t="s">
        <v>865</v>
      </c>
      <c r="Q1322">
        <v>1</v>
      </c>
      <c r="W1322">
        <v>0</v>
      </c>
      <c r="X1322">
        <v>-2065404138</v>
      </c>
      <c r="Y1322">
        <f>((AT1322*1.25)*1.1)</f>
        <v>0.48125000000000007</v>
      </c>
      <c r="AA1322">
        <v>0</v>
      </c>
      <c r="AB1322">
        <v>7.59</v>
      </c>
      <c r="AC1322">
        <v>0</v>
      </c>
      <c r="AD1322">
        <v>0</v>
      </c>
      <c r="AE1322">
        <v>0</v>
      </c>
      <c r="AF1322">
        <v>7.11</v>
      </c>
      <c r="AG1322">
        <v>0</v>
      </c>
      <c r="AH1322">
        <v>0</v>
      </c>
      <c r="AI1322">
        <v>1</v>
      </c>
      <c r="AJ1322">
        <v>1</v>
      </c>
      <c r="AK1322">
        <v>1</v>
      </c>
      <c r="AL1322">
        <v>1</v>
      </c>
      <c r="AM1322">
        <v>-2</v>
      </c>
      <c r="AN1322">
        <v>0</v>
      </c>
      <c r="AO1322">
        <v>1</v>
      </c>
      <c r="AP1322">
        <v>1</v>
      </c>
      <c r="AQ1322">
        <v>0</v>
      </c>
      <c r="AR1322">
        <v>0</v>
      </c>
      <c r="AS1322" t="s">
        <v>3</v>
      </c>
      <c r="AT1322">
        <v>0.35</v>
      </c>
      <c r="AU1322" t="s">
        <v>866</v>
      </c>
      <c r="AV1322">
        <v>0</v>
      </c>
      <c r="AW1322">
        <v>2</v>
      </c>
      <c r="AX1322">
        <v>60527967</v>
      </c>
      <c r="AY1322">
        <v>1</v>
      </c>
      <c r="AZ1322">
        <v>0</v>
      </c>
      <c r="BA1322">
        <v>1338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CV1322">
        <v>0</v>
      </c>
      <c r="CW1322">
        <f>ROUND(Y1322*Source!I583*DO1322,9)</f>
        <v>0</v>
      </c>
      <c r="CX1322">
        <f>ROUND(Y1322*Source!I583,9)</f>
        <v>0</v>
      </c>
      <c r="CY1322">
        <f>AB1322</f>
        <v>7.59</v>
      </c>
      <c r="CZ1322">
        <f>AF1322</f>
        <v>7.11</v>
      </c>
      <c r="DA1322">
        <f>AJ1322</f>
        <v>1</v>
      </c>
      <c r="DB1322">
        <f>ROUND(((ROUND(AT1322*CZ1322,2)*1.25)*1.1),6)</f>
        <v>3.4237500000000001</v>
      </c>
      <c r="DC1322">
        <f>ROUND(((ROUND(AT1322*AG1322,2)*1.25)*1.1),6)</f>
        <v>0</v>
      </c>
      <c r="DD1322" t="s">
        <v>3</v>
      </c>
      <c r="DE1322" t="s">
        <v>3</v>
      </c>
      <c r="DF1322">
        <f t="shared" si="598"/>
        <v>0</v>
      </c>
      <c r="DG1322">
        <f t="shared" si="596"/>
        <v>0</v>
      </c>
      <c r="DH1322">
        <f t="shared" si="597"/>
        <v>0</v>
      </c>
      <c r="DI1322">
        <f t="shared" si="589"/>
        <v>0</v>
      </c>
      <c r="DJ1322">
        <f>DG1322</f>
        <v>0</v>
      </c>
      <c r="DK1322">
        <v>0</v>
      </c>
      <c r="DL1322" t="s">
        <v>3</v>
      </c>
      <c r="DM1322">
        <v>0</v>
      </c>
      <c r="DN1322" t="s">
        <v>3</v>
      </c>
      <c r="DO1322">
        <v>0</v>
      </c>
    </row>
    <row r="1323" spans="1:119" x14ac:dyDescent="0.2">
      <c r="A1323">
        <f>ROW(Source!A583)</f>
        <v>583</v>
      </c>
      <c r="B1323">
        <v>59204062</v>
      </c>
      <c r="C1323">
        <v>60527958</v>
      </c>
      <c r="D1323">
        <v>58340578</v>
      </c>
      <c r="E1323">
        <v>1</v>
      </c>
      <c r="F1323">
        <v>1</v>
      </c>
      <c r="G1323">
        <v>1080</v>
      </c>
      <c r="H1323">
        <v>2</v>
      </c>
      <c r="I1323" t="s">
        <v>862</v>
      </c>
      <c r="J1323" t="s">
        <v>863</v>
      </c>
      <c r="K1323" t="s">
        <v>864</v>
      </c>
      <c r="L1323">
        <v>1368</v>
      </c>
      <c r="N1323">
        <v>1011</v>
      </c>
      <c r="O1323" t="s">
        <v>865</v>
      </c>
      <c r="P1323" t="s">
        <v>865</v>
      </c>
      <c r="Q1323">
        <v>1</v>
      </c>
      <c r="W1323">
        <v>0</v>
      </c>
      <c r="X1323">
        <v>-1985943078</v>
      </c>
      <c r="Y1323">
        <f>((AT1323*1.25)*1.1)</f>
        <v>1.3750000000000002E-2</v>
      </c>
      <c r="AA1323">
        <v>0</v>
      </c>
      <c r="AB1323">
        <v>88.67</v>
      </c>
      <c r="AC1323">
        <v>13.47</v>
      </c>
      <c r="AD1323">
        <v>0</v>
      </c>
      <c r="AE1323">
        <v>0</v>
      </c>
      <c r="AF1323">
        <v>83.1</v>
      </c>
      <c r="AG1323">
        <v>12.62</v>
      </c>
      <c r="AH1323">
        <v>0</v>
      </c>
      <c r="AI1323">
        <v>1</v>
      </c>
      <c r="AJ1323">
        <v>1</v>
      </c>
      <c r="AK1323">
        <v>1</v>
      </c>
      <c r="AL1323">
        <v>1</v>
      </c>
      <c r="AM1323">
        <v>-2</v>
      </c>
      <c r="AN1323">
        <v>0</v>
      </c>
      <c r="AO1323">
        <v>1</v>
      </c>
      <c r="AP1323">
        <v>1</v>
      </c>
      <c r="AQ1323">
        <v>0</v>
      </c>
      <c r="AR1323">
        <v>0</v>
      </c>
      <c r="AS1323" t="s">
        <v>3</v>
      </c>
      <c r="AT1323">
        <v>0.01</v>
      </c>
      <c r="AU1323" t="s">
        <v>866</v>
      </c>
      <c r="AV1323">
        <v>0</v>
      </c>
      <c r="AW1323">
        <v>2</v>
      </c>
      <c r="AX1323">
        <v>60527968</v>
      </c>
      <c r="AY1323">
        <v>1</v>
      </c>
      <c r="AZ1323">
        <v>0</v>
      </c>
      <c r="BA1323">
        <v>1339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CV1323">
        <v>0</v>
      </c>
      <c r="CW1323">
        <f>ROUND(Y1323*Source!I583*DO1323,9)</f>
        <v>0</v>
      </c>
      <c r="CX1323">
        <f>ROUND(Y1323*Source!I583,9)</f>
        <v>0</v>
      </c>
      <c r="CY1323">
        <f>AB1323</f>
        <v>88.67</v>
      </c>
      <c r="CZ1323">
        <f>AF1323</f>
        <v>83.1</v>
      </c>
      <c r="DA1323">
        <f>AJ1323</f>
        <v>1</v>
      </c>
      <c r="DB1323">
        <f>ROUND(((ROUND(AT1323*CZ1323,2)*1.25)*1.1),6)</f>
        <v>1.1412500000000001</v>
      </c>
      <c r="DC1323">
        <f>ROUND(((ROUND(AT1323*AG1323,2)*1.25)*1.1),6)</f>
        <v>0.17874999999999999</v>
      </c>
      <c r="DD1323" t="s">
        <v>3</v>
      </c>
      <c r="DE1323" t="s">
        <v>3</v>
      </c>
      <c r="DF1323">
        <f t="shared" si="598"/>
        <v>0</v>
      </c>
      <c r="DG1323">
        <f t="shared" si="596"/>
        <v>0</v>
      </c>
      <c r="DH1323">
        <f t="shared" si="597"/>
        <v>0</v>
      </c>
      <c r="DI1323">
        <f t="shared" si="589"/>
        <v>0</v>
      </c>
      <c r="DJ1323">
        <f>DG1323</f>
        <v>0</v>
      </c>
      <c r="DK1323">
        <v>0</v>
      </c>
      <c r="DL1323" t="s">
        <v>867</v>
      </c>
      <c r="DM1323">
        <v>0</v>
      </c>
      <c r="DN1323" t="s">
        <v>861</v>
      </c>
      <c r="DO1323">
        <v>12.62</v>
      </c>
    </row>
    <row r="1324" spans="1:119" x14ac:dyDescent="0.2">
      <c r="A1324">
        <f>ROW(Source!A583)</f>
        <v>583</v>
      </c>
      <c r="B1324">
        <v>59204062</v>
      </c>
      <c r="C1324">
        <v>60527958</v>
      </c>
      <c r="D1324">
        <v>58309957</v>
      </c>
      <c r="E1324">
        <v>1</v>
      </c>
      <c r="F1324">
        <v>1</v>
      </c>
      <c r="G1324">
        <v>1080</v>
      </c>
      <c r="H1324">
        <v>3</v>
      </c>
      <c r="I1324" t="s">
        <v>941</v>
      </c>
      <c r="J1324" t="s">
        <v>942</v>
      </c>
      <c r="K1324" t="s">
        <v>943</v>
      </c>
      <c r="L1324">
        <v>1348</v>
      </c>
      <c r="N1324">
        <v>1009</v>
      </c>
      <c r="O1324" t="s">
        <v>900</v>
      </c>
      <c r="P1324" t="s">
        <v>900</v>
      </c>
      <c r="Q1324">
        <v>1000</v>
      </c>
      <c r="W1324">
        <v>0</v>
      </c>
      <c r="X1324">
        <v>-1106207263</v>
      </c>
      <c r="Y1324">
        <f>AT1324</f>
        <v>1.3999999999999999E-4</v>
      </c>
      <c r="AA1324">
        <v>9879.51</v>
      </c>
      <c r="AB1324">
        <v>0</v>
      </c>
      <c r="AC1324">
        <v>0</v>
      </c>
      <c r="AD1324">
        <v>0</v>
      </c>
      <c r="AE1324">
        <v>9879.51</v>
      </c>
      <c r="AF1324">
        <v>0</v>
      </c>
      <c r="AG1324">
        <v>0</v>
      </c>
      <c r="AH1324">
        <v>0</v>
      </c>
      <c r="AI1324">
        <v>1</v>
      </c>
      <c r="AJ1324">
        <v>1</v>
      </c>
      <c r="AK1324">
        <v>1</v>
      </c>
      <c r="AL1324">
        <v>1</v>
      </c>
      <c r="AM1324">
        <v>-2</v>
      </c>
      <c r="AN1324">
        <v>0</v>
      </c>
      <c r="AO1324">
        <v>1</v>
      </c>
      <c r="AP1324">
        <v>1</v>
      </c>
      <c r="AQ1324">
        <v>0</v>
      </c>
      <c r="AR1324">
        <v>0</v>
      </c>
      <c r="AS1324" t="s">
        <v>3</v>
      </c>
      <c r="AT1324">
        <v>1.3999999999999999E-4</v>
      </c>
      <c r="AU1324" t="s">
        <v>3</v>
      </c>
      <c r="AV1324">
        <v>0</v>
      </c>
      <c r="AW1324">
        <v>2</v>
      </c>
      <c r="AX1324">
        <v>60527969</v>
      </c>
      <c r="AY1324">
        <v>1</v>
      </c>
      <c r="AZ1324">
        <v>0</v>
      </c>
      <c r="BA1324">
        <v>1340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CV1324">
        <v>0</v>
      </c>
      <c r="CW1324">
        <v>0</v>
      </c>
      <c r="CX1324">
        <f>ROUND(Y1324*Source!I583,9)</f>
        <v>0</v>
      </c>
      <c r="CY1324">
        <f>AA1324</f>
        <v>9879.51</v>
      </c>
      <c r="CZ1324">
        <f>AE1324</f>
        <v>9879.51</v>
      </c>
      <c r="DA1324">
        <f>AI1324</f>
        <v>1</v>
      </c>
      <c r="DB1324">
        <f>ROUND(ROUND(AT1324*CZ1324,2),6)</f>
        <v>1.38</v>
      </c>
      <c r="DC1324">
        <f>ROUND(ROUND(AT1324*AG1324,2),6)</f>
        <v>0</v>
      </c>
      <c r="DD1324" t="s">
        <v>3</v>
      </c>
      <c r="DE1324" t="s">
        <v>3</v>
      </c>
      <c r="DF1324">
        <f t="shared" si="598"/>
        <v>0</v>
      </c>
      <c r="DG1324">
        <f t="shared" si="596"/>
        <v>0</v>
      </c>
      <c r="DH1324">
        <f t="shared" si="597"/>
        <v>0</v>
      </c>
      <c r="DI1324">
        <f t="shared" si="589"/>
        <v>0</v>
      </c>
      <c r="DJ1324">
        <f>DF1324</f>
        <v>0</v>
      </c>
      <c r="DK1324">
        <v>0</v>
      </c>
      <c r="DL1324" t="s">
        <v>3</v>
      </c>
      <c r="DM1324">
        <v>0</v>
      </c>
      <c r="DN1324" t="s">
        <v>3</v>
      </c>
      <c r="DO1324">
        <v>0</v>
      </c>
    </row>
    <row r="1325" spans="1:119" x14ac:dyDescent="0.2">
      <c r="A1325">
        <f>ROW(Source!A583)</f>
        <v>583</v>
      </c>
      <c r="B1325">
        <v>59204062</v>
      </c>
      <c r="C1325">
        <v>60527958</v>
      </c>
      <c r="D1325">
        <v>58308765</v>
      </c>
      <c r="E1325">
        <v>1</v>
      </c>
      <c r="F1325">
        <v>1</v>
      </c>
      <c r="G1325">
        <v>1080</v>
      </c>
      <c r="H1325">
        <v>3</v>
      </c>
      <c r="I1325" t="s">
        <v>944</v>
      </c>
      <c r="J1325" t="s">
        <v>945</v>
      </c>
      <c r="K1325" t="s">
        <v>946</v>
      </c>
      <c r="L1325">
        <v>1348</v>
      </c>
      <c r="N1325">
        <v>1009</v>
      </c>
      <c r="O1325" t="s">
        <v>900</v>
      </c>
      <c r="P1325" t="s">
        <v>900</v>
      </c>
      <c r="Q1325">
        <v>1000</v>
      </c>
      <c r="W1325">
        <v>0</v>
      </c>
      <c r="X1325">
        <v>-1123198217</v>
      </c>
      <c r="Y1325">
        <f>AT1325</f>
        <v>1.1000000000000001E-3</v>
      </c>
      <c r="AA1325">
        <v>17868.28</v>
      </c>
      <c r="AB1325">
        <v>0</v>
      </c>
      <c r="AC1325">
        <v>0</v>
      </c>
      <c r="AD1325">
        <v>0</v>
      </c>
      <c r="AE1325">
        <v>17868.28</v>
      </c>
      <c r="AF1325">
        <v>0</v>
      </c>
      <c r="AG1325">
        <v>0</v>
      </c>
      <c r="AH1325">
        <v>0</v>
      </c>
      <c r="AI1325">
        <v>1</v>
      </c>
      <c r="AJ1325">
        <v>1</v>
      </c>
      <c r="AK1325">
        <v>1</v>
      </c>
      <c r="AL1325">
        <v>1</v>
      </c>
      <c r="AM1325">
        <v>-2</v>
      </c>
      <c r="AN1325">
        <v>0</v>
      </c>
      <c r="AO1325">
        <v>1</v>
      </c>
      <c r="AP1325">
        <v>1</v>
      </c>
      <c r="AQ1325">
        <v>0</v>
      </c>
      <c r="AR1325">
        <v>0</v>
      </c>
      <c r="AS1325" t="s">
        <v>3</v>
      </c>
      <c r="AT1325">
        <v>1.1000000000000001E-3</v>
      </c>
      <c r="AU1325" t="s">
        <v>3</v>
      </c>
      <c r="AV1325">
        <v>0</v>
      </c>
      <c r="AW1325">
        <v>2</v>
      </c>
      <c r="AX1325">
        <v>60527970</v>
      </c>
      <c r="AY1325">
        <v>1</v>
      </c>
      <c r="AZ1325">
        <v>0</v>
      </c>
      <c r="BA1325">
        <v>1341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CV1325">
        <v>0</v>
      </c>
      <c r="CW1325">
        <v>0</v>
      </c>
      <c r="CX1325">
        <f>ROUND(Y1325*Source!I583,9)</f>
        <v>0</v>
      </c>
      <c r="CY1325">
        <f>AA1325</f>
        <v>17868.28</v>
      </c>
      <c r="CZ1325">
        <f>AE1325</f>
        <v>17868.28</v>
      </c>
      <c r="DA1325">
        <f>AI1325</f>
        <v>1</v>
      </c>
      <c r="DB1325">
        <f>ROUND(ROUND(AT1325*CZ1325,2),6)</f>
        <v>19.66</v>
      </c>
      <c r="DC1325">
        <f>ROUND(ROUND(AT1325*AG1325,2),6)</f>
        <v>0</v>
      </c>
      <c r="DD1325" t="s">
        <v>3</v>
      </c>
      <c r="DE1325" t="s">
        <v>3</v>
      </c>
      <c r="DF1325">
        <f t="shared" si="598"/>
        <v>0</v>
      </c>
      <c r="DG1325">
        <f t="shared" si="596"/>
        <v>0</v>
      </c>
      <c r="DH1325">
        <f t="shared" si="597"/>
        <v>0</v>
      </c>
      <c r="DI1325">
        <f t="shared" si="589"/>
        <v>0</v>
      </c>
      <c r="DJ1325">
        <f>DF1325</f>
        <v>0</v>
      </c>
      <c r="DK1325">
        <v>0</v>
      </c>
      <c r="DL1325" t="s">
        <v>3</v>
      </c>
      <c r="DM1325">
        <v>0</v>
      </c>
      <c r="DN1325" t="s">
        <v>3</v>
      </c>
      <c r="DO1325">
        <v>0</v>
      </c>
    </row>
    <row r="1326" spans="1:119" x14ac:dyDescent="0.2">
      <c r="A1326">
        <f>ROW(Source!A583)</f>
        <v>583</v>
      </c>
      <c r="B1326">
        <v>59204062</v>
      </c>
      <c r="C1326">
        <v>60527958</v>
      </c>
      <c r="D1326">
        <v>58327516</v>
      </c>
      <c r="E1326">
        <v>1</v>
      </c>
      <c r="F1326">
        <v>1</v>
      </c>
      <c r="G1326">
        <v>1080</v>
      </c>
      <c r="H1326">
        <v>3</v>
      </c>
      <c r="I1326" t="s">
        <v>37</v>
      </c>
      <c r="J1326" t="s">
        <v>40</v>
      </c>
      <c r="K1326" t="s">
        <v>38</v>
      </c>
      <c r="L1326">
        <v>1354</v>
      </c>
      <c r="N1326">
        <v>1010</v>
      </c>
      <c r="O1326" t="s">
        <v>39</v>
      </c>
      <c r="P1326" t="s">
        <v>39</v>
      </c>
      <c r="Q1326">
        <v>1</v>
      </c>
      <c r="W1326">
        <v>0</v>
      </c>
      <c r="X1326">
        <v>-1914030801</v>
      </c>
      <c r="Y1326">
        <f>AT1326</f>
        <v>1</v>
      </c>
      <c r="AA1326">
        <v>34.97</v>
      </c>
      <c r="AB1326">
        <v>0</v>
      </c>
      <c r="AC1326">
        <v>0</v>
      </c>
      <c r="AD1326">
        <v>0</v>
      </c>
      <c r="AE1326">
        <v>34.97</v>
      </c>
      <c r="AF1326">
        <v>0</v>
      </c>
      <c r="AG1326">
        <v>0</v>
      </c>
      <c r="AH1326">
        <v>0</v>
      </c>
      <c r="AI1326">
        <v>1</v>
      </c>
      <c r="AJ1326">
        <v>1</v>
      </c>
      <c r="AK1326">
        <v>1</v>
      </c>
      <c r="AL1326">
        <v>1</v>
      </c>
      <c r="AM1326">
        <v>0</v>
      </c>
      <c r="AN1326">
        <v>0</v>
      </c>
      <c r="AO1326">
        <v>0</v>
      </c>
      <c r="AP1326">
        <v>1</v>
      </c>
      <c r="AQ1326">
        <v>0</v>
      </c>
      <c r="AR1326">
        <v>0</v>
      </c>
      <c r="AS1326" t="s">
        <v>3</v>
      </c>
      <c r="AT1326">
        <v>1</v>
      </c>
      <c r="AU1326" t="s">
        <v>3</v>
      </c>
      <c r="AV1326">
        <v>0</v>
      </c>
      <c r="AW1326">
        <v>1</v>
      </c>
      <c r="AX1326">
        <v>-1</v>
      </c>
      <c r="AY1326">
        <v>0</v>
      </c>
      <c r="AZ1326">
        <v>0</v>
      </c>
      <c r="BA1326" t="s">
        <v>3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CV1326">
        <v>0</v>
      </c>
      <c r="CW1326">
        <v>0</v>
      </c>
      <c r="CX1326">
        <f>ROUND(Y1326*Source!I583,9)</f>
        <v>0</v>
      </c>
      <c r="CY1326">
        <f>AA1326</f>
        <v>34.97</v>
      </c>
      <c r="CZ1326">
        <f>AE1326</f>
        <v>34.97</v>
      </c>
      <c r="DA1326">
        <f>AI1326</f>
        <v>1</v>
      </c>
      <c r="DB1326">
        <f>ROUND(ROUND(AT1326*CZ1326,2),6)</f>
        <v>34.97</v>
      </c>
      <c r="DC1326">
        <f>ROUND(ROUND(AT1326*AG1326,2),6)</f>
        <v>0</v>
      </c>
      <c r="DD1326" t="s">
        <v>3</v>
      </c>
      <c r="DE1326" t="s">
        <v>3</v>
      </c>
      <c r="DF1326">
        <f t="shared" si="598"/>
        <v>0</v>
      </c>
      <c r="DG1326">
        <f t="shared" si="596"/>
        <v>0</v>
      </c>
      <c r="DH1326">
        <f t="shared" si="597"/>
        <v>0</v>
      </c>
      <c r="DI1326">
        <f t="shared" si="589"/>
        <v>0</v>
      </c>
      <c r="DJ1326">
        <f>DF1326</f>
        <v>0</v>
      </c>
      <c r="DK1326">
        <v>0</v>
      </c>
      <c r="DL1326" t="s">
        <v>3</v>
      </c>
      <c r="DM1326">
        <v>0</v>
      </c>
      <c r="DN1326" t="s">
        <v>3</v>
      </c>
      <c r="DO1326">
        <v>0</v>
      </c>
    </row>
    <row r="1327" spans="1:119" x14ac:dyDescent="0.2">
      <c r="A1327">
        <f>ROW(Source!A583)</f>
        <v>583</v>
      </c>
      <c r="B1327">
        <v>59204062</v>
      </c>
      <c r="C1327">
        <v>60527958</v>
      </c>
      <c r="D1327">
        <v>58330407</v>
      </c>
      <c r="E1327">
        <v>1</v>
      </c>
      <c r="F1327">
        <v>1</v>
      </c>
      <c r="G1327">
        <v>1080</v>
      </c>
      <c r="H1327">
        <v>3</v>
      </c>
      <c r="I1327" t="s">
        <v>947</v>
      </c>
      <c r="J1327" t="s">
        <v>948</v>
      </c>
      <c r="K1327" t="s">
        <v>949</v>
      </c>
      <c r="L1327">
        <v>1346</v>
      </c>
      <c r="N1327">
        <v>1009</v>
      </c>
      <c r="O1327" t="s">
        <v>880</v>
      </c>
      <c r="P1327" t="s">
        <v>880</v>
      </c>
      <c r="Q1327">
        <v>1</v>
      </c>
      <c r="W1327">
        <v>0</v>
      </c>
      <c r="X1327">
        <v>883542614</v>
      </c>
      <c r="Y1327">
        <f>AT1327</f>
        <v>0.02</v>
      </c>
      <c r="AA1327">
        <v>19.28</v>
      </c>
      <c r="AB1327">
        <v>0</v>
      </c>
      <c r="AC1327">
        <v>0</v>
      </c>
      <c r="AD1327">
        <v>0</v>
      </c>
      <c r="AE1327">
        <v>19.28</v>
      </c>
      <c r="AF1327">
        <v>0</v>
      </c>
      <c r="AG1327">
        <v>0</v>
      </c>
      <c r="AH1327">
        <v>0</v>
      </c>
      <c r="AI1327">
        <v>1</v>
      </c>
      <c r="AJ1327">
        <v>1</v>
      </c>
      <c r="AK1327">
        <v>1</v>
      </c>
      <c r="AL1327">
        <v>1</v>
      </c>
      <c r="AM1327">
        <v>-2</v>
      </c>
      <c r="AN1327">
        <v>0</v>
      </c>
      <c r="AO1327">
        <v>1</v>
      </c>
      <c r="AP1327">
        <v>1</v>
      </c>
      <c r="AQ1327">
        <v>0</v>
      </c>
      <c r="AR1327">
        <v>0</v>
      </c>
      <c r="AS1327" t="s">
        <v>3</v>
      </c>
      <c r="AT1327">
        <v>0.02</v>
      </c>
      <c r="AU1327" t="s">
        <v>3</v>
      </c>
      <c r="AV1327">
        <v>0</v>
      </c>
      <c r="AW1327">
        <v>2</v>
      </c>
      <c r="AX1327">
        <v>60527971</v>
      </c>
      <c r="AY1327">
        <v>1</v>
      </c>
      <c r="AZ1327">
        <v>0</v>
      </c>
      <c r="BA1327">
        <v>1342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CV1327">
        <v>0</v>
      </c>
      <c r="CW1327">
        <v>0</v>
      </c>
      <c r="CX1327">
        <f>ROUND(Y1327*Source!I583,9)</f>
        <v>0</v>
      </c>
      <c r="CY1327">
        <f>AA1327</f>
        <v>19.28</v>
      </c>
      <c r="CZ1327">
        <f>AE1327</f>
        <v>19.28</v>
      </c>
      <c r="DA1327">
        <f>AI1327</f>
        <v>1</v>
      </c>
      <c r="DB1327">
        <f>ROUND(ROUND(AT1327*CZ1327,2),6)</f>
        <v>0.39</v>
      </c>
      <c r="DC1327">
        <f>ROUND(ROUND(AT1327*AG1327,2),6)</f>
        <v>0</v>
      </c>
      <c r="DD1327" t="s">
        <v>3</v>
      </c>
      <c r="DE1327" t="s">
        <v>3</v>
      </c>
      <c r="DF1327">
        <f t="shared" si="598"/>
        <v>0</v>
      </c>
      <c r="DG1327">
        <f t="shared" si="596"/>
        <v>0</v>
      </c>
      <c r="DH1327">
        <f t="shared" si="597"/>
        <v>0</v>
      </c>
      <c r="DI1327">
        <f t="shared" si="589"/>
        <v>0</v>
      </c>
      <c r="DJ1327">
        <f>DF1327</f>
        <v>0</v>
      </c>
      <c r="DK1327">
        <v>0</v>
      </c>
      <c r="DL1327" t="s">
        <v>3</v>
      </c>
      <c r="DM1327">
        <v>0</v>
      </c>
      <c r="DN1327" t="s">
        <v>3</v>
      </c>
      <c r="DO1327">
        <v>0</v>
      </c>
    </row>
    <row r="1328" spans="1:119" x14ac:dyDescent="0.2">
      <c r="A1328">
        <f>ROW(Source!A584)</f>
        <v>584</v>
      </c>
      <c r="B1328">
        <v>59204059</v>
      </c>
      <c r="C1328">
        <v>60527958</v>
      </c>
      <c r="D1328">
        <v>58266404</v>
      </c>
      <c r="E1328">
        <v>1080</v>
      </c>
      <c r="F1328">
        <v>1</v>
      </c>
      <c r="G1328">
        <v>1080</v>
      </c>
      <c r="H1328">
        <v>1</v>
      </c>
      <c r="I1328" t="s">
        <v>859</v>
      </c>
      <c r="J1328" t="s">
        <v>3</v>
      </c>
      <c r="K1328" t="s">
        <v>860</v>
      </c>
      <c r="L1328">
        <v>1191</v>
      </c>
      <c r="N1328">
        <v>1013</v>
      </c>
      <c r="O1328" t="s">
        <v>861</v>
      </c>
      <c r="P1328" t="s">
        <v>861</v>
      </c>
      <c r="Q1328">
        <v>1</v>
      </c>
      <c r="W1328">
        <v>0</v>
      </c>
      <c r="X1328">
        <v>476480486</v>
      </c>
      <c r="Y1328">
        <f>((AT1328*1.15)*1.1)</f>
        <v>1.85955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</v>
      </c>
      <c r="AJ1328">
        <v>1</v>
      </c>
      <c r="AK1328">
        <v>1</v>
      </c>
      <c r="AL1328">
        <v>1</v>
      </c>
      <c r="AM1328">
        <v>5</v>
      </c>
      <c r="AN1328">
        <v>0</v>
      </c>
      <c r="AO1328">
        <v>1</v>
      </c>
      <c r="AP1328">
        <v>1</v>
      </c>
      <c r="AQ1328">
        <v>0</v>
      </c>
      <c r="AR1328">
        <v>0</v>
      </c>
      <c r="AS1328" t="s">
        <v>3</v>
      </c>
      <c r="AT1328">
        <v>1.47</v>
      </c>
      <c r="AU1328" t="s">
        <v>26</v>
      </c>
      <c r="AV1328">
        <v>1</v>
      </c>
      <c r="AW1328">
        <v>2</v>
      </c>
      <c r="AX1328">
        <v>60527966</v>
      </c>
      <c r="AY1328">
        <v>1</v>
      </c>
      <c r="AZ1328">
        <v>0</v>
      </c>
      <c r="BA1328">
        <v>1345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CU1328">
        <f>ROUND(AT1328*Source!I584*AH1328*AL1328,2)</f>
        <v>0</v>
      </c>
      <c r="CV1328">
        <f>ROUND(Y1328*Source!I584,9)</f>
        <v>0</v>
      </c>
      <c r="CW1328">
        <v>0</v>
      </c>
      <c r="CX1328">
        <f>ROUND(Y1328*Source!I584,9)</f>
        <v>0</v>
      </c>
      <c r="CY1328">
        <f>AD1328</f>
        <v>0</v>
      </c>
      <c r="CZ1328">
        <f>AH1328</f>
        <v>0</v>
      </c>
      <c r="DA1328">
        <f>AL1328</f>
        <v>1</v>
      </c>
      <c r="DB1328">
        <f>ROUND(((ROUND(AT1328*CZ1328,2)*1.15)*1.1),6)</f>
        <v>0</v>
      </c>
      <c r="DC1328">
        <f>ROUND(((ROUND(AT1328*AG1328,2)*1.15)*1.1),6)</f>
        <v>0</v>
      </c>
      <c r="DD1328" t="s">
        <v>3</v>
      </c>
      <c r="DE1328" t="s">
        <v>3</v>
      </c>
      <c r="DF1328">
        <f t="shared" si="598"/>
        <v>0</v>
      </c>
      <c r="DG1328">
        <f t="shared" si="596"/>
        <v>0</v>
      </c>
      <c r="DH1328">
        <f t="shared" si="597"/>
        <v>0</v>
      </c>
      <c r="DI1328">
        <f t="shared" si="589"/>
        <v>0</v>
      </c>
      <c r="DJ1328">
        <f>DI1328</f>
        <v>0</v>
      </c>
      <c r="DK1328">
        <v>0</v>
      </c>
      <c r="DL1328" t="s">
        <v>3</v>
      </c>
      <c r="DM1328">
        <v>0</v>
      </c>
      <c r="DN1328" t="s">
        <v>3</v>
      </c>
      <c r="DO1328">
        <v>0</v>
      </c>
    </row>
    <row r="1329" spans="1:119" x14ac:dyDescent="0.2">
      <c r="A1329">
        <f>ROW(Source!A584)</f>
        <v>584</v>
      </c>
      <c r="B1329">
        <v>59204059</v>
      </c>
      <c r="C1329">
        <v>60527958</v>
      </c>
      <c r="D1329">
        <v>58340279</v>
      </c>
      <c r="E1329">
        <v>1</v>
      </c>
      <c r="F1329">
        <v>1</v>
      </c>
      <c r="G1329">
        <v>1080</v>
      </c>
      <c r="H1329">
        <v>2</v>
      </c>
      <c r="I1329" t="s">
        <v>938</v>
      </c>
      <c r="J1329" t="s">
        <v>939</v>
      </c>
      <c r="K1329" t="s">
        <v>940</v>
      </c>
      <c r="L1329">
        <v>1368</v>
      </c>
      <c r="N1329">
        <v>1011</v>
      </c>
      <c r="O1329" t="s">
        <v>865</v>
      </c>
      <c r="P1329" t="s">
        <v>865</v>
      </c>
      <c r="Q1329">
        <v>1</v>
      </c>
      <c r="W1329">
        <v>0</v>
      </c>
      <c r="X1329">
        <v>-2065404138</v>
      </c>
      <c r="Y1329">
        <f>((AT1329*1.25)*1.1)</f>
        <v>0.48125000000000007</v>
      </c>
      <c r="AA1329">
        <v>0</v>
      </c>
      <c r="AB1329">
        <v>87.47</v>
      </c>
      <c r="AC1329">
        <v>0</v>
      </c>
      <c r="AD1329">
        <v>0</v>
      </c>
      <c r="AE1329">
        <v>0</v>
      </c>
      <c r="AF1329">
        <v>7.11</v>
      </c>
      <c r="AG1329">
        <v>0</v>
      </c>
      <c r="AH1329">
        <v>0</v>
      </c>
      <c r="AI1329">
        <v>1</v>
      </c>
      <c r="AJ1329">
        <v>11.53</v>
      </c>
      <c r="AK1329">
        <v>54.99</v>
      </c>
      <c r="AL1329">
        <v>1</v>
      </c>
      <c r="AM1329">
        <v>2</v>
      </c>
      <c r="AN1329">
        <v>0</v>
      </c>
      <c r="AO1329">
        <v>1</v>
      </c>
      <c r="AP1329">
        <v>1</v>
      </c>
      <c r="AQ1329">
        <v>0</v>
      </c>
      <c r="AR1329">
        <v>0</v>
      </c>
      <c r="AS1329" t="s">
        <v>3</v>
      </c>
      <c r="AT1329">
        <v>0.35</v>
      </c>
      <c r="AU1329" t="s">
        <v>866</v>
      </c>
      <c r="AV1329">
        <v>0</v>
      </c>
      <c r="AW1329">
        <v>2</v>
      </c>
      <c r="AX1329">
        <v>60527967</v>
      </c>
      <c r="AY1329">
        <v>1</v>
      </c>
      <c r="AZ1329">
        <v>0</v>
      </c>
      <c r="BA1329">
        <v>1346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CV1329">
        <v>0</v>
      </c>
      <c r="CW1329">
        <f>ROUND(Y1329*Source!I584*DO1329,9)</f>
        <v>0</v>
      </c>
      <c r="CX1329">
        <f>ROUND(Y1329*Source!I584,9)</f>
        <v>0</v>
      </c>
      <c r="CY1329">
        <f>AB1329</f>
        <v>87.47</v>
      </c>
      <c r="CZ1329">
        <f>AF1329</f>
        <v>7.11</v>
      </c>
      <c r="DA1329">
        <f>AJ1329</f>
        <v>11.53</v>
      </c>
      <c r="DB1329">
        <f>ROUND(((ROUND(AT1329*CZ1329,2)*1.25)*1.1),6)</f>
        <v>3.4237500000000001</v>
      </c>
      <c r="DC1329">
        <f>ROUND(((ROUND(AT1329*AG1329,2)*1.25)*1.1),6)</f>
        <v>0</v>
      </c>
      <c r="DD1329" t="s">
        <v>3</v>
      </c>
      <c r="DE1329" t="s">
        <v>3</v>
      </c>
      <c r="DF1329">
        <f t="shared" si="598"/>
        <v>0</v>
      </c>
      <c r="DG1329">
        <f>ROUND(ROUND(AF1329*AJ1329,2)*CX1329,2)</f>
        <v>0</v>
      </c>
      <c r="DH1329">
        <f>ROUND(ROUND(AG1329*AK1329,2)*CX1329,2)</f>
        <v>0</v>
      </c>
      <c r="DI1329">
        <f t="shared" si="589"/>
        <v>0</v>
      </c>
      <c r="DJ1329">
        <f>DG1329</f>
        <v>0</v>
      </c>
      <c r="DK1329">
        <v>0</v>
      </c>
      <c r="DL1329" t="s">
        <v>3</v>
      </c>
      <c r="DM1329">
        <v>0</v>
      </c>
      <c r="DN1329" t="s">
        <v>3</v>
      </c>
      <c r="DO1329">
        <v>0</v>
      </c>
    </row>
    <row r="1330" spans="1:119" x14ac:dyDescent="0.2">
      <c r="A1330">
        <f>ROW(Source!A584)</f>
        <v>584</v>
      </c>
      <c r="B1330">
        <v>59204059</v>
      </c>
      <c r="C1330">
        <v>60527958</v>
      </c>
      <c r="D1330">
        <v>58340578</v>
      </c>
      <c r="E1330">
        <v>1</v>
      </c>
      <c r="F1330">
        <v>1</v>
      </c>
      <c r="G1330">
        <v>1080</v>
      </c>
      <c r="H1330">
        <v>2</v>
      </c>
      <c r="I1330" t="s">
        <v>862</v>
      </c>
      <c r="J1330" t="s">
        <v>863</v>
      </c>
      <c r="K1330" t="s">
        <v>864</v>
      </c>
      <c r="L1330">
        <v>1368</v>
      </c>
      <c r="N1330">
        <v>1011</v>
      </c>
      <c r="O1330" t="s">
        <v>865</v>
      </c>
      <c r="P1330" t="s">
        <v>865</v>
      </c>
      <c r="Q1330">
        <v>1</v>
      </c>
      <c r="W1330">
        <v>0</v>
      </c>
      <c r="X1330">
        <v>-1985943078</v>
      </c>
      <c r="Y1330">
        <f>((AT1330*1.25)*1.1)</f>
        <v>1.3750000000000002E-2</v>
      </c>
      <c r="AA1330">
        <v>0</v>
      </c>
      <c r="AB1330">
        <v>1445.28</v>
      </c>
      <c r="AC1330">
        <v>740.47</v>
      </c>
      <c r="AD1330">
        <v>0</v>
      </c>
      <c r="AE1330">
        <v>0</v>
      </c>
      <c r="AF1330">
        <v>83.1</v>
      </c>
      <c r="AG1330">
        <v>12.62</v>
      </c>
      <c r="AH1330">
        <v>0</v>
      </c>
      <c r="AI1330">
        <v>1</v>
      </c>
      <c r="AJ1330">
        <v>16.3</v>
      </c>
      <c r="AK1330">
        <v>54.99</v>
      </c>
      <c r="AL1330">
        <v>1</v>
      </c>
      <c r="AM1330">
        <v>2</v>
      </c>
      <c r="AN1330">
        <v>0</v>
      </c>
      <c r="AO1330">
        <v>1</v>
      </c>
      <c r="AP1330">
        <v>1</v>
      </c>
      <c r="AQ1330">
        <v>0</v>
      </c>
      <c r="AR1330">
        <v>0</v>
      </c>
      <c r="AS1330" t="s">
        <v>3</v>
      </c>
      <c r="AT1330">
        <v>0.01</v>
      </c>
      <c r="AU1330" t="s">
        <v>866</v>
      </c>
      <c r="AV1330">
        <v>0</v>
      </c>
      <c r="AW1330">
        <v>2</v>
      </c>
      <c r="AX1330">
        <v>60527968</v>
      </c>
      <c r="AY1330">
        <v>1</v>
      </c>
      <c r="AZ1330">
        <v>0</v>
      </c>
      <c r="BA1330">
        <v>1347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CV1330">
        <v>0</v>
      </c>
      <c r="CW1330">
        <f>ROUND(Y1330*Source!I584*DO1330,9)</f>
        <v>0</v>
      </c>
      <c r="CX1330">
        <f>ROUND(Y1330*Source!I584,9)</f>
        <v>0</v>
      </c>
      <c r="CY1330">
        <f>AB1330</f>
        <v>1445.28</v>
      </c>
      <c r="CZ1330">
        <f>AF1330</f>
        <v>83.1</v>
      </c>
      <c r="DA1330">
        <f>AJ1330</f>
        <v>16.3</v>
      </c>
      <c r="DB1330">
        <f>ROUND(((ROUND(AT1330*CZ1330,2)*1.25)*1.1),6)</f>
        <v>1.1412500000000001</v>
      </c>
      <c r="DC1330">
        <f>ROUND(((ROUND(AT1330*AG1330,2)*1.25)*1.1),6)</f>
        <v>0.17874999999999999</v>
      </c>
      <c r="DD1330" t="s">
        <v>3</v>
      </c>
      <c r="DE1330" t="s">
        <v>3</v>
      </c>
      <c r="DF1330">
        <f t="shared" si="598"/>
        <v>0</v>
      </c>
      <c r="DG1330">
        <f>ROUND(ROUND(AF1330*AJ1330,2)*CX1330,2)</f>
        <v>0</v>
      </c>
      <c r="DH1330">
        <f>ROUND(ROUND(AG1330*AK1330,2)*CX1330,2)</f>
        <v>0</v>
      </c>
      <c r="DI1330">
        <f t="shared" si="589"/>
        <v>0</v>
      </c>
      <c r="DJ1330">
        <f>DG1330</f>
        <v>0</v>
      </c>
      <c r="DK1330">
        <v>0</v>
      </c>
      <c r="DL1330" t="s">
        <v>867</v>
      </c>
      <c r="DM1330">
        <v>0</v>
      </c>
      <c r="DN1330" t="s">
        <v>861</v>
      </c>
      <c r="DO1330">
        <v>12.62</v>
      </c>
    </row>
    <row r="1331" spans="1:119" x14ac:dyDescent="0.2">
      <c r="A1331">
        <f>ROW(Source!A584)</f>
        <v>584</v>
      </c>
      <c r="B1331">
        <v>59204059</v>
      </c>
      <c r="C1331">
        <v>60527958</v>
      </c>
      <c r="D1331">
        <v>58309957</v>
      </c>
      <c r="E1331">
        <v>1</v>
      </c>
      <c r="F1331">
        <v>1</v>
      </c>
      <c r="G1331">
        <v>1080</v>
      </c>
      <c r="H1331">
        <v>3</v>
      </c>
      <c r="I1331" t="s">
        <v>941</v>
      </c>
      <c r="J1331" t="s">
        <v>942</v>
      </c>
      <c r="K1331" t="s">
        <v>943</v>
      </c>
      <c r="L1331">
        <v>1348</v>
      </c>
      <c r="N1331">
        <v>1009</v>
      </c>
      <c r="O1331" t="s">
        <v>900</v>
      </c>
      <c r="P1331" t="s">
        <v>900</v>
      </c>
      <c r="Q1331">
        <v>1000</v>
      </c>
      <c r="W1331">
        <v>0</v>
      </c>
      <c r="X1331">
        <v>-1106207263</v>
      </c>
      <c r="Y1331">
        <f>AT1331</f>
        <v>1.3999999999999999E-4</v>
      </c>
      <c r="AA1331">
        <v>203517.91</v>
      </c>
      <c r="AB1331">
        <v>0</v>
      </c>
      <c r="AC1331">
        <v>0</v>
      </c>
      <c r="AD1331">
        <v>0</v>
      </c>
      <c r="AE1331">
        <v>9879.51</v>
      </c>
      <c r="AF1331">
        <v>0</v>
      </c>
      <c r="AG1331">
        <v>0</v>
      </c>
      <c r="AH1331">
        <v>0</v>
      </c>
      <c r="AI1331">
        <v>20.6</v>
      </c>
      <c r="AJ1331">
        <v>1</v>
      </c>
      <c r="AK1331">
        <v>1</v>
      </c>
      <c r="AL1331">
        <v>1</v>
      </c>
      <c r="AM1331">
        <v>2</v>
      </c>
      <c r="AN1331">
        <v>0</v>
      </c>
      <c r="AO1331">
        <v>1</v>
      </c>
      <c r="AP1331">
        <v>1</v>
      </c>
      <c r="AQ1331">
        <v>0</v>
      </c>
      <c r="AR1331">
        <v>0</v>
      </c>
      <c r="AS1331" t="s">
        <v>3</v>
      </c>
      <c r="AT1331">
        <v>1.3999999999999999E-4</v>
      </c>
      <c r="AU1331" t="s">
        <v>3</v>
      </c>
      <c r="AV1331">
        <v>0</v>
      </c>
      <c r="AW1331">
        <v>2</v>
      </c>
      <c r="AX1331">
        <v>60527969</v>
      </c>
      <c r="AY1331">
        <v>1</v>
      </c>
      <c r="AZ1331">
        <v>0</v>
      </c>
      <c r="BA1331">
        <v>1348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CV1331">
        <v>0</v>
      </c>
      <c r="CW1331">
        <v>0</v>
      </c>
      <c r="CX1331">
        <f>ROUND(Y1331*Source!I584,9)</f>
        <v>0</v>
      </c>
      <c r="CY1331">
        <f>AA1331</f>
        <v>203517.91</v>
      </c>
      <c r="CZ1331">
        <f>AE1331</f>
        <v>9879.51</v>
      </c>
      <c r="DA1331">
        <f>AI1331</f>
        <v>20.6</v>
      </c>
      <c r="DB1331">
        <f>ROUND(ROUND(AT1331*CZ1331,2),6)</f>
        <v>1.38</v>
      </c>
      <c r="DC1331">
        <f>ROUND(ROUND(AT1331*AG1331,2),6)</f>
        <v>0</v>
      </c>
      <c r="DD1331" t="s">
        <v>3</v>
      </c>
      <c r="DE1331" t="s">
        <v>3</v>
      </c>
      <c r="DF1331">
        <f>ROUND(ROUND(AE1331*AI1331,2)*CX1331,2)</f>
        <v>0</v>
      </c>
      <c r="DG1331">
        <f t="shared" ref="DG1331:DG1341" si="599">ROUND(ROUND(AF1331,2)*CX1331,2)</f>
        <v>0</v>
      </c>
      <c r="DH1331">
        <f t="shared" ref="DH1331:DH1341" si="600">ROUND(ROUND(AG1331,2)*CX1331,2)</f>
        <v>0</v>
      </c>
      <c r="DI1331">
        <f t="shared" si="589"/>
        <v>0</v>
      </c>
      <c r="DJ1331">
        <f>DF1331</f>
        <v>0</v>
      </c>
      <c r="DK1331">
        <v>0</v>
      </c>
      <c r="DL1331" t="s">
        <v>3</v>
      </c>
      <c r="DM1331">
        <v>0</v>
      </c>
      <c r="DN1331" t="s">
        <v>3</v>
      </c>
      <c r="DO1331">
        <v>0</v>
      </c>
    </row>
    <row r="1332" spans="1:119" x14ac:dyDescent="0.2">
      <c r="A1332">
        <f>ROW(Source!A584)</f>
        <v>584</v>
      </c>
      <c r="B1332">
        <v>59204059</v>
      </c>
      <c r="C1332">
        <v>60527958</v>
      </c>
      <c r="D1332">
        <v>58308765</v>
      </c>
      <c r="E1332">
        <v>1</v>
      </c>
      <c r="F1332">
        <v>1</v>
      </c>
      <c r="G1332">
        <v>1080</v>
      </c>
      <c r="H1332">
        <v>3</v>
      </c>
      <c r="I1332" t="s">
        <v>944</v>
      </c>
      <c r="J1332" t="s">
        <v>945</v>
      </c>
      <c r="K1332" t="s">
        <v>946</v>
      </c>
      <c r="L1332">
        <v>1348</v>
      </c>
      <c r="N1332">
        <v>1009</v>
      </c>
      <c r="O1332" t="s">
        <v>900</v>
      </c>
      <c r="P1332" t="s">
        <v>900</v>
      </c>
      <c r="Q1332">
        <v>1000</v>
      </c>
      <c r="W1332">
        <v>0</v>
      </c>
      <c r="X1332">
        <v>-1123198217</v>
      </c>
      <c r="Y1332">
        <f>AT1332</f>
        <v>1.1000000000000001E-3</v>
      </c>
      <c r="AA1332">
        <v>134905.51</v>
      </c>
      <c r="AB1332">
        <v>0</v>
      </c>
      <c r="AC1332">
        <v>0</v>
      </c>
      <c r="AD1332">
        <v>0</v>
      </c>
      <c r="AE1332">
        <v>17868.28</v>
      </c>
      <c r="AF1332">
        <v>0</v>
      </c>
      <c r="AG1332">
        <v>0</v>
      </c>
      <c r="AH1332">
        <v>0</v>
      </c>
      <c r="AI1332">
        <v>7.55</v>
      </c>
      <c r="AJ1332">
        <v>1</v>
      </c>
      <c r="AK1332">
        <v>1</v>
      </c>
      <c r="AL1332">
        <v>1</v>
      </c>
      <c r="AM1332">
        <v>2</v>
      </c>
      <c r="AN1332">
        <v>0</v>
      </c>
      <c r="AO1332">
        <v>1</v>
      </c>
      <c r="AP1332">
        <v>1</v>
      </c>
      <c r="AQ1332">
        <v>0</v>
      </c>
      <c r="AR1332">
        <v>0</v>
      </c>
      <c r="AS1332" t="s">
        <v>3</v>
      </c>
      <c r="AT1332">
        <v>1.1000000000000001E-3</v>
      </c>
      <c r="AU1332" t="s">
        <v>3</v>
      </c>
      <c r="AV1332">
        <v>0</v>
      </c>
      <c r="AW1332">
        <v>2</v>
      </c>
      <c r="AX1332">
        <v>60527970</v>
      </c>
      <c r="AY1332">
        <v>1</v>
      </c>
      <c r="AZ1332">
        <v>0</v>
      </c>
      <c r="BA1332">
        <v>1349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CV1332">
        <v>0</v>
      </c>
      <c r="CW1332">
        <v>0</v>
      </c>
      <c r="CX1332">
        <f>ROUND(Y1332*Source!I584,9)</f>
        <v>0</v>
      </c>
      <c r="CY1332">
        <f>AA1332</f>
        <v>134905.51</v>
      </c>
      <c r="CZ1332">
        <f>AE1332</f>
        <v>17868.28</v>
      </c>
      <c r="DA1332">
        <f>AI1332</f>
        <v>7.55</v>
      </c>
      <c r="DB1332">
        <f>ROUND(ROUND(AT1332*CZ1332,2),6)</f>
        <v>19.66</v>
      </c>
      <c r="DC1332">
        <f>ROUND(ROUND(AT1332*AG1332,2),6)</f>
        <v>0</v>
      </c>
      <c r="DD1332" t="s">
        <v>3</v>
      </c>
      <c r="DE1332" t="s">
        <v>3</v>
      </c>
      <c r="DF1332">
        <f>ROUND(ROUND(AE1332*AI1332,2)*CX1332,2)</f>
        <v>0</v>
      </c>
      <c r="DG1332">
        <f t="shared" si="599"/>
        <v>0</v>
      </c>
      <c r="DH1332">
        <f t="shared" si="600"/>
        <v>0</v>
      </c>
      <c r="DI1332">
        <f t="shared" si="589"/>
        <v>0</v>
      </c>
      <c r="DJ1332">
        <f>DF1332</f>
        <v>0</v>
      </c>
      <c r="DK1332">
        <v>0</v>
      </c>
      <c r="DL1332" t="s">
        <v>3</v>
      </c>
      <c r="DM1332">
        <v>0</v>
      </c>
      <c r="DN1332" t="s">
        <v>3</v>
      </c>
      <c r="DO1332">
        <v>0</v>
      </c>
    </row>
    <row r="1333" spans="1:119" x14ac:dyDescent="0.2">
      <c r="A1333">
        <f>ROW(Source!A584)</f>
        <v>584</v>
      </c>
      <c r="B1333">
        <v>59204059</v>
      </c>
      <c r="C1333">
        <v>60527958</v>
      </c>
      <c r="D1333">
        <v>58327516</v>
      </c>
      <c r="E1333">
        <v>1</v>
      </c>
      <c r="F1333">
        <v>1</v>
      </c>
      <c r="G1333">
        <v>1080</v>
      </c>
      <c r="H1333">
        <v>3</v>
      </c>
      <c r="I1333" t="s">
        <v>37</v>
      </c>
      <c r="J1333" t="s">
        <v>40</v>
      </c>
      <c r="K1333" t="s">
        <v>38</v>
      </c>
      <c r="L1333">
        <v>1354</v>
      </c>
      <c r="N1333">
        <v>1010</v>
      </c>
      <c r="O1333" t="s">
        <v>39</v>
      </c>
      <c r="P1333" t="s">
        <v>39</v>
      </c>
      <c r="Q1333">
        <v>1</v>
      </c>
      <c r="W1333">
        <v>0</v>
      </c>
      <c r="X1333">
        <v>-1914030801</v>
      </c>
      <c r="Y1333">
        <f>AT1333</f>
        <v>1</v>
      </c>
      <c r="AA1333">
        <v>654.64</v>
      </c>
      <c r="AB1333">
        <v>0</v>
      </c>
      <c r="AC1333">
        <v>0</v>
      </c>
      <c r="AD1333">
        <v>0</v>
      </c>
      <c r="AE1333">
        <v>34.97</v>
      </c>
      <c r="AF1333">
        <v>0</v>
      </c>
      <c r="AG1333">
        <v>0</v>
      </c>
      <c r="AH1333">
        <v>0</v>
      </c>
      <c r="AI1333">
        <v>18.72</v>
      </c>
      <c r="AJ1333">
        <v>1</v>
      </c>
      <c r="AK1333">
        <v>1</v>
      </c>
      <c r="AL1333">
        <v>1</v>
      </c>
      <c r="AM1333">
        <v>0</v>
      </c>
      <c r="AN1333">
        <v>0</v>
      </c>
      <c r="AO1333">
        <v>0</v>
      </c>
      <c r="AP1333">
        <v>1</v>
      </c>
      <c r="AQ1333">
        <v>0</v>
      </c>
      <c r="AR1333">
        <v>0</v>
      </c>
      <c r="AS1333" t="s">
        <v>3</v>
      </c>
      <c r="AT1333">
        <v>1</v>
      </c>
      <c r="AU1333" t="s">
        <v>3</v>
      </c>
      <c r="AV1333">
        <v>0</v>
      </c>
      <c r="AW1333">
        <v>1</v>
      </c>
      <c r="AX1333">
        <v>-1</v>
      </c>
      <c r="AY1333">
        <v>0</v>
      </c>
      <c r="AZ1333">
        <v>0</v>
      </c>
      <c r="BA1333" t="s">
        <v>3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CV1333">
        <v>0</v>
      </c>
      <c r="CW1333">
        <v>0</v>
      </c>
      <c r="CX1333">
        <f>ROUND(Y1333*Source!I584,9)</f>
        <v>0</v>
      </c>
      <c r="CY1333">
        <f>AA1333</f>
        <v>654.64</v>
      </c>
      <c r="CZ1333">
        <f>AE1333</f>
        <v>34.97</v>
      </c>
      <c r="DA1333">
        <f>AI1333</f>
        <v>18.72</v>
      </c>
      <c r="DB1333">
        <f>ROUND(ROUND(AT1333*CZ1333,2),6)</f>
        <v>34.97</v>
      </c>
      <c r="DC1333">
        <f>ROUND(ROUND(AT1333*AG1333,2),6)</f>
        <v>0</v>
      </c>
      <c r="DD1333" t="s">
        <v>3</v>
      </c>
      <c r="DE1333" t="s">
        <v>3</v>
      </c>
      <c r="DF1333">
        <f>ROUND(ROUND(AE1333*AI1333,2)*CX1333,2)</f>
        <v>0</v>
      </c>
      <c r="DG1333">
        <f t="shared" si="599"/>
        <v>0</v>
      </c>
      <c r="DH1333">
        <f t="shared" si="600"/>
        <v>0</v>
      </c>
      <c r="DI1333">
        <f t="shared" si="589"/>
        <v>0</v>
      </c>
      <c r="DJ1333">
        <f>DF1333</f>
        <v>0</v>
      </c>
      <c r="DK1333">
        <v>0</v>
      </c>
      <c r="DL1333" t="s">
        <v>3</v>
      </c>
      <c r="DM1333">
        <v>0</v>
      </c>
      <c r="DN1333" t="s">
        <v>3</v>
      </c>
      <c r="DO1333">
        <v>0</v>
      </c>
    </row>
    <row r="1334" spans="1:119" x14ac:dyDescent="0.2">
      <c r="A1334">
        <f>ROW(Source!A584)</f>
        <v>584</v>
      </c>
      <c r="B1334">
        <v>59204059</v>
      </c>
      <c r="C1334">
        <v>60527958</v>
      </c>
      <c r="D1334">
        <v>58330407</v>
      </c>
      <c r="E1334">
        <v>1</v>
      </c>
      <c r="F1334">
        <v>1</v>
      </c>
      <c r="G1334">
        <v>1080</v>
      </c>
      <c r="H1334">
        <v>3</v>
      </c>
      <c r="I1334" t="s">
        <v>947</v>
      </c>
      <c r="J1334" t="s">
        <v>948</v>
      </c>
      <c r="K1334" t="s">
        <v>949</v>
      </c>
      <c r="L1334">
        <v>1346</v>
      </c>
      <c r="N1334">
        <v>1009</v>
      </c>
      <c r="O1334" t="s">
        <v>880</v>
      </c>
      <c r="P1334" t="s">
        <v>880</v>
      </c>
      <c r="Q1334">
        <v>1</v>
      </c>
      <c r="W1334">
        <v>0</v>
      </c>
      <c r="X1334">
        <v>883542614</v>
      </c>
      <c r="Y1334">
        <f>AT1334</f>
        <v>0.02</v>
      </c>
      <c r="AA1334">
        <v>169.66</v>
      </c>
      <c r="AB1334">
        <v>0</v>
      </c>
      <c r="AC1334">
        <v>0</v>
      </c>
      <c r="AD1334">
        <v>0</v>
      </c>
      <c r="AE1334">
        <v>19.28</v>
      </c>
      <c r="AF1334">
        <v>0</v>
      </c>
      <c r="AG1334">
        <v>0</v>
      </c>
      <c r="AH1334">
        <v>0</v>
      </c>
      <c r="AI1334">
        <v>8.8000000000000007</v>
      </c>
      <c r="AJ1334">
        <v>1</v>
      </c>
      <c r="AK1334">
        <v>1</v>
      </c>
      <c r="AL1334">
        <v>1</v>
      </c>
      <c r="AM1334">
        <v>2</v>
      </c>
      <c r="AN1334">
        <v>0</v>
      </c>
      <c r="AO1334">
        <v>1</v>
      </c>
      <c r="AP1334">
        <v>1</v>
      </c>
      <c r="AQ1334">
        <v>0</v>
      </c>
      <c r="AR1334">
        <v>0</v>
      </c>
      <c r="AS1334" t="s">
        <v>3</v>
      </c>
      <c r="AT1334">
        <v>0.02</v>
      </c>
      <c r="AU1334" t="s">
        <v>3</v>
      </c>
      <c r="AV1334">
        <v>0</v>
      </c>
      <c r="AW1334">
        <v>2</v>
      </c>
      <c r="AX1334">
        <v>60527971</v>
      </c>
      <c r="AY1334">
        <v>1</v>
      </c>
      <c r="AZ1334">
        <v>0</v>
      </c>
      <c r="BA1334">
        <v>1350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CV1334">
        <v>0</v>
      </c>
      <c r="CW1334">
        <v>0</v>
      </c>
      <c r="CX1334">
        <f>ROUND(Y1334*Source!I584,9)</f>
        <v>0</v>
      </c>
      <c r="CY1334">
        <f>AA1334</f>
        <v>169.66</v>
      </c>
      <c r="CZ1334">
        <f>AE1334</f>
        <v>19.28</v>
      </c>
      <c r="DA1334">
        <f>AI1334</f>
        <v>8.8000000000000007</v>
      </c>
      <c r="DB1334">
        <f>ROUND(ROUND(AT1334*CZ1334,2),6)</f>
        <v>0.39</v>
      </c>
      <c r="DC1334">
        <f>ROUND(ROUND(AT1334*AG1334,2),6)</f>
        <v>0</v>
      </c>
      <c r="DD1334" t="s">
        <v>3</v>
      </c>
      <c r="DE1334" t="s">
        <v>3</v>
      </c>
      <c r="DF1334">
        <f>ROUND(ROUND(AE1334*AI1334,2)*CX1334,2)</f>
        <v>0</v>
      </c>
      <c r="DG1334">
        <f t="shared" si="599"/>
        <v>0</v>
      </c>
      <c r="DH1334">
        <f t="shared" si="600"/>
        <v>0</v>
      </c>
      <c r="DI1334">
        <f t="shared" si="589"/>
        <v>0</v>
      </c>
      <c r="DJ1334">
        <f>DF1334</f>
        <v>0</v>
      </c>
      <c r="DK1334">
        <v>0</v>
      </c>
      <c r="DL1334" t="s">
        <v>3</v>
      </c>
      <c r="DM1334">
        <v>0</v>
      </c>
      <c r="DN1334" t="s">
        <v>3</v>
      </c>
      <c r="DO1334">
        <v>0</v>
      </c>
    </row>
    <row r="1335" spans="1:119" x14ac:dyDescent="0.2">
      <c r="A1335">
        <f>ROW(Source!A587)</f>
        <v>587</v>
      </c>
      <c r="B1335">
        <v>59204062</v>
      </c>
      <c r="C1335">
        <v>60527975</v>
      </c>
      <c r="D1335">
        <v>58266404</v>
      </c>
      <c r="E1335">
        <v>1080</v>
      </c>
      <c r="F1335">
        <v>1</v>
      </c>
      <c r="G1335">
        <v>1080</v>
      </c>
      <c r="H1335">
        <v>1</v>
      </c>
      <c r="I1335" t="s">
        <v>859</v>
      </c>
      <c r="J1335" t="s">
        <v>3</v>
      </c>
      <c r="K1335" t="s">
        <v>860</v>
      </c>
      <c r="L1335">
        <v>1191</v>
      </c>
      <c r="N1335">
        <v>1013</v>
      </c>
      <c r="O1335" t="s">
        <v>861</v>
      </c>
      <c r="P1335" t="s">
        <v>861</v>
      </c>
      <c r="Q1335">
        <v>1</v>
      </c>
      <c r="W1335">
        <v>0</v>
      </c>
      <c r="X1335">
        <v>476480486</v>
      </c>
      <c r="Y1335">
        <f>((AT1335*1.15)*1.1)</f>
        <v>0.94874999999999998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1</v>
      </c>
      <c r="AJ1335">
        <v>1</v>
      </c>
      <c r="AK1335">
        <v>1</v>
      </c>
      <c r="AL1335">
        <v>1</v>
      </c>
      <c r="AM1335">
        <v>-2</v>
      </c>
      <c r="AN1335">
        <v>0</v>
      </c>
      <c r="AO1335">
        <v>1</v>
      </c>
      <c r="AP1335">
        <v>1</v>
      </c>
      <c r="AQ1335">
        <v>0</v>
      </c>
      <c r="AR1335">
        <v>0</v>
      </c>
      <c r="AS1335" t="s">
        <v>3</v>
      </c>
      <c r="AT1335">
        <v>0.75</v>
      </c>
      <c r="AU1335" t="s">
        <v>26</v>
      </c>
      <c r="AV1335">
        <v>1</v>
      </c>
      <c r="AW1335">
        <v>2</v>
      </c>
      <c r="AX1335">
        <v>60527982</v>
      </c>
      <c r="AY1335">
        <v>1</v>
      </c>
      <c r="AZ1335">
        <v>0</v>
      </c>
      <c r="BA1335">
        <v>1353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CU1335">
        <f>ROUND(AT1335*Source!I587*AH1335*AL1335,2)</f>
        <v>0</v>
      </c>
      <c r="CV1335">
        <f>ROUND(Y1335*Source!I587,9)</f>
        <v>1.8975</v>
      </c>
      <c r="CW1335">
        <v>0</v>
      </c>
      <c r="CX1335">
        <f>ROUND(Y1335*Source!I587,9)</f>
        <v>1.8975</v>
      </c>
      <c r="CY1335">
        <f>AD1335</f>
        <v>0</v>
      </c>
      <c r="CZ1335">
        <f>AH1335</f>
        <v>0</v>
      </c>
      <c r="DA1335">
        <f>AL1335</f>
        <v>1</v>
      </c>
      <c r="DB1335">
        <f>ROUND(((ROUND(AT1335*CZ1335,2)*1.15)*1.1),6)</f>
        <v>0</v>
      </c>
      <c r="DC1335">
        <f>ROUND(((ROUND(AT1335*AG1335,2)*1.15)*1.1),6)</f>
        <v>0</v>
      </c>
      <c r="DD1335" t="s">
        <v>3</v>
      </c>
      <c r="DE1335" t="s">
        <v>3</v>
      </c>
      <c r="DF1335">
        <f t="shared" ref="DF1335:DF1344" si="601">ROUND(ROUND(AE1335,2)*CX1335,2)</f>
        <v>0</v>
      </c>
      <c r="DG1335">
        <f t="shared" si="599"/>
        <v>0</v>
      </c>
      <c r="DH1335">
        <f t="shared" si="600"/>
        <v>0</v>
      </c>
      <c r="DI1335">
        <f t="shared" si="589"/>
        <v>0</v>
      </c>
      <c r="DJ1335">
        <f>DI1335</f>
        <v>0</v>
      </c>
      <c r="DK1335">
        <v>0</v>
      </c>
      <c r="DL1335" t="s">
        <v>3</v>
      </c>
      <c r="DM1335">
        <v>0</v>
      </c>
      <c r="DN1335" t="s">
        <v>3</v>
      </c>
      <c r="DO1335">
        <v>0</v>
      </c>
    </row>
    <row r="1336" spans="1:119" x14ac:dyDescent="0.2">
      <c r="A1336">
        <f>ROW(Source!A587)</f>
        <v>587</v>
      </c>
      <c r="B1336">
        <v>59204062</v>
      </c>
      <c r="C1336">
        <v>60527975</v>
      </c>
      <c r="D1336">
        <v>58340279</v>
      </c>
      <c r="E1336">
        <v>1</v>
      </c>
      <c r="F1336">
        <v>1</v>
      </c>
      <c r="G1336">
        <v>1080</v>
      </c>
      <c r="H1336">
        <v>2</v>
      </c>
      <c r="I1336" t="s">
        <v>938</v>
      </c>
      <c r="J1336" t="s">
        <v>939</v>
      </c>
      <c r="K1336" t="s">
        <v>940</v>
      </c>
      <c r="L1336">
        <v>1368</v>
      </c>
      <c r="N1336">
        <v>1011</v>
      </c>
      <c r="O1336" t="s">
        <v>865</v>
      </c>
      <c r="P1336" t="s">
        <v>865</v>
      </c>
      <c r="Q1336">
        <v>1</v>
      </c>
      <c r="W1336">
        <v>0</v>
      </c>
      <c r="X1336">
        <v>-2065404138</v>
      </c>
      <c r="Y1336">
        <f>((AT1336*1.25)*1.1)</f>
        <v>0.33</v>
      </c>
      <c r="AA1336">
        <v>0</v>
      </c>
      <c r="AB1336">
        <v>7.59</v>
      </c>
      <c r="AC1336">
        <v>0</v>
      </c>
      <c r="AD1336">
        <v>0</v>
      </c>
      <c r="AE1336">
        <v>0</v>
      </c>
      <c r="AF1336">
        <v>7.11</v>
      </c>
      <c r="AG1336">
        <v>0</v>
      </c>
      <c r="AH1336">
        <v>0</v>
      </c>
      <c r="AI1336">
        <v>1</v>
      </c>
      <c r="AJ1336">
        <v>1</v>
      </c>
      <c r="AK1336">
        <v>1</v>
      </c>
      <c r="AL1336">
        <v>1</v>
      </c>
      <c r="AM1336">
        <v>-2</v>
      </c>
      <c r="AN1336">
        <v>0</v>
      </c>
      <c r="AO1336">
        <v>1</v>
      </c>
      <c r="AP1336">
        <v>1</v>
      </c>
      <c r="AQ1336">
        <v>0</v>
      </c>
      <c r="AR1336">
        <v>0</v>
      </c>
      <c r="AS1336" t="s">
        <v>3</v>
      </c>
      <c r="AT1336">
        <v>0.24</v>
      </c>
      <c r="AU1336" t="s">
        <v>866</v>
      </c>
      <c r="AV1336">
        <v>0</v>
      </c>
      <c r="AW1336">
        <v>2</v>
      </c>
      <c r="AX1336">
        <v>60527983</v>
      </c>
      <c r="AY1336">
        <v>1</v>
      </c>
      <c r="AZ1336">
        <v>0</v>
      </c>
      <c r="BA1336">
        <v>1354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CV1336">
        <v>0</v>
      </c>
      <c r="CW1336">
        <f>ROUND(Y1336*Source!I587*DO1336,9)</f>
        <v>0</v>
      </c>
      <c r="CX1336">
        <f>ROUND(Y1336*Source!I587,9)</f>
        <v>0.66</v>
      </c>
      <c r="CY1336">
        <f>AB1336</f>
        <v>7.59</v>
      </c>
      <c r="CZ1336">
        <f>AF1336</f>
        <v>7.11</v>
      </c>
      <c r="DA1336">
        <f>AJ1336</f>
        <v>1</v>
      </c>
      <c r="DB1336">
        <f>ROUND(((ROUND(AT1336*CZ1336,2)*1.25)*1.1),6)</f>
        <v>2.3512499999999998</v>
      </c>
      <c r="DC1336">
        <f>ROUND(((ROUND(AT1336*AG1336,2)*1.25)*1.1),6)</f>
        <v>0</v>
      </c>
      <c r="DD1336" t="s">
        <v>3</v>
      </c>
      <c r="DE1336" t="s">
        <v>3</v>
      </c>
      <c r="DF1336">
        <f t="shared" si="601"/>
        <v>0</v>
      </c>
      <c r="DG1336">
        <f t="shared" si="599"/>
        <v>4.6900000000000004</v>
      </c>
      <c r="DH1336">
        <f t="shared" si="600"/>
        <v>0</v>
      </c>
      <c r="DI1336">
        <f t="shared" si="589"/>
        <v>0</v>
      </c>
      <c r="DJ1336">
        <f>DG1336</f>
        <v>4.6900000000000004</v>
      </c>
      <c r="DK1336">
        <v>0</v>
      </c>
      <c r="DL1336" t="s">
        <v>3</v>
      </c>
      <c r="DM1336">
        <v>0</v>
      </c>
      <c r="DN1336" t="s">
        <v>3</v>
      </c>
      <c r="DO1336">
        <v>0</v>
      </c>
    </row>
    <row r="1337" spans="1:119" x14ac:dyDescent="0.2">
      <c r="A1337">
        <f>ROW(Source!A587)</f>
        <v>587</v>
      </c>
      <c r="B1337">
        <v>59204062</v>
      </c>
      <c r="C1337">
        <v>60527975</v>
      </c>
      <c r="D1337">
        <v>58340578</v>
      </c>
      <c r="E1337">
        <v>1</v>
      </c>
      <c r="F1337">
        <v>1</v>
      </c>
      <c r="G1337">
        <v>1080</v>
      </c>
      <c r="H1337">
        <v>2</v>
      </c>
      <c r="I1337" t="s">
        <v>862</v>
      </c>
      <c r="J1337" t="s">
        <v>863</v>
      </c>
      <c r="K1337" t="s">
        <v>864</v>
      </c>
      <c r="L1337">
        <v>1368</v>
      </c>
      <c r="N1337">
        <v>1011</v>
      </c>
      <c r="O1337" t="s">
        <v>865</v>
      </c>
      <c r="P1337" t="s">
        <v>865</v>
      </c>
      <c r="Q1337">
        <v>1</v>
      </c>
      <c r="W1337">
        <v>0</v>
      </c>
      <c r="X1337">
        <v>-1985943078</v>
      </c>
      <c r="Y1337">
        <f>((AT1337*1.25)*1.1)</f>
        <v>4.4000000000000004E-2</v>
      </c>
      <c r="AA1337">
        <v>0</v>
      </c>
      <c r="AB1337">
        <v>88.67</v>
      </c>
      <c r="AC1337">
        <v>13.47</v>
      </c>
      <c r="AD1337">
        <v>0</v>
      </c>
      <c r="AE1337">
        <v>0</v>
      </c>
      <c r="AF1337">
        <v>83.1</v>
      </c>
      <c r="AG1337">
        <v>12.62</v>
      </c>
      <c r="AH1337">
        <v>0</v>
      </c>
      <c r="AI1337">
        <v>1</v>
      </c>
      <c r="AJ1337">
        <v>1</v>
      </c>
      <c r="AK1337">
        <v>1</v>
      </c>
      <c r="AL1337">
        <v>1</v>
      </c>
      <c r="AM1337">
        <v>-2</v>
      </c>
      <c r="AN1337">
        <v>0</v>
      </c>
      <c r="AO1337">
        <v>1</v>
      </c>
      <c r="AP1337">
        <v>1</v>
      </c>
      <c r="AQ1337">
        <v>0</v>
      </c>
      <c r="AR1337">
        <v>0</v>
      </c>
      <c r="AS1337" t="s">
        <v>3</v>
      </c>
      <c r="AT1337">
        <v>3.2000000000000001E-2</v>
      </c>
      <c r="AU1337" t="s">
        <v>866</v>
      </c>
      <c r="AV1337">
        <v>0</v>
      </c>
      <c r="AW1337">
        <v>2</v>
      </c>
      <c r="AX1337">
        <v>60527984</v>
      </c>
      <c r="AY1337">
        <v>1</v>
      </c>
      <c r="AZ1337">
        <v>0</v>
      </c>
      <c r="BA1337">
        <v>1355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CV1337">
        <v>0</v>
      </c>
      <c r="CW1337">
        <f>ROUND(Y1337*Source!I587*DO1337,9)</f>
        <v>1.11056</v>
      </c>
      <c r="CX1337">
        <f>ROUND(Y1337*Source!I587,9)</f>
        <v>8.7999999999999995E-2</v>
      </c>
      <c r="CY1337">
        <f>AB1337</f>
        <v>88.67</v>
      </c>
      <c r="CZ1337">
        <f>AF1337</f>
        <v>83.1</v>
      </c>
      <c r="DA1337">
        <f>AJ1337</f>
        <v>1</v>
      </c>
      <c r="DB1337">
        <f>ROUND(((ROUND(AT1337*CZ1337,2)*1.25)*1.1),6)</f>
        <v>3.6575000000000002</v>
      </c>
      <c r="DC1337">
        <f>ROUND(((ROUND(AT1337*AG1337,2)*1.25)*1.1),6)</f>
        <v>0.55000000000000004</v>
      </c>
      <c r="DD1337" t="s">
        <v>3</v>
      </c>
      <c r="DE1337" t="s">
        <v>3</v>
      </c>
      <c r="DF1337">
        <f t="shared" si="601"/>
        <v>0</v>
      </c>
      <c r="DG1337">
        <f t="shared" si="599"/>
        <v>7.31</v>
      </c>
      <c r="DH1337">
        <f t="shared" si="600"/>
        <v>1.1100000000000001</v>
      </c>
      <c r="DI1337">
        <f t="shared" si="589"/>
        <v>0</v>
      </c>
      <c r="DJ1337">
        <f>DG1337</f>
        <v>7.31</v>
      </c>
      <c r="DK1337">
        <v>0</v>
      </c>
      <c r="DL1337" t="s">
        <v>867</v>
      </c>
      <c r="DM1337">
        <v>0</v>
      </c>
      <c r="DN1337" t="s">
        <v>861</v>
      </c>
      <c r="DO1337">
        <v>12.62</v>
      </c>
    </row>
    <row r="1338" spans="1:119" x14ac:dyDescent="0.2">
      <c r="A1338">
        <f>ROW(Source!A587)</f>
        <v>587</v>
      </c>
      <c r="B1338">
        <v>59204062</v>
      </c>
      <c r="C1338">
        <v>60527975</v>
      </c>
      <c r="D1338">
        <v>58339814</v>
      </c>
      <c r="E1338">
        <v>1</v>
      </c>
      <c r="F1338">
        <v>1</v>
      </c>
      <c r="G1338">
        <v>1080</v>
      </c>
      <c r="H1338">
        <v>2</v>
      </c>
      <c r="I1338" t="s">
        <v>874</v>
      </c>
      <c r="J1338" t="s">
        <v>875</v>
      </c>
      <c r="K1338" t="s">
        <v>876</v>
      </c>
      <c r="L1338">
        <v>1368</v>
      </c>
      <c r="N1338">
        <v>1011</v>
      </c>
      <c r="O1338" t="s">
        <v>865</v>
      </c>
      <c r="P1338" t="s">
        <v>865</v>
      </c>
      <c r="Q1338">
        <v>1</v>
      </c>
      <c r="W1338">
        <v>0</v>
      </c>
      <c r="X1338">
        <v>1087580389</v>
      </c>
      <c r="Y1338">
        <f>((AT1338*1.25)*1.1)</f>
        <v>1.3750000000000001E-3</v>
      </c>
      <c r="AA1338">
        <v>0</v>
      </c>
      <c r="AB1338">
        <v>191.17</v>
      </c>
      <c r="AC1338">
        <v>18.059999999999999</v>
      </c>
      <c r="AD1338">
        <v>0</v>
      </c>
      <c r="AE1338">
        <v>0</v>
      </c>
      <c r="AF1338">
        <v>179.17</v>
      </c>
      <c r="AG1338">
        <v>16.93</v>
      </c>
      <c r="AH1338">
        <v>0</v>
      </c>
      <c r="AI1338">
        <v>1</v>
      </c>
      <c r="AJ1338">
        <v>1</v>
      </c>
      <c r="AK1338">
        <v>1</v>
      </c>
      <c r="AL1338">
        <v>1</v>
      </c>
      <c r="AM1338">
        <v>-2</v>
      </c>
      <c r="AN1338">
        <v>0</v>
      </c>
      <c r="AO1338">
        <v>1</v>
      </c>
      <c r="AP1338">
        <v>1</v>
      </c>
      <c r="AQ1338">
        <v>0</v>
      </c>
      <c r="AR1338">
        <v>0</v>
      </c>
      <c r="AS1338" t="s">
        <v>3</v>
      </c>
      <c r="AT1338">
        <v>1E-3</v>
      </c>
      <c r="AU1338" t="s">
        <v>866</v>
      </c>
      <c r="AV1338">
        <v>0</v>
      </c>
      <c r="AW1338">
        <v>2</v>
      </c>
      <c r="AX1338">
        <v>60527985</v>
      </c>
      <c r="AY1338">
        <v>1</v>
      </c>
      <c r="AZ1338">
        <v>0</v>
      </c>
      <c r="BA1338">
        <v>1356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CV1338">
        <v>0</v>
      </c>
      <c r="CW1338">
        <f>ROUND(Y1338*Source!I587*DO1338,9)</f>
        <v>4.6557500000000002E-2</v>
      </c>
      <c r="CX1338">
        <f>ROUND(Y1338*Source!I587,9)</f>
        <v>2.7499999999999998E-3</v>
      </c>
      <c r="CY1338">
        <f>AB1338</f>
        <v>191.17</v>
      </c>
      <c r="CZ1338">
        <f>AF1338</f>
        <v>179.17</v>
      </c>
      <c r="DA1338">
        <f>AJ1338</f>
        <v>1</v>
      </c>
      <c r="DB1338">
        <f>ROUND(((ROUND(AT1338*CZ1338,2)*1.25)*1.1),6)</f>
        <v>0.2475</v>
      </c>
      <c r="DC1338">
        <f>ROUND(((ROUND(AT1338*AG1338,2)*1.25)*1.1),6)</f>
        <v>2.75E-2</v>
      </c>
      <c r="DD1338" t="s">
        <v>3</v>
      </c>
      <c r="DE1338" t="s">
        <v>3</v>
      </c>
      <c r="DF1338">
        <f t="shared" si="601"/>
        <v>0</v>
      </c>
      <c r="DG1338">
        <f t="shared" si="599"/>
        <v>0.49</v>
      </c>
      <c r="DH1338">
        <f t="shared" si="600"/>
        <v>0.05</v>
      </c>
      <c r="DI1338">
        <f t="shared" si="589"/>
        <v>0</v>
      </c>
      <c r="DJ1338">
        <f>DG1338</f>
        <v>0.49</v>
      </c>
      <c r="DK1338">
        <v>0</v>
      </c>
      <c r="DL1338" t="s">
        <v>867</v>
      </c>
      <c r="DM1338">
        <v>0</v>
      </c>
      <c r="DN1338" t="s">
        <v>861</v>
      </c>
      <c r="DO1338">
        <v>16.93</v>
      </c>
    </row>
    <row r="1339" spans="1:119" x14ac:dyDescent="0.2">
      <c r="A1339">
        <f>ROW(Source!A587)</f>
        <v>587</v>
      </c>
      <c r="B1339">
        <v>59204062</v>
      </c>
      <c r="C1339">
        <v>60527975</v>
      </c>
      <c r="D1339">
        <v>58309878</v>
      </c>
      <c r="E1339">
        <v>1</v>
      </c>
      <c r="F1339">
        <v>1</v>
      </c>
      <c r="G1339">
        <v>1080</v>
      </c>
      <c r="H1339">
        <v>3</v>
      </c>
      <c r="I1339" t="s">
        <v>950</v>
      </c>
      <c r="J1339" t="s">
        <v>951</v>
      </c>
      <c r="K1339" t="s">
        <v>952</v>
      </c>
      <c r="L1339">
        <v>1348</v>
      </c>
      <c r="N1339">
        <v>1009</v>
      </c>
      <c r="O1339" t="s">
        <v>900</v>
      </c>
      <c r="P1339" t="s">
        <v>900</v>
      </c>
      <c r="Q1339">
        <v>1000</v>
      </c>
      <c r="W1339">
        <v>0</v>
      </c>
      <c r="X1339">
        <v>-2039612599</v>
      </c>
      <c r="Y1339">
        <f>AT1339</f>
        <v>6.9999999999999994E-5</v>
      </c>
      <c r="AA1339">
        <v>7185.82</v>
      </c>
      <c r="AB1339">
        <v>0</v>
      </c>
      <c r="AC1339">
        <v>0</v>
      </c>
      <c r="AD1339">
        <v>0</v>
      </c>
      <c r="AE1339">
        <v>7185.82</v>
      </c>
      <c r="AF1339">
        <v>0</v>
      </c>
      <c r="AG1339">
        <v>0</v>
      </c>
      <c r="AH1339">
        <v>0</v>
      </c>
      <c r="AI1339">
        <v>1</v>
      </c>
      <c r="AJ1339">
        <v>1</v>
      </c>
      <c r="AK1339">
        <v>1</v>
      </c>
      <c r="AL1339">
        <v>1</v>
      </c>
      <c r="AM1339">
        <v>-2</v>
      </c>
      <c r="AN1339">
        <v>0</v>
      </c>
      <c r="AO1339">
        <v>1</v>
      </c>
      <c r="AP1339">
        <v>1</v>
      </c>
      <c r="AQ1339">
        <v>0</v>
      </c>
      <c r="AR1339">
        <v>0</v>
      </c>
      <c r="AS1339" t="s">
        <v>3</v>
      </c>
      <c r="AT1339">
        <v>6.9999999999999994E-5</v>
      </c>
      <c r="AU1339" t="s">
        <v>3</v>
      </c>
      <c r="AV1339">
        <v>0</v>
      </c>
      <c r="AW1339">
        <v>2</v>
      </c>
      <c r="AX1339">
        <v>60527986</v>
      </c>
      <c r="AY1339">
        <v>1</v>
      </c>
      <c r="AZ1339">
        <v>0</v>
      </c>
      <c r="BA1339">
        <v>1357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CV1339">
        <v>0</v>
      </c>
      <c r="CW1339">
        <v>0</v>
      </c>
      <c r="CX1339">
        <f>ROUND(Y1339*Source!I587,9)</f>
        <v>1.3999999999999999E-4</v>
      </c>
      <c r="CY1339">
        <f>AA1339</f>
        <v>7185.82</v>
      </c>
      <c r="CZ1339">
        <f>AE1339</f>
        <v>7185.82</v>
      </c>
      <c r="DA1339">
        <f>AI1339</f>
        <v>1</v>
      </c>
      <c r="DB1339">
        <f>ROUND(ROUND(AT1339*CZ1339,2),6)</f>
        <v>0.5</v>
      </c>
      <c r="DC1339">
        <f>ROUND(ROUND(AT1339*AG1339,2),6)</f>
        <v>0</v>
      </c>
      <c r="DD1339" t="s">
        <v>3</v>
      </c>
      <c r="DE1339" t="s">
        <v>3</v>
      </c>
      <c r="DF1339">
        <f t="shared" si="601"/>
        <v>1.01</v>
      </c>
      <c r="DG1339">
        <f t="shared" si="599"/>
        <v>0</v>
      </c>
      <c r="DH1339">
        <f t="shared" si="600"/>
        <v>0</v>
      </c>
      <c r="DI1339">
        <f t="shared" si="589"/>
        <v>0</v>
      </c>
      <c r="DJ1339">
        <f>DF1339</f>
        <v>1.01</v>
      </c>
      <c r="DK1339">
        <v>0</v>
      </c>
      <c r="DL1339" t="s">
        <v>3</v>
      </c>
      <c r="DM1339">
        <v>0</v>
      </c>
      <c r="DN1339" t="s">
        <v>3</v>
      </c>
      <c r="DO1339">
        <v>0</v>
      </c>
    </row>
    <row r="1340" spans="1:119" x14ac:dyDescent="0.2">
      <c r="A1340">
        <f>ROW(Source!A587)</f>
        <v>587</v>
      </c>
      <c r="B1340">
        <v>59204062</v>
      </c>
      <c r="C1340">
        <v>60527975</v>
      </c>
      <c r="D1340">
        <v>58330442</v>
      </c>
      <c r="E1340">
        <v>1</v>
      </c>
      <c r="F1340">
        <v>1</v>
      </c>
      <c r="G1340">
        <v>1080</v>
      </c>
      <c r="H1340">
        <v>3</v>
      </c>
      <c r="I1340" t="s">
        <v>259</v>
      </c>
      <c r="J1340" t="s">
        <v>261</v>
      </c>
      <c r="K1340" t="s">
        <v>260</v>
      </c>
      <c r="L1340">
        <v>1354</v>
      </c>
      <c r="N1340">
        <v>1010</v>
      </c>
      <c r="O1340" t="s">
        <v>39</v>
      </c>
      <c r="P1340" t="s">
        <v>39</v>
      </c>
      <c r="Q1340">
        <v>1</v>
      </c>
      <c r="W1340">
        <v>0</v>
      </c>
      <c r="X1340">
        <v>-1292352847</v>
      </c>
      <c r="Y1340">
        <f>AT1340</f>
        <v>1</v>
      </c>
      <c r="AA1340">
        <v>239.46</v>
      </c>
      <c r="AB1340">
        <v>0</v>
      </c>
      <c r="AC1340">
        <v>0</v>
      </c>
      <c r="AD1340">
        <v>0</v>
      </c>
      <c r="AE1340">
        <v>239.46</v>
      </c>
      <c r="AF1340">
        <v>0</v>
      </c>
      <c r="AG1340">
        <v>0</v>
      </c>
      <c r="AH1340">
        <v>0</v>
      </c>
      <c r="AI1340">
        <v>1</v>
      </c>
      <c r="AJ1340">
        <v>1</v>
      </c>
      <c r="AK1340">
        <v>1</v>
      </c>
      <c r="AL1340">
        <v>1</v>
      </c>
      <c r="AM1340">
        <v>0</v>
      </c>
      <c r="AN1340">
        <v>0</v>
      </c>
      <c r="AO1340">
        <v>0</v>
      </c>
      <c r="AP1340">
        <v>1</v>
      </c>
      <c r="AQ1340">
        <v>0</v>
      </c>
      <c r="AR1340">
        <v>0</v>
      </c>
      <c r="AS1340" t="s">
        <v>3</v>
      </c>
      <c r="AT1340">
        <v>1</v>
      </c>
      <c r="AU1340" t="s">
        <v>3</v>
      </c>
      <c r="AV1340">
        <v>0</v>
      </c>
      <c r="AW1340">
        <v>1</v>
      </c>
      <c r="AX1340">
        <v>-1</v>
      </c>
      <c r="AY1340">
        <v>0</v>
      </c>
      <c r="AZ1340">
        <v>0</v>
      </c>
      <c r="BA1340" t="s">
        <v>3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CV1340">
        <v>0</v>
      </c>
      <c r="CW1340">
        <v>0</v>
      </c>
      <c r="CX1340">
        <f>ROUND(Y1340*Source!I587,9)</f>
        <v>2</v>
      </c>
      <c r="CY1340">
        <f>AA1340</f>
        <v>239.46</v>
      </c>
      <c r="CZ1340">
        <f>AE1340</f>
        <v>239.46</v>
      </c>
      <c r="DA1340">
        <f>AI1340</f>
        <v>1</v>
      </c>
      <c r="DB1340">
        <f>ROUND(ROUND(AT1340*CZ1340,2),6)</f>
        <v>239.46</v>
      </c>
      <c r="DC1340">
        <f>ROUND(ROUND(AT1340*AG1340,2),6)</f>
        <v>0</v>
      </c>
      <c r="DD1340" t="s">
        <v>3</v>
      </c>
      <c r="DE1340" t="s">
        <v>3</v>
      </c>
      <c r="DF1340">
        <f t="shared" si="601"/>
        <v>478.92</v>
      </c>
      <c r="DG1340">
        <f t="shared" si="599"/>
        <v>0</v>
      </c>
      <c r="DH1340">
        <f t="shared" si="600"/>
        <v>0</v>
      </c>
      <c r="DI1340">
        <f t="shared" si="589"/>
        <v>0</v>
      </c>
      <c r="DJ1340">
        <f>DF1340</f>
        <v>478.92</v>
      </c>
      <c r="DK1340">
        <v>0</v>
      </c>
      <c r="DL1340" t="s">
        <v>3</v>
      </c>
      <c r="DM1340">
        <v>0</v>
      </c>
      <c r="DN1340" t="s">
        <v>3</v>
      </c>
      <c r="DO1340">
        <v>0</v>
      </c>
    </row>
    <row r="1341" spans="1:119" x14ac:dyDescent="0.2">
      <c r="A1341">
        <f>ROW(Source!A588)</f>
        <v>588</v>
      </c>
      <c r="B1341">
        <v>59204059</v>
      </c>
      <c r="C1341">
        <v>60527975</v>
      </c>
      <c r="D1341">
        <v>58266404</v>
      </c>
      <c r="E1341">
        <v>1080</v>
      </c>
      <c r="F1341">
        <v>1</v>
      </c>
      <c r="G1341">
        <v>1080</v>
      </c>
      <c r="H1341">
        <v>1</v>
      </c>
      <c r="I1341" t="s">
        <v>859</v>
      </c>
      <c r="J1341" t="s">
        <v>3</v>
      </c>
      <c r="K1341" t="s">
        <v>860</v>
      </c>
      <c r="L1341">
        <v>1191</v>
      </c>
      <c r="N1341">
        <v>1013</v>
      </c>
      <c r="O1341" t="s">
        <v>861</v>
      </c>
      <c r="P1341" t="s">
        <v>861</v>
      </c>
      <c r="Q1341">
        <v>1</v>
      </c>
      <c r="W1341">
        <v>0</v>
      </c>
      <c r="X1341">
        <v>476480486</v>
      </c>
      <c r="Y1341">
        <f>((AT1341*1.15)*1.1)</f>
        <v>0.94874999999999998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</v>
      </c>
      <c r="AJ1341">
        <v>1</v>
      </c>
      <c r="AK1341">
        <v>1</v>
      </c>
      <c r="AL1341">
        <v>1</v>
      </c>
      <c r="AM1341">
        <v>5</v>
      </c>
      <c r="AN1341">
        <v>0</v>
      </c>
      <c r="AO1341">
        <v>1</v>
      </c>
      <c r="AP1341">
        <v>1</v>
      </c>
      <c r="AQ1341">
        <v>0</v>
      </c>
      <c r="AR1341">
        <v>0</v>
      </c>
      <c r="AS1341" t="s">
        <v>3</v>
      </c>
      <c r="AT1341">
        <v>0.75</v>
      </c>
      <c r="AU1341" t="s">
        <v>26</v>
      </c>
      <c r="AV1341">
        <v>1</v>
      </c>
      <c r="AW1341">
        <v>2</v>
      </c>
      <c r="AX1341">
        <v>60527982</v>
      </c>
      <c r="AY1341">
        <v>1</v>
      </c>
      <c r="AZ1341">
        <v>0</v>
      </c>
      <c r="BA1341">
        <v>1359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CU1341">
        <f>ROUND(AT1341*Source!I588*AH1341*AL1341,2)</f>
        <v>0</v>
      </c>
      <c r="CV1341">
        <f>ROUND(Y1341*Source!I588,9)</f>
        <v>1.8975</v>
      </c>
      <c r="CW1341">
        <v>0</v>
      </c>
      <c r="CX1341">
        <f>ROUND(Y1341*Source!I588,9)</f>
        <v>1.8975</v>
      </c>
      <c r="CY1341">
        <f>AD1341</f>
        <v>0</v>
      </c>
      <c r="CZ1341">
        <f>AH1341</f>
        <v>0</v>
      </c>
      <c r="DA1341">
        <f>AL1341</f>
        <v>1</v>
      </c>
      <c r="DB1341">
        <f>ROUND(((ROUND(AT1341*CZ1341,2)*1.15)*1.1),6)</f>
        <v>0</v>
      </c>
      <c r="DC1341">
        <f>ROUND(((ROUND(AT1341*AG1341,2)*1.15)*1.1),6)</f>
        <v>0</v>
      </c>
      <c r="DD1341" t="s">
        <v>3</v>
      </c>
      <c r="DE1341" t="s">
        <v>3</v>
      </c>
      <c r="DF1341">
        <f t="shared" si="601"/>
        <v>0</v>
      </c>
      <c r="DG1341">
        <f t="shared" si="599"/>
        <v>0</v>
      </c>
      <c r="DH1341">
        <f t="shared" si="600"/>
        <v>0</v>
      </c>
      <c r="DI1341">
        <f t="shared" si="589"/>
        <v>0</v>
      </c>
      <c r="DJ1341">
        <f>DI1341</f>
        <v>0</v>
      </c>
      <c r="DK1341">
        <v>0</v>
      </c>
      <c r="DL1341" t="s">
        <v>3</v>
      </c>
      <c r="DM1341">
        <v>0</v>
      </c>
      <c r="DN1341" t="s">
        <v>3</v>
      </c>
      <c r="DO1341">
        <v>0</v>
      </c>
    </row>
    <row r="1342" spans="1:119" x14ac:dyDescent="0.2">
      <c r="A1342">
        <f>ROW(Source!A588)</f>
        <v>588</v>
      </c>
      <c r="B1342">
        <v>59204059</v>
      </c>
      <c r="C1342">
        <v>60527975</v>
      </c>
      <c r="D1342">
        <v>58340279</v>
      </c>
      <c r="E1342">
        <v>1</v>
      </c>
      <c r="F1342">
        <v>1</v>
      </c>
      <c r="G1342">
        <v>1080</v>
      </c>
      <c r="H1342">
        <v>2</v>
      </c>
      <c r="I1342" t="s">
        <v>938</v>
      </c>
      <c r="J1342" t="s">
        <v>939</v>
      </c>
      <c r="K1342" t="s">
        <v>940</v>
      </c>
      <c r="L1342">
        <v>1368</v>
      </c>
      <c r="N1342">
        <v>1011</v>
      </c>
      <c r="O1342" t="s">
        <v>865</v>
      </c>
      <c r="P1342" t="s">
        <v>865</v>
      </c>
      <c r="Q1342">
        <v>1</v>
      </c>
      <c r="W1342">
        <v>0</v>
      </c>
      <c r="X1342">
        <v>-2065404138</v>
      </c>
      <c r="Y1342">
        <f>((AT1342*1.25)*1.1)</f>
        <v>0.33</v>
      </c>
      <c r="AA1342">
        <v>0</v>
      </c>
      <c r="AB1342">
        <v>87.47</v>
      </c>
      <c r="AC1342">
        <v>0</v>
      </c>
      <c r="AD1342">
        <v>0</v>
      </c>
      <c r="AE1342">
        <v>0</v>
      </c>
      <c r="AF1342">
        <v>7.11</v>
      </c>
      <c r="AG1342">
        <v>0</v>
      </c>
      <c r="AH1342">
        <v>0</v>
      </c>
      <c r="AI1342">
        <v>1</v>
      </c>
      <c r="AJ1342">
        <v>11.53</v>
      </c>
      <c r="AK1342">
        <v>54.99</v>
      </c>
      <c r="AL1342">
        <v>1</v>
      </c>
      <c r="AM1342">
        <v>2</v>
      </c>
      <c r="AN1342">
        <v>0</v>
      </c>
      <c r="AO1342">
        <v>1</v>
      </c>
      <c r="AP1342">
        <v>1</v>
      </c>
      <c r="AQ1342">
        <v>0</v>
      </c>
      <c r="AR1342">
        <v>0</v>
      </c>
      <c r="AS1342" t="s">
        <v>3</v>
      </c>
      <c r="AT1342">
        <v>0.24</v>
      </c>
      <c r="AU1342" t="s">
        <v>866</v>
      </c>
      <c r="AV1342">
        <v>0</v>
      </c>
      <c r="AW1342">
        <v>2</v>
      </c>
      <c r="AX1342">
        <v>60527983</v>
      </c>
      <c r="AY1342">
        <v>1</v>
      </c>
      <c r="AZ1342">
        <v>0</v>
      </c>
      <c r="BA1342">
        <v>1360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CV1342">
        <v>0</v>
      </c>
      <c r="CW1342">
        <f>ROUND(Y1342*Source!I588*DO1342,9)</f>
        <v>0</v>
      </c>
      <c r="CX1342">
        <f>ROUND(Y1342*Source!I588,9)</f>
        <v>0.66</v>
      </c>
      <c r="CY1342">
        <f>AB1342</f>
        <v>87.47</v>
      </c>
      <c r="CZ1342">
        <f>AF1342</f>
        <v>7.11</v>
      </c>
      <c r="DA1342">
        <f>AJ1342</f>
        <v>11.53</v>
      </c>
      <c r="DB1342">
        <f>ROUND(((ROUND(AT1342*CZ1342,2)*1.25)*1.1),6)</f>
        <v>2.3512499999999998</v>
      </c>
      <c r="DC1342">
        <f>ROUND(((ROUND(AT1342*AG1342,2)*1.25)*1.1),6)</f>
        <v>0</v>
      </c>
      <c r="DD1342" t="s">
        <v>3</v>
      </c>
      <c r="DE1342" t="s">
        <v>3</v>
      </c>
      <c r="DF1342">
        <f t="shared" si="601"/>
        <v>0</v>
      </c>
      <c r="DG1342">
        <f>ROUND(ROUND(AF1342*AJ1342,2)*CX1342,2)</f>
        <v>54.11</v>
      </c>
      <c r="DH1342">
        <f>ROUND(ROUND(AG1342*AK1342,2)*CX1342,2)</f>
        <v>0</v>
      </c>
      <c r="DI1342">
        <f t="shared" si="589"/>
        <v>0</v>
      </c>
      <c r="DJ1342">
        <f>DG1342</f>
        <v>54.11</v>
      </c>
      <c r="DK1342">
        <v>0</v>
      </c>
      <c r="DL1342" t="s">
        <v>3</v>
      </c>
      <c r="DM1342">
        <v>0</v>
      </c>
      <c r="DN1342" t="s">
        <v>3</v>
      </c>
      <c r="DO1342">
        <v>0</v>
      </c>
    </row>
    <row r="1343" spans="1:119" x14ac:dyDescent="0.2">
      <c r="A1343">
        <f>ROW(Source!A588)</f>
        <v>588</v>
      </c>
      <c r="B1343">
        <v>59204059</v>
      </c>
      <c r="C1343">
        <v>60527975</v>
      </c>
      <c r="D1343">
        <v>58340578</v>
      </c>
      <c r="E1343">
        <v>1</v>
      </c>
      <c r="F1343">
        <v>1</v>
      </c>
      <c r="G1343">
        <v>1080</v>
      </c>
      <c r="H1343">
        <v>2</v>
      </c>
      <c r="I1343" t="s">
        <v>862</v>
      </c>
      <c r="J1343" t="s">
        <v>863</v>
      </c>
      <c r="K1343" t="s">
        <v>864</v>
      </c>
      <c r="L1343">
        <v>1368</v>
      </c>
      <c r="N1343">
        <v>1011</v>
      </c>
      <c r="O1343" t="s">
        <v>865</v>
      </c>
      <c r="P1343" t="s">
        <v>865</v>
      </c>
      <c r="Q1343">
        <v>1</v>
      </c>
      <c r="W1343">
        <v>0</v>
      </c>
      <c r="X1343">
        <v>-1985943078</v>
      </c>
      <c r="Y1343">
        <f>((AT1343*1.25)*1.1)</f>
        <v>4.4000000000000004E-2</v>
      </c>
      <c r="AA1343">
        <v>0</v>
      </c>
      <c r="AB1343">
        <v>1445.28</v>
      </c>
      <c r="AC1343">
        <v>740.47</v>
      </c>
      <c r="AD1343">
        <v>0</v>
      </c>
      <c r="AE1343">
        <v>0</v>
      </c>
      <c r="AF1343">
        <v>83.1</v>
      </c>
      <c r="AG1343">
        <v>12.62</v>
      </c>
      <c r="AH1343">
        <v>0</v>
      </c>
      <c r="AI1343">
        <v>1</v>
      </c>
      <c r="AJ1343">
        <v>16.3</v>
      </c>
      <c r="AK1343">
        <v>54.99</v>
      </c>
      <c r="AL1343">
        <v>1</v>
      </c>
      <c r="AM1343">
        <v>2</v>
      </c>
      <c r="AN1343">
        <v>0</v>
      </c>
      <c r="AO1343">
        <v>1</v>
      </c>
      <c r="AP1343">
        <v>1</v>
      </c>
      <c r="AQ1343">
        <v>0</v>
      </c>
      <c r="AR1343">
        <v>0</v>
      </c>
      <c r="AS1343" t="s">
        <v>3</v>
      </c>
      <c r="AT1343">
        <v>3.2000000000000001E-2</v>
      </c>
      <c r="AU1343" t="s">
        <v>866</v>
      </c>
      <c r="AV1343">
        <v>0</v>
      </c>
      <c r="AW1343">
        <v>2</v>
      </c>
      <c r="AX1343">
        <v>60527984</v>
      </c>
      <c r="AY1343">
        <v>1</v>
      </c>
      <c r="AZ1343">
        <v>0</v>
      </c>
      <c r="BA1343">
        <v>1361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CV1343">
        <v>0</v>
      </c>
      <c r="CW1343">
        <f>ROUND(Y1343*Source!I588*DO1343,9)</f>
        <v>1.11056</v>
      </c>
      <c r="CX1343">
        <f>ROUND(Y1343*Source!I588,9)</f>
        <v>8.7999999999999995E-2</v>
      </c>
      <c r="CY1343">
        <f>AB1343</f>
        <v>1445.28</v>
      </c>
      <c r="CZ1343">
        <f>AF1343</f>
        <v>83.1</v>
      </c>
      <c r="DA1343">
        <f>AJ1343</f>
        <v>16.3</v>
      </c>
      <c r="DB1343">
        <f>ROUND(((ROUND(AT1343*CZ1343,2)*1.25)*1.1),6)</f>
        <v>3.6575000000000002</v>
      </c>
      <c r="DC1343">
        <f>ROUND(((ROUND(AT1343*AG1343,2)*1.25)*1.1),6)</f>
        <v>0.55000000000000004</v>
      </c>
      <c r="DD1343" t="s">
        <v>3</v>
      </c>
      <c r="DE1343" t="s">
        <v>3</v>
      </c>
      <c r="DF1343">
        <f t="shared" si="601"/>
        <v>0</v>
      </c>
      <c r="DG1343">
        <f>ROUND(ROUND(AF1343*AJ1343,2)*CX1343,2)</f>
        <v>119.2</v>
      </c>
      <c r="DH1343">
        <f>ROUND(ROUND(AG1343*AK1343,2)*CX1343,2)</f>
        <v>61.07</v>
      </c>
      <c r="DI1343">
        <f t="shared" si="589"/>
        <v>0</v>
      </c>
      <c r="DJ1343">
        <f>DG1343</f>
        <v>119.2</v>
      </c>
      <c r="DK1343">
        <v>0</v>
      </c>
      <c r="DL1343" t="s">
        <v>867</v>
      </c>
      <c r="DM1343">
        <v>0</v>
      </c>
      <c r="DN1343" t="s">
        <v>861</v>
      </c>
      <c r="DO1343">
        <v>12.62</v>
      </c>
    </row>
    <row r="1344" spans="1:119" x14ac:dyDescent="0.2">
      <c r="A1344">
        <f>ROW(Source!A588)</f>
        <v>588</v>
      </c>
      <c r="B1344">
        <v>59204059</v>
      </c>
      <c r="C1344">
        <v>60527975</v>
      </c>
      <c r="D1344">
        <v>58339814</v>
      </c>
      <c r="E1344">
        <v>1</v>
      </c>
      <c r="F1344">
        <v>1</v>
      </c>
      <c r="G1344">
        <v>1080</v>
      </c>
      <c r="H1344">
        <v>2</v>
      </c>
      <c r="I1344" t="s">
        <v>874</v>
      </c>
      <c r="J1344" t="s">
        <v>875</v>
      </c>
      <c r="K1344" t="s">
        <v>876</v>
      </c>
      <c r="L1344">
        <v>1368</v>
      </c>
      <c r="N1344">
        <v>1011</v>
      </c>
      <c r="O1344" t="s">
        <v>865</v>
      </c>
      <c r="P1344" t="s">
        <v>865</v>
      </c>
      <c r="Q1344">
        <v>1</v>
      </c>
      <c r="W1344">
        <v>0</v>
      </c>
      <c r="X1344">
        <v>1087580389</v>
      </c>
      <c r="Y1344">
        <f>((AT1344*1.25)*1.1)</f>
        <v>1.3750000000000001E-3</v>
      </c>
      <c r="AA1344">
        <v>0</v>
      </c>
      <c r="AB1344">
        <v>2628.65</v>
      </c>
      <c r="AC1344">
        <v>993.36</v>
      </c>
      <c r="AD1344">
        <v>0</v>
      </c>
      <c r="AE1344">
        <v>0</v>
      </c>
      <c r="AF1344">
        <v>179.17</v>
      </c>
      <c r="AG1344">
        <v>16.93</v>
      </c>
      <c r="AH1344">
        <v>0</v>
      </c>
      <c r="AI1344">
        <v>1</v>
      </c>
      <c r="AJ1344">
        <v>13.75</v>
      </c>
      <c r="AK1344">
        <v>54.99</v>
      </c>
      <c r="AL1344">
        <v>1</v>
      </c>
      <c r="AM1344">
        <v>2</v>
      </c>
      <c r="AN1344">
        <v>0</v>
      </c>
      <c r="AO1344">
        <v>1</v>
      </c>
      <c r="AP1344">
        <v>1</v>
      </c>
      <c r="AQ1344">
        <v>0</v>
      </c>
      <c r="AR1344">
        <v>0</v>
      </c>
      <c r="AS1344" t="s">
        <v>3</v>
      </c>
      <c r="AT1344">
        <v>1E-3</v>
      </c>
      <c r="AU1344" t="s">
        <v>866</v>
      </c>
      <c r="AV1344">
        <v>0</v>
      </c>
      <c r="AW1344">
        <v>2</v>
      </c>
      <c r="AX1344">
        <v>60527985</v>
      </c>
      <c r="AY1344">
        <v>1</v>
      </c>
      <c r="AZ1344">
        <v>0</v>
      </c>
      <c r="BA1344">
        <v>1362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CV1344">
        <v>0</v>
      </c>
      <c r="CW1344">
        <f>ROUND(Y1344*Source!I588*DO1344,9)</f>
        <v>4.6557500000000002E-2</v>
      </c>
      <c r="CX1344">
        <f>ROUND(Y1344*Source!I588,9)</f>
        <v>2.7499999999999998E-3</v>
      </c>
      <c r="CY1344">
        <f>AB1344</f>
        <v>2628.65</v>
      </c>
      <c r="CZ1344">
        <f>AF1344</f>
        <v>179.17</v>
      </c>
      <c r="DA1344">
        <f>AJ1344</f>
        <v>13.75</v>
      </c>
      <c r="DB1344">
        <f>ROUND(((ROUND(AT1344*CZ1344,2)*1.25)*1.1),6)</f>
        <v>0.2475</v>
      </c>
      <c r="DC1344">
        <f>ROUND(((ROUND(AT1344*AG1344,2)*1.25)*1.1),6)</f>
        <v>2.75E-2</v>
      </c>
      <c r="DD1344" t="s">
        <v>3</v>
      </c>
      <c r="DE1344" t="s">
        <v>3</v>
      </c>
      <c r="DF1344">
        <f t="shared" si="601"/>
        <v>0</v>
      </c>
      <c r="DG1344">
        <f>ROUND(ROUND(AF1344*AJ1344,2)*CX1344,2)</f>
        <v>6.77</v>
      </c>
      <c r="DH1344">
        <f>ROUND(ROUND(AG1344*AK1344,2)*CX1344,2)</f>
        <v>2.56</v>
      </c>
      <c r="DI1344">
        <f t="shared" si="589"/>
        <v>0</v>
      </c>
      <c r="DJ1344">
        <f>DG1344</f>
        <v>6.77</v>
      </c>
      <c r="DK1344">
        <v>0</v>
      </c>
      <c r="DL1344" t="s">
        <v>867</v>
      </c>
      <c r="DM1344">
        <v>0</v>
      </c>
      <c r="DN1344" t="s">
        <v>861</v>
      </c>
      <c r="DO1344">
        <v>16.93</v>
      </c>
    </row>
    <row r="1345" spans="1:119" x14ac:dyDescent="0.2">
      <c r="A1345">
        <f>ROW(Source!A588)</f>
        <v>588</v>
      </c>
      <c r="B1345">
        <v>59204059</v>
      </c>
      <c r="C1345">
        <v>60527975</v>
      </c>
      <c r="D1345">
        <v>58309878</v>
      </c>
      <c r="E1345">
        <v>1</v>
      </c>
      <c r="F1345">
        <v>1</v>
      </c>
      <c r="G1345">
        <v>1080</v>
      </c>
      <c r="H1345">
        <v>3</v>
      </c>
      <c r="I1345" t="s">
        <v>950</v>
      </c>
      <c r="J1345" t="s">
        <v>951</v>
      </c>
      <c r="K1345" t="s">
        <v>952</v>
      </c>
      <c r="L1345">
        <v>1348</v>
      </c>
      <c r="N1345">
        <v>1009</v>
      </c>
      <c r="O1345" t="s">
        <v>900</v>
      </c>
      <c r="P1345" t="s">
        <v>900</v>
      </c>
      <c r="Q1345">
        <v>1000</v>
      </c>
      <c r="W1345">
        <v>0</v>
      </c>
      <c r="X1345">
        <v>-2039612599</v>
      </c>
      <c r="Y1345">
        <f>AT1345</f>
        <v>6.9999999999999994E-5</v>
      </c>
      <c r="AA1345">
        <v>93559.38</v>
      </c>
      <c r="AB1345">
        <v>0</v>
      </c>
      <c r="AC1345">
        <v>0</v>
      </c>
      <c r="AD1345">
        <v>0</v>
      </c>
      <c r="AE1345">
        <v>7185.82</v>
      </c>
      <c r="AF1345">
        <v>0</v>
      </c>
      <c r="AG1345">
        <v>0</v>
      </c>
      <c r="AH1345">
        <v>0</v>
      </c>
      <c r="AI1345">
        <v>13.02</v>
      </c>
      <c r="AJ1345">
        <v>1</v>
      </c>
      <c r="AK1345">
        <v>1</v>
      </c>
      <c r="AL1345">
        <v>1</v>
      </c>
      <c r="AM1345">
        <v>2</v>
      </c>
      <c r="AN1345">
        <v>0</v>
      </c>
      <c r="AO1345">
        <v>1</v>
      </c>
      <c r="AP1345">
        <v>1</v>
      </c>
      <c r="AQ1345">
        <v>0</v>
      </c>
      <c r="AR1345">
        <v>0</v>
      </c>
      <c r="AS1345" t="s">
        <v>3</v>
      </c>
      <c r="AT1345">
        <v>6.9999999999999994E-5</v>
      </c>
      <c r="AU1345" t="s">
        <v>3</v>
      </c>
      <c r="AV1345">
        <v>0</v>
      </c>
      <c r="AW1345">
        <v>2</v>
      </c>
      <c r="AX1345">
        <v>60527986</v>
      </c>
      <c r="AY1345">
        <v>1</v>
      </c>
      <c r="AZ1345">
        <v>0</v>
      </c>
      <c r="BA1345">
        <v>1363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CV1345">
        <v>0</v>
      </c>
      <c r="CW1345">
        <v>0</v>
      </c>
      <c r="CX1345">
        <f>ROUND(Y1345*Source!I588,9)</f>
        <v>1.3999999999999999E-4</v>
      </c>
      <c r="CY1345">
        <f>AA1345</f>
        <v>93559.38</v>
      </c>
      <c r="CZ1345">
        <f>AE1345</f>
        <v>7185.82</v>
      </c>
      <c r="DA1345">
        <f>AI1345</f>
        <v>13.02</v>
      </c>
      <c r="DB1345">
        <f>ROUND(ROUND(AT1345*CZ1345,2),6)</f>
        <v>0.5</v>
      </c>
      <c r="DC1345">
        <f>ROUND(ROUND(AT1345*AG1345,2),6)</f>
        <v>0</v>
      </c>
      <c r="DD1345" t="s">
        <v>3</v>
      </c>
      <c r="DE1345" t="s">
        <v>3</v>
      </c>
      <c r="DF1345">
        <f>ROUND(ROUND(AE1345*AI1345,2)*CX1345,2)</f>
        <v>13.1</v>
      </c>
      <c r="DG1345">
        <f t="shared" ref="DG1345:DG1370" si="602">ROUND(ROUND(AF1345,2)*CX1345,2)</f>
        <v>0</v>
      </c>
      <c r="DH1345">
        <f t="shared" ref="DH1345:DH1370" si="603">ROUND(ROUND(AG1345,2)*CX1345,2)</f>
        <v>0</v>
      </c>
      <c r="DI1345">
        <f t="shared" ref="DI1345:DI1408" si="604">ROUND(ROUND(AH1345,2)*CX1345,2)</f>
        <v>0</v>
      </c>
      <c r="DJ1345">
        <f>DF1345</f>
        <v>13.1</v>
      </c>
      <c r="DK1345">
        <v>0</v>
      </c>
      <c r="DL1345" t="s">
        <v>3</v>
      </c>
      <c r="DM1345">
        <v>0</v>
      </c>
      <c r="DN1345" t="s">
        <v>3</v>
      </c>
      <c r="DO1345">
        <v>0</v>
      </c>
    </row>
    <row r="1346" spans="1:119" x14ac:dyDescent="0.2">
      <c r="A1346">
        <f>ROW(Source!A588)</f>
        <v>588</v>
      </c>
      <c r="B1346">
        <v>59204059</v>
      </c>
      <c r="C1346">
        <v>60527975</v>
      </c>
      <c r="D1346">
        <v>58330442</v>
      </c>
      <c r="E1346">
        <v>1</v>
      </c>
      <c r="F1346">
        <v>1</v>
      </c>
      <c r="G1346">
        <v>1080</v>
      </c>
      <c r="H1346">
        <v>3</v>
      </c>
      <c r="I1346" t="s">
        <v>259</v>
      </c>
      <c r="J1346" t="s">
        <v>261</v>
      </c>
      <c r="K1346" t="s">
        <v>260</v>
      </c>
      <c r="L1346">
        <v>1354</v>
      </c>
      <c r="N1346">
        <v>1010</v>
      </c>
      <c r="O1346" t="s">
        <v>39</v>
      </c>
      <c r="P1346" t="s">
        <v>39</v>
      </c>
      <c r="Q1346">
        <v>1</v>
      </c>
      <c r="W1346">
        <v>0</v>
      </c>
      <c r="X1346">
        <v>-1292352847</v>
      </c>
      <c r="Y1346">
        <f>AT1346</f>
        <v>1</v>
      </c>
      <c r="AA1346">
        <v>198.75</v>
      </c>
      <c r="AB1346">
        <v>0</v>
      </c>
      <c r="AC1346">
        <v>0</v>
      </c>
      <c r="AD1346">
        <v>0</v>
      </c>
      <c r="AE1346">
        <v>239.46</v>
      </c>
      <c r="AF1346">
        <v>0</v>
      </c>
      <c r="AG1346">
        <v>0</v>
      </c>
      <c r="AH1346">
        <v>0</v>
      </c>
      <c r="AI1346">
        <v>0.83</v>
      </c>
      <c r="AJ1346">
        <v>1</v>
      </c>
      <c r="AK1346">
        <v>1</v>
      </c>
      <c r="AL1346">
        <v>1</v>
      </c>
      <c r="AM1346">
        <v>0</v>
      </c>
      <c r="AN1346">
        <v>0</v>
      </c>
      <c r="AO1346">
        <v>0</v>
      </c>
      <c r="AP1346">
        <v>1</v>
      </c>
      <c r="AQ1346">
        <v>0</v>
      </c>
      <c r="AR1346">
        <v>0</v>
      </c>
      <c r="AS1346" t="s">
        <v>3</v>
      </c>
      <c r="AT1346">
        <v>1</v>
      </c>
      <c r="AU1346" t="s">
        <v>3</v>
      </c>
      <c r="AV1346">
        <v>0</v>
      </c>
      <c r="AW1346">
        <v>1</v>
      </c>
      <c r="AX1346">
        <v>-1</v>
      </c>
      <c r="AY1346">
        <v>0</v>
      </c>
      <c r="AZ1346">
        <v>0</v>
      </c>
      <c r="BA1346" t="s">
        <v>3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CV1346">
        <v>0</v>
      </c>
      <c r="CW1346">
        <v>0</v>
      </c>
      <c r="CX1346">
        <f>ROUND(Y1346*Source!I588,9)</f>
        <v>2</v>
      </c>
      <c r="CY1346">
        <f>AA1346</f>
        <v>198.75</v>
      </c>
      <c r="CZ1346">
        <f>AE1346</f>
        <v>239.46</v>
      </c>
      <c r="DA1346">
        <f>AI1346</f>
        <v>0.83</v>
      </c>
      <c r="DB1346">
        <f>ROUND(ROUND(AT1346*CZ1346,2),6)</f>
        <v>239.46</v>
      </c>
      <c r="DC1346">
        <f>ROUND(ROUND(AT1346*AG1346,2),6)</f>
        <v>0</v>
      </c>
      <c r="DD1346" t="s">
        <v>3</v>
      </c>
      <c r="DE1346" t="s">
        <v>3</v>
      </c>
      <c r="DF1346">
        <f>ROUND(ROUND(AE1346*AI1346,2)*CX1346,2)</f>
        <v>397.5</v>
      </c>
      <c r="DG1346">
        <f t="shared" si="602"/>
        <v>0</v>
      </c>
      <c r="DH1346">
        <f t="shared" si="603"/>
        <v>0</v>
      </c>
      <c r="DI1346">
        <f t="shared" si="604"/>
        <v>0</v>
      </c>
      <c r="DJ1346">
        <f>DF1346</f>
        <v>397.5</v>
      </c>
      <c r="DK1346">
        <v>0</v>
      </c>
      <c r="DL1346" t="s">
        <v>3</v>
      </c>
      <c r="DM1346">
        <v>0</v>
      </c>
      <c r="DN1346" t="s">
        <v>3</v>
      </c>
      <c r="DO1346">
        <v>0</v>
      </c>
    </row>
    <row r="1347" spans="1:119" x14ac:dyDescent="0.2">
      <c r="A1347">
        <f>ROW(Source!A591)</f>
        <v>591</v>
      </c>
      <c r="B1347">
        <v>59204062</v>
      </c>
      <c r="C1347">
        <v>60527989</v>
      </c>
      <c r="D1347">
        <v>58266404</v>
      </c>
      <c r="E1347">
        <v>1080</v>
      </c>
      <c r="F1347">
        <v>1</v>
      </c>
      <c r="G1347">
        <v>1080</v>
      </c>
      <c r="H1347">
        <v>1</v>
      </c>
      <c r="I1347" t="s">
        <v>859</v>
      </c>
      <c r="J1347" t="s">
        <v>3</v>
      </c>
      <c r="K1347" t="s">
        <v>860</v>
      </c>
      <c r="L1347">
        <v>1191</v>
      </c>
      <c r="N1347">
        <v>1013</v>
      </c>
      <c r="O1347" t="s">
        <v>861</v>
      </c>
      <c r="P1347" t="s">
        <v>861</v>
      </c>
      <c r="Q1347">
        <v>1</v>
      </c>
      <c r="W1347">
        <v>0</v>
      </c>
      <c r="X1347">
        <v>476480486</v>
      </c>
      <c r="Y1347">
        <f>(AT1347*1.1)</f>
        <v>0.33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</v>
      </c>
      <c r="AJ1347">
        <v>1</v>
      </c>
      <c r="AK1347">
        <v>1</v>
      </c>
      <c r="AL1347">
        <v>1</v>
      </c>
      <c r="AM1347">
        <v>-2</v>
      </c>
      <c r="AN1347">
        <v>0</v>
      </c>
      <c r="AO1347">
        <v>1</v>
      </c>
      <c r="AP1347">
        <v>1</v>
      </c>
      <c r="AQ1347">
        <v>0</v>
      </c>
      <c r="AR1347">
        <v>0</v>
      </c>
      <c r="AS1347" t="s">
        <v>3</v>
      </c>
      <c r="AT1347">
        <v>0.3</v>
      </c>
      <c r="AU1347" t="s">
        <v>266</v>
      </c>
      <c r="AV1347">
        <v>1</v>
      </c>
      <c r="AW1347">
        <v>2</v>
      </c>
      <c r="AX1347">
        <v>60527994</v>
      </c>
      <c r="AY1347">
        <v>1</v>
      </c>
      <c r="AZ1347">
        <v>0</v>
      </c>
      <c r="BA1347">
        <v>1365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CU1347">
        <f>ROUND(AT1347*Source!I591*AH1347*AL1347,2)</f>
        <v>0</v>
      </c>
      <c r="CV1347">
        <f>ROUND(Y1347*Source!I591,9)</f>
        <v>0.66</v>
      </c>
      <c r="CW1347">
        <v>0</v>
      </c>
      <c r="CX1347">
        <f>ROUND(Y1347*Source!I591,9)</f>
        <v>0.66</v>
      </c>
      <c r="CY1347">
        <f>AD1347</f>
        <v>0</v>
      </c>
      <c r="CZ1347">
        <f>AH1347</f>
        <v>0</v>
      </c>
      <c r="DA1347">
        <f>AL1347</f>
        <v>1</v>
      </c>
      <c r="DB1347">
        <f>ROUND((ROUND(AT1347*CZ1347,2)*1.1),6)</f>
        <v>0</v>
      </c>
      <c r="DC1347">
        <f>ROUND((ROUND(AT1347*AG1347,2)*1.1),6)</f>
        <v>0</v>
      </c>
      <c r="DD1347" t="s">
        <v>3</v>
      </c>
      <c r="DE1347" t="s">
        <v>3</v>
      </c>
      <c r="DF1347">
        <f>ROUND(ROUND(AE1347,2)*CX1347,2)</f>
        <v>0</v>
      </c>
      <c r="DG1347">
        <f t="shared" si="602"/>
        <v>0</v>
      </c>
      <c r="DH1347">
        <f t="shared" si="603"/>
        <v>0</v>
      </c>
      <c r="DI1347">
        <f t="shared" si="604"/>
        <v>0</v>
      </c>
      <c r="DJ1347">
        <f>DI1347</f>
        <v>0</v>
      </c>
      <c r="DK1347">
        <v>0</v>
      </c>
      <c r="DL1347" t="s">
        <v>3</v>
      </c>
      <c r="DM1347">
        <v>0</v>
      </c>
      <c r="DN1347" t="s">
        <v>3</v>
      </c>
      <c r="DO1347">
        <v>0</v>
      </c>
    </row>
    <row r="1348" spans="1:119" x14ac:dyDescent="0.2">
      <c r="A1348">
        <f>ROW(Source!A591)</f>
        <v>591</v>
      </c>
      <c r="B1348">
        <v>59204062</v>
      </c>
      <c r="C1348">
        <v>60527989</v>
      </c>
      <c r="D1348">
        <v>58330407</v>
      </c>
      <c r="E1348">
        <v>1</v>
      </c>
      <c r="F1348">
        <v>1</v>
      </c>
      <c r="G1348">
        <v>1080</v>
      </c>
      <c r="H1348">
        <v>3</v>
      </c>
      <c r="I1348" t="s">
        <v>947</v>
      </c>
      <c r="J1348" t="s">
        <v>948</v>
      </c>
      <c r="K1348" t="s">
        <v>949</v>
      </c>
      <c r="L1348">
        <v>1346</v>
      </c>
      <c r="N1348">
        <v>1009</v>
      </c>
      <c r="O1348" t="s">
        <v>880</v>
      </c>
      <c r="P1348" t="s">
        <v>880</v>
      </c>
      <c r="Q1348">
        <v>1</v>
      </c>
      <c r="W1348">
        <v>0</v>
      </c>
      <c r="X1348">
        <v>883542614</v>
      </c>
      <c r="Y1348">
        <f>(AT1348*1)</f>
        <v>4.2000000000000003E-2</v>
      </c>
      <c r="AA1348">
        <v>19.28</v>
      </c>
      <c r="AB1348">
        <v>0</v>
      </c>
      <c r="AC1348">
        <v>0</v>
      </c>
      <c r="AD1348">
        <v>0</v>
      </c>
      <c r="AE1348">
        <v>19.28</v>
      </c>
      <c r="AF1348">
        <v>0</v>
      </c>
      <c r="AG1348">
        <v>0</v>
      </c>
      <c r="AH1348">
        <v>0</v>
      </c>
      <c r="AI1348">
        <v>1</v>
      </c>
      <c r="AJ1348">
        <v>1</v>
      </c>
      <c r="AK1348">
        <v>1</v>
      </c>
      <c r="AL1348">
        <v>1</v>
      </c>
      <c r="AM1348">
        <v>-2</v>
      </c>
      <c r="AN1348">
        <v>0</v>
      </c>
      <c r="AO1348">
        <v>1</v>
      </c>
      <c r="AP1348">
        <v>1</v>
      </c>
      <c r="AQ1348">
        <v>0</v>
      </c>
      <c r="AR1348">
        <v>0</v>
      </c>
      <c r="AS1348" t="s">
        <v>3</v>
      </c>
      <c r="AT1348">
        <v>4.2000000000000003E-2</v>
      </c>
      <c r="AU1348" t="s">
        <v>140</v>
      </c>
      <c r="AV1348">
        <v>0</v>
      </c>
      <c r="AW1348">
        <v>2</v>
      </c>
      <c r="AX1348">
        <v>60527995</v>
      </c>
      <c r="AY1348">
        <v>1</v>
      </c>
      <c r="AZ1348">
        <v>0</v>
      </c>
      <c r="BA1348">
        <v>1366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CV1348">
        <v>0</v>
      </c>
      <c r="CW1348">
        <v>0</v>
      </c>
      <c r="CX1348">
        <f>ROUND(Y1348*Source!I591,9)</f>
        <v>8.4000000000000005E-2</v>
      </c>
      <c r="CY1348">
        <f>AA1348</f>
        <v>19.28</v>
      </c>
      <c r="CZ1348">
        <f>AE1348</f>
        <v>19.28</v>
      </c>
      <c r="DA1348">
        <f>AI1348</f>
        <v>1</v>
      </c>
      <c r="DB1348">
        <f>ROUND((ROUND(AT1348*CZ1348,2)*1),6)</f>
        <v>0.81</v>
      </c>
      <c r="DC1348">
        <f>ROUND((ROUND(AT1348*AG1348,2)*1),6)</f>
        <v>0</v>
      </c>
      <c r="DD1348" t="s">
        <v>3</v>
      </c>
      <c r="DE1348" t="s">
        <v>3</v>
      </c>
      <c r="DF1348">
        <f>ROUND(ROUND(AE1348,2)*CX1348,2)</f>
        <v>1.62</v>
      </c>
      <c r="DG1348">
        <f t="shared" si="602"/>
        <v>0</v>
      </c>
      <c r="DH1348">
        <f t="shared" si="603"/>
        <v>0</v>
      </c>
      <c r="DI1348">
        <f t="shared" si="604"/>
        <v>0</v>
      </c>
      <c r="DJ1348">
        <f>DF1348</f>
        <v>1.62</v>
      </c>
      <c r="DK1348">
        <v>0</v>
      </c>
      <c r="DL1348" t="s">
        <v>3</v>
      </c>
      <c r="DM1348">
        <v>0</v>
      </c>
      <c r="DN1348" t="s">
        <v>3</v>
      </c>
      <c r="DO1348">
        <v>0</v>
      </c>
    </row>
    <row r="1349" spans="1:119" x14ac:dyDescent="0.2">
      <c r="A1349">
        <f>ROW(Source!A591)</f>
        <v>591</v>
      </c>
      <c r="B1349">
        <v>59204062</v>
      </c>
      <c r="C1349">
        <v>60527989</v>
      </c>
      <c r="D1349">
        <v>58271406</v>
      </c>
      <c r="E1349">
        <v>1080</v>
      </c>
      <c r="F1349">
        <v>1</v>
      </c>
      <c r="G1349">
        <v>1080</v>
      </c>
      <c r="H1349">
        <v>3</v>
      </c>
      <c r="I1349" t="s">
        <v>953</v>
      </c>
      <c r="J1349" t="s">
        <v>3</v>
      </c>
      <c r="K1349" t="s">
        <v>954</v>
      </c>
      <c r="L1349">
        <v>1348</v>
      </c>
      <c r="N1349">
        <v>1009</v>
      </c>
      <c r="O1349" t="s">
        <v>900</v>
      </c>
      <c r="P1349" t="s">
        <v>900</v>
      </c>
      <c r="Q1349">
        <v>1000</v>
      </c>
      <c r="W1349">
        <v>0</v>
      </c>
      <c r="X1349">
        <v>-783086922</v>
      </c>
      <c r="Y1349">
        <f>(AT1349*1)</f>
        <v>1.5E-3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1</v>
      </c>
      <c r="AK1349">
        <v>1</v>
      </c>
      <c r="AL1349">
        <v>1</v>
      </c>
      <c r="AM1349">
        <v>-2</v>
      </c>
      <c r="AN1349">
        <v>0</v>
      </c>
      <c r="AO1349">
        <v>1</v>
      </c>
      <c r="AP1349">
        <v>1</v>
      </c>
      <c r="AQ1349">
        <v>0</v>
      </c>
      <c r="AR1349">
        <v>0</v>
      </c>
      <c r="AS1349" t="s">
        <v>3</v>
      </c>
      <c r="AT1349">
        <v>1.5E-3</v>
      </c>
      <c r="AU1349" t="s">
        <v>140</v>
      </c>
      <c r="AV1349">
        <v>0</v>
      </c>
      <c r="AW1349">
        <v>2</v>
      </c>
      <c r="AX1349">
        <v>60527997</v>
      </c>
      <c r="AY1349">
        <v>1</v>
      </c>
      <c r="AZ1349">
        <v>0</v>
      </c>
      <c r="BA1349">
        <v>1368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CV1349">
        <v>0</v>
      </c>
      <c r="CW1349">
        <v>0</v>
      </c>
      <c r="CX1349">
        <f>ROUND(Y1349*Source!I591,9)</f>
        <v>3.0000000000000001E-3</v>
      </c>
      <c r="CY1349">
        <f>AA1349</f>
        <v>0</v>
      </c>
      <c r="CZ1349">
        <f>AE1349</f>
        <v>0</v>
      </c>
      <c r="DA1349">
        <f>AI1349</f>
        <v>1</v>
      </c>
      <c r="DB1349">
        <f>ROUND((ROUND(AT1349*CZ1349,2)*1),6)</f>
        <v>0</v>
      </c>
      <c r="DC1349">
        <f>ROUND((ROUND(AT1349*AG1349,2)*1),6)</f>
        <v>0</v>
      </c>
      <c r="DD1349" t="s">
        <v>3</v>
      </c>
      <c r="DE1349" t="s">
        <v>3</v>
      </c>
      <c r="DF1349">
        <f>ROUND(ROUND(AE1349,2)*CX1349,2)</f>
        <v>0</v>
      </c>
      <c r="DG1349">
        <f t="shared" si="602"/>
        <v>0</v>
      </c>
      <c r="DH1349">
        <f t="shared" si="603"/>
        <v>0</v>
      </c>
      <c r="DI1349">
        <f t="shared" si="604"/>
        <v>0</v>
      </c>
      <c r="DJ1349">
        <f>DF1349</f>
        <v>0</v>
      </c>
      <c r="DK1349">
        <v>0</v>
      </c>
      <c r="DL1349" t="s">
        <v>3</v>
      </c>
      <c r="DM1349">
        <v>0</v>
      </c>
      <c r="DN1349" t="s">
        <v>3</v>
      </c>
      <c r="DO1349">
        <v>0</v>
      </c>
    </row>
    <row r="1350" spans="1:119" x14ac:dyDescent="0.2">
      <c r="A1350">
        <f>ROW(Source!A591)</f>
        <v>591</v>
      </c>
      <c r="B1350">
        <v>59204062</v>
      </c>
      <c r="C1350">
        <v>60527989</v>
      </c>
      <c r="D1350">
        <v>0</v>
      </c>
      <c r="E1350">
        <v>1080</v>
      </c>
      <c r="F1350">
        <v>1</v>
      </c>
      <c r="G1350">
        <v>1080</v>
      </c>
      <c r="H1350">
        <v>3</v>
      </c>
      <c r="I1350" t="s">
        <v>271</v>
      </c>
      <c r="J1350" t="s">
        <v>3</v>
      </c>
      <c r="K1350" t="s">
        <v>272</v>
      </c>
      <c r="L1350">
        <v>1354</v>
      </c>
      <c r="N1350">
        <v>1010</v>
      </c>
      <c r="O1350" t="s">
        <v>39</v>
      </c>
      <c r="P1350" t="s">
        <v>39</v>
      </c>
      <c r="Q1350">
        <v>1</v>
      </c>
      <c r="W1350">
        <v>0</v>
      </c>
      <c r="X1350">
        <v>-94950787</v>
      </c>
      <c r="Y1350">
        <f>AT1350</f>
        <v>1</v>
      </c>
      <c r="AA1350">
        <v>74.77</v>
      </c>
      <c r="AB1350">
        <v>0</v>
      </c>
      <c r="AC1350">
        <v>0</v>
      </c>
      <c r="AD1350">
        <v>0</v>
      </c>
      <c r="AE1350">
        <v>74.77</v>
      </c>
      <c r="AF1350">
        <v>0</v>
      </c>
      <c r="AG1350">
        <v>0</v>
      </c>
      <c r="AH1350">
        <v>0</v>
      </c>
      <c r="AI1350">
        <v>1</v>
      </c>
      <c r="AJ1350">
        <v>1</v>
      </c>
      <c r="AK1350">
        <v>1</v>
      </c>
      <c r="AL1350">
        <v>1</v>
      </c>
      <c r="AM1350">
        <v>0</v>
      </c>
      <c r="AN1350">
        <v>0</v>
      </c>
      <c r="AO1350">
        <v>0</v>
      </c>
      <c r="AP1350">
        <v>1</v>
      </c>
      <c r="AQ1350">
        <v>0</v>
      </c>
      <c r="AR1350">
        <v>0</v>
      </c>
      <c r="AS1350" t="s">
        <v>3</v>
      </c>
      <c r="AT1350">
        <v>1</v>
      </c>
      <c r="AU1350" t="s">
        <v>3</v>
      </c>
      <c r="AV1350">
        <v>0</v>
      </c>
      <c r="AW1350">
        <v>1</v>
      </c>
      <c r="AX1350">
        <v>-1</v>
      </c>
      <c r="AY1350">
        <v>0</v>
      </c>
      <c r="AZ1350">
        <v>0</v>
      </c>
      <c r="BA1350" t="s">
        <v>3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CV1350">
        <v>0</v>
      </c>
      <c r="CW1350">
        <v>0</v>
      </c>
      <c r="CX1350">
        <f>ROUND(Y1350*Source!I591,9)</f>
        <v>2</v>
      </c>
      <c r="CY1350">
        <f>AA1350</f>
        <v>74.77</v>
      </c>
      <c r="CZ1350">
        <f>AE1350</f>
        <v>74.77</v>
      </c>
      <c r="DA1350">
        <f>AI1350</f>
        <v>1</v>
      </c>
      <c r="DB1350">
        <f>ROUND(ROUND(AT1350*CZ1350,2),6)</f>
        <v>74.77</v>
      </c>
      <c r="DC1350">
        <f>ROUND(ROUND(AT1350*AG1350,2),6)</f>
        <v>0</v>
      </c>
      <c r="DD1350" t="s">
        <v>3</v>
      </c>
      <c r="DE1350" t="s">
        <v>3</v>
      </c>
      <c r="DF1350">
        <f>ROUND(ROUND(AE1350,2)*CX1350,2)</f>
        <v>149.54</v>
      </c>
      <c r="DG1350">
        <f t="shared" si="602"/>
        <v>0</v>
      </c>
      <c r="DH1350">
        <f t="shared" si="603"/>
        <v>0</v>
      </c>
      <c r="DI1350">
        <f t="shared" si="604"/>
        <v>0</v>
      </c>
      <c r="DJ1350">
        <f>DF1350</f>
        <v>149.54</v>
      </c>
      <c r="DK1350">
        <v>0</v>
      </c>
      <c r="DL1350" t="s">
        <v>3</v>
      </c>
      <c r="DM1350">
        <v>0</v>
      </c>
      <c r="DN1350" t="s">
        <v>3</v>
      </c>
      <c r="DO1350">
        <v>0</v>
      </c>
    </row>
    <row r="1351" spans="1:119" x14ac:dyDescent="0.2">
      <c r="A1351">
        <f>ROW(Source!A592)</f>
        <v>592</v>
      </c>
      <c r="B1351">
        <v>59204059</v>
      </c>
      <c r="C1351">
        <v>60527989</v>
      </c>
      <c r="D1351">
        <v>58266404</v>
      </c>
      <c r="E1351">
        <v>1080</v>
      </c>
      <c r="F1351">
        <v>1</v>
      </c>
      <c r="G1351">
        <v>1080</v>
      </c>
      <c r="H1351">
        <v>1</v>
      </c>
      <c r="I1351" t="s">
        <v>859</v>
      </c>
      <c r="J1351" t="s">
        <v>3</v>
      </c>
      <c r="K1351" t="s">
        <v>860</v>
      </c>
      <c r="L1351">
        <v>1191</v>
      </c>
      <c r="N1351">
        <v>1013</v>
      </c>
      <c r="O1351" t="s">
        <v>861</v>
      </c>
      <c r="P1351" t="s">
        <v>861</v>
      </c>
      <c r="Q1351">
        <v>1</v>
      </c>
      <c r="W1351">
        <v>0</v>
      </c>
      <c r="X1351">
        <v>476480486</v>
      </c>
      <c r="Y1351">
        <f>(AT1351*1.1)</f>
        <v>0.33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v>1</v>
      </c>
      <c r="AK1351">
        <v>1</v>
      </c>
      <c r="AL1351">
        <v>1</v>
      </c>
      <c r="AM1351">
        <v>5</v>
      </c>
      <c r="AN1351">
        <v>0</v>
      </c>
      <c r="AO1351">
        <v>1</v>
      </c>
      <c r="AP1351">
        <v>1</v>
      </c>
      <c r="AQ1351">
        <v>0</v>
      </c>
      <c r="AR1351">
        <v>0</v>
      </c>
      <c r="AS1351" t="s">
        <v>3</v>
      </c>
      <c r="AT1351">
        <v>0.3</v>
      </c>
      <c r="AU1351" t="s">
        <v>266</v>
      </c>
      <c r="AV1351">
        <v>1</v>
      </c>
      <c r="AW1351">
        <v>2</v>
      </c>
      <c r="AX1351">
        <v>60527994</v>
      </c>
      <c r="AY1351">
        <v>1</v>
      </c>
      <c r="AZ1351">
        <v>0</v>
      </c>
      <c r="BA1351">
        <v>1369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CU1351">
        <f>ROUND(AT1351*Source!I592*AH1351*AL1351,2)</f>
        <v>0</v>
      </c>
      <c r="CV1351">
        <f>ROUND(Y1351*Source!I592,9)</f>
        <v>0.66</v>
      </c>
      <c r="CW1351">
        <v>0</v>
      </c>
      <c r="CX1351">
        <f>ROUND(Y1351*Source!I592,9)</f>
        <v>0.66</v>
      </c>
      <c r="CY1351">
        <f>AD1351</f>
        <v>0</v>
      </c>
      <c r="CZ1351">
        <f>AH1351</f>
        <v>0</v>
      </c>
      <c r="DA1351">
        <f>AL1351</f>
        <v>1</v>
      </c>
      <c r="DB1351">
        <f>ROUND((ROUND(AT1351*CZ1351,2)*1.1),6)</f>
        <v>0</v>
      </c>
      <c r="DC1351">
        <f>ROUND((ROUND(AT1351*AG1351,2)*1.1),6)</f>
        <v>0</v>
      </c>
      <c r="DD1351" t="s">
        <v>3</v>
      </c>
      <c r="DE1351" t="s">
        <v>3</v>
      </c>
      <c r="DF1351">
        <f>ROUND(ROUND(AE1351,2)*CX1351,2)</f>
        <v>0</v>
      </c>
      <c r="DG1351">
        <f t="shared" si="602"/>
        <v>0</v>
      </c>
      <c r="DH1351">
        <f t="shared" si="603"/>
        <v>0</v>
      </c>
      <c r="DI1351">
        <f t="shared" si="604"/>
        <v>0</v>
      </c>
      <c r="DJ1351">
        <f>DI1351</f>
        <v>0</v>
      </c>
      <c r="DK1351">
        <v>0</v>
      </c>
      <c r="DL1351" t="s">
        <v>3</v>
      </c>
      <c r="DM1351">
        <v>0</v>
      </c>
      <c r="DN1351" t="s">
        <v>3</v>
      </c>
      <c r="DO1351">
        <v>0</v>
      </c>
    </row>
    <row r="1352" spans="1:119" x14ac:dyDescent="0.2">
      <c r="A1352">
        <f>ROW(Source!A592)</f>
        <v>592</v>
      </c>
      <c r="B1352">
        <v>59204059</v>
      </c>
      <c r="C1352">
        <v>60527989</v>
      </c>
      <c r="D1352">
        <v>58330407</v>
      </c>
      <c r="E1352">
        <v>1</v>
      </c>
      <c r="F1352">
        <v>1</v>
      </c>
      <c r="G1352">
        <v>1080</v>
      </c>
      <c r="H1352">
        <v>3</v>
      </c>
      <c r="I1352" t="s">
        <v>947</v>
      </c>
      <c r="J1352" t="s">
        <v>948</v>
      </c>
      <c r="K1352" t="s">
        <v>949</v>
      </c>
      <c r="L1352">
        <v>1346</v>
      </c>
      <c r="N1352">
        <v>1009</v>
      </c>
      <c r="O1352" t="s">
        <v>880</v>
      </c>
      <c r="P1352" t="s">
        <v>880</v>
      </c>
      <c r="Q1352">
        <v>1</v>
      </c>
      <c r="W1352">
        <v>0</v>
      </c>
      <c r="X1352">
        <v>883542614</v>
      </c>
      <c r="Y1352">
        <f>(AT1352*1)</f>
        <v>4.2000000000000003E-2</v>
      </c>
      <c r="AA1352">
        <v>169.66</v>
      </c>
      <c r="AB1352">
        <v>0</v>
      </c>
      <c r="AC1352">
        <v>0</v>
      </c>
      <c r="AD1352">
        <v>0</v>
      </c>
      <c r="AE1352">
        <v>19.28</v>
      </c>
      <c r="AF1352">
        <v>0</v>
      </c>
      <c r="AG1352">
        <v>0</v>
      </c>
      <c r="AH1352">
        <v>0</v>
      </c>
      <c r="AI1352">
        <v>8.8000000000000007</v>
      </c>
      <c r="AJ1352">
        <v>1</v>
      </c>
      <c r="AK1352">
        <v>1</v>
      </c>
      <c r="AL1352">
        <v>1</v>
      </c>
      <c r="AM1352">
        <v>2</v>
      </c>
      <c r="AN1352">
        <v>0</v>
      </c>
      <c r="AO1352">
        <v>1</v>
      </c>
      <c r="AP1352">
        <v>1</v>
      </c>
      <c r="AQ1352">
        <v>0</v>
      </c>
      <c r="AR1352">
        <v>0</v>
      </c>
      <c r="AS1352" t="s">
        <v>3</v>
      </c>
      <c r="AT1352">
        <v>4.2000000000000003E-2</v>
      </c>
      <c r="AU1352" t="s">
        <v>140</v>
      </c>
      <c r="AV1352">
        <v>0</v>
      </c>
      <c r="AW1352">
        <v>2</v>
      </c>
      <c r="AX1352">
        <v>60527995</v>
      </c>
      <c r="AY1352">
        <v>1</v>
      </c>
      <c r="AZ1352">
        <v>0</v>
      </c>
      <c r="BA1352">
        <v>1370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CV1352">
        <v>0</v>
      </c>
      <c r="CW1352">
        <v>0</v>
      </c>
      <c r="CX1352">
        <f>ROUND(Y1352*Source!I592,9)</f>
        <v>8.4000000000000005E-2</v>
      </c>
      <c r="CY1352">
        <f>AA1352</f>
        <v>169.66</v>
      </c>
      <c r="CZ1352">
        <f>AE1352</f>
        <v>19.28</v>
      </c>
      <c r="DA1352">
        <f>AI1352</f>
        <v>8.8000000000000007</v>
      </c>
      <c r="DB1352">
        <f>ROUND((ROUND(AT1352*CZ1352,2)*1),6)</f>
        <v>0.81</v>
      </c>
      <c r="DC1352">
        <f>ROUND((ROUND(AT1352*AG1352,2)*1),6)</f>
        <v>0</v>
      </c>
      <c r="DD1352" t="s">
        <v>3</v>
      </c>
      <c r="DE1352" t="s">
        <v>3</v>
      </c>
      <c r="DF1352">
        <f>ROUND(ROUND(AE1352*AI1352,2)*CX1352,2)</f>
        <v>14.25</v>
      </c>
      <c r="DG1352">
        <f t="shared" si="602"/>
        <v>0</v>
      </c>
      <c r="DH1352">
        <f t="shared" si="603"/>
        <v>0</v>
      </c>
      <c r="DI1352">
        <f t="shared" si="604"/>
        <v>0</v>
      </c>
      <c r="DJ1352">
        <f>DF1352</f>
        <v>14.25</v>
      </c>
      <c r="DK1352">
        <v>0</v>
      </c>
      <c r="DL1352" t="s">
        <v>3</v>
      </c>
      <c r="DM1352">
        <v>0</v>
      </c>
      <c r="DN1352" t="s">
        <v>3</v>
      </c>
      <c r="DO1352">
        <v>0</v>
      </c>
    </row>
    <row r="1353" spans="1:119" x14ac:dyDescent="0.2">
      <c r="A1353">
        <f>ROW(Source!A592)</f>
        <v>592</v>
      </c>
      <c r="B1353">
        <v>59204059</v>
      </c>
      <c r="C1353">
        <v>60527989</v>
      </c>
      <c r="D1353">
        <v>58271406</v>
      </c>
      <c r="E1353">
        <v>1080</v>
      </c>
      <c r="F1353">
        <v>1</v>
      </c>
      <c r="G1353">
        <v>1080</v>
      </c>
      <c r="H1353">
        <v>3</v>
      </c>
      <c r="I1353" t="s">
        <v>953</v>
      </c>
      <c r="J1353" t="s">
        <v>3</v>
      </c>
      <c r="K1353" t="s">
        <v>954</v>
      </c>
      <c r="L1353">
        <v>1348</v>
      </c>
      <c r="N1353">
        <v>1009</v>
      </c>
      <c r="O1353" t="s">
        <v>900</v>
      </c>
      <c r="P1353" t="s">
        <v>900</v>
      </c>
      <c r="Q1353">
        <v>1000</v>
      </c>
      <c r="W1353">
        <v>0</v>
      </c>
      <c r="X1353">
        <v>-783086922</v>
      </c>
      <c r="Y1353">
        <f>(AT1353*1)</f>
        <v>1.5E-3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9.8800000000000008</v>
      </c>
      <c r="AJ1353">
        <v>1</v>
      </c>
      <c r="AK1353">
        <v>1</v>
      </c>
      <c r="AL1353">
        <v>1</v>
      </c>
      <c r="AM1353">
        <v>5</v>
      </c>
      <c r="AN1353">
        <v>0</v>
      </c>
      <c r="AO1353">
        <v>1</v>
      </c>
      <c r="AP1353">
        <v>1</v>
      </c>
      <c r="AQ1353">
        <v>0</v>
      </c>
      <c r="AR1353">
        <v>0</v>
      </c>
      <c r="AS1353" t="s">
        <v>3</v>
      </c>
      <c r="AT1353">
        <v>1.5E-3</v>
      </c>
      <c r="AU1353" t="s">
        <v>140</v>
      </c>
      <c r="AV1353">
        <v>0</v>
      </c>
      <c r="AW1353">
        <v>2</v>
      </c>
      <c r="AX1353">
        <v>60527997</v>
      </c>
      <c r="AY1353">
        <v>1</v>
      </c>
      <c r="AZ1353">
        <v>0</v>
      </c>
      <c r="BA1353">
        <v>1372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CV1353">
        <v>0</v>
      </c>
      <c r="CW1353">
        <v>0</v>
      </c>
      <c r="CX1353">
        <f>ROUND(Y1353*Source!I592,9)</f>
        <v>3.0000000000000001E-3</v>
      </c>
      <c r="CY1353">
        <f>AA1353</f>
        <v>0</v>
      </c>
      <c r="CZ1353">
        <f>AE1353</f>
        <v>0</v>
      </c>
      <c r="DA1353">
        <f>AI1353</f>
        <v>9.8800000000000008</v>
      </c>
      <c r="DB1353">
        <f>ROUND((ROUND(AT1353*CZ1353,2)*1),6)</f>
        <v>0</v>
      </c>
      <c r="DC1353">
        <f>ROUND((ROUND(AT1353*AG1353,2)*1),6)</f>
        <v>0</v>
      </c>
      <c r="DD1353" t="s">
        <v>3</v>
      </c>
      <c r="DE1353" t="s">
        <v>3</v>
      </c>
      <c r="DF1353">
        <f>ROUND(ROUND(AE1353*AI1353,2)*CX1353,2)</f>
        <v>0</v>
      </c>
      <c r="DG1353">
        <f t="shared" si="602"/>
        <v>0</v>
      </c>
      <c r="DH1353">
        <f t="shared" si="603"/>
        <v>0</v>
      </c>
      <c r="DI1353">
        <f t="shared" si="604"/>
        <v>0</v>
      </c>
      <c r="DJ1353">
        <f>DF1353</f>
        <v>0</v>
      </c>
      <c r="DK1353">
        <v>0</v>
      </c>
      <c r="DL1353" t="s">
        <v>3</v>
      </c>
      <c r="DM1353">
        <v>0</v>
      </c>
      <c r="DN1353" t="s">
        <v>3</v>
      </c>
      <c r="DO1353">
        <v>0</v>
      </c>
    </row>
    <row r="1354" spans="1:119" x14ac:dyDescent="0.2">
      <c r="A1354">
        <f>ROW(Source!A592)</f>
        <v>592</v>
      </c>
      <c r="B1354">
        <v>59204059</v>
      </c>
      <c r="C1354">
        <v>60527989</v>
      </c>
      <c r="D1354">
        <v>0</v>
      </c>
      <c r="E1354">
        <v>1080</v>
      </c>
      <c r="F1354">
        <v>1</v>
      </c>
      <c r="G1354">
        <v>1080</v>
      </c>
      <c r="H1354">
        <v>3</v>
      </c>
      <c r="I1354" t="s">
        <v>271</v>
      </c>
      <c r="J1354" t="s">
        <v>3</v>
      </c>
      <c r="K1354" t="s">
        <v>272</v>
      </c>
      <c r="L1354">
        <v>1354</v>
      </c>
      <c r="N1354">
        <v>1010</v>
      </c>
      <c r="O1354" t="s">
        <v>39</v>
      </c>
      <c r="P1354" t="s">
        <v>39</v>
      </c>
      <c r="Q1354">
        <v>1</v>
      </c>
      <c r="W1354">
        <v>0</v>
      </c>
      <c r="X1354">
        <v>-94950787</v>
      </c>
      <c r="Y1354">
        <f>AT1354</f>
        <v>1</v>
      </c>
      <c r="AA1354">
        <v>738.73</v>
      </c>
      <c r="AB1354">
        <v>0</v>
      </c>
      <c r="AC1354">
        <v>0</v>
      </c>
      <c r="AD1354">
        <v>0</v>
      </c>
      <c r="AE1354">
        <v>74.77</v>
      </c>
      <c r="AF1354">
        <v>0</v>
      </c>
      <c r="AG1354">
        <v>0</v>
      </c>
      <c r="AH1354">
        <v>0</v>
      </c>
      <c r="AI1354">
        <v>9.8800000000000008</v>
      </c>
      <c r="AJ1354">
        <v>1</v>
      </c>
      <c r="AK1354">
        <v>1</v>
      </c>
      <c r="AL1354">
        <v>1</v>
      </c>
      <c r="AM1354">
        <v>0</v>
      </c>
      <c r="AN1354">
        <v>0</v>
      </c>
      <c r="AO1354">
        <v>0</v>
      </c>
      <c r="AP1354">
        <v>1</v>
      </c>
      <c r="AQ1354">
        <v>0</v>
      </c>
      <c r="AR1354">
        <v>0</v>
      </c>
      <c r="AS1354" t="s">
        <v>3</v>
      </c>
      <c r="AT1354">
        <v>1</v>
      </c>
      <c r="AU1354" t="s">
        <v>3</v>
      </c>
      <c r="AV1354">
        <v>0</v>
      </c>
      <c r="AW1354">
        <v>1</v>
      </c>
      <c r="AX1354">
        <v>-1</v>
      </c>
      <c r="AY1354">
        <v>0</v>
      </c>
      <c r="AZ1354">
        <v>0</v>
      </c>
      <c r="BA1354" t="s">
        <v>3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CV1354">
        <v>0</v>
      </c>
      <c r="CW1354">
        <v>0</v>
      </c>
      <c r="CX1354">
        <f>ROUND(Y1354*Source!I592,9)</f>
        <v>2</v>
      </c>
      <c r="CY1354">
        <f>AA1354</f>
        <v>738.73</v>
      </c>
      <c r="CZ1354">
        <f>AE1354</f>
        <v>74.77</v>
      </c>
      <c r="DA1354">
        <f>AI1354</f>
        <v>9.8800000000000008</v>
      </c>
      <c r="DB1354">
        <f>ROUND(ROUND(AT1354*CZ1354,2),6)</f>
        <v>74.77</v>
      </c>
      <c r="DC1354">
        <f>ROUND(ROUND(AT1354*AG1354,2),6)</f>
        <v>0</v>
      </c>
      <c r="DD1354" t="s">
        <v>3</v>
      </c>
      <c r="DE1354" t="s">
        <v>3</v>
      </c>
      <c r="DF1354">
        <f>ROUND(ROUND(AE1354*AI1354,2)*CX1354,2)</f>
        <v>1477.46</v>
      </c>
      <c r="DG1354">
        <f t="shared" si="602"/>
        <v>0</v>
      </c>
      <c r="DH1354">
        <f t="shared" si="603"/>
        <v>0</v>
      </c>
      <c r="DI1354">
        <f t="shared" si="604"/>
        <v>0</v>
      </c>
      <c r="DJ1354">
        <f>DF1354</f>
        <v>1477.46</v>
      </c>
      <c r="DK1354">
        <v>0</v>
      </c>
      <c r="DL1354" t="s">
        <v>3</v>
      </c>
      <c r="DM1354">
        <v>0</v>
      </c>
      <c r="DN1354" t="s">
        <v>3</v>
      </c>
      <c r="DO1354">
        <v>0</v>
      </c>
    </row>
    <row r="1355" spans="1:119" x14ac:dyDescent="0.2">
      <c r="A1355">
        <f>ROW(Source!A595)</f>
        <v>595</v>
      </c>
      <c r="B1355">
        <v>59204062</v>
      </c>
      <c r="C1355">
        <v>60527999</v>
      </c>
      <c r="D1355">
        <v>58266404</v>
      </c>
      <c r="E1355">
        <v>1080</v>
      </c>
      <c r="F1355">
        <v>1</v>
      </c>
      <c r="G1355">
        <v>1080</v>
      </c>
      <c r="H1355">
        <v>1</v>
      </c>
      <c r="I1355" t="s">
        <v>859</v>
      </c>
      <c r="J1355" t="s">
        <v>3</v>
      </c>
      <c r="K1355" t="s">
        <v>860</v>
      </c>
      <c r="L1355">
        <v>1191</v>
      </c>
      <c r="N1355">
        <v>1013</v>
      </c>
      <c r="O1355" t="s">
        <v>861</v>
      </c>
      <c r="P1355" t="s">
        <v>861</v>
      </c>
      <c r="Q1355">
        <v>1</v>
      </c>
      <c r="W1355">
        <v>0</v>
      </c>
      <c r="X1355">
        <v>476480486</v>
      </c>
      <c r="Y1355">
        <f>((AT1355*1.15)*1.1)</f>
        <v>0.3795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</v>
      </c>
      <c r="AJ1355">
        <v>1</v>
      </c>
      <c r="AK1355">
        <v>1</v>
      </c>
      <c r="AL1355">
        <v>1</v>
      </c>
      <c r="AM1355">
        <v>-2</v>
      </c>
      <c r="AN1355">
        <v>0</v>
      </c>
      <c r="AO1355">
        <v>1</v>
      </c>
      <c r="AP1355">
        <v>1</v>
      </c>
      <c r="AQ1355">
        <v>0</v>
      </c>
      <c r="AR1355">
        <v>0</v>
      </c>
      <c r="AS1355" t="s">
        <v>3</v>
      </c>
      <c r="AT1355">
        <v>0.3</v>
      </c>
      <c r="AU1355" t="s">
        <v>26</v>
      </c>
      <c r="AV1355">
        <v>1</v>
      </c>
      <c r="AW1355">
        <v>2</v>
      </c>
      <c r="AX1355">
        <v>60528004</v>
      </c>
      <c r="AY1355">
        <v>1</v>
      </c>
      <c r="AZ1355">
        <v>0</v>
      </c>
      <c r="BA1355">
        <v>1373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CU1355">
        <f>ROUND(AT1355*Source!I595*AH1355*AL1355,2)</f>
        <v>0</v>
      </c>
      <c r="CV1355">
        <f>ROUND(Y1355*Source!I595,9)</f>
        <v>9.1080000000000005</v>
      </c>
      <c r="CW1355">
        <v>0</v>
      </c>
      <c r="CX1355">
        <f>ROUND(Y1355*Source!I595,9)</f>
        <v>9.1080000000000005</v>
      </c>
      <c r="CY1355">
        <f>AD1355</f>
        <v>0</v>
      </c>
      <c r="CZ1355">
        <f>AH1355</f>
        <v>0</v>
      </c>
      <c r="DA1355">
        <f>AL1355</f>
        <v>1</v>
      </c>
      <c r="DB1355">
        <f>ROUND(((ROUND(AT1355*CZ1355,2)*1.15)*1.1),6)</f>
        <v>0</v>
      </c>
      <c r="DC1355">
        <f>ROUND(((ROUND(AT1355*AG1355,2)*1.15)*1.1),6)</f>
        <v>0</v>
      </c>
      <c r="DD1355" t="s">
        <v>3</v>
      </c>
      <c r="DE1355" t="s">
        <v>3</v>
      </c>
      <c r="DF1355">
        <f>ROUND(ROUND(AE1355,2)*CX1355,2)</f>
        <v>0</v>
      </c>
      <c r="DG1355">
        <f t="shared" si="602"/>
        <v>0</v>
      </c>
      <c r="DH1355">
        <f t="shared" si="603"/>
        <v>0</v>
      </c>
      <c r="DI1355">
        <f t="shared" si="604"/>
        <v>0</v>
      </c>
      <c r="DJ1355">
        <f>DI1355</f>
        <v>0</v>
      </c>
      <c r="DK1355">
        <v>0</v>
      </c>
      <c r="DL1355" t="s">
        <v>3</v>
      </c>
      <c r="DM1355">
        <v>0</v>
      </c>
      <c r="DN1355" t="s">
        <v>3</v>
      </c>
      <c r="DO1355">
        <v>0</v>
      </c>
    </row>
    <row r="1356" spans="1:119" x14ac:dyDescent="0.2">
      <c r="A1356">
        <f>ROW(Source!A595)</f>
        <v>595</v>
      </c>
      <c r="B1356">
        <v>59204062</v>
      </c>
      <c r="C1356">
        <v>60527999</v>
      </c>
      <c r="D1356">
        <v>58327373</v>
      </c>
      <c r="E1356">
        <v>1</v>
      </c>
      <c r="F1356">
        <v>1</v>
      </c>
      <c r="G1356">
        <v>1080</v>
      </c>
      <c r="H1356">
        <v>3</v>
      </c>
      <c r="I1356" t="s">
        <v>596</v>
      </c>
      <c r="J1356" t="s">
        <v>598</v>
      </c>
      <c r="K1356" t="s">
        <v>597</v>
      </c>
      <c r="L1356">
        <v>1354</v>
      </c>
      <c r="N1356">
        <v>1010</v>
      </c>
      <c r="O1356" t="s">
        <v>39</v>
      </c>
      <c r="P1356" t="s">
        <v>39</v>
      </c>
      <c r="Q1356">
        <v>1</v>
      </c>
      <c r="W1356">
        <v>0</v>
      </c>
      <c r="X1356">
        <v>-266463214</v>
      </c>
      <c r="Y1356">
        <f>AT1356</f>
        <v>1</v>
      </c>
      <c r="AA1356">
        <v>510.16</v>
      </c>
      <c r="AB1356">
        <v>0</v>
      </c>
      <c r="AC1356">
        <v>0</v>
      </c>
      <c r="AD1356">
        <v>0</v>
      </c>
      <c r="AE1356">
        <v>510.16</v>
      </c>
      <c r="AF1356">
        <v>0</v>
      </c>
      <c r="AG1356">
        <v>0</v>
      </c>
      <c r="AH1356">
        <v>0</v>
      </c>
      <c r="AI1356">
        <v>1</v>
      </c>
      <c r="AJ1356">
        <v>1</v>
      </c>
      <c r="AK1356">
        <v>1</v>
      </c>
      <c r="AL1356">
        <v>1</v>
      </c>
      <c r="AM1356">
        <v>0</v>
      </c>
      <c r="AN1356">
        <v>0</v>
      </c>
      <c r="AO1356">
        <v>0</v>
      </c>
      <c r="AP1356">
        <v>1</v>
      </c>
      <c r="AQ1356">
        <v>0</v>
      </c>
      <c r="AR1356">
        <v>0</v>
      </c>
      <c r="AS1356" t="s">
        <v>3</v>
      </c>
      <c r="AT1356">
        <v>1</v>
      </c>
      <c r="AU1356" t="s">
        <v>3</v>
      </c>
      <c r="AV1356">
        <v>0</v>
      </c>
      <c r="AW1356">
        <v>1</v>
      </c>
      <c r="AX1356">
        <v>-1</v>
      </c>
      <c r="AY1356">
        <v>0</v>
      </c>
      <c r="AZ1356">
        <v>0</v>
      </c>
      <c r="BA1356" t="s">
        <v>3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CV1356">
        <v>0</v>
      </c>
      <c r="CW1356">
        <v>0</v>
      </c>
      <c r="CX1356">
        <f>ROUND(Y1356*Source!I595,9)</f>
        <v>24</v>
      </c>
      <c r="CY1356">
        <f>AA1356</f>
        <v>510.16</v>
      </c>
      <c r="CZ1356">
        <f>AE1356</f>
        <v>510.16</v>
      </c>
      <c r="DA1356">
        <f>AI1356</f>
        <v>1</v>
      </c>
      <c r="DB1356">
        <f>ROUND(ROUND(AT1356*CZ1356,2),6)</f>
        <v>510.16</v>
      </c>
      <c r="DC1356">
        <f>ROUND(ROUND(AT1356*AG1356,2),6)</f>
        <v>0</v>
      </c>
      <c r="DD1356" t="s">
        <v>3</v>
      </c>
      <c r="DE1356" t="s">
        <v>3</v>
      </c>
      <c r="DF1356">
        <f>ROUND(ROUND(AE1356,2)*CX1356,2)</f>
        <v>12243.84</v>
      </c>
      <c r="DG1356">
        <f t="shared" si="602"/>
        <v>0</v>
      </c>
      <c r="DH1356">
        <f t="shared" si="603"/>
        <v>0</v>
      </c>
      <c r="DI1356">
        <f t="shared" si="604"/>
        <v>0</v>
      </c>
      <c r="DJ1356">
        <f>DF1356</f>
        <v>12243.84</v>
      </c>
      <c r="DK1356">
        <v>0</v>
      </c>
      <c r="DL1356" t="s">
        <v>3</v>
      </c>
      <c r="DM1356">
        <v>0</v>
      </c>
      <c r="DN1356" t="s">
        <v>3</v>
      </c>
      <c r="DO1356">
        <v>0</v>
      </c>
    </row>
    <row r="1357" spans="1:119" x14ac:dyDescent="0.2">
      <c r="A1357">
        <f>ROW(Source!A595)</f>
        <v>595</v>
      </c>
      <c r="B1357">
        <v>59204062</v>
      </c>
      <c r="C1357">
        <v>60527999</v>
      </c>
      <c r="D1357">
        <v>58330407</v>
      </c>
      <c r="E1357">
        <v>1</v>
      </c>
      <c r="F1357">
        <v>1</v>
      </c>
      <c r="G1357">
        <v>1080</v>
      </c>
      <c r="H1357">
        <v>3</v>
      </c>
      <c r="I1357" t="s">
        <v>947</v>
      </c>
      <c r="J1357" t="s">
        <v>948</v>
      </c>
      <c r="K1357" t="s">
        <v>949</v>
      </c>
      <c r="L1357">
        <v>1346</v>
      </c>
      <c r="N1357">
        <v>1009</v>
      </c>
      <c r="O1357" t="s">
        <v>880</v>
      </c>
      <c r="P1357" t="s">
        <v>880</v>
      </c>
      <c r="Q1357">
        <v>1</v>
      </c>
      <c r="W1357">
        <v>0</v>
      </c>
      <c r="X1357">
        <v>883542614</v>
      </c>
      <c r="Y1357">
        <f>AT1357</f>
        <v>4.2000000000000003E-2</v>
      </c>
      <c r="AA1357">
        <v>19.28</v>
      </c>
      <c r="AB1357">
        <v>0</v>
      </c>
      <c r="AC1357">
        <v>0</v>
      </c>
      <c r="AD1357">
        <v>0</v>
      </c>
      <c r="AE1357">
        <v>19.28</v>
      </c>
      <c r="AF1357">
        <v>0</v>
      </c>
      <c r="AG1357">
        <v>0</v>
      </c>
      <c r="AH1357">
        <v>0</v>
      </c>
      <c r="AI1357">
        <v>1</v>
      </c>
      <c r="AJ1357">
        <v>1</v>
      </c>
      <c r="AK1357">
        <v>1</v>
      </c>
      <c r="AL1357">
        <v>1</v>
      </c>
      <c r="AM1357">
        <v>-2</v>
      </c>
      <c r="AN1357">
        <v>0</v>
      </c>
      <c r="AO1357">
        <v>1</v>
      </c>
      <c r="AP1357">
        <v>1</v>
      </c>
      <c r="AQ1357">
        <v>0</v>
      </c>
      <c r="AR1357">
        <v>0</v>
      </c>
      <c r="AS1357" t="s">
        <v>3</v>
      </c>
      <c r="AT1357">
        <v>4.2000000000000003E-2</v>
      </c>
      <c r="AU1357" t="s">
        <v>3</v>
      </c>
      <c r="AV1357">
        <v>0</v>
      </c>
      <c r="AW1357">
        <v>2</v>
      </c>
      <c r="AX1357">
        <v>60528005</v>
      </c>
      <c r="AY1357">
        <v>1</v>
      </c>
      <c r="AZ1357">
        <v>0</v>
      </c>
      <c r="BA1357">
        <v>1374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CV1357">
        <v>0</v>
      </c>
      <c r="CW1357">
        <v>0</v>
      </c>
      <c r="CX1357">
        <f>ROUND(Y1357*Source!I595,9)</f>
        <v>1.008</v>
      </c>
      <c r="CY1357">
        <f>AA1357</f>
        <v>19.28</v>
      </c>
      <c r="CZ1357">
        <f>AE1357</f>
        <v>19.28</v>
      </c>
      <c r="DA1357">
        <f>AI1357</f>
        <v>1</v>
      </c>
      <c r="DB1357">
        <f>ROUND(ROUND(AT1357*CZ1357,2),6)</f>
        <v>0.81</v>
      </c>
      <c r="DC1357">
        <f>ROUND(ROUND(AT1357*AG1357,2),6)</f>
        <v>0</v>
      </c>
      <c r="DD1357" t="s">
        <v>3</v>
      </c>
      <c r="DE1357" t="s">
        <v>3</v>
      </c>
      <c r="DF1357">
        <f>ROUND(ROUND(AE1357,2)*CX1357,2)</f>
        <v>19.43</v>
      </c>
      <c r="DG1357">
        <f t="shared" si="602"/>
        <v>0</v>
      </c>
      <c r="DH1357">
        <f t="shared" si="603"/>
        <v>0</v>
      </c>
      <c r="DI1357">
        <f t="shared" si="604"/>
        <v>0</v>
      </c>
      <c r="DJ1357">
        <f>DF1357</f>
        <v>19.43</v>
      </c>
      <c r="DK1357">
        <v>0</v>
      </c>
      <c r="DL1357" t="s">
        <v>3</v>
      </c>
      <c r="DM1357">
        <v>0</v>
      </c>
      <c r="DN1357" t="s">
        <v>3</v>
      </c>
      <c r="DO1357">
        <v>0</v>
      </c>
    </row>
    <row r="1358" spans="1:119" x14ac:dyDescent="0.2">
      <c r="A1358">
        <f>ROW(Source!A595)</f>
        <v>595</v>
      </c>
      <c r="B1358">
        <v>59204062</v>
      </c>
      <c r="C1358">
        <v>60527999</v>
      </c>
      <c r="D1358">
        <v>58271406</v>
      </c>
      <c r="E1358">
        <v>1080</v>
      </c>
      <c r="F1358">
        <v>1</v>
      </c>
      <c r="G1358">
        <v>1080</v>
      </c>
      <c r="H1358">
        <v>3</v>
      </c>
      <c r="I1358" t="s">
        <v>953</v>
      </c>
      <c r="J1358" t="s">
        <v>3</v>
      </c>
      <c r="K1358" t="s">
        <v>954</v>
      </c>
      <c r="L1358">
        <v>1348</v>
      </c>
      <c r="N1358">
        <v>1009</v>
      </c>
      <c r="O1358" t="s">
        <v>900</v>
      </c>
      <c r="P1358" t="s">
        <v>900</v>
      </c>
      <c r="Q1358">
        <v>1000</v>
      </c>
      <c r="W1358">
        <v>0</v>
      </c>
      <c r="X1358">
        <v>-783086922</v>
      </c>
      <c r="Y1358">
        <f>AT1358</f>
        <v>1.5E-3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</v>
      </c>
      <c r="AJ1358">
        <v>1</v>
      </c>
      <c r="AK1358">
        <v>1</v>
      </c>
      <c r="AL1358">
        <v>1</v>
      </c>
      <c r="AM1358">
        <v>-2</v>
      </c>
      <c r="AN1358">
        <v>0</v>
      </c>
      <c r="AO1358">
        <v>1</v>
      </c>
      <c r="AP1358">
        <v>1</v>
      </c>
      <c r="AQ1358">
        <v>0</v>
      </c>
      <c r="AR1358">
        <v>0</v>
      </c>
      <c r="AS1358" t="s">
        <v>3</v>
      </c>
      <c r="AT1358">
        <v>1.5E-3</v>
      </c>
      <c r="AU1358" t="s">
        <v>3</v>
      </c>
      <c r="AV1358">
        <v>0</v>
      </c>
      <c r="AW1358">
        <v>2</v>
      </c>
      <c r="AX1358">
        <v>60528007</v>
      </c>
      <c r="AY1358">
        <v>1</v>
      </c>
      <c r="AZ1358">
        <v>0</v>
      </c>
      <c r="BA1358">
        <v>1376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CV1358">
        <v>0</v>
      </c>
      <c r="CW1358">
        <v>0</v>
      </c>
      <c r="CX1358">
        <f>ROUND(Y1358*Source!I595,9)</f>
        <v>3.5999999999999997E-2</v>
      </c>
      <c r="CY1358">
        <f>AA1358</f>
        <v>0</v>
      </c>
      <c r="CZ1358">
        <f>AE1358</f>
        <v>0</v>
      </c>
      <c r="DA1358">
        <f>AI1358</f>
        <v>1</v>
      </c>
      <c r="DB1358">
        <f>ROUND(ROUND(AT1358*CZ1358,2),6)</f>
        <v>0</v>
      </c>
      <c r="DC1358">
        <f>ROUND(ROUND(AT1358*AG1358,2),6)</f>
        <v>0</v>
      </c>
      <c r="DD1358" t="s">
        <v>3</v>
      </c>
      <c r="DE1358" t="s">
        <v>3</v>
      </c>
      <c r="DF1358">
        <f>ROUND(ROUND(AE1358,2)*CX1358,2)</f>
        <v>0</v>
      </c>
      <c r="DG1358">
        <f t="shared" si="602"/>
        <v>0</v>
      </c>
      <c r="DH1358">
        <f t="shared" si="603"/>
        <v>0</v>
      </c>
      <c r="DI1358">
        <f t="shared" si="604"/>
        <v>0</v>
      </c>
      <c r="DJ1358">
        <f>DF1358</f>
        <v>0</v>
      </c>
      <c r="DK1358">
        <v>0</v>
      </c>
      <c r="DL1358" t="s">
        <v>3</v>
      </c>
      <c r="DM1358">
        <v>0</v>
      </c>
      <c r="DN1358" t="s">
        <v>3</v>
      </c>
      <c r="DO1358">
        <v>0</v>
      </c>
    </row>
    <row r="1359" spans="1:119" x14ac:dyDescent="0.2">
      <c r="A1359">
        <f>ROW(Source!A596)</f>
        <v>596</v>
      </c>
      <c r="B1359">
        <v>59204059</v>
      </c>
      <c r="C1359">
        <v>60527999</v>
      </c>
      <c r="D1359">
        <v>58266404</v>
      </c>
      <c r="E1359">
        <v>1080</v>
      </c>
      <c r="F1359">
        <v>1</v>
      </c>
      <c r="G1359">
        <v>1080</v>
      </c>
      <c r="H1359">
        <v>1</v>
      </c>
      <c r="I1359" t="s">
        <v>859</v>
      </c>
      <c r="J1359" t="s">
        <v>3</v>
      </c>
      <c r="K1359" t="s">
        <v>860</v>
      </c>
      <c r="L1359">
        <v>1191</v>
      </c>
      <c r="N1359">
        <v>1013</v>
      </c>
      <c r="O1359" t="s">
        <v>861</v>
      </c>
      <c r="P1359" t="s">
        <v>861</v>
      </c>
      <c r="Q1359">
        <v>1</v>
      </c>
      <c r="W1359">
        <v>0</v>
      </c>
      <c r="X1359">
        <v>476480486</v>
      </c>
      <c r="Y1359">
        <f>((AT1359*1.15)*1.1)</f>
        <v>0.3795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1</v>
      </c>
      <c r="AK1359">
        <v>1</v>
      </c>
      <c r="AL1359">
        <v>1</v>
      </c>
      <c r="AM1359">
        <v>5</v>
      </c>
      <c r="AN1359">
        <v>0</v>
      </c>
      <c r="AO1359">
        <v>1</v>
      </c>
      <c r="AP1359">
        <v>1</v>
      </c>
      <c r="AQ1359">
        <v>0</v>
      </c>
      <c r="AR1359">
        <v>0</v>
      </c>
      <c r="AS1359" t="s">
        <v>3</v>
      </c>
      <c r="AT1359">
        <v>0.3</v>
      </c>
      <c r="AU1359" t="s">
        <v>26</v>
      </c>
      <c r="AV1359">
        <v>1</v>
      </c>
      <c r="AW1359">
        <v>2</v>
      </c>
      <c r="AX1359">
        <v>60528004</v>
      </c>
      <c r="AY1359">
        <v>1</v>
      </c>
      <c r="AZ1359">
        <v>0</v>
      </c>
      <c r="BA1359">
        <v>1377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CU1359">
        <f>ROUND(AT1359*Source!I596*AH1359*AL1359,2)</f>
        <v>0</v>
      </c>
      <c r="CV1359">
        <f>ROUND(Y1359*Source!I596,9)</f>
        <v>9.1080000000000005</v>
      </c>
      <c r="CW1359">
        <v>0</v>
      </c>
      <c r="CX1359">
        <f>ROUND(Y1359*Source!I596,9)</f>
        <v>9.1080000000000005</v>
      </c>
      <c r="CY1359">
        <f>AD1359</f>
        <v>0</v>
      </c>
      <c r="CZ1359">
        <f>AH1359</f>
        <v>0</v>
      </c>
      <c r="DA1359">
        <f>AL1359</f>
        <v>1</v>
      </c>
      <c r="DB1359">
        <f>ROUND(((ROUND(AT1359*CZ1359,2)*1.15)*1.1),6)</f>
        <v>0</v>
      </c>
      <c r="DC1359">
        <f>ROUND(((ROUND(AT1359*AG1359,2)*1.15)*1.1),6)</f>
        <v>0</v>
      </c>
      <c r="DD1359" t="s">
        <v>3</v>
      </c>
      <c r="DE1359" t="s">
        <v>3</v>
      </c>
      <c r="DF1359">
        <f>ROUND(ROUND(AE1359,2)*CX1359,2)</f>
        <v>0</v>
      </c>
      <c r="DG1359">
        <f t="shared" si="602"/>
        <v>0</v>
      </c>
      <c r="DH1359">
        <f t="shared" si="603"/>
        <v>0</v>
      </c>
      <c r="DI1359">
        <f t="shared" si="604"/>
        <v>0</v>
      </c>
      <c r="DJ1359">
        <f>DI1359</f>
        <v>0</v>
      </c>
      <c r="DK1359">
        <v>0</v>
      </c>
      <c r="DL1359" t="s">
        <v>3</v>
      </c>
      <c r="DM1359">
        <v>0</v>
      </c>
      <c r="DN1359" t="s">
        <v>3</v>
      </c>
      <c r="DO1359">
        <v>0</v>
      </c>
    </row>
    <row r="1360" spans="1:119" x14ac:dyDescent="0.2">
      <c r="A1360">
        <f>ROW(Source!A596)</f>
        <v>596</v>
      </c>
      <c r="B1360">
        <v>59204059</v>
      </c>
      <c r="C1360">
        <v>60527999</v>
      </c>
      <c r="D1360">
        <v>58327373</v>
      </c>
      <c r="E1360">
        <v>1</v>
      </c>
      <c r="F1360">
        <v>1</v>
      </c>
      <c r="G1360">
        <v>1080</v>
      </c>
      <c r="H1360">
        <v>3</v>
      </c>
      <c r="I1360" t="s">
        <v>596</v>
      </c>
      <c r="J1360" t="s">
        <v>598</v>
      </c>
      <c r="K1360" t="s">
        <v>597</v>
      </c>
      <c r="L1360">
        <v>1354</v>
      </c>
      <c r="N1360">
        <v>1010</v>
      </c>
      <c r="O1360" t="s">
        <v>39</v>
      </c>
      <c r="P1360" t="s">
        <v>39</v>
      </c>
      <c r="Q1360">
        <v>1</v>
      </c>
      <c r="W1360">
        <v>0</v>
      </c>
      <c r="X1360">
        <v>-266463214</v>
      </c>
      <c r="Y1360">
        <f>AT1360</f>
        <v>1</v>
      </c>
      <c r="AA1360">
        <v>4877.13</v>
      </c>
      <c r="AB1360">
        <v>0</v>
      </c>
      <c r="AC1360">
        <v>0</v>
      </c>
      <c r="AD1360">
        <v>0</v>
      </c>
      <c r="AE1360">
        <v>510.16</v>
      </c>
      <c r="AF1360">
        <v>0</v>
      </c>
      <c r="AG1360">
        <v>0</v>
      </c>
      <c r="AH1360">
        <v>0</v>
      </c>
      <c r="AI1360">
        <v>9.56</v>
      </c>
      <c r="AJ1360">
        <v>1</v>
      </c>
      <c r="AK1360">
        <v>1</v>
      </c>
      <c r="AL1360">
        <v>1</v>
      </c>
      <c r="AM1360">
        <v>0</v>
      </c>
      <c r="AN1360">
        <v>0</v>
      </c>
      <c r="AO1360">
        <v>0</v>
      </c>
      <c r="AP1360">
        <v>1</v>
      </c>
      <c r="AQ1360">
        <v>0</v>
      </c>
      <c r="AR1360">
        <v>0</v>
      </c>
      <c r="AS1360" t="s">
        <v>3</v>
      </c>
      <c r="AT1360">
        <v>1</v>
      </c>
      <c r="AU1360" t="s">
        <v>3</v>
      </c>
      <c r="AV1360">
        <v>0</v>
      </c>
      <c r="AW1360">
        <v>1</v>
      </c>
      <c r="AX1360">
        <v>-1</v>
      </c>
      <c r="AY1360">
        <v>0</v>
      </c>
      <c r="AZ1360">
        <v>0</v>
      </c>
      <c r="BA1360" t="s">
        <v>3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CV1360">
        <v>0</v>
      </c>
      <c r="CW1360">
        <v>0</v>
      </c>
      <c r="CX1360">
        <f>ROUND(Y1360*Source!I596,9)</f>
        <v>24</v>
      </c>
      <c r="CY1360">
        <f>AA1360</f>
        <v>4877.13</v>
      </c>
      <c r="CZ1360">
        <f>AE1360</f>
        <v>510.16</v>
      </c>
      <c r="DA1360">
        <f>AI1360</f>
        <v>9.56</v>
      </c>
      <c r="DB1360">
        <f>ROUND(ROUND(AT1360*CZ1360,2),6)</f>
        <v>510.16</v>
      </c>
      <c r="DC1360">
        <f>ROUND(ROUND(AT1360*AG1360,2),6)</f>
        <v>0</v>
      </c>
      <c r="DD1360" t="s">
        <v>3</v>
      </c>
      <c r="DE1360" t="s">
        <v>3</v>
      </c>
      <c r="DF1360">
        <f>ROUND(ROUND(AE1360*AI1360,2)*CX1360,2)</f>
        <v>117051.12</v>
      </c>
      <c r="DG1360">
        <f t="shared" si="602"/>
        <v>0</v>
      </c>
      <c r="DH1360">
        <f t="shared" si="603"/>
        <v>0</v>
      </c>
      <c r="DI1360">
        <f t="shared" si="604"/>
        <v>0</v>
      </c>
      <c r="DJ1360">
        <f>DF1360</f>
        <v>117051.12</v>
      </c>
      <c r="DK1360">
        <v>0</v>
      </c>
      <c r="DL1360" t="s">
        <v>3</v>
      </c>
      <c r="DM1360">
        <v>0</v>
      </c>
      <c r="DN1360" t="s">
        <v>3</v>
      </c>
      <c r="DO1360">
        <v>0</v>
      </c>
    </row>
    <row r="1361" spans="1:119" x14ac:dyDescent="0.2">
      <c r="A1361">
        <f>ROW(Source!A596)</f>
        <v>596</v>
      </c>
      <c r="B1361">
        <v>59204059</v>
      </c>
      <c r="C1361">
        <v>60527999</v>
      </c>
      <c r="D1361">
        <v>58330407</v>
      </c>
      <c r="E1361">
        <v>1</v>
      </c>
      <c r="F1361">
        <v>1</v>
      </c>
      <c r="G1361">
        <v>1080</v>
      </c>
      <c r="H1361">
        <v>3</v>
      </c>
      <c r="I1361" t="s">
        <v>947</v>
      </c>
      <c r="J1361" t="s">
        <v>948</v>
      </c>
      <c r="K1361" t="s">
        <v>949</v>
      </c>
      <c r="L1361">
        <v>1346</v>
      </c>
      <c r="N1361">
        <v>1009</v>
      </c>
      <c r="O1361" t="s">
        <v>880</v>
      </c>
      <c r="P1361" t="s">
        <v>880</v>
      </c>
      <c r="Q1361">
        <v>1</v>
      </c>
      <c r="W1361">
        <v>0</v>
      </c>
      <c r="X1361">
        <v>883542614</v>
      </c>
      <c r="Y1361">
        <f>AT1361</f>
        <v>4.2000000000000003E-2</v>
      </c>
      <c r="AA1361">
        <v>169.66</v>
      </c>
      <c r="AB1361">
        <v>0</v>
      </c>
      <c r="AC1361">
        <v>0</v>
      </c>
      <c r="AD1361">
        <v>0</v>
      </c>
      <c r="AE1361">
        <v>19.28</v>
      </c>
      <c r="AF1361">
        <v>0</v>
      </c>
      <c r="AG1361">
        <v>0</v>
      </c>
      <c r="AH1361">
        <v>0</v>
      </c>
      <c r="AI1361">
        <v>8.8000000000000007</v>
      </c>
      <c r="AJ1361">
        <v>1</v>
      </c>
      <c r="AK1361">
        <v>1</v>
      </c>
      <c r="AL1361">
        <v>1</v>
      </c>
      <c r="AM1361">
        <v>2</v>
      </c>
      <c r="AN1361">
        <v>0</v>
      </c>
      <c r="AO1361">
        <v>1</v>
      </c>
      <c r="AP1361">
        <v>1</v>
      </c>
      <c r="AQ1361">
        <v>0</v>
      </c>
      <c r="AR1361">
        <v>0</v>
      </c>
      <c r="AS1361" t="s">
        <v>3</v>
      </c>
      <c r="AT1361">
        <v>4.2000000000000003E-2</v>
      </c>
      <c r="AU1361" t="s">
        <v>3</v>
      </c>
      <c r="AV1361">
        <v>0</v>
      </c>
      <c r="AW1361">
        <v>2</v>
      </c>
      <c r="AX1361">
        <v>60528005</v>
      </c>
      <c r="AY1361">
        <v>1</v>
      </c>
      <c r="AZ1361">
        <v>0</v>
      </c>
      <c r="BA1361">
        <v>1378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CV1361">
        <v>0</v>
      </c>
      <c r="CW1361">
        <v>0</v>
      </c>
      <c r="CX1361">
        <f>ROUND(Y1361*Source!I596,9)</f>
        <v>1.008</v>
      </c>
      <c r="CY1361">
        <f>AA1361</f>
        <v>169.66</v>
      </c>
      <c r="CZ1361">
        <f>AE1361</f>
        <v>19.28</v>
      </c>
      <c r="DA1361">
        <f>AI1361</f>
        <v>8.8000000000000007</v>
      </c>
      <c r="DB1361">
        <f>ROUND(ROUND(AT1361*CZ1361,2),6)</f>
        <v>0.81</v>
      </c>
      <c r="DC1361">
        <f>ROUND(ROUND(AT1361*AG1361,2),6)</f>
        <v>0</v>
      </c>
      <c r="DD1361" t="s">
        <v>3</v>
      </c>
      <c r="DE1361" t="s">
        <v>3</v>
      </c>
      <c r="DF1361">
        <f>ROUND(ROUND(AE1361*AI1361,2)*CX1361,2)</f>
        <v>171.02</v>
      </c>
      <c r="DG1361">
        <f t="shared" si="602"/>
        <v>0</v>
      </c>
      <c r="DH1361">
        <f t="shared" si="603"/>
        <v>0</v>
      </c>
      <c r="DI1361">
        <f t="shared" si="604"/>
        <v>0</v>
      </c>
      <c r="DJ1361">
        <f>DF1361</f>
        <v>171.02</v>
      </c>
      <c r="DK1361">
        <v>0</v>
      </c>
      <c r="DL1361" t="s">
        <v>3</v>
      </c>
      <c r="DM1361">
        <v>0</v>
      </c>
      <c r="DN1361" t="s">
        <v>3</v>
      </c>
      <c r="DO1361">
        <v>0</v>
      </c>
    </row>
    <row r="1362" spans="1:119" x14ac:dyDescent="0.2">
      <c r="A1362">
        <f>ROW(Source!A596)</f>
        <v>596</v>
      </c>
      <c r="B1362">
        <v>59204059</v>
      </c>
      <c r="C1362">
        <v>60527999</v>
      </c>
      <c r="D1362">
        <v>58271406</v>
      </c>
      <c r="E1362">
        <v>1080</v>
      </c>
      <c r="F1362">
        <v>1</v>
      </c>
      <c r="G1362">
        <v>1080</v>
      </c>
      <c r="H1362">
        <v>3</v>
      </c>
      <c r="I1362" t="s">
        <v>953</v>
      </c>
      <c r="J1362" t="s">
        <v>3</v>
      </c>
      <c r="K1362" t="s">
        <v>954</v>
      </c>
      <c r="L1362">
        <v>1348</v>
      </c>
      <c r="N1362">
        <v>1009</v>
      </c>
      <c r="O1362" t="s">
        <v>900</v>
      </c>
      <c r="P1362" t="s">
        <v>900</v>
      </c>
      <c r="Q1362">
        <v>1000</v>
      </c>
      <c r="W1362">
        <v>0</v>
      </c>
      <c r="X1362">
        <v>-783086922</v>
      </c>
      <c r="Y1362">
        <f>AT1362</f>
        <v>1.5E-3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9.8800000000000008</v>
      </c>
      <c r="AJ1362">
        <v>1</v>
      </c>
      <c r="AK1362">
        <v>1</v>
      </c>
      <c r="AL1362">
        <v>1</v>
      </c>
      <c r="AM1362">
        <v>5</v>
      </c>
      <c r="AN1362">
        <v>0</v>
      </c>
      <c r="AO1362">
        <v>1</v>
      </c>
      <c r="AP1362">
        <v>1</v>
      </c>
      <c r="AQ1362">
        <v>0</v>
      </c>
      <c r="AR1362">
        <v>0</v>
      </c>
      <c r="AS1362" t="s">
        <v>3</v>
      </c>
      <c r="AT1362">
        <v>1.5E-3</v>
      </c>
      <c r="AU1362" t="s">
        <v>3</v>
      </c>
      <c r="AV1362">
        <v>0</v>
      </c>
      <c r="AW1362">
        <v>2</v>
      </c>
      <c r="AX1362">
        <v>60528007</v>
      </c>
      <c r="AY1362">
        <v>1</v>
      </c>
      <c r="AZ1362">
        <v>0</v>
      </c>
      <c r="BA1362">
        <v>1380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CV1362">
        <v>0</v>
      </c>
      <c r="CW1362">
        <v>0</v>
      </c>
      <c r="CX1362">
        <f>ROUND(Y1362*Source!I596,9)</f>
        <v>3.5999999999999997E-2</v>
      </c>
      <c r="CY1362">
        <f>AA1362</f>
        <v>0</v>
      </c>
      <c r="CZ1362">
        <f>AE1362</f>
        <v>0</v>
      </c>
      <c r="DA1362">
        <f>AI1362</f>
        <v>9.8800000000000008</v>
      </c>
      <c r="DB1362">
        <f>ROUND(ROUND(AT1362*CZ1362,2),6)</f>
        <v>0</v>
      </c>
      <c r="DC1362">
        <f>ROUND(ROUND(AT1362*AG1362,2),6)</f>
        <v>0</v>
      </c>
      <c r="DD1362" t="s">
        <v>3</v>
      </c>
      <c r="DE1362" t="s">
        <v>3</v>
      </c>
      <c r="DF1362">
        <f>ROUND(ROUND(AE1362*AI1362,2)*CX1362,2)</f>
        <v>0</v>
      </c>
      <c r="DG1362">
        <f t="shared" si="602"/>
        <v>0</v>
      </c>
      <c r="DH1362">
        <f t="shared" si="603"/>
        <v>0</v>
      </c>
      <c r="DI1362">
        <f t="shared" si="604"/>
        <v>0</v>
      </c>
      <c r="DJ1362">
        <f>DF1362</f>
        <v>0</v>
      </c>
      <c r="DK1362">
        <v>0</v>
      </c>
      <c r="DL1362" t="s">
        <v>3</v>
      </c>
      <c r="DM1362">
        <v>0</v>
      </c>
      <c r="DN1362" t="s">
        <v>3</v>
      </c>
      <c r="DO1362">
        <v>0</v>
      </c>
    </row>
    <row r="1363" spans="1:119" x14ac:dyDescent="0.2">
      <c r="A1363">
        <f>ROW(Source!A599)</f>
        <v>599</v>
      </c>
      <c r="B1363">
        <v>59204062</v>
      </c>
      <c r="C1363">
        <v>60528009</v>
      </c>
      <c r="D1363">
        <v>58266404</v>
      </c>
      <c r="E1363">
        <v>1080</v>
      </c>
      <c r="F1363">
        <v>1</v>
      </c>
      <c r="G1363">
        <v>1080</v>
      </c>
      <c r="H1363">
        <v>1</v>
      </c>
      <c r="I1363" t="s">
        <v>859</v>
      </c>
      <c r="J1363" t="s">
        <v>3</v>
      </c>
      <c r="K1363" t="s">
        <v>860</v>
      </c>
      <c r="L1363">
        <v>1191</v>
      </c>
      <c r="N1363">
        <v>1013</v>
      </c>
      <c r="O1363" t="s">
        <v>861</v>
      </c>
      <c r="P1363" t="s">
        <v>861</v>
      </c>
      <c r="Q1363">
        <v>1</v>
      </c>
      <c r="W1363">
        <v>0</v>
      </c>
      <c r="X1363">
        <v>476480486</v>
      </c>
      <c r="Y1363">
        <f>((AT1363*1.15)*1.1)</f>
        <v>1.85955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</v>
      </c>
      <c r="AJ1363">
        <v>1</v>
      </c>
      <c r="AK1363">
        <v>1</v>
      </c>
      <c r="AL1363">
        <v>1</v>
      </c>
      <c r="AM1363">
        <v>-2</v>
      </c>
      <c r="AN1363">
        <v>0</v>
      </c>
      <c r="AO1363">
        <v>1</v>
      </c>
      <c r="AP1363">
        <v>1</v>
      </c>
      <c r="AQ1363">
        <v>0</v>
      </c>
      <c r="AR1363">
        <v>0</v>
      </c>
      <c r="AS1363" t="s">
        <v>3</v>
      </c>
      <c r="AT1363">
        <v>1.47</v>
      </c>
      <c r="AU1363" t="s">
        <v>26</v>
      </c>
      <c r="AV1363">
        <v>1</v>
      </c>
      <c r="AW1363">
        <v>2</v>
      </c>
      <c r="AX1363">
        <v>60528017</v>
      </c>
      <c r="AY1363">
        <v>1</v>
      </c>
      <c r="AZ1363">
        <v>0</v>
      </c>
      <c r="BA1363">
        <v>1381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CU1363">
        <f>ROUND(AT1363*Source!I599*AH1363*AL1363,2)</f>
        <v>0</v>
      </c>
      <c r="CV1363">
        <f>ROUND(Y1363*Source!I599,9)</f>
        <v>0</v>
      </c>
      <c r="CW1363">
        <v>0</v>
      </c>
      <c r="CX1363">
        <f>ROUND(Y1363*Source!I599,9)</f>
        <v>0</v>
      </c>
      <c r="CY1363">
        <f>AD1363</f>
        <v>0</v>
      </c>
      <c r="CZ1363">
        <f>AH1363</f>
        <v>0</v>
      </c>
      <c r="DA1363">
        <f>AL1363</f>
        <v>1</v>
      </c>
      <c r="DB1363">
        <f>ROUND(((ROUND(AT1363*CZ1363,2)*1.15)*1.1),6)</f>
        <v>0</v>
      </c>
      <c r="DC1363">
        <f>ROUND(((ROUND(AT1363*AG1363,2)*1.15)*1.1),6)</f>
        <v>0</v>
      </c>
      <c r="DD1363" t="s">
        <v>3</v>
      </c>
      <c r="DE1363" t="s">
        <v>3</v>
      </c>
      <c r="DF1363">
        <f t="shared" ref="DF1363:DF1372" si="605">ROUND(ROUND(AE1363,2)*CX1363,2)</f>
        <v>0</v>
      </c>
      <c r="DG1363">
        <f t="shared" si="602"/>
        <v>0</v>
      </c>
      <c r="DH1363">
        <f t="shared" si="603"/>
        <v>0</v>
      </c>
      <c r="DI1363">
        <f t="shared" si="604"/>
        <v>0</v>
      </c>
      <c r="DJ1363">
        <f>DI1363</f>
        <v>0</v>
      </c>
      <c r="DK1363">
        <v>0</v>
      </c>
      <c r="DL1363" t="s">
        <v>3</v>
      </c>
      <c r="DM1363">
        <v>0</v>
      </c>
      <c r="DN1363" t="s">
        <v>3</v>
      </c>
      <c r="DO1363">
        <v>0</v>
      </c>
    </row>
    <row r="1364" spans="1:119" x14ac:dyDescent="0.2">
      <c r="A1364">
        <f>ROW(Source!A599)</f>
        <v>599</v>
      </c>
      <c r="B1364">
        <v>59204062</v>
      </c>
      <c r="C1364">
        <v>60528009</v>
      </c>
      <c r="D1364">
        <v>58340279</v>
      </c>
      <c r="E1364">
        <v>1</v>
      </c>
      <c r="F1364">
        <v>1</v>
      </c>
      <c r="G1364">
        <v>1080</v>
      </c>
      <c r="H1364">
        <v>2</v>
      </c>
      <c r="I1364" t="s">
        <v>938</v>
      </c>
      <c r="J1364" t="s">
        <v>939</v>
      </c>
      <c r="K1364" t="s">
        <v>940</v>
      </c>
      <c r="L1364">
        <v>1368</v>
      </c>
      <c r="N1364">
        <v>1011</v>
      </c>
      <c r="O1364" t="s">
        <v>865</v>
      </c>
      <c r="P1364" t="s">
        <v>865</v>
      </c>
      <c r="Q1364">
        <v>1</v>
      </c>
      <c r="W1364">
        <v>0</v>
      </c>
      <c r="X1364">
        <v>-2065404138</v>
      </c>
      <c r="Y1364">
        <f>((AT1364*1.25)*1.1)</f>
        <v>0.48125000000000007</v>
      </c>
      <c r="AA1364">
        <v>0</v>
      </c>
      <c r="AB1364">
        <v>7.59</v>
      </c>
      <c r="AC1364">
        <v>0</v>
      </c>
      <c r="AD1364">
        <v>0</v>
      </c>
      <c r="AE1364">
        <v>0</v>
      </c>
      <c r="AF1364">
        <v>7.11</v>
      </c>
      <c r="AG1364">
        <v>0</v>
      </c>
      <c r="AH1364">
        <v>0</v>
      </c>
      <c r="AI1364">
        <v>1</v>
      </c>
      <c r="AJ1364">
        <v>1</v>
      </c>
      <c r="AK1364">
        <v>1</v>
      </c>
      <c r="AL1364">
        <v>1</v>
      </c>
      <c r="AM1364">
        <v>-2</v>
      </c>
      <c r="AN1364">
        <v>0</v>
      </c>
      <c r="AO1364">
        <v>1</v>
      </c>
      <c r="AP1364">
        <v>1</v>
      </c>
      <c r="AQ1364">
        <v>0</v>
      </c>
      <c r="AR1364">
        <v>0</v>
      </c>
      <c r="AS1364" t="s">
        <v>3</v>
      </c>
      <c r="AT1364">
        <v>0.35</v>
      </c>
      <c r="AU1364" t="s">
        <v>866</v>
      </c>
      <c r="AV1364">
        <v>0</v>
      </c>
      <c r="AW1364">
        <v>2</v>
      </c>
      <c r="AX1364">
        <v>60528018</v>
      </c>
      <c r="AY1364">
        <v>1</v>
      </c>
      <c r="AZ1364">
        <v>0</v>
      </c>
      <c r="BA1364">
        <v>1382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CV1364">
        <v>0</v>
      </c>
      <c r="CW1364">
        <f>ROUND(Y1364*Source!I599*DO1364,9)</f>
        <v>0</v>
      </c>
      <c r="CX1364">
        <f>ROUND(Y1364*Source!I599,9)</f>
        <v>0</v>
      </c>
      <c r="CY1364">
        <f>AB1364</f>
        <v>7.59</v>
      </c>
      <c r="CZ1364">
        <f>AF1364</f>
        <v>7.11</v>
      </c>
      <c r="DA1364">
        <f>AJ1364</f>
        <v>1</v>
      </c>
      <c r="DB1364">
        <f>ROUND(((ROUND(AT1364*CZ1364,2)*1.25)*1.1),6)</f>
        <v>3.4237500000000001</v>
      </c>
      <c r="DC1364">
        <f>ROUND(((ROUND(AT1364*AG1364,2)*1.25)*1.1),6)</f>
        <v>0</v>
      </c>
      <c r="DD1364" t="s">
        <v>3</v>
      </c>
      <c r="DE1364" t="s">
        <v>3</v>
      </c>
      <c r="DF1364">
        <f t="shared" si="605"/>
        <v>0</v>
      </c>
      <c r="DG1364">
        <f t="shared" si="602"/>
        <v>0</v>
      </c>
      <c r="DH1364">
        <f t="shared" si="603"/>
        <v>0</v>
      </c>
      <c r="DI1364">
        <f t="shared" si="604"/>
        <v>0</v>
      </c>
      <c r="DJ1364">
        <f>DG1364</f>
        <v>0</v>
      </c>
      <c r="DK1364">
        <v>0</v>
      </c>
      <c r="DL1364" t="s">
        <v>3</v>
      </c>
      <c r="DM1364">
        <v>0</v>
      </c>
      <c r="DN1364" t="s">
        <v>3</v>
      </c>
      <c r="DO1364">
        <v>0</v>
      </c>
    </row>
    <row r="1365" spans="1:119" x14ac:dyDescent="0.2">
      <c r="A1365">
        <f>ROW(Source!A599)</f>
        <v>599</v>
      </c>
      <c r="B1365">
        <v>59204062</v>
      </c>
      <c r="C1365">
        <v>60528009</v>
      </c>
      <c r="D1365">
        <v>58340578</v>
      </c>
      <c r="E1365">
        <v>1</v>
      </c>
      <c r="F1365">
        <v>1</v>
      </c>
      <c r="G1365">
        <v>1080</v>
      </c>
      <c r="H1365">
        <v>2</v>
      </c>
      <c r="I1365" t="s">
        <v>862</v>
      </c>
      <c r="J1365" t="s">
        <v>863</v>
      </c>
      <c r="K1365" t="s">
        <v>864</v>
      </c>
      <c r="L1365">
        <v>1368</v>
      </c>
      <c r="N1365">
        <v>1011</v>
      </c>
      <c r="O1365" t="s">
        <v>865</v>
      </c>
      <c r="P1365" t="s">
        <v>865</v>
      </c>
      <c r="Q1365">
        <v>1</v>
      </c>
      <c r="W1365">
        <v>0</v>
      </c>
      <c r="X1365">
        <v>-1985943078</v>
      </c>
      <c r="Y1365">
        <f>((AT1365*1.25)*1.1)</f>
        <v>1.3750000000000002E-2</v>
      </c>
      <c r="AA1365">
        <v>0</v>
      </c>
      <c r="AB1365">
        <v>88.67</v>
      </c>
      <c r="AC1365">
        <v>13.47</v>
      </c>
      <c r="AD1365">
        <v>0</v>
      </c>
      <c r="AE1365">
        <v>0</v>
      </c>
      <c r="AF1365">
        <v>83.1</v>
      </c>
      <c r="AG1365">
        <v>12.62</v>
      </c>
      <c r="AH1365">
        <v>0</v>
      </c>
      <c r="AI1365">
        <v>1</v>
      </c>
      <c r="AJ1365">
        <v>1</v>
      </c>
      <c r="AK1365">
        <v>1</v>
      </c>
      <c r="AL1365">
        <v>1</v>
      </c>
      <c r="AM1365">
        <v>-2</v>
      </c>
      <c r="AN1365">
        <v>0</v>
      </c>
      <c r="AO1365">
        <v>1</v>
      </c>
      <c r="AP1365">
        <v>1</v>
      </c>
      <c r="AQ1365">
        <v>0</v>
      </c>
      <c r="AR1365">
        <v>0</v>
      </c>
      <c r="AS1365" t="s">
        <v>3</v>
      </c>
      <c r="AT1365">
        <v>0.01</v>
      </c>
      <c r="AU1365" t="s">
        <v>866</v>
      </c>
      <c r="AV1365">
        <v>0</v>
      </c>
      <c r="AW1365">
        <v>2</v>
      </c>
      <c r="AX1365">
        <v>60528019</v>
      </c>
      <c r="AY1365">
        <v>1</v>
      </c>
      <c r="AZ1365">
        <v>0</v>
      </c>
      <c r="BA1365">
        <v>1383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CV1365">
        <v>0</v>
      </c>
      <c r="CW1365">
        <f>ROUND(Y1365*Source!I599*DO1365,9)</f>
        <v>0</v>
      </c>
      <c r="CX1365">
        <f>ROUND(Y1365*Source!I599,9)</f>
        <v>0</v>
      </c>
      <c r="CY1365">
        <f>AB1365</f>
        <v>88.67</v>
      </c>
      <c r="CZ1365">
        <f>AF1365</f>
        <v>83.1</v>
      </c>
      <c r="DA1365">
        <f>AJ1365</f>
        <v>1</v>
      </c>
      <c r="DB1365">
        <f>ROUND(((ROUND(AT1365*CZ1365,2)*1.25)*1.1),6)</f>
        <v>1.1412500000000001</v>
      </c>
      <c r="DC1365">
        <f>ROUND(((ROUND(AT1365*AG1365,2)*1.25)*1.1),6)</f>
        <v>0.17874999999999999</v>
      </c>
      <c r="DD1365" t="s">
        <v>3</v>
      </c>
      <c r="DE1365" t="s">
        <v>3</v>
      </c>
      <c r="DF1365">
        <f t="shared" si="605"/>
        <v>0</v>
      </c>
      <c r="DG1365">
        <f t="shared" si="602"/>
        <v>0</v>
      </c>
      <c r="DH1365">
        <f t="shared" si="603"/>
        <v>0</v>
      </c>
      <c r="DI1365">
        <f t="shared" si="604"/>
        <v>0</v>
      </c>
      <c r="DJ1365">
        <f>DG1365</f>
        <v>0</v>
      </c>
      <c r="DK1365">
        <v>0</v>
      </c>
      <c r="DL1365" t="s">
        <v>867</v>
      </c>
      <c r="DM1365">
        <v>0</v>
      </c>
      <c r="DN1365" t="s">
        <v>861</v>
      </c>
      <c r="DO1365">
        <v>12.62</v>
      </c>
    </row>
    <row r="1366" spans="1:119" x14ac:dyDescent="0.2">
      <c r="A1366">
        <f>ROW(Source!A599)</f>
        <v>599</v>
      </c>
      <c r="B1366">
        <v>59204062</v>
      </c>
      <c r="C1366">
        <v>60528009</v>
      </c>
      <c r="D1366">
        <v>58309957</v>
      </c>
      <c r="E1366">
        <v>1</v>
      </c>
      <c r="F1366">
        <v>1</v>
      </c>
      <c r="G1366">
        <v>1080</v>
      </c>
      <c r="H1366">
        <v>3</v>
      </c>
      <c r="I1366" t="s">
        <v>941</v>
      </c>
      <c r="J1366" t="s">
        <v>942</v>
      </c>
      <c r="K1366" t="s">
        <v>943</v>
      </c>
      <c r="L1366">
        <v>1348</v>
      </c>
      <c r="N1366">
        <v>1009</v>
      </c>
      <c r="O1366" t="s">
        <v>900</v>
      </c>
      <c r="P1366" t="s">
        <v>900</v>
      </c>
      <c r="Q1366">
        <v>1000</v>
      </c>
      <c r="W1366">
        <v>0</v>
      </c>
      <c r="X1366">
        <v>-1106207263</v>
      </c>
      <c r="Y1366">
        <f>AT1366</f>
        <v>1.3999999999999999E-4</v>
      </c>
      <c r="AA1366">
        <v>9879.51</v>
      </c>
      <c r="AB1366">
        <v>0</v>
      </c>
      <c r="AC1366">
        <v>0</v>
      </c>
      <c r="AD1366">
        <v>0</v>
      </c>
      <c r="AE1366">
        <v>9879.51</v>
      </c>
      <c r="AF1366">
        <v>0</v>
      </c>
      <c r="AG1366">
        <v>0</v>
      </c>
      <c r="AH1366">
        <v>0</v>
      </c>
      <c r="AI1366">
        <v>1</v>
      </c>
      <c r="AJ1366">
        <v>1</v>
      </c>
      <c r="AK1366">
        <v>1</v>
      </c>
      <c r="AL1366">
        <v>1</v>
      </c>
      <c r="AM1366">
        <v>-2</v>
      </c>
      <c r="AN1366">
        <v>0</v>
      </c>
      <c r="AO1366">
        <v>1</v>
      </c>
      <c r="AP1366">
        <v>1</v>
      </c>
      <c r="AQ1366">
        <v>0</v>
      </c>
      <c r="AR1366">
        <v>0</v>
      </c>
      <c r="AS1366" t="s">
        <v>3</v>
      </c>
      <c r="AT1366">
        <v>1.3999999999999999E-4</v>
      </c>
      <c r="AU1366" t="s">
        <v>3</v>
      </c>
      <c r="AV1366">
        <v>0</v>
      </c>
      <c r="AW1366">
        <v>2</v>
      </c>
      <c r="AX1366">
        <v>60528020</v>
      </c>
      <c r="AY1366">
        <v>1</v>
      </c>
      <c r="AZ1366">
        <v>0</v>
      </c>
      <c r="BA1366">
        <v>1384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CV1366">
        <v>0</v>
      </c>
      <c r="CW1366">
        <v>0</v>
      </c>
      <c r="CX1366">
        <f>ROUND(Y1366*Source!I599,9)</f>
        <v>0</v>
      </c>
      <c r="CY1366">
        <f>AA1366</f>
        <v>9879.51</v>
      </c>
      <c r="CZ1366">
        <f>AE1366</f>
        <v>9879.51</v>
      </c>
      <c r="DA1366">
        <f>AI1366</f>
        <v>1</v>
      </c>
      <c r="DB1366">
        <f>ROUND(ROUND(AT1366*CZ1366,2),6)</f>
        <v>1.38</v>
      </c>
      <c r="DC1366">
        <f>ROUND(ROUND(AT1366*AG1366,2),6)</f>
        <v>0</v>
      </c>
      <c r="DD1366" t="s">
        <v>3</v>
      </c>
      <c r="DE1366" t="s">
        <v>3</v>
      </c>
      <c r="DF1366">
        <f t="shared" si="605"/>
        <v>0</v>
      </c>
      <c r="DG1366">
        <f t="shared" si="602"/>
        <v>0</v>
      </c>
      <c r="DH1366">
        <f t="shared" si="603"/>
        <v>0</v>
      </c>
      <c r="DI1366">
        <f t="shared" si="604"/>
        <v>0</v>
      </c>
      <c r="DJ1366">
        <f>DF1366</f>
        <v>0</v>
      </c>
      <c r="DK1366">
        <v>0</v>
      </c>
      <c r="DL1366" t="s">
        <v>3</v>
      </c>
      <c r="DM1366">
        <v>0</v>
      </c>
      <c r="DN1366" t="s">
        <v>3</v>
      </c>
      <c r="DO1366">
        <v>0</v>
      </c>
    </row>
    <row r="1367" spans="1:119" x14ac:dyDescent="0.2">
      <c r="A1367">
        <f>ROW(Source!A599)</f>
        <v>599</v>
      </c>
      <c r="B1367">
        <v>59204062</v>
      </c>
      <c r="C1367">
        <v>60528009</v>
      </c>
      <c r="D1367">
        <v>58308765</v>
      </c>
      <c r="E1367">
        <v>1</v>
      </c>
      <c r="F1367">
        <v>1</v>
      </c>
      <c r="G1367">
        <v>1080</v>
      </c>
      <c r="H1367">
        <v>3</v>
      </c>
      <c r="I1367" t="s">
        <v>944</v>
      </c>
      <c r="J1367" t="s">
        <v>945</v>
      </c>
      <c r="K1367" t="s">
        <v>946</v>
      </c>
      <c r="L1367">
        <v>1348</v>
      </c>
      <c r="N1367">
        <v>1009</v>
      </c>
      <c r="O1367" t="s">
        <v>900</v>
      </c>
      <c r="P1367" t="s">
        <v>900</v>
      </c>
      <c r="Q1367">
        <v>1000</v>
      </c>
      <c r="W1367">
        <v>0</v>
      </c>
      <c r="X1367">
        <v>-1123198217</v>
      </c>
      <c r="Y1367">
        <f>AT1367</f>
        <v>1.1000000000000001E-3</v>
      </c>
      <c r="AA1367">
        <v>17868.28</v>
      </c>
      <c r="AB1367">
        <v>0</v>
      </c>
      <c r="AC1367">
        <v>0</v>
      </c>
      <c r="AD1367">
        <v>0</v>
      </c>
      <c r="AE1367">
        <v>17868.28</v>
      </c>
      <c r="AF1367">
        <v>0</v>
      </c>
      <c r="AG1367">
        <v>0</v>
      </c>
      <c r="AH1367">
        <v>0</v>
      </c>
      <c r="AI1367">
        <v>1</v>
      </c>
      <c r="AJ1367">
        <v>1</v>
      </c>
      <c r="AK1367">
        <v>1</v>
      </c>
      <c r="AL1367">
        <v>1</v>
      </c>
      <c r="AM1367">
        <v>-2</v>
      </c>
      <c r="AN1367">
        <v>0</v>
      </c>
      <c r="AO1367">
        <v>1</v>
      </c>
      <c r="AP1367">
        <v>1</v>
      </c>
      <c r="AQ1367">
        <v>0</v>
      </c>
      <c r="AR1367">
        <v>0</v>
      </c>
      <c r="AS1367" t="s">
        <v>3</v>
      </c>
      <c r="AT1367">
        <v>1.1000000000000001E-3</v>
      </c>
      <c r="AU1367" t="s">
        <v>3</v>
      </c>
      <c r="AV1367">
        <v>0</v>
      </c>
      <c r="AW1367">
        <v>2</v>
      </c>
      <c r="AX1367">
        <v>60528021</v>
      </c>
      <c r="AY1367">
        <v>1</v>
      </c>
      <c r="AZ1367">
        <v>0</v>
      </c>
      <c r="BA1367">
        <v>1385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CV1367">
        <v>0</v>
      </c>
      <c r="CW1367">
        <v>0</v>
      </c>
      <c r="CX1367">
        <f>ROUND(Y1367*Source!I599,9)</f>
        <v>0</v>
      </c>
      <c r="CY1367">
        <f>AA1367</f>
        <v>17868.28</v>
      </c>
      <c r="CZ1367">
        <f>AE1367</f>
        <v>17868.28</v>
      </c>
      <c r="DA1367">
        <f>AI1367</f>
        <v>1</v>
      </c>
      <c r="DB1367">
        <f>ROUND(ROUND(AT1367*CZ1367,2),6)</f>
        <v>19.66</v>
      </c>
      <c r="DC1367">
        <f>ROUND(ROUND(AT1367*AG1367,2),6)</f>
        <v>0</v>
      </c>
      <c r="DD1367" t="s">
        <v>3</v>
      </c>
      <c r="DE1367" t="s">
        <v>3</v>
      </c>
      <c r="DF1367">
        <f t="shared" si="605"/>
        <v>0</v>
      </c>
      <c r="DG1367">
        <f t="shared" si="602"/>
        <v>0</v>
      </c>
      <c r="DH1367">
        <f t="shared" si="603"/>
        <v>0</v>
      </c>
      <c r="DI1367">
        <f t="shared" si="604"/>
        <v>0</v>
      </c>
      <c r="DJ1367">
        <f>DF1367</f>
        <v>0</v>
      </c>
      <c r="DK1367">
        <v>0</v>
      </c>
      <c r="DL1367" t="s">
        <v>3</v>
      </c>
      <c r="DM1367">
        <v>0</v>
      </c>
      <c r="DN1367" t="s">
        <v>3</v>
      </c>
      <c r="DO1367">
        <v>0</v>
      </c>
    </row>
    <row r="1368" spans="1:119" x14ac:dyDescent="0.2">
      <c r="A1368">
        <f>ROW(Source!A599)</f>
        <v>599</v>
      </c>
      <c r="B1368">
        <v>59204062</v>
      </c>
      <c r="C1368">
        <v>60528009</v>
      </c>
      <c r="D1368">
        <v>58327373</v>
      </c>
      <c r="E1368">
        <v>1</v>
      </c>
      <c r="F1368">
        <v>1</v>
      </c>
      <c r="G1368">
        <v>1080</v>
      </c>
      <c r="H1368">
        <v>3</v>
      </c>
      <c r="I1368" t="s">
        <v>596</v>
      </c>
      <c r="J1368" t="s">
        <v>598</v>
      </c>
      <c r="K1368" t="s">
        <v>597</v>
      </c>
      <c r="L1368">
        <v>1354</v>
      </c>
      <c r="N1368">
        <v>1010</v>
      </c>
      <c r="O1368" t="s">
        <v>39</v>
      </c>
      <c r="P1368" t="s">
        <v>39</v>
      </c>
      <c r="Q1368">
        <v>1</v>
      </c>
      <c r="W1368">
        <v>0</v>
      </c>
      <c r="X1368">
        <v>-266463214</v>
      </c>
      <c r="Y1368">
        <f>AT1368</f>
        <v>1</v>
      </c>
      <c r="AA1368">
        <v>510.16</v>
      </c>
      <c r="AB1368">
        <v>0</v>
      </c>
      <c r="AC1368">
        <v>0</v>
      </c>
      <c r="AD1368">
        <v>0</v>
      </c>
      <c r="AE1368">
        <v>510.16</v>
      </c>
      <c r="AF1368">
        <v>0</v>
      </c>
      <c r="AG1368">
        <v>0</v>
      </c>
      <c r="AH1368">
        <v>0</v>
      </c>
      <c r="AI1368">
        <v>1</v>
      </c>
      <c r="AJ1368">
        <v>1</v>
      </c>
      <c r="AK1368">
        <v>1</v>
      </c>
      <c r="AL1368">
        <v>1</v>
      </c>
      <c r="AM1368">
        <v>0</v>
      </c>
      <c r="AN1368">
        <v>0</v>
      </c>
      <c r="AO1368">
        <v>0</v>
      </c>
      <c r="AP1368">
        <v>1</v>
      </c>
      <c r="AQ1368">
        <v>0</v>
      </c>
      <c r="AR1368">
        <v>0</v>
      </c>
      <c r="AS1368" t="s">
        <v>3</v>
      </c>
      <c r="AT1368">
        <v>1</v>
      </c>
      <c r="AU1368" t="s">
        <v>3</v>
      </c>
      <c r="AV1368">
        <v>0</v>
      </c>
      <c r="AW1368">
        <v>1</v>
      </c>
      <c r="AX1368">
        <v>-1</v>
      </c>
      <c r="AY1368">
        <v>0</v>
      </c>
      <c r="AZ1368">
        <v>0</v>
      </c>
      <c r="BA1368" t="s">
        <v>3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CV1368">
        <v>0</v>
      </c>
      <c r="CW1368">
        <v>0</v>
      </c>
      <c r="CX1368">
        <f>ROUND(Y1368*Source!I599,9)</f>
        <v>0</v>
      </c>
      <c r="CY1368">
        <f>AA1368</f>
        <v>510.16</v>
      </c>
      <c r="CZ1368">
        <f>AE1368</f>
        <v>510.16</v>
      </c>
      <c r="DA1368">
        <f>AI1368</f>
        <v>1</v>
      </c>
      <c r="DB1368">
        <f>ROUND(ROUND(AT1368*CZ1368,2),6)</f>
        <v>510.16</v>
      </c>
      <c r="DC1368">
        <f>ROUND(ROUND(AT1368*AG1368,2),6)</f>
        <v>0</v>
      </c>
      <c r="DD1368" t="s">
        <v>3</v>
      </c>
      <c r="DE1368" t="s">
        <v>3</v>
      </c>
      <c r="DF1368">
        <f t="shared" si="605"/>
        <v>0</v>
      </c>
      <c r="DG1368">
        <f t="shared" si="602"/>
        <v>0</v>
      </c>
      <c r="DH1368">
        <f t="shared" si="603"/>
        <v>0</v>
      </c>
      <c r="DI1368">
        <f t="shared" si="604"/>
        <v>0</v>
      </c>
      <c r="DJ1368">
        <f>DF1368</f>
        <v>0</v>
      </c>
      <c r="DK1368">
        <v>0</v>
      </c>
      <c r="DL1368" t="s">
        <v>3</v>
      </c>
      <c r="DM1368">
        <v>0</v>
      </c>
      <c r="DN1368" t="s">
        <v>3</v>
      </c>
      <c r="DO1368">
        <v>0</v>
      </c>
    </row>
    <row r="1369" spans="1:119" x14ac:dyDescent="0.2">
      <c r="A1369">
        <f>ROW(Source!A599)</f>
        <v>599</v>
      </c>
      <c r="B1369">
        <v>59204062</v>
      </c>
      <c r="C1369">
        <v>60528009</v>
      </c>
      <c r="D1369">
        <v>58330407</v>
      </c>
      <c r="E1369">
        <v>1</v>
      </c>
      <c r="F1369">
        <v>1</v>
      </c>
      <c r="G1369">
        <v>1080</v>
      </c>
      <c r="H1369">
        <v>3</v>
      </c>
      <c r="I1369" t="s">
        <v>947</v>
      </c>
      <c r="J1369" t="s">
        <v>948</v>
      </c>
      <c r="K1369" t="s">
        <v>949</v>
      </c>
      <c r="L1369">
        <v>1346</v>
      </c>
      <c r="N1369">
        <v>1009</v>
      </c>
      <c r="O1369" t="s">
        <v>880</v>
      </c>
      <c r="P1369" t="s">
        <v>880</v>
      </c>
      <c r="Q1369">
        <v>1</v>
      </c>
      <c r="W1369">
        <v>0</v>
      </c>
      <c r="X1369">
        <v>883542614</v>
      </c>
      <c r="Y1369">
        <f>AT1369</f>
        <v>0.02</v>
      </c>
      <c r="AA1369">
        <v>19.28</v>
      </c>
      <c r="AB1369">
        <v>0</v>
      </c>
      <c r="AC1369">
        <v>0</v>
      </c>
      <c r="AD1369">
        <v>0</v>
      </c>
      <c r="AE1369">
        <v>19.28</v>
      </c>
      <c r="AF1369">
        <v>0</v>
      </c>
      <c r="AG1369">
        <v>0</v>
      </c>
      <c r="AH1369">
        <v>0</v>
      </c>
      <c r="AI1369">
        <v>1</v>
      </c>
      <c r="AJ1369">
        <v>1</v>
      </c>
      <c r="AK1369">
        <v>1</v>
      </c>
      <c r="AL1369">
        <v>1</v>
      </c>
      <c r="AM1369">
        <v>-2</v>
      </c>
      <c r="AN1369">
        <v>0</v>
      </c>
      <c r="AO1369">
        <v>1</v>
      </c>
      <c r="AP1369">
        <v>1</v>
      </c>
      <c r="AQ1369">
        <v>0</v>
      </c>
      <c r="AR1369">
        <v>0</v>
      </c>
      <c r="AS1369" t="s">
        <v>3</v>
      </c>
      <c r="AT1369">
        <v>0.02</v>
      </c>
      <c r="AU1369" t="s">
        <v>3</v>
      </c>
      <c r="AV1369">
        <v>0</v>
      </c>
      <c r="AW1369">
        <v>2</v>
      </c>
      <c r="AX1369">
        <v>60528022</v>
      </c>
      <c r="AY1369">
        <v>1</v>
      </c>
      <c r="AZ1369">
        <v>0</v>
      </c>
      <c r="BA1369">
        <v>1386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CV1369">
        <v>0</v>
      </c>
      <c r="CW1369">
        <v>0</v>
      </c>
      <c r="CX1369">
        <f>ROUND(Y1369*Source!I599,9)</f>
        <v>0</v>
      </c>
      <c r="CY1369">
        <f>AA1369</f>
        <v>19.28</v>
      </c>
      <c r="CZ1369">
        <f>AE1369</f>
        <v>19.28</v>
      </c>
      <c r="DA1369">
        <f>AI1369</f>
        <v>1</v>
      </c>
      <c r="DB1369">
        <f>ROUND(ROUND(AT1369*CZ1369,2),6)</f>
        <v>0.39</v>
      </c>
      <c r="DC1369">
        <f>ROUND(ROUND(AT1369*AG1369,2),6)</f>
        <v>0</v>
      </c>
      <c r="DD1369" t="s">
        <v>3</v>
      </c>
      <c r="DE1369" t="s">
        <v>3</v>
      </c>
      <c r="DF1369">
        <f t="shared" si="605"/>
        <v>0</v>
      </c>
      <c r="DG1369">
        <f t="shared" si="602"/>
        <v>0</v>
      </c>
      <c r="DH1369">
        <f t="shared" si="603"/>
        <v>0</v>
      </c>
      <c r="DI1369">
        <f t="shared" si="604"/>
        <v>0</v>
      </c>
      <c r="DJ1369">
        <f>DF1369</f>
        <v>0</v>
      </c>
      <c r="DK1369">
        <v>0</v>
      </c>
      <c r="DL1369" t="s">
        <v>3</v>
      </c>
      <c r="DM1369">
        <v>0</v>
      </c>
      <c r="DN1369" t="s">
        <v>3</v>
      </c>
      <c r="DO1369">
        <v>0</v>
      </c>
    </row>
    <row r="1370" spans="1:119" x14ac:dyDescent="0.2">
      <c r="A1370">
        <f>ROW(Source!A600)</f>
        <v>600</v>
      </c>
      <c r="B1370">
        <v>59204059</v>
      </c>
      <c r="C1370">
        <v>60528009</v>
      </c>
      <c r="D1370">
        <v>58266404</v>
      </c>
      <c r="E1370">
        <v>1080</v>
      </c>
      <c r="F1370">
        <v>1</v>
      </c>
      <c r="G1370">
        <v>1080</v>
      </c>
      <c r="H1370">
        <v>1</v>
      </c>
      <c r="I1370" t="s">
        <v>859</v>
      </c>
      <c r="J1370" t="s">
        <v>3</v>
      </c>
      <c r="K1370" t="s">
        <v>860</v>
      </c>
      <c r="L1370">
        <v>1191</v>
      </c>
      <c r="N1370">
        <v>1013</v>
      </c>
      <c r="O1370" t="s">
        <v>861</v>
      </c>
      <c r="P1370" t="s">
        <v>861</v>
      </c>
      <c r="Q1370">
        <v>1</v>
      </c>
      <c r="W1370">
        <v>0</v>
      </c>
      <c r="X1370">
        <v>476480486</v>
      </c>
      <c r="Y1370">
        <f>((AT1370*1.15)*1.1)</f>
        <v>1.85955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1</v>
      </c>
      <c r="AJ1370">
        <v>1</v>
      </c>
      <c r="AK1370">
        <v>1</v>
      </c>
      <c r="AL1370">
        <v>1</v>
      </c>
      <c r="AM1370">
        <v>5</v>
      </c>
      <c r="AN1370">
        <v>0</v>
      </c>
      <c r="AO1370">
        <v>1</v>
      </c>
      <c r="AP1370">
        <v>1</v>
      </c>
      <c r="AQ1370">
        <v>0</v>
      </c>
      <c r="AR1370">
        <v>0</v>
      </c>
      <c r="AS1370" t="s">
        <v>3</v>
      </c>
      <c r="AT1370">
        <v>1.47</v>
      </c>
      <c r="AU1370" t="s">
        <v>26</v>
      </c>
      <c r="AV1370">
        <v>1</v>
      </c>
      <c r="AW1370">
        <v>2</v>
      </c>
      <c r="AX1370">
        <v>60528017</v>
      </c>
      <c r="AY1370">
        <v>1</v>
      </c>
      <c r="AZ1370">
        <v>0</v>
      </c>
      <c r="BA1370">
        <v>1389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CU1370">
        <f>ROUND(AT1370*Source!I600*AH1370*AL1370,2)</f>
        <v>0</v>
      </c>
      <c r="CV1370">
        <f>ROUND(Y1370*Source!I600,9)</f>
        <v>0</v>
      </c>
      <c r="CW1370">
        <v>0</v>
      </c>
      <c r="CX1370">
        <f>ROUND(Y1370*Source!I600,9)</f>
        <v>0</v>
      </c>
      <c r="CY1370">
        <f>AD1370</f>
        <v>0</v>
      </c>
      <c r="CZ1370">
        <f>AH1370</f>
        <v>0</v>
      </c>
      <c r="DA1370">
        <f>AL1370</f>
        <v>1</v>
      </c>
      <c r="DB1370">
        <f>ROUND(((ROUND(AT1370*CZ1370,2)*1.15)*1.1),6)</f>
        <v>0</v>
      </c>
      <c r="DC1370">
        <f>ROUND(((ROUND(AT1370*AG1370,2)*1.15)*1.1),6)</f>
        <v>0</v>
      </c>
      <c r="DD1370" t="s">
        <v>3</v>
      </c>
      <c r="DE1370" t="s">
        <v>3</v>
      </c>
      <c r="DF1370">
        <f t="shared" si="605"/>
        <v>0</v>
      </c>
      <c r="DG1370">
        <f t="shared" si="602"/>
        <v>0</v>
      </c>
      <c r="DH1370">
        <f t="shared" si="603"/>
        <v>0</v>
      </c>
      <c r="DI1370">
        <f t="shared" si="604"/>
        <v>0</v>
      </c>
      <c r="DJ1370">
        <f>DI1370</f>
        <v>0</v>
      </c>
      <c r="DK1370">
        <v>0</v>
      </c>
      <c r="DL1370" t="s">
        <v>3</v>
      </c>
      <c r="DM1370">
        <v>0</v>
      </c>
      <c r="DN1370" t="s">
        <v>3</v>
      </c>
      <c r="DO1370">
        <v>0</v>
      </c>
    </row>
    <row r="1371" spans="1:119" x14ac:dyDescent="0.2">
      <c r="A1371">
        <f>ROW(Source!A600)</f>
        <v>600</v>
      </c>
      <c r="B1371">
        <v>59204059</v>
      </c>
      <c r="C1371">
        <v>60528009</v>
      </c>
      <c r="D1371">
        <v>58340279</v>
      </c>
      <c r="E1371">
        <v>1</v>
      </c>
      <c r="F1371">
        <v>1</v>
      </c>
      <c r="G1371">
        <v>1080</v>
      </c>
      <c r="H1371">
        <v>2</v>
      </c>
      <c r="I1371" t="s">
        <v>938</v>
      </c>
      <c r="J1371" t="s">
        <v>939</v>
      </c>
      <c r="K1371" t="s">
        <v>940</v>
      </c>
      <c r="L1371">
        <v>1368</v>
      </c>
      <c r="N1371">
        <v>1011</v>
      </c>
      <c r="O1371" t="s">
        <v>865</v>
      </c>
      <c r="P1371" t="s">
        <v>865</v>
      </c>
      <c r="Q1371">
        <v>1</v>
      </c>
      <c r="W1371">
        <v>0</v>
      </c>
      <c r="X1371">
        <v>-2065404138</v>
      </c>
      <c r="Y1371">
        <f>((AT1371*1.25)*1.1)</f>
        <v>0.48125000000000007</v>
      </c>
      <c r="AA1371">
        <v>0</v>
      </c>
      <c r="AB1371">
        <v>87.47</v>
      </c>
      <c r="AC1371">
        <v>0</v>
      </c>
      <c r="AD1371">
        <v>0</v>
      </c>
      <c r="AE1371">
        <v>0</v>
      </c>
      <c r="AF1371">
        <v>7.11</v>
      </c>
      <c r="AG1371">
        <v>0</v>
      </c>
      <c r="AH1371">
        <v>0</v>
      </c>
      <c r="AI1371">
        <v>1</v>
      </c>
      <c r="AJ1371">
        <v>11.53</v>
      </c>
      <c r="AK1371">
        <v>54.99</v>
      </c>
      <c r="AL1371">
        <v>1</v>
      </c>
      <c r="AM1371">
        <v>2</v>
      </c>
      <c r="AN1371">
        <v>0</v>
      </c>
      <c r="AO1371">
        <v>1</v>
      </c>
      <c r="AP1371">
        <v>1</v>
      </c>
      <c r="AQ1371">
        <v>0</v>
      </c>
      <c r="AR1371">
        <v>0</v>
      </c>
      <c r="AS1371" t="s">
        <v>3</v>
      </c>
      <c r="AT1371">
        <v>0.35</v>
      </c>
      <c r="AU1371" t="s">
        <v>866</v>
      </c>
      <c r="AV1371">
        <v>0</v>
      </c>
      <c r="AW1371">
        <v>2</v>
      </c>
      <c r="AX1371">
        <v>60528018</v>
      </c>
      <c r="AY1371">
        <v>1</v>
      </c>
      <c r="AZ1371">
        <v>0</v>
      </c>
      <c r="BA1371">
        <v>1390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CV1371">
        <v>0</v>
      </c>
      <c r="CW1371">
        <f>ROUND(Y1371*Source!I600*DO1371,9)</f>
        <v>0</v>
      </c>
      <c r="CX1371">
        <f>ROUND(Y1371*Source!I600,9)</f>
        <v>0</v>
      </c>
      <c r="CY1371">
        <f>AB1371</f>
        <v>87.47</v>
      </c>
      <c r="CZ1371">
        <f>AF1371</f>
        <v>7.11</v>
      </c>
      <c r="DA1371">
        <f>AJ1371</f>
        <v>11.53</v>
      </c>
      <c r="DB1371">
        <f>ROUND(((ROUND(AT1371*CZ1371,2)*1.25)*1.1),6)</f>
        <v>3.4237500000000001</v>
      </c>
      <c r="DC1371">
        <f>ROUND(((ROUND(AT1371*AG1371,2)*1.25)*1.1),6)</f>
        <v>0</v>
      </c>
      <c r="DD1371" t="s">
        <v>3</v>
      </c>
      <c r="DE1371" t="s">
        <v>3</v>
      </c>
      <c r="DF1371">
        <f t="shared" si="605"/>
        <v>0</v>
      </c>
      <c r="DG1371">
        <f>ROUND(ROUND(AF1371*AJ1371,2)*CX1371,2)</f>
        <v>0</v>
      </c>
      <c r="DH1371">
        <f>ROUND(ROUND(AG1371*AK1371,2)*CX1371,2)</f>
        <v>0</v>
      </c>
      <c r="DI1371">
        <f t="shared" si="604"/>
        <v>0</v>
      </c>
      <c r="DJ1371">
        <f>DG1371</f>
        <v>0</v>
      </c>
      <c r="DK1371">
        <v>0</v>
      </c>
      <c r="DL1371" t="s">
        <v>3</v>
      </c>
      <c r="DM1371">
        <v>0</v>
      </c>
      <c r="DN1371" t="s">
        <v>3</v>
      </c>
      <c r="DO1371">
        <v>0</v>
      </c>
    </row>
    <row r="1372" spans="1:119" x14ac:dyDescent="0.2">
      <c r="A1372">
        <f>ROW(Source!A600)</f>
        <v>600</v>
      </c>
      <c r="B1372">
        <v>59204059</v>
      </c>
      <c r="C1372">
        <v>60528009</v>
      </c>
      <c r="D1372">
        <v>58340578</v>
      </c>
      <c r="E1372">
        <v>1</v>
      </c>
      <c r="F1372">
        <v>1</v>
      </c>
      <c r="G1372">
        <v>1080</v>
      </c>
      <c r="H1372">
        <v>2</v>
      </c>
      <c r="I1372" t="s">
        <v>862</v>
      </c>
      <c r="J1372" t="s">
        <v>863</v>
      </c>
      <c r="K1372" t="s">
        <v>864</v>
      </c>
      <c r="L1372">
        <v>1368</v>
      </c>
      <c r="N1372">
        <v>1011</v>
      </c>
      <c r="O1372" t="s">
        <v>865</v>
      </c>
      <c r="P1372" t="s">
        <v>865</v>
      </c>
      <c r="Q1372">
        <v>1</v>
      </c>
      <c r="W1372">
        <v>0</v>
      </c>
      <c r="X1372">
        <v>-1985943078</v>
      </c>
      <c r="Y1372">
        <f>((AT1372*1.25)*1.1)</f>
        <v>1.3750000000000002E-2</v>
      </c>
      <c r="AA1372">
        <v>0</v>
      </c>
      <c r="AB1372">
        <v>1445.28</v>
      </c>
      <c r="AC1372">
        <v>740.47</v>
      </c>
      <c r="AD1372">
        <v>0</v>
      </c>
      <c r="AE1372">
        <v>0</v>
      </c>
      <c r="AF1372">
        <v>83.1</v>
      </c>
      <c r="AG1372">
        <v>12.62</v>
      </c>
      <c r="AH1372">
        <v>0</v>
      </c>
      <c r="AI1372">
        <v>1</v>
      </c>
      <c r="AJ1372">
        <v>16.3</v>
      </c>
      <c r="AK1372">
        <v>54.99</v>
      </c>
      <c r="AL1372">
        <v>1</v>
      </c>
      <c r="AM1372">
        <v>2</v>
      </c>
      <c r="AN1372">
        <v>0</v>
      </c>
      <c r="AO1372">
        <v>1</v>
      </c>
      <c r="AP1372">
        <v>1</v>
      </c>
      <c r="AQ1372">
        <v>0</v>
      </c>
      <c r="AR1372">
        <v>0</v>
      </c>
      <c r="AS1372" t="s">
        <v>3</v>
      </c>
      <c r="AT1372">
        <v>0.01</v>
      </c>
      <c r="AU1372" t="s">
        <v>866</v>
      </c>
      <c r="AV1372">
        <v>0</v>
      </c>
      <c r="AW1372">
        <v>2</v>
      </c>
      <c r="AX1372">
        <v>60528019</v>
      </c>
      <c r="AY1372">
        <v>1</v>
      </c>
      <c r="AZ1372">
        <v>0</v>
      </c>
      <c r="BA1372">
        <v>1391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CV1372">
        <v>0</v>
      </c>
      <c r="CW1372">
        <f>ROUND(Y1372*Source!I600*DO1372,9)</f>
        <v>0</v>
      </c>
      <c r="CX1372">
        <f>ROUND(Y1372*Source!I600,9)</f>
        <v>0</v>
      </c>
      <c r="CY1372">
        <f>AB1372</f>
        <v>1445.28</v>
      </c>
      <c r="CZ1372">
        <f>AF1372</f>
        <v>83.1</v>
      </c>
      <c r="DA1372">
        <f>AJ1372</f>
        <v>16.3</v>
      </c>
      <c r="DB1372">
        <f>ROUND(((ROUND(AT1372*CZ1372,2)*1.25)*1.1),6)</f>
        <v>1.1412500000000001</v>
      </c>
      <c r="DC1372">
        <f>ROUND(((ROUND(AT1372*AG1372,2)*1.25)*1.1),6)</f>
        <v>0.17874999999999999</v>
      </c>
      <c r="DD1372" t="s">
        <v>3</v>
      </c>
      <c r="DE1372" t="s">
        <v>3</v>
      </c>
      <c r="DF1372">
        <f t="shared" si="605"/>
        <v>0</v>
      </c>
      <c r="DG1372">
        <f>ROUND(ROUND(AF1372*AJ1372,2)*CX1372,2)</f>
        <v>0</v>
      </c>
      <c r="DH1372">
        <f>ROUND(ROUND(AG1372*AK1372,2)*CX1372,2)</f>
        <v>0</v>
      </c>
      <c r="DI1372">
        <f t="shared" si="604"/>
        <v>0</v>
      </c>
      <c r="DJ1372">
        <f>DG1372</f>
        <v>0</v>
      </c>
      <c r="DK1372">
        <v>0</v>
      </c>
      <c r="DL1372" t="s">
        <v>867</v>
      </c>
      <c r="DM1372">
        <v>0</v>
      </c>
      <c r="DN1372" t="s">
        <v>861</v>
      </c>
      <c r="DO1372">
        <v>12.62</v>
      </c>
    </row>
    <row r="1373" spans="1:119" x14ac:dyDescent="0.2">
      <c r="A1373">
        <f>ROW(Source!A600)</f>
        <v>600</v>
      </c>
      <c r="B1373">
        <v>59204059</v>
      </c>
      <c r="C1373">
        <v>60528009</v>
      </c>
      <c r="D1373">
        <v>58309957</v>
      </c>
      <c r="E1373">
        <v>1</v>
      </c>
      <c r="F1373">
        <v>1</v>
      </c>
      <c r="G1373">
        <v>1080</v>
      </c>
      <c r="H1373">
        <v>3</v>
      </c>
      <c r="I1373" t="s">
        <v>941</v>
      </c>
      <c r="J1373" t="s">
        <v>942</v>
      </c>
      <c r="K1373" t="s">
        <v>943</v>
      </c>
      <c r="L1373">
        <v>1348</v>
      </c>
      <c r="N1373">
        <v>1009</v>
      </c>
      <c r="O1373" t="s">
        <v>900</v>
      </c>
      <c r="P1373" t="s">
        <v>900</v>
      </c>
      <c r="Q1373">
        <v>1000</v>
      </c>
      <c r="W1373">
        <v>0</v>
      </c>
      <c r="X1373">
        <v>-1106207263</v>
      </c>
      <c r="Y1373">
        <f>AT1373</f>
        <v>1.3999999999999999E-4</v>
      </c>
      <c r="AA1373">
        <v>203517.91</v>
      </c>
      <c r="AB1373">
        <v>0</v>
      </c>
      <c r="AC1373">
        <v>0</v>
      </c>
      <c r="AD1373">
        <v>0</v>
      </c>
      <c r="AE1373">
        <v>9879.51</v>
      </c>
      <c r="AF1373">
        <v>0</v>
      </c>
      <c r="AG1373">
        <v>0</v>
      </c>
      <c r="AH1373">
        <v>0</v>
      </c>
      <c r="AI1373">
        <v>20.6</v>
      </c>
      <c r="AJ1373">
        <v>1</v>
      </c>
      <c r="AK1373">
        <v>1</v>
      </c>
      <c r="AL1373">
        <v>1</v>
      </c>
      <c r="AM1373">
        <v>2</v>
      </c>
      <c r="AN1373">
        <v>0</v>
      </c>
      <c r="AO1373">
        <v>1</v>
      </c>
      <c r="AP1373">
        <v>1</v>
      </c>
      <c r="AQ1373">
        <v>0</v>
      </c>
      <c r="AR1373">
        <v>0</v>
      </c>
      <c r="AS1373" t="s">
        <v>3</v>
      </c>
      <c r="AT1373">
        <v>1.3999999999999999E-4</v>
      </c>
      <c r="AU1373" t="s">
        <v>3</v>
      </c>
      <c r="AV1373">
        <v>0</v>
      </c>
      <c r="AW1373">
        <v>2</v>
      </c>
      <c r="AX1373">
        <v>60528020</v>
      </c>
      <c r="AY1373">
        <v>1</v>
      </c>
      <c r="AZ1373">
        <v>0</v>
      </c>
      <c r="BA1373">
        <v>1392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CV1373">
        <v>0</v>
      </c>
      <c r="CW1373">
        <v>0</v>
      </c>
      <c r="CX1373">
        <f>ROUND(Y1373*Source!I600,9)</f>
        <v>0</v>
      </c>
      <c r="CY1373">
        <f>AA1373</f>
        <v>203517.91</v>
      </c>
      <c r="CZ1373">
        <f>AE1373</f>
        <v>9879.51</v>
      </c>
      <c r="DA1373">
        <f>AI1373</f>
        <v>20.6</v>
      </c>
      <c r="DB1373">
        <f>ROUND(ROUND(AT1373*CZ1373,2),6)</f>
        <v>1.38</v>
      </c>
      <c r="DC1373">
        <f>ROUND(ROUND(AT1373*AG1373,2),6)</f>
        <v>0</v>
      </c>
      <c r="DD1373" t="s">
        <v>3</v>
      </c>
      <c r="DE1373" t="s">
        <v>3</v>
      </c>
      <c r="DF1373">
        <f>ROUND(ROUND(AE1373*AI1373,2)*CX1373,2)</f>
        <v>0</v>
      </c>
      <c r="DG1373">
        <f t="shared" ref="DG1373:DG1392" si="606">ROUND(ROUND(AF1373,2)*CX1373,2)</f>
        <v>0</v>
      </c>
      <c r="DH1373">
        <f t="shared" ref="DH1373:DH1392" si="607">ROUND(ROUND(AG1373,2)*CX1373,2)</f>
        <v>0</v>
      </c>
      <c r="DI1373">
        <f t="shared" si="604"/>
        <v>0</v>
      </c>
      <c r="DJ1373">
        <f>DF1373</f>
        <v>0</v>
      </c>
      <c r="DK1373">
        <v>0</v>
      </c>
      <c r="DL1373" t="s">
        <v>3</v>
      </c>
      <c r="DM1373">
        <v>0</v>
      </c>
      <c r="DN1373" t="s">
        <v>3</v>
      </c>
      <c r="DO1373">
        <v>0</v>
      </c>
    </row>
    <row r="1374" spans="1:119" x14ac:dyDescent="0.2">
      <c r="A1374">
        <f>ROW(Source!A600)</f>
        <v>600</v>
      </c>
      <c r="B1374">
        <v>59204059</v>
      </c>
      <c r="C1374">
        <v>60528009</v>
      </c>
      <c r="D1374">
        <v>58308765</v>
      </c>
      <c r="E1374">
        <v>1</v>
      </c>
      <c r="F1374">
        <v>1</v>
      </c>
      <c r="G1374">
        <v>1080</v>
      </c>
      <c r="H1374">
        <v>3</v>
      </c>
      <c r="I1374" t="s">
        <v>944</v>
      </c>
      <c r="J1374" t="s">
        <v>945</v>
      </c>
      <c r="K1374" t="s">
        <v>946</v>
      </c>
      <c r="L1374">
        <v>1348</v>
      </c>
      <c r="N1374">
        <v>1009</v>
      </c>
      <c r="O1374" t="s">
        <v>900</v>
      </c>
      <c r="P1374" t="s">
        <v>900</v>
      </c>
      <c r="Q1374">
        <v>1000</v>
      </c>
      <c r="W1374">
        <v>0</v>
      </c>
      <c r="X1374">
        <v>-1123198217</v>
      </c>
      <c r="Y1374">
        <f>AT1374</f>
        <v>1.1000000000000001E-3</v>
      </c>
      <c r="AA1374">
        <v>134905.51</v>
      </c>
      <c r="AB1374">
        <v>0</v>
      </c>
      <c r="AC1374">
        <v>0</v>
      </c>
      <c r="AD1374">
        <v>0</v>
      </c>
      <c r="AE1374">
        <v>17868.28</v>
      </c>
      <c r="AF1374">
        <v>0</v>
      </c>
      <c r="AG1374">
        <v>0</v>
      </c>
      <c r="AH1374">
        <v>0</v>
      </c>
      <c r="AI1374">
        <v>7.55</v>
      </c>
      <c r="AJ1374">
        <v>1</v>
      </c>
      <c r="AK1374">
        <v>1</v>
      </c>
      <c r="AL1374">
        <v>1</v>
      </c>
      <c r="AM1374">
        <v>2</v>
      </c>
      <c r="AN1374">
        <v>0</v>
      </c>
      <c r="AO1374">
        <v>1</v>
      </c>
      <c r="AP1374">
        <v>1</v>
      </c>
      <c r="AQ1374">
        <v>0</v>
      </c>
      <c r="AR1374">
        <v>0</v>
      </c>
      <c r="AS1374" t="s">
        <v>3</v>
      </c>
      <c r="AT1374">
        <v>1.1000000000000001E-3</v>
      </c>
      <c r="AU1374" t="s">
        <v>3</v>
      </c>
      <c r="AV1374">
        <v>0</v>
      </c>
      <c r="AW1374">
        <v>2</v>
      </c>
      <c r="AX1374">
        <v>60528021</v>
      </c>
      <c r="AY1374">
        <v>1</v>
      </c>
      <c r="AZ1374">
        <v>0</v>
      </c>
      <c r="BA1374">
        <v>1393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CV1374">
        <v>0</v>
      </c>
      <c r="CW1374">
        <v>0</v>
      </c>
      <c r="CX1374">
        <f>ROUND(Y1374*Source!I600,9)</f>
        <v>0</v>
      </c>
      <c r="CY1374">
        <f>AA1374</f>
        <v>134905.51</v>
      </c>
      <c r="CZ1374">
        <f>AE1374</f>
        <v>17868.28</v>
      </c>
      <c r="DA1374">
        <f>AI1374</f>
        <v>7.55</v>
      </c>
      <c r="DB1374">
        <f>ROUND(ROUND(AT1374*CZ1374,2),6)</f>
        <v>19.66</v>
      </c>
      <c r="DC1374">
        <f>ROUND(ROUND(AT1374*AG1374,2),6)</f>
        <v>0</v>
      </c>
      <c r="DD1374" t="s">
        <v>3</v>
      </c>
      <c r="DE1374" t="s">
        <v>3</v>
      </c>
      <c r="DF1374">
        <f>ROUND(ROUND(AE1374*AI1374,2)*CX1374,2)</f>
        <v>0</v>
      </c>
      <c r="DG1374">
        <f t="shared" si="606"/>
        <v>0</v>
      </c>
      <c r="DH1374">
        <f t="shared" si="607"/>
        <v>0</v>
      </c>
      <c r="DI1374">
        <f t="shared" si="604"/>
        <v>0</v>
      </c>
      <c r="DJ1374">
        <f>DF1374</f>
        <v>0</v>
      </c>
      <c r="DK1374">
        <v>0</v>
      </c>
      <c r="DL1374" t="s">
        <v>3</v>
      </c>
      <c r="DM1374">
        <v>0</v>
      </c>
      <c r="DN1374" t="s">
        <v>3</v>
      </c>
      <c r="DO1374">
        <v>0</v>
      </c>
    </row>
    <row r="1375" spans="1:119" x14ac:dyDescent="0.2">
      <c r="A1375">
        <f>ROW(Source!A600)</f>
        <v>600</v>
      </c>
      <c r="B1375">
        <v>59204059</v>
      </c>
      <c r="C1375">
        <v>60528009</v>
      </c>
      <c r="D1375">
        <v>58327373</v>
      </c>
      <c r="E1375">
        <v>1</v>
      </c>
      <c r="F1375">
        <v>1</v>
      </c>
      <c r="G1375">
        <v>1080</v>
      </c>
      <c r="H1375">
        <v>3</v>
      </c>
      <c r="I1375" t="s">
        <v>596</v>
      </c>
      <c r="J1375" t="s">
        <v>598</v>
      </c>
      <c r="K1375" t="s">
        <v>597</v>
      </c>
      <c r="L1375">
        <v>1354</v>
      </c>
      <c r="N1375">
        <v>1010</v>
      </c>
      <c r="O1375" t="s">
        <v>39</v>
      </c>
      <c r="P1375" t="s">
        <v>39</v>
      </c>
      <c r="Q1375">
        <v>1</v>
      </c>
      <c r="W1375">
        <v>0</v>
      </c>
      <c r="X1375">
        <v>-266463214</v>
      </c>
      <c r="Y1375">
        <f>AT1375</f>
        <v>1</v>
      </c>
      <c r="AA1375">
        <v>4877.13</v>
      </c>
      <c r="AB1375">
        <v>0</v>
      </c>
      <c r="AC1375">
        <v>0</v>
      </c>
      <c r="AD1375">
        <v>0</v>
      </c>
      <c r="AE1375">
        <v>510.16</v>
      </c>
      <c r="AF1375">
        <v>0</v>
      </c>
      <c r="AG1375">
        <v>0</v>
      </c>
      <c r="AH1375">
        <v>0</v>
      </c>
      <c r="AI1375">
        <v>9.56</v>
      </c>
      <c r="AJ1375">
        <v>1</v>
      </c>
      <c r="AK1375">
        <v>1</v>
      </c>
      <c r="AL1375">
        <v>1</v>
      </c>
      <c r="AM1375">
        <v>0</v>
      </c>
      <c r="AN1375">
        <v>0</v>
      </c>
      <c r="AO1375">
        <v>0</v>
      </c>
      <c r="AP1375">
        <v>1</v>
      </c>
      <c r="AQ1375">
        <v>0</v>
      </c>
      <c r="AR1375">
        <v>0</v>
      </c>
      <c r="AS1375" t="s">
        <v>3</v>
      </c>
      <c r="AT1375">
        <v>1</v>
      </c>
      <c r="AU1375" t="s">
        <v>3</v>
      </c>
      <c r="AV1375">
        <v>0</v>
      </c>
      <c r="AW1375">
        <v>1</v>
      </c>
      <c r="AX1375">
        <v>-1</v>
      </c>
      <c r="AY1375">
        <v>0</v>
      </c>
      <c r="AZ1375">
        <v>0</v>
      </c>
      <c r="BA1375" t="s">
        <v>3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CV1375">
        <v>0</v>
      </c>
      <c r="CW1375">
        <v>0</v>
      </c>
      <c r="CX1375">
        <f>ROUND(Y1375*Source!I600,9)</f>
        <v>0</v>
      </c>
      <c r="CY1375">
        <f>AA1375</f>
        <v>4877.13</v>
      </c>
      <c r="CZ1375">
        <f>AE1375</f>
        <v>510.16</v>
      </c>
      <c r="DA1375">
        <f>AI1375</f>
        <v>9.56</v>
      </c>
      <c r="DB1375">
        <f>ROUND(ROUND(AT1375*CZ1375,2),6)</f>
        <v>510.16</v>
      </c>
      <c r="DC1375">
        <f>ROUND(ROUND(AT1375*AG1375,2),6)</f>
        <v>0</v>
      </c>
      <c r="DD1375" t="s">
        <v>3</v>
      </c>
      <c r="DE1375" t="s">
        <v>3</v>
      </c>
      <c r="DF1375">
        <f>ROUND(ROUND(AE1375*AI1375,2)*CX1375,2)</f>
        <v>0</v>
      </c>
      <c r="DG1375">
        <f t="shared" si="606"/>
        <v>0</v>
      </c>
      <c r="DH1375">
        <f t="shared" si="607"/>
        <v>0</v>
      </c>
      <c r="DI1375">
        <f t="shared" si="604"/>
        <v>0</v>
      </c>
      <c r="DJ1375">
        <f>DF1375</f>
        <v>0</v>
      </c>
      <c r="DK1375">
        <v>0</v>
      </c>
      <c r="DL1375" t="s">
        <v>3</v>
      </c>
      <c r="DM1375">
        <v>0</v>
      </c>
      <c r="DN1375" t="s">
        <v>3</v>
      </c>
      <c r="DO1375">
        <v>0</v>
      </c>
    </row>
    <row r="1376" spans="1:119" x14ac:dyDescent="0.2">
      <c r="A1376">
        <f>ROW(Source!A600)</f>
        <v>600</v>
      </c>
      <c r="B1376">
        <v>59204059</v>
      </c>
      <c r="C1376">
        <v>60528009</v>
      </c>
      <c r="D1376">
        <v>58330407</v>
      </c>
      <c r="E1376">
        <v>1</v>
      </c>
      <c r="F1376">
        <v>1</v>
      </c>
      <c r="G1376">
        <v>1080</v>
      </c>
      <c r="H1376">
        <v>3</v>
      </c>
      <c r="I1376" t="s">
        <v>947</v>
      </c>
      <c r="J1376" t="s">
        <v>948</v>
      </c>
      <c r="K1376" t="s">
        <v>949</v>
      </c>
      <c r="L1376">
        <v>1346</v>
      </c>
      <c r="N1376">
        <v>1009</v>
      </c>
      <c r="O1376" t="s">
        <v>880</v>
      </c>
      <c r="P1376" t="s">
        <v>880</v>
      </c>
      <c r="Q1376">
        <v>1</v>
      </c>
      <c r="W1376">
        <v>0</v>
      </c>
      <c r="X1376">
        <v>883542614</v>
      </c>
      <c r="Y1376">
        <f>AT1376</f>
        <v>0.02</v>
      </c>
      <c r="AA1376">
        <v>169.66</v>
      </c>
      <c r="AB1376">
        <v>0</v>
      </c>
      <c r="AC1376">
        <v>0</v>
      </c>
      <c r="AD1376">
        <v>0</v>
      </c>
      <c r="AE1376">
        <v>19.28</v>
      </c>
      <c r="AF1376">
        <v>0</v>
      </c>
      <c r="AG1376">
        <v>0</v>
      </c>
      <c r="AH1376">
        <v>0</v>
      </c>
      <c r="AI1376">
        <v>8.8000000000000007</v>
      </c>
      <c r="AJ1376">
        <v>1</v>
      </c>
      <c r="AK1376">
        <v>1</v>
      </c>
      <c r="AL1376">
        <v>1</v>
      </c>
      <c r="AM1376">
        <v>2</v>
      </c>
      <c r="AN1376">
        <v>0</v>
      </c>
      <c r="AO1376">
        <v>1</v>
      </c>
      <c r="AP1376">
        <v>1</v>
      </c>
      <c r="AQ1376">
        <v>0</v>
      </c>
      <c r="AR1376">
        <v>0</v>
      </c>
      <c r="AS1376" t="s">
        <v>3</v>
      </c>
      <c r="AT1376">
        <v>0.02</v>
      </c>
      <c r="AU1376" t="s">
        <v>3</v>
      </c>
      <c r="AV1376">
        <v>0</v>
      </c>
      <c r="AW1376">
        <v>2</v>
      </c>
      <c r="AX1376">
        <v>60528022</v>
      </c>
      <c r="AY1376">
        <v>1</v>
      </c>
      <c r="AZ1376">
        <v>0</v>
      </c>
      <c r="BA1376">
        <v>1394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CV1376">
        <v>0</v>
      </c>
      <c r="CW1376">
        <v>0</v>
      </c>
      <c r="CX1376">
        <f>ROUND(Y1376*Source!I600,9)</f>
        <v>0</v>
      </c>
      <c r="CY1376">
        <f>AA1376</f>
        <v>169.66</v>
      </c>
      <c r="CZ1376">
        <f>AE1376</f>
        <v>19.28</v>
      </c>
      <c r="DA1376">
        <f>AI1376</f>
        <v>8.8000000000000007</v>
      </c>
      <c r="DB1376">
        <f>ROUND(ROUND(AT1376*CZ1376,2),6)</f>
        <v>0.39</v>
      </c>
      <c r="DC1376">
        <f>ROUND(ROUND(AT1376*AG1376,2),6)</f>
        <v>0</v>
      </c>
      <c r="DD1376" t="s">
        <v>3</v>
      </c>
      <c r="DE1376" t="s">
        <v>3</v>
      </c>
      <c r="DF1376">
        <f>ROUND(ROUND(AE1376*AI1376,2)*CX1376,2)</f>
        <v>0</v>
      </c>
      <c r="DG1376">
        <f t="shared" si="606"/>
        <v>0</v>
      </c>
      <c r="DH1376">
        <f t="shared" si="607"/>
        <v>0</v>
      </c>
      <c r="DI1376">
        <f t="shared" si="604"/>
        <v>0</v>
      </c>
      <c r="DJ1376">
        <f>DF1376</f>
        <v>0</v>
      </c>
      <c r="DK1376">
        <v>0</v>
      </c>
      <c r="DL1376" t="s">
        <v>3</v>
      </c>
      <c r="DM1376">
        <v>0</v>
      </c>
      <c r="DN1376" t="s">
        <v>3</v>
      </c>
      <c r="DO1376">
        <v>0</v>
      </c>
    </row>
    <row r="1377" spans="1:119" x14ac:dyDescent="0.2">
      <c r="A1377">
        <f>ROW(Source!A603)</f>
        <v>603</v>
      </c>
      <c r="B1377">
        <v>59204062</v>
      </c>
      <c r="C1377">
        <v>60528026</v>
      </c>
      <c r="D1377">
        <v>58266404</v>
      </c>
      <c r="E1377">
        <v>1080</v>
      </c>
      <c r="F1377">
        <v>1</v>
      </c>
      <c r="G1377">
        <v>1080</v>
      </c>
      <c r="H1377">
        <v>1</v>
      </c>
      <c r="I1377" t="s">
        <v>859</v>
      </c>
      <c r="J1377" t="s">
        <v>3</v>
      </c>
      <c r="K1377" t="s">
        <v>860</v>
      </c>
      <c r="L1377">
        <v>1191</v>
      </c>
      <c r="N1377">
        <v>1013</v>
      </c>
      <c r="O1377" t="s">
        <v>861</v>
      </c>
      <c r="P1377" t="s">
        <v>861</v>
      </c>
      <c r="Q1377">
        <v>1</v>
      </c>
      <c r="W1377">
        <v>0</v>
      </c>
      <c r="X1377">
        <v>476480486</v>
      </c>
      <c r="Y1377">
        <f>((AT1377*1.15)*1.1)</f>
        <v>0.3795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>
        <v>1</v>
      </c>
      <c r="AK1377">
        <v>1</v>
      </c>
      <c r="AL1377">
        <v>1</v>
      </c>
      <c r="AM1377">
        <v>-2</v>
      </c>
      <c r="AN1377">
        <v>0</v>
      </c>
      <c r="AO1377">
        <v>1</v>
      </c>
      <c r="AP1377">
        <v>1</v>
      </c>
      <c r="AQ1377">
        <v>0</v>
      </c>
      <c r="AR1377">
        <v>0</v>
      </c>
      <c r="AS1377" t="s">
        <v>3</v>
      </c>
      <c r="AT1377">
        <v>0.3</v>
      </c>
      <c r="AU1377" t="s">
        <v>26</v>
      </c>
      <c r="AV1377">
        <v>1</v>
      </c>
      <c r="AW1377">
        <v>2</v>
      </c>
      <c r="AX1377">
        <v>60528031</v>
      </c>
      <c r="AY1377">
        <v>1</v>
      </c>
      <c r="AZ1377">
        <v>0</v>
      </c>
      <c r="BA1377">
        <v>1397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CU1377">
        <f>ROUND(AT1377*Source!I603*AH1377*AL1377,2)</f>
        <v>0</v>
      </c>
      <c r="CV1377">
        <f>ROUND(Y1377*Source!I603,9)</f>
        <v>0.3795</v>
      </c>
      <c r="CW1377">
        <v>0</v>
      </c>
      <c r="CX1377">
        <f>ROUND(Y1377*Source!I603,9)</f>
        <v>0.3795</v>
      </c>
      <c r="CY1377">
        <f>AD1377</f>
        <v>0</v>
      </c>
      <c r="CZ1377">
        <f>AH1377</f>
        <v>0</v>
      </c>
      <c r="DA1377">
        <f>AL1377</f>
        <v>1</v>
      </c>
      <c r="DB1377">
        <f>ROUND(((ROUND(AT1377*CZ1377,2)*1.15)*1.1),6)</f>
        <v>0</v>
      </c>
      <c r="DC1377">
        <f>ROUND(((ROUND(AT1377*AG1377,2)*1.15)*1.1),6)</f>
        <v>0</v>
      </c>
      <c r="DD1377" t="s">
        <v>3</v>
      </c>
      <c r="DE1377" t="s">
        <v>3</v>
      </c>
      <c r="DF1377">
        <f>ROUND(ROUND(AE1377,2)*CX1377,2)</f>
        <v>0</v>
      </c>
      <c r="DG1377">
        <f t="shared" si="606"/>
        <v>0</v>
      </c>
      <c r="DH1377">
        <f t="shared" si="607"/>
        <v>0</v>
      </c>
      <c r="DI1377">
        <f t="shared" si="604"/>
        <v>0</v>
      </c>
      <c r="DJ1377">
        <f>DI1377</f>
        <v>0</v>
      </c>
      <c r="DK1377">
        <v>0</v>
      </c>
      <c r="DL1377" t="s">
        <v>3</v>
      </c>
      <c r="DM1377">
        <v>0</v>
      </c>
      <c r="DN1377" t="s">
        <v>3</v>
      </c>
      <c r="DO1377">
        <v>0</v>
      </c>
    </row>
    <row r="1378" spans="1:119" x14ac:dyDescent="0.2">
      <c r="A1378">
        <f>ROW(Source!A603)</f>
        <v>603</v>
      </c>
      <c r="B1378">
        <v>59204062</v>
      </c>
      <c r="C1378">
        <v>60528026</v>
      </c>
      <c r="D1378">
        <v>58327375</v>
      </c>
      <c r="E1378">
        <v>1</v>
      </c>
      <c r="F1378">
        <v>1</v>
      </c>
      <c r="G1378">
        <v>1080</v>
      </c>
      <c r="H1378">
        <v>3</v>
      </c>
      <c r="I1378" t="s">
        <v>601</v>
      </c>
      <c r="J1378" t="s">
        <v>603</v>
      </c>
      <c r="K1378" t="s">
        <v>602</v>
      </c>
      <c r="L1378">
        <v>1354</v>
      </c>
      <c r="N1378">
        <v>1010</v>
      </c>
      <c r="O1378" t="s">
        <v>39</v>
      </c>
      <c r="P1378" t="s">
        <v>39</v>
      </c>
      <c r="Q1378">
        <v>1</v>
      </c>
      <c r="W1378">
        <v>0</v>
      </c>
      <c r="X1378">
        <v>-1525343133</v>
      </c>
      <c r="Y1378">
        <f>AT1378</f>
        <v>1</v>
      </c>
      <c r="AA1378">
        <v>985.5</v>
      </c>
      <c r="AB1378">
        <v>0</v>
      </c>
      <c r="AC1378">
        <v>0</v>
      </c>
      <c r="AD1378">
        <v>0</v>
      </c>
      <c r="AE1378">
        <v>985.5</v>
      </c>
      <c r="AF1378">
        <v>0</v>
      </c>
      <c r="AG1378">
        <v>0</v>
      </c>
      <c r="AH1378">
        <v>0</v>
      </c>
      <c r="AI1378">
        <v>1</v>
      </c>
      <c r="AJ1378">
        <v>1</v>
      </c>
      <c r="AK1378">
        <v>1</v>
      </c>
      <c r="AL1378">
        <v>1</v>
      </c>
      <c r="AM1378">
        <v>0</v>
      </c>
      <c r="AN1378">
        <v>0</v>
      </c>
      <c r="AO1378">
        <v>0</v>
      </c>
      <c r="AP1378">
        <v>1</v>
      </c>
      <c r="AQ1378">
        <v>0</v>
      </c>
      <c r="AR1378">
        <v>0</v>
      </c>
      <c r="AS1378" t="s">
        <v>3</v>
      </c>
      <c r="AT1378">
        <v>1</v>
      </c>
      <c r="AU1378" t="s">
        <v>3</v>
      </c>
      <c r="AV1378">
        <v>0</v>
      </c>
      <c r="AW1378">
        <v>1</v>
      </c>
      <c r="AX1378">
        <v>-1</v>
      </c>
      <c r="AY1378">
        <v>0</v>
      </c>
      <c r="AZ1378">
        <v>0</v>
      </c>
      <c r="BA1378" t="s">
        <v>3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CV1378">
        <v>0</v>
      </c>
      <c r="CW1378">
        <v>0</v>
      </c>
      <c r="CX1378">
        <f>ROUND(Y1378*Source!I603,9)</f>
        <v>1</v>
      </c>
      <c r="CY1378">
        <f>AA1378</f>
        <v>985.5</v>
      </c>
      <c r="CZ1378">
        <f>AE1378</f>
        <v>985.5</v>
      </c>
      <c r="DA1378">
        <f>AI1378</f>
        <v>1</v>
      </c>
      <c r="DB1378">
        <f>ROUND(ROUND(AT1378*CZ1378,2),6)</f>
        <v>985.5</v>
      </c>
      <c r="DC1378">
        <f>ROUND(ROUND(AT1378*AG1378,2),6)</f>
        <v>0</v>
      </c>
      <c r="DD1378" t="s">
        <v>3</v>
      </c>
      <c r="DE1378" t="s">
        <v>3</v>
      </c>
      <c r="DF1378">
        <f>ROUND(ROUND(AE1378,2)*CX1378,2)</f>
        <v>985.5</v>
      </c>
      <c r="DG1378">
        <f t="shared" si="606"/>
        <v>0</v>
      </c>
      <c r="DH1378">
        <f t="shared" si="607"/>
        <v>0</v>
      </c>
      <c r="DI1378">
        <f t="shared" si="604"/>
        <v>0</v>
      </c>
      <c r="DJ1378">
        <f>DF1378</f>
        <v>985.5</v>
      </c>
      <c r="DK1378">
        <v>0</v>
      </c>
      <c r="DL1378" t="s">
        <v>3</v>
      </c>
      <c r="DM1378">
        <v>0</v>
      </c>
      <c r="DN1378" t="s">
        <v>3</v>
      </c>
      <c r="DO1378">
        <v>0</v>
      </c>
    </row>
    <row r="1379" spans="1:119" x14ac:dyDescent="0.2">
      <c r="A1379">
        <f>ROW(Source!A603)</f>
        <v>603</v>
      </c>
      <c r="B1379">
        <v>59204062</v>
      </c>
      <c r="C1379">
        <v>60528026</v>
      </c>
      <c r="D1379">
        <v>58330407</v>
      </c>
      <c r="E1379">
        <v>1</v>
      </c>
      <c r="F1379">
        <v>1</v>
      </c>
      <c r="G1379">
        <v>1080</v>
      </c>
      <c r="H1379">
        <v>3</v>
      </c>
      <c r="I1379" t="s">
        <v>947</v>
      </c>
      <c r="J1379" t="s">
        <v>948</v>
      </c>
      <c r="K1379" t="s">
        <v>949</v>
      </c>
      <c r="L1379">
        <v>1346</v>
      </c>
      <c r="N1379">
        <v>1009</v>
      </c>
      <c r="O1379" t="s">
        <v>880</v>
      </c>
      <c r="P1379" t="s">
        <v>880</v>
      </c>
      <c r="Q1379">
        <v>1</v>
      </c>
      <c r="W1379">
        <v>0</v>
      </c>
      <c r="X1379">
        <v>883542614</v>
      </c>
      <c r="Y1379">
        <f>AT1379</f>
        <v>4.2000000000000003E-2</v>
      </c>
      <c r="AA1379">
        <v>19.28</v>
      </c>
      <c r="AB1379">
        <v>0</v>
      </c>
      <c r="AC1379">
        <v>0</v>
      </c>
      <c r="AD1379">
        <v>0</v>
      </c>
      <c r="AE1379">
        <v>19.28</v>
      </c>
      <c r="AF1379">
        <v>0</v>
      </c>
      <c r="AG1379">
        <v>0</v>
      </c>
      <c r="AH1379">
        <v>0</v>
      </c>
      <c r="AI1379">
        <v>1</v>
      </c>
      <c r="AJ1379">
        <v>1</v>
      </c>
      <c r="AK1379">
        <v>1</v>
      </c>
      <c r="AL1379">
        <v>1</v>
      </c>
      <c r="AM1379">
        <v>-2</v>
      </c>
      <c r="AN1379">
        <v>0</v>
      </c>
      <c r="AO1379">
        <v>1</v>
      </c>
      <c r="AP1379">
        <v>1</v>
      </c>
      <c r="AQ1379">
        <v>0</v>
      </c>
      <c r="AR1379">
        <v>0</v>
      </c>
      <c r="AS1379" t="s">
        <v>3</v>
      </c>
      <c r="AT1379">
        <v>4.2000000000000003E-2</v>
      </c>
      <c r="AU1379" t="s">
        <v>3</v>
      </c>
      <c r="AV1379">
        <v>0</v>
      </c>
      <c r="AW1379">
        <v>2</v>
      </c>
      <c r="AX1379">
        <v>60528032</v>
      </c>
      <c r="AY1379">
        <v>1</v>
      </c>
      <c r="AZ1379">
        <v>0</v>
      </c>
      <c r="BA1379">
        <v>1398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CV1379">
        <v>0</v>
      </c>
      <c r="CW1379">
        <v>0</v>
      </c>
      <c r="CX1379">
        <f>ROUND(Y1379*Source!I603,9)</f>
        <v>4.2000000000000003E-2</v>
      </c>
      <c r="CY1379">
        <f>AA1379</f>
        <v>19.28</v>
      </c>
      <c r="CZ1379">
        <f>AE1379</f>
        <v>19.28</v>
      </c>
      <c r="DA1379">
        <f>AI1379</f>
        <v>1</v>
      </c>
      <c r="DB1379">
        <f>ROUND(ROUND(AT1379*CZ1379,2),6)</f>
        <v>0.81</v>
      </c>
      <c r="DC1379">
        <f>ROUND(ROUND(AT1379*AG1379,2),6)</f>
        <v>0</v>
      </c>
      <c r="DD1379" t="s">
        <v>3</v>
      </c>
      <c r="DE1379" t="s">
        <v>3</v>
      </c>
      <c r="DF1379">
        <f>ROUND(ROUND(AE1379,2)*CX1379,2)</f>
        <v>0.81</v>
      </c>
      <c r="DG1379">
        <f t="shared" si="606"/>
        <v>0</v>
      </c>
      <c r="DH1379">
        <f t="shared" si="607"/>
        <v>0</v>
      </c>
      <c r="DI1379">
        <f t="shared" si="604"/>
        <v>0</v>
      </c>
      <c r="DJ1379">
        <f>DF1379</f>
        <v>0.81</v>
      </c>
      <c r="DK1379">
        <v>0</v>
      </c>
      <c r="DL1379" t="s">
        <v>3</v>
      </c>
      <c r="DM1379">
        <v>0</v>
      </c>
      <c r="DN1379" t="s">
        <v>3</v>
      </c>
      <c r="DO1379">
        <v>0</v>
      </c>
    </row>
    <row r="1380" spans="1:119" x14ac:dyDescent="0.2">
      <c r="A1380">
        <f>ROW(Source!A603)</f>
        <v>603</v>
      </c>
      <c r="B1380">
        <v>59204062</v>
      </c>
      <c r="C1380">
        <v>60528026</v>
      </c>
      <c r="D1380">
        <v>58271406</v>
      </c>
      <c r="E1380">
        <v>1080</v>
      </c>
      <c r="F1380">
        <v>1</v>
      </c>
      <c r="G1380">
        <v>1080</v>
      </c>
      <c r="H1380">
        <v>3</v>
      </c>
      <c r="I1380" t="s">
        <v>953</v>
      </c>
      <c r="J1380" t="s">
        <v>3</v>
      </c>
      <c r="K1380" t="s">
        <v>954</v>
      </c>
      <c r="L1380">
        <v>1348</v>
      </c>
      <c r="N1380">
        <v>1009</v>
      </c>
      <c r="O1380" t="s">
        <v>900</v>
      </c>
      <c r="P1380" t="s">
        <v>900</v>
      </c>
      <c r="Q1380">
        <v>1000</v>
      </c>
      <c r="W1380">
        <v>0</v>
      </c>
      <c r="X1380">
        <v>-783086922</v>
      </c>
      <c r="Y1380">
        <f>AT1380</f>
        <v>1.5E-3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</v>
      </c>
      <c r="AJ1380">
        <v>1</v>
      </c>
      <c r="AK1380">
        <v>1</v>
      </c>
      <c r="AL1380">
        <v>1</v>
      </c>
      <c r="AM1380">
        <v>-2</v>
      </c>
      <c r="AN1380">
        <v>0</v>
      </c>
      <c r="AO1380">
        <v>1</v>
      </c>
      <c r="AP1380">
        <v>1</v>
      </c>
      <c r="AQ1380">
        <v>0</v>
      </c>
      <c r="AR1380">
        <v>0</v>
      </c>
      <c r="AS1380" t="s">
        <v>3</v>
      </c>
      <c r="AT1380">
        <v>1.5E-3</v>
      </c>
      <c r="AU1380" t="s">
        <v>3</v>
      </c>
      <c r="AV1380">
        <v>0</v>
      </c>
      <c r="AW1380">
        <v>2</v>
      </c>
      <c r="AX1380">
        <v>60528034</v>
      </c>
      <c r="AY1380">
        <v>1</v>
      </c>
      <c r="AZ1380">
        <v>0</v>
      </c>
      <c r="BA1380">
        <v>1400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CV1380">
        <v>0</v>
      </c>
      <c r="CW1380">
        <v>0</v>
      </c>
      <c r="CX1380">
        <f>ROUND(Y1380*Source!I603,9)</f>
        <v>1.5E-3</v>
      </c>
      <c r="CY1380">
        <f>AA1380</f>
        <v>0</v>
      </c>
      <c r="CZ1380">
        <f>AE1380</f>
        <v>0</v>
      </c>
      <c r="DA1380">
        <f>AI1380</f>
        <v>1</v>
      </c>
      <c r="DB1380">
        <f>ROUND(ROUND(AT1380*CZ1380,2),6)</f>
        <v>0</v>
      </c>
      <c r="DC1380">
        <f>ROUND(ROUND(AT1380*AG1380,2),6)</f>
        <v>0</v>
      </c>
      <c r="DD1380" t="s">
        <v>3</v>
      </c>
      <c r="DE1380" t="s">
        <v>3</v>
      </c>
      <c r="DF1380">
        <f>ROUND(ROUND(AE1380,2)*CX1380,2)</f>
        <v>0</v>
      </c>
      <c r="DG1380">
        <f t="shared" si="606"/>
        <v>0</v>
      </c>
      <c r="DH1380">
        <f t="shared" si="607"/>
        <v>0</v>
      </c>
      <c r="DI1380">
        <f t="shared" si="604"/>
        <v>0</v>
      </c>
      <c r="DJ1380">
        <f>DF1380</f>
        <v>0</v>
      </c>
      <c r="DK1380">
        <v>0</v>
      </c>
      <c r="DL1380" t="s">
        <v>3</v>
      </c>
      <c r="DM1380">
        <v>0</v>
      </c>
      <c r="DN1380" t="s">
        <v>3</v>
      </c>
      <c r="DO1380">
        <v>0</v>
      </c>
    </row>
    <row r="1381" spans="1:119" x14ac:dyDescent="0.2">
      <c r="A1381">
        <f>ROW(Source!A604)</f>
        <v>604</v>
      </c>
      <c r="B1381">
        <v>59204059</v>
      </c>
      <c r="C1381">
        <v>60528026</v>
      </c>
      <c r="D1381">
        <v>58266404</v>
      </c>
      <c r="E1381">
        <v>1080</v>
      </c>
      <c r="F1381">
        <v>1</v>
      </c>
      <c r="G1381">
        <v>1080</v>
      </c>
      <c r="H1381">
        <v>1</v>
      </c>
      <c r="I1381" t="s">
        <v>859</v>
      </c>
      <c r="J1381" t="s">
        <v>3</v>
      </c>
      <c r="K1381" t="s">
        <v>860</v>
      </c>
      <c r="L1381">
        <v>1191</v>
      </c>
      <c r="N1381">
        <v>1013</v>
      </c>
      <c r="O1381" t="s">
        <v>861</v>
      </c>
      <c r="P1381" t="s">
        <v>861</v>
      </c>
      <c r="Q1381">
        <v>1</v>
      </c>
      <c r="W1381">
        <v>0</v>
      </c>
      <c r="X1381">
        <v>476480486</v>
      </c>
      <c r="Y1381">
        <f>((AT1381*1.15)*1.1)</f>
        <v>0.3795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</v>
      </c>
      <c r="AJ1381">
        <v>1</v>
      </c>
      <c r="AK1381">
        <v>1</v>
      </c>
      <c r="AL1381">
        <v>1</v>
      </c>
      <c r="AM1381">
        <v>5</v>
      </c>
      <c r="AN1381">
        <v>0</v>
      </c>
      <c r="AO1381">
        <v>1</v>
      </c>
      <c r="AP1381">
        <v>1</v>
      </c>
      <c r="AQ1381">
        <v>0</v>
      </c>
      <c r="AR1381">
        <v>0</v>
      </c>
      <c r="AS1381" t="s">
        <v>3</v>
      </c>
      <c r="AT1381">
        <v>0.3</v>
      </c>
      <c r="AU1381" t="s">
        <v>26</v>
      </c>
      <c r="AV1381">
        <v>1</v>
      </c>
      <c r="AW1381">
        <v>2</v>
      </c>
      <c r="AX1381">
        <v>60528031</v>
      </c>
      <c r="AY1381">
        <v>1</v>
      </c>
      <c r="AZ1381">
        <v>0</v>
      </c>
      <c r="BA1381">
        <v>1401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CU1381">
        <f>ROUND(AT1381*Source!I604*AH1381*AL1381,2)</f>
        <v>0</v>
      </c>
      <c r="CV1381">
        <f>ROUND(Y1381*Source!I604,9)</f>
        <v>0.3795</v>
      </c>
      <c r="CW1381">
        <v>0</v>
      </c>
      <c r="CX1381">
        <f>ROUND(Y1381*Source!I604,9)</f>
        <v>0.3795</v>
      </c>
      <c r="CY1381">
        <f>AD1381</f>
        <v>0</v>
      </c>
      <c r="CZ1381">
        <f>AH1381</f>
        <v>0</v>
      </c>
      <c r="DA1381">
        <f>AL1381</f>
        <v>1</v>
      </c>
      <c r="DB1381">
        <f>ROUND(((ROUND(AT1381*CZ1381,2)*1.15)*1.1),6)</f>
        <v>0</v>
      </c>
      <c r="DC1381">
        <f>ROUND(((ROUND(AT1381*AG1381,2)*1.15)*1.1),6)</f>
        <v>0</v>
      </c>
      <c r="DD1381" t="s">
        <v>3</v>
      </c>
      <c r="DE1381" t="s">
        <v>3</v>
      </c>
      <c r="DF1381">
        <f>ROUND(ROUND(AE1381,2)*CX1381,2)</f>
        <v>0</v>
      </c>
      <c r="DG1381">
        <f t="shared" si="606"/>
        <v>0</v>
      </c>
      <c r="DH1381">
        <f t="shared" si="607"/>
        <v>0</v>
      </c>
      <c r="DI1381">
        <f t="shared" si="604"/>
        <v>0</v>
      </c>
      <c r="DJ1381">
        <f>DI1381</f>
        <v>0</v>
      </c>
      <c r="DK1381">
        <v>0</v>
      </c>
      <c r="DL1381" t="s">
        <v>3</v>
      </c>
      <c r="DM1381">
        <v>0</v>
      </c>
      <c r="DN1381" t="s">
        <v>3</v>
      </c>
      <c r="DO1381">
        <v>0</v>
      </c>
    </row>
    <row r="1382" spans="1:119" x14ac:dyDescent="0.2">
      <c r="A1382">
        <f>ROW(Source!A604)</f>
        <v>604</v>
      </c>
      <c r="B1382">
        <v>59204059</v>
      </c>
      <c r="C1382">
        <v>60528026</v>
      </c>
      <c r="D1382">
        <v>58327375</v>
      </c>
      <c r="E1382">
        <v>1</v>
      </c>
      <c r="F1382">
        <v>1</v>
      </c>
      <c r="G1382">
        <v>1080</v>
      </c>
      <c r="H1382">
        <v>3</v>
      </c>
      <c r="I1382" t="s">
        <v>601</v>
      </c>
      <c r="J1382" t="s">
        <v>603</v>
      </c>
      <c r="K1382" t="s">
        <v>602</v>
      </c>
      <c r="L1382">
        <v>1354</v>
      </c>
      <c r="N1382">
        <v>1010</v>
      </c>
      <c r="O1382" t="s">
        <v>39</v>
      </c>
      <c r="P1382" t="s">
        <v>39</v>
      </c>
      <c r="Q1382">
        <v>1</v>
      </c>
      <c r="W1382">
        <v>0</v>
      </c>
      <c r="X1382">
        <v>-1525343133</v>
      </c>
      <c r="Y1382">
        <f>AT1382</f>
        <v>1</v>
      </c>
      <c r="AA1382">
        <v>9579.06</v>
      </c>
      <c r="AB1382">
        <v>0</v>
      </c>
      <c r="AC1382">
        <v>0</v>
      </c>
      <c r="AD1382">
        <v>0</v>
      </c>
      <c r="AE1382">
        <v>985.5</v>
      </c>
      <c r="AF1382">
        <v>0</v>
      </c>
      <c r="AG1382">
        <v>0</v>
      </c>
      <c r="AH1382">
        <v>0</v>
      </c>
      <c r="AI1382">
        <v>9.7200000000000006</v>
      </c>
      <c r="AJ1382">
        <v>1</v>
      </c>
      <c r="AK1382">
        <v>1</v>
      </c>
      <c r="AL1382">
        <v>1</v>
      </c>
      <c r="AM1382">
        <v>0</v>
      </c>
      <c r="AN1382">
        <v>0</v>
      </c>
      <c r="AO1382">
        <v>0</v>
      </c>
      <c r="AP1382">
        <v>1</v>
      </c>
      <c r="AQ1382">
        <v>0</v>
      </c>
      <c r="AR1382">
        <v>0</v>
      </c>
      <c r="AS1382" t="s">
        <v>3</v>
      </c>
      <c r="AT1382">
        <v>1</v>
      </c>
      <c r="AU1382" t="s">
        <v>3</v>
      </c>
      <c r="AV1382">
        <v>0</v>
      </c>
      <c r="AW1382">
        <v>1</v>
      </c>
      <c r="AX1382">
        <v>-1</v>
      </c>
      <c r="AY1382">
        <v>0</v>
      </c>
      <c r="AZ1382">
        <v>0</v>
      </c>
      <c r="BA1382" t="s">
        <v>3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CV1382">
        <v>0</v>
      </c>
      <c r="CW1382">
        <v>0</v>
      </c>
      <c r="CX1382">
        <f>ROUND(Y1382*Source!I604,9)</f>
        <v>1</v>
      </c>
      <c r="CY1382">
        <f>AA1382</f>
        <v>9579.06</v>
      </c>
      <c r="CZ1382">
        <f>AE1382</f>
        <v>985.5</v>
      </c>
      <c r="DA1382">
        <f>AI1382</f>
        <v>9.7200000000000006</v>
      </c>
      <c r="DB1382">
        <f>ROUND(ROUND(AT1382*CZ1382,2),6)</f>
        <v>985.5</v>
      </c>
      <c r="DC1382">
        <f>ROUND(ROUND(AT1382*AG1382,2),6)</f>
        <v>0</v>
      </c>
      <c r="DD1382" t="s">
        <v>3</v>
      </c>
      <c r="DE1382" t="s">
        <v>3</v>
      </c>
      <c r="DF1382">
        <f>ROUND(ROUND(AE1382*AI1382,2)*CX1382,2)</f>
        <v>9579.06</v>
      </c>
      <c r="DG1382">
        <f t="shared" si="606"/>
        <v>0</v>
      </c>
      <c r="DH1382">
        <f t="shared" si="607"/>
        <v>0</v>
      </c>
      <c r="DI1382">
        <f t="shared" si="604"/>
        <v>0</v>
      </c>
      <c r="DJ1382">
        <f>DF1382</f>
        <v>9579.06</v>
      </c>
      <c r="DK1382">
        <v>0</v>
      </c>
      <c r="DL1382" t="s">
        <v>3</v>
      </c>
      <c r="DM1382">
        <v>0</v>
      </c>
      <c r="DN1382" t="s">
        <v>3</v>
      </c>
      <c r="DO1382">
        <v>0</v>
      </c>
    </row>
    <row r="1383" spans="1:119" x14ac:dyDescent="0.2">
      <c r="A1383">
        <f>ROW(Source!A604)</f>
        <v>604</v>
      </c>
      <c r="B1383">
        <v>59204059</v>
      </c>
      <c r="C1383">
        <v>60528026</v>
      </c>
      <c r="D1383">
        <v>58330407</v>
      </c>
      <c r="E1383">
        <v>1</v>
      </c>
      <c r="F1383">
        <v>1</v>
      </c>
      <c r="G1383">
        <v>1080</v>
      </c>
      <c r="H1383">
        <v>3</v>
      </c>
      <c r="I1383" t="s">
        <v>947</v>
      </c>
      <c r="J1383" t="s">
        <v>948</v>
      </c>
      <c r="K1383" t="s">
        <v>949</v>
      </c>
      <c r="L1383">
        <v>1346</v>
      </c>
      <c r="N1383">
        <v>1009</v>
      </c>
      <c r="O1383" t="s">
        <v>880</v>
      </c>
      <c r="P1383" t="s">
        <v>880</v>
      </c>
      <c r="Q1383">
        <v>1</v>
      </c>
      <c r="W1383">
        <v>0</v>
      </c>
      <c r="X1383">
        <v>883542614</v>
      </c>
      <c r="Y1383">
        <f>AT1383</f>
        <v>4.2000000000000003E-2</v>
      </c>
      <c r="AA1383">
        <v>169.66</v>
      </c>
      <c r="AB1383">
        <v>0</v>
      </c>
      <c r="AC1383">
        <v>0</v>
      </c>
      <c r="AD1383">
        <v>0</v>
      </c>
      <c r="AE1383">
        <v>19.28</v>
      </c>
      <c r="AF1383">
        <v>0</v>
      </c>
      <c r="AG1383">
        <v>0</v>
      </c>
      <c r="AH1383">
        <v>0</v>
      </c>
      <c r="AI1383">
        <v>8.8000000000000007</v>
      </c>
      <c r="AJ1383">
        <v>1</v>
      </c>
      <c r="AK1383">
        <v>1</v>
      </c>
      <c r="AL1383">
        <v>1</v>
      </c>
      <c r="AM1383">
        <v>2</v>
      </c>
      <c r="AN1383">
        <v>0</v>
      </c>
      <c r="AO1383">
        <v>1</v>
      </c>
      <c r="AP1383">
        <v>1</v>
      </c>
      <c r="AQ1383">
        <v>0</v>
      </c>
      <c r="AR1383">
        <v>0</v>
      </c>
      <c r="AS1383" t="s">
        <v>3</v>
      </c>
      <c r="AT1383">
        <v>4.2000000000000003E-2</v>
      </c>
      <c r="AU1383" t="s">
        <v>3</v>
      </c>
      <c r="AV1383">
        <v>0</v>
      </c>
      <c r="AW1383">
        <v>2</v>
      </c>
      <c r="AX1383">
        <v>60528032</v>
      </c>
      <c r="AY1383">
        <v>1</v>
      </c>
      <c r="AZ1383">
        <v>0</v>
      </c>
      <c r="BA1383">
        <v>1402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CV1383">
        <v>0</v>
      </c>
      <c r="CW1383">
        <v>0</v>
      </c>
      <c r="CX1383">
        <f>ROUND(Y1383*Source!I604,9)</f>
        <v>4.2000000000000003E-2</v>
      </c>
      <c r="CY1383">
        <f>AA1383</f>
        <v>169.66</v>
      </c>
      <c r="CZ1383">
        <f>AE1383</f>
        <v>19.28</v>
      </c>
      <c r="DA1383">
        <f>AI1383</f>
        <v>8.8000000000000007</v>
      </c>
      <c r="DB1383">
        <f>ROUND(ROUND(AT1383*CZ1383,2),6)</f>
        <v>0.81</v>
      </c>
      <c r="DC1383">
        <f>ROUND(ROUND(AT1383*AG1383,2),6)</f>
        <v>0</v>
      </c>
      <c r="DD1383" t="s">
        <v>3</v>
      </c>
      <c r="DE1383" t="s">
        <v>3</v>
      </c>
      <c r="DF1383">
        <f>ROUND(ROUND(AE1383*AI1383,2)*CX1383,2)</f>
        <v>7.13</v>
      </c>
      <c r="DG1383">
        <f t="shared" si="606"/>
        <v>0</v>
      </c>
      <c r="DH1383">
        <f t="shared" si="607"/>
        <v>0</v>
      </c>
      <c r="DI1383">
        <f t="shared" si="604"/>
        <v>0</v>
      </c>
      <c r="DJ1383">
        <f>DF1383</f>
        <v>7.13</v>
      </c>
      <c r="DK1383">
        <v>0</v>
      </c>
      <c r="DL1383" t="s">
        <v>3</v>
      </c>
      <c r="DM1383">
        <v>0</v>
      </c>
      <c r="DN1383" t="s">
        <v>3</v>
      </c>
      <c r="DO1383">
        <v>0</v>
      </c>
    </row>
    <row r="1384" spans="1:119" x14ac:dyDescent="0.2">
      <c r="A1384">
        <f>ROW(Source!A604)</f>
        <v>604</v>
      </c>
      <c r="B1384">
        <v>59204059</v>
      </c>
      <c r="C1384">
        <v>60528026</v>
      </c>
      <c r="D1384">
        <v>58271406</v>
      </c>
      <c r="E1384">
        <v>1080</v>
      </c>
      <c r="F1384">
        <v>1</v>
      </c>
      <c r="G1384">
        <v>1080</v>
      </c>
      <c r="H1384">
        <v>3</v>
      </c>
      <c r="I1384" t="s">
        <v>953</v>
      </c>
      <c r="J1384" t="s">
        <v>3</v>
      </c>
      <c r="K1384" t="s">
        <v>954</v>
      </c>
      <c r="L1384">
        <v>1348</v>
      </c>
      <c r="N1384">
        <v>1009</v>
      </c>
      <c r="O1384" t="s">
        <v>900</v>
      </c>
      <c r="P1384" t="s">
        <v>900</v>
      </c>
      <c r="Q1384">
        <v>1000</v>
      </c>
      <c r="W1384">
        <v>0</v>
      </c>
      <c r="X1384">
        <v>-783086922</v>
      </c>
      <c r="Y1384">
        <f>AT1384</f>
        <v>1.5E-3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9.8800000000000008</v>
      </c>
      <c r="AJ1384">
        <v>1</v>
      </c>
      <c r="AK1384">
        <v>1</v>
      </c>
      <c r="AL1384">
        <v>1</v>
      </c>
      <c r="AM1384">
        <v>5</v>
      </c>
      <c r="AN1384">
        <v>0</v>
      </c>
      <c r="AO1384">
        <v>1</v>
      </c>
      <c r="AP1384">
        <v>1</v>
      </c>
      <c r="AQ1384">
        <v>0</v>
      </c>
      <c r="AR1384">
        <v>0</v>
      </c>
      <c r="AS1384" t="s">
        <v>3</v>
      </c>
      <c r="AT1384">
        <v>1.5E-3</v>
      </c>
      <c r="AU1384" t="s">
        <v>3</v>
      </c>
      <c r="AV1384">
        <v>0</v>
      </c>
      <c r="AW1384">
        <v>2</v>
      </c>
      <c r="AX1384">
        <v>60528034</v>
      </c>
      <c r="AY1384">
        <v>1</v>
      </c>
      <c r="AZ1384">
        <v>0</v>
      </c>
      <c r="BA1384">
        <v>1404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CV1384">
        <v>0</v>
      </c>
      <c r="CW1384">
        <v>0</v>
      </c>
      <c r="CX1384">
        <f>ROUND(Y1384*Source!I604,9)</f>
        <v>1.5E-3</v>
      </c>
      <c r="CY1384">
        <f>AA1384</f>
        <v>0</v>
      </c>
      <c r="CZ1384">
        <f>AE1384</f>
        <v>0</v>
      </c>
      <c r="DA1384">
        <f>AI1384</f>
        <v>9.8800000000000008</v>
      </c>
      <c r="DB1384">
        <f>ROUND(ROUND(AT1384*CZ1384,2),6)</f>
        <v>0</v>
      </c>
      <c r="DC1384">
        <f>ROUND(ROUND(AT1384*AG1384,2),6)</f>
        <v>0</v>
      </c>
      <c r="DD1384" t="s">
        <v>3</v>
      </c>
      <c r="DE1384" t="s">
        <v>3</v>
      </c>
      <c r="DF1384">
        <f>ROUND(ROUND(AE1384*AI1384,2)*CX1384,2)</f>
        <v>0</v>
      </c>
      <c r="DG1384">
        <f t="shared" si="606"/>
        <v>0</v>
      </c>
      <c r="DH1384">
        <f t="shared" si="607"/>
        <v>0</v>
      </c>
      <c r="DI1384">
        <f t="shared" si="604"/>
        <v>0</v>
      </c>
      <c r="DJ1384">
        <f>DF1384</f>
        <v>0</v>
      </c>
      <c r="DK1384">
        <v>0</v>
      </c>
      <c r="DL1384" t="s">
        <v>3</v>
      </c>
      <c r="DM1384">
        <v>0</v>
      </c>
      <c r="DN1384" t="s">
        <v>3</v>
      </c>
      <c r="DO1384">
        <v>0</v>
      </c>
    </row>
    <row r="1385" spans="1:119" x14ac:dyDescent="0.2">
      <c r="A1385">
        <f>ROW(Source!A607)</f>
        <v>607</v>
      </c>
      <c r="B1385">
        <v>59204062</v>
      </c>
      <c r="C1385">
        <v>60528036</v>
      </c>
      <c r="D1385">
        <v>58266404</v>
      </c>
      <c r="E1385">
        <v>1080</v>
      </c>
      <c r="F1385">
        <v>1</v>
      </c>
      <c r="G1385">
        <v>1080</v>
      </c>
      <c r="H1385">
        <v>1</v>
      </c>
      <c r="I1385" t="s">
        <v>859</v>
      </c>
      <c r="J1385" t="s">
        <v>3</v>
      </c>
      <c r="K1385" t="s">
        <v>860</v>
      </c>
      <c r="L1385">
        <v>1191</v>
      </c>
      <c r="N1385">
        <v>1013</v>
      </c>
      <c r="O1385" t="s">
        <v>861</v>
      </c>
      <c r="P1385" t="s">
        <v>861</v>
      </c>
      <c r="Q1385">
        <v>1</v>
      </c>
      <c r="W1385">
        <v>0</v>
      </c>
      <c r="X1385">
        <v>476480486</v>
      </c>
      <c r="Y1385">
        <f>((AT1385*1.15)*1.1)</f>
        <v>1.85955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</v>
      </c>
      <c r="AJ1385">
        <v>1</v>
      </c>
      <c r="AK1385">
        <v>1</v>
      </c>
      <c r="AL1385">
        <v>1</v>
      </c>
      <c r="AM1385">
        <v>-2</v>
      </c>
      <c r="AN1385">
        <v>0</v>
      </c>
      <c r="AO1385">
        <v>1</v>
      </c>
      <c r="AP1385">
        <v>1</v>
      </c>
      <c r="AQ1385">
        <v>0</v>
      </c>
      <c r="AR1385">
        <v>0</v>
      </c>
      <c r="AS1385" t="s">
        <v>3</v>
      </c>
      <c r="AT1385">
        <v>1.47</v>
      </c>
      <c r="AU1385" t="s">
        <v>26</v>
      </c>
      <c r="AV1385">
        <v>1</v>
      </c>
      <c r="AW1385">
        <v>2</v>
      </c>
      <c r="AX1385">
        <v>60528044</v>
      </c>
      <c r="AY1385">
        <v>1</v>
      </c>
      <c r="AZ1385">
        <v>0</v>
      </c>
      <c r="BA1385">
        <v>1405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CU1385">
        <f>ROUND(AT1385*Source!I607*AH1385*AL1385,2)</f>
        <v>0</v>
      </c>
      <c r="CV1385">
        <f>ROUND(Y1385*Source!I607,9)</f>
        <v>0</v>
      </c>
      <c r="CW1385">
        <v>0</v>
      </c>
      <c r="CX1385">
        <f>ROUND(Y1385*Source!I607,9)</f>
        <v>0</v>
      </c>
      <c r="CY1385">
        <f>AD1385</f>
        <v>0</v>
      </c>
      <c r="CZ1385">
        <f>AH1385</f>
        <v>0</v>
      </c>
      <c r="DA1385">
        <f>AL1385</f>
        <v>1</v>
      </c>
      <c r="DB1385">
        <f>ROUND(((ROUND(AT1385*CZ1385,2)*1.15)*1.1),6)</f>
        <v>0</v>
      </c>
      <c r="DC1385">
        <f>ROUND(((ROUND(AT1385*AG1385,2)*1.15)*1.1),6)</f>
        <v>0</v>
      </c>
      <c r="DD1385" t="s">
        <v>3</v>
      </c>
      <c r="DE1385" t="s">
        <v>3</v>
      </c>
      <c r="DF1385">
        <f t="shared" ref="DF1385:DF1394" si="608">ROUND(ROUND(AE1385,2)*CX1385,2)</f>
        <v>0</v>
      </c>
      <c r="DG1385">
        <f t="shared" si="606"/>
        <v>0</v>
      </c>
      <c r="DH1385">
        <f t="shared" si="607"/>
        <v>0</v>
      </c>
      <c r="DI1385">
        <f t="shared" si="604"/>
        <v>0</v>
      </c>
      <c r="DJ1385">
        <f>DI1385</f>
        <v>0</v>
      </c>
      <c r="DK1385">
        <v>0</v>
      </c>
      <c r="DL1385" t="s">
        <v>3</v>
      </c>
      <c r="DM1385">
        <v>0</v>
      </c>
      <c r="DN1385" t="s">
        <v>3</v>
      </c>
      <c r="DO1385">
        <v>0</v>
      </c>
    </row>
    <row r="1386" spans="1:119" x14ac:dyDescent="0.2">
      <c r="A1386">
        <f>ROW(Source!A607)</f>
        <v>607</v>
      </c>
      <c r="B1386">
        <v>59204062</v>
      </c>
      <c r="C1386">
        <v>60528036</v>
      </c>
      <c r="D1386">
        <v>58340279</v>
      </c>
      <c r="E1386">
        <v>1</v>
      </c>
      <c r="F1386">
        <v>1</v>
      </c>
      <c r="G1386">
        <v>1080</v>
      </c>
      <c r="H1386">
        <v>2</v>
      </c>
      <c r="I1386" t="s">
        <v>938</v>
      </c>
      <c r="J1386" t="s">
        <v>939</v>
      </c>
      <c r="K1386" t="s">
        <v>940</v>
      </c>
      <c r="L1386">
        <v>1368</v>
      </c>
      <c r="N1386">
        <v>1011</v>
      </c>
      <c r="O1386" t="s">
        <v>865</v>
      </c>
      <c r="P1386" t="s">
        <v>865</v>
      </c>
      <c r="Q1386">
        <v>1</v>
      </c>
      <c r="W1386">
        <v>0</v>
      </c>
      <c r="X1386">
        <v>-2065404138</v>
      </c>
      <c r="Y1386">
        <f>((AT1386*1.25)*1.1)</f>
        <v>0.48125000000000007</v>
      </c>
      <c r="AA1386">
        <v>0</v>
      </c>
      <c r="AB1386">
        <v>7.59</v>
      </c>
      <c r="AC1386">
        <v>0</v>
      </c>
      <c r="AD1386">
        <v>0</v>
      </c>
      <c r="AE1386">
        <v>0</v>
      </c>
      <c r="AF1386">
        <v>7.11</v>
      </c>
      <c r="AG1386">
        <v>0</v>
      </c>
      <c r="AH1386">
        <v>0</v>
      </c>
      <c r="AI1386">
        <v>1</v>
      </c>
      <c r="AJ1386">
        <v>1</v>
      </c>
      <c r="AK1386">
        <v>1</v>
      </c>
      <c r="AL1386">
        <v>1</v>
      </c>
      <c r="AM1386">
        <v>-2</v>
      </c>
      <c r="AN1386">
        <v>0</v>
      </c>
      <c r="AO1386">
        <v>1</v>
      </c>
      <c r="AP1386">
        <v>1</v>
      </c>
      <c r="AQ1386">
        <v>0</v>
      </c>
      <c r="AR1386">
        <v>0</v>
      </c>
      <c r="AS1386" t="s">
        <v>3</v>
      </c>
      <c r="AT1386">
        <v>0.35</v>
      </c>
      <c r="AU1386" t="s">
        <v>866</v>
      </c>
      <c r="AV1386">
        <v>0</v>
      </c>
      <c r="AW1386">
        <v>2</v>
      </c>
      <c r="AX1386">
        <v>60528045</v>
      </c>
      <c r="AY1386">
        <v>1</v>
      </c>
      <c r="AZ1386">
        <v>0</v>
      </c>
      <c r="BA1386">
        <v>1406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CV1386">
        <v>0</v>
      </c>
      <c r="CW1386">
        <f>ROUND(Y1386*Source!I607*DO1386,9)</f>
        <v>0</v>
      </c>
      <c r="CX1386">
        <f>ROUND(Y1386*Source!I607,9)</f>
        <v>0</v>
      </c>
      <c r="CY1386">
        <f>AB1386</f>
        <v>7.59</v>
      </c>
      <c r="CZ1386">
        <f>AF1386</f>
        <v>7.11</v>
      </c>
      <c r="DA1386">
        <f>AJ1386</f>
        <v>1</v>
      </c>
      <c r="DB1386">
        <f>ROUND(((ROUND(AT1386*CZ1386,2)*1.25)*1.1),6)</f>
        <v>3.4237500000000001</v>
      </c>
      <c r="DC1386">
        <f>ROUND(((ROUND(AT1386*AG1386,2)*1.25)*1.1),6)</f>
        <v>0</v>
      </c>
      <c r="DD1386" t="s">
        <v>3</v>
      </c>
      <c r="DE1386" t="s">
        <v>3</v>
      </c>
      <c r="DF1386">
        <f t="shared" si="608"/>
        <v>0</v>
      </c>
      <c r="DG1386">
        <f t="shared" si="606"/>
        <v>0</v>
      </c>
      <c r="DH1386">
        <f t="shared" si="607"/>
        <v>0</v>
      </c>
      <c r="DI1386">
        <f t="shared" si="604"/>
        <v>0</v>
      </c>
      <c r="DJ1386">
        <f>DG1386</f>
        <v>0</v>
      </c>
      <c r="DK1386">
        <v>0</v>
      </c>
      <c r="DL1386" t="s">
        <v>3</v>
      </c>
      <c r="DM1386">
        <v>0</v>
      </c>
      <c r="DN1386" t="s">
        <v>3</v>
      </c>
      <c r="DO1386">
        <v>0</v>
      </c>
    </row>
    <row r="1387" spans="1:119" x14ac:dyDescent="0.2">
      <c r="A1387">
        <f>ROW(Source!A607)</f>
        <v>607</v>
      </c>
      <c r="B1387">
        <v>59204062</v>
      </c>
      <c r="C1387">
        <v>60528036</v>
      </c>
      <c r="D1387">
        <v>58340578</v>
      </c>
      <c r="E1387">
        <v>1</v>
      </c>
      <c r="F1387">
        <v>1</v>
      </c>
      <c r="G1387">
        <v>1080</v>
      </c>
      <c r="H1387">
        <v>2</v>
      </c>
      <c r="I1387" t="s">
        <v>862</v>
      </c>
      <c r="J1387" t="s">
        <v>863</v>
      </c>
      <c r="K1387" t="s">
        <v>864</v>
      </c>
      <c r="L1387">
        <v>1368</v>
      </c>
      <c r="N1387">
        <v>1011</v>
      </c>
      <c r="O1387" t="s">
        <v>865</v>
      </c>
      <c r="P1387" t="s">
        <v>865</v>
      </c>
      <c r="Q1387">
        <v>1</v>
      </c>
      <c r="W1387">
        <v>0</v>
      </c>
      <c r="X1387">
        <v>-1985943078</v>
      </c>
      <c r="Y1387">
        <f>((AT1387*1.25)*1.1)</f>
        <v>2.7500000000000004E-2</v>
      </c>
      <c r="AA1387">
        <v>0</v>
      </c>
      <c r="AB1387">
        <v>88.67</v>
      </c>
      <c r="AC1387">
        <v>13.47</v>
      </c>
      <c r="AD1387">
        <v>0</v>
      </c>
      <c r="AE1387">
        <v>0</v>
      </c>
      <c r="AF1387">
        <v>83.1</v>
      </c>
      <c r="AG1387">
        <v>12.62</v>
      </c>
      <c r="AH1387">
        <v>0</v>
      </c>
      <c r="AI1387">
        <v>1</v>
      </c>
      <c r="AJ1387">
        <v>1</v>
      </c>
      <c r="AK1387">
        <v>1</v>
      </c>
      <c r="AL1387">
        <v>1</v>
      </c>
      <c r="AM1387">
        <v>-2</v>
      </c>
      <c r="AN1387">
        <v>0</v>
      </c>
      <c r="AO1387">
        <v>1</v>
      </c>
      <c r="AP1387">
        <v>1</v>
      </c>
      <c r="AQ1387">
        <v>0</v>
      </c>
      <c r="AR1387">
        <v>0</v>
      </c>
      <c r="AS1387" t="s">
        <v>3</v>
      </c>
      <c r="AT1387">
        <v>0.02</v>
      </c>
      <c r="AU1387" t="s">
        <v>866</v>
      </c>
      <c r="AV1387">
        <v>0</v>
      </c>
      <c r="AW1387">
        <v>2</v>
      </c>
      <c r="AX1387">
        <v>60528046</v>
      </c>
      <c r="AY1387">
        <v>1</v>
      </c>
      <c r="AZ1387">
        <v>0</v>
      </c>
      <c r="BA1387">
        <v>1407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CV1387">
        <v>0</v>
      </c>
      <c r="CW1387">
        <f>ROUND(Y1387*Source!I607*DO1387,9)</f>
        <v>0</v>
      </c>
      <c r="CX1387">
        <f>ROUND(Y1387*Source!I607,9)</f>
        <v>0</v>
      </c>
      <c r="CY1387">
        <f>AB1387</f>
        <v>88.67</v>
      </c>
      <c r="CZ1387">
        <f>AF1387</f>
        <v>83.1</v>
      </c>
      <c r="DA1387">
        <f>AJ1387</f>
        <v>1</v>
      </c>
      <c r="DB1387">
        <f>ROUND(((ROUND(AT1387*CZ1387,2)*1.25)*1.1),6)</f>
        <v>2.2825000000000002</v>
      </c>
      <c r="DC1387">
        <f>ROUND(((ROUND(AT1387*AG1387,2)*1.25)*1.1),6)</f>
        <v>0.34375</v>
      </c>
      <c r="DD1387" t="s">
        <v>3</v>
      </c>
      <c r="DE1387" t="s">
        <v>3</v>
      </c>
      <c r="DF1387">
        <f t="shared" si="608"/>
        <v>0</v>
      </c>
      <c r="DG1387">
        <f t="shared" si="606"/>
        <v>0</v>
      </c>
      <c r="DH1387">
        <f t="shared" si="607"/>
        <v>0</v>
      </c>
      <c r="DI1387">
        <f t="shared" si="604"/>
        <v>0</v>
      </c>
      <c r="DJ1387">
        <f>DG1387</f>
        <v>0</v>
      </c>
      <c r="DK1387">
        <v>0</v>
      </c>
      <c r="DL1387" t="s">
        <v>867</v>
      </c>
      <c r="DM1387">
        <v>0</v>
      </c>
      <c r="DN1387" t="s">
        <v>861</v>
      </c>
      <c r="DO1387">
        <v>12.62</v>
      </c>
    </row>
    <row r="1388" spans="1:119" x14ac:dyDescent="0.2">
      <c r="A1388">
        <f>ROW(Source!A607)</f>
        <v>607</v>
      </c>
      <c r="B1388">
        <v>59204062</v>
      </c>
      <c r="C1388">
        <v>60528036</v>
      </c>
      <c r="D1388">
        <v>58309957</v>
      </c>
      <c r="E1388">
        <v>1</v>
      </c>
      <c r="F1388">
        <v>1</v>
      </c>
      <c r="G1388">
        <v>1080</v>
      </c>
      <c r="H1388">
        <v>3</v>
      </c>
      <c r="I1388" t="s">
        <v>941</v>
      </c>
      <c r="J1388" t="s">
        <v>942</v>
      </c>
      <c r="K1388" t="s">
        <v>943</v>
      </c>
      <c r="L1388">
        <v>1348</v>
      </c>
      <c r="N1388">
        <v>1009</v>
      </c>
      <c r="O1388" t="s">
        <v>900</v>
      </c>
      <c r="P1388" t="s">
        <v>900</v>
      </c>
      <c r="Q1388">
        <v>1000</v>
      </c>
      <c r="W1388">
        <v>0</v>
      </c>
      <c r="X1388">
        <v>-1106207263</v>
      </c>
      <c r="Y1388">
        <f>AT1388</f>
        <v>1.3999999999999999E-4</v>
      </c>
      <c r="AA1388">
        <v>9879.51</v>
      </c>
      <c r="AB1388">
        <v>0</v>
      </c>
      <c r="AC1388">
        <v>0</v>
      </c>
      <c r="AD1388">
        <v>0</v>
      </c>
      <c r="AE1388">
        <v>9879.51</v>
      </c>
      <c r="AF1388">
        <v>0</v>
      </c>
      <c r="AG1388">
        <v>0</v>
      </c>
      <c r="AH1388">
        <v>0</v>
      </c>
      <c r="AI1388">
        <v>1</v>
      </c>
      <c r="AJ1388">
        <v>1</v>
      </c>
      <c r="AK1388">
        <v>1</v>
      </c>
      <c r="AL1388">
        <v>1</v>
      </c>
      <c r="AM1388">
        <v>-2</v>
      </c>
      <c r="AN1388">
        <v>0</v>
      </c>
      <c r="AO1388">
        <v>1</v>
      </c>
      <c r="AP1388">
        <v>1</v>
      </c>
      <c r="AQ1388">
        <v>0</v>
      </c>
      <c r="AR1388">
        <v>0</v>
      </c>
      <c r="AS1388" t="s">
        <v>3</v>
      </c>
      <c r="AT1388">
        <v>1.3999999999999999E-4</v>
      </c>
      <c r="AU1388" t="s">
        <v>3</v>
      </c>
      <c r="AV1388">
        <v>0</v>
      </c>
      <c r="AW1388">
        <v>2</v>
      </c>
      <c r="AX1388">
        <v>60528047</v>
      </c>
      <c r="AY1388">
        <v>1</v>
      </c>
      <c r="AZ1388">
        <v>0</v>
      </c>
      <c r="BA1388">
        <v>1408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CV1388">
        <v>0</v>
      </c>
      <c r="CW1388">
        <v>0</v>
      </c>
      <c r="CX1388">
        <f>ROUND(Y1388*Source!I607,9)</f>
        <v>0</v>
      </c>
      <c r="CY1388">
        <f>AA1388</f>
        <v>9879.51</v>
      </c>
      <c r="CZ1388">
        <f>AE1388</f>
        <v>9879.51</v>
      </c>
      <c r="DA1388">
        <f>AI1388</f>
        <v>1</v>
      </c>
      <c r="DB1388">
        <f>ROUND(ROUND(AT1388*CZ1388,2),6)</f>
        <v>1.38</v>
      </c>
      <c r="DC1388">
        <f>ROUND(ROUND(AT1388*AG1388,2),6)</f>
        <v>0</v>
      </c>
      <c r="DD1388" t="s">
        <v>3</v>
      </c>
      <c r="DE1388" t="s">
        <v>3</v>
      </c>
      <c r="DF1388">
        <f t="shared" si="608"/>
        <v>0</v>
      </c>
      <c r="DG1388">
        <f t="shared" si="606"/>
        <v>0</v>
      </c>
      <c r="DH1388">
        <f t="shared" si="607"/>
        <v>0</v>
      </c>
      <c r="DI1388">
        <f t="shared" si="604"/>
        <v>0</v>
      </c>
      <c r="DJ1388">
        <f>DF1388</f>
        <v>0</v>
      </c>
      <c r="DK1388">
        <v>0</v>
      </c>
      <c r="DL1388" t="s">
        <v>3</v>
      </c>
      <c r="DM1388">
        <v>0</v>
      </c>
      <c r="DN1388" t="s">
        <v>3</v>
      </c>
      <c r="DO1388">
        <v>0</v>
      </c>
    </row>
    <row r="1389" spans="1:119" x14ac:dyDescent="0.2">
      <c r="A1389">
        <f>ROW(Source!A607)</f>
        <v>607</v>
      </c>
      <c r="B1389">
        <v>59204062</v>
      </c>
      <c r="C1389">
        <v>60528036</v>
      </c>
      <c r="D1389">
        <v>58308765</v>
      </c>
      <c r="E1389">
        <v>1</v>
      </c>
      <c r="F1389">
        <v>1</v>
      </c>
      <c r="G1389">
        <v>1080</v>
      </c>
      <c r="H1389">
        <v>3</v>
      </c>
      <c r="I1389" t="s">
        <v>944</v>
      </c>
      <c r="J1389" t="s">
        <v>945</v>
      </c>
      <c r="K1389" t="s">
        <v>946</v>
      </c>
      <c r="L1389">
        <v>1348</v>
      </c>
      <c r="N1389">
        <v>1009</v>
      </c>
      <c r="O1389" t="s">
        <v>900</v>
      </c>
      <c r="P1389" t="s">
        <v>900</v>
      </c>
      <c r="Q1389">
        <v>1000</v>
      </c>
      <c r="W1389">
        <v>0</v>
      </c>
      <c r="X1389">
        <v>-1123198217</v>
      </c>
      <c r="Y1389">
        <f>AT1389</f>
        <v>1.1000000000000001E-3</v>
      </c>
      <c r="AA1389">
        <v>17868.28</v>
      </c>
      <c r="AB1389">
        <v>0</v>
      </c>
      <c r="AC1389">
        <v>0</v>
      </c>
      <c r="AD1389">
        <v>0</v>
      </c>
      <c r="AE1389">
        <v>17868.28</v>
      </c>
      <c r="AF1389">
        <v>0</v>
      </c>
      <c r="AG1389">
        <v>0</v>
      </c>
      <c r="AH1389">
        <v>0</v>
      </c>
      <c r="AI1389">
        <v>1</v>
      </c>
      <c r="AJ1389">
        <v>1</v>
      </c>
      <c r="AK1389">
        <v>1</v>
      </c>
      <c r="AL1389">
        <v>1</v>
      </c>
      <c r="AM1389">
        <v>-2</v>
      </c>
      <c r="AN1389">
        <v>0</v>
      </c>
      <c r="AO1389">
        <v>1</v>
      </c>
      <c r="AP1389">
        <v>1</v>
      </c>
      <c r="AQ1389">
        <v>0</v>
      </c>
      <c r="AR1389">
        <v>0</v>
      </c>
      <c r="AS1389" t="s">
        <v>3</v>
      </c>
      <c r="AT1389">
        <v>1.1000000000000001E-3</v>
      </c>
      <c r="AU1389" t="s">
        <v>3</v>
      </c>
      <c r="AV1389">
        <v>0</v>
      </c>
      <c r="AW1389">
        <v>2</v>
      </c>
      <c r="AX1389">
        <v>60528048</v>
      </c>
      <c r="AY1389">
        <v>1</v>
      </c>
      <c r="AZ1389">
        <v>0</v>
      </c>
      <c r="BA1389">
        <v>1409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CV1389">
        <v>0</v>
      </c>
      <c r="CW1389">
        <v>0</v>
      </c>
      <c r="CX1389">
        <f>ROUND(Y1389*Source!I607,9)</f>
        <v>0</v>
      </c>
      <c r="CY1389">
        <f>AA1389</f>
        <v>17868.28</v>
      </c>
      <c r="CZ1389">
        <f>AE1389</f>
        <v>17868.28</v>
      </c>
      <c r="DA1389">
        <f>AI1389</f>
        <v>1</v>
      </c>
      <c r="DB1389">
        <f>ROUND(ROUND(AT1389*CZ1389,2),6)</f>
        <v>19.66</v>
      </c>
      <c r="DC1389">
        <f>ROUND(ROUND(AT1389*AG1389,2),6)</f>
        <v>0</v>
      </c>
      <c r="DD1389" t="s">
        <v>3</v>
      </c>
      <c r="DE1389" t="s">
        <v>3</v>
      </c>
      <c r="DF1389">
        <f t="shared" si="608"/>
        <v>0</v>
      </c>
      <c r="DG1389">
        <f t="shared" si="606"/>
        <v>0</v>
      </c>
      <c r="DH1389">
        <f t="shared" si="607"/>
        <v>0</v>
      </c>
      <c r="DI1389">
        <f t="shared" si="604"/>
        <v>0</v>
      </c>
      <c r="DJ1389">
        <f>DF1389</f>
        <v>0</v>
      </c>
      <c r="DK1389">
        <v>0</v>
      </c>
      <c r="DL1389" t="s">
        <v>3</v>
      </c>
      <c r="DM1389">
        <v>0</v>
      </c>
      <c r="DN1389" t="s">
        <v>3</v>
      </c>
      <c r="DO1389">
        <v>0</v>
      </c>
    </row>
    <row r="1390" spans="1:119" x14ac:dyDescent="0.2">
      <c r="A1390">
        <f>ROW(Source!A607)</f>
        <v>607</v>
      </c>
      <c r="B1390">
        <v>59204062</v>
      </c>
      <c r="C1390">
        <v>60528036</v>
      </c>
      <c r="D1390">
        <v>58327368</v>
      </c>
      <c r="E1390">
        <v>1</v>
      </c>
      <c r="F1390">
        <v>1</v>
      </c>
      <c r="G1390">
        <v>1080</v>
      </c>
      <c r="H1390">
        <v>3</v>
      </c>
      <c r="I1390" t="s">
        <v>604</v>
      </c>
      <c r="J1390" t="s">
        <v>606</v>
      </c>
      <c r="K1390" t="s">
        <v>605</v>
      </c>
      <c r="L1390">
        <v>1354</v>
      </c>
      <c r="N1390">
        <v>1010</v>
      </c>
      <c r="O1390" t="s">
        <v>39</v>
      </c>
      <c r="P1390" t="s">
        <v>39</v>
      </c>
      <c r="Q1390">
        <v>1</v>
      </c>
      <c r="W1390">
        <v>0</v>
      </c>
      <c r="X1390">
        <v>-1322305595</v>
      </c>
      <c r="Y1390">
        <f>AT1390</f>
        <v>1</v>
      </c>
      <c r="AA1390">
        <v>1559.14</v>
      </c>
      <c r="AB1390">
        <v>0</v>
      </c>
      <c r="AC1390">
        <v>0</v>
      </c>
      <c r="AD1390">
        <v>0</v>
      </c>
      <c r="AE1390">
        <v>1559.14</v>
      </c>
      <c r="AF1390">
        <v>0</v>
      </c>
      <c r="AG1390">
        <v>0</v>
      </c>
      <c r="AH1390">
        <v>0</v>
      </c>
      <c r="AI1390">
        <v>1</v>
      </c>
      <c r="AJ1390">
        <v>1</v>
      </c>
      <c r="AK1390">
        <v>1</v>
      </c>
      <c r="AL1390">
        <v>1</v>
      </c>
      <c r="AM1390">
        <v>0</v>
      </c>
      <c r="AN1390">
        <v>0</v>
      </c>
      <c r="AO1390">
        <v>0</v>
      </c>
      <c r="AP1390">
        <v>1</v>
      </c>
      <c r="AQ1390">
        <v>0</v>
      </c>
      <c r="AR1390">
        <v>0</v>
      </c>
      <c r="AS1390" t="s">
        <v>3</v>
      </c>
      <c r="AT1390">
        <v>1</v>
      </c>
      <c r="AU1390" t="s">
        <v>3</v>
      </c>
      <c r="AV1390">
        <v>0</v>
      </c>
      <c r="AW1390">
        <v>1</v>
      </c>
      <c r="AX1390">
        <v>-1</v>
      </c>
      <c r="AY1390">
        <v>0</v>
      </c>
      <c r="AZ1390">
        <v>0</v>
      </c>
      <c r="BA1390" t="s">
        <v>3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CV1390">
        <v>0</v>
      </c>
      <c r="CW1390">
        <v>0</v>
      </c>
      <c r="CX1390">
        <f>ROUND(Y1390*Source!I607,9)</f>
        <v>0</v>
      </c>
      <c r="CY1390">
        <f>AA1390</f>
        <v>1559.14</v>
      </c>
      <c r="CZ1390">
        <f>AE1390</f>
        <v>1559.14</v>
      </c>
      <c r="DA1390">
        <f>AI1390</f>
        <v>1</v>
      </c>
      <c r="DB1390">
        <f>ROUND(ROUND(AT1390*CZ1390,2),6)</f>
        <v>1559.14</v>
      </c>
      <c r="DC1390">
        <f>ROUND(ROUND(AT1390*AG1390,2),6)</f>
        <v>0</v>
      </c>
      <c r="DD1390" t="s">
        <v>3</v>
      </c>
      <c r="DE1390" t="s">
        <v>3</v>
      </c>
      <c r="DF1390">
        <f t="shared" si="608"/>
        <v>0</v>
      </c>
      <c r="DG1390">
        <f t="shared" si="606"/>
        <v>0</v>
      </c>
      <c r="DH1390">
        <f t="shared" si="607"/>
        <v>0</v>
      </c>
      <c r="DI1390">
        <f t="shared" si="604"/>
        <v>0</v>
      </c>
      <c r="DJ1390">
        <f>DF1390</f>
        <v>0</v>
      </c>
      <c r="DK1390">
        <v>0</v>
      </c>
      <c r="DL1390" t="s">
        <v>3</v>
      </c>
      <c r="DM1390">
        <v>0</v>
      </c>
      <c r="DN1390" t="s">
        <v>3</v>
      </c>
      <c r="DO1390">
        <v>0</v>
      </c>
    </row>
    <row r="1391" spans="1:119" x14ac:dyDescent="0.2">
      <c r="A1391">
        <f>ROW(Source!A607)</f>
        <v>607</v>
      </c>
      <c r="B1391">
        <v>59204062</v>
      </c>
      <c r="C1391">
        <v>60528036</v>
      </c>
      <c r="D1391">
        <v>58330407</v>
      </c>
      <c r="E1391">
        <v>1</v>
      </c>
      <c r="F1391">
        <v>1</v>
      </c>
      <c r="G1391">
        <v>1080</v>
      </c>
      <c r="H1391">
        <v>3</v>
      </c>
      <c r="I1391" t="s">
        <v>947</v>
      </c>
      <c r="J1391" t="s">
        <v>948</v>
      </c>
      <c r="K1391" t="s">
        <v>949</v>
      </c>
      <c r="L1391">
        <v>1346</v>
      </c>
      <c r="N1391">
        <v>1009</v>
      </c>
      <c r="O1391" t="s">
        <v>880</v>
      </c>
      <c r="P1391" t="s">
        <v>880</v>
      </c>
      <c r="Q1391">
        <v>1</v>
      </c>
      <c r="W1391">
        <v>0</v>
      </c>
      <c r="X1391">
        <v>883542614</v>
      </c>
      <c r="Y1391">
        <f>AT1391</f>
        <v>0.04</v>
      </c>
      <c r="AA1391">
        <v>19.28</v>
      </c>
      <c r="AB1391">
        <v>0</v>
      </c>
      <c r="AC1391">
        <v>0</v>
      </c>
      <c r="AD1391">
        <v>0</v>
      </c>
      <c r="AE1391">
        <v>19.28</v>
      </c>
      <c r="AF1391">
        <v>0</v>
      </c>
      <c r="AG1391">
        <v>0</v>
      </c>
      <c r="AH1391">
        <v>0</v>
      </c>
      <c r="AI1391">
        <v>1</v>
      </c>
      <c r="AJ1391">
        <v>1</v>
      </c>
      <c r="AK1391">
        <v>1</v>
      </c>
      <c r="AL1391">
        <v>1</v>
      </c>
      <c r="AM1391">
        <v>-2</v>
      </c>
      <c r="AN1391">
        <v>0</v>
      </c>
      <c r="AO1391">
        <v>1</v>
      </c>
      <c r="AP1391">
        <v>1</v>
      </c>
      <c r="AQ1391">
        <v>0</v>
      </c>
      <c r="AR1391">
        <v>0</v>
      </c>
      <c r="AS1391" t="s">
        <v>3</v>
      </c>
      <c r="AT1391">
        <v>0.04</v>
      </c>
      <c r="AU1391" t="s">
        <v>3</v>
      </c>
      <c r="AV1391">
        <v>0</v>
      </c>
      <c r="AW1391">
        <v>2</v>
      </c>
      <c r="AX1391">
        <v>60528049</v>
      </c>
      <c r="AY1391">
        <v>1</v>
      </c>
      <c r="AZ1391">
        <v>0</v>
      </c>
      <c r="BA1391">
        <v>1410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CV1391">
        <v>0</v>
      </c>
      <c r="CW1391">
        <v>0</v>
      </c>
      <c r="CX1391">
        <f>ROUND(Y1391*Source!I607,9)</f>
        <v>0</v>
      </c>
      <c r="CY1391">
        <f>AA1391</f>
        <v>19.28</v>
      </c>
      <c r="CZ1391">
        <f>AE1391</f>
        <v>19.28</v>
      </c>
      <c r="DA1391">
        <f>AI1391</f>
        <v>1</v>
      </c>
      <c r="DB1391">
        <f>ROUND(ROUND(AT1391*CZ1391,2),6)</f>
        <v>0.77</v>
      </c>
      <c r="DC1391">
        <f>ROUND(ROUND(AT1391*AG1391,2),6)</f>
        <v>0</v>
      </c>
      <c r="DD1391" t="s">
        <v>3</v>
      </c>
      <c r="DE1391" t="s">
        <v>3</v>
      </c>
      <c r="DF1391">
        <f t="shared" si="608"/>
        <v>0</v>
      </c>
      <c r="DG1391">
        <f t="shared" si="606"/>
        <v>0</v>
      </c>
      <c r="DH1391">
        <f t="shared" si="607"/>
        <v>0</v>
      </c>
      <c r="DI1391">
        <f t="shared" si="604"/>
        <v>0</v>
      </c>
      <c r="DJ1391">
        <f>DF1391</f>
        <v>0</v>
      </c>
      <c r="DK1391">
        <v>0</v>
      </c>
      <c r="DL1391" t="s">
        <v>3</v>
      </c>
      <c r="DM1391">
        <v>0</v>
      </c>
      <c r="DN1391" t="s">
        <v>3</v>
      </c>
      <c r="DO1391">
        <v>0</v>
      </c>
    </row>
    <row r="1392" spans="1:119" x14ac:dyDescent="0.2">
      <c r="A1392">
        <f>ROW(Source!A608)</f>
        <v>608</v>
      </c>
      <c r="B1392">
        <v>59204059</v>
      </c>
      <c r="C1392">
        <v>60528036</v>
      </c>
      <c r="D1392">
        <v>58266404</v>
      </c>
      <c r="E1392">
        <v>1080</v>
      </c>
      <c r="F1392">
        <v>1</v>
      </c>
      <c r="G1392">
        <v>1080</v>
      </c>
      <c r="H1392">
        <v>1</v>
      </c>
      <c r="I1392" t="s">
        <v>859</v>
      </c>
      <c r="J1392" t="s">
        <v>3</v>
      </c>
      <c r="K1392" t="s">
        <v>860</v>
      </c>
      <c r="L1392">
        <v>1191</v>
      </c>
      <c r="N1392">
        <v>1013</v>
      </c>
      <c r="O1392" t="s">
        <v>861</v>
      </c>
      <c r="P1392" t="s">
        <v>861</v>
      </c>
      <c r="Q1392">
        <v>1</v>
      </c>
      <c r="W1392">
        <v>0</v>
      </c>
      <c r="X1392">
        <v>476480486</v>
      </c>
      <c r="Y1392">
        <f>((AT1392*1.15)*1.1)</f>
        <v>1.85955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>
        <v>1</v>
      </c>
      <c r="AK1392">
        <v>1</v>
      </c>
      <c r="AL1392">
        <v>1</v>
      </c>
      <c r="AM1392">
        <v>5</v>
      </c>
      <c r="AN1392">
        <v>0</v>
      </c>
      <c r="AO1392">
        <v>1</v>
      </c>
      <c r="AP1392">
        <v>1</v>
      </c>
      <c r="AQ1392">
        <v>0</v>
      </c>
      <c r="AR1392">
        <v>0</v>
      </c>
      <c r="AS1392" t="s">
        <v>3</v>
      </c>
      <c r="AT1392">
        <v>1.47</v>
      </c>
      <c r="AU1392" t="s">
        <v>26</v>
      </c>
      <c r="AV1392">
        <v>1</v>
      </c>
      <c r="AW1392">
        <v>2</v>
      </c>
      <c r="AX1392">
        <v>60528044</v>
      </c>
      <c r="AY1392">
        <v>1</v>
      </c>
      <c r="AZ1392">
        <v>0</v>
      </c>
      <c r="BA1392">
        <v>1413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CU1392">
        <f>ROUND(AT1392*Source!I608*AH1392*AL1392,2)</f>
        <v>0</v>
      </c>
      <c r="CV1392">
        <f>ROUND(Y1392*Source!I608,9)</f>
        <v>0</v>
      </c>
      <c r="CW1392">
        <v>0</v>
      </c>
      <c r="CX1392">
        <f>ROUND(Y1392*Source!I608,9)</f>
        <v>0</v>
      </c>
      <c r="CY1392">
        <f>AD1392</f>
        <v>0</v>
      </c>
      <c r="CZ1392">
        <f>AH1392</f>
        <v>0</v>
      </c>
      <c r="DA1392">
        <f>AL1392</f>
        <v>1</v>
      </c>
      <c r="DB1392">
        <f>ROUND(((ROUND(AT1392*CZ1392,2)*1.15)*1.1),6)</f>
        <v>0</v>
      </c>
      <c r="DC1392">
        <f>ROUND(((ROUND(AT1392*AG1392,2)*1.15)*1.1),6)</f>
        <v>0</v>
      </c>
      <c r="DD1392" t="s">
        <v>3</v>
      </c>
      <c r="DE1392" t="s">
        <v>3</v>
      </c>
      <c r="DF1392">
        <f t="shared" si="608"/>
        <v>0</v>
      </c>
      <c r="DG1392">
        <f t="shared" si="606"/>
        <v>0</v>
      </c>
      <c r="DH1392">
        <f t="shared" si="607"/>
        <v>0</v>
      </c>
      <c r="DI1392">
        <f t="shared" si="604"/>
        <v>0</v>
      </c>
      <c r="DJ1392">
        <f>DI1392</f>
        <v>0</v>
      </c>
      <c r="DK1392">
        <v>0</v>
      </c>
      <c r="DL1392" t="s">
        <v>3</v>
      </c>
      <c r="DM1392">
        <v>0</v>
      </c>
      <c r="DN1392" t="s">
        <v>3</v>
      </c>
      <c r="DO1392">
        <v>0</v>
      </c>
    </row>
    <row r="1393" spans="1:119" x14ac:dyDescent="0.2">
      <c r="A1393">
        <f>ROW(Source!A608)</f>
        <v>608</v>
      </c>
      <c r="B1393">
        <v>59204059</v>
      </c>
      <c r="C1393">
        <v>60528036</v>
      </c>
      <c r="D1393">
        <v>58340279</v>
      </c>
      <c r="E1393">
        <v>1</v>
      </c>
      <c r="F1393">
        <v>1</v>
      </c>
      <c r="G1393">
        <v>1080</v>
      </c>
      <c r="H1393">
        <v>2</v>
      </c>
      <c r="I1393" t="s">
        <v>938</v>
      </c>
      <c r="J1393" t="s">
        <v>939</v>
      </c>
      <c r="K1393" t="s">
        <v>940</v>
      </c>
      <c r="L1393">
        <v>1368</v>
      </c>
      <c r="N1393">
        <v>1011</v>
      </c>
      <c r="O1393" t="s">
        <v>865</v>
      </c>
      <c r="P1393" t="s">
        <v>865</v>
      </c>
      <c r="Q1393">
        <v>1</v>
      </c>
      <c r="W1393">
        <v>0</v>
      </c>
      <c r="X1393">
        <v>-2065404138</v>
      </c>
      <c r="Y1393">
        <f>((AT1393*1.25)*1.1)</f>
        <v>0.48125000000000007</v>
      </c>
      <c r="AA1393">
        <v>0</v>
      </c>
      <c r="AB1393">
        <v>87.47</v>
      </c>
      <c r="AC1393">
        <v>0</v>
      </c>
      <c r="AD1393">
        <v>0</v>
      </c>
      <c r="AE1393">
        <v>0</v>
      </c>
      <c r="AF1393">
        <v>7.11</v>
      </c>
      <c r="AG1393">
        <v>0</v>
      </c>
      <c r="AH1393">
        <v>0</v>
      </c>
      <c r="AI1393">
        <v>1</v>
      </c>
      <c r="AJ1393">
        <v>11.53</v>
      </c>
      <c r="AK1393">
        <v>54.99</v>
      </c>
      <c r="AL1393">
        <v>1</v>
      </c>
      <c r="AM1393">
        <v>2</v>
      </c>
      <c r="AN1393">
        <v>0</v>
      </c>
      <c r="AO1393">
        <v>1</v>
      </c>
      <c r="AP1393">
        <v>1</v>
      </c>
      <c r="AQ1393">
        <v>0</v>
      </c>
      <c r="AR1393">
        <v>0</v>
      </c>
      <c r="AS1393" t="s">
        <v>3</v>
      </c>
      <c r="AT1393">
        <v>0.35</v>
      </c>
      <c r="AU1393" t="s">
        <v>866</v>
      </c>
      <c r="AV1393">
        <v>0</v>
      </c>
      <c r="AW1393">
        <v>2</v>
      </c>
      <c r="AX1393">
        <v>60528045</v>
      </c>
      <c r="AY1393">
        <v>1</v>
      </c>
      <c r="AZ1393">
        <v>0</v>
      </c>
      <c r="BA1393">
        <v>1414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CV1393">
        <v>0</v>
      </c>
      <c r="CW1393">
        <f>ROUND(Y1393*Source!I608*DO1393,9)</f>
        <v>0</v>
      </c>
      <c r="CX1393">
        <f>ROUND(Y1393*Source!I608,9)</f>
        <v>0</v>
      </c>
      <c r="CY1393">
        <f>AB1393</f>
        <v>87.47</v>
      </c>
      <c r="CZ1393">
        <f>AF1393</f>
        <v>7.11</v>
      </c>
      <c r="DA1393">
        <f>AJ1393</f>
        <v>11.53</v>
      </c>
      <c r="DB1393">
        <f>ROUND(((ROUND(AT1393*CZ1393,2)*1.25)*1.1),6)</f>
        <v>3.4237500000000001</v>
      </c>
      <c r="DC1393">
        <f>ROUND(((ROUND(AT1393*AG1393,2)*1.25)*1.1),6)</f>
        <v>0</v>
      </c>
      <c r="DD1393" t="s">
        <v>3</v>
      </c>
      <c r="DE1393" t="s">
        <v>3</v>
      </c>
      <c r="DF1393">
        <f t="shared" si="608"/>
        <v>0</v>
      </c>
      <c r="DG1393">
        <f>ROUND(ROUND(AF1393*AJ1393,2)*CX1393,2)</f>
        <v>0</v>
      </c>
      <c r="DH1393">
        <f>ROUND(ROUND(AG1393*AK1393,2)*CX1393,2)</f>
        <v>0</v>
      </c>
      <c r="DI1393">
        <f t="shared" si="604"/>
        <v>0</v>
      </c>
      <c r="DJ1393">
        <f>DG1393</f>
        <v>0</v>
      </c>
      <c r="DK1393">
        <v>0</v>
      </c>
      <c r="DL1393" t="s">
        <v>3</v>
      </c>
      <c r="DM1393">
        <v>0</v>
      </c>
      <c r="DN1393" t="s">
        <v>3</v>
      </c>
      <c r="DO1393">
        <v>0</v>
      </c>
    </row>
    <row r="1394" spans="1:119" x14ac:dyDescent="0.2">
      <c r="A1394">
        <f>ROW(Source!A608)</f>
        <v>608</v>
      </c>
      <c r="B1394">
        <v>59204059</v>
      </c>
      <c r="C1394">
        <v>60528036</v>
      </c>
      <c r="D1394">
        <v>58340578</v>
      </c>
      <c r="E1394">
        <v>1</v>
      </c>
      <c r="F1394">
        <v>1</v>
      </c>
      <c r="G1394">
        <v>1080</v>
      </c>
      <c r="H1394">
        <v>2</v>
      </c>
      <c r="I1394" t="s">
        <v>862</v>
      </c>
      <c r="J1394" t="s">
        <v>863</v>
      </c>
      <c r="K1394" t="s">
        <v>864</v>
      </c>
      <c r="L1394">
        <v>1368</v>
      </c>
      <c r="N1394">
        <v>1011</v>
      </c>
      <c r="O1394" t="s">
        <v>865</v>
      </c>
      <c r="P1394" t="s">
        <v>865</v>
      </c>
      <c r="Q1394">
        <v>1</v>
      </c>
      <c r="W1394">
        <v>0</v>
      </c>
      <c r="X1394">
        <v>-1985943078</v>
      </c>
      <c r="Y1394">
        <f>((AT1394*1.25)*1.1)</f>
        <v>2.7500000000000004E-2</v>
      </c>
      <c r="AA1394">
        <v>0</v>
      </c>
      <c r="AB1394">
        <v>1445.28</v>
      </c>
      <c r="AC1394">
        <v>740.47</v>
      </c>
      <c r="AD1394">
        <v>0</v>
      </c>
      <c r="AE1394">
        <v>0</v>
      </c>
      <c r="AF1394">
        <v>83.1</v>
      </c>
      <c r="AG1394">
        <v>12.62</v>
      </c>
      <c r="AH1394">
        <v>0</v>
      </c>
      <c r="AI1394">
        <v>1</v>
      </c>
      <c r="AJ1394">
        <v>16.3</v>
      </c>
      <c r="AK1394">
        <v>54.99</v>
      </c>
      <c r="AL1394">
        <v>1</v>
      </c>
      <c r="AM1394">
        <v>2</v>
      </c>
      <c r="AN1394">
        <v>0</v>
      </c>
      <c r="AO1394">
        <v>1</v>
      </c>
      <c r="AP1394">
        <v>1</v>
      </c>
      <c r="AQ1394">
        <v>0</v>
      </c>
      <c r="AR1394">
        <v>0</v>
      </c>
      <c r="AS1394" t="s">
        <v>3</v>
      </c>
      <c r="AT1394">
        <v>0.02</v>
      </c>
      <c r="AU1394" t="s">
        <v>866</v>
      </c>
      <c r="AV1394">
        <v>0</v>
      </c>
      <c r="AW1394">
        <v>2</v>
      </c>
      <c r="AX1394">
        <v>60528046</v>
      </c>
      <c r="AY1394">
        <v>1</v>
      </c>
      <c r="AZ1394">
        <v>0</v>
      </c>
      <c r="BA1394">
        <v>1415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CV1394">
        <v>0</v>
      </c>
      <c r="CW1394">
        <f>ROUND(Y1394*Source!I608*DO1394,9)</f>
        <v>0</v>
      </c>
      <c r="CX1394">
        <f>ROUND(Y1394*Source!I608,9)</f>
        <v>0</v>
      </c>
      <c r="CY1394">
        <f>AB1394</f>
        <v>1445.28</v>
      </c>
      <c r="CZ1394">
        <f>AF1394</f>
        <v>83.1</v>
      </c>
      <c r="DA1394">
        <f>AJ1394</f>
        <v>16.3</v>
      </c>
      <c r="DB1394">
        <f>ROUND(((ROUND(AT1394*CZ1394,2)*1.25)*1.1),6)</f>
        <v>2.2825000000000002</v>
      </c>
      <c r="DC1394">
        <f>ROUND(((ROUND(AT1394*AG1394,2)*1.25)*1.1),6)</f>
        <v>0.34375</v>
      </c>
      <c r="DD1394" t="s">
        <v>3</v>
      </c>
      <c r="DE1394" t="s">
        <v>3</v>
      </c>
      <c r="DF1394">
        <f t="shared" si="608"/>
        <v>0</v>
      </c>
      <c r="DG1394">
        <f>ROUND(ROUND(AF1394*AJ1394,2)*CX1394,2)</f>
        <v>0</v>
      </c>
      <c r="DH1394">
        <f>ROUND(ROUND(AG1394*AK1394,2)*CX1394,2)</f>
        <v>0</v>
      </c>
      <c r="DI1394">
        <f t="shared" si="604"/>
        <v>0</v>
      </c>
      <c r="DJ1394">
        <f>DG1394</f>
        <v>0</v>
      </c>
      <c r="DK1394">
        <v>0</v>
      </c>
      <c r="DL1394" t="s">
        <v>867</v>
      </c>
      <c r="DM1394">
        <v>0</v>
      </c>
      <c r="DN1394" t="s">
        <v>861</v>
      </c>
      <c r="DO1394">
        <v>12.62</v>
      </c>
    </row>
    <row r="1395" spans="1:119" x14ac:dyDescent="0.2">
      <c r="A1395">
        <f>ROW(Source!A608)</f>
        <v>608</v>
      </c>
      <c r="B1395">
        <v>59204059</v>
      </c>
      <c r="C1395">
        <v>60528036</v>
      </c>
      <c r="D1395">
        <v>58309957</v>
      </c>
      <c r="E1395">
        <v>1</v>
      </c>
      <c r="F1395">
        <v>1</v>
      </c>
      <c r="G1395">
        <v>1080</v>
      </c>
      <c r="H1395">
        <v>3</v>
      </c>
      <c r="I1395" t="s">
        <v>941</v>
      </c>
      <c r="J1395" t="s">
        <v>942</v>
      </c>
      <c r="K1395" t="s">
        <v>943</v>
      </c>
      <c r="L1395">
        <v>1348</v>
      </c>
      <c r="N1395">
        <v>1009</v>
      </c>
      <c r="O1395" t="s">
        <v>900</v>
      </c>
      <c r="P1395" t="s">
        <v>900</v>
      </c>
      <c r="Q1395">
        <v>1000</v>
      </c>
      <c r="W1395">
        <v>0</v>
      </c>
      <c r="X1395">
        <v>-1106207263</v>
      </c>
      <c r="Y1395">
        <f>AT1395</f>
        <v>1.3999999999999999E-4</v>
      </c>
      <c r="AA1395">
        <v>203517.91</v>
      </c>
      <c r="AB1395">
        <v>0</v>
      </c>
      <c r="AC1395">
        <v>0</v>
      </c>
      <c r="AD1395">
        <v>0</v>
      </c>
      <c r="AE1395">
        <v>9879.51</v>
      </c>
      <c r="AF1395">
        <v>0</v>
      </c>
      <c r="AG1395">
        <v>0</v>
      </c>
      <c r="AH1395">
        <v>0</v>
      </c>
      <c r="AI1395">
        <v>20.6</v>
      </c>
      <c r="AJ1395">
        <v>1</v>
      </c>
      <c r="AK1395">
        <v>1</v>
      </c>
      <c r="AL1395">
        <v>1</v>
      </c>
      <c r="AM1395">
        <v>2</v>
      </c>
      <c r="AN1395">
        <v>0</v>
      </c>
      <c r="AO1395">
        <v>1</v>
      </c>
      <c r="AP1395">
        <v>1</v>
      </c>
      <c r="AQ1395">
        <v>0</v>
      </c>
      <c r="AR1395">
        <v>0</v>
      </c>
      <c r="AS1395" t="s">
        <v>3</v>
      </c>
      <c r="AT1395">
        <v>1.3999999999999999E-4</v>
      </c>
      <c r="AU1395" t="s">
        <v>3</v>
      </c>
      <c r="AV1395">
        <v>0</v>
      </c>
      <c r="AW1395">
        <v>2</v>
      </c>
      <c r="AX1395">
        <v>60528047</v>
      </c>
      <c r="AY1395">
        <v>1</v>
      </c>
      <c r="AZ1395">
        <v>0</v>
      </c>
      <c r="BA1395">
        <v>1416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CV1395">
        <v>0</v>
      </c>
      <c r="CW1395">
        <v>0</v>
      </c>
      <c r="CX1395">
        <f>ROUND(Y1395*Source!I608,9)</f>
        <v>0</v>
      </c>
      <c r="CY1395">
        <f>AA1395</f>
        <v>203517.91</v>
      </c>
      <c r="CZ1395">
        <f>AE1395</f>
        <v>9879.51</v>
      </c>
      <c r="DA1395">
        <f>AI1395</f>
        <v>20.6</v>
      </c>
      <c r="DB1395">
        <f>ROUND(ROUND(AT1395*CZ1395,2),6)</f>
        <v>1.38</v>
      </c>
      <c r="DC1395">
        <f>ROUND(ROUND(AT1395*AG1395,2),6)</f>
        <v>0</v>
      </c>
      <c r="DD1395" t="s">
        <v>3</v>
      </c>
      <c r="DE1395" t="s">
        <v>3</v>
      </c>
      <c r="DF1395">
        <f>ROUND(ROUND(AE1395*AI1395,2)*CX1395,2)</f>
        <v>0</v>
      </c>
      <c r="DG1395">
        <f t="shared" ref="DG1395:DG1411" si="609">ROUND(ROUND(AF1395,2)*CX1395,2)</f>
        <v>0</v>
      </c>
      <c r="DH1395">
        <f t="shared" ref="DH1395:DH1411" si="610">ROUND(ROUND(AG1395,2)*CX1395,2)</f>
        <v>0</v>
      </c>
      <c r="DI1395">
        <f t="shared" si="604"/>
        <v>0</v>
      </c>
      <c r="DJ1395">
        <f>DF1395</f>
        <v>0</v>
      </c>
      <c r="DK1395">
        <v>0</v>
      </c>
      <c r="DL1395" t="s">
        <v>3</v>
      </c>
      <c r="DM1395">
        <v>0</v>
      </c>
      <c r="DN1395" t="s">
        <v>3</v>
      </c>
      <c r="DO1395">
        <v>0</v>
      </c>
    </row>
    <row r="1396" spans="1:119" x14ac:dyDescent="0.2">
      <c r="A1396">
        <f>ROW(Source!A608)</f>
        <v>608</v>
      </c>
      <c r="B1396">
        <v>59204059</v>
      </c>
      <c r="C1396">
        <v>60528036</v>
      </c>
      <c r="D1396">
        <v>58308765</v>
      </c>
      <c r="E1396">
        <v>1</v>
      </c>
      <c r="F1396">
        <v>1</v>
      </c>
      <c r="G1396">
        <v>1080</v>
      </c>
      <c r="H1396">
        <v>3</v>
      </c>
      <c r="I1396" t="s">
        <v>944</v>
      </c>
      <c r="J1396" t="s">
        <v>945</v>
      </c>
      <c r="K1396" t="s">
        <v>946</v>
      </c>
      <c r="L1396">
        <v>1348</v>
      </c>
      <c r="N1396">
        <v>1009</v>
      </c>
      <c r="O1396" t="s">
        <v>900</v>
      </c>
      <c r="P1396" t="s">
        <v>900</v>
      </c>
      <c r="Q1396">
        <v>1000</v>
      </c>
      <c r="W1396">
        <v>0</v>
      </c>
      <c r="X1396">
        <v>-1123198217</v>
      </c>
      <c r="Y1396">
        <f>AT1396</f>
        <v>1.1000000000000001E-3</v>
      </c>
      <c r="AA1396">
        <v>134905.51</v>
      </c>
      <c r="AB1396">
        <v>0</v>
      </c>
      <c r="AC1396">
        <v>0</v>
      </c>
      <c r="AD1396">
        <v>0</v>
      </c>
      <c r="AE1396">
        <v>17868.28</v>
      </c>
      <c r="AF1396">
        <v>0</v>
      </c>
      <c r="AG1396">
        <v>0</v>
      </c>
      <c r="AH1396">
        <v>0</v>
      </c>
      <c r="AI1396">
        <v>7.55</v>
      </c>
      <c r="AJ1396">
        <v>1</v>
      </c>
      <c r="AK1396">
        <v>1</v>
      </c>
      <c r="AL1396">
        <v>1</v>
      </c>
      <c r="AM1396">
        <v>2</v>
      </c>
      <c r="AN1396">
        <v>0</v>
      </c>
      <c r="AO1396">
        <v>1</v>
      </c>
      <c r="AP1396">
        <v>1</v>
      </c>
      <c r="AQ1396">
        <v>0</v>
      </c>
      <c r="AR1396">
        <v>0</v>
      </c>
      <c r="AS1396" t="s">
        <v>3</v>
      </c>
      <c r="AT1396">
        <v>1.1000000000000001E-3</v>
      </c>
      <c r="AU1396" t="s">
        <v>3</v>
      </c>
      <c r="AV1396">
        <v>0</v>
      </c>
      <c r="AW1396">
        <v>2</v>
      </c>
      <c r="AX1396">
        <v>60528048</v>
      </c>
      <c r="AY1396">
        <v>1</v>
      </c>
      <c r="AZ1396">
        <v>0</v>
      </c>
      <c r="BA1396">
        <v>1417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CV1396">
        <v>0</v>
      </c>
      <c r="CW1396">
        <v>0</v>
      </c>
      <c r="CX1396">
        <f>ROUND(Y1396*Source!I608,9)</f>
        <v>0</v>
      </c>
      <c r="CY1396">
        <f>AA1396</f>
        <v>134905.51</v>
      </c>
      <c r="CZ1396">
        <f>AE1396</f>
        <v>17868.28</v>
      </c>
      <c r="DA1396">
        <f>AI1396</f>
        <v>7.55</v>
      </c>
      <c r="DB1396">
        <f>ROUND(ROUND(AT1396*CZ1396,2),6)</f>
        <v>19.66</v>
      </c>
      <c r="DC1396">
        <f>ROUND(ROUND(AT1396*AG1396,2),6)</f>
        <v>0</v>
      </c>
      <c r="DD1396" t="s">
        <v>3</v>
      </c>
      <c r="DE1396" t="s">
        <v>3</v>
      </c>
      <c r="DF1396">
        <f>ROUND(ROUND(AE1396*AI1396,2)*CX1396,2)</f>
        <v>0</v>
      </c>
      <c r="DG1396">
        <f t="shared" si="609"/>
        <v>0</v>
      </c>
      <c r="DH1396">
        <f t="shared" si="610"/>
        <v>0</v>
      </c>
      <c r="DI1396">
        <f t="shared" si="604"/>
        <v>0</v>
      </c>
      <c r="DJ1396">
        <f>DF1396</f>
        <v>0</v>
      </c>
      <c r="DK1396">
        <v>0</v>
      </c>
      <c r="DL1396" t="s">
        <v>3</v>
      </c>
      <c r="DM1396">
        <v>0</v>
      </c>
      <c r="DN1396" t="s">
        <v>3</v>
      </c>
      <c r="DO1396">
        <v>0</v>
      </c>
    </row>
    <row r="1397" spans="1:119" x14ac:dyDescent="0.2">
      <c r="A1397">
        <f>ROW(Source!A608)</f>
        <v>608</v>
      </c>
      <c r="B1397">
        <v>59204059</v>
      </c>
      <c r="C1397">
        <v>60528036</v>
      </c>
      <c r="D1397">
        <v>58327368</v>
      </c>
      <c r="E1397">
        <v>1</v>
      </c>
      <c r="F1397">
        <v>1</v>
      </c>
      <c r="G1397">
        <v>1080</v>
      </c>
      <c r="H1397">
        <v>3</v>
      </c>
      <c r="I1397" t="s">
        <v>604</v>
      </c>
      <c r="J1397" t="s">
        <v>606</v>
      </c>
      <c r="K1397" t="s">
        <v>605</v>
      </c>
      <c r="L1397">
        <v>1354</v>
      </c>
      <c r="N1397">
        <v>1010</v>
      </c>
      <c r="O1397" t="s">
        <v>39</v>
      </c>
      <c r="P1397" t="s">
        <v>39</v>
      </c>
      <c r="Q1397">
        <v>1</v>
      </c>
      <c r="W1397">
        <v>0</v>
      </c>
      <c r="X1397">
        <v>-1322305595</v>
      </c>
      <c r="Y1397">
        <f>AT1397</f>
        <v>1</v>
      </c>
      <c r="AA1397">
        <v>13283.87</v>
      </c>
      <c r="AB1397">
        <v>0</v>
      </c>
      <c r="AC1397">
        <v>0</v>
      </c>
      <c r="AD1397">
        <v>0</v>
      </c>
      <c r="AE1397">
        <v>1559.14</v>
      </c>
      <c r="AF1397">
        <v>0</v>
      </c>
      <c r="AG1397">
        <v>0</v>
      </c>
      <c r="AH1397">
        <v>0</v>
      </c>
      <c r="AI1397">
        <v>8.52</v>
      </c>
      <c r="AJ1397">
        <v>1</v>
      </c>
      <c r="AK1397">
        <v>1</v>
      </c>
      <c r="AL1397">
        <v>1</v>
      </c>
      <c r="AM1397">
        <v>0</v>
      </c>
      <c r="AN1397">
        <v>0</v>
      </c>
      <c r="AO1397">
        <v>0</v>
      </c>
      <c r="AP1397">
        <v>1</v>
      </c>
      <c r="AQ1397">
        <v>0</v>
      </c>
      <c r="AR1397">
        <v>0</v>
      </c>
      <c r="AS1397" t="s">
        <v>3</v>
      </c>
      <c r="AT1397">
        <v>1</v>
      </c>
      <c r="AU1397" t="s">
        <v>3</v>
      </c>
      <c r="AV1397">
        <v>0</v>
      </c>
      <c r="AW1397">
        <v>1</v>
      </c>
      <c r="AX1397">
        <v>-1</v>
      </c>
      <c r="AY1397">
        <v>0</v>
      </c>
      <c r="AZ1397">
        <v>0</v>
      </c>
      <c r="BA1397" t="s">
        <v>3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CV1397">
        <v>0</v>
      </c>
      <c r="CW1397">
        <v>0</v>
      </c>
      <c r="CX1397">
        <f>ROUND(Y1397*Source!I608,9)</f>
        <v>0</v>
      </c>
      <c r="CY1397">
        <f>AA1397</f>
        <v>13283.87</v>
      </c>
      <c r="CZ1397">
        <f>AE1397</f>
        <v>1559.14</v>
      </c>
      <c r="DA1397">
        <f>AI1397</f>
        <v>8.52</v>
      </c>
      <c r="DB1397">
        <f>ROUND(ROUND(AT1397*CZ1397,2),6)</f>
        <v>1559.14</v>
      </c>
      <c r="DC1397">
        <f>ROUND(ROUND(AT1397*AG1397,2),6)</f>
        <v>0</v>
      </c>
      <c r="DD1397" t="s">
        <v>3</v>
      </c>
      <c r="DE1397" t="s">
        <v>3</v>
      </c>
      <c r="DF1397">
        <f>ROUND(ROUND(AE1397*AI1397,2)*CX1397,2)</f>
        <v>0</v>
      </c>
      <c r="DG1397">
        <f t="shared" si="609"/>
        <v>0</v>
      </c>
      <c r="DH1397">
        <f t="shared" si="610"/>
        <v>0</v>
      </c>
      <c r="DI1397">
        <f t="shared" si="604"/>
        <v>0</v>
      </c>
      <c r="DJ1397">
        <f>DF1397</f>
        <v>0</v>
      </c>
      <c r="DK1397">
        <v>0</v>
      </c>
      <c r="DL1397" t="s">
        <v>3</v>
      </c>
      <c r="DM1397">
        <v>0</v>
      </c>
      <c r="DN1397" t="s">
        <v>3</v>
      </c>
      <c r="DO1397">
        <v>0</v>
      </c>
    </row>
    <row r="1398" spans="1:119" x14ac:dyDescent="0.2">
      <c r="A1398">
        <f>ROW(Source!A608)</f>
        <v>608</v>
      </c>
      <c r="B1398">
        <v>59204059</v>
      </c>
      <c r="C1398">
        <v>60528036</v>
      </c>
      <c r="D1398">
        <v>58330407</v>
      </c>
      <c r="E1398">
        <v>1</v>
      </c>
      <c r="F1398">
        <v>1</v>
      </c>
      <c r="G1398">
        <v>1080</v>
      </c>
      <c r="H1398">
        <v>3</v>
      </c>
      <c r="I1398" t="s">
        <v>947</v>
      </c>
      <c r="J1398" t="s">
        <v>948</v>
      </c>
      <c r="K1398" t="s">
        <v>949</v>
      </c>
      <c r="L1398">
        <v>1346</v>
      </c>
      <c r="N1398">
        <v>1009</v>
      </c>
      <c r="O1398" t="s">
        <v>880</v>
      </c>
      <c r="P1398" t="s">
        <v>880</v>
      </c>
      <c r="Q1398">
        <v>1</v>
      </c>
      <c r="W1398">
        <v>0</v>
      </c>
      <c r="X1398">
        <v>883542614</v>
      </c>
      <c r="Y1398">
        <f>AT1398</f>
        <v>0.04</v>
      </c>
      <c r="AA1398">
        <v>169.66</v>
      </c>
      <c r="AB1398">
        <v>0</v>
      </c>
      <c r="AC1398">
        <v>0</v>
      </c>
      <c r="AD1398">
        <v>0</v>
      </c>
      <c r="AE1398">
        <v>19.28</v>
      </c>
      <c r="AF1398">
        <v>0</v>
      </c>
      <c r="AG1398">
        <v>0</v>
      </c>
      <c r="AH1398">
        <v>0</v>
      </c>
      <c r="AI1398">
        <v>8.8000000000000007</v>
      </c>
      <c r="AJ1398">
        <v>1</v>
      </c>
      <c r="AK1398">
        <v>1</v>
      </c>
      <c r="AL1398">
        <v>1</v>
      </c>
      <c r="AM1398">
        <v>2</v>
      </c>
      <c r="AN1398">
        <v>0</v>
      </c>
      <c r="AO1398">
        <v>1</v>
      </c>
      <c r="AP1398">
        <v>1</v>
      </c>
      <c r="AQ1398">
        <v>0</v>
      </c>
      <c r="AR1398">
        <v>0</v>
      </c>
      <c r="AS1398" t="s">
        <v>3</v>
      </c>
      <c r="AT1398">
        <v>0.04</v>
      </c>
      <c r="AU1398" t="s">
        <v>3</v>
      </c>
      <c r="AV1398">
        <v>0</v>
      </c>
      <c r="AW1398">
        <v>2</v>
      </c>
      <c r="AX1398">
        <v>60528049</v>
      </c>
      <c r="AY1398">
        <v>1</v>
      </c>
      <c r="AZ1398">
        <v>0</v>
      </c>
      <c r="BA1398">
        <v>1418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CV1398">
        <v>0</v>
      </c>
      <c r="CW1398">
        <v>0</v>
      </c>
      <c r="CX1398">
        <f>ROUND(Y1398*Source!I608,9)</f>
        <v>0</v>
      </c>
      <c r="CY1398">
        <f>AA1398</f>
        <v>169.66</v>
      </c>
      <c r="CZ1398">
        <f>AE1398</f>
        <v>19.28</v>
      </c>
      <c r="DA1398">
        <f>AI1398</f>
        <v>8.8000000000000007</v>
      </c>
      <c r="DB1398">
        <f>ROUND(ROUND(AT1398*CZ1398,2),6)</f>
        <v>0.77</v>
      </c>
      <c r="DC1398">
        <f>ROUND(ROUND(AT1398*AG1398,2),6)</f>
        <v>0</v>
      </c>
      <c r="DD1398" t="s">
        <v>3</v>
      </c>
      <c r="DE1398" t="s">
        <v>3</v>
      </c>
      <c r="DF1398">
        <f>ROUND(ROUND(AE1398*AI1398,2)*CX1398,2)</f>
        <v>0</v>
      </c>
      <c r="DG1398">
        <f t="shared" si="609"/>
        <v>0</v>
      </c>
      <c r="DH1398">
        <f t="shared" si="610"/>
        <v>0</v>
      </c>
      <c r="DI1398">
        <f t="shared" si="604"/>
        <v>0</v>
      </c>
      <c r="DJ1398">
        <f>DF1398</f>
        <v>0</v>
      </c>
      <c r="DK1398">
        <v>0</v>
      </c>
      <c r="DL1398" t="s">
        <v>3</v>
      </c>
      <c r="DM1398">
        <v>0</v>
      </c>
      <c r="DN1398" t="s">
        <v>3</v>
      </c>
      <c r="DO1398">
        <v>0</v>
      </c>
    </row>
    <row r="1399" spans="1:119" x14ac:dyDescent="0.2">
      <c r="A1399">
        <f>ROW(Source!A611)</f>
        <v>611</v>
      </c>
      <c r="B1399">
        <v>59204062</v>
      </c>
      <c r="C1399">
        <v>60528053</v>
      </c>
      <c r="D1399">
        <v>58266404</v>
      </c>
      <c r="E1399">
        <v>1080</v>
      </c>
      <c r="F1399">
        <v>1</v>
      </c>
      <c r="G1399">
        <v>1080</v>
      </c>
      <c r="H1399">
        <v>1</v>
      </c>
      <c r="I1399" t="s">
        <v>859</v>
      </c>
      <c r="J1399" t="s">
        <v>3</v>
      </c>
      <c r="K1399" t="s">
        <v>860</v>
      </c>
      <c r="L1399">
        <v>1191</v>
      </c>
      <c r="N1399">
        <v>1013</v>
      </c>
      <c r="O1399" t="s">
        <v>861</v>
      </c>
      <c r="P1399" t="s">
        <v>861</v>
      </c>
      <c r="Q1399">
        <v>1</v>
      </c>
      <c r="W1399">
        <v>0</v>
      </c>
      <c r="X1399">
        <v>476480486</v>
      </c>
      <c r="Y1399">
        <f>((AT1399*1.15)*1.1)</f>
        <v>2.7829999999999999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</v>
      </c>
      <c r="AJ1399">
        <v>1</v>
      </c>
      <c r="AK1399">
        <v>1</v>
      </c>
      <c r="AL1399">
        <v>1</v>
      </c>
      <c r="AM1399">
        <v>-2</v>
      </c>
      <c r="AN1399">
        <v>0</v>
      </c>
      <c r="AO1399">
        <v>1</v>
      </c>
      <c r="AP1399">
        <v>1</v>
      </c>
      <c r="AQ1399">
        <v>0</v>
      </c>
      <c r="AR1399">
        <v>0</v>
      </c>
      <c r="AS1399" t="s">
        <v>3</v>
      </c>
      <c r="AT1399">
        <v>2.2000000000000002</v>
      </c>
      <c r="AU1399" t="s">
        <v>26</v>
      </c>
      <c r="AV1399">
        <v>1</v>
      </c>
      <c r="AW1399">
        <v>2</v>
      </c>
      <c r="AX1399">
        <v>60528066</v>
      </c>
      <c r="AY1399">
        <v>1</v>
      </c>
      <c r="AZ1399">
        <v>0</v>
      </c>
      <c r="BA1399">
        <v>1421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CU1399">
        <f>ROUND(AT1399*Source!I611*AH1399*AL1399,2)</f>
        <v>0</v>
      </c>
      <c r="CV1399">
        <f>ROUND(Y1399*Source!I611,9)</f>
        <v>178.11199999999999</v>
      </c>
      <c r="CW1399">
        <v>0</v>
      </c>
      <c r="CX1399">
        <f>ROUND(Y1399*Source!I611,9)</f>
        <v>178.11199999999999</v>
      </c>
      <c r="CY1399">
        <f>AD1399</f>
        <v>0</v>
      </c>
      <c r="CZ1399">
        <f>AH1399</f>
        <v>0</v>
      </c>
      <c r="DA1399">
        <f>AL1399</f>
        <v>1</v>
      </c>
      <c r="DB1399">
        <f>ROUND(((ROUND(AT1399*CZ1399,2)*1.15)*1.1),6)</f>
        <v>0</v>
      </c>
      <c r="DC1399">
        <f>ROUND(((ROUND(AT1399*AG1399,2)*1.15)*1.1),6)</f>
        <v>0</v>
      </c>
      <c r="DD1399" t="s">
        <v>3</v>
      </c>
      <c r="DE1399" t="s">
        <v>3</v>
      </c>
      <c r="DF1399">
        <f t="shared" ref="DF1399:DF1412" si="611">ROUND(ROUND(AE1399,2)*CX1399,2)</f>
        <v>0</v>
      </c>
      <c r="DG1399">
        <f t="shared" si="609"/>
        <v>0</v>
      </c>
      <c r="DH1399">
        <f t="shared" si="610"/>
        <v>0</v>
      </c>
      <c r="DI1399">
        <f t="shared" si="604"/>
        <v>0</v>
      </c>
      <c r="DJ1399">
        <f>DI1399</f>
        <v>0</v>
      </c>
      <c r="DK1399">
        <v>0</v>
      </c>
      <c r="DL1399" t="s">
        <v>3</v>
      </c>
      <c r="DM1399">
        <v>0</v>
      </c>
      <c r="DN1399" t="s">
        <v>3</v>
      </c>
      <c r="DO1399">
        <v>0</v>
      </c>
    </row>
    <row r="1400" spans="1:119" x14ac:dyDescent="0.2">
      <c r="A1400">
        <f>ROW(Source!A611)</f>
        <v>611</v>
      </c>
      <c r="B1400">
        <v>59204062</v>
      </c>
      <c r="C1400">
        <v>60528053</v>
      </c>
      <c r="D1400">
        <v>58340578</v>
      </c>
      <c r="E1400">
        <v>1</v>
      </c>
      <c r="F1400">
        <v>1</v>
      </c>
      <c r="G1400">
        <v>1080</v>
      </c>
      <c r="H1400">
        <v>2</v>
      </c>
      <c r="I1400" t="s">
        <v>862</v>
      </c>
      <c r="J1400" t="s">
        <v>863</v>
      </c>
      <c r="K1400" t="s">
        <v>864</v>
      </c>
      <c r="L1400">
        <v>1368</v>
      </c>
      <c r="N1400">
        <v>1011</v>
      </c>
      <c r="O1400" t="s">
        <v>865</v>
      </c>
      <c r="P1400" t="s">
        <v>865</v>
      </c>
      <c r="Q1400">
        <v>1</v>
      </c>
      <c r="W1400">
        <v>0</v>
      </c>
      <c r="X1400">
        <v>-1985943078</v>
      </c>
      <c r="Y1400">
        <f>((AT1400*1.25)*1.1)</f>
        <v>1.2375000000000001E-2</v>
      </c>
      <c r="AA1400">
        <v>0</v>
      </c>
      <c r="AB1400">
        <v>87.01</v>
      </c>
      <c r="AC1400">
        <v>13.21</v>
      </c>
      <c r="AD1400">
        <v>0</v>
      </c>
      <c r="AE1400">
        <v>0</v>
      </c>
      <c r="AF1400">
        <v>83.1</v>
      </c>
      <c r="AG1400">
        <v>12.62</v>
      </c>
      <c r="AH1400">
        <v>0</v>
      </c>
      <c r="AI1400">
        <v>1</v>
      </c>
      <c r="AJ1400">
        <v>1</v>
      </c>
      <c r="AK1400">
        <v>1</v>
      </c>
      <c r="AL1400">
        <v>1</v>
      </c>
      <c r="AM1400">
        <v>-2</v>
      </c>
      <c r="AN1400">
        <v>0</v>
      </c>
      <c r="AO1400">
        <v>1</v>
      </c>
      <c r="AP1400">
        <v>1</v>
      </c>
      <c r="AQ1400">
        <v>0</v>
      </c>
      <c r="AR1400">
        <v>0</v>
      </c>
      <c r="AS1400" t="s">
        <v>3</v>
      </c>
      <c r="AT1400">
        <v>8.9999999999999993E-3</v>
      </c>
      <c r="AU1400" t="s">
        <v>866</v>
      </c>
      <c r="AV1400">
        <v>0</v>
      </c>
      <c r="AW1400">
        <v>2</v>
      </c>
      <c r="AX1400">
        <v>60528067</v>
      </c>
      <c r="AY1400">
        <v>1</v>
      </c>
      <c r="AZ1400">
        <v>0</v>
      </c>
      <c r="BA1400">
        <v>1422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CV1400">
        <v>0</v>
      </c>
      <c r="CW1400">
        <f>ROUND(Y1400*Source!I611*DO1400,9)</f>
        <v>9.9950399999999995</v>
      </c>
      <c r="CX1400">
        <f>ROUND(Y1400*Source!I611,9)</f>
        <v>0.79200000000000004</v>
      </c>
      <c r="CY1400">
        <f>AB1400</f>
        <v>87.01</v>
      </c>
      <c r="CZ1400">
        <f>AF1400</f>
        <v>83.1</v>
      </c>
      <c r="DA1400">
        <f>AJ1400</f>
        <v>1</v>
      </c>
      <c r="DB1400">
        <f>ROUND(((ROUND(AT1400*CZ1400,2)*1.25)*1.1),6)</f>
        <v>1.03125</v>
      </c>
      <c r="DC1400">
        <f>ROUND(((ROUND(AT1400*AG1400,2)*1.25)*1.1),6)</f>
        <v>0.15125</v>
      </c>
      <c r="DD1400" t="s">
        <v>3</v>
      </c>
      <c r="DE1400" t="s">
        <v>3</v>
      </c>
      <c r="DF1400">
        <f t="shared" si="611"/>
        <v>0</v>
      </c>
      <c r="DG1400">
        <f t="shared" si="609"/>
        <v>65.819999999999993</v>
      </c>
      <c r="DH1400">
        <f t="shared" si="610"/>
        <v>10</v>
      </c>
      <c r="DI1400">
        <f t="shared" si="604"/>
        <v>0</v>
      </c>
      <c r="DJ1400">
        <f>DG1400</f>
        <v>65.819999999999993</v>
      </c>
      <c r="DK1400">
        <v>0</v>
      </c>
      <c r="DL1400" t="s">
        <v>867</v>
      </c>
      <c r="DM1400">
        <v>0</v>
      </c>
      <c r="DN1400" t="s">
        <v>861</v>
      </c>
      <c r="DO1400">
        <v>12.62</v>
      </c>
    </row>
    <row r="1401" spans="1:119" x14ac:dyDescent="0.2">
      <c r="A1401">
        <f>ROW(Source!A611)</f>
        <v>611</v>
      </c>
      <c r="B1401">
        <v>59204062</v>
      </c>
      <c r="C1401">
        <v>60528053</v>
      </c>
      <c r="D1401">
        <v>58310575</v>
      </c>
      <c r="E1401">
        <v>1</v>
      </c>
      <c r="F1401">
        <v>1</v>
      </c>
      <c r="G1401">
        <v>1080</v>
      </c>
      <c r="H1401">
        <v>3</v>
      </c>
      <c r="I1401" t="s">
        <v>613</v>
      </c>
      <c r="J1401" t="s">
        <v>614</v>
      </c>
      <c r="K1401" t="s">
        <v>1059</v>
      </c>
      <c r="L1401">
        <v>1301</v>
      </c>
      <c r="N1401">
        <v>1003</v>
      </c>
      <c r="O1401" t="s">
        <v>34</v>
      </c>
      <c r="P1401" t="s">
        <v>34</v>
      </c>
      <c r="Q1401">
        <v>1</v>
      </c>
      <c r="W1401">
        <v>0</v>
      </c>
      <c r="X1401">
        <v>1603491241</v>
      </c>
      <c r="Y1401">
        <f t="shared" ref="Y1401:Y1410" si="612">AT1401</f>
        <v>1.8046875</v>
      </c>
      <c r="AA1401">
        <v>7.95</v>
      </c>
      <c r="AB1401">
        <v>0</v>
      </c>
      <c r="AC1401">
        <v>0</v>
      </c>
      <c r="AD1401">
        <v>0</v>
      </c>
      <c r="AE1401">
        <v>7.8</v>
      </c>
      <c r="AF1401">
        <v>0</v>
      </c>
      <c r="AG1401">
        <v>0</v>
      </c>
      <c r="AH1401">
        <v>0</v>
      </c>
      <c r="AI1401">
        <v>1</v>
      </c>
      <c r="AJ1401">
        <v>1</v>
      </c>
      <c r="AK1401">
        <v>1</v>
      </c>
      <c r="AL1401">
        <v>1</v>
      </c>
      <c r="AM1401">
        <v>0</v>
      </c>
      <c r="AN1401">
        <v>0</v>
      </c>
      <c r="AO1401">
        <v>0</v>
      </c>
      <c r="AP1401">
        <v>1</v>
      </c>
      <c r="AQ1401">
        <v>0</v>
      </c>
      <c r="AR1401">
        <v>0</v>
      </c>
      <c r="AS1401" t="s">
        <v>3</v>
      </c>
      <c r="AT1401">
        <v>1.8046875</v>
      </c>
      <c r="AU1401" t="s">
        <v>3</v>
      </c>
      <c r="AV1401">
        <v>0</v>
      </c>
      <c r="AW1401">
        <v>1</v>
      </c>
      <c r="AX1401">
        <v>-1</v>
      </c>
      <c r="AY1401">
        <v>0</v>
      </c>
      <c r="AZ1401">
        <v>0</v>
      </c>
      <c r="BA1401" t="s">
        <v>3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CV1401">
        <v>0</v>
      </c>
      <c r="CW1401">
        <v>0</v>
      </c>
      <c r="CX1401">
        <f>ROUND(Y1401*Source!I611,9)</f>
        <v>115.5</v>
      </c>
      <c r="CY1401">
        <f t="shared" ref="CY1401:CY1410" si="613">AA1401</f>
        <v>7.95</v>
      </c>
      <c r="CZ1401">
        <f t="shared" ref="CZ1401:CZ1410" si="614">AE1401</f>
        <v>7.8</v>
      </c>
      <c r="DA1401">
        <f t="shared" ref="DA1401:DA1410" si="615">AI1401</f>
        <v>1</v>
      </c>
      <c r="DB1401">
        <f t="shared" ref="DB1401:DB1410" si="616">ROUND(ROUND(AT1401*CZ1401,2),6)</f>
        <v>14.08</v>
      </c>
      <c r="DC1401">
        <f t="shared" ref="DC1401:DC1410" si="617">ROUND(ROUND(AT1401*AG1401,2),6)</f>
        <v>0</v>
      </c>
      <c r="DD1401" t="s">
        <v>3</v>
      </c>
      <c r="DE1401" t="s">
        <v>3</v>
      </c>
      <c r="DF1401">
        <f t="shared" si="611"/>
        <v>900.9</v>
      </c>
      <c r="DG1401">
        <f t="shared" si="609"/>
        <v>0</v>
      </c>
      <c r="DH1401">
        <f t="shared" si="610"/>
        <v>0</v>
      </c>
      <c r="DI1401">
        <f t="shared" si="604"/>
        <v>0</v>
      </c>
      <c r="DJ1401">
        <f t="shared" ref="DJ1401:DJ1410" si="618">DF1401</f>
        <v>900.9</v>
      </c>
      <c r="DK1401">
        <v>0</v>
      </c>
      <c r="DL1401" t="s">
        <v>3</v>
      </c>
      <c r="DM1401">
        <v>0</v>
      </c>
      <c r="DN1401" t="s">
        <v>3</v>
      </c>
      <c r="DO1401">
        <v>0</v>
      </c>
    </row>
    <row r="1402" spans="1:119" x14ac:dyDescent="0.2">
      <c r="A1402">
        <f>ROW(Source!A611)</f>
        <v>611</v>
      </c>
      <c r="B1402">
        <v>59204062</v>
      </c>
      <c r="C1402">
        <v>60528053</v>
      </c>
      <c r="D1402">
        <v>58310576</v>
      </c>
      <c r="E1402">
        <v>1</v>
      </c>
      <c r="F1402">
        <v>1</v>
      </c>
      <c r="G1402">
        <v>1080</v>
      </c>
      <c r="H1402">
        <v>3</v>
      </c>
      <c r="I1402" t="s">
        <v>616</v>
      </c>
      <c r="J1402" t="s">
        <v>617</v>
      </c>
      <c r="K1402" t="s">
        <v>1060</v>
      </c>
      <c r="L1402">
        <v>1301</v>
      </c>
      <c r="N1402">
        <v>1003</v>
      </c>
      <c r="O1402" t="s">
        <v>34</v>
      </c>
      <c r="P1402" t="s">
        <v>34</v>
      </c>
      <c r="Q1402">
        <v>1</v>
      </c>
      <c r="W1402">
        <v>0</v>
      </c>
      <c r="X1402">
        <v>1123176929</v>
      </c>
      <c r="Y1402">
        <f t="shared" si="612"/>
        <v>1.3125</v>
      </c>
      <c r="AA1402">
        <v>9.6199999999999992</v>
      </c>
      <c r="AB1402">
        <v>0</v>
      </c>
      <c r="AC1402">
        <v>0</v>
      </c>
      <c r="AD1402">
        <v>0</v>
      </c>
      <c r="AE1402">
        <v>9.44</v>
      </c>
      <c r="AF1402">
        <v>0</v>
      </c>
      <c r="AG1402">
        <v>0</v>
      </c>
      <c r="AH1402">
        <v>0</v>
      </c>
      <c r="AI1402">
        <v>1</v>
      </c>
      <c r="AJ1402">
        <v>1</v>
      </c>
      <c r="AK1402">
        <v>1</v>
      </c>
      <c r="AL1402">
        <v>1</v>
      </c>
      <c r="AM1402">
        <v>0</v>
      </c>
      <c r="AN1402">
        <v>0</v>
      </c>
      <c r="AO1402">
        <v>0</v>
      </c>
      <c r="AP1402">
        <v>1</v>
      </c>
      <c r="AQ1402">
        <v>0</v>
      </c>
      <c r="AR1402">
        <v>0</v>
      </c>
      <c r="AS1402" t="s">
        <v>3</v>
      </c>
      <c r="AT1402">
        <v>1.3125</v>
      </c>
      <c r="AU1402" t="s">
        <v>3</v>
      </c>
      <c r="AV1402">
        <v>0</v>
      </c>
      <c r="AW1402">
        <v>1</v>
      </c>
      <c r="AX1402">
        <v>-1</v>
      </c>
      <c r="AY1402">
        <v>0</v>
      </c>
      <c r="AZ1402">
        <v>0</v>
      </c>
      <c r="BA1402" t="s">
        <v>3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CV1402">
        <v>0</v>
      </c>
      <c r="CW1402">
        <v>0</v>
      </c>
      <c r="CX1402">
        <f>ROUND(Y1402*Source!I611,9)</f>
        <v>84</v>
      </c>
      <c r="CY1402">
        <f t="shared" si="613"/>
        <v>9.6199999999999992</v>
      </c>
      <c r="CZ1402">
        <f t="shared" si="614"/>
        <v>9.44</v>
      </c>
      <c r="DA1402">
        <f t="shared" si="615"/>
        <v>1</v>
      </c>
      <c r="DB1402">
        <f t="shared" si="616"/>
        <v>12.39</v>
      </c>
      <c r="DC1402">
        <f t="shared" si="617"/>
        <v>0</v>
      </c>
      <c r="DD1402" t="s">
        <v>3</v>
      </c>
      <c r="DE1402" t="s">
        <v>3</v>
      </c>
      <c r="DF1402">
        <f t="shared" si="611"/>
        <v>792.96</v>
      </c>
      <c r="DG1402">
        <f t="shared" si="609"/>
        <v>0</v>
      </c>
      <c r="DH1402">
        <f t="shared" si="610"/>
        <v>0</v>
      </c>
      <c r="DI1402">
        <f t="shared" si="604"/>
        <v>0</v>
      </c>
      <c r="DJ1402">
        <f t="shared" si="618"/>
        <v>792.96</v>
      </c>
      <c r="DK1402">
        <v>0</v>
      </c>
      <c r="DL1402" t="s">
        <v>3</v>
      </c>
      <c r="DM1402">
        <v>0</v>
      </c>
      <c r="DN1402" t="s">
        <v>3</v>
      </c>
      <c r="DO1402">
        <v>0</v>
      </c>
    </row>
    <row r="1403" spans="1:119" x14ac:dyDescent="0.2">
      <c r="A1403">
        <f>ROW(Source!A611)</f>
        <v>611</v>
      </c>
      <c r="B1403">
        <v>59204062</v>
      </c>
      <c r="C1403">
        <v>60528053</v>
      </c>
      <c r="D1403">
        <v>58310578</v>
      </c>
      <c r="E1403">
        <v>1</v>
      </c>
      <c r="F1403">
        <v>1</v>
      </c>
      <c r="G1403">
        <v>1080</v>
      </c>
      <c r="H1403">
        <v>3</v>
      </c>
      <c r="I1403" t="s">
        <v>625</v>
      </c>
      <c r="J1403" t="s">
        <v>626</v>
      </c>
      <c r="K1403" t="s">
        <v>1061</v>
      </c>
      <c r="L1403">
        <v>1301</v>
      </c>
      <c r="N1403">
        <v>1003</v>
      </c>
      <c r="O1403" t="s">
        <v>34</v>
      </c>
      <c r="P1403" t="s">
        <v>34</v>
      </c>
      <c r="Q1403">
        <v>1</v>
      </c>
      <c r="W1403">
        <v>0</v>
      </c>
      <c r="X1403">
        <v>1319140301</v>
      </c>
      <c r="Y1403">
        <f t="shared" si="612"/>
        <v>0.65625</v>
      </c>
      <c r="AA1403">
        <v>24.33</v>
      </c>
      <c r="AB1403">
        <v>0</v>
      </c>
      <c r="AC1403">
        <v>0</v>
      </c>
      <c r="AD1403">
        <v>0</v>
      </c>
      <c r="AE1403">
        <v>23.88</v>
      </c>
      <c r="AF1403">
        <v>0</v>
      </c>
      <c r="AG1403">
        <v>0</v>
      </c>
      <c r="AH1403">
        <v>0</v>
      </c>
      <c r="AI1403">
        <v>1</v>
      </c>
      <c r="AJ1403">
        <v>1</v>
      </c>
      <c r="AK1403">
        <v>1</v>
      </c>
      <c r="AL1403">
        <v>1</v>
      </c>
      <c r="AM1403">
        <v>0</v>
      </c>
      <c r="AN1403">
        <v>0</v>
      </c>
      <c r="AO1403">
        <v>0</v>
      </c>
      <c r="AP1403">
        <v>1</v>
      </c>
      <c r="AQ1403">
        <v>0</v>
      </c>
      <c r="AR1403">
        <v>0</v>
      </c>
      <c r="AS1403" t="s">
        <v>3</v>
      </c>
      <c r="AT1403">
        <v>0.65625</v>
      </c>
      <c r="AU1403" t="s">
        <v>3</v>
      </c>
      <c r="AV1403">
        <v>0</v>
      </c>
      <c r="AW1403">
        <v>1</v>
      </c>
      <c r="AX1403">
        <v>-1</v>
      </c>
      <c r="AY1403">
        <v>0</v>
      </c>
      <c r="AZ1403">
        <v>0</v>
      </c>
      <c r="BA1403" t="s">
        <v>3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CV1403">
        <v>0</v>
      </c>
      <c r="CW1403">
        <v>0</v>
      </c>
      <c r="CX1403">
        <f>ROUND(Y1403*Source!I611,9)</f>
        <v>42</v>
      </c>
      <c r="CY1403">
        <f t="shared" si="613"/>
        <v>24.33</v>
      </c>
      <c r="CZ1403">
        <f t="shared" si="614"/>
        <v>23.88</v>
      </c>
      <c r="DA1403">
        <f t="shared" si="615"/>
        <v>1</v>
      </c>
      <c r="DB1403">
        <f t="shared" si="616"/>
        <v>15.67</v>
      </c>
      <c r="DC1403">
        <f t="shared" si="617"/>
        <v>0</v>
      </c>
      <c r="DD1403" t="s">
        <v>3</v>
      </c>
      <c r="DE1403" t="s">
        <v>3</v>
      </c>
      <c r="DF1403">
        <f t="shared" si="611"/>
        <v>1002.96</v>
      </c>
      <c r="DG1403">
        <f t="shared" si="609"/>
        <v>0</v>
      </c>
      <c r="DH1403">
        <f t="shared" si="610"/>
        <v>0</v>
      </c>
      <c r="DI1403">
        <f t="shared" si="604"/>
        <v>0</v>
      </c>
      <c r="DJ1403">
        <f t="shared" si="618"/>
        <v>1002.96</v>
      </c>
      <c r="DK1403">
        <v>0</v>
      </c>
      <c r="DL1403" t="s">
        <v>3</v>
      </c>
      <c r="DM1403">
        <v>0</v>
      </c>
      <c r="DN1403" t="s">
        <v>3</v>
      </c>
      <c r="DO1403">
        <v>0</v>
      </c>
    </row>
    <row r="1404" spans="1:119" x14ac:dyDescent="0.2">
      <c r="A1404">
        <f>ROW(Source!A611)</f>
        <v>611</v>
      </c>
      <c r="B1404">
        <v>59204062</v>
      </c>
      <c r="C1404">
        <v>60528053</v>
      </c>
      <c r="D1404">
        <v>58310976</v>
      </c>
      <c r="E1404">
        <v>1</v>
      </c>
      <c r="F1404">
        <v>1</v>
      </c>
      <c r="G1404">
        <v>1080</v>
      </c>
      <c r="H1404">
        <v>3</v>
      </c>
      <c r="I1404" t="s">
        <v>609</v>
      </c>
      <c r="J1404" t="s">
        <v>610</v>
      </c>
      <c r="K1404" t="s">
        <v>1062</v>
      </c>
      <c r="L1404">
        <v>1301</v>
      </c>
      <c r="N1404">
        <v>1003</v>
      </c>
      <c r="O1404" t="s">
        <v>34</v>
      </c>
      <c r="P1404" t="s">
        <v>34</v>
      </c>
      <c r="Q1404">
        <v>1</v>
      </c>
      <c r="W1404">
        <v>0</v>
      </c>
      <c r="X1404">
        <v>1344492581</v>
      </c>
      <c r="Y1404">
        <f t="shared" si="612"/>
        <v>0.73828125</v>
      </c>
      <c r="AA1404">
        <v>7.62</v>
      </c>
      <c r="AB1404">
        <v>0</v>
      </c>
      <c r="AC1404">
        <v>0</v>
      </c>
      <c r="AD1404">
        <v>0</v>
      </c>
      <c r="AE1404">
        <v>7.48</v>
      </c>
      <c r="AF1404">
        <v>0</v>
      </c>
      <c r="AG1404">
        <v>0</v>
      </c>
      <c r="AH1404">
        <v>0</v>
      </c>
      <c r="AI1404">
        <v>1</v>
      </c>
      <c r="AJ1404">
        <v>1</v>
      </c>
      <c r="AK1404">
        <v>1</v>
      </c>
      <c r="AL1404">
        <v>1</v>
      </c>
      <c r="AM1404">
        <v>0</v>
      </c>
      <c r="AN1404">
        <v>0</v>
      </c>
      <c r="AO1404">
        <v>0</v>
      </c>
      <c r="AP1404">
        <v>1</v>
      </c>
      <c r="AQ1404">
        <v>0</v>
      </c>
      <c r="AR1404">
        <v>0</v>
      </c>
      <c r="AS1404" t="s">
        <v>3</v>
      </c>
      <c r="AT1404">
        <v>0.73828125</v>
      </c>
      <c r="AU1404" t="s">
        <v>3</v>
      </c>
      <c r="AV1404">
        <v>0</v>
      </c>
      <c r="AW1404">
        <v>1</v>
      </c>
      <c r="AX1404">
        <v>-1</v>
      </c>
      <c r="AY1404">
        <v>0</v>
      </c>
      <c r="AZ1404">
        <v>0</v>
      </c>
      <c r="BA1404" t="s">
        <v>3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CV1404">
        <v>0</v>
      </c>
      <c r="CW1404">
        <v>0</v>
      </c>
      <c r="CX1404">
        <f>ROUND(Y1404*Source!I611,9)</f>
        <v>47.25</v>
      </c>
      <c r="CY1404">
        <f t="shared" si="613"/>
        <v>7.62</v>
      </c>
      <c r="CZ1404">
        <f t="shared" si="614"/>
        <v>7.48</v>
      </c>
      <c r="DA1404">
        <f t="shared" si="615"/>
        <v>1</v>
      </c>
      <c r="DB1404">
        <f t="shared" si="616"/>
        <v>5.52</v>
      </c>
      <c r="DC1404">
        <f t="shared" si="617"/>
        <v>0</v>
      </c>
      <c r="DD1404" t="s">
        <v>3</v>
      </c>
      <c r="DE1404" t="s">
        <v>3</v>
      </c>
      <c r="DF1404">
        <f t="shared" si="611"/>
        <v>353.43</v>
      </c>
      <c r="DG1404">
        <f t="shared" si="609"/>
        <v>0</v>
      </c>
      <c r="DH1404">
        <f t="shared" si="610"/>
        <v>0</v>
      </c>
      <c r="DI1404">
        <f t="shared" si="604"/>
        <v>0</v>
      </c>
      <c r="DJ1404">
        <f t="shared" si="618"/>
        <v>353.43</v>
      </c>
      <c r="DK1404">
        <v>0</v>
      </c>
      <c r="DL1404" t="s">
        <v>3</v>
      </c>
      <c r="DM1404">
        <v>0</v>
      </c>
      <c r="DN1404" t="s">
        <v>3</v>
      </c>
      <c r="DO1404">
        <v>0</v>
      </c>
    </row>
    <row r="1405" spans="1:119" x14ac:dyDescent="0.2">
      <c r="A1405">
        <f>ROW(Source!A611)</f>
        <v>611</v>
      </c>
      <c r="B1405">
        <v>59204062</v>
      </c>
      <c r="C1405">
        <v>60528053</v>
      </c>
      <c r="D1405">
        <v>58310976</v>
      </c>
      <c r="E1405">
        <v>1</v>
      </c>
      <c r="F1405">
        <v>1</v>
      </c>
      <c r="G1405">
        <v>1080</v>
      </c>
      <c r="H1405">
        <v>3</v>
      </c>
      <c r="I1405" t="s">
        <v>609</v>
      </c>
      <c r="J1405" t="s">
        <v>610</v>
      </c>
      <c r="K1405" t="s">
        <v>1063</v>
      </c>
      <c r="L1405">
        <v>1301</v>
      </c>
      <c r="N1405">
        <v>1003</v>
      </c>
      <c r="O1405" t="s">
        <v>34</v>
      </c>
      <c r="P1405" t="s">
        <v>34</v>
      </c>
      <c r="Q1405">
        <v>1</v>
      </c>
      <c r="W1405">
        <v>0</v>
      </c>
      <c r="X1405">
        <v>64809573</v>
      </c>
      <c r="Y1405">
        <f t="shared" si="612"/>
        <v>3.1171875</v>
      </c>
      <c r="AA1405">
        <v>7.62</v>
      </c>
      <c r="AB1405">
        <v>0</v>
      </c>
      <c r="AC1405">
        <v>0</v>
      </c>
      <c r="AD1405">
        <v>0</v>
      </c>
      <c r="AE1405">
        <v>7.48</v>
      </c>
      <c r="AF1405">
        <v>0</v>
      </c>
      <c r="AG1405">
        <v>0</v>
      </c>
      <c r="AH1405">
        <v>0</v>
      </c>
      <c r="AI1405">
        <v>1</v>
      </c>
      <c r="AJ1405">
        <v>1</v>
      </c>
      <c r="AK1405">
        <v>1</v>
      </c>
      <c r="AL1405">
        <v>1</v>
      </c>
      <c r="AM1405">
        <v>0</v>
      </c>
      <c r="AN1405">
        <v>0</v>
      </c>
      <c r="AO1405">
        <v>0</v>
      </c>
      <c r="AP1405">
        <v>1</v>
      </c>
      <c r="AQ1405">
        <v>0</v>
      </c>
      <c r="AR1405">
        <v>0</v>
      </c>
      <c r="AS1405" t="s">
        <v>3</v>
      </c>
      <c r="AT1405">
        <v>3.1171875</v>
      </c>
      <c r="AU1405" t="s">
        <v>3</v>
      </c>
      <c r="AV1405">
        <v>0</v>
      </c>
      <c r="AW1405">
        <v>1</v>
      </c>
      <c r="AX1405">
        <v>-1</v>
      </c>
      <c r="AY1405">
        <v>0</v>
      </c>
      <c r="AZ1405">
        <v>0</v>
      </c>
      <c r="BA1405" t="s">
        <v>3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CV1405">
        <v>0</v>
      </c>
      <c r="CW1405">
        <v>0</v>
      </c>
      <c r="CX1405">
        <f>ROUND(Y1405*Source!I611,9)</f>
        <v>199.5</v>
      </c>
      <c r="CY1405">
        <f t="shared" si="613"/>
        <v>7.62</v>
      </c>
      <c r="CZ1405">
        <f t="shared" si="614"/>
        <v>7.48</v>
      </c>
      <c r="DA1405">
        <f t="shared" si="615"/>
        <v>1</v>
      </c>
      <c r="DB1405">
        <f t="shared" si="616"/>
        <v>23.32</v>
      </c>
      <c r="DC1405">
        <f t="shared" si="617"/>
        <v>0</v>
      </c>
      <c r="DD1405" t="s">
        <v>3</v>
      </c>
      <c r="DE1405" t="s">
        <v>3</v>
      </c>
      <c r="DF1405">
        <f t="shared" si="611"/>
        <v>1492.26</v>
      </c>
      <c r="DG1405">
        <f t="shared" si="609"/>
        <v>0</v>
      </c>
      <c r="DH1405">
        <f t="shared" si="610"/>
        <v>0</v>
      </c>
      <c r="DI1405">
        <f t="shared" si="604"/>
        <v>0</v>
      </c>
      <c r="DJ1405">
        <f t="shared" si="618"/>
        <v>1492.26</v>
      </c>
      <c r="DK1405">
        <v>0</v>
      </c>
      <c r="DL1405" t="s">
        <v>3</v>
      </c>
      <c r="DM1405">
        <v>0</v>
      </c>
      <c r="DN1405" t="s">
        <v>3</v>
      </c>
      <c r="DO1405">
        <v>0</v>
      </c>
    </row>
    <row r="1406" spans="1:119" x14ac:dyDescent="0.2">
      <c r="A1406">
        <f>ROW(Source!A611)</f>
        <v>611</v>
      </c>
      <c r="B1406">
        <v>59204062</v>
      </c>
      <c r="C1406">
        <v>60528053</v>
      </c>
      <c r="D1406">
        <v>58310977</v>
      </c>
      <c r="E1406">
        <v>1</v>
      </c>
      <c r="F1406">
        <v>1</v>
      </c>
      <c r="G1406">
        <v>1080</v>
      </c>
      <c r="H1406">
        <v>3</v>
      </c>
      <c r="I1406" t="s">
        <v>619</v>
      </c>
      <c r="J1406" t="s">
        <v>620</v>
      </c>
      <c r="K1406" t="s">
        <v>1064</v>
      </c>
      <c r="L1406">
        <v>1301</v>
      </c>
      <c r="N1406">
        <v>1003</v>
      </c>
      <c r="O1406" t="s">
        <v>34</v>
      </c>
      <c r="P1406" t="s">
        <v>34</v>
      </c>
      <c r="Q1406">
        <v>1</v>
      </c>
      <c r="W1406">
        <v>0</v>
      </c>
      <c r="X1406">
        <v>547214900</v>
      </c>
      <c r="Y1406">
        <f t="shared" si="612"/>
        <v>1.72265625</v>
      </c>
      <c r="AA1406">
        <v>16.079999999999998</v>
      </c>
      <c r="AB1406">
        <v>0</v>
      </c>
      <c r="AC1406">
        <v>0</v>
      </c>
      <c r="AD1406">
        <v>0</v>
      </c>
      <c r="AE1406">
        <v>15.78</v>
      </c>
      <c r="AF1406">
        <v>0</v>
      </c>
      <c r="AG1406">
        <v>0</v>
      </c>
      <c r="AH1406">
        <v>0</v>
      </c>
      <c r="AI1406">
        <v>1</v>
      </c>
      <c r="AJ1406">
        <v>1</v>
      </c>
      <c r="AK1406">
        <v>1</v>
      </c>
      <c r="AL1406">
        <v>1</v>
      </c>
      <c r="AM1406">
        <v>0</v>
      </c>
      <c r="AN1406">
        <v>0</v>
      </c>
      <c r="AO1406">
        <v>0</v>
      </c>
      <c r="AP1406">
        <v>1</v>
      </c>
      <c r="AQ1406">
        <v>0</v>
      </c>
      <c r="AR1406">
        <v>0</v>
      </c>
      <c r="AS1406" t="s">
        <v>3</v>
      </c>
      <c r="AT1406">
        <v>1.72265625</v>
      </c>
      <c r="AU1406" t="s">
        <v>3</v>
      </c>
      <c r="AV1406">
        <v>0</v>
      </c>
      <c r="AW1406">
        <v>1</v>
      </c>
      <c r="AX1406">
        <v>-1</v>
      </c>
      <c r="AY1406">
        <v>0</v>
      </c>
      <c r="AZ1406">
        <v>0</v>
      </c>
      <c r="BA1406" t="s">
        <v>3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CV1406">
        <v>0</v>
      </c>
      <c r="CW1406">
        <v>0</v>
      </c>
      <c r="CX1406">
        <f>ROUND(Y1406*Source!I611,9)</f>
        <v>110.25</v>
      </c>
      <c r="CY1406">
        <f t="shared" si="613"/>
        <v>16.079999999999998</v>
      </c>
      <c r="CZ1406">
        <f t="shared" si="614"/>
        <v>15.78</v>
      </c>
      <c r="DA1406">
        <f t="shared" si="615"/>
        <v>1</v>
      </c>
      <c r="DB1406">
        <f t="shared" si="616"/>
        <v>27.18</v>
      </c>
      <c r="DC1406">
        <f t="shared" si="617"/>
        <v>0</v>
      </c>
      <c r="DD1406" t="s">
        <v>3</v>
      </c>
      <c r="DE1406" t="s">
        <v>3</v>
      </c>
      <c r="DF1406">
        <f t="shared" si="611"/>
        <v>1739.75</v>
      </c>
      <c r="DG1406">
        <f t="shared" si="609"/>
        <v>0</v>
      </c>
      <c r="DH1406">
        <f t="shared" si="610"/>
        <v>0</v>
      </c>
      <c r="DI1406">
        <f t="shared" si="604"/>
        <v>0</v>
      </c>
      <c r="DJ1406">
        <f t="shared" si="618"/>
        <v>1739.75</v>
      </c>
      <c r="DK1406">
        <v>0</v>
      </c>
      <c r="DL1406" t="s">
        <v>3</v>
      </c>
      <c r="DM1406">
        <v>0</v>
      </c>
      <c r="DN1406" t="s">
        <v>3</v>
      </c>
      <c r="DO1406">
        <v>0</v>
      </c>
    </row>
    <row r="1407" spans="1:119" x14ac:dyDescent="0.2">
      <c r="A1407">
        <f>ROW(Source!A611)</f>
        <v>611</v>
      </c>
      <c r="B1407">
        <v>59204062</v>
      </c>
      <c r="C1407">
        <v>60528053</v>
      </c>
      <c r="D1407">
        <v>58310978</v>
      </c>
      <c r="E1407">
        <v>1</v>
      </c>
      <c r="F1407">
        <v>1</v>
      </c>
      <c r="G1407">
        <v>1080</v>
      </c>
      <c r="H1407">
        <v>3</v>
      </c>
      <c r="I1407" t="s">
        <v>622</v>
      </c>
      <c r="J1407" t="s">
        <v>623</v>
      </c>
      <c r="K1407" t="s">
        <v>1065</v>
      </c>
      <c r="L1407">
        <v>1301</v>
      </c>
      <c r="N1407">
        <v>1003</v>
      </c>
      <c r="O1407" t="s">
        <v>34</v>
      </c>
      <c r="P1407" t="s">
        <v>34</v>
      </c>
      <c r="Q1407">
        <v>1</v>
      </c>
      <c r="W1407">
        <v>0</v>
      </c>
      <c r="X1407">
        <v>1579171197</v>
      </c>
      <c r="Y1407">
        <f t="shared" si="612"/>
        <v>1.1156250000000001</v>
      </c>
      <c r="AA1407">
        <v>20.51</v>
      </c>
      <c r="AB1407">
        <v>0</v>
      </c>
      <c r="AC1407">
        <v>0</v>
      </c>
      <c r="AD1407">
        <v>0</v>
      </c>
      <c r="AE1407">
        <v>20.13</v>
      </c>
      <c r="AF1407">
        <v>0</v>
      </c>
      <c r="AG1407">
        <v>0</v>
      </c>
      <c r="AH1407">
        <v>0</v>
      </c>
      <c r="AI1407">
        <v>1</v>
      </c>
      <c r="AJ1407">
        <v>1</v>
      </c>
      <c r="AK1407">
        <v>1</v>
      </c>
      <c r="AL1407">
        <v>1</v>
      </c>
      <c r="AM1407">
        <v>0</v>
      </c>
      <c r="AN1407">
        <v>0</v>
      </c>
      <c r="AO1407">
        <v>0</v>
      </c>
      <c r="AP1407">
        <v>1</v>
      </c>
      <c r="AQ1407">
        <v>0</v>
      </c>
      <c r="AR1407">
        <v>0</v>
      </c>
      <c r="AS1407" t="s">
        <v>3</v>
      </c>
      <c r="AT1407">
        <v>1.1156250000000001</v>
      </c>
      <c r="AU1407" t="s">
        <v>3</v>
      </c>
      <c r="AV1407">
        <v>0</v>
      </c>
      <c r="AW1407">
        <v>1</v>
      </c>
      <c r="AX1407">
        <v>-1</v>
      </c>
      <c r="AY1407">
        <v>0</v>
      </c>
      <c r="AZ1407">
        <v>0</v>
      </c>
      <c r="BA1407" t="s">
        <v>3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CV1407">
        <v>0</v>
      </c>
      <c r="CW1407">
        <v>0</v>
      </c>
      <c r="CX1407">
        <f>ROUND(Y1407*Source!I611,9)</f>
        <v>71.400000000000006</v>
      </c>
      <c r="CY1407">
        <f t="shared" si="613"/>
        <v>20.51</v>
      </c>
      <c r="CZ1407">
        <f t="shared" si="614"/>
        <v>20.13</v>
      </c>
      <c r="DA1407">
        <f t="shared" si="615"/>
        <v>1</v>
      </c>
      <c r="DB1407">
        <f t="shared" si="616"/>
        <v>22.46</v>
      </c>
      <c r="DC1407">
        <f t="shared" si="617"/>
        <v>0</v>
      </c>
      <c r="DD1407" t="s">
        <v>3</v>
      </c>
      <c r="DE1407" t="s">
        <v>3</v>
      </c>
      <c r="DF1407">
        <f t="shared" si="611"/>
        <v>1437.28</v>
      </c>
      <c r="DG1407">
        <f t="shared" si="609"/>
        <v>0</v>
      </c>
      <c r="DH1407">
        <f t="shared" si="610"/>
        <v>0</v>
      </c>
      <c r="DI1407">
        <f t="shared" si="604"/>
        <v>0</v>
      </c>
      <c r="DJ1407">
        <f t="shared" si="618"/>
        <v>1437.28</v>
      </c>
      <c r="DK1407">
        <v>0</v>
      </c>
      <c r="DL1407" t="s">
        <v>3</v>
      </c>
      <c r="DM1407">
        <v>0</v>
      </c>
      <c r="DN1407" t="s">
        <v>3</v>
      </c>
      <c r="DO1407">
        <v>0</v>
      </c>
    </row>
    <row r="1408" spans="1:119" x14ac:dyDescent="0.2">
      <c r="A1408">
        <f>ROW(Source!A611)</f>
        <v>611</v>
      </c>
      <c r="B1408">
        <v>59204062</v>
      </c>
      <c r="C1408">
        <v>60528053</v>
      </c>
      <c r="D1408">
        <v>58311301</v>
      </c>
      <c r="E1408">
        <v>1</v>
      </c>
      <c r="F1408">
        <v>1</v>
      </c>
      <c r="G1408">
        <v>1080</v>
      </c>
      <c r="H1408">
        <v>3</v>
      </c>
      <c r="I1408" t="s">
        <v>958</v>
      </c>
      <c r="J1408" t="s">
        <v>959</v>
      </c>
      <c r="K1408" t="s">
        <v>960</v>
      </c>
      <c r="L1408">
        <v>1346</v>
      </c>
      <c r="N1408">
        <v>1009</v>
      </c>
      <c r="O1408" t="s">
        <v>880</v>
      </c>
      <c r="P1408" t="s">
        <v>880</v>
      </c>
      <c r="Q1408">
        <v>1</v>
      </c>
      <c r="W1408">
        <v>0</v>
      </c>
      <c r="X1408">
        <v>-52446065</v>
      </c>
      <c r="Y1408">
        <f t="shared" si="612"/>
        <v>1.6400000000000001E-2</v>
      </c>
      <c r="AA1408">
        <v>54.34</v>
      </c>
      <c r="AB1408">
        <v>0</v>
      </c>
      <c r="AC1408">
        <v>0</v>
      </c>
      <c r="AD1408">
        <v>0</v>
      </c>
      <c r="AE1408">
        <v>53.33</v>
      </c>
      <c r="AF1408">
        <v>0</v>
      </c>
      <c r="AG1408">
        <v>0</v>
      </c>
      <c r="AH1408">
        <v>0</v>
      </c>
      <c r="AI1408">
        <v>1</v>
      </c>
      <c r="AJ1408">
        <v>1</v>
      </c>
      <c r="AK1408">
        <v>1</v>
      </c>
      <c r="AL1408">
        <v>1</v>
      </c>
      <c r="AM1408">
        <v>-2</v>
      </c>
      <c r="AN1408">
        <v>0</v>
      </c>
      <c r="AO1408">
        <v>1</v>
      </c>
      <c r="AP1408">
        <v>1</v>
      </c>
      <c r="AQ1408">
        <v>0</v>
      </c>
      <c r="AR1408">
        <v>0</v>
      </c>
      <c r="AS1408" t="s">
        <v>3</v>
      </c>
      <c r="AT1408">
        <v>1.6400000000000001E-2</v>
      </c>
      <c r="AU1408" t="s">
        <v>3</v>
      </c>
      <c r="AV1408">
        <v>0</v>
      </c>
      <c r="AW1408">
        <v>2</v>
      </c>
      <c r="AX1408">
        <v>60528068</v>
      </c>
      <c r="AY1408">
        <v>1</v>
      </c>
      <c r="AZ1408">
        <v>0</v>
      </c>
      <c r="BA1408">
        <v>1423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CV1408">
        <v>0</v>
      </c>
      <c r="CW1408">
        <v>0</v>
      </c>
      <c r="CX1408">
        <f>ROUND(Y1408*Source!I611,9)</f>
        <v>1.0496000000000001</v>
      </c>
      <c r="CY1408">
        <f t="shared" si="613"/>
        <v>54.34</v>
      </c>
      <c r="CZ1408">
        <f t="shared" si="614"/>
        <v>53.33</v>
      </c>
      <c r="DA1408">
        <f t="shared" si="615"/>
        <v>1</v>
      </c>
      <c r="DB1408">
        <f t="shared" si="616"/>
        <v>0.87</v>
      </c>
      <c r="DC1408">
        <f t="shared" si="617"/>
        <v>0</v>
      </c>
      <c r="DD1408" t="s">
        <v>3</v>
      </c>
      <c r="DE1408" t="s">
        <v>3</v>
      </c>
      <c r="DF1408">
        <f t="shared" si="611"/>
        <v>55.98</v>
      </c>
      <c r="DG1408">
        <f t="shared" si="609"/>
        <v>0</v>
      </c>
      <c r="DH1408">
        <f t="shared" si="610"/>
        <v>0</v>
      </c>
      <c r="DI1408">
        <f t="shared" si="604"/>
        <v>0</v>
      </c>
      <c r="DJ1408">
        <f t="shared" si="618"/>
        <v>55.98</v>
      </c>
      <c r="DK1408">
        <v>0</v>
      </c>
      <c r="DL1408" t="s">
        <v>3</v>
      </c>
      <c r="DM1408">
        <v>0</v>
      </c>
      <c r="DN1408" t="s">
        <v>3</v>
      </c>
      <c r="DO1408">
        <v>0</v>
      </c>
    </row>
    <row r="1409" spans="1:119" x14ac:dyDescent="0.2">
      <c r="A1409">
        <f>ROW(Source!A611)</f>
        <v>611</v>
      </c>
      <c r="B1409">
        <v>59204062</v>
      </c>
      <c r="C1409">
        <v>60528053</v>
      </c>
      <c r="D1409">
        <v>58309035</v>
      </c>
      <c r="E1409">
        <v>1</v>
      </c>
      <c r="F1409">
        <v>1</v>
      </c>
      <c r="G1409">
        <v>1080</v>
      </c>
      <c r="H1409">
        <v>3</v>
      </c>
      <c r="I1409" t="s">
        <v>961</v>
      </c>
      <c r="J1409" t="s">
        <v>962</v>
      </c>
      <c r="K1409" t="s">
        <v>963</v>
      </c>
      <c r="L1409">
        <v>1354</v>
      </c>
      <c r="N1409">
        <v>1010</v>
      </c>
      <c r="O1409" t="s">
        <v>39</v>
      </c>
      <c r="P1409" t="s">
        <v>39</v>
      </c>
      <c r="Q1409">
        <v>1</v>
      </c>
      <c r="W1409">
        <v>0</v>
      </c>
      <c r="X1409">
        <v>-740266689</v>
      </c>
      <c r="Y1409">
        <f t="shared" si="612"/>
        <v>30</v>
      </c>
      <c r="AA1409">
        <v>0.76</v>
      </c>
      <c r="AB1409">
        <v>0</v>
      </c>
      <c r="AC1409">
        <v>0</v>
      </c>
      <c r="AD1409">
        <v>0</v>
      </c>
      <c r="AE1409">
        <v>0.75</v>
      </c>
      <c r="AF1409">
        <v>0</v>
      </c>
      <c r="AG1409">
        <v>0</v>
      </c>
      <c r="AH1409">
        <v>0</v>
      </c>
      <c r="AI1409">
        <v>1</v>
      </c>
      <c r="AJ1409">
        <v>1</v>
      </c>
      <c r="AK1409">
        <v>1</v>
      </c>
      <c r="AL1409">
        <v>1</v>
      </c>
      <c r="AM1409">
        <v>-2</v>
      </c>
      <c r="AN1409">
        <v>0</v>
      </c>
      <c r="AO1409">
        <v>1</v>
      </c>
      <c r="AP1409">
        <v>1</v>
      </c>
      <c r="AQ1409">
        <v>0</v>
      </c>
      <c r="AR1409">
        <v>0</v>
      </c>
      <c r="AS1409" t="s">
        <v>3</v>
      </c>
      <c r="AT1409">
        <v>30</v>
      </c>
      <c r="AU1409" t="s">
        <v>3</v>
      </c>
      <c r="AV1409">
        <v>0</v>
      </c>
      <c r="AW1409">
        <v>2</v>
      </c>
      <c r="AX1409">
        <v>60528069</v>
      </c>
      <c r="AY1409">
        <v>1</v>
      </c>
      <c r="AZ1409">
        <v>0</v>
      </c>
      <c r="BA1409">
        <v>1424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CV1409">
        <v>0</v>
      </c>
      <c r="CW1409">
        <v>0</v>
      </c>
      <c r="CX1409">
        <f>ROUND(Y1409*Source!I611,9)</f>
        <v>1920</v>
      </c>
      <c r="CY1409">
        <f t="shared" si="613"/>
        <v>0.76</v>
      </c>
      <c r="CZ1409">
        <f t="shared" si="614"/>
        <v>0.75</v>
      </c>
      <c r="DA1409">
        <f t="shared" si="615"/>
        <v>1</v>
      </c>
      <c r="DB1409">
        <f t="shared" si="616"/>
        <v>22.5</v>
      </c>
      <c r="DC1409">
        <f t="shared" si="617"/>
        <v>0</v>
      </c>
      <c r="DD1409" t="s">
        <v>3</v>
      </c>
      <c r="DE1409" t="s">
        <v>3</v>
      </c>
      <c r="DF1409">
        <f t="shared" si="611"/>
        <v>1440</v>
      </c>
      <c r="DG1409">
        <f t="shared" si="609"/>
        <v>0</v>
      </c>
      <c r="DH1409">
        <f t="shared" si="610"/>
        <v>0</v>
      </c>
      <c r="DI1409">
        <f t="shared" ref="DI1409:DI1472" si="619">ROUND(ROUND(AH1409,2)*CX1409,2)</f>
        <v>0</v>
      </c>
      <c r="DJ1409">
        <f t="shared" si="618"/>
        <v>1440</v>
      </c>
      <c r="DK1409">
        <v>0</v>
      </c>
      <c r="DL1409" t="s">
        <v>3</v>
      </c>
      <c r="DM1409">
        <v>0</v>
      </c>
      <c r="DN1409" t="s">
        <v>3</v>
      </c>
      <c r="DO1409">
        <v>0</v>
      </c>
    </row>
    <row r="1410" spans="1:119" x14ac:dyDescent="0.2">
      <c r="A1410">
        <f>ROW(Source!A611)</f>
        <v>611</v>
      </c>
      <c r="B1410">
        <v>59204062</v>
      </c>
      <c r="C1410">
        <v>60528053</v>
      </c>
      <c r="D1410">
        <v>58309081</v>
      </c>
      <c r="E1410">
        <v>1</v>
      </c>
      <c r="F1410">
        <v>1</v>
      </c>
      <c r="G1410">
        <v>1080</v>
      </c>
      <c r="H1410">
        <v>3</v>
      </c>
      <c r="I1410" t="s">
        <v>964</v>
      </c>
      <c r="J1410" t="s">
        <v>965</v>
      </c>
      <c r="K1410" t="s">
        <v>966</v>
      </c>
      <c r="L1410">
        <v>1296</v>
      </c>
      <c r="N1410">
        <v>1002</v>
      </c>
      <c r="O1410" t="s">
        <v>717</v>
      </c>
      <c r="P1410" t="s">
        <v>717</v>
      </c>
      <c r="Q1410">
        <v>1</v>
      </c>
      <c r="W1410">
        <v>0</v>
      </c>
      <c r="X1410">
        <v>-1864520115</v>
      </c>
      <c r="Y1410">
        <f t="shared" si="612"/>
        <v>0.93</v>
      </c>
      <c r="AA1410">
        <v>35.4</v>
      </c>
      <c r="AB1410">
        <v>0</v>
      </c>
      <c r="AC1410">
        <v>0</v>
      </c>
      <c r="AD1410">
        <v>0</v>
      </c>
      <c r="AE1410">
        <v>34.74</v>
      </c>
      <c r="AF1410">
        <v>0</v>
      </c>
      <c r="AG1410">
        <v>0</v>
      </c>
      <c r="AH1410">
        <v>0</v>
      </c>
      <c r="AI1410">
        <v>1</v>
      </c>
      <c r="AJ1410">
        <v>1</v>
      </c>
      <c r="AK1410">
        <v>1</v>
      </c>
      <c r="AL1410">
        <v>1</v>
      </c>
      <c r="AM1410">
        <v>-2</v>
      </c>
      <c r="AN1410">
        <v>0</v>
      </c>
      <c r="AO1410">
        <v>1</v>
      </c>
      <c r="AP1410">
        <v>1</v>
      </c>
      <c r="AQ1410">
        <v>0</v>
      </c>
      <c r="AR1410">
        <v>0</v>
      </c>
      <c r="AS1410" t="s">
        <v>3</v>
      </c>
      <c r="AT1410">
        <v>0.93</v>
      </c>
      <c r="AU1410" t="s">
        <v>3</v>
      </c>
      <c r="AV1410">
        <v>0</v>
      </c>
      <c r="AW1410">
        <v>2</v>
      </c>
      <c r="AX1410">
        <v>60528070</v>
      </c>
      <c r="AY1410">
        <v>1</v>
      </c>
      <c r="AZ1410">
        <v>0</v>
      </c>
      <c r="BA1410">
        <v>1425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CV1410">
        <v>0</v>
      </c>
      <c r="CW1410">
        <v>0</v>
      </c>
      <c r="CX1410">
        <f>ROUND(Y1410*Source!I611,9)</f>
        <v>59.52</v>
      </c>
      <c r="CY1410">
        <f t="shared" si="613"/>
        <v>35.4</v>
      </c>
      <c r="CZ1410">
        <f t="shared" si="614"/>
        <v>34.74</v>
      </c>
      <c r="DA1410">
        <f t="shared" si="615"/>
        <v>1</v>
      </c>
      <c r="DB1410">
        <f t="shared" si="616"/>
        <v>32.31</v>
      </c>
      <c r="DC1410">
        <f t="shared" si="617"/>
        <v>0</v>
      </c>
      <c r="DD1410" t="s">
        <v>3</v>
      </c>
      <c r="DE1410" t="s">
        <v>3</v>
      </c>
      <c r="DF1410">
        <f t="shared" si="611"/>
        <v>2067.7199999999998</v>
      </c>
      <c r="DG1410">
        <f t="shared" si="609"/>
        <v>0</v>
      </c>
      <c r="DH1410">
        <f t="shared" si="610"/>
        <v>0</v>
      </c>
      <c r="DI1410">
        <f t="shared" si="619"/>
        <v>0</v>
      </c>
      <c r="DJ1410">
        <f t="shared" si="618"/>
        <v>2067.7199999999998</v>
      </c>
      <c r="DK1410">
        <v>0</v>
      </c>
      <c r="DL1410" t="s">
        <v>3</v>
      </c>
      <c r="DM1410">
        <v>0</v>
      </c>
      <c r="DN1410" t="s">
        <v>3</v>
      </c>
      <c r="DO1410">
        <v>0</v>
      </c>
    </row>
    <row r="1411" spans="1:119" x14ac:dyDescent="0.2">
      <c r="A1411">
        <f>ROW(Source!A612)</f>
        <v>612</v>
      </c>
      <c r="B1411">
        <v>59204059</v>
      </c>
      <c r="C1411">
        <v>60528053</v>
      </c>
      <c r="D1411">
        <v>58266404</v>
      </c>
      <c r="E1411">
        <v>1080</v>
      </c>
      <c r="F1411">
        <v>1</v>
      </c>
      <c r="G1411">
        <v>1080</v>
      </c>
      <c r="H1411">
        <v>1</v>
      </c>
      <c r="I1411" t="s">
        <v>859</v>
      </c>
      <c r="J1411" t="s">
        <v>3</v>
      </c>
      <c r="K1411" t="s">
        <v>860</v>
      </c>
      <c r="L1411">
        <v>1191</v>
      </c>
      <c r="N1411">
        <v>1013</v>
      </c>
      <c r="O1411" t="s">
        <v>861</v>
      </c>
      <c r="P1411" t="s">
        <v>861</v>
      </c>
      <c r="Q1411">
        <v>1</v>
      </c>
      <c r="W1411">
        <v>0</v>
      </c>
      <c r="X1411">
        <v>476480486</v>
      </c>
      <c r="Y1411">
        <f>((AT1411*1.15)*1.1)</f>
        <v>2.7829999999999999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</v>
      </c>
      <c r="AJ1411">
        <v>1</v>
      </c>
      <c r="AK1411">
        <v>1</v>
      </c>
      <c r="AL1411">
        <v>1</v>
      </c>
      <c r="AM1411">
        <v>5</v>
      </c>
      <c r="AN1411">
        <v>0</v>
      </c>
      <c r="AO1411">
        <v>1</v>
      </c>
      <c r="AP1411">
        <v>1</v>
      </c>
      <c r="AQ1411">
        <v>0</v>
      </c>
      <c r="AR1411">
        <v>0</v>
      </c>
      <c r="AS1411" t="s">
        <v>3</v>
      </c>
      <c r="AT1411">
        <v>2.2000000000000002</v>
      </c>
      <c r="AU1411" t="s">
        <v>26</v>
      </c>
      <c r="AV1411">
        <v>1</v>
      </c>
      <c r="AW1411">
        <v>2</v>
      </c>
      <c r="AX1411">
        <v>60528066</v>
      </c>
      <c r="AY1411">
        <v>1</v>
      </c>
      <c r="AZ1411">
        <v>0</v>
      </c>
      <c r="BA1411">
        <v>1430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CU1411">
        <f>ROUND(AT1411*Source!I612*AH1411*AL1411,2)</f>
        <v>0</v>
      </c>
      <c r="CV1411">
        <f>ROUND(Y1411*Source!I612,9)</f>
        <v>178.11199999999999</v>
      </c>
      <c r="CW1411">
        <v>0</v>
      </c>
      <c r="CX1411">
        <f>ROUND(Y1411*Source!I612,9)</f>
        <v>178.11199999999999</v>
      </c>
      <c r="CY1411">
        <f>AD1411</f>
        <v>0</v>
      </c>
      <c r="CZ1411">
        <f>AH1411</f>
        <v>0</v>
      </c>
      <c r="DA1411">
        <f>AL1411</f>
        <v>1</v>
      </c>
      <c r="DB1411">
        <f>ROUND(((ROUND(AT1411*CZ1411,2)*1.15)*1.1),6)</f>
        <v>0</v>
      </c>
      <c r="DC1411">
        <f>ROUND(((ROUND(AT1411*AG1411,2)*1.15)*1.1),6)</f>
        <v>0</v>
      </c>
      <c r="DD1411" t="s">
        <v>3</v>
      </c>
      <c r="DE1411" t="s">
        <v>3</v>
      </c>
      <c r="DF1411">
        <f t="shared" si="611"/>
        <v>0</v>
      </c>
      <c r="DG1411">
        <f t="shared" si="609"/>
        <v>0</v>
      </c>
      <c r="DH1411">
        <f t="shared" si="610"/>
        <v>0</v>
      </c>
      <c r="DI1411">
        <f t="shared" si="619"/>
        <v>0</v>
      </c>
      <c r="DJ1411">
        <f>DI1411</f>
        <v>0</v>
      </c>
      <c r="DK1411">
        <v>0</v>
      </c>
      <c r="DL1411" t="s">
        <v>3</v>
      </c>
      <c r="DM1411">
        <v>0</v>
      </c>
      <c r="DN1411" t="s">
        <v>3</v>
      </c>
      <c r="DO1411">
        <v>0</v>
      </c>
    </row>
    <row r="1412" spans="1:119" x14ac:dyDescent="0.2">
      <c r="A1412">
        <f>ROW(Source!A612)</f>
        <v>612</v>
      </c>
      <c r="B1412">
        <v>59204059</v>
      </c>
      <c r="C1412">
        <v>60528053</v>
      </c>
      <c r="D1412">
        <v>58340578</v>
      </c>
      <c r="E1412">
        <v>1</v>
      </c>
      <c r="F1412">
        <v>1</v>
      </c>
      <c r="G1412">
        <v>1080</v>
      </c>
      <c r="H1412">
        <v>2</v>
      </c>
      <c r="I1412" t="s">
        <v>862</v>
      </c>
      <c r="J1412" t="s">
        <v>863</v>
      </c>
      <c r="K1412" t="s">
        <v>864</v>
      </c>
      <c r="L1412">
        <v>1368</v>
      </c>
      <c r="N1412">
        <v>1011</v>
      </c>
      <c r="O1412" t="s">
        <v>865</v>
      </c>
      <c r="P1412" t="s">
        <v>865</v>
      </c>
      <c r="Q1412">
        <v>1</v>
      </c>
      <c r="W1412">
        <v>0</v>
      </c>
      <c r="X1412">
        <v>-1985943078</v>
      </c>
      <c r="Y1412">
        <f>((AT1412*1.25)*1.1)</f>
        <v>1.2375000000000001E-2</v>
      </c>
      <c r="AA1412">
        <v>0</v>
      </c>
      <c r="AB1412">
        <v>1418.19</v>
      </c>
      <c r="AC1412">
        <v>726.59</v>
      </c>
      <c r="AD1412">
        <v>0</v>
      </c>
      <c r="AE1412">
        <v>0</v>
      </c>
      <c r="AF1412">
        <v>83.1</v>
      </c>
      <c r="AG1412">
        <v>12.62</v>
      </c>
      <c r="AH1412">
        <v>0</v>
      </c>
      <c r="AI1412">
        <v>1</v>
      </c>
      <c r="AJ1412">
        <v>16.3</v>
      </c>
      <c r="AK1412">
        <v>54.99</v>
      </c>
      <c r="AL1412">
        <v>1</v>
      </c>
      <c r="AM1412">
        <v>2</v>
      </c>
      <c r="AN1412">
        <v>0</v>
      </c>
      <c r="AO1412">
        <v>1</v>
      </c>
      <c r="AP1412">
        <v>1</v>
      </c>
      <c r="AQ1412">
        <v>0</v>
      </c>
      <c r="AR1412">
        <v>0</v>
      </c>
      <c r="AS1412" t="s">
        <v>3</v>
      </c>
      <c r="AT1412">
        <v>8.9999999999999993E-3</v>
      </c>
      <c r="AU1412" t="s">
        <v>866</v>
      </c>
      <c r="AV1412">
        <v>0</v>
      </c>
      <c r="AW1412">
        <v>2</v>
      </c>
      <c r="AX1412">
        <v>60528067</v>
      </c>
      <c r="AY1412">
        <v>1</v>
      </c>
      <c r="AZ1412">
        <v>0</v>
      </c>
      <c r="BA1412">
        <v>1431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CV1412">
        <v>0</v>
      </c>
      <c r="CW1412">
        <f>ROUND(Y1412*Source!I612*DO1412,9)</f>
        <v>9.9950399999999995</v>
      </c>
      <c r="CX1412">
        <f>ROUND(Y1412*Source!I612,9)</f>
        <v>0.79200000000000004</v>
      </c>
      <c r="CY1412">
        <f>AB1412</f>
        <v>1418.19</v>
      </c>
      <c r="CZ1412">
        <f>AF1412</f>
        <v>83.1</v>
      </c>
      <c r="DA1412">
        <f>AJ1412</f>
        <v>16.3</v>
      </c>
      <c r="DB1412">
        <f>ROUND(((ROUND(AT1412*CZ1412,2)*1.25)*1.1),6)</f>
        <v>1.03125</v>
      </c>
      <c r="DC1412">
        <f>ROUND(((ROUND(AT1412*AG1412,2)*1.25)*1.1),6)</f>
        <v>0.15125</v>
      </c>
      <c r="DD1412" t="s">
        <v>3</v>
      </c>
      <c r="DE1412" t="s">
        <v>3</v>
      </c>
      <c r="DF1412">
        <f t="shared" si="611"/>
        <v>0</v>
      </c>
      <c r="DG1412">
        <f>ROUND(ROUND(AF1412*AJ1412,2)*CX1412,2)</f>
        <v>1072.79</v>
      </c>
      <c r="DH1412">
        <f>ROUND(ROUND(AG1412*AK1412,2)*CX1412,2)</f>
        <v>549.62</v>
      </c>
      <c r="DI1412">
        <f t="shared" si="619"/>
        <v>0</v>
      </c>
      <c r="DJ1412">
        <f>DG1412</f>
        <v>1072.79</v>
      </c>
      <c r="DK1412">
        <v>0</v>
      </c>
      <c r="DL1412" t="s">
        <v>867</v>
      </c>
      <c r="DM1412">
        <v>0</v>
      </c>
      <c r="DN1412" t="s">
        <v>861</v>
      </c>
      <c r="DO1412">
        <v>12.62</v>
      </c>
    </row>
    <row r="1413" spans="1:119" x14ac:dyDescent="0.2">
      <c r="A1413">
        <f>ROW(Source!A612)</f>
        <v>612</v>
      </c>
      <c r="B1413">
        <v>59204059</v>
      </c>
      <c r="C1413">
        <v>60528053</v>
      </c>
      <c r="D1413">
        <v>58310575</v>
      </c>
      <c r="E1413">
        <v>1</v>
      </c>
      <c r="F1413">
        <v>1</v>
      </c>
      <c r="G1413">
        <v>1080</v>
      </c>
      <c r="H1413">
        <v>3</v>
      </c>
      <c r="I1413" t="s">
        <v>613</v>
      </c>
      <c r="J1413" t="s">
        <v>614</v>
      </c>
      <c r="K1413" t="s">
        <v>1059</v>
      </c>
      <c r="L1413">
        <v>1301</v>
      </c>
      <c r="N1413">
        <v>1003</v>
      </c>
      <c r="O1413" t="s">
        <v>34</v>
      </c>
      <c r="P1413" t="s">
        <v>34</v>
      </c>
      <c r="Q1413">
        <v>1</v>
      </c>
      <c r="W1413">
        <v>0</v>
      </c>
      <c r="X1413">
        <v>1603491241</v>
      </c>
      <c r="Y1413">
        <f t="shared" ref="Y1413:Y1422" si="620">AT1413</f>
        <v>1.8046875</v>
      </c>
      <c r="AA1413">
        <v>53.89</v>
      </c>
      <c r="AB1413">
        <v>0</v>
      </c>
      <c r="AC1413">
        <v>0</v>
      </c>
      <c r="AD1413">
        <v>0</v>
      </c>
      <c r="AE1413">
        <v>7.8</v>
      </c>
      <c r="AF1413">
        <v>0</v>
      </c>
      <c r="AG1413">
        <v>0</v>
      </c>
      <c r="AH1413">
        <v>0</v>
      </c>
      <c r="AI1413">
        <v>6.78</v>
      </c>
      <c r="AJ1413">
        <v>1</v>
      </c>
      <c r="AK1413">
        <v>1</v>
      </c>
      <c r="AL1413">
        <v>1</v>
      </c>
      <c r="AM1413">
        <v>0</v>
      </c>
      <c r="AN1413">
        <v>0</v>
      </c>
      <c r="AO1413">
        <v>0</v>
      </c>
      <c r="AP1413">
        <v>1</v>
      </c>
      <c r="AQ1413">
        <v>0</v>
      </c>
      <c r="AR1413">
        <v>0</v>
      </c>
      <c r="AS1413" t="s">
        <v>3</v>
      </c>
      <c r="AT1413">
        <v>1.8046875</v>
      </c>
      <c r="AU1413" t="s">
        <v>3</v>
      </c>
      <c r="AV1413">
        <v>0</v>
      </c>
      <c r="AW1413">
        <v>1</v>
      </c>
      <c r="AX1413">
        <v>-1</v>
      </c>
      <c r="AY1413">
        <v>0</v>
      </c>
      <c r="AZ1413">
        <v>0</v>
      </c>
      <c r="BA1413" t="s">
        <v>3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CV1413">
        <v>0</v>
      </c>
      <c r="CW1413">
        <v>0</v>
      </c>
      <c r="CX1413">
        <f>ROUND(Y1413*Source!I612,9)</f>
        <v>115.5</v>
      </c>
      <c r="CY1413">
        <f t="shared" ref="CY1413:CY1422" si="621">AA1413</f>
        <v>53.89</v>
      </c>
      <c r="CZ1413">
        <f t="shared" ref="CZ1413:CZ1422" si="622">AE1413</f>
        <v>7.8</v>
      </c>
      <c r="DA1413">
        <f t="shared" ref="DA1413:DA1422" si="623">AI1413</f>
        <v>6.78</v>
      </c>
      <c r="DB1413">
        <f t="shared" ref="DB1413:DB1422" si="624">ROUND(ROUND(AT1413*CZ1413,2),6)</f>
        <v>14.08</v>
      </c>
      <c r="DC1413">
        <f t="shared" ref="DC1413:DC1422" si="625">ROUND(ROUND(AT1413*AG1413,2),6)</f>
        <v>0</v>
      </c>
      <c r="DD1413" t="s">
        <v>3</v>
      </c>
      <c r="DE1413" t="s">
        <v>3</v>
      </c>
      <c r="DF1413">
        <f t="shared" ref="DF1413:DF1422" si="626">ROUND(ROUND(AE1413*AI1413,2)*CX1413,2)</f>
        <v>6107.64</v>
      </c>
      <c r="DG1413">
        <f t="shared" ref="DG1413:DG1433" si="627">ROUND(ROUND(AF1413,2)*CX1413,2)</f>
        <v>0</v>
      </c>
      <c r="DH1413">
        <f t="shared" ref="DH1413:DH1433" si="628">ROUND(ROUND(AG1413,2)*CX1413,2)</f>
        <v>0</v>
      </c>
      <c r="DI1413">
        <f t="shared" si="619"/>
        <v>0</v>
      </c>
      <c r="DJ1413">
        <f t="shared" ref="DJ1413:DJ1422" si="629">DF1413</f>
        <v>6107.64</v>
      </c>
      <c r="DK1413">
        <v>0</v>
      </c>
      <c r="DL1413" t="s">
        <v>3</v>
      </c>
      <c r="DM1413">
        <v>0</v>
      </c>
      <c r="DN1413" t="s">
        <v>3</v>
      </c>
      <c r="DO1413">
        <v>0</v>
      </c>
    </row>
    <row r="1414" spans="1:119" x14ac:dyDescent="0.2">
      <c r="A1414">
        <f>ROW(Source!A612)</f>
        <v>612</v>
      </c>
      <c r="B1414">
        <v>59204059</v>
      </c>
      <c r="C1414">
        <v>60528053</v>
      </c>
      <c r="D1414">
        <v>58310576</v>
      </c>
      <c r="E1414">
        <v>1</v>
      </c>
      <c r="F1414">
        <v>1</v>
      </c>
      <c r="G1414">
        <v>1080</v>
      </c>
      <c r="H1414">
        <v>3</v>
      </c>
      <c r="I1414" t="s">
        <v>616</v>
      </c>
      <c r="J1414" t="s">
        <v>617</v>
      </c>
      <c r="K1414" t="s">
        <v>1060</v>
      </c>
      <c r="L1414">
        <v>1301</v>
      </c>
      <c r="N1414">
        <v>1003</v>
      </c>
      <c r="O1414" t="s">
        <v>34</v>
      </c>
      <c r="P1414" t="s">
        <v>34</v>
      </c>
      <c r="Q1414">
        <v>1</v>
      </c>
      <c r="W1414">
        <v>0</v>
      </c>
      <c r="X1414">
        <v>1123176929</v>
      </c>
      <c r="Y1414">
        <f t="shared" si="620"/>
        <v>1.3125</v>
      </c>
      <c r="AA1414">
        <v>65.22</v>
      </c>
      <c r="AB1414">
        <v>0</v>
      </c>
      <c r="AC1414">
        <v>0</v>
      </c>
      <c r="AD1414">
        <v>0</v>
      </c>
      <c r="AE1414">
        <v>9.44</v>
      </c>
      <c r="AF1414">
        <v>0</v>
      </c>
      <c r="AG1414">
        <v>0</v>
      </c>
      <c r="AH1414">
        <v>0</v>
      </c>
      <c r="AI1414">
        <v>6.78</v>
      </c>
      <c r="AJ1414">
        <v>1</v>
      </c>
      <c r="AK1414">
        <v>1</v>
      </c>
      <c r="AL1414">
        <v>1</v>
      </c>
      <c r="AM1414">
        <v>0</v>
      </c>
      <c r="AN1414">
        <v>0</v>
      </c>
      <c r="AO1414">
        <v>0</v>
      </c>
      <c r="AP1414">
        <v>1</v>
      </c>
      <c r="AQ1414">
        <v>0</v>
      </c>
      <c r="AR1414">
        <v>0</v>
      </c>
      <c r="AS1414" t="s">
        <v>3</v>
      </c>
      <c r="AT1414">
        <v>1.3125</v>
      </c>
      <c r="AU1414" t="s">
        <v>3</v>
      </c>
      <c r="AV1414">
        <v>0</v>
      </c>
      <c r="AW1414">
        <v>1</v>
      </c>
      <c r="AX1414">
        <v>-1</v>
      </c>
      <c r="AY1414">
        <v>0</v>
      </c>
      <c r="AZ1414">
        <v>0</v>
      </c>
      <c r="BA1414" t="s">
        <v>3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CV1414">
        <v>0</v>
      </c>
      <c r="CW1414">
        <v>0</v>
      </c>
      <c r="CX1414">
        <f>ROUND(Y1414*Source!I612,9)</f>
        <v>84</v>
      </c>
      <c r="CY1414">
        <f t="shared" si="621"/>
        <v>65.22</v>
      </c>
      <c r="CZ1414">
        <f t="shared" si="622"/>
        <v>9.44</v>
      </c>
      <c r="DA1414">
        <f t="shared" si="623"/>
        <v>6.78</v>
      </c>
      <c r="DB1414">
        <f t="shared" si="624"/>
        <v>12.39</v>
      </c>
      <c r="DC1414">
        <f t="shared" si="625"/>
        <v>0</v>
      </c>
      <c r="DD1414" t="s">
        <v>3</v>
      </c>
      <c r="DE1414" t="s">
        <v>3</v>
      </c>
      <c r="DF1414">
        <f t="shared" si="626"/>
        <v>5376</v>
      </c>
      <c r="DG1414">
        <f t="shared" si="627"/>
        <v>0</v>
      </c>
      <c r="DH1414">
        <f t="shared" si="628"/>
        <v>0</v>
      </c>
      <c r="DI1414">
        <f t="shared" si="619"/>
        <v>0</v>
      </c>
      <c r="DJ1414">
        <f t="shared" si="629"/>
        <v>5376</v>
      </c>
      <c r="DK1414">
        <v>0</v>
      </c>
      <c r="DL1414" t="s">
        <v>3</v>
      </c>
      <c r="DM1414">
        <v>0</v>
      </c>
      <c r="DN1414" t="s">
        <v>3</v>
      </c>
      <c r="DO1414">
        <v>0</v>
      </c>
    </row>
    <row r="1415" spans="1:119" x14ac:dyDescent="0.2">
      <c r="A1415">
        <f>ROW(Source!A612)</f>
        <v>612</v>
      </c>
      <c r="B1415">
        <v>59204059</v>
      </c>
      <c r="C1415">
        <v>60528053</v>
      </c>
      <c r="D1415">
        <v>58310578</v>
      </c>
      <c r="E1415">
        <v>1</v>
      </c>
      <c r="F1415">
        <v>1</v>
      </c>
      <c r="G1415">
        <v>1080</v>
      </c>
      <c r="H1415">
        <v>3</v>
      </c>
      <c r="I1415" t="s">
        <v>625</v>
      </c>
      <c r="J1415" t="s">
        <v>626</v>
      </c>
      <c r="K1415" t="s">
        <v>1061</v>
      </c>
      <c r="L1415">
        <v>1301</v>
      </c>
      <c r="N1415">
        <v>1003</v>
      </c>
      <c r="O1415" t="s">
        <v>34</v>
      </c>
      <c r="P1415" t="s">
        <v>34</v>
      </c>
      <c r="Q1415">
        <v>1</v>
      </c>
      <c r="W1415">
        <v>0</v>
      </c>
      <c r="X1415">
        <v>1319140301</v>
      </c>
      <c r="Y1415">
        <f t="shared" si="620"/>
        <v>0.65625</v>
      </c>
      <c r="AA1415">
        <v>171.55</v>
      </c>
      <c r="AB1415">
        <v>0</v>
      </c>
      <c r="AC1415">
        <v>0</v>
      </c>
      <c r="AD1415">
        <v>0</v>
      </c>
      <c r="AE1415">
        <v>23.88</v>
      </c>
      <c r="AF1415">
        <v>0</v>
      </c>
      <c r="AG1415">
        <v>0</v>
      </c>
      <c r="AH1415">
        <v>0</v>
      </c>
      <c r="AI1415">
        <v>7.05</v>
      </c>
      <c r="AJ1415">
        <v>1</v>
      </c>
      <c r="AK1415">
        <v>1</v>
      </c>
      <c r="AL1415">
        <v>1</v>
      </c>
      <c r="AM1415">
        <v>0</v>
      </c>
      <c r="AN1415">
        <v>0</v>
      </c>
      <c r="AO1415">
        <v>0</v>
      </c>
      <c r="AP1415">
        <v>1</v>
      </c>
      <c r="AQ1415">
        <v>0</v>
      </c>
      <c r="AR1415">
        <v>0</v>
      </c>
      <c r="AS1415" t="s">
        <v>3</v>
      </c>
      <c r="AT1415">
        <v>0.65625</v>
      </c>
      <c r="AU1415" t="s">
        <v>3</v>
      </c>
      <c r="AV1415">
        <v>0</v>
      </c>
      <c r="AW1415">
        <v>1</v>
      </c>
      <c r="AX1415">
        <v>-1</v>
      </c>
      <c r="AY1415">
        <v>0</v>
      </c>
      <c r="AZ1415">
        <v>0</v>
      </c>
      <c r="BA1415" t="s">
        <v>3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CV1415">
        <v>0</v>
      </c>
      <c r="CW1415">
        <v>0</v>
      </c>
      <c r="CX1415">
        <f>ROUND(Y1415*Source!I612,9)</f>
        <v>42</v>
      </c>
      <c r="CY1415">
        <f t="shared" si="621"/>
        <v>171.55</v>
      </c>
      <c r="CZ1415">
        <f t="shared" si="622"/>
        <v>23.88</v>
      </c>
      <c r="DA1415">
        <f t="shared" si="623"/>
        <v>7.05</v>
      </c>
      <c r="DB1415">
        <f t="shared" si="624"/>
        <v>15.67</v>
      </c>
      <c r="DC1415">
        <f t="shared" si="625"/>
        <v>0</v>
      </c>
      <c r="DD1415" t="s">
        <v>3</v>
      </c>
      <c r="DE1415" t="s">
        <v>3</v>
      </c>
      <c r="DF1415">
        <f t="shared" si="626"/>
        <v>7070.7</v>
      </c>
      <c r="DG1415">
        <f t="shared" si="627"/>
        <v>0</v>
      </c>
      <c r="DH1415">
        <f t="shared" si="628"/>
        <v>0</v>
      </c>
      <c r="DI1415">
        <f t="shared" si="619"/>
        <v>0</v>
      </c>
      <c r="DJ1415">
        <f t="shared" si="629"/>
        <v>7070.7</v>
      </c>
      <c r="DK1415">
        <v>0</v>
      </c>
      <c r="DL1415" t="s">
        <v>3</v>
      </c>
      <c r="DM1415">
        <v>0</v>
      </c>
      <c r="DN1415" t="s">
        <v>3</v>
      </c>
      <c r="DO1415">
        <v>0</v>
      </c>
    </row>
    <row r="1416" spans="1:119" x14ac:dyDescent="0.2">
      <c r="A1416">
        <f>ROW(Source!A612)</f>
        <v>612</v>
      </c>
      <c r="B1416">
        <v>59204059</v>
      </c>
      <c r="C1416">
        <v>60528053</v>
      </c>
      <c r="D1416">
        <v>58310976</v>
      </c>
      <c r="E1416">
        <v>1</v>
      </c>
      <c r="F1416">
        <v>1</v>
      </c>
      <c r="G1416">
        <v>1080</v>
      </c>
      <c r="H1416">
        <v>3</v>
      </c>
      <c r="I1416" t="s">
        <v>609</v>
      </c>
      <c r="J1416" t="s">
        <v>610</v>
      </c>
      <c r="K1416" t="s">
        <v>1062</v>
      </c>
      <c r="L1416">
        <v>1301</v>
      </c>
      <c r="N1416">
        <v>1003</v>
      </c>
      <c r="O1416" t="s">
        <v>34</v>
      </c>
      <c r="P1416" t="s">
        <v>34</v>
      </c>
      <c r="Q1416">
        <v>1</v>
      </c>
      <c r="W1416">
        <v>0</v>
      </c>
      <c r="X1416">
        <v>1344492581</v>
      </c>
      <c r="Y1416">
        <f t="shared" si="620"/>
        <v>0.73828125</v>
      </c>
      <c r="AA1416">
        <v>47.79</v>
      </c>
      <c r="AB1416">
        <v>0</v>
      </c>
      <c r="AC1416">
        <v>0</v>
      </c>
      <c r="AD1416">
        <v>0</v>
      </c>
      <c r="AE1416">
        <v>7.48</v>
      </c>
      <c r="AF1416">
        <v>0</v>
      </c>
      <c r="AG1416">
        <v>0</v>
      </c>
      <c r="AH1416">
        <v>0</v>
      </c>
      <c r="AI1416">
        <v>6.27</v>
      </c>
      <c r="AJ1416">
        <v>1</v>
      </c>
      <c r="AK1416">
        <v>1</v>
      </c>
      <c r="AL1416">
        <v>1</v>
      </c>
      <c r="AM1416">
        <v>0</v>
      </c>
      <c r="AN1416">
        <v>0</v>
      </c>
      <c r="AO1416">
        <v>0</v>
      </c>
      <c r="AP1416">
        <v>1</v>
      </c>
      <c r="AQ1416">
        <v>0</v>
      </c>
      <c r="AR1416">
        <v>0</v>
      </c>
      <c r="AS1416" t="s">
        <v>3</v>
      </c>
      <c r="AT1416">
        <v>0.73828125</v>
      </c>
      <c r="AU1416" t="s">
        <v>3</v>
      </c>
      <c r="AV1416">
        <v>0</v>
      </c>
      <c r="AW1416">
        <v>1</v>
      </c>
      <c r="AX1416">
        <v>-1</v>
      </c>
      <c r="AY1416">
        <v>0</v>
      </c>
      <c r="AZ1416">
        <v>0</v>
      </c>
      <c r="BA1416" t="s">
        <v>3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CV1416">
        <v>0</v>
      </c>
      <c r="CW1416">
        <v>0</v>
      </c>
      <c r="CX1416">
        <f>ROUND(Y1416*Source!I612,9)</f>
        <v>47.25</v>
      </c>
      <c r="CY1416">
        <f t="shared" si="621"/>
        <v>47.79</v>
      </c>
      <c r="CZ1416">
        <f t="shared" si="622"/>
        <v>7.48</v>
      </c>
      <c r="DA1416">
        <f t="shared" si="623"/>
        <v>6.27</v>
      </c>
      <c r="DB1416">
        <f t="shared" si="624"/>
        <v>5.52</v>
      </c>
      <c r="DC1416">
        <f t="shared" si="625"/>
        <v>0</v>
      </c>
      <c r="DD1416" t="s">
        <v>3</v>
      </c>
      <c r="DE1416" t="s">
        <v>3</v>
      </c>
      <c r="DF1416">
        <f t="shared" si="626"/>
        <v>2216.0300000000002</v>
      </c>
      <c r="DG1416">
        <f t="shared" si="627"/>
        <v>0</v>
      </c>
      <c r="DH1416">
        <f t="shared" si="628"/>
        <v>0</v>
      </c>
      <c r="DI1416">
        <f t="shared" si="619"/>
        <v>0</v>
      </c>
      <c r="DJ1416">
        <f t="shared" si="629"/>
        <v>2216.0300000000002</v>
      </c>
      <c r="DK1416">
        <v>0</v>
      </c>
      <c r="DL1416" t="s">
        <v>3</v>
      </c>
      <c r="DM1416">
        <v>0</v>
      </c>
      <c r="DN1416" t="s">
        <v>3</v>
      </c>
      <c r="DO1416">
        <v>0</v>
      </c>
    </row>
    <row r="1417" spans="1:119" x14ac:dyDescent="0.2">
      <c r="A1417">
        <f>ROW(Source!A612)</f>
        <v>612</v>
      </c>
      <c r="B1417">
        <v>59204059</v>
      </c>
      <c r="C1417">
        <v>60528053</v>
      </c>
      <c r="D1417">
        <v>58310976</v>
      </c>
      <c r="E1417">
        <v>1</v>
      </c>
      <c r="F1417">
        <v>1</v>
      </c>
      <c r="G1417">
        <v>1080</v>
      </c>
      <c r="H1417">
        <v>3</v>
      </c>
      <c r="I1417" t="s">
        <v>609</v>
      </c>
      <c r="J1417" t="s">
        <v>610</v>
      </c>
      <c r="K1417" t="s">
        <v>1063</v>
      </c>
      <c r="L1417">
        <v>1301</v>
      </c>
      <c r="N1417">
        <v>1003</v>
      </c>
      <c r="O1417" t="s">
        <v>34</v>
      </c>
      <c r="P1417" t="s">
        <v>34</v>
      </c>
      <c r="Q1417">
        <v>1</v>
      </c>
      <c r="W1417">
        <v>0</v>
      </c>
      <c r="X1417">
        <v>64809573</v>
      </c>
      <c r="Y1417">
        <f t="shared" si="620"/>
        <v>3.1171875</v>
      </c>
      <c r="AA1417">
        <v>47.79</v>
      </c>
      <c r="AB1417">
        <v>0</v>
      </c>
      <c r="AC1417">
        <v>0</v>
      </c>
      <c r="AD1417">
        <v>0</v>
      </c>
      <c r="AE1417">
        <v>7.48</v>
      </c>
      <c r="AF1417">
        <v>0</v>
      </c>
      <c r="AG1417">
        <v>0</v>
      </c>
      <c r="AH1417">
        <v>0</v>
      </c>
      <c r="AI1417">
        <v>6.27</v>
      </c>
      <c r="AJ1417">
        <v>1</v>
      </c>
      <c r="AK1417">
        <v>1</v>
      </c>
      <c r="AL1417">
        <v>1</v>
      </c>
      <c r="AM1417">
        <v>0</v>
      </c>
      <c r="AN1417">
        <v>0</v>
      </c>
      <c r="AO1417">
        <v>0</v>
      </c>
      <c r="AP1417">
        <v>1</v>
      </c>
      <c r="AQ1417">
        <v>0</v>
      </c>
      <c r="AR1417">
        <v>0</v>
      </c>
      <c r="AS1417" t="s">
        <v>3</v>
      </c>
      <c r="AT1417">
        <v>3.1171875</v>
      </c>
      <c r="AU1417" t="s">
        <v>3</v>
      </c>
      <c r="AV1417">
        <v>0</v>
      </c>
      <c r="AW1417">
        <v>1</v>
      </c>
      <c r="AX1417">
        <v>-1</v>
      </c>
      <c r="AY1417">
        <v>0</v>
      </c>
      <c r="AZ1417">
        <v>0</v>
      </c>
      <c r="BA1417" t="s">
        <v>3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CV1417">
        <v>0</v>
      </c>
      <c r="CW1417">
        <v>0</v>
      </c>
      <c r="CX1417">
        <f>ROUND(Y1417*Source!I612,9)</f>
        <v>199.5</v>
      </c>
      <c r="CY1417">
        <f t="shared" si="621"/>
        <v>47.79</v>
      </c>
      <c r="CZ1417">
        <f t="shared" si="622"/>
        <v>7.48</v>
      </c>
      <c r="DA1417">
        <f t="shared" si="623"/>
        <v>6.27</v>
      </c>
      <c r="DB1417">
        <f t="shared" si="624"/>
        <v>23.32</v>
      </c>
      <c r="DC1417">
        <f t="shared" si="625"/>
        <v>0</v>
      </c>
      <c r="DD1417" t="s">
        <v>3</v>
      </c>
      <c r="DE1417" t="s">
        <v>3</v>
      </c>
      <c r="DF1417">
        <f t="shared" si="626"/>
        <v>9356.5499999999993</v>
      </c>
      <c r="DG1417">
        <f t="shared" si="627"/>
        <v>0</v>
      </c>
      <c r="DH1417">
        <f t="shared" si="628"/>
        <v>0</v>
      </c>
      <c r="DI1417">
        <f t="shared" si="619"/>
        <v>0</v>
      </c>
      <c r="DJ1417">
        <f t="shared" si="629"/>
        <v>9356.5499999999993</v>
      </c>
      <c r="DK1417">
        <v>0</v>
      </c>
      <c r="DL1417" t="s">
        <v>3</v>
      </c>
      <c r="DM1417">
        <v>0</v>
      </c>
      <c r="DN1417" t="s">
        <v>3</v>
      </c>
      <c r="DO1417">
        <v>0</v>
      </c>
    </row>
    <row r="1418" spans="1:119" x14ac:dyDescent="0.2">
      <c r="A1418">
        <f>ROW(Source!A612)</f>
        <v>612</v>
      </c>
      <c r="B1418">
        <v>59204059</v>
      </c>
      <c r="C1418">
        <v>60528053</v>
      </c>
      <c r="D1418">
        <v>58310977</v>
      </c>
      <c r="E1418">
        <v>1</v>
      </c>
      <c r="F1418">
        <v>1</v>
      </c>
      <c r="G1418">
        <v>1080</v>
      </c>
      <c r="H1418">
        <v>3</v>
      </c>
      <c r="I1418" t="s">
        <v>619</v>
      </c>
      <c r="J1418" t="s">
        <v>620</v>
      </c>
      <c r="K1418" t="s">
        <v>1064</v>
      </c>
      <c r="L1418">
        <v>1301</v>
      </c>
      <c r="N1418">
        <v>1003</v>
      </c>
      <c r="O1418" t="s">
        <v>34</v>
      </c>
      <c r="P1418" t="s">
        <v>34</v>
      </c>
      <c r="Q1418">
        <v>1</v>
      </c>
      <c r="W1418">
        <v>0</v>
      </c>
      <c r="X1418">
        <v>547214900</v>
      </c>
      <c r="Y1418">
        <f t="shared" si="620"/>
        <v>1.72265625</v>
      </c>
      <c r="AA1418">
        <v>100.82</v>
      </c>
      <c r="AB1418">
        <v>0</v>
      </c>
      <c r="AC1418">
        <v>0</v>
      </c>
      <c r="AD1418">
        <v>0</v>
      </c>
      <c r="AE1418">
        <v>15.78</v>
      </c>
      <c r="AF1418">
        <v>0</v>
      </c>
      <c r="AG1418">
        <v>0</v>
      </c>
      <c r="AH1418">
        <v>0</v>
      </c>
      <c r="AI1418">
        <v>6.27</v>
      </c>
      <c r="AJ1418">
        <v>1</v>
      </c>
      <c r="AK1418">
        <v>1</v>
      </c>
      <c r="AL1418">
        <v>1</v>
      </c>
      <c r="AM1418">
        <v>0</v>
      </c>
      <c r="AN1418">
        <v>0</v>
      </c>
      <c r="AO1418">
        <v>0</v>
      </c>
      <c r="AP1418">
        <v>1</v>
      </c>
      <c r="AQ1418">
        <v>0</v>
      </c>
      <c r="AR1418">
        <v>0</v>
      </c>
      <c r="AS1418" t="s">
        <v>3</v>
      </c>
      <c r="AT1418">
        <v>1.72265625</v>
      </c>
      <c r="AU1418" t="s">
        <v>3</v>
      </c>
      <c r="AV1418">
        <v>0</v>
      </c>
      <c r="AW1418">
        <v>1</v>
      </c>
      <c r="AX1418">
        <v>-1</v>
      </c>
      <c r="AY1418">
        <v>0</v>
      </c>
      <c r="AZ1418">
        <v>0</v>
      </c>
      <c r="BA1418" t="s">
        <v>3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CV1418">
        <v>0</v>
      </c>
      <c r="CW1418">
        <v>0</v>
      </c>
      <c r="CX1418">
        <f>ROUND(Y1418*Source!I612,9)</f>
        <v>110.25</v>
      </c>
      <c r="CY1418">
        <f t="shared" si="621"/>
        <v>100.82</v>
      </c>
      <c r="CZ1418">
        <f t="shared" si="622"/>
        <v>15.78</v>
      </c>
      <c r="DA1418">
        <f t="shared" si="623"/>
        <v>6.27</v>
      </c>
      <c r="DB1418">
        <f t="shared" si="624"/>
        <v>27.18</v>
      </c>
      <c r="DC1418">
        <f t="shared" si="625"/>
        <v>0</v>
      </c>
      <c r="DD1418" t="s">
        <v>3</v>
      </c>
      <c r="DE1418" t="s">
        <v>3</v>
      </c>
      <c r="DF1418">
        <f t="shared" si="626"/>
        <v>10908.14</v>
      </c>
      <c r="DG1418">
        <f t="shared" si="627"/>
        <v>0</v>
      </c>
      <c r="DH1418">
        <f t="shared" si="628"/>
        <v>0</v>
      </c>
      <c r="DI1418">
        <f t="shared" si="619"/>
        <v>0</v>
      </c>
      <c r="DJ1418">
        <f t="shared" si="629"/>
        <v>10908.14</v>
      </c>
      <c r="DK1418">
        <v>0</v>
      </c>
      <c r="DL1418" t="s">
        <v>3</v>
      </c>
      <c r="DM1418">
        <v>0</v>
      </c>
      <c r="DN1418" t="s">
        <v>3</v>
      </c>
      <c r="DO1418">
        <v>0</v>
      </c>
    </row>
    <row r="1419" spans="1:119" x14ac:dyDescent="0.2">
      <c r="A1419">
        <f>ROW(Source!A612)</f>
        <v>612</v>
      </c>
      <c r="B1419">
        <v>59204059</v>
      </c>
      <c r="C1419">
        <v>60528053</v>
      </c>
      <c r="D1419">
        <v>58310978</v>
      </c>
      <c r="E1419">
        <v>1</v>
      </c>
      <c r="F1419">
        <v>1</v>
      </c>
      <c r="G1419">
        <v>1080</v>
      </c>
      <c r="H1419">
        <v>3</v>
      </c>
      <c r="I1419" t="s">
        <v>622</v>
      </c>
      <c r="J1419" t="s">
        <v>623</v>
      </c>
      <c r="K1419" t="s">
        <v>1065</v>
      </c>
      <c r="L1419">
        <v>1301</v>
      </c>
      <c r="N1419">
        <v>1003</v>
      </c>
      <c r="O1419" t="s">
        <v>34</v>
      </c>
      <c r="P1419" t="s">
        <v>34</v>
      </c>
      <c r="Q1419">
        <v>1</v>
      </c>
      <c r="W1419">
        <v>0</v>
      </c>
      <c r="X1419">
        <v>1579171197</v>
      </c>
      <c r="Y1419">
        <f t="shared" si="620"/>
        <v>1.1156250000000001</v>
      </c>
      <c r="AA1419">
        <v>128.61000000000001</v>
      </c>
      <c r="AB1419">
        <v>0</v>
      </c>
      <c r="AC1419">
        <v>0</v>
      </c>
      <c r="AD1419">
        <v>0</v>
      </c>
      <c r="AE1419">
        <v>20.13</v>
      </c>
      <c r="AF1419">
        <v>0</v>
      </c>
      <c r="AG1419">
        <v>0</v>
      </c>
      <c r="AH1419">
        <v>0</v>
      </c>
      <c r="AI1419">
        <v>6.27</v>
      </c>
      <c r="AJ1419">
        <v>1</v>
      </c>
      <c r="AK1419">
        <v>1</v>
      </c>
      <c r="AL1419">
        <v>1</v>
      </c>
      <c r="AM1419">
        <v>0</v>
      </c>
      <c r="AN1419">
        <v>0</v>
      </c>
      <c r="AO1419">
        <v>0</v>
      </c>
      <c r="AP1419">
        <v>1</v>
      </c>
      <c r="AQ1419">
        <v>0</v>
      </c>
      <c r="AR1419">
        <v>0</v>
      </c>
      <c r="AS1419" t="s">
        <v>3</v>
      </c>
      <c r="AT1419">
        <v>1.1156250000000001</v>
      </c>
      <c r="AU1419" t="s">
        <v>3</v>
      </c>
      <c r="AV1419">
        <v>0</v>
      </c>
      <c r="AW1419">
        <v>1</v>
      </c>
      <c r="AX1419">
        <v>-1</v>
      </c>
      <c r="AY1419">
        <v>0</v>
      </c>
      <c r="AZ1419">
        <v>0</v>
      </c>
      <c r="BA1419" t="s">
        <v>3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CV1419">
        <v>0</v>
      </c>
      <c r="CW1419">
        <v>0</v>
      </c>
      <c r="CX1419">
        <f>ROUND(Y1419*Source!I612,9)</f>
        <v>71.400000000000006</v>
      </c>
      <c r="CY1419">
        <f t="shared" si="621"/>
        <v>128.61000000000001</v>
      </c>
      <c r="CZ1419">
        <f t="shared" si="622"/>
        <v>20.13</v>
      </c>
      <c r="DA1419">
        <f t="shared" si="623"/>
        <v>6.27</v>
      </c>
      <c r="DB1419">
        <f t="shared" si="624"/>
        <v>22.46</v>
      </c>
      <c r="DC1419">
        <f t="shared" si="625"/>
        <v>0</v>
      </c>
      <c r="DD1419" t="s">
        <v>3</v>
      </c>
      <c r="DE1419" t="s">
        <v>3</v>
      </c>
      <c r="DF1419">
        <f t="shared" si="626"/>
        <v>9012.11</v>
      </c>
      <c r="DG1419">
        <f t="shared" si="627"/>
        <v>0</v>
      </c>
      <c r="DH1419">
        <f t="shared" si="628"/>
        <v>0</v>
      </c>
      <c r="DI1419">
        <f t="shared" si="619"/>
        <v>0</v>
      </c>
      <c r="DJ1419">
        <f t="shared" si="629"/>
        <v>9012.11</v>
      </c>
      <c r="DK1419">
        <v>0</v>
      </c>
      <c r="DL1419" t="s">
        <v>3</v>
      </c>
      <c r="DM1419">
        <v>0</v>
      </c>
      <c r="DN1419" t="s">
        <v>3</v>
      </c>
      <c r="DO1419">
        <v>0</v>
      </c>
    </row>
    <row r="1420" spans="1:119" x14ac:dyDescent="0.2">
      <c r="A1420">
        <f>ROW(Source!A612)</f>
        <v>612</v>
      </c>
      <c r="B1420">
        <v>59204059</v>
      </c>
      <c r="C1420">
        <v>60528053</v>
      </c>
      <c r="D1420">
        <v>58311301</v>
      </c>
      <c r="E1420">
        <v>1</v>
      </c>
      <c r="F1420">
        <v>1</v>
      </c>
      <c r="G1420">
        <v>1080</v>
      </c>
      <c r="H1420">
        <v>3</v>
      </c>
      <c r="I1420" t="s">
        <v>958</v>
      </c>
      <c r="J1420" t="s">
        <v>959</v>
      </c>
      <c r="K1420" t="s">
        <v>960</v>
      </c>
      <c r="L1420">
        <v>1346</v>
      </c>
      <c r="N1420">
        <v>1009</v>
      </c>
      <c r="O1420" t="s">
        <v>880</v>
      </c>
      <c r="P1420" t="s">
        <v>880</v>
      </c>
      <c r="Q1420">
        <v>1</v>
      </c>
      <c r="W1420">
        <v>0</v>
      </c>
      <c r="X1420">
        <v>-52446065</v>
      </c>
      <c r="Y1420">
        <f t="shared" si="620"/>
        <v>1.6400000000000001E-2</v>
      </c>
      <c r="AA1420">
        <v>1419.45</v>
      </c>
      <c r="AB1420">
        <v>0</v>
      </c>
      <c r="AC1420">
        <v>0</v>
      </c>
      <c r="AD1420">
        <v>0</v>
      </c>
      <c r="AE1420">
        <v>53.33</v>
      </c>
      <c r="AF1420">
        <v>0</v>
      </c>
      <c r="AG1420">
        <v>0</v>
      </c>
      <c r="AH1420">
        <v>0</v>
      </c>
      <c r="AI1420">
        <v>26.12</v>
      </c>
      <c r="AJ1420">
        <v>1</v>
      </c>
      <c r="AK1420">
        <v>1</v>
      </c>
      <c r="AL1420">
        <v>1</v>
      </c>
      <c r="AM1420">
        <v>2</v>
      </c>
      <c r="AN1420">
        <v>0</v>
      </c>
      <c r="AO1420">
        <v>1</v>
      </c>
      <c r="AP1420">
        <v>1</v>
      </c>
      <c r="AQ1420">
        <v>0</v>
      </c>
      <c r="AR1420">
        <v>0</v>
      </c>
      <c r="AS1420" t="s">
        <v>3</v>
      </c>
      <c r="AT1420">
        <v>1.6400000000000001E-2</v>
      </c>
      <c r="AU1420" t="s">
        <v>3</v>
      </c>
      <c r="AV1420">
        <v>0</v>
      </c>
      <c r="AW1420">
        <v>2</v>
      </c>
      <c r="AX1420">
        <v>60528068</v>
      </c>
      <c r="AY1420">
        <v>1</v>
      </c>
      <c r="AZ1420">
        <v>0</v>
      </c>
      <c r="BA1420">
        <v>1432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CV1420">
        <v>0</v>
      </c>
      <c r="CW1420">
        <v>0</v>
      </c>
      <c r="CX1420">
        <f>ROUND(Y1420*Source!I612,9)</f>
        <v>1.0496000000000001</v>
      </c>
      <c r="CY1420">
        <f t="shared" si="621"/>
        <v>1419.45</v>
      </c>
      <c r="CZ1420">
        <f t="shared" si="622"/>
        <v>53.33</v>
      </c>
      <c r="DA1420">
        <f t="shared" si="623"/>
        <v>26.12</v>
      </c>
      <c r="DB1420">
        <f t="shared" si="624"/>
        <v>0.87</v>
      </c>
      <c r="DC1420">
        <f t="shared" si="625"/>
        <v>0</v>
      </c>
      <c r="DD1420" t="s">
        <v>3</v>
      </c>
      <c r="DE1420" t="s">
        <v>3</v>
      </c>
      <c r="DF1420">
        <f t="shared" si="626"/>
        <v>1462.07</v>
      </c>
      <c r="DG1420">
        <f t="shared" si="627"/>
        <v>0</v>
      </c>
      <c r="DH1420">
        <f t="shared" si="628"/>
        <v>0</v>
      </c>
      <c r="DI1420">
        <f t="shared" si="619"/>
        <v>0</v>
      </c>
      <c r="DJ1420">
        <f t="shared" si="629"/>
        <v>1462.07</v>
      </c>
      <c r="DK1420">
        <v>0</v>
      </c>
      <c r="DL1420" t="s">
        <v>3</v>
      </c>
      <c r="DM1420">
        <v>0</v>
      </c>
      <c r="DN1420" t="s">
        <v>3</v>
      </c>
      <c r="DO1420">
        <v>0</v>
      </c>
    </row>
    <row r="1421" spans="1:119" x14ac:dyDescent="0.2">
      <c r="A1421">
        <f>ROW(Source!A612)</f>
        <v>612</v>
      </c>
      <c r="B1421">
        <v>59204059</v>
      </c>
      <c r="C1421">
        <v>60528053</v>
      </c>
      <c r="D1421">
        <v>58309035</v>
      </c>
      <c r="E1421">
        <v>1</v>
      </c>
      <c r="F1421">
        <v>1</v>
      </c>
      <c r="G1421">
        <v>1080</v>
      </c>
      <c r="H1421">
        <v>3</v>
      </c>
      <c r="I1421" t="s">
        <v>961</v>
      </c>
      <c r="J1421" t="s">
        <v>962</v>
      </c>
      <c r="K1421" t="s">
        <v>963</v>
      </c>
      <c r="L1421">
        <v>1354</v>
      </c>
      <c r="N1421">
        <v>1010</v>
      </c>
      <c r="O1421" t="s">
        <v>39</v>
      </c>
      <c r="P1421" t="s">
        <v>39</v>
      </c>
      <c r="Q1421">
        <v>1</v>
      </c>
      <c r="W1421">
        <v>0</v>
      </c>
      <c r="X1421">
        <v>-740266689</v>
      </c>
      <c r="Y1421">
        <f t="shared" si="620"/>
        <v>30</v>
      </c>
      <c r="AA1421">
        <v>2.64</v>
      </c>
      <c r="AB1421">
        <v>0</v>
      </c>
      <c r="AC1421">
        <v>0</v>
      </c>
      <c r="AD1421">
        <v>0</v>
      </c>
      <c r="AE1421">
        <v>0.75</v>
      </c>
      <c r="AF1421">
        <v>0</v>
      </c>
      <c r="AG1421">
        <v>0</v>
      </c>
      <c r="AH1421">
        <v>0</v>
      </c>
      <c r="AI1421">
        <v>3.45</v>
      </c>
      <c r="AJ1421">
        <v>1</v>
      </c>
      <c r="AK1421">
        <v>1</v>
      </c>
      <c r="AL1421">
        <v>1</v>
      </c>
      <c r="AM1421">
        <v>2</v>
      </c>
      <c r="AN1421">
        <v>0</v>
      </c>
      <c r="AO1421">
        <v>1</v>
      </c>
      <c r="AP1421">
        <v>1</v>
      </c>
      <c r="AQ1421">
        <v>0</v>
      </c>
      <c r="AR1421">
        <v>0</v>
      </c>
      <c r="AS1421" t="s">
        <v>3</v>
      </c>
      <c r="AT1421">
        <v>30</v>
      </c>
      <c r="AU1421" t="s">
        <v>3</v>
      </c>
      <c r="AV1421">
        <v>0</v>
      </c>
      <c r="AW1421">
        <v>2</v>
      </c>
      <c r="AX1421">
        <v>60528069</v>
      </c>
      <c r="AY1421">
        <v>1</v>
      </c>
      <c r="AZ1421">
        <v>0</v>
      </c>
      <c r="BA1421">
        <v>1433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CV1421">
        <v>0</v>
      </c>
      <c r="CW1421">
        <v>0</v>
      </c>
      <c r="CX1421">
        <f>ROUND(Y1421*Source!I612,9)</f>
        <v>1920</v>
      </c>
      <c r="CY1421">
        <f t="shared" si="621"/>
        <v>2.64</v>
      </c>
      <c r="CZ1421">
        <f t="shared" si="622"/>
        <v>0.75</v>
      </c>
      <c r="DA1421">
        <f t="shared" si="623"/>
        <v>3.45</v>
      </c>
      <c r="DB1421">
        <f t="shared" si="624"/>
        <v>22.5</v>
      </c>
      <c r="DC1421">
        <f t="shared" si="625"/>
        <v>0</v>
      </c>
      <c r="DD1421" t="s">
        <v>3</v>
      </c>
      <c r="DE1421" t="s">
        <v>3</v>
      </c>
      <c r="DF1421">
        <f t="shared" si="626"/>
        <v>4972.8</v>
      </c>
      <c r="DG1421">
        <f t="shared" si="627"/>
        <v>0</v>
      </c>
      <c r="DH1421">
        <f t="shared" si="628"/>
        <v>0</v>
      </c>
      <c r="DI1421">
        <f t="shared" si="619"/>
        <v>0</v>
      </c>
      <c r="DJ1421">
        <f t="shared" si="629"/>
        <v>4972.8</v>
      </c>
      <c r="DK1421">
        <v>0</v>
      </c>
      <c r="DL1421" t="s">
        <v>3</v>
      </c>
      <c r="DM1421">
        <v>0</v>
      </c>
      <c r="DN1421" t="s">
        <v>3</v>
      </c>
      <c r="DO1421">
        <v>0</v>
      </c>
    </row>
    <row r="1422" spans="1:119" x14ac:dyDescent="0.2">
      <c r="A1422">
        <f>ROW(Source!A612)</f>
        <v>612</v>
      </c>
      <c r="B1422">
        <v>59204059</v>
      </c>
      <c r="C1422">
        <v>60528053</v>
      </c>
      <c r="D1422">
        <v>58309081</v>
      </c>
      <c r="E1422">
        <v>1</v>
      </c>
      <c r="F1422">
        <v>1</v>
      </c>
      <c r="G1422">
        <v>1080</v>
      </c>
      <c r="H1422">
        <v>3</v>
      </c>
      <c r="I1422" t="s">
        <v>964</v>
      </c>
      <c r="J1422" t="s">
        <v>965</v>
      </c>
      <c r="K1422" t="s">
        <v>966</v>
      </c>
      <c r="L1422">
        <v>1296</v>
      </c>
      <c r="N1422">
        <v>1002</v>
      </c>
      <c r="O1422" t="s">
        <v>717</v>
      </c>
      <c r="P1422" t="s">
        <v>717</v>
      </c>
      <c r="Q1422">
        <v>1</v>
      </c>
      <c r="W1422">
        <v>0</v>
      </c>
      <c r="X1422">
        <v>-1864520115</v>
      </c>
      <c r="Y1422">
        <f t="shared" si="620"/>
        <v>0.93</v>
      </c>
      <c r="AA1422">
        <v>1078.29</v>
      </c>
      <c r="AB1422">
        <v>0</v>
      </c>
      <c r="AC1422">
        <v>0</v>
      </c>
      <c r="AD1422">
        <v>0</v>
      </c>
      <c r="AE1422">
        <v>34.74</v>
      </c>
      <c r="AF1422">
        <v>0</v>
      </c>
      <c r="AG1422">
        <v>0</v>
      </c>
      <c r="AH1422">
        <v>0</v>
      </c>
      <c r="AI1422">
        <v>30.46</v>
      </c>
      <c r="AJ1422">
        <v>1</v>
      </c>
      <c r="AK1422">
        <v>1</v>
      </c>
      <c r="AL1422">
        <v>1</v>
      </c>
      <c r="AM1422">
        <v>2</v>
      </c>
      <c r="AN1422">
        <v>0</v>
      </c>
      <c r="AO1422">
        <v>1</v>
      </c>
      <c r="AP1422">
        <v>1</v>
      </c>
      <c r="AQ1422">
        <v>0</v>
      </c>
      <c r="AR1422">
        <v>0</v>
      </c>
      <c r="AS1422" t="s">
        <v>3</v>
      </c>
      <c r="AT1422">
        <v>0.93</v>
      </c>
      <c r="AU1422" t="s">
        <v>3</v>
      </c>
      <c r="AV1422">
        <v>0</v>
      </c>
      <c r="AW1422">
        <v>2</v>
      </c>
      <c r="AX1422">
        <v>60528070</v>
      </c>
      <c r="AY1422">
        <v>1</v>
      </c>
      <c r="AZ1422">
        <v>0</v>
      </c>
      <c r="BA1422">
        <v>1434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CV1422">
        <v>0</v>
      </c>
      <c r="CW1422">
        <v>0</v>
      </c>
      <c r="CX1422">
        <f>ROUND(Y1422*Source!I612,9)</f>
        <v>59.52</v>
      </c>
      <c r="CY1422">
        <f t="shared" si="621"/>
        <v>1078.29</v>
      </c>
      <c r="CZ1422">
        <f t="shared" si="622"/>
        <v>34.74</v>
      </c>
      <c r="DA1422">
        <f t="shared" si="623"/>
        <v>30.46</v>
      </c>
      <c r="DB1422">
        <f t="shared" si="624"/>
        <v>32.31</v>
      </c>
      <c r="DC1422">
        <f t="shared" si="625"/>
        <v>0</v>
      </c>
      <c r="DD1422" t="s">
        <v>3</v>
      </c>
      <c r="DE1422" t="s">
        <v>3</v>
      </c>
      <c r="DF1422">
        <f t="shared" si="626"/>
        <v>62982.87</v>
      </c>
      <c r="DG1422">
        <f t="shared" si="627"/>
        <v>0</v>
      </c>
      <c r="DH1422">
        <f t="shared" si="628"/>
        <v>0</v>
      </c>
      <c r="DI1422">
        <f t="shared" si="619"/>
        <v>0</v>
      </c>
      <c r="DJ1422">
        <f t="shared" si="629"/>
        <v>62982.87</v>
      </c>
      <c r="DK1422">
        <v>0</v>
      </c>
      <c r="DL1422" t="s">
        <v>3</v>
      </c>
      <c r="DM1422">
        <v>0</v>
      </c>
      <c r="DN1422" t="s">
        <v>3</v>
      </c>
      <c r="DO1422">
        <v>0</v>
      </c>
    </row>
    <row r="1423" spans="1:119" x14ac:dyDescent="0.2">
      <c r="A1423">
        <f>ROW(Source!A662)</f>
        <v>662</v>
      </c>
      <c r="B1423">
        <v>59204062</v>
      </c>
      <c r="C1423">
        <v>60528123</v>
      </c>
      <c r="D1423">
        <v>58266404</v>
      </c>
      <c r="E1423">
        <v>1080</v>
      </c>
      <c r="F1423">
        <v>1</v>
      </c>
      <c r="G1423">
        <v>1080</v>
      </c>
      <c r="H1423">
        <v>1</v>
      </c>
      <c r="I1423" t="s">
        <v>859</v>
      </c>
      <c r="J1423" t="s">
        <v>3</v>
      </c>
      <c r="K1423" t="s">
        <v>860</v>
      </c>
      <c r="L1423">
        <v>1191</v>
      </c>
      <c r="N1423">
        <v>1013</v>
      </c>
      <c r="O1423" t="s">
        <v>861</v>
      </c>
      <c r="P1423" t="s">
        <v>861</v>
      </c>
      <c r="Q1423">
        <v>1</v>
      </c>
      <c r="W1423">
        <v>0</v>
      </c>
      <c r="X1423">
        <v>476480486</v>
      </c>
      <c r="Y1423">
        <f>((AT1423*1.15)*1.1)</f>
        <v>24.186800000000002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1</v>
      </c>
      <c r="AJ1423">
        <v>1</v>
      </c>
      <c r="AK1423">
        <v>1</v>
      </c>
      <c r="AL1423">
        <v>1</v>
      </c>
      <c r="AM1423">
        <v>-2</v>
      </c>
      <c r="AN1423">
        <v>0</v>
      </c>
      <c r="AO1423">
        <v>1</v>
      </c>
      <c r="AP1423">
        <v>1</v>
      </c>
      <c r="AQ1423">
        <v>0</v>
      </c>
      <c r="AR1423">
        <v>0</v>
      </c>
      <c r="AS1423" t="s">
        <v>3</v>
      </c>
      <c r="AT1423">
        <v>19.12</v>
      </c>
      <c r="AU1423" t="s">
        <v>26</v>
      </c>
      <c r="AV1423">
        <v>1</v>
      </c>
      <c r="AW1423">
        <v>2</v>
      </c>
      <c r="AX1423">
        <v>60528134</v>
      </c>
      <c r="AY1423">
        <v>1</v>
      </c>
      <c r="AZ1423">
        <v>0</v>
      </c>
      <c r="BA1423">
        <v>1439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CU1423">
        <f>ROUND(AT1423*Source!I662*AH1423*AL1423,2)</f>
        <v>0</v>
      </c>
      <c r="CV1423">
        <f>ROUND(Y1423*Source!I662,9)</f>
        <v>4.8373600000000003</v>
      </c>
      <c r="CW1423">
        <v>0</v>
      </c>
      <c r="CX1423">
        <f>ROUND(Y1423*Source!I662,9)</f>
        <v>4.8373600000000003</v>
      </c>
      <c r="CY1423">
        <f>AD1423</f>
        <v>0</v>
      </c>
      <c r="CZ1423">
        <f>AH1423</f>
        <v>0</v>
      </c>
      <c r="DA1423">
        <f>AL1423</f>
        <v>1</v>
      </c>
      <c r="DB1423">
        <f>ROUND(((ROUND(AT1423*CZ1423,2)*1.15)*1.1),6)</f>
        <v>0</v>
      </c>
      <c r="DC1423">
        <f>ROUND(((ROUND(AT1423*AG1423,2)*1.15)*1.1),6)</f>
        <v>0</v>
      </c>
      <c r="DD1423" t="s">
        <v>3</v>
      </c>
      <c r="DE1423" t="s">
        <v>3</v>
      </c>
      <c r="DF1423">
        <f t="shared" ref="DF1423:DF1437" si="630">ROUND(ROUND(AE1423,2)*CX1423,2)</f>
        <v>0</v>
      </c>
      <c r="DG1423">
        <f t="shared" si="627"/>
        <v>0</v>
      </c>
      <c r="DH1423">
        <f t="shared" si="628"/>
        <v>0</v>
      </c>
      <c r="DI1423">
        <f t="shared" si="619"/>
        <v>0</v>
      </c>
      <c r="DJ1423">
        <f>DI1423</f>
        <v>0</v>
      </c>
      <c r="DK1423">
        <v>0</v>
      </c>
      <c r="DL1423" t="s">
        <v>3</v>
      </c>
      <c r="DM1423">
        <v>0</v>
      </c>
      <c r="DN1423" t="s">
        <v>3</v>
      </c>
      <c r="DO1423">
        <v>0</v>
      </c>
    </row>
    <row r="1424" spans="1:119" x14ac:dyDescent="0.2">
      <c r="A1424">
        <f>ROW(Source!A662)</f>
        <v>662</v>
      </c>
      <c r="B1424">
        <v>59204062</v>
      </c>
      <c r="C1424">
        <v>60528123</v>
      </c>
      <c r="D1424">
        <v>58340578</v>
      </c>
      <c r="E1424">
        <v>1</v>
      </c>
      <c r="F1424">
        <v>1</v>
      </c>
      <c r="G1424">
        <v>1080</v>
      </c>
      <c r="H1424">
        <v>2</v>
      </c>
      <c r="I1424" t="s">
        <v>862</v>
      </c>
      <c r="J1424" t="s">
        <v>863</v>
      </c>
      <c r="K1424" t="s">
        <v>864</v>
      </c>
      <c r="L1424">
        <v>1368</v>
      </c>
      <c r="N1424">
        <v>1011</v>
      </c>
      <c r="O1424" t="s">
        <v>865</v>
      </c>
      <c r="P1424" t="s">
        <v>865</v>
      </c>
      <c r="Q1424">
        <v>1</v>
      </c>
      <c r="W1424">
        <v>0</v>
      </c>
      <c r="X1424">
        <v>-1985943078</v>
      </c>
      <c r="Y1424">
        <f>((AT1424*1.25)*1.1)</f>
        <v>1.3750000000000002E-2</v>
      </c>
      <c r="AA1424">
        <v>0</v>
      </c>
      <c r="AB1424">
        <v>88.67</v>
      </c>
      <c r="AC1424">
        <v>13.47</v>
      </c>
      <c r="AD1424">
        <v>0</v>
      </c>
      <c r="AE1424">
        <v>0</v>
      </c>
      <c r="AF1424">
        <v>83.1</v>
      </c>
      <c r="AG1424">
        <v>12.62</v>
      </c>
      <c r="AH1424">
        <v>0</v>
      </c>
      <c r="AI1424">
        <v>1</v>
      </c>
      <c r="AJ1424">
        <v>1</v>
      </c>
      <c r="AK1424">
        <v>1</v>
      </c>
      <c r="AL1424">
        <v>1</v>
      </c>
      <c r="AM1424">
        <v>-2</v>
      </c>
      <c r="AN1424">
        <v>0</v>
      </c>
      <c r="AO1424">
        <v>1</v>
      </c>
      <c r="AP1424">
        <v>1</v>
      </c>
      <c r="AQ1424">
        <v>0</v>
      </c>
      <c r="AR1424">
        <v>0</v>
      </c>
      <c r="AS1424" t="s">
        <v>3</v>
      </c>
      <c r="AT1424">
        <v>0.01</v>
      </c>
      <c r="AU1424" t="s">
        <v>25</v>
      </c>
      <c r="AV1424">
        <v>0</v>
      </c>
      <c r="AW1424">
        <v>2</v>
      </c>
      <c r="AX1424">
        <v>60528135</v>
      </c>
      <c r="AY1424">
        <v>1</v>
      </c>
      <c r="AZ1424">
        <v>0</v>
      </c>
      <c r="BA1424">
        <v>1440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CV1424">
        <v>0</v>
      </c>
      <c r="CW1424">
        <f>ROUND(Y1424*Source!I662*DO1424,9)</f>
        <v>3.4705E-2</v>
      </c>
      <c r="CX1424">
        <f>ROUND(Y1424*Source!I662,9)</f>
        <v>2.7499999999999998E-3</v>
      </c>
      <c r="CY1424">
        <f>AB1424</f>
        <v>88.67</v>
      </c>
      <c r="CZ1424">
        <f>AF1424</f>
        <v>83.1</v>
      </c>
      <c r="DA1424">
        <f>AJ1424</f>
        <v>1</v>
      </c>
      <c r="DB1424">
        <f>ROUND(((ROUND(AT1424*CZ1424,2)*1.25)*1.1),6)</f>
        <v>1.1412500000000001</v>
      </c>
      <c r="DC1424">
        <f>ROUND(((ROUND(AT1424*AG1424,2)*1.25)*1.1),6)</f>
        <v>0.17874999999999999</v>
      </c>
      <c r="DD1424" t="s">
        <v>3</v>
      </c>
      <c r="DE1424" t="s">
        <v>3</v>
      </c>
      <c r="DF1424">
        <f t="shared" si="630"/>
        <v>0</v>
      </c>
      <c r="DG1424">
        <f t="shared" si="627"/>
        <v>0.23</v>
      </c>
      <c r="DH1424">
        <f t="shared" si="628"/>
        <v>0.03</v>
      </c>
      <c r="DI1424">
        <f t="shared" si="619"/>
        <v>0</v>
      </c>
      <c r="DJ1424">
        <f>DG1424</f>
        <v>0.23</v>
      </c>
      <c r="DK1424">
        <v>0</v>
      </c>
      <c r="DL1424" t="s">
        <v>867</v>
      </c>
      <c r="DM1424">
        <v>0</v>
      </c>
      <c r="DN1424" t="s">
        <v>861</v>
      </c>
      <c r="DO1424">
        <v>12.62</v>
      </c>
    </row>
    <row r="1425" spans="1:119" x14ac:dyDescent="0.2">
      <c r="A1425">
        <f>ROW(Source!A662)</f>
        <v>662</v>
      </c>
      <c r="B1425">
        <v>59204062</v>
      </c>
      <c r="C1425">
        <v>60528123</v>
      </c>
      <c r="D1425">
        <v>58340697</v>
      </c>
      <c r="E1425">
        <v>1</v>
      </c>
      <c r="F1425">
        <v>1</v>
      </c>
      <c r="G1425">
        <v>1080</v>
      </c>
      <c r="H1425">
        <v>2</v>
      </c>
      <c r="I1425" t="s">
        <v>868</v>
      </c>
      <c r="J1425" t="s">
        <v>869</v>
      </c>
      <c r="K1425" t="s">
        <v>870</v>
      </c>
      <c r="L1425">
        <v>1368</v>
      </c>
      <c r="N1425">
        <v>1011</v>
      </c>
      <c r="O1425" t="s">
        <v>865</v>
      </c>
      <c r="P1425" t="s">
        <v>865</v>
      </c>
      <c r="Q1425">
        <v>1</v>
      </c>
      <c r="W1425">
        <v>0</v>
      </c>
      <c r="X1425">
        <v>2147454900</v>
      </c>
      <c r="Y1425">
        <f>((AT1425*1.25)*1.1)</f>
        <v>1.7187500000000002</v>
      </c>
      <c r="AA1425">
        <v>0</v>
      </c>
      <c r="AB1425">
        <v>0.85</v>
      </c>
      <c r="AC1425">
        <v>0</v>
      </c>
      <c r="AD1425">
        <v>0</v>
      </c>
      <c r="AE1425">
        <v>0</v>
      </c>
      <c r="AF1425">
        <v>0.8</v>
      </c>
      <c r="AG1425">
        <v>0</v>
      </c>
      <c r="AH1425">
        <v>0</v>
      </c>
      <c r="AI1425">
        <v>1</v>
      </c>
      <c r="AJ1425">
        <v>1</v>
      </c>
      <c r="AK1425">
        <v>1</v>
      </c>
      <c r="AL1425">
        <v>1</v>
      </c>
      <c r="AM1425">
        <v>-2</v>
      </c>
      <c r="AN1425">
        <v>0</v>
      </c>
      <c r="AO1425">
        <v>1</v>
      </c>
      <c r="AP1425">
        <v>1</v>
      </c>
      <c r="AQ1425">
        <v>0</v>
      </c>
      <c r="AR1425">
        <v>0</v>
      </c>
      <c r="AS1425" t="s">
        <v>3</v>
      </c>
      <c r="AT1425">
        <v>1.25</v>
      </c>
      <c r="AU1425" t="s">
        <v>25</v>
      </c>
      <c r="AV1425">
        <v>0</v>
      </c>
      <c r="AW1425">
        <v>2</v>
      </c>
      <c r="AX1425">
        <v>60528137</v>
      </c>
      <c r="AY1425">
        <v>1</v>
      </c>
      <c r="AZ1425">
        <v>0</v>
      </c>
      <c r="BA1425">
        <v>1441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CV1425">
        <v>0</v>
      </c>
      <c r="CW1425">
        <f>ROUND(Y1425*Source!I662*DO1425,9)</f>
        <v>0</v>
      </c>
      <c r="CX1425">
        <f>ROUND(Y1425*Source!I662,9)</f>
        <v>0.34375</v>
      </c>
      <c r="CY1425">
        <f>AB1425</f>
        <v>0.85</v>
      </c>
      <c r="CZ1425">
        <f>AF1425</f>
        <v>0.8</v>
      </c>
      <c r="DA1425">
        <f>AJ1425</f>
        <v>1</v>
      </c>
      <c r="DB1425">
        <f>ROUND(((ROUND(AT1425*CZ1425,2)*1.25)*1.1),6)</f>
        <v>1.375</v>
      </c>
      <c r="DC1425">
        <f>ROUND(((ROUND(AT1425*AG1425,2)*1.25)*1.1),6)</f>
        <v>0</v>
      </c>
      <c r="DD1425" t="s">
        <v>3</v>
      </c>
      <c r="DE1425" t="s">
        <v>3</v>
      </c>
      <c r="DF1425">
        <f t="shared" si="630"/>
        <v>0</v>
      </c>
      <c r="DG1425">
        <f t="shared" si="627"/>
        <v>0.28000000000000003</v>
      </c>
      <c r="DH1425">
        <f t="shared" si="628"/>
        <v>0</v>
      </c>
      <c r="DI1425">
        <f t="shared" si="619"/>
        <v>0</v>
      </c>
      <c r="DJ1425">
        <f>DG1425</f>
        <v>0.28000000000000003</v>
      </c>
      <c r="DK1425">
        <v>0</v>
      </c>
      <c r="DL1425" t="s">
        <v>3</v>
      </c>
      <c r="DM1425">
        <v>0</v>
      </c>
      <c r="DN1425" t="s">
        <v>3</v>
      </c>
      <c r="DO1425">
        <v>0</v>
      </c>
    </row>
    <row r="1426" spans="1:119" x14ac:dyDescent="0.2">
      <c r="A1426">
        <f>ROW(Source!A662)</f>
        <v>662</v>
      </c>
      <c r="B1426">
        <v>59204062</v>
      </c>
      <c r="C1426">
        <v>60528123</v>
      </c>
      <c r="D1426">
        <v>58340699</v>
      </c>
      <c r="E1426">
        <v>1</v>
      </c>
      <c r="F1426">
        <v>1</v>
      </c>
      <c r="G1426">
        <v>1080</v>
      </c>
      <c r="H1426">
        <v>2</v>
      </c>
      <c r="I1426" t="s">
        <v>871</v>
      </c>
      <c r="J1426" t="s">
        <v>872</v>
      </c>
      <c r="K1426" t="s">
        <v>873</v>
      </c>
      <c r="L1426">
        <v>1368</v>
      </c>
      <c r="N1426">
        <v>1011</v>
      </c>
      <c r="O1426" t="s">
        <v>865</v>
      </c>
      <c r="P1426" t="s">
        <v>865</v>
      </c>
      <c r="Q1426">
        <v>1</v>
      </c>
      <c r="W1426">
        <v>0</v>
      </c>
      <c r="X1426">
        <v>539707801</v>
      </c>
      <c r="Y1426">
        <f>((AT1426*1.25)*1.1)</f>
        <v>0.41250000000000003</v>
      </c>
      <c r="AA1426">
        <v>0</v>
      </c>
      <c r="AB1426">
        <v>1.59</v>
      </c>
      <c r="AC1426">
        <v>0</v>
      </c>
      <c r="AD1426">
        <v>0</v>
      </c>
      <c r="AE1426">
        <v>0</v>
      </c>
      <c r="AF1426">
        <v>1.49</v>
      </c>
      <c r="AG1426">
        <v>0</v>
      </c>
      <c r="AH1426">
        <v>0</v>
      </c>
      <c r="AI1426">
        <v>1</v>
      </c>
      <c r="AJ1426">
        <v>1</v>
      </c>
      <c r="AK1426">
        <v>1</v>
      </c>
      <c r="AL1426">
        <v>1</v>
      </c>
      <c r="AM1426">
        <v>-2</v>
      </c>
      <c r="AN1426">
        <v>0</v>
      </c>
      <c r="AO1426">
        <v>1</v>
      </c>
      <c r="AP1426">
        <v>1</v>
      </c>
      <c r="AQ1426">
        <v>0</v>
      </c>
      <c r="AR1426">
        <v>0</v>
      </c>
      <c r="AS1426" t="s">
        <v>3</v>
      </c>
      <c r="AT1426">
        <v>0.3</v>
      </c>
      <c r="AU1426" t="s">
        <v>25</v>
      </c>
      <c r="AV1426">
        <v>0</v>
      </c>
      <c r="AW1426">
        <v>2</v>
      </c>
      <c r="AX1426">
        <v>60528138</v>
      </c>
      <c r="AY1426">
        <v>1</v>
      </c>
      <c r="AZ1426">
        <v>0</v>
      </c>
      <c r="BA1426">
        <v>1442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CV1426">
        <v>0</v>
      </c>
      <c r="CW1426">
        <f>ROUND(Y1426*Source!I662*DO1426,9)</f>
        <v>0</v>
      </c>
      <c r="CX1426">
        <f>ROUND(Y1426*Source!I662,9)</f>
        <v>8.2500000000000004E-2</v>
      </c>
      <c r="CY1426">
        <f>AB1426</f>
        <v>1.59</v>
      </c>
      <c r="CZ1426">
        <f>AF1426</f>
        <v>1.49</v>
      </c>
      <c r="DA1426">
        <f>AJ1426</f>
        <v>1</v>
      </c>
      <c r="DB1426">
        <f>ROUND(((ROUND(AT1426*CZ1426,2)*1.25)*1.1),6)</f>
        <v>0.61875000000000002</v>
      </c>
      <c r="DC1426">
        <f>ROUND(((ROUND(AT1426*AG1426,2)*1.25)*1.1),6)</f>
        <v>0</v>
      </c>
      <c r="DD1426" t="s">
        <v>3</v>
      </c>
      <c r="DE1426" t="s">
        <v>3</v>
      </c>
      <c r="DF1426">
        <f t="shared" si="630"/>
        <v>0</v>
      </c>
      <c r="DG1426">
        <f t="shared" si="627"/>
        <v>0.12</v>
      </c>
      <c r="DH1426">
        <f t="shared" si="628"/>
        <v>0</v>
      </c>
      <c r="DI1426">
        <f t="shared" si="619"/>
        <v>0</v>
      </c>
      <c r="DJ1426">
        <f>DG1426</f>
        <v>0.12</v>
      </c>
      <c r="DK1426">
        <v>0</v>
      </c>
      <c r="DL1426" t="s">
        <v>3</v>
      </c>
      <c r="DM1426">
        <v>0</v>
      </c>
      <c r="DN1426" t="s">
        <v>3</v>
      </c>
      <c r="DO1426">
        <v>0</v>
      </c>
    </row>
    <row r="1427" spans="1:119" x14ac:dyDescent="0.2">
      <c r="A1427">
        <f>ROW(Source!A662)</f>
        <v>662</v>
      </c>
      <c r="B1427">
        <v>59204062</v>
      </c>
      <c r="C1427">
        <v>60528123</v>
      </c>
      <c r="D1427">
        <v>58339814</v>
      </c>
      <c r="E1427">
        <v>1</v>
      </c>
      <c r="F1427">
        <v>1</v>
      </c>
      <c r="G1427">
        <v>1080</v>
      </c>
      <c r="H1427">
        <v>2</v>
      </c>
      <c r="I1427" t="s">
        <v>874</v>
      </c>
      <c r="J1427" t="s">
        <v>875</v>
      </c>
      <c r="K1427" t="s">
        <v>876</v>
      </c>
      <c r="L1427">
        <v>1368</v>
      </c>
      <c r="N1427">
        <v>1011</v>
      </c>
      <c r="O1427" t="s">
        <v>865</v>
      </c>
      <c r="P1427" t="s">
        <v>865</v>
      </c>
      <c r="Q1427">
        <v>1</v>
      </c>
      <c r="W1427">
        <v>0</v>
      </c>
      <c r="X1427">
        <v>1087580389</v>
      </c>
      <c r="Y1427">
        <f>((AT1427*1.25)*1.1)</f>
        <v>1.3750000000000002E-2</v>
      </c>
      <c r="AA1427">
        <v>0</v>
      </c>
      <c r="AB1427">
        <v>191.17</v>
      </c>
      <c r="AC1427">
        <v>18.059999999999999</v>
      </c>
      <c r="AD1427">
        <v>0</v>
      </c>
      <c r="AE1427">
        <v>0</v>
      </c>
      <c r="AF1427">
        <v>179.17</v>
      </c>
      <c r="AG1427">
        <v>16.93</v>
      </c>
      <c r="AH1427">
        <v>0</v>
      </c>
      <c r="AI1427">
        <v>1</v>
      </c>
      <c r="AJ1427">
        <v>1</v>
      </c>
      <c r="AK1427">
        <v>1</v>
      </c>
      <c r="AL1427">
        <v>1</v>
      </c>
      <c r="AM1427">
        <v>-2</v>
      </c>
      <c r="AN1427">
        <v>0</v>
      </c>
      <c r="AO1427">
        <v>1</v>
      </c>
      <c r="AP1427">
        <v>1</v>
      </c>
      <c r="AQ1427">
        <v>0</v>
      </c>
      <c r="AR1427">
        <v>0</v>
      </c>
      <c r="AS1427" t="s">
        <v>3</v>
      </c>
      <c r="AT1427">
        <v>0.01</v>
      </c>
      <c r="AU1427" t="s">
        <v>25</v>
      </c>
      <c r="AV1427">
        <v>0</v>
      </c>
      <c r="AW1427">
        <v>2</v>
      </c>
      <c r="AX1427">
        <v>60528136</v>
      </c>
      <c r="AY1427">
        <v>1</v>
      </c>
      <c r="AZ1427">
        <v>0</v>
      </c>
      <c r="BA1427">
        <v>1443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CV1427">
        <v>0</v>
      </c>
      <c r="CW1427">
        <f>ROUND(Y1427*Source!I662*DO1427,9)</f>
        <v>4.6557500000000002E-2</v>
      </c>
      <c r="CX1427">
        <f>ROUND(Y1427*Source!I662,9)</f>
        <v>2.7499999999999998E-3</v>
      </c>
      <c r="CY1427">
        <f>AB1427</f>
        <v>191.17</v>
      </c>
      <c r="CZ1427">
        <f>AF1427</f>
        <v>179.17</v>
      </c>
      <c r="DA1427">
        <f>AJ1427</f>
        <v>1</v>
      </c>
      <c r="DB1427">
        <f>ROUND(((ROUND(AT1427*CZ1427,2)*1.25)*1.1),6)</f>
        <v>2.4612500000000002</v>
      </c>
      <c r="DC1427">
        <f>ROUND(((ROUND(AT1427*AG1427,2)*1.25)*1.1),6)</f>
        <v>0.23375000000000001</v>
      </c>
      <c r="DD1427" t="s">
        <v>3</v>
      </c>
      <c r="DE1427" t="s">
        <v>3</v>
      </c>
      <c r="DF1427">
        <f t="shared" si="630"/>
        <v>0</v>
      </c>
      <c r="DG1427">
        <f t="shared" si="627"/>
        <v>0.49</v>
      </c>
      <c r="DH1427">
        <f t="shared" si="628"/>
        <v>0.05</v>
      </c>
      <c r="DI1427">
        <f t="shared" si="619"/>
        <v>0</v>
      </c>
      <c r="DJ1427">
        <f>DG1427</f>
        <v>0.49</v>
      </c>
      <c r="DK1427">
        <v>0</v>
      </c>
      <c r="DL1427" t="s">
        <v>867</v>
      </c>
      <c r="DM1427">
        <v>0</v>
      </c>
      <c r="DN1427" t="s">
        <v>861</v>
      </c>
      <c r="DO1427">
        <v>16.93</v>
      </c>
    </row>
    <row r="1428" spans="1:119" x14ac:dyDescent="0.2">
      <c r="A1428">
        <f>ROW(Source!A662)</f>
        <v>662</v>
      </c>
      <c r="B1428">
        <v>59204062</v>
      </c>
      <c r="C1428">
        <v>60528123</v>
      </c>
      <c r="D1428">
        <v>58308811</v>
      </c>
      <c r="E1428">
        <v>1</v>
      </c>
      <c r="F1428">
        <v>1</v>
      </c>
      <c r="G1428">
        <v>1080</v>
      </c>
      <c r="H1428">
        <v>3</v>
      </c>
      <c r="I1428" t="s">
        <v>877</v>
      </c>
      <c r="J1428" t="s">
        <v>878</v>
      </c>
      <c r="K1428" t="s">
        <v>879</v>
      </c>
      <c r="L1428">
        <v>1346</v>
      </c>
      <c r="N1428">
        <v>1009</v>
      </c>
      <c r="O1428" t="s">
        <v>880</v>
      </c>
      <c r="P1428" t="s">
        <v>880</v>
      </c>
      <c r="Q1428">
        <v>1</v>
      </c>
      <c r="W1428">
        <v>0</v>
      </c>
      <c r="X1428">
        <v>-709773495</v>
      </c>
      <c r="Y1428">
        <f>AT1428</f>
        <v>0.5</v>
      </c>
      <c r="AA1428">
        <v>1.61</v>
      </c>
      <c r="AB1428">
        <v>0</v>
      </c>
      <c r="AC1428">
        <v>0</v>
      </c>
      <c r="AD1428">
        <v>0</v>
      </c>
      <c r="AE1428">
        <v>1.61</v>
      </c>
      <c r="AF1428">
        <v>0</v>
      </c>
      <c r="AG1428">
        <v>0</v>
      </c>
      <c r="AH1428">
        <v>0</v>
      </c>
      <c r="AI1428">
        <v>1</v>
      </c>
      <c r="AJ1428">
        <v>1</v>
      </c>
      <c r="AK1428">
        <v>1</v>
      </c>
      <c r="AL1428">
        <v>1</v>
      </c>
      <c r="AM1428">
        <v>-2</v>
      </c>
      <c r="AN1428">
        <v>0</v>
      </c>
      <c r="AO1428">
        <v>1</v>
      </c>
      <c r="AP1428">
        <v>1</v>
      </c>
      <c r="AQ1428">
        <v>0</v>
      </c>
      <c r="AR1428">
        <v>0</v>
      </c>
      <c r="AS1428" t="s">
        <v>3</v>
      </c>
      <c r="AT1428">
        <v>0.5</v>
      </c>
      <c r="AU1428" t="s">
        <v>3</v>
      </c>
      <c r="AV1428">
        <v>0</v>
      </c>
      <c r="AW1428">
        <v>2</v>
      </c>
      <c r="AX1428">
        <v>60528139</v>
      </c>
      <c r="AY1428">
        <v>1</v>
      </c>
      <c r="AZ1428">
        <v>0</v>
      </c>
      <c r="BA1428">
        <v>1444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CV1428">
        <v>0</v>
      </c>
      <c r="CW1428">
        <v>0</v>
      </c>
      <c r="CX1428">
        <f>ROUND(Y1428*Source!I662,9)</f>
        <v>0.1</v>
      </c>
      <c r="CY1428">
        <f>AA1428</f>
        <v>1.61</v>
      </c>
      <c r="CZ1428">
        <f>AE1428</f>
        <v>1.61</v>
      </c>
      <c r="DA1428">
        <f>AI1428</f>
        <v>1</v>
      </c>
      <c r="DB1428">
        <f>ROUND(ROUND(AT1428*CZ1428,2),6)</f>
        <v>0.81</v>
      </c>
      <c r="DC1428">
        <f>ROUND(ROUND(AT1428*AG1428,2),6)</f>
        <v>0</v>
      </c>
      <c r="DD1428" t="s">
        <v>3</v>
      </c>
      <c r="DE1428" t="s">
        <v>3</v>
      </c>
      <c r="DF1428">
        <f t="shared" si="630"/>
        <v>0.16</v>
      </c>
      <c r="DG1428">
        <f t="shared" si="627"/>
        <v>0</v>
      </c>
      <c r="DH1428">
        <f t="shared" si="628"/>
        <v>0</v>
      </c>
      <c r="DI1428">
        <f t="shared" si="619"/>
        <v>0</v>
      </c>
      <c r="DJ1428">
        <f>DF1428</f>
        <v>0.16</v>
      </c>
      <c r="DK1428">
        <v>0</v>
      </c>
      <c r="DL1428" t="s">
        <v>3</v>
      </c>
      <c r="DM1428">
        <v>0</v>
      </c>
      <c r="DN1428" t="s">
        <v>3</v>
      </c>
      <c r="DO1428">
        <v>0</v>
      </c>
    </row>
    <row r="1429" spans="1:119" x14ac:dyDescent="0.2">
      <c r="A1429">
        <f>ROW(Source!A662)</f>
        <v>662</v>
      </c>
      <c r="B1429">
        <v>59204062</v>
      </c>
      <c r="C1429">
        <v>60528123</v>
      </c>
      <c r="D1429">
        <v>58308843</v>
      </c>
      <c r="E1429">
        <v>1</v>
      </c>
      <c r="F1429">
        <v>1</v>
      </c>
      <c r="G1429">
        <v>1080</v>
      </c>
      <c r="H1429">
        <v>3</v>
      </c>
      <c r="I1429" t="s">
        <v>881</v>
      </c>
      <c r="J1429" t="s">
        <v>882</v>
      </c>
      <c r="K1429" t="s">
        <v>883</v>
      </c>
      <c r="L1429">
        <v>1346</v>
      </c>
      <c r="N1429">
        <v>1009</v>
      </c>
      <c r="O1429" t="s">
        <v>880</v>
      </c>
      <c r="P1429" t="s">
        <v>880</v>
      </c>
      <c r="Q1429">
        <v>1</v>
      </c>
      <c r="W1429">
        <v>0</v>
      </c>
      <c r="X1429">
        <v>-872094078</v>
      </c>
      <c r="Y1429">
        <f>AT1429</f>
        <v>9.2999999999999999E-2</v>
      </c>
      <c r="AA1429">
        <v>36.78</v>
      </c>
      <c r="AB1429">
        <v>0</v>
      </c>
      <c r="AC1429">
        <v>0</v>
      </c>
      <c r="AD1429">
        <v>0</v>
      </c>
      <c r="AE1429">
        <v>36.78</v>
      </c>
      <c r="AF1429">
        <v>0</v>
      </c>
      <c r="AG1429">
        <v>0</v>
      </c>
      <c r="AH1429">
        <v>0</v>
      </c>
      <c r="AI1429">
        <v>1</v>
      </c>
      <c r="AJ1429">
        <v>1</v>
      </c>
      <c r="AK1429">
        <v>1</v>
      </c>
      <c r="AL1429">
        <v>1</v>
      </c>
      <c r="AM1429">
        <v>-2</v>
      </c>
      <c r="AN1429">
        <v>0</v>
      </c>
      <c r="AO1429">
        <v>1</v>
      </c>
      <c r="AP1429">
        <v>1</v>
      </c>
      <c r="AQ1429">
        <v>0</v>
      </c>
      <c r="AR1429">
        <v>0</v>
      </c>
      <c r="AS1429" t="s">
        <v>3</v>
      </c>
      <c r="AT1429">
        <v>9.2999999999999999E-2</v>
      </c>
      <c r="AU1429" t="s">
        <v>3</v>
      </c>
      <c r="AV1429">
        <v>0</v>
      </c>
      <c r="AW1429">
        <v>2</v>
      </c>
      <c r="AX1429">
        <v>60528140</v>
      </c>
      <c r="AY1429">
        <v>1</v>
      </c>
      <c r="AZ1429">
        <v>0</v>
      </c>
      <c r="BA1429">
        <v>1445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CV1429">
        <v>0</v>
      </c>
      <c r="CW1429">
        <v>0</v>
      </c>
      <c r="CX1429">
        <f>ROUND(Y1429*Source!I662,9)</f>
        <v>1.8599999999999998E-2</v>
      </c>
      <c r="CY1429">
        <f>AA1429</f>
        <v>36.78</v>
      </c>
      <c r="CZ1429">
        <f>AE1429</f>
        <v>36.78</v>
      </c>
      <c r="DA1429">
        <f>AI1429</f>
        <v>1</v>
      </c>
      <c r="DB1429">
        <f>ROUND(ROUND(AT1429*CZ1429,2),6)</f>
        <v>3.42</v>
      </c>
      <c r="DC1429">
        <f>ROUND(ROUND(AT1429*AG1429,2),6)</f>
        <v>0</v>
      </c>
      <c r="DD1429" t="s">
        <v>3</v>
      </c>
      <c r="DE1429" t="s">
        <v>3</v>
      </c>
      <c r="DF1429">
        <f t="shared" si="630"/>
        <v>0.68</v>
      </c>
      <c r="DG1429">
        <f t="shared" si="627"/>
        <v>0</v>
      </c>
      <c r="DH1429">
        <f t="shared" si="628"/>
        <v>0</v>
      </c>
      <c r="DI1429">
        <f t="shared" si="619"/>
        <v>0</v>
      </c>
      <c r="DJ1429">
        <f>DF1429</f>
        <v>0.68</v>
      </c>
      <c r="DK1429">
        <v>0</v>
      </c>
      <c r="DL1429" t="s">
        <v>3</v>
      </c>
      <c r="DM1429">
        <v>0</v>
      </c>
      <c r="DN1429" t="s">
        <v>3</v>
      </c>
      <c r="DO1429">
        <v>0</v>
      </c>
    </row>
    <row r="1430" spans="1:119" x14ac:dyDescent="0.2">
      <c r="A1430">
        <f>ROW(Source!A662)</f>
        <v>662</v>
      </c>
      <c r="B1430">
        <v>59204062</v>
      </c>
      <c r="C1430">
        <v>60528123</v>
      </c>
      <c r="D1430">
        <v>58308917</v>
      </c>
      <c r="E1430">
        <v>1</v>
      </c>
      <c r="F1430">
        <v>1</v>
      </c>
      <c r="G1430">
        <v>1080</v>
      </c>
      <c r="H1430">
        <v>3</v>
      </c>
      <c r="I1430" t="s">
        <v>884</v>
      </c>
      <c r="J1430" t="s">
        <v>885</v>
      </c>
      <c r="K1430" t="s">
        <v>886</v>
      </c>
      <c r="L1430">
        <v>1354</v>
      </c>
      <c r="N1430">
        <v>1010</v>
      </c>
      <c r="O1430" t="s">
        <v>39</v>
      </c>
      <c r="P1430" t="s">
        <v>39</v>
      </c>
      <c r="Q1430">
        <v>1</v>
      </c>
      <c r="W1430">
        <v>0</v>
      </c>
      <c r="X1430">
        <v>-40224714</v>
      </c>
      <c r="Y1430">
        <f>AT1430</f>
        <v>29</v>
      </c>
      <c r="AA1430">
        <v>0.89</v>
      </c>
      <c r="AB1430">
        <v>0</v>
      </c>
      <c r="AC1430">
        <v>0</v>
      </c>
      <c r="AD1430">
        <v>0</v>
      </c>
      <c r="AE1430">
        <v>0.89</v>
      </c>
      <c r="AF1430">
        <v>0</v>
      </c>
      <c r="AG1430">
        <v>0</v>
      </c>
      <c r="AH1430">
        <v>0</v>
      </c>
      <c r="AI1430">
        <v>1</v>
      </c>
      <c r="AJ1430">
        <v>1</v>
      </c>
      <c r="AK1430">
        <v>1</v>
      </c>
      <c r="AL1430">
        <v>1</v>
      </c>
      <c r="AM1430">
        <v>-2</v>
      </c>
      <c r="AN1430">
        <v>0</v>
      </c>
      <c r="AO1430">
        <v>1</v>
      </c>
      <c r="AP1430">
        <v>1</v>
      </c>
      <c r="AQ1430">
        <v>0</v>
      </c>
      <c r="AR1430">
        <v>0</v>
      </c>
      <c r="AS1430" t="s">
        <v>3</v>
      </c>
      <c r="AT1430">
        <v>29</v>
      </c>
      <c r="AU1430" t="s">
        <v>3</v>
      </c>
      <c r="AV1430">
        <v>0</v>
      </c>
      <c r="AW1430">
        <v>2</v>
      </c>
      <c r="AX1430">
        <v>60528141</v>
      </c>
      <c r="AY1430">
        <v>1</v>
      </c>
      <c r="AZ1430">
        <v>0</v>
      </c>
      <c r="BA1430">
        <v>1446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CV1430">
        <v>0</v>
      </c>
      <c r="CW1430">
        <v>0</v>
      </c>
      <c r="CX1430">
        <f>ROUND(Y1430*Source!I662,9)</f>
        <v>5.8</v>
      </c>
      <c r="CY1430">
        <f>AA1430</f>
        <v>0.89</v>
      </c>
      <c r="CZ1430">
        <f>AE1430</f>
        <v>0.89</v>
      </c>
      <c r="DA1430">
        <f>AI1430</f>
        <v>1</v>
      </c>
      <c r="DB1430">
        <f>ROUND(ROUND(AT1430*CZ1430,2),6)</f>
        <v>25.81</v>
      </c>
      <c r="DC1430">
        <f>ROUND(ROUND(AT1430*AG1430,2),6)</f>
        <v>0</v>
      </c>
      <c r="DD1430" t="s">
        <v>3</v>
      </c>
      <c r="DE1430" t="s">
        <v>3</v>
      </c>
      <c r="DF1430">
        <f t="shared" si="630"/>
        <v>5.16</v>
      </c>
      <c r="DG1430">
        <f t="shared" si="627"/>
        <v>0</v>
      </c>
      <c r="DH1430">
        <f t="shared" si="628"/>
        <v>0</v>
      </c>
      <c r="DI1430">
        <f t="shared" si="619"/>
        <v>0</v>
      </c>
      <c r="DJ1430">
        <f>DF1430</f>
        <v>5.16</v>
      </c>
      <c r="DK1430">
        <v>0</v>
      </c>
      <c r="DL1430" t="s">
        <v>3</v>
      </c>
      <c r="DM1430">
        <v>0</v>
      </c>
      <c r="DN1430" t="s">
        <v>3</v>
      </c>
      <c r="DO1430">
        <v>0</v>
      </c>
    </row>
    <row r="1431" spans="1:119" x14ac:dyDescent="0.2">
      <c r="A1431">
        <f>ROW(Source!A662)</f>
        <v>662</v>
      </c>
      <c r="B1431">
        <v>59204062</v>
      </c>
      <c r="C1431">
        <v>60528123</v>
      </c>
      <c r="D1431">
        <v>58326216</v>
      </c>
      <c r="E1431">
        <v>1</v>
      </c>
      <c r="F1431">
        <v>1</v>
      </c>
      <c r="G1431">
        <v>1080</v>
      </c>
      <c r="H1431">
        <v>3</v>
      </c>
      <c r="I1431" t="s">
        <v>46</v>
      </c>
      <c r="J1431" t="s">
        <v>49</v>
      </c>
      <c r="K1431" t="s">
        <v>47</v>
      </c>
      <c r="L1431">
        <v>1355</v>
      </c>
      <c r="N1431">
        <v>1010</v>
      </c>
      <c r="O1431" t="s">
        <v>48</v>
      </c>
      <c r="P1431" t="s">
        <v>48</v>
      </c>
      <c r="Q1431">
        <v>100</v>
      </c>
      <c r="W1431">
        <v>0</v>
      </c>
      <c r="X1431">
        <v>1873919888</v>
      </c>
      <c r="Y1431">
        <f>AT1431</f>
        <v>0.65</v>
      </c>
      <c r="AA1431">
        <v>526.22</v>
      </c>
      <c r="AB1431">
        <v>0</v>
      </c>
      <c r="AC1431">
        <v>0</v>
      </c>
      <c r="AD1431">
        <v>0</v>
      </c>
      <c r="AE1431">
        <v>526.22</v>
      </c>
      <c r="AF1431">
        <v>0</v>
      </c>
      <c r="AG1431">
        <v>0</v>
      </c>
      <c r="AH1431">
        <v>0</v>
      </c>
      <c r="AI1431">
        <v>1</v>
      </c>
      <c r="AJ1431">
        <v>1</v>
      </c>
      <c r="AK1431">
        <v>1</v>
      </c>
      <c r="AL1431">
        <v>1</v>
      </c>
      <c r="AM1431">
        <v>0</v>
      </c>
      <c r="AN1431">
        <v>0</v>
      </c>
      <c r="AO1431">
        <v>0</v>
      </c>
      <c r="AP1431">
        <v>1</v>
      </c>
      <c r="AQ1431">
        <v>0</v>
      </c>
      <c r="AR1431">
        <v>0</v>
      </c>
      <c r="AS1431" t="s">
        <v>3</v>
      </c>
      <c r="AT1431">
        <v>0.65</v>
      </c>
      <c r="AU1431" t="s">
        <v>3</v>
      </c>
      <c r="AV1431">
        <v>0</v>
      </c>
      <c r="AW1431">
        <v>1</v>
      </c>
      <c r="AX1431">
        <v>-1</v>
      </c>
      <c r="AY1431">
        <v>0</v>
      </c>
      <c r="AZ1431">
        <v>0</v>
      </c>
      <c r="BA1431" t="s">
        <v>3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CV1431">
        <v>0</v>
      </c>
      <c r="CW1431">
        <v>0</v>
      </c>
      <c r="CX1431">
        <f>ROUND(Y1431*Source!I662,9)</f>
        <v>0.13</v>
      </c>
      <c r="CY1431">
        <f>AA1431</f>
        <v>526.22</v>
      </c>
      <c r="CZ1431">
        <f>AE1431</f>
        <v>526.22</v>
      </c>
      <c r="DA1431">
        <f>AI1431</f>
        <v>1</v>
      </c>
      <c r="DB1431">
        <f>ROUND(ROUND(AT1431*CZ1431,2),6)</f>
        <v>342.04</v>
      </c>
      <c r="DC1431">
        <f>ROUND(ROUND(AT1431*AG1431,2),6)</f>
        <v>0</v>
      </c>
      <c r="DD1431" t="s">
        <v>3</v>
      </c>
      <c r="DE1431" t="s">
        <v>3</v>
      </c>
      <c r="DF1431">
        <f t="shared" si="630"/>
        <v>68.41</v>
      </c>
      <c r="DG1431">
        <f t="shared" si="627"/>
        <v>0</v>
      </c>
      <c r="DH1431">
        <f t="shared" si="628"/>
        <v>0</v>
      </c>
      <c r="DI1431">
        <f t="shared" si="619"/>
        <v>0</v>
      </c>
      <c r="DJ1431">
        <f>DF1431</f>
        <v>68.41</v>
      </c>
      <c r="DK1431">
        <v>0</v>
      </c>
      <c r="DL1431" t="s">
        <v>3</v>
      </c>
      <c r="DM1431">
        <v>0</v>
      </c>
      <c r="DN1431" t="s">
        <v>3</v>
      </c>
      <c r="DO1431">
        <v>0</v>
      </c>
    </row>
    <row r="1432" spans="1:119" x14ac:dyDescent="0.2">
      <c r="A1432">
        <f>ROW(Source!A662)</f>
        <v>662</v>
      </c>
      <c r="B1432">
        <v>59204062</v>
      </c>
      <c r="C1432">
        <v>60528123</v>
      </c>
      <c r="D1432">
        <v>58321777</v>
      </c>
      <c r="E1432">
        <v>1</v>
      </c>
      <c r="F1432">
        <v>1</v>
      </c>
      <c r="G1432">
        <v>1080</v>
      </c>
      <c r="H1432">
        <v>3</v>
      </c>
      <c r="I1432" t="s">
        <v>32</v>
      </c>
      <c r="J1432" t="s">
        <v>35</v>
      </c>
      <c r="K1432" t="s">
        <v>33</v>
      </c>
      <c r="L1432">
        <v>1301</v>
      </c>
      <c r="N1432">
        <v>1003</v>
      </c>
      <c r="O1432" t="s">
        <v>34</v>
      </c>
      <c r="P1432" t="s">
        <v>34</v>
      </c>
      <c r="Q1432">
        <v>1</v>
      </c>
      <c r="W1432">
        <v>0</v>
      </c>
      <c r="X1432">
        <v>949658601</v>
      </c>
      <c r="Y1432">
        <f>AT1432</f>
        <v>100</v>
      </c>
      <c r="AA1432">
        <v>28.1</v>
      </c>
      <c r="AB1432">
        <v>0</v>
      </c>
      <c r="AC1432">
        <v>0</v>
      </c>
      <c r="AD1432">
        <v>0</v>
      </c>
      <c r="AE1432">
        <v>28.1</v>
      </c>
      <c r="AF1432">
        <v>0</v>
      </c>
      <c r="AG1432">
        <v>0</v>
      </c>
      <c r="AH1432">
        <v>0</v>
      </c>
      <c r="AI1432">
        <v>1</v>
      </c>
      <c r="AJ1432">
        <v>1</v>
      </c>
      <c r="AK1432">
        <v>1</v>
      </c>
      <c r="AL1432">
        <v>1</v>
      </c>
      <c r="AM1432">
        <v>0</v>
      </c>
      <c r="AN1432">
        <v>0</v>
      </c>
      <c r="AO1432">
        <v>0</v>
      </c>
      <c r="AP1432">
        <v>1</v>
      </c>
      <c r="AQ1432">
        <v>0</v>
      </c>
      <c r="AR1432">
        <v>0</v>
      </c>
      <c r="AS1432" t="s">
        <v>3</v>
      </c>
      <c r="AT1432">
        <v>100</v>
      </c>
      <c r="AU1432" t="s">
        <v>3</v>
      </c>
      <c r="AV1432">
        <v>0</v>
      </c>
      <c r="AW1432">
        <v>1</v>
      </c>
      <c r="AX1432">
        <v>-1</v>
      </c>
      <c r="AY1432">
        <v>0</v>
      </c>
      <c r="AZ1432">
        <v>0</v>
      </c>
      <c r="BA1432" t="s">
        <v>3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CV1432">
        <v>0</v>
      </c>
      <c r="CW1432">
        <v>0</v>
      </c>
      <c r="CX1432">
        <f>ROUND(Y1432*Source!I662,9)</f>
        <v>20</v>
      </c>
      <c r="CY1432">
        <f>AA1432</f>
        <v>28.1</v>
      </c>
      <c r="CZ1432">
        <f>AE1432</f>
        <v>28.1</v>
      </c>
      <c r="DA1432">
        <f>AI1432</f>
        <v>1</v>
      </c>
      <c r="DB1432">
        <f>ROUND(ROUND(AT1432*CZ1432,2),6)</f>
        <v>2810</v>
      </c>
      <c r="DC1432">
        <f>ROUND(ROUND(AT1432*AG1432,2),6)</f>
        <v>0</v>
      </c>
      <c r="DD1432" t="s">
        <v>3</v>
      </c>
      <c r="DE1432" t="s">
        <v>3</v>
      </c>
      <c r="DF1432">
        <f t="shared" si="630"/>
        <v>562</v>
      </c>
      <c r="DG1432">
        <f t="shared" si="627"/>
        <v>0</v>
      </c>
      <c r="DH1432">
        <f t="shared" si="628"/>
        <v>0</v>
      </c>
      <c r="DI1432">
        <f t="shared" si="619"/>
        <v>0</v>
      </c>
      <c r="DJ1432">
        <f>DF1432</f>
        <v>562</v>
      </c>
      <c r="DK1432">
        <v>0</v>
      </c>
      <c r="DL1432" t="s">
        <v>3</v>
      </c>
      <c r="DM1432">
        <v>0</v>
      </c>
      <c r="DN1432" t="s">
        <v>3</v>
      </c>
      <c r="DO1432">
        <v>0</v>
      </c>
    </row>
    <row r="1433" spans="1:119" x14ac:dyDescent="0.2">
      <c r="A1433">
        <f>ROW(Source!A663)</f>
        <v>663</v>
      </c>
      <c r="B1433">
        <v>59204059</v>
      </c>
      <c r="C1433">
        <v>60528123</v>
      </c>
      <c r="D1433">
        <v>58266404</v>
      </c>
      <c r="E1433">
        <v>1080</v>
      </c>
      <c r="F1433">
        <v>1</v>
      </c>
      <c r="G1433">
        <v>1080</v>
      </c>
      <c r="H1433">
        <v>1</v>
      </c>
      <c r="I1433" t="s">
        <v>859</v>
      </c>
      <c r="J1433" t="s">
        <v>3</v>
      </c>
      <c r="K1433" t="s">
        <v>860</v>
      </c>
      <c r="L1433">
        <v>1191</v>
      </c>
      <c r="N1433">
        <v>1013</v>
      </c>
      <c r="O1433" t="s">
        <v>861</v>
      </c>
      <c r="P1433" t="s">
        <v>861</v>
      </c>
      <c r="Q1433">
        <v>1</v>
      </c>
      <c r="W1433">
        <v>0</v>
      </c>
      <c r="X1433">
        <v>476480486</v>
      </c>
      <c r="Y1433">
        <f>((AT1433*1.15)*1.1)</f>
        <v>24.186800000000002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</v>
      </c>
      <c r="AJ1433">
        <v>1</v>
      </c>
      <c r="AK1433">
        <v>1</v>
      </c>
      <c r="AL1433">
        <v>1</v>
      </c>
      <c r="AM1433">
        <v>5</v>
      </c>
      <c r="AN1433">
        <v>0</v>
      </c>
      <c r="AO1433">
        <v>1</v>
      </c>
      <c r="AP1433">
        <v>1</v>
      </c>
      <c r="AQ1433">
        <v>0</v>
      </c>
      <c r="AR1433">
        <v>0</v>
      </c>
      <c r="AS1433" t="s">
        <v>3</v>
      </c>
      <c r="AT1433">
        <v>19.12</v>
      </c>
      <c r="AU1433" t="s">
        <v>26</v>
      </c>
      <c r="AV1433">
        <v>1</v>
      </c>
      <c r="AW1433">
        <v>2</v>
      </c>
      <c r="AX1433">
        <v>60528134</v>
      </c>
      <c r="AY1433">
        <v>1</v>
      </c>
      <c r="AZ1433">
        <v>0</v>
      </c>
      <c r="BA1433">
        <v>1450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CU1433">
        <f>ROUND(AT1433*Source!I663*AH1433*AL1433,2)</f>
        <v>0</v>
      </c>
      <c r="CV1433">
        <f>ROUND(Y1433*Source!I663,9)</f>
        <v>4.8373600000000003</v>
      </c>
      <c r="CW1433">
        <v>0</v>
      </c>
      <c r="CX1433">
        <f>ROUND(Y1433*Source!I663,9)</f>
        <v>4.8373600000000003</v>
      </c>
      <c r="CY1433">
        <f>AD1433</f>
        <v>0</v>
      </c>
      <c r="CZ1433">
        <f>AH1433</f>
        <v>0</v>
      </c>
      <c r="DA1433">
        <f>AL1433</f>
        <v>1</v>
      </c>
      <c r="DB1433">
        <f>ROUND(((ROUND(AT1433*CZ1433,2)*1.15)*1.1),6)</f>
        <v>0</v>
      </c>
      <c r="DC1433">
        <f>ROUND(((ROUND(AT1433*AG1433,2)*1.15)*1.1),6)</f>
        <v>0</v>
      </c>
      <c r="DD1433" t="s">
        <v>3</v>
      </c>
      <c r="DE1433" t="s">
        <v>3</v>
      </c>
      <c r="DF1433">
        <f t="shared" si="630"/>
        <v>0</v>
      </c>
      <c r="DG1433">
        <f t="shared" si="627"/>
        <v>0</v>
      </c>
      <c r="DH1433">
        <f t="shared" si="628"/>
        <v>0</v>
      </c>
      <c r="DI1433">
        <f t="shared" si="619"/>
        <v>0</v>
      </c>
      <c r="DJ1433">
        <f>DI1433</f>
        <v>0</v>
      </c>
      <c r="DK1433">
        <v>0</v>
      </c>
      <c r="DL1433" t="s">
        <v>3</v>
      </c>
      <c r="DM1433">
        <v>0</v>
      </c>
      <c r="DN1433" t="s">
        <v>3</v>
      </c>
      <c r="DO1433">
        <v>0</v>
      </c>
    </row>
    <row r="1434" spans="1:119" x14ac:dyDescent="0.2">
      <c r="A1434">
        <f>ROW(Source!A663)</f>
        <v>663</v>
      </c>
      <c r="B1434">
        <v>59204059</v>
      </c>
      <c r="C1434">
        <v>60528123</v>
      </c>
      <c r="D1434">
        <v>58340578</v>
      </c>
      <c r="E1434">
        <v>1</v>
      </c>
      <c r="F1434">
        <v>1</v>
      </c>
      <c r="G1434">
        <v>1080</v>
      </c>
      <c r="H1434">
        <v>2</v>
      </c>
      <c r="I1434" t="s">
        <v>862</v>
      </c>
      <c r="J1434" t="s">
        <v>863</v>
      </c>
      <c r="K1434" t="s">
        <v>864</v>
      </c>
      <c r="L1434">
        <v>1368</v>
      </c>
      <c r="N1434">
        <v>1011</v>
      </c>
      <c r="O1434" t="s">
        <v>865</v>
      </c>
      <c r="P1434" t="s">
        <v>865</v>
      </c>
      <c r="Q1434">
        <v>1</v>
      </c>
      <c r="W1434">
        <v>0</v>
      </c>
      <c r="X1434">
        <v>-1985943078</v>
      </c>
      <c r="Y1434">
        <f>((AT1434*1.25)*1.1)</f>
        <v>1.3750000000000002E-2</v>
      </c>
      <c r="AA1434">
        <v>0</v>
      </c>
      <c r="AB1434">
        <v>1445.28</v>
      </c>
      <c r="AC1434">
        <v>740.47</v>
      </c>
      <c r="AD1434">
        <v>0</v>
      </c>
      <c r="AE1434">
        <v>0</v>
      </c>
      <c r="AF1434">
        <v>83.1</v>
      </c>
      <c r="AG1434">
        <v>12.62</v>
      </c>
      <c r="AH1434">
        <v>0</v>
      </c>
      <c r="AI1434">
        <v>1</v>
      </c>
      <c r="AJ1434">
        <v>16.3</v>
      </c>
      <c r="AK1434">
        <v>54.99</v>
      </c>
      <c r="AL1434">
        <v>1</v>
      </c>
      <c r="AM1434">
        <v>2</v>
      </c>
      <c r="AN1434">
        <v>0</v>
      </c>
      <c r="AO1434">
        <v>1</v>
      </c>
      <c r="AP1434">
        <v>1</v>
      </c>
      <c r="AQ1434">
        <v>0</v>
      </c>
      <c r="AR1434">
        <v>0</v>
      </c>
      <c r="AS1434" t="s">
        <v>3</v>
      </c>
      <c r="AT1434">
        <v>0.01</v>
      </c>
      <c r="AU1434" t="s">
        <v>25</v>
      </c>
      <c r="AV1434">
        <v>0</v>
      </c>
      <c r="AW1434">
        <v>2</v>
      </c>
      <c r="AX1434">
        <v>60528135</v>
      </c>
      <c r="AY1434">
        <v>1</v>
      </c>
      <c r="AZ1434">
        <v>0</v>
      </c>
      <c r="BA1434">
        <v>1451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CV1434">
        <v>0</v>
      </c>
      <c r="CW1434">
        <f>ROUND(Y1434*Source!I663*DO1434,9)</f>
        <v>3.4705E-2</v>
      </c>
      <c r="CX1434">
        <f>ROUND(Y1434*Source!I663,9)</f>
        <v>2.7499999999999998E-3</v>
      </c>
      <c r="CY1434">
        <f>AB1434</f>
        <v>1445.28</v>
      </c>
      <c r="CZ1434">
        <f>AF1434</f>
        <v>83.1</v>
      </c>
      <c r="DA1434">
        <f>AJ1434</f>
        <v>16.3</v>
      </c>
      <c r="DB1434">
        <f>ROUND(((ROUND(AT1434*CZ1434,2)*1.25)*1.1),6)</f>
        <v>1.1412500000000001</v>
      </c>
      <c r="DC1434">
        <f>ROUND(((ROUND(AT1434*AG1434,2)*1.25)*1.1),6)</f>
        <v>0.17874999999999999</v>
      </c>
      <c r="DD1434" t="s">
        <v>3</v>
      </c>
      <c r="DE1434" t="s">
        <v>3</v>
      </c>
      <c r="DF1434">
        <f t="shared" si="630"/>
        <v>0</v>
      </c>
      <c r="DG1434">
        <f>ROUND(ROUND(AF1434*AJ1434,2)*CX1434,2)</f>
        <v>3.72</v>
      </c>
      <c r="DH1434">
        <f>ROUND(ROUND(AG1434*AK1434,2)*CX1434,2)</f>
        <v>1.91</v>
      </c>
      <c r="DI1434">
        <f t="shared" si="619"/>
        <v>0</v>
      </c>
      <c r="DJ1434">
        <f>DG1434</f>
        <v>3.72</v>
      </c>
      <c r="DK1434">
        <v>0</v>
      </c>
      <c r="DL1434" t="s">
        <v>867</v>
      </c>
      <c r="DM1434">
        <v>0</v>
      </c>
      <c r="DN1434" t="s">
        <v>861</v>
      </c>
      <c r="DO1434">
        <v>12.62</v>
      </c>
    </row>
    <row r="1435" spans="1:119" x14ac:dyDescent="0.2">
      <c r="A1435">
        <f>ROW(Source!A663)</f>
        <v>663</v>
      </c>
      <c r="B1435">
        <v>59204059</v>
      </c>
      <c r="C1435">
        <v>60528123</v>
      </c>
      <c r="D1435">
        <v>58340697</v>
      </c>
      <c r="E1435">
        <v>1</v>
      </c>
      <c r="F1435">
        <v>1</v>
      </c>
      <c r="G1435">
        <v>1080</v>
      </c>
      <c r="H1435">
        <v>2</v>
      </c>
      <c r="I1435" t="s">
        <v>868</v>
      </c>
      <c r="J1435" t="s">
        <v>869</v>
      </c>
      <c r="K1435" t="s">
        <v>870</v>
      </c>
      <c r="L1435">
        <v>1368</v>
      </c>
      <c r="N1435">
        <v>1011</v>
      </c>
      <c r="O1435" t="s">
        <v>865</v>
      </c>
      <c r="P1435" t="s">
        <v>865</v>
      </c>
      <c r="Q1435">
        <v>1</v>
      </c>
      <c r="W1435">
        <v>0</v>
      </c>
      <c r="X1435">
        <v>2147454900</v>
      </c>
      <c r="Y1435">
        <f>((AT1435*1.25)*1.1)</f>
        <v>1.7187500000000002</v>
      </c>
      <c r="AA1435">
        <v>0</v>
      </c>
      <c r="AB1435">
        <v>7.33</v>
      </c>
      <c r="AC1435">
        <v>0</v>
      </c>
      <c r="AD1435">
        <v>0</v>
      </c>
      <c r="AE1435">
        <v>0</v>
      </c>
      <c r="AF1435">
        <v>0.8</v>
      </c>
      <c r="AG1435">
        <v>0</v>
      </c>
      <c r="AH1435">
        <v>0</v>
      </c>
      <c r="AI1435">
        <v>1</v>
      </c>
      <c r="AJ1435">
        <v>8.59</v>
      </c>
      <c r="AK1435">
        <v>54.99</v>
      </c>
      <c r="AL1435">
        <v>1</v>
      </c>
      <c r="AM1435">
        <v>2</v>
      </c>
      <c r="AN1435">
        <v>0</v>
      </c>
      <c r="AO1435">
        <v>1</v>
      </c>
      <c r="AP1435">
        <v>1</v>
      </c>
      <c r="AQ1435">
        <v>0</v>
      </c>
      <c r="AR1435">
        <v>0</v>
      </c>
      <c r="AS1435" t="s">
        <v>3</v>
      </c>
      <c r="AT1435">
        <v>1.25</v>
      </c>
      <c r="AU1435" t="s">
        <v>25</v>
      </c>
      <c r="AV1435">
        <v>0</v>
      </c>
      <c r="AW1435">
        <v>2</v>
      </c>
      <c r="AX1435">
        <v>60528137</v>
      </c>
      <c r="AY1435">
        <v>1</v>
      </c>
      <c r="AZ1435">
        <v>0</v>
      </c>
      <c r="BA1435">
        <v>1452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CV1435">
        <v>0</v>
      </c>
      <c r="CW1435">
        <f>ROUND(Y1435*Source!I663*DO1435,9)</f>
        <v>0</v>
      </c>
      <c r="CX1435">
        <f>ROUND(Y1435*Source!I663,9)</f>
        <v>0.34375</v>
      </c>
      <c r="CY1435">
        <f>AB1435</f>
        <v>7.33</v>
      </c>
      <c r="CZ1435">
        <f>AF1435</f>
        <v>0.8</v>
      </c>
      <c r="DA1435">
        <f>AJ1435</f>
        <v>8.59</v>
      </c>
      <c r="DB1435">
        <f>ROUND(((ROUND(AT1435*CZ1435,2)*1.25)*1.1),6)</f>
        <v>1.375</v>
      </c>
      <c r="DC1435">
        <f>ROUND(((ROUND(AT1435*AG1435,2)*1.25)*1.1),6)</f>
        <v>0</v>
      </c>
      <c r="DD1435" t="s">
        <v>3</v>
      </c>
      <c r="DE1435" t="s">
        <v>3</v>
      </c>
      <c r="DF1435">
        <f t="shared" si="630"/>
        <v>0</v>
      </c>
      <c r="DG1435">
        <f>ROUND(ROUND(AF1435*AJ1435,2)*CX1435,2)</f>
        <v>2.36</v>
      </c>
      <c r="DH1435">
        <f>ROUND(ROUND(AG1435*AK1435,2)*CX1435,2)</f>
        <v>0</v>
      </c>
      <c r="DI1435">
        <f t="shared" si="619"/>
        <v>0</v>
      </c>
      <c r="DJ1435">
        <f>DG1435</f>
        <v>2.36</v>
      </c>
      <c r="DK1435">
        <v>0</v>
      </c>
      <c r="DL1435" t="s">
        <v>3</v>
      </c>
      <c r="DM1435">
        <v>0</v>
      </c>
      <c r="DN1435" t="s">
        <v>3</v>
      </c>
      <c r="DO1435">
        <v>0</v>
      </c>
    </row>
    <row r="1436" spans="1:119" x14ac:dyDescent="0.2">
      <c r="A1436">
        <f>ROW(Source!A663)</f>
        <v>663</v>
      </c>
      <c r="B1436">
        <v>59204059</v>
      </c>
      <c r="C1436">
        <v>60528123</v>
      </c>
      <c r="D1436">
        <v>58340699</v>
      </c>
      <c r="E1436">
        <v>1</v>
      </c>
      <c r="F1436">
        <v>1</v>
      </c>
      <c r="G1436">
        <v>1080</v>
      </c>
      <c r="H1436">
        <v>2</v>
      </c>
      <c r="I1436" t="s">
        <v>871</v>
      </c>
      <c r="J1436" t="s">
        <v>872</v>
      </c>
      <c r="K1436" t="s">
        <v>873</v>
      </c>
      <c r="L1436">
        <v>1368</v>
      </c>
      <c r="N1436">
        <v>1011</v>
      </c>
      <c r="O1436" t="s">
        <v>865</v>
      </c>
      <c r="P1436" t="s">
        <v>865</v>
      </c>
      <c r="Q1436">
        <v>1</v>
      </c>
      <c r="W1436">
        <v>0</v>
      </c>
      <c r="X1436">
        <v>539707801</v>
      </c>
      <c r="Y1436">
        <f>((AT1436*1.25)*1.1)</f>
        <v>0.41250000000000003</v>
      </c>
      <c r="AA1436">
        <v>0</v>
      </c>
      <c r="AB1436">
        <v>13.77</v>
      </c>
      <c r="AC1436">
        <v>0</v>
      </c>
      <c r="AD1436">
        <v>0</v>
      </c>
      <c r="AE1436">
        <v>0</v>
      </c>
      <c r="AF1436">
        <v>1.49</v>
      </c>
      <c r="AG1436">
        <v>0</v>
      </c>
      <c r="AH1436">
        <v>0</v>
      </c>
      <c r="AI1436">
        <v>1</v>
      </c>
      <c r="AJ1436">
        <v>8.66</v>
      </c>
      <c r="AK1436">
        <v>54.99</v>
      </c>
      <c r="AL1436">
        <v>1</v>
      </c>
      <c r="AM1436">
        <v>2</v>
      </c>
      <c r="AN1436">
        <v>0</v>
      </c>
      <c r="AO1436">
        <v>1</v>
      </c>
      <c r="AP1436">
        <v>1</v>
      </c>
      <c r="AQ1436">
        <v>0</v>
      </c>
      <c r="AR1436">
        <v>0</v>
      </c>
      <c r="AS1436" t="s">
        <v>3</v>
      </c>
      <c r="AT1436">
        <v>0.3</v>
      </c>
      <c r="AU1436" t="s">
        <v>25</v>
      </c>
      <c r="AV1436">
        <v>0</v>
      </c>
      <c r="AW1436">
        <v>2</v>
      </c>
      <c r="AX1436">
        <v>60528138</v>
      </c>
      <c r="AY1436">
        <v>1</v>
      </c>
      <c r="AZ1436">
        <v>0</v>
      </c>
      <c r="BA1436">
        <v>1453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CV1436">
        <v>0</v>
      </c>
      <c r="CW1436">
        <f>ROUND(Y1436*Source!I663*DO1436,9)</f>
        <v>0</v>
      </c>
      <c r="CX1436">
        <f>ROUND(Y1436*Source!I663,9)</f>
        <v>8.2500000000000004E-2</v>
      </c>
      <c r="CY1436">
        <f>AB1436</f>
        <v>13.77</v>
      </c>
      <c r="CZ1436">
        <f>AF1436</f>
        <v>1.49</v>
      </c>
      <c r="DA1436">
        <f>AJ1436</f>
        <v>8.66</v>
      </c>
      <c r="DB1436">
        <f>ROUND(((ROUND(AT1436*CZ1436,2)*1.25)*1.1),6)</f>
        <v>0.61875000000000002</v>
      </c>
      <c r="DC1436">
        <f>ROUND(((ROUND(AT1436*AG1436,2)*1.25)*1.1),6)</f>
        <v>0</v>
      </c>
      <c r="DD1436" t="s">
        <v>3</v>
      </c>
      <c r="DE1436" t="s">
        <v>3</v>
      </c>
      <c r="DF1436">
        <f t="shared" si="630"/>
        <v>0</v>
      </c>
      <c r="DG1436">
        <f>ROUND(ROUND(AF1436*AJ1436,2)*CX1436,2)</f>
        <v>1.06</v>
      </c>
      <c r="DH1436">
        <f>ROUND(ROUND(AG1436*AK1436,2)*CX1436,2)</f>
        <v>0</v>
      </c>
      <c r="DI1436">
        <f t="shared" si="619"/>
        <v>0</v>
      </c>
      <c r="DJ1436">
        <f>DG1436</f>
        <v>1.06</v>
      </c>
      <c r="DK1436">
        <v>0</v>
      </c>
      <c r="DL1436" t="s">
        <v>3</v>
      </c>
      <c r="DM1436">
        <v>0</v>
      </c>
      <c r="DN1436" t="s">
        <v>3</v>
      </c>
      <c r="DO1436">
        <v>0</v>
      </c>
    </row>
    <row r="1437" spans="1:119" x14ac:dyDescent="0.2">
      <c r="A1437">
        <f>ROW(Source!A663)</f>
        <v>663</v>
      </c>
      <c r="B1437">
        <v>59204059</v>
      </c>
      <c r="C1437">
        <v>60528123</v>
      </c>
      <c r="D1437">
        <v>58339814</v>
      </c>
      <c r="E1437">
        <v>1</v>
      </c>
      <c r="F1437">
        <v>1</v>
      </c>
      <c r="G1437">
        <v>1080</v>
      </c>
      <c r="H1437">
        <v>2</v>
      </c>
      <c r="I1437" t="s">
        <v>874</v>
      </c>
      <c r="J1437" t="s">
        <v>875</v>
      </c>
      <c r="K1437" t="s">
        <v>876</v>
      </c>
      <c r="L1437">
        <v>1368</v>
      </c>
      <c r="N1437">
        <v>1011</v>
      </c>
      <c r="O1437" t="s">
        <v>865</v>
      </c>
      <c r="P1437" t="s">
        <v>865</v>
      </c>
      <c r="Q1437">
        <v>1</v>
      </c>
      <c r="W1437">
        <v>0</v>
      </c>
      <c r="X1437">
        <v>1087580389</v>
      </c>
      <c r="Y1437">
        <f>((AT1437*1.25)*1.1)</f>
        <v>1.3750000000000002E-2</v>
      </c>
      <c r="AA1437">
        <v>0</v>
      </c>
      <c r="AB1437">
        <v>2628.65</v>
      </c>
      <c r="AC1437">
        <v>993.36</v>
      </c>
      <c r="AD1437">
        <v>0</v>
      </c>
      <c r="AE1437">
        <v>0</v>
      </c>
      <c r="AF1437">
        <v>179.17</v>
      </c>
      <c r="AG1437">
        <v>16.93</v>
      </c>
      <c r="AH1437">
        <v>0</v>
      </c>
      <c r="AI1437">
        <v>1</v>
      </c>
      <c r="AJ1437">
        <v>13.75</v>
      </c>
      <c r="AK1437">
        <v>54.99</v>
      </c>
      <c r="AL1437">
        <v>1</v>
      </c>
      <c r="AM1437">
        <v>2</v>
      </c>
      <c r="AN1437">
        <v>0</v>
      </c>
      <c r="AO1437">
        <v>1</v>
      </c>
      <c r="AP1437">
        <v>1</v>
      </c>
      <c r="AQ1437">
        <v>0</v>
      </c>
      <c r="AR1437">
        <v>0</v>
      </c>
      <c r="AS1437" t="s">
        <v>3</v>
      </c>
      <c r="AT1437">
        <v>0.01</v>
      </c>
      <c r="AU1437" t="s">
        <v>25</v>
      </c>
      <c r="AV1437">
        <v>0</v>
      </c>
      <c r="AW1437">
        <v>2</v>
      </c>
      <c r="AX1437">
        <v>60528136</v>
      </c>
      <c r="AY1437">
        <v>1</v>
      </c>
      <c r="AZ1437">
        <v>0</v>
      </c>
      <c r="BA1437">
        <v>1454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CV1437">
        <v>0</v>
      </c>
      <c r="CW1437">
        <f>ROUND(Y1437*Source!I663*DO1437,9)</f>
        <v>4.6557500000000002E-2</v>
      </c>
      <c r="CX1437">
        <f>ROUND(Y1437*Source!I663,9)</f>
        <v>2.7499999999999998E-3</v>
      </c>
      <c r="CY1437">
        <f>AB1437</f>
        <v>2628.65</v>
      </c>
      <c r="CZ1437">
        <f>AF1437</f>
        <v>179.17</v>
      </c>
      <c r="DA1437">
        <f>AJ1437</f>
        <v>13.75</v>
      </c>
      <c r="DB1437">
        <f>ROUND(((ROUND(AT1437*CZ1437,2)*1.25)*1.1),6)</f>
        <v>2.4612500000000002</v>
      </c>
      <c r="DC1437">
        <f>ROUND(((ROUND(AT1437*AG1437,2)*1.25)*1.1),6)</f>
        <v>0.23375000000000001</v>
      </c>
      <c r="DD1437" t="s">
        <v>3</v>
      </c>
      <c r="DE1437" t="s">
        <v>3</v>
      </c>
      <c r="DF1437">
        <f t="shared" si="630"/>
        <v>0</v>
      </c>
      <c r="DG1437">
        <f>ROUND(ROUND(AF1437*AJ1437,2)*CX1437,2)</f>
        <v>6.77</v>
      </c>
      <c r="DH1437">
        <f>ROUND(ROUND(AG1437*AK1437,2)*CX1437,2)</f>
        <v>2.56</v>
      </c>
      <c r="DI1437">
        <f t="shared" si="619"/>
        <v>0</v>
      </c>
      <c r="DJ1437">
        <f>DG1437</f>
        <v>6.77</v>
      </c>
      <c r="DK1437">
        <v>0</v>
      </c>
      <c r="DL1437" t="s">
        <v>867</v>
      </c>
      <c r="DM1437">
        <v>0</v>
      </c>
      <c r="DN1437" t="s">
        <v>861</v>
      </c>
      <c r="DO1437">
        <v>16.93</v>
      </c>
    </row>
    <row r="1438" spans="1:119" x14ac:dyDescent="0.2">
      <c r="A1438">
        <f>ROW(Source!A663)</f>
        <v>663</v>
      </c>
      <c r="B1438">
        <v>59204059</v>
      </c>
      <c r="C1438">
        <v>60528123</v>
      </c>
      <c r="D1438">
        <v>58308811</v>
      </c>
      <c r="E1438">
        <v>1</v>
      </c>
      <c r="F1438">
        <v>1</v>
      </c>
      <c r="G1438">
        <v>1080</v>
      </c>
      <c r="H1438">
        <v>3</v>
      </c>
      <c r="I1438" t="s">
        <v>877</v>
      </c>
      <c r="J1438" t="s">
        <v>878</v>
      </c>
      <c r="K1438" t="s">
        <v>879</v>
      </c>
      <c r="L1438">
        <v>1346</v>
      </c>
      <c r="N1438">
        <v>1009</v>
      </c>
      <c r="O1438" t="s">
        <v>880</v>
      </c>
      <c r="P1438" t="s">
        <v>880</v>
      </c>
      <c r="Q1438">
        <v>1</v>
      </c>
      <c r="W1438">
        <v>0</v>
      </c>
      <c r="X1438">
        <v>-709773495</v>
      </c>
      <c r="Y1438">
        <f>AT1438</f>
        <v>0.5</v>
      </c>
      <c r="AA1438">
        <v>23.97</v>
      </c>
      <c r="AB1438">
        <v>0</v>
      </c>
      <c r="AC1438">
        <v>0</v>
      </c>
      <c r="AD1438">
        <v>0</v>
      </c>
      <c r="AE1438">
        <v>1.61</v>
      </c>
      <c r="AF1438">
        <v>0</v>
      </c>
      <c r="AG1438">
        <v>0</v>
      </c>
      <c r="AH1438">
        <v>0</v>
      </c>
      <c r="AI1438">
        <v>14.89</v>
      </c>
      <c r="AJ1438">
        <v>1</v>
      </c>
      <c r="AK1438">
        <v>1</v>
      </c>
      <c r="AL1438">
        <v>1</v>
      </c>
      <c r="AM1438">
        <v>2</v>
      </c>
      <c r="AN1438">
        <v>0</v>
      </c>
      <c r="AO1438">
        <v>1</v>
      </c>
      <c r="AP1438">
        <v>1</v>
      </c>
      <c r="AQ1438">
        <v>0</v>
      </c>
      <c r="AR1438">
        <v>0</v>
      </c>
      <c r="AS1438" t="s">
        <v>3</v>
      </c>
      <c r="AT1438">
        <v>0.5</v>
      </c>
      <c r="AU1438" t="s">
        <v>3</v>
      </c>
      <c r="AV1438">
        <v>0</v>
      </c>
      <c r="AW1438">
        <v>2</v>
      </c>
      <c r="AX1438">
        <v>60528139</v>
      </c>
      <c r="AY1438">
        <v>1</v>
      </c>
      <c r="AZ1438">
        <v>0</v>
      </c>
      <c r="BA1438">
        <v>1455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CV1438">
        <v>0</v>
      </c>
      <c r="CW1438">
        <v>0</v>
      </c>
      <c r="CX1438">
        <f>ROUND(Y1438*Source!I663,9)</f>
        <v>0.1</v>
      </c>
      <c r="CY1438">
        <f>AA1438</f>
        <v>23.97</v>
      </c>
      <c r="CZ1438">
        <f>AE1438</f>
        <v>1.61</v>
      </c>
      <c r="DA1438">
        <f>AI1438</f>
        <v>14.89</v>
      </c>
      <c r="DB1438">
        <f>ROUND(ROUND(AT1438*CZ1438,2),6)</f>
        <v>0.81</v>
      </c>
      <c r="DC1438">
        <f>ROUND(ROUND(AT1438*AG1438,2),6)</f>
        <v>0</v>
      </c>
      <c r="DD1438" t="s">
        <v>3</v>
      </c>
      <c r="DE1438" t="s">
        <v>3</v>
      </c>
      <c r="DF1438">
        <f>ROUND(ROUND(AE1438*AI1438,2)*CX1438,2)</f>
        <v>2.4</v>
      </c>
      <c r="DG1438">
        <f t="shared" ref="DG1438:DG1453" si="631">ROUND(ROUND(AF1438,2)*CX1438,2)</f>
        <v>0</v>
      </c>
      <c r="DH1438">
        <f t="shared" ref="DH1438:DH1453" si="632">ROUND(ROUND(AG1438,2)*CX1438,2)</f>
        <v>0</v>
      </c>
      <c r="DI1438">
        <f t="shared" si="619"/>
        <v>0</v>
      </c>
      <c r="DJ1438">
        <f>DF1438</f>
        <v>2.4</v>
      </c>
      <c r="DK1438">
        <v>0</v>
      </c>
      <c r="DL1438" t="s">
        <v>3</v>
      </c>
      <c r="DM1438">
        <v>0</v>
      </c>
      <c r="DN1438" t="s">
        <v>3</v>
      </c>
      <c r="DO1438">
        <v>0</v>
      </c>
    </row>
    <row r="1439" spans="1:119" x14ac:dyDescent="0.2">
      <c r="A1439">
        <f>ROW(Source!A663)</f>
        <v>663</v>
      </c>
      <c r="B1439">
        <v>59204059</v>
      </c>
      <c r="C1439">
        <v>60528123</v>
      </c>
      <c r="D1439">
        <v>58308843</v>
      </c>
      <c r="E1439">
        <v>1</v>
      </c>
      <c r="F1439">
        <v>1</v>
      </c>
      <c r="G1439">
        <v>1080</v>
      </c>
      <c r="H1439">
        <v>3</v>
      </c>
      <c r="I1439" t="s">
        <v>881</v>
      </c>
      <c r="J1439" t="s">
        <v>882</v>
      </c>
      <c r="K1439" t="s">
        <v>883</v>
      </c>
      <c r="L1439">
        <v>1346</v>
      </c>
      <c r="N1439">
        <v>1009</v>
      </c>
      <c r="O1439" t="s">
        <v>880</v>
      </c>
      <c r="P1439" t="s">
        <v>880</v>
      </c>
      <c r="Q1439">
        <v>1</v>
      </c>
      <c r="W1439">
        <v>0</v>
      </c>
      <c r="X1439">
        <v>-872094078</v>
      </c>
      <c r="Y1439">
        <f>AT1439</f>
        <v>9.2999999999999999E-2</v>
      </c>
      <c r="AA1439">
        <v>198.61</v>
      </c>
      <c r="AB1439">
        <v>0</v>
      </c>
      <c r="AC1439">
        <v>0</v>
      </c>
      <c r="AD1439">
        <v>0</v>
      </c>
      <c r="AE1439">
        <v>36.78</v>
      </c>
      <c r="AF1439">
        <v>0</v>
      </c>
      <c r="AG1439">
        <v>0</v>
      </c>
      <c r="AH1439">
        <v>0</v>
      </c>
      <c r="AI1439">
        <v>5.4</v>
      </c>
      <c r="AJ1439">
        <v>1</v>
      </c>
      <c r="AK1439">
        <v>1</v>
      </c>
      <c r="AL1439">
        <v>1</v>
      </c>
      <c r="AM1439">
        <v>2</v>
      </c>
      <c r="AN1439">
        <v>0</v>
      </c>
      <c r="AO1439">
        <v>1</v>
      </c>
      <c r="AP1439">
        <v>1</v>
      </c>
      <c r="AQ1439">
        <v>0</v>
      </c>
      <c r="AR1439">
        <v>0</v>
      </c>
      <c r="AS1439" t="s">
        <v>3</v>
      </c>
      <c r="AT1439">
        <v>9.2999999999999999E-2</v>
      </c>
      <c r="AU1439" t="s">
        <v>3</v>
      </c>
      <c r="AV1439">
        <v>0</v>
      </c>
      <c r="AW1439">
        <v>2</v>
      </c>
      <c r="AX1439">
        <v>60528140</v>
      </c>
      <c r="AY1439">
        <v>1</v>
      </c>
      <c r="AZ1439">
        <v>0</v>
      </c>
      <c r="BA1439">
        <v>1456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CV1439">
        <v>0</v>
      </c>
      <c r="CW1439">
        <v>0</v>
      </c>
      <c r="CX1439">
        <f>ROUND(Y1439*Source!I663,9)</f>
        <v>1.8599999999999998E-2</v>
      </c>
      <c r="CY1439">
        <f>AA1439</f>
        <v>198.61</v>
      </c>
      <c r="CZ1439">
        <f>AE1439</f>
        <v>36.78</v>
      </c>
      <c r="DA1439">
        <f>AI1439</f>
        <v>5.4</v>
      </c>
      <c r="DB1439">
        <f>ROUND(ROUND(AT1439*CZ1439,2),6)</f>
        <v>3.42</v>
      </c>
      <c r="DC1439">
        <f>ROUND(ROUND(AT1439*AG1439,2),6)</f>
        <v>0</v>
      </c>
      <c r="DD1439" t="s">
        <v>3</v>
      </c>
      <c r="DE1439" t="s">
        <v>3</v>
      </c>
      <c r="DF1439">
        <f>ROUND(ROUND(AE1439*AI1439,2)*CX1439,2)</f>
        <v>3.69</v>
      </c>
      <c r="DG1439">
        <f t="shared" si="631"/>
        <v>0</v>
      </c>
      <c r="DH1439">
        <f t="shared" si="632"/>
        <v>0</v>
      </c>
      <c r="DI1439">
        <f t="shared" si="619"/>
        <v>0</v>
      </c>
      <c r="DJ1439">
        <f>DF1439</f>
        <v>3.69</v>
      </c>
      <c r="DK1439">
        <v>0</v>
      </c>
      <c r="DL1439" t="s">
        <v>3</v>
      </c>
      <c r="DM1439">
        <v>0</v>
      </c>
      <c r="DN1439" t="s">
        <v>3</v>
      </c>
      <c r="DO1439">
        <v>0</v>
      </c>
    </row>
    <row r="1440" spans="1:119" x14ac:dyDescent="0.2">
      <c r="A1440">
        <f>ROW(Source!A663)</f>
        <v>663</v>
      </c>
      <c r="B1440">
        <v>59204059</v>
      </c>
      <c r="C1440">
        <v>60528123</v>
      </c>
      <c r="D1440">
        <v>58308917</v>
      </c>
      <c r="E1440">
        <v>1</v>
      </c>
      <c r="F1440">
        <v>1</v>
      </c>
      <c r="G1440">
        <v>1080</v>
      </c>
      <c r="H1440">
        <v>3</v>
      </c>
      <c r="I1440" t="s">
        <v>884</v>
      </c>
      <c r="J1440" t="s">
        <v>885</v>
      </c>
      <c r="K1440" t="s">
        <v>886</v>
      </c>
      <c r="L1440">
        <v>1354</v>
      </c>
      <c r="N1440">
        <v>1010</v>
      </c>
      <c r="O1440" t="s">
        <v>39</v>
      </c>
      <c r="P1440" t="s">
        <v>39</v>
      </c>
      <c r="Q1440">
        <v>1</v>
      </c>
      <c r="W1440">
        <v>0</v>
      </c>
      <c r="X1440">
        <v>-40224714</v>
      </c>
      <c r="Y1440">
        <f>AT1440</f>
        <v>29</v>
      </c>
      <c r="AA1440">
        <v>0.8</v>
      </c>
      <c r="AB1440">
        <v>0</v>
      </c>
      <c r="AC1440">
        <v>0</v>
      </c>
      <c r="AD1440">
        <v>0</v>
      </c>
      <c r="AE1440">
        <v>0.89</v>
      </c>
      <c r="AF1440">
        <v>0</v>
      </c>
      <c r="AG1440">
        <v>0</v>
      </c>
      <c r="AH1440">
        <v>0</v>
      </c>
      <c r="AI1440">
        <v>0.9</v>
      </c>
      <c r="AJ1440">
        <v>1</v>
      </c>
      <c r="AK1440">
        <v>1</v>
      </c>
      <c r="AL1440">
        <v>1</v>
      </c>
      <c r="AM1440">
        <v>2</v>
      </c>
      <c r="AN1440">
        <v>0</v>
      </c>
      <c r="AO1440">
        <v>1</v>
      </c>
      <c r="AP1440">
        <v>1</v>
      </c>
      <c r="AQ1440">
        <v>0</v>
      </c>
      <c r="AR1440">
        <v>0</v>
      </c>
      <c r="AS1440" t="s">
        <v>3</v>
      </c>
      <c r="AT1440">
        <v>29</v>
      </c>
      <c r="AU1440" t="s">
        <v>3</v>
      </c>
      <c r="AV1440">
        <v>0</v>
      </c>
      <c r="AW1440">
        <v>2</v>
      </c>
      <c r="AX1440">
        <v>60528141</v>
      </c>
      <c r="AY1440">
        <v>1</v>
      </c>
      <c r="AZ1440">
        <v>0</v>
      </c>
      <c r="BA1440">
        <v>1457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CV1440">
        <v>0</v>
      </c>
      <c r="CW1440">
        <v>0</v>
      </c>
      <c r="CX1440">
        <f>ROUND(Y1440*Source!I663,9)</f>
        <v>5.8</v>
      </c>
      <c r="CY1440">
        <f>AA1440</f>
        <v>0.8</v>
      </c>
      <c r="CZ1440">
        <f>AE1440</f>
        <v>0.89</v>
      </c>
      <c r="DA1440">
        <f>AI1440</f>
        <v>0.9</v>
      </c>
      <c r="DB1440">
        <f>ROUND(ROUND(AT1440*CZ1440,2),6)</f>
        <v>25.81</v>
      </c>
      <c r="DC1440">
        <f>ROUND(ROUND(AT1440*AG1440,2),6)</f>
        <v>0</v>
      </c>
      <c r="DD1440" t="s">
        <v>3</v>
      </c>
      <c r="DE1440" t="s">
        <v>3</v>
      </c>
      <c r="DF1440">
        <f>ROUND(ROUND(AE1440*AI1440,2)*CX1440,2)</f>
        <v>4.6399999999999997</v>
      </c>
      <c r="DG1440">
        <f t="shared" si="631"/>
        <v>0</v>
      </c>
      <c r="DH1440">
        <f t="shared" si="632"/>
        <v>0</v>
      </c>
      <c r="DI1440">
        <f t="shared" si="619"/>
        <v>0</v>
      </c>
      <c r="DJ1440">
        <f>DF1440</f>
        <v>4.6399999999999997</v>
      </c>
      <c r="DK1440">
        <v>0</v>
      </c>
      <c r="DL1440" t="s">
        <v>3</v>
      </c>
      <c r="DM1440">
        <v>0</v>
      </c>
      <c r="DN1440" t="s">
        <v>3</v>
      </c>
      <c r="DO1440">
        <v>0</v>
      </c>
    </row>
    <row r="1441" spans="1:119" x14ac:dyDescent="0.2">
      <c r="A1441">
        <f>ROW(Source!A663)</f>
        <v>663</v>
      </c>
      <c r="B1441">
        <v>59204059</v>
      </c>
      <c r="C1441">
        <v>60528123</v>
      </c>
      <c r="D1441">
        <v>58326216</v>
      </c>
      <c r="E1441">
        <v>1</v>
      </c>
      <c r="F1441">
        <v>1</v>
      </c>
      <c r="G1441">
        <v>1080</v>
      </c>
      <c r="H1441">
        <v>3</v>
      </c>
      <c r="I1441" t="s">
        <v>46</v>
      </c>
      <c r="J1441" t="s">
        <v>49</v>
      </c>
      <c r="K1441" t="s">
        <v>47</v>
      </c>
      <c r="L1441">
        <v>1355</v>
      </c>
      <c r="N1441">
        <v>1010</v>
      </c>
      <c r="O1441" t="s">
        <v>48</v>
      </c>
      <c r="P1441" t="s">
        <v>48</v>
      </c>
      <c r="Q1441">
        <v>100</v>
      </c>
      <c r="W1441">
        <v>0</v>
      </c>
      <c r="X1441">
        <v>1873919888</v>
      </c>
      <c r="Y1441">
        <f>AT1441</f>
        <v>0.65</v>
      </c>
      <c r="AA1441">
        <v>1468.15</v>
      </c>
      <c r="AB1441">
        <v>0</v>
      </c>
      <c r="AC1441">
        <v>0</v>
      </c>
      <c r="AD1441">
        <v>0</v>
      </c>
      <c r="AE1441">
        <v>526.22</v>
      </c>
      <c r="AF1441">
        <v>0</v>
      </c>
      <c r="AG1441">
        <v>0</v>
      </c>
      <c r="AH1441">
        <v>0</v>
      </c>
      <c r="AI1441">
        <v>2.79</v>
      </c>
      <c r="AJ1441">
        <v>1</v>
      </c>
      <c r="AK1441">
        <v>1</v>
      </c>
      <c r="AL1441">
        <v>1</v>
      </c>
      <c r="AM1441">
        <v>0</v>
      </c>
      <c r="AN1441">
        <v>0</v>
      </c>
      <c r="AO1441">
        <v>0</v>
      </c>
      <c r="AP1441">
        <v>1</v>
      </c>
      <c r="AQ1441">
        <v>0</v>
      </c>
      <c r="AR1441">
        <v>0</v>
      </c>
      <c r="AS1441" t="s">
        <v>3</v>
      </c>
      <c r="AT1441">
        <v>0.65</v>
      </c>
      <c r="AU1441" t="s">
        <v>3</v>
      </c>
      <c r="AV1441">
        <v>0</v>
      </c>
      <c r="AW1441">
        <v>1</v>
      </c>
      <c r="AX1441">
        <v>-1</v>
      </c>
      <c r="AY1441">
        <v>0</v>
      </c>
      <c r="AZ1441">
        <v>0</v>
      </c>
      <c r="BA1441" t="s">
        <v>3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CV1441">
        <v>0</v>
      </c>
      <c r="CW1441">
        <v>0</v>
      </c>
      <c r="CX1441">
        <f>ROUND(Y1441*Source!I663,9)</f>
        <v>0.13</v>
      </c>
      <c r="CY1441">
        <f>AA1441</f>
        <v>1468.15</v>
      </c>
      <c r="CZ1441">
        <f>AE1441</f>
        <v>526.22</v>
      </c>
      <c r="DA1441">
        <f>AI1441</f>
        <v>2.79</v>
      </c>
      <c r="DB1441">
        <f>ROUND(ROUND(AT1441*CZ1441,2),6)</f>
        <v>342.04</v>
      </c>
      <c r="DC1441">
        <f>ROUND(ROUND(AT1441*AG1441,2),6)</f>
        <v>0</v>
      </c>
      <c r="DD1441" t="s">
        <v>3</v>
      </c>
      <c r="DE1441" t="s">
        <v>3</v>
      </c>
      <c r="DF1441">
        <f>ROUND(ROUND(AE1441*AI1441,2)*CX1441,2)</f>
        <v>190.86</v>
      </c>
      <c r="DG1441">
        <f t="shared" si="631"/>
        <v>0</v>
      </c>
      <c r="DH1441">
        <f t="shared" si="632"/>
        <v>0</v>
      </c>
      <c r="DI1441">
        <f t="shared" si="619"/>
        <v>0</v>
      </c>
      <c r="DJ1441">
        <f>DF1441</f>
        <v>190.86</v>
      </c>
      <c r="DK1441">
        <v>0</v>
      </c>
      <c r="DL1441" t="s">
        <v>3</v>
      </c>
      <c r="DM1441">
        <v>0</v>
      </c>
      <c r="DN1441" t="s">
        <v>3</v>
      </c>
      <c r="DO1441">
        <v>0</v>
      </c>
    </row>
    <row r="1442" spans="1:119" x14ac:dyDescent="0.2">
      <c r="A1442">
        <f>ROW(Source!A663)</f>
        <v>663</v>
      </c>
      <c r="B1442">
        <v>59204059</v>
      </c>
      <c r="C1442">
        <v>60528123</v>
      </c>
      <c r="D1442">
        <v>58321777</v>
      </c>
      <c r="E1442">
        <v>1</v>
      </c>
      <c r="F1442">
        <v>1</v>
      </c>
      <c r="G1442">
        <v>1080</v>
      </c>
      <c r="H1442">
        <v>3</v>
      </c>
      <c r="I1442" t="s">
        <v>32</v>
      </c>
      <c r="J1442" t="s">
        <v>35</v>
      </c>
      <c r="K1442" t="s">
        <v>33</v>
      </c>
      <c r="L1442">
        <v>1301</v>
      </c>
      <c r="N1442">
        <v>1003</v>
      </c>
      <c r="O1442" t="s">
        <v>34</v>
      </c>
      <c r="P1442" t="s">
        <v>34</v>
      </c>
      <c r="Q1442">
        <v>1</v>
      </c>
      <c r="W1442">
        <v>0</v>
      </c>
      <c r="X1442">
        <v>949658601</v>
      </c>
      <c r="Y1442">
        <f>AT1442</f>
        <v>100</v>
      </c>
      <c r="AA1442">
        <v>523.5</v>
      </c>
      <c r="AB1442">
        <v>0</v>
      </c>
      <c r="AC1442">
        <v>0</v>
      </c>
      <c r="AD1442">
        <v>0</v>
      </c>
      <c r="AE1442">
        <v>28.1</v>
      </c>
      <c r="AF1442">
        <v>0</v>
      </c>
      <c r="AG1442">
        <v>0</v>
      </c>
      <c r="AH1442">
        <v>0</v>
      </c>
      <c r="AI1442">
        <v>18.63</v>
      </c>
      <c r="AJ1442">
        <v>1</v>
      </c>
      <c r="AK1442">
        <v>1</v>
      </c>
      <c r="AL1442">
        <v>1</v>
      </c>
      <c r="AM1442">
        <v>0</v>
      </c>
      <c r="AN1442">
        <v>0</v>
      </c>
      <c r="AO1442">
        <v>0</v>
      </c>
      <c r="AP1442">
        <v>1</v>
      </c>
      <c r="AQ1442">
        <v>0</v>
      </c>
      <c r="AR1442">
        <v>0</v>
      </c>
      <c r="AS1442" t="s">
        <v>3</v>
      </c>
      <c r="AT1442">
        <v>100</v>
      </c>
      <c r="AU1442" t="s">
        <v>3</v>
      </c>
      <c r="AV1442">
        <v>0</v>
      </c>
      <c r="AW1442">
        <v>1</v>
      </c>
      <c r="AX1442">
        <v>-1</v>
      </c>
      <c r="AY1442">
        <v>0</v>
      </c>
      <c r="AZ1442">
        <v>0</v>
      </c>
      <c r="BA1442" t="s">
        <v>3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CV1442">
        <v>0</v>
      </c>
      <c r="CW1442">
        <v>0</v>
      </c>
      <c r="CX1442">
        <f>ROUND(Y1442*Source!I663,9)</f>
        <v>20</v>
      </c>
      <c r="CY1442">
        <f>AA1442</f>
        <v>523.5</v>
      </c>
      <c r="CZ1442">
        <f>AE1442</f>
        <v>28.1</v>
      </c>
      <c r="DA1442">
        <f>AI1442</f>
        <v>18.63</v>
      </c>
      <c r="DB1442">
        <f>ROUND(ROUND(AT1442*CZ1442,2),6)</f>
        <v>2810</v>
      </c>
      <c r="DC1442">
        <f>ROUND(ROUND(AT1442*AG1442,2),6)</f>
        <v>0</v>
      </c>
      <c r="DD1442" t="s">
        <v>3</v>
      </c>
      <c r="DE1442" t="s">
        <v>3</v>
      </c>
      <c r="DF1442">
        <f>ROUND(ROUND(AE1442*AI1442,2)*CX1442,2)</f>
        <v>10470</v>
      </c>
      <c r="DG1442">
        <f t="shared" si="631"/>
        <v>0</v>
      </c>
      <c r="DH1442">
        <f t="shared" si="632"/>
        <v>0</v>
      </c>
      <c r="DI1442">
        <f t="shared" si="619"/>
        <v>0</v>
      </c>
      <c r="DJ1442">
        <f>DF1442</f>
        <v>10470</v>
      </c>
      <c r="DK1442">
        <v>0</v>
      </c>
      <c r="DL1442" t="s">
        <v>3</v>
      </c>
      <c r="DM1442">
        <v>0</v>
      </c>
      <c r="DN1442" t="s">
        <v>3</v>
      </c>
      <c r="DO1442">
        <v>0</v>
      </c>
    </row>
    <row r="1443" spans="1:119" x14ac:dyDescent="0.2">
      <c r="A1443">
        <f>ROW(Source!A668)</f>
        <v>668</v>
      </c>
      <c r="B1443">
        <v>59204062</v>
      </c>
      <c r="C1443">
        <v>60528147</v>
      </c>
      <c r="D1443">
        <v>58266404</v>
      </c>
      <c r="E1443">
        <v>1080</v>
      </c>
      <c r="F1443">
        <v>1</v>
      </c>
      <c r="G1443">
        <v>1080</v>
      </c>
      <c r="H1443">
        <v>1</v>
      </c>
      <c r="I1443" t="s">
        <v>859</v>
      </c>
      <c r="J1443" t="s">
        <v>3</v>
      </c>
      <c r="K1443" t="s">
        <v>860</v>
      </c>
      <c r="L1443">
        <v>1191</v>
      </c>
      <c r="N1443">
        <v>1013</v>
      </c>
      <c r="O1443" t="s">
        <v>861</v>
      </c>
      <c r="P1443" t="s">
        <v>861</v>
      </c>
      <c r="Q1443">
        <v>1</v>
      </c>
      <c r="W1443">
        <v>0</v>
      </c>
      <c r="X1443">
        <v>476480486</v>
      </c>
      <c r="Y1443">
        <f>((AT1443*1.15)*1.1)</f>
        <v>24.186800000000002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</v>
      </c>
      <c r="AJ1443">
        <v>1</v>
      </c>
      <c r="AK1443">
        <v>1</v>
      </c>
      <c r="AL1443">
        <v>1</v>
      </c>
      <c r="AM1443">
        <v>-2</v>
      </c>
      <c r="AN1443">
        <v>0</v>
      </c>
      <c r="AO1443">
        <v>1</v>
      </c>
      <c r="AP1443">
        <v>1</v>
      </c>
      <c r="AQ1443">
        <v>0</v>
      </c>
      <c r="AR1443">
        <v>0</v>
      </c>
      <c r="AS1443" t="s">
        <v>3</v>
      </c>
      <c r="AT1443">
        <v>19.12</v>
      </c>
      <c r="AU1443" t="s">
        <v>26</v>
      </c>
      <c r="AV1443">
        <v>1</v>
      </c>
      <c r="AW1443">
        <v>2</v>
      </c>
      <c r="AX1443">
        <v>60528158</v>
      </c>
      <c r="AY1443">
        <v>1</v>
      </c>
      <c r="AZ1443">
        <v>0</v>
      </c>
      <c r="BA1443">
        <v>1461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CU1443">
        <f>ROUND(AT1443*Source!I668*AH1443*AL1443,2)</f>
        <v>0</v>
      </c>
      <c r="CV1443">
        <f>ROUND(Y1443*Source!I668,9)</f>
        <v>78.607100000000003</v>
      </c>
      <c r="CW1443">
        <v>0</v>
      </c>
      <c r="CX1443">
        <f>ROUND(Y1443*Source!I668,9)</f>
        <v>78.607100000000003</v>
      </c>
      <c r="CY1443">
        <f>AD1443</f>
        <v>0</v>
      </c>
      <c r="CZ1443">
        <f>AH1443</f>
        <v>0</v>
      </c>
      <c r="DA1443">
        <f>AL1443</f>
        <v>1</v>
      </c>
      <c r="DB1443">
        <f>ROUND(((ROUND(AT1443*CZ1443,2)*1.15)*1.1),6)</f>
        <v>0</v>
      </c>
      <c r="DC1443">
        <f>ROUND(((ROUND(AT1443*AG1443,2)*1.15)*1.1),6)</f>
        <v>0</v>
      </c>
      <c r="DD1443" t="s">
        <v>3</v>
      </c>
      <c r="DE1443" t="s">
        <v>3</v>
      </c>
      <c r="DF1443">
        <f t="shared" ref="DF1443:DF1457" si="633">ROUND(ROUND(AE1443,2)*CX1443,2)</f>
        <v>0</v>
      </c>
      <c r="DG1443">
        <f t="shared" si="631"/>
        <v>0</v>
      </c>
      <c r="DH1443">
        <f t="shared" si="632"/>
        <v>0</v>
      </c>
      <c r="DI1443">
        <f t="shared" si="619"/>
        <v>0</v>
      </c>
      <c r="DJ1443">
        <f>DI1443</f>
        <v>0</v>
      </c>
      <c r="DK1443">
        <v>0</v>
      </c>
      <c r="DL1443" t="s">
        <v>3</v>
      </c>
      <c r="DM1443">
        <v>0</v>
      </c>
      <c r="DN1443" t="s">
        <v>3</v>
      </c>
      <c r="DO1443">
        <v>0</v>
      </c>
    </row>
    <row r="1444" spans="1:119" x14ac:dyDescent="0.2">
      <c r="A1444">
        <f>ROW(Source!A668)</f>
        <v>668</v>
      </c>
      <c r="B1444">
        <v>59204062</v>
      </c>
      <c r="C1444">
        <v>60528147</v>
      </c>
      <c r="D1444">
        <v>58340578</v>
      </c>
      <c r="E1444">
        <v>1</v>
      </c>
      <c r="F1444">
        <v>1</v>
      </c>
      <c r="G1444">
        <v>1080</v>
      </c>
      <c r="H1444">
        <v>2</v>
      </c>
      <c r="I1444" t="s">
        <v>862</v>
      </c>
      <c r="J1444" t="s">
        <v>863</v>
      </c>
      <c r="K1444" t="s">
        <v>864</v>
      </c>
      <c r="L1444">
        <v>1368</v>
      </c>
      <c r="N1444">
        <v>1011</v>
      </c>
      <c r="O1444" t="s">
        <v>865</v>
      </c>
      <c r="P1444" t="s">
        <v>865</v>
      </c>
      <c r="Q1444">
        <v>1</v>
      </c>
      <c r="W1444">
        <v>0</v>
      </c>
      <c r="X1444">
        <v>-1985943078</v>
      </c>
      <c r="Y1444">
        <f>((AT1444*1.25)*1.1)</f>
        <v>1.3750000000000002E-2</v>
      </c>
      <c r="AA1444">
        <v>0</v>
      </c>
      <c r="AB1444">
        <v>88.67</v>
      </c>
      <c r="AC1444">
        <v>13.47</v>
      </c>
      <c r="AD1444">
        <v>0</v>
      </c>
      <c r="AE1444">
        <v>0</v>
      </c>
      <c r="AF1444">
        <v>83.1</v>
      </c>
      <c r="AG1444">
        <v>12.62</v>
      </c>
      <c r="AH1444">
        <v>0</v>
      </c>
      <c r="AI1444">
        <v>1</v>
      </c>
      <c r="AJ1444">
        <v>1</v>
      </c>
      <c r="AK1444">
        <v>1</v>
      </c>
      <c r="AL1444">
        <v>1</v>
      </c>
      <c r="AM1444">
        <v>-2</v>
      </c>
      <c r="AN1444">
        <v>0</v>
      </c>
      <c r="AO1444">
        <v>1</v>
      </c>
      <c r="AP1444">
        <v>1</v>
      </c>
      <c r="AQ1444">
        <v>0</v>
      </c>
      <c r="AR1444">
        <v>0</v>
      </c>
      <c r="AS1444" t="s">
        <v>3</v>
      </c>
      <c r="AT1444">
        <v>0.01</v>
      </c>
      <c r="AU1444" t="s">
        <v>25</v>
      </c>
      <c r="AV1444">
        <v>0</v>
      </c>
      <c r="AW1444">
        <v>2</v>
      </c>
      <c r="AX1444">
        <v>60528159</v>
      </c>
      <c r="AY1444">
        <v>1</v>
      </c>
      <c r="AZ1444">
        <v>0</v>
      </c>
      <c r="BA1444">
        <v>1462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CV1444">
        <v>0</v>
      </c>
      <c r="CW1444">
        <f>ROUND(Y1444*Source!I668*DO1444,9)</f>
        <v>0.56395625000000005</v>
      </c>
      <c r="CX1444">
        <f>ROUND(Y1444*Source!I668,9)</f>
        <v>4.4687499999999998E-2</v>
      </c>
      <c r="CY1444">
        <f>AB1444</f>
        <v>88.67</v>
      </c>
      <c r="CZ1444">
        <f>AF1444</f>
        <v>83.1</v>
      </c>
      <c r="DA1444">
        <f>AJ1444</f>
        <v>1</v>
      </c>
      <c r="DB1444">
        <f>ROUND(((ROUND(AT1444*CZ1444,2)*1.25)*1.1),6)</f>
        <v>1.1412500000000001</v>
      </c>
      <c r="DC1444">
        <f>ROUND(((ROUND(AT1444*AG1444,2)*1.25)*1.1),6)</f>
        <v>0.17874999999999999</v>
      </c>
      <c r="DD1444" t="s">
        <v>3</v>
      </c>
      <c r="DE1444" t="s">
        <v>3</v>
      </c>
      <c r="DF1444">
        <f t="shared" si="633"/>
        <v>0</v>
      </c>
      <c r="DG1444">
        <f t="shared" si="631"/>
        <v>3.71</v>
      </c>
      <c r="DH1444">
        <f t="shared" si="632"/>
        <v>0.56000000000000005</v>
      </c>
      <c r="DI1444">
        <f t="shared" si="619"/>
        <v>0</v>
      </c>
      <c r="DJ1444">
        <f>DG1444</f>
        <v>3.71</v>
      </c>
      <c r="DK1444">
        <v>0</v>
      </c>
      <c r="DL1444" t="s">
        <v>867</v>
      </c>
      <c r="DM1444">
        <v>0</v>
      </c>
      <c r="DN1444" t="s">
        <v>861</v>
      </c>
      <c r="DO1444">
        <v>12.62</v>
      </c>
    </row>
    <row r="1445" spans="1:119" x14ac:dyDescent="0.2">
      <c r="A1445">
        <f>ROW(Source!A668)</f>
        <v>668</v>
      </c>
      <c r="B1445">
        <v>59204062</v>
      </c>
      <c r="C1445">
        <v>60528147</v>
      </c>
      <c r="D1445">
        <v>58340697</v>
      </c>
      <c r="E1445">
        <v>1</v>
      </c>
      <c r="F1445">
        <v>1</v>
      </c>
      <c r="G1445">
        <v>1080</v>
      </c>
      <c r="H1445">
        <v>2</v>
      </c>
      <c r="I1445" t="s">
        <v>868</v>
      </c>
      <c r="J1445" t="s">
        <v>869</v>
      </c>
      <c r="K1445" t="s">
        <v>870</v>
      </c>
      <c r="L1445">
        <v>1368</v>
      </c>
      <c r="N1445">
        <v>1011</v>
      </c>
      <c r="O1445" t="s">
        <v>865</v>
      </c>
      <c r="P1445" t="s">
        <v>865</v>
      </c>
      <c r="Q1445">
        <v>1</v>
      </c>
      <c r="W1445">
        <v>0</v>
      </c>
      <c r="X1445">
        <v>2147454900</v>
      </c>
      <c r="Y1445">
        <f>((AT1445*1.25)*1.1)</f>
        <v>1.7187500000000002</v>
      </c>
      <c r="AA1445">
        <v>0</v>
      </c>
      <c r="AB1445">
        <v>0.85</v>
      </c>
      <c r="AC1445">
        <v>0</v>
      </c>
      <c r="AD1445">
        <v>0</v>
      </c>
      <c r="AE1445">
        <v>0</v>
      </c>
      <c r="AF1445">
        <v>0.8</v>
      </c>
      <c r="AG1445">
        <v>0</v>
      </c>
      <c r="AH1445">
        <v>0</v>
      </c>
      <c r="AI1445">
        <v>1</v>
      </c>
      <c r="AJ1445">
        <v>1</v>
      </c>
      <c r="AK1445">
        <v>1</v>
      </c>
      <c r="AL1445">
        <v>1</v>
      </c>
      <c r="AM1445">
        <v>-2</v>
      </c>
      <c r="AN1445">
        <v>0</v>
      </c>
      <c r="AO1445">
        <v>1</v>
      </c>
      <c r="AP1445">
        <v>1</v>
      </c>
      <c r="AQ1445">
        <v>0</v>
      </c>
      <c r="AR1445">
        <v>0</v>
      </c>
      <c r="AS1445" t="s">
        <v>3</v>
      </c>
      <c r="AT1445">
        <v>1.25</v>
      </c>
      <c r="AU1445" t="s">
        <v>25</v>
      </c>
      <c r="AV1445">
        <v>0</v>
      </c>
      <c r="AW1445">
        <v>2</v>
      </c>
      <c r="AX1445">
        <v>60528161</v>
      </c>
      <c r="AY1445">
        <v>1</v>
      </c>
      <c r="AZ1445">
        <v>0</v>
      </c>
      <c r="BA1445">
        <v>1463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CV1445">
        <v>0</v>
      </c>
      <c r="CW1445">
        <f>ROUND(Y1445*Source!I668*DO1445,9)</f>
        <v>0</v>
      </c>
      <c r="CX1445">
        <f>ROUND(Y1445*Source!I668,9)</f>
        <v>5.5859375</v>
      </c>
      <c r="CY1445">
        <f>AB1445</f>
        <v>0.85</v>
      </c>
      <c r="CZ1445">
        <f>AF1445</f>
        <v>0.8</v>
      </c>
      <c r="DA1445">
        <f>AJ1445</f>
        <v>1</v>
      </c>
      <c r="DB1445">
        <f>ROUND(((ROUND(AT1445*CZ1445,2)*1.25)*1.1),6)</f>
        <v>1.375</v>
      </c>
      <c r="DC1445">
        <f>ROUND(((ROUND(AT1445*AG1445,2)*1.25)*1.1),6)</f>
        <v>0</v>
      </c>
      <c r="DD1445" t="s">
        <v>3</v>
      </c>
      <c r="DE1445" t="s">
        <v>3</v>
      </c>
      <c r="DF1445">
        <f t="shared" si="633"/>
        <v>0</v>
      </c>
      <c r="DG1445">
        <f t="shared" si="631"/>
        <v>4.47</v>
      </c>
      <c r="DH1445">
        <f t="shared" si="632"/>
        <v>0</v>
      </c>
      <c r="DI1445">
        <f t="shared" si="619"/>
        <v>0</v>
      </c>
      <c r="DJ1445">
        <f>DG1445</f>
        <v>4.47</v>
      </c>
      <c r="DK1445">
        <v>0</v>
      </c>
      <c r="DL1445" t="s">
        <v>3</v>
      </c>
      <c r="DM1445">
        <v>0</v>
      </c>
      <c r="DN1445" t="s">
        <v>3</v>
      </c>
      <c r="DO1445">
        <v>0</v>
      </c>
    </row>
    <row r="1446" spans="1:119" x14ac:dyDescent="0.2">
      <c r="A1446">
        <f>ROW(Source!A668)</f>
        <v>668</v>
      </c>
      <c r="B1446">
        <v>59204062</v>
      </c>
      <c r="C1446">
        <v>60528147</v>
      </c>
      <c r="D1446">
        <v>58340699</v>
      </c>
      <c r="E1446">
        <v>1</v>
      </c>
      <c r="F1446">
        <v>1</v>
      </c>
      <c r="G1446">
        <v>1080</v>
      </c>
      <c r="H1446">
        <v>2</v>
      </c>
      <c r="I1446" t="s">
        <v>871</v>
      </c>
      <c r="J1446" t="s">
        <v>872</v>
      </c>
      <c r="K1446" t="s">
        <v>873</v>
      </c>
      <c r="L1446">
        <v>1368</v>
      </c>
      <c r="N1446">
        <v>1011</v>
      </c>
      <c r="O1446" t="s">
        <v>865</v>
      </c>
      <c r="P1446" t="s">
        <v>865</v>
      </c>
      <c r="Q1446">
        <v>1</v>
      </c>
      <c r="W1446">
        <v>0</v>
      </c>
      <c r="X1446">
        <v>539707801</v>
      </c>
      <c r="Y1446">
        <f>((AT1446*1.25)*1.1)</f>
        <v>0.41250000000000003</v>
      </c>
      <c r="AA1446">
        <v>0</v>
      </c>
      <c r="AB1446">
        <v>1.59</v>
      </c>
      <c r="AC1446">
        <v>0</v>
      </c>
      <c r="AD1446">
        <v>0</v>
      </c>
      <c r="AE1446">
        <v>0</v>
      </c>
      <c r="AF1446">
        <v>1.49</v>
      </c>
      <c r="AG1446">
        <v>0</v>
      </c>
      <c r="AH1446">
        <v>0</v>
      </c>
      <c r="AI1446">
        <v>1</v>
      </c>
      <c r="AJ1446">
        <v>1</v>
      </c>
      <c r="AK1446">
        <v>1</v>
      </c>
      <c r="AL1446">
        <v>1</v>
      </c>
      <c r="AM1446">
        <v>-2</v>
      </c>
      <c r="AN1446">
        <v>0</v>
      </c>
      <c r="AO1446">
        <v>1</v>
      </c>
      <c r="AP1446">
        <v>1</v>
      </c>
      <c r="AQ1446">
        <v>0</v>
      </c>
      <c r="AR1446">
        <v>0</v>
      </c>
      <c r="AS1446" t="s">
        <v>3</v>
      </c>
      <c r="AT1446">
        <v>0.3</v>
      </c>
      <c r="AU1446" t="s">
        <v>25</v>
      </c>
      <c r="AV1446">
        <v>0</v>
      </c>
      <c r="AW1446">
        <v>2</v>
      </c>
      <c r="AX1446">
        <v>60528162</v>
      </c>
      <c r="AY1446">
        <v>1</v>
      </c>
      <c r="AZ1446">
        <v>0</v>
      </c>
      <c r="BA1446">
        <v>1464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CV1446">
        <v>0</v>
      </c>
      <c r="CW1446">
        <f>ROUND(Y1446*Source!I668*DO1446,9)</f>
        <v>0</v>
      </c>
      <c r="CX1446">
        <f>ROUND(Y1446*Source!I668,9)</f>
        <v>1.340625</v>
      </c>
      <c r="CY1446">
        <f>AB1446</f>
        <v>1.59</v>
      </c>
      <c r="CZ1446">
        <f>AF1446</f>
        <v>1.49</v>
      </c>
      <c r="DA1446">
        <f>AJ1446</f>
        <v>1</v>
      </c>
      <c r="DB1446">
        <f>ROUND(((ROUND(AT1446*CZ1446,2)*1.25)*1.1),6)</f>
        <v>0.61875000000000002</v>
      </c>
      <c r="DC1446">
        <f>ROUND(((ROUND(AT1446*AG1446,2)*1.25)*1.1),6)</f>
        <v>0</v>
      </c>
      <c r="DD1446" t="s">
        <v>3</v>
      </c>
      <c r="DE1446" t="s">
        <v>3</v>
      </c>
      <c r="DF1446">
        <f t="shared" si="633"/>
        <v>0</v>
      </c>
      <c r="DG1446">
        <f t="shared" si="631"/>
        <v>2</v>
      </c>
      <c r="DH1446">
        <f t="shared" si="632"/>
        <v>0</v>
      </c>
      <c r="DI1446">
        <f t="shared" si="619"/>
        <v>0</v>
      </c>
      <c r="DJ1446">
        <f>DG1446</f>
        <v>2</v>
      </c>
      <c r="DK1446">
        <v>0</v>
      </c>
      <c r="DL1446" t="s">
        <v>3</v>
      </c>
      <c r="DM1446">
        <v>0</v>
      </c>
      <c r="DN1446" t="s">
        <v>3</v>
      </c>
      <c r="DO1446">
        <v>0</v>
      </c>
    </row>
    <row r="1447" spans="1:119" x14ac:dyDescent="0.2">
      <c r="A1447">
        <f>ROW(Source!A668)</f>
        <v>668</v>
      </c>
      <c r="B1447">
        <v>59204062</v>
      </c>
      <c r="C1447">
        <v>60528147</v>
      </c>
      <c r="D1447">
        <v>58339814</v>
      </c>
      <c r="E1447">
        <v>1</v>
      </c>
      <c r="F1447">
        <v>1</v>
      </c>
      <c r="G1447">
        <v>1080</v>
      </c>
      <c r="H1447">
        <v>2</v>
      </c>
      <c r="I1447" t="s">
        <v>874</v>
      </c>
      <c r="J1447" t="s">
        <v>875</v>
      </c>
      <c r="K1447" t="s">
        <v>876</v>
      </c>
      <c r="L1447">
        <v>1368</v>
      </c>
      <c r="N1447">
        <v>1011</v>
      </c>
      <c r="O1447" t="s">
        <v>865</v>
      </c>
      <c r="P1447" t="s">
        <v>865</v>
      </c>
      <c r="Q1447">
        <v>1</v>
      </c>
      <c r="W1447">
        <v>0</v>
      </c>
      <c r="X1447">
        <v>1087580389</v>
      </c>
      <c r="Y1447">
        <f>((AT1447*1.25)*1.1)</f>
        <v>1.3750000000000002E-2</v>
      </c>
      <c r="AA1447">
        <v>0</v>
      </c>
      <c r="AB1447">
        <v>191.17</v>
      </c>
      <c r="AC1447">
        <v>18.059999999999999</v>
      </c>
      <c r="AD1447">
        <v>0</v>
      </c>
      <c r="AE1447">
        <v>0</v>
      </c>
      <c r="AF1447">
        <v>179.17</v>
      </c>
      <c r="AG1447">
        <v>16.93</v>
      </c>
      <c r="AH1447">
        <v>0</v>
      </c>
      <c r="AI1447">
        <v>1</v>
      </c>
      <c r="AJ1447">
        <v>1</v>
      </c>
      <c r="AK1447">
        <v>1</v>
      </c>
      <c r="AL1447">
        <v>1</v>
      </c>
      <c r="AM1447">
        <v>-2</v>
      </c>
      <c r="AN1447">
        <v>0</v>
      </c>
      <c r="AO1447">
        <v>1</v>
      </c>
      <c r="AP1447">
        <v>1</v>
      </c>
      <c r="AQ1447">
        <v>0</v>
      </c>
      <c r="AR1447">
        <v>0</v>
      </c>
      <c r="AS1447" t="s">
        <v>3</v>
      </c>
      <c r="AT1447">
        <v>0.01</v>
      </c>
      <c r="AU1447" t="s">
        <v>25</v>
      </c>
      <c r="AV1447">
        <v>0</v>
      </c>
      <c r="AW1447">
        <v>2</v>
      </c>
      <c r="AX1447">
        <v>60528160</v>
      </c>
      <c r="AY1447">
        <v>1</v>
      </c>
      <c r="AZ1447">
        <v>0</v>
      </c>
      <c r="BA1447">
        <v>1465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CV1447">
        <v>0</v>
      </c>
      <c r="CW1447">
        <f>ROUND(Y1447*Source!I668*DO1447,9)</f>
        <v>0.75655937500000003</v>
      </c>
      <c r="CX1447">
        <f>ROUND(Y1447*Source!I668,9)</f>
        <v>4.4687499999999998E-2</v>
      </c>
      <c r="CY1447">
        <f>AB1447</f>
        <v>191.17</v>
      </c>
      <c r="CZ1447">
        <f>AF1447</f>
        <v>179.17</v>
      </c>
      <c r="DA1447">
        <f>AJ1447</f>
        <v>1</v>
      </c>
      <c r="DB1447">
        <f>ROUND(((ROUND(AT1447*CZ1447,2)*1.25)*1.1),6)</f>
        <v>2.4612500000000002</v>
      </c>
      <c r="DC1447">
        <f>ROUND(((ROUND(AT1447*AG1447,2)*1.25)*1.1),6)</f>
        <v>0.23375000000000001</v>
      </c>
      <c r="DD1447" t="s">
        <v>3</v>
      </c>
      <c r="DE1447" t="s">
        <v>3</v>
      </c>
      <c r="DF1447">
        <f t="shared" si="633"/>
        <v>0</v>
      </c>
      <c r="DG1447">
        <f t="shared" si="631"/>
        <v>8.01</v>
      </c>
      <c r="DH1447">
        <f t="shared" si="632"/>
        <v>0.76</v>
      </c>
      <c r="DI1447">
        <f t="shared" si="619"/>
        <v>0</v>
      </c>
      <c r="DJ1447">
        <f>DG1447</f>
        <v>8.01</v>
      </c>
      <c r="DK1447">
        <v>0</v>
      </c>
      <c r="DL1447" t="s">
        <v>867</v>
      </c>
      <c r="DM1447">
        <v>0</v>
      </c>
      <c r="DN1447" t="s">
        <v>861</v>
      </c>
      <c r="DO1447">
        <v>16.93</v>
      </c>
    </row>
    <row r="1448" spans="1:119" x14ac:dyDescent="0.2">
      <c r="A1448">
        <f>ROW(Source!A668)</f>
        <v>668</v>
      </c>
      <c r="B1448">
        <v>59204062</v>
      </c>
      <c r="C1448">
        <v>60528147</v>
      </c>
      <c r="D1448">
        <v>58308811</v>
      </c>
      <c r="E1448">
        <v>1</v>
      </c>
      <c r="F1448">
        <v>1</v>
      </c>
      <c r="G1448">
        <v>1080</v>
      </c>
      <c r="H1448">
        <v>3</v>
      </c>
      <c r="I1448" t="s">
        <v>877</v>
      </c>
      <c r="J1448" t="s">
        <v>878</v>
      </c>
      <c r="K1448" t="s">
        <v>879</v>
      </c>
      <c r="L1448">
        <v>1346</v>
      </c>
      <c r="N1448">
        <v>1009</v>
      </c>
      <c r="O1448" t="s">
        <v>880</v>
      </c>
      <c r="P1448" t="s">
        <v>880</v>
      </c>
      <c r="Q1448">
        <v>1</v>
      </c>
      <c r="W1448">
        <v>0</v>
      </c>
      <c r="X1448">
        <v>-709773495</v>
      </c>
      <c r="Y1448">
        <f>AT1448</f>
        <v>0.5</v>
      </c>
      <c r="AA1448">
        <v>1.61</v>
      </c>
      <c r="AB1448">
        <v>0</v>
      </c>
      <c r="AC1448">
        <v>0</v>
      </c>
      <c r="AD1448">
        <v>0</v>
      </c>
      <c r="AE1448">
        <v>1.61</v>
      </c>
      <c r="AF1448">
        <v>0</v>
      </c>
      <c r="AG1448">
        <v>0</v>
      </c>
      <c r="AH1448">
        <v>0</v>
      </c>
      <c r="AI1448">
        <v>1</v>
      </c>
      <c r="AJ1448">
        <v>1</v>
      </c>
      <c r="AK1448">
        <v>1</v>
      </c>
      <c r="AL1448">
        <v>1</v>
      </c>
      <c r="AM1448">
        <v>-2</v>
      </c>
      <c r="AN1448">
        <v>0</v>
      </c>
      <c r="AO1448">
        <v>1</v>
      </c>
      <c r="AP1448">
        <v>1</v>
      </c>
      <c r="AQ1448">
        <v>0</v>
      </c>
      <c r="AR1448">
        <v>0</v>
      </c>
      <c r="AS1448" t="s">
        <v>3</v>
      </c>
      <c r="AT1448">
        <v>0.5</v>
      </c>
      <c r="AU1448" t="s">
        <v>3</v>
      </c>
      <c r="AV1448">
        <v>0</v>
      </c>
      <c r="AW1448">
        <v>2</v>
      </c>
      <c r="AX1448">
        <v>60528163</v>
      </c>
      <c r="AY1448">
        <v>1</v>
      </c>
      <c r="AZ1448">
        <v>0</v>
      </c>
      <c r="BA1448">
        <v>1466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CV1448">
        <v>0</v>
      </c>
      <c r="CW1448">
        <v>0</v>
      </c>
      <c r="CX1448">
        <f>ROUND(Y1448*Source!I668,9)</f>
        <v>1.625</v>
      </c>
      <c r="CY1448">
        <f>AA1448</f>
        <v>1.61</v>
      </c>
      <c r="CZ1448">
        <f>AE1448</f>
        <v>1.61</v>
      </c>
      <c r="DA1448">
        <f>AI1448</f>
        <v>1</v>
      </c>
      <c r="DB1448">
        <f>ROUND(ROUND(AT1448*CZ1448,2),6)</f>
        <v>0.81</v>
      </c>
      <c r="DC1448">
        <f>ROUND(ROUND(AT1448*AG1448,2),6)</f>
        <v>0</v>
      </c>
      <c r="DD1448" t="s">
        <v>3</v>
      </c>
      <c r="DE1448" t="s">
        <v>3</v>
      </c>
      <c r="DF1448">
        <f t="shared" si="633"/>
        <v>2.62</v>
      </c>
      <c r="DG1448">
        <f t="shared" si="631"/>
        <v>0</v>
      </c>
      <c r="DH1448">
        <f t="shared" si="632"/>
        <v>0</v>
      </c>
      <c r="DI1448">
        <f t="shared" si="619"/>
        <v>0</v>
      </c>
      <c r="DJ1448">
        <f>DF1448</f>
        <v>2.62</v>
      </c>
      <c r="DK1448">
        <v>0</v>
      </c>
      <c r="DL1448" t="s">
        <v>3</v>
      </c>
      <c r="DM1448">
        <v>0</v>
      </c>
      <c r="DN1448" t="s">
        <v>3</v>
      </c>
      <c r="DO1448">
        <v>0</v>
      </c>
    </row>
    <row r="1449" spans="1:119" x14ac:dyDescent="0.2">
      <c r="A1449">
        <f>ROW(Source!A668)</f>
        <v>668</v>
      </c>
      <c r="B1449">
        <v>59204062</v>
      </c>
      <c r="C1449">
        <v>60528147</v>
      </c>
      <c r="D1449">
        <v>58308843</v>
      </c>
      <c r="E1449">
        <v>1</v>
      </c>
      <c r="F1449">
        <v>1</v>
      </c>
      <c r="G1449">
        <v>1080</v>
      </c>
      <c r="H1449">
        <v>3</v>
      </c>
      <c r="I1449" t="s">
        <v>881</v>
      </c>
      <c r="J1449" t="s">
        <v>882</v>
      </c>
      <c r="K1449" t="s">
        <v>883</v>
      </c>
      <c r="L1449">
        <v>1346</v>
      </c>
      <c r="N1449">
        <v>1009</v>
      </c>
      <c r="O1449" t="s">
        <v>880</v>
      </c>
      <c r="P1449" t="s">
        <v>880</v>
      </c>
      <c r="Q1449">
        <v>1</v>
      </c>
      <c r="W1449">
        <v>0</v>
      </c>
      <c r="X1449">
        <v>-872094078</v>
      </c>
      <c r="Y1449">
        <f>AT1449</f>
        <v>9.2999999999999999E-2</v>
      </c>
      <c r="AA1449">
        <v>36.78</v>
      </c>
      <c r="AB1449">
        <v>0</v>
      </c>
      <c r="AC1449">
        <v>0</v>
      </c>
      <c r="AD1449">
        <v>0</v>
      </c>
      <c r="AE1449">
        <v>36.78</v>
      </c>
      <c r="AF1449">
        <v>0</v>
      </c>
      <c r="AG1449">
        <v>0</v>
      </c>
      <c r="AH1449">
        <v>0</v>
      </c>
      <c r="AI1449">
        <v>1</v>
      </c>
      <c r="AJ1449">
        <v>1</v>
      </c>
      <c r="AK1449">
        <v>1</v>
      </c>
      <c r="AL1449">
        <v>1</v>
      </c>
      <c r="AM1449">
        <v>-2</v>
      </c>
      <c r="AN1449">
        <v>0</v>
      </c>
      <c r="AO1449">
        <v>1</v>
      </c>
      <c r="AP1449">
        <v>1</v>
      </c>
      <c r="AQ1449">
        <v>0</v>
      </c>
      <c r="AR1449">
        <v>0</v>
      </c>
      <c r="AS1449" t="s">
        <v>3</v>
      </c>
      <c r="AT1449">
        <v>9.2999999999999999E-2</v>
      </c>
      <c r="AU1449" t="s">
        <v>3</v>
      </c>
      <c r="AV1449">
        <v>0</v>
      </c>
      <c r="AW1449">
        <v>2</v>
      </c>
      <c r="AX1449">
        <v>60528164</v>
      </c>
      <c r="AY1449">
        <v>1</v>
      </c>
      <c r="AZ1449">
        <v>0</v>
      </c>
      <c r="BA1449">
        <v>1467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CV1449">
        <v>0</v>
      </c>
      <c r="CW1449">
        <v>0</v>
      </c>
      <c r="CX1449">
        <f>ROUND(Y1449*Source!I668,9)</f>
        <v>0.30225000000000002</v>
      </c>
      <c r="CY1449">
        <f>AA1449</f>
        <v>36.78</v>
      </c>
      <c r="CZ1449">
        <f>AE1449</f>
        <v>36.78</v>
      </c>
      <c r="DA1449">
        <f>AI1449</f>
        <v>1</v>
      </c>
      <c r="DB1449">
        <f>ROUND(ROUND(AT1449*CZ1449,2),6)</f>
        <v>3.42</v>
      </c>
      <c r="DC1449">
        <f>ROUND(ROUND(AT1449*AG1449,2),6)</f>
        <v>0</v>
      </c>
      <c r="DD1449" t="s">
        <v>3</v>
      </c>
      <c r="DE1449" t="s">
        <v>3</v>
      </c>
      <c r="DF1449">
        <f t="shared" si="633"/>
        <v>11.12</v>
      </c>
      <c r="DG1449">
        <f t="shared" si="631"/>
        <v>0</v>
      </c>
      <c r="DH1449">
        <f t="shared" si="632"/>
        <v>0</v>
      </c>
      <c r="DI1449">
        <f t="shared" si="619"/>
        <v>0</v>
      </c>
      <c r="DJ1449">
        <f>DF1449</f>
        <v>11.12</v>
      </c>
      <c r="DK1449">
        <v>0</v>
      </c>
      <c r="DL1449" t="s">
        <v>3</v>
      </c>
      <c r="DM1449">
        <v>0</v>
      </c>
      <c r="DN1449" t="s">
        <v>3</v>
      </c>
      <c r="DO1449">
        <v>0</v>
      </c>
    </row>
    <row r="1450" spans="1:119" x14ac:dyDescent="0.2">
      <c r="A1450">
        <f>ROW(Source!A668)</f>
        <v>668</v>
      </c>
      <c r="B1450">
        <v>59204062</v>
      </c>
      <c r="C1450">
        <v>60528147</v>
      </c>
      <c r="D1450">
        <v>58308917</v>
      </c>
      <c r="E1450">
        <v>1</v>
      </c>
      <c r="F1450">
        <v>1</v>
      </c>
      <c r="G1450">
        <v>1080</v>
      </c>
      <c r="H1450">
        <v>3</v>
      </c>
      <c r="I1450" t="s">
        <v>884</v>
      </c>
      <c r="J1450" t="s">
        <v>885</v>
      </c>
      <c r="K1450" t="s">
        <v>886</v>
      </c>
      <c r="L1450">
        <v>1354</v>
      </c>
      <c r="N1450">
        <v>1010</v>
      </c>
      <c r="O1450" t="s">
        <v>39</v>
      </c>
      <c r="P1450" t="s">
        <v>39</v>
      </c>
      <c r="Q1450">
        <v>1</v>
      </c>
      <c r="W1450">
        <v>0</v>
      </c>
      <c r="X1450">
        <v>-40224714</v>
      </c>
      <c r="Y1450">
        <f>AT1450</f>
        <v>29</v>
      </c>
      <c r="AA1450">
        <v>0.89</v>
      </c>
      <c r="AB1450">
        <v>0</v>
      </c>
      <c r="AC1450">
        <v>0</v>
      </c>
      <c r="AD1450">
        <v>0</v>
      </c>
      <c r="AE1450">
        <v>0.89</v>
      </c>
      <c r="AF1450">
        <v>0</v>
      </c>
      <c r="AG1450">
        <v>0</v>
      </c>
      <c r="AH1450">
        <v>0</v>
      </c>
      <c r="AI1450">
        <v>1</v>
      </c>
      <c r="AJ1450">
        <v>1</v>
      </c>
      <c r="AK1450">
        <v>1</v>
      </c>
      <c r="AL1450">
        <v>1</v>
      </c>
      <c r="AM1450">
        <v>-2</v>
      </c>
      <c r="AN1450">
        <v>0</v>
      </c>
      <c r="AO1450">
        <v>1</v>
      </c>
      <c r="AP1450">
        <v>1</v>
      </c>
      <c r="AQ1450">
        <v>0</v>
      </c>
      <c r="AR1450">
        <v>0</v>
      </c>
      <c r="AS1450" t="s">
        <v>3</v>
      </c>
      <c r="AT1450">
        <v>29</v>
      </c>
      <c r="AU1450" t="s">
        <v>3</v>
      </c>
      <c r="AV1450">
        <v>0</v>
      </c>
      <c r="AW1450">
        <v>2</v>
      </c>
      <c r="AX1450">
        <v>60528165</v>
      </c>
      <c r="AY1450">
        <v>1</v>
      </c>
      <c r="AZ1450">
        <v>0</v>
      </c>
      <c r="BA1450">
        <v>1468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CV1450">
        <v>0</v>
      </c>
      <c r="CW1450">
        <v>0</v>
      </c>
      <c r="CX1450">
        <f>ROUND(Y1450*Source!I668,9)</f>
        <v>94.25</v>
      </c>
      <c r="CY1450">
        <f>AA1450</f>
        <v>0.89</v>
      </c>
      <c r="CZ1450">
        <f>AE1450</f>
        <v>0.89</v>
      </c>
      <c r="DA1450">
        <f>AI1450</f>
        <v>1</v>
      </c>
      <c r="DB1450">
        <f>ROUND(ROUND(AT1450*CZ1450,2),6)</f>
        <v>25.81</v>
      </c>
      <c r="DC1450">
        <f>ROUND(ROUND(AT1450*AG1450,2),6)</f>
        <v>0</v>
      </c>
      <c r="DD1450" t="s">
        <v>3</v>
      </c>
      <c r="DE1450" t="s">
        <v>3</v>
      </c>
      <c r="DF1450">
        <f t="shared" si="633"/>
        <v>83.88</v>
      </c>
      <c r="DG1450">
        <f t="shared" si="631"/>
        <v>0</v>
      </c>
      <c r="DH1450">
        <f t="shared" si="632"/>
        <v>0</v>
      </c>
      <c r="DI1450">
        <f t="shared" si="619"/>
        <v>0</v>
      </c>
      <c r="DJ1450">
        <f>DF1450</f>
        <v>83.88</v>
      </c>
      <c r="DK1450">
        <v>0</v>
      </c>
      <c r="DL1450" t="s">
        <v>3</v>
      </c>
      <c r="DM1450">
        <v>0</v>
      </c>
      <c r="DN1450" t="s">
        <v>3</v>
      </c>
      <c r="DO1450">
        <v>0</v>
      </c>
    </row>
    <row r="1451" spans="1:119" x14ac:dyDescent="0.2">
      <c r="A1451">
        <f>ROW(Source!A668)</f>
        <v>668</v>
      </c>
      <c r="B1451">
        <v>59204062</v>
      </c>
      <c r="C1451">
        <v>60528147</v>
      </c>
      <c r="D1451">
        <v>58326216</v>
      </c>
      <c r="E1451">
        <v>1</v>
      </c>
      <c r="F1451">
        <v>1</v>
      </c>
      <c r="G1451">
        <v>1080</v>
      </c>
      <c r="H1451">
        <v>3</v>
      </c>
      <c r="I1451" t="s">
        <v>46</v>
      </c>
      <c r="J1451" t="s">
        <v>49</v>
      </c>
      <c r="K1451" t="s">
        <v>47</v>
      </c>
      <c r="L1451">
        <v>1355</v>
      </c>
      <c r="N1451">
        <v>1010</v>
      </c>
      <c r="O1451" t="s">
        <v>48</v>
      </c>
      <c r="P1451" t="s">
        <v>48</v>
      </c>
      <c r="Q1451">
        <v>100</v>
      </c>
      <c r="W1451">
        <v>0</v>
      </c>
      <c r="X1451">
        <v>1873919888</v>
      </c>
      <c r="Y1451">
        <f>AT1451</f>
        <v>0.33230769999999998</v>
      </c>
      <c r="AA1451">
        <v>526.22</v>
      </c>
      <c r="AB1451">
        <v>0</v>
      </c>
      <c r="AC1451">
        <v>0</v>
      </c>
      <c r="AD1451">
        <v>0</v>
      </c>
      <c r="AE1451">
        <v>526.22</v>
      </c>
      <c r="AF1451">
        <v>0</v>
      </c>
      <c r="AG1451">
        <v>0</v>
      </c>
      <c r="AH1451">
        <v>0</v>
      </c>
      <c r="AI1451">
        <v>1</v>
      </c>
      <c r="AJ1451">
        <v>1</v>
      </c>
      <c r="AK1451">
        <v>1</v>
      </c>
      <c r="AL1451">
        <v>1</v>
      </c>
      <c r="AM1451">
        <v>0</v>
      </c>
      <c r="AN1451">
        <v>0</v>
      </c>
      <c r="AO1451">
        <v>0</v>
      </c>
      <c r="AP1451">
        <v>1</v>
      </c>
      <c r="AQ1451">
        <v>0</v>
      </c>
      <c r="AR1451">
        <v>0</v>
      </c>
      <c r="AS1451" t="s">
        <v>3</v>
      </c>
      <c r="AT1451">
        <v>0.33230769999999998</v>
      </c>
      <c r="AU1451" t="s">
        <v>3</v>
      </c>
      <c r="AV1451">
        <v>0</v>
      </c>
      <c r="AW1451">
        <v>1</v>
      </c>
      <c r="AX1451">
        <v>-1</v>
      </c>
      <c r="AY1451">
        <v>0</v>
      </c>
      <c r="AZ1451">
        <v>0</v>
      </c>
      <c r="BA1451" t="s">
        <v>3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CV1451">
        <v>0</v>
      </c>
      <c r="CW1451">
        <v>0</v>
      </c>
      <c r="CX1451">
        <f>ROUND(Y1451*Source!I668,9)</f>
        <v>1.0800000249999999</v>
      </c>
      <c r="CY1451">
        <f>AA1451</f>
        <v>526.22</v>
      </c>
      <c r="CZ1451">
        <f>AE1451</f>
        <v>526.22</v>
      </c>
      <c r="DA1451">
        <f>AI1451</f>
        <v>1</v>
      </c>
      <c r="DB1451">
        <f>ROUND(ROUND(AT1451*CZ1451,2),6)</f>
        <v>174.87</v>
      </c>
      <c r="DC1451">
        <f>ROUND(ROUND(AT1451*AG1451,2),6)</f>
        <v>0</v>
      </c>
      <c r="DD1451" t="s">
        <v>3</v>
      </c>
      <c r="DE1451" t="s">
        <v>3</v>
      </c>
      <c r="DF1451">
        <f t="shared" si="633"/>
        <v>568.32000000000005</v>
      </c>
      <c r="DG1451">
        <f t="shared" si="631"/>
        <v>0</v>
      </c>
      <c r="DH1451">
        <f t="shared" si="632"/>
        <v>0</v>
      </c>
      <c r="DI1451">
        <f t="shared" si="619"/>
        <v>0</v>
      </c>
      <c r="DJ1451">
        <f>DF1451</f>
        <v>568.32000000000005</v>
      </c>
      <c r="DK1451">
        <v>0</v>
      </c>
      <c r="DL1451" t="s">
        <v>3</v>
      </c>
      <c r="DM1451">
        <v>0</v>
      </c>
      <c r="DN1451" t="s">
        <v>3</v>
      </c>
      <c r="DO1451">
        <v>0</v>
      </c>
    </row>
    <row r="1452" spans="1:119" x14ac:dyDescent="0.2">
      <c r="A1452">
        <f>ROW(Source!A668)</f>
        <v>668</v>
      </c>
      <c r="B1452">
        <v>59204062</v>
      </c>
      <c r="C1452">
        <v>60528147</v>
      </c>
      <c r="D1452">
        <v>58321778</v>
      </c>
      <c r="E1452">
        <v>1</v>
      </c>
      <c r="F1452">
        <v>1</v>
      </c>
      <c r="G1452">
        <v>1080</v>
      </c>
      <c r="H1452">
        <v>3</v>
      </c>
      <c r="I1452" t="s">
        <v>56</v>
      </c>
      <c r="J1452" t="s">
        <v>58</v>
      </c>
      <c r="K1452" t="s">
        <v>57</v>
      </c>
      <c r="L1452">
        <v>1301</v>
      </c>
      <c r="N1452">
        <v>1003</v>
      </c>
      <c r="O1452" t="s">
        <v>34</v>
      </c>
      <c r="P1452" t="s">
        <v>34</v>
      </c>
      <c r="Q1452">
        <v>1</v>
      </c>
      <c r="W1452">
        <v>0</v>
      </c>
      <c r="X1452">
        <v>-1171880344</v>
      </c>
      <c r="Y1452">
        <f>AT1452</f>
        <v>100</v>
      </c>
      <c r="AA1452">
        <v>31.41</v>
      </c>
      <c r="AB1452">
        <v>0</v>
      </c>
      <c r="AC1452">
        <v>0</v>
      </c>
      <c r="AD1452">
        <v>0</v>
      </c>
      <c r="AE1452">
        <v>31.41</v>
      </c>
      <c r="AF1452">
        <v>0</v>
      </c>
      <c r="AG1452">
        <v>0</v>
      </c>
      <c r="AH1452">
        <v>0</v>
      </c>
      <c r="AI1452">
        <v>1</v>
      </c>
      <c r="AJ1452">
        <v>1</v>
      </c>
      <c r="AK1452">
        <v>1</v>
      </c>
      <c r="AL1452">
        <v>1</v>
      </c>
      <c r="AM1452">
        <v>0</v>
      </c>
      <c r="AN1452">
        <v>0</v>
      </c>
      <c r="AO1452">
        <v>0</v>
      </c>
      <c r="AP1452">
        <v>1</v>
      </c>
      <c r="AQ1452">
        <v>0</v>
      </c>
      <c r="AR1452">
        <v>0</v>
      </c>
      <c r="AS1452" t="s">
        <v>3</v>
      </c>
      <c r="AT1452">
        <v>100</v>
      </c>
      <c r="AU1452" t="s">
        <v>3</v>
      </c>
      <c r="AV1452">
        <v>0</v>
      </c>
      <c r="AW1452">
        <v>1</v>
      </c>
      <c r="AX1452">
        <v>-1</v>
      </c>
      <c r="AY1452">
        <v>0</v>
      </c>
      <c r="AZ1452">
        <v>0</v>
      </c>
      <c r="BA1452" t="s">
        <v>3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CV1452">
        <v>0</v>
      </c>
      <c r="CW1452">
        <v>0</v>
      </c>
      <c r="CX1452">
        <f>ROUND(Y1452*Source!I668,9)</f>
        <v>325</v>
      </c>
      <c r="CY1452">
        <f>AA1452</f>
        <v>31.41</v>
      </c>
      <c r="CZ1452">
        <f>AE1452</f>
        <v>31.41</v>
      </c>
      <c r="DA1452">
        <f>AI1452</f>
        <v>1</v>
      </c>
      <c r="DB1452">
        <f>ROUND(ROUND(AT1452*CZ1452,2),6)</f>
        <v>3141</v>
      </c>
      <c r="DC1452">
        <f>ROUND(ROUND(AT1452*AG1452,2),6)</f>
        <v>0</v>
      </c>
      <c r="DD1452" t="s">
        <v>3</v>
      </c>
      <c r="DE1452" t="s">
        <v>3</v>
      </c>
      <c r="DF1452">
        <f t="shared" si="633"/>
        <v>10208.25</v>
      </c>
      <c r="DG1452">
        <f t="shared" si="631"/>
        <v>0</v>
      </c>
      <c r="DH1452">
        <f t="shared" si="632"/>
        <v>0</v>
      </c>
      <c r="DI1452">
        <f t="shared" si="619"/>
        <v>0</v>
      </c>
      <c r="DJ1452">
        <f>DF1452</f>
        <v>10208.25</v>
      </c>
      <c r="DK1452">
        <v>0</v>
      </c>
      <c r="DL1452" t="s">
        <v>3</v>
      </c>
      <c r="DM1452">
        <v>0</v>
      </c>
      <c r="DN1452" t="s">
        <v>3</v>
      </c>
      <c r="DO1452">
        <v>0</v>
      </c>
    </row>
    <row r="1453" spans="1:119" x14ac:dyDescent="0.2">
      <c r="A1453">
        <f>ROW(Source!A669)</f>
        <v>669</v>
      </c>
      <c r="B1453">
        <v>59204059</v>
      </c>
      <c r="C1453">
        <v>60528147</v>
      </c>
      <c r="D1453">
        <v>58266404</v>
      </c>
      <c r="E1453">
        <v>1080</v>
      </c>
      <c r="F1453">
        <v>1</v>
      </c>
      <c r="G1453">
        <v>1080</v>
      </c>
      <c r="H1453">
        <v>1</v>
      </c>
      <c r="I1453" t="s">
        <v>859</v>
      </c>
      <c r="J1453" t="s">
        <v>3</v>
      </c>
      <c r="K1453" t="s">
        <v>860</v>
      </c>
      <c r="L1453">
        <v>1191</v>
      </c>
      <c r="N1453">
        <v>1013</v>
      </c>
      <c r="O1453" t="s">
        <v>861</v>
      </c>
      <c r="P1453" t="s">
        <v>861</v>
      </c>
      <c r="Q1453">
        <v>1</v>
      </c>
      <c r="W1453">
        <v>0</v>
      </c>
      <c r="X1453">
        <v>476480486</v>
      </c>
      <c r="Y1453">
        <f>((AT1453*1.15)*1.1)</f>
        <v>24.186800000000002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1</v>
      </c>
      <c r="AJ1453">
        <v>1</v>
      </c>
      <c r="AK1453">
        <v>1</v>
      </c>
      <c r="AL1453">
        <v>1</v>
      </c>
      <c r="AM1453">
        <v>5</v>
      </c>
      <c r="AN1453">
        <v>0</v>
      </c>
      <c r="AO1453">
        <v>1</v>
      </c>
      <c r="AP1453">
        <v>1</v>
      </c>
      <c r="AQ1453">
        <v>0</v>
      </c>
      <c r="AR1453">
        <v>0</v>
      </c>
      <c r="AS1453" t="s">
        <v>3</v>
      </c>
      <c r="AT1453">
        <v>19.12</v>
      </c>
      <c r="AU1453" t="s">
        <v>26</v>
      </c>
      <c r="AV1453">
        <v>1</v>
      </c>
      <c r="AW1453">
        <v>2</v>
      </c>
      <c r="AX1453">
        <v>60528158</v>
      </c>
      <c r="AY1453">
        <v>1</v>
      </c>
      <c r="AZ1453">
        <v>0</v>
      </c>
      <c r="BA1453">
        <v>1472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CU1453">
        <f>ROUND(AT1453*Source!I669*AH1453*AL1453,2)</f>
        <v>0</v>
      </c>
      <c r="CV1453">
        <f>ROUND(Y1453*Source!I669,9)</f>
        <v>78.607100000000003</v>
      </c>
      <c r="CW1453">
        <v>0</v>
      </c>
      <c r="CX1453">
        <f>ROUND(Y1453*Source!I669,9)</f>
        <v>78.607100000000003</v>
      </c>
      <c r="CY1453">
        <f>AD1453</f>
        <v>0</v>
      </c>
      <c r="CZ1453">
        <f>AH1453</f>
        <v>0</v>
      </c>
      <c r="DA1453">
        <f>AL1453</f>
        <v>1</v>
      </c>
      <c r="DB1453">
        <f>ROUND(((ROUND(AT1453*CZ1453,2)*1.15)*1.1),6)</f>
        <v>0</v>
      </c>
      <c r="DC1453">
        <f>ROUND(((ROUND(AT1453*AG1453,2)*1.15)*1.1),6)</f>
        <v>0</v>
      </c>
      <c r="DD1453" t="s">
        <v>3</v>
      </c>
      <c r="DE1453" t="s">
        <v>3</v>
      </c>
      <c r="DF1453">
        <f t="shared" si="633"/>
        <v>0</v>
      </c>
      <c r="DG1453">
        <f t="shared" si="631"/>
        <v>0</v>
      </c>
      <c r="DH1453">
        <f t="shared" si="632"/>
        <v>0</v>
      </c>
      <c r="DI1453">
        <f t="shared" si="619"/>
        <v>0</v>
      </c>
      <c r="DJ1453">
        <f>DI1453</f>
        <v>0</v>
      </c>
      <c r="DK1453">
        <v>0</v>
      </c>
      <c r="DL1453" t="s">
        <v>3</v>
      </c>
      <c r="DM1453">
        <v>0</v>
      </c>
      <c r="DN1453" t="s">
        <v>3</v>
      </c>
      <c r="DO1453">
        <v>0</v>
      </c>
    </row>
    <row r="1454" spans="1:119" x14ac:dyDescent="0.2">
      <c r="A1454">
        <f>ROW(Source!A669)</f>
        <v>669</v>
      </c>
      <c r="B1454">
        <v>59204059</v>
      </c>
      <c r="C1454">
        <v>60528147</v>
      </c>
      <c r="D1454">
        <v>58340578</v>
      </c>
      <c r="E1454">
        <v>1</v>
      </c>
      <c r="F1454">
        <v>1</v>
      </c>
      <c r="G1454">
        <v>1080</v>
      </c>
      <c r="H1454">
        <v>2</v>
      </c>
      <c r="I1454" t="s">
        <v>862</v>
      </c>
      <c r="J1454" t="s">
        <v>863</v>
      </c>
      <c r="K1454" t="s">
        <v>864</v>
      </c>
      <c r="L1454">
        <v>1368</v>
      </c>
      <c r="N1454">
        <v>1011</v>
      </c>
      <c r="O1454" t="s">
        <v>865</v>
      </c>
      <c r="P1454" t="s">
        <v>865</v>
      </c>
      <c r="Q1454">
        <v>1</v>
      </c>
      <c r="W1454">
        <v>0</v>
      </c>
      <c r="X1454">
        <v>-1985943078</v>
      </c>
      <c r="Y1454">
        <f>((AT1454*1.25)*1.1)</f>
        <v>1.3750000000000002E-2</v>
      </c>
      <c r="AA1454">
        <v>0</v>
      </c>
      <c r="AB1454">
        <v>1445.28</v>
      </c>
      <c r="AC1454">
        <v>740.47</v>
      </c>
      <c r="AD1454">
        <v>0</v>
      </c>
      <c r="AE1454">
        <v>0</v>
      </c>
      <c r="AF1454">
        <v>83.1</v>
      </c>
      <c r="AG1454">
        <v>12.62</v>
      </c>
      <c r="AH1454">
        <v>0</v>
      </c>
      <c r="AI1454">
        <v>1</v>
      </c>
      <c r="AJ1454">
        <v>16.3</v>
      </c>
      <c r="AK1454">
        <v>54.99</v>
      </c>
      <c r="AL1454">
        <v>1</v>
      </c>
      <c r="AM1454">
        <v>2</v>
      </c>
      <c r="AN1454">
        <v>0</v>
      </c>
      <c r="AO1454">
        <v>1</v>
      </c>
      <c r="AP1454">
        <v>1</v>
      </c>
      <c r="AQ1454">
        <v>0</v>
      </c>
      <c r="AR1454">
        <v>0</v>
      </c>
      <c r="AS1454" t="s">
        <v>3</v>
      </c>
      <c r="AT1454">
        <v>0.01</v>
      </c>
      <c r="AU1454" t="s">
        <v>25</v>
      </c>
      <c r="AV1454">
        <v>0</v>
      </c>
      <c r="AW1454">
        <v>2</v>
      </c>
      <c r="AX1454">
        <v>60528159</v>
      </c>
      <c r="AY1454">
        <v>1</v>
      </c>
      <c r="AZ1454">
        <v>0</v>
      </c>
      <c r="BA1454">
        <v>1473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CV1454">
        <v>0</v>
      </c>
      <c r="CW1454">
        <f>ROUND(Y1454*Source!I669*DO1454,9)</f>
        <v>0.56395625000000005</v>
      </c>
      <c r="CX1454">
        <f>ROUND(Y1454*Source!I669,9)</f>
        <v>4.4687499999999998E-2</v>
      </c>
      <c r="CY1454">
        <f>AB1454</f>
        <v>1445.28</v>
      </c>
      <c r="CZ1454">
        <f>AF1454</f>
        <v>83.1</v>
      </c>
      <c r="DA1454">
        <f>AJ1454</f>
        <v>16.3</v>
      </c>
      <c r="DB1454">
        <f>ROUND(((ROUND(AT1454*CZ1454,2)*1.25)*1.1),6)</f>
        <v>1.1412500000000001</v>
      </c>
      <c r="DC1454">
        <f>ROUND(((ROUND(AT1454*AG1454,2)*1.25)*1.1),6)</f>
        <v>0.17874999999999999</v>
      </c>
      <c r="DD1454" t="s">
        <v>3</v>
      </c>
      <c r="DE1454" t="s">
        <v>3</v>
      </c>
      <c r="DF1454">
        <f t="shared" si="633"/>
        <v>0</v>
      </c>
      <c r="DG1454">
        <f>ROUND(ROUND(AF1454*AJ1454,2)*CX1454,2)</f>
        <v>60.53</v>
      </c>
      <c r="DH1454">
        <f>ROUND(ROUND(AG1454*AK1454,2)*CX1454,2)</f>
        <v>31.01</v>
      </c>
      <c r="DI1454">
        <f t="shared" si="619"/>
        <v>0</v>
      </c>
      <c r="DJ1454">
        <f>DG1454</f>
        <v>60.53</v>
      </c>
      <c r="DK1454">
        <v>0</v>
      </c>
      <c r="DL1454" t="s">
        <v>867</v>
      </c>
      <c r="DM1454">
        <v>0</v>
      </c>
      <c r="DN1454" t="s">
        <v>861</v>
      </c>
      <c r="DO1454">
        <v>12.62</v>
      </c>
    </row>
    <row r="1455" spans="1:119" x14ac:dyDescent="0.2">
      <c r="A1455">
        <f>ROW(Source!A669)</f>
        <v>669</v>
      </c>
      <c r="B1455">
        <v>59204059</v>
      </c>
      <c r="C1455">
        <v>60528147</v>
      </c>
      <c r="D1455">
        <v>58340697</v>
      </c>
      <c r="E1455">
        <v>1</v>
      </c>
      <c r="F1455">
        <v>1</v>
      </c>
      <c r="G1455">
        <v>1080</v>
      </c>
      <c r="H1455">
        <v>2</v>
      </c>
      <c r="I1455" t="s">
        <v>868</v>
      </c>
      <c r="J1455" t="s">
        <v>869</v>
      </c>
      <c r="K1455" t="s">
        <v>870</v>
      </c>
      <c r="L1455">
        <v>1368</v>
      </c>
      <c r="N1455">
        <v>1011</v>
      </c>
      <c r="O1455" t="s">
        <v>865</v>
      </c>
      <c r="P1455" t="s">
        <v>865</v>
      </c>
      <c r="Q1455">
        <v>1</v>
      </c>
      <c r="W1455">
        <v>0</v>
      </c>
      <c r="X1455">
        <v>2147454900</v>
      </c>
      <c r="Y1455">
        <f>((AT1455*1.25)*1.1)</f>
        <v>1.7187500000000002</v>
      </c>
      <c r="AA1455">
        <v>0</v>
      </c>
      <c r="AB1455">
        <v>7.33</v>
      </c>
      <c r="AC1455">
        <v>0</v>
      </c>
      <c r="AD1455">
        <v>0</v>
      </c>
      <c r="AE1455">
        <v>0</v>
      </c>
      <c r="AF1455">
        <v>0.8</v>
      </c>
      <c r="AG1455">
        <v>0</v>
      </c>
      <c r="AH1455">
        <v>0</v>
      </c>
      <c r="AI1455">
        <v>1</v>
      </c>
      <c r="AJ1455">
        <v>8.59</v>
      </c>
      <c r="AK1455">
        <v>54.99</v>
      </c>
      <c r="AL1455">
        <v>1</v>
      </c>
      <c r="AM1455">
        <v>2</v>
      </c>
      <c r="AN1455">
        <v>0</v>
      </c>
      <c r="AO1455">
        <v>1</v>
      </c>
      <c r="AP1455">
        <v>1</v>
      </c>
      <c r="AQ1455">
        <v>0</v>
      </c>
      <c r="AR1455">
        <v>0</v>
      </c>
      <c r="AS1455" t="s">
        <v>3</v>
      </c>
      <c r="AT1455">
        <v>1.25</v>
      </c>
      <c r="AU1455" t="s">
        <v>25</v>
      </c>
      <c r="AV1455">
        <v>0</v>
      </c>
      <c r="AW1455">
        <v>2</v>
      </c>
      <c r="AX1455">
        <v>60528161</v>
      </c>
      <c r="AY1455">
        <v>1</v>
      </c>
      <c r="AZ1455">
        <v>0</v>
      </c>
      <c r="BA1455">
        <v>1474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CV1455">
        <v>0</v>
      </c>
      <c r="CW1455">
        <f>ROUND(Y1455*Source!I669*DO1455,9)</f>
        <v>0</v>
      </c>
      <c r="CX1455">
        <f>ROUND(Y1455*Source!I669,9)</f>
        <v>5.5859375</v>
      </c>
      <c r="CY1455">
        <f>AB1455</f>
        <v>7.33</v>
      </c>
      <c r="CZ1455">
        <f>AF1455</f>
        <v>0.8</v>
      </c>
      <c r="DA1455">
        <f>AJ1455</f>
        <v>8.59</v>
      </c>
      <c r="DB1455">
        <f>ROUND(((ROUND(AT1455*CZ1455,2)*1.25)*1.1),6)</f>
        <v>1.375</v>
      </c>
      <c r="DC1455">
        <f>ROUND(((ROUND(AT1455*AG1455,2)*1.25)*1.1),6)</f>
        <v>0</v>
      </c>
      <c r="DD1455" t="s">
        <v>3</v>
      </c>
      <c r="DE1455" t="s">
        <v>3</v>
      </c>
      <c r="DF1455">
        <f t="shared" si="633"/>
        <v>0</v>
      </c>
      <c r="DG1455">
        <f>ROUND(ROUND(AF1455*AJ1455,2)*CX1455,2)</f>
        <v>38.380000000000003</v>
      </c>
      <c r="DH1455">
        <f>ROUND(ROUND(AG1455*AK1455,2)*CX1455,2)</f>
        <v>0</v>
      </c>
      <c r="DI1455">
        <f t="shared" si="619"/>
        <v>0</v>
      </c>
      <c r="DJ1455">
        <f>DG1455</f>
        <v>38.380000000000003</v>
      </c>
      <c r="DK1455">
        <v>0</v>
      </c>
      <c r="DL1455" t="s">
        <v>3</v>
      </c>
      <c r="DM1455">
        <v>0</v>
      </c>
      <c r="DN1455" t="s">
        <v>3</v>
      </c>
      <c r="DO1455">
        <v>0</v>
      </c>
    </row>
    <row r="1456" spans="1:119" x14ac:dyDescent="0.2">
      <c r="A1456">
        <f>ROW(Source!A669)</f>
        <v>669</v>
      </c>
      <c r="B1456">
        <v>59204059</v>
      </c>
      <c r="C1456">
        <v>60528147</v>
      </c>
      <c r="D1456">
        <v>58340699</v>
      </c>
      <c r="E1456">
        <v>1</v>
      </c>
      <c r="F1456">
        <v>1</v>
      </c>
      <c r="G1456">
        <v>1080</v>
      </c>
      <c r="H1456">
        <v>2</v>
      </c>
      <c r="I1456" t="s">
        <v>871</v>
      </c>
      <c r="J1456" t="s">
        <v>872</v>
      </c>
      <c r="K1456" t="s">
        <v>873</v>
      </c>
      <c r="L1456">
        <v>1368</v>
      </c>
      <c r="N1456">
        <v>1011</v>
      </c>
      <c r="O1456" t="s">
        <v>865</v>
      </c>
      <c r="P1456" t="s">
        <v>865</v>
      </c>
      <c r="Q1456">
        <v>1</v>
      </c>
      <c r="W1456">
        <v>0</v>
      </c>
      <c r="X1456">
        <v>539707801</v>
      </c>
      <c r="Y1456">
        <f>((AT1456*1.25)*1.1)</f>
        <v>0.41250000000000003</v>
      </c>
      <c r="AA1456">
        <v>0</v>
      </c>
      <c r="AB1456">
        <v>13.77</v>
      </c>
      <c r="AC1456">
        <v>0</v>
      </c>
      <c r="AD1456">
        <v>0</v>
      </c>
      <c r="AE1456">
        <v>0</v>
      </c>
      <c r="AF1456">
        <v>1.49</v>
      </c>
      <c r="AG1456">
        <v>0</v>
      </c>
      <c r="AH1456">
        <v>0</v>
      </c>
      <c r="AI1456">
        <v>1</v>
      </c>
      <c r="AJ1456">
        <v>8.66</v>
      </c>
      <c r="AK1456">
        <v>54.99</v>
      </c>
      <c r="AL1456">
        <v>1</v>
      </c>
      <c r="AM1456">
        <v>2</v>
      </c>
      <c r="AN1456">
        <v>0</v>
      </c>
      <c r="AO1456">
        <v>1</v>
      </c>
      <c r="AP1456">
        <v>1</v>
      </c>
      <c r="AQ1456">
        <v>0</v>
      </c>
      <c r="AR1456">
        <v>0</v>
      </c>
      <c r="AS1456" t="s">
        <v>3</v>
      </c>
      <c r="AT1456">
        <v>0.3</v>
      </c>
      <c r="AU1456" t="s">
        <v>25</v>
      </c>
      <c r="AV1456">
        <v>0</v>
      </c>
      <c r="AW1456">
        <v>2</v>
      </c>
      <c r="AX1456">
        <v>60528162</v>
      </c>
      <c r="AY1456">
        <v>1</v>
      </c>
      <c r="AZ1456">
        <v>0</v>
      </c>
      <c r="BA1456">
        <v>1475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CV1456">
        <v>0</v>
      </c>
      <c r="CW1456">
        <f>ROUND(Y1456*Source!I669*DO1456,9)</f>
        <v>0</v>
      </c>
      <c r="CX1456">
        <f>ROUND(Y1456*Source!I669,9)</f>
        <v>1.340625</v>
      </c>
      <c r="CY1456">
        <f>AB1456</f>
        <v>13.77</v>
      </c>
      <c r="CZ1456">
        <f>AF1456</f>
        <v>1.49</v>
      </c>
      <c r="DA1456">
        <f>AJ1456</f>
        <v>8.66</v>
      </c>
      <c r="DB1456">
        <f>ROUND(((ROUND(AT1456*CZ1456,2)*1.25)*1.1),6)</f>
        <v>0.61875000000000002</v>
      </c>
      <c r="DC1456">
        <f>ROUND(((ROUND(AT1456*AG1456,2)*1.25)*1.1),6)</f>
        <v>0</v>
      </c>
      <c r="DD1456" t="s">
        <v>3</v>
      </c>
      <c r="DE1456" t="s">
        <v>3</v>
      </c>
      <c r="DF1456">
        <f t="shared" si="633"/>
        <v>0</v>
      </c>
      <c r="DG1456">
        <f>ROUND(ROUND(AF1456*AJ1456,2)*CX1456,2)</f>
        <v>17.29</v>
      </c>
      <c r="DH1456">
        <f>ROUND(ROUND(AG1456*AK1456,2)*CX1456,2)</f>
        <v>0</v>
      </c>
      <c r="DI1456">
        <f t="shared" si="619"/>
        <v>0</v>
      </c>
      <c r="DJ1456">
        <f>DG1456</f>
        <v>17.29</v>
      </c>
      <c r="DK1456">
        <v>0</v>
      </c>
      <c r="DL1456" t="s">
        <v>3</v>
      </c>
      <c r="DM1456">
        <v>0</v>
      </c>
      <c r="DN1456" t="s">
        <v>3</v>
      </c>
      <c r="DO1456">
        <v>0</v>
      </c>
    </row>
    <row r="1457" spans="1:119" x14ac:dyDescent="0.2">
      <c r="A1457">
        <f>ROW(Source!A669)</f>
        <v>669</v>
      </c>
      <c r="B1457">
        <v>59204059</v>
      </c>
      <c r="C1457">
        <v>60528147</v>
      </c>
      <c r="D1457">
        <v>58339814</v>
      </c>
      <c r="E1457">
        <v>1</v>
      </c>
      <c r="F1457">
        <v>1</v>
      </c>
      <c r="G1457">
        <v>1080</v>
      </c>
      <c r="H1457">
        <v>2</v>
      </c>
      <c r="I1457" t="s">
        <v>874</v>
      </c>
      <c r="J1457" t="s">
        <v>875</v>
      </c>
      <c r="K1457" t="s">
        <v>876</v>
      </c>
      <c r="L1457">
        <v>1368</v>
      </c>
      <c r="N1457">
        <v>1011</v>
      </c>
      <c r="O1457" t="s">
        <v>865</v>
      </c>
      <c r="P1457" t="s">
        <v>865</v>
      </c>
      <c r="Q1457">
        <v>1</v>
      </c>
      <c r="W1457">
        <v>0</v>
      </c>
      <c r="X1457">
        <v>1087580389</v>
      </c>
      <c r="Y1457">
        <f>((AT1457*1.25)*1.1)</f>
        <v>1.3750000000000002E-2</v>
      </c>
      <c r="AA1457">
        <v>0</v>
      </c>
      <c r="AB1457">
        <v>2628.65</v>
      </c>
      <c r="AC1457">
        <v>993.36</v>
      </c>
      <c r="AD1457">
        <v>0</v>
      </c>
      <c r="AE1457">
        <v>0</v>
      </c>
      <c r="AF1457">
        <v>179.17</v>
      </c>
      <c r="AG1457">
        <v>16.93</v>
      </c>
      <c r="AH1457">
        <v>0</v>
      </c>
      <c r="AI1457">
        <v>1</v>
      </c>
      <c r="AJ1457">
        <v>13.75</v>
      </c>
      <c r="AK1457">
        <v>54.99</v>
      </c>
      <c r="AL1457">
        <v>1</v>
      </c>
      <c r="AM1457">
        <v>2</v>
      </c>
      <c r="AN1457">
        <v>0</v>
      </c>
      <c r="AO1457">
        <v>1</v>
      </c>
      <c r="AP1457">
        <v>1</v>
      </c>
      <c r="AQ1457">
        <v>0</v>
      </c>
      <c r="AR1457">
        <v>0</v>
      </c>
      <c r="AS1457" t="s">
        <v>3</v>
      </c>
      <c r="AT1457">
        <v>0.01</v>
      </c>
      <c r="AU1457" t="s">
        <v>25</v>
      </c>
      <c r="AV1457">
        <v>0</v>
      </c>
      <c r="AW1457">
        <v>2</v>
      </c>
      <c r="AX1457">
        <v>60528160</v>
      </c>
      <c r="AY1457">
        <v>1</v>
      </c>
      <c r="AZ1457">
        <v>0</v>
      </c>
      <c r="BA1457">
        <v>1476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CV1457">
        <v>0</v>
      </c>
      <c r="CW1457">
        <f>ROUND(Y1457*Source!I669*DO1457,9)</f>
        <v>0.75655937500000003</v>
      </c>
      <c r="CX1457">
        <f>ROUND(Y1457*Source!I669,9)</f>
        <v>4.4687499999999998E-2</v>
      </c>
      <c r="CY1457">
        <f>AB1457</f>
        <v>2628.65</v>
      </c>
      <c r="CZ1457">
        <f>AF1457</f>
        <v>179.17</v>
      </c>
      <c r="DA1457">
        <f>AJ1457</f>
        <v>13.75</v>
      </c>
      <c r="DB1457">
        <f>ROUND(((ROUND(AT1457*CZ1457,2)*1.25)*1.1),6)</f>
        <v>2.4612500000000002</v>
      </c>
      <c r="DC1457">
        <f>ROUND(((ROUND(AT1457*AG1457,2)*1.25)*1.1),6)</f>
        <v>0.23375000000000001</v>
      </c>
      <c r="DD1457" t="s">
        <v>3</v>
      </c>
      <c r="DE1457" t="s">
        <v>3</v>
      </c>
      <c r="DF1457">
        <f t="shared" si="633"/>
        <v>0</v>
      </c>
      <c r="DG1457">
        <f>ROUND(ROUND(AF1457*AJ1457,2)*CX1457,2)</f>
        <v>110.09</v>
      </c>
      <c r="DH1457">
        <f>ROUND(ROUND(AG1457*AK1457,2)*CX1457,2)</f>
        <v>41.6</v>
      </c>
      <c r="DI1457">
        <f t="shared" si="619"/>
        <v>0</v>
      </c>
      <c r="DJ1457">
        <f>DG1457</f>
        <v>110.09</v>
      </c>
      <c r="DK1457">
        <v>0</v>
      </c>
      <c r="DL1457" t="s">
        <v>867</v>
      </c>
      <c r="DM1457">
        <v>0</v>
      </c>
      <c r="DN1457" t="s">
        <v>861</v>
      </c>
      <c r="DO1457">
        <v>16.93</v>
      </c>
    </row>
    <row r="1458" spans="1:119" x14ac:dyDescent="0.2">
      <c r="A1458">
        <f>ROW(Source!A669)</f>
        <v>669</v>
      </c>
      <c r="B1458">
        <v>59204059</v>
      </c>
      <c r="C1458">
        <v>60528147</v>
      </c>
      <c r="D1458">
        <v>58308811</v>
      </c>
      <c r="E1458">
        <v>1</v>
      </c>
      <c r="F1458">
        <v>1</v>
      </c>
      <c r="G1458">
        <v>1080</v>
      </c>
      <c r="H1458">
        <v>3</v>
      </c>
      <c r="I1458" t="s">
        <v>877</v>
      </c>
      <c r="J1458" t="s">
        <v>878</v>
      </c>
      <c r="K1458" t="s">
        <v>879</v>
      </c>
      <c r="L1458">
        <v>1346</v>
      </c>
      <c r="N1458">
        <v>1009</v>
      </c>
      <c r="O1458" t="s">
        <v>880</v>
      </c>
      <c r="P1458" t="s">
        <v>880</v>
      </c>
      <c r="Q1458">
        <v>1</v>
      </c>
      <c r="W1458">
        <v>0</v>
      </c>
      <c r="X1458">
        <v>-709773495</v>
      </c>
      <c r="Y1458">
        <f>AT1458</f>
        <v>0.5</v>
      </c>
      <c r="AA1458">
        <v>23.97</v>
      </c>
      <c r="AB1458">
        <v>0</v>
      </c>
      <c r="AC1458">
        <v>0</v>
      </c>
      <c r="AD1458">
        <v>0</v>
      </c>
      <c r="AE1458">
        <v>1.61</v>
      </c>
      <c r="AF1458">
        <v>0</v>
      </c>
      <c r="AG1458">
        <v>0</v>
      </c>
      <c r="AH1458">
        <v>0</v>
      </c>
      <c r="AI1458">
        <v>14.89</v>
      </c>
      <c r="AJ1458">
        <v>1</v>
      </c>
      <c r="AK1458">
        <v>1</v>
      </c>
      <c r="AL1458">
        <v>1</v>
      </c>
      <c r="AM1458">
        <v>2</v>
      </c>
      <c r="AN1458">
        <v>0</v>
      </c>
      <c r="AO1458">
        <v>1</v>
      </c>
      <c r="AP1458">
        <v>1</v>
      </c>
      <c r="AQ1458">
        <v>0</v>
      </c>
      <c r="AR1458">
        <v>0</v>
      </c>
      <c r="AS1458" t="s">
        <v>3</v>
      </c>
      <c r="AT1458">
        <v>0.5</v>
      </c>
      <c r="AU1458" t="s">
        <v>3</v>
      </c>
      <c r="AV1458">
        <v>0</v>
      </c>
      <c r="AW1458">
        <v>2</v>
      </c>
      <c r="AX1458">
        <v>60528163</v>
      </c>
      <c r="AY1458">
        <v>1</v>
      </c>
      <c r="AZ1458">
        <v>0</v>
      </c>
      <c r="BA1458">
        <v>1477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CV1458">
        <v>0</v>
      </c>
      <c r="CW1458">
        <v>0</v>
      </c>
      <c r="CX1458">
        <f>ROUND(Y1458*Source!I669,9)</f>
        <v>1.625</v>
      </c>
      <c r="CY1458">
        <f>AA1458</f>
        <v>23.97</v>
      </c>
      <c r="CZ1458">
        <f>AE1458</f>
        <v>1.61</v>
      </c>
      <c r="DA1458">
        <f>AI1458</f>
        <v>14.89</v>
      </c>
      <c r="DB1458">
        <f>ROUND(ROUND(AT1458*CZ1458,2),6)</f>
        <v>0.81</v>
      </c>
      <c r="DC1458">
        <f>ROUND(ROUND(AT1458*AG1458,2),6)</f>
        <v>0</v>
      </c>
      <c r="DD1458" t="s">
        <v>3</v>
      </c>
      <c r="DE1458" t="s">
        <v>3</v>
      </c>
      <c r="DF1458">
        <f>ROUND(ROUND(AE1458*AI1458,2)*CX1458,2)</f>
        <v>38.950000000000003</v>
      </c>
      <c r="DG1458">
        <f t="shared" ref="DG1458:DG1473" si="634">ROUND(ROUND(AF1458,2)*CX1458,2)</f>
        <v>0</v>
      </c>
      <c r="DH1458">
        <f t="shared" ref="DH1458:DH1473" si="635">ROUND(ROUND(AG1458,2)*CX1458,2)</f>
        <v>0</v>
      </c>
      <c r="DI1458">
        <f t="shared" si="619"/>
        <v>0</v>
      </c>
      <c r="DJ1458">
        <f>DF1458</f>
        <v>38.950000000000003</v>
      </c>
      <c r="DK1458">
        <v>0</v>
      </c>
      <c r="DL1458" t="s">
        <v>3</v>
      </c>
      <c r="DM1458">
        <v>0</v>
      </c>
      <c r="DN1458" t="s">
        <v>3</v>
      </c>
      <c r="DO1458">
        <v>0</v>
      </c>
    </row>
    <row r="1459" spans="1:119" x14ac:dyDescent="0.2">
      <c r="A1459">
        <f>ROW(Source!A669)</f>
        <v>669</v>
      </c>
      <c r="B1459">
        <v>59204059</v>
      </c>
      <c r="C1459">
        <v>60528147</v>
      </c>
      <c r="D1459">
        <v>58308843</v>
      </c>
      <c r="E1459">
        <v>1</v>
      </c>
      <c r="F1459">
        <v>1</v>
      </c>
      <c r="G1459">
        <v>1080</v>
      </c>
      <c r="H1459">
        <v>3</v>
      </c>
      <c r="I1459" t="s">
        <v>881</v>
      </c>
      <c r="J1459" t="s">
        <v>882</v>
      </c>
      <c r="K1459" t="s">
        <v>883</v>
      </c>
      <c r="L1459">
        <v>1346</v>
      </c>
      <c r="N1459">
        <v>1009</v>
      </c>
      <c r="O1459" t="s">
        <v>880</v>
      </c>
      <c r="P1459" t="s">
        <v>880</v>
      </c>
      <c r="Q1459">
        <v>1</v>
      </c>
      <c r="W1459">
        <v>0</v>
      </c>
      <c r="X1459">
        <v>-872094078</v>
      </c>
      <c r="Y1459">
        <f>AT1459</f>
        <v>9.2999999999999999E-2</v>
      </c>
      <c r="AA1459">
        <v>198.61</v>
      </c>
      <c r="AB1459">
        <v>0</v>
      </c>
      <c r="AC1459">
        <v>0</v>
      </c>
      <c r="AD1459">
        <v>0</v>
      </c>
      <c r="AE1459">
        <v>36.78</v>
      </c>
      <c r="AF1459">
        <v>0</v>
      </c>
      <c r="AG1459">
        <v>0</v>
      </c>
      <c r="AH1459">
        <v>0</v>
      </c>
      <c r="AI1459">
        <v>5.4</v>
      </c>
      <c r="AJ1459">
        <v>1</v>
      </c>
      <c r="AK1459">
        <v>1</v>
      </c>
      <c r="AL1459">
        <v>1</v>
      </c>
      <c r="AM1459">
        <v>2</v>
      </c>
      <c r="AN1459">
        <v>0</v>
      </c>
      <c r="AO1459">
        <v>1</v>
      </c>
      <c r="AP1459">
        <v>1</v>
      </c>
      <c r="AQ1459">
        <v>0</v>
      </c>
      <c r="AR1459">
        <v>0</v>
      </c>
      <c r="AS1459" t="s">
        <v>3</v>
      </c>
      <c r="AT1459">
        <v>9.2999999999999999E-2</v>
      </c>
      <c r="AU1459" t="s">
        <v>3</v>
      </c>
      <c r="AV1459">
        <v>0</v>
      </c>
      <c r="AW1459">
        <v>2</v>
      </c>
      <c r="AX1459">
        <v>60528164</v>
      </c>
      <c r="AY1459">
        <v>1</v>
      </c>
      <c r="AZ1459">
        <v>0</v>
      </c>
      <c r="BA1459">
        <v>1478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CV1459">
        <v>0</v>
      </c>
      <c r="CW1459">
        <v>0</v>
      </c>
      <c r="CX1459">
        <f>ROUND(Y1459*Source!I669,9)</f>
        <v>0.30225000000000002</v>
      </c>
      <c r="CY1459">
        <f>AA1459</f>
        <v>198.61</v>
      </c>
      <c r="CZ1459">
        <f>AE1459</f>
        <v>36.78</v>
      </c>
      <c r="DA1459">
        <f>AI1459</f>
        <v>5.4</v>
      </c>
      <c r="DB1459">
        <f>ROUND(ROUND(AT1459*CZ1459,2),6)</f>
        <v>3.42</v>
      </c>
      <c r="DC1459">
        <f>ROUND(ROUND(AT1459*AG1459,2),6)</f>
        <v>0</v>
      </c>
      <c r="DD1459" t="s">
        <v>3</v>
      </c>
      <c r="DE1459" t="s">
        <v>3</v>
      </c>
      <c r="DF1459">
        <f>ROUND(ROUND(AE1459*AI1459,2)*CX1459,2)</f>
        <v>60.03</v>
      </c>
      <c r="DG1459">
        <f t="shared" si="634"/>
        <v>0</v>
      </c>
      <c r="DH1459">
        <f t="shared" si="635"/>
        <v>0</v>
      </c>
      <c r="DI1459">
        <f t="shared" si="619"/>
        <v>0</v>
      </c>
      <c r="DJ1459">
        <f>DF1459</f>
        <v>60.03</v>
      </c>
      <c r="DK1459">
        <v>0</v>
      </c>
      <c r="DL1459" t="s">
        <v>3</v>
      </c>
      <c r="DM1459">
        <v>0</v>
      </c>
      <c r="DN1459" t="s">
        <v>3</v>
      </c>
      <c r="DO1459">
        <v>0</v>
      </c>
    </row>
    <row r="1460" spans="1:119" x14ac:dyDescent="0.2">
      <c r="A1460">
        <f>ROW(Source!A669)</f>
        <v>669</v>
      </c>
      <c r="B1460">
        <v>59204059</v>
      </c>
      <c r="C1460">
        <v>60528147</v>
      </c>
      <c r="D1460">
        <v>58308917</v>
      </c>
      <c r="E1460">
        <v>1</v>
      </c>
      <c r="F1460">
        <v>1</v>
      </c>
      <c r="G1460">
        <v>1080</v>
      </c>
      <c r="H1460">
        <v>3</v>
      </c>
      <c r="I1460" t="s">
        <v>884</v>
      </c>
      <c r="J1460" t="s">
        <v>885</v>
      </c>
      <c r="K1460" t="s">
        <v>886</v>
      </c>
      <c r="L1460">
        <v>1354</v>
      </c>
      <c r="N1460">
        <v>1010</v>
      </c>
      <c r="O1460" t="s">
        <v>39</v>
      </c>
      <c r="P1460" t="s">
        <v>39</v>
      </c>
      <c r="Q1460">
        <v>1</v>
      </c>
      <c r="W1460">
        <v>0</v>
      </c>
      <c r="X1460">
        <v>-40224714</v>
      </c>
      <c r="Y1460">
        <f>AT1460</f>
        <v>29</v>
      </c>
      <c r="AA1460">
        <v>0.8</v>
      </c>
      <c r="AB1460">
        <v>0</v>
      </c>
      <c r="AC1460">
        <v>0</v>
      </c>
      <c r="AD1460">
        <v>0</v>
      </c>
      <c r="AE1460">
        <v>0.89</v>
      </c>
      <c r="AF1460">
        <v>0</v>
      </c>
      <c r="AG1460">
        <v>0</v>
      </c>
      <c r="AH1460">
        <v>0</v>
      </c>
      <c r="AI1460">
        <v>0.9</v>
      </c>
      <c r="AJ1460">
        <v>1</v>
      </c>
      <c r="AK1460">
        <v>1</v>
      </c>
      <c r="AL1460">
        <v>1</v>
      </c>
      <c r="AM1460">
        <v>2</v>
      </c>
      <c r="AN1460">
        <v>0</v>
      </c>
      <c r="AO1460">
        <v>1</v>
      </c>
      <c r="AP1460">
        <v>1</v>
      </c>
      <c r="AQ1460">
        <v>0</v>
      </c>
      <c r="AR1460">
        <v>0</v>
      </c>
      <c r="AS1460" t="s">
        <v>3</v>
      </c>
      <c r="AT1460">
        <v>29</v>
      </c>
      <c r="AU1460" t="s">
        <v>3</v>
      </c>
      <c r="AV1460">
        <v>0</v>
      </c>
      <c r="AW1460">
        <v>2</v>
      </c>
      <c r="AX1460">
        <v>60528165</v>
      </c>
      <c r="AY1460">
        <v>1</v>
      </c>
      <c r="AZ1460">
        <v>0</v>
      </c>
      <c r="BA1460">
        <v>1479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CV1460">
        <v>0</v>
      </c>
      <c r="CW1460">
        <v>0</v>
      </c>
      <c r="CX1460">
        <f>ROUND(Y1460*Source!I669,9)</f>
        <v>94.25</v>
      </c>
      <c r="CY1460">
        <f>AA1460</f>
        <v>0.8</v>
      </c>
      <c r="CZ1460">
        <f>AE1460</f>
        <v>0.89</v>
      </c>
      <c r="DA1460">
        <f>AI1460</f>
        <v>0.9</v>
      </c>
      <c r="DB1460">
        <f>ROUND(ROUND(AT1460*CZ1460,2),6)</f>
        <v>25.81</v>
      </c>
      <c r="DC1460">
        <f>ROUND(ROUND(AT1460*AG1460,2),6)</f>
        <v>0</v>
      </c>
      <c r="DD1460" t="s">
        <v>3</v>
      </c>
      <c r="DE1460" t="s">
        <v>3</v>
      </c>
      <c r="DF1460">
        <f>ROUND(ROUND(AE1460*AI1460,2)*CX1460,2)</f>
        <v>75.400000000000006</v>
      </c>
      <c r="DG1460">
        <f t="shared" si="634"/>
        <v>0</v>
      </c>
      <c r="DH1460">
        <f t="shared" si="635"/>
        <v>0</v>
      </c>
      <c r="DI1460">
        <f t="shared" si="619"/>
        <v>0</v>
      </c>
      <c r="DJ1460">
        <f>DF1460</f>
        <v>75.400000000000006</v>
      </c>
      <c r="DK1460">
        <v>0</v>
      </c>
      <c r="DL1460" t="s">
        <v>3</v>
      </c>
      <c r="DM1460">
        <v>0</v>
      </c>
      <c r="DN1460" t="s">
        <v>3</v>
      </c>
      <c r="DO1460">
        <v>0</v>
      </c>
    </row>
    <row r="1461" spans="1:119" x14ac:dyDescent="0.2">
      <c r="A1461">
        <f>ROW(Source!A669)</f>
        <v>669</v>
      </c>
      <c r="B1461">
        <v>59204059</v>
      </c>
      <c r="C1461">
        <v>60528147</v>
      </c>
      <c r="D1461">
        <v>58326216</v>
      </c>
      <c r="E1461">
        <v>1</v>
      </c>
      <c r="F1461">
        <v>1</v>
      </c>
      <c r="G1461">
        <v>1080</v>
      </c>
      <c r="H1461">
        <v>3</v>
      </c>
      <c r="I1461" t="s">
        <v>46</v>
      </c>
      <c r="J1461" t="s">
        <v>49</v>
      </c>
      <c r="K1461" t="s">
        <v>47</v>
      </c>
      <c r="L1461">
        <v>1355</v>
      </c>
      <c r="N1461">
        <v>1010</v>
      </c>
      <c r="O1461" t="s">
        <v>48</v>
      </c>
      <c r="P1461" t="s">
        <v>48</v>
      </c>
      <c r="Q1461">
        <v>100</v>
      </c>
      <c r="W1461">
        <v>0</v>
      </c>
      <c r="X1461">
        <v>1873919888</v>
      </c>
      <c r="Y1461">
        <f>AT1461</f>
        <v>0.33230769999999998</v>
      </c>
      <c r="AA1461">
        <v>1468.15</v>
      </c>
      <c r="AB1461">
        <v>0</v>
      </c>
      <c r="AC1461">
        <v>0</v>
      </c>
      <c r="AD1461">
        <v>0</v>
      </c>
      <c r="AE1461">
        <v>526.22</v>
      </c>
      <c r="AF1461">
        <v>0</v>
      </c>
      <c r="AG1461">
        <v>0</v>
      </c>
      <c r="AH1461">
        <v>0</v>
      </c>
      <c r="AI1461">
        <v>2.79</v>
      </c>
      <c r="AJ1461">
        <v>1</v>
      </c>
      <c r="AK1461">
        <v>1</v>
      </c>
      <c r="AL1461">
        <v>1</v>
      </c>
      <c r="AM1461">
        <v>0</v>
      </c>
      <c r="AN1461">
        <v>0</v>
      </c>
      <c r="AO1461">
        <v>0</v>
      </c>
      <c r="AP1461">
        <v>1</v>
      </c>
      <c r="AQ1461">
        <v>0</v>
      </c>
      <c r="AR1461">
        <v>0</v>
      </c>
      <c r="AS1461" t="s">
        <v>3</v>
      </c>
      <c r="AT1461">
        <v>0.33230769999999998</v>
      </c>
      <c r="AU1461" t="s">
        <v>3</v>
      </c>
      <c r="AV1461">
        <v>0</v>
      </c>
      <c r="AW1461">
        <v>1</v>
      </c>
      <c r="AX1461">
        <v>-1</v>
      </c>
      <c r="AY1461">
        <v>0</v>
      </c>
      <c r="AZ1461">
        <v>0</v>
      </c>
      <c r="BA1461" t="s">
        <v>3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CV1461">
        <v>0</v>
      </c>
      <c r="CW1461">
        <v>0</v>
      </c>
      <c r="CX1461">
        <f>ROUND(Y1461*Source!I669,9)</f>
        <v>1.0800000249999999</v>
      </c>
      <c r="CY1461">
        <f>AA1461</f>
        <v>1468.15</v>
      </c>
      <c r="CZ1461">
        <f>AE1461</f>
        <v>526.22</v>
      </c>
      <c r="DA1461">
        <f>AI1461</f>
        <v>2.79</v>
      </c>
      <c r="DB1461">
        <f>ROUND(ROUND(AT1461*CZ1461,2),6)</f>
        <v>174.87</v>
      </c>
      <c r="DC1461">
        <f>ROUND(ROUND(AT1461*AG1461,2),6)</f>
        <v>0</v>
      </c>
      <c r="DD1461" t="s">
        <v>3</v>
      </c>
      <c r="DE1461" t="s">
        <v>3</v>
      </c>
      <c r="DF1461">
        <f>ROUND(ROUND(AE1461*AI1461,2)*CX1461,2)</f>
        <v>1585.6</v>
      </c>
      <c r="DG1461">
        <f t="shared" si="634"/>
        <v>0</v>
      </c>
      <c r="DH1461">
        <f t="shared" si="635"/>
        <v>0</v>
      </c>
      <c r="DI1461">
        <f t="shared" si="619"/>
        <v>0</v>
      </c>
      <c r="DJ1461">
        <f>DF1461</f>
        <v>1585.6</v>
      </c>
      <c r="DK1461">
        <v>0</v>
      </c>
      <c r="DL1461" t="s">
        <v>3</v>
      </c>
      <c r="DM1461">
        <v>0</v>
      </c>
      <c r="DN1461" t="s">
        <v>3</v>
      </c>
      <c r="DO1461">
        <v>0</v>
      </c>
    </row>
    <row r="1462" spans="1:119" x14ac:dyDescent="0.2">
      <c r="A1462">
        <f>ROW(Source!A669)</f>
        <v>669</v>
      </c>
      <c r="B1462">
        <v>59204059</v>
      </c>
      <c r="C1462">
        <v>60528147</v>
      </c>
      <c r="D1462">
        <v>58321778</v>
      </c>
      <c r="E1462">
        <v>1</v>
      </c>
      <c r="F1462">
        <v>1</v>
      </c>
      <c r="G1462">
        <v>1080</v>
      </c>
      <c r="H1462">
        <v>3</v>
      </c>
      <c r="I1462" t="s">
        <v>56</v>
      </c>
      <c r="J1462" t="s">
        <v>58</v>
      </c>
      <c r="K1462" t="s">
        <v>57</v>
      </c>
      <c r="L1462">
        <v>1301</v>
      </c>
      <c r="N1462">
        <v>1003</v>
      </c>
      <c r="O1462" t="s">
        <v>34</v>
      </c>
      <c r="P1462" t="s">
        <v>34</v>
      </c>
      <c r="Q1462">
        <v>1</v>
      </c>
      <c r="W1462">
        <v>0</v>
      </c>
      <c r="X1462">
        <v>-1171880344</v>
      </c>
      <c r="Y1462">
        <f>AT1462</f>
        <v>100</v>
      </c>
      <c r="AA1462">
        <v>581.4</v>
      </c>
      <c r="AB1462">
        <v>0</v>
      </c>
      <c r="AC1462">
        <v>0</v>
      </c>
      <c r="AD1462">
        <v>0</v>
      </c>
      <c r="AE1462">
        <v>31.41</v>
      </c>
      <c r="AF1462">
        <v>0</v>
      </c>
      <c r="AG1462">
        <v>0</v>
      </c>
      <c r="AH1462">
        <v>0</v>
      </c>
      <c r="AI1462">
        <v>18.510000000000002</v>
      </c>
      <c r="AJ1462">
        <v>1</v>
      </c>
      <c r="AK1462">
        <v>1</v>
      </c>
      <c r="AL1462">
        <v>1</v>
      </c>
      <c r="AM1462">
        <v>0</v>
      </c>
      <c r="AN1462">
        <v>0</v>
      </c>
      <c r="AO1462">
        <v>0</v>
      </c>
      <c r="AP1462">
        <v>1</v>
      </c>
      <c r="AQ1462">
        <v>0</v>
      </c>
      <c r="AR1462">
        <v>0</v>
      </c>
      <c r="AS1462" t="s">
        <v>3</v>
      </c>
      <c r="AT1462">
        <v>100</v>
      </c>
      <c r="AU1462" t="s">
        <v>3</v>
      </c>
      <c r="AV1462">
        <v>0</v>
      </c>
      <c r="AW1462">
        <v>1</v>
      </c>
      <c r="AX1462">
        <v>-1</v>
      </c>
      <c r="AY1462">
        <v>0</v>
      </c>
      <c r="AZ1462">
        <v>0</v>
      </c>
      <c r="BA1462" t="s">
        <v>3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CV1462">
        <v>0</v>
      </c>
      <c r="CW1462">
        <v>0</v>
      </c>
      <c r="CX1462">
        <f>ROUND(Y1462*Source!I669,9)</f>
        <v>325</v>
      </c>
      <c r="CY1462">
        <f>AA1462</f>
        <v>581.4</v>
      </c>
      <c r="CZ1462">
        <f>AE1462</f>
        <v>31.41</v>
      </c>
      <c r="DA1462">
        <f>AI1462</f>
        <v>18.510000000000002</v>
      </c>
      <c r="DB1462">
        <f>ROUND(ROUND(AT1462*CZ1462,2),6)</f>
        <v>3141</v>
      </c>
      <c r="DC1462">
        <f>ROUND(ROUND(AT1462*AG1462,2),6)</f>
        <v>0</v>
      </c>
      <c r="DD1462" t="s">
        <v>3</v>
      </c>
      <c r="DE1462" t="s">
        <v>3</v>
      </c>
      <c r="DF1462">
        <f>ROUND(ROUND(AE1462*AI1462,2)*CX1462,2)</f>
        <v>188955</v>
      </c>
      <c r="DG1462">
        <f t="shared" si="634"/>
        <v>0</v>
      </c>
      <c r="DH1462">
        <f t="shared" si="635"/>
        <v>0</v>
      </c>
      <c r="DI1462">
        <f t="shared" si="619"/>
        <v>0</v>
      </c>
      <c r="DJ1462">
        <f>DF1462</f>
        <v>188955</v>
      </c>
      <c r="DK1462">
        <v>0</v>
      </c>
      <c r="DL1462" t="s">
        <v>3</v>
      </c>
      <c r="DM1462">
        <v>0</v>
      </c>
      <c r="DN1462" t="s">
        <v>3</v>
      </c>
      <c r="DO1462">
        <v>0</v>
      </c>
    </row>
    <row r="1463" spans="1:119" x14ac:dyDescent="0.2">
      <c r="A1463">
        <f>ROW(Source!A674)</f>
        <v>674</v>
      </c>
      <c r="B1463">
        <v>59204062</v>
      </c>
      <c r="C1463">
        <v>60528171</v>
      </c>
      <c r="D1463">
        <v>58266404</v>
      </c>
      <c r="E1463">
        <v>1080</v>
      </c>
      <c r="F1463">
        <v>1</v>
      </c>
      <c r="G1463">
        <v>1080</v>
      </c>
      <c r="H1463">
        <v>1</v>
      </c>
      <c r="I1463" t="s">
        <v>859</v>
      </c>
      <c r="J1463" t="s">
        <v>3</v>
      </c>
      <c r="K1463" t="s">
        <v>860</v>
      </c>
      <c r="L1463">
        <v>1191</v>
      </c>
      <c r="N1463">
        <v>1013</v>
      </c>
      <c r="O1463" t="s">
        <v>861</v>
      </c>
      <c r="P1463" t="s">
        <v>861</v>
      </c>
      <c r="Q1463">
        <v>1</v>
      </c>
      <c r="W1463">
        <v>0</v>
      </c>
      <c r="X1463">
        <v>476480486</v>
      </c>
      <c r="Y1463">
        <f>((AT1463*1.15)*1.1)</f>
        <v>24.186800000000002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1</v>
      </c>
      <c r="AK1463">
        <v>1</v>
      </c>
      <c r="AL1463">
        <v>1</v>
      </c>
      <c r="AM1463">
        <v>-2</v>
      </c>
      <c r="AN1463">
        <v>0</v>
      </c>
      <c r="AO1463">
        <v>1</v>
      </c>
      <c r="AP1463">
        <v>1</v>
      </c>
      <c r="AQ1463">
        <v>0</v>
      </c>
      <c r="AR1463">
        <v>0</v>
      </c>
      <c r="AS1463" t="s">
        <v>3</v>
      </c>
      <c r="AT1463">
        <v>19.12</v>
      </c>
      <c r="AU1463" t="s">
        <v>26</v>
      </c>
      <c r="AV1463">
        <v>1</v>
      </c>
      <c r="AW1463">
        <v>2</v>
      </c>
      <c r="AX1463">
        <v>60528182</v>
      </c>
      <c r="AY1463">
        <v>1</v>
      </c>
      <c r="AZ1463">
        <v>0</v>
      </c>
      <c r="BA1463">
        <v>1483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CU1463">
        <f>ROUND(AT1463*Source!I674*AH1463*AL1463,2)</f>
        <v>0</v>
      </c>
      <c r="CV1463">
        <f>ROUND(Y1463*Source!I674,9)</f>
        <v>15.72142</v>
      </c>
      <c r="CW1463">
        <v>0</v>
      </c>
      <c r="CX1463">
        <f>ROUND(Y1463*Source!I674,9)</f>
        <v>15.72142</v>
      </c>
      <c r="CY1463">
        <f>AD1463</f>
        <v>0</v>
      </c>
      <c r="CZ1463">
        <f>AH1463</f>
        <v>0</v>
      </c>
      <c r="DA1463">
        <f>AL1463</f>
        <v>1</v>
      </c>
      <c r="DB1463">
        <f>ROUND(((ROUND(AT1463*CZ1463,2)*1.15)*1.1),6)</f>
        <v>0</v>
      </c>
      <c r="DC1463">
        <f>ROUND(((ROUND(AT1463*AG1463,2)*1.15)*1.1),6)</f>
        <v>0</v>
      </c>
      <c r="DD1463" t="s">
        <v>3</v>
      </c>
      <c r="DE1463" t="s">
        <v>3</v>
      </c>
      <c r="DF1463">
        <f t="shared" ref="DF1463:DF1477" si="636">ROUND(ROUND(AE1463,2)*CX1463,2)</f>
        <v>0</v>
      </c>
      <c r="DG1463">
        <f t="shared" si="634"/>
        <v>0</v>
      </c>
      <c r="DH1463">
        <f t="shared" si="635"/>
        <v>0</v>
      </c>
      <c r="DI1463">
        <f t="shared" si="619"/>
        <v>0</v>
      </c>
      <c r="DJ1463">
        <f>DI1463</f>
        <v>0</v>
      </c>
      <c r="DK1463">
        <v>0</v>
      </c>
      <c r="DL1463" t="s">
        <v>3</v>
      </c>
      <c r="DM1463">
        <v>0</v>
      </c>
      <c r="DN1463" t="s">
        <v>3</v>
      </c>
      <c r="DO1463">
        <v>0</v>
      </c>
    </row>
    <row r="1464" spans="1:119" x14ac:dyDescent="0.2">
      <c r="A1464">
        <f>ROW(Source!A674)</f>
        <v>674</v>
      </c>
      <c r="B1464">
        <v>59204062</v>
      </c>
      <c r="C1464">
        <v>60528171</v>
      </c>
      <c r="D1464">
        <v>58340578</v>
      </c>
      <c r="E1464">
        <v>1</v>
      </c>
      <c r="F1464">
        <v>1</v>
      </c>
      <c r="G1464">
        <v>1080</v>
      </c>
      <c r="H1464">
        <v>2</v>
      </c>
      <c r="I1464" t="s">
        <v>862</v>
      </c>
      <c r="J1464" t="s">
        <v>863</v>
      </c>
      <c r="K1464" t="s">
        <v>864</v>
      </c>
      <c r="L1464">
        <v>1368</v>
      </c>
      <c r="N1464">
        <v>1011</v>
      </c>
      <c r="O1464" t="s">
        <v>865</v>
      </c>
      <c r="P1464" t="s">
        <v>865</v>
      </c>
      <c r="Q1464">
        <v>1</v>
      </c>
      <c r="W1464">
        <v>0</v>
      </c>
      <c r="X1464">
        <v>-1985943078</v>
      </c>
      <c r="Y1464">
        <f>((AT1464*1.25)*1.1)</f>
        <v>1.3750000000000002E-2</v>
      </c>
      <c r="AA1464">
        <v>0</v>
      </c>
      <c r="AB1464">
        <v>88.67</v>
      </c>
      <c r="AC1464">
        <v>13.47</v>
      </c>
      <c r="AD1464">
        <v>0</v>
      </c>
      <c r="AE1464">
        <v>0</v>
      </c>
      <c r="AF1464">
        <v>83.1</v>
      </c>
      <c r="AG1464">
        <v>12.62</v>
      </c>
      <c r="AH1464">
        <v>0</v>
      </c>
      <c r="AI1464">
        <v>1</v>
      </c>
      <c r="AJ1464">
        <v>1</v>
      </c>
      <c r="AK1464">
        <v>1</v>
      </c>
      <c r="AL1464">
        <v>1</v>
      </c>
      <c r="AM1464">
        <v>-2</v>
      </c>
      <c r="AN1464">
        <v>0</v>
      </c>
      <c r="AO1464">
        <v>1</v>
      </c>
      <c r="AP1464">
        <v>1</v>
      </c>
      <c r="AQ1464">
        <v>0</v>
      </c>
      <c r="AR1464">
        <v>0</v>
      </c>
      <c r="AS1464" t="s">
        <v>3</v>
      </c>
      <c r="AT1464">
        <v>0.01</v>
      </c>
      <c r="AU1464" t="s">
        <v>25</v>
      </c>
      <c r="AV1464">
        <v>0</v>
      </c>
      <c r="AW1464">
        <v>2</v>
      </c>
      <c r="AX1464">
        <v>60528183</v>
      </c>
      <c r="AY1464">
        <v>1</v>
      </c>
      <c r="AZ1464">
        <v>0</v>
      </c>
      <c r="BA1464">
        <v>1484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CV1464">
        <v>0</v>
      </c>
      <c r="CW1464">
        <f>ROUND(Y1464*Source!I674*DO1464,9)</f>
        <v>0.11279125</v>
      </c>
      <c r="CX1464">
        <f>ROUND(Y1464*Source!I674,9)</f>
        <v>8.9374999999999993E-3</v>
      </c>
      <c r="CY1464">
        <f>AB1464</f>
        <v>88.67</v>
      </c>
      <c r="CZ1464">
        <f>AF1464</f>
        <v>83.1</v>
      </c>
      <c r="DA1464">
        <f>AJ1464</f>
        <v>1</v>
      </c>
      <c r="DB1464">
        <f>ROUND(((ROUND(AT1464*CZ1464,2)*1.25)*1.1),6)</f>
        <v>1.1412500000000001</v>
      </c>
      <c r="DC1464">
        <f>ROUND(((ROUND(AT1464*AG1464,2)*1.25)*1.1),6)</f>
        <v>0.17874999999999999</v>
      </c>
      <c r="DD1464" t="s">
        <v>3</v>
      </c>
      <c r="DE1464" t="s">
        <v>3</v>
      </c>
      <c r="DF1464">
        <f t="shared" si="636"/>
        <v>0</v>
      </c>
      <c r="DG1464">
        <f t="shared" si="634"/>
        <v>0.74</v>
      </c>
      <c r="DH1464">
        <f t="shared" si="635"/>
        <v>0.11</v>
      </c>
      <c r="DI1464">
        <f t="shared" si="619"/>
        <v>0</v>
      </c>
      <c r="DJ1464">
        <f>DG1464</f>
        <v>0.74</v>
      </c>
      <c r="DK1464">
        <v>0</v>
      </c>
      <c r="DL1464" t="s">
        <v>867</v>
      </c>
      <c r="DM1464">
        <v>0</v>
      </c>
      <c r="DN1464" t="s">
        <v>861</v>
      </c>
      <c r="DO1464">
        <v>12.62</v>
      </c>
    </row>
    <row r="1465" spans="1:119" x14ac:dyDescent="0.2">
      <c r="A1465">
        <f>ROW(Source!A674)</f>
        <v>674</v>
      </c>
      <c r="B1465">
        <v>59204062</v>
      </c>
      <c r="C1465">
        <v>60528171</v>
      </c>
      <c r="D1465">
        <v>58340697</v>
      </c>
      <c r="E1465">
        <v>1</v>
      </c>
      <c r="F1465">
        <v>1</v>
      </c>
      <c r="G1465">
        <v>1080</v>
      </c>
      <c r="H1465">
        <v>2</v>
      </c>
      <c r="I1465" t="s">
        <v>868</v>
      </c>
      <c r="J1465" t="s">
        <v>869</v>
      </c>
      <c r="K1465" t="s">
        <v>870</v>
      </c>
      <c r="L1465">
        <v>1368</v>
      </c>
      <c r="N1465">
        <v>1011</v>
      </c>
      <c r="O1465" t="s">
        <v>865</v>
      </c>
      <c r="P1465" t="s">
        <v>865</v>
      </c>
      <c r="Q1465">
        <v>1</v>
      </c>
      <c r="W1465">
        <v>0</v>
      </c>
      <c r="X1465">
        <v>2147454900</v>
      </c>
      <c r="Y1465">
        <f>((AT1465*1.25)*1.1)</f>
        <v>1.7187500000000002</v>
      </c>
      <c r="AA1465">
        <v>0</v>
      </c>
      <c r="AB1465">
        <v>0.85</v>
      </c>
      <c r="AC1465">
        <v>0</v>
      </c>
      <c r="AD1465">
        <v>0</v>
      </c>
      <c r="AE1465">
        <v>0</v>
      </c>
      <c r="AF1465">
        <v>0.8</v>
      </c>
      <c r="AG1465">
        <v>0</v>
      </c>
      <c r="AH1465">
        <v>0</v>
      </c>
      <c r="AI1465">
        <v>1</v>
      </c>
      <c r="AJ1465">
        <v>1</v>
      </c>
      <c r="AK1465">
        <v>1</v>
      </c>
      <c r="AL1465">
        <v>1</v>
      </c>
      <c r="AM1465">
        <v>-2</v>
      </c>
      <c r="AN1465">
        <v>0</v>
      </c>
      <c r="AO1465">
        <v>1</v>
      </c>
      <c r="AP1465">
        <v>1</v>
      </c>
      <c r="AQ1465">
        <v>0</v>
      </c>
      <c r="AR1465">
        <v>0</v>
      </c>
      <c r="AS1465" t="s">
        <v>3</v>
      </c>
      <c r="AT1465">
        <v>1.25</v>
      </c>
      <c r="AU1465" t="s">
        <v>25</v>
      </c>
      <c r="AV1465">
        <v>0</v>
      </c>
      <c r="AW1465">
        <v>2</v>
      </c>
      <c r="AX1465">
        <v>60528185</v>
      </c>
      <c r="AY1465">
        <v>1</v>
      </c>
      <c r="AZ1465">
        <v>0</v>
      </c>
      <c r="BA1465">
        <v>1485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CV1465">
        <v>0</v>
      </c>
      <c r="CW1465">
        <f>ROUND(Y1465*Source!I674*DO1465,9)</f>
        <v>0</v>
      </c>
      <c r="CX1465">
        <f>ROUND(Y1465*Source!I674,9)</f>
        <v>1.1171875</v>
      </c>
      <c r="CY1465">
        <f>AB1465</f>
        <v>0.85</v>
      </c>
      <c r="CZ1465">
        <f>AF1465</f>
        <v>0.8</v>
      </c>
      <c r="DA1465">
        <f>AJ1465</f>
        <v>1</v>
      </c>
      <c r="DB1465">
        <f>ROUND(((ROUND(AT1465*CZ1465,2)*1.25)*1.1),6)</f>
        <v>1.375</v>
      </c>
      <c r="DC1465">
        <f>ROUND(((ROUND(AT1465*AG1465,2)*1.25)*1.1),6)</f>
        <v>0</v>
      </c>
      <c r="DD1465" t="s">
        <v>3</v>
      </c>
      <c r="DE1465" t="s">
        <v>3</v>
      </c>
      <c r="DF1465">
        <f t="shared" si="636"/>
        <v>0</v>
      </c>
      <c r="DG1465">
        <f t="shared" si="634"/>
        <v>0.89</v>
      </c>
      <c r="DH1465">
        <f t="shared" si="635"/>
        <v>0</v>
      </c>
      <c r="DI1465">
        <f t="shared" si="619"/>
        <v>0</v>
      </c>
      <c r="DJ1465">
        <f>DG1465</f>
        <v>0.89</v>
      </c>
      <c r="DK1465">
        <v>0</v>
      </c>
      <c r="DL1465" t="s">
        <v>3</v>
      </c>
      <c r="DM1465">
        <v>0</v>
      </c>
      <c r="DN1465" t="s">
        <v>3</v>
      </c>
      <c r="DO1465">
        <v>0</v>
      </c>
    </row>
    <row r="1466" spans="1:119" x14ac:dyDescent="0.2">
      <c r="A1466">
        <f>ROW(Source!A674)</f>
        <v>674</v>
      </c>
      <c r="B1466">
        <v>59204062</v>
      </c>
      <c r="C1466">
        <v>60528171</v>
      </c>
      <c r="D1466">
        <v>58340699</v>
      </c>
      <c r="E1466">
        <v>1</v>
      </c>
      <c r="F1466">
        <v>1</v>
      </c>
      <c r="G1466">
        <v>1080</v>
      </c>
      <c r="H1466">
        <v>2</v>
      </c>
      <c r="I1466" t="s">
        <v>871</v>
      </c>
      <c r="J1466" t="s">
        <v>872</v>
      </c>
      <c r="K1466" t="s">
        <v>873</v>
      </c>
      <c r="L1466">
        <v>1368</v>
      </c>
      <c r="N1466">
        <v>1011</v>
      </c>
      <c r="O1466" t="s">
        <v>865</v>
      </c>
      <c r="P1466" t="s">
        <v>865</v>
      </c>
      <c r="Q1466">
        <v>1</v>
      </c>
      <c r="W1466">
        <v>0</v>
      </c>
      <c r="X1466">
        <v>539707801</v>
      </c>
      <c r="Y1466">
        <f>((AT1466*1.25)*1.1)</f>
        <v>0.41250000000000003</v>
      </c>
      <c r="AA1466">
        <v>0</v>
      </c>
      <c r="AB1466">
        <v>1.59</v>
      </c>
      <c r="AC1466">
        <v>0</v>
      </c>
      <c r="AD1466">
        <v>0</v>
      </c>
      <c r="AE1466">
        <v>0</v>
      </c>
      <c r="AF1466">
        <v>1.49</v>
      </c>
      <c r="AG1466">
        <v>0</v>
      </c>
      <c r="AH1466">
        <v>0</v>
      </c>
      <c r="AI1466">
        <v>1</v>
      </c>
      <c r="AJ1466">
        <v>1</v>
      </c>
      <c r="AK1466">
        <v>1</v>
      </c>
      <c r="AL1466">
        <v>1</v>
      </c>
      <c r="AM1466">
        <v>-2</v>
      </c>
      <c r="AN1466">
        <v>0</v>
      </c>
      <c r="AO1466">
        <v>1</v>
      </c>
      <c r="AP1466">
        <v>1</v>
      </c>
      <c r="AQ1466">
        <v>0</v>
      </c>
      <c r="AR1466">
        <v>0</v>
      </c>
      <c r="AS1466" t="s">
        <v>3</v>
      </c>
      <c r="AT1466">
        <v>0.3</v>
      </c>
      <c r="AU1466" t="s">
        <v>25</v>
      </c>
      <c r="AV1466">
        <v>0</v>
      </c>
      <c r="AW1466">
        <v>2</v>
      </c>
      <c r="AX1466">
        <v>60528186</v>
      </c>
      <c r="AY1466">
        <v>1</v>
      </c>
      <c r="AZ1466">
        <v>0</v>
      </c>
      <c r="BA1466">
        <v>1486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CV1466">
        <v>0</v>
      </c>
      <c r="CW1466">
        <f>ROUND(Y1466*Source!I674*DO1466,9)</f>
        <v>0</v>
      </c>
      <c r="CX1466">
        <f>ROUND(Y1466*Source!I674,9)</f>
        <v>0.268125</v>
      </c>
      <c r="CY1466">
        <f>AB1466</f>
        <v>1.59</v>
      </c>
      <c r="CZ1466">
        <f>AF1466</f>
        <v>1.49</v>
      </c>
      <c r="DA1466">
        <f>AJ1466</f>
        <v>1</v>
      </c>
      <c r="DB1466">
        <f>ROUND(((ROUND(AT1466*CZ1466,2)*1.25)*1.1),6)</f>
        <v>0.61875000000000002</v>
      </c>
      <c r="DC1466">
        <f>ROUND(((ROUND(AT1466*AG1466,2)*1.25)*1.1),6)</f>
        <v>0</v>
      </c>
      <c r="DD1466" t="s">
        <v>3</v>
      </c>
      <c r="DE1466" t="s">
        <v>3</v>
      </c>
      <c r="DF1466">
        <f t="shared" si="636"/>
        <v>0</v>
      </c>
      <c r="DG1466">
        <f t="shared" si="634"/>
        <v>0.4</v>
      </c>
      <c r="DH1466">
        <f t="shared" si="635"/>
        <v>0</v>
      </c>
      <c r="DI1466">
        <f t="shared" si="619"/>
        <v>0</v>
      </c>
      <c r="DJ1466">
        <f>DG1466</f>
        <v>0.4</v>
      </c>
      <c r="DK1466">
        <v>0</v>
      </c>
      <c r="DL1466" t="s">
        <v>3</v>
      </c>
      <c r="DM1466">
        <v>0</v>
      </c>
      <c r="DN1466" t="s">
        <v>3</v>
      </c>
      <c r="DO1466">
        <v>0</v>
      </c>
    </row>
    <row r="1467" spans="1:119" x14ac:dyDescent="0.2">
      <c r="A1467">
        <f>ROW(Source!A674)</f>
        <v>674</v>
      </c>
      <c r="B1467">
        <v>59204062</v>
      </c>
      <c r="C1467">
        <v>60528171</v>
      </c>
      <c r="D1467">
        <v>58339814</v>
      </c>
      <c r="E1467">
        <v>1</v>
      </c>
      <c r="F1467">
        <v>1</v>
      </c>
      <c r="G1467">
        <v>1080</v>
      </c>
      <c r="H1467">
        <v>2</v>
      </c>
      <c r="I1467" t="s">
        <v>874</v>
      </c>
      <c r="J1467" t="s">
        <v>875</v>
      </c>
      <c r="K1467" t="s">
        <v>876</v>
      </c>
      <c r="L1467">
        <v>1368</v>
      </c>
      <c r="N1467">
        <v>1011</v>
      </c>
      <c r="O1467" t="s">
        <v>865</v>
      </c>
      <c r="P1467" t="s">
        <v>865</v>
      </c>
      <c r="Q1467">
        <v>1</v>
      </c>
      <c r="W1467">
        <v>0</v>
      </c>
      <c r="X1467">
        <v>1087580389</v>
      </c>
      <c r="Y1467">
        <f>((AT1467*1.25)*1.1)</f>
        <v>1.3750000000000002E-2</v>
      </c>
      <c r="AA1467">
        <v>0</v>
      </c>
      <c r="AB1467">
        <v>191.17</v>
      </c>
      <c r="AC1467">
        <v>18.059999999999999</v>
      </c>
      <c r="AD1467">
        <v>0</v>
      </c>
      <c r="AE1467">
        <v>0</v>
      </c>
      <c r="AF1467">
        <v>179.17</v>
      </c>
      <c r="AG1467">
        <v>16.93</v>
      </c>
      <c r="AH1467">
        <v>0</v>
      </c>
      <c r="AI1467">
        <v>1</v>
      </c>
      <c r="AJ1467">
        <v>1</v>
      </c>
      <c r="AK1467">
        <v>1</v>
      </c>
      <c r="AL1467">
        <v>1</v>
      </c>
      <c r="AM1467">
        <v>-2</v>
      </c>
      <c r="AN1467">
        <v>0</v>
      </c>
      <c r="AO1467">
        <v>1</v>
      </c>
      <c r="AP1467">
        <v>1</v>
      </c>
      <c r="AQ1467">
        <v>0</v>
      </c>
      <c r="AR1467">
        <v>0</v>
      </c>
      <c r="AS1467" t="s">
        <v>3</v>
      </c>
      <c r="AT1467">
        <v>0.01</v>
      </c>
      <c r="AU1467" t="s">
        <v>25</v>
      </c>
      <c r="AV1467">
        <v>0</v>
      </c>
      <c r="AW1467">
        <v>2</v>
      </c>
      <c r="AX1467">
        <v>60528184</v>
      </c>
      <c r="AY1467">
        <v>1</v>
      </c>
      <c r="AZ1467">
        <v>0</v>
      </c>
      <c r="BA1467">
        <v>1487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CV1467">
        <v>0</v>
      </c>
      <c r="CW1467">
        <f>ROUND(Y1467*Source!I674*DO1467,9)</f>
        <v>0.15131187500000001</v>
      </c>
      <c r="CX1467">
        <f>ROUND(Y1467*Source!I674,9)</f>
        <v>8.9374999999999993E-3</v>
      </c>
      <c r="CY1467">
        <f>AB1467</f>
        <v>191.17</v>
      </c>
      <c r="CZ1467">
        <f>AF1467</f>
        <v>179.17</v>
      </c>
      <c r="DA1467">
        <f>AJ1467</f>
        <v>1</v>
      </c>
      <c r="DB1467">
        <f>ROUND(((ROUND(AT1467*CZ1467,2)*1.25)*1.1),6)</f>
        <v>2.4612500000000002</v>
      </c>
      <c r="DC1467">
        <f>ROUND(((ROUND(AT1467*AG1467,2)*1.25)*1.1),6)</f>
        <v>0.23375000000000001</v>
      </c>
      <c r="DD1467" t="s">
        <v>3</v>
      </c>
      <c r="DE1467" t="s">
        <v>3</v>
      </c>
      <c r="DF1467">
        <f t="shared" si="636"/>
        <v>0</v>
      </c>
      <c r="DG1467">
        <f t="shared" si="634"/>
        <v>1.6</v>
      </c>
      <c r="DH1467">
        <f t="shared" si="635"/>
        <v>0.15</v>
      </c>
      <c r="DI1467">
        <f t="shared" si="619"/>
        <v>0</v>
      </c>
      <c r="DJ1467">
        <f>DG1467</f>
        <v>1.6</v>
      </c>
      <c r="DK1467">
        <v>0</v>
      </c>
      <c r="DL1467" t="s">
        <v>867</v>
      </c>
      <c r="DM1467">
        <v>0</v>
      </c>
      <c r="DN1467" t="s">
        <v>861</v>
      </c>
      <c r="DO1467">
        <v>16.93</v>
      </c>
    </row>
    <row r="1468" spans="1:119" x14ac:dyDescent="0.2">
      <c r="A1468">
        <f>ROW(Source!A674)</f>
        <v>674</v>
      </c>
      <c r="B1468">
        <v>59204062</v>
      </c>
      <c r="C1468">
        <v>60528171</v>
      </c>
      <c r="D1468">
        <v>58308811</v>
      </c>
      <c r="E1468">
        <v>1</v>
      </c>
      <c r="F1468">
        <v>1</v>
      </c>
      <c r="G1468">
        <v>1080</v>
      </c>
      <c r="H1468">
        <v>3</v>
      </c>
      <c r="I1468" t="s">
        <v>877</v>
      </c>
      <c r="J1468" t="s">
        <v>878</v>
      </c>
      <c r="K1468" t="s">
        <v>879</v>
      </c>
      <c r="L1468">
        <v>1346</v>
      </c>
      <c r="N1468">
        <v>1009</v>
      </c>
      <c r="O1468" t="s">
        <v>880</v>
      </c>
      <c r="P1468" t="s">
        <v>880</v>
      </c>
      <c r="Q1468">
        <v>1</v>
      </c>
      <c r="W1468">
        <v>0</v>
      </c>
      <c r="X1468">
        <v>-709773495</v>
      </c>
      <c r="Y1468">
        <f>AT1468</f>
        <v>0.5</v>
      </c>
      <c r="AA1468">
        <v>1.61</v>
      </c>
      <c r="AB1468">
        <v>0</v>
      </c>
      <c r="AC1468">
        <v>0</v>
      </c>
      <c r="AD1468">
        <v>0</v>
      </c>
      <c r="AE1468">
        <v>1.61</v>
      </c>
      <c r="AF1468">
        <v>0</v>
      </c>
      <c r="AG1468">
        <v>0</v>
      </c>
      <c r="AH1468">
        <v>0</v>
      </c>
      <c r="AI1468">
        <v>1</v>
      </c>
      <c r="AJ1468">
        <v>1</v>
      </c>
      <c r="AK1468">
        <v>1</v>
      </c>
      <c r="AL1468">
        <v>1</v>
      </c>
      <c r="AM1468">
        <v>-2</v>
      </c>
      <c r="AN1468">
        <v>0</v>
      </c>
      <c r="AO1468">
        <v>1</v>
      </c>
      <c r="AP1468">
        <v>1</v>
      </c>
      <c r="AQ1468">
        <v>0</v>
      </c>
      <c r="AR1468">
        <v>0</v>
      </c>
      <c r="AS1468" t="s">
        <v>3</v>
      </c>
      <c r="AT1468">
        <v>0.5</v>
      </c>
      <c r="AU1468" t="s">
        <v>3</v>
      </c>
      <c r="AV1468">
        <v>0</v>
      </c>
      <c r="AW1468">
        <v>2</v>
      </c>
      <c r="AX1468">
        <v>60528187</v>
      </c>
      <c r="AY1468">
        <v>1</v>
      </c>
      <c r="AZ1468">
        <v>0</v>
      </c>
      <c r="BA1468">
        <v>1488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CV1468">
        <v>0</v>
      </c>
      <c r="CW1468">
        <v>0</v>
      </c>
      <c r="CX1468">
        <f>ROUND(Y1468*Source!I674,9)</f>
        <v>0.32500000000000001</v>
      </c>
      <c r="CY1468">
        <f>AA1468</f>
        <v>1.61</v>
      </c>
      <c r="CZ1468">
        <f>AE1468</f>
        <v>1.61</v>
      </c>
      <c r="DA1468">
        <f>AI1468</f>
        <v>1</v>
      </c>
      <c r="DB1468">
        <f>ROUND(ROUND(AT1468*CZ1468,2),6)</f>
        <v>0.81</v>
      </c>
      <c r="DC1468">
        <f>ROUND(ROUND(AT1468*AG1468,2),6)</f>
        <v>0</v>
      </c>
      <c r="DD1468" t="s">
        <v>3</v>
      </c>
      <c r="DE1468" t="s">
        <v>3</v>
      </c>
      <c r="DF1468">
        <f t="shared" si="636"/>
        <v>0.52</v>
      </c>
      <c r="DG1468">
        <f t="shared" si="634"/>
        <v>0</v>
      </c>
      <c r="DH1468">
        <f t="shared" si="635"/>
        <v>0</v>
      </c>
      <c r="DI1468">
        <f t="shared" si="619"/>
        <v>0</v>
      </c>
      <c r="DJ1468">
        <f>DF1468</f>
        <v>0.52</v>
      </c>
      <c r="DK1468">
        <v>0</v>
      </c>
      <c r="DL1468" t="s">
        <v>3</v>
      </c>
      <c r="DM1468">
        <v>0</v>
      </c>
      <c r="DN1468" t="s">
        <v>3</v>
      </c>
      <c r="DO1468">
        <v>0</v>
      </c>
    </row>
    <row r="1469" spans="1:119" x14ac:dyDescent="0.2">
      <c r="A1469">
        <f>ROW(Source!A674)</f>
        <v>674</v>
      </c>
      <c r="B1469">
        <v>59204062</v>
      </c>
      <c r="C1469">
        <v>60528171</v>
      </c>
      <c r="D1469">
        <v>58308843</v>
      </c>
      <c r="E1469">
        <v>1</v>
      </c>
      <c r="F1469">
        <v>1</v>
      </c>
      <c r="G1469">
        <v>1080</v>
      </c>
      <c r="H1469">
        <v>3</v>
      </c>
      <c r="I1469" t="s">
        <v>881</v>
      </c>
      <c r="J1469" t="s">
        <v>882</v>
      </c>
      <c r="K1469" t="s">
        <v>883</v>
      </c>
      <c r="L1469">
        <v>1346</v>
      </c>
      <c r="N1469">
        <v>1009</v>
      </c>
      <c r="O1469" t="s">
        <v>880</v>
      </c>
      <c r="P1469" t="s">
        <v>880</v>
      </c>
      <c r="Q1469">
        <v>1</v>
      </c>
      <c r="W1469">
        <v>0</v>
      </c>
      <c r="X1469">
        <v>-872094078</v>
      </c>
      <c r="Y1469">
        <f>AT1469</f>
        <v>9.2999999999999999E-2</v>
      </c>
      <c r="AA1469">
        <v>36.78</v>
      </c>
      <c r="AB1469">
        <v>0</v>
      </c>
      <c r="AC1469">
        <v>0</v>
      </c>
      <c r="AD1469">
        <v>0</v>
      </c>
      <c r="AE1469">
        <v>36.78</v>
      </c>
      <c r="AF1469">
        <v>0</v>
      </c>
      <c r="AG1469">
        <v>0</v>
      </c>
      <c r="AH1469">
        <v>0</v>
      </c>
      <c r="AI1469">
        <v>1</v>
      </c>
      <c r="AJ1469">
        <v>1</v>
      </c>
      <c r="AK1469">
        <v>1</v>
      </c>
      <c r="AL1469">
        <v>1</v>
      </c>
      <c r="AM1469">
        <v>-2</v>
      </c>
      <c r="AN1469">
        <v>0</v>
      </c>
      <c r="AO1469">
        <v>1</v>
      </c>
      <c r="AP1469">
        <v>1</v>
      </c>
      <c r="AQ1469">
        <v>0</v>
      </c>
      <c r="AR1469">
        <v>0</v>
      </c>
      <c r="AS1469" t="s">
        <v>3</v>
      </c>
      <c r="AT1469">
        <v>9.2999999999999999E-2</v>
      </c>
      <c r="AU1469" t="s">
        <v>3</v>
      </c>
      <c r="AV1469">
        <v>0</v>
      </c>
      <c r="AW1469">
        <v>2</v>
      </c>
      <c r="AX1469">
        <v>60528188</v>
      </c>
      <c r="AY1469">
        <v>1</v>
      </c>
      <c r="AZ1469">
        <v>0</v>
      </c>
      <c r="BA1469">
        <v>1489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CV1469">
        <v>0</v>
      </c>
      <c r="CW1469">
        <v>0</v>
      </c>
      <c r="CX1469">
        <f>ROUND(Y1469*Source!I674,9)</f>
        <v>6.0449999999999997E-2</v>
      </c>
      <c r="CY1469">
        <f>AA1469</f>
        <v>36.78</v>
      </c>
      <c r="CZ1469">
        <f>AE1469</f>
        <v>36.78</v>
      </c>
      <c r="DA1469">
        <f>AI1469</f>
        <v>1</v>
      </c>
      <c r="DB1469">
        <f>ROUND(ROUND(AT1469*CZ1469,2),6)</f>
        <v>3.42</v>
      </c>
      <c r="DC1469">
        <f>ROUND(ROUND(AT1469*AG1469,2),6)</f>
        <v>0</v>
      </c>
      <c r="DD1469" t="s">
        <v>3</v>
      </c>
      <c r="DE1469" t="s">
        <v>3</v>
      </c>
      <c r="DF1469">
        <f t="shared" si="636"/>
        <v>2.2200000000000002</v>
      </c>
      <c r="DG1469">
        <f t="shared" si="634"/>
        <v>0</v>
      </c>
      <c r="DH1469">
        <f t="shared" si="635"/>
        <v>0</v>
      </c>
      <c r="DI1469">
        <f t="shared" si="619"/>
        <v>0</v>
      </c>
      <c r="DJ1469">
        <f>DF1469</f>
        <v>2.2200000000000002</v>
      </c>
      <c r="DK1469">
        <v>0</v>
      </c>
      <c r="DL1469" t="s">
        <v>3</v>
      </c>
      <c r="DM1469">
        <v>0</v>
      </c>
      <c r="DN1469" t="s">
        <v>3</v>
      </c>
      <c r="DO1469">
        <v>0</v>
      </c>
    </row>
    <row r="1470" spans="1:119" x14ac:dyDescent="0.2">
      <c r="A1470">
        <f>ROW(Source!A674)</f>
        <v>674</v>
      </c>
      <c r="B1470">
        <v>59204062</v>
      </c>
      <c r="C1470">
        <v>60528171</v>
      </c>
      <c r="D1470">
        <v>58308917</v>
      </c>
      <c r="E1470">
        <v>1</v>
      </c>
      <c r="F1470">
        <v>1</v>
      </c>
      <c r="G1470">
        <v>1080</v>
      </c>
      <c r="H1470">
        <v>3</v>
      </c>
      <c r="I1470" t="s">
        <v>884</v>
      </c>
      <c r="J1470" t="s">
        <v>885</v>
      </c>
      <c r="K1470" t="s">
        <v>886</v>
      </c>
      <c r="L1470">
        <v>1354</v>
      </c>
      <c r="N1470">
        <v>1010</v>
      </c>
      <c r="O1470" t="s">
        <v>39</v>
      </c>
      <c r="P1470" t="s">
        <v>39</v>
      </c>
      <c r="Q1470">
        <v>1</v>
      </c>
      <c r="W1470">
        <v>0</v>
      </c>
      <c r="X1470">
        <v>-40224714</v>
      </c>
      <c r="Y1470">
        <f>AT1470</f>
        <v>29</v>
      </c>
      <c r="AA1470">
        <v>0.89</v>
      </c>
      <c r="AB1470">
        <v>0</v>
      </c>
      <c r="AC1470">
        <v>0</v>
      </c>
      <c r="AD1470">
        <v>0</v>
      </c>
      <c r="AE1470">
        <v>0.89</v>
      </c>
      <c r="AF1470">
        <v>0</v>
      </c>
      <c r="AG1470">
        <v>0</v>
      </c>
      <c r="AH1470">
        <v>0</v>
      </c>
      <c r="AI1470">
        <v>1</v>
      </c>
      <c r="AJ1470">
        <v>1</v>
      </c>
      <c r="AK1470">
        <v>1</v>
      </c>
      <c r="AL1470">
        <v>1</v>
      </c>
      <c r="AM1470">
        <v>-2</v>
      </c>
      <c r="AN1470">
        <v>0</v>
      </c>
      <c r="AO1470">
        <v>1</v>
      </c>
      <c r="AP1470">
        <v>1</v>
      </c>
      <c r="AQ1470">
        <v>0</v>
      </c>
      <c r="AR1470">
        <v>0</v>
      </c>
      <c r="AS1470" t="s">
        <v>3</v>
      </c>
      <c r="AT1470">
        <v>29</v>
      </c>
      <c r="AU1470" t="s">
        <v>3</v>
      </c>
      <c r="AV1470">
        <v>0</v>
      </c>
      <c r="AW1470">
        <v>2</v>
      </c>
      <c r="AX1470">
        <v>60528189</v>
      </c>
      <c r="AY1470">
        <v>1</v>
      </c>
      <c r="AZ1470">
        <v>0</v>
      </c>
      <c r="BA1470">
        <v>1490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CV1470">
        <v>0</v>
      </c>
      <c r="CW1470">
        <v>0</v>
      </c>
      <c r="CX1470">
        <f>ROUND(Y1470*Source!I674,9)</f>
        <v>18.850000000000001</v>
      </c>
      <c r="CY1470">
        <f>AA1470</f>
        <v>0.89</v>
      </c>
      <c r="CZ1470">
        <f>AE1470</f>
        <v>0.89</v>
      </c>
      <c r="DA1470">
        <f>AI1470</f>
        <v>1</v>
      </c>
      <c r="DB1470">
        <f>ROUND(ROUND(AT1470*CZ1470,2),6)</f>
        <v>25.81</v>
      </c>
      <c r="DC1470">
        <f>ROUND(ROUND(AT1470*AG1470,2),6)</f>
        <v>0</v>
      </c>
      <c r="DD1470" t="s">
        <v>3</v>
      </c>
      <c r="DE1470" t="s">
        <v>3</v>
      </c>
      <c r="DF1470">
        <f t="shared" si="636"/>
        <v>16.78</v>
      </c>
      <c r="DG1470">
        <f t="shared" si="634"/>
        <v>0</v>
      </c>
      <c r="DH1470">
        <f t="shared" si="635"/>
        <v>0</v>
      </c>
      <c r="DI1470">
        <f t="shared" si="619"/>
        <v>0</v>
      </c>
      <c r="DJ1470">
        <f>DF1470</f>
        <v>16.78</v>
      </c>
      <c r="DK1470">
        <v>0</v>
      </c>
      <c r="DL1470" t="s">
        <v>3</v>
      </c>
      <c r="DM1470">
        <v>0</v>
      </c>
      <c r="DN1470" t="s">
        <v>3</v>
      </c>
      <c r="DO1470">
        <v>0</v>
      </c>
    </row>
    <row r="1471" spans="1:119" x14ac:dyDescent="0.2">
      <c r="A1471">
        <f>ROW(Source!A674)</f>
        <v>674</v>
      </c>
      <c r="B1471">
        <v>59204062</v>
      </c>
      <c r="C1471">
        <v>60528171</v>
      </c>
      <c r="D1471">
        <v>58326209</v>
      </c>
      <c r="E1471">
        <v>1</v>
      </c>
      <c r="F1471">
        <v>1</v>
      </c>
      <c r="G1471">
        <v>1080</v>
      </c>
      <c r="H1471">
        <v>3</v>
      </c>
      <c r="I1471" t="s">
        <v>87</v>
      </c>
      <c r="J1471" t="s">
        <v>89</v>
      </c>
      <c r="K1471" t="s">
        <v>88</v>
      </c>
      <c r="L1471">
        <v>1354</v>
      </c>
      <c r="N1471">
        <v>1010</v>
      </c>
      <c r="O1471" t="s">
        <v>39</v>
      </c>
      <c r="P1471" t="s">
        <v>39</v>
      </c>
      <c r="Q1471">
        <v>1</v>
      </c>
      <c r="W1471">
        <v>0</v>
      </c>
      <c r="X1471">
        <v>306534351</v>
      </c>
      <c r="Y1471">
        <f>AT1471</f>
        <v>33.846153999999999</v>
      </c>
      <c r="AA1471">
        <v>22.71</v>
      </c>
      <c r="AB1471">
        <v>0</v>
      </c>
      <c r="AC1471">
        <v>0</v>
      </c>
      <c r="AD1471">
        <v>0</v>
      </c>
      <c r="AE1471">
        <v>22.71</v>
      </c>
      <c r="AF1471">
        <v>0</v>
      </c>
      <c r="AG1471">
        <v>0</v>
      </c>
      <c r="AH1471">
        <v>0</v>
      </c>
      <c r="AI1471">
        <v>1</v>
      </c>
      <c r="AJ1471">
        <v>1</v>
      </c>
      <c r="AK1471">
        <v>1</v>
      </c>
      <c r="AL1471">
        <v>1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 t="s">
        <v>3</v>
      </c>
      <c r="AT1471">
        <v>33.846153999999999</v>
      </c>
      <c r="AU1471" t="s">
        <v>3</v>
      </c>
      <c r="AV1471">
        <v>0</v>
      </c>
      <c r="AW1471">
        <v>1</v>
      </c>
      <c r="AX1471">
        <v>-1</v>
      </c>
      <c r="AY1471">
        <v>0</v>
      </c>
      <c r="AZ1471">
        <v>0</v>
      </c>
      <c r="BA1471" t="s">
        <v>3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CV1471">
        <v>0</v>
      </c>
      <c r="CW1471">
        <v>0</v>
      </c>
      <c r="CX1471">
        <f>ROUND(Y1471*Source!I674,9)</f>
        <v>22.000000100000001</v>
      </c>
      <c r="CY1471">
        <f>AA1471</f>
        <v>22.71</v>
      </c>
      <c r="CZ1471">
        <f>AE1471</f>
        <v>22.71</v>
      </c>
      <c r="DA1471">
        <f>AI1471</f>
        <v>1</v>
      </c>
      <c r="DB1471">
        <f>ROUND(ROUND(AT1471*CZ1471,2),6)</f>
        <v>768.65</v>
      </c>
      <c r="DC1471">
        <f>ROUND(ROUND(AT1471*AG1471,2),6)</f>
        <v>0</v>
      </c>
      <c r="DD1471" t="s">
        <v>3</v>
      </c>
      <c r="DE1471" t="s">
        <v>3</v>
      </c>
      <c r="DF1471">
        <f t="shared" si="636"/>
        <v>499.62</v>
      </c>
      <c r="DG1471">
        <f t="shared" si="634"/>
        <v>0</v>
      </c>
      <c r="DH1471">
        <f t="shared" si="635"/>
        <v>0</v>
      </c>
      <c r="DI1471">
        <f t="shared" si="619"/>
        <v>0</v>
      </c>
      <c r="DJ1471">
        <f>DF1471</f>
        <v>499.62</v>
      </c>
      <c r="DK1471">
        <v>0</v>
      </c>
      <c r="DL1471" t="s">
        <v>3</v>
      </c>
      <c r="DM1471">
        <v>0</v>
      </c>
      <c r="DN1471" t="s">
        <v>3</v>
      </c>
      <c r="DO1471">
        <v>0</v>
      </c>
    </row>
    <row r="1472" spans="1:119" x14ac:dyDescent="0.2">
      <c r="A1472">
        <f>ROW(Source!A674)</f>
        <v>674</v>
      </c>
      <c r="B1472">
        <v>59204062</v>
      </c>
      <c r="C1472">
        <v>60528171</v>
      </c>
      <c r="D1472">
        <v>58321779</v>
      </c>
      <c r="E1472">
        <v>1</v>
      </c>
      <c r="F1472">
        <v>1</v>
      </c>
      <c r="G1472">
        <v>1080</v>
      </c>
      <c r="H1472">
        <v>3</v>
      </c>
      <c r="I1472" t="s">
        <v>76</v>
      </c>
      <c r="J1472" t="s">
        <v>78</v>
      </c>
      <c r="K1472" t="s">
        <v>77</v>
      </c>
      <c r="L1472">
        <v>1301</v>
      </c>
      <c r="N1472">
        <v>1003</v>
      </c>
      <c r="O1472" t="s">
        <v>34</v>
      </c>
      <c r="P1472" t="s">
        <v>34</v>
      </c>
      <c r="Q1472">
        <v>1</v>
      </c>
      <c r="W1472">
        <v>0</v>
      </c>
      <c r="X1472">
        <v>1800542993</v>
      </c>
      <c r="Y1472">
        <f>AT1472</f>
        <v>100</v>
      </c>
      <c r="AA1472">
        <v>41.57</v>
      </c>
      <c r="AB1472">
        <v>0</v>
      </c>
      <c r="AC1472">
        <v>0</v>
      </c>
      <c r="AD1472">
        <v>0</v>
      </c>
      <c r="AE1472">
        <v>41.57</v>
      </c>
      <c r="AF1472">
        <v>0</v>
      </c>
      <c r="AG1472">
        <v>0</v>
      </c>
      <c r="AH1472">
        <v>0</v>
      </c>
      <c r="AI1472">
        <v>1</v>
      </c>
      <c r="AJ1472">
        <v>1</v>
      </c>
      <c r="AK1472">
        <v>1</v>
      </c>
      <c r="AL1472">
        <v>1</v>
      </c>
      <c r="AM1472">
        <v>0</v>
      </c>
      <c r="AN1472">
        <v>0</v>
      </c>
      <c r="AO1472">
        <v>0</v>
      </c>
      <c r="AP1472">
        <v>1</v>
      </c>
      <c r="AQ1472">
        <v>0</v>
      </c>
      <c r="AR1472">
        <v>0</v>
      </c>
      <c r="AS1472" t="s">
        <v>3</v>
      </c>
      <c r="AT1472">
        <v>100</v>
      </c>
      <c r="AU1472" t="s">
        <v>3</v>
      </c>
      <c r="AV1472">
        <v>0</v>
      </c>
      <c r="AW1472">
        <v>1</v>
      </c>
      <c r="AX1472">
        <v>-1</v>
      </c>
      <c r="AY1472">
        <v>0</v>
      </c>
      <c r="AZ1472">
        <v>0</v>
      </c>
      <c r="BA1472" t="s">
        <v>3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CV1472">
        <v>0</v>
      </c>
      <c r="CW1472">
        <v>0</v>
      </c>
      <c r="CX1472">
        <f>ROUND(Y1472*Source!I674,9)</f>
        <v>65</v>
      </c>
      <c r="CY1472">
        <f>AA1472</f>
        <v>41.57</v>
      </c>
      <c r="CZ1472">
        <f>AE1472</f>
        <v>41.57</v>
      </c>
      <c r="DA1472">
        <f>AI1472</f>
        <v>1</v>
      </c>
      <c r="DB1472">
        <f>ROUND(ROUND(AT1472*CZ1472,2),6)</f>
        <v>4157</v>
      </c>
      <c r="DC1472">
        <f>ROUND(ROUND(AT1472*AG1472,2),6)</f>
        <v>0</v>
      </c>
      <c r="DD1472" t="s">
        <v>3</v>
      </c>
      <c r="DE1472" t="s">
        <v>3</v>
      </c>
      <c r="DF1472">
        <f t="shared" si="636"/>
        <v>2702.05</v>
      </c>
      <c r="DG1472">
        <f t="shared" si="634"/>
        <v>0</v>
      </c>
      <c r="DH1472">
        <f t="shared" si="635"/>
        <v>0</v>
      </c>
      <c r="DI1472">
        <f t="shared" si="619"/>
        <v>0</v>
      </c>
      <c r="DJ1472">
        <f>DF1472</f>
        <v>2702.05</v>
      </c>
      <c r="DK1472">
        <v>0</v>
      </c>
      <c r="DL1472" t="s">
        <v>3</v>
      </c>
      <c r="DM1472">
        <v>0</v>
      </c>
      <c r="DN1472" t="s">
        <v>3</v>
      </c>
      <c r="DO1472">
        <v>0</v>
      </c>
    </row>
    <row r="1473" spans="1:119" x14ac:dyDescent="0.2">
      <c r="A1473">
        <f>ROW(Source!A675)</f>
        <v>675</v>
      </c>
      <c r="B1473">
        <v>59204059</v>
      </c>
      <c r="C1473">
        <v>60528171</v>
      </c>
      <c r="D1473">
        <v>58266404</v>
      </c>
      <c r="E1473">
        <v>1080</v>
      </c>
      <c r="F1473">
        <v>1</v>
      </c>
      <c r="G1473">
        <v>1080</v>
      </c>
      <c r="H1473">
        <v>1</v>
      </c>
      <c r="I1473" t="s">
        <v>859</v>
      </c>
      <c r="J1473" t="s">
        <v>3</v>
      </c>
      <c r="K1473" t="s">
        <v>860</v>
      </c>
      <c r="L1473">
        <v>1191</v>
      </c>
      <c r="N1473">
        <v>1013</v>
      </c>
      <c r="O1473" t="s">
        <v>861</v>
      </c>
      <c r="P1473" t="s">
        <v>861</v>
      </c>
      <c r="Q1473">
        <v>1</v>
      </c>
      <c r="W1473">
        <v>0</v>
      </c>
      <c r="X1473">
        <v>476480486</v>
      </c>
      <c r="Y1473">
        <f>((AT1473*1.15)*1.1)</f>
        <v>24.186800000000002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1</v>
      </c>
      <c r="AK1473">
        <v>1</v>
      </c>
      <c r="AL1473">
        <v>1</v>
      </c>
      <c r="AM1473">
        <v>5</v>
      </c>
      <c r="AN1473">
        <v>0</v>
      </c>
      <c r="AO1473">
        <v>1</v>
      </c>
      <c r="AP1473">
        <v>1</v>
      </c>
      <c r="AQ1473">
        <v>0</v>
      </c>
      <c r="AR1473">
        <v>0</v>
      </c>
      <c r="AS1473" t="s">
        <v>3</v>
      </c>
      <c r="AT1473">
        <v>19.12</v>
      </c>
      <c r="AU1473" t="s">
        <v>26</v>
      </c>
      <c r="AV1473">
        <v>1</v>
      </c>
      <c r="AW1473">
        <v>2</v>
      </c>
      <c r="AX1473">
        <v>60528182</v>
      </c>
      <c r="AY1473">
        <v>1</v>
      </c>
      <c r="AZ1473">
        <v>0</v>
      </c>
      <c r="BA1473">
        <v>1494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CU1473">
        <f>ROUND(AT1473*Source!I675*AH1473*AL1473,2)</f>
        <v>0</v>
      </c>
      <c r="CV1473">
        <f>ROUND(Y1473*Source!I675,9)</f>
        <v>15.72142</v>
      </c>
      <c r="CW1473">
        <v>0</v>
      </c>
      <c r="CX1473">
        <f>ROUND(Y1473*Source!I675,9)</f>
        <v>15.72142</v>
      </c>
      <c r="CY1473">
        <f>AD1473</f>
        <v>0</v>
      </c>
      <c r="CZ1473">
        <f>AH1473</f>
        <v>0</v>
      </c>
      <c r="DA1473">
        <f>AL1473</f>
        <v>1</v>
      </c>
      <c r="DB1473">
        <f>ROUND(((ROUND(AT1473*CZ1473,2)*1.15)*1.1),6)</f>
        <v>0</v>
      </c>
      <c r="DC1473">
        <f>ROUND(((ROUND(AT1473*AG1473,2)*1.15)*1.1),6)</f>
        <v>0</v>
      </c>
      <c r="DD1473" t="s">
        <v>3</v>
      </c>
      <c r="DE1473" t="s">
        <v>3</v>
      </c>
      <c r="DF1473">
        <f t="shared" si="636"/>
        <v>0</v>
      </c>
      <c r="DG1473">
        <f t="shared" si="634"/>
        <v>0</v>
      </c>
      <c r="DH1473">
        <f t="shared" si="635"/>
        <v>0</v>
      </c>
      <c r="DI1473">
        <f t="shared" ref="DI1473:DI1536" si="637">ROUND(ROUND(AH1473,2)*CX1473,2)</f>
        <v>0</v>
      </c>
      <c r="DJ1473">
        <f>DI1473</f>
        <v>0</v>
      </c>
      <c r="DK1473">
        <v>0</v>
      </c>
      <c r="DL1473" t="s">
        <v>3</v>
      </c>
      <c r="DM1473">
        <v>0</v>
      </c>
      <c r="DN1473" t="s">
        <v>3</v>
      </c>
      <c r="DO1473">
        <v>0</v>
      </c>
    </row>
    <row r="1474" spans="1:119" x14ac:dyDescent="0.2">
      <c r="A1474">
        <f>ROW(Source!A675)</f>
        <v>675</v>
      </c>
      <c r="B1474">
        <v>59204059</v>
      </c>
      <c r="C1474">
        <v>60528171</v>
      </c>
      <c r="D1474">
        <v>58340578</v>
      </c>
      <c r="E1474">
        <v>1</v>
      </c>
      <c r="F1474">
        <v>1</v>
      </c>
      <c r="G1474">
        <v>1080</v>
      </c>
      <c r="H1474">
        <v>2</v>
      </c>
      <c r="I1474" t="s">
        <v>862</v>
      </c>
      <c r="J1474" t="s">
        <v>863</v>
      </c>
      <c r="K1474" t="s">
        <v>864</v>
      </c>
      <c r="L1474">
        <v>1368</v>
      </c>
      <c r="N1474">
        <v>1011</v>
      </c>
      <c r="O1474" t="s">
        <v>865</v>
      </c>
      <c r="P1474" t="s">
        <v>865</v>
      </c>
      <c r="Q1474">
        <v>1</v>
      </c>
      <c r="W1474">
        <v>0</v>
      </c>
      <c r="X1474">
        <v>-1985943078</v>
      </c>
      <c r="Y1474">
        <f>((AT1474*1.25)*1.1)</f>
        <v>1.3750000000000002E-2</v>
      </c>
      <c r="AA1474">
        <v>0</v>
      </c>
      <c r="AB1474">
        <v>1445.28</v>
      </c>
      <c r="AC1474">
        <v>740.47</v>
      </c>
      <c r="AD1474">
        <v>0</v>
      </c>
      <c r="AE1474">
        <v>0</v>
      </c>
      <c r="AF1474">
        <v>83.1</v>
      </c>
      <c r="AG1474">
        <v>12.62</v>
      </c>
      <c r="AH1474">
        <v>0</v>
      </c>
      <c r="AI1474">
        <v>1</v>
      </c>
      <c r="AJ1474">
        <v>16.3</v>
      </c>
      <c r="AK1474">
        <v>54.99</v>
      </c>
      <c r="AL1474">
        <v>1</v>
      </c>
      <c r="AM1474">
        <v>2</v>
      </c>
      <c r="AN1474">
        <v>0</v>
      </c>
      <c r="AO1474">
        <v>1</v>
      </c>
      <c r="AP1474">
        <v>1</v>
      </c>
      <c r="AQ1474">
        <v>0</v>
      </c>
      <c r="AR1474">
        <v>0</v>
      </c>
      <c r="AS1474" t="s">
        <v>3</v>
      </c>
      <c r="AT1474">
        <v>0.01</v>
      </c>
      <c r="AU1474" t="s">
        <v>25</v>
      </c>
      <c r="AV1474">
        <v>0</v>
      </c>
      <c r="AW1474">
        <v>2</v>
      </c>
      <c r="AX1474">
        <v>60528183</v>
      </c>
      <c r="AY1474">
        <v>1</v>
      </c>
      <c r="AZ1474">
        <v>0</v>
      </c>
      <c r="BA1474">
        <v>1495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CV1474">
        <v>0</v>
      </c>
      <c r="CW1474">
        <f>ROUND(Y1474*Source!I675*DO1474,9)</f>
        <v>0.11279125</v>
      </c>
      <c r="CX1474">
        <f>ROUND(Y1474*Source!I675,9)</f>
        <v>8.9374999999999993E-3</v>
      </c>
      <c r="CY1474">
        <f>AB1474</f>
        <v>1445.28</v>
      </c>
      <c r="CZ1474">
        <f>AF1474</f>
        <v>83.1</v>
      </c>
      <c r="DA1474">
        <f>AJ1474</f>
        <v>16.3</v>
      </c>
      <c r="DB1474">
        <f>ROUND(((ROUND(AT1474*CZ1474,2)*1.25)*1.1),6)</f>
        <v>1.1412500000000001</v>
      </c>
      <c r="DC1474">
        <f>ROUND(((ROUND(AT1474*AG1474,2)*1.25)*1.1),6)</f>
        <v>0.17874999999999999</v>
      </c>
      <c r="DD1474" t="s">
        <v>3</v>
      </c>
      <c r="DE1474" t="s">
        <v>3</v>
      </c>
      <c r="DF1474">
        <f t="shared" si="636"/>
        <v>0</v>
      </c>
      <c r="DG1474">
        <f>ROUND(ROUND(AF1474*AJ1474,2)*CX1474,2)</f>
        <v>12.11</v>
      </c>
      <c r="DH1474">
        <f>ROUND(ROUND(AG1474*AK1474,2)*CX1474,2)</f>
        <v>6.2</v>
      </c>
      <c r="DI1474">
        <f t="shared" si="637"/>
        <v>0</v>
      </c>
      <c r="DJ1474">
        <f>DG1474</f>
        <v>12.11</v>
      </c>
      <c r="DK1474">
        <v>0</v>
      </c>
      <c r="DL1474" t="s">
        <v>867</v>
      </c>
      <c r="DM1474">
        <v>0</v>
      </c>
      <c r="DN1474" t="s">
        <v>861</v>
      </c>
      <c r="DO1474">
        <v>12.62</v>
      </c>
    </row>
    <row r="1475" spans="1:119" x14ac:dyDescent="0.2">
      <c r="A1475">
        <f>ROW(Source!A675)</f>
        <v>675</v>
      </c>
      <c r="B1475">
        <v>59204059</v>
      </c>
      <c r="C1475">
        <v>60528171</v>
      </c>
      <c r="D1475">
        <v>58340697</v>
      </c>
      <c r="E1475">
        <v>1</v>
      </c>
      <c r="F1475">
        <v>1</v>
      </c>
      <c r="G1475">
        <v>1080</v>
      </c>
      <c r="H1475">
        <v>2</v>
      </c>
      <c r="I1475" t="s">
        <v>868</v>
      </c>
      <c r="J1475" t="s">
        <v>869</v>
      </c>
      <c r="K1475" t="s">
        <v>870</v>
      </c>
      <c r="L1475">
        <v>1368</v>
      </c>
      <c r="N1475">
        <v>1011</v>
      </c>
      <c r="O1475" t="s">
        <v>865</v>
      </c>
      <c r="P1475" t="s">
        <v>865</v>
      </c>
      <c r="Q1475">
        <v>1</v>
      </c>
      <c r="W1475">
        <v>0</v>
      </c>
      <c r="X1475">
        <v>2147454900</v>
      </c>
      <c r="Y1475">
        <f>((AT1475*1.25)*1.1)</f>
        <v>1.7187500000000002</v>
      </c>
      <c r="AA1475">
        <v>0</v>
      </c>
      <c r="AB1475">
        <v>7.33</v>
      </c>
      <c r="AC1475">
        <v>0</v>
      </c>
      <c r="AD1475">
        <v>0</v>
      </c>
      <c r="AE1475">
        <v>0</v>
      </c>
      <c r="AF1475">
        <v>0.8</v>
      </c>
      <c r="AG1475">
        <v>0</v>
      </c>
      <c r="AH1475">
        <v>0</v>
      </c>
      <c r="AI1475">
        <v>1</v>
      </c>
      <c r="AJ1475">
        <v>8.59</v>
      </c>
      <c r="AK1475">
        <v>54.99</v>
      </c>
      <c r="AL1475">
        <v>1</v>
      </c>
      <c r="AM1475">
        <v>2</v>
      </c>
      <c r="AN1475">
        <v>0</v>
      </c>
      <c r="AO1475">
        <v>1</v>
      </c>
      <c r="AP1475">
        <v>1</v>
      </c>
      <c r="AQ1475">
        <v>0</v>
      </c>
      <c r="AR1475">
        <v>0</v>
      </c>
      <c r="AS1475" t="s">
        <v>3</v>
      </c>
      <c r="AT1475">
        <v>1.25</v>
      </c>
      <c r="AU1475" t="s">
        <v>25</v>
      </c>
      <c r="AV1475">
        <v>0</v>
      </c>
      <c r="AW1475">
        <v>2</v>
      </c>
      <c r="AX1475">
        <v>60528185</v>
      </c>
      <c r="AY1475">
        <v>1</v>
      </c>
      <c r="AZ1475">
        <v>0</v>
      </c>
      <c r="BA1475">
        <v>1496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CV1475">
        <v>0</v>
      </c>
      <c r="CW1475">
        <f>ROUND(Y1475*Source!I675*DO1475,9)</f>
        <v>0</v>
      </c>
      <c r="CX1475">
        <f>ROUND(Y1475*Source!I675,9)</f>
        <v>1.1171875</v>
      </c>
      <c r="CY1475">
        <f>AB1475</f>
        <v>7.33</v>
      </c>
      <c r="CZ1475">
        <f>AF1475</f>
        <v>0.8</v>
      </c>
      <c r="DA1475">
        <f>AJ1475</f>
        <v>8.59</v>
      </c>
      <c r="DB1475">
        <f>ROUND(((ROUND(AT1475*CZ1475,2)*1.25)*1.1),6)</f>
        <v>1.375</v>
      </c>
      <c r="DC1475">
        <f>ROUND(((ROUND(AT1475*AG1475,2)*1.25)*1.1),6)</f>
        <v>0</v>
      </c>
      <c r="DD1475" t="s">
        <v>3</v>
      </c>
      <c r="DE1475" t="s">
        <v>3</v>
      </c>
      <c r="DF1475">
        <f t="shared" si="636"/>
        <v>0</v>
      </c>
      <c r="DG1475">
        <f>ROUND(ROUND(AF1475*AJ1475,2)*CX1475,2)</f>
        <v>7.68</v>
      </c>
      <c r="DH1475">
        <f>ROUND(ROUND(AG1475*AK1475,2)*CX1475,2)</f>
        <v>0</v>
      </c>
      <c r="DI1475">
        <f t="shared" si="637"/>
        <v>0</v>
      </c>
      <c r="DJ1475">
        <f>DG1475</f>
        <v>7.68</v>
      </c>
      <c r="DK1475">
        <v>0</v>
      </c>
      <c r="DL1475" t="s">
        <v>3</v>
      </c>
      <c r="DM1475">
        <v>0</v>
      </c>
      <c r="DN1475" t="s">
        <v>3</v>
      </c>
      <c r="DO1475">
        <v>0</v>
      </c>
    </row>
    <row r="1476" spans="1:119" x14ac:dyDescent="0.2">
      <c r="A1476">
        <f>ROW(Source!A675)</f>
        <v>675</v>
      </c>
      <c r="B1476">
        <v>59204059</v>
      </c>
      <c r="C1476">
        <v>60528171</v>
      </c>
      <c r="D1476">
        <v>58340699</v>
      </c>
      <c r="E1476">
        <v>1</v>
      </c>
      <c r="F1476">
        <v>1</v>
      </c>
      <c r="G1476">
        <v>1080</v>
      </c>
      <c r="H1476">
        <v>2</v>
      </c>
      <c r="I1476" t="s">
        <v>871</v>
      </c>
      <c r="J1476" t="s">
        <v>872</v>
      </c>
      <c r="K1476" t="s">
        <v>873</v>
      </c>
      <c r="L1476">
        <v>1368</v>
      </c>
      <c r="N1476">
        <v>1011</v>
      </c>
      <c r="O1476" t="s">
        <v>865</v>
      </c>
      <c r="P1476" t="s">
        <v>865</v>
      </c>
      <c r="Q1476">
        <v>1</v>
      </c>
      <c r="W1476">
        <v>0</v>
      </c>
      <c r="X1476">
        <v>539707801</v>
      </c>
      <c r="Y1476">
        <f>((AT1476*1.25)*1.1)</f>
        <v>0.41250000000000003</v>
      </c>
      <c r="AA1476">
        <v>0</v>
      </c>
      <c r="AB1476">
        <v>13.77</v>
      </c>
      <c r="AC1476">
        <v>0</v>
      </c>
      <c r="AD1476">
        <v>0</v>
      </c>
      <c r="AE1476">
        <v>0</v>
      </c>
      <c r="AF1476">
        <v>1.49</v>
      </c>
      <c r="AG1476">
        <v>0</v>
      </c>
      <c r="AH1476">
        <v>0</v>
      </c>
      <c r="AI1476">
        <v>1</v>
      </c>
      <c r="AJ1476">
        <v>8.66</v>
      </c>
      <c r="AK1476">
        <v>54.99</v>
      </c>
      <c r="AL1476">
        <v>1</v>
      </c>
      <c r="AM1476">
        <v>2</v>
      </c>
      <c r="AN1476">
        <v>0</v>
      </c>
      <c r="AO1476">
        <v>1</v>
      </c>
      <c r="AP1476">
        <v>1</v>
      </c>
      <c r="AQ1476">
        <v>0</v>
      </c>
      <c r="AR1476">
        <v>0</v>
      </c>
      <c r="AS1476" t="s">
        <v>3</v>
      </c>
      <c r="AT1476">
        <v>0.3</v>
      </c>
      <c r="AU1476" t="s">
        <v>25</v>
      </c>
      <c r="AV1476">
        <v>0</v>
      </c>
      <c r="AW1476">
        <v>2</v>
      </c>
      <c r="AX1476">
        <v>60528186</v>
      </c>
      <c r="AY1476">
        <v>1</v>
      </c>
      <c r="AZ1476">
        <v>0</v>
      </c>
      <c r="BA1476">
        <v>1497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CV1476">
        <v>0</v>
      </c>
      <c r="CW1476">
        <f>ROUND(Y1476*Source!I675*DO1476,9)</f>
        <v>0</v>
      </c>
      <c r="CX1476">
        <f>ROUND(Y1476*Source!I675,9)</f>
        <v>0.268125</v>
      </c>
      <c r="CY1476">
        <f>AB1476</f>
        <v>13.77</v>
      </c>
      <c r="CZ1476">
        <f>AF1476</f>
        <v>1.49</v>
      </c>
      <c r="DA1476">
        <f>AJ1476</f>
        <v>8.66</v>
      </c>
      <c r="DB1476">
        <f>ROUND(((ROUND(AT1476*CZ1476,2)*1.25)*1.1),6)</f>
        <v>0.61875000000000002</v>
      </c>
      <c r="DC1476">
        <f>ROUND(((ROUND(AT1476*AG1476,2)*1.25)*1.1),6)</f>
        <v>0</v>
      </c>
      <c r="DD1476" t="s">
        <v>3</v>
      </c>
      <c r="DE1476" t="s">
        <v>3</v>
      </c>
      <c r="DF1476">
        <f t="shared" si="636"/>
        <v>0</v>
      </c>
      <c r="DG1476">
        <f>ROUND(ROUND(AF1476*AJ1476,2)*CX1476,2)</f>
        <v>3.46</v>
      </c>
      <c r="DH1476">
        <f>ROUND(ROUND(AG1476*AK1476,2)*CX1476,2)</f>
        <v>0</v>
      </c>
      <c r="DI1476">
        <f t="shared" si="637"/>
        <v>0</v>
      </c>
      <c r="DJ1476">
        <f>DG1476</f>
        <v>3.46</v>
      </c>
      <c r="DK1476">
        <v>0</v>
      </c>
      <c r="DL1476" t="s">
        <v>3</v>
      </c>
      <c r="DM1476">
        <v>0</v>
      </c>
      <c r="DN1476" t="s">
        <v>3</v>
      </c>
      <c r="DO1476">
        <v>0</v>
      </c>
    </row>
    <row r="1477" spans="1:119" x14ac:dyDescent="0.2">
      <c r="A1477">
        <f>ROW(Source!A675)</f>
        <v>675</v>
      </c>
      <c r="B1477">
        <v>59204059</v>
      </c>
      <c r="C1477">
        <v>60528171</v>
      </c>
      <c r="D1477">
        <v>58339814</v>
      </c>
      <c r="E1477">
        <v>1</v>
      </c>
      <c r="F1477">
        <v>1</v>
      </c>
      <c r="G1477">
        <v>1080</v>
      </c>
      <c r="H1477">
        <v>2</v>
      </c>
      <c r="I1477" t="s">
        <v>874</v>
      </c>
      <c r="J1477" t="s">
        <v>875</v>
      </c>
      <c r="K1477" t="s">
        <v>876</v>
      </c>
      <c r="L1477">
        <v>1368</v>
      </c>
      <c r="N1477">
        <v>1011</v>
      </c>
      <c r="O1477" t="s">
        <v>865</v>
      </c>
      <c r="P1477" t="s">
        <v>865</v>
      </c>
      <c r="Q1477">
        <v>1</v>
      </c>
      <c r="W1477">
        <v>0</v>
      </c>
      <c r="X1477">
        <v>1087580389</v>
      </c>
      <c r="Y1477">
        <f>((AT1477*1.25)*1.1)</f>
        <v>1.3750000000000002E-2</v>
      </c>
      <c r="AA1477">
        <v>0</v>
      </c>
      <c r="AB1477">
        <v>2628.65</v>
      </c>
      <c r="AC1477">
        <v>993.36</v>
      </c>
      <c r="AD1477">
        <v>0</v>
      </c>
      <c r="AE1477">
        <v>0</v>
      </c>
      <c r="AF1477">
        <v>179.17</v>
      </c>
      <c r="AG1477">
        <v>16.93</v>
      </c>
      <c r="AH1477">
        <v>0</v>
      </c>
      <c r="AI1477">
        <v>1</v>
      </c>
      <c r="AJ1477">
        <v>13.75</v>
      </c>
      <c r="AK1477">
        <v>54.99</v>
      </c>
      <c r="AL1477">
        <v>1</v>
      </c>
      <c r="AM1477">
        <v>2</v>
      </c>
      <c r="AN1477">
        <v>0</v>
      </c>
      <c r="AO1477">
        <v>1</v>
      </c>
      <c r="AP1477">
        <v>1</v>
      </c>
      <c r="AQ1477">
        <v>0</v>
      </c>
      <c r="AR1477">
        <v>0</v>
      </c>
      <c r="AS1477" t="s">
        <v>3</v>
      </c>
      <c r="AT1477">
        <v>0.01</v>
      </c>
      <c r="AU1477" t="s">
        <v>25</v>
      </c>
      <c r="AV1477">
        <v>0</v>
      </c>
      <c r="AW1477">
        <v>2</v>
      </c>
      <c r="AX1477">
        <v>60528184</v>
      </c>
      <c r="AY1477">
        <v>1</v>
      </c>
      <c r="AZ1477">
        <v>0</v>
      </c>
      <c r="BA1477">
        <v>1498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CV1477">
        <v>0</v>
      </c>
      <c r="CW1477">
        <f>ROUND(Y1477*Source!I675*DO1477,9)</f>
        <v>0.15131187500000001</v>
      </c>
      <c r="CX1477">
        <f>ROUND(Y1477*Source!I675,9)</f>
        <v>8.9374999999999993E-3</v>
      </c>
      <c r="CY1477">
        <f>AB1477</f>
        <v>2628.65</v>
      </c>
      <c r="CZ1477">
        <f>AF1477</f>
        <v>179.17</v>
      </c>
      <c r="DA1477">
        <f>AJ1477</f>
        <v>13.75</v>
      </c>
      <c r="DB1477">
        <f>ROUND(((ROUND(AT1477*CZ1477,2)*1.25)*1.1),6)</f>
        <v>2.4612500000000002</v>
      </c>
      <c r="DC1477">
        <f>ROUND(((ROUND(AT1477*AG1477,2)*1.25)*1.1),6)</f>
        <v>0.23375000000000001</v>
      </c>
      <c r="DD1477" t="s">
        <v>3</v>
      </c>
      <c r="DE1477" t="s">
        <v>3</v>
      </c>
      <c r="DF1477">
        <f t="shared" si="636"/>
        <v>0</v>
      </c>
      <c r="DG1477">
        <f>ROUND(ROUND(AF1477*AJ1477,2)*CX1477,2)</f>
        <v>22.02</v>
      </c>
      <c r="DH1477">
        <f>ROUND(ROUND(AG1477*AK1477,2)*CX1477,2)</f>
        <v>8.32</v>
      </c>
      <c r="DI1477">
        <f t="shared" si="637"/>
        <v>0</v>
      </c>
      <c r="DJ1477">
        <f>DG1477</f>
        <v>22.02</v>
      </c>
      <c r="DK1477">
        <v>0</v>
      </c>
      <c r="DL1477" t="s">
        <v>867</v>
      </c>
      <c r="DM1477">
        <v>0</v>
      </c>
      <c r="DN1477" t="s">
        <v>861</v>
      </c>
      <c r="DO1477">
        <v>16.93</v>
      </c>
    </row>
    <row r="1478" spans="1:119" x14ac:dyDescent="0.2">
      <c r="A1478">
        <f>ROW(Source!A675)</f>
        <v>675</v>
      </c>
      <c r="B1478">
        <v>59204059</v>
      </c>
      <c r="C1478">
        <v>60528171</v>
      </c>
      <c r="D1478">
        <v>58308811</v>
      </c>
      <c r="E1478">
        <v>1</v>
      </c>
      <c r="F1478">
        <v>1</v>
      </c>
      <c r="G1478">
        <v>1080</v>
      </c>
      <c r="H1478">
        <v>3</v>
      </c>
      <c r="I1478" t="s">
        <v>877</v>
      </c>
      <c r="J1478" t="s">
        <v>878</v>
      </c>
      <c r="K1478" t="s">
        <v>879</v>
      </c>
      <c r="L1478">
        <v>1346</v>
      </c>
      <c r="N1478">
        <v>1009</v>
      </c>
      <c r="O1478" t="s">
        <v>880</v>
      </c>
      <c r="P1478" t="s">
        <v>880</v>
      </c>
      <c r="Q1478">
        <v>1</v>
      </c>
      <c r="W1478">
        <v>0</v>
      </c>
      <c r="X1478">
        <v>-709773495</v>
      </c>
      <c r="Y1478">
        <f>AT1478</f>
        <v>0.5</v>
      </c>
      <c r="AA1478">
        <v>23.97</v>
      </c>
      <c r="AB1478">
        <v>0</v>
      </c>
      <c r="AC1478">
        <v>0</v>
      </c>
      <c r="AD1478">
        <v>0</v>
      </c>
      <c r="AE1478">
        <v>1.61</v>
      </c>
      <c r="AF1478">
        <v>0</v>
      </c>
      <c r="AG1478">
        <v>0</v>
      </c>
      <c r="AH1478">
        <v>0</v>
      </c>
      <c r="AI1478">
        <v>14.89</v>
      </c>
      <c r="AJ1478">
        <v>1</v>
      </c>
      <c r="AK1478">
        <v>1</v>
      </c>
      <c r="AL1478">
        <v>1</v>
      </c>
      <c r="AM1478">
        <v>2</v>
      </c>
      <c r="AN1478">
        <v>0</v>
      </c>
      <c r="AO1478">
        <v>1</v>
      </c>
      <c r="AP1478">
        <v>1</v>
      </c>
      <c r="AQ1478">
        <v>0</v>
      </c>
      <c r="AR1478">
        <v>0</v>
      </c>
      <c r="AS1478" t="s">
        <v>3</v>
      </c>
      <c r="AT1478">
        <v>0.5</v>
      </c>
      <c r="AU1478" t="s">
        <v>3</v>
      </c>
      <c r="AV1478">
        <v>0</v>
      </c>
      <c r="AW1478">
        <v>2</v>
      </c>
      <c r="AX1478">
        <v>60528187</v>
      </c>
      <c r="AY1478">
        <v>1</v>
      </c>
      <c r="AZ1478">
        <v>0</v>
      </c>
      <c r="BA1478">
        <v>1499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CV1478">
        <v>0</v>
      </c>
      <c r="CW1478">
        <v>0</v>
      </c>
      <c r="CX1478">
        <f>ROUND(Y1478*Source!I675,9)</f>
        <v>0.32500000000000001</v>
      </c>
      <c r="CY1478">
        <f>AA1478</f>
        <v>23.97</v>
      </c>
      <c r="CZ1478">
        <f>AE1478</f>
        <v>1.61</v>
      </c>
      <c r="DA1478">
        <f>AI1478</f>
        <v>14.89</v>
      </c>
      <c r="DB1478">
        <f>ROUND(ROUND(AT1478*CZ1478,2),6)</f>
        <v>0.81</v>
      </c>
      <c r="DC1478">
        <f>ROUND(ROUND(AT1478*AG1478,2),6)</f>
        <v>0</v>
      </c>
      <c r="DD1478" t="s">
        <v>3</v>
      </c>
      <c r="DE1478" t="s">
        <v>3</v>
      </c>
      <c r="DF1478">
        <f>ROUND(ROUND(AE1478*AI1478,2)*CX1478,2)</f>
        <v>7.79</v>
      </c>
      <c r="DG1478">
        <f t="shared" ref="DG1478:DG1517" si="638">ROUND(ROUND(AF1478,2)*CX1478,2)</f>
        <v>0</v>
      </c>
      <c r="DH1478">
        <f t="shared" ref="DH1478:DH1517" si="639">ROUND(ROUND(AG1478,2)*CX1478,2)</f>
        <v>0</v>
      </c>
      <c r="DI1478">
        <f t="shared" si="637"/>
        <v>0</v>
      </c>
      <c r="DJ1478">
        <f>DF1478</f>
        <v>7.79</v>
      </c>
      <c r="DK1478">
        <v>0</v>
      </c>
      <c r="DL1478" t="s">
        <v>3</v>
      </c>
      <c r="DM1478">
        <v>0</v>
      </c>
      <c r="DN1478" t="s">
        <v>3</v>
      </c>
      <c r="DO1478">
        <v>0</v>
      </c>
    </row>
    <row r="1479" spans="1:119" x14ac:dyDescent="0.2">
      <c r="A1479">
        <f>ROW(Source!A675)</f>
        <v>675</v>
      </c>
      <c r="B1479">
        <v>59204059</v>
      </c>
      <c r="C1479">
        <v>60528171</v>
      </c>
      <c r="D1479">
        <v>58308843</v>
      </c>
      <c r="E1479">
        <v>1</v>
      </c>
      <c r="F1479">
        <v>1</v>
      </c>
      <c r="G1479">
        <v>1080</v>
      </c>
      <c r="H1479">
        <v>3</v>
      </c>
      <c r="I1479" t="s">
        <v>881</v>
      </c>
      <c r="J1479" t="s">
        <v>882</v>
      </c>
      <c r="K1479" t="s">
        <v>883</v>
      </c>
      <c r="L1479">
        <v>1346</v>
      </c>
      <c r="N1479">
        <v>1009</v>
      </c>
      <c r="O1479" t="s">
        <v>880</v>
      </c>
      <c r="P1479" t="s">
        <v>880</v>
      </c>
      <c r="Q1479">
        <v>1</v>
      </c>
      <c r="W1479">
        <v>0</v>
      </c>
      <c r="X1479">
        <v>-872094078</v>
      </c>
      <c r="Y1479">
        <f>AT1479</f>
        <v>9.2999999999999999E-2</v>
      </c>
      <c r="AA1479">
        <v>198.61</v>
      </c>
      <c r="AB1479">
        <v>0</v>
      </c>
      <c r="AC1479">
        <v>0</v>
      </c>
      <c r="AD1479">
        <v>0</v>
      </c>
      <c r="AE1479">
        <v>36.78</v>
      </c>
      <c r="AF1479">
        <v>0</v>
      </c>
      <c r="AG1479">
        <v>0</v>
      </c>
      <c r="AH1479">
        <v>0</v>
      </c>
      <c r="AI1479">
        <v>5.4</v>
      </c>
      <c r="AJ1479">
        <v>1</v>
      </c>
      <c r="AK1479">
        <v>1</v>
      </c>
      <c r="AL1479">
        <v>1</v>
      </c>
      <c r="AM1479">
        <v>2</v>
      </c>
      <c r="AN1479">
        <v>0</v>
      </c>
      <c r="AO1479">
        <v>1</v>
      </c>
      <c r="AP1479">
        <v>1</v>
      </c>
      <c r="AQ1479">
        <v>0</v>
      </c>
      <c r="AR1479">
        <v>0</v>
      </c>
      <c r="AS1479" t="s">
        <v>3</v>
      </c>
      <c r="AT1479">
        <v>9.2999999999999999E-2</v>
      </c>
      <c r="AU1479" t="s">
        <v>3</v>
      </c>
      <c r="AV1479">
        <v>0</v>
      </c>
      <c r="AW1479">
        <v>2</v>
      </c>
      <c r="AX1479">
        <v>60528188</v>
      </c>
      <c r="AY1479">
        <v>1</v>
      </c>
      <c r="AZ1479">
        <v>0</v>
      </c>
      <c r="BA1479">
        <v>1500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CV1479">
        <v>0</v>
      </c>
      <c r="CW1479">
        <v>0</v>
      </c>
      <c r="CX1479">
        <f>ROUND(Y1479*Source!I675,9)</f>
        <v>6.0449999999999997E-2</v>
      </c>
      <c r="CY1479">
        <f>AA1479</f>
        <v>198.61</v>
      </c>
      <c r="CZ1479">
        <f>AE1479</f>
        <v>36.78</v>
      </c>
      <c r="DA1479">
        <f>AI1479</f>
        <v>5.4</v>
      </c>
      <c r="DB1479">
        <f>ROUND(ROUND(AT1479*CZ1479,2),6)</f>
        <v>3.42</v>
      </c>
      <c r="DC1479">
        <f>ROUND(ROUND(AT1479*AG1479,2),6)</f>
        <v>0</v>
      </c>
      <c r="DD1479" t="s">
        <v>3</v>
      </c>
      <c r="DE1479" t="s">
        <v>3</v>
      </c>
      <c r="DF1479">
        <f>ROUND(ROUND(AE1479*AI1479,2)*CX1479,2)</f>
        <v>12.01</v>
      </c>
      <c r="DG1479">
        <f t="shared" si="638"/>
        <v>0</v>
      </c>
      <c r="DH1479">
        <f t="shared" si="639"/>
        <v>0</v>
      </c>
      <c r="DI1479">
        <f t="shared" si="637"/>
        <v>0</v>
      </c>
      <c r="DJ1479">
        <f>DF1479</f>
        <v>12.01</v>
      </c>
      <c r="DK1479">
        <v>0</v>
      </c>
      <c r="DL1479" t="s">
        <v>3</v>
      </c>
      <c r="DM1479">
        <v>0</v>
      </c>
      <c r="DN1479" t="s">
        <v>3</v>
      </c>
      <c r="DO1479">
        <v>0</v>
      </c>
    </row>
    <row r="1480" spans="1:119" x14ac:dyDescent="0.2">
      <c r="A1480">
        <f>ROW(Source!A675)</f>
        <v>675</v>
      </c>
      <c r="B1480">
        <v>59204059</v>
      </c>
      <c r="C1480">
        <v>60528171</v>
      </c>
      <c r="D1480">
        <v>58308917</v>
      </c>
      <c r="E1480">
        <v>1</v>
      </c>
      <c r="F1480">
        <v>1</v>
      </c>
      <c r="G1480">
        <v>1080</v>
      </c>
      <c r="H1480">
        <v>3</v>
      </c>
      <c r="I1480" t="s">
        <v>884</v>
      </c>
      <c r="J1480" t="s">
        <v>885</v>
      </c>
      <c r="K1480" t="s">
        <v>886</v>
      </c>
      <c r="L1480">
        <v>1354</v>
      </c>
      <c r="N1480">
        <v>1010</v>
      </c>
      <c r="O1480" t="s">
        <v>39</v>
      </c>
      <c r="P1480" t="s">
        <v>39</v>
      </c>
      <c r="Q1480">
        <v>1</v>
      </c>
      <c r="W1480">
        <v>0</v>
      </c>
      <c r="X1480">
        <v>-40224714</v>
      </c>
      <c r="Y1480">
        <f>AT1480</f>
        <v>29</v>
      </c>
      <c r="AA1480">
        <v>0.8</v>
      </c>
      <c r="AB1480">
        <v>0</v>
      </c>
      <c r="AC1480">
        <v>0</v>
      </c>
      <c r="AD1480">
        <v>0</v>
      </c>
      <c r="AE1480">
        <v>0.89</v>
      </c>
      <c r="AF1480">
        <v>0</v>
      </c>
      <c r="AG1480">
        <v>0</v>
      </c>
      <c r="AH1480">
        <v>0</v>
      </c>
      <c r="AI1480">
        <v>0.9</v>
      </c>
      <c r="AJ1480">
        <v>1</v>
      </c>
      <c r="AK1480">
        <v>1</v>
      </c>
      <c r="AL1480">
        <v>1</v>
      </c>
      <c r="AM1480">
        <v>2</v>
      </c>
      <c r="AN1480">
        <v>0</v>
      </c>
      <c r="AO1480">
        <v>1</v>
      </c>
      <c r="AP1480">
        <v>1</v>
      </c>
      <c r="AQ1480">
        <v>0</v>
      </c>
      <c r="AR1480">
        <v>0</v>
      </c>
      <c r="AS1480" t="s">
        <v>3</v>
      </c>
      <c r="AT1480">
        <v>29</v>
      </c>
      <c r="AU1480" t="s">
        <v>3</v>
      </c>
      <c r="AV1480">
        <v>0</v>
      </c>
      <c r="AW1480">
        <v>2</v>
      </c>
      <c r="AX1480">
        <v>60528189</v>
      </c>
      <c r="AY1480">
        <v>1</v>
      </c>
      <c r="AZ1480">
        <v>0</v>
      </c>
      <c r="BA1480">
        <v>1501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CV1480">
        <v>0</v>
      </c>
      <c r="CW1480">
        <v>0</v>
      </c>
      <c r="CX1480">
        <f>ROUND(Y1480*Source!I675,9)</f>
        <v>18.850000000000001</v>
      </c>
      <c r="CY1480">
        <f>AA1480</f>
        <v>0.8</v>
      </c>
      <c r="CZ1480">
        <f>AE1480</f>
        <v>0.89</v>
      </c>
      <c r="DA1480">
        <f>AI1480</f>
        <v>0.9</v>
      </c>
      <c r="DB1480">
        <f>ROUND(ROUND(AT1480*CZ1480,2),6)</f>
        <v>25.81</v>
      </c>
      <c r="DC1480">
        <f>ROUND(ROUND(AT1480*AG1480,2),6)</f>
        <v>0</v>
      </c>
      <c r="DD1480" t="s">
        <v>3</v>
      </c>
      <c r="DE1480" t="s">
        <v>3</v>
      </c>
      <c r="DF1480">
        <f>ROUND(ROUND(AE1480*AI1480,2)*CX1480,2)</f>
        <v>15.08</v>
      </c>
      <c r="DG1480">
        <f t="shared" si="638"/>
        <v>0</v>
      </c>
      <c r="DH1480">
        <f t="shared" si="639"/>
        <v>0</v>
      </c>
      <c r="DI1480">
        <f t="shared" si="637"/>
        <v>0</v>
      </c>
      <c r="DJ1480">
        <f>DF1480</f>
        <v>15.08</v>
      </c>
      <c r="DK1480">
        <v>0</v>
      </c>
      <c r="DL1480" t="s">
        <v>3</v>
      </c>
      <c r="DM1480">
        <v>0</v>
      </c>
      <c r="DN1480" t="s">
        <v>3</v>
      </c>
      <c r="DO1480">
        <v>0</v>
      </c>
    </row>
    <row r="1481" spans="1:119" x14ac:dyDescent="0.2">
      <c r="A1481">
        <f>ROW(Source!A675)</f>
        <v>675</v>
      </c>
      <c r="B1481">
        <v>59204059</v>
      </c>
      <c r="C1481">
        <v>60528171</v>
      </c>
      <c r="D1481">
        <v>58326209</v>
      </c>
      <c r="E1481">
        <v>1</v>
      </c>
      <c r="F1481">
        <v>1</v>
      </c>
      <c r="G1481">
        <v>1080</v>
      </c>
      <c r="H1481">
        <v>3</v>
      </c>
      <c r="I1481" t="s">
        <v>87</v>
      </c>
      <c r="J1481" t="s">
        <v>89</v>
      </c>
      <c r="K1481" t="s">
        <v>88</v>
      </c>
      <c r="L1481">
        <v>1354</v>
      </c>
      <c r="N1481">
        <v>1010</v>
      </c>
      <c r="O1481" t="s">
        <v>39</v>
      </c>
      <c r="P1481" t="s">
        <v>39</v>
      </c>
      <c r="Q1481">
        <v>1</v>
      </c>
      <c r="W1481">
        <v>0</v>
      </c>
      <c r="X1481">
        <v>306534351</v>
      </c>
      <c r="Y1481">
        <f>AT1481</f>
        <v>33.846153999999999</v>
      </c>
      <c r="AA1481">
        <v>66.540000000000006</v>
      </c>
      <c r="AB1481">
        <v>0</v>
      </c>
      <c r="AC1481">
        <v>0</v>
      </c>
      <c r="AD1481">
        <v>0</v>
      </c>
      <c r="AE1481">
        <v>22.71</v>
      </c>
      <c r="AF1481">
        <v>0</v>
      </c>
      <c r="AG1481">
        <v>0</v>
      </c>
      <c r="AH1481">
        <v>0</v>
      </c>
      <c r="AI1481">
        <v>2.93</v>
      </c>
      <c r="AJ1481">
        <v>1</v>
      </c>
      <c r="AK1481">
        <v>1</v>
      </c>
      <c r="AL1481">
        <v>1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 t="s">
        <v>3</v>
      </c>
      <c r="AT1481">
        <v>33.846153999999999</v>
      </c>
      <c r="AU1481" t="s">
        <v>3</v>
      </c>
      <c r="AV1481">
        <v>0</v>
      </c>
      <c r="AW1481">
        <v>1</v>
      </c>
      <c r="AX1481">
        <v>-1</v>
      </c>
      <c r="AY1481">
        <v>0</v>
      </c>
      <c r="AZ1481">
        <v>0</v>
      </c>
      <c r="BA1481" t="s">
        <v>3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CV1481">
        <v>0</v>
      </c>
      <c r="CW1481">
        <v>0</v>
      </c>
      <c r="CX1481">
        <f>ROUND(Y1481*Source!I675,9)</f>
        <v>22.000000100000001</v>
      </c>
      <c r="CY1481">
        <f>AA1481</f>
        <v>66.540000000000006</v>
      </c>
      <c r="CZ1481">
        <f>AE1481</f>
        <v>22.71</v>
      </c>
      <c r="DA1481">
        <f>AI1481</f>
        <v>2.93</v>
      </c>
      <c r="DB1481">
        <f>ROUND(ROUND(AT1481*CZ1481,2),6)</f>
        <v>768.65</v>
      </c>
      <c r="DC1481">
        <f>ROUND(ROUND(AT1481*AG1481,2),6)</f>
        <v>0</v>
      </c>
      <c r="DD1481" t="s">
        <v>3</v>
      </c>
      <c r="DE1481" t="s">
        <v>3</v>
      </c>
      <c r="DF1481">
        <f>ROUND(ROUND(AE1481*AI1481,2)*CX1481,2)</f>
        <v>1463.88</v>
      </c>
      <c r="DG1481">
        <f t="shared" si="638"/>
        <v>0</v>
      </c>
      <c r="DH1481">
        <f t="shared" si="639"/>
        <v>0</v>
      </c>
      <c r="DI1481">
        <f t="shared" si="637"/>
        <v>0</v>
      </c>
      <c r="DJ1481">
        <f>DF1481</f>
        <v>1463.88</v>
      </c>
      <c r="DK1481">
        <v>0</v>
      </c>
      <c r="DL1481" t="s">
        <v>3</v>
      </c>
      <c r="DM1481">
        <v>0</v>
      </c>
      <c r="DN1481" t="s">
        <v>3</v>
      </c>
      <c r="DO1481">
        <v>0</v>
      </c>
    </row>
    <row r="1482" spans="1:119" x14ac:dyDescent="0.2">
      <c r="A1482">
        <f>ROW(Source!A675)</f>
        <v>675</v>
      </c>
      <c r="B1482">
        <v>59204059</v>
      </c>
      <c r="C1482">
        <v>60528171</v>
      </c>
      <c r="D1482">
        <v>58321779</v>
      </c>
      <c r="E1482">
        <v>1</v>
      </c>
      <c r="F1482">
        <v>1</v>
      </c>
      <c r="G1482">
        <v>1080</v>
      </c>
      <c r="H1482">
        <v>3</v>
      </c>
      <c r="I1482" t="s">
        <v>76</v>
      </c>
      <c r="J1482" t="s">
        <v>78</v>
      </c>
      <c r="K1482" t="s">
        <v>77</v>
      </c>
      <c r="L1482">
        <v>1301</v>
      </c>
      <c r="N1482">
        <v>1003</v>
      </c>
      <c r="O1482" t="s">
        <v>34</v>
      </c>
      <c r="P1482" t="s">
        <v>34</v>
      </c>
      <c r="Q1482">
        <v>1</v>
      </c>
      <c r="W1482">
        <v>0</v>
      </c>
      <c r="X1482">
        <v>1800542993</v>
      </c>
      <c r="Y1482">
        <f>AT1482</f>
        <v>100</v>
      </c>
      <c r="AA1482">
        <v>687.98</v>
      </c>
      <c r="AB1482">
        <v>0</v>
      </c>
      <c r="AC1482">
        <v>0</v>
      </c>
      <c r="AD1482">
        <v>0</v>
      </c>
      <c r="AE1482">
        <v>41.57</v>
      </c>
      <c r="AF1482">
        <v>0</v>
      </c>
      <c r="AG1482">
        <v>0</v>
      </c>
      <c r="AH1482">
        <v>0</v>
      </c>
      <c r="AI1482">
        <v>16.55</v>
      </c>
      <c r="AJ1482">
        <v>1</v>
      </c>
      <c r="AK1482">
        <v>1</v>
      </c>
      <c r="AL1482">
        <v>1</v>
      </c>
      <c r="AM1482">
        <v>0</v>
      </c>
      <c r="AN1482">
        <v>0</v>
      </c>
      <c r="AO1482">
        <v>0</v>
      </c>
      <c r="AP1482">
        <v>1</v>
      </c>
      <c r="AQ1482">
        <v>0</v>
      </c>
      <c r="AR1482">
        <v>0</v>
      </c>
      <c r="AS1482" t="s">
        <v>3</v>
      </c>
      <c r="AT1482">
        <v>100</v>
      </c>
      <c r="AU1482" t="s">
        <v>3</v>
      </c>
      <c r="AV1482">
        <v>0</v>
      </c>
      <c r="AW1482">
        <v>1</v>
      </c>
      <c r="AX1482">
        <v>-1</v>
      </c>
      <c r="AY1482">
        <v>0</v>
      </c>
      <c r="AZ1482">
        <v>0</v>
      </c>
      <c r="BA1482" t="s">
        <v>3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CV1482">
        <v>0</v>
      </c>
      <c r="CW1482">
        <v>0</v>
      </c>
      <c r="CX1482">
        <f>ROUND(Y1482*Source!I675,9)</f>
        <v>65</v>
      </c>
      <c r="CY1482">
        <f>AA1482</f>
        <v>687.98</v>
      </c>
      <c r="CZ1482">
        <f>AE1482</f>
        <v>41.57</v>
      </c>
      <c r="DA1482">
        <f>AI1482</f>
        <v>16.55</v>
      </c>
      <c r="DB1482">
        <f>ROUND(ROUND(AT1482*CZ1482,2),6)</f>
        <v>4157</v>
      </c>
      <c r="DC1482">
        <f>ROUND(ROUND(AT1482*AG1482,2),6)</f>
        <v>0</v>
      </c>
      <c r="DD1482" t="s">
        <v>3</v>
      </c>
      <c r="DE1482" t="s">
        <v>3</v>
      </c>
      <c r="DF1482">
        <f>ROUND(ROUND(AE1482*AI1482,2)*CX1482,2)</f>
        <v>44718.7</v>
      </c>
      <c r="DG1482">
        <f t="shared" si="638"/>
        <v>0</v>
      </c>
      <c r="DH1482">
        <f t="shared" si="639"/>
        <v>0</v>
      </c>
      <c r="DI1482">
        <f t="shared" si="637"/>
        <v>0</v>
      </c>
      <c r="DJ1482">
        <f>DF1482</f>
        <v>44718.7</v>
      </c>
      <c r="DK1482">
        <v>0</v>
      </c>
      <c r="DL1482" t="s">
        <v>3</v>
      </c>
      <c r="DM1482">
        <v>0</v>
      </c>
      <c r="DN1482" t="s">
        <v>3</v>
      </c>
      <c r="DO1482">
        <v>0</v>
      </c>
    </row>
    <row r="1483" spans="1:119" x14ac:dyDescent="0.2">
      <c r="A1483">
        <f>ROW(Source!A680)</f>
        <v>680</v>
      </c>
      <c r="B1483">
        <v>59204062</v>
      </c>
      <c r="C1483">
        <v>60528195</v>
      </c>
      <c r="D1483">
        <v>58266404</v>
      </c>
      <c r="E1483">
        <v>1080</v>
      </c>
      <c r="F1483">
        <v>1</v>
      </c>
      <c r="G1483">
        <v>1080</v>
      </c>
      <c r="H1483">
        <v>1</v>
      </c>
      <c r="I1483" t="s">
        <v>859</v>
      </c>
      <c r="J1483" t="s">
        <v>3</v>
      </c>
      <c r="K1483" t="s">
        <v>860</v>
      </c>
      <c r="L1483">
        <v>1191</v>
      </c>
      <c r="N1483">
        <v>1013</v>
      </c>
      <c r="O1483" t="s">
        <v>861</v>
      </c>
      <c r="P1483" t="s">
        <v>861</v>
      </c>
      <c r="Q1483">
        <v>1</v>
      </c>
      <c r="W1483">
        <v>0</v>
      </c>
      <c r="X1483">
        <v>476480486</v>
      </c>
      <c r="Y1483">
        <f>((AT1483*1.15)*1.1)</f>
        <v>6.3376499999999991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1</v>
      </c>
      <c r="AJ1483">
        <v>1</v>
      </c>
      <c r="AK1483">
        <v>1</v>
      </c>
      <c r="AL1483">
        <v>1</v>
      </c>
      <c r="AM1483">
        <v>-2</v>
      </c>
      <c r="AN1483">
        <v>0</v>
      </c>
      <c r="AO1483">
        <v>1</v>
      </c>
      <c r="AP1483">
        <v>1</v>
      </c>
      <c r="AQ1483">
        <v>0</v>
      </c>
      <c r="AR1483">
        <v>0</v>
      </c>
      <c r="AS1483" t="s">
        <v>3</v>
      </c>
      <c r="AT1483">
        <v>5.01</v>
      </c>
      <c r="AU1483" t="s">
        <v>26</v>
      </c>
      <c r="AV1483">
        <v>1</v>
      </c>
      <c r="AW1483">
        <v>2</v>
      </c>
      <c r="AX1483">
        <v>60528201</v>
      </c>
      <c r="AY1483">
        <v>1</v>
      </c>
      <c r="AZ1483">
        <v>0</v>
      </c>
      <c r="BA1483">
        <v>1505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CU1483">
        <f>ROUND(AT1483*Source!I680*AH1483*AL1483,2)</f>
        <v>0</v>
      </c>
      <c r="CV1483">
        <f>ROUND(Y1483*Source!I680,9)</f>
        <v>25.984365</v>
      </c>
      <c r="CW1483">
        <v>0</v>
      </c>
      <c r="CX1483">
        <f>ROUND(Y1483*Source!I680,9)</f>
        <v>25.984365</v>
      </c>
      <c r="CY1483">
        <f>AD1483</f>
        <v>0</v>
      </c>
      <c r="CZ1483">
        <f>AH1483</f>
        <v>0</v>
      </c>
      <c r="DA1483">
        <f>AL1483</f>
        <v>1</v>
      </c>
      <c r="DB1483">
        <f>ROUND(((ROUND(AT1483*CZ1483,2)*1.15)*1.1),6)</f>
        <v>0</v>
      </c>
      <c r="DC1483">
        <f>ROUND(((ROUND(AT1483*AG1483,2)*1.15)*1.1),6)</f>
        <v>0</v>
      </c>
      <c r="DD1483" t="s">
        <v>3</v>
      </c>
      <c r="DE1483" t="s">
        <v>3</v>
      </c>
      <c r="DF1483">
        <f t="shared" ref="DF1483:DF1488" si="640">ROUND(ROUND(AE1483,2)*CX1483,2)</f>
        <v>0</v>
      </c>
      <c r="DG1483">
        <f t="shared" si="638"/>
        <v>0</v>
      </c>
      <c r="DH1483">
        <f t="shared" si="639"/>
        <v>0</v>
      </c>
      <c r="DI1483">
        <f t="shared" si="637"/>
        <v>0</v>
      </c>
      <c r="DJ1483">
        <f>DI1483</f>
        <v>0</v>
      </c>
      <c r="DK1483">
        <v>0</v>
      </c>
      <c r="DL1483" t="s">
        <v>3</v>
      </c>
      <c r="DM1483">
        <v>0</v>
      </c>
      <c r="DN1483" t="s">
        <v>3</v>
      </c>
      <c r="DO1483">
        <v>0</v>
      </c>
    </row>
    <row r="1484" spans="1:119" x14ac:dyDescent="0.2">
      <c r="A1484">
        <f>ROW(Source!A680)</f>
        <v>680</v>
      </c>
      <c r="B1484">
        <v>59204062</v>
      </c>
      <c r="C1484">
        <v>60528195</v>
      </c>
      <c r="D1484">
        <v>58308814</v>
      </c>
      <c r="E1484">
        <v>1</v>
      </c>
      <c r="F1484">
        <v>1</v>
      </c>
      <c r="G1484">
        <v>1080</v>
      </c>
      <c r="H1484">
        <v>3</v>
      </c>
      <c r="I1484" t="s">
        <v>890</v>
      </c>
      <c r="J1484" t="s">
        <v>891</v>
      </c>
      <c r="K1484" t="s">
        <v>892</v>
      </c>
      <c r="L1484">
        <v>1339</v>
      </c>
      <c r="N1484">
        <v>1007</v>
      </c>
      <c r="O1484" t="s">
        <v>893</v>
      </c>
      <c r="P1484" t="s">
        <v>893</v>
      </c>
      <c r="Q1484">
        <v>1</v>
      </c>
      <c r="W1484">
        <v>0</v>
      </c>
      <c r="X1484">
        <v>-744103292</v>
      </c>
      <c r="Y1484">
        <f>AT1484</f>
        <v>1</v>
      </c>
      <c r="AA1484">
        <v>7.07</v>
      </c>
      <c r="AB1484">
        <v>0</v>
      </c>
      <c r="AC1484">
        <v>0</v>
      </c>
      <c r="AD1484">
        <v>0</v>
      </c>
      <c r="AE1484">
        <v>7.07</v>
      </c>
      <c r="AF1484">
        <v>0</v>
      </c>
      <c r="AG1484">
        <v>0</v>
      </c>
      <c r="AH1484">
        <v>0</v>
      </c>
      <c r="AI1484">
        <v>1</v>
      </c>
      <c r="AJ1484">
        <v>1</v>
      </c>
      <c r="AK1484">
        <v>1</v>
      </c>
      <c r="AL1484">
        <v>1</v>
      </c>
      <c r="AM1484">
        <v>-2</v>
      </c>
      <c r="AN1484">
        <v>0</v>
      </c>
      <c r="AO1484">
        <v>1</v>
      </c>
      <c r="AP1484">
        <v>1</v>
      </c>
      <c r="AQ1484">
        <v>0</v>
      </c>
      <c r="AR1484">
        <v>0</v>
      </c>
      <c r="AS1484" t="s">
        <v>3</v>
      </c>
      <c r="AT1484">
        <v>1</v>
      </c>
      <c r="AU1484" t="s">
        <v>3</v>
      </c>
      <c r="AV1484">
        <v>0</v>
      </c>
      <c r="AW1484">
        <v>2</v>
      </c>
      <c r="AX1484">
        <v>60528202</v>
      </c>
      <c r="AY1484">
        <v>1</v>
      </c>
      <c r="AZ1484">
        <v>0</v>
      </c>
      <c r="BA1484">
        <v>1506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CV1484">
        <v>0</v>
      </c>
      <c r="CW1484">
        <v>0</v>
      </c>
      <c r="CX1484">
        <f>ROUND(Y1484*Source!I680,9)</f>
        <v>4.0999999999999996</v>
      </c>
      <c r="CY1484">
        <f>AA1484</f>
        <v>7.07</v>
      </c>
      <c r="CZ1484">
        <f>AE1484</f>
        <v>7.07</v>
      </c>
      <c r="DA1484">
        <f>AI1484</f>
        <v>1</v>
      </c>
      <c r="DB1484">
        <f>ROUND(ROUND(AT1484*CZ1484,2),6)</f>
        <v>7.07</v>
      </c>
      <c r="DC1484">
        <f>ROUND(ROUND(AT1484*AG1484,2),6)</f>
        <v>0</v>
      </c>
      <c r="DD1484" t="s">
        <v>3</v>
      </c>
      <c r="DE1484" t="s">
        <v>3</v>
      </c>
      <c r="DF1484">
        <f t="shared" si="640"/>
        <v>28.99</v>
      </c>
      <c r="DG1484">
        <f t="shared" si="638"/>
        <v>0</v>
      </c>
      <c r="DH1484">
        <f t="shared" si="639"/>
        <v>0</v>
      </c>
      <c r="DI1484">
        <f t="shared" si="637"/>
        <v>0</v>
      </c>
      <c r="DJ1484">
        <f>DF1484</f>
        <v>28.99</v>
      </c>
      <c r="DK1484">
        <v>0</v>
      </c>
      <c r="DL1484" t="s">
        <v>3</v>
      </c>
      <c r="DM1484">
        <v>0</v>
      </c>
      <c r="DN1484" t="s">
        <v>3</v>
      </c>
      <c r="DO1484">
        <v>0</v>
      </c>
    </row>
    <row r="1485" spans="1:119" x14ac:dyDescent="0.2">
      <c r="A1485">
        <f>ROW(Source!A680)</f>
        <v>680</v>
      </c>
      <c r="B1485">
        <v>59204062</v>
      </c>
      <c r="C1485">
        <v>60528195</v>
      </c>
      <c r="D1485">
        <v>58310526</v>
      </c>
      <c r="E1485">
        <v>1</v>
      </c>
      <c r="F1485">
        <v>1</v>
      </c>
      <c r="G1485">
        <v>1080</v>
      </c>
      <c r="H1485">
        <v>3</v>
      </c>
      <c r="I1485" t="s">
        <v>894</v>
      </c>
      <c r="J1485" t="s">
        <v>895</v>
      </c>
      <c r="K1485" t="s">
        <v>896</v>
      </c>
      <c r="L1485">
        <v>1346</v>
      </c>
      <c r="N1485">
        <v>1009</v>
      </c>
      <c r="O1485" t="s">
        <v>880</v>
      </c>
      <c r="P1485" t="s">
        <v>880</v>
      </c>
      <c r="Q1485">
        <v>1</v>
      </c>
      <c r="W1485">
        <v>0</v>
      </c>
      <c r="X1485">
        <v>-1011812427</v>
      </c>
      <c r="Y1485">
        <f>AT1485</f>
        <v>0.02</v>
      </c>
      <c r="AA1485">
        <v>37.979999999999997</v>
      </c>
      <c r="AB1485">
        <v>0</v>
      </c>
      <c r="AC1485">
        <v>0</v>
      </c>
      <c r="AD1485">
        <v>0</v>
      </c>
      <c r="AE1485">
        <v>37.979999999999997</v>
      </c>
      <c r="AF1485">
        <v>0</v>
      </c>
      <c r="AG1485">
        <v>0</v>
      </c>
      <c r="AH1485">
        <v>0</v>
      </c>
      <c r="AI1485">
        <v>1</v>
      </c>
      <c r="AJ1485">
        <v>1</v>
      </c>
      <c r="AK1485">
        <v>1</v>
      </c>
      <c r="AL1485">
        <v>1</v>
      </c>
      <c r="AM1485">
        <v>-2</v>
      </c>
      <c r="AN1485">
        <v>0</v>
      </c>
      <c r="AO1485">
        <v>1</v>
      </c>
      <c r="AP1485">
        <v>1</v>
      </c>
      <c r="AQ1485">
        <v>0</v>
      </c>
      <c r="AR1485">
        <v>0</v>
      </c>
      <c r="AS1485" t="s">
        <v>3</v>
      </c>
      <c r="AT1485">
        <v>0.02</v>
      </c>
      <c r="AU1485" t="s">
        <v>3</v>
      </c>
      <c r="AV1485">
        <v>0</v>
      </c>
      <c r="AW1485">
        <v>2</v>
      </c>
      <c r="AX1485">
        <v>60528203</v>
      </c>
      <c r="AY1485">
        <v>1</v>
      </c>
      <c r="AZ1485">
        <v>0</v>
      </c>
      <c r="BA1485">
        <v>1507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CV1485">
        <v>0</v>
      </c>
      <c r="CW1485">
        <v>0</v>
      </c>
      <c r="CX1485">
        <f>ROUND(Y1485*Source!I680,9)</f>
        <v>8.2000000000000003E-2</v>
      </c>
      <c r="CY1485">
        <f>AA1485</f>
        <v>37.979999999999997</v>
      </c>
      <c r="CZ1485">
        <f>AE1485</f>
        <v>37.979999999999997</v>
      </c>
      <c r="DA1485">
        <f>AI1485</f>
        <v>1</v>
      </c>
      <c r="DB1485">
        <f>ROUND(ROUND(AT1485*CZ1485,2),6)</f>
        <v>0.76</v>
      </c>
      <c r="DC1485">
        <f>ROUND(ROUND(AT1485*AG1485,2),6)</f>
        <v>0</v>
      </c>
      <c r="DD1485" t="s">
        <v>3</v>
      </c>
      <c r="DE1485" t="s">
        <v>3</v>
      </c>
      <c r="DF1485">
        <f t="shared" si="640"/>
        <v>3.11</v>
      </c>
      <c r="DG1485">
        <f t="shared" si="638"/>
        <v>0</v>
      </c>
      <c r="DH1485">
        <f t="shared" si="639"/>
        <v>0</v>
      </c>
      <c r="DI1485">
        <f t="shared" si="637"/>
        <v>0</v>
      </c>
      <c r="DJ1485">
        <f>DF1485</f>
        <v>3.11</v>
      </c>
      <c r="DK1485">
        <v>0</v>
      </c>
      <c r="DL1485" t="s">
        <v>3</v>
      </c>
      <c r="DM1485">
        <v>0</v>
      </c>
      <c r="DN1485" t="s">
        <v>3</v>
      </c>
      <c r="DO1485">
        <v>0</v>
      </c>
    </row>
    <row r="1486" spans="1:119" x14ac:dyDescent="0.2">
      <c r="A1486">
        <f>ROW(Source!A680)</f>
        <v>680</v>
      </c>
      <c r="B1486">
        <v>59204062</v>
      </c>
      <c r="C1486">
        <v>60528195</v>
      </c>
      <c r="D1486">
        <v>58309084</v>
      </c>
      <c r="E1486">
        <v>1</v>
      </c>
      <c r="F1486">
        <v>1</v>
      </c>
      <c r="G1486">
        <v>1080</v>
      </c>
      <c r="H1486">
        <v>3</v>
      </c>
      <c r="I1486" t="s">
        <v>907</v>
      </c>
      <c r="J1486" t="s">
        <v>908</v>
      </c>
      <c r="K1486" t="s">
        <v>909</v>
      </c>
      <c r="L1486">
        <v>1348</v>
      </c>
      <c r="N1486">
        <v>1009</v>
      </c>
      <c r="O1486" t="s">
        <v>900</v>
      </c>
      <c r="P1486" t="s">
        <v>900</v>
      </c>
      <c r="Q1486">
        <v>1000</v>
      </c>
      <c r="W1486">
        <v>0</v>
      </c>
      <c r="X1486">
        <v>356473523</v>
      </c>
      <c r="Y1486">
        <f>AT1486</f>
        <v>5.0000000000000002E-5</v>
      </c>
      <c r="AA1486">
        <v>16214.84</v>
      </c>
      <c r="AB1486">
        <v>0</v>
      </c>
      <c r="AC1486">
        <v>0</v>
      </c>
      <c r="AD1486">
        <v>0</v>
      </c>
      <c r="AE1486">
        <v>16214.84</v>
      </c>
      <c r="AF1486">
        <v>0</v>
      </c>
      <c r="AG1486">
        <v>0</v>
      </c>
      <c r="AH1486">
        <v>0</v>
      </c>
      <c r="AI1486">
        <v>1</v>
      </c>
      <c r="AJ1486">
        <v>1</v>
      </c>
      <c r="AK1486">
        <v>1</v>
      </c>
      <c r="AL1486">
        <v>1</v>
      </c>
      <c r="AM1486">
        <v>-2</v>
      </c>
      <c r="AN1486">
        <v>0</v>
      </c>
      <c r="AO1486">
        <v>1</v>
      </c>
      <c r="AP1486">
        <v>1</v>
      </c>
      <c r="AQ1486">
        <v>0</v>
      </c>
      <c r="AR1486">
        <v>0</v>
      </c>
      <c r="AS1486" t="s">
        <v>3</v>
      </c>
      <c r="AT1486">
        <v>5.0000000000000002E-5</v>
      </c>
      <c r="AU1486" t="s">
        <v>3</v>
      </c>
      <c r="AV1486">
        <v>0</v>
      </c>
      <c r="AW1486">
        <v>2</v>
      </c>
      <c r="AX1486">
        <v>60528204</v>
      </c>
      <c r="AY1486">
        <v>1</v>
      </c>
      <c r="AZ1486">
        <v>0</v>
      </c>
      <c r="BA1486">
        <v>1508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CV1486">
        <v>0</v>
      </c>
      <c r="CW1486">
        <v>0</v>
      </c>
      <c r="CX1486">
        <f>ROUND(Y1486*Source!I680,9)</f>
        <v>2.05E-4</v>
      </c>
      <c r="CY1486">
        <f>AA1486</f>
        <v>16214.84</v>
      </c>
      <c r="CZ1486">
        <f>AE1486</f>
        <v>16214.84</v>
      </c>
      <c r="DA1486">
        <f>AI1486</f>
        <v>1</v>
      </c>
      <c r="DB1486">
        <f>ROUND(ROUND(AT1486*CZ1486,2),6)</f>
        <v>0.81</v>
      </c>
      <c r="DC1486">
        <f>ROUND(ROUND(AT1486*AG1486,2),6)</f>
        <v>0</v>
      </c>
      <c r="DD1486" t="s">
        <v>3</v>
      </c>
      <c r="DE1486" t="s">
        <v>3</v>
      </c>
      <c r="DF1486">
        <f t="shared" si="640"/>
        <v>3.32</v>
      </c>
      <c r="DG1486">
        <f t="shared" si="638"/>
        <v>0</v>
      </c>
      <c r="DH1486">
        <f t="shared" si="639"/>
        <v>0</v>
      </c>
      <c r="DI1486">
        <f t="shared" si="637"/>
        <v>0</v>
      </c>
      <c r="DJ1486">
        <f>DF1486</f>
        <v>3.32</v>
      </c>
      <c r="DK1486">
        <v>0</v>
      </c>
      <c r="DL1486" t="s">
        <v>3</v>
      </c>
      <c r="DM1486">
        <v>0</v>
      </c>
      <c r="DN1486" t="s">
        <v>3</v>
      </c>
      <c r="DO1486">
        <v>0</v>
      </c>
    </row>
    <row r="1487" spans="1:119" x14ac:dyDescent="0.2">
      <c r="A1487">
        <f>ROW(Source!A680)</f>
        <v>680</v>
      </c>
      <c r="B1487">
        <v>59204062</v>
      </c>
      <c r="C1487">
        <v>60528195</v>
      </c>
      <c r="D1487">
        <v>58309253</v>
      </c>
      <c r="E1487">
        <v>1</v>
      </c>
      <c r="F1487">
        <v>1</v>
      </c>
      <c r="G1487">
        <v>1080</v>
      </c>
      <c r="H1487">
        <v>3</v>
      </c>
      <c r="I1487" t="s">
        <v>910</v>
      </c>
      <c r="J1487" t="s">
        <v>911</v>
      </c>
      <c r="K1487" t="s">
        <v>912</v>
      </c>
      <c r="L1487">
        <v>1346</v>
      </c>
      <c r="N1487">
        <v>1009</v>
      </c>
      <c r="O1487" t="s">
        <v>880</v>
      </c>
      <c r="P1487" t="s">
        <v>880</v>
      </c>
      <c r="Q1487">
        <v>1</v>
      </c>
      <c r="W1487">
        <v>0</v>
      </c>
      <c r="X1487">
        <v>1135396300</v>
      </c>
      <c r="Y1487">
        <f>AT1487</f>
        <v>0.02</v>
      </c>
      <c r="AA1487">
        <v>20.190000000000001</v>
      </c>
      <c r="AB1487">
        <v>0</v>
      </c>
      <c r="AC1487">
        <v>0</v>
      </c>
      <c r="AD1487">
        <v>0</v>
      </c>
      <c r="AE1487">
        <v>20.190000000000001</v>
      </c>
      <c r="AF1487">
        <v>0</v>
      </c>
      <c r="AG1487">
        <v>0</v>
      </c>
      <c r="AH1487">
        <v>0</v>
      </c>
      <c r="AI1487">
        <v>1</v>
      </c>
      <c r="AJ1487">
        <v>1</v>
      </c>
      <c r="AK1487">
        <v>1</v>
      </c>
      <c r="AL1487">
        <v>1</v>
      </c>
      <c r="AM1487">
        <v>-2</v>
      </c>
      <c r="AN1487">
        <v>0</v>
      </c>
      <c r="AO1487">
        <v>1</v>
      </c>
      <c r="AP1487">
        <v>1</v>
      </c>
      <c r="AQ1487">
        <v>0</v>
      </c>
      <c r="AR1487">
        <v>0</v>
      </c>
      <c r="AS1487" t="s">
        <v>3</v>
      </c>
      <c r="AT1487">
        <v>0.02</v>
      </c>
      <c r="AU1487" t="s">
        <v>3</v>
      </c>
      <c r="AV1487">
        <v>0</v>
      </c>
      <c r="AW1487">
        <v>2</v>
      </c>
      <c r="AX1487">
        <v>60528205</v>
      </c>
      <c r="AY1487">
        <v>1</v>
      </c>
      <c r="AZ1487">
        <v>0</v>
      </c>
      <c r="BA1487">
        <v>1509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CV1487">
        <v>0</v>
      </c>
      <c r="CW1487">
        <v>0</v>
      </c>
      <c r="CX1487">
        <f>ROUND(Y1487*Source!I680,9)</f>
        <v>8.2000000000000003E-2</v>
      </c>
      <c r="CY1487">
        <f>AA1487</f>
        <v>20.190000000000001</v>
      </c>
      <c r="CZ1487">
        <f>AE1487</f>
        <v>20.190000000000001</v>
      </c>
      <c r="DA1487">
        <f>AI1487</f>
        <v>1</v>
      </c>
      <c r="DB1487">
        <f>ROUND(ROUND(AT1487*CZ1487,2),6)</f>
        <v>0.4</v>
      </c>
      <c r="DC1487">
        <f>ROUND(ROUND(AT1487*AG1487,2),6)</f>
        <v>0</v>
      </c>
      <c r="DD1487" t="s">
        <v>3</v>
      </c>
      <c r="DE1487" t="s">
        <v>3</v>
      </c>
      <c r="DF1487">
        <f t="shared" si="640"/>
        <v>1.66</v>
      </c>
      <c r="DG1487">
        <f t="shared" si="638"/>
        <v>0</v>
      </c>
      <c r="DH1487">
        <f t="shared" si="639"/>
        <v>0</v>
      </c>
      <c r="DI1487">
        <f t="shared" si="637"/>
        <v>0</v>
      </c>
      <c r="DJ1487">
        <f>DF1487</f>
        <v>1.66</v>
      </c>
      <c r="DK1487">
        <v>0</v>
      </c>
      <c r="DL1487" t="s">
        <v>3</v>
      </c>
      <c r="DM1487">
        <v>0</v>
      </c>
      <c r="DN1487" t="s">
        <v>3</v>
      </c>
      <c r="DO1487">
        <v>0</v>
      </c>
    </row>
    <row r="1488" spans="1:119" x14ac:dyDescent="0.2">
      <c r="A1488">
        <f>ROW(Source!A681)</f>
        <v>681</v>
      </c>
      <c r="B1488">
        <v>59204059</v>
      </c>
      <c r="C1488">
        <v>60528195</v>
      </c>
      <c r="D1488">
        <v>58266404</v>
      </c>
      <c r="E1488">
        <v>1080</v>
      </c>
      <c r="F1488">
        <v>1</v>
      </c>
      <c r="G1488">
        <v>1080</v>
      </c>
      <c r="H1488">
        <v>1</v>
      </c>
      <c r="I1488" t="s">
        <v>859</v>
      </c>
      <c r="J1488" t="s">
        <v>3</v>
      </c>
      <c r="K1488" t="s">
        <v>860</v>
      </c>
      <c r="L1488">
        <v>1191</v>
      </c>
      <c r="N1488">
        <v>1013</v>
      </c>
      <c r="O1488" t="s">
        <v>861</v>
      </c>
      <c r="P1488" t="s">
        <v>861</v>
      </c>
      <c r="Q1488">
        <v>1</v>
      </c>
      <c r="W1488">
        <v>0</v>
      </c>
      <c r="X1488">
        <v>476480486</v>
      </c>
      <c r="Y1488">
        <f>((AT1488*1.15)*1.1)</f>
        <v>6.3376499999999991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1</v>
      </c>
      <c r="AK1488">
        <v>1</v>
      </c>
      <c r="AL1488">
        <v>1</v>
      </c>
      <c r="AM1488">
        <v>5</v>
      </c>
      <c r="AN1488">
        <v>0</v>
      </c>
      <c r="AO1488">
        <v>1</v>
      </c>
      <c r="AP1488">
        <v>1</v>
      </c>
      <c r="AQ1488">
        <v>0</v>
      </c>
      <c r="AR1488">
        <v>0</v>
      </c>
      <c r="AS1488" t="s">
        <v>3</v>
      </c>
      <c r="AT1488">
        <v>5.01</v>
      </c>
      <c r="AU1488" t="s">
        <v>26</v>
      </c>
      <c r="AV1488">
        <v>1</v>
      </c>
      <c r="AW1488">
        <v>2</v>
      </c>
      <c r="AX1488">
        <v>60528201</v>
      </c>
      <c r="AY1488">
        <v>1</v>
      </c>
      <c r="AZ1488">
        <v>0</v>
      </c>
      <c r="BA1488">
        <v>1510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CU1488">
        <f>ROUND(AT1488*Source!I681*AH1488*AL1488,2)</f>
        <v>0</v>
      </c>
      <c r="CV1488">
        <f>ROUND(Y1488*Source!I681,9)</f>
        <v>25.984365</v>
      </c>
      <c r="CW1488">
        <v>0</v>
      </c>
      <c r="CX1488">
        <f>ROUND(Y1488*Source!I681,9)</f>
        <v>25.984365</v>
      </c>
      <c r="CY1488">
        <f>AD1488</f>
        <v>0</v>
      </c>
      <c r="CZ1488">
        <f>AH1488</f>
        <v>0</v>
      </c>
      <c r="DA1488">
        <f>AL1488</f>
        <v>1</v>
      </c>
      <c r="DB1488">
        <f>ROUND(((ROUND(AT1488*CZ1488,2)*1.15)*1.1),6)</f>
        <v>0</v>
      </c>
      <c r="DC1488">
        <f>ROUND(((ROUND(AT1488*AG1488,2)*1.15)*1.1),6)</f>
        <v>0</v>
      </c>
      <c r="DD1488" t="s">
        <v>3</v>
      </c>
      <c r="DE1488" t="s">
        <v>3</v>
      </c>
      <c r="DF1488">
        <f t="shared" si="640"/>
        <v>0</v>
      </c>
      <c r="DG1488">
        <f t="shared" si="638"/>
        <v>0</v>
      </c>
      <c r="DH1488">
        <f t="shared" si="639"/>
        <v>0</v>
      </c>
      <c r="DI1488">
        <f t="shared" si="637"/>
        <v>0</v>
      </c>
      <c r="DJ1488">
        <f>DI1488</f>
        <v>0</v>
      </c>
      <c r="DK1488">
        <v>0</v>
      </c>
      <c r="DL1488" t="s">
        <v>3</v>
      </c>
      <c r="DM1488">
        <v>0</v>
      </c>
      <c r="DN1488" t="s">
        <v>3</v>
      </c>
      <c r="DO1488">
        <v>0</v>
      </c>
    </row>
    <row r="1489" spans="1:119" x14ac:dyDescent="0.2">
      <c r="A1489">
        <f>ROW(Source!A681)</f>
        <v>681</v>
      </c>
      <c r="B1489">
        <v>59204059</v>
      </c>
      <c r="C1489">
        <v>60528195</v>
      </c>
      <c r="D1489">
        <v>58308814</v>
      </c>
      <c r="E1489">
        <v>1</v>
      </c>
      <c r="F1489">
        <v>1</v>
      </c>
      <c r="G1489">
        <v>1080</v>
      </c>
      <c r="H1489">
        <v>3</v>
      </c>
      <c r="I1489" t="s">
        <v>890</v>
      </c>
      <c r="J1489" t="s">
        <v>891</v>
      </c>
      <c r="K1489" t="s">
        <v>892</v>
      </c>
      <c r="L1489">
        <v>1339</v>
      </c>
      <c r="N1489">
        <v>1007</v>
      </c>
      <c r="O1489" t="s">
        <v>893</v>
      </c>
      <c r="P1489" t="s">
        <v>893</v>
      </c>
      <c r="Q1489">
        <v>1</v>
      </c>
      <c r="W1489">
        <v>0</v>
      </c>
      <c r="X1489">
        <v>-744103292</v>
      </c>
      <c r="Y1489">
        <f>AT1489</f>
        <v>1</v>
      </c>
      <c r="AA1489">
        <v>54.79</v>
      </c>
      <c r="AB1489">
        <v>0</v>
      </c>
      <c r="AC1489">
        <v>0</v>
      </c>
      <c r="AD1489">
        <v>0</v>
      </c>
      <c r="AE1489">
        <v>7.07</v>
      </c>
      <c r="AF1489">
        <v>0</v>
      </c>
      <c r="AG1489">
        <v>0</v>
      </c>
      <c r="AH1489">
        <v>0</v>
      </c>
      <c r="AI1489">
        <v>7.75</v>
      </c>
      <c r="AJ1489">
        <v>1</v>
      </c>
      <c r="AK1489">
        <v>1</v>
      </c>
      <c r="AL1489">
        <v>1</v>
      </c>
      <c r="AM1489">
        <v>2</v>
      </c>
      <c r="AN1489">
        <v>0</v>
      </c>
      <c r="AO1489">
        <v>1</v>
      </c>
      <c r="AP1489">
        <v>1</v>
      </c>
      <c r="AQ1489">
        <v>0</v>
      </c>
      <c r="AR1489">
        <v>0</v>
      </c>
      <c r="AS1489" t="s">
        <v>3</v>
      </c>
      <c r="AT1489">
        <v>1</v>
      </c>
      <c r="AU1489" t="s">
        <v>3</v>
      </c>
      <c r="AV1489">
        <v>0</v>
      </c>
      <c r="AW1489">
        <v>2</v>
      </c>
      <c r="AX1489">
        <v>60528202</v>
      </c>
      <c r="AY1489">
        <v>1</v>
      </c>
      <c r="AZ1489">
        <v>0</v>
      </c>
      <c r="BA1489">
        <v>1511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CV1489">
        <v>0</v>
      </c>
      <c r="CW1489">
        <v>0</v>
      </c>
      <c r="CX1489">
        <f>ROUND(Y1489*Source!I681,9)</f>
        <v>4.0999999999999996</v>
      </c>
      <c r="CY1489">
        <f>AA1489</f>
        <v>54.79</v>
      </c>
      <c r="CZ1489">
        <f>AE1489</f>
        <v>7.07</v>
      </c>
      <c r="DA1489">
        <f>AI1489</f>
        <v>7.75</v>
      </c>
      <c r="DB1489">
        <f>ROUND(ROUND(AT1489*CZ1489,2),6)</f>
        <v>7.07</v>
      </c>
      <c r="DC1489">
        <f>ROUND(ROUND(AT1489*AG1489,2),6)</f>
        <v>0</v>
      </c>
      <c r="DD1489" t="s">
        <v>3</v>
      </c>
      <c r="DE1489" t="s">
        <v>3</v>
      </c>
      <c r="DF1489">
        <f>ROUND(ROUND(AE1489*AI1489,2)*CX1489,2)</f>
        <v>224.64</v>
      </c>
      <c r="DG1489">
        <f t="shared" si="638"/>
        <v>0</v>
      </c>
      <c r="DH1489">
        <f t="shared" si="639"/>
        <v>0</v>
      </c>
      <c r="DI1489">
        <f t="shared" si="637"/>
        <v>0</v>
      </c>
      <c r="DJ1489">
        <f>DF1489</f>
        <v>224.64</v>
      </c>
      <c r="DK1489">
        <v>0</v>
      </c>
      <c r="DL1489" t="s">
        <v>3</v>
      </c>
      <c r="DM1489">
        <v>0</v>
      </c>
      <c r="DN1489" t="s">
        <v>3</v>
      </c>
      <c r="DO1489">
        <v>0</v>
      </c>
    </row>
    <row r="1490" spans="1:119" x14ac:dyDescent="0.2">
      <c r="A1490">
        <f>ROW(Source!A681)</f>
        <v>681</v>
      </c>
      <c r="B1490">
        <v>59204059</v>
      </c>
      <c r="C1490">
        <v>60528195</v>
      </c>
      <c r="D1490">
        <v>58310526</v>
      </c>
      <c r="E1490">
        <v>1</v>
      </c>
      <c r="F1490">
        <v>1</v>
      </c>
      <c r="G1490">
        <v>1080</v>
      </c>
      <c r="H1490">
        <v>3</v>
      </c>
      <c r="I1490" t="s">
        <v>894</v>
      </c>
      <c r="J1490" t="s">
        <v>895</v>
      </c>
      <c r="K1490" t="s">
        <v>896</v>
      </c>
      <c r="L1490">
        <v>1346</v>
      </c>
      <c r="N1490">
        <v>1009</v>
      </c>
      <c r="O1490" t="s">
        <v>880</v>
      </c>
      <c r="P1490" t="s">
        <v>880</v>
      </c>
      <c r="Q1490">
        <v>1</v>
      </c>
      <c r="W1490">
        <v>0</v>
      </c>
      <c r="X1490">
        <v>-1011812427</v>
      </c>
      <c r="Y1490">
        <f>AT1490</f>
        <v>0.02</v>
      </c>
      <c r="AA1490">
        <v>272.7</v>
      </c>
      <c r="AB1490">
        <v>0</v>
      </c>
      <c r="AC1490">
        <v>0</v>
      </c>
      <c r="AD1490">
        <v>0</v>
      </c>
      <c r="AE1490">
        <v>37.979999999999997</v>
      </c>
      <c r="AF1490">
        <v>0</v>
      </c>
      <c r="AG1490">
        <v>0</v>
      </c>
      <c r="AH1490">
        <v>0</v>
      </c>
      <c r="AI1490">
        <v>7.18</v>
      </c>
      <c r="AJ1490">
        <v>1</v>
      </c>
      <c r="AK1490">
        <v>1</v>
      </c>
      <c r="AL1490">
        <v>1</v>
      </c>
      <c r="AM1490">
        <v>2</v>
      </c>
      <c r="AN1490">
        <v>0</v>
      </c>
      <c r="AO1490">
        <v>1</v>
      </c>
      <c r="AP1490">
        <v>1</v>
      </c>
      <c r="AQ1490">
        <v>0</v>
      </c>
      <c r="AR1490">
        <v>0</v>
      </c>
      <c r="AS1490" t="s">
        <v>3</v>
      </c>
      <c r="AT1490">
        <v>0.02</v>
      </c>
      <c r="AU1490" t="s">
        <v>3</v>
      </c>
      <c r="AV1490">
        <v>0</v>
      </c>
      <c r="AW1490">
        <v>2</v>
      </c>
      <c r="AX1490">
        <v>60528203</v>
      </c>
      <c r="AY1490">
        <v>1</v>
      </c>
      <c r="AZ1490">
        <v>0</v>
      </c>
      <c r="BA1490">
        <v>1512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CV1490">
        <v>0</v>
      </c>
      <c r="CW1490">
        <v>0</v>
      </c>
      <c r="CX1490">
        <f>ROUND(Y1490*Source!I681,9)</f>
        <v>8.2000000000000003E-2</v>
      </c>
      <c r="CY1490">
        <f>AA1490</f>
        <v>272.7</v>
      </c>
      <c r="CZ1490">
        <f>AE1490</f>
        <v>37.979999999999997</v>
      </c>
      <c r="DA1490">
        <f>AI1490</f>
        <v>7.18</v>
      </c>
      <c r="DB1490">
        <f>ROUND(ROUND(AT1490*CZ1490,2),6)</f>
        <v>0.76</v>
      </c>
      <c r="DC1490">
        <f>ROUND(ROUND(AT1490*AG1490,2),6)</f>
        <v>0</v>
      </c>
      <c r="DD1490" t="s">
        <v>3</v>
      </c>
      <c r="DE1490" t="s">
        <v>3</v>
      </c>
      <c r="DF1490">
        <f>ROUND(ROUND(AE1490*AI1490,2)*CX1490,2)</f>
        <v>22.36</v>
      </c>
      <c r="DG1490">
        <f t="shared" si="638"/>
        <v>0</v>
      </c>
      <c r="DH1490">
        <f t="shared" si="639"/>
        <v>0</v>
      </c>
      <c r="DI1490">
        <f t="shared" si="637"/>
        <v>0</v>
      </c>
      <c r="DJ1490">
        <f>DF1490</f>
        <v>22.36</v>
      </c>
      <c r="DK1490">
        <v>0</v>
      </c>
      <c r="DL1490" t="s">
        <v>3</v>
      </c>
      <c r="DM1490">
        <v>0</v>
      </c>
      <c r="DN1490" t="s">
        <v>3</v>
      </c>
      <c r="DO1490">
        <v>0</v>
      </c>
    </row>
    <row r="1491" spans="1:119" x14ac:dyDescent="0.2">
      <c r="A1491">
        <f>ROW(Source!A681)</f>
        <v>681</v>
      </c>
      <c r="B1491">
        <v>59204059</v>
      </c>
      <c r="C1491">
        <v>60528195</v>
      </c>
      <c r="D1491">
        <v>58309084</v>
      </c>
      <c r="E1491">
        <v>1</v>
      </c>
      <c r="F1491">
        <v>1</v>
      </c>
      <c r="G1491">
        <v>1080</v>
      </c>
      <c r="H1491">
        <v>3</v>
      </c>
      <c r="I1491" t="s">
        <v>907</v>
      </c>
      <c r="J1491" t="s">
        <v>908</v>
      </c>
      <c r="K1491" t="s">
        <v>909</v>
      </c>
      <c r="L1491">
        <v>1348</v>
      </c>
      <c r="N1491">
        <v>1009</v>
      </c>
      <c r="O1491" t="s">
        <v>900</v>
      </c>
      <c r="P1491" t="s">
        <v>900</v>
      </c>
      <c r="Q1491">
        <v>1000</v>
      </c>
      <c r="W1491">
        <v>0</v>
      </c>
      <c r="X1491">
        <v>356473523</v>
      </c>
      <c r="Y1491">
        <f>AT1491</f>
        <v>5.0000000000000002E-5</v>
      </c>
      <c r="AA1491">
        <v>55779.05</v>
      </c>
      <c r="AB1491">
        <v>0</v>
      </c>
      <c r="AC1491">
        <v>0</v>
      </c>
      <c r="AD1491">
        <v>0</v>
      </c>
      <c r="AE1491">
        <v>16214.84</v>
      </c>
      <c r="AF1491">
        <v>0</v>
      </c>
      <c r="AG1491">
        <v>0</v>
      </c>
      <c r="AH1491">
        <v>0</v>
      </c>
      <c r="AI1491">
        <v>3.44</v>
      </c>
      <c r="AJ1491">
        <v>1</v>
      </c>
      <c r="AK1491">
        <v>1</v>
      </c>
      <c r="AL1491">
        <v>1</v>
      </c>
      <c r="AM1491">
        <v>2</v>
      </c>
      <c r="AN1491">
        <v>0</v>
      </c>
      <c r="AO1491">
        <v>1</v>
      </c>
      <c r="AP1491">
        <v>1</v>
      </c>
      <c r="AQ1491">
        <v>0</v>
      </c>
      <c r="AR1491">
        <v>0</v>
      </c>
      <c r="AS1491" t="s">
        <v>3</v>
      </c>
      <c r="AT1491">
        <v>5.0000000000000002E-5</v>
      </c>
      <c r="AU1491" t="s">
        <v>3</v>
      </c>
      <c r="AV1491">
        <v>0</v>
      </c>
      <c r="AW1491">
        <v>2</v>
      </c>
      <c r="AX1491">
        <v>60528204</v>
      </c>
      <c r="AY1491">
        <v>1</v>
      </c>
      <c r="AZ1491">
        <v>0</v>
      </c>
      <c r="BA1491">
        <v>1513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CV1491">
        <v>0</v>
      </c>
      <c r="CW1491">
        <v>0</v>
      </c>
      <c r="CX1491">
        <f>ROUND(Y1491*Source!I681,9)</f>
        <v>2.05E-4</v>
      </c>
      <c r="CY1491">
        <f>AA1491</f>
        <v>55779.05</v>
      </c>
      <c r="CZ1491">
        <f>AE1491</f>
        <v>16214.84</v>
      </c>
      <c r="DA1491">
        <f>AI1491</f>
        <v>3.44</v>
      </c>
      <c r="DB1491">
        <f>ROUND(ROUND(AT1491*CZ1491,2),6)</f>
        <v>0.81</v>
      </c>
      <c r="DC1491">
        <f>ROUND(ROUND(AT1491*AG1491,2),6)</f>
        <v>0</v>
      </c>
      <c r="DD1491" t="s">
        <v>3</v>
      </c>
      <c r="DE1491" t="s">
        <v>3</v>
      </c>
      <c r="DF1491">
        <f>ROUND(ROUND(AE1491*AI1491,2)*CX1491,2)</f>
        <v>11.43</v>
      </c>
      <c r="DG1491">
        <f t="shared" si="638"/>
        <v>0</v>
      </c>
      <c r="DH1491">
        <f t="shared" si="639"/>
        <v>0</v>
      </c>
      <c r="DI1491">
        <f t="shared" si="637"/>
        <v>0</v>
      </c>
      <c r="DJ1491">
        <f>DF1491</f>
        <v>11.43</v>
      </c>
      <c r="DK1491">
        <v>0</v>
      </c>
      <c r="DL1491" t="s">
        <v>3</v>
      </c>
      <c r="DM1491">
        <v>0</v>
      </c>
      <c r="DN1491" t="s">
        <v>3</v>
      </c>
      <c r="DO1491">
        <v>0</v>
      </c>
    </row>
    <row r="1492" spans="1:119" x14ac:dyDescent="0.2">
      <c r="A1492">
        <f>ROW(Source!A681)</f>
        <v>681</v>
      </c>
      <c r="B1492">
        <v>59204059</v>
      </c>
      <c r="C1492">
        <v>60528195</v>
      </c>
      <c r="D1492">
        <v>58309253</v>
      </c>
      <c r="E1492">
        <v>1</v>
      </c>
      <c r="F1492">
        <v>1</v>
      </c>
      <c r="G1492">
        <v>1080</v>
      </c>
      <c r="H1492">
        <v>3</v>
      </c>
      <c r="I1492" t="s">
        <v>910</v>
      </c>
      <c r="J1492" t="s">
        <v>911</v>
      </c>
      <c r="K1492" t="s">
        <v>912</v>
      </c>
      <c r="L1492">
        <v>1346</v>
      </c>
      <c r="N1492">
        <v>1009</v>
      </c>
      <c r="O1492" t="s">
        <v>880</v>
      </c>
      <c r="P1492" t="s">
        <v>880</v>
      </c>
      <c r="Q1492">
        <v>1</v>
      </c>
      <c r="W1492">
        <v>0</v>
      </c>
      <c r="X1492">
        <v>1135396300</v>
      </c>
      <c r="Y1492">
        <f>AT1492</f>
        <v>0.02</v>
      </c>
      <c r="AA1492">
        <v>85.4</v>
      </c>
      <c r="AB1492">
        <v>0</v>
      </c>
      <c r="AC1492">
        <v>0</v>
      </c>
      <c r="AD1492">
        <v>0</v>
      </c>
      <c r="AE1492">
        <v>20.190000000000001</v>
      </c>
      <c r="AF1492">
        <v>0</v>
      </c>
      <c r="AG1492">
        <v>0</v>
      </c>
      <c r="AH1492">
        <v>0</v>
      </c>
      <c r="AI1492">
        <v>4.2300000000000004</v>
      </c>
      <c r="AJ1492">
        <v>1</v>
      </c>
      <c r="AK1492">
        <v>1</v>
      </c>
      <c r="AL1492">
        <v>1</v>
      </c>
      <c r="AM1492">
        <v>2</v>
      </c>
      <c r="AN1492">
        <v>0</v>
      </c>
      <c r="AO1492">
        <v>1</v>
      </c>
      <c r="AP1492">
        <v>1</v>
      </c>
      <c r="AQ1492">
        <v>0</v>
      </c>
      <c r="AR1492">
        <v>0</v>
      </c>
      <c r="AS1492" t="s">
        <v>3</v>
      </c>
      <c r="AT1492">
        <v>0.02</v>
      </c>
      <c r="AU1492" t="s">
        <v>3</v>
      </c>
      <c r="AV1492">
        <v>0</v>
      </c>
      <c r="AW1492">
        <v>2</v>
      </c>
      <c r="AX1492">
        <v>60528205</v>
      </c>
      <c r="AY1492">
        <v>1</v>
      </c>
      <c r="AZ1492">
        <v>0</v>
      </c>
      <c r="BA1492">
        <v>1514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CV1492">
        <v>0</v>
      </c>
      <c r="CW1492">
        <v>0</v>
      </c>
      <c r="CX1492">
        <f>ROUND(Y1492*Source!I681,9)</f>
        <v>8.2000000000000003E-2</v>
      </c>
      <c r="CY1492">
        <f>AA1492</f>
        <v>85.4</v>
      </c>
      <c r="CZ1492">
        <f>AE1492</f>
        <v>20.190000000000001</v>
      </c>
      <c r="DA1492">
        <f>AI1492</f>
        <v>4.2300000000000004</v>
      </c>
      <c r="DB1492">
        <f>ROUND(ROUND(AT1492*CZ1492,2),6)</f>
        <v>0.4</v>
      </c>
      <c r="DC1492">
        <f>ROUND(ROUND(AT1492*AG1492,2),6)</f>
        <v>0</v>
      </c>
      <c r="DD1492" t="s">
        <v>3</v>
      </c>
      <c r="DE1492" t="s">
        <v>3</v>
      </c>
      <c r="DF1492">
        <f>ROUND(ROUND(AE1492*AI1492,2)*CX1492,2)</f>
        <v>7</v>
      </c>
      <c r="DG1492">
        <f t="shared" si="638"/>
        <v>0</v>
      </c>
      <c r="DH1492">
        <f t="shared" si="639"/>
        <v>0</v>
      </c>
      <c r="DI1492">
        <f t="shared" si="637"/>
        <v>0</v>
      </c>
      <c r="DJ1492">
        <f>DF1492</f>
        <v>7</v>
      </c>
      <c r="DK1492">
        <v>0</v>
      </c>
      <c r="DL1492" t="s">
        <v>3</v>
      </c>
      <c r="DM1492">
        <v>0</v>
      </c>
      <c r="DN1492" t="s">
        <v>3</v>
      </c>
      <c r="DO1492">
        <v>0</v>
      </c>
    </row>
    <row r="1493" spans="1:119" x14ac:dyDescent="0.2">
      <c r="A1493">
        <f>ROW(Source!A682)</f>
        <v>682</v>
      </c>
      <c r="B1493">
        <v>59204062</v>
      </c>
      <c r="C1493">
        <v>60528206</v>
      </c>
      <c r="D1493">
        <v>58266404</v>
      </c>
      <c r="E1493">
        <v>1080</v>
      </c>
      <c r="F1493">
        <v>1</v>
      </c>
      <c r="G1493">
        <v>1080</v>
      </c>
      <c r="H1493">
        <v>1</v>
      </c>
      <c r="I1493" t="s">
        <v>859</v>
      </c>
      <c r="J1493" t="s">
        <v>3</v>
      </c>
      <c r="K1493" t="s">
        <v>860</v>
      </c>
      <c r="L1493">
        <v>1191</v>
      </c>
      <c r="N1493">
        <v>1013</v>
      </c>
      <c r="O1493" t="s">
        <v>861</v>
      </c>
      <c r="P1493" t="s">
        <v>861</v>
      </c>
      <c r="Q1493">
        <v>1</v>
      </c>
      <c r="W1493">
        <v>0</v>
      </c>
      <c r="X1493">
        <v>476480486</v>
      </c>
      <c r="Y1493">
        <f>((AT1493*1.15)*1.1)</f>
        <v>18.418400000000002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1</v>
      </c>
      <c r="AJ1493">
        <v>1</v>
      </c>
      <c r="AK1493">
        <v>1</v>
      </c>
      <c r="AL1493">
        <v>1</v>
      </c>
      <c r="AM1493">
        <v>-2</v>
      </c>
      <c r="AN1493">
        <v>0</v>
      </c>
      <c r="AO1493">
        <v>1</v>
      </c>
      <c r="AP1493">
        <v>1</v>
      </c>
      <c r="AQ1493">
        <v>0</v>
      </c>
      <c r="AR1493">
        <v>0</v>
      </c>
      <c r="AS1493" t="s">
        <v>3</v>
      </c>
      <c r="AT1493">
        <v>14.56</v>
      </c>
      <c r="AU1493" t="s">
        <v>26</v>
      </c>
      <c r="AV1493">
        <v>1</v>
      </c>
      <c r="AW1493">
        <v>2</v>
      </c>
      <c r="AX1493">
        <v>60528231</v>
      </c>
      <c r="AY1493">
        <v>1</v>
      </c>
      <c r="AZ1493">
        <v>0</v>
      </c>
      <c r="BA1493">
        <v>1515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CU1493">
        <f>ROUND(AT1493*Source!I682*AH1493*AL1493,2)</f>
        <v>0</v>
      </c>
      <c r="CV1493">
        <f>ROUND(Y1493*Source!I682,9)</f>
        <v>57.09704</v>
      </c>
      <c r="CW1493">
        <v>0</v>
      </c>
      <c r="CX1493">
        <f>ROUND(Y1493*Source!I682,9)</f>
        <v>57.09704</v>
      </c>
      <c r="CY1493">
        <f>AD1493</f>
        <v>0</v>
      </c>
      <c r="CZ1493">
        <f>AH1493</f>
        <v>0</v>
      </c>
      <c r="DA1493">
        <f>AL1493</f>
        <v>1</v>
      </c>
      <c r="DB1493">
        <f>ROUND(((ROUND(AT1493*CZ1493,2)*1.15)*1.1),6)</f>
        <v>0</v>
      </c>
      <c r="DC1493">
        <f>ROUND(((ROUND(AT1493*AG1493,2)*1.15)*1.1),6)</f>
        <v>0</v>
      </c>
      <c r="DD1493" t="s">
        <v>3</v>
      </c>
      <c r="DE1493" t="s">
        <v>3</v>
      </c>
      <c r="DF1493">
        <f t="shared" ref="DF1493:DF1521" si="641">ROUND(ROUND(AE1493,2)*CX1493,2)</f>
        <v>0</v>
      </c>
      <c r="DG1493">
        <f t="shared" si="638"/>
        <v>0</v>
      </c>
      <c r="DH1493">
        <f t="shared" si="639"/>
        <v>0</v>
      </c>
      <c r="DI1493">
        <f t="shared" si="637"/>
        <v>0</v>
      </c>
      <c r="DJ1493">
        <f>DI1493</f>
        <v>0</v>
      </c>
      <c r="DK1493">
        <v>0</v>
      </c>
      <c r="DL1493" t="s">
        <v>3</v>
      </c>
      <c r="DM1493">
        <v>0</v>
      </c>
      <c r="DN1493" t="s">
        <v>3</v>
      </c>
      <c r="DO1493">
        <v>0</v>
      </c>
    </row>
    <row r="1494" spans="1:119" x14ac:dyDescent="0.2">
      <c r="A1494">
        <f>ROW(Source!A682)</f>
        <v>682</v>
      </c>
      <c r="B1494">
        <v>59204062</v>
      </c>
      <c r="C1494">
        <v>60528206</v>
      </c>
      <c r="D1494">
        <v>58340234</v>
      </c>
      <c r="E1494">
        <v>1</v>
      </c>
      <c r="F1494">
        <v>1</v>
      </c>
      <c r="G1494">
        <v>1080</v>
      </c>
      <c r="H1494">
        <v>2</v>
      </c>
      <c r="I1494" t="s">
        <v>920</v>
      </c>
      <c r="J1494" t="s">
        <v>921</v>
      </c>
      <c r="K1494" t="s">
        <v>922</v>
      </c>
      <c r="L1494">
        <v>1368</v>
      </c>
      <c r="N1494">
        <v>1011</v>
      </c>
      <c r="O1494" t="s">
        <v>865</v>
      </c>
      <c r="P1494" t="s">
        <v>865</v>
      </c>
      <c r="Q1494">
        <v>1</v>
      </c>
      <c r="W1494">
        <v>0</v>
      </c>
      <c r="X1494">
        <v>2123069689</v>
      </c>
      <c r="Y1494">
        <f>((AT1494*1.25)*1.1)</f>
        <v>2.8187500000000001</v>
      </c>
      <c r="AA1494">
        <v>0</v>
      </c>
      <c r="AB1494">
        <v>6.17</v>
      </c>
      <c r="AC1494">
        <v>0</v>
      </c>
      <c r="AD1494">
        <v>0</v>
      </c>
      <c r="AE1494">
        <v>0</v>
      </c>
      <c r="AF1494">
        <v>5.78</v>
      </c>
      <c r="AG1494">
        <v>0</v>
      </c>
      <c r="AH1494">
        <v>0</v>
      </c>
      <c r="AI1494">
        <v>1</v>
      </c>
      <c r="AJ1494">
        <v>1</v>
      </c>
      <c r="AK1494">
        <v>1</v>
      </c>
      <c r="AL1494">
        <v>1</v>
      </c>
      <c r="AM1494">
        <v>-2</v>
      </c>
      <c r="AN1494">
        <v>0</v>
      </c>
      <c r="AO1494">
        <v>1</v>
      </c>
      <c r="AP1494">
        <v>1</v>
      </c>
      <c r="AQ1494">
        <v>0</v>
      </c>
      <c r="AR1494">
        <v>0</v>
      </c>
      <c r="AS1494" t="s">
        <v>3</v>
      </c>
      <c r="AT1494">
        <v>2.0499999999999998</v>
      </c>
      <c r="AU1494" t="s">
        <v>866</v>
      </c>
      <c r="AV1494">
        <v>0</v>
      </c>
      <c r="AW1494">
        <v>2</v>
      </c>
      <c r="AX1494">
        <v>60528232</v>
      </c>
      <c r="AY1494">
        <v>1</v>
      </c>
      <c r="AZ1494">
        <v>0</v>
      </c>
      <c r="BA1494">
        <v>1516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CV1494">
        <v>0</v>
      </c>
      <c r="CW1494">
        <f>ROUND(Y1494*Source!I682*DO1494,9)</f>
        <v>0</v>
      </c>
      <c r="CX1494">
        <f>ROUND(Y1494*Source!I682,9)</f>
        <v>8.7381250000000001</v>
      </c>
      <c r="CY1494">
        <f>AB1494</f>
        <v>6.17</v>
      </c>
      <c r="CZ1494">
        <f>AF1494</f>
        <v>5.78</v>
      </c>
      <c r="DA1494">
        <f>AJ1494</f>
        <v>1</v>
      </c>
      <c r="DB1494">
        <f>ROUND(((ROUND(AT1494*CZ1494,2)*1.25)*1.1),6)</f>
        <v>16.293749999999999</v>
      </c>
      <c r="DC1494">
        <f>ROUND(((ROUND(AT1494*AG1494,2)*1.25)*1.1),6)</f>
        <v>0</v>
      </c>
      <c r="DD1494" t="s">
        <v>3</v>
      </c>
      <c r="DE1494" t="s">
        <v>3</v>
      </c>
      <c r="DF1494">
        <f t="shared" si="641"/>
        <v>0</v>
      </c>
      <c r="DG1494">
        <f t="shared" si="638"/>
        <v>50.51</v>
      </c>
      <c r="DH1494">
        <f t="shared" si="639"/>
        <v>0</v>
      </c>
      <c r="DI1494">
        <f t="shared" si="637"/>
        <v>0</v>
      </c>
      <c r="DJ1494">
        <f>DG1494</f>
        <v>50.51</v>
      </c>
      <c r="DK1494">
        <v>0</v>
      </c>
      <c r="DL1494" t="s">
        <v>3</v>
      </c>
      <c r="DM1494">
        <v>0</v>
      </c>
      <c r="DN1494" t="s">
        <v>3</v>
      </c>
      <c r="DO1494">
        <v>0</v>
      </c>
    </row>
    <row r="1495" spans="1:119" x14ac:dyDescent="0.2">
      <c r="A1495">
        <f>ROW(Source!A682)</f>
        <v>682</v>
      </c>
      <c r="B1495">
        <v>59204062</v>
      </c>
      <c r="C1495">
        <v>60528206</v>
      </c>
      <c r="D1495">
        <v>58340578</v>
      </c>
      <c r="E1495">
        <v>1</v>
      </c>
      <c r="F1495">
        <v>1</v>
      </c>
      <c r="G1495">
        <v>1080</v>
      </c>
      <c r="H1495">
        <v>2</v>
      </c>
      <c r="I1495" t="s">
        <v>862</v>
      </c>
      <c r="J1495" t="s">
        <v>863</v>
      </c>
      <c r="K1495" t="s">
        <v>864</v>
      </c>
      <c r="L1495">
        <v>1368</v>
      </c>
      <c r="N1495">
        <v>1011</v>
      </c>
      <c r="O1495" t="s">
        <v>865</v>
      </c>
      <c r="P1495" t="s">
        <v>865</v>
      </c>
      <c r="Q1495">
        <v>1</v>
      </c>
      <c r="W1495">
        <v>0</v>
      </c>
      <c r="X1495">
        <v>-1985943078</v>
      </c>
      <c r="Y1495">
        <f>((AT1495*1.25)*1.1)</f>
        <v>5.5000000000000007E-2</v>
      </c>
      <c r="AA1495">
        <v>0</v>
      </c>
      <c r="AB1495">
        <v>88.67</v>
      </c>
      <c r="AC1495">
        <v>13.47</v>
      </c>
      <c r="AD1495">
        <v>0</v>
      </c>
      <c r="AE1495">
        <v>0</v>
      </c>
      <c r="AF1495">
        <v>83.1</v>
      </c>
      <c r="AG1495">
        <v>12.62</v>
      </c>
      <c r="AH1495">
        <v>0</v>
      </c>
      <c r="AI1495">
        <v>1</v>
      </c>
      <c r="AJ1495">
        <v>1</v>
      </c>
      <c r="AK1495">
        <v>1</v>
      </c>
      <c r="AL1495">
        <v>1</v>
      </c>
      <c r="AM1495">
        <v>-2</v>
      </c>
      <c r="AN1495">
        <v>0</v>
      </c>
      <c r="AO1495">
        <v>1</v>
      </c>
      <c r="AP1495">
        <v>1</v>
      </c>
      <c r="AQ1495">
        <v>0</v>
      </c>
      <c r="AR1495">
        <v>0</v>
      </c>
      <c r="AS1495" t="s">
        <v>3</v>
      </c>
      <c r="AT1495">
        <v>0.04</v>
      </c>
      <c r="AU1495" t="s">
        <v>866</v>
      </c>
      <c r="AV1495">
        <v>0</v>
      </c>
      <c r="AW1495">
        <v>2</v>
      </c>
      <c r="AX1495">
        <v>60528233</v>
      </c>
      <c r="AY1495">
        <v>1</v>
      </c>
      <c r="AZ1495">
        <v>0</v>
      </c>
      <c r="BA1495">
        <v>1517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CV1495">
        <v>0</v>
      </c>
      <c r="CW1495">
        <f>ROUND(Y1495*Source!I682*DO1495,9)</f>
        <v>2.15171</v>
      </c>
      <c r="CX1495">
        <f>ROUND(Y1495*Source!I682,9)</f>
        <v>0.17050000000000001</v>
      </c>
      <c r="CY1495">
        <f>AB1495</f>
        <v>88.67</v>
      </c>
      <c r="CZ1495">
        <f>AF1495</f>
        <v>83.1</v>
      </c>
      <c r="DA1495">
        <f>AJ1495</f>
        <v>1</v>
      </c>
      <c r="DB1495">
        <f>ROUND(((ROUND(AT1495*CZ1495,2)*1.25)*1.1),6)</f>
        <v>4.5650000000000004</v>
      </c>
      <c r="DC1495">
        <f>ROUND(((ROUND(AT1495*AG1495,2)*1.25)*1.1),6)</f>
        <v>0.6875</v>
      </c>
      <c r="DD1495" t="s">
        <v>3</v>
      </c>
      <c r="DE1495" t="s">
        <v>3</v>
      </c>
      <c r="DF1495">
        <f t="shared" si="641"/>
        <v>0</v>
      </c>
      <c r="DG1495">
        <f t="shared" si="638"/>
        <v>14.17</v>
      </c>
      <c r="DH1495">
        <f t="shared" si="639"/>
        <v>2.15</v>
      </c>
      <c r="DI1495">
        <f t="shared" si="637"/>
        <v>0</v>
      </c>
      <c r="DJ1495">
        <f>DG1495</f>
        <v>14.17</v>
      </c>
      <c r="DK1495">
        <v>0</v>
      </c>
      <c r="DL1495" t="s">
        <v>867</v>
      </c>
      <c r="DM1495">
        <v>0</v>
      </c>
      <c r="DN1495" t="s">
        <v>861</v>
      </c>
      <c r="DO1495">
        <v>12.62</v>
      </c>
    </row>
    <row r="1496" spans="1:119" x14ac:dyDescent="0.2">
      <c r="A1496">
        <f>ROW(Source!A682)</f>
        <v>682</v>
      </c>
      <c r="B1496">
        <v>59204062</v>
      </c>
      <c r="C1496">
        <v>60528206</v>
      </c>
      <c r="D1496">
        <v>58340630</v>
      </c>
      <c r="E1496">
        <v>1</v>
      </c>
      <c r="F1496">
        <v>1</v>
      </c>
      <c r="G1496">
        <v>1080</v>
      </c>
      <c r="H1496">
        <v>2</v>
      </c>
      <c r="I1496" t="s">
        <v>923</v>
      </c>
      <c r="J1496" t="s">
        <v>924</v>
      </c>
      <c r="K1496" t="s">
        <v>925</v>
      </c>
      <c r="L1496">
        <v>1368</v>
      </c>
      <c r="N1496">
        <v>1011</v>
      </c>
      <c r="O1496" t="s">
        <v>865</v>
      </c>
      <c r="P1496" t="s">
        <v>865</v>
      </c>
      <c r="Q1496">
        <v>1</v>
      </c>
      <c r="W1496">
        <v>0</v>
      </c>
      <c r="X1496">
        <v>1387779639</v>
      </c>
      <c r="Y1496">
        <f>((AT1496*1.25)*1.1)</f>
        <v>3.8637500000000005</v>
      </c>
      <c r="AA1496">
        <v>0</v>
      </c>
      <c r="AB1496">
        <v>0.82</v>
      </c>
      <c r="AC1496">
        <v>0</v>
      </c>
      <c r="AD1496">
        <v>0</v>
      </c>
      <c r="AE1496">
        <v>0</v>
      </c>
      <c r="AF1496">
        <v>0.77</v>
      </c>
      <c r="AG1496">
        <v>0</v>
      </c>
      <c r="AH1496">
        <v>0</v>
      </c>
      <c r="AI1496">
        <v>1</v>
      </c>
      <c r="AJ1496">
        <v>1</v>
      </c>
      <c r="AK1496">
        <v>1</v>
      </c>
      <c r="AL1496">
        <v>1</v>
      </c>
      <c r="AM1496">
        <v>-2</v>
      </c>
      <c r="AN1496">
        <v>0</v>
      </c>
      <c r="AO1496">
        <v>1</v>
      </c>
      <c r="AP1496">
        <v>1</v>
      </c>
      <c r="AQ1496">
        <v>0</v>
      </c>
      <c r="AR1496">
        <v>0</v>
      </c>
      <c r="AS1496" t="s">
        <v>3</v>
      </c>
      <c r="AT1496">
        <v>2.81</v>
      </c>
      <c r="AU1496" t="s">
        <v>866</v>
      </c>
      <c r="AV1496">
        <v>0</v>
      </c>
      <c r="AW1496">
        <v>2</v>
      </c>
      <c r="AX1496">
        <v>60528234</v>
      </c>
      <c r="AY1496">
        <v>1</v>
      </c>
      <c r="AZ1496">
        <v>0</v>
      </c>
      <c r="BA1496">
        <v>1518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CV1496">
        <v>0</v>
      </c>
      <c r="CW1496">
        <f>ROUND(Y1496*Source!I682*DO1496,9)</f>
        <v>0</v>
      </c>
      <c r="CX1496">
        <f>ROUND(Y1496*Source!I682,9)</f>
        <v>11.977625</v>
      </c>
      <c r="CY1496">
        <f>AB1496</f>
        <v>0.82</v>
      </c>
      <c r="CZ1496">
        <f>AF1496</f>
        <v>0.77</v>
      </c>
      <c r="DA1496">
        <f>AJ1496</f>
        <v>1</v>
      </c>
      <c r="DB1496">
        <f>ROUND(((ROUND(AT1496*CZ1496,2)*1.25)*1.1),6)</f>
        <v>2.97</v>
      </c>
      <c r="DC1496">
        <f>ROUND(((ROUND(AT1496*AG1496,2)*1.25)*1.1),6)</f>
        <v>0</v>
      </c>
      <c r="DD1496" t="s">
        <v>3</v>
      </c>
      <c r="DE1496" t="s">
        <v>3</v>
      </c>
      <c r="DF1496">
        <f t="shared" si="641"/>
        <v>0</v>
      </c>
      <c r="DG1496">
        <f t="shared" si="638"/>
        <v>9.2200000000000006</v>
      </c>
      <c r="DH1496">
        <f t="shared" si="639"/>
        <v>0</v>
      </c>
      <c r="DI1496">
        <f t="shared" si="637"/>
        <v>0</v>
      </c>
      <c r="DJ1496">
        <f>DG1496</f>
        <v>9.2200000000000006</v>
      </c>
      <c r="DK1496">
        <v>0</v>
      </c>
      <c r="DL1496" t="s">
        <v>3</v>
      </c>
      <c r="DM1496">
        <v>0</v>
      </c>
      <c r="DN1496" t="s">
        <v>3</v>
      </c>
      <c r="DO1496">
        <v>0</v>
      </c>
    </row>
    <row r="1497" spans="1:119" x14ac:dyDescent="0.2">
      <c r="A1497">
        <f>ROW(Source!A682)</f>
        <v>682</v>
      </c>
      <c r="B1497">
        <v>59204062</v>
      </c>
      <c r="C1497">
        <v>60528206</v>
      </c>
      <c r="D1497">
        <v>58340663</v>
      </c>
      <c r="E1497">
        <v>1</v>
      </c>
      <c r="F1497">
        <v>1</v>
      </c>
      <c r="G1497">
        <v>1080</v>
      </c>
      <c r="H1497">
        <v>2</v>
      </c>
      <c r="I1497" t="s">
        <v>926</v>
      </c>
      <c r="J1497" t="s">
        <v>927</v>
      </c>
      <c r="K1497" t="s">
        <v>928</v>
      </c>
      <c r="L1497">
        <v>1368</v>
      </c>
      <c r="N1497">
        <v>1011</v>
      </c>
      <c r="O1497" t="s">
        <v>865</v>
      </c>
      <c r="P1497" t="s">
        <v>865</v>
      </c>
      <c r="Q1497">
        <v>1</v>
      </c>
      <c r="W1497">
        <v>0</v>
      </c>
      <c r="X1497">
        <v>1645565003</v>
      </c>
      <c r="Y1497">
        <f>((AT1497*1.25)*1.1)</f>
        <v>3.0387500000000003</v>
      </c>
      <c r="AA1497">
        <v>0</v>
      </c>
      <c r="AB1497">
        <v>0.5</v>
      </c>
      <c r="AC1497">
        <v>0</v>
      </c>
      <c r="AD1497">
        <v>0</v>
      </c>
      <c r="AE1497">
        <v>0</v>
      </c>
      <c r="AF1497">
        <v>0.47</v>
      </c>
      <c r="AG1497">
        <v>0</v>
      </c>
      <c r="AH1497">
        <v>0</v>
      </c>
      <c r="AI1497">
        <v>1</v>
      </c>
      <c r="AJ1497">
        <v>1</v>
      </c>
      <c r="AK1497">
        <v>1</v>
      </c>
      <c r="AL1497">
        <v>1</v>
      </c>
      <c r="AM1497">
        <v>-2</v>
      </c>
      <c r="AN1497">
        <v>0</v>
      </c>
      <c r="AO1497">
        <v>1</v>
      </c>
      <c r="AP1497">
        <v>1</v>
      </c>
      <c r="AQ1497">
        <v>0</v>
      </c>
      <c r="AR1497">
        <v>0</v>
      </c>
      <c r="AS1497" t="s">
        <v>3</v>
      </c>
      <c r="AT1497">
        <v>2.21</v>
      </c>
      <c r="AU1497" t="s">
        <v>866</v>
      </c>
      <c r="AV1497">
        <v>0</v>
      </c>
      <c r="AW1497">
        <v>2</v>
      </c>
      <c r="AX1497">
        <v>60528235</v>
      </c>
      <c r="AY1497">
        <v>1</v>
      </c>
      <c r="AZ1497">
        <v>0</v>
      </c>
      <c r="BA1497">
        <v>1519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CV1497">
        <v>0</v>
      </c>
      <c r="CW1497">
        <f>ROUND(Y1497*Source!I682*DO1497,9)</f>
        <v>0</v>
      </c>
      <c r="CX1497">
        <f>ROUND(Y1497*Source!I682,9)</f>
        <v>9.4201250000000005</v>
      </c>
      <c r="CY1497">
        <f>AB1497</f>
        <v>0.5</v>
      </c>
      <c r="CZ1497">
        <f>AF1497</f>
        <v>0.47</v>
      </c>
      <c r="DA1497">
        <f>AJ1497</f>
        <v>1</v>
      </c>
      <c r="DB1497">
        <f>ROUND(((ROUND(AT1497*CZ1497,2)*1.25)*1.1),6)</f>
        <v>1.43</v>
      </c>
      <c r="DC1497">
        <f>ROUND(((ROUND(AT1497*AG1497,2)*1.25)*1.1),6)</f>
        <v>0</v>
      </c>
      <c r="DD1497" t="s">
        <v>3</v>
      </c>
      <c r="DE1497" t="s">
        <v>3</v>
      </c>
      <c r="DF1497">
        <f t="shared" si="641"/>
        <v>0</v>
      </c>
      <c r="DG1497">
        <f t="shared" si="638"/>
        <v>4.43</v>
      </c>
      <c r="DH1497">
        <f t="shared" si="639"/>
        <v>0</v>
      </c>
      <c r="DI1497">
        <f t="shared" si="637"/>
        <v>0</v>
      </c>
      <c r="DJ1497">
        <f>DG1497</f>
        <v>4.43</v>
      </c>
      <c r="DK1497">
        <v>0</v>
      </c>
      <c r="DL1497" t="s">
        <v>3</v>
      </c>
      <c r="DM1497">
        <v>0</v>
      </c>
      <c r="DN1497" t="s">
        <v>3</v>
      </c>
      <c r="DO1497">
        <v>0</v>
      </c>
    </row>
    <row r="1498" spans="1:119" x14ac:dyDescent="0.2">
      <c r="A1498">
        <f>ROW(Source!A682)</f>
        <v>682</v>
      </c>
      <c r="B1498">
        <v>59204062</v>
      </c>
      <c r="C1498">
        <v>60528206</v>
      </c>
      <c r="D1498">
        <v>58308814</v>
      </c>
      <c r="E1498">
        <v>1</v>
      </c>
      <c r="F1498">
        <v>1</v>
      </c>
      <c r="G1498">
        <v>1080</v>
      </c>
      <c r="H1498">
        <v>3</v>
      </c>
      <c r="I1498" t="s">
        <v>890</v>
      </c>
      <c r="J1498" t="s">
        <v>891</v>
      </c>
      <c r="K1498" t="s">
        <v>892</v>
      </c>
      <c r="L1498">
        <v>1339</v>
      </c>
      <c r="N1498">
        <v>1007</v>
      </c>
      <c r="O1498" t="s">
        <v>893</v>
      </c>
      <c r="P1498" t="s">
        <v>893</v>
      </c>
      <c r="Q1498">
        <v>1</v>
      </c>
      <c r="W1498">
        <v>0</v>
      </c>
      <c r="X1498">
        <v>-744103292</v>
      </c>
      <c r="Y1498">
        <f t="shared" ref="Y1498:Y1516" si="642">AT1498</f>
        <v>0.7208</v>
      </c>
      <c r="AA1498">
        <v>7.07</v>
      </c>
      <c r="AB1498">
        <v>0</v>
      </c>
      <c r="AC1498">
        <v>0</v>
      </c>
      <c r="AD1498">
        <v>0</v>
      </c>
      <c r="AE1498">
        <v>7.07</v>
      </c>
      <c r="AF1498">
        <v>0</v>
      </c>
      <c r="AG1498">
        <v>0</v>
      </c>
      <c r="AH1498">
        <v>0</v>
      </c>
      <c r="AI1498">
        <v>1</v>
      </c>
      <c r="AJ1498">
        <v>1</v>
      </c>
      <c r="AK1498">
        <v>1</v>
      </c>
      <c r="AL1498">
        <v>1</v>
      </c>
      <c r="AM1498">
        <v>-2</v>
      </c>
      <c r="AN1498">
        <v>0</v>
      </c>
      <c r="AO1498">
        <v>1</v>
      </c>
      <c r="AP1498">
        <v>1</v>
      </c>
      <c r="AQ1498">
        <v>0</v>
      </c>
      <c r="AR1498">
        <v>0</v>
      </c>
      <c r="AS1498" t="s">
        <v>3</v>
      </c>
      <c r="AT1498">
        <v>0.7208</v>
      </c>
      <c r="AU1498" t="s">
        <v>3</v>
      </c>
      <c r="AV1498">
        <v>0</v>
      </c>
      <c r="AW1498">
        <v>2</v>
      </c>
      <c r="AX1498">
        <v>60528236</v>
      </c>
      <c r="AY1498">
        <v>1</v>
      </c>
      <c r="AZ1498">
        <v>0</v>
      </c>
      <c r="BA1498">
        <v>1520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CV1498">
        <v>0</v>
      </c>
      <c r="CW1498">
        <v>0</v>
      </c>
      <c r="CX1498">
        <f>ROUND(Y1498*Source!I682,9)</f>
        <v>2.23448</v>
      </c>
      <c r="CY1498">
        <f t="shared" ref="CY1498:CY1516" si="643">AA1498</f>
        <v>7.07</v>
      </c>
      <c r="CZ1498">
        <f t="shared" ref="CZ1498:CZ1516" si="644">AE1498</f>
        <v>7.07</v>
      </c>
      <c r="DA1498">
        <f t="shared" ref="DA1498:DA1516" si="645">AI1498</f>
        <v>1</v>
      </c>
      <c r="DB1498">
        <f t="shared" ref="DB1498:DB1516" si="646">ROUND(ROUND(AT1498*CZ1498,2),6)</f>
        <v>5.0999999999999996</v>
      </c>
      <c r="DC1498">
        <f t="shared" ref="DC1498:DC1516" si="647">ROUND(ROUND(AT1498*AG1498,2),6)</f>
        <v>0</v>
      </c>
      <c r="DD1498" t="s">
        <v>3</v>
      </c>
      <c r="DE1498" t="s">
        <v>3</v>
      </c>
      <c r="DF1498">
        <f t="shared" si="641"/>
        <v>15.8</v>
      </c>
      <c r="DG1498">
        <f t="shared" si="638"/>
        <v>0</v>
      </c>
      <c r="DH1498">
        <f t="shared" si="639"/>
        <v>0</v>
      </c>
      <c r="DI1498">
        <f t="shared" si="637"/>
        <v>0</v>
      </c>
      <c r="DJ1498">
        <f t="shared" ref="DJ1498:DJ1516" si="648">DF1498</f>
        <v>15.8</v>
      </c>
      <c r="DK1498">
        <v>0</v>
      </c>
      <c r="DL1498" t="s">
        <v>3</v>
      </c>
      <c r="DM1498">
        <v>0</v>
      </c>
      <c r="DN1498" t="s">
        <v>3</v>
      </c>
      <c r="DO1498">
        <v>0</v>
      </c>
    </row>
    <row r="1499" spans="1:119" x14ac:dyDescent="0.2">
      <c r="A1499">
        <f>ROW(Source!A682)</f>
        <v>682</v>
      </c>
      <c r="B1499">
        <v>59204062</v>
      </c>
      <c r="C1499">
        <v>60528206</v>
      </c>
      <c r="D1499">
        <v>58311329</v>
      </c>
      <c r="E1499">
        <v>1</v>
      </c>
      <c r="F1499">
        <v>1</v>
      </c>
      <c r="G1499">
        <v>1080</v>
      </c>
      <c r="H1499">
        <v>3</v>
      </c>
      <c r="I1499" t="s">
        <v>929</v>
      </c>
      <c r="J1499" t="s">
        <v>930</v>
      </c>
      <c r="K1499" t="s">
        <v>931</v>
      </c>
      <c r="L1499">
        <v>1355</v>
      </c>
      <c r="N1499">
        <v>1010</v>
      </c>
      <c r="O1499" t="s">
        <v>48</v>
      </c>
      <c r="P1499" t="s">
        <v>48</v>
      </c>
      <c r="Q1499">
        <v>100</v>
      </c>
      <c r="W1499">
        <v>0</v>
      </c>
      <c r="X1499">
        <v>262154668</v>
      </c>
      <c r="Y1499">
        <f t="shared" si="642"/>
        <v>1.67</v>
      </c>
      <c r="AA1499">
        <v>15.04</v>
      </c>
      <c r="AB1499">
        <v>0</v>
      </c>
      <c r="AC1499">
        <v>0</v>
      </c>
      <c r="AD1499">
        <v>0</v>
      </c>
      <c r="AE1499">
        <v>15.04</v>
      </c>
      <c r="AF1499">
        <v>0</v>
      </c>
      <c r="AG1499">
        <v>0</v>
      </c>
      <c r="AH1499">
        <v>0</v>
      </c>
      <c r="AI1499">
        <v>1</v>
      </c>
      <c r="AJ1499">
        <v>1</v>
      </c>
      <c r="AK1499">
        <v>1</v>
      </c>
      <c r="AL1499">
        <v>1</v>
      </c>
      <c r="AM1499">
        <v>-2</v>
      </c>
      <c r="AN1499">
        <v>0</v>
      </c>
      <c r="AO1499">
        <v>1</v>
      </c>
      <c r="AP1499">
        <v>1</v>
      </c>
      <c r="AQ1499">
        <v>0</v>
      </c>
      <c r="AR1499">
        <v>0</v>
      </c>
      <c r="AS1499" t="s">
        <v>3</v>
      </c>
      <c r="AT1499">
        <v>1.67</v>
      </c>
      <c r="AU1499" t="s">
        <v>3</v>
      </c>
      <c r="AV1499">
        <v>0</v>
      </c>
      <c r="AW1499">
        <v>2</v>
      </c>
      <c r="AX1499">
        <v>60528237</v>
      </c>
      <c r="AY1499">
        <v>1</v>
      </c>
      <c r="AZ1499">
        <v>0</v>
      </c>
      <c r="BA1499">
        <v>1521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CV1499">
        <v>0</v>
      </c>
      <c r="CW1499">
        <v>0</v>
      </c>
      <c r="CX1499">
        <f>ROUND(Y1499*Source!I682,9)</f>
        <v>5.1769999999999996</v>
      </c>
      <c r="CY1499">
        <f t="shared" si="643"/>
        <v>15.04</v>
      </c>
      <c r="CZ1499">
        <f t="shared" si="644"/>
        <v>15.04</v>
      </c>
      <c r="DA1499">
        <f t="shared" si="645"/>
        <v>1</v>
      </c>
      <c r="DB1499">
        <f t="shared" si="646"/>
        <v>25.12</v>
      </c>
      <c r="DC1499">
        <f t="shared" si="647"/>
        <v>0</v>
      </c>
      <c r="DD1499" t="s">
        <v>3</v>
      </c>
      <c r="DE1499" t="s">
        <v>3</v>
      </c>
      <c r="DF1499">
        <f t="shared" si="641"/>
        <v>77.86</v>
      </c>
      <c r="DG1499">
        <f t="shared" si="638"/>
        <v>0</v>
      </c>
      <c r="DH1499">
        <f t="shared" si="639"/>
        <v>0</v>
      </c>
      <c r="DI1499">
        <f t="shared" si="637"/>
        <v>0</v>
      </c>
      <c r="DJ1499">
        <f t="shared" si="648"/>
        <v>77.86</v>
      </c>
      <c r="DK1499">
        <v>0</v>
      </c>
      <c r="DL1499" t="s">
        <v>3</v>
      </c>
      <c r="DM1499">
        <v>0</v>
      </c>
      <c r="DN1499" t="s">
        <v>3</v>
      </c>
      <c r="DO1499">
        <v>0</v>
      </c>
    </row>
    <row r="1500" spans="1:119" x14ac:dyDescent="0.2">
      <c r="A1500">
        <f>ROW(Source!A682)</f>
        <v>682</v>
      </c>
      <c r="B1500">
        <v>59204062</v>
      </c>
      <c r="C1500">
        <v>60528206</v>
      </c>
      <c r="D1500">
        <v>58311563</v>
      </c>
      <c r="E1500">
        <v>1</v>
      </c>
      <c r="F1500">
        <v>1</v>
      </c>
      <c r="G1500">
        <v>1080</v>
      </c>
      <c r="H1500">
        <v>3</v>
      </c>
      <c r="I1500" t="s">
        <v>932</v>
      </c>
      <c r="J1500" t="s">
        <v>933</v>
      </c>
      <c r="K1500" t="s">
        <v>934</v>
      </c>
      <c r="L1500">
        <v>1346</v>
      </c>
      <c r="N1500">
        <v>1009</v>
      </c>
      <c r="O1500" t="s">
        <v>880</v>
      </c>
      <c r="P1500" t="s">
        <v>880</v>
      </c>
      <c r="Q1500">
        <v>1</v>
      </c>
      <c r="W1500">
        <v>0</v>
      </c>
      <c r="X1500">
        <v>871498436</v>
      </c>
      <c r="Y1500">
        <f t="shared" si="642"/>
        <v>3.173</v>
      </c>
      <c r="AA1500">
        <v>38.729999999999997</v>
      </c>
      <c r="AB1500">
        <v>0</v>
      </c>
      <c r="AC1500">
        <v>0</v>
      </c>
      <c r="AD1500">
        <v>0</v>
      </c>
      <c r="AE1500">
        <v>38.729999999999997</v>
      </c>
      <c r="AF1500">
        <v>0</v>
      </c>
      <c r="AG1500">
        <v>0</v>
      </c>
      <c r="AH1500">
        <v>0</v>
      </c>
      <c r="AI1500">
        <v>1</v>
      </c>
      <c r="AJ1500">
        <v>1</v>
      </c>
      <c r="AK1500">
        <v>1</v>
      </c>
      <c r="AL1500">
        <v>1</v>
      </c>
      <c r="AM1500">
        <v>-2</v>
      </c>
      <c r="AN1500">
        <v>0</v>
      </c>
      <c r="AO1500">
        <v>1</v>
      </c>
      <c r="AP1500">
        <v>1</v>
      </c>
      <c r="AQ1500">
        <v>0</v>
      </c>
      <c r="AR1500">
        <v>0</v>
      </c>
      <c r="AS1500" t="s">
        <v>3</v>
      </c>
      <c r="AT1500">
        <v>3.173</v>
      </c>
      <c r="AU1500" t="s">
        <v>3</v>
      </c>
      <c r="AV1500">
        <v>0</v>
      </c>
      <c r="AW1500">
        <v>2</v>
      </c>
      <c r="AX1500">
        <v>60528238</v>
      </c>
      <c r="AY1500">
        <v>1</v>
      </c>
      <c r="AZ1500">
        <v>0</v>
      </c>
      <c r="BA1500">
        <v>1522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CV1500">
        <v>0</v>
      </c>
      <c r="CW1500">
        <v>0</v>
      </c>
      <c r="CX1500">
        <f>ROUND(Y1500*Source!I682,9)</f>
        <v>9.8362999999999996</v>
      </c>
      <c r="CY1500">
        <f t="shared" si="643"/>
        <v>38.729999999999997</v>
      </c>
      <c r="CZ1500">
        <f t="shared" si="644"/>
        <v>38.729999999999997</v>
      </c>
      <c r="DA1500">
        <f t="shared" si="645"/>
        <v>1</v>
      </c>
      <c r="DB1500">
        <f t="shared" si="646"/>
        <v>122.89</v>
      </c>
      <c r="DC1500">
        <f t="shared" si="647"/>
        <v>0</v>
      </c>
      <c r="DD1500" t="s">
        <v>3</v>
      </c>
      <c r="DE1500" t="s">
        <v>3</v>
      </c>
      <c r="DF1500">
        <f t="shared" si="641"/>
        <v>380.96</v>
      </c>
      <c r="DG1500">
        <f t="shared" si="638"/>
        <v>0</v>
      </c>
      <c r="DH1500">
        <f t="shared" si="639"/>
        <v>0</v>
      </c>
      <c r="DI1500">
        <f t="shared" si="637"/>
        <v>0</v>
      </c>
      <c r="DJ1500">
        <f t="shared" si="648"/>
        <v>380.96</v>
      </c>
      <c r="DK1500">
        <v>0</v>
      </c>
      <c r="DL1500" t="s">
        <v>3</v>
      </c>
      <c r="DM1500">
        <v>0</v>
      </c>
      <c r="DN1500" t="s">
        <v>3</v>
      </c>
      <c r="DO1500">
        <v>0</v>
      </c>
    </row>
    <row r="1501" spans="1:119" x14ac:dyDescent="0.2">
      <c r="A1501">
        <f>ROW(Source!A682)</f>
        <v>682</v>
      </c>
      <c r="B1501">
        <v>59204062</v>
      </c>
      <c r="C1501">
        <v>60528206</v>
      </c>
      <c r="D1501">
        <v>58326216</v>
      </c>
      <c r="E1501">
        <v>1</v>
      </c>
      <c r="F1501">
        <v>1</v>
      </c>
      <c r="G1501">
        <v>1080</v>
      </c>
      <c r="H1501">
        <v>3</v>
      </c>
      <c r="I1501" t="s">
        <v>46</v>
      </c>
      <c r="J1501" t="s">
        <v>49</v>
      </c>
      <c r="K1501" t="s">
        <v>47</v>
      </c>
      <c r="L1501">
        <v>1355</v>
      </c>
      <c r="N1501">
        <v>1010</v>
      </c>
      <c r="O1501" t="s">
        <v>48</v>
      </c>
      <c r="P1501" t="s">
        <v>48</v>
      </c>
      <c r="Q1501">
        <v>100</v>
      </c>
      <c r="W1501">
        <v>0</v>
      </c>
      <c r="X1501">
        <v>1873919888</v>
      </c>
      <c r="Y1501">
        <f t="shared" si="642"/>
        <v>0.8</v>
      </c>
      <c r="AA1501">
        <v>526.22</v>
      </c>
      <c r="AB1501">
        <v>0</v>
      </c>
      <c r="AC1501">
        <v>0</v>
      </c>
      <c r="AD1501">
        <v>0</v>
      </c>
      <c r="AE1501">
        <v>526.22</v>
      </c>
      <c r="AF1501">
        <v>0</v>
      </c>
      <c r="AG1501">
        <v>0</v>
      </c>
      <c r="AH1501">
        <v>0</v>
      </c>
      <c r="AI1501">
        <v>1</v>
      </c>
      <c r="AJ1501">
        <v>1</v>
      </c>
      <c r="AK1501">
        <v>1</v>
      </c>
      <c r="AL1501">
        <v>1</v>
      </c>
      <c r="AM1501">
        <v>0</v>
      </c>
      <c r="AN1501">
        <v>0</v>
      </c>
      <c r="AO1501">
        <v>0</v>
      </c>
      <c r="AP1501">
        <v>1</v>
      </c>
      <c r="AQ1501">
        <v>0</v>
      </c>
      <c r="AR1501">
        <v>0</v>
      </c>
      <c r="AS1501" t="s">
        <v>3</v>
      </c>
      <c r="AT1501">
        <v>0.8</v>
      </c>
      <c r="AU1501" t="s">
        <v>3</v>
      </c>
      <c r="AV1501">
        <v>0</v>
      </c>
      <c r="AW1501">
        <v>1</v>
      </c>
      <c r="AX1501">
        <v>-1</v>
      </c>
      <c r="AY1501">
        <v>0</v>
      </c>
      <c r="AZ1501">
        <v>0</v>
      </c>
      <c r="BA1501" t="s">
        <v>3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CV1501">
        <v>0</v>
      </c>
      <c r="CW1501">
        <v>0</v>
      </c>
      <c r="CX1501">
        <f>ROUND(Y1501*Source!I682,9)</f>
        <v>2.48</v>
      </c>
      <c r="CY1501">
        <f t="shared" si="643"/>
        <v>526.22</v>
      </c>
      <c r="CZ1501">
        <f t="shared" si="644"/>
        <v>526.22</v>
      </c>
      <c r="DA1501">
        <f t="shared" si="645"/>
        <v>1</v>
      </c>
      <c r="DB1501">
        <f t="shared" si="646"/>
        <v>420.98</v>
      </c>
      <c r="DC1501">
        <f t="shared" si="647"/>
        <v>0</v>
      </c>
      <c r="DD1501" t="s">
        <v>3</v>
      </c>
      <c r="DE1501" t="s">
        <v>3</v>
      </c>
      <c r="DF1501">
        <f t="shared" si="641"/>
        <v>1305.03</v>
      </c>
      <c r="DG1501">
        <f t="shared" si="638"/>
        <v>0</v>
      </c>
      <c r="DH1501">
        <f t="shared" si="639"/>
        <v>0</v>
      </c>
      <c r="DI1501">
        <f t="shared" si="637"/>
        <v>0</v>
      </c>
      <c r="DJ1501">
        <f t="shared" si="648"/>
        <v>1305.03</v>
      </c>
      <c r="DK1501">
        <v>0</v>
      </c>
      <c r="DL1501" t="s">
        <v>3</v>
      </c>
      <c r="DM1501">
        <v>0</v>
      </c>
      <c r="DN1501" t="s">
        <v>3</v>
      </c>
      <c r="DO1501">
        <v>0</v>
      </c>
    </row>
    <row r="1502" spans="1:119" x14ac:dyDescent="0.2">
      <c r="A1502">
        <f>ROW(Source!A682)</f>
        <v>682</v>
      </c>
      <c r="B1502">
        <v>59204062</v>
      </c>
      <c r="C1502">
        <v>60528206</v>
      </c>
      <c r="D1502">
        <v>58322707</v>
      </c>
      <c r="E1502">
        <v>1</v>
      </c>
      <c r="F1502">
        <v>1</v>
      </c>
      <c r="G1502">
        <v>1080</v>
      </c>
      <c r="H1502">
        <v>3</v>
      </c>
      <c r="I1502" t="s">
        <v>212</v>
      </c>
      <c r="J1502" t="s">
        <v>214</v>
      </c>
      <c r="K1502" t="s">
        <v>213</v>
      </c>
      <c r="L1502">
        <v>1354</v>
      </c>
      <c r="N1502">
        <v>1010</v>
      </c>
      <c r="O1502" t="s">
        <v>39</v>
      </c>
      <c r="P1502" t="s">
        <v>39</v>
      </c>
      <c r="Q1502">
        <v>1</v>
      </c>
      <c r="W1502">
        <v>0</v>
      </c>
      <c r="X1502">
        <v>-1866650467</v>
      </c>
      <c r="Y1502">
        <f t="shared" si="642"/>
        <v>100</v>
      </c>
      <c r="AA1502">
        <v>1.66</v>
      </c>
      <c r="AB1502">
        <v>0</v>
      </c>
      <c r="AC1502">
        <v>0</v>
      </c>
      <c r="AD1502">
        <v>0</v>
      </c>
      <c r="AE1502">
        <v>1.66</v>
      </c>
      <c r="AF1502">
        <v>0</v>
      </c>
      <c r="AG1502">
        <v>0</v>
      </c>
      <c r="AH1502">
        <v>0</v>
      </c>
      <c r="AI1502">
        <v>1</v>
      </c>
      <c r="AJ1502">
        <v>1</v>
      </c>
      <c r="AK1502">
        <v>1</v>
      </c>
      <c r="AL1502">
        <v>1</v>
      </c>
      <c r="AM1502">
        <v>0</v>
      </c>
      <c r="AN1502">
        <v>0</v>
      </c>
      <c r="AO1502">
        <v>0</v>
      </c>
      <c r="AP1502">
        <v>1</v>
      </c>
      <c r="AQ1502">
        <v>0</v>
      </c>
      <c r="AR1502">
        <v>0</v>
      </c>
      <c r="AS1502" t="s">
        <v>3</v>
      </c>
      <c r="AT1502">
        <v>100</v>
      </c>
      <c r="AU1502" t="s">
        <v>3</v>
      </c>
      <c r="AV1502">
        <v>0</v>
      </c>
      <c r="AW1502">
        <v>1</v>
      </c>
      <c r="AX1502">
        <v>-1</v>
      </c>
      <c r="AY1502">
        <v>0</v>
      </c>
      <c r="AZ1502">
        <v>0</v>
      </c>
      <c r="BA1502" t="s">
        <v>3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CV1502">
        <v>0</v>
      </c>
      <c r="CW1502">
        <v>0</v>
      </c>
      <c r="CX1502">
        <f>ROUND(Y1502*Source!I682,9)</f>
        <v>310</v>
      </c>
      <c r="CY1502">
        <f t="shared" si="643"/>
        <v>1.66</v>
      </c>
      <c r="CZ1502">
        <f t="shared" si="644"/>
        <v>1.66</v>
      </c>
      <c r="DA1502">
        <f t="shared" si="645"/>
        <v>1</v>
      </c>
      <c r="DB1502">
        <f t="shared" si="646"/>
        <v>166</v>
      </c>
      <c r="DC1502">
        <f t="shared" si="647"/>
        <v>0</v>
      </c>
      <c r="DD1502" t="s">
        <v>3</v>
      </c>
      <c r="DE1502" t="s">
        <v>3</v>
      </c>
      <c r="DF1502">
        <f t="shared" si="641"/>
        <v>514.6</v>
      </c>
      <c r="DG1502">
        <f t="shared" si="638"/>
        <v>0</v>
      </c>
      <c r="DH1502">
        <f t="shared" si="639"/>
        <v>0</v>
      </c>
      <c r="DI1502">
        <f t="shared" si="637"/>
        <v>0</v>
      </c>
      <c r="DJ1502">
        <f t="shared" si="648"/>
        <v>514.6</v>
      </c>
      <c r="DK1502">
        <v>0</v>
      </c>
      <c r="DL1502" t="s">
        <v>3</v>
      </c>
      <c r="DM1502">
        <v>0</v>
      </c>
      <c r="DN1502" t="s">
        <v>3</v>
      </c>
      <c r="DO1502">
        <v>0</v>
      </c>
    </row>
    <row r="1503" spans="1:119" x14ac:dyDescent="0.2">
      <c r="A1503">
        <f>ROW(Source!A682)</f>
        <v>682</v>
      </c>
      <c r="B1503">
        <v>59204062</v>
      </c>
      <c r="C1503">
        <v>60528206</v>
      </c>
      <c r="D1503">
        <v>58322708</v>
      </c>
      <c r="E1503">
        <v>1</v>
      </c>
      <c r="F1503">
        <v>1</v>
      </c>
      <c r="G1503">
        <v>1080</v>
      </c>
      <c r="H1503">
        <v>3</v>
      </c>
      <c r="I1503" t="s">
        <v>421</v>
      </c>
      <c r="J1503" t="s">
        <v>423</v>
      </c>
      <c r="K1503" t="s">
        <v>422</v>
      </c>
      <c r="L1503">
        <v>1354</v>
      </c>
      <c r="N1503">
        <v>1010</v>
      </c>
      <c r="O1503" t="s">
        <v>39</v>
      </c>
      <c r="P1503" t="s">
        <v>39</v>
      </c>
      <c r="Q1503">
        <v>1</v>
      </c>
      <c r="W1503">
        <v>0</v>
      </c>
      <c r="X1503">
        <v>-1943575984</v>
      </c>
      <c r="Y1503">
        <f t="shared" si="642"/>
        <v>9.6774193999999998</v>
      </c>
      <c r="AA1503">
        <v>1.9</v>
      </c>
      <c r="AB1503">
        <v>0</v>
      </c>
      <c r="AC1503">
        <v>0</v>
      </c>
      <c r="AD1503">
        <v>0</v>
      </c>
      <c r="AE1503">
        <v>1.9</v>
      </c>
      <c r="AF1503">
        <v>0</v>
      </c>
      <c r="AG1503">
        <v>0</v>
      </c>
      <c r="AH1503">
        <v>0</v>
      </c>
      <c r="AI1503">
        <v>1</v>
      </c>
      <c r="AJ1503">
        <v>1</v>
      </c>
      <c r="AK1503">
        <v>1</v>
      </c>
      <c r="AL1503">
        <v>1</v>
      </c>
      <c r="AM1503">
        <v>0</v>
      </c>
      <c r="AN1503">
        <v>0</v>
      </c>
      <c r="AO1503">
        <v>0</v>
      </c>
      <c r="AP1503">
        <v>1</v>
      </c>
      <c r="AQ1503">
        <v>0</v>
      </c>
      <c r="AR1503">
        <v>0</v>
      </c>
      <c r="AS1503" t="s">
        <v>3</v>
      </c>
      <c r="AT1503">
        <v>9.6774193999999998</v>
      </c>
      <c r="AU1503" t="s">
        <v>3</v>
      </c>
      <c r="AV1503">
        <v>0</v>
      </c>
      <c r="AW1503">
        <v>1</v>
      </c>
      <c r="AX1503">
        <v>-1</v>
      </c>
      <c r="AY1503">
        <v>0</v>
      </c>
      <c r="AZ1503">
        <v>0</v>
      </c>
      <c r="BA1503" t="s">
        <v>3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CV1503">
        <v>0</v>
      </c>
      <c r="CW1503">
        <v>0</v>
      </c>
      <c r="CX1503">
        <f>ROUND(Y1503*Source!I682,9)</f>
        <v>30.000000140000001</v>
      </c>
      <c r="CY1503">
        <f t="shared" si="643"/>
        <v>1.9</v>
      </c>
      <c r="CZ1503">
        <f t="shared" si="644"/>
        <v>1.9</v>
      </c>
      <c r="DA1503">
        <f t="shared" si="645"/>
        <v>1</v>
      </c>
      <c r="DB1503">
        <f t="shared" si="646"/>
        <v>18.39</v>
      </c>
      <c r="DC1503">
        <f t="shared" si="647"/>
        <v>0</v>
      </c>
      <c r="DD1503" t="s">
        <v>3</v>
      </c>
      <c r="DE1503" t="s">
        <v>3</v>
      </c>
      <c r="DF1503">
        <f t="shared" si="641"/>
        <v>57</v>
      </c>
      <c r="DG1503">
        <f t="shared" si="638"/>
        <v>0</v>
      </c>
      <c r="DH1503">
        <f t="shared" si="639"/>
        <v>0</v>
      </c>
      <c r="DI1503">
        <f t="shared" si="637"/>
        <v>0</v>
      </c>
      <c r="DJ1503">
        <f t="shared" si="648"/>
        <v>57</v>
      </c>
      <c r="DK1503">
        <v>0</v>
      </c>
      <c r="DL1503" t="s">
        <v>3</v>
      </c>
      <c r="DM1503">
        <v>0</v>
      </c>
      <c r="DN1503" t="s">
        <v>3</v>
      </c>
      <c r="DO1503">
        <v>0</v>
      </c>
    </row>
    <row r="1504" spans="1:119" x14ac:dyDescent="0.2">
      <c r="A1504">
        <f>ROW(Source!A682)</f>
        <v>682</v>
      </c>
      <c r="B1504">
        <v>59204062</v>
      </c>
      <c r="C1504">
        <v>60528206</v>
      </c>
      <c r="D1504">
        <v>58322716</v>
      </c>
      <c r="E1504">
        <v>1</v>
      </c>
      <c r="F1504">
        <v>1</v>
      </c>
      <c r="G1504">
        <v>1080</v>
      </c>
      <c r="H1504">
        <v>3</v>
      </c>
      <c r="I1504" t="s">
        <v>425</v>
      </c>
      <c r="J1504" t="s">
        <v>427</v>
      </c>
      <c r="K1504" t="s">
        <v>426</v>
      </c>
      <c r="L1504">
        <v>1354</v>
      </c>
      <c r="N1504">
        <v>1010</v>
      </c>
      <c r="O1504" t="s">
        <v>39</v>
      </c>
      <c r="P1504" t="s">
        <v>39</v>
      </c>
      <c r="Q1504">
        <v>1</v>
      </c>
      <c r="W1504">
        <v>0</v>
      </c>
      <c r="X1504">
        <v>-398749980</v>
      </c>
      <c r="Y1504">
        <f t="shared" si="642"/>
        <v>1.6129032000000001</v>
      </c>
      <c r="AA1504">
        <v>9.58</v>
      </c>
      <c r="AB1504">
        <v>0</v>
      </c>
      <c r="AC1504">
        <v>0</v>
      </c>
      <c r="AD1504">
        <v>0</v>
      </c>
      <c r="AE1504">
        <v>9.58</v>
      </c>
      <c r="AF1504">
        <v>0</v>
      </c>
      <c r="AG1504">
        <v>0</v>
      </c>
      <c r="AH1504">
        <v>0</v>
      </c>
      <c r="AI1504">
        <v>1</v>
      </c>
      <c r="AJ1504">
        <v>1</v>
      </c>
      <c r="AK1504">
        <v>1</v>
      </c>
      <c r="AL1504">
        <v>1</v>
      </c>
      <c r="AM1504">
        <v>0</v>
      </c>
      <c r="AN1504">
        <v>0</v>
      </c>
      <c r="AO1504">
        <v>0</v>
      </c>
      <c r="AP1504">
        <v>1</v>
      </c>
      <c r="AQ1504">
        <v>0</v>
      </c>
      <c r="AR1504">
        <v>0</v>
      </c>
      <c r="AS1504" t="s">
        <v>3</v>
      </c>
      <c r="AT1504">
        <v>1.6129032000000001</v>
      </c>
      <c r="AU1504" t="s">
        <v>3</v>
      </c>
      <c r="AV1504">
        <v>0</v>
      </c>
      <c r="AW1504">
        <v>1</v>
      </c>
      <c r="AX1504">
        <v>-1</v>
      </c>
      <c r="AY1504">
        <v>0</v>
      </c>
      <c r="AZ1504">
        <v>0</v>
      </c>
      <c r="BA1504" t="s">
        <v>3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CV1504">
        <v>0</v>
      </c>
      <c r="CW1504">
        <v>0</v>
      </c>
      <c r="CX1504">
        <f>ROUND(Y1504*Source!I682,9)</f>
        <v>4.9999999199999996</v>
      </c>
      <c r="CY1504">
        <f t="shared" si="643"/>
        <v>9.58</v>
      </c>
      <c r="CZ1504">
        <f t="shared" si="644"/>
        <v>9.58</v>
      </c>
      <c r="DA1504">
        <f t="shared" si="645"/>
        <v>1</v>
      </c>
      <c r="DB1504">
        <f t="shared" si="646"/>
        <v>15.45</v>
      </c>
      <c r="DC1504">
        <f t="shared" si="647"/>
        <v>0</v>
      </c>
      <c r="DD1504" t="s">
        <v>3</v>
      </c>
      <c r="DE1504" t="s">
        <v>3</v>
      </c>
      <c r="DF1504">
        <f t="shared" si="641"/>
        <v>47.9</v>
      </c>
      <c r="DG1504">
        <f t="shared" si="638"/>
        <v>0</v>
      </c>
      <c r="DH1504">
        <f t="shared" si="639"/>
        <v>0</v>
      </c>
      <c r="DI1504">
        <f t="shared" si="637"/>
        <v>0</v>
      </c>
      <c r="DJ1504">
        <f t="shared" si="648"/>
        <v>47.9</v>
      </c>
      <c r="DK1504">
        <v>0</v>
      </c>
      <c r="DL1504" t="s">
        <v>3</v>
      </c>
      <c r="DM1504">
        <v>0</v>
      </c>
      <c r="DN1504" t="s">
        <v>3</v>
      </c>
      <c r="DO1504">
        <v>0</v>
      </c>
    </row>
    <row r="1505" spans="1:119" x14ac:dyDescent="0.2">
      <c r="A1505">
        <f>ROW(Source!A682)</f>
        <v>682</v>
      </c>
      <c r="B1505">
        <v>59204062</v>
      </c>
      <c r="C1505">
        <v>60528206</v>
      </c>
      <c r="D1505">
        <v>58322716</v>
      </c>
      <c r="E1505">
        <v>1</v>
      </c>
      <c r="F1505">
        <v>1</v>
      </c>
      <c r="G1505">
        <v>1080</v>
      </c>
      <c r="H1505">
        <v>3</v>
      </c>
      <c r="I1505" t="s">
        <v>425</v>
      </c>
      <c r="J1505" t="s">
        <v>427</v>
      </c>
      <c r="K1505" t="s">
        <v>429</v>
      </c>
      <c r="L1505">
        <v>1354</v>
      </c>
      <c r="N1505">
        <v>1010</v>
      </c>
      <c r="O1505" t="s">
        <v>39</v>
      </c>
      <c r="P1505" t="s">
        <v>39</v>
      </c>
      <c r="Q1505">
        <v>1</v>
      </c>
      <c r="W1505">
        <v>0</v>
      </c>
      <c r="X1505">
        <v>-61665733</v>
      </c>
      <c r="Y1505">
        <f t="shared" si="642"/>
        <v>1.6129032000000001</v>
      </c>
      <c r="AA1505">
        <v>9.58</v>
      </c>
      <c r="AB1505">
        <v>0</v>
      </c>
      <c r="AC1505">
        <v>0</v>
      </c>
      <c r="AD1505">
        <v>0</v>
      </c>
      <c r="AE1505">
        <v>9.58</v>
      </c>
      <c r="AF1505">
        <v>0</v>
      </c>
      <c r="AG1505">
        <v>0</v>
      </c>
      <c r="AH1505">
        <v>0</v>
      </c>
      <c r="AI1505">
        <v>1</v>
      </c>
      <c r="AJ1505">
        <v>1</v>
      </c>
      <c r="AK1505">
        <v>1</v>
      </c>
      <c r="AL1505">
        <v>1</v>
      </c>
      <c r="AM1505">
        <v>0</v>
      </c>
      <c r="AN1505">
        <v>0</v>
      </c>
      <c r="AO1505">
        <v>0</v>
      </c>
      <c r="AP1505">
        <v>1</v>
      </c>
      <c r="AQ1505">
        <v>0</v>
      </c>
      <c r="AR1505">
        <v>0</v>
      </c>
      <c r="AS1505" t="s">
        <v>3</v>
      </c>
      <c r="AT1505">
        <v>1.6129032000000001</v>
      </c>
      <c r="AU1505" t="s">
        <v>3</v>
      </c>
      <c r="AV1505">
        <v>0</v>
      </c>
      <c r="AW1505">
        <v>1</v>
      </c>
      <c r="AX1505">
        <v>-1</v>
      </c>
      <c r="AY1505">
        <v>0</v>
      </c>
      <c r="AZ1505">
        <v>0</v>
      </c>
      <c r="BA1505" t="s">
        <v>3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CV1505">
        <v>0</v>
      </c>
      <c r="CW1505">
        <v>0</v>
      </c>
      <c r="CX1505">
        <f>ROUND(Y1505*Source!I682,9)</f>
        <v>4.9999999199999996</v>
      </c>
      <c r="CY1505">
        <f t="shared" si="643"/>
        <v>9.58</v>
      </c>
      <c r="CZ1505">
        <f t="shared" si="644"/>
        <v>9.58</v>
      </c>
      <c r="DA1505">
        <f t="shared" si="645"/>
        <v>1</v>
      </c>
      <c r="DB1505">
        <f t="shared" si="646"/>
        <v>15.45</v>
      </c>
      <c r="DC1505">
        <f t="shared" si="647"/>
        <v>0</v>
      </c>
      <c r="DD1505" t="s">
        <v>3</v>
      </c>
      <c r="DE1505" t="s">
        <v>3</v>
      </c>
      <c r="DF1505">
        <f t="shared" si="641"/>
        <v>47.9</v>
      </c>
      <c r="DG1505">
        <f t="shared" si="638"/>
        <v>0</v>
      </c>
      <c r="DH1505">
        <f t="shared" si="639"/>
        <v>0</v>
      </c>
      <c r="DI1505">
        <f t="shared" si="637"/>
        <v>0</v>
      </c>
      <c r="DJ1505">
        <f t="shared" si="648"/>
        <v>47.9</v>
      </c>
      <c r="DK1505">
        <v>0</v>
      </c>
      <c r="DL1505" t="s">
        <v>3</v>
      </c>
      <c r="DM1505">
        <v>0</v>
      </c>
      <c r="DN1505" t="s">
        <v>3</v>
      </c>
      <c r="DO1505">
        <v>0</v>
      </c>
    </row>
    <row r="1506" spans="1:119" x14ac:dyDescent="0.2">
      <c r="A1506">
        <f>ROW(Source!A682)</f>
        <v>682</v>
      </c>
      <c r="B1506">
        <v>59204062</v>
      </c>
      <c r="C1506">
        <v>60528206</v>
      </c>
      <c r="D1506">
        <v>58322727</v>
      </c>
      <c r="E1506">
        <v>1</v>
      </c>
      <c r="F1506">
        <v>1</v>
      </c>
      <c r="G1506">
        <v>1080</v>
      </c>
      <c r="H1506">
        <v>3</v>
      </c>
      <c r="I1506" t="s">
        <v>204</v>
      </c>
      <c r="J1506" t="s">
        <v>206</v>
      </c>
      <c r="K1506" t="s">
        <v>205</v>
      </c>
      <c r="L1506">
        <v>1354</v>
      </c>
      <c r="N1506">
        <v>1010</v>
      </c>
      <c r="O1506" t="s">
        <v>39</v>
      </c>
      <c r="P1506" t="s">
        <v>39</v>
      </c>
      <c r="Q1506">
        <v>1</v>
      </c>
      <c r="W1506">
        <v>0</v>
      </c>
      <c r="X1506">
        <v>-431848886</v>
      </c>
      <c r="Y1506">
        <f t="shared" si="642"/>
        <v>135.48387099999999</v>
      </c>
      <c r="AA1506">
        <v>64.94</v>
      </c>
      <c r="AB1506">
        <v>0</v>
      </c>
      <c r="AC1506">
        <v>0</v>
      </c>
      <c r="AD1506">
        <v>0</v>
      </c>
      <c r="AE1506">
        <v>64.94</v>
      </c>
      <c r="AF1506">
        <v>0</v>
      </c>
      <c r="AG1506">
        <v>0</v>
      </c>
      <c r="AH1506">
        <v>0</v>
      </c>
      <c r="AI1506">
        <v>1</v>
      </c>
      <c r="AJ1506">
        <v>1</v>
      </c>
      <c r="AK1506">
        <v>1</v>
      </c>
      <c r="AL1506">
        <v>1</v>
      </c>
      <c r="AM1506">
        <v>0</v>
      </c>
      <c r="AN1506">
        <v>0</v>
      </c>
      <c r="AO1506">
        <v>0</v>
      </c>
      <c r="AP1506">
        <v>1</v>
      </c>
      <c r="AQ1506">
        <v>0</v>
      </c>
      <c r="AR1506">
        <v>0</v>
      </c>
      <c r="AS1506" t="s">
        <v>3</v>
      </c>
      <c r="AT1506">
        <v>135.48387099999999</v>
      </c>
      <c r="AU1506" t="s">
        <v>3</v>
      </c>
      <c r="AV1506">
        <v>0</v>
      </c>
      <c r="AW1506">
        <v>1</v>
      </c>
      <c r="AX1506">
        <v>-1</v>
      </c>
      <c r="AY1506">
        <v>0</v>
      </c>
      <c r="AZ1506">
        <v>0</v>
      </c>
      <c r="BA1506" t="s">
        <v>3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CV1506">
        <v>0</v>
      </c>
      <c r="CW1506">
        <v>0</v>
      </c>
      <c r="CX1506">
        <f>ROUND(Y1506*Source!I682,9)</f>
        <v>420.00000010000002</v>
      </c>
      <c r="CY1506">
        <f t="shared" si="643"/>
        <v>64.94</v>
      </c>
      <c r="CZ1506">
        <f t="shared" si="644"/>
        <v>64.94</v>
      </c>
      <c r="DA1506">
        <f t="shared" si="645"/>
        <v>1</v>
      </c>
      <c r="DB1506">
        <f t="shared" si="646"/>
        <v>8798.32</v>
      </c>
      <c r="DC1506">
        <f t="shared" si="647"/>
        <v>0</v>
      </c>
      <c r="DD1506" t="s">
        <v>3</v>
      </c>
      <c r="DE1506" t="s">
        <v>3</v>
      </c>
      <c r="DF1506">
        <f t="shared" si="641"/>
        <v>27274.799999999999</v>
      </c>
      <c r="DG1506">
        <f t="shared" si="638"/>
        <v>0</v>
      </c>
      <c r="DH1506">
        <f t="shared" si="639"/>
        <v>0</v>
      </c>
      <c r="DI1506">
        <f t="shared" si="637"/>
        <v>0</v>
      </c>
      <c r="DJ1506">
        <f t="shared" si="648"/>
        <v>27274.799999999999</v>
      </c>
      <c r="DK1506">
        <v>0</v>
      </c>
      <c r="DL1506" t="s">
        <v>3</v>
      </c>
      <c r="DM1506">
        <v>0</v>
      </c>
      <c r="DN1506" t="s">
        <v>3</v>
      </c>
      <c r="DO1506">
        <v>0</v>
      </c>
    </row>
    <row r="1507" spans="1:119" x14ac:dyDescent="0.2">
      <c r="A1507">
        <f>ROW(Source!A682)</f>
        <v>682</v>
      </c>
      <c r="B1507">
        <v>59204062</v>
      </c>
      <c r="C1507">
        <v>60528206</v>
      </c>
      <c r="D1507">
        <v>58322727</v>
      </c>
      <c r="E1507">
        <v>1</v>
      </c>
      <c r="F1507">
        <v>1</v>
      </c>
      <c r="G1507">
        <v>1080</v>
      </c>
      <c r="H1507">
        <v>3</v>
      </c>
      <c r="I1507" t="s">
        <v>204</v>
      </c>
      <c r="J1507" t="s">
        <v>206</v>
      </c>
      <c r="K1507" t="s">
        <v>443</v>
      </c>
      <c r="L1507">
        <v>1354</v>
      </c>
      <c r="N1507">
        <v>1010</v>
      </c>
      <c r="O1507" t="s">
        <v>39</v>
      </c>
      <c r="P1507" t="s">
        <v>39</v>
      </c>
      <c r="Q1507">
        <v>1</v>
      </c>
      <c r="W1507">
        <v>0</v>
      </c>
      <c r="X1507">
        <v>-520920817</v>
      </c>
      <c r="Y1507">
        <f t="shared" si="642"/>
        <v>9.6774193999999998</v>
      </c>
      <c r="AA1507">
        <v>64.94</v>
      </c>
      <c r="AB1507">
        <v>0</v>
      </c>
      <c r="AC1507">
        <v>0</v>
      </c>
      <c r="AD1507">
        <v>0</v>
      </c>
      <c r="AE1507">
        <v>64.94</v>
      </c>
      <c r="AF1507">
        <v>0</v>
      </c>
      <c r="AG1507">
        <v>0</v>
      </c>
      <c r="AH1507">
        <v>0</v>
      </c>
      <c r="AI1507">
        <v>1</v>
      </c>
      <c r="AJ1507">
        <v>1</v>
      </c>
      <c r="AK1507">
        <v>1</v>
      </c>
      <c r="AL1507">
        <v>1</v>
      </c>
      <c r="AM1507">
        <v>0</v>
      </c>
      <c r="AN1507">
        <v>0</v>
      </c>
      <c r="AO1507">
        <v>0</v>
      </c>
      <c r="AP1507">
        <v>1</v>
      </c>
      <c r="AQ1507">
        <v>0</v>
      </c>
      <c r="AR1507">
        <v>0</v>
      </c>
      <c r="AS1507" t="s">
        <v>3</v>
      </c>
      <c r="AT1507">
        <v>9.6774193999999998</v>
      </c>
      <c r="AU1507" t="s">
        <v>3</v>
      </c>
      <c r="AV1507">
        <v>0</v>
      </c>
      <c r="AW1507">
        <v>1</v>
      </c>
      <c r="AX1507">
        <v>-1</v>
      </c>
      <c r="AY1507">
        <v>0</v>
      </c>
      <c r="AZ1507">
        <v>0</v>
      </c>
      <c r="BA1507" t="s">
        <v>3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CV1507">
        <v>0</v>
      </c>
      <c r="CW1507">
        <v>0</v>
      </c>
      <c r="CX1507">
        <f>ROUND(Y1507*Source!I682,9)</f>
        <v>30.000000140000001</v>
      </c>
      <c r="CY1507">
        <f t="shared" si="643"/>
        <v>64.94</v>
      </c>
      <c r="CZ1507">
        <f t="shared" si="644"/>
        <v>64.94</v>
      </c>
      <c r="DA1507">
        <f t="shared" si="645"/>
        <v>1</v>
      </c>
      <c r="DB1507">
        <f t="shared" si="646"/>
        <v>628.45000000000005</v>
      </c>
      <c r="DC1507">
        <f t="shared" si="647"/>
        <v>0</v>
      </c>
      <c r="DD1507" t="s">
        <v>3</v>
      </c>
      <c r="DE1507" t="s">
        <v>3</v>
      </c>
      <c r="DF1507">
        <f t="shared" si="641"/>
        <v>1948.2</v>
      </c>
      <c r="DG1507">
        <f t="shared" si="638"/>
        <v>0</v>
      </c>
      <c r="DH1507">
        <f t="shared" si="639"/>
        <v>0</v>
      </c>
      <c r="DI1507">
        <f t="shared" si="637"/>
        <v>0</v>
      </c>
      <c r="DJ1507">
        <f t="shared" si="648"/>
        <v>1948.2</v>
      </c>
      <c r="DK1507">
        <v>0</v>
      </c>
      <c r="DL1507" t="s">
        <v>3</v>
      </c>
      <c r="DM1507">
        <v>0</v>
      </c>
      <c r="DN1507" t="s">
        <v>3</v>
      </c>
      <c r="DO1507">
        <v>0</v>
      </c>
    </row>
    <row r="1508" spans="1:119" x14ac:dyDescent="0.2">
      <c r="A1508">
        <f>ROW(Source!A682)</f>
        <v>682</v>
      </c>
      <c r="B1508">
        <v>59204062</v>
      </c>
      <c r="C1508">
        <v>60528206</v>
      </c>
      <c r="D1508">
        <v>58322733</v>
      </c>
      <c r="E1508">
        <v>1</v>
      </c>
      <c r="F1508">
        <v>1</v>
      </c>
      <c r="G1508">
        <v>1080</v>
      </c>
      <c r="H1508">
        <v>3</v>
      </c>
      <c r="I1508" t="s">
        <v>416</v>
      </c>
      <c r="J1508" t="s">
        <v>418</v>
      </c>
      <c r="K1508" t="s">
        <v>417</v>
      </c>
      <c r="L1508">
        <v>1354</v>
      </c>
      <c r="N1508">
        <v>1010</v>
      </c>
      <c r="O1508" t="s">
        <v>39</v>
      </c>
      <c r="P1508" t="s">
        <v>39</v>
      </c>
      <c r="Q1508">
        <v>1</v>
      </c>
      <c r="W1508">
        <v>0</v>
      </c>
      <c r="X1508">
        <v>-1760738286</v>
      </c>
      <c r="Y1508">
        <f t="shared" si="642"/>
        <v>18.387096799999998</v>
      </c>
      <c r="AA1508">
        <v>5.33</v>
      </c>
      <c r="AB1508">
        <v>0</v>
      </c>
      <c r="AC1508">
        <v>0</v>
      </c>
      <c r="AD1508">
        <v>0</v>
      </c>
      <c r="AE1508">
        <v>5.33</v>
      </c>
      <c r="AF1508">
        <v>0</v>
      </c>
      <c r="AG1508">
        <v>0</v>
      </c>
      <c r="AH1508">
        <v>0</v>
      </c>
      <c r="AI1508">
        <v>1</v>
      </c>
      <c r="AJ1508">
        <v>1</v>
      </c>
      <c r="AK1508">
        <v>1</v>
      </c>
      <c r="AL1508">
        <v>1</v>
      </c>
      <c r="AM1508">
        <v>0</v>
      </c>
      <c r="AN1508">
        <v>0</v>
      </c>
      <c r="AO1508">
        <v>0</v>
      </c>
      <c r="AP1508">
        <v>1</v>
      </c>
      <c r="AQ1508">
        <v>0</v>
      </c>
      <c r="AR1508">
        <v>0</v>
      </c>
      <c r="AS1508" t="s">
        <v>3</v>
      </c>
      <c r="AT1508">
        <v>18.387096799999998</v>
      </c>
      <c r="AU1508" t="s">
        <v>3</v>
      </c>
      <c r="AV1508">
        <v>0</v>
      </c>
      <c r="AW1508">
        <v>1</v>
      </c>
      <c r="AX1508">
        <v>-1</v>
      </c>
      <c r="AY1508">
        <v>0</v>
      </c>
      <c r="AZ1508">
        <v>0</v>
      </c>
      <c r="BA1508" t="s">
        <v>3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CV1508">
        <v>0</v>
      </c>
      <c r="CW1508">
        <v>0</v>
      </c>
      <c r="CX1508">
        <f>ROUND(Y1508*Source!I682,9)</f>
        <v>57.00000008</v>
      </c>
      <c r="CY1508">
        <f t="shared" si="643"/>
        <v>5.33</v>
      </c>
      <c r="CZ1508">
        <f t="shared" si="644"/>
        <v>5.33</v>
      </c>
      <c r="DA1508">
        <f t="shared" si="645"/>
        <v>1</v>
      </c>
      <c r="DB1508">
        <f t="shared" si="646"/>
        <v>98</v>
      </c>
      <c r="DC1508">
        <f t="shared" si="647"/>
        <v>0</v>
      </c>
      <c r="DD1508" t="s">
        <v>3</v>
      </c>
      <c r="DE1508" t="s">
        <v>3</v>
      </c>
      <c r="DF1508">
        <f t="shared" si="641"/>
        <v>303.81</v>
      </c>
      <c r="DG1508">
        <f t="shared" si="638"/>
        <v>0</v>
      </c>
      <c r="DH1508">
        <f t="shared" si="639"/>
        <v>0</v>
      </c>
      <c r="DI1508">
        <f t="shared" si="637"/>
        <v>0</v>
      </c>
      <c r="DJ1508">
        <f t="shared" si="648"/>
        <v>303.81</v>
      </c>
      <c r="DK1508">
        <v>0</v>
      </c>
      <c r="DL1508" t="s">
        <v>3</v>
      </c>
      <c r="DM1508">
        <v>0</v>
      </c>
      <c r="DN1508" t="s">
        <v>3</v>
      </c>
      <c r="DO1508">
        <v>0</v>
      </c>
    </row>
    <row r="1509" spans="1:119" x14ac:dyDescent="0.2">
      <c r="A1509">
        <f>ROW(Source!A682)</f>
        <v>682</v>
      </c>
      <c r="B1509">
        <v>59204062</v>
      </c>
      <c r="C1509">
        <v>60528206</v>
      </c>
      <c r="D1509">
        <v>58322733</v>
      </c>
      <c r="E1509">
        <v>1</v>
      </c>
      <c r="F1509">
        <v>1</v>
      </c>
      <c r="G1509">
        <v>1080</v>
      </c>
      <c r="H1509">
        <v>3</v>
      </c>
      <c r="I1509" t="s">
        <v>416</v>
      </c>
      <c r="J1509" t="s">
        <v>418</v>
      </c>
      <c r="K1509" t="s">
        <v>431</v>
      </c>
      <c r="L1509">
        <v>1354</v>
      </c>
      <c r="N1509">
        <v>1010</v>
      </c>
      <c r="O1509" t="s">
        <v>39</v>
      </c>
      <c r="P1509" t="s">
        <v>39</v>
      </c>
      <c r="Q1509">
        <v>1</v>
      </c>
      <c r="W1509">
        <v>0</v>
      </c>
      <c r="X1509">
        <v>1871626485</v>
      </c>
      <c r="Y1509">
        <f t="shared" si="642"/>
        <v>1.6129032000000001</v>
      </c>
      <c r="AA1509">
        <v>5.33</v>
      </c>
      <c r="AB1509">
        <v>0</v>
      </c>
      <c r="AC1509">
        <v>0</v>
      </c>
      <c r="AD1509">
        <v>0</v>
      </c>
      <c r="AE1509">
        <v>5.33</v>
      </c>
      <c r="AF1509">
        <v>0</v>
      </c>
      <c r="AG1509">
        <v>0</v>
      </c>
      <c r="AH1509">
        <v>0</v>
      </c>
      <c r="AI1509">
        <v>1</v>
      </c>
      <c r="AJ1509">
        <v>1</v>
      </c>
      <c r="AK1509">
        <v>1</v>
      </c>
      <c r="AL1509">
        <v>1</v>
      </c>
      <c r="AM1509">
        <v>0</v>
      </c>
      <c r="AN1509">
        <v>0</v>
      </c>
      <c r="AO1509">
        <v>0</v>
      </c>
      <c r="AP1509">
        <v>1</v>
      </c>
      <c r="AQ1509">
        <v>0</v>
      </c>
      <c r="AR1509">
        <v>0</v>
      </c>
      <c r="AS1509" t="s">
        <v>3</v>
      </c>
      <c r="AT1509">
        <v>1.6129032000000001</v>
      </c>
      <c r="AU1509" t="s">
        <v>3</v>
      </c>
      <c r="AV1509">
        <v>0</v>
      </c>
      <c r="AW1509">
        <v>1</v>
      </c>
      <c r="AX1509">
        <v>-1</v>
      </c>
      <c r="AY1509">
        <v>0</v>
      </c>
      <c r="AZ1509">
        <v>0</v>
      </c>
      <c r="BA1509" t="s">
        <v>3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CV1509">
        <v>0</v>
      </c>
      <c r="CW1509">
        <v>0</v>
      </c>
      <c r="CX1509">
        <f>ROUND(Y1509*Source!I682,9)</f>
        <v>4.9999999199999996</v>
      </c>
      <c r="CY1509">
        <f t="shared" si="643"/>
        <v>5.33</v>
      </c>
      <c r="CZ1509">
        <f t="shared" si="644"/>
        <v>5.33</v>
      </c>
      <c r="DA1509">
        <f t="shared" si="645"/>
        <v>1</v>
      </c>
      <c r="DB1509">
        <f t="shared" si="646"/>
        <v>8.6</v>
      </c>
      <c r="DC1509">
        <f t="shared" si="647"/>
        <v>0</v>
      </c>
      <c r="DD1509" t="s">
        <v>3</v>
      </c>
      <c r="DE1509" t="s">
        <v>3</v>
      </c>
      <c r="DF1509">
        <f t="shared" si="641"/>
        <v>26.65</v>
      </c>
      <c r="DG1509">
        <f t="shared" si="638"/>
        <v>0</v>
      </c>
      <c r="DH1509">
        <f t="shared" si="639"/>
        <v>0</v>
      </c>
      <c r="DI1509">
        <f t="shared" si="637"/>
        <v>0</v>
      </c>
      <c r="DJ1509">
        <f t="shared" si="648"/>
        <v>26.65</v>
      </c>
      <c r="DK1509">
        <v>0</v>
      </c>
      <c r="DL1509" t="s">
        <v>3</v>
      </c>
      <c r="DM1509">
        <v>0</v>
      </c>
      <c r="DN1509" t="s">
        <v>3</v>
      </c>
      <c r="DO1509">
        <v>0</v>
      </c>
    </row>
    <row r="1510" spans="1:119" x14ac:dyDescent="0.2">
      <c r="A1510">
        <f>ROW(Source!A682)</f>
        <v>682</v>
      </c>
      <c r="B1510">
        <v>59204062</v>
      </c>
      <c r="C1510">
        <v>60528206</v>
      </c>
      <c r="D1510">
        <v>58322735</v>
      </c>
      <c r="E1510">
        <v>1</v>
      </c>
      <c r="F1510">
        <v>1</v>
      </c>
      <c r="G1510">
        <v>1080</v>
      </c>
      <c r="H1510">
        <v>3</v>
      </c>
      <c r="I1510" t="s">
        <v>410</v>
      </c>
      <c r="J1510" t="s">
        <v>412</v>
      </c>
      <c r="K1510" t="s">
        <v>411</v>
      </c>
      <c r="L1510">
        <v>1354</v>
      </c>
      <c r="N1510">
        <v>1010</v>
      </c>
      <c r="O1510" t="s">
        <v>39</v>
      </c>
      <c r="P1510" t="s">
        <v>39</v>
      </c>
      <c r="Q1510">
        <v>1</v>
      </c>
      <c r="W1510">
        <v>0</v>
      </c>
      <c r="X1510">
        <v>-582606188</v>
      </c>
      <c r="Y1510">
        <f t="shared" si="642"/>
        <v>1.6129032000000001</v>
      </c>
      <c r="AA1510">
        <v>7.01</v>
      </c>
      <c r="AB1510">
        <v>0</v>
      </c>
      <c r="AC1510">
        <v>0</v>
      </c>
      <c r="AD1510">
        <v>0</v>
      </c>
      <c r="AE1510">
        <v>7.01</v>
      </c>
      <c r="AF1510">
        <v>0</v>
      </c>
      <c r="AG1510">
        <v>0</v>
      </c>
      <c r="AH1510">
        <v>0</v>
      </c>
      <c r="AI1510">
        <v>1</v>
      </c>
      <c r="AJ1510">
        <v>1</v>
      </c>
      <c r="AK1510">
        <v>1</v>
      </c>
      <c r="AL1510">
        <v>1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 t="s">
        <v>3</v>
      </c>
      <c r="AT1510">
        <v>1.6129032000000001</v>
      </c>
      <c r="AU1510" t="s">
        <v>3</v>
      </c>
      <c r="AV1510">
        <v>0</v>
      </c>
      <c r="AW1510">
        <v>1</v>
      </c>
      <c r="AX1510">
        <v>-1</v>
      </c>
      <c r="AY1510">
        <v>0</v>
      </c>
      <c r="AZ1510">
        <v>0</v>
      </c>
      <c r="BA1510" t="s">
        <v>3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CV1510">
        <v>0</v>
      </c>
      <c r="CW1510">
        <v>0</v>
      </c>
      <c r="CX1510">
        <f>ROUND(Y1510*Source!I682,9)</f>
        <v>4.9999999199999996</v>
      </c>
      <c r="CY1510">
        <f t="shared" si="643"/>
        <v>7.01</v>
      </c>
      <c r="CZ1510">
        <f t="shared" si="644"/>
        <v>7.01</v>
      </c>
      <c r="DA1510">
        <f t="shared" si="645"/>
        <v>1</v>
      </c>
      <c r="DB1510">
        <f t="shared" si="646"/>
        <v>11.31</v>
      </c>
      <c r="DC1510">
        <f t="shared" si="647"/>
        <v>0</v>
      </c>
      <c r="DD1510" t="s">
        <v>3</v>
      </c>
      <c r="DE1510" t="s">
        <v>3</v>
      </c>
      <c r="DF1510">
        <f t="shared" si="641"/>
        <v>35.049999999999997</v>
      </c>
      <c r="DG1510">
        <f t="shared" si="638"/>
        <v>0</v>
      </c>
      <c r="DH1510">
        <f t="shared" si="639"/>
        <v>0</v>
      </c>
      <c r="DI1510">
        <f t="shared" si="637"/>
        <v>0</v>
      </c>
      <c r="DJ1510">
        <f t="shared" si="648"/>
        <v>35.049999999999997</v>
      </c>
      <c r="DK1510">
        <v>0</v>
      </c>
      <c r="DL1510" t="s">
        <v>3</v>
      </c>
      <c r="DM1510">
        <v>0</v>
      </c>
      <c r="DN1510" t="s">
        <v>3</v>
      </c>
      <c r="DO1510">
        <v>0</v>
      </c>
    </row>
    <row r="1511" spans="1:119" x14ac:dyDescent="0.2">
      <c r="A1511">
        <f>ROW(Source!A682)</f>
        <v>682</v>
      </c>
      <c r="B1511">
        <v>59204062</v>
      </c>
      <c r="C1511">
        <v>60528206</v>
      </c>
      <c r="D1511">
        <v>58322963</v>
      </c>
      <c r="E1511">
        <v>1</v>
      </c>
      <c r="F1511">
        <v>1</v>
      </c>
      <c r="G1511">
        <v>1080</v>
      </c>
      <c r="H1511">
        <v>3</v>
      </c>
      <c r="I1511" t="s">
        <v>200</v>
      </c>
      <c r="J1511" t="s">
        <v>202</v>
      </c>
      <c r="K1511" t="s">
        <v>201</v>
      </c>
      <c r="L1511">
        <v>1301</v>
      </c>
      <c r="N1511">
        <v>1003</v>
      </c>
      <c r="O1511" t="s">
        <v>34</v>
      </c>
      <c r="P1511" t="s">
        <v>34</v>
      </c>
      <c r="Q1511">
        <v>1</v>
      </c>
      <c r="W1511">
        <v>0</v>
      </c>
      <c r="X1511">
        <v>1488594295</v>
      </c>
      <c r="Y1511">
        <f t="shared" si="642"/>
        <v>102.5</v>
      </c>
      <c r="AA1511">
        <v>16.100000000000001</v>
      </c>
      <c r="AB1511">
        <v>0</v>
      </c>
      <c r="AC1511">
        <v>0</v>
      </c>
      <c r="AD1511">
        <v>0</v>
      </c>
      <c r="AE1511">
        <v>16.100000000000001</v>
      </c>
      <c r="AF1511">
        <v>0</v>
      </c>
      <c r="AG1511">
        <v>0</v>
      </c>
      <c r="AH1511">
        <v>0</v>
      </c>
      <c r="AI1511">
        <v>1</v>
      </c>
      <c r="AJ1511">
        <v>1</v>
      </c>
      <c r="AK1511">
        <v>1</v>
      </c>
      <c r="AL1511">
        <v>1</v>
      </c>
      <c r="AM1511">
        <v>0</v>
      </c>
      <c r="AN1511">
        <v>0</v>
      </c>
      <c r="AO1511">
        <v>0</v>
      </c>
      <c r="AP1511">
        <v>1</v>
      </c>
      <c r="AQ1511">
        <v>0</v>
      </c>
      <c r="AR1511">
        <v>0</v>
      </c>
      <c r="AS1511" t="s">
        <v>3</v>
      </c>
      <c r="AT1511">
        <v>102.5</v>
      </c>
      <c r="AU1511" t="s">
        <v>3</v>
      </c>
      <c r="AV1511">
        <v>0</v>
      </c>
      <c r="AW1511">
        <v>1</v>
      </c>
      <c r="AX1511">
        <v>-1</v>
      </c>
      <c r="AY1511">
        <v>0</v>
      </c>
      <c r="AZ1511">
        <v>0</v>
      </c>
      <c r="BA1511" t="s">
        <v>3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CV1511">
        <v>0</v>
      </c>
      <c r="CW1511">
        <v>0</v>
      </c>
      <c r="CX1511">
        <f>ROUND(Y1511*Source!I682,9)</f>
        <v>317.75</v>
      </c>
      <c r="CY1511">
        <f t="shared" si="643"/>
        <v>16.100000000000001</v>
      </c>
      <c r="CZ1511">
        <f t="shared" si="644"/>
        <v>16.100000000000001</v>
      </c>
      <c r="DA1511">
        <f t="shared" si="645"/>
        <v>1</v>
      </c>
      <c r="DB1511">
        <f t="shared" si="646"/>
        <v>1650.25</v>
      </c>
      <c r="DC1511">
        <f t="shared" si="647"/>
        <v>0</v>
      </c>
      <c r="DD1511" t="s">
        <v>3</v>
      </c>
      <c r="DE1511" t="s">
        <v>3</v>
      </c>
      <c r="DF1511">
        <f t="shared" si="641"/>
        <v>5115.78</v>
      </c>
      <c r="DG1511">
        <f t="shared" si="638"/>
        <v>0</v>
      </c>
      <c r="DH1511">
        <f t="shared" si="639"/>
        <v>0</v>
      </c>
      <c r="DI1511">
        <f t="shared" si="637"/>
        <v>0</v>
      </c>
      <c r="DJ1511">
        <f t="shared" si="648"/>
        <v>5115.78</v>
      </c>
      <c r="DK1511">
        <v>0</v>
      </c>
      <c r="DL1511" t="s">
        <v>3</v>
      </c>
      <c r="DM1511">
        <v>0</v>
      </c>
      <c r="DN1511" t="s">
        <v>3</v>
      </c>
      <c r="DO1511">
        <v>0</v>
      </c>
    </row>
    <row r="1512" spans="1:119" x14ac:dyDescent="0.2">
      <c r="A1512">
        <f>ROW(Source!A682)</f>
        <v>682</v>
      </c>
      <c r="B1512">
        <v>59204062</v>
      </c>
      <c r="C1512">
        <v>60528206</v>
      </c>
      <c r="D1512">
        <v>58323132</v>
      </c>
      <c r="E1512">
        <v>1</v>
      </c>
      <c r="F1512">
        <v>1</v>
      </c>
      <c r="G1512">
        <v>1080</v>
      </c>
      <c r="H1512">
        <v>3</v>
      </c>
      <c r="I1512" t="s">
        <v>208</v>
      </c>
      <c r="J1512" t="s">
        <v>210</v>
      </c>
      <c r="K1512" t="s">
        <v>209</v>
      </c>
      <c r="L1512">
        <v>1354</v>
      </c>
      <c r="N1512">
        <v>1010</v>
      </c>
      <c r="O1512" t="s">
        <v>39</v>
      </c>
      <c r="P1512" t="s">
        <v>39</v>
      </c>
      <c r="Q1512">
        <v>1</v>
      </c>
      <c r="W1512">
        <v>0</v>
      </c>
      <c r="X1512">
        <v>-1835303697</v>
      </c>
      <c r="Y1512">
        <f t="shared" si="642"/>
        <v>20.967742000000001</v>
      </c>
      <c r="AA1512">
        <v>5.41</v>
      </c>
      <c r="AB1512">
        <v>0</v>
      </c>
      <c r="AC1512">
        <v>0</v>
      </c>
      <c r="AD1512">
        <v>0</v>
      </c>
      <c r="AE1512">
        <v>5.41</v>
      </c>
      <c r="AF1512">
        <v>0</v>
      </c>
      <c r="AG1512">
        <v>0</v>
      </c>
      <c r="AH1512">
        <v>0</v>
      </c>
      <c r="AI1512">
        <v>1</v>
      </c>
      <c r="AJ1512">
        <v>1</v>
      </c>
      <c r="AK1512">
        <v>1</v>
      </c>
      <c r="AL1512">
        <v>1</v>
      </c>
      <c r="AM1512">
        <v>0</v>
      </c>
      <c r="AN1512">
        <v>0</v>
      </c>
      <c r="AO1512">
        <v>0</v>
      </c>
      <c r="AP1512">
        <v>1</v>
      </c>
      <c r="AQ1512">
        <v>0</v>
      </c>
      <c r="AR1512">
        <v>0</v>
      </c>
      <c r="AS1512" t="s">
        <v>3</v>
      </c>
      <c r="AT1512">
        <v>20.967742000000001</v>
      </c>
      <c r="AU1512" t="s">
        <v>3</v>
      </c>
      <c r="AV1512">
        <v>0</v>
      </c>
      <c r="AW1512">
        <v>1</v>
      </c>
      <c r="AX1512">
        <v>-1</v>
      </c>
      <c r="AY1512">
        <v>0</v>
      </c>
      <c r="AZ1512">
        <v>0</v>
      </c>
      <c r="BA1512" t="s">
        <v>3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CV1512">
        <v>0</v>
      </c>
      <c r="CW1512">
        <v>0</v>
      </c>
      <c r="CX1512">
        <f>ROUND(Y1512*Source!I682,9)</f>
        <v>65.000000200000002</v>
      </c>
      <c r="CY1512">
        <f t="shared" si="643"/>
        <v>5.41</v>
      </c>
      <c r="CZ1512">
        <f t="shared" si="644"/>
        <v>5.41</v>
      </c>
      <c r="DA1512">
        <f t="shared" si="645"/>
        <v>1</v>
      </c>
      <c r="DB1512">
        <f t="shared" si="646"/>
        <v>113.44</v>
      </c>
      <c r="DC1512">
        <f t="shared" si="647"/>
        <v>0</v>
      </c>
      <c r="DD1512" t="s">
        <v>3</v>
      </c>
      <c r="DE1512" t="s">
        <v>3</v>
      </c>
      <c r="DF1512">
        <f t="shared" si="641"/>
        <v>351.65</v>
      </c>
      <c r="DG1512">
        <f t="shared" si="638"/>
        <v>0</v>
      </c>
      <c r="DH1512">
        <f t="shared" si="639"/>
        <v>0</v>
      </c>
      <c r="DI1512">
        <f t="shared" si="637"/>
        <v>0</v>
      </c>
      <c r="DJ1512">
        <f t="shared" si="648"/>
        <v>351.65</v>
      </c>
      <c r="DK1512">
        <v>0</v>
      </c>
      <c r="DL1512" t="s">
        <v>3</v>
      </c>
      <c r="DM1512">
        <v>0</v>
      </c>
      <c r="DN1512" t="s">
        <v>3</v>
      </c>
      <c r="DO1512">
        <v>0</v>
      </c>
    </row>
    <row r="1513" spans="1:119" x14ac:dyDescent="0.2">
      <c r="A1513">
        <f>ROW(Source!A682)</f>
        <v>682</v>
      </c>
      <c r="B1513">
        <v>59204062</v>
      </c>
      <c r="C1513">
        <v>60528206</v>
      </c>
      <c r="D1513">
        <v>58323132</v>
      </c>
      <c r="E1513">
        <v>1</v>
      </c>
      <c r="F1513">
        <v>1</v>
      </c>
      <c r="G1513">
        <v>1080</v>
      </c>
      <c r="H1513">
        <v>3</v>
      </c>
      <c r="I1513" t="s">
        <v>208</v>
      </c>
      <c r="J1513" t="s">
        <v>210</v>
      </c>
      <c r="K1513" t="s">
        <v>414</v>
      </c>
      <c r="L1513">
        <v>1354</v>
      </c>
      <c r="N1513">
        <v>1010</v>
      </c>
      <c r="O1513" t="s">
        <v>39</v>
      </c>
      <c r="P1513" t="s">
        <v>39</v>
      </c>
      <c r="Q1513">
        <v>1</v>
      </c>
      <c r="W1513">
        <v>0</v>
      </c>
      <c r="X1513">
        <v>-79327792</v>
      </c>
      <c r="Y1513">
        <f t="shared" si="642"/>
        <v>8.7096774000000003</v>
      </c>
      <c r="AA1513">
        <v>5.41</v>
      </c>
      <c r="AB1513">
        <v>0</v>
      </c>
      <c r="AC1513">
        <v>0</v>
      </c>
      <c r="AD1513">
        <v>0</v>
      </c>
      <c r="AE1513">
        <v>5.41</v>
      </c>
      <c r="AF1513">
        <v>0</v>
      </c>
      <c r="AG1513">
        <v>0</v>
      </c>
      <c r="AH1513">
        <v>0</v>
      </c>
      <c r="AI1513">
        <v>1</v>
      </c>
      <c r="AJ1513">
        <v>1</v>
      </c>
      <c r="AK1513">
        <v>1</v>
      </c>
      <c r="AL1513">
        <v>1</v>
      </c>
      <c r="AM1513">
        <v>0</v>
      </c>
      <c r="AN1513">
        <v>0</v>
      </c>
      <c r="AO1513">
        <v>0</v>
      </c>
      <c r="AP1513">
        <v>1</v>
      </c>
      <c r="AQ1513">
        <v>0</v>
      </c>
      <c r="AR1513">
        <v>0</v>
      </c>
      <c r="AS1513" t="s">
        <v>3</v>
      </c>
      <c r="AT1513">
        <v>8.7096774000000003</v>
      </c>
      <c r="AU1513" t="s">
        <v>3</v>
      </c>
      <c r="AV1513">
        <v>0</v>
      </c>
      <c r="AW1513">
        <v>1</v>
      </c>
      <c r="AX1513">
        <v>-1</v>
      </c>
      <c r="AY1513">
        <v>0</v>
      </c>
      <c r="AZ1513">
        <v>0</v>
      </c>
      <c r="BA1513" t="s">
        <v>3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CV1513">
        <v>0</v>
      </c>
      <c r="CW1513">
        <v>0</v>
      </c>
      <c r="CX1513">
        <f>ROUND(Y1513*Source!I682,9)</f>
        <v>26.999999939999999</v>
      </c>
      <c r="CY1513">
        <f t="shared" si="643"/>
        <v>5.41</v>
      </c>
      <c r="CZ1513">
        <f t="shared" si="644"/>
        <v>5.41</v>
      </c>
      <c r="DA1513">
        <f t="shared" si="645"/>
        <v>1</v>
      </c>
      <c r="DB1513">
        <f t="shared" si="646"/>
        <v>47.12</v>
      </c>
      <c r="DC1513">
        <f t="shared" si="647"/>
        <v>0</v>
      </c>
      <c r="DD1513" t="s">
        <v>3</v>
      </c>
      <c r="DE1513" t="s">
        <v>3</v>
      </c>
      <c r="DF1513">
        <f t="shared" si="641"/>
        <v>146.07</v>
      </c>
      <c r="DG1513">
        <f t="shared" si="638"/>
        <v>0</v>
      </c>
      <c r="DH1513">
        <f t="shared" si="639"/>
        <v>0</v>
      </c>
      <c r="DI1513">
        <f t="shared" si="637"/>
        <v>0</v>
      </c>
      <c r="DJ1513">
        <f t="shared" si="648"/>
        <v>146.07</v>
      </c>
      <c r="DK1513">
        <v>0</v>
      </c>
      <c r="DL1513" t="s">
        <v>3</v>
      </c>
      <c r="DM1513">
        <v>0</v>
      </c>
      <c r="DN1513" t="s">
        <v>3</v>
      </c>
      <c r="DO1513">
        <v>0</v>
      </c>
    </row>
    <row r="1514" spans="1:119" x14ac:dyDescent="0.2">
      <c r="A1514">
        <f>ROW(Source!A682)</f>
        <v>682</v>
      </c>
      <c r="B1514">
        <v>59204062</v>
      </c>
      <c r="C1514">
        <v>60528206</v>
      </c>
      <c r="D1514">
        <v>58323149</v>
      </c>
      <c r="E1514">
        <v>1</v>
      </c>
      <c r="F1514">
        <v>1</v>
      </c>
      <c r="G1514">
        <v>1080</v>
      </c>
      <c r="H1514">
        <v>3</v>
      </c>
      <c r="I1514" t="s">
        <v>405</v>
      </c>
      <c r="J1514" t="s">
        <v>407</v>
      </c>
      <c r="K1514" t="s">
        <v>406</v>
      </c>
      <c r="L1514">
        <v>1354</v>
      </c>
      <c r="N1514">
        <v>1010</v>
      </c>
      <c r="O1514" t="s">
        <v>39</v>
      </c>
      <c r="P1514" t="s">
        <v>39</v>
      </c>
      <c r="Q1514">
        <v>1</v>
      </c>
      <c r="W1514">
        <v>0</v>
      </c>
      <c r="X1514">
        <v>619686310</v>
      </c>
      <c r="Y1514">
        <f t="shared" si="642"/>
        <v>17.096774199999999</v>
      </c>
      <c r="AA1514">
        <v>3.87</v>
      </c>
      <c r="AB1514">
        <v>0</v>
      </c>
      <c r="AC1514">
        <v>0</v>
      </c>
      <c r="AD1514">
        <v>0</v>
      </c>
      <c r="AE1514">
        <v>3.87</v>
      </c>
      <c r="AF1514">
        <v>0</v>
      </c>
      <c r="AG1514">
        <v>0</v>
      </c>
      <c r="AH1514">
        <v>0</v>
      </c>
      <c r="AI1514">
        <v>1</v>
      </c>
      <c r="AJ1514">
        <v>1</v>
      </c>
      <c r="AK1514">
        <v>1</v>
      </c>
      <c r="AL1514">
        <v>1</v>
      </c>
      <c r="AM1514">
        <v>0</v>
      </c>
      <c r="AN1514">
        <v>0</v>
      </c>
      <c r="AO1514">
        <v>0</v>
      </c>
      <c r="AP1514">
        <v>1</v>
      </c>
      <c r="AQ1514">
        <v>0</v>
      </c>
      <c r="AR1514">
        <v>0</v>
      </c>
      <c r="AS1514" t="s">
        <v>3</v>
      </c>
      <c r="AT1514">
        <v>17.096774199999999</v>
      </c>
      <c r="AU1514" t="s">
        <v>3</v>
      </c>
      <c r="AV1514">
        <v>0</v>
      </c>
      <c r="AW1514">
        <v>1</v>
      </c>
      <c r="AX1514">
        <v>-1</v>
      </c>
      <c r="AY1514">
        <v>0</v>
      </c>
      <c r="AZ1514">
        <v>0</v>
      </c>
      <c r="BA1514" t="s">
        <v>3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CV1514">
        <v>0</v>
      </c>
      <c r="CW1514">
        <v>0</v>
      </c>
      <c r="CX1514">
        <f>ROUND(Y1514*Source!I682,9)</f>
        <v>53.000000020000002</v>
      </c>
      <c r="CY1514">
        <f t="shared" si="643"/>
        <v>3.87</v>
      </c>
      <c r="CZ1514">
        <f t="shared" si="644"/>
        <v>3.87</v>
      </c>
      <c r="DA1514">
        <f t="shared" si="645"/>
        <v>1</v>
      </c>
      <c r="DB1514">
        <f t="shared" si="646"/>
        <v>66.16</v>
      </c>
      <c r="DC1514">
        <f t="shared" si="647"/>
        <v>0</v>
      </c>
      <c r="DD1514" t="s">
        <v>3</v>
      </c>
      <c r="DE1514" t="s">
        <v>3</v>
      </c>
      <c r="DF1514">
        <f t="shared" si="641"/>
        <v>205.11</v>
      </c>
      <c r="DG1514">
        <f t="shared" si="638"/>
        <v>0</v>
      </c>
      <c r="DH1514">
        <f t="shared" si="639"/>
        <v>0</v>
      </c>
      <c r="DI1514">
        <f t="shared" si="637"/>
        <v>0</v>
      </c>
      <c r="DJ1514">
        <f t="shared" si="648"/>
        <v>205.11</v>
      </c>
      <c r="DK1514">
        <v>0</v>
      </c>
      <c r="DL1514" t="s">
        <v>3</v>
      </c>
      <c r="DM1514">
        <v>0</v>
      </c>
      <c r="DN1514" t="s">
        <v>3</v>
      </c>
      <c r="DO1514">
        <v>0</v>
      </c>
    </row>
    <row r="1515" spans="1:119" x14ac:dyDescent="0.2">
      <c r="A1515">
        <f>ROW(Source!A682)</f>
        <v>682</v>
      </c>
      <c r="B1515">
        <v>59204062</v>
      </c>
      <c r="C1515">
        <v>60528206</v>
      </c>
      <c r="D1515">
        <v>58327273</v>
      </c>
      <c r="E1515">
        <v>1</v>
      </c>
      <c r="F1515">
        <v>1</v>
      </c>
      <c r="G1515">
        <v>1080</v>
      </c>
      <c r="H1515">
        <v>3</v>
      </c>
      <c r="I1515" t="s">
        <v>276</v>
      </c>
      <c r="J1515" t="s">
        <v>278</v>
      </c>
      <c r="K1515" t="s">
        <v>654</v>
      </c>
      <c r="L1515">
        <v>1354</v>
      </c>
      <c r="N1515">
        <v>1010</v>
      </c>
      <c r="O1515" t="s">
        <v>39</v>
      </c>
      <c r="P1515" t="s">
        <v>39</v>
      </c>
      <c r="Q1515">
        <v>1</v>
      </c>
      <c r="W1515">
        <v>0</v>
      </c>
      <c r="X1515">
        <v>1885888888</v>
      </c>
      <c r="Y1515">
        <f t="shared" si="642"/>
        <v>3.2258065</v>
      </c>
      <c r="AA1515">
        <v>124.29</v>
      </c>
      <c r="AB1515">
        <v>0</v>
      </c>
      <c r="AC1515">
        <v>0</v>
      </c>
      <c r="AD1515">
        <v>0</v>
      </c>
      <c r="AE1515">
        <v>124.29</v>
      </c>
      <c r="AF1515">
        <v>0</v>
      </c>
      <c r="AG1515">
        <v>0</v>
      </c>
      <c r="AH1515">
        <v>0</v>
      </c>
      <c r="AI1515">
        <v>1</v>
      </c>
      <c r="AJ1515">
        <v>1</v>
      </c>
      <c r="AK1515">
        <v>1</v>
      </c>
      <c r="AL1515">
        <v>1</v>
      </c>
      <c r="AM1515">
        <v>0</v>
      </c>
      <c r="AN1515">
        <v>0</v>
      </c>
      <c r="AO1515">
        <v>0</v>
      </c>
      <c r="AP1515">
        <v>1</v>
      </c>
      <c r="AQ1515">
        <v>0</v>
      </c>
      <c r="AR1515">
        <v>0</v>
      </c>
      <c r="AS1515" t="s">
        <v>3</v>
      </c>
      <c r="AT1515">
        <v>3.2258065</v>
      </c>
      <c r="AU1515" t="s">
        <v>3</v>
      </c>
      <c r="AV1515">
        <v>0</v>
      </c>
      <c r="AW1515">
        <v>1</v>
      </c>
      <c r="AX1515">
        <v>-1</v>
      </c>
      <c r="AY1515">
        <v>0</v>
      </c>
      <c r="AZ1515">
        <v>0</v>
      </c>
      <c r="BA1515" t="s">
        <v>3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CV1515">
        <v>0</v>
      </c>
      <c r="CW1515">
        <v>0</v>
      </c>
      <c r="CX1515">
        <f>ROUND(Y1515*Source!I682,9)</f>
        <v>10.00000015</v>
      </c>
      <c r="CY1515">
        <f t="shared" si="643"/>
        <v>124.29</v>
      </c>
      <c r="CZ1515">
        <f t="shared" si="644"/>
        <v>124.29</v>
      </c>
      <c r="DA1515">
        <f t="shared" si="645"/>
        <v>1</v>
      </c>
      <c r="DB1515">
        <f t="shared" si="646"/>
        <v>400.94</v>
      </c>
      <c r="DC1515">
        <f t="shared" si="647"/>
        <v>0</v>
      </c>
      <c r="DD1515" t="s">
        <v>3</v>
      </c>
      <c r="DE1515" t="s">
        <v>3</v>
      </c>
      <c r="DF1515">
        <f t="shared" si="641"/>
        <v>1242.9000000000001</v>
      </c>
      <c r="DG1515">
        <f t="shared" si="638"/>
        <v>0</v>
      </c>
      <c r="DH1515">
        <f t="shared" si="639"/>
        <v>0</v>
      </c>
      <c r="DI1515">
        <f t="shared" si="637"/>
        <v>0</v>
      </c>
      <c r="DJ1515">
        <f t="shared" si="648"/>
        <v>1242.9000000000001</v>
      </c>
      <c r="DK1515">
        <v>0</v>
      </c>
      <c r="DL1515" t="s">
        <v>3</v>
      </c>
      <c r="DM1515">
        <v>0</v>
      </c>
      <c r="DN1515" t="s">
        <v>3</v>
      </c>
      <c r="DO1515">
        <v>0</v>
      </c>
    </row>
    <row r="1516" spans="1:119" x14ac:dyDescent="0.2">
      <c r="A1516">
        <f>ROW(Source!A682)</f>
        <v>682</v>
      </c>
      <c r="B1516">
        <v>59204062</v>
      </c>
      <c r="C1516">
        <v>60528206</v>
      </c>
      <c r="D1516">
        <v>58319197</v>
      </c>
      <c r="E1516">
        <v>1</v>
      </c>
      <c r="F1516">
        <v>1</v>
      </c>
      <c r="G1516">
        <v>1080</v>
      </c>
      <c r="H1516">
        <v>3</v>
      </c>
      <c r="I1516" t="s">
        <v>216</v>
      </c>
      <c r="J1516" t="s">
        <v>218</v>
      </c>
      <c r="K1516" t="s">
        <v>217</v>
      </c>
      <c r="L1516">
        <v>1354</v>
      </c>
      <c r="N1516">
        <v>1010</v>
      </c>
      <c r="O1516" t="s">
        <v>39</v>
      </c>
      <c r="P1516" t="s">
        <v>39</v>
      </c>
      <c r="Q1516">
        <v>1</v>
      </c>
      <c r="W1516">
        <v>0</v>
      </c>
      <c r="X1516">
        <v>726132467</v>
      </c>
      <c r="Y1516">
        <f t="shared" si="642"/>
        <v>1.05</v>
      </c>
      <c r="AA1516">
        <v>11.82</v>
      </c>
      <c r="AB1516">
        <v>0</v>
      </c>
      <c r="AC1516">
        <v>0</v>
      </c>
      <c r="AD1516">
        <v>0</v>
      </c>
      <c r="AE1516">
        <v>11.82</v>
      </c>
      <c r="AF1516">
        <v>0</v>
      </c>
      <c r="AG1516">
        <v>0</v>
      </c>
      <c r="AH1516">
        <v>0</v>
      </c>
      <c r="AI1516">
        <v>1</v>
      </c>
      <c r="AJ1516">
        <v>1</v>
      </c>
      <c r="AK1516">
        <v>1</v>
      </c>
      <c r="AL1516">
        <v>1</v>
      </c>
      <c r="AM1516">
        <v>0</v>
      </c>
      <c r="AN1516">
        <v>0</v>
      </c>
      <c r="AO1516">
        <v>0</v>
      </c>
      <c r="AP1516">
        <v>1</v>
      </c>
      <c r="AQ1516">
        <v>0</v>
      </c>
      <c r="AR1516">
        <v>0</v>
      </c>
      <c r="AS1516" t="s">
        <v>3</v>
      </c>
      <c r="AT1516">
        <v>1.05</v>
      </c>
      <c r="AU1516" t="s">
        <v>3</v>
      </c>
      <c r="AV1516">
        <v>0</v>
      </c>
      <c r="AW1516">
        <v>1</v>
      </c>
      <c r="AX1516">
        <v>-1</v>
      </c>
      <c r="AY1516">
        <v>0</v>
      </c>
      <c r="AZ1516">
        <v>0</v>
      </c>
      <c r="BA1516" t="s">
        <v>3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CV1516">
        <v>0</v>
      </c>
      <c r="CW1516">
        <v>0</v>
      </c>
      <c r="CX1516">
        <f>ROUND(Y1516*Source!I682,9)</f>
        <v>3.2549999999999999</v>
      </c>
      <c r="CY1516">
        <f t="shared" si="643"/>
        <v>11.82</v>
      </c>
      <c r="CZ1516">
        <f t="shared" si="644"/>
        <v>11.82</v>
      </c>
      <c r="DA1516">
        <f t="shared" si="645"/>
        <v>1</v>
      </c>
      <c r="DB1516">
        <f t="shared" si="646"/>
        <v>12.41</v>
      </c>
      <c r="DC1516">
        <f t="shared" si="647"/>
        <v>0</v>
      </c>
      <c r="DD1516" t="s">
        <v>3</v>
      </c>
      <c r="DE1516" t="s">
        <v>3</v>
      </c>
      <c r="DF1516">
        <f t="shared" si="641"/>
        <v>38.47</v>
      </c>
      <c r="DG1516">
        <f t="shared" si="638"/>
        <v>0</v>
      </c>
      <c r="DH1516">
        <f t="shared" si="639"/>
        <v>0</v>
      </c>
      <c r="DI1516">
        <f t="shared" si="637"/>
        <v>0</v>
      </c>
      <c r="DJ1516">
        <f t="shared" si="648"/>
        <v>38.47</v>
      </c>
      <c r="DK1516">
        <v>0</v>
      </c>
      <c r="DL1516" t="s">
        <v>3</v>
      </c>
      <c r="DM1516">
        <v>0</v>
      </c>
      <c r="DN1516" t="s">
        <v>3</v>
      </c>
      <c r="DO1516">
        <v>0</v>
      </c>
    </row>
    <row r="1517" spans="1:119" x14ac:dyDescent="0.2">
      <c r="A1517">
        <f>ROW(Source!A683)</f>
        <v>683</v>
      </c>
      <c r="B1517">
        <v>59204059</v>
      </c>
      <c r="C1517">
        <v>60528206</v>
      </c>
      <c r="D1517">
        <v>58266404</v>
      </c>
      <c r="E1517">
        <v>1080</v>
      </c>
      <c r="F1517">
        <v>1</v>
      </c>
      <c r="G1517">
        <v>1080</v>
      </c>
      <c r="H1517">
        <v>1</v>
      </c>
      <c r="I1517" t="s">
        <v>859</v>
      </c>
      <c r="J1517" t="s">
        <v>3</v>
      </c>
      <c r="K1517" t="s">
        <v>860</v>
      </c>
      <c r="L1517">
        <v>1191</v>
      </c>
      <c r="N1517">
        <v>1013</v>
      </c>
      <c r="O1517" t="s">
        <v>861</v>
      </c>
      <c r="P1517" t="s">
        <v>861</v>
      </c>
      <c r="Q1517">
        <v>1</v>
      </c>
      <c r="W1517">
        <v>0</v>
      </c>
      <c r="X1517">
        <v>476480486</v>
      </c>
      <c r="Y1517">
        <f>((AT1517*1.15)*1.1)</f>
        <v>18.418400000000002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1</v>
      </c>
      <c r="AJ1517">
        <v>1</v>
      </c>
      <c r="AK1517">
        <v>1</v>
      </c>
      <c r="AL1517">
        <v>1</v>
      </c>
      <c r="AM1517">
        <v>5</v>
      </c>
      <c r="AN1517">
        <v>0</v>
      </c>
      <c r="AO1517">
        <v>1</v>
      </c>
      <c r="AP1517">
        <v>1</v>
      </c>
      <c r="AQ1517">
        <v>0</v>
      </c>
      <c r="AR1517">
        <v>0</v>
      </c>
      <c r="AS1517" t="s">
        <v>3</v>
      </c>
      <c r="AT1517">
        <v>14.56</v>
      </c>
      <c r="AU1517" t="s">
        <v>26</v>
      </c>
      <c r="AV1517">
        <v>1</v>
      </c>
      <c r="AW1517">
        <v>2</v>
      </c>
      <c r="AX1517">
        <v>60528231</v>
      </c>
      <c r="AY1517">
        <v>1</v>
      </c>
      <c r="AZ1517">
        <v>0</v>
      </c>
      <c r="BA1517">
        <v>1528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CU1517">
        <f>ROUND(AT1517*Source!I683*AH1517*AL1517,2)</f>
        <v>0</v>
      </c>
      <c r="CV1517">
        <f>ROUND(Y1517*Source!I683,9)</f>
        <v>57.09704</v>
      </c>
      <c r="CW1517">
        <v>0</v>
      </c>
      <c r="CX1517">
        <f>ROUND(Y1517*Source!I683,9)</f>
        <v>57.09704</v>
      </c>
      <c r="CY1517">
        <f>AD1517</f>
        <v>0</v>
      </c>
      <c r="CZ1517">
        <f>AH1517</f>
        <v>0</v>
      </c>
      <c r="DA1517">
        <f>AL1517</f>
        <v>1</v>
      </c>
      <c r="DB1517">
        <f>ROUND(((ROUND(AT1517*CZ1517,2)*1.15)*1.1),6)</f>
        <v>0</v>
      </c>
      <c r="DC1517">
        <f>ROUND(((ROUND(AT1517*AG1517,2)*1.15)*1.1),6)</f>
        <v>0</v>
      </c>
      <c r="DD1517" t="s">
        <v>3</v>
      </c>
      <c r="DE1517" t="s">
        <v>3</v>
      </c>
      <c r="DF1517">
        <f t="shared" si="641"/>
        <v>0</v>
      </c>
      <c r="DG1517">
        <f t="shared" si="638"/>
        <v>0</v>
      </c>
      <c r="DH1517">
        <f t="shared" si="639"/>
        <v>0</v>
      </c>
      <c r="DI1517">
        <f t="shared" si="637"/>
        <v>0</v>
      </c>
      <c r="DJ1517">
        <f>DI1517</f>
        <v>0</v>
      </c>
      <c r="DK1517">
        <v>0</v>
      </c>
      <c r="DL1517" t="s">
        <v>3</v>
      </c>
      <c r="DM1517">
        <v>0</v>
      </c>
      <c r="DN1517" t="s">
        <v>3</v>
      </c>
      <c r="DO1517">
        <v>0</v>
      </c>
    </row>
    <row r="1518" spans="1:119" x14ac:dyDescent="0.2">
      <c r="A1518">
        <f>ROW(Source!A683)</f>
        <v>683</v>
      </c>
      <c r="B1518">
        <v>59204059</v>
      </c>
      <c r="C1518">
        <v>60528206</v>
      </c>
      <c r="D1518">
        <v>58340234</v>
      </c>
      <c r="E1518">
        <v>1</v>
      </c>
      <c r="F1518">
        <v>1</v>
      </c>
      <c r="G1518">
        <v>1080</v>
      </c>
      <c r="H1518">
        <v>2</v>
      </c>
      <c r="I1518" t="s">
        <v>920</v>
      </c>
      <c r="J1518" t="s">
        <v>921</v>
      </c>
      <c r="K1518" t="s">
        <v>922</v>
      </c>
      <c r="L1518">
        <v>1368</v>
      </c>
      <c r="N1518">
        <v>1011</v>
      </c>
      <c r="O1518" t="s">
        <v>865</v>
      </c>
      <c r="P1518" t="s">
        <v>865</v>
      </c>
      <c r="Q1518">
        <v>1</v>
      </c>
      <c r="W1518">
        <v>0</v>
      </c>
      <c r="X1518">
        <v>2123069689</v>
      </c>
      <c r="Y1518">
        <f>((AT1518*1.25)*1.1)</f>
        <v>2.8187500000000001</v>
      </c>
      <c r="AA1518">
        <v>0</v>
      </c>
      <c r="AB1518">
        <v>62.84</v>
      </c>
      <c r="AC1518">
        <v>0</v>
      </c>
      <c r="AD1518">
        <v>0</v>
      </c>
      <c r="AE1518">
        <v>0</v>
      </c>
      <c r="AF1518">
        <v>5.78</v>
      </c>
      <c r="AG1518">
        <v>0</v>
      </c>
      <c r="AH1518">
        <v>0</v>
      </c>
      <c r="AI1518">
        <v>1</v>
      </c>
      <c r="AJ1518">
        <v>10.19</v>
      </c>
      <c r="AK1518">
        <v>54.99</v>
      </c>
      <c r="AL1518">
        <v>1</v>
      </c>
      <c r="AM1518">
        <v>2</v>
      </c>
      <c r="AN1518">
        <v>0</v>
      </c>
      <c r="AO1518">
        <v>1</v>
      </c>
      <c r="AP1518">
        <v>1</v>
      </c>
      <c r="AQ1518">
        <v>0</v>
      </c>
      <c r="AR1518">
        <v>0</v>
      </c>
      <c r="AS1518" t="s">
        <v>3</v>
      </c>
      <c r="AT1518">
        <v>2.0499999999999998</v>
      </c>
      <c r="AU1518" t="s">
        <v>866</v>
      </c>
      <c r="AV1518">
        <v>0</v>
      </c>
      <c r="AW1518">
        <v>2</v>
      </c>
      <c r="AX1518">
        <v>60528232</v>
      </c>
      <c r="AY1518">
        <v>1</v>
      </c>
      <c r="AZ1518">
        <v>0</v>
      </c>
      <c r="BA1518">
        <v>1529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CV1518">
        <v>0</v>
      </c>
      <c r="CW1518">
        <f>ROUND(Y1518*Source!I683*DO1518,9)</f>
        <v>0</v>
      </c>
      <c r="CX1518">
        <f>ROUND(Y1518*Source!I683,9)</f>
        <v>8.7381250000000001</v>
      </c>
      <c r="CY1518">
        <f>AB1518</f>
        <v>62.84</v>
      </c>
      <c r="CZ1518">
        <f>AF1518</f>
        <v>5.78</v>
      </c>
      <c r="DA1518">
        <f>AJ1518</f>
        <v>10.19</v>
      </c>
      <c r="DB1518">
        <f>ROUND(((ROUND(AT1518*CZ1518,2)*1.25)*1.1),6)</f>
        <v>16.293749999999999</v>
      </c>
      <c r="DC1518">
        <f>ROUND(((ROUND(AT1518*AG1518,2)*1.25)*1.1),6)</f>
        <v>0</v>
      </c>
      <c r="DD1518" t="s">
        <v>3</v>
      </c>
      <c r="DE1518" t="s">
        <v>3</v>
      </c>
      <c r="DF1518">
        <f t="shared" si="641"/>
        <v>0</v>
      </c>
      <c r="DG1518">
        <f>ROUND(ROUND(AF1518*AJ1518,2)*CX1518,2)</f>
        <v>514.67999999999995</v>
      </c>
      <c r="DH1518">
        <f>ROUND(ROUND(AG1518*AK1518,2)*CX1518,2)</f>
        <v>0</v>
      </c>
      <c r="DI1518">
        <f t="shared" si="637"/>
        <v>0</v>
      </c>
      <c r="DJ1518">
        <f>DG1518</f>
        <v>514.67999999999995</v>
      </c>
      <c r="DK1518">
        <v>0</v>
      </c>
      <c r="DL1518" t="s">
        <v>3</v>
      </c>
      <c r="DM1518">
        <v>0</v>
      </c>
      <c r="DN1518" t="s">
        <v>3</v>
      </c>
      <c r="DO1518">
        <v>0</v>
      </c>
    </row>
    <row r="1519" spans="1:119" x14ac:dyDescent="0.2">
      <c r="A1519">
        <f>ROW(Source!A683)</f>
        <v>683</v>
      </c>
      <c r="B1519">
        <v>59204059</v>
      </c>
      <c r="C1519">
        <v>60528206</v>
      </c>
      <c r="D1519">
        <v>58340578</v>
      </c>
      <c r="E1519">
        <v>1</v>
      </c>
      <c r="F1519">
        <v>1</v>
      </c>
      <c r="G1519">
        <v>1080</v>
      </c>
      <c r="H1519">
        <v>2</v>
      </c>
      <c r="I1519" t="s">
        <v>862</v>
      </c>
      <c r="J1519" t="s">
        <v>863</v>
      </c>
      <c r="K1519" t="s">
        <v>864</v>
      </c>
      <c r="L1519">
        <v>1368</v>
      </c>
      <c r="N1519">
        <v>1011</v>
      </c>
      <c r="O1519" t="s">
        <v>865</v>
      </c>
      <c r="P1519" t="s">
        <v>865</v>
      </c>
      <c r="Q1519">
        <v>1</v>
      </c>
      <c r="W1519">
        <v>0</v>
      </c>
      <c r="X1519">
        <v>-1985943078</v>
      </c>
      <c r="Y1519">
        <f>((AT1519*1.25)*1.1)</f>
        <v>5.5000000000000007E-2</v>
      </c>
      <c r="AA1519">
        <v>0</v>
      </c>
      <c r="AB1519">
        <v>1445.28</v>
      </c>
      <c r="AC1519">
        <v>740.47</v>
      </c>
      <c r="AD1519">
        <v>0</v>
      </c>
      <c r="AE1519">
        <v>0</v>
      </c>
      <c r="AF1519">
        <v>83.1</v>
      </c>
      <c r="AG1519">
        <v>12.62</v>
      </c>
      <c r="AH1519">
        <v>0</v>
      </c>
      <c r="AI1519">
        <v>1</v>
      </c>
      <c r="AJ1519">
        <v>16.3</v>
      </c>
      <c r="AK1519">
        <v>54.99</v>
      </c>
      <c r="AL1519">
        <v>1</v>
      </c>
      <c r="AM1519">
        <v>2</v>
      </c>
      <c r="AN1519">
        <v>0</v>
      </c>
      <c r="AO1519">
        <v>1</v>
      </c>
      <c r="AP1519">
        <v>1</v>
      </c>
      <c r="AQ1519">
        <v>0</v>
      </c>
      <c r="AR1519">
        <v>0</v>
      </c>
      <c r="AS1519" t="s">
        <v>3</v>
      </c>
      <c r="AT1519">
        <v>0.04</v>
      </c>
      <c r="AU1519" t="s">
        <v>866</v>
      </c>
      <c r="AV1519">
        <v>0</v>
      </c>
      <c r="AW1519">
        <v>2</v>
      </c>
      <c r="AX1519">
        <v>60528233</v>
      </c>
      <c r="AY1519">
        <v>1</v>
      </c>
      <c r="AZ1519">
        <v>0</v>
      </c>
      <c r="BA1519">
        <v>1530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CV1519">
        <v>0</v>
      </c>
      <c r="CW1519">
        <f>ROUND(Y1519*Source!I683*DO1519,9)</f>
        <v>2.15171</v>
      </c>
      <c r="CX1519">
        <f>ROUND(Y1519*Source!I683,9)</f>
        <v>0.17050000000000001</v>
      </c>
      <c r="CY1519">
        <f>AB1519</f>
        <v>1445.28</v>
      </c>
      <c r="CZ1519">
        <f>AF1519</f>
        <v>83.1</v>
      </c>
      <c r="DA1519">
        <f>AJ1519</f>
        <v>16.3</v>
      </c>
      <c r="DB1519">
        <f>ROUND(((ROUND(AT1519*CZ1519,2)*1.25)*1.1),6)</f>
        <v>4.5650000000000004</v>
      </c>
      <c r="DC1519">
        <f>ROUND(((ROUND(AT1519*AG1519,2)*1.25)*1.1),6)</f>
        <v>0.6875</v>
      </c>
      <c r="DD1519" t="s">
        <v>3</v>
      </c>
      <c r="DE1519" t="s">
        <v>3</v>
      </c>
      <c r="DF1519">
        <f t="shared" si="641"/>
        <v>0</v>
      </c>
      <c r="DG1519">
        <f>ROUND(ROUND(AF1519*AJ1519,2)*CX1519,2)</f>
        <v>230.95</v>
      </c>
      <c r="DH1519">
        <f>ROUND(ROUND(AG1519*AK1519,2)*CX1519,2)</f>
        <v>118.32</v>
      </c>
      <c r="DI1519">
        <f t="shared" si="637"/>
        <v>0</v>
      </c>
      <c r="DJ1519">
        <f>DG1519</f>
        <v>230.95</v>
      </c>
      <c r="DK1519">
        <v>0</v>
      </c>
      <c r="DL1519" t="s">
        <v>867</v>
      </c>
      <c r="DM1519">
        <v>0</v>
      </c>
      <c r="DN1519" t="s">
        <v>861</v>
      </c>
      <c r="DO1519">
        <v>12.62</v>
      </c>
    </row>
    <row r="1520" spans="1:119" x14ac:dyDescent="0.2">
      <c r="A1520">
        <f>ROW(Source!A683)</f>
        <v>683</v>
      </c>
      <c r="B1520">
        <v>59204059</v>
      </c>
      <c r="C1520">
        <v>60528206</v>
      </c>
      <c r="D1520">
        <v>58340630</v>
      </c>
      <c r="E1520">
        <v>1</v>
      </c>
      <c r="F1520">
        <v>1</v>
      </c>
      <c r="G1520">
        <v>1080</v>
      </c>
      <c r="H1520">
        <v>2</v>
      </c>
      <c r="I1520" t="s">
        <v>923</v>
      </c>
      <c r="J1520" t="s">
        <v>924</v>
      </c>
      <c r="K1520" t="s">
        <v>925</v>
      </c>
      <c r="L1520">
        <v>1368</v>
      </c>
      <c r="N1520">
        <v>1011</v>
      </c>
      <c r="O1520" t="s">
        <v>865</v>
      </c>
      <c r="P1520" t="s">
        <v>865</v>
      </c>
      <c r="Q1520">
        <v>1</v>
      </c>
      <c r="W1520">
        <v>0</v>
      </c>
      <c r="X1520">
        <v>1387779639</v>
      </c>
      <c r="Y1520">
        <f>((AT1520*1.25)*1.1)</f>
        <v>3.8637500000000005</v>
      </c>
      <c r="AA1520">
        <v>0</v>
      </c>
      <c r="AB1520">
        <v>7.11</v>
      </c>
      <c r="AC1520">
        <v>0</v>
      </c>
      <c r="AD1520">
        <v>0</v>
      </c>
      <c r="AE1520">
        <v>0</v>
      </c>
      <c r="AF1520">
        <v>0.77</v>
      </c>
      <c r="AG1520">
        <v>0</v>
      </c>
      <c r="AH1520">
        <v>0</v>
      </c>
      <c r="AI1520">
        <v>1</v>
      </c>
      <c r="AJ1520">
        <v>8.66</v>
      </c>
      <c r="AK1520">
        <v>54.99</v>
      </c>
      <c r="AL1520">
        <v>1</v>
      </c>
      <c r="AM1520">
        <v>2</v>
      </c>
      <c r="AN1520">
        <v>0</v>
      </c>
      <c r="AO1520">
        <v>1</v>
      </c>
      <c r="AP1520">
        <v>1</v>
      </c>
      <c r="AQ1520">
        <v>0</v>
      </c>
      <c r="AR1520">
        <v>0</v>
      </c>
      <c r="AS1520" t="s">
        <v>3</v>
      </c>
      <c r="AT1520">
        <v>2.81</v>
      </c>
      <c r="AU1520" t="s">
        <v>866</v>
      </c>
      <c r="AV1520">
        <v>0</v>
      </c>
      <c r="AW1520">
        <v>2</v>
      </c>
      <c r="AX1520">
        <v>60528234</v>
      </c>
      <c r="AY1520">
        <v>1</v>
      </c>
      <c r="AZ1520">
        <v>0</v>
      </c>
      <c r="BA1520">
        <v>1531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CV1520">
        <v>0</v>
      </c>
      <c r="CW1520">
        <f>ROUND(Y1520*Source!I683*DO1520,9)</f>
        <v>0</v>
      </c>
      <c r="CX1520">
        <f>ROUND(Y1520*Source!I683,9)</f>
        <v>11.977625</v>
      </c>
      <c r="CY1520">
        <f>AB1520</f>
        <v>7.11</v>
      </c>
      <c r="CZ1520">
        <f>AF1520</f>
        <v>0.77</v>
      </c>
      <c r="DA1520">
        <f>AJ1520</f>
        <v>8.66</v>
      </c>
      <c r="DB1520">
        <f>ROUND(((ROUND(AT1520*CZ1520,2)*1.25)*1.1),6)</f>
        <v>2.97</v>
      </c>
      <c r="DC1520">
        <f>ROUND(((ROUND(AT1520*AG1520,2)*1.25)*1.1),6)</f>
        <v>0</v>
      </c>
      <c r="DD1520" t="s">
        <v>3</v>
      </c>
      <c r="DE1520" t="s">
        <v>3</v>
      </c>
      <c r="DF1520">
        <f t="shared" si="641"/>
        <v>0</v>
      </c>
      <c r="DG1520">
        <f>ROUND(ROUND(AF1520*AJ1520,2)*CX1520,2)</f>
        <v>79.89</v>
      </c>
      <c r="DH1520">
        <f>ROUND(ROUND(AG1520*AK1520,2)*CX1520,2)</f>
        <v>0</v>
      </c>
      <c r="DI1520">
        <f t="shared" si="637"/>
        <v>0</v>
      </c>
      <c r="DJ1520">
        <f>DG1520</f>
        <v>79.89</v>
      </c>
      <c r="DK1520">
        <v>0</v>
      </c>
      <c r="DL1520" t="s">
        <v>3</v>
      </c>
      <c r="DM1520">
        <v>0</v>
      </c>
      <c r="DN1520" t="s">
        <v>3</v>
      </c>
      <c r="DO1520">
        <v>0</v>
      </c>
    </row>
    <row r="1521" spans="1:119" x14ac:dyDescent="0.2">
      <c r="A1521">
        <f>ROW(Source!A683)</f>
        <v>683</v>
      </c>
      <c r="B1521">
        <v>59204059</v>
      </c>
      <c r="C1521">
        <v>60528206</v>
      </c>
      <c r="D1521">
        <v>58340663</v>
      </c>
      <c r="E1521">
        <v>1</v>
      </c>
      <c r="F1521">
        <v>1</v>
      </c>
      <c r="G1521">
        <v>1080</v>
      </c>
      <c r="H1521">
        <v>2</v>
      </c>
      <c r="I1521" t="s">
        <v>926</v>
      </c>
      <c r="J1521" t="s">
        <v>927</v>
      </c>
      <c r="K1521" t="s">
        <v>928</v>
      </c>
      <c r="L1521">
        <v>1368</v>
      </c>
      <c r="N1521">
        <v>1011</v>
      </c>
      <c r="O1521" t="s">
        <v>865</v>
      </c>
      <c r="P1521" t="s">
        <v>865</v>
      </c>
      <c r="Q1521">
        <v>1</v>
      </c>
      <c r="W1521">
        <v>0</v>
      </c>
      <c r="X1521">
        <v>1645565003</v>
      </c>
      <c r="Y1521">
        <f>((AT1521*1.25)*1.1)</f>
        <v>3.0387500000000003</v>
      </c>
      <c r="AA1521">
        <v>0</v>
      </c>
      <c r="AB1521">
        <v>4.38</v>
      </c>
      <c r="AC1521">
        <v>0</v>
      </c>
      <c r="AD1521">
        <v>0</v>
      </c>
      <c r="AE1521">
        <v>0</v>
      </c>
      <c r="AF1521">
        <v>0.47</v>
      </c>
      <c r="AG1521">
        <v>0</v>
      </c>
      <c r="AH1521">
        <v>0</v>
      </c>
      <c r="AI1521">
        <v>1</v>
      </c>
      <c r="AJ1521">
        <v>8.74</v>
      </c>
      <c r="AK1521">
        <v>54.99</v>
      </c>
      <c r="AL1521">
        <v>1</v>
      </c>
      <c r="AM1521">
        <v>2</v>
      </c>
      <c r="AN1521">
        <v>0</v>
      </c>
      <c r="AO1521">
        <v>1</v>
      </c>
      <c r="AP1521">
        <v>1</v>
      </c>
      <c r="AQ1521">
        <v>0</v>
      </c>
      <c r="AR1521">
        <v>0</v>
      </c>
      <c r="AS1521" t="s">
        <v>3</v>
      </c>
      <c r="AT1521">
        <v>2.21</v>
      </c>
      <c r="AU1521" t="s">
        <v>866</v>
      </c>
      <c r="AV1521">
        <v>0</v>
      </c>
      <c r="AW1521">
        <v>2</v>
      </c>
      <c r="AX1521">
        <v>60528235</v>
      </c>
      <c r="AY1521">
        <v>1</v>
      </c>
      <c r="AZ1521">
        <v>0</v>
      </c>
      <c r="BA1521">
        <v>1532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CV1521">
        <v>0</v>
      </c>
      <c r="CW1521">
        <f>ROUND(Y1521*Source!I683*DO1521,9)</f>
        <v>0</v>
      </c>
      <c r="CX1521">
        <f>ROUND(Y1521*Source!I683,9)</f>
        <v>9.4201250000000005</v>
      </c>
      <c r="CY1521">
        <f>AB1521</f>
        <v>4.38</v>
      </c>
      <c r="CZ1521">
        <f>AF1521</f>
        <v>0.47</v>
      </c>
      <c r="DA1521">
        <f>AJ1521</f>
        <v>8.74</v>
      </c>
      <c r="DB1521">
        <f>ROUND(((ROUND(AT1521*CZ1521,2)*1.25)*1.1),6)</f>
        <v>1.43</v>
      </c>
      <c r="DC1521">
        <f>ROUND(((ROUND(AT1521*AG1521,2)*1.25)*1.1),6)</f>
        <v>0</v>
      </c>
      <c r="DD1521" t="s">
        <v>3</v>
      </c>
      <c r="DE1521" t="s">
        <v>3</v>
      </c>
      <c r="DF1521">
        <f t="shared" si="641"/>
        <v>0</v>
      </c>
      <c r="DG1521">
        <f>ROUND(ROUND(AF1521*AJ1521,2)*CX1521,2)</f>
        <v>38.72</v>
      </c>
      <c r="DH1521">
        <f>ROUND(ROUND(AG1521*AK1521,2)*CX1521,2)</f>
        <v>0</v>
      </c>
      <c r="DI1521">
        <f t="shared" si="637"/>
        <v>0</v>
      </c>
      <c r="DJ1521">
        <f>DG1521</f>
        <v>38.72</v>
      </c>
      <c r="DK1521">
        <v>0</v>
      </c>
      <c r="DL1521" t="s">
        <v>3</v>
      </c>
      <c r="DM1521">
        <v>0</v>
      </c>
      <c r="DN1521" t="s">
        <v>3</v>
      </c>
      <c r="DO1521">
        <v>0</v>
      </c>
    </row>
    <row r="1522" spans="1:119" x14ac:dyDescent="0.2">
      <c r="A1522">
        <f>ROW(Source!A683)</f>
        <v>683</v>
      </c>
      <c r="B1522">
        <v>59204059</v>
      </c>
      <c r="C1522">
        <v>60528206</v>
      </c>
      <c r="D1522">
        <v>58308814</v>
      </c>
      <c r="E1522">
        <v>1</v>
      </c>
      <c r="F1522">
        <v>1</v>
      </c>
      <c r="G1522">
        <v>1080</v>
      </c>
      <c r="H1522">
        <v>3</v>
      </c>
      <c r="I1522" t="s">
        <v>890</v>
      </c>
      <c r="J1522" t="s">
        <v>891</v>
      </c>
      <c r="K1522" t="s">
        <v>892</v>
      </c>
      <c r="L1522">
        <v>1339</v>
      </c>
      <c r="N1522">
        <v>1007</v>
      </c>
      <c r="O1522" t="s">
        <v>893</v>
      </c>
      <c r="P1522" t="s">
        <v>893</v>
      </c>
      <c r="Q1522">
        <v>1</v>
      </c>
      <c r="W1522">
        <v>0</v>
      </c>
      <c r="X1522">
        <v>-744103292</v>
      </c>
      <c r="Y1522">
        <f t="shared" ref="Y1522:Y1540" si="649">AT1522</f>
        <v>0.7208</v>
      </c>
      <c r="AA1522">
        <v>54.79</v>
      </c>
      <c r="AB1522">
        <v>0</v>
      </c>
      <c r="AC1522">
        <v>0</v>
      </c>
      <c r="AD1522">
        <v>0</v>
      </c>
      <c r="AE1522">
        <v>7.07</v>
      </c>
      <c r="AF1522">
        <v>0</v>
      </c>
      <c r="AG1522">
        <v>0</v>
      </c>
      <c r="AH1522">
        <v>0</v>
      </c>
      <c r="AI1522">
        <v>7.75</v>
      </c>
      <c r="AJ1522">
        <v>1</v>
      </c>
      <c r="AK1522">
        <v>1</v>
      </c>
      <c r="AL1522">
        <v>1</v>
      </c>
      <c r="AM1522">
        <v>2</v>
      </c>
      <c r="AN1522">
        <v>0</v>
      </c>
      <c r="AO1522">
        <v>1</v>
      </c>
      <c r="AP1522">
        <v>1</v>
      </c>
      <c r="AQ1522">
        <v>0</v>
      </c>
      <c r="AR1522">
        <v>0</v>
      </c>
      <c r="AS1522" t="s">
        <v>3</v>
      </c>
      <c r="AT1522">
        <v>0.7208</v>
      </c>
      <c r="AU1522" t="s">
        <v>3</v>
      </c>
      <c r="AV1522">
        <v>0</v>
      </c>
      <c r="AW1522">
        <v>2</v>
      </c>
      <c r="AX1522">
        <v>60528236</v>
      </c>
      <c r="AY1522">
        <v>1</v>
      </c>
      <c r="AZ1522">
        <v>0</v>
      </c>
      <c r="BA1522">
        <v>1533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CV1522">
        <v>0</v>
      </c>
      <c r="CW1522">
        <v>0</v>
      </c>
      <c r="CX1522">
        <f>ROUND(Y1522*Source!I683,9)</f>
        <v>2.23448</v>
      </c>
      <c r="CY1522">
        <f t="shared" ref="CY1522:CY1540" si="650">AA1522</f>
        <v>54.79</v>
      </c>
      <c r="CZ1522">
        <f t="shared" ref="CZ1522:CZ1540" si="651">AE1522</f>
        <v>7.07</v>
      </c>
      <c r="DA1522">
        <f t="shared" ref="DA1522:DA1540" si="652">AI1522</f>
        <v>7.75</v>
      </c>
      <c r="DB1522">
        <f t="shared" ref="DB1522:DB1540" si="653">ROUND(ROUND(AT1522*CZ1522,2),6)</f>
        <v>5.0999999999999996</v>
      </c>
      <c r="DC1522">
        <f t="shared" ref="DC1522:DC1540" si="654">ROUND(ROUND(AT1522*AG1522,2),6)</f>
        <v>0</v>
      </c>
      <c r="DD1522" t="s">
        <v>3</v>
      </c>
      <c r="DE1522" t="s">
        <v>3</v>
      </c>
      <c r="DF1522">
        <f t="shared" ref="DF1522:DF1540" si="655">ROUND(ROUND(AE1522*AI1522,2)*CX1522,2)</f>
        <v>122.43</v>
      </c>
      <c r="DG1522">
        <f t="shared" ref="DG1522:DG1557" si="656">ROUND(ROUND(AF1522,2)*CX1522,2)</f>
        <v>0</v>
      </c>
      <c r="DH1522">
        <f t="shared" ref="DH1522:DH1557" si="657">ROUND(ROUND(AG1522,2)*CX1522,2)</f>
        <v>0</v>
      </c>
      <c r="DI1522">
        <f t="shared" si="637"/>
        <v>0</v>
      </c>
      <c r="DJ1522">
        <f t="shared" ref="DJ1522:DJ1540" si="658">DF1522</f>
        <v>122.43</v>
      </c>
      <c r="DK1522">
        <v>0</v>
      </c>
      <c r="DL1522" t="s">
        <v>3</v>
      </c>
      <c r="DM1522">
        <v>0</v>
      </c>
      <c r="DN1522" t="s">
        <v>3</v>
      </c>
      <c r="DO1522">
        <v>0</v>
      </c>
    </row>
    <row r="1523" spans="1:119" x14ac:dyDescent="0.2">
      <c r="A1523">
        <f>ROW(Source!A683)</f>
        <v>683</v>
      </c>
      <c r="B1523">
        <v>59204059</v>
      </c>
      <c r="C1523">
        <v>60528206</v>
      </c>
      <c r="D1523">
        <v>58311329</v>
      </c>
      <c r="E1523">
        <v>1</v>
      </c>
      <c r="F1523">
        <v>1</v>
      </c>
      <c r="G1523">
        <v>1080</v>
      </c>
      <c r="H1523">
        <v>3</v>
      </c>
      <c r="I1523" t="s">
        <v>929</v>
      </c>
      <c r="J1523" t="s">
        <v>930</v>
      </c>
      <c r="K1523" t="s">
        <v>931</v>
      </c>
      <c r="L1523">
        <v>1355</v>
      </c>
      <c r="N1523">
        <v>1010</v>
      </c>
      <c r="O1523" t="s">
        <v>48</v>
      </c>
      <c r="P1523" t="s">
        <v>48</v>
      </c>
      <c r="Q1523">
        <v>100</v>
      </c>
      <c r="W1523">
        <v>0</v>
      </c>
      <c r="X1523">
        <v>262154668</v>
      </c>
      <c r="Y1523">
        <f t="shared" si="649"/>
        <v>1.67</v>
      </c>
      <c r="AA1523">
        <v>59.86</v>
      </c>
      <c r="AB1523">
        <v>0</v>
      </c>
      <c r="AC1523">
        <v>0</v>
      </c>
      <c r="AD1523">
        <v>0</v>
      </c>
      <c r="AE1523">
        <v>15.04</v>
      </c>
      <c r="AF1523">
        <v>0</v>
      </c>
      <c r="AG1523">
        <v>0</v>
      </c>
      <c r="AH1523">
        <v>0</v>
      </c>
      <c r="AI1523">
        <v>3.98</v>
      </c>
      <c r="AJ1523">
        <v>1</v>
      </c>
      <c r="AK1523">
        <v>1</v>
      </c>
      <c r="AL1523">
        <v>1</v>
      </c>
      <c r="AM1523">
        <v>2</v>
      </c>
      <c r="AN1523">
        <v>0</v>
      </c>
      <c r="AO1523">
        <v>1</v>
      </c>
      <c r="AP1523">
        <v>1</v>
      </c>
      <c r="AQ1523">
        <v>0</v>
      </c>
      <c r="AR1523">
        <v>0</v>
      </c>
      <c r="AS1523" t="s">
        <v>3</v>
      </c>
      <c r="AT1523">
        <v>1.67</v>
      </c>
      <c r="AU1523" t="s">
        <v>3</v>
      </c>
      <c r="AV1523">
        <v>0</v>
      </c>
      <c r="AW1523">
        <v>2</v>
      </c>
      <c r="AX1523">
        <v>60528237</v>
      </c>
      <c r="AY1523">
        <v>1</v>
      </c>
      <c r="AZ1523">
        <v>0</v>
      </c>
      <c r="BA1523">
        <v>1534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CV1523">
        <v>0</v>
      </c>
      <c r="CW1523">
        <v>0</v>
      </c>
      <c r="CX1523">
        <f>ROUND(Y1523*Source!I683,9)</f>
        <v>5.1769999999999996</v>
      </c>
      <c r="CY1523">
        <f t="shared" si="650"/>
        <v>59.86</v>
      </c>
      <c r="CZ1523">
        <f t="shared" si="651"/>
        <v>15.04</v>
      </c>
      <c r="DA1523">
        <f t="shared" si="652"/>
        <v>3.98</v>
      </c>
      <c r="DB1523">
        <f t="shared" si="653"/>
        <v>25.12</v>
      </c>
      <c r="DC1523">
        <f t="shared" si="654"/>
        <v>0</v>
      </c>
      <c r="DD1523" t="s">
        <v>3</v>
      </c>
      <c r="DE1523" t="s">
        <v>3</v>
      </c>
      <c r="DF1523">
        <f t="shared" si="655"/>
        <v>309.89999999999998</v>
      </c>
      <c r="DG1523">
        <f t="shared" si="656"/>
        <v>0</v>
      </c>
      <c r="DH1523">
        <f t="shared" si="657"/>
        <v>0</v>
      </c>
      <c r="DI1523">
        <f t="shared" si="637"/>
        <v>0</v>
      </c>
      <c r="DJ1523">
        <f t="shared" si="658"/>
        <v>309.89999999999998</v>
      </c>
      <c r="DK1523">
        <v>0</v>
      </c>
      <c r="DL1523" t="s">
        <v>3</v>
      </c>
      <c r="DM1523">
        <v>0</v>
      </c>
      <c r="DN1523" t="s">
        <v>3</v>
      </c>
      <c r="DO1523">
        <v>0</v>
      </c>
    </row>
    <row r="1524" spans="1:119" x14ac:dyDescent="0.2">
      <c r="A1524">
        <f>ROW(Source!A683)</f>
        <v>683</v>
      </c>
      <c r="B1524">
        <v>59204059</v>
      </c>
      <c r="C1524">
        <v>60528206</v>
      </c>
      <c r="D1524">
        <v>58311563</v>
      </c>
      <c r="E1524">
        <v>1</v>
      </c>
      <c r="F1524">
        <v>1</v>
      </c>
      <c r="G1524">
        <v>1080</v>
      </c>
      <c r="H1524">
        <v>3</v>
      </c>
      <c r="I1524" t="s">
        <v>932</v>
      </c>
      <c r="J1524" t="s">
        <v>933</v>
      </c>
      <c r="K1524" t="s">
        <v>934</v>
      </c>
      <c r="L1524">
        <v>1346</v>
      </c>
      <c r="N1524">
        <v>1009</v>
      </c>
      <c r="O1524" t="s">
        <v>880</v>
      </c>
      <c r="P1524" t="s">
        <v>880</v>
      </c>
      <c r="Q1524">
        <v>1</v>
      </c>
      <c r="W1524">
        <v>0</v>
      </c>
      <c r="X1524">
        <v>871498436</v>
      </c>
      <c r="Y1524">
        <f t="shared" si="649"/>
        <v>3.173</v>
      </c>
      <c r="AA1524">
        <v>70.489999999999995</v>
      </c>
      <c r="AB1524">
        <v>0</v>
      </c>
      <c r="AC1524">
        <v>0</v>
      </c>
      <c r="AD1524">
        <v>0</v>
      </c>
      <c r="AE1524">
        <v>38.729999999999997</v>
      </c>
      <c r="AF1524">
        <v>0</v>
      </c>
      <c r="AG1524">
        <v>0</v>
      </c>
      <c r="AH1524">
        <v>0</v>
      </c>
      <c r="AI1524">
        <v>1.82</v>
      </c>
      <c r="AJ1524">
        <v>1</v>
      </c>
      <c r="AK1524">
        <v>1</v>
      </c>
      <c r="AL1524">
        <v>1</v>
      </c>
      <c r="AM1524">
        <v>2</v>
      </c>
      <c r="AN1524">
        <v>0</v>
      </c>
      <c r="AO1524">
        <v>1</v>
      </c>
      <c r="AP1524">
        <v>1</v>
      </c>
      <c r="AQ1524">
        <v>0</v>
      </c>
      <c r="AR1524">
        <v>0</v>
      </c>
      <c r="AS1524" t="s">
        <v>3</v>
      </c>
      <c r="AT1524">
        <v>3.173</v>
      </c>
      <c r="AU1524" t="s">
        <v>3</v>
      </c>
      <c r="AV1524">
        <v>0</v>
      </c>
      <c r="AW1524">
        <v>2</v>
      </c>
      <c r="AX1524">
        <v>60528238</v>
      </c>
      <c r="AY1524">
        <v>1</v>
      </c>
      <c r="AZ1524">
        <v>0</v>
      </c>
      <c r="BA1524">
        <v>1535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CV1524">
        <v>0</v>
      </c>
      <c r="CW1524">
        <v>0</v>
      </c>
      <c r="CX1524">
        <f>ROUND(Y1524*Source!I683,9)</f>
        <v>9.8362999999999996</v>
      </c>
      <c r="CY1524">
        <f t="shared" si="650"/>
        <v>70.489999999999995</v>
      </c>
      <c r="CZ1524">
        <f t="shared" si="651"/>
        <v>38.729999999999997</v>
      </c>
      <c r="DA1524">
        <f t="shared" si="652"/>
        <v>1.82</v>
      </c>
      <c r="DB1524">
        <f t="shared" si="653"/>
        <v>122.89</v>
      </c>
      <c r="DC1524">
        <f t="shared" si="654"/>
        <v>0</v>
      </c>
      <c r="DD1524" t="s">
        <v>3</v>
      </c>
      <c r="DE1524" t="s">
        <v>3</v>
      </c>
      <c r="DF1524">
        <f t="shared" si="655"/>
        <v>693.36</v>
      </c>
      <c r="DG1524">
        <f t="shared" si="656"/>
        <v>0</v>
      </c>
      <c r="DH1524">
        <f t="shared" si="657"/>
        <v>0</v>
      </c>
      <c r="DI1524">
        <f t="shared" si="637"/>
        <v>0</v>
      </c>
      <c r="DJ1524">
        <f t="shared" si="658"/>
        <v>693.36</v>
      </c>
      <c r="DK1524">
        <v>0</v>
      </c>
      <c r="DL1524" t="s">
        <v>3</v>
      </c>
      <c r="DM1524">
        <v>0</v>
      </c>
      <c r="DN1524" t="s">
        <v>3</v>
      </c>
      <c r="DO1524">
        <v>0</v>
      </c>
    </row>
    <row r="1525" spans="1:119" x14ac:dyDescent="0.2">
      <c r="A1525">
        <f>ROW(Source!A683)</f>
        <v>683</v>
      </c>
      <c r="B1525">
        <v>59204059</v>
      </c>
      <c r="C1525">
        <v>60528206</v>
      </c>
      <c r="D1525">
        <v>58326216</v>
      </c>
      <c r="E1525">
        <v>1</v>
      </c>
      <c r="F1525">
        <v>1</v>
      </c>
      <c r="G1525">
        <v>1080</v>
      </c>
      <c r="H1525">
        <v>3</v>
      </c>
      <c r="I1525" t="s">
        <v>46</v>
      </c>
      <c r="J1525" t="s">
        <v>49</v>
      </c>
      <c r="K1525" t="s">
        <v>47</v>
      </c>
      <c r="L1525">
        <v>1355</v>
      </c>
      <c r="N1525">
        <v>1010</v>
      </c>
      <c r="O1525" t="s">
        <v>48</v>
      </c>
      <c r="P1525" t="s">
        <v>48</v>
      </c>
      <c r="Q1525">
        <v>100</v>
      </c>
      <c r="W1525">
        <v>0</v>
      </c>
      <c r="X1525">
        <v>1873919888</v>
      </c>
      <c r="Y1525">
        <f t="shared" si="649"/>
        <v>0.8</v>
      </c>
      <c r="AA1525">
        <v>1468.15</v>
      </c>
      <c r="AB1525">
        <v>0</v>
      </c>
      <c r="AC1525">
        <v>0</v>
      </c>
      <c r="AD1525">
        <v>0</v>
      </c>
      <c r="AE1525">
        <v>526.22</v>
      </c>
      <c r="AF1525">
        <v>0</v>
      </c>
      <c r="AG1525">
        <v>0</v>
      </c>
      <c r="AH1525">
        <v>0</v>
      </c>
      <c r="AI1525">
        <v>2.79</v>
      </c>
      <c r="AJ1525">
        <v>1</v>
      </c>
      <c r="AK1525">
        <v>1</v>
      </c>
      <c r="AL1525">
        <v>1</v>
      </c>
      <c r="AM1525">
        <v>0</v>
      </c>
      <c r="AN1525">
        <v>0</v>
      </c>
      <c r="AO1525">
        <v>0</v>
      </c>
      <c r="AP1525">
        <v>1</v>
      </c>
      <c r="AQ1525">
        <v>0</v>
      </c>
      <c r="AR1525">
        <v>0</v>
      </c>
      <c r="AS1525" t="s">
        <v>3</v>
      </c>
      <c r="AT1525">
        <v>0.8</v>
      </c>
      <c r="AU1525" t="s">
        <v>3</v>
      </c>
      <c r="AV1525">
        <v>0</v>
      </c>
      <c r="AW1525">
        <v>1</v>
      </c>
      <c r="AX1525">
        <v>-1</v>
      </c>
      <c r="AY1525">
        <v>0</v>
      </c>
      <c r="AZ1525">
        <v>0</v>
      </c>
      <c r="BA1525" t="s">
        <v>3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CV1525">
        <v>0</v>
      </c>
      <c r="CW1525">
        <v>0</v>
      </c>
      <c r="CX1525">
        <f>ROUND(Y1525*Source!I683,9)</f>
        <v>2.48</v>
      </c>
      <c r="CY1525">
        <f t="shared" si="650"/>
        <v>1468.15</v>
      </c>
      <c r="CZ1525">
        <f t="shared" si="651"/>
        <v>526.22</v>
      </c>
      <c r="DA1525">
        <f t="shared" si="652"/>
        <v>2.79</v>
      </c>
      <c r="DB1525">
        <f t="shared" si="653"/>
        <v>420.98</v>
      </c>
      <c r="DC1525">
        <f t="shared" si="654"/>
        <v>0</v>
      </c>
      <c r="DD1525" t="s">
        <v>3</v>
      </c>
      <c r="DE1525" t="s">
        <v>3</v>
      </c>
      <c r="DF1525">
        <f t="shared" si="655"/>
        <v>3641.01</v>
      </c>
      <c r="DG1525">
        <f t="shared" si="656"/>
        <v>0</v>
      </c>
      <c r="DH1525">
        <f t="shared" si="657"/>
        <v>0</v>
      </c>
      <c r="DI1525">
        <f t="shared" si="637"/>
        <v>0</v>
      </c>
      <c r="DJ1525">
        <f t="shared" si="658"/>
        <v>3641.01</v>
      </c>
      <c r="DK1525">
        <v>0</v>
      </c>
      <c r="DL1525" t="s">
        <v>3</v>
      </c>
      <c r="DM1525">
        <v>0</v>
      </c>
      <c r="DN1525" t="s">
        <v>3</v>
      </c>
      <c r="DO1525">
        <v>0</v>
      </c>
    </row>
    <row r="1526" spans="1:119" x14ac:dyDescent="0.2">
      <c r="A1526">
        <f>ROW(Source!A683)</f>
        <v>683</v>
      </c>
      <c r="B1526">
        <v>59204059</v>
      </c>
      <c r="C1526">
        <v>60528206</v>
      </c>
      <c r="D1526">
        <v>58322707</v>
      </c>
      <c r="E1526">
        <v>1</v>
      </c>
      <c r="F1526">
        <v>1</v>
      </c>
      <c r="G1526">
        <v>1080</v>
      </c>
      <c r="H1526">
        <v>3</v>
      </c>
      <c r="I1526" t="s">
        <v>212</v>
      </c>
      <c r="J1526" t="s">
        <v>214</v>
      </c>
      <c r="K1526" t="s">
        <v>213</v>
      </c>
      <c r="L1526">
        <v>1354</v>
      </c>
      <c r="N1526">
        <v>1010</v>
      </c>
      <c r="O1526" t="s">
        <v>39</v>
      </c>
      <c r="P1526" t="s">
        <v>39</v>
      </c>
      <c r="Q1526">
        <v>1</v>
      </c>
      <c r="W1526">
        <v>0</v>
      </c>
      <c r="X1526">
        <v>-1866650467</v>
      </c>
      <c r="Y1526">
        <f t="shared" si="649"/>
        <v>100</v>
      </c>
      <c r="AA1526">
        <v>9.36</v>
      </c>
      <c r="AB1526">
        <v>0</v>
      </c>
      <c r="AC1526">
        <v>0</v>
      </c>
      <c r="AD1526">
        <v>0</v>
      </c>
      <c r="AE1526">
        <v>1.66</v>
      </c>
      <c r="AF1526">
        <v>0</v>
      </c>
      <c r="AG1526">
        <v>0</v>
      </c>
      <c r="AH1526">
        <v>0</v>
      </c>
      <c r="AI1526">
        <v>5.64</v>
      </c>
      <c r="AJ1526">
        <v>1</v>
      </c>
      <c r="AK1526">
        <v>1</v>
      </c>
      <c r="AL1526">
        <v>1</v>
      </c>
      <c r="AM1526">
        <v>0</v>
      </c>
      <c r="AN1526">
        <v>0</v>
      </c>
      <c r="AO1526">
        <v>0</v>
      </c>
      <c r="AP1526">
        <v>1</v>
      </c>
      <c r="AQ1526">
        <v>0</v>
      </c>
      <c r="AR1526">
        <v>0</v>
      </c>
      <c r="AS1526" t="s">
        <v>3</v>
      </c>
      <c r="AT1526">
        <v>100</v>
      </c>
      <c r="AU1526" t="s">
        <v>3</v>
      </c>
      <c r="AV1526">
        <v>0</v>
      </c>
      <c r="AW1526">
        <v>1</v>
      </c>
      <c r="AX1526">
        <v>-1</v>
      </c>
      <c r="AY1526">
        <v>0</v>
      </c>
      <c r="AZ1526">
        <v>0</v>
      </c>
      <c r="BA1526" t="s">
        <v>3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CV1526">
        <v>0</v>
      </c>
      <c r="CW1526">
        <v>0</v>
      </c>
      <c r="CX1526">
        <f>ROUND(Y1526*Source!I683,9)</f>
        <v>310</v>
      </c>
      <c r="CY1526">
        <f t="shared" si="650"/>
        <v>9.36</v>
      </c>
      <c r="CZ1526">
        <f t="shared" si="651"/>
        <v>1.66</v>
      </c>
      <c r="DA1526">
        <f t="shared" si="652"/>
        <v>5.64</v>
      </c>
      <c r="DB1526">
        <f t="shared" si="653"/>
        <v>166</v>
      </c>
      <c r="DC1526">
        <f t="shared" si="654"/>
        <v>0</v>
      </c>
      <c r="DD1526" t="s">
        <v>3</v>
      </c>
      <c r="DE1526" t="s">
        <v>3</v>
      </c>
      <c r="DF1526">
        <f t="shared" si="655"/>
        <v>2901.6</v>
      </c>
      <c r="DG1526">
        <f t="shared" si="656"/>
        <v>0</v>
      </c>
      <c r="DH1526">
        <f t="shared" si="657"/>
        <v>0</v>
      </c>
      <c r="DI1526">
        <f t="shared" si="637"/>
        <v>0</v>
      </c>
      <c r="DJ1526">
        <f t="shared" si="658"/>
        <v>2901.6</v>
      </c>
      <c r="DK1526">
        <v>0</v>
      </c>
      <c r="DL1526" t="s">
        <v>3</v>
      </c>
      <c r="DM1526">
        <v>0</v>
      </c>
      <c r="DN1526" t="s">
        <v>3</v>
      </c>
      <c r="DO1526">
        <v>0</v>
      </c>
    </row>
    <row r="1527" spans="1:119" x14ac:dyDescent="0.2">
      <c r="A1527">
        <f>ROW(Source!A683)</f>
        <v>683</v>
      </c>
      <c r="B1527">
        <v>59204059</v>
      </c>
      <c r="C1527">
        <v>60528206</v>
      </c>
      <c r="D1527">
        <v>58322708</v>
      </c>
      <c r="E1527">
        <v>1</v>
      </c>
      <c r="F1527">
        <v>1</v>
      </c>
      <c r="G1527">
        <v>1080</v>
      </c>
      <c r="H1527">
        <v>3</v>
      </c>
      <c r="I1527" t="s">
        <v>421</v>
      </c>
      <c r="J1527" t="s">
        <v>423</v>
      </c>
      <c r="K1527" t="s">
        <v>422</v>
      </c>
      <c r="L1527">
        <v>1354</v>
      </c>
      <c r="N1527">
        <v>1010</v>
      </c>
      <c r="O1527" t="s">
        <v>39</v>
      </c>
      <c r="P1527" t="s">
        <v>39</v>
      </c>
      <c r="Q1527">
        <v>1</v>
      </c>
      <c r="W1527">
        <v>0</v>
      </c>
      <c r="X1527">
        <v>-1943575984</v>
      </c>
      <c r="Y1527">
        <f t="shared" si="649"/>
        <v>9.6774193999999998</v>
      </c>
      <c r="AA1527">
        <v>5.1100000000000003</v>
      </c>
      <c r="AB1527">
        <v>0</v>
      </c>
      <c r="AC1527">
        <v>0</v>
      </c>
      <c r="AD1527">
        <v>0</v>
      </c>
      <c r="AE1527">
        <v>1.9</v>
      </c>
      <c r="AF1527">
        <v>0</v>
      </c>
      <c r="AG1527">
        <v>0</v>
      </c>
      <c r="AH1527">
        <v>0</v>
      </c>
      <c r="AI1527">
        <v>2.69</v>
      </c>
      <c r="AJ1527">
        <v>1</v>
      </c>
      <c r="AK1527">
        <v>1</v>
      </c>
      <c r="AL1527">
        <v>1</v>
      </c>
      <c r="AM1527">
        <v>0</v>
      </c>
      <c r="AN1527">
        <v>0</v>
      </c>
      <c r="AO1527">
        <v>0</v>
      </c>
      <c r="AP1527">
        <v>1</v>
      </c>
      <c r="AQ1527">
        <v>0</v>
      </c>
      <c r="AR1527">
        <v>0</v>
      </c>
      <c r="AS1527" t="s">
        <v>3</v>
      </c>
      <c r="AT1527">
        <v>9.6774193999999998</v>
      </c>
      <c r="AU1527" t="s">
        <v>3</v>
      </c>
      <c r="AV1527">
        <v>0</v>
      </c>
      <c r="AW1527">
        <v>1</v>
      </c>
      <c r="AX1527">
        <v>-1</v>
      </c>
      <c r="AY1527">
        <v>0</v>
      </c>
      <c r="AZ1527">
        <v>0</v>
      </c>
      <c r="BA1527" t="s">
        <v>3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CV1527">
        <v>0</v>
      </c>
      <c r="CW1527">
        <v>0</v>
      </c>
      <c r="CX1527">
        <f>ROUND(Y1527*Source!I683,9)</f>
        <v>30.000000140000001</v>
      </c>
      <c r="CY1527">
        <f t="shared" si="650"/>
        <v>5.1100000000000003</v>
      </c>
      <c r="CZ1527">
        <f t="shared" si="651"/>
        <v>1.9</v>
      </c>
      <c r="DA1527">
        <f t="shared" si="652"/>
        <v>2.69</v>
      </c>
      <c r="DB1527">
        <f t="shared" si="653"/>
        <v>18.39</v>
      </c>
      <c r="DC1527">
        <f t="shared" si="654"/>
        <v>0</v>
      </c>
      <c r="DD1527" t="s">
        <v>3</v>
      </c>
      <c r="DE1527" t="s">
        <v>3</v>
      </c>
      <c r="DF1527">
        <f t="shared" si="655"/>
        <v>153.30000000000001</v>
      </c>
      <c r="DG1527">
        <f t="shared" si="656"/>
        <v>0</v>
      </c>
      <c r="DH1527">
        <f t="shared" si="657"/>
        <v>0</v>
      </c>
      <c r="DI1527">
        <f t="shared" si="637"/>
        <v>0</v>
      </c>
      <c r="DJ1527">
        <f t="shared" si="658"/>
        <v>153.30000000000001</v>
      </c>
      <c r="DK1527">
        <v>0</v>
      </c>
      <c r="DL1527" t="s">
        <v>3</v>
      </c>
      <c r="DM1527">
        <v>0</v>
      </c>
      <c r="DN1527" t="s">
        <v>3</v>
      </c>
      <c r="DO1527">
        <v>0</v>
      </c>
    </row>
    <row r="1528" spans="1:119" x14ac:dyDescent="0.2">
      <c r="A1528">
        <f>ROW(Source!A683)</f>
        <v>683</v>
      </c>
      <c r="B1528">
        <v>59204059</v>
      </c>
      <c r="C1528">
        <v>60528206</v>
      </c>
      <c r="D1528">
        <v>58322716</v>
      </c>
      <c r="E1528">
        <v>1</v>
      </c>
      <c r="F1528">
        <v>1</v>
      </c>
      <c r="G1528">
        <v>1080</v>
      </c>
      <c r="H1528">
        <v>3</v>
      </c>
      <c r="I1528" t="s">
        <v>425</v>
      </c>
      <c r="J1528" t="s">
        <v>427</v>
      </c>
      <c r="K1528" t="s">
        <v>426</v>
      </c>
      <c r="L1528">
        <v>1354</v>
      </c>
      <c r="N1528">
        <v>1010</v>
      </c>
      <c r="O1528" t="s">
        <v>39</v>
      </c>
      <c r="P1528" t="s">
        <v>39</v>
      </c>
      <c r="Q1528">
        <v>1</v>
      </c>
      <c r="W1528">
        <v>0</v>
      </c>
      <c r="X1528">
        <v>-398749980</v>
      </c>
      <c r="Y1528">
        <f t="shared" si="649"/>
        <v>1.6129032000000001</v>
      </c>
      <c r="AA1528">
        <v>55.37</v>
      </c>
      <c r="AB1528">
        <v>0</v>
      </c>
      <c r="AC1528">
        <v>0</v>
      </c>
      <c r="AD1528">
        <v>0</v>
      </c>
      <c r="AE1528">
        <v>9.58</v>
      </c>
      <c r="AF1528">
        <v>0</v>
      </c>
      <c r="AG1528">
        <v>0</v>
      </c>
      <c r="AH1528">
        <v>0</v>
      </c>
      <c r="AI1528">
        <v>5.78</v>
      </c>
      <c r="AJ1528">
        <v>1</v>
      </c>
      <c r="AK1528">
        <v>1</v>
      </c>
      <c r="AL1528">
        <v>1</v>
      </c>
      <c r="AM1528">
        <v>0</v>
      </c>
      <c r="AN1528">
        <v>0</v>
      </c>
      <c r="AO1528">
        <v>0</v>
      </c>
      <c r="AP1528">
        <v>1</v>
      </c>
      <c r="AQ1528">
        <v>0</v>
      </c>
      <c r="AR1528">
        <v>0</v>
      </c>
      <c r="AS1528" t="s">
        <v>3</v>
      </c>
      <c r="AT1528">
        <v>1.6129032000000001</v>
      </c>
      <c r="AU1528" t="s">
        <v>3</v>
      </c>
      <c r="AV1528">
        <v>0</v>
      </c>
      <c r="AW1528">
        <v>1</v>
      </c>
      <c r="AX1528">
        <v>-1</v>
      </c>
      <c r="AY1528">
        <v>0</v>
      </c>
      <c r="AZ1528">
        <v>0</v>
      </c>
      <c r="BA1528" t="s">
        <v>3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CV1528">
        <v>0</v>
      </c>
      <c r="CW1528">
        <v>0</v>
      </c>
      <c r="CX1528">
        <f>ROUND(Y1528*Source!I683,9)</f>
        <v>4.9999999199999996</v>
      </c>
      <c r="CY1528">
        <f t="shared" si="650"/>
        <v>55.37</v>
      </c>
      <c r="CZ1528">
        <f t="shared" si="651"/>
        <v>9.58</v>
      </c>
      <c r="DA1528">
        <f t="shared" si="652"/>
        <v>5.78</v>
      </c>
      <c r="DB1528">
        <f t="shared" si="653"/>
        <v>15.45</v>
      </c>
      <c r="DC1528">
        <f t="shared" si="654"/>
        <v>0</v>
      </c>
      <c r="DD1528" t="s">
        <v>3</v>
      </c>
      <c r="DE1528" t="s">
        <v>3</v>
      </c>
      <c r="DF1528">
        <f t="shared" si="655"/>
        <v>276.85000000000002</v>
      </c>
      <c r="DG1528">
        <f t="shared" si="656"/>
        <v>0</v>
      </c>
      <c r="DH1528">
        <f t="shared" si="657"/>
        <v>0</v>
      </c>
      <c r="DI1528">
        <f t="shared" si="637"/>
        <v>0</v>
      </c>
      <c r="DJ1528">
        <f t="shared" si="658"/>
        <v>276.85000000000002</v>
      </c>
      <c r="DK1528">
        <v>0</v>
      </c>
      <c r="DL1528" t="s">
        <v>3</v>
      </c>
      <c r="DM1528">
        <v>0</v>
      </c>
      <c r="DN1528" t="s">
        <v>3</v>
      </c>
      <c r="DO1528">
        <v>0</v>
      </c>
    </row>
    <row r="1529" spans="1:119" x14ac:dyDescent="0.2">
      <c r="A1529">
        <f>ROW(Source!A683)</f>
        <v>683</v>
      </c>
      <c r="B1529">
        <v>59204059</v>
      </c>
      <c r="C1529">
        <v>60528206</v>
      </c>
      <c r="D1529">
        <v>58322716</v>
      </c>
      <c r="E1529">
        <v>1</v>
      </c>
      <c r="F1529">
        <v>1</v>
      </c>
      <c r="G1529">
        <v>1080</v>
      </c>
      <c r="H1529">
        <v>3</v>
      </c>
      <c r="I1529" t="s">
        <v>425</v>
      </c>
      <c r="J1529" t="s">
        <v>427</v>
      </c>
      <c r="K1529" t="s">
        <v>429</v>
      </c>
      <c r="L1529">
        <v>1354</v>
      </c>
      <c r="N1529">
        <v>1010</v>
      </c>
      <c r="O1529" t="s">
        <v>39</v>
      </c>
      <c r="P1529" t="s">
        <v>39</v>
      </c>
      <c r="Q1529">
        <v>1</v>
      </c>
      <c r="W1529">
        <v>0</v>
      </c>
      <c r="X1529">
        <v>-61665733</v>
      </c>
      <c r="Y1529">
        <f t="shared" si="649"/>
        <v>1.6129032000000001</v>
      </c>
      <c r="AA1529">
        <v>55.37</v>
      </c>
      <c r="AB1529">
        <v>0</v>
      </c>
      <c r="AC1529">
        <v>0</v>
      </c>
      <c r="AD1529">
        <v>0</v>
      </c>
      <c r="AE1529">
        <v>9.58</v>
      </c>
      <c r="AF1529">
        <v>0</v>
      </c>
      <c r="AG1529">
        <v>0</v>
      </c>
      <c r="AH1529">
        <v>0</v>
      </c>
      <c r="AI1529">
        <v>5.78</v>
      </c>
      <c r="AJ1529">
        <v>1</v>
      </c>
      <c r="AK1529">
        <v>1</v>
      </c>
      <c r="AL1529">
        <v>1</v>
      </c>
      <c r="AM1529">
        <v>0</v>
      </c>
      <c r="AN1529">
        <v>0</v>
      </c>
      <c r="AO1529">
        <v>0</v>
      </c>
      <c r="AP1529">
        <v>1</v>
      </c>
      <c r="AQ1529">
        <v>0</v>
      </c>
      <c r="AR1529">
        <v>0</v>
      </c>
      <c r="AS1529" t="s">
        <v>3</v>
      </c>
      <c r="AT1529">
        <v>1.6129032000000001</v>
      </c>
      <c r="AU1529" t="s">
        <v>3</v>
      </c>
      <c r="AV1529">
        <v>0</v>
      </c>
      <c r="AW1529">
        <v>1</v>
      </c>
      <c r="AX1529">
        <v>-1</v>
      </c>
      <c r="AY1529">
        <v>0</v>
      </c>
      <c r="AZ1529">
        <v>0</v>
      </c>
      <c r="BA1529" t="s">
        <v>3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CV1529">
        <v>0</v>
      </c>
      <c r="CW1529">
        <v>0</v>
      </c>
      <c r="CX1529">
        <f>ROUND(Y1529*Source!I683,9)</f>
        <v>4.9999999199999996</v>
      </c>
      <c r="CY1529">
        <f t="shared" si="650"/>
        <v>55.37</v>
      </c>
      <c r="CZ1529">
        <f t="shared" si="651"/>
        <v>9.58</v>
      </c>
      <c r="DA1529">
        <f t="shared" si="652"/>
        <v>5.78</v>
      </c>
      <c r="DB1529">
        <f t="shared" si="653"/>
        <v>15.45</v>
      </c>
      <c r="DC1529">
        <f t="shared" si="654"/>
        <v>0</v>
      </c>
      <c r="DD1529" t="s">
        <v>3</v>
      </c>
      <c r="DE1529" t="s">
        <v>3</v>
      </c>
      <c r="DF1529">
        <f t="shared" si="655"/>
        <v>276.85000000000002</v>
      </c>
      <c r="DG1529">
        <f t="shared" si="656"/>
        <v>0</v>
      </c>
      <c r="DH1529">
        <f t="shared" si="657"/>
        <v>0</v>
      </c>
      <c r="DI1529">
        <f t="shared" si="637"/>
        <v>0</v>
      </c>
      <c r="DJ1529">
        <f t="shared" si="658"/>
        <v>276.85000000000002</v>
      </c>
      <c r="DK1529">
        <v>0</v>
      </c>
      <c r="DL1529" t="s">
        <v>3</v>
      </c>
      <c r="DM1529">
        <v>0</v>
      </c>
      <c r="DN1529" t="s">
        <v>3</v>
      </c>
      <c r="DO1529">
        <v>0</v>
      </c>
    </row>
    <row r="1530" spans="1:119" x14ac:dyDescent="0.2">
      <c r="A1530">
        <f>ROW(Source!A683)</f>
        <v>683</v>
      </c>
      <c r="B1530">
        <v>59204059</v>
      </c>
      <c r="C1530">
        <v>60528206</v>
      </c>
      <c r="D1530">
        <v>58322727</v>
      </c>
      <c r="E1530">
        <v>1</v>
      </c>
      <c r="F1530">
        <v>1</v>
      </c>
      <c r="G1530">
        <v>1080</v>
      </c>
      <c r="H1530">
        <v>3</v>
      </c>
      <c r="I1530" t="s">
        <v>204</v>
      </c>
      <c r="J1530" t="s">
        <v>206</v>
      </c>
      <c r="K1530" t="s">
        <v>205</v>
      </c>
      <c r="L1530">
        <v>1354</v>
      </c>
      <c r="N1530">
        <v>1010</v>
      </c>
      <c r="O1530" t="s">
        <v>39</v>
      </c>
      <c r="P1530" t="s">
        <v>39</v>
      </c>
      <c r="Q1530">
        <v>1</v>
      </c>
      <c r="W1530">
        <v>0</v>
      </c>
      <c r="X1530">
        <v>-431848886</v>
      </c>
      <c r="Y1530">
        <f t="shared" si="649"/>
        <v>135.48387099999999</v>
      </c>
      <c r="AA1530">
        <v>114.94</v>
      </c>
      <c r="AB1530">
        <v>0</v>
      </c>
      <c r="AC1530">
        <v>0</v>
      </c>
      <c r="AD1530">
        <v>0</v>
      </c>
      <c r="AE1530">
        <v>64.94</v>
      </c>
      <c r="AF1530">
        <v>0</v>
      </c>
      <c r="AG1530">
        <v>0</v>
      </c>
      <c r="AH1530">
        <v>0</v>
      </c>
      <c r="AI1530">
        <v>1.77</v>
      </c>
      <c r="AJ1530">
        <v>1</v>
      </c>
      <c r="AK1530">
        <v>1</v>
      </c>
      <c r="AL1530">
        <v>1</v>
      </c>
      <c r="AM1530">
        <v>0</v>
      </c>
      <c r="AN1530">
        <v>0</v>
      </c>
      <c r="AO1530">
        <v>0</v>
      </c>
      <c r="AP1530">
        <v>1</v>
      </c>
      <c r="AQ1530">
        <v>0</v>
      </c>
      <c r="AR1530">
        <v>0</v>
      </c>
      <c r="AS1530" t="s">
        <v>3</v>
      </c>
      <c r="AT1530">
        <v>135.48387099999999</v>
      </c>
      <c r="AU1530" t="s">
        <v>3</v>
      </c>
      <c r="AV1530">
        <v>0</v>
      </c>
      <c r="AW1530">
        <v>1</v>
      </c>
      <c r="AX1530">
        <v>-1</v>
      </c>
      <c r="AY1530">
        <v>0</v>
      </c>
      <c r="AZ1530">
        <v>0</v>
      </c>
      <c r="BA1530" t="s">
        <v>3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CV1530">
        <v>0</v>
      </c>
      <c r="CW1530">
        <v>0</v>
      </c>
      <c r="CX1530">
        <f>ROUND(Y1530*Source!I683,9)</f>
        <v>420.00000010000002</v>
      </c>
      <c r="CY1530">
        <f t="shared" si="650"/>
        <v>114.94</v>
      </c>
      <c r="CZ1530">
        <f t="shared" si="651"/>
        <v>64.94</v>
      </c>
      <c r="DA1530">
        <f t="shared" si="652"/>
        <v>1.77</v>
      </c>
      <c r="DB1530">
        <f t="shared" si="653"/>
        <v>8798.32</v>
      </c>
      <c r="DC1530">
        <f t="shared" si="654"/>
        <v>0</v>
      </c>
      <c r="DD1530" t="s">
        <v>3</v>
      </c>
      <c r="DE1530" t="s">
        <v>3</v>
      </c>
      <c r="DF1530">
        <f t="shared" si="655"/>
        <v>48274.8</v>
      </c>
      <c r="DG1530">
        <f t="shared" si="656"/>
        <v>0</v>
      </c>
      <c r="DH1530">
        <f t="shared" si="657"/>
        <v>0</v>
      </c>
      <c r="DI1530">
        <f t="shared" si="637"/>
        <v>0</v>
      </c>
      <c r="DJ1530">
        <f t="shared" si="658"/>
        <v>48274.8</v>
      </c>
      <c r="DK1530">
        <v>0</v>
      </c>
      <c r="DL1530" t="s">
        <v>3</v>
      </c>
      <c r="DM1530">
        <v>0</v>
      </c>
      <c r="DN1530" t="s">
        <v>3</v>
      </c>
      <c r="DO1530">
        <v>0</v>
      </c>
    </row>
    <row r="1531" spans="1:119" x14ac:dyDescent="0.2">
      <c r="A1531">
        <f>ROW(Source!A683)</f>
        <v>683</v>
      </c>
      <c r="B1531">
        <v>59204059</v>
      </c>
      <c r="C1531">
        <v>60528206</v>
      </c>
      <c r="D1531">
        <v>58322727</v>
      </c>
      <c r="E1531">
        <v>1</v>
      </c>
      <c r="F1531">
        <v>1</v>
      </c>
      <c r="G1531">
        <v>1080</v>
      </c>
      <c r="H1531">
        <v>3</v>
      </c>
      <c r="I1531" t="s">
        <v>204</v>
      </c>
      <c r="J1531" t="s">
        <v>206</v>
      </c>
      <c r="K1531" t="s">
        <v>443</v>
      </c>
      <c r="L1531">
        <v>1354</v>
      </c>
      <c r="N1531">
        <v>1010</v>
      </c>
      <c r="O1531" t="s">
        <v>39</v>
      </c>
      <c r="P1531" t="s">
        <v>39</v>
      </c>
      <c r="Q1531">
        <v>1</v>
      </c>
      <c r="W1531">
        <v>0</v>
      </c>
      <c r="X1531">
        <v>-520920817</v>
      </c>
      <c r="Y1531">
        <f t="shared" si="649"/>
        <v>9.6774193999999998</v>
      </c>
      <c r="AA1531">
        <v>114.94</v>
      </c>
      <c r="AB1531">
        <v>0</v>
      </c>
      <c r="AC1531">
        <v>0</v>
      </c>
      <c r="AD1531">
        <v>0</v>
      </c>
      <c r="AE1531">
        <v>64.94</v>
      </c>
      <c r="AF1531">
        <v>0</v>
      </c>
      <c r="AG1531">
        <v>0</v>
      </c>
      <c r="AH1531">
        <v>0</v>
      </c>
      <c r="AI1531">
        <v>1.77</v>
      </c>
      <c r="AJ1531">
        <v>1</v>
      </c>
      <c r="AK1531">
        <v>1</v>
      </c>
      <c r="AL1531">
        <v>1</v>
      </c>
      <c r="AM1531">
        <v>0</v>
      </c>
      <c r="AN1531">
        <v>0</v>
      </c>
      <c r="AO1531">
        <v>0</v>
      </c>
      <c r="AP1531">
        <v>1</v>
      </c>
      <c r="AQ1531">
        <v>0</v>
      </c>
      <c r="AR1531">
        <v>0</v>
      </c>
      <c r="AS1531" t="s">
        <v>3</v>
      </c>
      <c r="AT1531">
        <v>9.6774193999999998</v>
      </c>
      <c r="AU1531" t="s">
        <v>3</v>
      </c>
      <c r="AV1531">
        <v>0</v>
      </c>
      <c r="AW1531">
        <v>1</v>
      </c>
      <c r="AX1531">
        <v>-1</v>
      </c>
      <c r="AY1531">
        <v>0</v>
      </c>
      <c r="AZ1531">
        <v>0</v>
      </c>
      <c r="BA1531" t="s">
        <v>3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CV1531">
        <v>0</v>
      </c>
      <c r="CW1531">
        <v>0</v>
      </c>
      <c r="CX1531">
        <f>ROUND(Y1531*Source!I683,9)</f>
        <v>30.000000140000001</v>
      </c>
      <c r="CY1531">
        <f t="shared" si="650"/>
        <v>114.94</v>
      </c>
      <c r="CZ1531">
        <f t="shared" si="651"/>
        <v>64.94</v>
      </c>
      <c r="DA1531">
        <f t="shared" si="652"/>
        <v>1.77</v>
      </c>
      <c r="DB1531">
        <f t="shared" si="653"/>
        <v>628.45000000000005</v>
      </c>
      <c r="DC1531">
        <f t="shared" si="654"/>
        <v>0</v>
      </c>
      <c r="DD1531" t="s">
        <v>3</v>
      </c>
      <c r="DE1531" t="s">
        <v>3</v>
      </c>
      <c r="DF1531">
        <f t="shared" si="655"/>
        <v>3448.2</v>
      </c>
      <c r="DG1531">
        <f t="shared" si="656"/>
        <v>0</v>
      </c>
      <c r="DH1531">
        <f t="shared" si="657"/>
        <v>0</v>
      </c>
      <c r="DI1531">
        <f t="shared" si="637"/>
        <v>0</v>
      </c>
      <c r="DJ1531">
        <f t="shared" si="658"/>
        <v>3448.2</v>
      </c>
      <c r="DK1531">
        <v>0</v>
      </c>
      <c r="DL1531" t="s">
        <v>3</v>
      </c>
      <c r="DM1531">
        <v>0</v>
      </c>
      <c r="DN1531" t="s">
        <v>3</v>
      </c>
      <c r="DO1531">
        <v>0</v>
      </c>
    </row>
    <row r="1532" spans="1:119" x14ac:dyDescent="0.2">
      <c r="A1532">
        <f>ROW(Source!A683)</f>
        <v>683</v>
      </c>
      <c r="B1532">
        <v>59204059</v>
      </c>
      <c r="C1532">
        <v>60528206</v>
      </c>
      <c r="D1532">
        <v>58322733</v>
      </c>
      <c r="E1532">
        <v>1</v>
      </c>
      <c r="F1532">
        <v>1</v>
      </c>
      <c r="G1532">
        <v>1080</v>
      </c>
      <c r="H1532">
        <v>3</v>
      </c>
      <c r="I1532" t="s">
        <v>416</v>
      </c>
      <c r="J1532" t="s">
        <v>418</v>
      </c>
      <c r="K1532" t="s">
        <v>417</v>
      </c>
      <c r="L1532">
        <v>1354</v>
      </c>
      <c r="N1532">
        <v>1010</v>
      </c>
      <c r="O1532" t="s">
        <v>39</v>
      </c>
      <c r="P1532" t="s">
        <v>39</v>
      </c>
      <c r="Q1532">
        <v>1</v>
      </c>
      <c r="W1532">
        <v>0</v>
      </c>
      <c r="X1532">
        <v>-1760738286</v>
      </c>
      <c r="Y1532">
        <f t="shared" si="649"/>
        <v>18.387096799999998</v>
      </c>
      <c r="AA1532">
        <v>36.56</v>
      </c>
      <c r="AB1532">
        <v>0</v>
      </c>
      <c r="AC1532">
        <v>0</v>
      </c>
      <c r="AD1532">
        <v>0</v>
      </c>
      <c r="AE1532">
        <v>5.33</v>
      </c>
      <c r="AF1532">
        <v>0</v>
      </c>
      <c r="AG1532">
        <v>0</v>
      </c>
      <c r="AH1532">
        <v>0</v>
      </c>
      <c r="AI1532">
        <v>6.86</v>
      </c>
      <c r="AJ1532">
        <v>1</v>
      </c>
      <c r="AK1532">
        <v>1</v>
      </c>
      <c r="AL1532">
        <v>1</v>
      </c>
      <c r="AM1532">
        <v>0</v>
      </c>
      <c r="AN1532">
        <v>0</v>
      </c>
      <c r="AO1532">
        <v>0</v>
      </c>
      <c r="AP1532">
        <v>1</v>
      </c>
      <c r="AQ1532">
        <v>0</v>
      </c>
      <c r="AR1532">
        <v>0</v>
      </c>
      <c r="AS1532" t="s">
        <v>3</v>
      </c>
      <c r="AT1532">
        <v>18.387096799999998</v>
      </c>
      <c r="AU1532" t="s">
        <v>3</v>
      </c>
      <c r="AV1532">
        <v>0</v>
      </c>
      <c r="AW1532">
        <v>1</v>
      </c>
      <c r="AX1532">
        <v>-1</v>
      </c>
      <c r="AY1532">
        <v>0</v>
      </c>
      <c r="AZ1532">
        <v>0</v>
      </c>
      <c r="BA1532" t="s">
        <v>3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CV1532">
        <v>0</v>
      </c>
      <c r="CW1532">
        <v>0</v>
      </c>
      <c r="CX1532">
        <f>ROUND(Y1532*Source!I683,9)</f>
        <v>57.00000008</v>
      </c>
      <c r="CY1532">
        <f t="shared" si="650"/>
        <v>36.56</v>
      </c>
      <c r="CZ1532">
        <f t="shared" si="651"/>
        <v>5.33</v>
      </c>
      <c r="DA1532">
        <f t="shared" si="652"/>
        <v>6.86</v>
      </c>
      <c r="DB1532">
        <f t="shared" si="653"/>
        <v>98</v>
      </c>
      <c r="DC1532">
        <f t="shared" si="654"/>
        <v>0</v>
      </c>
      <c r="DD1532" t="s">
        <v>3</v>
      </c>
      <c r="DE1532" t="s">
        <v>3</v>
      </c>
      <c r="DF1532">
        <f t="shared" si="655"/>
        <v>2083.92</v>
      </c>
      <c r="DG1532">
        <f t="shared" si="656"/>
        <v>0</v>
      </c>
      <c r="DH1532">
        <f t="shared" si="657"/>
        <v>0</v>
      </c>
      <c r="DI1532">
        <f t="shared" si="637"/>
        <v>0</v>
      </c>
      <c r="DJ1532">
        <f t="shared" si="658"/>
        <v>2083.92</v>
      </c>
      <c r="DK1532">
        <v>0</v>
      </c>
      <c r="DL1532" t="s">
        <v>3</v>
      </c>
      <c r="DM1532">
        <v>0</v>
      </c>
      <c r="DN1532" t="s">
        <v>3</v>
      </c>
      <c r="DO1532">
        <v>0</v>
      </c>
    </row>
    <row r="1533" spans="1:119" x14ac:dyDescent="0.2">
      <c r="A1533">
        <f>ROW(Source!A683)</f>
        <v>683</v>
      </c>
      <c r="B1533">
        <v>59204059</v>
      </c>
      <c r="C1533">
        <v>60528206</v>
      </c>
      <c r="D1533">
        <v>58322733</v>
      </c>
      <c r="E1533">
        <v>1</v>
      </c>
      <c r="F1533">
        <v>1</v>
      </c>
      <c r="G1533">
        <v>1080</v>
      </c>
      <c r="H1533">
        <v>3</v>
      </c>
      <c r="I1533" t="s">
        <v>416</v>
      </c>
      <c r="J1533" t="s">
        <v>418</v>
      </c>
      <c r="K1533" t="s">
        <v>431</v>
      </c>
      <c r="L1533">
        <v>1354</v>
      </c>
      <c r="N1533">
        <v>1010</v>
      </c>
      <c r="O1533" t="s">
        <v>39</v>
      </c>
      <c r="P1533" t="s">
        <v>39</v>
      </c>
      <c r="Q1533">
        <v>1</v>
      </c>
      <c r="W1533">
        <v>0</v>
      </c>
      <c r="X1533">
        <v>1871626485</v>
      </c>
      <c r="Y1533">
        <f t="shared" si="649"/>
        <v>1.6129032000000001</v>
      </c>
      <c r="AA1533">
        <v>36.56</v>
      </c>
      <c r="AB1533">
        <v>0</v>
      </c>
      <c r="AC1533">
        <v>0</v>
      </c>
      <c r="AD1533">
        <v>0</v>
      </c>
      <c r="AE1533">
        <v>5.33</v>
      </c>
      <c r="AF1533">
        <v>0</v>
      </c>
      <c r="AG1533">
        <v>0</v>
      </c>
      <c r="AH1533">
        <v>0</v>
      </c>
      <c r="AI1533">
        <v>6.86</v>
      </c>
      <c r="AJ1533">
        <v>1</v>
      </c>
      <c r="AK1533">
        <v>1</v>
      </c>
      <c r="AL1533">
        <v>1</v>
      </c>
      <c r="AM1533">
        <v>0</v>
      </c>
      <c r="AN1533">
        <v>0</v>
      </c>
      <c r="AO1533">
        <v>0</v>
      </c>
      <c r="AP1533">
        <v>1</v>
      </c>
      <c r="AQ1533">
        <v>0</v>
      </c>
      <c r="AR1533">
        <v>0</v>
      </c>
      <c r="AS1533" t="s">
        <v>3</v>
      </c>
      <c r="AT1533">
        <v>1.6129032000000001</v>
      </c>
      <c r="AU1533" t="s">
        <v>3</v>
      </c>
      <c r="AV1533">
        <v>0</v>
      </c>
      <c r="AW1533">
        <v>1</v>
      </c>
      <c r="AX1533">
        <v>-1</v>
      </c>
      <c r="AY1533">
        <v>0</v>
      </c>
      <c r="AZ1533">
        <v>0</v>
      </c>
      <c r="BA1533" t="s">
        <v>3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CV1533">
        <v>0</v>
      </c>
      <c r="CW1533">
        <v>0</v>
      </c>
      <c r="CX1533">
        <f>ROUND(Y1533*Source!I683,9)</f>
        <v>4.9999999199999996</v>
      </c>
      <c r="CY1533">
        <f t="shared" si="650"/>
        <v>36.56</v>
      </c>
      <c r="CZ1533">
        <f t="shared" si="651"/>
        <v>5.33</v>
      </c>
      <c r="DA1533">
        <f t="shared" si="652"/>
        <v>6.86</v>
      </c>
      <c r="DB1533">
        <f t="shared" si="653"/>
        <v>8.6</v>
      </c>
      <c r="DC1533">
        <f t="shared" si="654"/>
        <v>0</v>
      </c>
      <c r="DD1533" t="s">
        <v>3</v>
      </c>
      <c r="DE1533" t="s">
        <v>3</v>
      </c>
      <c r="DF1533">
        <f t="shared" si="655"/>
        <v>182.8</v>
      </c>
      <c r="DG1533">
        <f t="shared" si="656"/>
        <v>0</v>
      </c>
      <c r="DH1533">
        <f t="shared" si="657"/>
        <v>0</v>
      </c>
      <c r="DI1533">
        <f t="shared" si="637"/>
        <v>0</v>
      </c>
      <c r="DJ1533">
        <f t="shared" si="658"/>
        <v>182.8</v>
      </c>
      <c r="DK1533">
        <v>0</v>
      </c>
      <c r="DL1533" t="s">
        <v>3</v>
      </c>
      <c r="DM1533">
        <v>0</v>
      </c>
      <c r="DN1533" t="s">
        <v>3</v>
      </c>
      <c r="DO1533">
        <v>0</v>
      </c>
    </row>
    <row r="1534" spans="1:119" x14ac:dyDescent="0.2">
      <c r="A1534">
        <f>ROW(Source!A683)</f>
        <v>683</v>
      </c>
      <c r="B1534">
        <v>59204059</v>
      </c>
      <c r="C1534">
        <v>60528206</v>
      </c>
      <c r="D1534">
        <v>58322735</v>
      </c>
      <c r="E1534">
        <v>1</v>
      </c>
      <c r="F1534">
        <v>1</v>
      </c>
      <c r="G1534">
        <v>1080</v>
      </c>
      <c r="H1534">
        <v>3</v>
      </c>
      <c r="I1534" t="s">
        <v>410</v>
      </c>
      <c r="J1534" t="s">
        <v>412</v>
      </c>
      <c r="K1534" t="s">
        <v>411</v>
      </c>
      <c r="L1534">
        <v>1354</v>
      </c>
      <c r="N1534">
        <v>1010</v>
      </c>
      <c r="O1534" t="s">
        <v>39</v>
      </c>
      <c r="P1534" t="s">
        <v>39</v>
      </c>
      <c r="Q1534">
        <v>1</v>
      </c>
      <c r="W1534">
        <v>0</v>
      </c>
      <c r="X1534">
        <v>-582606188</v>
      </c>
      <c r="Y1534">
        <f t="shared" si="649"/>
        <v>1.6129032000000001</v>
      </c>
      <c r="AA1534">
        <v>13.74</v>
      </c>
      <c r="AB1534">
        <v>0</v>
      </c>
      <c r="AC1534">
        <v>0</v>
      </c>
      <c r="AD1534">
        <v>0</v>
      </c>
      <c r="AE1534">
        <v>7.01</v>
      </c>
      <c r="AF1534">
        <v>0</v>
      </c>
      <c r="AG1534">
        <v>0</v>
      </c>
      <c r="AH1534">
        <v>0</v>
      </c>
      <c r="AI1534">
        <v>1.96</v>
      </c>
      <c r="AJ1534">
        <v>1</v>
      </c>
      <c r="AK1534">
        <v>1</v>
      </c>
      <c r="AL1534">
        <v>1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 t="s">
        <v>3</v>
      </c>
      <c r="AT1534">
        <v>1.6129032000000001</v>
      </c>
      <c r="AU1534" t="s">
        <v>3</v>
      </c>
      <c r="AV1534">
        <v>0</v>
      </c>
      <c r="AW1534">
        <v>1</v>
      </c>
      <c r="AX1534">
        <v>-1</v>
      </c>
      <c r="AY1534">
        <v>0</v>
      </c>
      <c r="AZ1534">
        <v>0</v>
      </c>
      <c r="BA1534" t="s">
        <v>3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CV1534">
        <v>0</v>
      </c>
      <c r="CW1534">
        <v>0</v>
      </c>
      <c r="CX1534">
        <f>ROUND(Y1534*Source!I683,9)</f>
        <v>4.9999999199999996</v>
      </c>
      <c r="CY1534">
        <f t="shared" si="650"/>
        <v>13.74</v>
      </c>
      <c r="CZ1534">
        <f t="shared" si="651"/>
        <v>7.01</v>
      </c>
      <c r="DA1534">
        <f t="shared" si="652"/>
        <v>1.96</v>
      </c>
      <c r="DB1534">
        <f t="shared" si="653"/>
        <v>11.31</v>
      </c>
      <c r="DC1534">
        <f t="shared" si="654"/>
        <v>0</v>
      </c>
      <c r="DD1534" t="s">
        <v>3</v>
      </c>
      <c r="DE1534" t="s">
        <v>3</v>
      </c>
      <c r="DF1534">
        <f t="shared" si="655"/>
        <v>68.7</v>
      </c>
      <c r="DG1534">
        <f t="shared" si="656"/>
        <v>0</v>
      </c>
      <c r="DH1534">
        <f t="shared" si="657"/>
        <v>0</v>
      </c>
      <c r="DI1534">
        <f t="shared" si="637"/>
        <v>0</v>
      </c>
      <c r="DJ1534">
        <f t="shared" si="658"/>
        <v>68.7</v>
      </c>
      <c r="DK1534">
        <v>0</v>
      </c>
      <c r="DL1534" t="s">
        <v>3</v>
      </c>
      <c r="DM1534">
        <v>0</v>
      </c>
      <c r="DN1534" t="s">
        <v>3</v>
      </c>
      <c r="DO1534">
        <v>0</v>
      </c>
    </row>
    <row r="1535" spans="1:119" x14ac:dyDescent="0.2">
      <c r="A1535">
        <f>ROW(Source!A683)</f>
        <v>683</v>
      </c>
      <c r="B1535">
        <v>59204059</v>
      </c>
      <c r="C1535">
        <v>60528206</v>
      </c>
      <c r="D1535">
        <v>58322963</v>
      </c>
      <c r="E1535">
        <v>1</v>
      </c>
      <c r="F1535">
        <v>1</v>
      </c>
      <c r="G1535">
        <v>1080</v>
      </c>
      <c r="H1535">
        <v>3</v>
      </c>
      <c r="I1535" t="s">
        <v>200</v>
      </c>
      <c r="J1535" t="s">
        <v>202</v>
      </c>
      <c r="K1535" t="s">
        <v>201</v>
      </c>
      <c r="L1535">
        <v>1301</v>
      </c>
      <c r="N1535">
        <v>1003</v>
      </c>
      <c r="O1535" t="s">
        <v>34</v>
      </c>
      <c r="P1535" t="s">
        <v>34</v>
      </c>
      <c r="Q1535">
        <v>1</v>
      </c>
      <c r="W1535">
        <v>0</v>
      </c>
      <c r="X1535">
        <v>1488594295</v>
      </c>
      <c r="Y1535">
        <f t="shared" si="649"/>
        <v>102.5</v>
      </c>
      <c r="AA1535">
        <v>46.05</v>
      </c>
      <c r="AB1535">
        <v>0</v>
      </c>
      <c r="AC1535">
        <v>0</v>
      </c>
      <c r="AD1535">
        <v>0</v>
      </c>
      <c r="AE1535">
        <v>16.100000000000001</v>
      </c>
      <c r="AF1535">
        <v>0</v>
      </c>
      <c r="AG1535">
        <v>0</v>
      </c>
      <c r="AH1535">
        <v>0</v>
      </c>
      <c r="AI1535">
        <v>2.86</v>
      </c>
      <c r="AJ1535">
        <v>1</v>
      </c>
      <c r="AK1535">
        <v>1</v>
      </c>
      <c r="AL1535">
        <v>1</v>
      </c>
      <c r="AM1535">
        <v>0</v>
      </c>
      <c r="AN1535">
        <v>0</v>
      </c>
      <c r="AO1535">
        <v>0</v>
      </c>
      <c r="AP1535">
        <v>1</v>
      </c>
      <c r="AQ1535">
        <v>0</v>
      </c>
      <c r="AR1535">
        <v>0</v>
      </c>
      <c r="AS1535" t="s">
        <v>3</v>
      </c>
      <c r="AT1535">
        <v>102.5</v>
      </c>
      <c r="AU1535" t="s">
        <v>3</v>
      </c>
      <c r="AV1535">
        <v>0</v>
      </c>
      <c r="AW1535">
        <v>1</v>
      </c>
      <c r="AX1535">
        <v>-1</v>
      </c>
      <c r="AY1535">
        <v>0</v>
      </c>
      <c r="AZ1535">
        <v>0</v>
      </c>
      <c r="BA1535" t="s">
        <v>3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CV1535">
        <v>0</v>
      </c>
      <c r="CW1535">
        <v>0</v>
      </c>
      <c r="CX1535">
        <f>ROUND(Y1535*Source!I683,9)</f>
        <v>317.75</v>
      </c>
      <c r="CY1535">
        <f t="shared" si="650"/>
        <v>46.05</v>
      </c>
      <c r="CZ1535">
        <f t="shared" si="651"/>
        <v>16.100000000000001</v>
      </c>
      <c r="DA1535">
        <f t="shared" si="652"/>
        <v>2.86</v>
      </c>
      <c r="DB1535">
        <f t="shared" si="653"/>
        <v>1650.25</v>
      </c>
      <c r="DC1535">
        <f t="shared" si="654"/>
        <v>0</v>
      </c>
      <c r="DD1535" t="s">
        <v>3</v>
      </c>
      <c r="DE1535" t="s">
        <v>3</v>
      </c>
      <c r="DF1535">
        <f t="shared" si="655"/>
        <v>14632.39</v>
      </c>
      <c r="DG1535">
        <f t="shared" si="656"/>
        <v>0</v>
      </c>
      <c r="DH1535">
        <f t="shared" si="657"/>
        <v>0</v>
      </c>
      <c r="DI1535">
        <f t="shared" si="637"/>
        <v>0</v>
      </c>
      <c r="DJ1535">
        <f t="shared" si="658"/>
        <v>14632.39</v>
      </c>
      <c r="DK1535">
        <v>0</v>
      </c>
      <c r="DL1535" t="s">
        <v>3</v>
      </c>
      <c r="DM1535">
        <v>0</v>
      </c>
      <c r="DN1535" t="s">
        <v>3</v>
      </c>
      <c r="DO1535">
        <v>0</v>
      </c>
    </row>
    <row r="1536" spans="1:119" x14ac:dyDescent="0.2">
      <c r="A1536">
        <f>ROW(Source!A683)</f>
        <v>683</v>
      </c>
      <c r="B1536">
        <v>59204059</v>
      </c>
      <c r="C1536">
        <v>60528206</v>
      </c>
      <c r="D1536">
        <v>58323132</v>
      </c>
      <c r="E1536">
        <v>1</v>
      </c>
      <c r="F1536">
        <v>1</v>
      </c>
      <c r="G1536">
        <v>1080</v>
      </c>
      <c r="H1536">
        <v>3</v>
      </c>
      <c r="I1536" t="s">
        <v>208</v>
      </c>
      <c r="J1536" t="s">
        <v>210</v>
      </c>
      <c r="K1536" t="s">
        <v>209</v>
      </c>
      <c r="L1536">
        <v>1354</v>
      </c>
      <c r="N1536">
        <v>1010</v>
      </c>
      <c r="O1536" t="s">
        <v>39</v>
      </c>
      <c r="P1536" t="s">
        <v>39</v>
      </c>
      <c r="Q1536">
        <v>1</v>
      </c>
      <c r="W1536">
        <v>0</v>
      </c>
      <c r="X1536">
        <v>-1835303697</v>
      </c>
      <c r="Y1536">
        <f t="shared" si="649"/>
        <v>20.967742000000001</v>
      </c>
      <c r="AA1536">
        <v>22.99</v>
      </c>
      <c r="AB1536">
        <v>0</v>
      </c>
      <c r="AC1536">
        <v>0</v>
      </c>
      <c r="AD1536">
        <v>0</v>
      </c>
      <c r="AE1536">
        <v>5.41</v>
      </c>
      <c r="AF1536">
        <v>0</v>
      </c>
      <c r="AG1536">
        <v>0</v>
      </c>
      <c r="AH1536">
        <v>0</v>
      </c>
      <c r="AI1536">
        <v>4.25</v>
      </c>
      <c r="AJ1536">
        <v>1</v>
      </c>
      <c r="AK1536">
        <v>1</v>
      </c>
      <c r="AL1536">
        <v>1</v>
      </c>
      <c r="AM1536">
        <v>0</v>
      </c>
      <c r="AN1536">
        <v>0</v>
      </c>
      <c r="AO1536">
        <v>0</v>
      </c>
      <c r="AP1536">
        <v>1</v>
      </c>
      <c r="AQ1536">
        <v>0</v>
      </c>
      <c r="AR1536">
        <v>0</v>
      </c>
      <c r="AS1536" t="s">
        <v>3</v>
      </c>
      <c r="AT1536">
        <v>20.967742000000001</v>
      </c>
      <c r="AU1536" t="s">
        <v>3</v>
      </c>
      <c r="AV1536">
        <v>0</v>
      </c>
      <c r="AW1536">
        <v>1</v>
      </c>
      <c r="AX1536">
        <v>-1</v>
      </c>
      <c r="AY1536">
        <v>0</v>
      </c>
      <c r="AZ1536">
        <v>0</v>
      </c>
      <c r="BA1536" t="s">
        <v>3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CV1536">
        <v>0</v>
      </c>
      <c r="CW1536">
        <v>0</v>
      </c>
      <c r="CX1536">
        <f>ROUND(Y1536*Source!I683,9)</f>
        <v>65.000000200000002</v>
      </c>
      <c r="CY1536">
        <f t="shared" si="650"/>
        <v>22.99</v>
      </c>
      <c r="CZ1536">
        <f t="shared" si="651"/>
        <v>5.41</v>
      </c>
      <c r="DA1536">
        <f t="shared" si="652"/>
        <v>4.25</v>
      </c>
      <c r="DB1536">
        <f t="shared" si="653"/>
        <v>113.44</v>
      </c>
      <c r="DC1536">
        <f t="shared" si="654"/>
        <v>0</v>
      </c>
      <c r="DD1536" t="s">
        <v>3</v>
      </c>
      <c r="DE1536" t="s">
        <v>3</v>
      </c>
      <c r="DF1536">
        <f t="shared" si="655"/>
        <v>1494.35</v>
      </c>
      <c r="DG1536">
        <f t="shared" si="656"/>
        <v>0</v>
      </c>
      <c r="DH1536">
        <f t="shared" si="657"/>
        <v>0</v>
      </c>
      <c r="DI1536">
        <f t="shared" si="637"/>
        <v>0</v>
      </c>
      <c r="DJ1536">
        <f t="shared" si="658"/>
        <v>1494.35</v>
      </c>
      <c r="DK1536">
        <v>0</v>
      </c>
      <c r="DL1536" t="s">
        <v>3</v>
      </c>
      <c r="DM1536">
        <v>0</v>
      </c>
      <c r="DN1536" t="s">
        <v>3</v>
      </c>
      <c r="DO1536">
        <v>0</v>
      </c>
    </row>
    <row r="1537" spans="1:119" x14ac:dyDescent="0.2">
      <c r="A1537">
        <f>ROW(Source!A683)</f>
        <v>683</v>
      </c>
      <c r="B1537">
        <v>59204059</v>
      </c>
      <c r="C1537">
        <v>60528206</v>
      </c>
      <c r="D1537">
        <v>58323132</v>
      </c>
      <c r="E1537">
        <v>1</v>
      </c>
      <c r="F1537">
        <v>1</v>
      </c>
      <c r="G1537">
        <v>1080</v>
      </c>
      <c r="H1537">
        <v>3</v>
      </c>
      <c r="I1537" t="s">
        <v>208</v>
      </c>
      <c r="J1537" t="s">
        <v>210</v>
      </c>
      <c r="K1537" t="s">
        <v>414</v>
      </c>
      <c r="L1537">
        <v>1354</v>
      </c>
      <c r="N1537">
        <v>1010</v>
      </c>
      <c r="O1537" t="s">
        <v>39</v>
      </c>
      <c r="P1537" t="s">
        <v>39</v>
      </c>
      <c r="Q1537">
        <v>1</v>
      </c>
      <c r="W1537">
        <v>0</v>
      </c>
      <c r="X1537">
        <v>-79327792</v>
      </c>
      <c r="Y1537">
        <f t="shared" si="649"/>
        <v>8.7096774000000003</v>
      </c>
      <c r="AA1537">
        <v>22.99</v>
      </c>
      <c r="AB1537">
        <v>0</v>
      </c>
      <c r="AC1537">
        <v>0</v>
      </c>
      <c r="AD1537">
        <v>0</v>
      </c>
      <c r="AE1537">
        <v>5.41</v>
      </c>
      <c r="AF1537">
        <v>0</v>
      </c>
      <c r="AG1537">
        <v>0</v>
      </c>
      <c r="AH1537">
        <v>0</v>
      </c>
      <c r="AI1537">
        <v>4.25</v>
      </c>
      <c r="AJ1537">
        <v>1</v>
      </c>
      <c r="AK1537">
        <v>1</v>
      </c>
      <c r="AL1537">
        <v>1</v>
      </c>
      <c r="AM1537">
        <v>0</v>
      </c>
      <c r="AN1537">
        <v>0</v>
      </c>
      <c r="AO1537">
        <v>0</v>
      </c>
      <c r="AP1537">
        <v>1</v>
      </c>
      <c r="AQ1537">
        <v>0</v>
      </c>
      <c r="AR1537">
        <v>0</v>
      </c>
      <c r="AS1537" t="s">
        <v>3</v>
      </c>
      <c r="AT1537">
        <v>8.7096774000000003</v>
      </c>
      <c r="AU1537" t="s">
        <v>3</v>
      </c>
      <c r="AV1537">
        <v>0</v>
      </c>
      <c r="AW1537">
        <v>1</v>
      </c>
      <c r="AX1537">
        <v>-1</v>
      </c>
      <c r="AY1537">
        <v>0</v>
      </c>
      <c r="AZ1537">
        <v>0</v>
      </c>
      <c r="BA1537" t="s">
        <v>3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CV1537">
        <v>0</v>
      </c>
      <c r="CW1537">
        <v>0</v>
      </c>
      <c r="CX1537">
        <f>ROUND(Y1537*Source!I683,9)</f>
        <v>26.999999939999999</v>
      </c>
      <c r="CY1537">
        <f t="shared" si="650"/>
        <v>22.99</v>
      </c>
      <c r="CZ1537">
        <f t="shared" si="651"/>
        <v>5.41</v>
      </c>
      <c r="DA1537">
        <f t="shared" si="652"/>
        <v>4.25</v>
      </c>
      <c r="DB1537">
        <f t="shared" si="653"/>
        <v>47.12</v>
      </c>
      <c r="DC1537">
        <f t="shared" si="654"/>
        <v>0</v>
      </c>
      <c r="DD1537" t="s">
        <v>3</v>
      </c>
      <c r="DE1537" t="s">
        <v>3</v>
      </c>
      <c r="DF1537">
        <f t="shared" si="655"/>
        <v>620.73</v>
      </c>
      <c r="DG1537">
        <f t="shared" si="656"/>
        <v>0</v>
      </c>
      <c r="DH1537">
        <f t="shared" si="657"/>
        <v>0</v>
      </c>
      <c r="DI1537">
        <f t="shared" ref="DI1537:DI1600" si="659">ROUND(ROUND(AH1537,2)*CX1537,2)</f>
        <v>0</v>
      </c>
      <c r="DJ1537">
        <f t="shared" si="658"/>
        <v>620.73</v>
      </c>
      <c r="DK1537">
        <v>0</v>
      </c>
      <c r="DL1537" t="s">
        <v>3</v>
      </c>
      <c r="DM1537">
        <v>0</v>
      </c>
      <c r="DN1537" t="s">
        <v>3</v>
      </c>
      <c r="DO1537">
        <v>0</v>
      </c>
    </row>
    <row r="1538" spans="1:119" x14ac:dyDescent="0.2">
      <c r="A1538">
        <f>ROW(Source!A683)</f>
        <v>683</v>
      </c>
      <c r="B1538">
        <v>59204059</v>
      </c>
      <c r="C1538">
        <v>60528206</v>
      </c>
      <c r="D1538">
        <v>58323149</v>
      </c>
      <c r="E1538">
        <v>1</v>
      </c>
      <c r="F1538">
        <v>1</v>
      </c>
      <c r="G1538">
        <v>1080</v>
      </c>
      <c r="H1538">
        <v>3</v>
      </c>
      <c r="I1538" t="s">
        <v>405</v>
      </c>
      <c r="J1538" t="s">
        <v>407</v>
      </c>
      <c r="K1538" t="s">
        <v>406</v>
      </c>
      <c r="L1538">
        <v>1354</v>
      </c>
      <c r="N1538">
        <v>1010</v>
      </c>
      <c r="O1538" t="s">
        <v>39</v>
      </c>
      <c r="P1538" t="s">
        <v>39</v>
      </c>
      <c r="Q1538">
        <v>1</v>
      </c>
      <c r="W1538">
        <v>0</v>
      </c>
      <c r="X1538">
        <v>619686310</v>
      </c>
      <c r="Y1538">
        <f t="shared" si="649"/>
        <v>17.096774199999999</v>
      </c>
      <c r="AA1538">
        <v>14.47</v>
      </c>
      <c r="AB1538">
        <v>0</v>
      </c>
      <c r="AC1538">
        <v>0</v>
      </c>
      <c r="AD1538">
        <v>0</v>
      </c>
      <c r="AE1538">
        <v>3.87</v>
      </c>
      <c r="AF1538">
        <v>0</v>
      </c>
      <c r="AG1538">
        <v>0</v>
      </c>
      <c r="AH1538">
        <v>0</v>
      </c>
      <c r="AI1538">
        <v>3.74</v>
      </c>
      <c r="AJ1538">
        <v>1</v>
      </c>
      <c r="AK1538">
        <v>1</v>
      </c>
      <c r="AL1538">
        <v>1</v>
      </c>
      <c r="AM1538">
        <v>0</v>
      </c>
      <c r="AN1538">
        <v>0</v>
      </c>
      <c r="AO1538">
        <v>0</v>
      </c>
      <c r="AP1538">
        <v>1</v>
      </c>
      <c r="AQ1538">
        <v>0</v>
      </c>
      <c r="AR1538">
        <v>0</v>
      </c>
      <c r="AS1538" t="s">
        <v>3</v>
      </c>
      <c r="AT1538">
        <v>17.096774199999999</v>
      </c>
      <c r="AU1538" t="s">
        <v>3</v>
      </c>
      <c r="AV1538">
        <v>0</v>
      </c>
      <c r="AW1538">
        <v>1</v>
      </c>
      <c r="AX1538">
        <v>-1</v>
      </c>
      <c r="AY1538">
        <v>0</v>
      </c>
      <c r="AZ1538">
        <v>0</v>
      </c>
      <c r="BA1538" t="s">
        <v>3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CV1538">
        <v>0</v>
      </c>
      <c r="CW1538">
        <v>0</v>
      </c>
      <c r="CX1538">
        <f>ROUND(Y1538*Source!I683,9)</f>
        <v>53.000000020000002</v>
      </c>
      <c r="CY1538">
        <f t="shared" si="650"/>
        <v>14.47</v>
      </c>
      <c r="CZ1538">
        <f t="shared" si="651"/>
        <v>3.87</v>
      </c>
      <c r="DA1538">
        <f t="shared" si="652"/>
        <v>3.74</v>
      </c>
      <c r="DB1538">
        <f t="shared" si="653"/>
        <v>66.16</v>
      </c>
      <c r="DC1538">
        <f t="shared" si="654"/>
        <v>0</v>
      </c>
      <c r="DD1538" t="s">
        <v>3</v>
      </c>
      <c r="DE1538" t="s">
        <v>3</v>
      </c>
      <c r="DF1538">
        <f t="shared" si="655"/>
        <v>766.91</v>
      </c>
      <c r="DG1538">
        <f t="shared" si="656"/>
        <v>0</v>
      </c>
      <c r="DH1538">
        <f t="shared" si="657"/>
        <v>0</v>
      </c>
      <c r="DI1538">
        <f t="shared" si="659"/>
        <v>0</v>
      </c>
      <c r="DJ1538">
        <f t="shared" si="658"/>
        <v>766.91</v>
      </c>
      <c r="DK1538">
        <v>0</v>
      </c>
      <c r="DL1538" t="s">
        <v>3</v>
      </c>
      <c r="DM1538">
        <v>0</v>
      </c>
      <c r="DN1538" t="s">
        <v>3</v>
      </c>
      <c r="DO1538">
        <v>0</v>
      </c>
    </row>
    <row r="1539" spans="1:119" x14ac:dyDescent="0.2">
      <c r="A1539">
        <f>ROW(Source!A683)</f>
        <v>683</v>
      </c>
      <c r="B1539">
        <v>59204059</v>
      </c>
      <c r="C1539">
        <v>60528206</v>
      </c>
      <c r="D1539">
        <v>58327273</v>
      </c>
      <c r="E1539">
        <v>1</v>
      </c>
      <c r="F1539">
        <v>1</v>
      </c>
      <c r="G1539">
        <v>1080</v>
      </c>
      <c r="H1539">
        <v>3</v>
      </c>
      <c r="I1539" t="s">
        <v>276</v>
      </c>
      <c r="J1539" t="s">
        <v>278</v>
      </c>
      <c r="K1539" t="s">
        <v>654</v>
      </c>
      <c r="L1539">
        <v>1354</v>
      </c>
      <c r="N1539">
        <v>1010</v>
      </c>
      <c r="O1539" t="s">
        <v>39</v>
      </c>
      <c r="P1539" t="s">
        <v>39</v>
      </c>
      <c r="Q1539">
        <v>1</v>
      </c>
      <c r="W1539">
        <v>0</v>
      </c>
      <c r="X1539">
        <v>1885888888</v>
      </c>
      <c r="Y1539">
        <f t="shared" si="649"/>
        <v>3.2258065</v>
      </c>
      <c r="AA1539">
        <v>621.45000000000005</v>
      </c>
      <c r="AB1539">
        <v>0</v>
      </c>
      <c r="AC1539">
        <v>0</v>
      </c>
      <c r="AD1539">
        <v>0</v>
      </c>
      <c r="AE1539">
        <v>124.29</v>
      </c>
      <c r="AF1539">
        <v>0</v>
      </c>
      <c r="AG1539">
        <v>0</v>
      </c>
      <c r="AH1539">
        <v>0</v>
      </c>
      <c r="AI1539">
        <v>5</v>
      </c>
      <c r="AJ1539">
        <v>1</v>
      </c>
      <c r="AK1539">
        <v>1</v>
      </c>
      <c r="AL1539">
        <v>1</v>
      </c>
      <c r="AM1539">
        <v>0</v>
      </c>
      <c r="AN1539">
        <v>0</v>
      </c>
      <c r="AO1539">
        <v>0</v>
      </c>
      <c r="AP1539">
        <v>1</v>
      </c>
      <c r="AQ1539">
        <v>0</v>
      </c>
      <c r="AR1539">
        <v>0</v>
      </c>
      <c r="AS1539" t="s">
        <v>3</v>
      </c>
      <c r="AT1539">
        <v>3.2258065</v>
      </c>
      <c r="AU1539" t="s">
        <v>3</v>
      </c>
      <c r="AV1539">
        <v>0</v>
      </c>
      <c r="AW1539">
        <v>1</v>
      </c>
      <c r="AX1539">
        <v>-1</v>
      </c>
      <c r="AY1539">
        <v>0</v>
      </c>
      <c r="AZ1539">
        <v>0</v>
      </c>
      <c r="BA1539" t="s">
        <v>3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CV1539">
        <v>0</v>
      </c>
      <c r="CW1539">
        <v>0</v>
      </c>
      <c r="CX1539">
        <f>ROUND(Y1539*Source!I683,9)</f>
        <v>10.00000015</v>
      </c>
      <c r="CY1539">
        <f t="shared" si="650"/>
        <v>621.45000000000005</v>
      </c>
      <c r="CZ1539">
        <f t="shared" si="651"/>
        <v>124.29</v>
      </c>
      <c r="DA1539">
        <f t="shared" si="652"/>
        <v>5</v>
      </c>
      <c r="DB1539">
        <f t="shared" si="653"/>
        <v>400.94</v>
      </c>
      <c r="DC1539">
        <f t="shared" si="654"/>
        <v>0</v>
      </c>
      <c r="DD1539" t="s">
        <v>3</v>
      </c>
      <c r="DE1539" t="s">
        <v>3</v>
      </c>
      <c r="DF1539">
        <f t="shared" si="655"/>
        <v>6214.5</v>
      </c>
      <c r="DG1539">
        <f t="shared" si="656"/>
        <v>0</v>
      </c>
      <c r="DH1539">
        <f t="shared" si="657"/>
        <v>0</v>
      </c>
      <c r="DI1539">
        <f t="shared" si="659"/>
        <v>0</v>
      </c>
      <c r="DJ1539">
        <f t="shared" si="658"/>
        <v>6214.5</v>
      </c>
      <c r="DK1539">
        <v>0</v>
      </c>
      <c r="DL1539" t="s">
        <v>3</v>
      </c>
      <c r="DM1539">
        <v>0</v>
      </c>
      <c r="DN1539" t="s">
        <v>3</v>
      </c>
      <c r="DO1539">
        <v>0</v>
      </c>
    </row>
    <row r="1540" spans="1:119" x14ac:dyDescent="0.2">
      <c r="A1540">
        <f>ROW(Source!A683)</f>
        <v>683</v>
      </c>
      <c r="B1540">
        <v>59204059</v>
      </c>
      <c r="C1540">
        <v>60528206</v>
      </c>
      <c r="D1540">
        <v>58319197</v>
      </c>
      <c r="E1540">
        <v>1</v>
      </c>
      <c r="F1540">
        <v>1</v>
      </c>
      <c r="G1540">
        <v>1080</v>
      </c>
      <c r="H1540">
        <v>3</v>
      </c>
      <c r="I1540" t="s">
        <v>216</v>
      </c>
      <c r="J1540" t="s">
        <v>218</v>
      </c>
      <c r="K1540" t="s">
        <v>217</v>
      </c>
      <c r="L1540">
        <v>1354</v>
      </c>
      <c r="N1540">
        <v>1010</v>
      </c>
      <c r="O1540" t="s">
        <v>39</v>
      </c>
      <c r="P1540" t="s">
        <v>39</v>
      </c>
      <c r="Q1540">
        <v>1</v>
      </c>
      <c r="W1540">
        <v>0</v>
      </c>
      <c r="X1540">
        <v>726132467</v>
      </c>
      <c r="Y1540">
        <f t="shared" si="649"/>
        <v>1.05</v>
      </c>
      <c r="AA1540">
        <v>82.5</v>
      </c>
      <c r="AB1540">
        <v>0</v>
      </c>
      <c r="AC1540">
        <v>0</v>
      </c>
      <c r="AD1540">
        <v>0</v>
      </c>
      <c r="AE1540">
        <v>11.82</v>
      </c>
      <c r="AF1540">
        <v>0</v>
      </c>
      <c r="AG1540">
        <v>0</v>
      </c>
      <c r="AH1540">
        <v>0</v>
      </c>
      <c r="AI1540">
        <v>6.98</v>
      </c>
      <c r="AJ1540">
        <v>1</v>
      </c>
      <c r="AK1540">
        <v>1</v>
      </c>
      <c r="AL1540">
        <v>1</v>
      </c>
      <c r="AM1540">
        <v>0</v>
      </c>
      <c r="AN1540">
        <v>0</v>
      </c>
      <c r="AO1540">
        <v>0</v>
      </c>
      <c r="AP1540">
        <v>1</v>
      </c>
      <c r="AQ1540">
        <v>0</v>
      </c>
      <c r="AR1540">
        <v>0</v>
      </c>
      <c r="AS1540" t="s">
        <v>3</v>
      </c>
      <c r="AT1540">
        <v>1.05</v>
      </c>
      <c r="AU1540" t="s">
        <v>3</v>
      </c>
      <c r="AV1540">
        <v>0</v>
      </c>
      <c r="AW1540">
        <v>1</v>
      </c>
      <c r="AX1540">
        <v>-1</v>
      </c>
      <c r="AY1540">
        <v>0</v>
      </c>
      <c r="AZ1540">
        <v>0</v>
      </c>
      <c r="BA1540" t="s">
        <v>3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CV1540">
        <v>0</v>
      </c>
      <c r="CW1540">
        <v>0</v>
      </c>
      <c r="CX1540">
        <f>ROUND(Y1540*Source!I683,9)</f>
        <v>3.2549999999999999</v>
      </c>
      <c r="CY1540">
        <f t="shared" si="650"/>
        <v>82.5</v>
      </c>
      <c r="CZ1540">
        <f t="shared" si="651"/>
        <v>11.82</v>
      </c>
      <c r="DA1540">
        <f t="shared" si="652"/>
        <v>6.98</v>
      </c>
      <c r="DB1540">
        <f t="shared" si="653"/>
        <v>12.41</v>
      </c>
      <c r="DC1540">
        <f t="shared" si="654"/>
        <v>0</v>
      </c>
      <c r="DD1540" t="s">
        <v>3</v>
      </c>
      <c r="DE1540" t="s">
        <v>3</v>
      </c>
      <c r="DF1540">
        <f t="shared" si="655"/>
        <v>268.54000000000002</v>
      </c>
      <c r="DG1540">
        <f t="shared" si="656"/>
        <v>0</v>
      </c>
      <c r="DH1540">
        <f t="shared" si="657"/>
        <v>0</v>
      </c>
      <c r="DI1540">
        <f t="shared" si="659"/>
        <v>0</v>
      </c>
      <c r="DJ1540">
        <f t="shared" si="658"/>
        <v>268.54000000000002</v>
      </c>
      <c r="DK1540">
        <v>0</v>
      </c>
      <c r="DL1540" t="s">
        <v>3</v>
      </c>
      <c r="DM1540">
        <v>0</v>
      </c>
      <c r="DN1540" t="s">
        <v>3</v>
      </c>
      <c r="DO1540">
        <v>0</v>
      </c>
    </row>
    <row r="1541" spans="1:119" x14ac:dyDescent="0.2">
      <c r="A1541">
        <f>ROW(Source!A716)</f>
        <v>716</v>
      </c>
      <c r="B1541">
        <v>59204062</v>
      </c>
      <c r="C1541">
        <v>60528260</v>
      </c>
      <c r="D1541">
        <v>58266404</v>
      </c>
      <c r="E1541">
        <v>1080</v>
      </c>
      <c r="F1541">
        <v>1</v>
      </c>
      <c r="G1541">
        <v>1080</v>
      </c>
      <c r="H1541">
        <v>1</v>
      </c>
      <c r="I1541" t="s">
        <v>859</v>
      </c>
      <c r="J1541" t="s">
        <v>3</v>
      </c>
      <c r="K1541" t="s">
        <v>860</v>
      </c>
      <c r="L1541">
        <v>1191</v>
      </c>
      <c r="N1541">
        <v>1013</v>
      </c>
      <c r="O1541" t="s">
        <v>861</v>
      </c>
      <c r="P1541" t="s">
        <v>861</v>
      </c>
      <c r="Q1541">
        <v>1</v>
      </c>
      <c r="W1541">
        <v>0</v>
      </c>
      <c r="X1541">
        <v>476480486</v>
      </c>
      <c r="Y1541">
        <f>((AT1541*1.15)*1.1)</f>
        <v>17.811200000000003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1</v>
      </c>
      <c r="AJ1541">
        <v>1</v>
      </c>
      <c r="AK1541">
        <v>1</v>
      </c>
      <c r="AL1541">
        <v>1</v>
      </c>
      <c r="AM1541">
        <v>-2</v>
      </c>
      <c r="AN1541">
        <v>0</v>
      </c>
      <c r="AO1541">
        <v>1</v>
      </c>
      <c r="AP1541">
        <v>1</v>
      </c>
      <c r="AQ1541">
        <v>0</v>
      </c>
      <c r="AR1541">
        <v>0</v>
      </c>
      <c r="AS1541" t="s">
        <v>3</v>
      </c>
      <c r="AT1541">
        <v>14.08</v>
      </c>
      <c r="AU1541" t="s">
        <v>26</v>
      </c>
      <c r="AV1541">
        <v>1</v>
      </c>
      <c r="AW1541">
        <v>2</v>
      </c>
      <c r="AX1541">
        <v>60528277</v>
      </c>
      <c r="AY1541">
        <v>1</v>
      </c>
      <c r="AZ1541">
        <v>0</v>
      </c>
      <c r="BA1541">
        <v>1541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CU1541">
        <f>ROUND(AT1541*Source!I716*AH1541*AL1541,2)</f>
        <v>0</v>
      </c>
      <c r="CV1541">
        <f>ROUND(Y1541*Source!I716,9)</f>
        <v>7.1244800000000001</v>
      </c>
      <c r="CW1541">
        <v>0</v>
      </c>
      <c r="CX1541">
        <f>ROUND(Y1541*Source!I716,9)</f>
        <v>7.1244800000000001</v>
      </c>
      <c r="CY1541">
        <f>AD1541</f>
        <v>0</v>
      </c>
      <c r="CZ1541">
        <f>AH1541</f>
        <v>0</v>
      </c>
      <c r="DA1541">
        <f>AL1541</f>
        <v>1</v>
      </c>
      <c r="DB1541">
        <f>ROUND(((ROUND(AT1541*CZ1541,2)*1.15)*1.1),6)</f>
        <v>0</v>
      </c>
      <c r="DC1541">
        <f>ROUND(((ROUND(AT1541*AG1541,2)*1.15)*1.1),6)</f>
        <v>0</v>
      </c>
      <c r="DD1541" t="s">
        <v>3</v>
      </c>
      <c r="DE1541" t="s">
        <v>3</v>
      </c>
      <c r="DF1541">
        <f t="shared" ref="DF1541:DF1561" si="660">ROUND(ROUND(AE1541,2)*CX1541,2)</f>
        <v>0</v>
      </c>
      <c r="DG1541">
        <f t="shared" si="656"/>
        <v>0</v>
      </c>
      <c r="DH1541">
        <f t="shared" si="657"/>
        <v>0</v>
      </c>
      <c r="DI1541">
        <f t="shared" si="659"/>
        <v>0</v>
      </c>
      <c r="DJ1541">
        <f>DI1541</f>
        <v>0</v>
      </c>
      <c r="DK1541">
        <v>0</v>
      </c>
      <c r="DL1541" t="s">
        <v>3</v>
      </c>
      <c r="DM1541">
        <v>0</v>
      </c>
      <c r="DN1541" t="s">
        <v>3</v>
      </c>
      <c r="DO1541">
        <v>0</v>
      </c>
    </row>
    <row r="1542" spans="1:119" x14ac:dyDescent="0.2">
      <c r="A1542">
        <f>ROW(Source!A716)</f>
        <v>716</v>
      </c>
      <c r="B1542">
        <v>59204062</v>
      </c>
      <c r="C1542">
        <v>60528260</v>
      </c>
      <c r="D1542">
        <v>58340234</v>
      </c>
      <c r="E1542">
        <v>1</v>
      </c>
      <c r="F1542">
        <v>1</v>
      </c>
      <c r="G1542">
        <v>1080</v>
      </c>
      <c r="H1542">
        <v>2</v>
      </c>
      <c r="I1542" t="s">
        <v>920</v>
      </c>
      <c r="J1542" t="s">
        <v>921</v>
      </c>
      <c r="K1542" t="s">
        <v>922</v>
      </c>
      <c r="L1542">
        <v>1368</v>
      </c>
      <c r="N1542">
        <v>1011</v>
      </c>
      <c r="O1542" t="s">
        <v>865</v>
      </c>
      <c r="P1542" t="s">
        <v>865</v>
      </c>
      <c r="Q1542">
        <v>1</v>
      </c>
      <c r="W1542">
        <v>0</v>
      </c>
      <c r="X1542">
        <v>2123069689</v>
      </c>
      <c r="Y1542">
        <f>((AT1542*1.25)*1.1)</f>
        <v>2.8187500000000001</v>
      </c>
      <c r="AA1542">
        <v>0</v>
      </c>
      <c r="AB1542">
        <v>6.17</v>
      </c>
      <c r="AC1542">
        <v>0</v>
      </c>
      <c r="AD1542">
        <v>0</v>
      </c>
      <c r="AE1542">
        <v>0</v>
      </c>
      <c r="AF1542">
        <v>5.78</v>
      </c>
      <c r="AG1542">
        <v>0</v>
      </c>
      <c r="AH1542">
        <v>0</v>
      </c>
      <c r="AI1542">
        <v>1</v>
      </c>
      <c r="AJ1542">
        <v>1</v>
      </c>
      <c r="AK1542">
        <v>1</v>
      </c>
      <c r="AL1542">
        <v>1</v>
      </c>
      <c r="AM1542">
        <v>-2</v>
      </c>
      <c r="AN1542">
        <v>0</v>
      </c>
      <c r="AO1542">
        <v>1</v>
      </c>
      <c r="AP1542">
        <v>1</v>
      </c>
      <c r="AQ1542">
        <v>0</v>
      </c>
      <c r="AR1542">
        <v>0</v>
      </c>
      <c r="AS1542" t="s">
        <v>3</v>
      </c>
      <c r="AT1542">
        <v>2.0499999999999998</v>
      </c>
      <c r="AU1542" t="s">
        <v>866</v>
      </c>
      <c r="AV1542">
        <v>0</v>
      </c>
      <c r="AW1542">
        <v>2</v>
      </c>
      <c r="AX1542">
        <v>60528278</v>
      </c>
      <c r="AY1542">
        <v>1</v>
      </c>
      <c r="AZ1542">
        <v>0</v>
      </c>
      <c r="BA1542">
        <v>1542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CV1542">
        <v>0</v>
      </c>
      <c r="CW1542">
        <f>ROUND(Y1542*Source!I716*DO1542,9)</f>
        <v>0</v>
      </c>
      <c r="CX1542">
        <f>ROUND(Y1542*Source!I716,9)</f>
        <v>1.1274999999999999</v>
      </c>
      <c r="CY1542">
        <f>AB1542</f>
        <v>6.17</v>
      </c>
      <c r="CZ1542">
        <f>AF1542</f>
        <v>5.78</v>
      </c>
      <c r="DA1542">
        <f>AJ1542</f>
        <v>1</v>
      </c>
      <c r="DB1542">
        <f>ROUND(((ROUND(AT1542*CZ1542,2)*1.25)*1.1),6)</f>
        <v>16.293749999999999</v>
      </c>
      <c r="DC1542">
        <f>ROUND(((ROUND(AT1542*AG1542,2)*1.25)*1.1),6)</f>
        <v>0</v>
      </c>
      <c r="DD1542" t="s">
        <v>3</v>
      </c>
      <c r="DE1542" t="s">
        <v>3</v>
      </c>
      <c r="DF1542">
        <f t="shared" si="660"/>
        <v>0</v>
      </c>
      <c r="DG1542">
        <f t="shared" si="656"/>
        <v>6.52</v>
      </c>
      <c r="DH1542">
        <f t="shared" si="657"/>
        <v>0</v>
      </c>
      <c r="DI1542">
        <f t="shared" si="659"/>
        <v>0</v>
      </c>
      <c r="DJ1542">
        <f>DG1542</f>
        <v>6.52</v>
      </c>
      <c r="DK1542">
        <v>0</v>
      </c>
      <c r="DL1542" t="s">
        <v>3</v>
      </c>
      <c r="DM1542">
        <v>0</v>
      </c>
      <c r="DN1542" t="s">
        <v>3</v>
      </c>
      <c r="DO1542">
        <v>0</v>
      </c>
    </row>
    <row r="1543" spans="1:119" x14ac:dyDescent="0.2">
      <c r="A1543">
        <f>ROW(Source!A716)</f>
        <v>716</v>
      </c>
      <c r="B1543">
        <v>59204062</v>
      </c>
      <c r="C1543">
        <v>60528260</v>
      </c>
      <c r="D1543">
        <v>58340578</v>
      </c>
      <c r="E1543">
        <v>1</v>
      </c>
      <c r="F1543">
        <v>1</v>
      </c>
      <c r="G1543">
        <v>1080</v>
      </c>
      <c r="H1543">
        <v>2</v>
      </c>
      <c r="I1543" t="s">
        <v>862</v>
      </c>
      <c r="J1543" t="s">
        <v>863</v>
      </c>
      <c r="K1543" t="s">
        <v>864</v>
      </c>
      <c r="L1543">
        <v>1368</v>
      </c>
      <c r="N1543">
        <v>1011</v>
      </c>
      <c r="O1543" t="s">
        <v>865</v>
      </c>
      <c r="P1543" t="s">
        <v>865</v>
      </c>
      <c r="Q1543">
        <v>1</v>
      </c>
      <c r="W1543">
        <v>0</v>
      </c>
      <c r="X1543">
        <v>-1985943078</v>
      </c>
      <c r="Y1543">
        <f>((AT1543*1.25)*1.1)</f>
        <v>8.2500000000000004E-2</v>
      </c>
      <c r="AA1543">
        <v>0</v>
      </c>
      <c r="AB1543">
        <v>88.67</v>
      </c>
      <c r="AC1543">
        <v>13.47</v>
      </c>
      <c r="AD1543">
        <v>0</v>
      </c>
      <c r="AE1543">
        <v>0</v>
      </c>
      <c r="AF1543">
        <v>83.1</v>
      </c>
      <c r="AG1543">
        <v>12.62</v>
      </c>
      <c r="AH1543">
        <v>0</v>
      </c>
      <c r="AI1543">
        <v>1</v>
      </c>
      <c r="AJ1543">
        <v>1</v>
      </c>
      <c r="AK1543">
        <v>1</v>
      </c>
      <c r="AL1543">
        <v>1</v>
      </c>
      <c r="AM1543">
        <v>-2</v>
      </c>
      <c r="AN1543">
        <v>0</v>
      </c>
      <c r="AO1543">
        <v>1</v>
      </c>
      <c r="AP1543">
        <v>1</v>
      </c>
      <c r="AQ1543">
        <v>0</v>
      </c>
      <c r="AR1543">
        <v>0</v>
      </c>
      <c r="AS1543" t="s">
        <v>3</v>
      </c>
      <c r="AT1543">
        <v>0.06</v>
      </c>
      <c r="AU1543" t="s">
        <v>866</v>
      </c>
      <c r="AV1543">
        <v>0</v>
      </c>
      <c r="AW1543">
        <v>2</v>
      </c>
      <c r="AX1543">
        <v>60528279</v>
      </c>
      <c r="AY1543">
        <v>1</v>
      </c>
      <c r="AZ1543">
        <v>0</v>
      </c>
      <c r="BA1543">
        <v>1543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CV1543">
        <v>0</v>
      </c>
      <c r="CW1543">
        <f>ROUND(Y1543*Source!I716*DO1543,9)</f>
        <v>0.41646</v>
      </c>
      <c r="CX1543">
        <f>ROUND(Y1543*Source!I716,9)</f>
        <v>3.3000000000000002E-2</v>
      </c>
      <c r="CY1543">
        <f>AB1543</f>
        <v>88.67</v>
      </c>
      <c r="CZ1543">
        <f>AF1543</f>
        <v>83.1</v>
      </c>
      <c r="DA1543">
        <f>AJ1543</f>
        <v>1</v>
      </c>
      <c r="DB1543">
        <f>ROUND(((ROUND(AT1543*CZ1543,2)*1.25)*1.1),6)</f>
        <v>6.8612500000000001</v>
      </c>
      <c r="DC1543">
        <f>ROUND(((ROUND(AT1543*AG1543,2)*1.25)*1.1),6)</f>
        <v>1.0449999999999999</v>
      </c>
      <c r="DD1543" t="s">
        <v>3</v>
      </c>
      <c r="DE1543" t="s">
        <v>3</v>
      </c>
      <c r="DF1543">
        <f t="shared" si="660"/>
        <v>0</v>
      </c>
      <c r="DG1543">
        <f t="shared" si="656"/>
        <v>2.74</v>
      </c>
      <c r="DH1543">
        <f t="shared" si="657"/>
        <v>0.42</v>
      </c>
      <c r="DI1543">
        <f t="shared" si="659"/>
        <v>0</v>
      </c>
      <c r="DJ1543">
        <f>DG1543</f>
        <v>2.74</v>
      </c>
      <c r="DK1543">
        <v>0</v>
      </c>
      <c r="DL1543" t="s">
        <v>867</v>
      </c>
      <c r="DM1543">
        <v>0</v>
      </c>
      <c r="DN1543" t="s">
        <v>861</v>
      </c>
      <c r="DO1543">
        <v>12.62</v>
      </c>
    </row>
    <row r="1544" spans="1:119" x14ac:dyDescent="0.2">
      <c r="A1544">
        <f>ROW(Source!A716)</f>
        <v>716</v>
      </c>
      <c r="B1544">
        <v>59204062</v>
      </c>
      <c r="C1544">
        <v>60528260</v>
      </c>
      <c r="D1544">
        <v>58340630</v>
      </c>
      <c r="E1544">
        <v>1</v>
      </c>
      <c r="F1544">
        <v>1</v>
      </c>
      <c r="G1544">
        <v>1080</v>
      </c>
      <c r="H1544">
        <v>2</v>
      </c>
      <c r="I1544" t="s">
        <v>923</v>
      </c>
      <c r="J1544" t="s">
        <v>924</v>
      </c>
      <c r="K1544" t="s">
        <v>925</v>
      </c>
      <c r="L1544">
        <v>1368</v>
      </c>
      <c r="N1544">
        <v>1011</v>
      </c>
      <c r="O1544" t="s">
        <v>865</v>
      </c>
      <c r="P1544" t="s">
        <v>865</v>
      </c>
      <c r="Q1544">
        <v>1</v>
      </c>
      <c r="W1544">
        <v>0</v>
      </c>
      <c r="X1544">
        <v>1387779639</v>
      </c>
      <c r="Y1544">
        <f>((AT1544*1.25)*1.1)</f>
        <v>3.3000000000000003</v>
      </c>
      <c r="AA1544">
        <v>0</v>
      </c>
      <c r="AB1544">
        <v>0.82</v>
      </c>
      <c r="AC1544">
        <v>0</v>
      </c>
      <c r="AD1544">
        <v>0</v>
      </c>
      <c r="AE1544">
        <v>0</v>
      </c>
      <c r="AF1544">
        <v>0.77</v>
      </c>
      <c r="AG1544">
        <v>0</v>
      </c>
      <c r="AH1544">
        <v>0</v>
      </c>
      <c r="AI1544">
        <v>1</v>
      </c>
      <c r="AJ1544">
        <v>1</v>
      </c>
      <c r="AK1544">
        <v>1</v>
      </c>
      <c r="AL1544">
        <v>1</v>
      </c>
      <c r="AM1544">
        <v>-2</v>
      </c>
      <c r="AN1544">
        <v>0</v>
      </c>
      <c r="AO1544">
        <v>1</v>
      </c>
      <c r="AP1544">
        <v>1</v>
      </c>
      <c r="AQ1544">
        <v>0</v>
      </c>
      <c r="AR1544">
        <v>0</v>
      </c>
      <c r="AS1544" t="s">
        <v>3</v>
      </c>
      <c r="AT1544">
        <v>2.4</v>
      </c>
      <c r="AU1544" t="s">
        <v>866</v>
      </c>
      <c r="AV1544">
        <v>0</v>
      </c>
      <c r="AW1544">
        <v>2</v>
      </c>
      <c r="AX1544">
        <v>60528280</v>
      </c>
      <c r="AY1544">
        <v>1</v>
      </c>
      <c r="AZ1544">
        <v>0</v>
      </c>
      <c r="BA1544">
        <v>1544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CV1544">
        <v>0</v>
      </c>
      <c r="CW1544">
        <f>ROUND(Y1544*Source!I716*DO1544,9)</f>
        <v>0</v>
      </c>
      <c r="CX1544">
        <f>ROUND(Y1544*Source!I716,9)</f>
        <v>1.32</v>
      </c>
      <c r="CY1544">
        <f>AB1544</f>
        <v>0.82</v>
      </c>
      <c r="CZ1544">
        <f>AF1544</f>
        <v>0.77</v>
      </c>
      <c r="DA1544">
        <f>AJ1544</f>
        <v>1</v>
      </c>
      <c r="DB1544">
        <f>ROUND(((ROUND(AT1544*CZ1544,2)*1.25)*1.1),6)</f>
        <v>2.5437500000000002</v>
      </c>
      <c r="DC1544">
        <f>ROUND(((ROUND(AT1544*AG1544,2)*1.25)*1.1),6)</f>
        <v>0</v>
      </c>
      <c r="DD1544" t="s">
        <v>3</v>
      </c>
      <c r="DE1544" t="s">
        <v>3</v>
      </c>
      <c r="DF1544">
        <f t="shared" si="660"/>
        <v>0</v>
      </c>
      <c r="DG1544">
        <f t="shared" si="656"/>
        <v>1.02</v>
      </c>
      <c r="DH1544">
        <f t="shared" si="657"/>
        <v>0</v>
      </c>
      <c r="DI1544">
        <f t="shared" si="659"/>
        <v>0</v>
      </c>
      <c r="DJ1544">
        <f>DG1544</f>
        <v>1.02</v>
      </c>
      <c r="DK1544">
        <v>0</v>
      </c>
      <c r="DL1544" t="s">
        <v>3</v>
      </c>
      <c r="DM1544">
        <v>0</v>
      </c>
      <c r="DN1544" t="s">
        <v>3</v>
      </c>
      <c r="DO1544">
        <v>0</v>
      </c>
    </row>
    <row r="1545" spans="1:119" x14ac:dyDescent="0.2">
      <c r="A1545">
        <f>ROW(Source!A716)</f>
        <v>716</v>
      </c>
      <c r="B1545">
        <v>59204062</v>
      </c>
      <c r="C1545">
        <v>60528260</v>
      </c>
      <c r="D1545">
        <v>58340663</v>
      </c>
      <c r="E1545">
        <v>1</v>
      </c>
      <c r="F1545">
        <v>1</v>
      </c>
      <c r="G1545">
        <v>1080</v>
      </c>
      <c r="H1545">
        <v>2</v>
      </c>
      <c r="I1545" t="s">
        <v>926</v>
      </c>
      <c r="J1545" t="s">
        <v>927</v>
      </c>
      <c r="K1545" t="s">
        <v>928</v>
      </c>
      <c r="L1545">
        <v>1368</v>
      </c>
      <c r="N1545">
        <v>1011</v>
      </c>
      <c r="O1545" t="s">
        <v>865</v>
      </c>
      <c r="P1545" t="s">
        <v>865</v>
      </c>
      <c r="Q1545">
        <v>1</v>
      </c>
      <c r="W1545">
        <v>0</v>
      </c>
      <c r="X1545">
        <v>1645565003</v>
      </c>
      <c r="Y1545">
        <f>((AT1545*1.25)*1.1)</f>
        <v>2.8875000000000002</v>
      </c>
      <c r="AA1545">
        <v>0</v>
      </c>
      <c r="AB1545">
        <v>0.5</v>
      </c>
      <c r="AC1545">
        <v>0</v>
      </c>
      <c r="AD1545">
        <v>0</v>
      </c>
      <c r="AE1545">
        <v>0</v>
      </c>
      <c r="AF1545">
        <v>0.47</v>
      </c>
      <c r="AG1545">
        <v>0</v>
      </c>
      <c r="AH1545">
        <v>0</v>
      </c>
      <c r="AI1545">
        <v>1</v>
      </c>
      <c r="AJ1545">
        <v>1</v>
      </c>
      <c r="AK1545">
        <v>1</v>
      </c>
      <c r="AL1545">
        <v>1</v>
      </c>
      <c r="AM1545">
        <v>-2</v>
      </c>
      <c r="AN1545">
        <v>0</v>
      </c>
      <c r="AO1545">
        <v>1</v>
      </c>
      <c r="AP1545">
        <v>1</v>
      </c>
      <c r="AQ1545">
        <v>0</v>
      </c>
      <c r="AR1545">
        <v>0</v>
      </c>
      <c r="AS1545" t="s">
        <v>3</v>
      </c>
      <c r="AT1545">
        <v>2.1</v>
      </c>
      <c r="AU1545" t="s">
        <v>866</v>
      </c>
      <c r="AV1545">
        <v>0</v>
      </c>
      <c r="AW1545">
        <v>2</v>
      </c>
      <c r="AX1545">
        <v>60528281</v>
      </c>
      <c r="AY1545">
        <v>1</v>
      </c>
      <c r="AZ1545">
        <v>0</v>
      </c>
      <c r="BA1545">
        <v>1545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CV1545">
        <v>0</v>
      </c>
      <c r="CW1545">
        <f>ROUND(Y1545*Source!I716*DO1545,9)</f>
        <v>0</v>
      </c>
      <c r="CX1545">
        <f>ROUND(Y1545*Source!I716,9)</f>
        <v>1.155</v>
      </c>
      <c r="CY1545">
        <f>AB1545</f>
        <v>0.5</v>
      </c>
      <c r="CZ1545">
        <f>AF1545</f>
        <v>0.47</v>
      </c>
      <c r="DA1545">
        <f>AJ1545</f>
        <v>1</v>
      </c>
      <c r="DB1545">
        <f>ROUND(((ROUND(AT1545*CZ1545,2)*1.25)*1.1),6)</f>
        <v>1.3612500000000001</v>
      </c>
      <c r="DC1545">
        <f>ROUND(((ROUND(AT1545*AG1545,2)*1.25)*1.1),6)</f>
        <v>0</v>
      </c>
      <c r="DD1545" t="s">
        <v>3</v>
      </c>
      <c r="DE1545" t="s">
        <v>3</v>
      </c>
      <c r="DF1545">
        <f t="shared" si="660"/>
        <v>0</v>
      </c>
      <c r="DG1545">
        <f t="shared" si="656"/>
        <v>0.54</v>
      </c>
      <c r="DH1545">
        <f t="shared" si="657"/>
        <v>0</v>
      </c>
      <c r="DI1545">
        <f t="shared" si="659"/>
        <v>0</v>
      </c>
      <c r="DJ1545">
        <f>DG1545</f>
        <v>0.54</v>
      </c>
      <c r="DK1545">
        <v>0</v>
      </c>
      <c r="DL1545" t="s">
        <v>3</v>
      </c>
      <c r="DM1545">
        <v>0</v>
      </c>
      <c r="DN1545" t="s">
        <v>3</v>
      </c>
      <c r="DO1545">
        <v>0</v>
      </c>
    </row>
    <row r="1546" spans="1:119" x14ac:dyDescent="0.2">
      <c r="A1546">
        <f>ROW(Source!A716)</f>
        <v>716</v>
      </c>
      <c r="B1546">
        <v>59204062</v>
      </c>
      <c r="C1546">
        <v>60528260</v>
      </c>
      <c r="D1546">
        <v>58308814</v>
      </c>
      <c r="E1546">
        <v>1</v>
      </c>
      <c r="F1546">
        <v>1</v>
      </c>
      <c r="G1546">
        <v>1080</v>
      </c>
      <c r="H1546">
        <v>3</v>
      </c>
      <c r="I1546" t="s">
        <v>890</v>
      </c>
      <c r="J1546" t="s">
        <v>891</v>
      </c>
      <c r="K1546" t="s">
        <v>892</v>
      </c>
      <c r="L1546">
        <v>1339</v>
      </c>
      <c r="N1546">
        <v>1007</v>
      </c>
      <c r="O1546" t="s">
        <v>893</v>
      </c>
      <c r="P1546" t="s">
        <v>893</v>
      </c>
      <c r="Q1546">
        <v>1</v>
      </c>
      <c r="W1546">
        <v>0</v>
      </c>
      <c r="X1546">
        <v>-744103292</v>
      </c>
      <c r="Y1546">
        <f t="shared" ref="Y1546:Y1556" si="661">AT1546</f>
        <v>1.1262000000000001</v>
      </c>
      <c r="AA1546">
        <v>7.07</v>
      </c>
      <c r="AB1546">
        <v>0</v>
      </c>
      <c r="AC1546">
        <v>0</v>
      </c>
      <c r="AD1546">
        <v>0</v>
      </c>
      <c r="AE1546">
        <v>7.07</v>
      </c>
      <c r="AF1546">
        <v>0</v>
      </c>
      <c r="AG1546">
        <v>0</v>
      </c>
      <c r="AH1546">
        <v>0</v>
      </c>
      <c r="AI1546">
        <v>1</v>
      </c>
      <c r="AJ1546">
        <v>1</v>
      </c>
      <c r="AK1546">
        <v>1</v>
      </c>
      <c r="AL1546">
        <v>1</v>
      </c>
      <c r="AM1546">
        <v>-2</v>
      </c>
      <c r="AN1546">
        <v>0</v>
      </c>
      <c r="AO1546">
        <v>1</v>
      </c>
      <c r="AP1546">
        <v>0</v>
      </c>
      <c r="AQ1546">
        <v>0</v>
      </c>
      <c r="AR1546">
        <v>0</v>
      </c>
      <c r="AS1546" t="s">
        <v>3</v>
      </c>
      <c r="AT1546">
        <v>1.1262000000000001</v>
      </c>
      <c r="AU1546" t="s">
        <v>3</v>
      </c>
      <c r="AV1546">
        <v>0</v>
      </c>
      <c r="AW1546">
        <v>2</v>
      </c>
      <c r="AX1546">
        <v>60528282</v>
      </c>
      <c r="AY1546">
        <v>1</v>
      </c>
      <c r="AZ1546">
        <v>0</v>
      </c>
      <c r="BA1546">
        <v>1546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CV1546">
        <v>0</v>
      </c>
      <c r="CW1546">
        <v>0</v>
      </c>
      <c r="CX1546">
        <f>ROUND(Y1546*Source!I716,9)</f>
        <v>0.45047999999999999</v>
      </c>
      <c r="CY1546">
        <f t="shared" ref="CY1546:CY1556" si="662">AA1546</f>
        <v>7.07</v>
      </c>
      <c r="CZ1546">
        <f t="shared" ref="CZ1546:CZ1556" si="663">AE1546</f>
        <v>7.07</v>
      </c>
      <c r="DA1546">
        <f t="shared" ref="DA1546:DA1556" si="664">AI1546</f>
        <v>1</v>
      </c>
      <c r="DB1546">
        <f t="shared" ref="DB1546:DB1556" si="665">ROUND(ROUND(AT1546*CZ1546,2),6)</f>
        <v>7.96</v>
      </c>
      <c r="DC1546">
        <f t="shared" ref="DC1546:DC1556" si="666">ROUND(ROUND(AT1546*AG1546,2),6)</f>
        <v>0</v>
      </c>
      <c r="DD1546" t="s">
        <v>3</v>
      </c>
      <c r="DE1546" t="s">
        <v>3</v>
      </c>
      <c r="DF1546">
        <f t="shared" si="660"/>
        <v>3.18</v>
      </c>
      <c r="DG1546">
        <f t="shared" si="656"/>
        <v>0</v>
      </c>
      <c r="DH1546">
        <f t="shared" si="657"/>
        <v>0</v>
      </c>
      <c r="DI1546">
        <f t="shared" si="659"/>
        <v>0</v>
      </c>
      <c r="DJ1546">
        <f t="shared" ref="DJ1546:DJ1556" si="667">DF1546</f>
        <v>3.18</v>
      </c>
      <c r="DK1546">
        <v>0</v>
      </c>
      <c r="DL1546" t="s">
        <v>3</v>
      </c>
      <c r="DM1546">
        <v>0</v>
      </c>
      <c r="DN1546" t="s">
        <v>3</v>
      </c>
      <c r="DO1546">
        <v>0</v>
      </c>
    </row>
    <row r="1547" spans="1:119" x14ac:dyDescent="0.2">
      <c r="A1547">
        <f>ROW(Source!A716)</f>
        <v>716</v>
      </c>
      <c r="B1547">
        <v>59204062</v>
      </c>
      <c r="C1547">
        <v>60528260</v>
      </c>
      <c r="D1547">
        <v>58311329</v>
      </c>
      <c r="E1547">
        <v>1</v>
      </c>
      <c r="F1547">
        <v>1</v>
      </c>
      <c r="G1547">
        <v>1080</v>
      </c>
      <c r="H1547">
        <v>3</v>
      </c>
      <c r="I1547" t="s">
        <v>929</v>
      </c>
      <c r="J1547" t="s">
        <v>930</v>
      </c>
      <c r="K1547" t="s">
        <v>931</v>
      </c>
      <c r="L1547">
        <v>1355</v>
      </c>
      <c r="N1547">
        <v>1010</v>
      </c>
      <c r="O1547" t="s">
        <v>48</v>
      </c>
      <c r="P1547" t="s">
        <v>48</v>
      </c>
      <c r="Q1547">
        <v>100</v>
      </c>
      <c r="W1547">
        <v>0</v>
      </c>
      <c r="X1547">
        <v>262154668</v>
      </c>
      <c r="Y1547">
        <f t="shared" si="661"/>
        <v>1.43</v>
      </c>
      <c r="AA1547">
        <v>15.04</v>
      </c>
      <c r="AB1547">
        <v>0</v>
      </c>
      <c r="AC1547">
        <v>0</v>
      </c>
      <c r="AD1547">
        <v>0</v>
      </c>
      <c r="AE1547">
        <v>15.04</v>
      </c>
      <c r="AF1547">
        <v>0</v>
      </c>
      <c r="AG1547">
        <v>0</v>
      </c>
      <c r="AH1547">
        <v>0</v>
      </c>
      <c r="AI1547">
        <v>1</v>
      </c>
      <c r="AJ1547">
        <v>1</v>
      </c>
      <c r="AK1547">
        <v>1</v>
      </c>
      <c r="AL1547">
        <v>1</v>
      </c>
      <c r="AM1547">
        <v>-2</v>
      </c>
      <c r="AN1547">
        <v>0</v>
      </c>
      <c r="AO1547">
        <v>1</v>
      </c>
      <c r="AP1547">
        <v>0</v>
      </c>
      <c r="AQ1547">
        <v>0</v>
      </c>
      <c r="AR1547">
        <v>0</v>
      </c>
      <c r="AS1547" t="s">
        <v>3</v>
      </c>
      <c r="AT1547">
        <v>1.43</v>
      </c>
      <c r="AU1547" t="s">
        <v>3</v>
      </c>
      <c r="AV1547">
        <v>0</v>
      </c>
      <c r="AW1547">
        <v>2</v>
      </c>
      <c r="AX1547">
        <v>60528283</v>
      </c>
      <c r="AY1547">
        <v>1</v>
      </c>
      <c r="AZ1547">
        <v>0</v>
      </c>
      <c r="BA1547">
        <v>1547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CV1547">
        <v>0</v>
      </c>
      <c r="CW1547">
        <v>0</v>
      </c>
      <c r="CX1547">
        <f>ROUND(Y1547*Source!I716,9)</f>
        <v>0.57199999999999995</v>
      </c>
      <c r="CY1547">
        <f t="shared" si="662"/>
        <v>15.04</v>
      </c>
      <c r="CZ1547">
        <f t="shared" si="663"/>
        <v>15.04</v>
      </c>
      <c r="DA1547">
        <f t="shared" si="664"/>
        <v>1</v>
      </c>
      <c r="DB1547">
        <f t="shared" si="665"/>
        <v>21.51</v>
      </c>
      <c r="DC1547">
        <f t="shared" si="666"/>
        <v>0</v>
      </c>
      <c r="DD1547" t="s">
        <v>3</v>
      </c>
      <c r="DE1547" t="s">
        <v>3</v>
      </c>
      <c r="DF1547">
        <f t="shared" si="660"/>
        <v>8.6</v>
      </c>
      <c r="DG1547">
        <f t="shared" si="656"/>
        <v>0</v>
      </c>
      <c r="DH1547">
        <f t="shared" si="657"/>
        <v>0</v>
      </c>
      <c r="DI1547">
        <f t="shared" si="659"/>
        <v>0</v>
      </c>
      <c r="DJ1547">
        <f t="shared" si="667"/>
        <v>8.6</v>
      </c>
      <c r="DK1547">
        <v>0</v>
      </c>
      <c r="DL1547" t="s">
        <v>3</v>
      </c>
      <c r="DM1547">
        <v>0</v>
      </c>
      <c r="DN1547" t="s">
        <v>3</v>
      </c>
      <c r="DO1547">
        <v>0</v>
      </c>
    </row>
    <row r="1548" spans="1:119" x14ac:dyDescent="0.2">
      <c r="A1548">
        <f>ROW(Source!A716)</f>
        <v>716</v>
      </c>
      <c r="B1548">
        <v>59204062</v>
      </c>
      <c r="C1548">
        <v>60528260</v>
      </c>
      <c r="D1548">
        <v>58311563</v>
      </c>
      <c r="E1548">
        <v>1</v>
      </c>
      <c r="F1548">
        <v>1</v>
      </c>
      <c r="G1548">
        <v>1080</v>
      </c>
      <c r="H1548">
        <v>3</v>
      </c>
      <c r="I1548" t="s">
        <v>932</v>
      </c>
      <c r="J1548" t="s">
        <v>933</v>
      </c>
      <c r="K1548" t="s">
        <v>934</v>
      </c>
      <c r="L1548">
        <v>1346</v>
      </c>
      <c r="N1548">
        <v>1009</v>
      </c>
      <c r="O1548" t="s">
        <v>880</v>
      </c>
      <c r="P1548" t="s">
        <v>880</v>
      </c>
      <c r="Q1548">
        <v>1</v>
      </c>
      <c r="W1548">
        <v>0</v>
      </c>
      <c r="X1548">
        <v>871498436</v>
      </c>
      <c r="Y1548">
        <f t="shared" si="661"/>
        <v>2.7170000000000001</v>
      </c>
      <c r="AA1548">
        <v>38.729999999999997</v>
      </c>
      <c r="AB1548">
        <v>0</v>
      </c>
      <c r="AC1548">
        <v>0</v>
      </c>
      <c r="AD1548">
        <v>0</v>
      </c>
      <c r="AE1548">
        <v>38.729999999999997</v>
      </c>
      <c r="AF1548">
        <v>0</v>
      </c>
      <c r="AG1548">
        <v>0</v>
      </c>
      <c r="AH1548">
        <v>0</v>
      </c>
      <c r="AI1548">
        <v>1</v>
      </c>
      <c r="AJ1548">
        <v>1</v>
      </c>
      <c r="AK1548">
        <v>1</v>
      </c>
      <c r="AL1548">
        <v>1</v>
      </c>
      <c r="AM1548">
        <v>-2</v>
      </c>
      <c r="AN1548">
        <v>0</v>
      </c>
      <c r="AO1548">
        <v>1</v>
      </c>
      <c r="AP1548">
        <v>0</v>
      </c>
      <c r="AQ1548">
        <v>0</v>
      </c>
      <c r="AR1548">
        <v>0</v>
      </c>
      <c r="AS1548" t="s">
        <v>3</v>
      </c>
      <c r="AT1548">
        <v>2.7170000000000001</v>
      </c>
      <c r="AU1548" t="s">
        <v>3</v>
      </c>
      <c r="AV1548">
        <v>0</v>
      </c>
      <c r="AW1548">
        <v>2</v>
      </c>
      <c r="AX1548">
        <v>60528284</v>
      </c>
      <c r="AY1548">
        <v>1</v>
      </c>
      <c r="AZ1548">
        <v>0</v>
      </c>
      <c r="BA1548">
        <v>1548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CV1548">
        <v>0</v>
      </c>
      <c r="CW1548">
        <v>0</v>
      </c>
      <c r="CX1548">
        <f>ROUND(Y1548*Source!I716,9)</f>
        <v>1.0868</v>
      </c>
      <c r="CY1548">
        <f t="shared" si="662"/>
        <v>38.729999999999997</v>
      </c>
      <c r="CZ1548">
        <f t="shared" si="663"/>
        <v>38.729999999999997</v>
      </c>
      <c r="DA1548">
        <f t="shared" si="664"/>
        <v>1</v>
      </c>
      <c r="DB1548">
        <f t="shared" si="665"/>
        <v>105.23</v>
      </c>
      <c r="DC1548">
        <f t="shared" si="666"/>
        <v>0</v>
      </c>
      <c r="DD1548" t="s">
        <v>3</v>
      </c>
      <c r="DE1548" t="s">
        <v>3</v>
      </c>
      <c r="DF1548">
        <f t="shared" si="660"/>
        <v>42.09</v>
      </c>
      <c r="DG1548">
        <f t="shared" si="656"/>
        <v>0</v>
      </c>
      <c r="DH1548">
        <f t="shared" si="657"/>
        <v>0</v>
      </c>
      <c r="DI1548">
        <f t="shared" si="659"/>
        <v>0</v>
      </c>
      <c r="DJ1548">
        <f t="shared" si="667"/>
        <v>42.09</v>
      </c>
      <c r="DK1548">
        <v>0</v>
      </c>
      <c r="DL1548" t="s">
        <v>3</v>
      </c>
      <c r="DM1548">
        <v>0</v>
      </c>
      <c r="DN1548" t="s">
        <v>3</v>
      </c>
      <c r="DO1548">
        <v>0</v>
      </c>
    </row>
    <row r="1549" spans="1:119" x14ac:dyDescent="0.2">
      <c r="A1549">
        <f>ROW(Source!A716)</f>
        <v>716</v>
      </c>
      <c r="B1549">
        <v>59204062</v>
      </c>
      <c r="C1549">
        <v>60528260</v>
      </c>
      <c r="D1549">
        <v>58326216</v>
      </c>
      <c r="E1549">
        <v>1</v>
      </c>
      <c r="F1549">
        <v>1</v>
      </c>
      <c r="G1549">
        <v>1080</v>
      </c>
      <c r="H1549">
        <v>3</v>
      </c>
      <c r="I1549" t="s">
        <v>46</v>
      </c>
      <c r="J1549" t="s">
        <v>49</v>
      </c>
      <c r="K1549" t="s">
        <v>47</v>
      </c>
      <c r="L1549">
        <v>1355</v>
      </c>
      <c r="N1549">
        <v>1010</v>
      </c>
      <c r="O1549" t="s">
        <v>48</v>
      </c>
      <c r="P1549" t="s">
        <v>48</v>
      </c>
      <c r="Q1549">
        <v>100</v>
      </c>
      <c r="W1549">
        <v>0</v>
      </c>
      <c r="X1549">
        <v>1873919888</v>
      </c>
      <c r="Y1549">
        <f t="shared" si="661"/>
        <v>0.8</v>
      </c>
      <c r="AA1549">
        <v>526.22</v>
      </c>
      <c r="AB1549">
        <v>0</v>
      </c>
      <c r="AC1549">
        <v>0</v>
      </c>
      <c r="AD1549">
        <v>0</v>
      </c>
      <c r="AE1549">
        <v>526.22</v>
      </c>
      <c r="AF1549">
        <v>0</v>
      </c>
      <c r="AG1549">
        <v>0</v>
      </c>
      <c r="AH1549">
        <v>0</v>
      </c>
      <c r="AI1549">
        <v>1</v>
      </c>
      <c r="AJ1549">
        <v>1</v>
      </c>
      <c r="AK1549">
        <v>1</v>
      </c>
      <c r="AL1549">
        <v>1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 t="s">
        <v>3</v>
      </c>
      <c r="AT1549">
        <v>0.8</v>
      </c>
      <c r="AU1549" t="s">
        <v>3</v>
      </c>
      <c r="AV1549">
        <v>0</v>
      </c>
      <c r="AW1549">
        <v>1</v>
      </c>
      <c r="AX1549">
        <v>-1</v>
      </c>
      <c r="AY1549">
        <v>0</v>
      </c>
      <c r="AZ1549">
        <v>0</v>
      </c>
      <c r="BA1549" t="s">
        <v>3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CV1549">
        <v>0</v>
      </c>
      <c r="CW1549">
        <v>0</v>
      </c>
      <c r="CX1549">
        <f>ROUND(Y1549*Source!I716,9)</f>
        <v>0.32</v>
      </c>
      <c r="CY1549">
        <f t="shared" si="662"/>
        <v>526.22</v>
      </c>
      <c r="CZ1549">
        <f t="shared" si="663"/>
        <v>526.22</v>
      </c>
      <c r="DA1549">
        <f t="shared" si="664"/>
        <v>1</v>
      </c>
      <c r="DB1549">
        <f t="shared" si="665"/>
        <v>420.98</v>
      </c>
      <c r="DC1549">
        <f t="shared" si="666"/>
        <v>0</v>
      </c>
      <c r="DD1549" t="s">
        <v>3</v>
      </c>
      <c r="DE1549" t="s">
        <v>3</v>
      </c>
      <c r="DF1549">
        <f t="shared" si="660"/>
        <v>168.39</v>
      </c>
      <c r="DG1549">
        <f t="shared" si="656"/>
        <v>0</v>
      </c>
      <c r="DH1549">
        <f t="shared" si="657"/>
        <v>0</v>
      </c>
      <c r="DI1549">
        <f t="shared" si="659"/>
        <v>0</v>
      </c>
      <c r="DJ1549">
        <f t="shared" si="667"/>
        <v>168.39</v>
      </c>
      <c r="DK1549">
        <v>0</v>
      </c>
      <c r="DL1549" t="s">
        <v>3</v>
      </c>
      <c r="DM1549">
        <v>0</v>
      </c>
      <c r="DN1549" t="s">
        <v>3</v>
      </c>
      <c r="DO1549">
        <v>0</v>
      </c>
    </row>
    <row r="1550" spans="1:119" x14ac:dyDescent="0.2">
      <c r="A1550">
        <f>ROW(Source!A716)</f>
        <v>716</v>
      </c>
      <c r="B1550">
        <v>59204062</v>
      </c>
      <c r="C1550">
        <v>60528260</v>
      </c>
      <c r="D1550">
        <v>58322709</v>
      </c>
      <c r="E1550">
        <v>1</v>
      </c>
      <c r="F1550">
        <v>1</v>
      </c>
      <c r="G1550">
        <v>1080</v>
      </c>
      <c r="H1550">
        <v>3</v>
      </c>
      <c r="I1550" t="s">
        <v>447</v>
      </c>
      <c r="J1550" t="s">
        <v>449</v>
      </c>
      <c r="K1550" t="s">
        <v>448</v>
      </c>
      <c r="L1550">
        <v>1354</v>
      </c>
      <c r="N1550">
        <v>1010</v>
      </c>
      <c r="O1550" t="s">
        <v>39</v>
      </c>
      <c r="P1550" t="s">
        <v>39</v>
      </c>
      <c r="Q1550">
        <v>1</v>
      </c>
      <c r="W1550">
        <v>0</v>
      </c>
      <c r="X1550">
        <v>-1205124728</v>
      </c>
      <c r="Y1550">
        <f t="shared" si="661"/>
        <v>12.5</v>
      </c>
      <c r="AA1550">
        <v>2.76</v>
      </c>
      <c r="AB1550">
        <v>0</v>
      </c>
      <c r="AC1550">
        <v>0</v>
      </c>
      <c r="AD1550">
        <v>0</v>
      </c>
      <c r="AE1550">
        <v>2.76</v>
      </c>
      <c r="AF1550">
        <v>0</v>
      </c>
      <c r="AG1550">
        <v>0</v>
      </c>
      <c r="AH1550">
        <v>0</v>
      </c>
      <c r="AI1550">
        <v>1</v>
      </c>
      <c r="AJ1550">
        <v>1</v>
      </c>
      <c r="AK1550">
        <v>1</v>
      </c>
      <c r="AL1550">
        <v>1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 t="s">
        <v>3</v>
      </c>
      <c r="AT1550">
        <v>12.5</v>
      </c>
      <c r="AU1550" t="s">
        <v>3</v>
      </c>
      <c r="AV1550">
        <v>0</v>
      </c>
      <c r="AW1550">
        <v>1</v>
      </c>
      <c r="AX1550">
        <v>-1</v>
      </c>
      <c r="AY1550">
        <v>0</v>
      </c>
      <c r="AZ1550">
        <v>0</v>
      </c>
      <c r="BA1550" t="s">
        <v>3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CV1550">
        <v>0</v>
      </c>
      <c r="CW1550">
        <v>0</v>
      </c>
      <c r="CX1550">
        <f>ROUND(Y1550*Source!I716,9)</f>
        <v>5</v>
      </c>
      <c r="CY1550">
        <f t="shared" si="662"/>
        <v>2.76</v>
      </c>
      <c r="CZ1550">
        <f t="shared" si="663"/>
        <v>2.76</v>
      </c>
      <c r="DA1550">
        <f t="shared" si="664"/>
        <v>1</v>
      </c>
      <c r="DB1550">
        <f t="shared" si="665"/>
        <v>34.5</v>
      </c>
      <c r="DC1550">
        <f t="shared" si="666"/>
        <v>0</v>
      </c>
      <c r="DD1550" t="s">
        <v>3</v>
      </c>
      <c r="DE1550" t="s">
        <v>3</v>
      </c>
      <c r="DF1550">
        <f t="shared" si="660"/>
        <v>13.8</v>
      </c>
      <c r="DG1550">
        <f t="shared" si="656"/>
        <v>0</v>
      </c>
      <c r="DH1550">
        <f t="shared" si="657"/>
        <v>0</v>
      </c>
      <c r="DI1550">
        <f t="shared" si="659"/>
        <v>0</v>
      </c>
      <c r="DJ1550">
        <f t="shared" si="667"/>
        <v>13.8</v>
      </c>
      <c r="DK1550">
        <v>0</v>
      </c>
      <c r="DL1550" t="s">
        <v>3</v>
      </c>
      <c r="DM1550">
        <v>0</v>
      </c>
      <c r="DN1550" t="s">
        <v>3</v>
      </c>
      <c r="DO1550">
        <v>0</v>
      </c>
    </row>
    <row r="1551" spans="1:119" x14ac:dyDescent="0.2">
      <c r="A1551">
        <f>ROW(Source!A716)</f>
        <v>716</v>
      </c>
      <c r="B1551">
        <v>59204062</v>
      </c>
      <c r="C1551">
        <v>60528260</v>
      </c>
      <c r="D1551">
        <v>58322727</v>
      </c>
      <c r="E1551">
        <v>1</v>
      </c>
      <c r="F1551">
        <v>1</v>
      </c>
      <c r="G1551">
        <v>1080</v>
      </c>
      <c r="H1551">
        <v>3</v>
      </c>
      <c r="I1551" t="s">
        <v>204</v>
      </c>
      <c r="J1551" t="s">
        <v>206</v>
      </c>
      <c r="K1551" t="s">
        <v>660</v>
      </c>
      <c r="L1551">
        <v>1354</v>
      </c>
      <c r="N1551">
        <v>1010</v>
      </c>
      <c r="O1551" t="s">
        <v>39</v>
      </c>
      <c r="P1551" t="s">
        <v>39</v>
      </c>
      <c r="Q1551">
        <v>1</v>
      </c>
      <c r="W1551">
        <v>0</v>
      </c>
      <c r="X1551">
        <v>404390375</v>
      </c>
      <c r="Y1551">
        <f t="shared" si="661"/>
        <v>15</v>
      </c>
      <c r="AA1551">
        <v>64.94</v>
      </c>
      <c r="AB1551">
        <v>0</v>
      </c>
      <c r="AC1551">
        <v>0</v>
      </c>
      <c r="AD1551">
        <v>0</v>
      </c>
      <c r="AE1551">
        <v>64.94</v>
      </c>
      <c r="AF1551">
        <v>0</v>
      </c>
      <c r="AG1551">
        <v>0</v>
      </c>
      <c r="AH1551">
        <v>0</v>
      </c>
      <c r="AI1551">
        <v>1</v>
      </c>
      <c r="AJ1551">
        <v>1</v>
      </c>
      <c r="AK1551">
        <v>1</v>
      </c>
      <c r="AL1551">
        <v>1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 t="s">
        <v>3</v>
      </c>
      <c r="AT1551">
        <v>15</v>
      </c>
      <c r="AU1551" t="s">
        <v>3</v>
      </c>
      <c r="AV1551">
        <v>0</v>
      </c>
      <c r="AW1551">
        <v>1</v>
      </c>
      <c r="AX1551">
        <v>-1</v>
      </c>
      <c r="AY1551">
        <v>0</v>
      </c>
      <c r="AZ1551">
        <v>0</v>
      </c>
      <c r="BA1551" t="s">
        <v>3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CV1551">
        <v>0</v>
      </c>
      <c r="CW1551">
        <v>0</v>
      </c>
      <c r="CX1551">
        <f>ROUND(Y1551*Source!I716,9)</f>
        <v>6</v>
      </c>
      <c r="CY1551">
        <f t="shared" si="662"/>
        <v>64.94</v>
      </c>
      <c r="CZ1551">
        <f t="shared" si="663"/>
        <v>64.94</v>
      </c>
      <c r="DA1551">
        <f t="shared" si="664"/>
        <v>1</v>
      </c>
      <c r="DB1551">
        <f t="shared" si="665"/>
        <v>974.1</v>
      </c>
      <c r="DC1551">
        <f t="shared" si="666"/>
        <v>0</v>
      </c>
      <c r="DD1551" t="s">
        <v>3</v>
      </c>
      <c r="DE1551" t="s">
        <v>3</v>
      </c>
      <c r="DF1551">
        <f t="shared" si="660"/>
        <v>389.64</v>
      </c>
      <c r="DG1551">
        <f t="shared" si="656"/>
        <v>0</v>
      </c>
      <c r="DH1551">
        <f t="shared" si="657"/>
        <v>0</v>
      </c>
      <c r="DI1551">
        <f t="shared" si="659"/>
        <v>0</v>
      </c>
      <c r="DJ1551">
        <f t="shared" si="667"/>
        <v>389.64</v>
      </c>
      <c r="DK1551">
        <v>0</v>
      </c>
      <c r="DL1551" t="s">
        <v>3</v>
      </c>
      <c r="DM1551">
        <v>0</v>
      </c>
      <c r="DN1551" t="s">
        <v>3</v>
      </c>
      <c r="DO1551">
        <v>0</v>
      </c>
    </row>
    <row r="1552" spans="1:119" x14ac:dyDescent="0.2">
      <c r="A1552">
        <f>ROW(Source!A716)</f>
        <v>716</v>
      </c>
      <c r="B1552">
        <v>59204062</v>
      </c>
      <c r="C1552">
        <v>60528260</v>
      </c>
      <c r="D1552">
        <v>58322734</v>
      </c>
      <c r="E1552">
        <v>1</v>
      </c>
      <c r="F1552">
        <v>1</v>
      </c>
      <c r="G1552">
        <v>1080</v>
      </c>
      <c r="H1552">
        <v>3</v>
      </c>
      <c r="I1552" t="s">
        <v>664</v>
      </c>
      <c r="J1552" t="s">
        <v>666</v>
      </c>
      <c r="K1552" t="s">
        <v>665</v>
      </c>
      <c r="L1552">
        <v>1354</v>
      </c>
      <c r="N1552">
        <v>1010</v>
      </c>
      <c r="O1552" t="s">
        <v>39</v>
      </c>
      <c r="P1552" t="s">
        <v>39</v>
      </c>
      <c r="Q1552">
        <v>1</v>
      </c>
      <c r="W1552">
        <v>0</v>
      </c>
      <c r="X1552">
        <v>-1635274994</v>
      </c>
      <c r="Y1552">
        <f t="shared" si="661"/>
        <v>12.5</v>
      </c>
      <c r="AA1552">
        <v>6.46</v>
      </c>
      <c r="AB1552">
        <v>0</v>
      </c>
      <c r="AC1552">
        <v>0</v>
      </c>
      <c r="AD1552">
        <v>0</v>
      </c>
      <c r="AE1552">
        <v>6.46</v>
      </c>
      <c r="AF1552">
        <v>0</v>
      </c>
      <c r="AG1552">
        <v>0</v>
      </c>
      <c r="AH1552">
        <v>0</v>
      </c>
      <c r="AI1552">
        <v>1</v>
      </c>
      <c r="AJ1552">
        <v>1</v>
      </c>
      <c r="AK1552">
        <v>1</v>
      </c>
      <c r="AL1552">
        <v>1</v>
      </c>
      <c r="AM1552">
        <v>0</v>
      </c>
      <c r="AN1552">
        <v>0</v>
      </c>
      <c r="AO1552">
        <v>0</v>
      </c>
      <c r="AP1552">
        <v>1</v>
      </c>
      <c r="AQ1552">
        <v>0</v>
      </c>
      <c r="AR1552">
        <v>0</v>
      </c>
      <c r="AS1552" t="s">
        <v>3</v>
      </c>
      <c r="AT1552">
        <v>12.5</v>
      </c>
      <c r="AU1552" t="s">
        <v>3</v>
      </c>
      <c r="AV1552">
        <v>0</v>
      </c>
      <c r="AW1552">
        <v>1</v>
      </c>
      <c r="AX1552">
        <v>-1</v>
      </c>
      <c r="AY1552">
        <v>0</v>
      </c>
      <c r="AZ1552">
        <v>0</v>
      </c>
      <c r="BA1552" t="s">
        <v>3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CV1552">
        <v>0</v>
      </c>
      <c r="CW1552">
        <v>0</v>
      </c>
      <c r="CX1552">
        <f>ROUND(Y1552*Source!I716,9)</f>
        <v>5</v>
      </c>
      <c r="CY1552">
        <f t="shared" si="662"/>
        <v>6.46</v>
      </c>
      <c r="CZ1552">
        <f t="shared" si="663"/>
        <v>6.46</v>
      </c>
      <c r="DA1552">
        <f t="shared" si="664"/>
        <v>1</v>
      </c>
      <c r="DB1552">
        <f t="shared" si="665"/>
        <v>80.75</v>
      </c>
      <c r="DC1552">
        <f t="shared" si="666"/>
        <v>0</v>
      </c>
      <c r="DD1552" t="s">
        <v>3</v>
      </c>
      <c r="DE1552" t="s">
        <v>3</v>
      </c>
      <c r="DF1552">
        <f t="shared" si="660"/>
        <v>32.299999999999997</v>
      </c>
      <c r="DG1552">
        <f t="shared" si="656"/>
        <v>0</v>
      </c>
      <c r="DH1552">
        <f t="shared" si="657"/>
        <v>0</v>
      </c>
      <c r="DI1552">
        <f t="shared" si="659"/>
        <v>0</v>
      </c>
      <c r="DJ1552">
        <f t="shared" si="667"/>
        <v>32.299999999999997</v>
      </c>
      <c r="DK1552">
        <v>0</v>
      </c>
      <c r="DL1552" t="s">
        <v>3</v>
      </c>
      <c r="DM1552">
        <v>0</v>
      </c>
      <c r="DN1552" t="s">
        <v>3</v>
      </c>
      <c r="DO1552">
        <v>0</v>
      </c>
    </row>
    <row r="1553" spans="1:119" x14ac:dyDescent="0.2">
      <c r="A1553">
        <f>ROW(Source!A716)</f>
        <v>716</v>
      </c>
      <c r="B1553">
        <v>59204062</v>
      </c>
      <c r="C1553">
        <v>60528260</v>
      </c>
      <c r="D1553">
        <v>58322964</v>
      </c>
      <c r="E1553">
        <v>1</v>
      </c>
      <c r="F1553">
        <v>1</v>
      </c>
      <c r="G1553">
        <v>1080</v>
      </c>
      <c r="H1553">
        <v>3</v>
      </c>
      <c r="I1553" t="s">
        <v>439</v>
      </c>
      <c r="J1553" t="s">
        <v>441</v>
      </c>
      <c r="K1553" t="s">
        <v>440</v>
      </c>
      <c r="L1553">
        <v>1301</v>
      </c>
      <c r="N1553">
        <v>1003</v>
      </c>
      <c r="O1553" t="s">
        <v>34</v>
      </c>
      <c r="P1553" t="s">
        <v>34</v>
      </c>
      <c r="Q1553">
        <v>1</v>
      </c>
      <c r="W1553">
        <v>0</v>
      </c>
      <c r="X1553">
        <v>160907631</v>
      </c>
      <c r="Y1553">
        <f t="shared" si="661"/>
        <v>102.5</v>
      </c>
      <c r="AA1553">
        <v>25.04</v>
      </c>
      <c r="AB1553">
        <v>0</v>
      </c>
      <c r="AC1553">
        <v>0</v>
      </c>
      <c r="AD1553">
        <v>0</v>
      </c>
      <c r="AE1553">
        <v>25.04</v>
      </c>
      <c r="AF1553">
        <v>0</v>
      </c>
      <c r="AG1553">
        <v>0</v>
      </c>
      <c r="AH1553">
        <v>0</v>
      </c>
      <c r="AI1553">
        <v>1</v>
      </c>
      <c r="AJ1553">
        <v>1</v>
      </c>
      <c r="AK1553">
        <v>1</v>
      </c>
      <c r="AL1553">
        <v>1</v>
      </c>
      <c r="AM1553">
        <v>0</v>
      </c>
      <c r="AN1553">
        <v>0</v>
      </c>
      <c r="AO1553">
        <v>0</v>
      </c>
      <c r="AP1553">
        <v>1</v>
      </c>
      <c r="AQ1553">
        <v>0</v>
      </c>
      <c r="AR1553">
        <v>0</v>
      </c>
      <c r="AS1553" t="s">
        <v>3</v>
      </c>
      <c r="AT1553">
        <v>102.5</v>
      </c>
      <c r="AU1553" t="s">
        <v>3</v>
      </c>
      <c r="AV1553">
        <v>0</v>
      </c>
      <c r="AW1553">
        <v>1</v>
      </c>
      <c r="AX1553">
        <v>-1</v>
      </c>
      <c r="AY1553">
        <v>0</v>
      </c>
      <c r="AZ1553">
        <v>0</v>
      </c>
      <c r="BA1553" t="s">
        <v>3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CV1553">
        <v>0</v>
      </c>
      <c r="CW1553">
        <v>0</v>
      </c>
      <c r="CX1553">
        <f>ROUND(Y1553*Source!I716,9)</f>
        <v>41</v>
      </c>
      <c r="CY1553">
        <f t="shared" si="662"/>
        <v>25.04</v>
      </c>
      <c r="CZ1553">
        <f t="shared" si="663"/>
        <v>25.04</v>
      </c>
      <c r="DA1553">
        <f t="shared" si="664"/>
        <v>1</v>
      </c>
      <c r="DB1553">
        <f t="shared" si="665"/>
        <v>2566.6</v>
      </c>
      <c r="DC1553">
        <f t="shared" si="666"/>
        <v>0</v>
      </c>
      <c r="DD1553" t="s">
        <v>3</v>
      </c>
      <c r="DE1553" t="s">
        <v>3</v>
      </c>
      <c r="DF1553">
        <f t="shared" si="660"/>
        <v>1026.6400000000001</v>
      </c>
      <c r="DG1553">
        <f t="shared" si="656"/>
        <v>0</v>
      </c>
      <c r="DH1553">
        <f t="shared" si="657"/>
        <v>0</v>
      </c>
      <c r="DI1553">
        <f t="shared" si="659"/>
        <v>0</v>
      </c>
      <c r="DJ1553">
        <f t="shared" si="667"/>
        <v>1026.6400000000001</v>
      </c>
      <c r="DK1553">
        <v>0</v>
      </c>
      <c r="DL1553" t="s">
        <v>3</v>
      </c>
      <c r="DM1553">
        <v>0</v>
      </c>
      <c r="DN1553" t="s">
        <v>3</v>
      </c>
      <c r="DO1553">
        <v>0</v>
      </c>
    </row>
    <row r="1554" spans="1:119" x14ac:dyDescent="0.2">
      <c r="A1554">
        <f>ROW(Source!A716)</f>
        <v>716</v>
      </c>
      <c r="B1554">
        <v>59204062</v>
      </c>
      <c r="C1554">
        <v>60528260</v>
      </c>
      <c r="D1554">
        <v>58323149</v>
      </c>
      <c r="E1554">
        <v>1</v>
      </c>
      <c r="F1554">
        <v>1</v>
      </c>
      <c r="G1554">
        <v>1080</v>
      </c>
      <c r="H1554">
        <v>3</v>
      </c>
      <c r="I1554" t="s">
        <v>405</v>
      </c>
      <c r="J1554" t="s">
        <v>407</v>
      </c>
      <c r="K1554" t="s">
        <v>445</v>
      </c>
      <c r="L1554">
        <v>1354</v>
      </c>
      <c r="N1554">
        <v>1010</v>
      </c>
      <c r="O1554" t="s">
        <v>39</v>
      </c>
      <c r="P1554" t="s">
        <v>39</v>
      </c>
      <c r="Q1554">
        <v>1</v>
      </c>
      <c r="W1554">
        <v>0</v>
      </c>
      <c r="X1554">
        <v>1571139664</v>
      </c>
      <c r="Y1554">
        <f t="shared" si="661"/>
        <v>20</v>
      </c>
      <c r="AA1554">
        <v>3.87</v>
      </c>
      <c r="AB1554">
        <v>0</v>
      </c>
      <c r="AC1554">
        <v>0</v>
      </c>
      <c r="AD1554">
        <v>0</v>
      </c>
      <c r="AE1554">
        <v>3.87</v>
      </c>
      <c r="AF1554">
        <v>0</v>
      </c>
      <c r="AG1554">
        <v>0</v>
      </c>
      <c r="AH1554">
        <v>0</v>
      </c>
      <c r="AI1554">
        <v>1</v>
      </c>
      <c r="AJ1554">
        <v>1</v>
      </c>
      <c r="AK1554">
        <v>1</v>
      </c>
      <c r="AL1554">
        <v>1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 t="s">
        <v>3</v>
      </c>
      <c r="AT1554">
        <v>20</v>
      </c>
      <c r="AU1554" t="s">
        <v>3</v>
      </c>
      <c r="AV1554">
        <v>0</v>
      </c>
      <c r="AW1554">
        <v>1</v>
      </c>
      <c r="AX1554">
        <v>-1</v>
      </c>
      <c r="AY1554">
        <v>0</v>
      </c>
      <c r="AZ1554">
        <v>0</v>
      </c>
      <c r="BA1554" t="s">
        <v>3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CV1554">
        <v>0</v>
      </c>
      <c r="CW1554">
        <v>0</v>
      </c>
      <c r="CX1554">
        <f>ROUND(Y1554*Source!I716,9)</f>
        <v>8</v>
      </c>
      <c r="CY1554">
        <f t="shared" si="662"/>
        <v>3.87</v>
      </c>
      <c r="CZ1554">
        <f t="shared" si="663"/>
        <v>3.87</v>
      </c>
      <c r="DA1554">
        <f t="shared" si="664"/>
        <v>1</v>
      </c>
      <c r="DB1554">
        <f t="shared" si="665"/>
        <v>77.400000000000006</v>
      </c>
      <c r="DC1554">
        <f t="shared" si="666"/>
        <v>0</v>
      </c>
      <c r="DD1554" t="s">
        <v>3</v>
      </c>
      <c r="DE1554" t="s">
        <v>3</v>
      </c>
      <c r="DF1554">
        <f t="shared" si="660"/>
        <v>30.96</v>
      </c>
      <c r="DG1554">
        <f t="shared" si="656"/>
        <v>0</v>
      </c>
      <c r="DH1554">
        <f t="shared" si="657"/>
        <v>0</v>
      </c>
      <c r="DI1554">
        <f t="shared" si="659"/>
        <v>0</v>
      </c>
      <c r="DJ1554">
        <f t="shared" si="667"/>
        <v>30.96</v>
      </c>
      <c r="DK1554">
        <v>0</v>
      </c>
      <c r="DL1554" t="s">
        <v>3</v>
      </c>
      <c r="DM1554">
        <v>0</v>
      </c>
      <c r="DN1554" t="s">
        <v>3</v>
      </c>
      <c r="DO1554">
        <v>0</v>
      </c>
    </row>
    <row r="1555" spans="1:119" x14ac:dyDescent="0.2">
      <c r="A1555">
        <f>ROW(Source!A716)</f>
        <v>716</v>
      </c>
      <c r="B1555">
        <v>59204062</v>
      </c>
      <c r="C1555">
        <v>60528260</v>
      </c>
      <c r="D1555">
        <v>58327274</v>
      </c>
      <c r="E1555">
        <v>1</v>
      </c>
      <c r="F1555">
        <v>1</v>
      </c>
      <c r="G1555">
        <v>1080</v>
      </c>
      <c r="H1555">
        <v>3</v>
      </c>
      <c r="I1555" t="s">
        <v>491</v>
      </c>
      <c r="J1555" t="s">
        <v>493</v>
      </c>
      <c r="K1555" t="s">
        <v>492</v>
      </c>
      <c r="L1555">
        <v>1354</v>
      </c>
      <c r="N1555">
        <v>1010</v>
      </c>
      <c r="O1555" t="s">
        <v>39</v>
      </c>
      <c r="P1555" t="s">
        <v>39</v>
      </c>
      <c r="Q1555">
        <v>1</v>
      </c>
      <c r="W1555">
        <v>0</v>
      </c>
      <c r="X1555">
        <v>97161491</v>
      </c>
      <c r="Y1555">
        <f t="shared" si="661"/>
        <v>5</v>
      </c>
      <c r="AA1555">
        <v>151.24</v>
      </c>
      <c r="AB1555">
        <v>0</v>
      </c>
      <c r="AC1555">
        <v>0</v>
      </c>
      <c r="AD1555">
        <v>0</v>
      </c>
      <c r="AE1555">
        <v>151.24</v>
      </c>
      <c r="AF1555">
        <v>0</v>
      </c>
      <c r="AG1555">
        <v>0</v>
      </c>
      <c r="AH1555">
        <v>0</v>
      </c>
      <c r="AI1555">
        <v>1</v>
      </c>
      <c r="AJ1555">
        <v>1</v>
      </c>
      <c r="AK1555">
        <v>1</v>
      </c>
      <c r="AL1555">
        <v>1</v>
      </c>
      <c r="AM1555">
        <v>0</v>
      </c>
      <c r="AN1555">
        <v>0</v>
      </c>
      <c r="AO1555">
        <v>0</v>
      </c>
      <c r="AP1555">
        <v>1</v>
      </c>
      <c r="AQ1555">
        <v>0</v>
      </c>
      <c r="AR1555">
        <v>0</v>
      </c>
      <c r="AS1555" t="s">
        <v>3</v>
      </c>
      <c r="AT1555">
        <v>5</v>
      </c>
      <c r="AU1555" t="s">
        <v>3</v>
      </c>
      <c r="AV1555">
        <v>0</v>
      </c>
      <c r="AW1555">
        <v>1</v>
      </c>
      <c r="AX1555">
        <v>-1</v>
      </c>
      <c r="AY1555">
        <v>0</v>
      </c>
      <c r="AZ1555">
        <v>0</v>
      </c>
      <c r="BA1555" t="s">
        <v>3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CV1555">
        <v>0</v>
      </c>
      <c r="CW1555">
        <v>0</v>
      </c>
      <c r="CX1555">
        <f>ROUND(Y1555*Source!I716,9)</f>
        <v>2</v>
      </c>
      <c r="CY1555">
        <f t="shared" si="662"/>
        <v>151.24</v>
      </c>
      <c r="CZ1555">
        <f t="shared" si="663"/>
        <v>151.24</v>
      </c>
      <c r="DA1555">
        <f t="shared" si="664"/>
        <v>1</v>
      </c>
      <c r="DB1555">
        <f t="shared" si="665"/>
        <v>756.2</v>
      </c>
      <c r="DC1555">
        <f t="shared" si="666"/>
        <v>0</v>
      </c>
      <c r="DD1555" t="s">
        <v>3</v>
      </c>
      <c r="DE1555" t="s">
        <v>3</v>
      </c>
      <c r="DF1555">
        <f t="shared" si="660"/>
        <v>302.48</v>
      </c>
      <c r="DG1555">
        <f t="shared" si="656"/>
        <v>0</v>
      </c>
      <c r="DH1555">
        <f t="shared" si="657"/>
        <v>0</v>
      </c>
      <c r="DI1555">
        <f t="shared" si="659"/>
        <v>0</v>
      </c>
      <c r="DJ1555">
        <f t="shared" si="667"/>
        <v>302.48</v>
      </c>
      <c r="DK1555">
        <v>0</v>
      </c>
      <c r="DL1555" t="s">
        <v>3</v>
      </c>
      <c r="DM1555">
        <v>0</v>
      </c>
      <c r="DN1555" t="s">
        <v>3</v>
      </c>
      <c r="DO1555">
        <v>0</v>
      </c>
    </row>
    <row r="1556" spans="1:119" x14ac:dyDescent="0.2">
      <c r="A1556">
        <f>ROW(Source!A716)</f>
        <v>716</v>
      </c>
      <c r="B1556">
        <v>59204062</v>
      </c>
      <c r="C1556">
        <v>60528260</v>
      </c>
      <c r="D1556">
        <v>58319197</v>
      </c>
      <c r="E1556">
        <v>1</v>
      </c>
      <c r="F1556">
        <v>1</v>
      </c>
      <c r="G1556">
        <v>1080</v>
      </c>
      <c r="H1556">
        <v>3</v>
      </c>
      <c r="I1556" t="s">
        <v>216</v>
      </c>
      <c r="J1556" t="s">
        <v>218</v>
      </c>
      <c r="K1556" t="s">
        <v>217</v>
      </c>
      <c r="L1556">
        <v>1354</v>
      </c>
      <c r="N1556">
        <v>1010</v>
      </c>
      <c r="O1556" t="s">
        <v>39</v>
      </c>
      <c r="P1556" t="s">
        <v>39</v>
      </c>
      <c r="Q1556">
        <v>1</v>
      </c>
      <c r="W1556">
        <v>0</v>
      </c>
      <c r="X1556">
        <v>726132467</v>
      </c>
      <c r="Y1556">
        <f t="shared" si="661"/>
        <v>0.9</v>
      </c>
      <c r="AA1556">
        <v>11.82</v>
      </c>
      <c r="AB1556">
        <v>0</v>
      </c>
      <c r="AC1556">
        <v>0</v>
      </c>
      <c r="AD1556">
        <v>0</v>
      </c>
      <c r="AE1556">
        <v>11.82</v>
      </c>
      <c r="AF1556">
        <v>0</v>
      </c>
      <c r="AG1556">
        <v>0</v>
      </c>
      <c r="AH1556">
        <v>0</v>
      </c>
      <c r="AI1556">
        <v>1</v>
      </c>
      <c r="AJ1556">
        <v>1</v>
      </c>
      <c r="AK1556">
        <v>1</v>
      </c>
      <c r="AL1556">
        <v>1</v>
      </c>
      <c r="AM1556">
        <v>0</v>
      </c>
      <c r="AN1556">
        <v>0</v>
      </c>
      <c r="AO1556">
        <v>0</v>
      </c>
      <c r="AP1556">
        <v>1</v>
      </c>
      <c r="AQ1556">
        <v>0</v>
      </c>
      <c r="AR1556">
        <v>0</v>
      </c>
      <c r="AS1556" t="s">
        <v>3</v>
      </c>
      <c r="AT1556">
        <v>0.9</v>
      </c>
      <c r="AU1556" t="s">
        <v>3</v>
      </c>
      <c r="AV1556">
        <v>0</v>
      </c>
      <c r="AW1556">
        <v>1</v>
      </c>
      <c r="AX1556">
        <v>-1</v>
      </c>
      <c r="AY1556">
        <v>0</v>
      </c>
      <c r="AZ1556">
        <v>0</v>
      </c>
      <c r="BA1556" t="s">
        <v>3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CV1556">
        <v>0</v>
      </c>
      <c r="CW1556">
        <v>0</v>
      </c>
      <c r="CX1556">
        <f>ROUND(Y1556*Source!I716,9)</f>
        <v>0.36</v>
      </c>
      <c r="CY1556">
        <f t="shared" si="662"/>
        <v>11.82</v>
      </c>
      <c r="CZ1556">
        <f t="shared" si="663"/>
        <v>11.82</v>
      </c>
      <c r="DA1556">
        <f t="shared" si="664"/>
        <v>1</v>
      </c>
      <c r="DB1556">
        <f t="shared" si="665"/>
        <v>10.64</v>
      </c>
      <c r="DC1556">
        <f t="shared" si="666"/>
        <v>0</v>
      </c>
      <c r="DD1556" t="s">
        <v>3</v>
      </c>
      <c r="DE1556" t="s">
        <v>3</v>
      </c>
      <c r="DF1556">
        <f t="shared" si="660"/>
        <v>4.26</v>
      </c>
      <c r="DG1556">
        <f t="shared" si="656"/>
        <v>0</v>
      </c>
      <c r="DH1556">
        <f t="shared" si="657"/>
        <v>0</v>
      </c>
      <c r="DI1556">
        <f t="shared" si="659"/>
        <v>0</v>
      </c>
      <c r="DJ1556">
        <f t="shared" si="667"/>
        <v>4.26</v>
      </c>
      <c r="DK1556">
        <v>0</v>
      </c>
      <c r="DL1556" t="s">
        <v>3</v>
      </c>
      <c r="DM1556">
        <v>0</v>
      </c>
      <c r="DN1556" t="s">
        <v>3</v>
      </c>
      <c r="DO1556">
        <v>0</v>
      </c>
    </row>
    <row r="1557" spans="1:119" x14ac:dyDescent="0.2">
      <c r="A1557">
        <f>ROW(Source!A717)</f>
        <v>717</v>
      </c>
      <c r="B1557">
        <v>59204059</v>
      </c>
      <c r="C1557">
        <v>60528260</v>
      </c>
      <c r="D1557">
        <v>58266404</v>
      </c>
      <c r="E1557">
        <v>1080</v>
      </c>
      <c r="F1557">
        <v>1</v>
      </c>
      <c r="G1557">
        <v>1080</v>
      </c>
      <c r="H1557">
        <v>1</v>
      </c>
      <c r="I1557" t="s">
        <v>859</v>
      </c>
      <c r="J1557" t="s">
        <v>3</v>
      </c>
      <c r="K1557" t="s">
        <v>860</v>
      </c>
      <c r="L1557">
        <v>1191</v>
      </c>
      <c r="N1557">
        <v>1013</v>
      </c>
      <c r="O1557" t="s">
        <v>861</v>
      </c>
      <c r="P1557" t="s">
        <v>861</v>
      </c>
      <c r="Q1557">
        <v>1</v>
      </c>
      <c r="W1557">
        <v>0</v>
      </c>
      <c r="X1557">
        <v>476480486</v>
      </c>
      <c r="Y1557">
        <f>((AT1557*1.15)*1.1)</f>
        <v>17.811200000000003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</v>
      </c>
      <c r="AJ1557">
        <v>1</v>
      </c>
      <c r="AK1557">
        <v>1</v>
      </c>
      <c r="AL1557">
        <v>1</v>
      </c>
      <c r="AM1557">
        <v>5</v>
      </c>
      <c r="AN1557">
        <v>0</v>
      </c>
      <c r="AO1557">
        <v>1</v>
      </c>
      <c r="AP1557">
        <v>1</v>
      </c>
      <c r="AQ1557">
        <v>0</v>
      </c>
      <c r="AR1557">
        <v>0</v>
      </c>
      <c r="AS1557" t="s">
        <v>3</v>
      </c>
      <c r="AT1557">
        <v>14.08</v>
      </c>
      <c r="AU1557" t="s">
        <v>26</v>
      </c>
      <c r="AV1557">
        <v>1</v>
      </c>
      <c r="AW1557">
        <v>2</v>
      </c>
      <c r="AX1557">
        <v>60528277</v>
      </c>
      <c r="AY1557">
        <v>1</v>
      </c>
      <c r="AZ1557">
        <v>0</v>
      </c>
      <c r="BA1557">
        <v>1554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CU1557">
        <f>ROUND(AT1557*Source!I717*AH1557*AL1557,2)</f>
        <v>0</v>
      </c>
      <c r="CV1557">
        <f>ROUND(Y1557*Source!I717,9)</f>
        <v>7.1244800000000001</v>
      </c>
      <c r="CW1557">
        <v>0</v>
      </c>
      <c r="CX1557">
        <f>ROUND(Y1557*Source!I717,9)</f>
        <v>7.1244800000000001</v>
      </c>
      <c r="CY1557">
        <f>AD1557</f>
        <v>0</v>
      </c>
      <c r="CZ1557">
        <f>AH1557</f>
        <v>0</v>
      </c>
      <c r="DA1557">
        <f>AL1557</f>
        <v>1</v>
      </c>
      <c r="DB1557">
        <f>ROUND(((ROUND(AT1557*CZ1557,2)*1.15)*1.1),6)</f>
        <v>0</v>
      </c>
      <c r="DC1557">
        <f>ROUND(((ROUND(AT1557*AG1557,2)*1.15)*1.1),6)</f>
        <v>0</v>
      </c>
      <c r="DD1557" t="s">
        <v>3</v>
      </c>
      <c r="DE1557" t="s">
        <v>3</v>
      </c>
      <c r="DF1557">
        <f t="shared" si="660"/>
        <v>0</v>
      </c>
      <c r="DG1557">
        <f t="shared" si="656"/>
        <v>0</v>
      </c>
      <c r="DH1557">
        <f t="shared" si="657"/>
        <v>0</v>
      </c>
      <c r="DI1557">
        <f t="shared" si="659"/>
        <v>0</v>
      </c>
      <c r="DJ1557">
        <f>DI1557</f>
        <v>0</v>
      </c>
      <c r="DK1557">
        <v>0</v>
      </c>
      <c r="DL1557" t="s">
        <v>3</v>
      </c>
      <c r="DM1557">
        <v>0</v>
      </c>
      <c r="DN1557" t="s">
        <v>3</v>
      </c>
      <c r="DO1557">
        <v>0</v>
      </c>
    </row>
    <row r="1558" spans="1:119" x14ac:dyDescent="0.2">
      <c r="A1558">
        <f>ROW(Source!A717)</f>
        <v>717</v>
      </c>
      <c r="B1558">
        <v>59204059</v>
      </c>
      <c r="C1558">
        <v>60528260</v>
      </c>
      <c r="D1558">
        <v>58340234</v>
      </c>
      <c r="E1558">
        <v>1</v>
      </c>
      <c r="F1558">
        <v>1</v>
      </c>
      <c r="G1558">
        <v>1080</v>
      </c>
      <c r="H1558">
        <v>2</v>
      </c>
      <c r="I1558" t="s">
        <v>920</v>
      </c>
      <c r="J1558" t="s">
        <v>921</v>
      </c>
      <c r="K1558" t="s">
        <v>922</v>
      </c>
      <c r="L1558">
        <v>1368</v>
      </c>
      <c r="N1558">
        <v>1011</v>
      </c>
      <c r="O1558" t="s">
        <v>865</v>
      </c>
      <c r="P1558" t="s">
        <v>865</v>
      </c>
      <c r="Q1558">
        <v>1</v>
      </c>
      <c r="W1558">
        <v>0</v>
      </c>
      <c r="X1558">
        <v>2123069689</v>
      </c>
      <c r="Y1558">
        <f>((AT1558*1.25)*1.1)</f>
        <v>2.8187500000000001</v>
      </c>
      <c r="AA1558">
        <v>0</v>
      </c>
      <c r="AB1558">
        <v>62.84</v>
      </c>
      <c r="AC1558">
        <v>0</v>
      </c>
      <c r="AD1558">
        <v>0</v>
      </c>
      <c r="AE1558">
        <v>0</v>
      </c>
      <c r="AF1558">
        <v>5.78</v>
      </c>
      <c r="AG1558">
        <v>0</v>
      </c>
      <c r="AH1558">
        <v>0</v>
      </c>
      <c r="AI1558">
        <v>1</v>
      </c>
      <c r="AJ1558">
        <v>10.19</v>
      </c>
      <c r="AK1558">
        <v>54.99</v>
      </c>
      <c r="AL1558">
        <v>1</v>
      </c>
      <c r="AM1558">
        <v>2</v>
      </c>
      <c r="AN1558">
        <v>0</v>
      </c>
      <c r="AO1558">
        <v>1</v>
      </c>
      <c r="AP1558">
        <v>1</v>
      </c>
      <c r="AQ1558">
        <v>0</v>
      </c>
      <c r="AR1558">
        <v>0</v>
      </c>
      <c r="AS1558" t="s">
        <v>3</v>
      </c>
      <c r="AT1558">
        <v>2.0499999999999998</v>
      </c>
      <c r="AU1558" t="s">
        <v>866</v>
      </c>
      <c r="AV1558">
        <v>0</v>
      </c>
      <c r="AW1558">
        <v>2</v>
      </c>
      <c r="AX1558">
        <v>60528278</v>
      </c>
      <c r="AY1558">
        <v>1</v>
      </c>
      <c r="AZ1558">
        <v>0</v>
      </c>
      <c r="BA1558">
        <v>1555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CV1558">
        <v>0</v>
      </c>
      <c r="CW1558">
        <f>ROUND(Y1558*Source!I717*DO1558,9)</f>
        <v>0</v>
      </c>
      <c r="CX1558">
        <f>ROUND(Y1558*Source!I717,9)</f>
        <v>1.1274999999999999</v>
      </c>
      <c r="CY1558">
        <f>AB1558</f>
        <v>62.84</v>
      </c>
      <c r="CZ1558">
        <f>AF1558</f>
        <v>5.78</v>
      </c>
      <c r="DA1558">
        <f>AJ1558</f>
        <v>10.19</v>
      </c>
      <c r="DB1558">
        <f>ROUND(((ROUND(AT1558*CZ1558,2)*1.25)*1.1),6)</f>
        <v>16.293749999999999</v>
      </c>
      <c r="DC1558">
        <f>ROUND(((ROUND(AT1558*AG1558,2)*1.25)*1.1),6)</f>
        <v>0</v>
      </c>
      <c r="DD1558" t="s">
        <v>3</v>
      </c>
      <c r="DE1558" t="s">
        <v>3</v>
      </c>
      <c r="DF1558">
        <f t="shared" si="660"/>
        <v>0</v>
      </c>
      <c r="DG1558">
        <f>ROUND(ROUND(AF1558*AJ1558,2)*CX1558,2)</f>
        <v>66.41</v>
      </c>
      <c r="DH1558">
        <f>ROUND(ROUND(AG1558*AK1558,2)*CX1558,2)</f>
        <v>0</v>
      </c>
      <c r="DI1558">
        <f t="shared" si="659"/>
        <v>0</v>
      </c>
      <c r="DJ1558">
        <f>DG1558</f>
        <v>66.41</v>
      </c>
      <c r="DK1558">
        <v>0</v>
      </c>
      <c r="DL1558" t="s">
        <v>3</v>
      </c>
      <c r="DM1558">
        <v>0</v>
      </c>
      <c r="DN1558" t="s">
        <v>3</v>
      </c>
      <c r="DO1558">
        <v>0</v>
      </c>
    </row>
    <row r="1559" spans="1:119" x14ac:dyDescent="0.2">
      <c r="A1559">
        <f>ROW(Source!A717)</f>
        <v>717</v>
      </c>
      <c r="B1559">
        <v>59204059</v>
      </c>
      <c r="C1559">
        <v>60528260</v>
      </c>
      <c r="D1559">
        <v>58340578</v>
      </c>
      <c r="E1559">
        <v>1</v>
      </c>
      <c r="F1559">
        <v>1</v>
      </c>
      <c r="G1559">
        <v>1080</v>
      </c>
      <c r="H1559">
        <v>2</v>
      </c>
      <c r="I1559" t="s">
        <v>862</v>
      </c>
      <c r="J1559" t="s">
        <v>863</v>
      </c>
      <c r="K1559" t="s">
        <v>864</v>
      </c>
      <c r="L1559">
        <v>1368</v>
      </c>
      <c r="N1559">
        <v>1011</v>
      </c>
      <c r="O1559" t="s">
        <v>865</v>
      </c>
      <c r="P1559" t="s">
        <v>865</v>
      </c>
      <c r="Q1559">
        <v>1</v>
      </c>
      <c r="W1559">
        <v>0</v>
      </c>
      <c r="X1559">
        <v>-1985943078</v>
      </c>
      <c r="Y1559">
        <f>((AT1559*1.25)*1.1)</f>
        <v>8.2500000000000004E-2</v>
      </c>
      <c r="AA1559">
        <v>0</v>
      </c>
      <c r="AB1559">
        <v>1445.28</v>
      </c>
      <c r="AC1559">
        <v>740.47</v>
      </c>
      <c r="AD1559">
        <v>0</v>
      </c>
      <c r="AE1559">
        <v>0</v>
      </c>
      <c r="AF1559">
        <v>83.1</v>
      </c>
      <c r="AG1559">
        <v>12.62</v>
      </c>
      <c r="AH1559">
        <v>0</v>
      </c>
      <c r="AI1559">
        <v>1</v>
      </c>
      <c r="AJ1559">
        <v>16.3</v>
      </c>
      <c r="AK1559">
        <v>54.99</v>
      </c>
      <c r="AL1559">
        <v>1</v>
      </c>
      <c r="AM1559">
        <v>2</v>
      </c>
      <c r="AN1559">
        <v>0</v>
      </c>
      <c r="AO1559">
        <v>1</v>
      </c>
      <c r="AP1559">
        <v>1</v>
      </c>
      <c r="AQ1559">
        <v>0</v>
      </c>
      <c r="AR1559">
        <v>0</v>
      </c>
      <c r="AS1559" t="s">
        <v>3</v>
      </c>
      <c r="AT1559">
        <v>0.06</v>
      </c>
      <c r="AU1559" t="s">
        <v>866</v>
      </c>
      <c r="AV1559">
        <v>0</v>
      </c>
      <c r="AW1559">
        <v>2</v>
      </c>
      <c r="AX1559">
        <v>60528279</v>
      </c>
      <c r="AY1559">
        <v>1</v>
      </c>
      <c r="AZ1559">
        <v>0</v>
      </c>
      <c r="BA1559">
        <v>1556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CV1559">
        <v>0</v>
      </c>
      <c r="CW1559">
        <f>ROUND(Y1559*Source!I717*DO1559,9)</f>
        <v>0.41646</v>
      </c>
      <c r="CX1559">
        <f>ROUND(Y1559*Source!I717,9)</f>
        <v>3.3000000000000002E-2</v>
      </c>
      <c r="CY1559">
        <f>AB1559</f>
        <v>1445.28</v>
      </c>
      <c r="CZ1559">
        <f>AF1559</f>
        <v>83.1</v>
      </c>
      <c r="DA1559">
        <f>AJ1559</f>
        <v>16.3</v>
      </c>
      <c r="DB1559">
        <f>ROUND(((ROUND(AT1559*CZ1559,2)*1.25)*1.1),6)</f>
        <v>6.8612500000000001</v>
      </c>
      <c r="DC1559">
        <f>ROUND(((ROUND(AT1559*AG1559,2)*1.25)*1.1),6)</f>
        <v>1.0449999999999999</v>
      </c>
      <c r="DD1559" t="s">
        <v>3</v>
      </c>
      <c r="DE1559" t="s">
        <v>3</v>
      </c>
      <c r="DF1559">
        <f t="shared" si="660"/>
        <v>0</v>
      </c>
      <c r="DG1559">
        <f>ROUND(ROUND(AF1559*AJ1559,2)*CX1559,2)</f>
        <v>44.7</v>
      </c>
      <c r="DH1559">
        <f>ROUND(ROUND(AG1559*AK1559,2)*CX1559,2)</f>
        <v>22.9</v>
      </c>
      <c r="DI1559">
        <f t="shared" si="659"/>
        <v>0</v>
      </c>
      <c r="DJ1559">
        <f>DG1559</f>
        <v>44.7</v>
      </c>
      <c r="DK1559">
        <v>0</v>
      </c>
      <c r="DL1559" t="s">
        <v>867</v>
      </c>
      <c r="DM1559">
        <v>0</v>
      </c>
      <c r="DN1559" t="s">
        <v>861</v>
      </c>
      <c r="DO1559">
        <v>12.62</v>
      </c>
    </row>
    <row r="1560" spans="1:119" x14ac:dyDescent="0.2">
      <c r="A1560">
        <f>ROW(Source!A717)</f>
        <v>717</v>
      </c>
      <c r="B1560">
        <v>59204059</v>
      </c>
      <c r="C1560">
        <v>60528260</v>
      </c>
      <c r="D1560">
        <v>58340630</v>
      </c>
      <c r="E1560">
        <v>1</v>
      </c>
      <c r="F1560">
        <v>1</v>
      </c>
      <c r="G1560">
        <v>1080</v>
      </c>
      <c r="H1560">
        <v>2</v>
      </c>
      <c r="I1560" t="s">
        <v>923</v>
      </c>
      <c r="J1560" t="s">
        <v>924</v>
      </c>
      <c r="K1560" t="s">
        <v>925</v>
      </c>
      <c r="L1560">
        <v>1368</v>
      </c>
      <c r="N1560">
        <v>1011</v>
      </c>
      <c r="O1560" t="s">
        <v>865</v>
      </c>
      <c r="P1560" t="s">
        <v>865</v>
      </c>
      <c r="Q1560">
        <v>1</v>
      </c>
      <c r="W1560">
        <v>0</v>
      </c>
      <c r="X1560">
        <v>1387779639</v>
      </c>
      <c r="Y1560">
        <f>((AT1560*1.25)*1.1)</f>
        <v>3.3000000000000003</v>
      </c>
      <c r="AA1560">
        <v>0</v>
      </c>
      <c r="AB1560">
        <v>7.11</v>
      </c>
      <c r="AC1560">
        <v>0</v>
      </c>
      <c r="AD1560">
        <v>0</v>
      </c>
      <c r="AE1560">
        <v>0</v>
      </c>
      <c r="AF1560">
        <v>0.77</v>
      </c>
      <c r="AG1560">
        <v>0</v>
      </c>
      <c r="AH1560">
        <v>0</v>
      </c>
      <c r="AI1560">
        <v>1</v>
      </c>
      <c r="AJ1560">
        <v>8.66</v>
      </c>
      <c r="AK1560">
        <v>54.99</v>
      </c>
      <c r="AL1560">
        <v>1</v>
      </c>
      <c r="AM1560">
        <v>2</v>
      </c>
      <c r="AN1560">
        <v>0</v>
      </c>
      <c r="AO1560">
        <v>1</v>
      </c>
      <c r="AP1560">
        <v>1</v>
      </c>
      <c r="AQ1560">
        <v>0</v>
      </c>
      <c r="AR1560">
        <v>0</v>
      </c>
      <c r="AS1560" t="s">
        <v>3</v>
      </c>
      <c r="AT1560">
        <v>2.4</v>
      </c>
      <c r="AU1560" t="s">
        <v>866</v>
      </c>
      <c r="AV1560">
        <v>0</v>
      </c>
      <c r="AW1560">
        <v>2</v>
      </c>
      <c r="AX1560">
        <v>60528280</v>
      </c>
      <c r="AY1560">
        <v>1</v>
      </c>
      <c r="AZ1560">
        <v>0</v>
      </c>
      <c r="BA1560">
        <v>1557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CV1560">
        <v>0</v>
      </c>
      <c r="CW1560">
        <f>ROUND(Y1560*Source!I717*DO1560,9)</f>
        <v>0</v>
      </c>
      <c r="CX1560">
        <f>ROUND(Y1560*Source!I717,9)</f>
        <v>1.32</v>
      </c>
      <c r="CY1560">
        <f>AB1560</f>
        <v>7.11</v>
      </c>
      <c r="CZ1560">
        <f>AF1560</f>
        <v>0.77</v>
      </c>
      <c r="DA1560">
        <f>AJ1560</f>
        <v>8.66</v>
      </c>
      <c r="DB1560">
        <f>ROUND(((ROUND(AT1560*CZ1560,2)*1.25)*1.1),6)</f>
        <v>2.5437500000000002</v>
      </c>
      <c r="DC1560">
        <f>ROUND(((ROUND(AT1560*AG1560,2)*1.25)*1.1),6)</f>
        <v>0</v>
      </c>
      <c r="DD1560" t="s">
        <v>3</v>
      </c>
      <c r="DE1560" t="s">
        <v>3</v>
      </c>
      <c r="DF1560">
        <f t="shared" si="660"/>
        <v>0</v>
      </c>
      <c r="DG1560">
        <f>ROUND(ROUND(AF1560*AJ1560,2)*CX1560,2)</f>
        <v>8.8000000000000007</v>
      </c>
      <c r="DH1560">
        <f>ROUND(ROUND(AG1560*AK1560,2)*CX1560,2)</f>
        <v>0</v>
      </c>
      <c r="DI1560">
        <f t="shared" si="659"/>
        <v>0</v>
      </c>
      <c r="DJ1560">
        <f>DG1560</f>
        <v>8.8000000000000007</v>
      </c>
      <c r="DK1560">
        <v>0</v>
      </c>
      <c r="DL1560" t="s">
        <v>3</v>
      </c>
      <c r="DM1560">
        <v>0</v>
      </c>
      <c r="DN1560" t="s">
        <v>3</v>
      </c>
      <c r="DO1560">
        <v>0</v>
      </c>
    </row>
    <row r="1561" spans="1:119" x14ac:dyDescent="0.2">
      <c r="A1561">
        <f>ROW(Source!A717)</f>
        <v>717</v>
      </c>
      <c r="B1561">
        <v>59204059</v>
      </c>
      <c r="C1561">
        <v>60528260</v>
      </c>
      <c r="D1561">
        <v>58340663</v>
      </c>
      <c r="E1561">
        <v>1</v>
      </c>
      <c r="F1561">
        <v>1</v>
      </c>
      <c r="G1561">
        <v>1080</v>
      </c>
      <c r="H1561">
        <v>2</v>
      </c>
      <c r="I1561" t="s">
        <v>926</v>
      </c>
      <c r="J1561" t="s">
        <v>927</v>
      </c>
      <c r="K1561" t="s">
        <v>928</v>
      </c>
      <c r="L1561">
        <v>1368</v>
      </c>
      <c r="N1561">
        <v>1011</v>
      </c>
      <c r="O1561" t="s">
        <v>865</v>
      </c>
      <c r="P1561" t="s">
        <v>865</v>
      </c>
      <c r="Q1561">
        <v>1</v>
      </c>
      <c r="W1561">
        <v>0</v>
      </c>
      <c r="X1561">
        <v>1645565003</v>
      </c>
      <c r="Y1561">
        <f>((AT1561*1.25)*1.1)</f>
        <v>2.8875000000000002</v>
      </c>
      <c r="AA1561">
        <v>0</v>
      </c>
      <c r="AB1561">
        <v>4.38</v>
      </c>
      <c r="AC1561">
        <v>0</v>
      </c>
      <c r="AD1561">
        <v>0</v>
      </c>
      <c r="AE1561">
        <v>0</v>
      </c>
      <c r="AF1561">
        <v>0.47</v>
      </c>
      <c r="AG1561">
        <v>0</v>
      </c>
      <c r="AH1561">
        <v>0</v>
      </c>
      <c r="AI1561">
        <v>1</v>
      </c>
      <c r="AJ1561">
        <v>8.74</v>
      </c>
      <c r="AK1561">
        <v>54.99</v>
      </c>
      <c r="AL1561">
        <v>1</v>
      </c>
      <c r="AM1561">
        <v>2</v>
      </c>
      <c r="AN1561">
        <v>0</v>
      </c>
      <c r="AO1561">
        <v>1</v>
      </c>
      <c r="AP1561">
        <v>1</v>
      </c>
      <c r="AQ1561">
        <v>0</v>
      </c>
      <c r="AR1561">
        <v>0</v>
      </c>
      <c r="AS1561" t="s">
        <v>3</v>
      </c>
      <c r="AT1561">
        <v>2.1</v>
      </c>
      <c r="AU1561" t="s">
        <v>866</v>
      </c>
      <c r="AV1561">
        <v>0</v>
      </c>
      <c r="AW1561">
        <v>2</v>
      </c>
      <c r="AX1561">
        <v>60528281</v>
      </c>
      <c r="AY1561">
        <v>1</v>
      </c>
      <c r="AZ1561">
        <v>0</v>
      </c>
      <c r="BA1561">
        <v>1558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CV1561">
        <v>0</v>
      </c>
      <c r="CW1561">
        <f>ROUND(Y1561*Source!I717*DO1561,9)</f>
        <v>0</v>
      </c>
      <c r="CX1561">
        <f>ROUND(Y1561*Source!I717,9)</f>
        <v>1.155</v>
      </c>
      <c r="CY1561">
        <f>AB1561</f>
        <v>4.38</v>
      </c>
      <c r="CZ1561">
        <f>AF1561</f>
        <v>0.47</v>
      </c>
      <c r="DA1561">
        <f>AJ1561</f>
        <v>8.74</v>
      </c>
      <c r="DB1561">
        <f>ROUND(((ROUND(AT1561*CZ1561,2)*1.25)*1.1),6)</f>
        <v>1.3612500000000001</v>
      </c>
      <c r="DC1561">
        <f>ROUND(((ROUND(AT1561*AG1561,2)*1.25)*1.1),6)</f>
        <v>0</v>
      </c>
      <c r="DD1561" t="s">
        <v>3</v>
      </c>
      <c r="DE1561" t="s">
        <v>3</v>
      </c>
      <c r="DF1561">
        <f t="shared" si="660"/>
        <v>0</v>
      </c>
      <c r="DG1561">
        <f>ROUND(ROUND(AF1561*AJ1561,2)*CX1561,2)</f>
        <v>4.75</v>
      </c>
      <c r="DH1561">
        <f>ROUND(ROUND(AG1561*AK1561,2)*CX1561,2)</f>
        <v>0</v>
      </c>
      <c r="DI1561">
        <f t="shared" si="659"/>
        <v>0</v>
      </c>
      <c r="DJ1561">
        <f>DG1561</f>
        <v>4.75</v>
      </c>
      <c r="DK1561">
        <v>0</v>
      </c>
      <c r="DL1561" t="s">
        <v>3</v>
      </c>
      <c r="DM1561">
        <v>0</v>
      </c>
      <c r="DN1561" t="s">
        <v>3</v>
      </c>
      <c r="DO1561">
        <v>0</v>
      </c>
    </row>
    <row r="1562" spans="1:119" x14ac:dyDescent="0.2">
      <c r="A1562">
        <f>ROW(Source!A717)</f>
        <v>717</v>
      </c>
      <c r="B1562">
        <v>59204059</v>
      </c>
      <c r="C1562">
        <v>60528260</v>
      </c>
      <c r="D1562">
        <v>58308814</v>
      </c>
      <c r="E1562">
        <v>1</v>
      </c>
      <c r="F1562">
        <v>1</v>
      </c>
      <c r="G1562">
        <v>1080</v>
      </c>
      <c r="H1562">
        <v>3</v>
      </c>
      <c r="I1562" t="s">
        <v>890</v>
      </c>
      <c r="J1562" t="s">
        <v>891</v>
      </c>
      <c r="K1562" t="s">
        <v>892</v>
      </c>
      <c r="L1562">
        <v>1339</v>
      </c>
      <c r="N1562">
        <v>1007</v>
      </c>
      <c r="O1562" t="s">
        <v>893</v>
      </c>
      <c r="P1562" t="s">
        <v>893</v>
      </c>
      <c r="Q1562">
        <v>1</v>
      </c>
      <c r="W1562">
        <v>0</v>
      </c>
      <c r="X1562">
        <v>-744103292</v>
      </c>
      <c r="Y1562">
        <f t="shared" ref="Y1562:Y1572" si="668">AT1562</f>
        <v>1.1262000000000001</v>
      </c>
      <c r="AA1562">
        <v>54.79</v>
      </c>
      <c r="AB1562">
        <v>0</v>
      </c>
      <c r="AC1562">
        <v>0</v>
      </c>
      <c r="AD1562">
        <v>0</v>
      </c>
      <c r="AE1562">
        <v>7.07</v>
      </c>
      <c r="AF1562">
        <v>0</v>
      </c>
      <c r="AG1562">
        <v>0</v>
      </c>
      <c r="AH1562">
        <v>0</v>
      </c>
      <c r="AI1562">
        <v>7.75</v>
      </c>
      <c r="AJ1562">
        <v>1</v>
      </c>
      <c r="AK1562">
        <v>1</v>
      </c>
      <c r="AL1562">
        <v>1</v>
      </c>
      <c r="AM1562">
        <v>2</v>
      </c>
      <c r="AN1562">
        <v>0</v>
      </c>
      <c r="AO1562">
        <v>1</v>
      </c>
      <c r="AP1562">
        <v>0</v>
      </c>
      <c r="AQ1562">
        <v>0</v>
      </c>
      <c r="AR1562">
        <v>0</v>
      </c>
      <c r="AS1562" t="s">
        <v>3</v>
      </c>
      <c r="AT1562">
        <v>1.1262000000000001</v>
      </c>
      <c r="AU1562" t="s">
        <v>3</v>
      </c>
      <c r="AV1562">
        <v>0</v>
      </c>
      <c r="AW1562">
        <v>2</v>
      </c>
      <c r="AX1562">
        <v>60528282</v>
      </c>
      <c r="AY1562">
        <v>1</v>
      </c>
      <c r="AZ1562">
        <v>0</v>
      </c>
      <c r="BA1562">
        <v>1559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CV1562">
        <v>0</v>
      </c>
      <c r="CW1562">
        <v>0</v>
      </c>
      <c r="CX1562">
        <f>ROUND(Y1562*Source!I717,9)</f>
        <v>0.45047999999999999</v>
      </c>
      <c r="CY1562">
        <f t="shared" ref="CY1562:CY1572" si="669">AA1562</f>
        <v>54.79</v>
      </c>
      <c r="CZ1562">
        <f t="shared" ref="CZ1562:CZ1572" si="670">AE1562</f>
        <v>7.07</v>
      </c>
      <c r="DA1562">
        <f t="shared" ref="DA1562:DA1572" si="671">AI1562</f>
        <v>7.75</v>
      </c>
      <c r="DB1562">
        <f t="shared" ref="DB1562:DB1572" si="672">ROUND(ROUND(AT1562*CZ1562,2),6)</f>
        <v>7.96</v>
      </c>
      <c r="DC1562">
        <f t="shared" ref="DC1562:DC1572" si="673">ROUND(ROUND(AT1562*AG1562,2),6)</f>
        <v>0</v>
      </c>
      <c r="DD1562" t="s">
        <v>3</v>
      </c>
      <c r="DE1562" t="s">
        <v>3</v>
      </c>
      <c r="DF1562">
        <f t="shared" ref="DF1562:DF1572" si="674">ROUND(ROUND(AE1562*AI1562,2)*CX1562,2)</f>
        <v>24.68</v>
      </c>
      <c r="DG1562">
        <f t="shared" ref="DG1562:DG1584" si="675">ROUND(ROUND(AF1562,2)*CX1562,2)</f>
        <v>0</v>
      </c>
      <c r="DH1562">
        <f t="shared" ref="DH1562:DH1584" si="676">ROUND(ROUND(AG1562,2)*CX1562,2)</f>
        <v>0</v>
      </c>
      <c r="DI1562">
        <f t="shared" si="659"/>
        <v>0</v>
      </c>
      <c r="DJ1562">
        <f t="shared" ref="DJ1562:DJ1572" si="677">DF1562</f>
        <v>24.68</v>
      </c>
      <c r="DK1562">
        <v>0</v>
      </c>
      <c r="DL1562" t="s">
        <v>3</v>
      </c>
      <c r="DM1562">
        <v>0</v>
      </c>
      <c r="DN1562" t="s">
        <v>3</v>
      </c>
      <c r="DO1562">
        <v>0</v>
      </c>
    </row>
    <row r="1563" spans="1:119" x14ac:dyDescent="0.2">
      <c r="A1563">
        <f>ROW(Source!A717)</f>
        <v>717</v>
      </c>
      <c r="B1563">
        <v>59204059</v>
      </c>
      <c r="C1563">
        <v>60528260</v>
      </c>
      <c r="D1563">
        <v>58311329</v>
      </c>
      <c r="E1563">
        <v>1</v>
      </c>
      <c r="F1563">
        <v>1</v>
      </c>
      <c r="G1563">
        <v>1080</v>
      </c>
      <c r="H1563">
        <v>3</v>
      </c>
      <c r="I1563" t="s">
        <v>929</v>
      </c>
      <c r="J1563" t="s">
        <v>930</v>
      </c>
      <c r="K1563" t="s">
        <v>931</v>
      </c>
      <c r="L1563">
        <v>1355</v>
      </c>
      <c r="N1563">
        <v>1010</v>
      </c>
      <c r="O1563" t="s">
        <v>48</v>
      </c>
      <c r="P1563" t="s">
        <v>48</v>
      </c>
      <c r="Q1563">
        <v>100</v>
      </c>
      <c r="W1563">
        <v>0</v>
      </c>
      <c r="X1563">
        <v>262154668</v>
      </c>
      <c r="Y1563">
        <f t="shared" si="668"/>
        <v>1.43</v>
      </c>
      <c r="AA1563">
        <v>59.86</v>
      </c>
      <c r="AB1563">
        <v>0</v>
      </c>
      <c r="AC1563">
        <v>0</v>
      </c>
      <c r="AD1563">
        <v>0</v>
      </c>
      <c r="AE1563">
        <v>15.04</v>
      </c>
      <c r="AF1563">
        <v>0</v>
      </c>
      <c r="AG1563">
        <v>0</v>
      </c>
      <c r="AH1563">
        <v>0</v>
      </c>
      <c r="AI1563">
        <v>3.98</v>
      </c>
      <c r="AJ1563">
        <v>1</v>
      </c>
      <c r="AK1563">
        <v>1</v>
      </c>
      <c r="AL1563">
        <v>1</v>
      </c>
      <c r="AM1563">
        <v>2</v>
      </c>
      <c r="AN1563">
        <v>0</v>
      </c>
      <c r="AO1563">
        <v>1</v>
      </c>
      <c r="AP1563">
        <v>0</v>
      </c>
      <c r="AQ1563">
        <v>0</v>
      </c>
      <c r="AR1563">
        <v>0</v>
      </c>
      <c r="AS1563" t="s">
        <v>3</v>
      </c>
      <c r="AT1563">
        <v>1.43</v>
      </c>
      <c r="AU1563" t="s">
        <v>3</v>
      </c>
      <c r="AV1563">
        <v>0</v>
      </c>
      <c r="AW1563">
        <v>2</v>
      </c>
      <c r="AX1563">
        <v>60528283</v>
      </c>
      <c r="AY1563">
        <v>1</v>
      </c>
      <c r="AZ1563">
        <v>0</v>
      </c>
      <c r="BA1563">
        <v>1560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CV1563">
        <v>0</v>
      </c>
      <c r="CW1563">
        <v>0</v>
      </c>
      <c r="CX1563">
        <f>ROUND(Y1563*Source!I717,9)</f>
        <v>0.57199999999999995</v>
      </c>
      <c r="CY1563">
        <f t="shared" si="669"/>
        <v>59.86</v>
      </c>
      <c r="CZ1563">
        <f t="shared" si="670"/>
        <v>15.04</v>
      </c>
      <c r="DA1563">
        <f t="shared" si="671"/>
        <v>3.98</v>
      </c>
      <c r="DB1563">
        <f t="shared" si="672"/>
        <v>21.51</v>
      </c>
      <c r="DC1563">
        <f t="shared" si="673"/>
        <v>0</v>
      </c>
      <c r="DD1563" t="s">
        <v>3</v>
      </c>
      <c r="DE1563" t="s">
        <v>3</v>
      </c>
      <c r="DF1563">
        <f t="shared" si="674"/>
        <v>34.24</v>
      </c>
      <c r="DG1563">
        <f t="shared" si="675"/>
        <v>0</v>
      </c>
      <c r="DH1563">
        <f t="shared" si="676"/>
        <v>0</v>
      </c>
      <c r="DI1563">
        <f t="shared" si="659"/>
        <v>0</v>
      </c>
      <c r="DJ1563">
        <f t="shared" si="677"/>
        <v>34.24</v>
      </c>
      <c r="DK1563">
        <v>0</v>
      </c>
      <c r="DL1563" t="s">
        <v>3</v>
      </c>
      <c r="DM1563">
        <v>0</v>
      </c>
      <c r="DN1563" t="s">
        <v>3</v>
      </c>
      <c r="DO1563">
        <v>0</v>
      </c>
    </row>
    <row r="1564" spans="1:119" x14ac:dyDescent="0.2">
      <c r="A1564">
        <f>ROW(Source!A717)</f>
        <v>717</v>
      </c>
      <c r="B1564">
        <v>59204059</v>
      </c>
      <c r="C1564">
        <v>60528260</v>
      </c>
      <c r="D1564">
        <v>58311563</v>
      </c>
      <c r="E1564">
        <v>1</v>
      </c>
      <c r="F1564">
        <v>1</v>
      </c>
      <c r="G1564">
        <v>1080</v>
      </c>
      <c r="H1564">
        <v>3</v>
      </c>
      <c r="I1564" t="s">
        <v>932</v>
      </c>
      <c r="J1564" t="s">
        <v>933</v>
      </c>
      <c r="K1564" t="s">
        <v>934</v>
      </c>
      <c r="L1564">
        <v>1346</v>
      </c>
      <c r="N1564">
        <v>1009</v>
      </c>
      <c r="O1564" t="s">
        <v>880</v>
      </c>
      <c r="P1564" t="s">
        <v>880</v>
      </c>
      <c r="Q1564">
        <v>1</v>
      </c>
      <c r="W1564">
        <v>0</v>
      </c>
      <c r="X1564">
        <v>871498436</v>
      </c>
      <c r="Y1564">
        <f t="shared" si="668"/>
        <v>2.7170000000000001</v>
      </c>
      <c r="AA1564">
        <v>70.489999999999995</v>
      </c>
      <c r="AB1564">
        <v>0</v>
      </c>
      <c r="AC1564">
        <v>0</v>
      </c>
      <c r="AD1564">
        <v>0</v>
      </c>
      <c r="AE1564">
        <v>38.729999999999997</v>
      </c>
      <c r="AF1564">
        <v>0</v>
      </c>
      <c r="AG1564">
        <v>0</v>
      </c>
      <c r="AH1564">
        <v>0</v>
      </c>
      <c r="AI1564">
        <v>1.82</v>
      </c>
      <c r="AJ1564">
        <v>1</v>
      </c>
      <c r="AK1564">
        <v>1</v>
      </c>
      <c r="AL1564">
        <v>1</v>
      </c>
      <c r="AM1564">
        <v>2</v>
      </c>
      <c r="AN1564">
        <v>0</v>
      </c>
      <c r="AO1564">
        <v>1</v>
      </c>
      <c r="AP1564">
        <v>0</v>
      </c>
      <c r="AQ1564">
        <v>0</v>
      </c>
      <c r="AR1564">
        <v>0</v>
      </c>
      <c r="AS1564" t="s">
        <v>3</v>
      </c>
      <c r="AT1564">
        <v>2.7170000000000001</v>
      </c>
      <c r="AU1564" t="s">
        <v>3</v>
      </c>
      <c r="AV1564">
        <v>0</v>
      </c>
      <c r="AW1564">
        <v>2</v>
      </c>
      <c r="AX1564">
        <v>60528284</v>
      </c>
      <c r="AY1564">
        <v>1</v>
      </c>
      <c r="AZ1564">
        <v>0</v>
      </c>
      <c r="BA1564">
        <v>1561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CV1564">
        <v>0</v>
      </c>
      <c r="CW1564">
        <v>0</v>
      </c>
      <c r="CX1564">
        <f>ROUND(Y1564*Source!I717,9)</f>
        <v>1.0868</v>
      </c>
      <c r="CY1564">
        <f t="shared" si="669"/>
        <v>70.489999999999995</v>
      </c>
      <c r="CZ1564">
        <f t="shared" si="670"/>
        <v>38.729999999999997</v>
      </c>
      <c r="DA1564">
        <f t="shared" si="671"/>
        <v>1.82</v>
      </c>
      <c r="DB1564">
        <f t="shared" si="672"/>
        <v>105.23</v>
      </c>
      <c r="DC1564">
        <f t="shared" si="673"/>
        <v>0</v>
      </c>
      <c r="DD1564" t="s">
        <v>3</v>
      </c>
      <c r="DE1564" t="s">
        <v>3</v>
      </c>
      <c r="DF1564">
        <f t="shared" si="674"/>
        <v>76.61</v>
      </c>
      <c r="DG1564">
        <f t="shared" si="675"/>
        <v>0</v>
      </c>
      <c r="DH1564">
        <f t="shared" si="676"/>
        <v>0</v>
      </c>
      <c r="DI1564">
        <f t="shared" si="659"/>
        <v>0</v>
      </c>
      <c r="DJ1564">
        <f t="shared" si="677"/>
        <v>76.61</v>
      </c>
      <c r="DK1564">
        <v>0</v>
      </c>
      <c r="DL1564" t="s">
        <v>3</v>
      </c>
      <c r="DM1564">
        <v>0</v>
      </c>
      <c r="DN1564" t="s">
        <v>3</v>
      </c>
      <c r="DO1564">
        <v>0</v>
      </c>
    </row>
    <row r="1565" spans="1:119" x14ac:dyDescent="0.2">
      <c r="A1565">
        <f>ROW(Source!A717)</f>
        <v>717</v>
      </c>
      <c r="B1565">
        <v>59204059</v>
      </c>
      <c r="C1565">
        <v>60528260</v>
      </c>
      <c r="D1565">
        <v>58326216</v>
      </c>
      <c r="E1565">
        <v>1</v>
      </c>
      <c r="F1565">
        <v>1</v>
      </c>
      <c r="G1565">
        <v>1080</v>
      </c>
      <c r="H1565">
        <v>3</v>
      </c>
      <c r="I1565" t="s">
        <v>46</v>
      </c>
      <c r="J1565" t="s">
        <v>49</v>
      </c>
      <c r="K1565" t="s">
        <v>47</v>
      </c>
      <c r="L1565">
        <v>1355</v>
      </c>
      <c r="N1565">
        <v>1010</v>
      </c>
      <c r="O1565" t="s">
        <v>48</v>
      </c>
      <c r="P1565" t="s">
        <v>48</v>
      </c>
      <c r="Q1565">
        <v>100</v>
      </c>
      <c r="W1565">
        <v>0</v>
      </c>
      <c r="X1565">
        <v>1873919888</v>
      </c>
      <c r="Y1565">
        <f t="shared" si="668"/>
        <v>0.8</v>
      </c>
      <c r="AA1565">
        <v>1468.15</v>
      </c>
      <c r="AB1565">
        <v>0</v>
      </c>
      <c r="AC1565">
        <v>0</v>
      </c>
      <c r="AD1565">
        <v>0</v>
      </c>
      <c r="AE1565">
        <v>526.22</v>
      </c>
      <c r="AF1565">
        <v>0</v>
      </c>
      <c r="AG1565">
        <v>0</v>
      </c>
      <c r="AH1565">
        <v>0</v>
      </c>
      <c r="AI1565">
        <v>2.79</v>
      </c>
      <c r="AJ1565">
        <v>1</v>
      </c>
      <c r="AK1565">
        <v>1</v>
      </c>
      <c r="AL1565">
        <v>1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 t="s">
        <v>3</v>
      </c>
      <c r="AT1565">
        <v>0.8</v>
      </c>
      <c r="AU1565" t="s">
        <v>3</v>
      </c>
      <c r="AV1565">
        <v>0</v>
      </c>
      <c r="AW1565">
        <v>1</v>
      </c>
      <c r="AX1565">
        <v>-1</v>
      </c>
      <c r="AY1565">
        <v>0</v>
      </c>
      <c r="AZ1565">
        <v>0</v>
      </c>
      <c r="BA1565" t="s">
        <v>3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CV1565">
        <v>0</v>
      </c>
      <c r="CW1565">
        <v>0</v>
      </c>
      <c r="CX1565">
        <f>ROUND(Y1565*Source!I717,9)</f>
        <v>0.32</v>
      </c>
      <c r="CY1565">
        <f t="shared" si="669"/>
        <v>1468.15</v>
      </c>
      <c r="CZ1565">
        <f t="shared" si="670"/>
        <v>526.22</v>
      </c>
      <c r="DA1565">
        <f t="shared" si="671"/>
        <v>2.79</v>
      </c>
      <c r="DB1565">
        <f t="shared" si="672"/>
        <v>420.98</v>
      </c>
      <c r="DC1565">
        <f t="shared" si="673"/>
        <v>0</v>
      </c>
      <c r="DD1565" t="s">
        <v>3</v>
      </c>
      <c r="DE1565" t="s">
        <v>3</v>
      </c>
      <c r="DF1565">
        <f t="shared" si="674"/>
        <v>469.81</v>
      </c>
      <c r="DG1565">
        <f t="shared" si="675"/>
        <v>0</v>
      </c>
      <c r="DH1565">
        <f t="shared" si="676"/>
        <v>0</v>
      </c>
      <c r="DI1565">
        <f t="shared" si="659"/>
        <v>0</v>
      </c>
      <c r="DJ1565">
        <f t="shared" si="677"/>
        <v>469.81</v>
      </c>
      <c r="DK1565">
        <v>0</v>
      </c>
      <c r="DL1565" t="s">
        <v>3</v>
      </c>
      <c r="DM1565">
        <v>0</v>
      </c>
      <c r="DN1565" t="s">
        <v>3</v>
      </c>
      <c r="DO1565">
        <v>0</v>
      </c>
    </row>
    <row r="1566" spans="1:119" x14ac:dyDescent="0.2">
      <c r="A1566">
        <f>ROW(Source!A717)</f>
        <v>717</v>
      </c>
      <c r="B1566">
        <v>59204059</v>
      </c>
      <c r="C1566">
        <v>60528260</v>
      </c>
      <c r="D1566">
        <v>58322709</v>
      </c>
      <c r="E1566">
        <v>1</v>
      </c>
      <c r="F1566">
        <v>1</v>
      </c>
      <c r="G1566">
        <v>1080</v>
      </c>
      <c r="H1566">
        <v>3</v>
      </c>
      <c r="I1566" t="s">
        <v>447</v>
      </c>
      <c r="J1566" t="s">
        <v>449</v>
      </c>
      <c r="K1566" t="s">
        <v>448</v>
      </c>
      <c r="L1566">
        <v>1354</v>
      </c>
      <c r="N1566">
        <v>1010</v>
      </c>
      <c r="O1566" t="s">
        <v>39</v>
      </c>
      <c r="P1566" t="s">
        <v>39</v>
      </c>
      <c r="Q1566">
        <v>1</v>
      </c>
      <c r="W1566">
        <v>0</v>
      </c>
      <c r="X1566">
        <v>-1205124728</v>
      </c>
      <c r="Y1566">
        <f t="shared" si="668"/>
        <v>12.5</v>
      </c>
      <c r="AA1566">
        <v>8.5299999999999994</v>
      </c>
      <c r="AB1566">
        <v>0</v>
      </c>
      <c r="AC1566">
        <v>0</v>
      </c>
      <c r="AD1566">
        <v>0</v>
      </c>
      <c r="AE1566">
        <v>2.76</v>
      </c>
      <c r="AF1566">
        <v>0</v>
      </c>
      <c r="AG1566">
        <v>0</v>
      </c>
      <c r="AH1566">
        <v>0</v>
      </c>
      <c r="AI1566">
        <v>3.09</v>
      </c>
      <c r="AJ1566">
        <v>1</v>
      </c>
      <c r="AK1566">
        <v>1</v>
      </c>
      <c r="AL1566">
        <v>1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 t="s">
        <v>3</v>
      </c>
      <c r="AT1566">
        <v>12.5</v>
      </c>
      <c r="AU1566" t="s">
        <v>3</v>
      </c>
      <c r="AV1566">
        <v>0</v>
      </c>
      <c r="AW1566">
        <v>1</v>
      </c>
      <c r="AX1566">
        <v>-1</v>
      </c>
      <c r="AY1566">
        <v>0</v>
      </c>
      <c r="AZ1566">
        <v>0</v>
      </c>
      <c r="BA1566" t="s">
        <v>3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CV1566">
        <v>0</v>
      </c>
      <c r="CW1566">
        <v>0</v>
      </c>
      <c r="CX1566">
        <f>ROUND(Y1566*Source!I717,9)</f>
        <v>5</v>
      </c>
      <c r="CY1566">
        <f t="shared" si="669"/>
        <v>8.5299999999999994</v>
      </c>
      <c r="CZ1566">
        <f t="shared" si="670"/>
        <v>2.76</v>
      </c>
      <c r="DA1566">
        <f t="shared" si="671"/>
        <v>3.09</v>
      </c>
      <c r="DB1566">
        <f t="shared" si="672"/>
        <v>34.5</v>
      </c>
      <c r="DC1566">
        <f t="shared" si="673"/>
        <v>0</v>
      </c>
      <c r="DD1566" t="s">
        <v>3</v>
      </c>
      <c r="DE1566" t="s">
        <v>3</v>
      </c>
      <c r="DF1566">
        <f t="shared" si="674"/>
        <v>42.65</v>
      </c>
      <c r="DG1566">
        <f t="shared" si="675"/>
        <v>0</v>
      </c>
      <c r="DH1566">
        <f t="shared" si="676"/>
        <v>0</v>
      </c>
      <c r="DI1566">
        <f t="shared" si="659"/>
        <v>0</v>
      </c>
      <c r="DJ1566">
        <f t="shared" si="677"/>
        <v>42.65</v>
      </c>
      <c r="DK1566">
        <v>0</v>
      </c>
      <c r="DL1566" t="s">
        <v>3</v>
      </c>
      <c r="DM1566">
        <v>0</v>
      </c>
      <c r="DN1566" t="s">
        <v>3</v>
      </c>
      <c r="DO1566">
        <v>0</v>
      </c>
    </row>
    <row r="1567" spans="1:119" x14ac:dyDescent="0.2">
      <c r="A1567">
        <f>ROW(Source!A717)</f>
        <v>717</v>
      </c>
      <c r="B1567">
        <v>59204059</v>
      </c>
      <c r="C1567">
        <v>60528260</v>
      </c>
      <c r="D1567">
        <v>58322727</v>
      </c>
      <c r="E1567">
        <v>1</v>
      </c>
      <c r="F1567">
        <v>1</v>
      </c>
      <c r="G1567">
        <v>1080</v>
      </c>
      <c r="H1567">
        <v>3</v>
      </c>
      <c r="I1567" t="s">
        <v>204</v>
      </c>
      <c r="J1567" t="s">
        <v>206</v>
      </c>
      <c r="K1567" t="s">
        <v>660</v>
      </c>
      <c r="L1567">
        <v>1354</v>
      </c>
      <c r="N1567">
        <v>1010</v>
      </c>
      <c r="O1567" t="s">
        <v>39</v>
      </c>
      <c r="P1567" t="s">
        <v>39</v>
      </c>
      <c r="Q1567">
        <v>1</v>
      </c>
      <c r="W1567">
        <v>0</v>
      </c>
      <c r="X1567">
        <v>404390375</v>
      </c>
      <c r="Y1567">
        <f t="shared" si="668"/>
        <v>15</v>
      </c>
      <c r="AA1567">
        <v>114.94</v>
      </c>
      <c r="AB1567">
        <v>0</v>
      </c>
      <c r="AC1567">
        <v>0</v>
      </c>
      <c r="AD1567">
        <v>0</v>
      </c>
      <c r="AE1567">
        <v>64.94</v>
      </c>
      <c r="AF1567">
        <v>0</v>
      </c>
      <c r="AG1567">
        <v>0</v>
      </c>
      <c r="AH1567">
        <v>0</v>
      </c>
      <c r="AI1567">
        <v>1.77</v>
      </c>
      <c r="AJ1567">
        <v>1</v>
      </c>
      <c r="AK1567">
        <v>1</v>
      </c>
      <c r="AL1567">
        <v>1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 t="s">
        <v>3</v>
      </c>
      <c r="AT1567">
        <v>15</v>
      </c>
      <c r="AU1567" t="s">
        <v>3</v>
      </c>
      <c r="AV1567">
        <v>0</v>
      </c>
      <c r="AW1567">
        <v>1</v>
      </c>
      <c r="AX1567">
        <v>-1</v>
      </c>
      <c r="AY1567">
        <v>0</v>
      </c>
      <c r="AZ1567">
        <v>0</v>
      </c>
      <c r="BA1567" t="s">
        <v>3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CV1567">
        <v>0</v>
      </c>
      <c r="CW1567">
        <v>0</v>
      </c>
      <c r="CX1567">
        <f>ROUND(Y1567*Source!I717,9)</f>
        <v>6</v>
      </c>
      <c r="CY1567">
        <f t="shared" si="669"/>
        <v>114.94</v>
      </c>
      <c r="CZ1567">
        <f t="shared" si="670"/>
        <v>64.94</v>
      </c>
      <c r="DA1567">
        <f t="shared" si="671"/>
        <v>1.77</v>
      </c>
      <c r="DB1567">
        <f t="shared" si="672"/>
        <v>974.1</v>
      </c>
      <c r="DC1567">
        <f t="shared" si="673"/>
        <v>0</v>
      </c>
      <c r="DD1567" t="s">
        <v>3</v>
      </c>
      <c r="DE1567" t="s">
        <v>3</v>
      </c>
      <c r="DF1567">
        <f t="shared" si="674"/>
        <v>689.64</v>
      </c>
      <c r="DG1567">
        <f t="shared" si="675"/>
        <v>0</v>
      </c>
      <c r="DH1567">
        <f t="shared" si="676"/>
        <v>0</v>
      </c>
      <c r="DI1567">
        <f t="shared" si="659"/>
        <v>0</v>
      </c>
      <c r="DJ1567">
        <f t="shared" si="677"/>
        <v>689.64</v>
      </c>
      <c r="DK1567">
        <v>0</v>
      </c>
      <c r="DL1567" t="s">
        <v>3</v>
      </c>
      <c r="DM1567">
        <v>0</v>
      </c>
      <c r="DN1567" t="s">
        <v>3</v>
      </c>
      <c r="DO1567">
        <v>0</v>
      </c>
    </row>
    <row r="1568" spans="1:119" x14ac:dyDescent="0.2">
      <c r="A1568">
        <f>ROW(Source!A717)</f>
        <v>717</v>
      </c>
      <c r="B1568">
        <v>59204059</v>
      </c>
      <c r="C1568">
        <v>60528260</v>
      </c>
      <c r="D1568">
        <v>58322734</v>
      </c>
      <c r="E1568">
        <v>1</v>
      </c>
      <c r="F1568">
        <v>1</v>
      </c>
      <c r="G1568">
        <v>1080</v>
      </c>
      <c r="H1568">
        <v>3</v>
      </c>
      <c r="I1568" t="s">
        <v>664</v>
      </c>
      <c r="J1568" t="s">
        <v>666</v>
      </c>
      <c r="K1568" t="s">
        <v>665</v>
      </c>
      <c r="L1568">
        <v>1354</v>
      </c>
      <c r="N1568">
        <v>1010</v>
      </c>
      <c r="O1568" t="s">
        <v>39</v>
      </c>
      <c r="P1568" t="s">
        <v>39</v>
      </c>
      <c r="Q1568">
        <v>1</v>
      </c>
      <c r="W1568">
        <v>0</v>
      </c>
      <c r="X1568">
        <v>-1635274994</v>
      </c>
      <c r="Y1568">
        <f t="shared" si="668"/>
        <v>12.5</v>
      </c>
      <c r="AA1568">
        <v>13.7</v>
      </c>
      <c r="AB1568">
        <v>0</v>
      </c>
      <c r="AC1568">
        <v>0</v>
      </c>
      <c r="AD1568">
        <v>0</v>
      </c>
      <c r="AE1568">
        <v>6.46</v>
      </c>
      <c r="AF1568">
        <v>0</v>
      </c>
      <c r="AG1568">
        <v>0</v>
      </c>
      <c r="AH1568">
        <v>0</v>
      </c>
      <c r="AI1568">
        <v>2.12</v>
      </c>
      <c r="AJ1568">
        <v>1</v>
      </c>
      <c r="AK1568">
        <v>1</v>
      </c>
      <c r="AL1568">
        <v>1</v>
      </c>
      <c r="AM1568">
        <v>0</v>
      </c>
      <c r="AN1568">
        <v>0</v>
      </c>
      <c r="AO1568">
        <v>0</v>
      </c>
      <c r="AP1568">
        <v>1</v>
      </c>
      <c r="AQ1568">
        <v>0</v>
      </c>
      <c r="AR1568">
        <v>0</v>
      </c>
      <c r="AS1568" t="s">
        <v>3</v>
      </c>
      <c r="AT1568">
        <v>12.5</v>
      </c>
      <c r="AU1568" t="s">
        <v>3</v>
      </c>
      <c r="AV1568">
        <v>0</v>
      </c>
      <c r="AW1568">
        <v>1</v>
      </c>
      <c r="AX1568">
        <v>-1</v>
      </c>
      <c r="AY1568">
        <v>0</v>
      </c>
      <c r="AZ1568">
        <v>0</v>
      </c>
      <c r="BA1568" t="s">
        <v>3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CV1568">
        <v>0</v>
      </c>
      <c r="CW1568">
        <v>0</v>
      </c>
      <c r="CX1568">
        <f>ROUND(Y1568*Source!I717,9)</f>
        <v>5</v>
      </c>
      <c r="CY1568">
        <f t="shared" si="669"/>
        <v>13.7</v>
      </c>
      <c r="CZ1568">
        <f t="shared" si="670"/>
        <v>6.46</v>
      </c>
      <c r="DA1568">
        <f t="shared" si="671"/>
        <v>2.12</v>
      </c>
      <c r="DB1568">
        <f t="shared" si="672"/>
        <v>80.75</v>
      </c>
      <c r="DC1568">
        <f t="shared" si="673"/>
        <v>0</v>
      </c>
      <c r="DD1568" t="s">
        <v>3</v>
      </c>
      <c r="DE1568" t="s">
        <v>3</v>
      </c>
      <c r="DF1568">
        <f t="shared" si="674"/>
        <v>68.5</v>
      </c>
      <c r="DG1568">
        <f t="shared" si="675"/>
        <v>0</v>
      </c>
      <c r="DH1568">
        <f t="shared" si="676"/>
        <v>0</v>
      </c>
      <c r="DI1568">
        <f t="shared" si="659"/>
        <v>0</v>
      </c>
      <c r="DJ1568">
        <f t="shared" si="677"/>
        <v>68.5</v>
      </c>
      <c r="DK1568">
        <v>0</v>
      </c>
      <c r="DL1568" t="s">
        <v>3</v>
      </c>
      <c r="DM1568">
        <v>0</v>
      </c>
      <c r="DN1568" t="s">
        <v>3</v>
      </c>
      <c r="DO1568">
        <v>0</v>
      </c>
    </row>
    <row r="1569" spans="1:119" x14ac:dyDescent="0.2">
      <c r="A1569">
        <f>ROW(Source!A717)</f>
        <v>717</v>
      </c>
      <c r="B1569">
        <v>59204059</v>
      </c>
      <c r="C1569">
        <v>60528260</v>
      </c>
      <c r="D1569">
        <v>58322964</v>
      </c>
      <c r="E1569">
        <v>1</v>
      </c>
      <c r="F1569">
        <v>1</v>
      </c>
      <c r="G1569">
        <v>1080</v>
      </c>
      <c r="H1569">
        <v>3</v>
      </c>
      <c r="I1569" t="s">
        <v>439</v>
      </c>
      <c r="J1569" t="s">
        <v>441</v>
      </c>
      <c r="K1569" t="s">
        <v>440</v>
      </c>
      <c r="L1569">
        <v>1301</v>
      </c>
      <c r="N1569">
        <v>1003</v>
      </c>
      <c r="O1569" t="s">
        <v>34</v>
      </c>
      <c r="P1569" t="s">
        <v>34</v>
      </c>
      <c r="Q1569">
        <v>1</v>
      </c>
      <c r="W1569">
        <v>0</v>
      </c>
      <c r="X1569">
        <v>160907631</v>
      </c>
      <c r="Y1569">
        <f t="shared" si="668"/>
        <v>102.5</v>
      </c>
      <c r="AA1569">
        <v>66.11</v>
      </c>
      <c r="AB1569">
        <v>0</v>
      </c>
      <c r="AC1569">
        <v>0</v>
      </c>
      <c r="AD1569">
        <v>0</v>
      </c>
      <c r="AE1569">
        <v>25.04</v>
      </c>
      <c r="AF1569">
        <v>0</v>
      </c>
      <c r="AG1569">
        <v>0</v>
      </c>
      <c r="AH1569">
        <v>0</v>
      </c>
      <c r="AI1569">
        <v>2.64</v>
      </c>
      <c r="AJ1569">
        <v>1</v>
      </c>
      <c r="AK1569">
        <v>1</v>
      </c>
      <c r="AL1569">
        <v>1</v>
      </c>
      <c r="AM1569">
        <v>0</v>
      </c>
      <c r="AN1569">
        <v>0</v>
      </c>
      <c r="AO1569">
        <v>0</v>
      </c>
      <c r="AP1569">
        <v>1</v>
      </c>
      <c r="AQ1569">
        <v>0</v>
      </c>
      <c r="AR1569">
        <v>0</v>
      </c>
      <c r="AS1569" t="s">
        <v>3</v>
      </c>
      <c r="AT1569">
        <v>102.5</v>
      </c>
      <c r="AU1569" t="s">
        <v>3</v>
      </c>
      <c r="AV1569">
        <v>0</v>
      </c>
      <c r="AW1569">
        <v>1</v>
      </c>
      <c r="AX1569">
        <v>-1</v>
      </c>
      <c r="AY1569">
        <v>0</v>
      </c>
      <c r="AZ1569">
        <v>0</v>
      </c>
      <c r="BA1569" t="s">
        <v>3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CV1569">
        <v>0</v>
      </c>
      <c r="CW1569">
        <v>0</v>
      </c>
      <c r="CX1569">
        <f>ROUND(Y1569*Source!I717,9)</f>
        <v>41</v>
      </c>
      <c r="CY1569">
        <f t="shared" si="669"/>
        <v>66.11</v>
      </c>
      <c r="CZ1569">
        <f t="shared" si="670"/>
        <v>25.04</v>
      </c>
      <c r="DA1569">
        <f t="shared" si="671"/>
        <v>2.64</v>
      </c>
      <c r="DB1569">
        <f t="shared" si="672"/>
        <v>2566.6</v>
      </c>
      <c r="DC1569">
        <f t="shared" si="673"/>
        <v>0</v>
      </c>
      <c r="DD1569" t="s">
        <v>3</v>
      </c>
      <c r="DE1569" t="s">
        <v>3</v>
      </c>
      <c r="DF1569">
        <f t="shared" si="674"/>
        <v>2710.51</v>
      </c>
      <c r="DG1569">
        <f t="shared" si="675"/>
        <v>0</v>
      </c>
      <c r="DH1569">
        <f t="shared" si="676"/>
        <v>0</v>
      </c>
      <c r="DI1569">
        <f t="shared" si="659"/>
        <v>0</v>
      </c>
      <c r="DJ1569">
        <f t="shared" si="677"/>
        <v>2710.51</v>
      </c>
      <c r="DK1569">
        <v>0</v>
      </c>
      <c r="DL1569" t="s">
        <v>3</v>
      </c>
      <c r="DM1569">
        <v>0</v>
      </c>
      <c r="DN1569" t="s">
        <v>3</v>
      </c>
      <c r="DO1569">
        <v>0</v>
      </c>
    </row>
    <row r="1570" spans="1:119" x14ac:dyDescent="0.2">
      <c r="A1570">
        <f>ROW(Source!A717)</f>
        <v>717</v>
      </c>
      <c r="B1570">
        <v>59204059</v>
      </c>
      <c r="C1570">
        <v>60528260</v>
      </c>
      <c r="D1570">
        <v>58323149</v>
      </c>
      <c r="E1570">
        <v>1</v>
      </c>
      <c r="F1570">
        <v>1</v>
      </c>
      <c r="G1570">
        <v>1080</v>
      </c>
      <c r="H1570">
        <v>3</v>
      </c>
      <c r="I1570" t="s">
        <v>405</v>
      </c>
      <c r="J1570" t="s">
        <v>407</v>
      </c>
      <c r="K1570" t="s">
        <v>445</v>
      </c>
      <c r="L1570">
        <v>1354</v>
      </c>
      <c r="N1570">
        <v>1010</v>
      </c>
      <c r="O1570" t="s">
        <v>39</v>
      </c>
      <c r="P1570" t="s">
        <v>39</v>
      </c>
      <c r="Q1570">
        <v>1</v>
      </c>
      <c r="W1570">
        <v>0</v>
      </c>
      <c r="X1570">
        <v>1571139664</v>
      </c>
      <c r="Y1570">
        <f t="shared" si="668"/>
        <v>20</v>
      </c>
      <c r="AA1570">
        <v>14.47</v>
      </c>
      <c r="AB1570">
        <v>0</v>
      </c>
      <c r="AC1570">
        <v>0</v>
      </c>
      <c r="AD1570">
        <v>0</v>
      </c>
      <c r="AE1570">
        <v>3.87</v>
      </c>
      <c r="AF1570">
        <v>0</v>
      </c>
      <c r="AG1570">
        <v>0</v>
      </c>
      <c r="AH1570">
        <v>0</v>
      </c>
      <c r="AI1570">
        <v>3.74</v>
      </c>
      <c r="AJ1570">
        <v>1</v>
      </c>
      <c r="AK1570">
        <v>1</v>
      </c>
      <c r="AL1570">
        <v>1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 t="s">
        <v>3</v>
      </c>
      <c r="AT1570">
        <v>20</v>
      </c>
      <c r="AU1570" t="s">
        <v>3</v>
      </c>
      <c r="AV1570">
        <v>0</v>
      </c>
      <c r="AW1570">
        <v>1</v>
      </c>
      <c r="AX1570">
        <v>-1</v>
      </c>
      <c r="AY1570">
        <v>0</v>
      </c>
      <c r="AZ1570">
        <v>0</v>
      </c>
      <c r="BA1570" t="s">
        <v>3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CV1570">
        <v>0</v>
      </c>
      <c r="CW1570">
        <v>0</v>
      </c>
      <c r="CX1570">
        <f>ROUND(Y1570*Source!I717,9)</f>
        <v>8</v>
      </c>
      <c r="CY1570">
        <f t="shared" si="669"/>
        <v>14.47</v>
      </c>
      <c r="CZ1570">
        <f t="shared" si="670"/>
        <v>3.87</v>
      </c>
      <c r="DA1570">
        <f t="shared" si="671"/>
        <v>3.74</v>
      </c>
      <c r="DB1570">
        <f t="shared" si="672"/>
        <v>77.400000000000006</v>
      </c>
      <c r="DC1570">
        <f t="shared" si="673"/>
        <v>0</v>
      </c>
      <c r="DD1570" t="s">
        <v>3</v>
      </c>
      <c r="DE1570" t="s">
        <v>3</v>
      </c>
      <c r="DF1570">
        <f t="shared" si="674"/>
        <v>115.76</v>
      </c>
      <c r="DG1570">
        <f t="shared" si="675"/>
        <v>0</v>
      </c>
      <c r="DH1570">
        <f t="shared" si="676"/>
        <v>0</v>
      </c>
      <c r="DI1570">
        <f t="shared" si="659"/>
        <v>0</v>
      </c>
      <c r="DJ1570">
        <f t="shared" si="677"/>
        <v>115.76</v>
      </c>
      <c r="DK1570">
        <v>0</v>
      </c>
      <c r="DL1570" t="s">
        <v>3</v>
      </c>
      <c r="DM1570">
        <v>0</v>
      </c>
      <c r="DN1570" t="s">
        <v>3</v>
      </c>
      <c r="DO1570">
        <v>0</v>
      </c>
    </row>
    <row r="1571" spans="1:119" x14ac:dyDescent="0.2">
      <c r="A1571">
        <f>ROW(Source!A717)</f>
        <v>717</v>
      </c>
      <c r="B1571">
        <v>59204059</v>
      </c>
      <c r="C1571">
        <v>60528260</v>
      </c>
      <c r="D1571">
        <v>58327274</v>
      </c>
      <c r="E1571">
        <v>1</v>
      </c>
      <c r="F1571">
        <v>1</v>
      </c>
      <c r="G1571">
        <v>1080</v>
      </c>
      <c r="H1571">
        <v>3</v>
      </c>
      <c r="I1571" t="s">
        <v>491</v>
      </c>
      <c r="J1571" t="s">
        <v>493</v>
      </c>
      <c r="K1571" t="s">
        <v>492</v>
      </c>
      <c r="L1571">
        <v>1354</v>
      </c>
      <c r="N1571">
        <v>1010</v>
      </c>
      <c r="O1571" t="s">
        <v>39</v>
      </c>
      <c r="P1571" t="s">
        <v>39</v>
      </c>
      <c r="Q1571">
        <v>1</v>
      </c>
      <c r="W1571">
        <v>0</v>
      </c>
      <c r="X1571">
        <v>97161491</v>
      </c>
      <c r="Y1571">
        <f t="shared" si="668"/>
        <v>5</v>
      </c>
      <c r="AA1571">
        <v>869.63</v>
      </c>
      <c r="AB1571">
        <v>0</v>
      </c>
      <c r="AC1571">
        <v>0</v>
      </c>
      <c r="AD1571">
        <v>0</v>
      </c>
      <c r="AE1571">
        <v>151.24</v>
      </c>
      <c r="AF1571">
        <v>0</v>
      </c>
      <c r="AG1571">
        <v>0</v>
      </c>
      <c r="AH1571">
        <v>0</v>
      </c>
      <c r="AI1571">
        <v>5.75</v>
      </c>
      <c r="AJ1571">
        <v>1</v>
      </c>
      <c r="AK1571">
        <v>1</v>
      </c>
      <c r="AL1571">
        <v>1</v>
      </c>
      <c r="AM1571">
        <v>0</v>
      </c>
      <c r="AN1571">
        <v>0</v>
      </c>
      <c r="AO1571">
        <v>0</v>
      </c>
      <c r="AP1571">
        <v>1</v>
      </c>
      <c r="AQ1571">
        <v>0</v>
      </c>
      <c r="AR1571">
        <v>0</v>
      </c>
      <c r="AS1571" t="s">
        <v>3</v>
      </c>
      <c r="AT1571">
        <v>5</v>
      </c>
      <c r="AU1571" t="s">
        <v>3</v>
      </c>
      <c r="AV1571">
        <v>0</v>
      </c>
      <c r="AW1571">
        <v>1</v>
      </c>
      <c r="AX1571">
        <v>-1</v>
      </c>
      <c r="AY1571">
        <v>0</v>
      </c>
      <c r="AZ1571">
        <v>0</v>
      </c>
      <c r="BA1571" t="s">
        <v>3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CV1571">
        <v>0</v>
      </c>
      <c r="CW1571">
        <v>0</v>
      </c>
      <c r="CX1571">
        <f>ROUND(Y1571*Source!I717,9)</f>
        <v>2</v>
      </c>
      <c r="CY1571">
        <f t="shared" si="669"/>
        <v>869.63</v>
      </c>
      <c r="CZ1571">
        <f t="shared" si="670"/>
        <v>151.24</v>
      </c>
      <c r="DA1571">
        <f t="shared" si="671"/>
        <v>5.75</v>
      </c>
      <c r="DB1571">
        <f t="shared" si="672"/>
        <v>756.2</v>
      </c>
      <c r="DC1571">
        <f t="shared" si="673"/>
        <v>0</v>
      </c>
      <c r="DD1571" t="s">
        <v>3</v>
      </c>
      <c r="DE1571" t="s">
        <v>3</v>
      </c>
      <c r="DF1571">
        <f t="shared" si="674"/>
        <v>1739.26</v>
      </c>
      <c r="DG1571">
        <f t="shared" si="675"/>
        <v>0</v>
      </c>
      <c r="DH1571">
        <f t="shared" si="676"/>
        <v>0</v>
      </c>
      <c r="DI1571">
        <f t="shared" si="659"/>
        <v>0</v>
      </c>
      <c r="DJ1571">
        <f t="shared" si="677"/>
        <v>1739.26</v>
      </c>
      <c r="DK1571">
        <v>0</v>
      </c>
      <c r="DL1571" t="s">
        <v>3</v>
      </c>
      <c r="DM1571">
        <v>0</v>
      </c>
      <c r="DN1571" t="s">
        <v>3</v>
      </c>
      <c r="DO1571">
        <v>0</v>
      </c>
    </row>
    <row r="1572" spans="1:119" x14ac:dyDescent="0.2">
      <c r="A1572">
        <f>ROW(Source!A717)</f>
        <v>717</v>
      </c>
      <c r="B1572">
        <v>59204059</v>
      </c>
      <c r="C1572">
        <v>60528260</v>
      </c>
      <c r="D1572">
        <v>58319197</v>
      </c>
      <c r="E1572">
        <v>1</v>
      </c>
      <c r="F1572">
        <v>1</v>
      </c>
      <c r="G1572">
        <v>1080</v>
      </c>
      <c r="H1572">
        <v>3</v>
      </c>
      <c r="I1572" t="s">
        <v>216</v>
      </c>
      <c r="J1572" t="s">
        <v>218</v>
      </c>
      <c r="K1572" t="s">
        <v>217</v>
      </c>
      <c r="L1572">
        <v>1354</v>
      </c>
      <c r="N1572">
        <v>1010</v>
      </c>
      <c r="O1572" t="s">
        <v>39</v>
      </c>
      <c r="P1572" t="s">
        <v>39</v>
      </c>
      <c r="Q1572">
        <v>1</v>
      </c>
      <c r="W1572">
        <v>0</v>
      </c>
      <c r="X1572">
        <v>726132467</v>
      </c>
      <c r="Y1572">
        <f t="shared" si="668"/>
        <v>0.9</v>
      </c>
      <c r="AA1572">
        <v>82.5</v>
      </c>
      <c r="AB1572">
        <v>0</v>
      </c>
      <c r="AC1572">
        <v>0</v>
      </c>
      <c r="AD1572">
        <v>0</v>
      </c>
      <c r="AE1572">
        <v>11.82</v>
      </c>
      <c r="AF1572">
        <v>0</v>
      </c>
      <c r="AG1572">
        <v>0</v>
      </c>
      <c r="AH1572">
        <v>0</v>
      </c>
      <c r="AI1572">
        <v>6.98</v>
      </c>
      <c r="AJ1572">
        <v>1</v>
      </c>
      <c r="AK1572">
        <v>1</v>
      </c>
      <c r="AL1572">
        <v>1</v>
      </c>
      <c r="AM1572">
        <v>0</v>
      </c>
      <c r="AN1572">
        <v>0</v>
      </c>
      <c r="AO1572">
        <v>0</v>
      </c>
      <c r="AP1572">
        <v>1</v>
      </c>
      <c r="AQ1572">
        <v>0</v>
      </c>
      <c r="AR1572">
        <v>0</v>
      </c>
      <c r="AS1572" t="s">
        <v>3</v>
      </c>
      <c r="AT1572">
        <v>0.9</v>
      </c>
      <c r="AU1572" t="s">
        <v>3</v>
      </c>
      <c r="AV1572">
        <v>0</v>
      </c>
      <c r="AW1572">
        <v>1</v>
      </c>
      <c r="AX1572">
        <v>-1</v>
      </c>
      <c r="AY1572">
        <v>0</v>
      </c>
      <c r="AZ1572">
        <v>0</v>
      </c>
      <c r="BA1572" t="s">
        <v>3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CV1572">
        <v>0</v>
      </c>
      <c r="CW1572">
        <v>0</v>
      </c>
      <c r="CX1572">
        <f>ROUND(Y1572*Source!I717,9)</f>
        <v>0.36</v>
      </c>
      <c r="CY1572">
        <f t="shared" si="669"/>
        <v>82.5</v>
      </c>
      <c r="CZ1572">
        <f t="shared" si="670"/>
        <v>11.82</v>
      </c>
      <c r="DA1572">
        <f t="shared" si="671"/>
        <v>6.98</v>
      </c>
      <c r="DB1572">
        <f t="shared" si="672"/>
        <v>10.64</v>
      </c>
      <c r="DC1572">
        <f t="shared" si="673"/>
        <v>0</v>
      </c>
      <c r="DD1572" t="s">
        <v>3</v>
      </c>
      <c r="DE1572" t="s">
        <v>3</v>
      </c>
      <c r="DF1572">
        <f t="shared" si="674"/>
        <v>29.7</v>
      </c>
      <c r="DG1572">
        <f t="shared" si="675"/>
        <v>0</v>
      </c>
      <c r="DH1572">
        <f t="shared" si="676"/>
        <v>0</v>
      </c>
      <c r="DI1572">
        <f t="shared" si="659"/>
        <v>0</v>
      </c>
      <c r="DJ1572">
        <f t="shared" si="677"/>
        <v>29.7</v>
      </c>
      <c r="DK1572">
        <v>0</v>
      </c>
      <c r="DL1572" t="s">
        <v>3</v>
      </c>
      <c r="DM1572">
        <v>0</v>
      </c>
      <c r="DN1572" t="s">
        <v>3</v>
      </c>
      <c r="DO1572">
        <v>0</v>
      </c>
    </row>
    <row r="1573" spans="1:119" x14ac:dyDescent="0.2">
      <c r="A1573">
        <f>ROW(Source!A734)</f>
        <v>734</v>
      </c>
      <c r="B1573">
        <v>59204062</v>
      </c>
      <c r="C1573">
        <v>60528298</v>
      </c>
      <c r="D1573">
        <v>58266404</v>
      </c>
      <c r="E1573">
        <v>1080</v>
      </c>
      <c r="F1573">
        <v>1</v>
      </c>
      <c r="G1573">
        <v>1080</v>
      </c>
      <c r="H1573">
        <v>1</v>
      </c>
      <c r="I1573" t="s">
        <v>859</v>
      </c>
      <c r="J1573" t="s">
        <v>3</v>
      </c>
      <c r="K1573" t="s">
        <v>860</v>
      </c>
      <c r="L1573">
        <v>1191</v>
      </c>
      <c r="N1573">
        <v>1013</v>
      </c>
      <c r="O1573" t="s">
        <v>861</v>
      </c>
      <c r="P1573" t="s">
        <v>861</v>
      </c>
      <c r="Q1573">
        <v>1</v>
      </c>
      <c r="W1573">
        <v>0</v>
      </c>
      <c r="X1573">
        <v>476480486</v>
      </c>
      <c r="Y1573">
        <f>((AT1573*1.15)*1.1)</f>
        <v>17.368449999999999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1</v>
      </c>
      <c r="AK1573">
        <v>1</v>
      </c>
      <c r="AL1573">
        <v>1</v>
      </c>
      <c r="AM1573">
        <v>-2</v>
      </c>
      <c r="AN1573">
        <v>0</v>
      </c>
      <c r="AO1573">
        <v>1</v>
      </c>
      <c r="AP1573">
        <v>1</v>
      </c>
      <c r="AQ1573">
        <v>0</v>
      </c>
      <c r="AR1573">
        <v>0</v>
      </c>
      <c r="AS1573" t="s">
        <v>3</v>
      </c>
      <c r="AT1573">
        <v>13.73</v>
      </c>
      <c r="AU1573" t="s">
        <v>26</v>
      </c>
      <c r="AV1573">
        <v>1</v>
      </c>
      <c r="AW1573">
        <v>2</v>
      </c>
      <c r="AX1573">
        <v>60528310</v>
      </c>
      <c r="AY1573">
        <v>1</v>
      </c>
      <c r="AZ1573">
        <v>0</v>
      </c>
      <c r="BA1573">
        <v>1567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CU1573">
        <f>ROUND(AT1573*Source!I734*AH1573*AL1573,2)</f>
        <v>0</v>
      </c>
      <c r="CV1573">
        <f>ROUND(Y1573*Source!I734,9)</f>
        <v>0.86842249999999999</v>
      </c>
      <c r="CW1573">
        <v>0</v>
      </c>
      <c r="CX1573">
        <f>ROUND(Y1573*Source!I734,9)</f>
        <v>0.86842249999999999</v>
      </c>
      <c r="CY1573">
        <f>AD1573</f>
        <v>0</v>
      </c>
      <c r="CZ1573">
        <f>AH1573</f>
        <v>0</v>
      </c>
      <c r="DA1573">
        <f>AL1573</f>
        <v>1</v>
      </c>
      <c r="DB1573">
        <f>ROUND(((ROUND(AT1573*CZ1573,2)*1.15)*1.1),6)</f>
        <v>0</v>
      </c>
      <c r="DC1573">
        <f>ROUND(((ROUND(AT1573*AG1573,2)*1.15)*1.1),6)</f>
        <v>0</v>
      </c>
      <c r="DD1573" t="s">
        <v>3</v>
      </c>
      <c r="DE1573" t="s">
        <v>3</v>
      </c>
      <c r="DF1573">
        <f t="shared" ref="DF1573:DF1588" si="678">ROUND(ROUND(AE1573,2)*CX1573,2)</f>
        <v>0</v>
      </c>
      <c r="DG1573">
        <f t="shared" si="675"/>
        <v>0</v>
      </c>
      <c r="DH1573">
        <f t="shared" si="676"/>
        <v>0</v>
      </c>
      <c r="DI1573">
        <f t="shared" si="659"/>
        <v>0</v>
      </c>
      <c r="DJ1573">
        <f>DI1573</f>
        <v>0</v>
      </c>
      <c r="DK1573">
        <v>0</v>
      </c>
      <c r="DL1573" t="s">
        <v>3</v>
      </c>
      <c r="DM1573">
        <v>0</v>
      </c>
      <c r="DN1573" t="s">
        <v>3</v>
      </c>
      <c r="DO1573">
        <v>0</v>
      </c>
    </row>
    <row r="1574" spans="1:119" x14ac:dyDescent="0.2">
      <c r="A1574">
        <f>ROW(Source!A734)</f>
        <v>734</v>
      </c>
      <c r="B1574">
        <v>59204062</v>
      </c>
      <c r="C1574">
        <v>60528298</v>
      </c>
      <c r="D1574">
        <v>58340234</v>
      </c>
      <c r="E1574">
        <v>1</v>
      </c>
      <c r="F1574">
        <v>1</v>
      </c>
      <c r="G1574">
        <v>1080</v>
      </c>
      <c r="H1574">
        <v>2</v>
      </c>
      <c r="I1574" t="s">
        <v>920</v>
      </c>
      <c r="J1574" t="s">
        <v>921</v>
      </c>
      <c r="K1574" t="s">
        <v>922</v>
      </c>
      <c r="L1574">
        <v>1368</v>
      </c>
      <c r="N1574">
        <v>1011</v>
      </c>
      <c r="O1574" t="s">
        <v>865</v>
      </c>
      <c r="P1574" t="s">
        <v>865</v>
      </c>
      <c r="Q1574">
        <v>1</v>
      </c>
      <c r="W1574">
        <v>0</v>
      </c>
      <c r="X1574">
        <v>2123069689</v>
      </c>
      <c r="Y1574">
        <f>((AT1574*1.25)*1.1)</f>
        <v>2.8187500000000001</v>
      </c>
      <c r="AA1574">
        <v>0</v>
      </c>
      <c r="AB1574">
        <v>6.17</v>
      </c>
      <c r="AC1574">
        <v>0</v>
      </c>
      <c r="AD1574">
        <v>0</v>
      </c>
      <c r="AE1574">
        <v>0</v>
      </c>
      <c r="AF1574">
        <v>5.78</v>
      </c>
      <c r="AG1574">
        <v>0</v>
      </c>
      <c r="AH1574">
        <v>0</v>
      </c>
      <c r="AI1574">
        <v>1</v>
      </c>
      <c r="AJ1574">
        <v>1</v>
      </c>
      <c r="AK1574">
        <v>1</v>
      </c>
      <c r="AL1574">
        <v>1</v>
      </c>
      <c r="AM1574">
        <v>-2</v>
      </c>
      <c r="AN1574">
        <v>0</v>
      </c>
      <c r="AO1574">
        <v>1</v>
      </c>
      <c r="AP1574">
        <v>1</v>
      </c>
      <c r="AQ1574">
        <v>0</v>
      </c>
      <c r="AR1574">
        <v>0</v>
      </c>
      <c r="AS1574" t="s">
        <v>3</v>
      </c>
      <c r="AT1574">
        <v>2.0499999999999998</v>
      </c>
      <c r="AU1574" t="s">
        <v>866</v>
      </c>
      <c r="AV1574">
        <v>0</v>
      </c>
      <c r="AW1574">
        <v>2</v>
      </c>
      <c r="AX1574">
        <v>60528311</v>
      </c>
      <c r="AY1574">
        <v>1</v>
      </c>
      <c r="AZ1574">
        <v>0</v>
      </c>
      <c r="BA1574">
        <v>1568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CV1574">
        <v>0</v>
      </c>
      <c r="CW1574">
        <f>ROUND(Y1574*Source!I734*DO1574,9)</f>
        <v>0</v>
      </c>
      <c r="CX1574">
        <f>ROUND(Y1574*Source!I734,9)</f>
        <v>0.14093749999999999</v>
      </c>
      <c r="CY1574">
        <f>AB1574</f>
        <v>6.17</v>
      </c>
      <c r="CZ1574">
        <f>AF1574</f>
        <v>5.78</v>
      </c>
      <c r="DA1574">
        <f>AJ1574</f>
        <v>1</v>
      </c>
      <c r="DB1574">
        <f>ROUND(((ROUND(AT1574*CZ1574,2)*1.25)*1.1),6)</f>
        <v>16.293749999999999</v>
      </c>
      <c r="DC1574">
        <f>ROUND(((ROUND(AT1574*AG1574,2)*1.25)*1.1),6)</f>
        <v>0</v>
      </c>
      <c r="DD1574" t="s">
        <v>3</v>
      </c>
      <c r="DE1574" t="s">
        <v>3</v>
      </c>
      <c r="DF1574">
        <f t="shared" si="678"/>
        <v>0</v>
      </c>
      <c r="DG1574">
        <f t="shared" si="675"/>
        <v>0.81</v>
      </c>
      <c r="DH1574">
        <f t="shared" si="676"/>
        <v>0</v>
      </c>
      <c r="DI1574">
        <f t="shared" si="659"/>
        <v>0</v>
      </c>
      <c r="DJ1574">
        <f>DG1574</f>
        <v>0.81</v>
      </c>
      <c r="DK1574">
        <v>0</v>
      </c>
      <c r="DL1574" t="s">
        <v>3</v>
      </c>
      <c r="DM1574">
        <v>0</v>
      </c>
      <c r="DN1574" t="s">
        <v>3</v>
      </c>
      <c r="DO1574">
        <v>0</v>
      </c>
    </row>
    <row r="1575" spans="1:119" x14ac:dyDescent="0.2">
      <c r="A1575">
        <f>ROW(Source!A734)</f>
        <v>734</v>
      </c>
      <c r="B1575">
        <v>59204062</v>
      </c>
      <c r="C1575">
        <v>60528298</v>
      </c>
      <c r="D1575">
        <v>58340578</v>
      </c>
      <c r="E1575">
        <v>1</v>
      </c>
      <c r="F1575">
        <v>1</v>
      </c>
      <c r="G1575">
        <v>1080</v>
      </c>
      <c r="H1575">
        <v>2</v>
      </c>
      <c r="I1575" t="s">
        <v>862</v>
      </c>
      <c r="J1575" t="s">
        <v>863</v>
      </c>
      <c r="K1575" t="s">
        <v>864</v>
      </c>
      <c r="L1575">
        <v>1368</v>
      </c>
      <c r="N1575">
        <v>1011</v>
      </c>
      <c r="O1575" t="s">
        <v>865</v>
      </c>
      <c r="P1575" t="s">
        <v>865</v>
      </c>
      <c r="Q1575">
        <v>1</v>
      </c>
      <c r="W1575">
        <v>0</v>
      </c>
      <c r="X1575">
        <v>-1985943078</v>
      </c>
      <c r="Y1575">
        <f>((AT1575*1.25)*1.1)</f>
        <v>0.11000000000000001</v>
      </c>
      <c r="AA1575">
        <v>0</v>
      </c>
      <c r="AB1575">
        <v>88.67</v>
      </c>
      <c r="AC1575">
        <v>13.47</v>
      </c>
      <c r="AD1575">
        <v>0</v>
      </c>
      <c r="AE1575">
        <v>0</v>
      </c>
      <c r="AF1575">
        <v>83.1</v>
      </c>
      <c r="AG1575">
        <v>12.62</v>
      </c>
      <c r="AH1575">
        <v>0</v>
      </c>
      <c r="AI1575">
        <v>1</v>
      </c>
      <c r="AJ1575">
        <v>1</v>
      </c>
      <c r="AK1575">
        <v>1</v>
      </c>
      <c r="AL1575">
        <v>1</v>
      </c>
      <c r="AM1575">
        <v>-2</v>
      </c>
      <c r="AN1575">
        <v>0</v>
      </c>
      <c r="AO1575">
        <v>1</v>
      </c>
      <c r="AP1575">
        <v>1</v>
      </c>
      <c r="AQ1575">
        <v>0</v>
      </c>
      <c r="AR1575">
        <v>0</v>
      </c>
      <c r="AS1575" t="s">
        <v>3</v>
      </c>
      <c r="AT1575">
        <v>0.08</v>
      </c>
      <c r="AU1575" t="s">
        <v>866</v>
      </c>
      <c r="AV1575">
        <v>0</v>
      </c>
      <c r="AW1575">
        <v>2</v>
      </c>
      <c r="AX1575">
        <v>60528312</v>
      </c>
      <c r="AY1575">
        <v>1</v>
      </c>
      <c r="AZ1575">
        <v>0</v>
      </c>
      <c r="BA1575">
        <v>1569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CV1575">
        <v>0</v>
      </c>
      <c r="CW1575">
        <f>ROUND(Y1575*Source!I734*DO1575,9)</f>
        <v>6.9409999999999999E-2</v>
      </c>
      <c r="CX1575">
        <f>ROUND(Y1575*Source!I734,9)</f>
        <v>5.4999999999999997E-3</v>
      </c>
      <c r="CY1575">
        <f>AB1575</f>
        <v>88.67</v>
      </c>
      <c r="CZ1575">
        <f>AF1575</f>
        <v>83.1</v>
      </c>
      <c r="DA1575">
        <f>AJ1575</f>
        <v>1</v>
      </c>
      <c r="DB1575">
        <f>ROUND(((ROUND(AT1575*CZ1575,2)*1.25)*1.1),6)</f>
        <v>9.1437500000000007</v>
      </c>
      <c r="DC1575">
        <f>ROUND(((ROUND(AT1575*AG1575,2)*1.25)*1.1),6)</f>
        <v>1.3887499999999999</v>
      </c>
      <c r="DD1575" t="s">
        <v>3</v>
      </c>
      <c r="DE1575" t="s">
        <v>3</v>
      </c>
      <c r="DF1575">
        <f t="shared" si="678"/>
        <v>0</v>
      </c>
      <c r="DG1575">
        <f t="shared" si="675"/>
        <v>0.46</v>
      </c>
      <c r="DH1575">
        <f t="shared" si="676"/>
        <v>7.0000000000000007E-2</v>
      </c>
      <c r="DI1575">
        <f t="shared" si="659"/>
        <v>0</v>
      </c>
      <c r="DJ1575">
        <f>DG1575</f>
        <v>0.46</v>
      </c>
      <c r="DK1575">
        <v>0</v>
      </c>
      <c r="DL1575" t="s">
        <v>867</v>
      </c>
      <c r="DM1575">
        <v>0</v>
      </c>
      <c r="DN1575" t="s">
        <v>861</v>
      </c>
      <c r="DO1575">
        <v>12.62</v>
      </c>
    </row>
    <row r="1576" spans="1:119" x14ac:dyDescent="0.2">
      <c r="A1576">
        <f>ROW(Source!A734)</f>
        <v>734</v>
      </c>
      <c r="B1576">
        <v>59204062</v>
      </c>
      <c r="C1576">
        <v>60528298</v>
      </c>
      <c r="D1576">
        <v>58340630</v>
      </c>
      <c r="E1576">
        <v>1</v>
      </c>
      <c r="F1576">
        <v>1</v>
      </c>
      <c r="G1576">
        <v>1080</v>
      </c>
      <c r="H1576">
        <v>2</v>
      </c>
      <c r="I1576" t="s">
        <v>923</v>
      </c>
      <c r="J1576" t="s">
        <v>924</v>
      </c>
      <c r="K1576" t="s">
        <v>925</v>
      </c>
      <c r="L1576">
        <v>1368</v>
      </c>
      <c r="N1576">
        <v>1011</v>
      </c>
      <c r="O1576" t="s">
        <v>865</v>
      </c>
      <c r="P1576" t="s">
        <v>865</v>
      </c>
      <c r="Q1576">
        <v>1</v>
      </c>
      <c r="W1576">
        <v>0</v>
      </c>
      <c r="X1576">
        <v>1387779639</v>
      </c>
      <c r="Y1576">
        <f>((AT1576*1.25)*1.1)</f>
        <v>2.8875000000000002</v>
      </c>
      <c r="AA1576">
        <v>0</v>
      </c>
      <c r="AB1576">
        <v>0.82</v>
      </c>
      <c r="AC1576">
        <v>0</v>
      </c>
      <c r="AD1576">
        <v>0</v>
      </c>
      <c r="AE1576">
        <v>0</v>
      </c>
      <c r="AF1576">
        <v>0.77</v>
      </c>
      <c r="AG1576">
        <v>0</v>
      </c>
      <c r="AH1576">
        <v>0</v>
      </c>
      <c r="AI1576">
        <v>1</v>
      </c>
      <c r="AJ1576">
        <v>1</v>
      </c>
      <c r="AK1576">
        <v>1</v>
      </c>
      <c r="AL1576">
        <v>1</v>
      </c>
      <c r="AM1576">
        <v>-2</v>
      </c>
      <c r="AN1576">
        <v>0</v>
      </c>
      <c r="AO1576">
        <v>1</v>
      </c>
      <c r="AP1576">
        <v>1</v>
      </c>
      <c r="AQ1576">
        <v>0</v>
      </c>
      <c r="AR1576">
        <v>0</v>
      </c>
      <c r="AS1576" t="s">
        <v>3</v>
      </c>
      <c r="AT1576">
        <v>2.1</v>
      </c>
      <c r="AU1576" t="s">
        <v>866</v>
      </c>
      <c r="AV1576">
        <v>0</v>
      </c>
      <c r="AW1576">
        <v>2</v>
      </c>
      <c r="AX1576">
        <v>60528313</v>
      </c>
      <c r="AY1576">
        <v>1</v>
      </c>
      <c r="AZ1576">
        <v>0</v>
      </c>
      <c r="BA1576">
        <v>1570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CV1576">
        <v>0</v>
      </c>
      <c r="CW1576">
        <f>ROUND(Y1576*Source!I734*DO1576,9)</f>
        <v>0</v>
      </c>
      <c r="CX1576">
        <f>ROUND(Y1576*Source!I734,9)</f>
        <v>0.144375</v>
      </c>
      <c r="CY1576">
        <f>AB1576</f>
        <v>0.82</v>
      </c>
      <c r="CZ1576">
        <f>AF1576</f>
        <v>0.77</v>
      </c>
      <c r="DA1576">
        <f>AJ1576</f>
        <v>1</v>
      </c>
      <c r="DB1576">
        <f>ROUND(((ROUND(AT1576*CZ1576,2)*1.25)*1.1),6)</f>
        <v>2.2275</v>
      </c>
      <c r="DC1576">
        <f>ROUND(((ROUND(AT1576*AG1576,2)*1.25)*1.1),6)</f>
        <v>0</v>
      </c>
      <c r="DD1576" t="s">
        <v>3</v>
      </c>
      <c r="DE1576" t="s">
        <v>3</v>
      </c>
      <c r="DF1576">
        <f t="shared" si="678"/>
        <v>0</v>
      </c>
      <c r="DG1576">
        <f t="shared" si="675"/>
        <v>0.11</v>
      </c>
      <c r="DH1576">
        <f t="shared" si="676"/>
        <v>0</v>
      </c>
      <c r="DI1576">
        <f t="shared" si="659"/>
        <v>0</v>
      </c>
      <c r="DJ1576">
        <f>DG1576</f>
        <v>0.11</v>
      </c>
      <c r="DK1576">
        <v>0</v>
      </c>
      <c r="DL1576" t="s">
        <v>3</v>
      </c>
      <c r="DM1576">
        <v>0</v>
      </c>
      <c r="DN1576" t="s">
        <v>3</v>
      </c>
      <c r="DO1576">
        <v>0</v>
      </c>
    </row>
    <row r="1577" spans="1:119" x14ac:dyDescent="0.2">
      <c r="A1577">
        <f>ROW(Source!A734)</f>
        <v>734</v>
      </c>
      <c r="B1577">
        <v>59204062</v>
      </c>
      <c r="C1577">
        <v>60528298</v>
      </c>
      <c r="D1577">
        <v>58340663</v>
      </c>
      <c r="E1577">
        <v>1</v>
      </c>
      <c r="F1577">
        <v>1</v>
      </c>
      <c r="G1577">
        <v>1080</v>
      </c>
      <c r="H1577">
        <v>2</v>
      </c>
      <c r="I1577" t="s">
        <v>926</v>
      </c>
      <c r="J1577" t="s">
        <v>927</v>
      </c>
      <c r="K1577" t="s">
        <v>928</v>
      </c>
      <c r="L1577">
        <v>1368</v>
      </c>
      <c r="N1577">
        <v>1011</v>
      </c>
      <c r="O1577" t="s">
        <v>865</v>
      </c>
      <c r="P1577" t="s">
        <v>865</v>
      </c>
      <c r="Q1577">
        <v>1</v>
      </c>
      <c r="W1577">
        <v>0</v>
      </c>
      <c r="X1577">
        <v>1645565003</v>
      </c>
      <c r="Y1577">
        <f>((AT1577*1.25)*1.1)</f>
        <v>2.7637499999999999</v>
      </c>
      <c r="AA1577">
        <v>0</v>
      </c>
      <c r="AB1577">
        <v>0.5</v>
      </c>
      <c r="AC1577">
        <v>0</v>
      </c>
      <c r="AD1577">
        <v>0</v>
      </c>
      <c r="AE1577">
        <v>0</v>
      </c>
      <c r="AF1577">
        <v>0.47</v>
      </c>
      <c r="AG1577">
        <v>0</v>
      </c>
      <c r="AH1577">
        <v>0</v>
      </c>
      <c r="AI1577">
        <v>1</v>
      </c>
      <c r="AJ1577">
        <v>1</v>
      </c>
      <c r="AK1577">
        <v>1</v>
      </c>
      <c r="AL1577">
        <v>1</v>
      </c>
      <c r="AM1577">
        <v>-2</v>
      </c>
      <c r="AN1577">
        <v>0</v>
      </c>
      <c r="AO1577">
        <v>1</v>
      </c>
      <c r="AP1577">
        <v>1</v>
      </c>
      <c r="AQ1577">
        <v>0</v>
      </c>
      <c r="AR1577">
        <v>0</v>
      </c>
      <c r="AS1577" t="s">
        <v>3</v>
      </c>
      <c r="AT1577">
        <v>2.0099999999999998</v>
      </c>
      <c r="AU1577" t="s">
        <v>866</v>
      </c>
      <c r="AV1577">
        <v>0</v>
      </c>
      <c r="AW1577">
        <v>2</v>
      </c>
      <c r="AX1577">
        <v>60528314</v>
      </c>
      <c r="AY1577">
        <v>1</v>
      </c>
      <c r="AZ1577">
        <v>0</v>
      </c>
      <c r="BA1577">
        <v>1571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CV1577">
        <v>0</v>
      </c>
      <c r="CW1577">
        <f>ROUND(Y1577*Source!I734*DO1577,9)</f>
        <v>0</v>
      </c>
      <c r="CX1577">
        <f>ROUND(Y1577*Source!I734,9)</f>
        <v>0.13818749999999999</v>
      </c>
      <c r="CY1577">
        <f>AB1577</f>
        <v>0.5</v>
      </c>
      <c r="CZ1577">
        <f>AF1577</f>
        <v>0.47</v>
      </c>
      <c r="DA1577">
        <f>AJ1577</f>
        <v>1</v>
      </c>
      <c r="DB1577">
        <f>ROUND(((ROUND(AT1577*CZ1577,2)*1.25)*1.1),6)</f>
        <v>1.2925</v>
      </c>
      <c r="DC1577">
        <f>ROUND(((ROUND(AT1577*AG1577,2)*1.25)*1.1),6)</f>
        <v>0</v>
      </c>
      <c r="DD1577" t="s">
        <v>3</v>
      </c>
      <c r="DE1577" t="s">
        <v>3</v>
      </c>
      <c r="DF1577">
        <f t="shared" si="678"/>
        <v>0</v>
      </c>
      <c r="DG1577">
        <f t="shared" si="675"/>
        <v>0.06</v>
      </c>
      <c r="DH1577">
        <f t="shared" si="676"/>
        <v>0</v>
      </c>
      <c r="DI1577">
        <f t="shared" si="659"/>
        <v>0</v>
      </c>
      <c r="DJ1577">
        <f>DG1577</f>
        <v>0.06</v>
      </c>
      <c r="DK1577">
        <v>0</v>
      </c>
      <c r="DL1577" t="s">
        <v>3</v>
      </c>
      <c r="DM1577">
        <v>0</v>
      </c>
      <c r="DN1577" t="s">
        <v>3</v>
      </c>
      <c r="DO1577">
        <v>0</v>
      </c>
    </row>
    <row r="1578" spans="1:119" x14ac:dyDescent="0.2">
      <c r="A1578">
        <f>ROW(Source!A734)</f>
        <v>734</v>
      </c>
      <c r="B1578">
        <v>59204062</v>
      </c>
      <c r="C1578">
        <v>60528298</v>
      </c>
      <c r="D1578">
        <v>58308814</v>
      </c>
      <c r="E1578">
        <v>1</v>
      </c>
      <c r="F1578">
        <v>1</v>
      </c>
      <c r="G1578">
        <v>1080</v>
      </c>
      <c r="H1578">
        <v>3</v>
      </c>
      <c r="I1578" t="s">
        <v>890</v>
      </c>
      <c r="J1578" t="s">
        <v>891</v>
      </c>
      <c r="K1578" t="s">
        <v>892</v>
      </c>
      <c r="L1578">
        <v>1339</v>
      </c>
      <c r="N1578">
        <v>1007</v>
      </c>
      <c r="O1578" t="s">
        <v>893</v>
      </c>
      <c r="P1578" t="s">
        <v>893</v>
      </c>
      <c r="Q1578">
        <v>1</v>
      </c>
      <c r="W1578">
        <v>0</v>
      </c>
      <c r="X1578">
        <v>-744103292</v>
      </c>
      <c r="Y1578">
        <f t="shared" ref="Y1578:Y1583" si="679">AT1578</f>
        <v>2.1379000000000001</v>
      </c>
      <c r="AA1578">
        <v>7.07</v>
      </c>
      <c r="AB1578">
        <v>0</v>
      </c>
      <c r="AC1578">
        <v>0</v>
      </c>
      <c r="AD1578">
        <v>0</v>
      </c>
      <c r="AE1578">
        <v>7.07</v>
      </c>
      <c r="AF1578">
        <v>0</v>
      </c>
      <c r="AG1578">
        <v>0</v>
      </c>
      <c r="AH1578">
        <v>0</v>
      </c>
      <c r="AI1578">
        <v>1</v>
      </c>
      <c r="AJ1578">
        <v>1</v>
      </c>
      <c r="AK1578">
        <v>1</v>
      </c>
      <c r="AL1578">
        <v>1</v>
      </c>
      <c r="AM1578">
        <v>-2</v>
      </c>
      <c r="AN1578">
        <v>0</v>
      </c>
      <c r="AO1578">
        <v>1</v>
      </c>
      <c r="AP1578">
        <v>1</v>
      </c>
      <c r="AQ1578">
        <v>0</v>
      </c>
      <c r="AR1578">
        <v>0</v>
      </c>
      <c r="AS1578" t="s">
        <v>3</v>
      </c>
      <c r="AT1578">
        <v>2.1379000000000001</v>
      </c>
      <c r="AU1578" t="s">
        <v>3</v>
      </c>
      <c r="AV1578">
        <v>0</v>
      </c>
      <c r="AW1578">
        <v>2</v>
      </c>
      <c r="AX1578">
        <v>60528315</v>
      </c>
      <c r="AY1578">
        <v>1</v>
      </c>
      <c r="AZ1578">
        <v>0</v>
      </c>
      <c r="BA1578">
        <v>1572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CV1578">
        <v>0</v>
      </c>
      <c r="CW1578">
        <v>0</v>
      </c>
      <c r="CX1578">
        <f>ROUND(Y1578*Source!I734,9)</f>
        <v>0.106895</v>
      </c>
      <c r="CY1578">
        <f t="shared" ref="CY1578:CY1583" si="680">AA1578</f>
        <v>7.07</v>
      </c>
      <c r="CZ1578">
        <f t="shared" ref="CZ1578:CZ1583" si="681">AE1578</f>
        <v>7.07</v>
      </c>
      <c r="DA1578">
        <f t="shared" ref="DA1578:DA1583" si="682">AI1578</f>
        <v>1</v>
      </c>
      <c r="DB1578">
        <f t="shared" ref="DB1578:DB1583" si="683">ROUND(ROUND(AT1578*CZ1578,2),6)</f>
        <v>15.11</v>
      </c>
      <c r="DC1578">
        <f t="shared" ref="DC1578:DC1583" si="684">ROUND(ROUND(AT1578*AG1578,2),6)</f>
        <v>0</v>
      </c>
      <c r="DD1578" t="s">
        <v>3</v>
      </c>
      <c r="DE1578" t="s">
        <v>3</v>
      </c>
      <c r="DF1578">
        <f t="shared" si="678"/>
        <v>0.76</v>
      </c>
      <c r="DG1578">
        <f t="shared" si="675"/>
        <v>0</v>
      </c>
      <c r="DH1578">
        <f t="shared" si="676"/>
        <v>0</v>
      </c>
      <c r="DI1578">
        <f t="shared" si="659"/>
        <v>0</v>
      </c>
      <c r="DJ1578">
        <f t="shared" ref="DJ1578:DJ1583" si="685">DF1578</f>
        <v>0.76</v>
      </c>
      <c r="DK1578">
        <v>0</v>
      </c>
      <c r="DL1578" t="s">
        <v>3</v>
      </c>
      <c r="DM1578">
        <v>0</v>
      </c>
      <c r="DN1578" t="s">
        <v>3</v>
      </c>
      <c r="DO1578">
        <v>0</v>
      </c>
    </row>
    <row r="1579" spans="1:119" x14ac:dyDescent="0.2">
      <c r="A1579">
        <f>ROW(Source!A734)</f>
        <v>734</v>
      </c>
      <c r="B1579">
        <v>59204062</v>
      </c>
      <c r="C1579">
        <v>60528298</v>
      </c>
      <c r="D1579">
        <v>58311329</v>
      </c>
      <c r="E1579">
        <v>1</v>
      </c>
      <c r="F1579">
        <v>1</v>
      </c>
      <c r="G1579">
        <v>1080</v>
      </c>
      <c r="H1579">
        <v>3</v>
      </c>
      <c r="I1579" t="s">
        <v>929</v>
      </c>
      <c r="J1579" t="s">
        <v>930</v>
      </c>
      <c r="K1579" t="s">
        <v>931</v>
      </c>
      <c r="L1579">
        <v>1355</v>
      </c>
      <c r="N1579">
        <v>1010</v>
      </c>
      <c r="O1579" t="s">
        <v>48</v>
      </c>
      <c r="P1579" t="s">
        <v>48</v>
      </c>
      <c r="Q1579">
        <v>100</v>
      </c>
      <c r="W1579">
        <v>0</v>
      </c>
      <c r="X1579">
        <v>262154668</v>
      </c>
      <c r="Y1579">
        <f t="shared" si="679"/>
        <v>1.25</v>
      </c>
      <c r="AA1579">
        <v>15.04</v>
      </c>
      <c r="AB1579">
        <v>0</v>
      </c>
      <c r="AC1579">
        <v>0</v>
      </c>
      <c r="AD1579">
        <v>0</v>
      </c>
      <c r="AE1579">
        <v>15.04</v>
      </c>
      <c r="AF1579">
        <v>0</v>
      </c>
      <c r="AG1579">
        <v>0</v>
      </c>
      <c r="AH1579">
        <v>0</v>
      </c>
      <c r="AI1579">
        <v>1</v>
      </c>
      <c r="AJ1579">
        <v>1</v>
      </c>
      <c r="AK1579">
        <v>1</v>
      </c>
      <c r="AL1579">
        <v>1</v>
      </c>
      <c r="AM1579">
        <v>-2</v>
      </c>
      <c r="AN1579">
        <v>0</v>
      </c>
      <c r="AO1579">
        <v>1</v>
      </c>
      <c r="AP1579">
        <v>1</v>
      </c>
      <c r="AQ1579">
        <v>0</v>
      </c>
      <c r="AR1579">
        <v>0</v>
      </c>
      <c r="AS1579" t="s">
        <v>3</v>
      </c>
      <c r="AT1579">
        <v>1.25</v>
      </c>
      <c r="AU1579" t="s">
        <v>3</v>
      </c>
      <c r="AV1579">
        <v>0</v>
      </c>
      <c r="AW1579">
        <v>2</v>
      </c>
      <c r="AX1579">
        <v>60528316</v>
      </c>
      <c r="AY1579">
        <v>1</v>
      </c>
      <c r="AZ1579">
        <v>0</v>
      </c>
      <c r="BA1579">
        <v>1573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CV1579">
        <v>0</v>
      </c>
      <c r="CW1579">
        <v>0</v>
      </c>
      <c r="CX1579">
        <f>ROUND(Y1579*Source!I734,9)</f>
        <v>6.25E-2</v>
      </c>
      <c r="CY1579">
        <f t="shared" si="680"/>
        <v>15.04</v>
      </c>
      <c r="CZ1579">
        <f t="shared" si="681"/>
        <v>15.04</v>
      </c>
      <c r="DA1579">
        <f t="shared" si="682"/>
        <v>1</v>
      </c>
      <c r="DB1579">
        <f t="shared" si="683"/>
        <v>18.8</v>
      </c>
      <c r="DC1579">
        <f t="shared" si="684"/>
        <v>0</v>
      </c>
      <c r="DD1579" t="s">
        <v>3</v>
      </c>
      <c r="DE1579" t="s">
        <v>3</v>
      </c>
      <c r="DF1579">
        <f t="shared" si="678"/>
        <v>0.94</v>
      </c>
      <c r="DG1579">
        <f t="shared" si="675"/>
        <v>0</v>
      </c>
      <c r="DH1579">
        <f t="shared" si="676"/>
        <v>0</v>
      </c>
      <c r="DI1579">
        <f t="shared" si="659"/>
        <v>0</v>
      </c>
      <c r="DJ1579">
        <f t="shared" si="685"/>
        <v>0.94</v>
      </c>
      <c r="DK1579">
        <v>0</v>
      </c>
      <c r="DL1579" t="s">
        <v>3</v>
      </c>
      <c r="DM1579">
        <v>0</v>
      </c>
      <c r="DN1579" t="s">
        <v>3</v>
      </c>
      <c r="DO1579">
        <v>0</v>
      </c>
    </row>
    <row r="1580" spans="1:119" x14ac:dyDescent="0.2">
      <c r="A1580">
        <f>ROW(Source!A734)</f>
        <v>734</v>
      </c>
      <c r="B1580">
        <v>59204062</v>
      </c>
      <c r="C1580">
        <v>60528298</v>
      </c>
      <c r="D1580">
        <v>58311563</v>
      </c>
      <c r="E1580">
        <v>1</v>
      </c>
      <c r="F1580">
        <v>1</v>
      </c>
      <c r="G1580">
        <v>1080</v>
      </c>
      <c r="H1580">
        <v>3</v>
      </c>
      <c r="I1580" t="s">
        <v>932</v>
      </c>
      <c r="J1580" t="s">
        <v>933</v>
      </c>
      <c r="K1580" t="s">
        <v>934</v>
      </c>
      <c r="L1580">
        <v>1346</v>
      </c>
      <c r="N1580">
        <v>1009</v>
      </c>
      <c r="O1580" t="s">
        <v>880</v>
      </c>
      <c r="P1580" t="s">
        <v>880</v>
      </c>
      <c r="Q1580">
        <v>1</v>
      </c>
      <c r="W1580">
        <v>0</v>
      </c>
      <c r="X1580">
        <v>871498436</v>
      </c>
      <c r="Y1580">
        <f t="shared" si="679"/>
        <v>2.375</v>
      </c>
      <c r="AA1580">
        <v>38.729999999999997</v>
      </c>
      <c r="AB1580">
        <v>0</v>
      </c>
      <c r="AC1580">
        <v>0</v>
      </c>
      <c r="AD1580">
        <v>0</v>
      </c>
      <c r="AE1580">
        <v>38.729999999999997</v>
      </c>
      <c r="AF1580">
        <v>0</v>
      </c>
      <c r="AG1580">
        <v>0</v>
      </c>
      <c r="AH1580">
        <v>0</v>
      </c>
      <c r="AI1580">
        <v>1</v>
      </c>
      <c r="AJ1580">
        <v>1</v>
      </c>
      <c r="AK1580">
        <v>1</v>
      </c>
      <c r="AL1580">
        <v>1</v>
      </c>
      <c r="AM1580">
        <v>-2</v>
      </c>
      <c r="AN1580">
        <v>0</v>
      </c>
      <c r="AO1580">
        <v>1</v>
      </c>
      <c r="AP1580">
        <v>1</v>
      </c>
      <c r="AQ1580">
        <v>0</v>
      </c>
      <c r="AR1580">
        <v>0</v>
      </c>
      <c r="AS1580" t="s">
        <v>3</v>
      </c>
      <c r="AT1580">
        <v>2.375</v>
      </c>
      <c r="AU1580" t="s">
        <v>3</v>
      </c>
      <c r="AV1580">
        <v>0</v>
      </c>
      <c r="AW1580">
        <v>2</v>
      </c>
      <c r="AX1580">
        <v>60528317</v>
      </c>
      <c r="AY1580">
        <v>1</v>
      </c>
      <c r="AZ1580">
        <v>0</v>
      </c>
      <c r="BA1580">
        <v>1574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CV1580">
        <v>0</v>
      </c>
      <c r="CW1580">
        <v>0</v>
      </c>
      <c r="CX1580">
        <f>ROUND(Y1580*Source!I734,9)</f>
        <v>0.11874999999999999</v>
      </c>
      <c r="CY1580">
        <f t="shared" si="680"/>
        <v>38.729999999999997</v>
      </c>
      <c r="CZ1580">
        <f t="shared" si="681"/>
        <v>38.729999999999997</v>
      </c>
      <c r="DA1580">
        <f t="shared" si="682"/>
        <v>1</v>
      </c>
      <c r="DB1580">
        <f t="shared" si="683"/>
        <v>91.98</v>
      </c>
      <c r="DC1580">
        <f t="shared" si="684"/>
        <v>0</v>
      </c>
      <c r="DD1580" t="s">
        <v>3</v>
      </c>
      <c r="DE1580" t="s">
        <v>3</v>
      </c>
      <c r="DF1580">
        <f t="shared" si="678"/>
        <v>4.5999999999999996</v>
      </c>
      <c r="DG1580">
        <f t="shared" si="675"/>
        <v>0</v>
      </c>
      <c r="DH1580">
        <f t="shared" si="676"/>
        <v>0</v>
      </c>
      <c r="DI1580">
        <f t="shared" si="659"/>
        <v>0</v>
      </c>
      <c r="DJ1580">
        <f t="shared" si="685"/>
        <v>4.5999999999999996</v>
      </c>
      <c r="DK1580">
        <v>0</v>
      </c>
      <c r="DL1580" t="s">
        <v>3</v>
      </c>
      <c r="DM1580">
        <v>0</v>
      </c>
      <c r="DN1580" t="s">
        <v>3</v>
      </c>
      <c r="DO1580">
        <v>0</v>
      </c>
    </row>
    <row r="1581" spans="1:119" x14ac:dyDescent="0.2">
      <c r="A1581">
        <f>ROW(Source!A734)</f>
        <v>734</v>
      </c>
      <c r="B1581">
        <v>59204062</v>
      </c>
      <c r="C1581">
        <v>60528298</v>
      </c>
      <c r="D1581">
        <v>58326216</v>
      </c>
      <c r="E1581">
        <v>1</v>
      </c>
      <c r="F1581">
        <v>1</v>
      </c>
      <c r="G1581">
        <v>1080</v>
      </c>
      <c r="H1581">
        <v>3</v>
      </c>
      <c r="I1581" t="s">
        <v>46</v>
      </c>
      <c r="J1581" t="s">
        <v>49</v>
      </c>
      <c r="K1581" t="s">
        <v>47</v>
      </c>
      <c r="L1581">
        <v>1355</v>
      </c>
      <c r="N1581">
        <v>1010</v>
      </c>
      <c r="O1581" t="s">
        <v>48</v>
      </c>
      <c r="P1581" t="s">
        <v>48</v>
      </c>
      <c r="Q1581">
        <v>100</v>
      </c>
      <c r="W1581">
        <v>0</v>
      </c>
      <c r="X1581">
        <v>1873919888</v>
      </c>
      <c r="Y1581">
        <f t="shared" si="679"/>
        <v>0.8</v>
      </c>
      <c r="AA1581">
        <v>526.22</v>
      </c>
      <c r="AB1581">
        <v>0</v>
      </c>
      <c r="AC1581">
        <v>0</v>
      </c>
      <c r="AD1581">
        <v>0</v>
      </c>
      <c r="AE1581">
        <v>526.22</v>
      </c>
      <c r="AF1581">
        <v>0</v>
      </c>
      <c r="AG1581">
        <v>0</v>
      </c>
      <c r="AH1581">
        <v>0</v>
      </c>
      <c r="AI1581">
        <v>1</v>
      </c>
      <c r="AJ1581">
        <v>1</v>
      </c>
      <c r="AK1581">
        <v>1</v>
      </c>
      <c r="AL1581">
        <v>1</v>
      </c>
      <c r="AM1581">
        <v>0</v>
      </c>
      <c r="AN1581">
        <v>0</v>
      </c>
      <c r="AO1581">
        <v>0</v>
      </c>
      <c r="AP1581">
        <v>1</v>
      </c>
      <c r="AQ1581">
        <v>0</v>
      </c>
      <c r="AR1581">
        <v>0</v>
      </c>
      <c r="AS1581" t="s">
        <v>3</v>
      </c>
      <c r="AT1581">
        <v>0.8</v>
      </c>
      <c r="AU1581" t="s">
        <v>3</v>
      </c>
      <c r="AV1581">
        <v>0</v>
      </c>
      <c r="AW1581">
        <v>1</v>
      </c>
      <c r="AX1581">
        <v>-1</v>
      </c>
      <c r="AY1581">
        <v>0</v>
      </c>
      <c r="AZ1581">
        <v>0</v>
      </c>
      <c r="BA1581" t="s">
        <v>3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CV1581">
        <v>0</v>
      </c>
      <c r="CW1581">
        <v>0</v>
      </c>
      <c r="CX1581">
        <f>ROUND(Y1581*Source!I734,9)</f>
        <v>0.04</v>
      </c>
      <c r="CY1581">
        <f t="shared" si="680"/>
        <v>526.22</v>
      </c>
      <c r="CZ1581">
        <f t="shared" si="681"/>
        <v>526.22</v>
      </c>
      <c r="DA1581">
        <f t="shared" si="682"/>
        <v>1</v>
      </c>
      <c r="DB1581">
        <f t="shared" si="683"/>
        <v>420.98</v>
      </c>
      <c r="DC1581">
        <f t="shared" si="684"/>
        <v>0</v>
      </c>
      <c r="DD1581" t="s">
        <v>3</v>
      </c>
      <c r="DE1581" t="s">
        <v>3</v>
      </c>
      <c r="DF1581">
        <f t="shared" si="678"/>
        <v>21.05</v>
      </c>
      <c r="DG1581">
        <f t="shared" si="675"/>
        <v>0</v>
      </c>
      <c r="DH1581">
        <f t="shared" si="676"/>
        <v>0</v>
      </c>
      <c r="DI1581">
        <f t="shared" si="659"/>
        <v>0</v>
      </c>
      <c r="DJ1581">
        <f t="shared" si="685"/>
        <v>21.05</v>
      </c>
      <c r="DK1581">
        <v>0</v>
      </c>
      <c r="DL1581" t="s">
        <v>3</v>
      </c>
      <c r="DM1581">
        <v>0</v>
      </c>
      <c r="DN1581" t="s">
        <v>3</v>
      </c>
      <c r="DO1581">
        <v>0</v>
      </c>
    </row>
    <row r="1582" spans="1:119" x14ac:dyDescent="0.2">
      <c r="A1582">
        <f>ROW(Source!A734)</f>
        <v>734</v>
      </c>
      <c r="B1582">
        <v>59204062</v>
      </c>
      <c r="C1582">
        <v>60528298</v>
      </c>
      <c r="D1582">
        <v>58323228</v>
      </c>
      <c r="E1582">
        <v>1</v>
      </c>
      <c r="F1582">
        <v>1</v>
      </c>
      <c r="G1582">
        <v>1080</v>
      </c>
      <c r="H1582">
        <v>3</v>
      </c>
      <c r="I1582" t="s">
        <v>457</v>
      </c>
      <c r="J1582" t="s">
        <v>458</v>
      </c>
      <c r="K1582" t="s">
        <v>1058</v>
      </c>
      <c r="L1582">
        <v>1301</v>
      </c>
      <c r="N1582">
        <v>1003</v>
      </c>
      <c r="O1582" t="s">
        <v>34</v>
      </c>
      <c r="P1582" t="s">
        <v>34</v>
      </c>
      <c r="Q1582">
        <v>1</v>
      </c>
      <c r="W1582">
        <v>0</v>
      </c>
      <c r="X1582">
        <v>322054444</v>
      </c>
      <c r="Y1582">
        <f t="shared" si="679"/>
        <v>102.5</v>
      </c>
      <c r="AA1582">
        <v>64.55</v>
      </c>
      <c r="AB1582">
        <v>0</v>
      </c>
      <c r="AC1582">
        <v>0</v>
      </c>
      <c r="AD1582">
        <v>0</v>
      </c>
      <c r="AE1582">
        <v>64.55</v>
      </c>
      <c r="AF1582">
        <v>0</v>
      </c>
      <c r="AG1582">
        <v>0</v>
      </c>
      <c r="AH1582">
        <v>0</v>
      </c>
      <c r="AI1582">
        <v>1</v>
      </c>
      <c r="AJ1582">
        <v>1</v>
      </c>
      <c r="AK1582">
        <v>1</v>
      </c>
      <c r="AL1582">
        <v>1</v>
      </c>
      <c r="AM1582">
        <v>0</v>
      </c>
      <c r="AN1582">
        <v>0</v>
      </c>
      <c r="AO1582">
        <v>0</v>
      </c>
      <c r="AP1582">
        <v>1</v>
      </c>
      <c r="AQ1582">
        <v>0</v>
      </c>
      <c r="AR1582">
        <v>0</v>
      </c>
      <c r="AS1582" t="s">
        <v>3</v>
      </c>
      <c r="AT1582">
        <v>102.5</v>
      </c>
      <c r="AU1582" t="s">
        <v>3</v>
      </c>
      <c r="AV1582">
        <v>0</v>
      </c>
      <c r="AW1582">
        <v>1</v>
      </c>
      <c r="AX1582">
        <v>-1</v>
      </c>
      <c r="AY1582">
        <v>0</v>
      </c>
      <c r="AZ1582">
        <v>0</v>
      </c>
      <c r="BA1582" t="s">
        <v>3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CV1582">
        <v>0</v>
      </c>
      <c r="CW1582">
        <v>0</v>
      </c>
      <c r="CX1582">
        <f>ROUND(Y1582*Source!I734,9)</f>
        <v>5.125</v>
      </c>
      <c r="CY1582">
        <f t="shared" si="680"/>
        <v>64.55</v>
      </c>
      <c r="CZ1582">
        <f t="shared" si="681"/>
        <v>64.55</v>
      </c>
      <c r="DA1582">
        <f t="shared" si="682"/>
        <v>1</v>
      </c>
      <c r="DB1582">
        <f t="shared" si="683"/>
        <v>6616.38</v>
      </c>
      <c r="DC1582">
        <f t="shared" si="684"/>
        <v>0</v>
      </c>
      <c r="DD1582" t="s">
        <v>3</v>
      </c>
      <c r="DE1582" t="s">
        <v>3</v>
      </c>
      <c r="DF1582">
        <f t="shared" si="678"/>
        <v>330.82</v>
      </c>
      <c r="DG1582">
        <f t="shared" si="675"/>
        <v>0</v>
      </c>
      <c r="DH1582">
        <f t="shared" si="676"/>
        <v>0</v>
      </c>
      <c r="DI1582">
        <f t="shared" si="659"/>
        <v>0</v>
      </c>
      <c r="DJ1582">
        <f t="shared" si="685"/>
        <v>330.82</v>
      </c>
      <c r="DK1582">
        <v>0</v>
      </c>
      <c r="DL1582" t="s">
        <v>3</v>
      </c>
      <c r="DM1582">
        <v>0</v>
      </c>
      <c r="DN1582" t="s">
        <v>3</v>
      </c>
      <c r="DO1582">
        <v>0</v>
      </c>
    </row>
    <row r="1583" spans="1:119" x14ac:dyDescent="0.2">
      <c r="A1583">
        <f>ROW(Source!A734)</f>
        <v>734</v>
      </c>
      <c r="B1583">
        <v>59204062</v>
      </c>
      <c r="C1583">
        <v>60528298</v>
      </c>
      <c r="D1583">
        <v>58319197</v>
      </c>
      <c r="E1583">
        <v>1</v>
      </c>
      <c r="F1583">
        <v>1</v>
      </c>
      <c r="G1583">
        <v>1080</v>
      </c>
      <c r="H1583">
        <v>3</v>
      </c>
      <c r="I1583" t="s">
        <v>216</v>
      </c>
      <c r="J1583" t="s">
        <v>218</v>
      </c>
      <c r="K1583" t="s">
        <v>217</v>
      </c>
      <c r="L1583">
        <v>1354</v>
      </c>
      <c r="N1583">
        <v>1010</v>
      </c>
      <c r="O1583" t="s">
        <v>39</v>
      </c>
      <c r="P1583" t="s">
        <v>39</v>
      </c>
      <c r="Q1583">
        <v>1</v>
      </c>
      <c r="W1583">
        <v>0</v>
      </c>
      <c r="X1583">
        <v>726132467</v>
      </c>
      <c r="Y1583">
        <f t="shared" si="679"/>
        <v>0.79</v>
      </c>
      <c r="AA1583">
        <v>11.82</v>
      </c>
      <c r="AB1583">
        <v>0</v>
      </c>
      <c r="AC1583">
        <v>0</v>
      </c>
      <c r="AD1583">
        <v>0</v>
      </c>
      <c r="AE1583">
        <v>11.82</v>
      </c>
      <c r="AF1583">
        <v>0</v>
      </c>
      <c r="AG1583">
        <v>0</v>
      </c>
      <c r="AH1583">
        <v>0</v>
      </c>
      <c r="AI1583">
        <v>1</v>
      </c>
      <c r="AJ1583">
        <v>1</v>
      </c>
      <c r="AK1583">
        <v>1</v>
      </c>
      <c r="AL1583">
        <v>1</v>
      </c>
      <c r="AM1583">
        <v>0</v>
      </c>
      <c r="AN1583">
        <v>0</v>
      </c>
      <c r="AO1583">
        <v>0</v>
      </c>
      <c r="AP1583">
        <v>1</v>
      </c>
      <c r="AQ1583">
        <v>0</v>
      </c>
      <c r="AR1583">
        <v>0</v>
      </c>
      <c r="AS1583" t="s">
        <v>3</v>
      </c>
      <c r="AT1583">
        <v>0.79</v>
      </c>
      <c r="AU1583" t="s">
        <v>3</v>
      </c>
      <c r="AV1583">
        <v>0</v>
      </c>
      <c r="AW1583">
        <v>1</v>
      </c>
      <c r="AX1583">
        <v>-1</v>
      </c>
      <c r="AY1583">
        <v>0</v>
      </c>
      <c r="AZ1583">
        <v>0</v>
      </c>
      <c r="BA1583" t="s">
        <v>3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CV1583">
        <v>0</v>
      </c>
      <c r="CW1583">
        <v>0</v>
      </c>
      <c r="CX1583">
        <f>ROUND(Y1583*Source!I734,9)</f>
        <v>3.95E-2</v>
      </c>
      <c r="CY1583">
        <f t="shared" si="680"/>
        <v>11.82</v>
      </c>
      <c r="CZ1583">
        <f t="shared" si="681"/>
        <v>11.82</v>
      </c>
      <c r="DA1583">
        <f t="shared" si="682"/>
        <v>1</v>
      </c>
      <c r="DB1583">
        <f t="shared" si="683"/>
        <v>9.34</v>
      </c>
      <c r="DC1583">
        <f t="shared" si="684"/>
        <v>0</v>
      </c>
      <c r="DD1583" t="s">
        <v>3</v>
      </c>
      <c r="DE1583" t="s">
        <v>3</v>
      </c>
      <c r="DF1583">
        <f t="shared" si="678"/>
        <v>0.47</v>
      </c>
      <c r="DG1583">
        <f t="shared" si="675"/>
        <v>0</v>
      </c>
      <c r="DH1583">
        <f t="shared" si="676"/>
        <v>0</v>
      </c>
      <c r="DI1583">
        <f t="shared" si="659"/>
        <v>0</v>
      </c>
      <c r="DJ1583">
        <f t="shared" si="685"/>
        <v>0.47</v>
      </c>
      <c r="DK1583">
        <v>0</v>
      </c>
      <c r="DL1583" t="s">
        <v>3</v>
      </c>
      <c r="DM1583">
        <v>0</v>
      </c>
      <c r="DN1583" t="s">
        <v>3</v>
      </c>
      <c r="DO1583">
        <v>0</v>
      </c>
    </row>
    <row r="1584" spans="1:119" x14ac:dyDescent="0.2">
      <c r="A1584">
        <f>ROW(Source!A735)</f>
        <v>735</v>
      </c>
      <c r="B1584">
        <v>59204059</v>
      </c>
      <c r="C1584">
        <v>60528298</v>
      </c>
      <c r="D1584">
        <v>58266404</v>
      </c>
      <c r="E1584">
        <v>1080</v>
      </c>
      <c r="F1584">
        <v>1</v>
      </c>
      <c r="G1584">
        <v>1080</v>
      </c>
      <c r="H1584">
        <v>1</v>
      </c>
      <c r="I1584" t="s">
        <v>859</v>
      </c>
      <c r="J1584" t="s">
        <v>3</v>
      </c>
      <c r="K1584" t="s">
        <v>860</v>
      </c>
      <c r="L1584">
        <v>1191</v>
      </c>
      <c r="N1584">
        <v>1013</v>
      </c>
      <c r="O1584" t="s">
        <v>861</v>
      </c>
      <c r="P1584" t="s">
        <v>861</v>
      </c>
      <c r="Q1584">
        <v>1</v>
      </c>
      <c r="W1584">
        <v>0</v>
      </c>
      <c r="X1584">
        <v>476480486</v>
      </c>
      <c r="Y1584">
        <f>((AT1584*1.15)*1.1)</f>
        <v>17.368449999999999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1</v>
      </c>
      <c r="AK1584">
        <v>1</v>
      </c>
      <c r="AL1584">
        <v>1</v>
      </c>
      <c r="AM1584">
        <v>5</v>
      </c>
      <c r="AN1584">
        <v>0</v>
      </c>
      <c r="AO1584">
        <v>1</v>
      </c>
      <c r="AP1584">
        <v>1</v>
      </c>
      <c r="AQ1584">
        <v>0</v>
      </c>
      <c r="AR1584">
        <v>0</v>
      </c>
      <c r="AS1584" t="s">
        <v>3</v>
      </c>
      <c r="AT1584">
        <v>13.73</v>
      </c>
      <c r="AU1584" t="s">
        <v>26</v>
      </c>
      <c r="AV1584">
        <v>1</v>
      </c>
      <c r="AW1584">
        <v>2</v>
      </c>
      <c r="AX1584">
        <v>60528310</v>
      </c>
      <c r="AY1584">
        <v>1</v>
      </c>
      <c r="AZ1584">
        <v>0</v>
      </c>
      <c r="BA1584">
        <v>1580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CU1584">
        <f>ROUND(AT1584*Source!I735*AH1584*AL1584,2)</f>
        <v>0</v>
      </c>
      <c r="CV1584">
        <f>ROUND(Y1584*Source!I735,9)</f>
        <v>0.86842249999999999</v>
      </c>
      <c r="CW1584">
        <v>0</v>
      </c>
      <c r="CX1584">
        <f>ROUND(Y1584*Source!I735,9)</f>
        <v>0.86842249999999999</v>
      </c>
      <c r="CY1584">
        <f>AD1584</f>
        <v>0</v>
      </c>
      <c r="CZ1584">
        <f>AH1584</f>
        <v>0</v>
      </c>
      <c r="DA1584">
        <f>AL1584</f>
        <v>1</v>
      </c>
      <c r="DB1584">
        <f>ROUND(((ROUND(AT1584*CZ1584,2)*1.15)*1.1),6)</f>
        <v>0</v>
      </c>
      <c r="DC1584">
        <f>ROUND(((ROUND(AT1584*AG1584,2)*1.15)*1.1),6)</f>
        <v>0</v>
      </c>
      <c r="DD1584" t="s">
        <v>3</v>
      </c>
      <c r="DE1584" t="s">
        <v>3</v>
      </c>
      <c r="DF1584">
        <f t="shared" si="678"/>
        <v>0</v>
      </c>
      <c r="DG1584">
        <f t="shared" si="675"/>
        <v>0</v>
      </c>
      <c r="DH1584">
        <f t="shared" si="676"/>
        <v>0</v>
      </c>
      <c r="DI1584">
        <f t="shared" si="659"/>
        <v>0</v>
      </c>
      <c r="DJ1584">
        <f>DI1584</f>
        <v>0</v>
      </c>
      <c r="DK1584">
        <v>0</v>
      </c>
      <c r="DL1584" t="s">
        <v>3</v>
      </c>
      <c r="DM1584">
        <v>0</v>
      </c>
      <c r="DN1584" t="s">
        <v>3</v>
      </c>
      <c r="DO1584">
        <v>0</v>
      </c>
    </row>
    <row r="1585" spans="1:119" x14ac:dyDescent="0.2">
      <c r="A1585">
        <f>ROW(Source!A735)</f>
        <v>735</v>
      </c>
      <c r="B1585">
        <v>59204059</v>
      </c>
      <c r="C1585">
        <v>60528298</v>
      </c>
      <c r="D1585">
        <v>58340234</v>
      </c>
      <c r="E1585">
        <v>1</v>
      </c>
      <c r="F1585">
        <v>1</v>
      </c>
      <c r="G1585">
        <v>1080</v>
      </c>
      <c r="H1585">
        <v>2</v>
      </c>
      <c r="I1585" t="s">
        <v>920</v>
      </c>
      <c r="J1585" t="s">
        <v>921</v>
      </c>
      <c r="K1585" t="s">
        <v>922</v>
      </c>
      <c r="L1585">
        <v>1368</v>
      </c>
      <c r="N1585">
        <v>1011</v>
      </c>
      <c r="O1585" t="s">
        <v>865</v>
      </c>
      <c r="P1585" t="s">
        <v>865</v>
      </c>
      <c r="Q1585">
        <v>1</v>
      </c>
      <c r="W1585">
        <v>0</v>
      </c>
      <c r="X1585">
        <v>2123069689</v>
      </c>
      <c r="Y1585">
        <f>((AT1585*1.25)*1.1)</f>
        <v>2.8187500000000001</v>
      </c>
      <c r="AA1585">
        <v>0</v>
      </c>
      <c r="AB1585">
        <v>62.84</v>
      </c>
      <c r="AC1585">
        <v>0</v>
      </c>
      <c r="AD1585">
        <v>0</v>
      </c>
      <c r="AE1585">
        <v>0</v>
      </c>
      <c r="AF1585">
        <v>5.78</v>
      </c>
      <c r="AG1585">
        <v>0</v>
      </c>
      <c r="AH1585">
        <v>0</v>
      </c>
      <c r="AI1585">
        <v>1</v>
      </c>
      <c r="AJ1585">
        <v>10.19</v>
      </c>
      <c r="AK1585">
        <v>54.99</v>
      </c>
      <c r="AL1585">
        <v>1</v>
      </c>
      <c r="AM1585">
        <v>2</v>
      </c>
      <c r="AN1585">
        <v>0</v>
      </c>
      <c r="AO1585">
        <v>1</v>
      </c>
      <c r="AP1585">
        <v>1</v>
      </c>
      <c r="AQ1585">
        <v>0</v>
      </c>
      <c r="AR1585">
        <v>0</v>
      </c>
      <c r="AS1585" t="s">
        <v>3</v>
      </c>
      <c r="AT1585">
        <v>2.0499999999999998</v>
      </c>
      <c r="AU1585" t="s">
        <v>866</v>
      </c>
      <c r="AV1585">
        <v>0</v>
      </c>
      <c r="AW1585">
        <v>2</v>
      </c>
      <c r="AX1585">
        <v>60528311</v>
      </c>
      <c r="AY1585">
        <v>1</v>
      </c>
      <c r="AZ1585">
        <v>0</v>
      </c>
      <c r="BA1585">
        <v>1581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CV1585">
        <v>0</v>
      </c>
      <c r="CW1585">
        <f>ROUND(Y1585*Source!I735*DO1585,9)</f>
        <v>0</v>
      </c>
      <c r="CX1585">
        <f>ROUND(Y1585*Source!I735,9)</f>
        <v>0.14093749999999999</v>
      </c>
      <c r="CY1585">
        <f>AB1585</f>
        <v>62.84</v>
      </c>
      <c r="CZ1585">
        <f>AF1585</f>
        <v>5.78</v>
      </c>
      <c r="DA1585">
        <f>AJ1585</f>
        <v>10.19</v>
      </c>
      <c r="DB1585">
        <f>ROUND(((ROUND(AT1585*CZ1585,2)*1.25)*1.1),6)</f>
        <v>16.293749999999999</v>
      </c>
      <c r="DC1585">
        <f>ROUND(((ROUND(AT1585*AG1585,2)*1.25)*1.1),6)</f>
        <v>0</v>
      </c>
      <c r="DD1585" t="s">
        <v>3</v>
      </c>
      <c r="DE1585" t="s">
        <v>3</v>
      </c>
      <c r="DF1585">
        <f t="shared" si="678"/>
        <v>0</v>
      </c>
      <c r="DG1585">
        <f>ROUND(ROUND(AF1585*AJ1585,2)*CX1585,2)</f>
        <v>8.3000000000000007</v>
      </c>
      <c r="DH1585">
        <f>ROUND(ROUND(AG1585*AK1585,2)*CX1585,2)</f>
        <v>0</v>
      </c>
      <c r="DI1585">
        <f t="shared" si="659"/>
        <v>0</v>
      </c>
      <c r="DJ1585">
        <f>DG1585</f>
        <v>8.3000000000000007</v>
      </c>
      <c r="DK1585">
        <v>0</v>
      </c>
      <c r="DL1585" t="s">
        <v>3</v>
      </c>
      <c r="DM1585">
        <v>0</v>
      </c>
      <c r="DN1585" t="s">
        <v>3</v>
      </c>
      <c r="DO1585">
        <v>0</v>
      </c>
    </row>
    <row r="1586" spans="1:119" x14ac:dyDescent="0.2">
      <c r="A1586">
        <f>ROW(Source!A735)</f>
        <v>735</v>
      </c>
      <c r="B1586">
        <v>59204059</v>
      </c>
      <c r="C1586">
        <v>60528298</v>
      </c>
      <c r="D1586">
        <v>58340578</v>
      </c>
      <c r="E1586">
        <v>1</v>
      </c>
      <c r="F1586">
        <v>1</v>
      </c>
      <c r="G1586">
        <v>1080</v>
      </c>
      <c r="H1586">
        <v>2</v>
      </c>
      <c r="I1586" t="s">
        <v>862</v>
      </c>
      <c r="J1586" t="s">
        <v>863</v>
      </c>
      <c r="K1586" t="s">
        <v>864</v>
      </c>
      <c r="L1586">
        <v>1368</v>
      </c>
      <c r="N1586">
        <v>1011</v>
      </c>
      <c r="O1586" t="s">
        <v>865</v>
      </c>
      <c r="P1586" t="s">
        <v>865</v>
      </c>
      <c r="Q1586">
        <v>1</v>
      </c>
      <c r="W1586">
        <v>0</v>
      </c>
      <c r="X1586">
        <v>-1985943078</v>
      </c>
      <c r="Y1586">
        <f>((AT1586*1.25)*1.1)</f>
        <v>0.11000000000000001</v>
      </c>
      <c r="AA1586">
        <v>0</v>
      </c>
      <c r="AB1586">
        <v>1445.28</v>
      </c>
      <c r="AC1586">
        <v>740.47</v>
      </c>
      <c r="AD1586">
        <v>0</v>
      </c>
      <c r="AE1586">
        <v>0</v>
      </c>
      <c r="AF1586">
        <v>83.1</v>
      </c>
      <c r="AG1586">
        <v>12.62</v>
      </c>
      <c r="AH1586">
        <v>0</v>
      </c>
      <c r="AI1586">
        <v>1</v>
      </c>
      <c r="AJ1586">
        <v>16.3</v>
      </c>
      <c r="AK1586">
        <v>54.99</v>
      </c>
      <c r="AL1586">
        <v>1</v>
      </c>
      <c r="AM1586">
        <v>2</v>
      </c>
      <c r="AN1586">
        <v>0</v>
      </c>
      <c r="AO1586">
        <v>1</v>
      </c>
      <c r="AP1586">
        <v>1</v>
      </c>
      <c r="AQ1586">
        <v>0</v>
      </c>
      <c r="AR1586">
        <v>0</v>
      </c>
      <c r="AS1586" t="s">
        <v>3</v>
      </c>
      <c r="AT1586">
        <v>0.08</v>
      </c>
      <c r="AU1586" t="s">
        <v>866</v>
      </c>
      <c r="AV1586">
        <v>0</v>
      </c>
      <c r="AW1586">
        <v>2</v>
      </c>
      <c r="AX1586">
        <v>60528312</v>
      </c>
      <c r="AY1586">
        <v>1</v>
      </c>
      <c r="AZ1586">
        <v>0</v>
      </c>
      <c r="BA1586">
        <v>1582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CV1586">
        <v>0</v>
      </c>
      <c r="CW1586">
        <f>ROUND(Y1586*Source!I735*DO1586,9)</f>
        <v>6.9409999999999999E-2</v>
      </c>
      <c r="CX1586">
        <f>ROUND(Y1586*Source!I735,9)</f>
        <v>5.4999999999999997E-3</v>
      </c>
      <c r="CY1586">
        <f>AB1586</f>
        <v>1445.28</v>
      </c>
      <c r="CZ1586">
        <f>AF1586</f>
        <v>83.1</v>
      </c>
      <c r="DA1586">
        <f>AJ1586</f>
        <v>16.3</v>
      </c>
      <c r="DB1586">
        <f>ROUND(((ROUND(AT1586*CZ1586,2)*1.25)*1.1),6)</f>
        <v>9.1437500000000007</v>
      </c>
      <c r="DC1586">
        <f>ROUND(((ROUND(AT1586*AG1586,2)*1.25)*1.1),6)</f>
        <v>1.3887499999999999</v>
      </c>
      <c r="DD1586" t="s">
        <v>3</v>
      </c>
      <c r="DE1586" t="s">
        <v>3</v>
      </c>
      <c r="DF1586">
        <f t="shared" si="678"/>
        <v>0</v>
      </c>
      <c r="DG1586">
        <f>ROUND(ROUND(AF1586*AJ1586,2)*CX1586,2)</f>
        <v>7.45</v>
      </c>
      <c r="DH1586">
        <f>ROUND(ROUND(AG1586*AK1586,2)*CX1586,2)</f>
        <v>3.82</v>
      </c>
      <c r="DI1586">
        <f t="shared" si="659"/>
        <v>0</v>
      </c>
      <c r="DJ1586">
        <f>DG1586</f>
        <v>7.45</v>
      </c>
      <c r="DK1586">
        <v>0</v>
      </c>
      <c r="DL1586" t="s">
        <v>867</v>
      </c>
      <c r="DM1586">
        <v>0</v>
      </c>
      <c r="DN1586" t="s">
        <v>861</v>
      </c>
      <c r="DO1586">
        <v>12.62</v>
      </c>
    </row>
    <row r="1587" spans="1:119" x14ac:dyDescent="0.2">
      <c r="A1587">
        <f>ROW(Source!A735)</f>
        <v>735</v>
      </c>
      <c r="B1587">
        <v>59204059</v>
      </c>
      <c r="C1587">
        <v>60528298</v>
      </c>
      <c r="D1587">
        <v>58340630</v>
      </c>
      <c r="E1587">
        <v>1</v>
      </c>
      <c r="F1587">
        <v>1</v>
      </c>
      <c r="G1587">
        <v>1080</v>
      </c>
      <c r="H1587">
        <v>2</v>
      </c>
      <c r="I1587" t="s">
        <v>923</v>
      </c>
      <c r="J1587" t="s">
        <v>924</v>
      </c>
      <c r="K1587" t="s">
        <v>925</v>
      </c>
      <c r="L1587">
        <v>1368</v>
      </c>
      <c r="N1587">
        <v>1011</v>
      </c>
      <c r="O1587" t="s">
        <v>865</v>
      </c>
      <c r="P1587" t="s">
        <v>865</v>
      </c>
      <c r="Q1587">
        <v>1</v>
      </c>
      <c r="W1587">
        <v>0</v>
      </c>
      <c r="X1587">
        <v>1387779639</v>
      </c>
      <c r="Y1587">
        <f>((AT1587*1.25)*1.1)</f>
        <v>2.8875000000000002</v>
      </c>
      <c r="AA1587">
        <v>0</v>
      </c>
      <c r="AB1587">
        <v>7.11</v>
      </c>
      <c r="AC1587">
        <v>0</v>
      </c>
      <c r="AD1587">
        <v>0</v>
      </c>
      <c r="AE1587">
        <v>0</v>
      </c>
      <c r="AF1587">
        <v>0.77</v>
      </c>
      <c r="AG1587">
        <v>0</v>
      </c>
      <c r="AH1587">
        <v>0</v>
      </c>
      <c r="AI1587">
        <v>1</v>
      </c>
      <c r="AJ1587">
        <v>8.66</v>
      </c>
      <c r="AK1587">
        <v>54.99</v>
      </c>
      <c r="AL1587">
        <v>1</v>
      </c>
      <c r="AM1587">
        <v>2</v>
      </c>
      <c r="AN1587">
        <v>0</v>
      </c>
      <c r="AO1587">
        <v>1</v>
      </c>
      <c r="AP1587">
        <v>1</v>
      </c>
      <c r="AQ1587">
        <v>0</v>
      </c>
      <c r="AR1587">
        <v>0</v>
      </c>
      <c r="AS1587" t="s">
        <v>3</v>
      </c>
      <c r="AT1587">
        <v>2.1</v>
      </c>
      <c r="AU1587" t="s">
        <v>866</v>
      </c>
      <c r="AV1587">
        <v>0</v>
      </c>
      <c r="AW1587">
        <v>2</v>
      </c>
      <c r="AX1587">
        <v>60528313</v>
      </c>
      <c r="AY1587">
        <v>1</v>
      </c>
      <c r="AZ1587">
        <v>0</v>
      </c>
      <c r="BA1587">
        <v>1583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CV1587">
        <v>0</v>
      </c>
      <c r="CW1587">
        <f>ROUND(Y1587*Source!I735*DO1587,9)</f>
        <v>0</v>
      </c>
      <c r="CX1587">
        <f>ROUND(Y1587*Source!I735,9)</f>
        <v>0.144375</v>
      </c>
      <c r="CY1587">
        <f>AB1587</f>
        <v>7.11</v>
      </c>
      <c r="CZ1587">
        <f>AF1587</f>
        <v>0.77</v>
      </c>
      <c r="DA1587">
        <f>AJ1587</f>
        <v>8.66</v>
      </c>
      <c r="DB1587">
        <f>ROUND(((ROUND(AT1587*CZ1587,2)*1.25)*1.1),6)</f>
        <v>2.2275</v>
      </c>
      <c r="DC1587">
        <f>ROUND(((ROUND(AT1587*AG1587,2)*1.25)*1.1),6)</f>
        <v>0</v>
      </c>
      <c r="DD1587" t="s">
        <v>3</v>
      </c>
      <c r="DE1587" t="s">
        <v>3</v>
      </c>
      <c r="DF1587">
        <f t="shared" si="678"/>
        <v>0</v>
      </c>
      <c r="DG1587">
        <f>ROUND(ROUND(AF1587*AJ1587,2)*CX1587,2)</f>
        <v>0.96</v>
      </c>
      <c r="DH1587">
        <f>ROUND(ROUND(AG1587*AK1587,2)*CX1587,2)</f>
        <v>0</v>
      </c>
      <c r="DI1587">
        <f t="shared" si="659"/>
        <v>0</v>
      </c>
      <c r="DJ1587">
        <f>DG1587</f>
        <v>0.96</v>
      </c>
      <c r="DK1587">
        <v>0</v>
      </c>
      <c r="DL1587" t="s">
        <v>3</v>
      </c>
      <c r="DM1587">
        <v>0</v>
      </c>
      <c r="DN1587" t="s">
        <v>3</v>
      </c>
      <c r="DO1587">
        <v>0</v>
      </c>
    </row>
    <row r="1588" spans="1:119" x14ac:dyDescent="0.2">
      <c r="A1588">
        <f>ROW(Source!A735)</f>
        <v>735</v>
      </c>
      <c r="B1588">
        <v>59204059</v>
      </c>
      <c r="C1588">
        <v>60528298</v>
      </c>
      <c r="D1588">
        <v>58340663</v>
      </c>
      <c r="E1588">
        <v>1</v>
      </c>
      <c r="F1588">
        <v>1</v>
      </c>
      <c r="G1588">
        <v>1080</v>
      </c>
      <c r="H1588">
        <v>2</v>
      </c>
      <c r="I1588" t="s">
        <v>926</v>
      </c>
      <c r="J1588" t="s">
        <v>927</v>
      </c>
      <c r="K1588" t="s">
        <v>928</v>
      </c>
      <c r="L1588">
        <v>1368</v>
      </c>
      <c r="N1588">
        <v>1011</v>
      </c>
      <c r="O1588" t="s">
        <v>865</v>
      </c>
      <c r="P1588" t="s">
        <v>865</v>
      </c>
      <c r="Q1588">
        <v>1</v>
      </c>
      <c r="W1588">
        <v>0</v>
      </c>
      <c r="X1588">
        <v>1645565003</v>
      </c>
      <c r="Y1588">
        <f>((AT1588*1.25)*1.1)</f>
        <v>2.7637499999999999</v>
      </c>
      <c r="AA1588">
        <v>0</v>
      </c>
      <c r="AB1588">
        <v>4.38</v>
      </c>
      <c r="AC1588">
        <v>0</v>
      </c>
      <c r="AD1588">
        <v>0</v>
      </c>
      <c r="AE1588">
        <v>0</v>
      </c>
      <c r="AF1588">
        <v>0.47</v>
      </c>
      <c r="AG1588">
        <v>0</v>
      </c>
      <c r="AH1588">
        <v>0</v>
      </c>
      <c r="AI1588">
        <v>1</v>
      </c>
      <c r="AJ1588">
        <v>8.74</v>
      </c>
      <c r="AK1588">
        <v>54.99</v>
      </c>
      <c r="AL1588">
        <v>1</v>
      </c>
      <c r="AM1588">
        <v>2</v>
      </c>
      <c r="AN1588">
        <v>0</v>
      </c>
      <c r="AO1588">
        <v>1</v>
      </c>
      <c r="AP1588">
        <v>1</v>
      </c>
      <c r="AQ1588">
        <v>0</v>
      </c>
      <c r="AR1588">
        <v>0</v>
      </c>
      <c r="AS1588" t="s">
        <v>3</v>
      </c>
      <c r="AT1588">
        <v>2.0099999999999998</v>
      </c>
      <c r="AU1588" t="s">
        <v>866</v>
      </c>
      <c r="AV1588">
        <v>0</v>
      </c>
      <c r="AW1588">
        <v>2</v>
      </c>
      <c r="AX1588">
        <v>60528314</v>
      </c>
      <c r="AY1588">
        <v>1</v>
      </c>
      <c r="AZ1588">
        <v>0</v>
      </c>
      <c r="BA1588">
        <v>1584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CV1588">
        <v>0</v>
      </c>
      <c r="CW1588">
        <f>ROUND(Y1588*Source!I735*DO1588,9)</f>
        <v>0</v>
      </c>
      <c r="CX1588">
        <f>ROUND(Y1588*Source!I735,9)</f>
        <v>0.13818749999999999</v>
      </c>
      <c r="CY1588">
        <f>AB1588</f>
        <v>4.38</v>
      </c>
      <c r="CZ1588">
        <f>AF1588</f>
        <v>0.47</v>
      </c>
      <c r="DA1588">
        <f>AJ1588</f>
        <v>8.74</v>
      </c>
      <c r="DB1588">
        <f>ROUND(((ROUND(AT1588*CZ1588,2)*1.25)*1.1),6)</f>
        <v>1.2925</v>
      </c>
      <c r="DC1588">
        <f>ROUND(((ROUND(AT1588*AG1588,2)*1.25)*1.1),6)</f>
        <v>0</v>
      </c>
      <c r="DD1588" t="s">
        <v>3</v>
      </c>
      <c r="DE1588" t="s">
        <v>3</v>
      </c>
      <c r="DF1588">
        <f t="shared" si="678"/>
        <v>0</v>
      </c>
      <c r="DG1588">
        <f>ROUND(ROUND(AF1588*AJ1588,2)*CX1588,2)</f>
        <v>0.56999999999999995</v>
      </c>
      <c r="DH1588">
        <f>ROUND(ROUND(AG1588*AK1588,2)*CX1588,2)</f>
        <v>0</v>
      </c>
      <c r="DI1588">
        <f t="shared" si="659"/>
        <v>0</v>
      </c>
      <c r="DJ1588">
        <f>DG1588</f>
        <v>0.56999999999999995</v>
      </c>
      <c r="DK1588">
        <v>0</v>
      </c>
      <c r="DL1588" t="s">
        <v>3</v>
      </c>
      <c r="DM1588">
        <v>0</v>
      </c>
      <c r="DN1588" t="s">
        <v>3</v>
      </c>
      <c r="DO1588">
        <v>0</v>
      </c>
    </row>
    <row r="1589" spans="1:119" x14ac:dyDescent="0.2">
      <c r="A1589">
        <f>ROW(Source!A735)</f>
        <v>735</v>
      </c>
      <c r="B1589">
        <v>59204059</v>
      </c>
      <c r="C1589">
        <v>60528298</v>
      </c>
      <c r="D1589">
        <v>58308814</v>
      </c>
      <c r="E1589">
        <v>1</v>
      </c>
      <c r="F1589">
        <v>1</v>
      </c>
      <c r="G1589">
        <v>1080</v>
      </c>
      <c r="H1589">
        <v>3</v>
      </c>
      <c r="I1589" t="s">
        <v>890</v>
      </c>
      <c r="J1589" t="s">
        <v>891</v>
      </c>
      <c r="K1589" t="s">
        <v>892</v>
      </c>
      <c r="L1589">
        <v>1339</v>
      </c>
      <c r="N1589">
        <v>1007</v>
      </c>
      <c r="O1589" t="s">
        <v>893</v>
      </c>
      <c r="P1589" t="s">
        <v>893</v>
      </c>
      <c r="Q1589">
        <v>1</v>
      </c>
      <c r="W1589">
        <v>0</v>
      </c>
      <c r="X1589">
        <v>-744103292</v>
      </c>
      <c r="Y1589">
        <f t="shared" ref="Y1589:Y1594" si="686">AT1589</f>
        <v>2.1379000000000001</v>
      </c>
      <c r="AA1589">
        <v>54.79</v>
      </c>
      <c r="AB1589">
        <v>0</v>
      </c>
      <c r="AC1589">
        <v>0</v>
      </c>
      <c r="AD1589">
        <v>0</v>
      </c>
      <c r="AE1589">
        <v>7.07</v>
      </c>
      <c r="AF1589">
        <v>0</v>
      </c>
      <c r="AG1589">
        <v>0</v>
      </c>
      <c r="AH1589">
        <v>0</v>
      </c>
      <c r="AI1589">
        <v>7.75</v>
      </c>
      <c r="AJ1589">
        <v>1</v>
      </c>
      <c r="AK1589">
        <v>1</v>
      </c>
      <c r="AL1589">
        <v>1</v>
      </c>
      <c r="AM1589">
        <v>2</v>
      </c>
      <c r="AN1589">
        <v>0</v>
      </c>
      <c r="AO1589">
        <v>1</v>
      </c>
      <c r="AP1589">
        <v>1</v>
      </c>
      <c r="AQ1589">
        <v>0</v>
      </c>
      <c r="AR1589">
        <v>0</v>
      </c>
      <c r="AS1589" t="s">
        <v>3</v>
      </c>
      <c r="AT1589">
        <v>2.1379000000000001</v>
      </c>
      <c r="AU1589" t="s">
        <v>3</v>
      </c>
      <c r="AV1589">
        <v>0</v>
      </c>
      <c r="AW1589">
        <v>2</v>
      </c>
      <c r="AX1589">
        <v>60528315</v>
      </c>
      <c r="AY1589">
        <v>1</v>
      </c>
      <c r="AZ1589">
        <v>0</v>
      </c>
      <c r="BA1589">
        <v>1585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CV1589">
        <v>0</v>
      </c>
      <c r="CW1589">
        <v>0</v>
      </c>
      <c r="CX1589">
        <f>ROUND(Y1589*Source!I735,9)</f>
        <v>0.106895</v>
      </c>
      <c r="CY1589">
        <f t="shared" ref="CY1589:CY1594" si="687">AA1589</f>
        <v>54.79</v>
      </c>
      <c r="CZ1589">
        <f t="shared" ref="CZ1589:CZ1594" si="688">AE1589</f>
        <v>7.07</v>
      </c>
      <c r="DA1589">
        <f t="shared" ref="DA1589:DA1594" si="689">AI1589</f>
        <v>7.75</v>
      </c>
      <c r="DB1589">
        <f t="shared" ref="DB1589:DB1594" si="690">ROUND(ROUND(AT1589*CZ1589,2),6)</f>
        <v>15.11</v>
      </c>
      <c r="DC1589">
        <f t="shared" ref="DC1589:DC1594" si="691">ROUND(ROUND(AT1589*AG1589,2),6)</f>
        <v>0</v>
      </c>
      <c r="DD1589" t="s">
        <v>3</v>
      </c>
      <c r="DE1589" t="s">
        <v>3</v>
      </c>
      <c r="DF1589">
        <f t="shared" ref="DF1589:DF1594" si="692">ROUND(ROUND(AE1589*AI1589,2)*CX1589,2)</f>
        <v>5.86</v>
      </c>
      <c r="DG1589">
        <f t="shared" ref="DG1589:DG1597" si="693">ROUND(ROUND(AF1589,2)*CX1589,2)</f>
        <v>0</v>
      </c>
      <c r="DH1589">
        <f t="shared" ref="DH1589:DH1597" si="694">ROUND(ROUND(AG1589,2)*CX1589,2)</f>
        <v>0</v>
      </c>
      <c r="DI1589">
        <f t="shared" si="659"/>
        <v>0</v>
      </c>
      <c r="DJ1589">
        <f t="shared" ref="DJ1589:DJ1594" si="695">DF1589</f>
        <v>5.86</v>
      </c>
      <c r="DK1589">
        <v>0</v>
      </c>
      <c r="DL1589" t="s">
        <v>3</v>
      </c>
      <c r="DM1589">
        <v>0</v>
      </c>
      <c r="DN1589" t="s">
        <v>3</v>
      </c>
      <c r="DO1589">
        <v>0</v>
      </c>
    </row>
    <row r="1590" spans="1:119" x14ac:dyDescent="0.2">
      <c r="A1590">
        <f>ROW(Source!A735)</f>
        <v>735</v>
      </c>
      <c r="B1590">
        <v>59204059</v>
      </c>
      <c r="C1590">
        <v>60528298</v>
      </c>
      <c r="D1590">
        <v>58311329</v>
      </c>
      <c r="E1590">
        <v>1</v>
      </c>
      <c r="F1590">
        <v>1</v>
      </c>
      <c r="G1590">
        <v>1080</v>
      </c>
      <c r="H1590">
        <v>3</v>
      </c>
      <c r="I1590" t="s">
        <v>929</v>
      </c>
      <c r="J1590" t="s">
        <v>930</v>
      </c>
      <c r="K1590" t="s">
        <v>931</v>
      </c>
      <c r="L1590">
        <v>1355</v>
      </c>
      <c r="N1590">
        <v>1010</v>
      </c>
      <c r="O1590" t="s">
        <v>48</v>
      </c>
      <c r="P1590" t="s">
        <v>48</v>
      </c>
      <c r="Q1590">
        <v>100</v>
      </c>
      <c r="W1590">
        <v>0</v>
      </c>
      <c r="X1590">
        <v>262154668</v>
      </c>
      <c r="Y1590">
        <f t="shared" si="686"/>
        <v>1.25</v>
      </c>
      <c r="AA1590">
        <v>59.86</v>
      </c>
      <c r="AB1590">
        <v>0</v>
      </c>
      <c r="AC1590">
        <v>0</v>
      </c>
      <c r="AD1590">
        <v>0</v>
      </c>
      <c r="AE1590">
        <v>15.04</v>
      </c>
      <c r="AF1590">
        <v>0</v>
      </c>
      <c r="AG1590">
        <v>0</v>
      </c>
      <c r="AH1590">
        <v>0</v>
      </c>
      <c r="AI1590">
        <v>3.98</v>
      </c>
      <c r="AJ1590">
        <v>1</v>
      </c>
      <c r="AK1590">
        <v>1</v>
      </c>
      <c r="AL1590">
        <v>1</v>
      </c>
      <c r="AM1590">
        <v>2</v>
      </c>
      <c r="AN1590">
        <v>0</v>
      </c>
      <c r="AO1590">
        <v>1</v>
      </c>
      <c r="AP1590">
        <v>1</v>
      </c>
      <c r="AQ1590">
        <v>0</v>
      </c>
      <c r="AR1590">
        <v>0</v>
      </c>
      <c r="AS1590" t="s">
        <v>3</v>
      </c>
      <c r="AT1590">
        <v>1.25</v>
      </c>
      <c r="AU1590" t="s">
        <v>3</v>
      </c>
      <c r="AV1590">
        <v>0</v>
      </c>
      <c r="AW1590">
        <v>2</v>
      </c>
      <c r="AX1590">
        <v>60528316</v>
      </c>
      <c r="AY1590">
        <v>1</v>
      </c>
      <c r="AZ1590">
        <v>0</v>
      </c>
      <c r="BA1590">
        <v>1586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CV1590">
        <v>0</v>
      </c>
      <c r="CW1590">
        <v>0</v>
      </c>
      <c r="CX1590">
        <f>ROUND(Y1590*Source!I735,9)</f>
        <v>6.25E-2</v>
      </c>
      <c r="CY1590">
        <f t="shared" si="687"/>
        <v>59.86</v>
      </c>
      <c r="CZ1590">
        <f t="shared" si="688"/>
        <v>15.04</v>
      </c>
      <c r="DA1590">
        <f t="shared" si="689"/>
        <v>3.98</v>
      </c>
      <c r="DB1590">
        <f t="shared" si="690"/>
        <v>18.8</v>
      </c>
      <c r="DC1590">
        <f t="shared" si="691"/>
        <v>0</v>
      </c>
      <c r="DD1590" t="s">
        <v>3</v>
      </c>
      <c r="DE1590" t="s">
        <v>3</v>
      </c>
      <c r="DF1590">
        <f t="shared" si="692"/>
        <v>3.74</v>
      </c>
      <c r="DG1590">
        <f t="shared" si="693"/>
        <v>0</v>
      </c>
      <c r="DH1590">
        <f t="shared" si="694"/>
        <v>0</v>
      </c>
      <c r="DI1590">
        <f t="shared" si="659"/>
        <v>0</v>
      </c>
      <c r="DJ1590">
        <f t="shared" si="695"/>
        <v>3.74</v>
      </c>
      <c r="DK1590">
        <v>0</v>
      </c>
      <c r="DL1590" t="s">
        <v>3</v>
      </c>
      <c r="DM1590">
        <v>0</v>
      </c>
      <c r="DN1590" t="s">
        <v>3</v>
      </c>
      <c r="DO1590">
        <v>0</v>
      </c>
    </row>
    <row r="1591" spans="1:119" x14ac:dyDescent="0.2">
      <c r="A1591">
        <f>ROW(Source!A735)</f>
        <v>735</v>
      </c>
      <c r="B1591">
        <v>59204059</v>
      </c>
      <c r="C1591">
        <v>60528298</v>
      </c>
      <c r="D1591">
        <v>58311563</v>
      </c>
      <c r="E1591">
        <v>1</v>
      </c>
      <c r="F1591">
        <v>1</v>
      </c>
      <c r="G1591">
        <v>1080</v>
      </c>
      <c r="H1591">
        <v>3</v>
      </c>
      <c r="I1591" t="s">
        <v>932</v>
      </c>
      <c r="J1591" t="s">
        <v>933</v>
      </c>
      <c r="K1591" t="s">
        <v>934</v>
      </c>
      <c r="L1591">
        <v>1346</v>
      </c>
      <c r="N1591">
        <v>1009</v>
      </c>
      <c r="O1591" t="s">
        <v>880</v>
      </c>
      <c r="P1591" t="s">
        <v>880</v>
      </c>
      <c r="Q1591">
        <v>1</v>
      </c>
      <c r="W1591">
        <v>0</v>
      </c>
      <c r="X1591">
        <v>871498436</v>
      </c>
      <c r="Y1591">
        <f t="shared" si="686"/>
        <v>2.375</v>
      </c>
      <c r="AA1591">
        <v>70.489999999999995</v>
      </c>
      <c r="AB1591">
        <v>0</v>
      </c>
      <c r="AC1591">
        <v>0</v>
      </c>
      <c r="AD1591">
        <v>0</v>
      </c>
      <c r="AE1591">
        <v>38.729999999999997</v>
      </c>
      <c r="AF1591">
        <v>0</v>
      </c>
      <c r="AG1591">
        <v>0</v>
      </c>
      <c r="AH1591">
        <v>0</v>
      </c>
      <c r="AI1591">
        <v>1.82</v>
      </c>
      <c r="AJ1591">
        <v>1</v>
      </c>
      <c r="AK1591">
        <v>1</v>
      </c>
      <c r="AL1591">
        <v>1</v>
      </c>
      <c r="AM1591">
        <v>2</v>
      </c>
      <c r="AN1591">
        <v>0</v>
      </c>
      <c r="AO1591">
        <v>1</v>
      </c>
      <c r="AP1591">
        <v>1</v>
      </c>
      <c r="AQ1591">
        <v>0</v>
      </c>
      <c r="AR1591">
        <v>0</v>
      </c>
      <c r="AS1591" t="s">
        <v>3</v>
      </c>
      <c r="AT1591">
        <v>2.375</v>
      </c>
      <c r="AU1591" t="s">
        <v>3</v>
      </c>
      <c r="AV1591">
        <v>0</v>
      </c>
      <c r="AW1591">
        <v>2</v>
      </c>
      <c r="AX1591">
        <v>60528317</v>
      </c>
      <c r="AY1591">
        <v>1</v>
      </c>
      <c r="AZ1591">
        <v>0</v>
      </c>
      <c r="BA1591">
        <v>1587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CV1591">
        <v>0</v>
      </c>
      <c r="CW1591">
        <v>0</v>
      </c>
      <c r="CX1591">
        <f>ROUND(Y1591*Source!I735,9)</f>
        <v>0.11874999999999999</v>
      </c>
      <c r="CY1591">
        <f t="shared" si="687"/>
        <v>70.489999999999995</v>
      </c>
      <c r="CZ1591">
        <f t="shared" si="688"/>
        <v>38.729999999999997</v>
      </c>
      <c r="DA1591">
        <f t="shared" si="689"/>
        <v>1.82</v>
      </c>
      <c r="DB1591">
        <f t="shared" si="690"/>
        <v>91.98</v>
      </c>
      <c r="DC1591">
        <f t="shared" si="691"/>
        <v>0</v>
      </c>
      <c r="DD1591" t="s">
        <v>3</v>
      </c>
      <c r="DE1591" t="s">
        <v>3</v>
      </c>
      <c r="DF1591">
        <f t="shared" si="692"/>
        <v>8.3699999999999992</v>
      </c>
      <c r="DG1591">
        <f t="shared" si="693"/>
        <v>0</v>
      </c>
      <c r="DH1591">
        <f t="shared" si="694"/>
        <v>0</v>
      </c>
      <c r="DI1591">
        <f t="shared" si="659"/>
        <v>0</v>
      </c>
      <c r="DJ1591">
        <f t="shared" si="695"/>
        <v>8.3699999999999992</v>
      </c>
      <c r="DK1591">
        <v>0</v>
      </c>
      <c r="DL1591" t="s">
        <v>3</v>
      </c>
      <c r="DM1591">
        <v>0</v>
      </c>
      <c r="DN1591" t="s">
        <v>3</v>
      </c>
      <c r="DO1591">
        <v>0</v>
      </c>
    </row>
    <row r="1592" spans="1:119" x14ac:dyDescent="0.2">
      <c r="A1592">
        <f>ROW(Source!A735)</f>
        <v>735</v>
      </c>
      <c r="B1592">
        <v>59204059</v>
      </c>
      <c r="C1592">
        <v>60528298</v>
      </c>
      <c r="D1592">
        <v>58326216</v>
      </c>
      <c r="E1592">
        <v>1</v>
      </c>
      <c r="F1592">
        <v>1</v>
      </c>
      <c r="G1592">
        <v>1080</v>
      </c>
      <c r="H1592">
        <v>3</v>
      </c>
      <c r="I1592" t="s">
        <v>46</v>
      </c>
      <c r="J1592" t="s">
        <v>49</v>
      </c>
      <c r="K1592" t="s">
        <v>47</v>
      </c>
      <c r="L1592">
        <v>1355</v>
      </c>
      <c r="N1592">
        <v>1010</v>
      </c>
      <c r="O1592" t="s">
        <v>48</v>
      </c>
      <c r="P1592" t="s">
        <v>48</v>
      </c>
      <c r="Q1592">
        <v>100</v>
      </c>
      <c r="W1592">
        <v>0</v>
      </c>
      <c r="X1592">
        <v>1873919888</v>
      </c>
      <c r="Y1592">
        <f t="shared" si="686"/>
        <v>0.8</v>
      </c>
      <c r="AA1592">
        <v>1468.15</v>
      </c>
      <c r="AB1592">
        <v>0</v>
      </c>
      <c r="AC1592">
        <v>0</v>
      </c>
      <c r="AD1592">
        <v>0</v>
      </c>
      <c r="AE1592">
        <v>526.22</v>
      </c>
      <c r="AF1592">
        <v>0</v>
      </c>
      <c r="AG1592">
        <v>0</v>
      </c>
      <c r="AH1592">
        <v>0</v>
      </c>
      <c r="AI1592">
        <v>2.79</v>
      </c>
      <c r="AJ1592">
        <v>1</v>
      </c>
      <c r="AK1592">
        <v>1</v>
      </c>
      <c r="AL1592">
        <v>1</v>
      </c>
      <c r="AM1592">
        <v>0</v>
      </c>
      <c r="AN1592">
        <v>0</v>
      </c>
      <c r="AO1592">
        <v>0</v>
      </c>
      <c r="AP1592">
        <v>1</v>
      </c>
      <c r="AQ1592">
        <v>0</v>
      </c>
      <c r="AR1592">
        <v>0</v>
      </c>
      <c r="AS1592" t="s">
        <v>3</v>
      </c>
      <c r="AT1592">
        <v>0.8</v>
      </c>
      <c r="AU1592" t="s">
        <v>3</v>
      </c>
      <c r="AV1592">
        <v>0</v>
      </c>
      <c r="AW1592">
        <v>1</v>
      </c>
      <c r="AX1592">
        <v>-1</v>
      </c>
      <c r="AY1592">
        <v>0</v>
      </c>
      <c r="AZ1592">
        <v>0</v>
      </c>
      <c r="BA1592" t="s">
        <v>3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CV1592">
        <v>0</v>
      </c>
      <c r="CW1592">
        <v>0</v>
      </c>
      <c r="CX1592">
        <f>ROUND(Y1592*Source!I735,9)</f>
        <v>0.04</v>
      </c>
      <c r="CY1592">
        <f t="shared" si="687"/>
        <v>1468.15</v>
      </c>
      <c r="CZ1592">
        <f t="shared" si="688"/>
        <v>526.22</v>
      </c>
      <c r="DA1592">
        <f t="shared" si="689"/>
        <v>2.79</v>
      </c>
      <c r="DB1592">
        <f t="shared" si="690"/>
        <v>420.98</v>
      </c>
      <c r="DC1592">
        <f t="shared" si="691"/>
        <v>0</v>
      </c>
      <c r="DD1592" t="s">
        <v>3</v>
      </c>
      <c r="DE1592" t="s">
        <v>3</v>
      </c>
      <c r="DF1592">
        <f t="shared" si="692"/>
        <v>58.73</v>
      </c>
      <c r="DG1592">
        <f t="shared" si="693"/>
        <v>0</v>
      </c>
      <c r="DH1592">
        <f t="shared" si="694"/>
        <v>0</v>
      </c>
      <c r="DI1592">
        <f t="shared" si="659"/>
        <v>0</v>
      </c>
      <c r="DJ1592">
        <f t="shared" si="695"/>
        <v>58.73</v>
      </c>
      <c r="DK1592">
        <v>0</v>
      </c>
      <c r="DL1592" t="s">
        <v>3</v>
      </c>
      <c r="DM1592">
        <v>0</v>
      </c>
      <c r="DN1592" t="s">
        <v>3</v>
      </c>
      <c r="DO1592">
        <v>0</v>
      </c>
    </row>
    <row r="1593" spans="1:119" x14ac:dyDescent="0.2">
      <c r="A1593">
        <f>ROW(Source!A735)</f>
        <v>735</v>
      </c>
      <c r="B1593">
        <v>59204059</v>
      </c>
      <c r="C1593">
        <v>60528298</v>
      </c>
      <c r="D1593">
        <v>58323228</v>
      </c>
      <c r="E1593">
        <v>1</v>
      </c>
      <c r="F1593">
        <v>1</v>
      </c>
      <c r="G1593">
        <v>1080</v>
      </c>
      <c r="H1593">
        <v>3</v>
      </c>
      <c r="I1593" t="s">
        <v>457</v>
      </c>
      <c r="J1593" t="s">
        <v>458</v>
      </c>
      <c r="K1593" t="s">
        <v>1058</v>
      </c>
      <c r="L1593">
        <v>1301</v>
      </c>
      <c r="N1593">
        <v>1003</v>
      </c>
      <c r="O1593" t="s">
        <v>34</v>
      </c>
      <c r="P1593" t="s">
        <v>34</v>
      </c>
      <c r="Q1593">
        <v>1</v>
      </c>
      <c r="W1593">
        <v>0</v>
      </c>
      <c r="X1593">
        <v>322054444</v>
      </c>
      <c r="Y1593">
        <f t="shared" si="686"/>
        <v>102.5</v>
      </c>
      <c r="AA1593">
        <v>517.04999999999995</v>
      </c>
      <c r="AB1593">
        <v>0</v>
      </c>
      <c r="AC1593">
        <v>0</v>
      </c>
      <c r="AD1593">
        <v>0</v>
      </c>
      <c r="AE1593">
        <v>64.55</v>
      </c>
      <c r="AF1593">
        <v>0</v>
      </c>
      <c r="AG1593">
        <v>0</v>
      </c>
      <c r="AH1593">
        <v>0</v>
      </c>
      <c r="AI1593">
        <v>8.01</v>
      </c>
      <c r="AJ1593">
        <v>1</v>
      </c>
      <c r="AK1593">
        <v>1</v>
      </c>
      <c r="AL1593">
        <v>1</v>
      </c>
      <c r="AM1593">
        <v>0</v>
      </c>
      <c r="AN1593">
        <v>0</v>
      </c>
      <c r="AO1593">
        <v>0</v>
      </c>
      <c r="AP1593">
        <v>1</v>
      </c>
      <c r="AQ1593">
        <v>0</v>
      </c>
      <c r="AR1593">
        <v>0</v>
      </c>
      <c r="AS1593" t="s">
        <v>3</v>
      </c>
      <c r="AT1593">
        <v>102.5</v>
      </c>
      <c r="AU1593" t="s">
        <v>3</v>
      </c>
      <c r="AV1593">
        <v>0</v>
      </c>
      <c r="AW1593">
        <v>1</v>
      </c>
      <c r="AX1593">
        <v>-1</v>
      </c>
      <c r="AY1593">
        <v>0</v>
      </c>
      <c r="AZ1593">
        <v>0</v>
      </c>
      <c r="BA1593" t="s">
        <v>3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CV1593">
        <v>0</v>
      </c>
      <c r="CW1593">
        <v>0</v>
      </c>
      <c r="CX1593">
        <f>ROUND(Y1593*Source!I735,9)</f>
        <v>5.125</v>
      </c>
      <c r="CY1593">
        <f t="shared" si="687"/>
        <v>517.04999999999995</v>
      </c>
      <c r="CZ1593">
        <f t="shared" si="688"/>
        <v>64.55</v>
      </c>
      <c r="DA1593">
        <f t="shared" si="689"/>
        <v>8.01</v>
      </c>
      <c r="DB1593">
        <f t="shared" si="690"/>
        <v>6616.38</v>
      </c>
      <c r="DC1593">
        <f t="shared" si="691"/>
        <v>0</v>
      </c>
      <c r="DD1593" t="s">
        <v>3</v>
      </c>
      <c r="DE1593" t="s">
        <v>3</v>
      </c>
      <c r="DF1593">
        <f t="shared" si="692"/>
        <v>2649.88</v>
      </c>
      <c r="DG1593">
        <f t="shared" si="693"/>
        <v>0</v>
      </c>
      <c r="DH1593">
        <f t="shared" si="694"/>
        <v>0</v>
      </c>
      <c r="DI1593">
        <f t="shared" si="659"/>
        <v>0</v>
      </c>
      <c r="DJ1593">
        <f t="shared" si="695"/>
        <v>2649.88</v>
      </c>
      <c r="DK1593">
        <v>0</v>
      </c>
      <c r="DL1593" t="s">
        <v>3</v>
      </c>
      <c r="DM1593">
        <v>0</v>
      </c>
      <c r="DN1593" t="s">
        <v>3</v>
      </c>
      <c r="DO1593">
        <v>0</v>
      </c>
    </row>
    <row r="1594" spans="1:119" x14ac:dyDescent="0.2">
      <c r="A1594">
        <f>ROW(Source!A735)</f>
        <v>735</v>
      </c>
      <c r="B1594">
        <v>59204059</v>
      </c>
      <c r="C1594">
        <v>60528298</v>
      </c>
      <c r="D1594">
        <v>58319197</v>
      </c>
      <c r="E1594">
        <v>1</v>
      </c>
      <c r="F1594">
        <v>1</v>
      </c>
      <c r="G1594">
        <v>1080</v>
      </c>
      <c r="H1594">
        <v>3</v>
      </c>
      <c r="I1594" t="s">
        <v>216</v>
      </c>
      <c r="J1594" t="s">
        <v>218</v>
      </c>
      <c r="K1594" t="s">
        <v>217</v>
      </c>
      <c r="L1594">
        <v>1354</v>
      </c>
      <c r="N1594">
        <v>1010</v>
      </c>
      <c r="O1594" t="s">
        <v>39</v>
      </c>
      <c r="P1594" t="s">
        <v>39</v>
      </c>
      <c r="Q1594">
        <v>1</v>
      </c>
      <c r="W1594">
        <v>0</v>
      </c>
      <c r="X1594">
        <v>726132467</v>
      </c>
      <c r="Y1594">
        <f t="shared" si="686"/>
        <v>0.79</v>
      </c>
      <c r="AA1594">
        <v>82.5</v>
      </c>
      <c r="AB1594">
        <v>0</v>
      </c>
      <c r="AC1594">
        <v>0</v>
      </c>
      <c r="AD1594">
        <v>0</v>
      </c>
      <c r="AE1594">
        <v>11.82</v>
      </c>
      <c r="AF1594">
        <v>0</v>
      </c>
      <c r="AG1594">
        <v>0</v>
      </c>
      <c r="AH1594">
        <v>0</v>
      </c>
      <c r="AI1594">
        <v>6.98</v>
      </c>
      <c r="AJ1594">
        <v>1</v>
      </c>
      <c r="AK1594">
        <v>1</v>
      </c>
      <c r="AL1594">
        <v>1</v>
      </c>
      <c r="AM1594">
        <v>0</v>
      </c>
      <c r="AN1594">
        <v>0</v>
      </c>
      <c r="AO1594">
        <v>0</v>
      </c>
      <c r="AP1594">
        <v>1</v>
      </c>
      <c r="AQ1594">
        <v>0</v>
      </c>
      <c r="AR1594">
        <v>0</v>
      </c>
      <c r="AS1594" t="s">
        <v>3</v>
      </c>
      <c r="AT1594">
        <v>0.79</v>
      </c>
      <c r="AU1594" t="s">
        <v>3</v>
      </c>
      <c r="AV1594">
        <v>0</v>
      </c>
      <c r="AW1594">
        <v>1</v>
      </c>
      <c r="AX1594">
        <v>-1</v>
      </c>
      <c r="AY1594">
        <v>0</v>
      </c>
      <c r="AZ1594">
        <v>0</v>
      </c>
      <c r="BA1594" t="s">
        <v>3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CV1594">
        <v>0</v>
      </c>
      <c r="CW1594">
        <v>0</v>
      </c>
      <c r="CX1594">
        <f>ROUND(Y1594*Source!I735,9)</f>
        <v>3.95E-2</v>
      </c>
      <c r="CY1594">
        <f t="shared" si="687"/>
        <v>82.5</v>
      </c>
      <c r="CZ1594">
        <f t="shared" si="688"/>
        <v>11.82</v>
      </c>
      <c r="DA1594">
        <f t="shared" si="689"/>
        <v>6.98</v>
      </c>
      <c r="DB1594">
        <f t="shared" si="690"/>
        <v>9.34</v>
      </c>
      <c r="DC1594">
        <f t="shared" si="691"/>
        <v>0</v>
      </c>
      <c r="DD1594" t="s">
        <v>3</v>
      </c>
      <c r="DE1594" t="s">
        <v>3</v>
      </c>
      <c r="DF1594">
        <f t="shared" si="692"/>
        <v>3.26</v>
      </c>
      <c r="DG1594">
        <f t="shared" si="693"/>
        <v>0</v>
      </c>
      <c r="DH1594">
        <f t="shared" si="694"/>
        <v>0</v>
      </c>
      <c r="DI1594">
        <f t="shared" si="659"/>
        <v>0</v>
      </c>
      <c r="DJ1594">
        <f t="shared" si="695"/>
        <v>3.26</v>
      </c>
      <c r="DK1594">
        <v>0</v>
      </c>
      <c r="DL1594" t="s">
        <v>3</v>
      </c>
      <c r="DM1594">
        <v>0</v>
      </c>
      <c r="DN1594" t="s">
        <v>3</v>
      </c>
      <c r="DO1594">
        <v>0</v>
      </c>
    </row>
    <row r="1595" spans="1:119" x14ac:dyDescent="0.2">
      <c r="A1595">
        <f>ROW(Source!A742)</f>
        <v>742</v>
      </c>
      <c r="B1595">
        <v>59204062</v>
      </c>
      <c r="C1595">
        <v>60528326</v>
      </c>
      <c r="D1595">
        <v>58266404</v>
      </c>
      <c r="E1595">
        <v>1080</v>
      </c>
      <c r="F1595">
        <v>1</v>
      </c>
      <c r="G1595">
        <v>1080</v>
      </c>
      <c r="H1595">
        <v>1</v>
      </c>
      <c r="I1595" t="s">
        <v>859</v>
      </c>
      <c r="J1595" t="s">
        <v>3</v>
      </c>
      <c r="K1595" t="s">
        <v>860</v>
      </c>
      <c r="L1595">
        <v>1191</v>
      </c>
      <c r="N1595">
        <v>1013</v>
      </c>
      <c r="O1595" t="s">
        <v>861</v>
      </c>
      <c r="P1595" t="s">
        <v>861</v>
      </c>
      <c r="Q1595">
        <v>1</v>
      </c>
      <c r="W1595">
        <v>0</v>
      </c>
      <c r="X1595">
        <v>476480486</v>
      </c>
      <c r="Y1595">
        <f>((AT1595*1.15)*1.1)</f>
        <v>1.9734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</v>
      </c>
      <c r="AJ1595">
        <v>1</v>
      </c>
      <c r="AK1595">
        <v>1</v>
      </c>
      <c r="AL1595">
        <v>1</v>
      </c>
      <c r="AM1595">
        <v>-2</v>
      </c>
      <c r="AN1595">
        <v>0</v>
      </c>
      <c r="AO1595">
        <v>1</v>
      </c>
      <c r="AP1595">
        <v>1</v>
      </c>
      <c r="AQ1595">
        <v>0</v>
      </c>
      <c r="AR1595">
        <v>0</v>
      </c>
      <c r="AS1595" t="s">
        <v>3</v>
      </c>
      <c r="AT1595">
        <v>1.56</v>
      </c>
      <c r="AU1595" t="s">
        <v>26</v>
      </c>
      <c r="AV1595">
        <v>1</v>
      </c>
      <c r="AW1595">
        <v>2</v>
      </c>
      <c r="AX1595">
        <v>60528329</v>
      </c>
      <c r="AY1595">
        <v>1</v>
      </c>
      <c r="AZ1595">
        <v>0</v>
      </c>
      <c r="BA1595">
        <v>1593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CU1595">
        <f>ROUND(AT1595*Source!I742*AH1595*AL1595,2)</f>
        <v>0</v>
      </c>
      <c r="CV1595">
        <f>ROUND(Y1595*Source!I742,9)</f>
        <v>43.079321999999998</v>
      </c>
      <c r="CW1595">
        <v>0</v>
      </c>
      <c r="CX1595">
        <f>ROUND(Y1595*Source!I742,9)</f>
        <v>43.079321999999998</v>
      </c>
      <c r="CY1595">
        <f>AD1595</f>
        <v>0</v>
      </c>
      <c r="CZ1595">
        <f>AH1595</f>
        <v>0</v>
      </c>
      <c r="DA1595">
        <f>AL1595</f>
        <v>1</v>
      </c>
      <c r="DB1595">
        <f>ROUND(((ROUND(AT1595*CZ1595,2)*1.15)*1.1),6)</f>
        <v>0</v>
      </c>
      <c r="DC1595">
        <f>ROUND(((ROUND(AT1595*AG1595,2)*1.15)*1.1),6)</f>
        <v>0</v>
      </c>
      <c r="DD1595" t="s">
        <v>3</v>
      </c>
      <c r="DE1595" t="s">
        <v>3</v>
      </c>
      <c r="DF1595">
        <f t="shared" ref="DF1595:DF1612" si="696">ROUND(ROUND(AE1595,2)*CX1595,2)</f>
        <v>0</v>
      </c>
      <c r="DG1595">
        <f t="shared" si="693"/>
        <v>0</v>
      </c>
      <c r="DH1595">
        <f t="shared" si="694"/>
        <v>0</v>
      </c>
      <c r="DI1595">
        <f t="shared" si="659"/>
        <v>0</v>
      </c>
      <c r="DJ1595">
        <f>DI1595</f>
        <v>0</v>
      </c>
      <c r="DK1595">
        <v>0</v>
      </c>
      <c r="DL1595" t="s">
        <v>3</v>
      </c>
      <c r="DM1595">
        <v>0</v>
      </c>
      <c r="DN1595" t="s">
        <v>3</v>
      </c>
      <c r="DO1595">
        <v>0</v>
      </c>
    </row>
    <row r="1596" spans="1:119" x14ac:dyDescent="0.2">
      <c r="A1596">
        <f>ROW(Source!A742)</f>
        <v>742</v>
      </c>
      <c r="B1596">
        <v>59204062</v>
      </c>
      <c r="C1596">
        <v>60528326</v>
      </c>
      <c r="D1596">
        <v>58340296</v>
      </c>
      <c r="E1596">
        <v>1</v>
      </c>
      <c r="F1596">
        <v>1</v>
      </c>
      <c r="G1596">
        <v>1080</v>
      </c>
      <c r="H1596">
        <v>2</v>
      </c>
      <c r="I1596" t="s">
        <v>935</v>
      </c>
      <c r="J1596" t="s">
        <v>936</v>
      </c>
      <c r="K1596" t="s">
        <v>937</v>
      </c>
      <c r="L1596">
        <v>1368</v>
      </c>
      <c r="N1596">
        <v>1011</v>
      </c>
      <c r="O1596" t="s">
        <v>865</v>
      </c>
      <c r="P1596" t="s">
        <v>865</v>
      </c>
      <c r="Q1596">
        <v>1</v>
      </c>
      <c r="W1596">
        <v>0</v>
      </c>
      <c r="X1596">
        <v>-2102369931</v>
      </c>
      <c r="Y1596">
        <f>((AT1596*1.25)*1.1)</f>
        <v>0.96250000000000013</v>
      </c>
      <c r="AA1596">
        <v>0</v>
      </c>
      <c r="AB1596">
        <v>1.68</v>
      </c>
      <c r="AC1596">
        <v>0</v>
      </c>
      <c r="AD1596">
        <v>0</v>
      </c>
      <c r="AE1596">
        <v>0</v>
      </c>
      <c r="AF1596">
        <v>1.57</v>
      </c>
      <c r="AG1596">
        <v>0</v>
      </c>
      <c r="AH1596">
        <v>0</v>
      </c>
      <c r="AI1596">
        <v>1</v>
      </c>
      <c r="AJ1596">
        <v>1</v>
      </c>
      <c r="AK1596">
        <v>1</v>
      </c>
      <c r="AL1596">
        <v>1</v>
      </c>
      <c r="AM1596">
        <v>-2</v>
      </c>
      <c r="AN1596">
        <v>0</v>
      </c>
      <c r="AO1596">
        <v>1</v>
      </c>
      <c r="AP1596">
        <v>1</v>
      </c>
      <c r="AQ1596">
        <v>0</v>
      </c>
      <c r="AR1596">
        <v>0</v>
      </c>
      <c r="AS1596" t="s">
        <v>3</v>
      </c>
      <c r="AT1596">
        <v>0.7</v>
      </c>
      <c r="AU1596" t="s">
        <v>866</v>
      </c>
      <c r="AV1596">
        <v>0</v>
      </c>
      <c r="AW1596">
        <v>2</v>
      </c>
      <c r="AX1596">
        <v>60528330</v>
      </c>
      <c r="AY1596">
        <v>1</v>
      </c>
      <c r="AZ1596">
        <v>0</v>
      </c>
      <c r="BA1596">
        <v>1594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CV1596">
        <v>0</v>
      </c>
      <c r="CW1596">
        <f>ROUND(Y1596*Source!I742*DO1596,9)</f>
        <v>0</v>
      </c>
      <c r="CX1596">
        <f>ROUND(Y1596*Source!I742,9)</f>
        <v>21.011375000000001</v>
      </c>
      <c r="CY1596">
        <f>AB1596</f>
        <v>1.68</v>
      </c>
      <c r="CZ1596">
        <f>AF1596</f>
        <v>1.57</v>
      </c>
      <c r="DA1596">
        <f>AJ1596</f>
        <v>1</v>
      </c>
      <c r="DB1596">
        <f>ROUND(((ROUND(AT1596*CZ1596,2)*1.25)*1.1),6)</f>
        <v>1.5125</v>
      </c>
      <c r="DC1596">
        <f>ROUND(((ROUND(AT1596*AG1596,2)*1.25)*1.1),6)</f>
        <v>0</v>
      </c>
      <c r="DD1596" t="s">
        <v>3</v>
      </c>
      <c r="DE1596" t="s">
        <v>3</v>
      </c>
      <c r="DF1596">
        <f t="shared" si="696"/>
        <v>0</v>
      </c>
      <c r="DG1596">
        <f t="shared" si="693"/>
        <v>32.99</v>
      </c>
      <c r="DH1596">
        <f t="shared" si="694"/>
        <v>0</v>
      </c>
      <c r="DI1596">
        <f t="shared" si="659"/>
        <v>0</v>
      </c>
      <c r="DJ1596">
        <f>DG1596</f>
        <v>32.99</v>
      </c>
      <c r="DK1596">
        <v>0</v>
      </c>
      <c r="DL1596" t="s">
        <v>3</v>
      </c>
      <c r="DM1596">
        <v>0</v>
      </c>
      <c r="DN1596" t="s">
        <v>3</v>
      </c>
      <c r="DO1596">
        <v>0</v>
      </c>
    </row>
    <row r="1597" spans="1:119" x14ac:dyDescent="0.2">
      <c r="A1597">
        <f>ROW(Source!A743)</f>
        <v>743</v>
      </c>
      <c r="B1597">
        <v>59204059</v>
      </c>
      <c r="C1597">
        <v>60528326</v>
      </c>
      <c r="D1597">
        <v>58266404</v>
      </c>
      <c r="E1597">
        <v>1080</v>
      </c>
      <c r="F1597">
        <v>1</v>
      </c>
      <c r="G1597">
        <v>1080</v>
      </c>
      <c r="H1597">
        <v>1</v>
      </c>
      <c r="I1597" t="s">
        <v>859</v>
      </c>
      <c r="J1597" t="s">
        <v>3</v>
      </c>
      <c r="K1597" t="s">
        <v>860</v>
      </c>
      <c r="L1597">
        <v>1191</v>
      </c>
      <c r="N1597">
        <v>1013</v>
      </c>
      <c r="O1597" t="s">
        <v>861</v>
      </c>
      <c r="P1597" t="s">
        <v>861</v>
      </c>
      <c r="Q1597">
        <v>1</v>
      </c>
      <c r="W1597">
        <v>0</v>
      </c>
      <c r="X1597">
        <v>476480486</v>
      </c>
      <c r="Y1597">
        <f>((AT1597*1.15)*1.1)</f>
        <v>1.9734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1</v>
      </c>
      <c r="AJ1597">
        <v>1</v>
      </c>
      <c r="AK1597">
        <v>1</v>
      </c>
      <c r="AL1597">
        <v>1</v>
      </c>
      <c r="AM1597">
        <v>5</v>
      </c>
      <c r="AN1597">
        <v>0</v>
      </c>
      <c r="AO1597">
        <v>1</v>
      </c>
      <c r="AP1597">
        <v>1</v>
      </c>
      <c r="AQ1597">
        <v>0</v>
      </c>
      <c r="AR1597">
        <v>0</v>
      </c>
      <c r="AS1597" t="s">
        <v>3</v>
      </c>
      <c r="AT1597">
        <v>1.56</v>
      </c>
      <c r="AU1597" t="s">
        <v>26</v>
      </c>
      <c r="AV1597">
        <v>1</v>
      </c>
      <c r="AW1597">
        <v>2</v>
      </c>
      <c r="AX1597">
        <v>60528329</v>
      </c>
      <c r="AY1597">
        <v>1</v>
      </c>
      <c r="AZ1597">
        <v>0</v>
      </c>
      <c r="BA1597">
        <v>1595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CU1597">
        <f>ROUND(AT1597*Source!I743*AH1597*AL1597,2)</f>
        <v>0</v>
      </c>
      <c r="CV1597">
        <f>ROUND(Y1597*Source!I743,9)</f>
        <v>43.079321999999998</v>
      </c>
      <c r="CW1597">
        <v>0</v>
      </c>
      <c r="CX1597">
        <f>ROUND(Y1597*Source!I743,9)</f>
        <v>43.079321999999998</v>
      </c>
      <c r="CY1597">
        <f>AD1597</f>
        <v>0</v>
      </c>
      <c r="CZ1597">
        <f>AH1597</f>
        <v>0</v>
      </c>
      <c r="DA1597">
        <f>AL1597</f>
        <v>1</v>
      </c>
      <c r="DB1597">
        <f>ROUND(((ROUND(AT1597*CZ1597,2)*1.15)*1.1),6)</f>
        <v>0</v>
      </c>
      <c r="DC1597">
        <f>ROUND(((ROUND(AT1597*AG1597,2)*1.15)*1.1),6)</f>
        <v>0</v>
      </c>
      <c r="DD1597" t="s">
        <v>3</v>
      </c>
      <c r="DE1597" t="s">
        <v>3</v>
      </c>
      <c r="DF1597">
        <f t="shared" si="696"/>
        <v>0</v>
      </c>
      <c r="DG1597">
        <f t="shared" si="693"/>
        <v>0</v>
      </c>
      <c r="DH1597">
        <f t="shared" si="694"/>
        <v>0</v>
      </c>
      <c r="DI1597">
        <f t="shared" si="659"/>
        <v>0</v>
      </c>
      <c r="DJ1597">
        <f>DI1597</f>
        <v>0</v>
      </c>
      <c r="DK1597">
        <v>0</v>
      </c>
      <c r="DL1597" t="s">
        <v>3</v>
      </c>
      <c r="DM1597">
        <v>0</v>
      </c>
      <c r="DN1597" t="s">
        <v>3</v>
      </c>
      <c r="DO1597">
        <v>0</v>
      </c>
    </row>
    <row r="1598" spans="1:119" x14ac:dyDescent="0.2">
      <c r="A1598">
        <f>ROW(Source!A743)</f>
        <v>743</v>
      </c>
      <c r="B1598">
        <v>59204059</v>
      </c>
      <c r="C1598">
        <v>60528326</v>
      </c>
      <c r="D1598">
        <v>58340296</v>
      </c>
      <c r="E1598">
        <v>1</v>
      </c>
      <c r="F1598">
        <v>1</v>
      </c>
      <c r="G1598">
        <v>1080</v>
      </c>
      <c r="H1598">
        <v>2</v>
      </c>
      <c r="I1598" t="s">
        <v>935</v>
      </c>
      <c r="J1598" t="s">
        <v>936</v>
      </c>
      <c r="K1598" t="s">
        <v>937</v>
      </c>
      <c r="L1598">
        <v>1368</v>
      </c>
      <c r="N1598">
        <v>1011</v>
      </c>
      <c r="O1598" t="s">
        <v>865</v>
      </c>
      <c r="P1598" t="s">
        <v>865</v>
      </c>
      <c r="Q1598">
        <v>1</v>
      </c>
      <c r="W1598">
        <v>0</v>
      </c>
      <c r="X1598">
        <v>-2102369931</v>
      </c>
      <c r="Y1598">
        <f>((AT1598*1.25)*1.1)</f>
        <v>0.96250000000000013</v>
      </c>
      <c r="AA1598">
        <v>0</v>
      </c>
      <c r="AB1598">
        <v>18.18</v>
      </c>
      <c r="AC1598">
        <v>0</v>
      </c>
      <c r="AD1598">
        <v>0</v>
      </c>
      <c r="AE1598">
        <v>0</v>
      </c>
      <c r="AF1598">
        <v>1.57</v>
      </c>
      <c r="AG1598">
        <v>0</v>
      </c>
      <c r="AH1598">
        <v>0</v>
      </c>
      <c r="AI1598">
        <v>1</v>
      </c>
      <c r="AJ1598">
        <v>10.85</v>
      </c>
      <c r="AK1598">
        <v>54.99</v>
      </c>
      <c r="AL1598">
        <v>1</v>
      </c>
      <c r="AM1598">
        <v>2</v>
      </c>
      <c r="AN1598">
        <v>0</v>
      </c>
      <c r="AO1598">
        <v>1</v>
      </c>
      <c r="AP1598">
        <v>1</v>
      </c>
      <c r="AQ1598">
        <v>0</v>
      </c>
      <c r="AR1598">
        <v>0</v>
      </c>
      <c r="AS1598" t="s">
        <v>3</v>
      </c>
      <c r="AT1598">
        <v>0.7</v>
      </c>
      <c r="AU1598" t="s">
        <v>866</v>
      </c>
      <c r="AV1598">
        <v>0</v>
      </c>
      <c r="AW1598">
        <v>2</v>
      </c>
      <c r="AX1598">
        <v>60528330</v>
      </c>
      <c r="AY1598">
        <v>1</v>
      </c>
      <c r="AZ1598">
        <v>0</v>
      </c>
      <c r="BA1598">
        <v>1596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CV1598">
        <v>0</v>
      </c>
      <c r="CW1598">
        <f>ROUND(Y1598*Source!I743*DO1598,9)</f>
        <v>0</v>
      </c>
      <c r="CX1598">
        <f>ROUND(Y1598*Source!I743,9)</f>
        <v>21.011375000000001</v>
      </c>
      <c r="CY1598">
        <f>AB1598</f>
        <v>18.18</v>
      </c>
      <c r="CZ1598">
        <f>AF1598</f>
        <v>1.57</v>
      </c>
      <c r="DA1598">
        <f>AJ1598</f>
        <v>10.85</v>
      </c>
      <c r="DB1598">
        <f>ROUND(((ROUND(AT1598*CZ1598,2)*1.25)*1.1),6)</f>
        <v>1.5125</v>
      </c>
      <c r="DC1598">
        <f>ROUND(((ROUND(AT1598*AG1598,2)*1.25)*1.1),6)</f>
        <v>0</v>
      </c>
      <c r="DD1598" t="s">
        <v>3</v>
      </c>
      <c r="DE1598" t="s">
        <v>3</v>
      </c>
      <c r="DF1598">
        <f t="shared" si="696"/>
        <v>0</v>
      </c>
      <c r="DG1598">
        <f>ROUND(ROUND(AF1598*AJ1598,2)*CX1598,2)</f>
        <v>357.82</v>
      </c>
      <c r="DH1598">
        <f>ROUND(ROUND(AG1598*AK1598,2)*CX1598,2)</f>
        <v>0</v>
      </c>
      <c r="DI1598">
        <f t="shared" si="659"/>
        <v>0</v>
      </c>
      <c r="DJ1598">
        <f>DG1598</f>
        <v>357.82</v>
      </c>
      <c r="DK1598">
        <v>0</v>
      </c>
      <c r="DL1598" t="s">
        <v>3</v>
      </c>
      <c r="DM1598">
        <v>0</v>
      </c>
      <c r="DN1598" t="s">
        <v>3</v>
      </c>
      <c r="DO1598">
        <v>0</v>
      </c>
    </row>
    <row r="1599" spans="1:119" x14ac:dyDescent="0.2">
      <c r="A1599">
        <f>ROW(Source!A744)</f>
        <v>744</v>
      </c>
      <c r="B1599">
        <v>59204062</v>
      </c>
      <c r="C1599">
        <v>60528331</v>
      </c>
      <c r="D1599">
        <v>58266404</v>
      </c>
      <c r="E1599">
        <v>1080</v>
      </c>
      <c r="F1599">
        <v>1</v>
      </c>
      <c r="G1599">
        <v>1080</v>
      </c>
      <c r="H1599">
        <v>1</v>
      </c>
      <c r="I1599" t="s">
        <v>859</v>
      </c>
      <c r="J1599" t="s">
        <v>3</v>
      </c>
      <c r="K1599" t="s">
        <v>860</v>
      </c>
      <c r="L1599">
        <v>1191</v>
      </c>
      <c r="N1599">
        <v>1013</v>
      </c>
      <c r="O1599" t="s">
        <v>861</v>
      </c>
      <c r="P1599" t="s">
        <v>861</v>
      </c>
      <c r="Q1599">
        <v>1</v>
      </c>
      <c r="W1599">
        <v>0</v>
      </c>
      <c r="X1599">
        <v>476480486</v>
      </c>
      <c r="Y1599">
        <f>((AT1599*1.15)*1.1)</f>
        <v>2.9601000000000002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1</v>
      </c>
      <c r="AJ1599">
        <v>1</v>
      </c>
      <c r="AK1599">
        <v>1</v>
      </c>
      <c r="AL1599">
        <v>1</v>
      </c>
      <c r="AM1599">
        <v>-2</v>
      </c>
      <c r="AN1599">
        <v>0</v>
      </c>
      <c r="AO1599">
        <v>1</v>
      </c>
      <c r="AP1599">
        <v>1</v>
      </c>
      <c r="AQ1599">
        <v>0</v>
      </c>
      <c r="AR1599">
        <v>0</v>
      </c>
      <c r="AS1599" t="s">
        <v>3</v>
      </c>
      <c r="AT1599">
        <v>2.34</v>
      </c>
      <c r="AU1599" t="s">
        <v>26</v>
      </c>
      <c r="AV1599">
        <v>1</v>
      </c>
      <c r="AW1599">
        <v>2</v>
      </c>
      <c r="AX1599">
        <v>60528334</v>
      </c>
      <c r="AY1599">
        <v>1</v>
      </c>
      <c r="AZ1599">
        <v>0</v>
      </c>
      <c r="BA1599">
        <v>1597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CU1599">
        <f>ROUND(AT1599*Source!I744*AH1599*AL1599,2)</f>
        <v>0</v>
      </c>
      <c r="CV1599">
        <f>ROUND(Y1599*Source!I744,9)</f>
        <v>1.5688530000000001</v>
      </c>
      <c r="CW1599">
        <v>0</v>
      </c>
      <c r="CX1599">
        <f>ROUND(Y1599*Source!I744,9)</f>
        <v>1.5688530000000001</v>
      </c>
      <c r="CY1599">
        <f>AD1599</f>
        <v>0</v>
      </c>
      <c r="CZ1599">
        <f>AH1599</f>
        <v>0</v>
      </c>
      <c r="DA1599">
        <f>AL1599</f>
        <v>1</v>
      </c>
      <c r="DB1599">
        <f>ROUND(((ROUND(AT1599*CZ1599,2)*1.15)*1.1),6)</f>
        <v>0</v>
      </c>
      <c r="DC1599">
        <f>ROUND(((ROUND(AT1599*AG1599,2)*1.15)*1.1),6)</f>
        <v>0</v>
      </c>
      <c r="DD1599" t="s">
        <v>3</v>
      </c>
      <c r="DE1599" t="s">
        <v>3</v>
      </c>
      <c r="DF1599">
        <f t="shared" si="696"/>
        <v>0</v>
      </c>
      <c r="DG1599">
        <f>ROUND(ROUND(AF1599,2)*CX1599,2)</f>
        <v>0</v>
      </c>
      <c r="DH1599">
        <f>ROUND(ROUND(AG1599,2)*CX1599,2)</f>
        <v>0</v>
      </c>
      <c r="DI1599">
        <f t="shared" si="659"/>
        <v>0</v>
      </c>
      <c r="DJ1599">
        <f>DI1599</f>
        <v>0</v>
      </c>
      <c r="DK1599">
        <v>0</v>
      </c>
      <c r="DL1599" t="s">
        <v>3</v>
      </c>
      <c r="DM1599">
        <v>0</v>
      </c>
      <c r="DN1599" t="s">
        <v>3</v>
      </c>
      <c r="DO1599">
        <v>0</v>
      </c>
    </row>
    <row r="1600" spans="1:119" x14ac:dyDescent="0.2">
      <c r="A1600">
        <f>ROW(Source!A744)</f>
        <v>744</v>
      </c>
      <c r="B1600">
        <v>59204062</v>
      </c>
      <c r="C1600">
        <v>60528331</v>
      </c>
      <c r="D1600">
        <v>58340296</v>
      </c>
      <c r="E1600">
        <v>1</v>
      </c>
      <c r="F1600">
        <v>1</v>
      </c>
      <c r="G1600">
        <v>1080</v>
      </c>
      <c r="H1600">
        <v>2</v>
      </c>
      <c r="I1600" t="s">
        <v>935</v>
      </c>
      <c r="J1600" t="s">
        <v>936</v>
      </c>
      <c r="K1600" t="s">
        <v>937</v>
      </c>
      <c r="L1600">
        <v>1368</v>
      </c>
      <c r="N1600">
        <v>1011</v>
      </c>
      <c r="O1600" t="s">
        <v>865</v>
      </c>
      <c r="P1600" t="s">
        <v>865</v>
      </c>
      <c r="Q1600">
        <v>1</v>
      </c>
      <c r="W1600">
        <v>0</v>
      </c>
      <c r="X1600">
        <v>-2102369931</v>
      </c>
      <c r="Y1600">
        <f>((AT1600*1.25)*1.1)</f>
        <v>1.375</v>
      </c>
      <c r="AA1600">
        <v>0</v>
      </c>
      <c r="AB1600">
        <v>1.68</v>
      </c>
      <c r="AC1600">
        <v>0</v>
      </c>
      <c r="AD1600">
        <v>0</v>
      </c>
      <c r="AE1600">
        <v>0</v>
      </c>
      <c r="AF1600">
        <v>1.57</v>
      </c>
      <c r="AG1600">
        <v>0</v>
      </c>
      <c r="AH1600">
        <v>0</v>
      </c>
      <c r="AI1600">
        <v>1</v>
      </c>
      <c r="AJ1600">
        <v>1</v>
      </c>
      <c r="AK1600">
        <v>1</v>
      </c>
      <c r="AL1600">
        <v>1</v>
      </c>
      <c r="AM1600">
        <v>-2</v>
      </c>
      <c r="AN1600">
        <v>0</v>
      </c>
      <c r="AO1600">
        <v>1</v>
      </c>
      <c r="AP1600">
        <v>1</v>
      </c>
      <c r="AQ1600">
        <v>0</v>
      </c>
      <c r="AR1600">
        <v>0</v>
      </c>
      <c r="AS1600" t="s">
        <v>3</v>
      </c>
      <c r="AT1600">
        <v>1</v>
      </c>
      <c r="AU1600" t="s">
        <v>866</v>
      </c>
      <c r="AV1600">
        <v>0</v>
      </c>
      <c r="AW1600">
        <v>2</v>
      </c>
      <c r="AX1600">
        <v>60528335</v>
      </c>
      <c r="AY1600">
        <v>1</v>
      </c>
      <c r="AZ1600">
        <v>0</v>
      </c>
      <c r="BA1600">
        <v>1598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CV1600">
        <v>0</v>
      </c>
      <c r="CW1600">
        <f>ROUND(Y1600*Source!I744*DO1600,9)</f>
        <v>0</v>
      </c>
      <c r="CX1600">
        <f>ROUND(Y1600*Source!I744,9)</f>
        <v>0.72875000000000001</v>
      </c>
      <c r="CY1600">
        <f>AB1600</f>
        <v>1.68</v>
      </c>
      <c r="CZ1600">
        <f>AF1600</f>
        <v>1.57</v>
      </c>
      <c r="DA1600">
        <f>AJ1600</f>
        <v>1</v>
      </c>
      <c r="DB1600">
        <f>ROUND(((ROUND(AT1600*CZ1600,2)*1.25)*1.1),6)</f>
        <v>2.1587499999999999</v>
      </c>
      <c r="DC1600">
        <f>ROUND(((ROUND(AT1600*AG1600,2)*1.25)*1.1),6)</f>
        <v>0</v>
      </c>
      <c r="DD1600" t="s">
        <v>3</v>
      </c>
      <c r="DE1600" t="s">
        <v>3</v>
      </c>
      <c r="DF1600">
        <f t="shared" si="696"/>
        <v>0</v>
      </c>
      <c r="DG1600">
        <f>ROUND(ROUND(AF1600,2)*CX1600,2)</f>
        <v>1.1399999999999999</v>
      </c>
      <c r="DH1600">
        <f>ROUND(ROUND(AG1600,2)*CX1600,2)</f>
        <v>0</v>
      </c>
      <c r="DI1600">
        <f t="shared" si="659"/>
        <v>0</v>
      </c>
      <c r="DJ1600">
        <f>DG1600</f>
        <v>1.1399999999999999</v>
      </c>
      <c r="DK1600">
        <v>0</v>
      </c>
      <c r="DL1600" t="s">
        <v>3</v>
      </c>
      <c r="DM1600">
        <v>0</v>
      </c>
      <c r="DN1600" t="s">
        <v>3</v>
      </c>
      <c r="DO1600">
        <v>0</v>
      </c>
    </row>
    <row r="1601" spans="1:119" x14ac:dyDescent="0.2">
      <c r="A1601">
        <f>ROW(Source!A745)</f>
        <v>745</v>
      </c>
      <c r="B1601">
        <v>59204059</v>
      </c>
      <c r="C1601">
        <v>60528331</v>
      </c>
      <c r="D1601">
        <v>58266404</v>
      </c>
      <c r="E1601">
        <v>1080</v>
      </c>
      <c r="F1601">
        <v>1</v>
      </c>
      <c r="G1601">
        <v>1080</v>
      </c>
      <c r="H1601">
        <v>1</v>
      </c>
      <c r="I1601" t="s">
        <v>859</v>
      </c>
      <c r="J1601" t="s">
        <v>3</v>
      </c>
      <c r="K1601" t="s">
        <v>860</v>
      </c>
      <c r="L1601">
        <v>1191</v>
      </c>
      <c r="N1601">
        <v>1013</v>
      </c>
      <c r="O1601" t="s">
        <v>861</v>
      </c>
      <c r="P1601" t="s">
        <v>861</v>
      </c>
      <c r="Q1601">
        <v>1</v>
      </c>
      <c r="W1601">
        <v>0</v>
      </c>
      <c r="X1601">
        <v>476480486</v>
      </c>
      <c r="Y1601">
        <f>((AT1601*1.15)*1.1)</f>
        <v>2.9601000000000002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</v>
      </c>
      <c r="AJ1601">
        <v>1</v>
      </c>
      <c r="AK1601">
        <v>1</v>
      </c>
      <c r="AL1601">
        <v>1</v>
      </c>
      <c r="AM1601">
        <v>5</v>
      </c>
      <c r="AN1601">
        <v>0</v>
      </c>
      <c r="AO1601">
        <v>1</v>
      </c>
      <c r="AP1601">
        <v>1</v>
      </c>
      <c r="AQ1601">
        <v>0</v>
      </c>
      <c r="AR1601">
        <v>0</v>
      </c>
      <c r="AS1601" t="s">
        <v>3</v>
      </c>
      <c r="AT1601">
        <v>2.34</v>
      </c>
      <c r="AU1601" t="s">
        <v>26</v>
      </c>
      <c r="AV1601">
        <v>1</v>
      </c>
      <c r="AW1601">
        <v>2</v>
      </c>
      <c r="AX1601">
        <v>60528334</v>
      </c>
      <c r="AY1601">
        <v>1</v>
      </c>
      <c r="AZ1601">
        <v>0</v>
      </c>
      <c r="BA1601">
        <v>1599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CU1601">
        <f>ROUND(AT1601*Source!I745*AH1601*AL1601,2)</f>
        <v>0</v>
      </c>
      <c r="CV1601">
        <f>ROUND(Y1601*Source!I745,9)</f>
        <v>1.5688530000000001</v>
      </c>
      <c r="CW1601">
        <v>0</v>
      </c>
      <c r="CX1601">
        <f>ROUND(Y1601*Source!I745,9)</f>
        <v>1.5688530000000001</v>
      </c>
      <c r="CY1601">
        <f>AD1601</f>
        <v>0</v>
      </c>
      <c r="CZ1601">
        <f>AH1601</f>
        <v>0</v>
      </c>
      <c r="DA1601">
        <f>AL1601</f>
        <v>1</v>
      </c>
      <c r="DB1601">
        <f>ROUND(((ROUND(AT1601*CZ1601,2)*1.15)*1.1),6)</f>
        <v>0</v>
      </c>
      <c r="DC1601">
        <f>ROUND(((ROUND(AT1601*AG1601,2)*1.15)*1.1),6)</f>
        <v>0</v>
      </c>
      <c r="DD1601" t="s">
        <v>3</v>
      </c>
      <c r="DE1601" t="s">
        <v>3</v>
      </c>
      <c r="DF1601">
        <f t="shared" si="696"/>
        <v>0</v>
      </c>
      <c r="DG1601">
        <f>ROUND(ROUND(AF1601,2)*CX1601,2)</f>
        <v>0</v>
      </c>
      <c r="DH1601">
        <f>ROUND(ROUND(AG1601,2)*CX1601,2)</f>
        <v>0</v>
      </c>
      <c r="DI1601">
        <f t="shared" ref="DI1601:DI1664" si="697">ROUND(ROUND(AH1601,2)*CX1601,2)</f>
        <v>0</v>
      </c>
      <c r="DJ1601">
        <f>DI1601</f>
        <v>0</v>
      </c>
      <c r="DK1601">
        <v>0</v>
      </c>
      <c r="DL1601" t="s">
        <v>3</v>
      </c>
      <c r="DM1601">
        <v>0</v>
      </c>
      <c r="DN1601" t="s">
        <v>3</v>
      </c>
      <c r="DO1601">
        <v>0</v>
      </c>
    </row>
    <row r="1602" spans="1:119" x14ac:dyDescent="0.2">
      <c r="A1602">
        <f>ROW(Source!A745)</f>
        <v>745</v>
      </c>
      <c r="B1602">
        <v>59204059</v>
      </c>
      <c r="C1602">
        <v>60528331</v>
      </c>
      <c r="D1602">
        <v>58340296</v>
      </c>
      <c r="E1602">
        <v>1</v>
      </c>
      <c r="F1602">
        <v>1</v>
      </c>
      <c r="G1602">
        <v>1080</v>
      </c>
      <c r="H1602">
        <v>2</v>
      </c>
      <c r="I1602" t="s">
        <v>935</v>
      </c>
      <c r="J1602" t="s">
        <v>936</v>
      </c>
      <c r="K1602" t="s">
        <v>937</v>
      </c>
      <c r="L1602">
        <v>1368</v>
      </c>
      <c r="N1602">
        <v>1011</v>
      </c>
      <c r="O1602" t="s">
        <v>865</v>
      </c>
      <c r="P1602" t="s">
        <v>865</v>
      </c>
      <c r="Q1602">
        <v>1</v>
      </c>
      <c r="W1602">
        <v>0</v>
      </c>
      <c r="X1602">
        <v>-2102369931</v>
      </c>
      <c r="Y1602">
        <f>((AT1602*1.25)*1.1)</f>
        <v>1.375</v>
      </c>
      <c r="AA1602">
        <v>0</v>
      </c>
      <c r="AB1602">
        <v>18.18</v>
      </c>
      <c r="AC1602">
        <v>0</v>
      </c>
      <c r="AD1602">
        <v>0</v>
      </c>
      <c r="AE1602">
        <v>0</v>
      </c>
      <c r="AF1602">
        <v>1.57</v>
      </c>
      <c r="AG1602">
        <v>0</v>
      </c>
      <c r="AH1602">
        <v>0</v>
      </c>
      <c r="AI1602">
        <v>1</v>
      </c>
      <c r="AJ1602">
        <v>10.85</v>
      </c>
      <c r="AK1602">
        <v>54.99</v>
      </c>
      <c r="AL1602">
        <v>1</v>
      </c>
      <c r="AM1602">
        <v>2</v>
      </c>
      <c r="AN1602">
        <v>0</v>
      </c>
      <c r="AO1602">
        <v>1</v>
      </c>
      <c r="AP1602">
        <v>1</v>
      </c>
      <c r="AQ1602">
        <v>0</v>
      </c>
      <c r="AR1602">
        <v>0</v>
      </c>
      <c r="AS1602" t="s">
        <v>3</v>
      </c>
      <c r="AT1602">
        <v>1</v>
      </c>
      <c r="AU1602" t="s">
        <v>866</v>
      </c>
      <c r="AV1602">
        <v>0</v>
      </c>
      <c r="AW1602">
        <v>2</v>
      </c>
      <c r="AX1602">
        <v>60528335</v>
      </c>
      <c r="AY1602">
        <v>1</v>
      </c>
      <c r="AZ1602">
        <v>0</v>
      </c>
      <c r="BA1602">
        <v>1600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CV1602">
        <v>0</v>
      </c>
      <c r="CW1602">
        <f>ROUND(Y1602*Source!I745*DO1602,9)</f>
        <v>0</v>
      </c>
      <c r="CX1602">
        <f>ROUND(Y1602*Source!I745,9)</f>
        <v>0.72875000000000001</v>
      </c>
      <c r="CY1602">
        <f>AB1602</f>
        <v>18.18</v>
      </c>
      <c r="CZ1602">
        <f>AF1602</f>
        <v>1.57</v>
      </c>
      <c r="DA1602">
        <f>AJ1602</f>
        <v>10.85</v>
      </c>
      <c r="DB1602">
        <f>ROUND(((ROUND(AT1602*CZ1602,2)*1.25)*1.1),6)</f>
        <v>2.1587499999999999</v>
      </c>
      <c r="DC1602">
        <f>ROUND(((ROUND(AT1602*AG1602,2)*1.25)*1.1),6)</f>
        <v>0</v>
      </c>
      <c r="DD1602" t="s">
        <v>3</v>
      </c>
      <c r="DE1602" t="s">
        <v>3</v>
      </c>
      <c r="DF1602">
        <f t="shared" si="696"/>
        <v>0</v>
      </c>
      <c r="DG1602">
        <f>ROUND(ROUND(AF1602*AJ1602,2)*CX1602,2)</f>
        <v>12.41</v>
      </c>
      <c r="DH1602">
        <f>ROUND(ROUND(AG1602*AK1602,2)*CX1602,2)</f>
        <v>0</v>
      </c>
      <c r="DI1602">
        <f t="shared" si="697"/>
        <v>0</v>
      </c>
      <c r="DJ1602">
        <f>DG1602</f>
        <v>12.41</v>
      </c>
      <c r="DK1602">
        <v>0</v>
      </c>
      <c r="DL1602" t="s">
        <v>3</v>
      </c>
      <c r="DM1602">
        <v>0</v>
      </c>
      <c r="DN1602" t="s">
        <v>3</v>
      </c>
      <c r="DO1602">
        <v>0</v>
      </c>
    </row>
    <row r="1603" spans="1:119" x14ac:dyDescent="0.2">
      <c r="A1603">
        <f>ROW(Source!A749)</f>
        <v>749</v>
      </c>
      <c r="B1603">
        <v>59204062</v>
      </c>
      <c r="C1603">
        <v>60528337</v>
      </c>
      <c r="D1603">
        <v>58266404</v>
      </c>
      <c r="E1603">
        <v>1080</v>
      </c>
      <c r="F1603">
        <v>1</v>
      </c>
      <c r="G1603">
        <v>1080</v>
      </c>
      <c r="H1603">
        <v>1</v>
      </c>
      <c r="I1603" t="s">
        <v>859</v>
      </c>
      <c r="J1603" t="s">
        <v>3</v>
      </c>
      <c r="K1603" t="s">
        <v>860</v>
      </c>
      <c r="L1603">
        <v>1191</v>
      </c>
      <c r="N1603">
        <v>1013</v>
      </c>
      <c r="O1603" t="s">
        <v>861</v>
      </c>
      <c r="P1603" t="s">
        <v>861</v>
      </c>
      <c r="Q1603">
        <v>1</v>
      </c>
      <c r="W1603">
        <v>0</v>
      </c>
      <c r="X1603">
        <v>476480486</v>
      </c>
      <c r="Y1603">
        <f>((AT1603*1.15)*1.1)</f>
        <v>1.85955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1</v>
      </c>
      <c r="AJ1603">
        <v>1</v>
      </c>
      <c r="AK1603">
        <v>1</v>
      </c>
      <c r="AL1603">
        <v>1</v>
      </c>
      <c r="AM1603">
        <v>-2</v>
      </c>
      <c r="AN1603">
        <v>0</v>
      </c>
      <c r="AO1603">
        <v>1</v>
      </c>
      <c r="AP1603">
        <v>1</v>
      </c>
      <c r="AQ1603">
        <v>0</v>
      </c>
      <c r="AR1603">
        <v>0</v>
      </c>
      <c r="AS1603" t="s">
        <v>3</v>
      </c>
      <c r="AT1603">
        <v>1.47</v>
      </c>
      <c r="AU1603" t="s">
        <v>26</v>
      </c>
      <c r="AV1603">
        <v>1</v>
      </c>
      <c r="AW1603">
        <v>2</v>
      </c>
      <c r="AX1603">
        <v>60528345</v>
      </c>
      <c r="AY1603">
        <v>1</v>
      </c>
      <c r="AZ1603">
        <v>0</v>
      </c>
      <c r="BA1603">
        <v>1601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CU1603">
        <f>ROUND(AT1603*Source!I749*AH1603*AL1603,2)</f>
        <v>0</v>
      </c>
      <c r="CV1603">
        <f>ROUND(Y1603*Source!I749,9)</f>
        <v>0</v>
      </c>
      <c r="CW1603">
        <v>0</v>
      </c>
      <c r="CX1603">
        <f>ROUND(Y1603*Source!I749,9)</f>
        <v>0</v>
      </c>
      <c r="CY1603">
        <f>AD1603</f>
        <v>0</v>
      </c>
      <c r="CZ1603">
        <f>AH1603</f>
        <v>0</v>
      </c>
      <c r="DA1603">
        <f>AL1603</f>
        <v>1</v>
      </c>
      <c r="DB1603">
        <f>ROUND(((ROUND(AT1603*CZ1603,2)*1.15)*1.1),6)</f>
        <v>0</v>
      </c>
      <c r="DC1603">
        <f>ROUND(((ROUND(AT1603*AG1603,2)*1.15)*1.1),6)</f>
        <v>0</v>
      </c>
      <c r="DD1603" t="s">
        <v>3</v>
      </c>
      <c r="DE1603" t="s">
        <v>3</v>
      </c>
      <c r="DF1603">
        <f t="shared" si="696"/>
        <v>0</v>
      </c>
      <c r="DG1603">
        <f t="shared" ref="DG1603:DG1610" si="698">ROUND(ROUND(AF1603,2)*CX1603,2)</f>
        <v>0</v>
      </c>
      <c r="DH1603">
        <f t="shared" ref="DH1603:DH1610" si="699">ROUND(ROUND(AG1603,2)*CX1603,2)</f>
        <v>0</v>
      </c>
      <c r="DI1603">
        <f t="shared" si="697"/>
        <v>0</v>
      </c>
      <c r="DJ1603">
        <f>DI1603</f>
        <v>0</v>
      </c>
      <c r="DK1603">
        <v>0</v>
      </c>
      <c r="DL1603" t="s">
        <v>3</v>
      </c>
      <c r="DM1603">
        <v>0</v>
      </c>
      <c r="DN1603" t="s">
        <v>3</v>
      </c>
      <c r="DO1603">
        <v>0</v>
      </c>
    </row>
    <row r="1604" spans="1:119" x14ac:dyDescent="0.2">
      <c r="A1604">
        <f>ROW(Source!A749)</f>
        <v>749</v>
      </c>
      <c r="B1604">
        <v>59204062</v>
      </c>
      <c r="C1604">
        <v>60528337</v>
      </c>
      <c r="D1604">
        <v>58340279</v>
      </c>
      <c r="E1604">
        <v>1</v>
      </c>
      <c r="F1604">
        <v>1</v>
      </c>
      <c r="G1604">
        <v>1080</v>
      </c>
      <c r="H1604">
        <v>2</v>
      </c>
      <c r="I1604" t="s">
        <v>938</v>
      </c>
      <c r="J1604" t="s">
        <v>939</v>
      </c>
      <c r="K1604" t="s">
        <v>940</v>
      </c>
      <c r="L1604">
        <v>1368</v>
      </c>
      <c r="N1604">
        <v>1011</v>
      </c>
      <c r="O1604" t="s">
        <v>865</v>
      </c>
      <c r="P1604" t="s">
        <v>865</v>
      </c>
      <c r="Q1604">
        <v>1</v>
      </c>
      <c r="W1604">
        <v>0</v>
      </c>
      <c r="X1604">
        <v>-2065404138</v>
      </c>
      <c r="Y1604">
        <f>((AT1604*1.25)*1.1)</f>
        <v>0.48125000000000007</v>
      </c>
      <c r="AA1604">
        <v>0</v>
      </c>
      <c r="AB1604">
        <v>7.59</v>
      </c>
      <c r="AC1604">
        <v>0</v>
      </c>
      <c r="AD1604">
        <v>0</v>
      </c>
      <c r="AE1604">
        <v>0</v>
      </c>
      <c r="AF1604">
        <v>7.11</v>
      </c>
      <c r="AG1604">
        <v>0</v>
      </c>
      <c r="AH1604">
        <v>0</v>
      </c>
      <c r="AI1604">
        <v>1</v>
      </c>
      <c r="AJ1604">
        <v>1</v>
      </c>
      <c r="AK1604">
        <v>1</v>
      </c>
      <c r="AL1604">
        <v>1</v>
      </c>
      <c r="AM1604">
        <v>-2</v>
      </c>
      <c r="AN1604">
        <v>0</v>
      </c>
      <c r="AO1604">
        <v>1</v>
      </c>
      <c r="AP1604">
        <v>1</v>
      </c>
      <c r="AQ1604">
        <v>0</v>
      </c>
      <c r="AR1604">
        <v>0</v>
      </c>
      <c r="AS1604" t="s">
        <v>3</v>
      </c>
      <c r="AT1604">
        <v>0.35</v>
      </c>
      <c r="AU1604" t="s">
        <v>866</v>
      </c>
      <c r="AV1604">
        <v>0</v>
      </c>
      <c r="AW1604">
        <v>2</v>
      </c>
      <c r="AX1604">
        <v>60528346</v>
      </c>
      <c r="AY1604">
        <v>1</v>
      </c>
      <c r="AZ1604">
        <v>0</v>
      </c>
      <c r="BA1604">
        <v>1602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CV1604">
        <v>0</v>
      </c>
      <c r="CW1604">
        <f>ROUND(Y1604*Source!I749*DO1604,9)</f>
        <v>0</v>
      </c>
      <c r="CX1604">
        <f>ROUND(Y1604*Source!I749,9)</f>
        <v>0</v>
      </c>
      <c r="CY1604">
        <f>AB1604</f>
        <v>7.59</v>
      </c>
      <c r="CZ1604">
        <f>AF1604</f>
        <v>7.11</v>
      </c>
      <c r="DA1604">
        <f>AJ1604</f>
        <v>1</v>
      </c>
      <c r="DB1604">
        <f>ROUND(((ROUND(AT1604*CZ1604,2)*1.25)*1.1),6)</f>
        <v>3.4237500000000001</v>
      </c>
      <c r="DC1604">
        <f>ROUND(((ROUND(AT1604*AG1604,2)*1.25)*1.1),6)</f>
        <v>0</v>
      </c>
      <c r="DD1604" t="s">
        <v>3</v>
      </c>
      <c r="DE1604" t="s">
        <v>3</v>
      </c>
      <c r="DF1604">
        <f t="shared" si="696"/>
        <v>0</v>
      </c>
      <c r="DG1604">
        <f t="shared" si="698"/>
        <v>0</v>
      </c>
      <c r="DH1604">
        <f t="shared" si="699"/>
        <v>0</v>
      </c>
      <c r="DI1604">
        <f t="shared" si="697"/>
        <v>0</v>
      </c>
      <c r="DJ1604">
        <f>DG1604</f>
        <v>0</v>
      </c>
      <c r="DK1604">
        <v>0</v>
      </c>
      <c r="DL1604" t="s">
        <v>3</v>
      </c>
      <c r="DM1604">
        <v>0</v>
      </c>
      <c r="DN1604" t="s">
        <v>3</v>
      </c>
      <c r="DO1604">
        <v>0</v>
      </c>
    </row>
    <row r="1605" spans="1:119" x14ac:dyDescent="0.2">
      <c r="A1605">
        <f>ROW(Source!A749)</f>
        <v>749</v>
      </c>
      <c r="B1605">
        <v>59204062</v>
      </c>
      <c r="C1605">
        <v>60528337</v>
      </c>
      <c r="D1605">
        <v>58340578</v>
      </c>
      <c r="E1605">
        <v>1</v>
      </c>
      <c r="F1605">
        <v>1</v>
      </c>
      <c r="G1605">
        <v>1080</v>
      </c>
      <c r="H1605">
        <v>2</v>
      </c>
      <c r="I1605" t="s">
        <v>862</v>
      </c>
      <c r="J1605" t="s">
        <v>863</v>
      </c>
      <c r="K1605" t="s">
        <v>864</v>
      </c>
      <c r="L1605">
        <v>1368</v>
      </c>
      <c r="N1605">
        <v>1011</v>
      </c>
      <c r="O1605" t="s">
        <v>865</v>
      </c>
      <c r="P1605" t="s">
        <v>865</v>
      </c>
      <c r="Q1605">
        <v>1</v>
      </c>
      <c r="W1605">
        <v>0</v>
      </c>
      <c r="X1605">
        <v>-1985943078</v>
      </c>
      <c r="Y1605">
        <f>((AT1605*1.25)*1.1)</f>
        <v>1.3750000000000002E-2</v>
      </c>
      <c r="AA1605">
        <v>0</v>
      </c>
      <c r="AB1605">
        <v>88.67</v>
      </c>
      <c r="AC1605">
        <v>13.47</v>
      </c>
      <c r="AD1605">
        <v>0</v>
      </c>
      <c r="AE1605">
        <v>0</v>
      </c>
      <c r="AF1605">
        <v>83.1</v>
      </c>
      <c r="AG1605">
        <v>12.62</v>
      </c>
      <c r="AH1605">
        <v>0</v>
      </c>
      <c r="AI1605">
        <v>1</v>
      </c>
      <c r="AJ1605">
        <v>1</v>
      </c>
      <c r="AK1605">
        <v>1</v>
      </c>
      <c r="AL1605">
        <v>1</v>
      </c>
      <c r="AM1605">
        <v>-2</v>
      </c>
      <c r="AN1605">
        <v>0</v>
      </c>
      <c r="AO1605">
        <v>1</v>
      </c>
      <c r="AP1605">
        <v>1</v>
      </c>
      <c r="AQ1605">
        <v>0</v>
      </c>
      <c r="AR1605">
        <v>0</v>
      </c>
      <c r="AS1605" t="s">
        <v>3</v>
      </c>
      <c r="AT1605">
        <v>0.01</v>
      </c>
      <c r="AU1605" t="s">
        <v>866</v>
      </c>
      <c r="AV1605">
        <v>0</v>
      </c>
      <c r="AW1605">
        <v>2</v>
      </c>
      <c r="AX1605">
        <v>60528347</v>
      </c>
      <c r="AY1605">
        <v>1</v>
      </c>
      <c r="AZ1605">
        <v>0</v>
      </c>
      <c r="BA1605">
        <v>1603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CV1605">
        <v>0</v>
      </c>
      <c r="CW1605">
        <f>ROUND(Y1605*Source!I749*DO1605,9)</f>
        <v>0</v>
      </c>
      <c r="CX1605">
        <f>ROUND(Y1605*Source!I749,9)</f>
        <v>0</v>
      </c>
      <c r="CY1605">
        <f>AB1605</f>
        <v>88.67</v>
      </c>
      <c r="CZ1605">
        <f>AF1605</f>
        <v>83.1</v>
      </c>
      <c r="DA1605">
        <f>AJ1605</f>
        <v>1</v>
      </c>
      <c r="DB1605">
        <f>ROUND(((ROUND(AT1605*CZ1605,2)*1.25)*1.1),6)</f>
        <v>1.1412500000000001</v>
      </c>
      <c r="DC1605">
        <f>ROUND(((ROUND(AT1605*AG1605,2)*1.25)*1.1),6)</f>
        <v>0.17874999999999999</v>
      </c>
      <c r="DD1605" t="s">
        <v>3</v>
      </c>
      <c r="DE1605" t="s">
        <v>3</v>
      </c>
      <c r="DF1605">
        <f t="shared" si="696"/>
        <v>0</v>
      </c>
      <c r="DG1605">
        <f t="shared" si="698"/>
        <v>0</v>
      </c>
      <c r="DH1605">
        <f t="shared" si="699"/>
        <v>0</v>
      </c>
      <c r="DI1605">
        <f t="shared" si="697"/>
        <v>0</v>
      </c>
      <c r="DJ1605">
        <f>DG1605</f>
        <v>0</v>
      </c>
      <c r="DK1605">
        <v>0</v>
      </c>
      <c r="DL1605" t="s">
        <v>867</v>
      </c>
      <c r="DM1605">
        <v>0</v>
      </c>
      <c r="DN1605" t="s">
        <v>861</v>
      </c>
      <c r="DO1605">
        <v>12.62</v>
      </c>
    </row>
    <row r="1606" spans="1:119" x14ac:dyDescent="0.2">
      <c r="A1606">
        <f>ROW(Source!A749)</f>
        <v>749</v>
      </c>
      <c r="B1606">
        <v>59204062</v>
      </c>
      <c r="C1606">
        <v>60528337</v>
      </c>
      <c r="D1606">
        <v>58309957</v>
      </c>
      <c r="E1606">
        <v>1</v>
      </c>
      <c r="F1606">
        <v>1</v>
      </c>
      <c r="G1606">
        <v>1080</v>
      </c>
      <c r="H1606">
        <v>3</v>
      </c>
      <c r="I1606" t="s">
        <v>941</v>
      </c>
      <c r="J1606" t="s">
        <v>942</v>
      </c>
      <c r="K1606" t="s">
        <v>943</v>
      </c>
      <c r="L1606">
        <v>1348</v>
      </c>
      <c r="N1606">
        <v>1009</v>
      </c>
      <c r="O1606" t="s">
        <v>900</v>
      </c>
      <c r="P1606" t="s">
        <v>900</v>
      </c>
      <c r="Q1606">
        <v>1000</v>
      </c>
      <c r="W1606">
        <v>0</v>
      </c>
      <c r="X1606">
        <v>-1106207263</v>
      </c>
      <c r="Y1606">
        <f>AT1606</f>
        <v>1.3999999999999999E-4</v>
      </c>
      <c r="AA1606">
        <v>9879.51</v>
      </c>
      <c r="AB1606">
        <v>0</v>
      </c>
      <c r="AC1606">
        <v>0</v>
      </c>
      <c r="AD1606">
        <v>0</v>
      </c>
      <c r="AE1606">
        <v>9879.51</v>
      </c>
      <c r="AF1606">
        <v>0</v>
      </c>
      <c r="AG1606">
        <v>0</v>
      </c>
      <c r="AH1606">
        <v>0</v>
      </c>
      <c r="AI1606">
        <v>1</v>
      </c>
      <c r="AJ1606">
        <v>1</v>
      </c>
      <c r="AK1606">
        <v>1</v>
      </c>
      <c r="AL1606">
        <v>1</v>
      </c>
      <c r="AM1606">
        <v>-2</v>
      </c>
      <c r="AN1606">
        <v>0</v>
      </c>
      <c r="AO1606">
        <v>1</v>
      </c>
      <c r="AP1606">
        <v>1</v>
      </c>
      <c r="AQ1606">
        <v>0</v>
      </c>
      <c r="AR1606">
        <v>0</v>
      </c>
      <c r="AS1606" t="s">
        <v>3</v>
      </c>
      <c r="AT1606">
        <v>1.3999999999999999E-4</v>
      </c>
      <c r="AU1606" t="s">
        <v>3</v>
      </c>
      <c r="AV1606">
        <v>0</v>
      </c>
      <c r="AW1606">
        <v>2</v>
      </c>
      <c r="AX1606">
        <v>60528348</v>
      </c>
      <c r="AY1606">
        <v>1</v>
      </c>
      <c r="AZ1606">
        <v>0</v>
      </c>
      <c r="BA1606">
        <v>1604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CV1606">
        <v>0</v>
      </c>
      <c r="CW1606">
        <v>0</v>
      </c>
      <c r="CX1606">
        <f>ROUND(Y1606*Source!I749,9)</f>
        <v>0</v>
      </c>
      <c r="CY1606">
        <f>AA1606</f>
        <v>9879.51</v>
      </c>
      <c r="CZ1606">
        <f>AE1606</f>
        <v>9879.51</v>
      </c>
      <c r="DA1606">
        <f>AI1606</f>
        <v>1</v>
      </c>
      <c r="DB1606">
        <f>ROUND(ROUND(AT1606*CZ1606,2),6)</f>
        <v>1.38</v>
      </c>
      <c r="DC1606">
        <f>ROUND(ROUND(AT1606*AG1606,2),6)</f>
        <v>0</v>
      </c>
      <c r="DD1606" t="s">
        <v>3</v>
      </c>
      <c r="DE1606" t="s">
        <v>3</v>
      </c>
      <c r="DF1606">
        <f t="shared" si="696"/>
        <v>0</v>
      </c>
      <c r="DG1606">
        <f t="shared" si="698"/>
        <v>0</v>
      </c>
      <c r="DH1606">
        <f t="shared" si="699"/>
        <v>0</v>
      </c>
      <c r="DI1606">
        <f t="shared" si="697"/>
        <v>0</v>
      </c>
      <c r="DJ1606">
        <f>DF1606</f>
        <v>0</v>
      </c>
      <c r="DK1606">
        <v>0</v>
      </c>
      <c r="DL1606" t="s">
        <v>3</v>
      </c>
      <c r="DM1606">
        <v>0</v>
      </c>
      <c r="DN1606" t="s">
        <v>3</v>
      </c>
      <c r="DO1606">
        <v>0</v>
      </c>
    </row>
    <row r="1607" spans="1:119" x14ac:dyDescent="0.2">
      <c r="A1607">
        <f>ROW(Source!A749)</f>
        <v>749</v>
      </c>
      <c r="B1607">
        <v>59204062</v>
      </c>
      <c r="C1607">
        <v>60528337</v>
      </c>
      <c r="D1607">
        <v>58308765</v>
      </c>
      <c r="E1607">
        <v>1</v>
      </c>
      <c r="F1607">
        <v>1</v>
      </c>
      <c r="G1607">
        <v>1080</v>
      </c>
      <c r="H1607">
        <v>3</v>
      </c>
      <c r="I1607" t="s">
        <v>944</v>
      </c>
      <c r="J1607" t="s">
        <v>945</v>
      </c>
      <c r="K1607" t="s">
        <v>946</v>
      </c>
      <c r="L1607">
        <v>1348</v>
      </c>
      <c r="N1607">
        <v>1009</v>
      </c>
      <c r="O1607" t="s">
        <v>900</v>
      </c>
      <c r="P1607" t="s">
        <v>900</v>
      </c>
      <c r="Q1607">
        <v>1000</v>
      </c>
      <c r="W1607">
        <v>0</v>
      </c>
      <c r="X1607">
        <v>-1123198217</v>
      </c>
      <c r="Y1607">
        <f>AT1607</f>
        <v>1.1000000000000001E-3</v>
      </c>
      <c r="AA1607">
        <v>17868.28</v>
      </c>
      <c r="AB1607">
        <v>0</v>
      </c>
      <c r="AC1607">
        <v>0</v>
      </c>
      <c r="AD1607">
        <v>0</v>
      </c>
      <c r="AE1607">
        <v>17868.28</v>
      </c>
      <c r="AF1607">
        <v>0</v>
      </c>
      <c r="AG1607">
        <v>0</v>
      </c>
      <c r="AH1607">
        <v>0</v>
      </c>
      <c r="AI1607">
        <v>1</v>
      </c>
      <c r="AJ1607">
        <v>1</v>
      </c>
      <c r="AK1607">
        <v>1</v>
      </c>
      <c r="AL1607">
        <v>1</v>
      </c>
      <c r="AM1607">
        <v>-2</v>
      </c>
      <c r="AN1607">
        <v>0</v>
      </c>
      <c r="AO1607">
        <v>1</v>
      </c>
      <c r="AP1607">
        <v>1</v>
      </c>
      <c r="AQ1607">
        <v>0</v>
      </c>
      <c r="AR1607">
        <v>0</v>
      </c>
      <c r="AS1607" t="s">
        <v>3</v>
      </c>
      <c r="AT1607">
        <v>1.1000000000000001E-3</v>
      </c>
      <c r="AU1607" t="s">
        <v>3</v>
      </c>
      <c r="AV1607">
        <v>0</v>
      </c>
      <c r="AW1607">
        <v>2</v>
      </c>
      <c r="AX1607">
        <v>60528349</v>
      </c>
      <c r="AY1607">
        <v>1</v>
      </c>
      <c r="AZ1607">
        <v>0</v>
      </c>
      <c r="BA1607">
        <v>1605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CV1607">
        <v>0</v>
      </c>
      <c r="CW1607">
        <v>0</v>
      </c>
      <c r="CX1607">
        <f>ROUND(Y1607*Source!I749,9)</f>
        <v>0</v>
      </c>
      <c r="CY1607">
        <f>AA1607</f>
        <v>17868.28</v>
      </c>
      <c r="CZ1607">
        <f>AE1607</f>
        <v>17868.28</v>
      </c>
      <c r="DA1607">
        <f>AI1607</f>
        <v>1</v>
      </c>
      <c r="DB1607">
        <f>ROUND(ROUND(AT1607*CZ1607,2),6)</f>
        <v>19.66</v>
      </c>
      <c r="DC1607">
        <f>ROUND(ROUND(AT1607*AG1607,2),6)</f>
        <v>0</v>
      </c>
      <c r="DD1607" t="s">
        <v>3</v>
      </c>
      <c r="DE1607" t="s">
        <v>3</v>
      </c>
      <c r="DF1607">
        <f t="shared" si="696"/>
        <v>0</v>
      </c>
      <c r="DG1607">
        <f t="shared" si="698"/>
        <v>0</v>
      </c>
      <c r="DH1607">
        <f t="shared" si="699"/>
        <v>0</v>
      </c>
      <c r="DI1607">
        <f t="shared" si="697"/>
        <v>0</v>
      </c>
      <c r="DJ1607">
        <f>DF1607</f>
        <v>0</v>
      </c>
      <c r="DK1607">
        <v>0</v>
      </c>
      <c r="DL1607" t="s">
        <v>3</v>
      </c>
      <c r="DM1607">
        <v>0</v>
      </c>
      <c r="DN1607" t="s">
        <v>3</v>
      </c>
      <c r="DO1607">
        <v>0</v>
      </c>
    </row>
    <row r="1608" spans="1:119" x14ac:dyDescent="0.2">
      <c r="A1608">
        <f>ROW(Source!A749)</f>
        <v>749</v>
      </c>
      <c r="B1608">
        <v>59204062</v>
      </c>
      <c r="C1608">
        <v>60528337</v>
      </c>
      <c r="D1608">
        <v>58327516</v>
      </c>
      <c r="E1608">
        <v>1</v>
      </c>
      <c r="F1608">
        <v>1</v>
      </c>
      <c r="G1608">
        <v>1080</v>
      </c>
      <c r="H1608">
        <v>3</v>
      </c>
      <c r="I1608" t="s">
        <v>37</v>
      </c>
      <c r="J1608" t="s">
        <v>40</v>
      </c>
      <c r="K1608" t="s">
        <v>38</v>
      </c>
      <c r="L1608">
        <v>1354</v>
      </c>
      <c r="N1608">
        <v>1010</v>
      </c>
      <c r="O1608" t="s">
        <v>39</v>
      </c>
      <c r="P1608" t="s">
        <v>39</v>
      </c>
      <c r="Q1608">
        <v>1</v>
      </c>
      <c r="W1608">
        <v>0</v>
      </c>
      <c r="X1608">
        <v>-1914030801</v>
      </c>
      <c r="Y1608">
        <f>AT1608</f>
        <v>1</v>
      </c>
      <c r="AA1608">
        <v>34.97</v>
      </c>
      <c r="AB1608">
        <v>0</v>
      </c>
      <c r="AC1608">
        <v>0</v>
      </c>
      <c r="AD1608">
        <v>0</v>
      </c>
      <c r="AE1608">
        <v>34.97</v>
      </c>
      <c r="AF1608">
        <v>0</v>
      </c>
      <c r="AG1608">
        <v>0</v>
      </c>
      <c r="AH1608">
        <v>0</v>
      </c>
      <c r="AI1608">
        <v>1</v>
      </c>
      <c r="AJ1608">
        <v>1</v>
      </c>
      <c r="AK1608">
        <v>1</v>
      </c>
      <c r="AL1608">
        <v>1</v>
      </c>
      <c r="AM1608">
        <v>0</v>
      </c>
      <c r="AN1608">
        <v>0</v>
      </c>
      <c r="AO1608">
        <v>0</v>
      </c>
      <c r="AP1608">
        <v>1</v>
      </c>
      <c r="AQ1608">
        <v>0</v>
      </c>
      <c r="AR1608">
        <v>0</v>
      </c>
      <c r="AS1608" t="s">
        <v>3</v>
      </c>
      <c r="AT1608">
        <v>1</v>
      </c>
      <c r="AU1608" t="s">
        <v>3</v>
      </c>
      <c r="AV1608">
        <v>0</v>
      </c>
      <c r="AW1608">
        <v>1</v>
      </c>
      <c r="AX1608">
        <v>-1</v>
      </c>
      <c r="AY1608">
        <v>0</v>
      </c>
      <c r="AZ1608">
        <v>0</v>
      </c>
      <c r="BA1608" t="s">
        <v>3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CV1608">
        <v>0</v>
      </c>
      <c r="CW1608">
        <v>0</v>
      </c>
      <c r="CX1608">
        <f>ROUND(Y1608*Source!I749,9)</f>
        <v>0</v>
      </c>
      <c r="CY1608">
        <f>AA1608</f>
        <v>34.97</v>
      </c>
      <c r="CZ1608">
        <f>AE1608</f>
        <v>34.97</v>
      </c>
      <c r="DA1608">
        <f>AI1608</f>
        <v>1</v>
      </c>
      <c r="DB1608">
        <f>ROUND(ROUND(AT1608*CZ1608,2),6)</f>
        <v>34.97</v>
      </c>
      <c r="DC1608">
        <f>ROUND(ROUND(AT1608*AG1608,2),6)</f>
        <v>0</v>
      </c>
      <c r="DD1608" t="s">
        <v>3</v>
      </c>
      <c r="DE1608" t="s">
        <v>3</v>
      </c>
      <c r="DF1608">
        <f t="shared" si="696"/>
        <v>0</v>
      </c>
      <c r="DG1608">
        <f t="shared" si="698"/>
        <v>0</v>
      </c>
      <c r="DH1608">
        <f t="shared" si="699"/>
        <v>0</v>
      </c>
      <c r="DI1608">
        <f t="shared" si="697"/>
        <v>0</v>
      </c>
      <c r="DJ1608">
        <f>DF1608</f>
        <v>0</v>
      </c>
      <c r="DK1608">
        <v>0</v>
      </c>
      <c r="DL1608" t="s">
        <v>3</v>
      </c>
      <c r="DM1608">
        <v>0</v>
      </c>
      <c r="DN1608" t="s">
        <v>3</v>
      </c>
      <c r="DO1608">
        <v>0</v>
      </c>
    </row>
    <row r="1609" spans="1:119" x14ac:dyDescent="0.2">
      <c r="A1609">
        <f>ROW(Source!A749)</f>
        <v>749</v>
      </c>
      <c r="B1609">
        <v>59204062</v>
      </c>
      <c r="C1609">
        <v>60528337</v>
      </c>
      <c r="D1609">
        <v>58330407</v>
      </c>
      <c r="E1609">
        <v>1</v>
      </c>
      <c r="F1609">
        <v>1</v>
      </c>
      <c r="G1609">
        <v>1080</v>
      </c>
      <c r="H1609">
        <v>3</v>
      </c>
      <c r="I1609" t="s">
        <v>947</v>
      </c>
      <c r="J1609" t="s">
        <v>948</v>
      </c>
      <c r="K1609" t="s">
        <v>949</v>
      </c>
      <c r="L1609">
        <v>1346</v>
      </c>
      <c r="N1609">
        <v>1009</v>
      </c>
      <c r="O1609" t="s">
        <v>880</v>
      </c>
      <c r="P1609" t="s">
        <v>880</v>
      </c>
      <c r="Q1609">
        <v>1</v>
      </c>
      <c r="W1609">
        <v>0</v>
      </c>
      <c r="X1609">
        <v>883542614</v>
      </c>
      <c r="Y1609">
        <f>AT1609</f>
        <v>0.02</v>
      </c>
      <c r="AA1609">
        <v>19.28</v>
      </c>
      <c r="AB1609">
        <v>0</v>
      </c>
      <c r="AC1609">
        <v>0</v>
      </c>
      <c r="AD1609">
        <v>0</v>
      </c>
      <c r="AE1609">
        <v>19.28</v>
      </c>
      <c r="AF1609">
        <v>0</v>
      </c>
      <c r="AG1609">
        <v>0</v>
      </c>
      <c r="AH1609">
        <v>0</v>
      </c>
      <c r="AI1609">
        <v>1</v>
      </c>
      <c r="AJ1609">
        <v>1</v>
      </c>
      <c r="AK1609">
        <v>1</v>
      </c>
      <c r="AL1609">
        <v>1</v>
      </c>
      <c r="AM1609">
        <v>-2</v>
      </c>
      <c r="AN1609">
        <v>0</v>
      </c>
      <c r="AO1609">
        <v>1</v>
      </c>
      <c r="AP1609">
        <v>1</v>
      </c>
      <c r="AQ1609">
        <v>0</v>
      </c>
      <c r="AR1609">
        <v>0</v>
      </c>
      <c r="AS1609" t="s">
        <v>3</v>
      </c>
      <c r="AT1609">
        <v>0.02</v>
      </c>
      <c r="AU1609" t="s">
        <v>3</v>
      </c>
      <c r="AV1609">
        <v>0</v>
      </c>
      <c r="AW1609">
        <v>2</v>
      </c>
      <c r="AX1609">
        <v>60528350</v>
      </c>
      <c r="AY1609">
        <v>1</v>
      </c>
      <c r="AZ1609">
        <v>0</v>
      </c>
      <c r="BA1609">
        <v>1606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CV1609">
        <v>0</v>
      </c>
      <c r="CW1609">
        <v>0</v>
      </c>
      <c r="CX1609">
        <f>ROUND(Y1609*Source!I749,9)</f>
        <v>0</v>
      </c>
      <c r="CY1609">
        <f>AA1609</f>
        <v>19.28</v>
      </c>
      <c r="CZ1609">
        <f>AE1609</f>
        <v>19.28</v>
      </c>
      <c r="DA1609">
        <f>AI1609</f>
        <v>1</v>
      </c>
      <c r="DB1609">
        <f>ROUND(ROUND(AT1609*CZ1609,2),6)</f>
        <v>0.39</v>
      </c>
      <c r="DC1609">
        <f>ROUND(ROUND(AT1609*AG1609,2),6)</f>
        <v>0</v>
      </c>
      <c r="DD1609" t="s">
        <v>3</v>
      </c>
      <c r="DE1609" t="s">
        <v>3</v>
      </c>
      <c r="DF1609">
        <f t="shared" si="696"/>
        <v>0</v>
      </c>
      <c r="DG1609">
        <f t="shared" si="698"/>
        <v>0</v>
      </c>
      <c r="DH1609">
        <f t="shared" si="699"/>
        <v>0</v>
      </c>
      <c r="DI1609">
        <f t="shared" si="697"/>
        <v>0</v>
      </c>
      <c r="DJ1609">
        <f>DF1609</f>
        <v>0</v>
      </c>
      <c r="DK1609">
        <v>0</v>
      </c>
      <c r="DL1609" t="s">
        <v>3</v>
      </c>
      <c r="DM1609">
        <v>0</v>
      </c>
      <c r="DN1609" t="s">
        <v>3</v>
      </c>
      <c r="DO1609">
        <v>0</v>
      </c>
    </row>
    <row r="1610" spans="1:119" x14ac:dyDescent="0.2">
      <c r="A1610">
        <f>ROW(Source!A750)</f>
        <v>750</v>
      </c>
      <c r="B1610">
        <v>59204059</v>
      </c>
      <c r="C1610">
        <v>60528337</v>
      </c>
      <c r="D1610">
        <v>58266404</v>
      </c>
      <c r="E1610">
        <v>1080</v>
      </c>
      <c r="F1610">
        <v>1</v>
      </c>
      <c r="G1610">
        <v>1080</v>
      </c>
      <c r="H1610">
        <v>1</v>
      </c>
      <c r="I1610" t="s">
        <v>859</v>
      </c>
      <c r="J1610" t="s">
        <v>3</v>
      </c>
      <c r="K1610" t="s">
        <v>860</v>
      </c>
      <c r="L1610">
        <v>1191</v>
      </c>
      <c r="N1610">
        <v>1013</v>
      </c>
      <c r="O1610" t="s">
        <v>861</v>
      </c>
      <c r="P1610" t="s">
        <v>861</v>
      </c>
      <c r="Q1610">
        <v>1</v>
      </c>
      <c r="W1610">
        <v>0</v>
      </c>
      <c r="X1610">
        <v>476480486</v>
      </c>
      <c r="Y1610">
        <f>((AT1610*1.15)*1.1)</f>
        <v>1.85955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1</v>
      </c>
      <c r="AJ1610">
        <v>1</v>
      </c>
      <c r="AK1610">
        <v>1</v>
      </c>
      <c r="AL1610">
        <v>1</v>
      </c>
      <c r="AM1610">
        <v>5</v>
      </c>
      <c r="AN1610">
        <v>0</v>
      </c>
      <c r="AO1610">
        <v>1</v>
      </c>
      <c r="AP1610">
        <v>1</v>
      </c>
      <c r="AQ1610">
        <v>0</v>
      </c>
      <c r="AR1610">
        <v>0</v>
      </c>
      <c r="AS1610" t="s">
        <v>3</v>
      </c>
      <c r="AT1610">
        <v>1.47</v>
      </c>
      <c r="AU1610" t="s">
        <v>26</v>
      </c>
      <c r="AV1610">
        <v>1</v>
      </c>
      <c r="AW1610">
        <v>2</v>
      </c>
      <c r="AX1610">
        <v>60528345</v>
      </c>
      <c r="AY1610">
        <v>1</v>
      </c>
      <c r="AZ1610">
        <v>0</v>
      </c>
      <c r="BA1610">
        <v>1609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CU1610">
        <f>ROUND(AT1610*Source!I750*AH1610*AL1610,2)</f>
        <v>0</v>
      </c>
      <c r="CV1610">
        <f>ROUND(Y1610*Source!I750,9)</f>
        <v>0</v>
      </c>
      <c r="CW1610">
        <v>0</v>
      </c>
      <c r="CX1610">
        <f>ROUND(Y1610*Source!I750,9)</f>
        <v>0</v>
      </c>
      <c r="CY1610">
        <f>AD1610</f>
        <v>0</v>
      </c>
      <c r="CZ1610">
        <f>AH1610</f>
        <v>0</v>
      </c>
      <c r="DA1610">
        <f>AL1610</f>
        <v>1</v>
      </c>
      <c r="DB1610">
        <f>ROUND(((ROUND(AT1610*CZ1610,2)*1.15)*1.1),6)</f>
        <v>0</v>
      </c>
      <c r="DC1610">
        <f>ROUND(((ROUND(AT1610*AG1610,2)*1.15)*1.1),6)</f>
        <v>0</v>
      </c>
      <c r="DD1610" t="s">
        <v>3</v>
      </c>
      <c r="DE1610" t="s">
        <v>3</v>
      </c>
      <c r="DF1610">
        <f t="shared" si="696"/>
        <v>0</v>
      </c>
      <c r="DG1610">
        <f t="shared" si="698"/>
        <v>0</v>
      </c>
      <c r="DH1610">
        <f t="shared" si="699"/>
        <v>0</v>
      </c>
      <c r="DI1610">
        <f t="shared" si="697"/>
        <v>0</v>
      </c>
      <c r="DJ1610">
        <f>DI1610</f>
        <v>0</v>
      </c>
      <c r="DK1610">
        <v>0</v>
      </c>
      <c r="DL1610" t="s">
        <v>3</v>
      </c>
      <c r="DM1610">
        <v>0</v>
      </c>
      <c r="DN1610" t="s">
        <v>3</v>
      </c>
      <c r="DO1610">
        <v>0</v>
      </c>
    </row>
    <row r="1611" spans="1:119" x14ac:dyDescent="0.2">
      <c r="A1611">
        <f>ROW(Source!A750)</f>
        <v>750</v>
      </c>
      <c r="B1611">
        <v>59204059</v>
      </c>
      <c r="C1611">
        <v>60528337</v>
      </c>
      <c r="D1611">
        <v>58340279</v>
      </c>
      <c r="E1611">
        <v>1</v>
      </c>
      <c r="F1611">
        <v>1</v>
      </c>
      <c r="G1611">
        <v>1080</v>
      </c>
      <c r="H1611">
        <v>2</v>
      </c>
      <c r="I1611" t="s">
        <v>938</v>
      </c>
      <c r="J1611" t="s">
        <v>939</v>
      </c>
      <c r="K1611" t="s">
        <v>940</v>
      </c>
      <c r="L1611">
        <v>1368</v>
      </c>
      <c r="N1611">
        <v>1011</v>
      </c>
      <c r="O1611" t="s">
        <v>865</v>
      </c>
      <c r="P1611" t="s">
        <v>865</v>
      </c>
      <c r="Q1611">
        <v>1</v>
      </c>
      <c r="W1611">
        <v>0</v>
      </c>
      <c r="X1611">
        <v>-2065404138</v>
      </c>
      <c r="Y1611">
        <f>((AT1611*1.25)*1.1)</f>
        <v>0.48125000000000007</v>
      </c>
      <c r="AA1611">
        <v>0</v>
      </c>
      <c r="AB1611">
        <v>87.47</v>
      </c>
      <c r="AC1611">
        <v>0</v>
      </c>
      <c r="AD1611">
        <v>0</v>
      </c>
      <c r="AE1611">
        <v>0</v>
      </c>
      <c r="AF1611">
        <v>7.11</v>
      </c>
      <c r="AG1611">
        <v>0</v>
      </c>
      <c r="AH1611">
        <v>0</v>
      </c>
      <c r="AI1611">
        <v>1</v>
      </c>
      <c r="AJ1611">
        <v>11.53</v>
      </c>
      <c r="AK1611">
        <v>54.99</v>
      </c>
      <c r="AL1611">
        <v>1</v>
      </c>
      <c r="AM1611">
        <v>2</v>
      </c>
      <c r="AN1611">
        <v>0</v>
      </c>
      <c r="AO1611">
        <v>1</v>
      </c>
      <c r="AP1611">
        <v>1</v>
      </c>
      <c r="AQ1611">
        <v>0</v>
      </c>
      <c r="AR1611">
        <v>0</v>
      </c>
      <c r="AS1611" t="s">
        <v>3</v>
      </c>
      <c r="AT1611">
        <v>0.35</v>
      </c>
      <c r="AU1611" t="s">
        <v>866</v>
      </c>
      <c r="AV1611">
        <v>0</v>
      </c>
      <c r="AW1611">
        <v>2</v>
      </c>
      <c r="AX1611">
        <v>60528346</v>
      </c>
      <c r="AY1611">
        <v>1</v>
      </c>
      <c r="AZ1611">
        <v>0</v>
      </c>
      <c r="BA1611">
        <v>1610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CV1611">
        <v>0</v>
      </c>
      <c r="CW1611">
        <f>ROUND(Y1611*Source!I750*DO1611,9)</f>
        <v>0</v>
      </c>
      <c r="CX1611">
        <f>ROUND(Y1611*Source!I750,9)</f>
        <v>0</v>
      </c>
      <c r="CY1611">
        <f>AB1611</f>
        <v>87.47</v>
      </c>
      <c r="CZ1611">
        <f>AF1611</f>
        <v>7.11</v>
      </c>
      <c r="DA1611">
        <f>AJ1611</f>
        <v>11.53</v>
      </c>
      <c r="DB1611">
        <f>ROUND(((ROUND(AT1611*CZ1611,2)*1.25)*1.1),6)</f>
        <v>3.4237500000000001</v>
      </c>
      <c r="DC1611">
        <f>ROUND(((ROUND(AT1611*AG1611,2)*1.25)*1.1),6)</f>
        <v>0</v>
      </c>
      <c r="DD1611" t="s">
        <v>3</v>
      </c>
      <c r="DE1611" t="s">
        <v>3</v>
      </c>
      <c r="DF1611">
        <f t="shared" si="696"/>
        <v>0</v>
      </c>
      <c r="DG1611">
        <f>ROUND(ROUND(AF1611*AJ1611,2)*CX1611,2)</f>
        <v>0</v>
      </c>
      <c r="DH1611">
        <f>ROUND(ROUND(AG1611*AK1611,2)*CX1611,2)</f>
        <v>0</v>
      </c>
      <c r="DI1611">
        <f t="shared" si="697"/>
        <v>0</v>
      </c>
      <c r="DJ1611">
        <f>DG1611</f>
        <v>0</v>
      </c>
      <c r="DK1611">
        <v>0</v>
      </c>
      <c r="DL1611" t="s">
        <v>3</v>
      </c>
      <c r="DM1611">
        <v>0</v>
      </c>
      <c r="DN1611" t="s">
        <v>3</v>
      </c>
      <c r="DO1611">
        <v>0</v>
      </c>
    </row>
    <row r="1612" spans="1:119" x14ac:dyDescent="0.2">
      <c r="A1612">
        <f>ROW(Source!A750)</f>
        <v>750</v>
      </c>
      <c r="B1612">
        <v>59204059</v>
      </c>
      <c r="C1612">
        <v>60528337</v>
      </c>
      <c r="D1612">
        <v>58340578</v>
      </c>
      <c r="E1612">
        <v>1</v>
      </c>
      <c r="F1612">
        <v>1</v>
      </c>
      <c r="G1612">
        <v>1080</v>
      </c>
      <c r="H1612">
        <v>2</v>
      </c>
      <c r="I1612" t="s">
        <v>862</v>
      </c>
      <c r="J1612" t="s">
        <v>863</v>
      </c>
      <c r="K1612" t="s">
        <v>864</v>
      </c>
      <c r="L1612">
        <v>1368</v>
      </c>
      <c r="N1612">
        <v>1011</v>
      </c>
      <c r="O1612" t="s">
        <v>865</v>
      </c>
      <c r="P1612" t="s">
        <v>865</v>
      </c>
      <c r="Q1612">
        <v>1</v>
      </c>
      <c r="W1612">
        <v>0</v>
      </c>
      <c r="X1612">
        <v>-1985943078</v>
      </c>
      <c r="Y1612">
        <f>((AT1612*1.25)*1.1)</f>
        <v>1.3750000000000002E-2</v>
      </c>
      <c r="AA1612">
        <v>0</v>
      </c>
      <c r="AB1612">
        <v>1445.28</v>
      </c>
      <c r="AC1612">
        <v>740.47</v>
      </c>
      <c r="AD1612">
        <v>0</v>
      </c>
      <c r="AE1612">
        <v>0</v>
      </c>
      <c r="AF1612">
        <v>83.1</v>
      </c>
      <c r="AG1612">
        <v>12.62</v>
      </c>
      <c r="AH1612">
        <v>0</v>
      </c>
      <c r="AI1612">
        <v>1</v>
      </c>
      <c r="AJ1612">
        <v>16.3</v>
      </c>
      <c r="AK1612">
        <v>54.99</v>
      </c>
      <c r="AL1612">
        <v>1</v>
      </c>
      <c r="AM1612">
        <v>2</v>
      </c>
      <c r="AN1612">
        <v>0</v>
      </c>
      <c r="AO1612">
        <v>1</v>
      </c>
      <c r="AP1612">
        <v>1</v>
      </c>
      <c r="AQ1612">
        <v>0</v>
      </c>
      <c r="AR1612">
        <v>0</v>
      </c>
      <c r="AS1612" t="s">
        <v>3</v>
      </c>
      <c r="AT1612">
        <v>0.01</v>
      </c>
      <c r="AU1612" t="s">
        <v>866</v>
      </c>
      <c r="AV1612">
        <v>0</v>
      </c>
      <c r="AW1612">
        <v>2</v>
      </c>
      <c r="AX1612">
        <v>60528347</v>
      </c>
      <c r="AY1612">
        <v>1</v>
      </c>
      <c r="AZ1612">
        <v>0</v>
      </c>
      <c r="BA1612">
        <v>1611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CV1612">
        <v>0</v>
      </c>
      <c r="CW1612">
        <f>ROUND(Y1612*Source!I750*DO1612,9)</f>
        <v>0</v>
      </c>
      <c r="CX1612">
        <f>ROUND(Y1612*Source!I750,9)</f>
        <v>0</v>
      </c>
      <c r="CY1612">
        <f>AB1612</f>
        <v>1445.28</v>
      </c>
      <c r="CZ1612">
        <f>AF1612</f>
        <v>83.1</v>
      </c>
      <c r="DA1612">
        <f>AJ1612</f>
        <v>16.3</v>
      </c>
      <c r="DB1612">
        <f>ROUND(((ROUND(AT1612*CZ1612,2)*1.25)*1.1),6)</f>
        <v>1.1412500000000001</v>
      </c>
      <c r="DC1612">
        <f>ROUND(((ROUND(AT1612*AG1612,2)*1.25)*1.1),6)</f>
        <v>0.17874999999999999</v>
      </c>
      <c r="DD1612" t="s">
        <v>3</v>
      </c>
      <c r="DE1612" t="s">
        <v>3</v>
      </c>
      <c r="DF1612">
        <f t="shared" si="696"/>
        <v>0</v>
      </c>
      <c r="DG1612">
        <f>ROUND(ROUND(AF1612*AJ1612,2)*CX1612,2)</f>
        <v>0</v>
      </c>
      <c r="DH1612">
        <f>ROUND(ROUND(AG1612*AK1612,2)*CX1612,2)</f>
        <v>0</v>
      </c>
      <c r="DI1612">
        <f t="shared" si="697"/>
        <v>0</v>
      </c>
      <c r="DJ1612">
        <f>DG1612</f>
        <v>0</v>
      </c>
      <c r="DK1612">
        <v>0</v>
      </c>
      <c r="DL1612" t="s">
        <v>867</v>
      </c>
      <c r="DM1612">
        <v>0</v>
      </c>
      <c r="DN1612" t="s">
        <v>861</v>
      </c>
      <c r="DO1612">
        <v>12.62</v>
      </c>
    </row>
    <row r="1613" spans="1:119" x14ac:dyDescent="0.2">
      <c r="A1613">
        <f>ROW(Source!A750)</f>
        <v>750</v>
      </c>
      <c r="B1613">
        <v>59204059</v>
      </c>
      <c r="C1613">
        <v>60528337</v>
      </c>
      <c r="D1613">
        <v>58309957</v>
      </c>
      <c r="E1613">
        <v>1</v>
      </c>
      <c r="F1613">
        <v>1</v>
      </c>
      <c r="G1613">
        <v>1080</v>
      </c>
      <c r="H1613">
        <v>3</v>
      </c>
      <c r="I1613" t="s">
        <v>941</v>
      </c>
      <c r="J1613" t="s">
        <v>942</v>
      </c>
      <c r="K1613" t="s">
        <v>943</v>
      </c>
      <c r="L1613">
        <v>1348</v>
      </c>
      <c r="N1613">
        <v>1009</v>
      </c>
      <c r="O1613" t="s">
        <v>900</v>
      </c>
      <c r="P1613" t="s">
        <v>900</v>
      </c>
      <c r="Q1613">
        <v>1000</v>
      </c>
      <c r="W1613">
        <v>0</v>
      </c>
      <c r="X1613">
        <v>-1106207263</v>
      </c>
      <c r="Y1613">
        <f>AT1613</f>
        <v>1.3999999999999999E-4</v>
      </c>
      <c r="AA1613">
        <v>203517.91</v>
      </c>
      <c r="AB1613">
        <v>0</v>
      </c>
      <c r="AC1613">
        <v>0</v>
      </c>
      <c r="AD1613">
        <v>0</v>
      </c>
      <c r="AE1613">
        <v>9879.51</v>
      </c>
      <c r="AF1613">
        <v>0</v>
      </c>
      <c r="AG1613">
        <v>0</v>
      </c>
      <c r="AH1613">
        <v>0</v>
      </c>
      <c r="AI1613">
        <v>20.6</v>
      </c>
      <c r="AJ1613">
        <v>1</v>
      </c>
      <c r="AK1613">
        <v>1</v>
      </c>
      <c r="AL1613">
        <v>1</v>
      </c>
      <c r="AM1613">
        <v>2</v>
      </c>
      <c r="AN1613">
        <v>0</v>
      </c>
      <c r="AO1613">
        <v>1</v>
      </c>
      <c r="AP1613">
        <v>1</v>
      </c>
      <c r="AQ1613">
        <v>0</v>
      </c>
      <c r="AR1613">
        <v>0</v>
      </c>
      <c r="AS1613" t="s">
        <v>3</v>
      </c>
      <c r="AT1613">
        <v>1.3999999999999999E-4</v>
      </c>
      <c r="AU1613" t="s">
        <v>3</v>
      </c>
      <c r="AV1613">
        <v>0</v>
      </c>
      <c r="AW1613">
        <v>2</v>
      </c>
      <c r="AX1613">
        <v>60528348</v>
      </c>
      <c r="AY1613">
        <v>1</v>
      </c>
      <c r="AZ1613">
        <v>0</v>
      </c>
      <c r="BA1613">
        <v>1612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CV1613">
        <v>0</v>
      </c>
      <c r="CW1613">
        <v>0</v>
      </c>
      <c r="CX1613">
        <f>ROUND(Y1613*Source!I750,9)</f>
        <v>0</v>
      </c>
      <c r="CY1613">
        <f>AA1613</f>
        <v>203517.91</v>
      </c>
      <c r="CZ1613">
        <f>AE1613</f>
        <v>9879.51</v>
      </c>
      <c r="DA1613">
        <f>AI1613</f>
        <v>20.6</v>
      </c>
      <c r="DB1613">
        <f>ROUND(ROUND(AT1613*CZ1613,2),6)</f>
        <v>1.38</v>
      </c>
      <c r="DC1613">
        <f>ROUND(ROUND(AT1613*AG1613,2),6)</f>
        <v>0</v>
      </c>
      <c r="DD1613" t="s">
        <v>3</v>
      </c>
      <c r="DE1613" t="s">
        <v>3</v>
      </c>
      <c r="DF1613">
        <f>ROUND(ROUND(AE1613*AI1613,2)*CX1613,2)</f>
        <v>0</v>
      </c>
      <c r="DG1613">
        <f t="shared" ref="DG1613:DG1623" si="700">ROUND(ROUND(AF1613,2)*CX1613,2)</f>
        <v>0</v>
      </c>
      <c r="DH1613">
        <f t="shared" ref="DH1613:DH1623" si="701">ROUND(ROUND(AG1613,2)*CX1613,2)</f>
        <v>0</v>
      </c>
      <c r="DI1613">
        <f t="shared" si="697"/>
        <v>0</v>
      </c>
      <c r="DJ1613">
        <f>DF1613</f>
        <v>0</v>
      </c>
      <c r="DK1613">
        <v>0</v>
      </c>
      <c r="DL1613" t="s">
        <v>3</v>
      </c>
      <c r="DM1613">
        <v>0</v>
      </c>
      <c r="DN1613" t="s">
        <v>3</v>
      </c>
      <c r="DO1613">
        <v>0</v>
      </c>
    </row>
    <row r="1614" spans="1:119" x14ac:dyDescent="0.2">
      <c r="A1614">
        <f>ROW(Source!A750)</f>
        <v>750</v>
      </c>
      <c r="B1614">
        <v>59204059</v>
      </c>
      <c r="C1614">
        <v>60528337</v>
      </c>
      <c r="D1614">
        <v>58308765</v>
      </c>
      <c r="E1614">
        <v>1</v>
      </c>
      <c r="F1614">
        <v>1</v>
      </c>
      <c r="G1614">
        <v>1080</v>
      </c>
      <c r="H1614">
        <v>3</v>
      </c>
      <c r="I1614" t="s">
        <v>944</v>
      </c>
      <c r="J1614" t="s">
        <v>945</v>
      </c>
      <c r="K1614" t="s">
        <v>946</v>
      </c>
      <c r="L1614">
        <v>1348</v>
      </c>
      <c r="N1614">
        <v>1009</v>
      </c>
      <c r="O1614" t="s">
        <v>900</v>
      </c>
      <c r="P1614" t="s">
        <v>900</v>
      </c>
      <c r="Q1614">
        <v>1000</v>
      </c>
      <c r="W1614">
        <v>0</v>
      </c>
      <c r="X1614">
        <v>-1123198217</v>
      </c>
      <c r="Y1614">
        <f>AT1614</f>
        <v>1.1000000000000001E-3</v>
      </c>
      <c r="AA1614">
        <v>134905.51</v>
      </c>
      <c r="AB1614">
        <v>0</v>
      </c>
      <c r="AC1614">
        <v>0</v>
      </c>
      <c r="AD1614">
        <v>0</v>
      </c>
      <c r="AE1614">
        <v>17868.28</v>
      </c>
      <c r="AF1614">
        <v>0</v>
      </c>
      <c r="AG1614">
        <v>0</v>
      </c>
      <c r="AH1614">
        <v>0</v>
      </c>
      <c r="AI1614">
        <v>7.55</v>
      </c>
      <c r="AJ1614">
        <v>1</v>
      </c>
      <c r="AK1614">
        <v>1</v>
      </c>
      <c r="AL1614">
        <v>1</v>
      </c>
      <c r="AM1614">
        <v>2</v>
      </c>
      <c r="AN1614">
        <v>0</v>
      </c>
      <c r="AO1614">
        <v>1</v>
      </c>
      <c r="AP1614">
        <v>1</v>
      </c>
      <c r="AQ1614">
        <v>0</v>
      </c>
      <c r="AR1614">
        <v>0</v>
      </c>
      <c r="AS1614" t="s">
        <v>3</v>
      </c>
      <c r="AT1614">
        <v>1.1000000000000001E-3</v>
      </c>
      <c r="AU1614" t="s">
        <v>3</v>
      </c>
      <c r="AV1614">
        <v>0</v>
      </c>
      <c r="AW1614">
        <v>2</v>
      </c>
      <c r="AX1614">
        <v>60528349</v>
      </c>
      <c r="AY1614">
        <v>1</v>
      </c>
      <c r="AZ1614">
        <v>0</v>
      </c>
      <c r="BA1614">
        <v>1613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CV1614">
        <v>0</v>
      </c>
      <c r="CW1614">
        <v>0</v>
      </c>
      <c r="CX1614">
        <f>ROUND(Y1614*Source!I750,9)</f>
        <v>0</v>
      </c>
      <c r="CY1614">
        <f>AA1614</f>
        <v>134905.51</v>
      </c>
      <c r="CZ1614">
        <f>AE1614</f>
        <v>17868.28</v>
      </c>
      <c r="DA1614">
        <f>AI1614</f>
        <v>7.55</v>
      </c>
      <c r="DB1614">
        <f>ROUND(ROUND(AT1614*CZ1614,2),6)</f>
        <v>19.66</v>
      </c>
      <c r="DC1614">
        <f>ROUND(ROUND(AT1614*AG1614,2),6)</f>
        <v>0</v>
      </c>
      <c r="DD1614" t="s">
        <v>3</v>
      </c>
      <c r="DE1614" t="s">
        <v>3</v>
      </c>
      <c r="DF1614">
        <f>ROUND(ROUND(AE1614*AI1614,2)*CX1614,2)</f>
        <v>0</v>
      </c>
      <c r="DG1614">
        <f t="shared" si="700"/>
        <v>0</v>
      </c>
      <c r="DH1614">
        <f t="shared" si="701"/>
        <v>0</v>
      </c>
      <c r="DI1614">
        <f t="shared" si="697"/>
        <v>0</v>
      </c>
      <c r="DJ1614">
        <f>DF1614</f>
        <v>0</v>
      </c>
      <c r="DK1614">
        <v>0</v>
      </c>
      <c r="DL1614" t="s">
        <v>3</v>
      </c>
      <c r="DM1614">
        <v>0</v>
      </c>
      <c r="DN1614" t="s">
        <v>3</v>
      </c>
      <c r="DO1614">
        <v>0</v>
      </c>
    </row>
    <row r="1615" spans="1:119" x14ac:dyDescent="0.2">
      <c r="A1615">
        <f>ROW(Source!A750)</f>
        <v>750</v>
      </c>
      <c r="B1615">
        <v>59204059</v>
      </c>
      <c r="C1615">
        <v>60528337</v>
      </c>
      <c r="D1615">
        <v>58327516</v>
      </c>
      <c r="E1615">
        <v>1</v>
      </c>
      <c r="F1615">
        <v>1</v>
      </c>
      <c r="G1615">
        <v>1080</v>
      </c>
      <c r="H1615">
        <v>3</v>
      </c>
      <c r="I1615" t="s">
        <v>37</v>
      </c>
      <c r="J1615" t="s">
        <v>40</v>
      </c>
      <c r="K1615" t="s">
        <v>38</v>
      </c>
      <c r="L1615">
        <v>1354</v>
      </c>
      <c r="N1615">
        <v>1010</v>
      </c>
      <c r="O1615" t="s">
        <v>39</v>
      </c>
      <c r="P1615" t="s">
        <v>39</v>
      </c>
      <c r="Q1615">
        <v>1</v>
      </c>
      <c r="W1615">
        <v>0</v>
      </c>
      <c r="X1615">
        <v>-1914030801</v>
      </c>
      <c r="Y1615">
        <f>AT1615</f>
        <v>1</v>
      </c>
      <c r="AA1615">
        <v>654.64</v>
      </c>
      <c r="AB1615">
        <v>0</v>
      </c>
      <c r="AC1615">
        <v>0</v>
      </c>
      <c r="AD1615">
        <v>0</v>
      </c>
      <c r="AE1615">
        <v>34.97</v>
      </c>
      <c r="AF1615">
        <v>0</v>
      </c>
      <c r="AG1615">
        <v>0</v>
      </c>
      <c r="AH1615">
        <v>0</v>
      </c>
      <c r="AI1615">
        <v>18.72</v>
      </c>
      <c r="AJ1615">
        <v>1</v>
      </c>
      <c r="AK1615">
        <v>1</v>
      </c>
      <c r="AL1615">
        <v>1</v>
      </c>
      <c r="AM1615">
        <v>0</v>
      </c>
      <c r="AN1615">
        <v>0</v>
      </c>
      <c r="AO1615">
        <v>0</v>
      </c>
      <c r="AP1615">
        <v>1</v>
      </c>
      <c r="AQ1615">
        <v>0</v>
      </c>
      <c r="AR1615">
        <v>0</v>
      </c>
      <c r="AS1615" t="s">
        <v>3</v>
      </c>
      <c r="AT1615">
        <v>1</v>
      </c>
      <c r="AU1615" t="s">
        <v>3</v>
      </c>
      <c r="AV1615">
        <v>0</v>
      </c>
      <c r="AW1615">
        <v>1</v>
      </c>
      <c r="AX1615">
        <v>-1</v>
      </c>
      <c r="AY1615">
        <v>0</v>
      </c>
      <c r="AZ1615">
        <v>0</v>
      </c>
      <c r="BA1615" t="s">
        <v>3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CV1615">
        <v>0</v>
      </c>
      <c r="CW1615">
        <v>0</v>
      </c>
      <c r="CX1615">
        <f>ROUND(Y1615*Source!I750,9)</f>
        <v>0</v>
      </c>
      <c r="CY1615">
        <f>AA1615</f>
        <v>654.64</v>
      </c>
      <c r="CZ1615">
        <f>AE1615</f>
        <v>34.97</v>
      </c>
      <c r="DA1615">
        <f>AI1615</f>
        <v>18.72</v>
      </c>
      <c r="DB1615">
        <f>ROUND(ROUND(AT1615*CZ1615,2),6)</f>
        <v>34.97</v>
      </c>
      <c r="DC1615">
        <f>ROUND(ROUND(AT1615*AG1615,2),6)</f>
        <v>0</v>
      </c>
      <c r="DD1615" t="s">
        <v>3</v>
      </c>
      <c r="DE1615" t="s">
        <v>3</v>
      </c>
      <c r="DF1615">
        <f>ROUND(ROUND(AE1615*AI1615,2)*CX1615,2)</f>
        <v>0</v>
      </c>
      <c r="DG1615">
        <f t="shared" si="700"/>
        <v>0</v>
      </c>
      <c r="DH1615">
        <f t="shared" si="701"/>
        <v>0</v>
      </c>
      <c r="DI1615">
        <f t="shared" si="697"/>
        <v>0</v>
      </c>
      <c r="DJ1615">
        <f>DF1615</f>
        <v>0</v>
      </c>
      <c r="DK1615">
        <v>0</v>
      </c>
      <c r="DL1615" t="s">
        <v>3</v>
      </c>
      <c r="DM1615">
        <v>0</v>
      </c>
      <c r="DN1615" t="s">
        <v>3</v>
      </c>
      <c r="DO1615">
        <v>0</v>
      </c>
    </row>
    <row r="1616" spans="1:119" x14ac:dyDescent="0.2">
      <c r="A1616">
        <f>ROW(Source!A750)</f>
        <v>750</v>
      </c>
      <c r="B1616">
        <v>59204059</v>
      </c>
      <c r="C1616">
        <v>60528337</v>
      </c>
      <c r="D1616">
        <v>58330407</v>
      </c>
      <c r="E1616">
        <v>1</v>
      </c>
      <c r="F1616">
        <v>1</v>
      </c>
      <c r="G1616">
        <v>1080</v>
      </c>
      <c r="H1616">
        <v>3</v>
      </c>
      <c r="I1616" t="s">
        <v>947</v>
      </c>
      <c r="J1616" t="s">
        <v>948</v>
      </c>
      <c r="K1616" t="s">
        <v>949</v>
      </c>
      <c r="L1616">
        <v>1346</v>
      </c>
      <c r="N1616">
        <v>1009</v>
      </c>
      <c r="O1616" t="s">
        <v>880</v>
      </c>
      <c r="P1616" t="s">
        <v>880</v>
      </c>
      <c r="Q1616">
        <v>1</v>
      </c>
      <c r="W1616">
        <v>0</v>
      </c>
      <c r="X1616">
        <v>883542614</v>
      </c>
      <c r="Y1616">
        <f>AT1616</f>
        <v>0.02</v>
      </c>
      <c r="AA1616">
        <v>169.66</v>
      </c>
      <c r="AB1616">
        <v>0</v>
      </c>
      <c r="AC1616">
        <v>0</v>
      </c>
      <c r="AD1616">
        <v>0</v>
      </c>
      <c r="AE1616">
        <v>19.28</v>
      </c>
      <c r="AF1616">
        <v>0</v>
      </c>
      <c r="AG1616">
        <v>0</v>
      </c>
      <c r="AH1616">
        <v>0</v>
      </c>
      <c r="AI1616">
        <v>8.8000000000000007</v>
      </c>
      <c r="AJ1616">
        <v>1</v>
      </c>
      <c r="AK1616">
        <v>1</v>
      </c>
      <c r="AL1616">
        <v>1</v>
      </c>
      <c r="AM1616">
        <v>2</v>
      </c>
      <c r="AN1616">
        <v>0</v>
      </c>
      <c r="AO1616">
        <v>1</v>
      </c>
      <c r="AP1616">
        <v>1</v>
      </c>
      <c r="AQ1616">
        <v>0</v>
      </c>
      <c r="AR1616">
        <v>0</v>
      </c>
      <c r="AS1616" t="s">
        <v>3</v>
      </c>
      <c r="AT1616">
        <v>0.02</v>
      </c>
      <c r="AU1616" t="s">
        <v>3</v>
      </c>
      <c r="AV1616">
        <v>0</v>
      </c>
      <c r="AW1616">
        <v>2</v>
      </c>
      <c r="AX1616">
        <v>60528350</v>
      </c>
      <c r="AY1616">
        <v>1</v>
      </c>
      <c r="AZ1616">
        <v>0</v>
      </c>
      <c r="BA1616">
        <v>1614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CV1616">
        <v>0</v>
      </c>
      <c r="CW1616">
        <v>0</v>
      </c>
      <c r="CX1616">
        <f>ROUND(Y1616*Source!I750,9)</f>
        <v>0</v>
      </c>
      <c r="CY1616">
        <f>AA1616</f>
        <v>169.66</v>
      </c>
      <c r="CZ1616">
        <f>AE1616</f>
        <v>19.28</v>
      </c>
      <c r="DA1616">
        <f>AI1616</f>
        <v>8.8000000000000007</v>
      </c>
      <c r="DB1616">
        <f>ROUND(ROUND(AT1616*CZ1616,2),6)</f>
        <v>0.39</v>
      </c>
      <c r="DC1616">
        <f>ROUND(ROUND(AT1616*AG1616,2),6)</f>
        <v>0</v>
      </c>
      <c r="DD1616" t="s">
        <v>3</v>
      </c>
      <c r="DE1616" t="s">
        <v>3</v>
      </c>
      <c r="DF1616">
        <f>ROUND(ROUND(AE1616*AI1616,2)*CX1616,2)</f>
        <v>0</v>
      </c>
      <c r="DG1616">
        <f t="shared" si="700"/>
        <v>0</v>
      </c>
      <c r="DH1616">
        <f t="shared" si="701"/>
        <v>0</v>
      </c>
      <c r="DI1616">
        <f t="shared" si="697"/>
        <v>0</v>
      </c>
      <c r="DJ1616">
        <f>DF1616</f>
        <v>0</v>
      </c>
      <c r="DK1616">
        <v>0</v>
      </c>
      <c r="DL1616" t="s">
        <v>3</v>
      </c>
      <c r="DM1616">
        <v>0</v>
      </c>
      <c r="DN1616" t="s">
        <v>3</v>
      </c>
      <c r="DO1616">
        <v>0</v>
      </c>
    </row>
    <row r="1617" spans="1:119" x14ac:dyDescent="0.2">
      <c r="A1617">
        <f>ROW(Source!A753)</f>
        <v>753</v>
      </c>
      <c r="B1617">
        <v>59204062</v>
      </c>
      <c r="C1617">
        <v>60528354</v>
      </c>
      <c r="D1617">
        <v>58266404</v>
      </c>
      <c r="E1617">
        <v>1080</v>
      </c>
      <c r="F1617">
        <v>1</v>
      </c>
      <c r="G1617">
        <v>1080</v>
      </c>
      <c r="H1617">
        <v>1</v>
      </c>
      <c r="I1617" t="s">
        <v>859</v>
      </c>
      <c r="J1617" t="s">
        <v>3</v>
      </c>
      <c r="K1617" t="s">
        <v>860</v>
      </c>
      <c r="L1617">
        <v>1191</v>
      </c>
      <c r="N1617">
        <v>1013</v>
      </c>
      <c r="O1617" t="s">
        <v>861</v>
      </c>
      <c r="P1617" t="s">
        <v>861</v>
      </c>
      <c r="Q1617">
        <v>1</v>
      </c>
      <c r="W1617">
        <v>0</v>
      </c>
      <c r="X1617">
        <v>476480486</v>
      </c>
      <c r="Y1617">
        <f>((AT1617*1.15)*1.1)</f>
        <v>0.94874999999999998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1</v>
      </c>
      <c r="AK1617">
        <v>1</v>
      </c>
      <c r="AL1617">
        <v>1</v>
      </c>
      <c r="AM1617">
        <v>-2</v>
      </c>
      <c r="AN1617">
        <v>0</v>
      </c>
      <c r="AO1617">
        <v>1</v>
      </c>
      <c r="AP1617">
        <v>1</v>
      </c>
      <c r="AQ1617">
        <v>0</v>
      </c>
      <c r="AR1617">
        <v>0</v>
      </c>
      <c r="AS1617" t="s">
        <v>3</v>
      </c>
      <c r="AT1617">
        <v>0.75</v>
      </c>
      <c r="AU1617" t="s">
        <v>26</v>
      </c>
      <c r="AV1617">
        <v>1</v>
      </c>
      <c r="AW1617">
        <v>2</v>
      </c>
      <c r="AX1617">
        <v>60528361</v>
      </c>
      <c r="AY1617">
        <v>1</v>
      </c>
      <c r="AZ1617">
        <v>0</v>
      </c>
      <c r="BA1617">
        <v>1617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CU1617">
        <f>ROUND(AT1617*Source!I753*AH1617*AL1617,2)</f>
        <v>0</v>
      </c>
      <c r="CV1617">
        <f>ROUND(Y1617*Source!I753,9)</f>
        <v>44.591250000000002</v>
      </c>
      <c r="CW1617">
        <v>0</v>
      </c>
      <c r="CX1617">
        <f>ROUND(Y1617*Source!I753,9)</f>
        <v>44.591250000000002</v>
      </c>
      <c r="CY1617">
        <f>AD1617</f>
        <v>0</v>
      </c>
      <c r="CZ1617">
        <f>AH1617</f>
        <v>0</v>
      </c>
      <c r="DA1617">
        <f>AL1617</f>
        <v>1</v>
      </c>
      <c r="DB1617">
        <f>ROUND(((ROUND(AT1617*CZ1617,2)*1.15)*1.1),6)</f>
        <v>0</v>
      </c>
      <c r="DC1617">
        <f>ROUND(((ROUND(AT1617*AG1617,2)*1.15)*1.1),6)</f>
        <v>0</v>
      </c>
      <c r="DD1617" t="s">
        <v>3</v>
      </c>
      <c r="DE1617" t="s">
        <v>3</v>
      </c>
      <c r="DF1617">
        <f t="shared" ref="DF1617:DF1626" si="702">ROUND(ROUND(AE1617,2)*CX1617,2)</f>
        <v>0</v>
      </c>
      <c r="DG1617">
        <f t="shared" si="700"/>
        <v>0</v>
      </c>
      <c r="DH1617">
        <f t="shared" si="701"/>
        <v>0</v>
      </c>
      <c r="DI1617">
        <f t="shared" si="697"/>
        <v>0</v>
      </c>
      <c r="DJ1617">
        <f>DI1617</f>
        <v>0</v>
      </c>
      <c r="DK1617">
        <v>0</v>
      </c>
      <c r="DL1617" t="s">
        <v>3</v>
      </c>
      <c r="DM1617">
        <v>0</v>
      </c>
      <c r="DN1617" t="s">
        <v>3</v>
      </c>
      <c r="DO1617">
        <v>0</v>
      </c>
    </row>
    <row r="1618" spans="1:119" x14ac:dyDescent="0.2">
      <c r="A1618">
        <f>ROW(Source!A753)</f>
        <v>753</v>
      </c>
      <c r="B1618">
        <v>59204062</v>
      </c>
      <c r="C1618">
        <v>60528354</v>
      </c>
      <c r="D1618">
        <v>58340279</v>
      </c>
      <c r="E1618">
        <v>1</v>
      </c>
      <c r="F1618">
        <v>1</v>
      </c>
      <c r="G1618">
        <v>1080</v>
      </c>
      <c r="H1618">
        <v>2</v>
      </c>
      <c r="I1618" t="s">
        <v>938</v>
      </c>
      <c r="J1618" t="s">
        <v>939</v>
      </c>
      <c r="K1618" t="s">
        <v>940</v>
      </c>
      <c r="L1618">
        <v>1368</v>
      </c>
      <c r="N1618">
        <v>1011</v>
      </c>
      <c r="O1618" t="s">
        <v>865</v>
      </c>
      <c r="P1618" t="s">
        <v>865</v>
      </c>
      <c r="Q1618">
        <v>1</v>
      </c>
      <c r="W1618">
        <v>0</v>
      </c>
      <c r="X1618">
        <v>-2065404138</v>
      </c>
      <c r="Y1618">
        <f>((AT1618*1.25)*1.1)</f>
        <v>0.33</v>
      </c>
      <c r="AA1618">
        <v>0</v>
      </c>
      <c r="AB1618">
        <v>7.59</v>
      </c>
      <c r="AC1618">
        <v>0</v>
      </c>
      <c r="AD1618">
        <v>0</v>
      </c>
      <c r="AE1618">
        <v>0</v>
      </c>
      <c r="AF1618">
        <v>7.11</v>
      </c>
      <c r="AG1618">
        <v>0</v>
      </c>
      <c r="AH1618">
        <v>0</v>
      </c>
      <c r="AI1618">
        <v>1</v>
      </c>
      <c r="AJ1618">
        <v>1</v>
      </c>
      <c r="AK1618">
        <v>1</v>
      </c>
      <c r="AL1618">
        <v>1</v>
      </c>
      <c r="AM1618">
        <v>-2</v>
      </c>
      <c r="AN1618">
        <v>0</v>
      </c>
      <c r="AO1618">
        <v>1</v>
      </c>
      <c r="AP1618">
        <v>1</v>
      </c>
      <c r="AQ1618">
        <v>0</v>
      </c>
      <c r="AR1618">
        <v>0</v>
      </c>
      <c r="AS1618" t="s">
        <v>3</v>
      </c>
      <c r="AT1618">
        <v>0.24</v>
      </c>
      <c r="AU1618" t="s">
        <v>866</v>
      </c>
      <c r="AV1618">
        <v>0</v>
      </c>
      <c r="AW1618">
        <v>2</v>
      </c>
      <c r="AX1618">
        <v>60528362</v>
      </c>
      <c r="AY1618">
        <v>1</v>
      </c>
      <c r="AZ1618">
        <v>0</v>
      </c>
      <c r="BA1618">
        <v>1618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CV1618">
        <v>0</v>
      </c>
      <c r="CW1618">
        <f>ROUND(Y1618*Source!I753*DO1618,9)</f>
        <v>0</v>
      </c>
      <c r="CX1618">
        <f>ROUND(Y1618*Source!I753,9)</f>
        <v>15.51</v>
      </c>
      <c r="CY1618">
        <f>AB1618</f>
        <v>7.59</v>
      </c>
      <c r="CZ1618">
        <f>AF1618</f>
        <v>7.11</v>
      </c>
      <c r="DA1618">
        <f>AJ1618</f>
        <v>1</v>
      </c>
      <c r="DB1618">
        <f>ROUND(((ROUND(AT1618*CZ1618,2)*1.25)*1.1),6)</f>
        <v>2.3512499999999998</v>
      </c>
      <c r="DC1618">
        <f>ROUND(((ROUND(AT1618*AG1618,2)*1.25)*1.1),6)</f>
        <v>0</v>
      </c>
      <c r="DD1618" t="s">
        <v>3</v>
      </c>
      <c r="DE1618" t="s">
        <v>3</v>
      </c>
      <c r="DF1618">
        <f t="shared" si="702"/>
        <v>0</v>
      </c>
      <c r="DG1618">
        <f t="shared" si="700"/>
        <v>110.28</v>
      </c>
      <c r="DH1618">
        <f t="shared" si="701"/>
        <v>0</v>
      </c>
      <c r="DI1618">
        <f t="shared" si="697"/>
        <v>0</v>
      </c>
      <c r="DJ1618">
        <f>DG1618</f>
        <v>110.28</v>
      </c>
      <c r="DK1618">
        <v>0</v>
      </c>
      <c r="DL1618" t="s">
        <v>3</v>
      </c>
      <c r="DM1618">
        <v>0</v>
      </c>
      <c r="DN1618" t="s">
        <v>3</v>
      </c>
      <c r="DO1618">
        <v>0</v>
      </c>
    </row>
    <row r="1619" spans="1:119" x14ac:dyDescent="0.2">
      <c r="A1619">
        <f>ROW(Source!A753)</f>
        <v>753</v>
      </c>
      <c r="B1619">
        <v>59204062</v>
      </c>
      <c r="C1619">
        <v>60528354</v>
      </c>
      <c r="D1619">
        <v>58340578</v>
      </c>
      <c r="E1619">
        <v>1</v>
      </c>
      <c r="F1619">
        <v>1</v>
      </c>
      <c r="G1619">
        <v>1080</v>
      </c>
      <c r="H1619">
        <v>2</v>
      </c>
      <c r="I1619" t="s">
        <v>862</v>
      </c>
      <c r="J1619" t="s">
        <v>863</v>
      </c>
      <c r="K1619" t="s">
        <v>864</v>
      </c>
      <c r="L1619">
        <v>1368</v>
      </c>
      <c r="N1619">
        <v>1011</v>
      </c>
      <c r="O1619" t="s">
        <v>865</v>
      </c>
      <c r="P1619" t="s">
        <v>865</v>
      </c>
      <c r="Q1619">
        <v>1</v>
      </c>
      <c r="W1619">
        <v>0</v>
      </c>
      <c r="X1619">
        <v>-1985943078</v>
      </c>
      <c r="Y1619">
        <f>((AT1619*1.25)*1.1)</f>
        <v>4.4000000000000004E-2</v>
      </c>
      <c r="AA1619">
        <v>0</v>
      </c>
      <c r="AB1619">
        <v>88.67</v>
      </c>
      <c r="AC1619">
        <v>13.47</v>
      </c>
      <c r="AD1619">
        <v>0</v>
      </c>
      <c r="AE1619">
        <v>0</v>
      </c>
      <c r="AF1619">
        <v>83.1</v>
      </c>
      <c r="AG1619">
        <v>12.62</v>
      </c>
      <c r="AH1619">
        <v>0</v>
      </c>
      <c r="AI1619">
        <v>1</v>
      </c>
      <c r="AJ1619">
        <v>1</v>
      </c>
      <c r="AK1619">
        <v>1</v>
      </c>
      <c r="AL1619">
        <v>1</v>
      </c>
      <c r="AM1619">
        <v>-2</v>
      </c>
      <c r="AN1619">
        <v>0</v>
      </c>
      <c r="AO1619">
        <v>1</v>
      </c>
      <c r="AP1619">
        <v>1</v>
      </c>
      <c r="AQ1619">
        <v>0</v>
      </c>
      <c r="AR1619">
        <v>0</v>
      </c>
      <c r="AS1619" t="s">
        <v>3</v>
      </c>
      <c r="AT1619">
        <v>3.2000000000000001E-2</v>
      </c>
      <c r="AU1619" t="s">
        <v>866</v>
      </c>
      <c r="AV1619">
        <v>0</v>
      </c>
      <c r="AW1619">
        <v>2</v>
      </c>
      <c r="AX1619">
        <v>60528363</v>
      </c>
      <c r="AY1619">
        <v>1</v>
      </c>
      <c r="AZ1619">
        <v>0</v>
      </c>
      <c r="BA1619">
        <v>1619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CV1619">
        <v>0</v>
      </c>
      <c r="CW1619">
        <f>ROUND(Y1619*Source!I753*DO1619,9)</f>
        <v>26.09816</v>
      </c>
      <c r="CX1619">
        <f>ROUND(Y1619*Source!I753,9)</f>
        <v>2.0680000000000001</v>
      </c>
      <c r="CY1619">
        <f>AB1619</f>
        <v>88.67</v>
      </c>
      <c r="CZ1619">
        <f>AF1619</f>
        <v>83.1</v>
      </c>
      <c r="DA1619">
        <f>AJ1619</f>
        <v>1</v>
      </c>
      <c r="DB1619">
        <f>ROUND(((ROUND(AT1619*CZ1619,2)*1.25)*1.1),6)</f>
        <v>3.6575000000000002</v>
      </c>
      <c r="DC1619">
        <f>ROUND(((ROUND(AT1619*AG1619,2)*1.25)*1.1),6)</f>
        <v>0.55000000000000004</v>
      </c>
      <c r="DD1619" t="s">
        <v>3</v>
      </c>
      <c r="DE1619" t="s">
        <v>3</v>
      </c>
      <c r="DF1619">
        <f t="shared" si="702"/>
        <v>0</v>
      </c>
      <c r="DG1619">
        <f t="shared" si="700"/>
        <v>171.85</v>
      </c>
      <c r="DH1619">
        <f t="shared" si="701"/>
        <v>26.1</v>
      </c>
      <c r="DI1619">
        <f t="shared" si="697"/>
        <v>0</v>
      </c>
      <c r="DJ1619">
        <f>DG1619</f>
        <v>171.85</v>
      </c>
      <c r="DK1619">
        <v>0</v>
      </c>
      <c r="DL1619" t="s">
        <v>867</v>
      </c>
      <c r="DM1619">
        <v>0</v>
      </c>
      <c r="DN1619" t="s">
        <v>861</v>
      </c>
      <c r="DO1619">
        <v>12.62</v>
      </c>
    </row>
    <row r="1620" spans="1:119" x14ac:dyDescent="0.2">
      <c r="A1620">
        <f>ROW(Source!A753)</f>
        <v>753</v>
      </c>
      <c r="B1620">
        <v>59204062</v>
      </c>
      <c r="C1620">
        <v>60528354</v>
      </c>
      <c r="D1620">
        <v>58339814</v>
      </c>
      <c r="E1620">
        <v>1</v>
      </c>
      <c r="F1620">
        <v>1</v>
      </c>
      <c r="G1620">
        <v>1080</v>
      </c>
      <c r="H1620">
        <v>2</v>
      </c>
      <c r="I1620" t="s">
        <v>874</v>
      </c>
      <c r="J1620" t="s">
        <v>875</v>
      </c>
      <c r="K1620" t="s">
        <v>876</v>
      </c>
      <c r="L1620">
        <v>1368</v>
      </c>
      <c r="N1620">
        <v>1011</v>
      </c>
      <c r="O1620" t="s">
        <v>865</v>
      </c>
      <c r="P1620" t="s">
        <v>865</v>
      </c>
      <c r="Q1620">
        <v>1</v>
      </c>
      <c r="W1620">
        <v>0</v>
      </c>
      <c r="X1620">
        <v>1087580389</v>
      </c>
      <c r="Y1620">
        <f>((AT1620*1.25)*1.1)</f>
        <v>1.3750000000000001E-3</v>
      </c>
      <c r="AA1620">
        <v>0</v>
      </c>
      <c r="AB1620">
        <v>191.17</v>
      </c>
      <c r="AC1620">
        <v>18.059999999999999</v>
      </c>
      <c r="AD1620">
        <v>0</v>
      </c>
      <c r="AE1620">
        <v>0</v>
      </c>
      <c r="AF1620">
        <v>179.17</v>
      </c>
      <c r="AG1620">
        <v>16.93</v>
      </c>
      <c r="AH1620">
        <v>0</v>
      </c>
      <c r="AI1620">
        <v>1</v>
      </c>
      <c r="AJ1620">
        <v>1</v>
      </c>
      <c r="AK1620">
        <v>1</v>
      </c>
      <c r="AL1620">
        <v>1</v>
      </c>
      <c r="AM1620">
        <v>-2</v>
      </c>
      <c r="AN1620">
        <v>0</v>
      </c>
      <c r="AO1620">
        <v>1</v>
      </c>
      <c r="AP1620">
        <v>1</v>
      </c>
      <c r="AQ1620">
        <v>0</v>
      </c>
      <c r="AR1620">
        <v>0</v>
      </c>
      <c r="AS1620" t="s">
        <v>3</v>
      </c>
      <c r="AT1620">
        <v>1E-3</v>
      </c>
      <c r="AU1620" t="s">
        <v>866</v>
      </c>
      <c r="AV1620">
        <v>0</v>
      </c>
      <c r="AW1620">
        <v>2</v>
      </c>
      <c r="AX1620">
        <v>60528364</v>
      </c>
      <c r="AY1620">
        <v>1</v>
      </c>
      <c r="AZ1620">
        <v>0</v>
      </c>
      <c r="BA1620">
        <v>1620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CV1620">
        <v>0</v>
      </c>
      <c r="CW1620">
        <f>ROUND(Y1620*Source!I753*DO1620,9)</f>
        <v>1.09410125</v>
      </c>
      <c r="CX1620">
        <f>ROUND(Y1620*Source!I753,9)</f>
        <v>6.4625000000000002E-2</v>
      </c>
      <c r="CY1620">
        <f>AB1620</f>
        <v>191.17</v>
      </c>
      <c r="CZ1620">
        <f>AF1620</f>
        <v>179.17</v>
      </c>
      <c r="DA1620">
        <f>AJ1620</f>
        <v>1</v>
      </c>
      <c r="DB1620">
        <f>ROUND(((ROUND(AT1620*CZ1620,2)*1.25)*1.1),6)</f>
        <v>0.2475</v>
      </c>
      <c r="DC1620">
        <f>ROUND(((ROUND(AT1620*AG1620,2)*1.25)*1.1),6)</f>
        <v>2.75E-2</v>
      </c>
      <c r="DD1620" t="s">
        <v>3</v>
      </c>
      <c r="DE1620" t="s">
        <v>3</v>
      </c>
      <c r="DF1620">
        <f t="shared" si="702"/>
        <v>0</v>
      </c>
      <c r="DG1620">
        <f t="shared" si="700"/>
        <v>11.58</v>
      </c>
      <c r="DH1620">
        <f t="shared" si="701"/>
        <v>1.0900000000000001</v>
      </c>
      <c r="DI1620">
        <f t="shared" si="697"/>
        <v>0</v>
      </c>
      <c r="DJ1620">
        <f>DG1620</f>
        <v>11.58</v>
      </c>
      <c r="DK1620">
        <v>0</v>
      </c>
      <c r="DL1620" t="s">
        <v>867</v>
      </c>
      <c r="DM1620">
        <v>0</v>
      </c>
      <c r="DN1620" t="s">
        <v>861</v>
      </c>
      <c r="DO1620">
        <v>16.93</v>
      </c>
    </row>
    <row r="1621" spans="1:119" x14ac:dyDescent="0.2">
      <c r="A1621">
        <f>ROW(Source!A753)</f>
        <v>753</v>
      </c>
      <c r="B1621">
        <v>59204062</v>
      </c>
      <c r="C1621">
        <v>60528354</v>
      </c>
      <c r="D1621">
        <v>58309878</v>
      </c>
      <c r="E1621">
        <v>1</v>
      </c>
      <c r="F1621">
        <v>1</v>
      </c>
      <c r="G1621">
        <v>1080</v>
      </c>
      <c r="H1621">
        <v>3</v>
      </c>
      <c r="I1621" t="s">
        <v>950</v>
      </c>
      <c r="J1621" t="s">
        <v>951</v>
      </c>
      <c r="K1621" t="s">
        <v>952</v>
      </c>
      <c r="L1621">
        <v>1348</v>
      </c>
      <c r="N1621">
        <v>1009</v>
      </c>
      <c r="O1621" t="s">
        <v>900</v>
      </c>
      <c r="P1621" t="s">
        <v>900</v>
      </c>
      <c r="Q1621">
        <v>1000</v>
      </c>
      <c r="W1621">
        <v>0</v>
      </c>
      <c r="X1621">
        <v>-2039612599</v>
      </c>
      <c r="Y1621">
        <f>AT1621</f>
        <v>6.9999999999999994E-5</v>
      </c>
      <c r="AA1621">
        <v>7185.82</v>
      </c>
      <c r="AB1621">
        <v>0</v>
      </c>
      <c r="AC1621">
        <v>0</v>
      </c>
      <c r="AD1621">
        <v>0</v>
      </c>
      <c r="AE1621">
        <v>7185.82</v>
      </c>
      <c r="AF1621">
        <v>0</v>
      </c>
      <c r="AG1621">
        <v>0</v>
      </c>
      <c r="AH1621">
        <v>0</v>
      </c>
      <c r="AI1621">
        <v>1</v>
      </c>
      <c r="AJ1621">
        <v>1</v>
      </c>
      <c r="AK1621">
        <v>1</v>
      </c>
      <c r="AL1621">
        <v>1</v>
      </c>
      <c r="AM1621">
        <v>-2</v>
      </c>
      <c r="AN1621">
        <v>0</v>
      </c>
      <c r="AO1621">
        <v>1</v>
      </c>
      <c r="AP1621">
        <v>1</v>
      </c>
      <c r="AQ1621">
        <v>0</v>
      </c>
      <c r="AR1621">
        <v>0</v>
      </c>
      <c r="AS1621" t="s">
        <v>3</v>
      </c>
      <c r="AT1621">
        <v>6.9999999999999994E-5</v>
      </c>
      <c r="AU1621" t="s">
        <v>3</v>
      </c>
      <c r="AV1621">
        <v>0</v>
      </c>
      <c r="AW1621">
        <v>2</v>
      </c>
      <c r="AX1621">
        <v>60528365</v>
      </c>
      <c r="AY1621">
        <v>1</v>
      </c>
      <c r="AZ1621">
        <v>0</v>
      </c>
      <c r="BA1621">
        <v>1621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CV1621">
        <v>0</v>
      </c>
      <c r="CW1621">
        <v>0</v>
      </c>
      <c r="CX1621">
        <f>ROUND(Y1621*Source!I753,9)</f>
        <v>3.29E-3</v>
      </c>
      <c r="CY1621">
        <f>AA1621</f>
        <v>7185.82</v>
      </c>
      <c r="CZ1621">
        <f>AE1621</f>
        <v>7185.82</v>
      </c>
      <c r="DA1621">
        <f>AI1621</f>
        <v>1</v>
      </c>
      <c r="DB1621">
        <f>ROUND(ROUND(AT1621*CZ1621,2),6)</f>
        <v>0.5</v>
      </c>
      <c r="DC1621">
        <f>ROUND(ROUND(AT1621*AG1621,2),6)</f>
        <v>0</v>
      </c>
      <c r="DD1621" t="s">
        <v>3</v>
      </c>
      <c r="DE1621" t="s">
        <v>3</v>
      </c>
      <c r="DF1621">
        <f t="shared" si="702"/>
        <v>23.64</v>
      </c>
      <c r="DG1621">
        <f t="shared" si="700"/>
        <v>0</v>
      </c>
      <c r="DH1621">
        <f t="shared" si="701"/>
        <v>0</v>
      </c>
      <c r="DI1621">
        <f t="shared" si="697"/>
        <v>0</v>
      </c>
      <c r="DJ1621">
        <f>DF1621</f>
        <v>23.64</v>
      </c>
      <c r="DK1621">
        <v>0</v>
      </c>
      <c r="DL1621" t="s">
        <v>3</v>
      </c>
      <c r="DM1621">
        <v>0</v>
      </c>
      <c r="DN1621" t="s">
        <v>3</v>
      </c>
      <c r="DO1621">
        <v>0</v>
      </c>
    </row>
    <row r="1622" spans="1:119" x14ac:dyDescent="0.2">
      <c r="A1622">
        <f>ROW(Source!A753)</f>
        <v>753</v>
      </c>
      <c r="B1622">
        <v>59204062</v>
      </c>
      <c r="C1622">
        <v>60528354</v>
      </c>
      <c r="D1622">
        <v>58330442</v>
      </c>
      <c r="E1622">
        <v>1</v>
      </c>
      <c r="F1622">
        <v>1</v>
      </c>
      <c r="G1622">
        <v>1080</v>
      </c>
      <c r="H1622">
        <v>3</v>
      </c>
      <c r="I1622" t="s">
        <v>259</v>
      </c>
      <c r="J1622" t="s">
        <v>261</v>
      </c>
      <c r="K1622" t="s">
        <v>260</v>
      </c>
      <c r="L1622">
        <v>1354</v>
      </c>
      <c r="N1622">
        <v>1010</v>
      </c>
      <c r="O1622" t="s">
        <v>39</v>
      </c>
      <c r="P1622" t="s">
        <v>39</v>
      </c>
      <c r="Q1622">
        <v>1</v>
      </c>
      <c r="W1622">
        <v>0</v>
      </c>
      <c r="X1622">
        <v>-1292352847</v>
      </c>
      <c r="Y1622">
        <f>AT1622</f>
        <v>1</v>
      </c>
      <c r="AA1622">
        <v>239.46</v>
      </c>
      <c r="AB1622">
        <v>0</v>
      </c>
      <c r="AC1622">
        <v>0</v>
      </c>
      <c r="AD1622">
        <v>0</v>
      </c>
      <c r="AE1622">
        <v>239.46</v>
      </c>
      <c r="AF1622">
        <v>0</v>
      </c>
      <c r="AG1622">
        <v>0</v>
      </c>
      <c r="AH1622">
        <v>0</v>
      </c>
      <c r="AI1622">
        <v>1</v>
      </c>
      <c r="AJ1622">
        <v>1</v>
      </c>
      <c r="AK1622">
        <v>1</v>
      </c>
      <c r="AL1622">
        <v>1</v>
      </c>
      <c r="AM1622">
        <v>0</v>
      </c>
      <c r="AN1622">
        <v>0</v>
      </c>
      <c r="AO1622">
        <v>0</v>
      </c>
      <c r="AP1622">
        <v>1</v>
      </c>
      <c r="AQ1622">
        <v>0</v>
      </c>
      <c r="AR1622">
        <v>0</v>
      </c>
      <c r="AS1622" t="s">
        <v>3</v>
      </c>
      <c r="AT1622">
        <v>1</v>
      </c>
      <c r="AU1622" t="s">
        <v>3</v>
      </c>
      <c r="AV1622">
        <v>0</v>
      </c>
      <c r="AW1622">
        <v>1</v>
      </c>
      <c r="AX1622">
        <v>-1</v>
      </c>
      <c r="AY1622">
        <v>0</v>
      </c>
      <c r="AZ1622">
        <v>0</v>
      </c>
      <c r="BA1622" t="s">
        <v>3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CV1622">
        <v>0</v>
      </c>
      <c r="CW1622">
        <v>0</v>
      </c>
      <c r="CX1622">
        <f>ROUND(Y1622*Source!I753,9)</f>
        <v>47</v>
      </c>
      <c r="CY1622">
        <f>AA1622</f>
        <v>239.46</v>
      </c>
      <c r="CZ1622">
        <f>AE1622</f>
        <v>239.46</v>
      </c>
      <c r="DA1622">
        <f>AI1622</f>
        <v>1</v>
      </c>
      <c r="DB1622">
        <f>ROUND(ROUND(AT1622*CZ1622,2),6)</f>
        <v>239.46</v>
      </c>
      <c r="DC1622">
        <f>ROUND(ROUND(AT1622*AG1622,2),6)</f>
        <v>0</v>
      </c>
      <c r="DD1622" t="s">
        <v>3</v>
      </c>
      <c r="DE1622" t="s">
        <v>3</v>
      </c>
      <c r="DF1622">
        <f t="shared" si="702"/>
        <v>11254.62</v>
      </c>
      <c r="DG1622">
        <f t="shared" si="700"/>
        <v>0</v>
      </c>
      <c r="DH1622">
        <f t="shared" si="701"/>
        <v>0</v>
      </c>
      <c r="DI1622">
        <f t="shared" si="697"/>
        <v>0</v>
      </c>
      <c r="DJ1622">
        <f>DF1622</f>
        <v>11254.62</v>
      </c>
      <c r="DK1622">
        <v>0</v>
      </c>
      <c r="DL1622" t="s">
        <v>3</v>
      </c>
      <c r="DM1622">
        <v>0</v>
      </c>
      <c r="DN1622" t="s">
        <v>3</v>
      </c>
      <c r="DO1622">
        <v>0</v>
      </c>
    </row>
    <row r="1623" spans="1:119" x14ac:dyDescent="0.2">
      <c r="A1623">
        <f>ROW(Source!A754)</f>
        <v>754</v>
      </c>
      <c r="B1623">
        <v>59204059</v>
      </c>
      <c r="C1623">
        <v>60528354</v>
      </c>
      <c r="D1623">
        <v>58266404</v>
      </c>
      <c r="E1623">
        <v>1080</v>
      </c>
      <c r="F1623">
        <v>1</v>
      </c>
      <c r="G1623">
        <v>1080</v>
      </c>
      <c r="H1623">
        <v>1</v>
      </c>
      <c r="I1623" t="s">
        <v>859</v>
      </c>
      <c r="J1623" t="s">
        <v>3</v>
      </c>
      <c r="K1623" t="s">
        <v>860</v>
      </c>
      <c r="L1623">
        <v>1191</v>
      </c>
      <c r="N1623">
        <v>1013</v>
      </c>
      <c r="O1623" t="s">
        <v>861</v>
      </c>
      <c r="P1623" t="s">
        <v>861</v>
      </c>
      <c r="Q1623">
        <v>1</v>
      </c>
      <c r="W1623">
        <v>0</v>
      </c>
      <c r="X1623">
        <v>476480486</v>
      </c>
      <c r="Y1623">
        <f>((AT1623*1.15)*1.1)</f>
        <v>0.94874999999999998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1</v>
      </c>
      <c r="AJ1623">
        <v>1</v>
      </c>
      <c r="AK1623">
        <v>1</v>
      </c>
      <c r="AL1623">
        <v>1</v>
      </c>
      <c r="AM1623">
        <v>5</v>
      </c>
      <c r="AN1623">
        <v>0</v>
      </c>
      <c r="AO1623">
        <v>1</v>
      </c>
      <c r="AP1623">
        <v>1</v>
      </c>
      <c r="AQ1623">
        <v>0</v>
      </c>
      <c r="AR1623">
        <v>0</v>
      </c>
      <c r="AS1623" t="s">
        <v>3</v>
      </c>
      <c r="AT1623">
        <v>0.75</v>
      </c>
      <c r="AU1623" t="s">
        <v>26</v>
      </c>
      <c r="AV1623">
        <v>1</v>
      </c>
      <c r="AW1623">
        <v>2</v>
      </c>
      <c r="AX1623">
        <v>60528361</v>
      </c>
      <c r="AY1623">
        <v>1</v>
      </c>
      <c r="AZ1623">
        <v>0</v>
      </c>
      <c r="BA1623">
        <v>1623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CU1623">
        <f>ROUND(AT1623*Source!I754*AH1623*AL1623,2)</f>
        <v>0</v>
      </c>
      <c r="CV1623">
        <f>ROUND(Y1623*Source!I754,9)</f>
        <v>44.591250000000002</v>
      </c>
      <c r="CW1623">
        <v>0</v>
      </c>
      <c r="CX1623">
        <f>ROUND(Y1623*Source!I754,9)</f>
        <v>44.591250000000002</v>
      </c>
      <c r="CY1623">
        <f>AD1623</f>
        <v>0</v>
      </c>
      <c r="CZ1623">
        <f>AH1623</f>
        <v>0</v>
      </c>
      <c r="DA1623">
        <f>AL1623</f>
        <v>1</v>
      </c>
      <c r="DB1623">
        <f>ROUND(((ROUND(AT1623*CZ1623,2)*1.15)*1.1),6)</f>
        <v>0</v>
      </c>
      <c r="DC1623">
        <f>ROUND(((ROUND(AT1623*AG1623,2)*1.15)*1.1),6)</f>
        <v>0</v>
      </c>
      <c r="DD1623" t="s">
        <v>3</v>
      </c>
      <c r="DE1623" t="s">
        <v>3</v>
      </c>
      <c r="DF1623">
        <f t="shared" si="702"/>
        <v>0</v>
      </c>
      <c r="DG1623">
        <f t="shared" si="700"/>
        <v>0</v>
      </c>
      <c r="DH1623">
        <f t="shared" si="701"/>
        <v>0</v>
      </c>
      <c r="DI1623">
        <f t="shared" si="697"/>
        <v>0</v>
      </c>
      <c r="DJ1623">
        <f>DI1623</f>
        <v>0</v>
      </c>
      <c r="DK1623">
        <v>0</v>
      </c>
      <c r="DL1623" t="s">
        <v>3</v>
      </c>
      <c r="DM1623">
        <v>0</v>
      </c>
      <c r="DN1623" t="s">
        <v>3</v>
      </c>
      <c r="DO1623">
        <v>0</v>
      </c>
    </row>
    <row r="1624" spans="1:119" x14ac:dyDescent="0.2">
      <c r="A1624">
        <f>ROW(Source!A754)</f>
        <v>754</v>
      </c>
      <c r="B1624">
        <v>59204059</v>
      </c>
      <c r="C1624">
        <v>60528354</v>
      </c>
      <c r="D1624">
        <v>58340279</v>
      </c>
      <c r="E1624">
        <v>1</v>
      </c>
      <c r="F1624">
        <v>1</v>
      </c>
      <c r="G1624">
        <v>1080</v>
      </c>
      <c r="H1624">
        <v>2</v>
      </c>
      <c r="I1624" t="s">
        <v>938</v>
      </c>
      <c r="J1624" t="s">
        <v>939</v>
      </c>
      <c r="K1624" t="s">
        <v>940</v>
      </c>
      <c r="L1624">
        <v>1368</v>
      </c>
      <c r="N1624">
        <v>1011</v>
      </c>
      <c r="O1624" t="s">
        <v>865</v>
      </c>
      <c r="P1624" t="s">
        <v>865</v>
      </c>
      <c r="Q1624">
        <v>1</v>
      </c>
      <c r="W1624">
        <v>0</v>
      </c>
      <c r="X1624">
        <v>-2065404138</v>
      </c>
      <c r="Y1624">
        <f>((AT1624*1.25)*1.1)</f>
        <v>0.33</v>
      </c>
      <c r="AA1624">
        <v>0</v>
      </c>
      <c r="AB1624">
        <v>87.47</v>
      </c>
      <c r="AC1624">
        <v>0</v>
      </c>
      <c r="AD1624">
        <v>0</v>
      </c>
      <c r="AE1624">
        <v>0</v>
      </c>
      <c r="AF1624">
        <v>7.11</v>
      </c>
      <c r="AG1624">
        <v>0</v>
      </c>
      <c r="AH1624">
        <v>0</v>
      </c>
      <c r="AI1624">
        <v>1</v>
      </c>
      <c r="AJ1624">
        <v>11.53</v>
      </c>
      <c r="AK1624">
        <v>54.99</v>
      </c>
      <c r="AL1624">
        <v>1</v>
      </c>
      <c r="AM1624">
        <v>2</v>
      </c>
      <c r="AN1624">
        <v>0</v>
      </c>
      <c r="AO1624">
        <v>1</v>
      </c>
      <c r="AP1624">
        <v>1</v>
      </c>
      <c r="AQ1624">
        <v>0</v>
      </c>
      <c r="AR1624">
        <v>0</v>
      </c>
      <c r="AS1624" t="s">
        <v>3</v>
      </c>
      <c r="AT1624">
        <v>0.24</v>
      </c>
      <c r="AU1624" t="s">
        <v>866</v>
      </c>
      <c r="AV1624">
        <v>0</v>
      </c>
      <c r="AW1624">
        <v>2</v>
      </c>
      <c r="AX1624">
        <v>60528362</v>
      </c>
      <c r="AY1624">
        <v>1</v>
      </c>
      <c r="AZ1624">
        <v>0</v>
      </c>
      <c r="BA1624">
        <v>1624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CV1624">
        <v>0</v>
      </c>
      <c r="CW1624">
        <f>ROUND(Y1624*Source!I754*DO1624,9)</f>
        <v>0</v>
      </c>
      <c r="CX1624">
        <f>ROUND(Y1624*Source!I754,9)</f>
        <v>15.51</v>
      </c>
      <c r="CY1624">
        <f>AB1624</f>
        <v>87.47</v>
      </c>
      <c r="CZ1624">
        <f>AF1624</f>
        <v>7.11</v>
      </c>
      <c r="DA1624">
        <f>AJ1624</f>
        <v>11.53</v>
      </c>
      <c r="DB1624">
        <f>ROUND(((ROUND(AT1624*CZ1624,2)*1.25)*1.1),6)</f>
        <v>2.3512499999999998</v>
      </c>
      <c r="DC1624">
        <f>ROUND(((ROUND(AT1624*AG1624,2)*1.25)*1.1),6)</f>
        <v>0</v>
      </c>
      <c r="DD1624" t="s">
        <v>3</v>
      </c>
      <c r="DE1624" t="s">
        <v>3</v>
      </c>
      <c r="DF1624">
        <f t="shared" si="702"/>
        <v>0</v>
      </c>
      <c r="DG1624">
        <f>ROUND(ROUND(AF1624*AJ1624,2)*CX1624,2)</f>
        <v>1271.51</v>
      </c>
      <c r="DH1624">
        <f>ROUND(ROUND(AG1624*AK1624,2)*CX1624,2)</f>
        <v>0</v>
      </c>
      <c r="DI1624">
        <f t="shared" si="697"/>
        <v>0</v>
      </c>
      <c r="DJ1624">
        <f>DG1624</f>
        <v>1271.51</v>
      </c>
      <c r="DK1624">
        <v>0</v>
      </c>
      <c r="DL1624" t="s">
        <v>3</v>
      </c>
      <c r="DM1624">
        <v>0</v>
      </c>
      <c r="DN1624" t="s">
        <v>3</v>
      </c>
      <c r="DO1624">
        <v>0</v>
      </c>
    </row>
    <row r="1625" spans="1:119" x14ac:dyDescent="0.2">
      <c r="A1625">
        <f>ROW(Source!A754)</f>
        <v>754</v>
      </c>
      <c r="B1625">
        <v>59204059</v>
      </c>
      <c r="C1625">
        <v>60528354</v>
      </c>
      <c r="D1625">
        <v>58340578</v>
      </c>
      <c r="E1625">
        <v>1</v>
      </c>
      <c r="F1625">
        <v>1</v>
      </c>
      <c r="G1625">
        <v>1080</v>
      </c>
      <c r="H1625">
        <v>2</v>
      </c>
      <c r="I1625" t="s">
        <v>862</v>
      </c>
      <c r="J1625" t="s">
        <v>863</v>
      </c>
      <c r="K1625" t="s">
        <v>864</v>
      </c>
      <c r="L1625">
        <v>1368</v>
      </c>
      <c r="N1625">
        <v>1011</v>
      </c>
      <c r="O1625" t="s">
        <v>865</v>
      </c>
      <c r="P1625" t="s">
        <v>865</v>
      </c>
      <c r="Q1625">
        <v>1</v>
      </c>
      <c r="W1625">
        <v>0</v>
      </c>
      <c r="X1625">
        <v>-1985943078</v>
      </c>
      <c r="Y1625">
        <f>((AT1625*1.25)*1.1)</f>
        <v>4.4000000000000004E-2</v>
      </c>
      <c r="AA1625">
        <v>0</v>
      </c>
      <c r="AB1625">
        <v>1445.28</v>
      </c>
      <c r="AC1625">
        <v>740.47</v>
      </c>
      <c r="AD1625">
        <v>0</v>
      </c>
      <c r="AE1625">
        <v>0</v>
      </c>
      <c r="AF1625">
        <v>83.1</v>
      </c>
      <c r="AG1625">
        <v>12.62</v>
      </c>
      <c r="AH1625">
        <v>0</v>
      </c>
      <c r="AI1625">
        <v>1</v>
      </c>
      <c r="AJ1625">
        <v>16.3</v>
      </c>
      <c r="AK1625">
        <v>54.99</v>
      </c>
      <c r="AL1625">
        <v>1</v>
      </c>
      <c r="AM1625">
        <v>2</v>
      </c>
      <c r="AN1625">
        <v>0</v>
      </c>
      <c r="AO1625">
        <v>1</v>
      </c>
      <c r="AP1625">
        <v>1</v>
      </c>
      <c r="AQ1625">
        <v>0</v>
      </c>
      <c r="AR1625">
        <v>0</v>
      </c>
      <c r="AS1625" t="s">
        <v>3</v>
      </c>
      <c r="AT1625">
        <v>3.2000000000000001E-2</v>
      </c>
      <c r="AU1625" t="s">
        <v>866</v>
      </c>
      <c r="AV1625">
        <v>0</v>
      </c>
      <c r="AW1625">
        <v>2</v>
      </c>
      <c r="AX1625">
        <v>60528363</v>
      </c>
      <c r="AY1625">
        <v>1</v>
      </c>
      <c r="AZ1625">
        <v>0</v>
      </c>
      <c r="BA1625">
        <v>1625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CV1625">
        <v>0</v>
      </c>
      <c r="CW1625">
        <f>ROUND(Y1625*Source!I754*DO1625,9)</f>
        <v>26.09816</v>
      </c>
      <c r="CX1625">
        <f>ROUND(Y1625*Source!I754,9)</f>
        <v>2.0680000000000001</v>
      </c>
      <c r="CY1625">
        <f>AB1625</f>
        <v>1445.28</v>
      </c>
      <c r="CZ1625">
        <f>AF1625</f>
        <v>83.1</v>
      </c>
      <c r="DA1625">
        <f>AJ1625</f>
        <v>16.3</v>
      </c>
      <c r="DB1625">
        <f>ROUND(((ROUND(AT1625*CZ1625,2)*1.25)*1.1),6)</f>
        <v>3.6575000000000002</v>
      </c>
      <c r="DC1625">
        <f>ROUND(((ROUND(AT1625*AG1625,2)*1.25)*1.1),6)</f>
        <v>0.55000000000000004</v>
      </c>
      <c r="DD1625" t="s">
        <v>3</v>
      </c>
      <c r="DE1625" t="s">
        <v>3</v>
      </c>
      <c r="DF1625">
        <f t="shared" si="702"/>
        <v>0</v>
      </c>
      <c r="DG1625">
        <f>ROUND(ROUND(AF1625*AJ1625,2)*CX1625,2)</f>
        <v>2801.17</v>
      </c>
      <c r="DH1625">
        <f>ROUND(ROUND(AG1625*AK1625,2)*CX1625,2)</f>
        <v>1435.13</v>
      </c>
      <c r="DI1625">
        <f t="shared" si="697"/>
        <v>0</v>
      </c>
      <c r="DJ1625">
        <f>DG1625</f>
        <v>2801.17</v>
      </c>
      <c r="DK1625">
        <v>0</v>
      </c>
      <c r="DL1625" t="s">
        <v>867</v>
      </c>
      <c r="DM1625">
        <v>0</v>
      </c>
      <c r="DN1625" t="s">
        <v>861</v>
      </c>
      <c r="DO1625">
        <v>12.62</v>
      </c>
    </row>
    <row r="1626" spans="1:119" x14ac:dyDescent="0.2">
      <c r="A1626">
        <f>ROW(Source!A754)</f>
        <v>754</v>
      </c>
      <c r="B1626">
        <v>59204059</v>
      </c>
      <c r="C1626">
        <v>60528354</v>
      </c>
      <c r="D1626">
        <v>58339814</v>
      </c>
      <c r="E1626">
        <v>1</v>
      </c>
      <c r="F1626">
        <v>1</v>
      </c>
      <c r="G1626">
        <v>1080</v>
      </c>
      <c r="H1626">
        <v>2</v>
      </c>
      <c r="I1626" t="s">
        <v>874</v>
      </c>
      <c r="J1626" t="s">
        <v>875</v>
      </c>
      <c r="K1626" t="s">
        <v>876</v>
      </c>
      <c r="L1626">
        <v>1368</v>
      </c>
      <c r="N1626">
        <v>1011</v>
      </c>
      <c r="O1626" t="s">
        <v>865</v>
      </c>
      <c r="P1626" t="s">
        <v>865</v>
      </c>
      <c r="Q1626">
        <v>1</v>
      </c>
      <c r="W1626">
        <v>0</v>
      </c>
      <c r="X1626">
        <v>1087580389</v>
      </c>
      <c r="Y1626">
        <f>((AT1626*1.25)*1.1)</f>
        <v>1.3750000000000001E-3</v>
      </c>
      <c r="AA1626">
        <v>0</v>
      </c>
      <c r="AB1626">
        <v>2628.65</v>
      </c>
      <c r="AC1626">
        <v>993.36</v>
      </c>
      <c r="AD1626">
        <v>0</v>
      </c>
      <c r="AE1626">
        <v>0</v>
      </c>
      <c r="AF1626">
        <v>179.17</v>
      </c>
      <c r="AG1626">
        <v>16.93</v>
      </c>
      <c r="AH1626">
        <v>0</v>
      </c>
      <c r="AI1626">
        <v>1</v>
      </c>
      <c r="AJ1626">
        <v>13.75</v>
      </c>
      <c r="AK1626">
        <v>54.99</v>
      </c>
      <c r="AL1626">
        <v>1</v>
      </c>
      <c r="AM1626">
        <v>2</v>
      </c>
      <c r="AN1626">
        <v>0</v>
      </c>
      <c r="AO1626">
        <v>1</v>
      </c>
      <c r="AP1626">
        <v>1</v>
      </c>
      <c r="AQ1626">
        <v>0</v>
      </c>
      <c r="AR1626">
        <v>0</v>
      </c>
      <c r="AS1626" t="s">
        <v>3</v>
      </c>
      <c r="AT1626">
        <v>1E-3</v>
      </c>
      <c r="AU1626" t="s">
        <v>866</v>
      </c>
      <c r="AV1626">
        <v>0</v>
      </c>
      <c r="AW1626">
        <v>2</v>
      </c>
      <c r="AX1626">
        <v>60528364</v>
      </c>
      <c r="AY1626">
        <v>1</v>
      </c>
      <c r="AZ1626">
        <v>0</v>
      </c>
      <c r="BA1626">
        <v>1626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CV1626">
        <v>0</v>
      </c>
      <c r="CW1626">
        <f>ROUND(Y1626*Source!I754*DO1626,9)</f>
        <v>1.09410125</v>
      </c>
      <c r="CX1626">
        <f>ROUND(Y1626*Source!I754,9)</f>
        <v>6.4625000000000002E-2</v>
      </c>
      <c r="CY1626">
        <f>AB1626</f>
        <v>2628.65</v>
      </c>
      <c r="CZ1626">
        <f>AF1626</f>
        <v>179.17</v>
      </c>
      <c r="DA1626">
        <f>AJ1626</f>
        <v>13.75</v>
      </c>
      <c r="DB1626">
        <f>ROUND(((ROUND(AT1626*CZ1626,2)*1.25)*1.1),6)</f>
        <v>0.2475</v>
      </c>
      <c r="DC1626">
        <f>ROUND(((ROUND(AT1626*AG1626,2)*1.25)*1.1),6)</f>
        <v>2.75E-2</v>
      </c>
      <c r="DD1626" t="s">
        <v>3</v>
      </c>
      <c r="DE1626" t="s">
        <v>3</v>
      </c>
      <c r="DF1626">
        <f t="shared" si="702"/>
        <v>0</v>
      </c>
      <c r="DG1626">
        <f>ROUND(ROUND(AF1626*AJ1626,2)*CX1626,2)</f>
        <v>159.21</v>
      </c>
      <c r="DH1626">
        <f>ROUND(ROUND(AG1626*AK1626,2)*CX1626,2)</f>
        <v>60.16</v>
      </c>
      <c r="DI1626">
        <f t="shared" si="697"/>
        <v>0</v>
      </c>
      <c r="DJ1626">
        <f>DG1626</f>
        <v>159.21</v>
      </c>
      <c r="DK1626">
        <v>0</v>
      </c>
      <c r="DL1626" t="s">
        <v>867</v>
      </c>
      <c r="DM1626">
        <v>0</v>
      </c>
      <c r="DN1626" t="s">
        <v>861</v>
      </c>
      <c r="DO1626">
        <v>16.93</v>
      </c>
    </row>
    <row r="1627" spans="1:119" x14ac:dyDescent="0.2">
      <c r="A1627">
        <f>ROW(Source!A754)</f>
        <v>754</v>
      </c>
      <c r="B1627">
        <v>59204059</v>
      </c>
      <c r="C1627">
        <v>60528354</v>
      </c>
      <c r="D1627">
        <v>58309878</v>
      </c>
      <c r="E1627">
        <v>1</v>
      </c>
      <c r="F1627">
        <v>1</v>
      </c>
      <c r="G1627">
        <v>1080</v>
      </c>
      <c r="H1627">
        <v>3</v>
      </c>
      <c r="I1627" t="s">
        <v>950</v>
      </c>
      <c r="J1627" t="s">
        <v>951</v>
      </c>
      <c r="K1627" t="s">
        <v>952</v>
      </c>
      <c r="L1627">
        <v>1348</v>
      </c>
      <c r="N1627">
        <v>1009</v>
      </c>
      <c r="O1627" t="s">
        <v>900</v>
      </c>
      <c r="P1627" t="s">
        <v>900</v>
      </c>
      <c r="Q1627">
        <v>1000</v>
      </c>
      <c r="W1627">
        <v>0</v>
      </c>
      <c r="X1627">
        <v>-2039612599</v>
      </c>
      <c r="Y1627">
        <f t="shared" ref="Y1627:Y1636" si="703">AT1627</f>
        <v>6.9999999999999994E-5</v>
      </c>
      <c r="AA1627">
        <v>93559.38</v>
      </c>
      <c r="AB1627">
        <v>0</v>
      </c>
      <c r="AC1627">
        <v>0</v>
      </c>
      <c r="AD1627">
        <v>0</v>
      </c>
      <c r="AE1627">
        <v>7185.82</v>
      </c>
      <c r="AF1627">
        <v>0</v>
      </c>
      <c r="AG1627">
        <v>0</v>
      </c>
      <c r="AH1627">
        <v>0</v>
      </c>
      <c r="AI1627">
        <v>13.02</v>
      </c>
      <c r="AJ1627">
        <v>1</v>
      </c>
      <c r="AK1627">
        <v>1</v>
      </c>
      <c r="AL1627">
        <v>1</v>
      </c>
      <c r="AM1627">
        <v>2</v>
      </c>
      <c r="AN1627">
        <v>0</v>
      </c>
      <c r="AO1627">
        <v>1</v>
      </c>
      <c r="AP1627">
        <v>1</v>
      </c>
      <c r="AQ1627">
        <v>0</v>
      </c>
      <c r="AR1627">
        <v>0</v>
      </c>
      <c r="AS1627" t="s">
        <v>3</v>
      </c>
      <c r="AT1627">
        <v>6.9999999999999994E-5</v>
      </c>
      <c r="AU1627" t="s">
        <v>3</v>
      </c>
      <c r="AV1627">
        <v>0</v>
      </c>
      <c r="AW1627">
        <v>2</v>
      </c>
      <c r="AX1627">
        <v>60528365</v>
      </c>
      <c r="AY1627">
        <v>1</v>
      </c>
      <c r="AZ1627">
        <v>0</v>
      </c>
      <c r="BA1627">
        <v>1627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CV1627">
        <v>0</v>
      </c>
      <c r="CW1627">
        <v>0</v>
      </c>
      <c r="CX1627">
        <f>ROUND(Y1627*Source!I754,9)</f>
        <v>3.29E-3</v>
      </c>
      <c r="CY1627">
        <f>AA1627</f>
        <v>93559.38</v>
      </c>
      <c r="CZ1627">
        <f>AE1627</f>
        <v>7185.82</v>
      </c>
      <c r="DA1627">
        <f>AI1627</f>
        <v>13.02</v>
      </c>
      <c r="DB1627">
        <f t="shared" ref="DB1627:DB1636" si="704">ROUND(ROUND(AT1627*CZ1627,2),6)</f>
        <v>0.5</v>
      </c>
      <c r="DC1627">
        <f t="shared" ref="DC1627:DC1636" si="705">ROUND(ROUND(AT1627*AG1627,2),6)</f>
        <v>0</v>
      </c>
      <c r="DD1627" t="s">
        <v>3</v>
      </c>
      <c r="DE1627" t="s">
        <v>3</v>
      </c>
      <c r="DF1627">
        <f>ROUND(ROUND(AE1627*AI1627,2)*CX1627,2)</f>
        <v>307.81</v>
      </c>
      <c r="DG1627">
        <f t="shared" ref="DG1627:DG1644" si="706">ROUND(ROUND(AF1627,2)*CX1627,2)</f>
        <v>0</v>
      </c>
      <c r="DH1627">
        <f t="shared" ref="DH1627:DH1644" si="707">ROUND(ROUND(AG1627,2)*CX1627,2)</f>
        <v>0</v>
      </c>
      <c r="DI1627">
        <f t="shared" si="697"/>
        <v>0</v>
      </c>
      <c r="DJ1627">
        <f>DF1627</f>
        <v>307.81</v>
      </c>
      <c r="DK1627">
        <v>0</v>
      </c>
      <c r="DL1627" t="s">
        <v>3</v>
      </c>
      <c r="DM1627">
        <v>0</v>
      </c>
      <c r="DN1627" t="s">
        <v>3</v>
      </c>
      <c r="DO1627">
        <v>0</v>
      </c>
    </row>
    <row r="1628" spans="1:119" x14ac:dyDescent="0.2">
      <c r="A1628">
        <f>ROW(Source!A754)</f>
        <v>754</v>
      </c>
      <c r="B1628">
        <v>59204059</v>
      </c>
      <c r="C1628">
        <v>60528354</v>
      </c>
      <c r="D1628">
        <v>58330442</v>
      </c>
      <c r="E1628">
        <v>1</v>
      </c>
      <c r="F1628">
        <v>1</v>
      </c>
      <c r="G1628">
        <v>1080</v>
      </c>
      <c r="H1628">
        <v>3</v>
      </c>
      <c r="I1628" t="s">
        <v>259</v>
      </c>
      <c r="J1628" t="s">
        <v>261</v>
      </c>
      <c r="K1628" t="s">
        <v>260</v>
      </c>
      <c r="L1628">
        <v>1354</v>
      </c>
      <c r="N1628">
        <v>1010</v>
      </c>
      <c r="O1628" t="s">
        <v>39</v>
      </c>
      <c r="P1628" t="s">
        <v>39</v>
      </c>
      <c r="Q1628">
        <v>1</v>
      </c>
      <c r="W1628">
        <v>0</v>
      </c>
      <c r="X1628">
        <v>-1292352847</v>
      </c>
      <c r="Y1628">
        <f t="shared" si="703"/>
        <v>1</v>
      </c>
      <c r="AA1628">
        <v>198.75</v>
      </c>
      <c r="AB1628">
        <v>0</v>
      </c>
      <c r="AC1628">
        <v>0</v>
      </c>
      <c r="AD1628">
        <v>0</v>
      </c>
      <c r="AE1628">
        <v>239.46</v>
      </c>
      <c r="AF1628">
        <v>0</v>
      </c>
      <c r="AG1628">
        <v>0</v>
      </c>
      <c r="AH1628">
        <v>0</v>
      </c>
      <c r="AI1628">
        <v>0.83</v>
      </c>
      <c r="AJ1628">
        <v>1</v>
      </c>
      <c r="AK1628">
        <v>1</v>
      </c>
      <c r="AL1628">
        <v>1</v>
      </c>
      <c r="AM1628">
        <v>0</v>
      </c>
      <c r="AN1628">
        <v>0</v>
      </c>
      <c r="AO1628">
        <v>0</v>
      </c>
      <c r="AP1628">
        <v>1</v>
      </c>
      <c r="AQ1628">
        <v>0</v>
      </c>
      <c r="AR1628">
        <v>0</v>
      </c>
      <c r="AS1628" t="s">
        <v>3</v>
      </c>
      <c r="AT1628">
        <v>1</v>
      </c>
      <c r="AU1628" t="s">
        <v>3</v>
      </c>
      <c r="AV1628">
        <v>0</v>
      </c>
      <c r="AW1628">
        <v>1</v>
      </c>
      <c r="AX1628">
        <v>-1</v>
      </c>
      <c r="AY1628">
        <v>0</v>
      </c>
      <c r="AZ1628">
        <v>0</v>
      </c>
      <c r="BA1628" t="s">
        <v>3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CV1628">
        <v>0</v>
      </c>
      <c r="CW1628">
        <v>0</v>
      </c>
      <c r="CX1628">
        <f>ROUND(Y1628*Source!I754,9)</f>
        <v>47</v>
      </c>
      <c r="CY1628">
        <f>AA1628</f>
        <v>198.75</v>
      </c>
      <c r="CZ1628">
        <f>AE1628</f>
        <v>239.46</v>
      </c>
      <c r="DA1628">
        <f>AI1628</f>
        <v>0.83</v>
      </c>
      <c r="DB1628">
        <f t="shared" si="704"/>
        <v>239.46</v>
      </c>
      <c r="DC1628">
        <f t="shared" si="705"/>
        <v>0</v>
      </c>
      <c r="DD1628" t="s">
        <v>3</v>
      </c>
      <c r="DE1628" t="s">
        <v>3</v>
      </c>
      <c r="DF1628">
        <f>ROUND(ROUND(AE1628*AI1628,2)*CX1628,2)</f>
        <v>9341.25</v>
      </c>
      <c r="DG1628">
        <f t="shared" si="706"/>
        <v>0</v>
      </c>
      <c r="DH1628">
        <f t="shared" si="707"/>
        <v>0</v>
      </c>
      <c r="DI1628">
        <f t="shared" si="697"/>
        <v>0</v>
      </c>
      <c r="DJ1628">
        <f>DF1628</f>
        <v>9341.25</v>
      </c>
      <c r="DK1628">
        <v>0</v>
      </c>
      <c r="DL1628" t="s">
        <v>3</v>
      </c>
      <c r="DM1628">
        <v>0</v>
      </c>
      <c r="DN1628" t="s">
        <v>3</v>
      </c>
      <c r="DO1628">
        <v>0</v>
      </c>
    </row>
    <row r="1629" spans="1:119" x14ac:dyDescent="0.2">
      <c r="A1629">
        <f>ROW(Source!A757)</f>
        <v>757</v>
      </c>
      <c r="B1629">
        <v>59204062</v>
      </c>
      <c r="C1629">
        <v>60528368</v>
      </c>
      <c r="D1629">
        <v>58266404</v>
      </c>
      <c r="E1629">
        <v>1080</v>
      </c>
      <c r="F1629">
        <v>1</v>
      </c>
      <c r="G1629">
        <v>1080</v>
      </c>
      <c r="H1629">
        <v>1</v>
      </c>
      <c r="I1629" t="s">
        <v>859</v>
      </c>
      <c r="J1629" t="s">
        <v>3</v>
      </c>
      <c r="K1629" t="s">
        <v>860</v>
      </c>
      <c r="L1629">
        <v>1191</v>
      </c>
      <c r="N1629">
        <v>1013</v>
      </c>
      <c r="O1629" t="s">
        <v>861</v>
      </c>
      <c r="P1629" t="s">
        <v>861</v>
      </c>
      <c r="Q1629">
        <v>1</v>
      </c>
      <c r="W1629">
        <v>0</v>
      </c>
      <c r="X1629">
        <v>476480486</v>
      </c>
      <c r="Y1629">
        <f t="shared" si="703"/>
        <v>0.3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1</v>
      </c>
      <c r="AJ1629">
        <v>1</v>
      </c>
      <c r="AK1629">
        <v>1</v>
      </c>
      <c r="AL1629">
        <v>1</v>
      </c>
      <c r="AM1629">
        <v>-2</v>
      </c>
      <c r="AN1629">
        <v>0</v>
      </c>
      <c r="AO1629">
        <v>1</v>
      </c>
      <c r="AP1629">
        <v>1</v>
      </c>
      <c r="AQ1629">
        <v>0</v>
      </c>
      <c r="AR1629">
        <v>0</v>
      </c>
      <c r="AS1629" t="s">
        <v>3</v>
      </c>
      <c r="AT1629">
        <v>0.3</v>
      </c>
      <c r="AU1629" t="s">
        <v>3</v>
      </c>
      <c r="AV1629">
        <v>1</v>
      </c>
      <c r="AW1629">
        <v>2</v>
      </c>
      <c r="AX1629">
        <v>60528373</v>
      </c>
      <c r="AY1629">
        <v>1</v>
      </c>
      <c r="AZ1629">
        <v>0</v>
      </c>
      <c r="BA1629">
        <v>1629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CU1629">
        <f>ROUND(AT1629*Source!I757*AH1629*AL1629,2)</f>
        <v>0</v>
      </c>
      <c r="CV1629">
        <f>ROUND(Y1629*Source!I757,9)</f>
        <v>14.1</v>
      </c>
      <c r="CW1629">
        <v>0</v>
      </c>
      <c r="CX1629">
        <f>ROUND(Y1629*Source!I757,9)</f>
        <v>14.1</v>
      </c>
      <c r="CY1629">
        <f>AD1629</f>
        <v>0</v>
      </c>
      <c r="CZ1629">
        <f>AH1629</f>
        <v>0</v>
      </c>
      <c r="DA1629">
        <f>AL1629</f>
        <v>1</v>
      </c>
      <c r="DB1629">
        <f t="shared" si="704"/>
        <v>0</v>
      </c>
      <c r="DC1629">
        <f t="shared" si="705"/>
        <v>0</v>
      </c>
      <c r="DD1629" t="s">
        <v>3</v>
      </c>
      <c r="DE1629" t="s">
        <v>3</v>
      </c>
      <c r="DF1629">
        <f>ROUND(ROUND(AE1629,2)*CX1629,2)</f>
        <v>0</v>
      </c>
      <c r="DG1629">
        <f t="shared" si="706"/>
        <v>0</v>
      </c>
      <c r="DH1629">
        <f t="shared" si="707"/>
        <v>0</v>
      </c>
      <c r="DI1629">
        <f t="shared" si="697"/>
        <v>0</v>
      </c>
      <c r="DJ1629">
        <f>DI1629</f>
        <v>0</v>
      </c>
      <c r="DK1629">
        <v>0</v>
      </c>
      <c r="DL1629" t="s">
        <v>3</v>
      </c>
      <c r="DM1629">
        <v>0</v>
      </c>
      <c r="DN1629" t="s">
        <v>3</v>
      </c>
      <c r="DO1629">
        <v>0</v>
      </c>
    </row>
    <row r="1630" spans="1:119" x14ac:dyDescent="0.2">
      <c r="A1630">
        <f>ROW(Source!A757)</f>
        <v>757</v>
      </c>
      <c r="B1630">
        <v>59204062</v>
      </c>
      <c r="C1630">
        <v>60528368</v>
      </c>
      <c r="D1630">
        <v>58330407</v>
      </c>
      <c r="E1630">
        <v>1</v>
      </c>
      <c r="F1630">
        <v>1</v>
      </c>
      <c r="G1630">
        <v>1080</v>
      </c>
      <c r="H1630">
        <v>3</v>
      </c>
      <c r="I1630" t="s">
        <v>947</v>
      </c>
      <c r="J1630" t="s">
        <v>948</v>
      </c>
      <c r="K1630" t="s">
        <v>949</v>
      </c>
      <c r="L1630">
        <v>1346</v>
      </c>
      <c r="N1630">
        <v>1009</v>
      </c>
      <c r="O1630" t="s">
        <v>880</v>
      </c>
      <c r="P1630" t="s">
        <v>880</v>
      </c>
      <c r="Q1630">
        <v>1</v>
      </c>
      <c r="W1630">
        <v>0</v>
      </c>
      <c r="X1630">
        <v>883542614</v>
      </c>
      <c r="Y1630">
        <f t="shared" si="703"/>
        <v>4.2000000000000003E-2</v>
      </c>
      <c r="AA1630">
        <v>19.28</v>
      </c>
      <c r="AB1630">
        <v>0</v>
      </c>
      <c r="AC1630">
        <v>0</v>
      </c>
      <c r="AD1630">
        <v>0</v>
      </c>
      <c r="AE1630">
        <v>19.28</v>
      </c>
      <c r="AF1630">
        <v>0</v>
      </c>
      <c r="AG1630">
        <v>0</v>
      </c>
      <c r="AH1630">
        <v>0</v>
      </c>
      <c r="AI1630">
        <v>1</v>
      </c>
      <c r="AJ1630">
        <v>1</v>
      </c>
      <c r="AK1630">
        <v>1</v>
      </c>
      <c r="AL1630">
        <v>1</v>
      </c>
      <c r="AM1630">
        <v>-2</v>
      </c>
      <c r="AN1630">
        <v>0</v>
      </c>
      <c r="AO1630">
        <v>1</v>
      </c>
      <c r="AP1630">
        <v>1</v>
      </c>
      <c r="AQ1630">
        <v>0</v>
      </c>
      <c r="AR1630">
        <v>0</v>
      </c>
      <c r="AS1630" t="s">
        <v>3</v>
      </c>
      <c r="AT1630">
        <v>4.2000000000000003E-2</v>
      </c>
      <c r="AU1630" t="s">
        <v>3</v>
      </c>
      <c r="AV1630">
        <v>0</v>
      </c>
      <c r="AW1630">
        <v>2</v>
      </c>
      <c r="AX1630">
        <v>60528374</v>
      </c>
      <c r="AY1630">
        <v>1</v>
      </c>
      <c r="AZ1630">
        <v>0</v>
      </c>
      <c r="BA1630">
        <v>1630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CV1630">
        <v>0</v>
      </c>
      <c r="CW1630">
        <v>0</v>
      </c>
      <c r="CX1630">
        <f>ROUND(Y1630*Source!I757,9)</f>
        <v>1.974</v>
      </c>
      <c r="CY1630">
        <f>AA1630</f>
        <v>19.28</v>
      </c>
      <c r="CZ1630">
        <f>AE1630</f>
        <v>19.28</v>
      </c>
      <c r="DA1630">
        <f>AI1630</f>
        <v>1</v>
      </c>
      <c r="DB1630">
        <f t="shared" si="704"/>
        <v>0.81</v>
      </c>
      <c r="DC1630">
        <f t="shared" si="705"/>
        <v>0</v>
      </c>
      <c r="DD1630" t="s">
        <v>3</v>
      </c>
      <c r="DE1630" t="s">
        <v>3</v>
      </c>
      <c r="DF1630">
        <f>ROUND(ROUND(AE1630,2)*CX1630,2)</f>
        <v>38.06</v>
      </c>
      <c r="DG1630">
        <f t="shared" si="706"/>
        <v>0</v>
      </c>
      <c r="DH1630">
        <f t="shared" si="707"/>
        <v>0</v>
      </c>
      <c r="DI1630">
        <f t="shared" si="697"/>
        <v>0</v>
      </c>
      <c r="DJ1630">
        <f>DF1630</f>
        <v>38.06</v>
      </c>
      <c r="DK1630">
        <v>0</v>
      </c>
      <c r="DL1630" t="s">
        <v>3</v>
      </c>
      <c r="DM1630">
        <v>0</v>
      </c>
      <c r="DN1630" t="s">
        <v>3</v>
      </c>
      <c r="DO1630">
        <v>0</v>
      </c>
    </row>
    <row r="1631" spans="1:119" x14ac:dyDescent="0.2">
      <c r="A1631">
        <f>ROW(Source!A757)</f>
        <v>757</v>
      </c>
      <c r="B1631">
        <v>59204062</v>
      </c>
      <c r="C1631">
        <v>60528368</v>
      </c>
      <c r="D1631">
        <v>58271406</v>
      </c>
      <c r="E1631">
        <v>1080</v>
      </c>
      <c r="F1631">
        <v>1</v>
      </c>
      <c r="G1631">
        <v>1080</v>
      </c>
      <c r="H1631">
        <v>3</v>
      </c>
      <c r="I1631" t="s">
        <v>953</v>
      </c>
      <c r="J1631" t="s">
        <v>3</v>
      </c>
      <c r="K1631" t="s">
        <v>954</v>
      </c>
      <c r="L1631">
        <v>1348</v>
      </c>
      <c r="N1631">
        <v>1009</v>
      </c>
      <c r="O1631" t="s">
        <v>900</v>
      </c>
      <c r="P1631" t="s">
        <v>900</v>
      </c>
      <c r="Q1631">
        <v>1000</v>
      </c>
      <c r="W1631">
        <v>0</v>
      </c>
      <c r="X1631">
        <v>-783086922</v>
      </c>
      <c r="Y1631">
        <f t="shared" si="703"/>
        <v>1.5E-3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1</v>
      </c>
      <c r="AK1631">
        <v>1</v>
      </c>
      <c r="AL1631">
        <v>1</v>
      </c>
      <c r="AM1631">
        <v>-2</v>
      </c>
      <c r="AN1631">
        <v>0</v>
      </c>
      <c r="AO1631">
        <v>1</v>
      </c>
      <c r="AP1631">
        <v>1</v>
      </c>
      <c r="AQ1631">
        <v>0</v>
      </c>
      <c r="AR1631">
        <v>0</v>
      </c>
      <c r="AS1631" t="s">
        <v>3</v>
      </c>
      <c r="AT1631">
        <v>1.5E-3</v>
      </c>
      <c r="AU1631" t="s">
        <v>3</v>
      </c>
      <c r="AV1631">
        <v>0</v>
      </c>
      <c r="AW1631">
        <v>2</v>
      </c>
      <c r="AX1631">
        <v>60528376</v>
      </c>
      <c r="AY1631">
        <v>1</v>
      </c>
      <c r="AZ1631">
        <v>0</v>
      </c>
      <c r="BA1631">
        <v>1632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CV1631">
        <v>0</v>
      </c>
      <c r="CW1631">
        <v>0</v>
      </c>
      <c r="CX1631">
        <f>ROUND(Y1631*Source!I757,9)</f>
        <v>7.0499999999999993E-2</v>
      </c>
      <c r="CY1631">
        <f>AA1631</f>
        <v>0</v>
      </c>
      <c r="CZ1631">
        <f>AE1631</f>
        <v>0</v>
      </c>
      <c r="DA1631">
        <f>AI1631</f>
        <v>1</v>
      </c>
      <c r="DB1631">
        <f t="shared" si="704"/>
        <v>0</v>
      </c>
      <c r="DC1631">
        <f t="shared" si="705"/>
        <v>0</v>
      </c>
      <c r="DD1631" t="s">
        <v>3</v>
      </c>
      <c r="DE1631" t="s">
        <v>3</v>
      </c>
      <c r="DF1631">
        <f>ROUND(ROUND(AE1631,2)*CX1631,2)</f>
        <v>0</v>
      </c>
      <c r="DG1631">
        <f t="shared" si="706"/>
        <v>0</v>
      </c>
      <c r="DH1631">
        <f t="shared" si="707"/>
        <v>0</v>
      </c>
      <c r="DI1631">
        <f t="shared" si="697"/>
        <v>0</v>
      </c>
      <c r="DJ1631">
        <f>DF1631</f>
        <v>0</v>
      </c>
      <c r="DK1631">
        <v>0</v>
      </c>
      <c r="DL1631" t="s">
        <v>3</v>
      </c>
      <c r="DM1631">
        <v>0</v>
      </c>
      <c r="DN1631" t="s">
        <v>3</v>
      </c>
      <c r="DO1631">
        <v>0</v>
      </c>
    </row>
    <row r="1632" spans="1:119" x14ac:dyDescent="0.2">
      <c r="A1632">
        <f>ROW(Source!A757)</f>
        <v>757</v>
      </c>
      <c r="B1632">
        <v>59204062</v>
      </c>
      <c r="C1632">
        <v>60528368</v>
      </c>
      <c r="D1632">
        <v>0</v>
      </c>
      <c r="E1632">
        <v>1080</v>
      </c>
      <c r="F1632">
        <v>1</v>
      </c>
      <c r="G1632">
        <v>1080</v>
      </c>
      <c r="H1632">
        <v>3</v>
      </c>
      <c r="I1632" t="s">
        <v>271</v>
      </c>
      <c r="J1632" t="s">
        <v>3</v>
      </c>
      <c r="K1632" t="s">
        <v>272</v>
      </c>
      <c r="L1632">
        <v>1354</v>
      </c>
      <c r="N1632">
        <v>1010</v>
      </c>
      <c r="O1632" t="s">
        <v>39</v>
      </c>
      <c r="P1632" t="s">
        <v>39</v>
      </c>
      <c r="Q1632">
        <v>1</v>
      </c>
      <c r="W1632">
        <v>0</v>
      </c>
      <c r="X1632">
        <v>-94950787</v>
      </c>
      <c r="Y1632">
        <f t="shared" si="703"/>
        <v>1</v>
      </c>
      <c r="AA1632">
        <v>74.77</v>
      </c>
      <c r="AB1632">
        <v>0</v>
      </c>
      <c r="AC1632">
        <v>0</v>
      </c>
      <c r="AD1632">
        <v>0</v>
      </c>
      <c r="AE1632">
        <v>74.77</v>
      </c>
      <c r="AF1632">
        <v>0</v>
      </c>
      <c r="AG1632">
        <v>0</v>
      </c>
      <c r="AH1632">
        <v>0</v>
      </c>
      <c r="AI1632">
        <v>1</v>
      </c>
      <c r="AJ1632">
        <v>1</v>
      </c>
      <c r="AK1632">
        <v>1</v>
      </c>
      <c r="AL1632">
        <v>1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 t="s">
        <v>3</v>
      </c>
      <c r="AT1632">
        <v>1</v>
      </c>
      <c r="AU1632" t="s">
        <v>3</v>
      </c>
      <c r="AV1632">
        <v>0</v>
      </c>
      <c r="AW1632">
        <v>1</v>
      </c>
      <c r="AX1632">
        <v>-1</v>
      </c>
      <c r="AY1632">
        <v>0</v>
      </c>
      <c r="AZ1632">
        <v>0</v>
      </c>
      <c r="BA1632" t="s">
        <v>3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CV1632">
        <v>0</v>
      </c>
      <c r="CW1632">
        <v>0</v>
      </c>
      <c r="CX1632">
        <f>ROUND(Y1632*Source!I757,9)</f>
        <v>47</v>
      </c>
      <c r="CY1632">
        <f>AA1632</f>
        <v>74.77</v>
      </c>
      <c r="CZ1632">
        <f>AE1632</f>
        <v>74.77</v>
      </c>
      <c r="DA1632">
        <f>AI1632</f>
        <v>1</v>
      </c>
      <c r="DB1632">
        <f t="shared" si="704"/>
        <v>74.77</v>
      </c>
      <c r="DC1632">
        <f t="shared" si="705"/>
        <v>0</v>
      </c>
      <c r="DD1632" t="s">
        <v>3</v>
      </c>
      <c r="DE1632" t="s">
        <v>3</v>
      </c>
      <c r="DF1632">
        <f>ROUND(ROUND(AE1632,2)*CX1632,2)</f>
        <v>3514.19</v>
      </c>
      <c r="DG1632">
        <f t="shared" si="706"/>
        <v>0</v>
      </c>
      <c r="DH1632">
        <f t="shared" si="707"/>
        <v>0</v>
      </c>
      <c r="DI1632">
        <f t="shared" si="697"/>
        <v>0</v>
      </c>
      <c r="DJ1632">
        <f>DF1632</f>
        <v>3514.19</v>
      </c>
      <c r="DK1632">
        <v>0</v>
      </c>
      <c r="DL1632" t="s">
        <v>3</v>
      </c>
      <c r="DM1632">
        <v>0</v>
      </c>
      <c r="DN1632" t="s">
        <v>3</v>
      </c>
      <c r="DO1632">
        <v>0</v>
      </c>
    </row>
    <row r="1633" spans="1:119" x14ac:dyDescent="0.2">
      <c r="A1633">
        <f>ROW(Source!A758)</f>
        <v>758</v>
      </c>
      <c r="B1633">
        <v>59204059</v>
      </c>
      <c r="C1633">
        <v>60528368</v>
      </c>
      <c r="D1633">
        <v>58266404</v>
      </c>
      <c r="E1633">
        <v>1080</v>
      </c>
      <c r="F1633">
        <v>1</v>
      </c>
      <c r="G1633">
        <v>1080</v>
      </c>
      <c r="H1633">
        <v>1</v>
      </c>
      <c r="I1633" t="s">
        <v>859</v>
      </c>
      <c r="J1633" t="s">
        <v>3</v>
      </c>
      <c r="K1633" t="s">
        <v>860</v>
      </c>
      <c r="L1633">
        <v>1191</v>
      </c>
      <c r="N1633">
        <v>1013</v>
      </c>
      <c r="O1633" t="s">
        <v>861</v>
      </c>
      <c r="P1633" t="s">
        <v>861</v>
      </c>
      <c r="Q1633">
        <v>1</v>
      </c>
      <c r="W1633">
        <v>0</v>
      </c>
      <c r="X1633">
        <v>476480486</v>
      </c>
      <c r="Y1633">
        <f t="shared" si="703"/>
        <v>0.3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1</v>
      </c>
      <c r="AJ1633">
        <v>1</v>
      </c>
      <c r="AK1633">
        <v>1</v>
      </c>
      <c r="AL1633">
        <v>1</v>
      </c>
      <c r="AM1633">
        <v>5</v>
      </c>
      <c r="AN1633">
        <v>0</v>
      </c>
      <c r="AO1633">
        <v>1</v>
      </c>
      <c r="AP1633">
        <v>1</v>
      </c>
      <c r="AQ1633">
        <v>0</v>
      </c>
      <c r="AR1633">
        <v>0</v>
      </c>
      <c r="AS1633" t="s">
        <v>3</v>
      </c>
      <c r="AT1633">
        <v>0.3</v>
      </c>
      <c r="AU1633" t="s">
        <v>3</v>
      </c>
      <c r="AV1633">
        <v>1</v>
      </c>
      <c r="AW1633">
        <v>2</v>
      </c>
      <c r="AX1633">
        <v>60528373</v>
      </c>
      <c r="AY1633">
        <v>1</v>
      </c>
      <c r="AZ1633">
        <v>0</v>
      </c>
      <c r="BA1633">
        <v>1633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CU1633">
        <f>ROUND(AT1633*Source!I758*AH1633*AL1633,2)</f>
        <v>0</v>
      </c>
      <c r="CV1633">
        <f>ROUND(Y1633*Source!I758,9)</f>
        <v>14.1</v>
      </c>
      <c r="CW1633">
        <v>0</v>
      </c>
      <c r="CX1633">
        <f>ROUND(Y1633*Source!I758,9)</f>
        <v>14.1</v>
      </c>
      <c r="CY1633">
        <f>AD1633</f>
        <v>0</v>
      </c>
      <c r="CZ1633">
        <f>AH1633</f>
        <v>0</v>
      </c>
      <c r="DA1633">
        <f>AL1633</f>
        <v>1</v>
      </c>
      <c r="DB1633">
        <f t="shared" si="704"/>
        <v>0</v>
      </c>
      <c r="DC1633">
        <f t="shared" si="705"/>
        <v>0</v>
      </c>
      <c r="DD1633" t="s">
        <v>3</v>
      </c>
      <c r="DE1633" t="s">
        <v>3</v>
      </c>
      <c r="DF1633">
        <f>ROUND(ROUND(AE1633,2)*CX1633,2)</f>
        <v>0</v>
      </c>
      <c r="DG1633">
        <f t="shared" si="706"/>
        <v>0</v>
      </c>
      <c r="DH1633">
        <f t="shared" si="707"/>
        <v>0</v>
      </c>
      <c r="DI1633">
        <f t="shared" si="697"/>
        <v>0</v>
      </c>
      <c r="DJ1633">
        <f>DI1633</f>
        <v>0</v>
      </c>
      <c r="DK1633">
        <v>0</v>
      </c>
      <c r="DL1633" t="s">
        <v>3</v>
      </c>
      <c r="DM1633">
        <v>0</v>
      </c>
      <c r="DN1633" t="s">
        <v>3</v>
      </c>
      <c r="DO1633">
        <v>0</v>
      </c>
    </row>
    <row r="1634" spans="1:119" x14ac:dyDescent="0.2">
      <c r="A1634">
        <f>ROW(Source!A758)</f>
        <v>758</v>
      </c>
      <c r="B1634">
        <v>59204059</v>
      </c>
      <c r="C1634">
        <v>60528368</v>
      </c>
      <c r="D1634">
        <v>58330407</v>
      </c>
      <c r="E1634">
        <v>1</v>
      </c>
      <c r="F1634">
        <v>1</v>
      </c>
      <c r="G1634">
        <v>1080</v>
      </c>
      <c r="H1634">
        <v>3</v>
      </c>
      <c r="I1634" t="s">
        <v>947</v>
      </c>
      <c r="J1634" t="s">
        <v>948</v>
      </c>
      <c r="K1634" t="s">
        <v>949</v>
      </c>
      <c r="L1634">
        <v>1346</v>
      </c>
      <c r="N1634">
        <v>1009</v>
      </c>
      <c r="O1634" t="s">
        <v>880</v>
      </c>
      <c r="P1634" t="s">
        <v>880</v>
      </c>
      <c r="Q1634">
        <v>1</v>
      </c>
      <c r="W1634">
        <v>0</v>
      </c>
      <c r="X1634">
        <v>883542614</v>
      </c>
      <c r="Y1634">
        <f t="shared" si="703"/>
        <v>4.2000000000000003E-2</v>
      </c>
      <c r="AA1634">
        <v>169.66</v>
      </c>
      <c r="AB1634">
        <v>0</v>
      </c>
      <c r="AC1634">
        <v>0</v>
      </c>
      <c r="AD1634">
        <v>0</v>
      </c>
      <c r="AE1634">
        <v>19.28</v>
      </c>
      <c r="AF1634">
        <v>0</v>
      </c>
      <c r="AG1634">
        <v>0</v>
      </c>
      <c r="AH1634">
        <v>0</v>
      </c>
      <c r="AI1634">
        <v>8.8000000000000007</v>
      </c>
      <c r="AJ1634">
        <v>1</v>
      </c>
      <c r="AK1634">
        <v>1</v>
      </c>
      <c r="AL1634">
        <v>1</v>
      </c>
      <c r="AM1634">
        <v>2</v>
      </c>
      <c r="AN1634">
        <v>0</v>
      </c>
      <c r="AO1634">
        <v>1</v>
      </c>
      <c r="AP1634">
        <v>1</v>
      </c>
      <c r="AQ1634">
        <v>0</v>
      </c>
      <c r="AR1634">
        <v>0</v>
      </c>
      <c r="AS1634" t="s">
        <v>3</v>
      </c>
      <c r="AT1634">
        <v>4.2000000000000003E-2</v>
      </c>
      <c r="AU1634" t="s">
        <v>3</v>
      </c>
      <c r="AV1634">
        <v>0</v>
      </c>
      <c r="AW1634">
        <v>2</v>
      </c>
      <c r="AX1634">
        <v>60528374</v>
      </c>
      <c r="AY1634">
        <v>1</v>
      </c>
      <c r="AZ1634">
        <v>0</v>
      </c>
      <c r="BA1634">
        <v>1634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CV1634">
        <v>0</v>
      </c>
      <c r="CW1634">
        <v>0</v>
      </c>
      <c r="CX1634">
        <f>ROUND(Y1634*Source!I758,9)</f>
        <v>1.974</v>
      </c>
      <c r="CY1634">
        <f>AA1634</f>
        <v>169.66</v>
      </c>
      <c r="CZ1634">
        <f>AE1634</f>
        <v>19.28</v>
      </c>
      <c r="DA1634">
        <f>AI1634</f>
        <v>8.8000000000000007</v>
      </c>
      <c r="DB1634">
        <f t="shared" si="704"/>
        <v>0.81</v>
      </c>
      <c r="DC1634">
        <f t="shared" si="705"/>
        <v>0</v>
      </c>
      <c r="DD1634" t="s">
        <v>3</v>
      </c>
      <c r="DE1634" t="s">
        <v>3</v>
      </c>
      <c r="DF1634">
        <f>ROUND(ROUND(AE1634*AI1634,2)*CX1634,2)</f>
        <v>334.91</v>
      </c>
      <c r="DG1634">
        <f t="shared" si="706"/>
        <v>0</v>
      </c>
      <c r="DH1634">
        <f t="shared" si="707"/>
        <v>0</v>
      </c>
      <c r="DI1634">
        <f t="shared" si="697"/>
        <v>0</v>
      </c>
      <c r="DJ1634">
        <f>DF1634</f>
        <v>334.91</v>
      </c>
      <c r="DK1634">
        <v>0</v>
      </c>
      <c r="DL1634" t="s">
        <v>3</v>
      </c>
      <c r="DM1634">
        <v>0</v>
      </c>
      <c r="DN1634" t="s">
        <v>3</v>
      </c>
      <c r="DO1634">
        <v>0</v>
      </c>
    </row>
    <row r="1635" spans="1:119" x14ac:dyDescent="0.2">
      <c r="A1635">
        <f>ROW(Source!A758)</f>
        <v>758</v>
      </c>
      <c r="B1635">
        <v>59204059</v>
      </c>
      <c r="C1635">
        <v>60528368</v>
      </c>
      <c r="D1635">
        <v>58271406</v>
      </c>
      <c r="E1635">
        <v>1080</v>
      </c>
      <c r="F1635">
        <v>1</v>
      </c>
      <c r="G1635">
        <v>1080</v>
      </c>
      <c r="H1635">
        <v>3</v>
      </c>
      <c r="I1635" t="s">
        <v>953</v>
      </c>
      <c r="J1635" t="s">
        <v>3</v>
      </c>
      <c r="K1635" t="s">
        <v>954</v>
      </c>
      <c r="L1635">
        <v>1348</v>
      </c>
      <c r="N1635">
        <v>1009</v>
      </c>
      <c r="O1635" t="s">
        <v>900</v>
      </c>
      <c r="P1635" t="s">
        <v>900</v>
      </c>
      <c r="Q1635">
        <v>1000</v>
      </c>
      <c r="W1635">
        <v>0</v>
      </c>
      <c r="X1635">
        <v>-783086922</v>
      </c>
      <c r="Y1635">
        <f t="shared" si="703"/>
        <v>1.5E-3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9.8800000000000008</v>
      </c>
      <c r="AJ1635">
        <v>1</v>
      </c>
      <c r="AK1635">
        <v>1</v>
      </c>
      <c r="AL1635">
        <v>1</v>
      </c>
      <c r="AM1635">
        <v>5</v>
      </c>
      <c r="AN1635">
        <v>0</v>
      </c>
      <c r="AO1635">
        <v>1</v>
      </c>
      <c r="AP1635">
        <v>1</v>
      </c>
      <c r="AQ1635">
        <v>0</v>
      </c>
      <c r="AR1635">
        <v>0</v>
      </c>
      <c r="AS1635" t="s">
        <v>3</v>
      </c>
      <c r="AT1635">
        <v>1.5E-3</v>
      </c>
      <c r="AU1635" t="s">
        <v>3</v>
      </c>
      <c r="AV1635">
        <v>0</v>
      </c>
      <c r="AW1635">
        <v>2</v>
      </c>
      <c r="AX1635">
        <v>60528376</v>
      </c>
      <c r="AY1635">
        <v>1</v>
      </c>
      <c r="AZ1635">
        <v>0</v>
      </c>
      <c r="BA1635">
        <v>1636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CV1635">
        <v>0</v>
      </c>
      <c r="CW1635">
        <v>0</v>
      </c>
      <c r="CX1635">
        <f>ROUND(Y1635*Source!I758,9)</f>
        <v>7.0499999999999993E-2</v>
      </c>
      <c r="CY1635">
        <f>AA1635</f>
        <v>0</v>
      </c>
      <c r="CZ1635">
        <f>AE1635</f>
        <v>0</v>
      </c>
      <c r="DA1635">
        <f>AI1635</f>
        <v>9.8800000000000008</v>
      </c>
      <c r="DB1635">
        <f t="shared" si="704"/>
        <v>0</v>
      </c>
      <c r="DC1635">
        <f t="shared" si="705"/>
        <v>0</v>
      </c>
      <c r="DD1635" t="s">
        <v>3</v>
      </c>
      <c r="DE1635" t="s">
        <v>3</v>
      </c>
      <c r="DF1635">
        <f>ROUND(ROUND(AE1635*AI1635,2)*CX1635,2)</f>
        <v>0</v>
      </c>
      <c r="DG1635">
        <f t="shared" si="706"/>
        <v>0</v>
      </c>
      <c r="DH1635">
        <f t="shared" si="707"/>
        <v>0</v>
      </c>
      <c r="DI1635">
        <f t="shared" si="697"/>
        <v>0</v>
      </c>
      <c r="DJ1635">
        <f>DF1635</f>
        <v>0</v>
      </c>
      <c r="DK1635">
        <v>0</v>
      </c>
      <c r="DL1635" t="s">
        <v>3</v>
      </c>
      <c r="DM1635">
        <v>0</v>
      </c>
      <c r="DN1635" t="s">
        <v>3</v>
      </c>
      <c r="DO1635">
        <v>0</v>
      </c>
    </row>
    <row r="1636" spans="1:119" x14ac:dyDescent="0.2">
      <c r="A1636">
        <f>ROW(Source!A758)</f>
        <v>758</v>
      </c>
      <c r="B1636">
        <v>59204059</v>
      </c>
      <c r="C1636">
        <v>60528368</v>
      </c>
      <c r="D1636">
        <v>0</v>
      </c>
      <c r="E1636">
        <v>1080</v>
      </c>
      <c r="F1636">
        <v>1</v>
      </c>
      <c r="G1636">
        <v>1080</v>
      </c>
      <c r="H1636">
        <v>3</v>
      </c>
      <c r="I1636" t="s">
        <v>271</v>
      </c>
      <c r="J1636" t="s">
        <v>3</v>
      </c>
      <c r="K1636" t="s">
        <v>272</v>
      </c>
      <c r="L1636">
        <v>1354</v>
      </c>
      <c r="N1636">
        <v>1010</v>
      </c>
      <c r="O1636" t="s">
        <v>39</v>
      </c>
      <c r="P1636" t="s">
        <v>39</v>
      </c>
      <c r="Q1636">
        <v>1</v>
      </c>
      <c r="W1636">
        <v>0</v>
      </c>
      <c r="X1636">
        <v>-94950787</v>
      </c>
      <c r="Y1636">
        <f t="shared" si="703"/>
        <v>1</v>
      </c>
      <c r="AA1636">
        <v>738.73</v>
      </c>
      <c r="AB1636">
        <v>0</v>
      </c>
      <c r="AC1636">
        <v>0</v>
      </c>
      <c r="AD1636">
        <v>0</v>
      </c>
      <c r="AE1636">
        <v>74.77</v>
      </c>
      <c r="AF1636">
        <v>0</v>
      </c>
      <c r="AG1636">
        <v>0</v>
      </c>
      <c r="AH1636">
        <v>0</v>
      </c>
      <c r="AI1636">
        <v>9.8800000000000008</v>
      </c>
      <c r="AJ1636">
        <v>1</v>
      </c>
      <c r="AK1636">
        <v>1</v>
      </c>
      <c r="AL1636">
        <v>1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 t="s">
        <v>3</v>
      </c>
      <c r="AT1636">
        <v>1</v>
      </c>
      <c r="AU1636" t="s">
        <v>3</v>
      </c>
      <c r="AV1636">
        <v>0</v>
      </c>
      <c r="AW1636">
        <v>1</v>
      </c>
      <c r="AX1636">
        <v>-1</v>
      </c>
      <c r="AY1636">
        <v>0</v>
      </c>
      <c r="AZ1636">
        <v>0</v>
      </c>
      <c r="BA1636" t="s">
        <v>3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CV1636">
        <v>0</v>
      </c>
      <c r="CW1636">
        <v>0</v>
      </c>
      <c r="CX1636">
        <f>ROUND(Y1636*Source!I758,9)</f>
        <v>47</v>
      </c>
      <c r="CY1636">
        <f>AA1636</f>
        <v>738.73</v>
      </c>
      <c r="CZ1636">
        <f>AE1636</f>
        <v>74.77</v>
      </c>
      <c r="DA1636">
        <f>AI1636</f>
        <v>9.8800000000000008</v>
      </c>
      <c r="DB1636">
        <f t="shared" si="704"/>
        <v>74.77</v>
      </c>
      <c r="DC1636">
        <f t="shared" si="705"/>
        <v>0</v>
      </c>
      <c r="DD1636" t="s">
        <v>3</v>
      </c>
      <c r="DE1636" t="s">
        <v>3</v>
      </c>
      <c r="DF1636">
        <f>ROUND(ROUND(AE1636*AI1636,2)*CX1636,2)</f>
        <v>34720.31</v>
      </c>
      <c r="DG1636">
        <f t="shared" si="706"/>
        <v>0</v>
      </c>
      <c r="DH1636">
        <f t="shared" si="707"/>
        <v>0</v>
      </c>
      <c r="DI1636">
        <f t="shared" si="697"/>
        <v>0</v>
      </c>
      <c r="DJ1636">
        <f>DF1636</f>
        <v>34720.31</v>
      </c>
      <c r="DK1636">
        <v>0</v>
      </c>
      <c r="DL1636" t="s">
        <v>3</v>
      </c>
      <c r="DM1636">
        <v>0</v>
      </c>
      <c r="DN1636" t="s">
        <v>3</v>
      </c>
      <c r="DO1636">
        <v>0</v>
      </c>
    </row>
    <row r="1637" spans="1:119" x14ac:dyDescent="0.2">
      <c r="A1637">
        <f>ROW(Source!A765)</f>
        <v>765</v>
      </c>
      <c r="B1637">
        <v>59204062</v>
      </c>
      <c r="C1637">
        <v>60528380</v>
      </c>
      <c r="D1637">
        <v>58266404</v>
      </c>
      <c r="E1637">
        <v>1080</v>
      </c>
      <c r="F1637">
        <v>1</v>
      </c>
      <c r="G1637">
        <v>1080</v>
      </c>
      <c r="H1637">
        <v>1</v>
      </c>
      <c r="I1637" t="s">
        <v>859</v>
      </c>
      <c r="J1637" t="s">
        <v>3</v>
      </c>
      <c r="K1637" t="s">
        <v>860</v>
      </c>
      <c r="L1637">
        <v>1191</v>
      </c>
      <c r="N1637">
        <v>1013</v>
      </c>
      <c r="O1637" t="s">
        <v>861</v>
      </c>
      <c r="P1637" t="s">
        <v>861</v>
      </c>
      <c r="Q1637">
        <v>1</v>
      </c>
      <c r="W1637">
        <v>0</v>
      </c>
      <c r="X1637">
        <v>476480486</v>
      </c>
      <c r="Y1637">
        <f>((AT1637*1.15)*1.1)</f>
        <v>1.85955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1</v>
      </c>
      <c r="AJ1637">
        <v>1</v>
      </c>
      <c r="AK1637">
        <v>1</v>
      </c>
      <c r="AL1637">
        <v>1</v>
      </c>
      <c r="AM1637">
        <v>-2</v>
      </c>
      <c r="AN1637">
        <v>0</v>
      </c>
      <c r="AO1637">
        <v>1</v>
      </c>
      <c r="AP1637">
        <v>1</v>
      </c>
      <c r="AQ1637">
        <v>0</v>
      </c>
      <c r="AR1637">
        <v>0</v>
      </c>
      <c r="AS1637" t="s">
        <v>3</v>
      </c>
      <c r="AT1637">
        <v>1.47</v>
      </c>
      <c r="AU1637" t="s">
        <v>26</v>
      </c>
      <c r="AV1637">
        <v>1</v>
      </c>
      <c r="AW1637">
        <v>2</v>
      </c>
      <c r="AX1637">
        <v>60528388</v>
      </c>
      <c r="AY1637">
        <v>1</v>
      </c>
      <c r="AZ1637">
        <v>0</v>
      </c>
      <c r="BA1637">
        <v>1637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CU1637">
        <f>ROUND(AT1637*Source!I765*AH1637*AL1637,2)</f>
        <v>0</v>
      </c>
      <c r="CV1637">
        <f>ROUND(Y1637*Source!I765,9)</f>
        <v>0</v>
      </c>
      <c r="CW1637">
        <v>0</v>
      </c>
      <c r="CX1637">
        <f>ROUND(Y1637*Source!I765,9)</f>
        <v>0</v>
      </c>
      <c r="CY1637">
        <f>AD1637</f>
        <v>0</v>
      </c>
      <c r="CZ1637">
        <f>AH1637</f>
        <v>0</v>
      </c>
      <c r="DA1637">
        <f>AL1637</f>
        <v>1</v>
      </c>
      <c r="DB1637">
        <f>ROUND(((ROUND(AT1637*CZ1637,2)*1.15)*1.1),6)</f>
        <v>0</v>
      </c>
      <c r="DC1637">
        <f>ROUND(((ROUND(AT1637*AG1637,2)*1.15)*1.1),6)</f>
        <v>0</v>
      </c>
      <c r="DD1637" t="s">
        <v>3</v>
      </c>
      <c r="DE1637" t="s">
        <v>3</v>
      </c>
      <c r="DF1637">
        <f t="shared" ref="DF1637:DF1646" si="708">ROUND(ROUND(AE1637,2)*CX1637,2)</f>
        <v>0</v>
      </c>
      <c r="DG1637">
        <f t="shared" si="706"/>
        <v>0</v>
      </c>
      <c r="DH1637">
        <f t="shared" si="707"/>
        <v>0</v>
      </c>
      <c r="DI1637">
        <f t="shared" si="697"/>
        <v>0</v>
      </c>
      <c r="DJ1637">
        <f>DI1637</f>
        <v>0</v>
      </c>
      <c r="DK1637">
        <v>0</v>
      </c>
      <c r="DL1637" t="s">
        <v>3</v>
      </c>
      <c r="DM1637">
        <v>0</v>
      </c>
      <c r="DN1637" t="s">
        <v>3</v>
      </c>
      <c r="DO1637">
        <v>0</v>
      </c>
    </row>
    <row r="1638" spans="1:119" x14ac:dyDescent="0.2">
      <c r="A1638">
        <f>ROW(Source!A765)</f>
        <v>765</v>
      </c>
      <c r="B1638">
        <v>59204062</v>
      </c>
      <c r="C1638">
        <v>60528380</v>
      </c>
      <c r="D1638">
        <v>58340279</v>
      </c>
      <c r="E1638">
        <v>1</v>
      </c>
      <c r="F1638">
        <v>1</v>
      </c>
      <c r="G1638">
        <v>1080</v>
      </c>
      <c r="H1638">
        <v>2</v>
      </c>
      <c r="I1638" t="s">
        <v>938</v>
      </c>
      <c r="J1638" t="s">
        <v>939</v>
      </c>
      <c r="K1638" t="s">
        <v>940</v>
      </c>
      <c r="L1638">
        <v>1368</v>
      </c>
      <c r="N1638">
        <v>1011</v>
      </c>
      <c r="O1638" t="s">
        <v>865</v>
      </c>
      <c r="P1638" t="s">
        <v>865</v>
      </c>
      <c r="Q1638">
        <v>1</v>
      </c>
      <c r="W1638">
        <v>0</v>
      </c>
      <c r="X1638">
        <v>-2065404138</v>
      </c>
      <c r="Y1638">
        <f>((AT1638*1.25)*1.1)</f>
        <v>0.48125000000000007</v>
      </c>
      <c r="AA1638">
        <v>0</v>
      </c>
      <c r="AB1638">
        <v>7.59</v>
      </c>
      <c r="AC1638">
        <v>0</v>
      </c>
      <c r="AD1638">
        <v>0</v>
      </c>
      <c r="AE1638">
        <v>0</v>
      </c>
      <c r="AF1638">
        <v>7.11</v>
      </c>
      <c r="AG1638">
        <v>0</v>
      </c>
      <c r="AH1638">
        <v>0</v>
      </c>
      <c r="AI1638">
        <v>1</v>
      </c>
      <c r="AJ1638">
        <v>1</v>
      </c>
      <c r="AK1638">
        <v>1</v>
      </c>
      <c r="AL1638">
        <v>1</v>
      </c>
      <c r="AM1638">
        <v>-2</v>
      </c>
      <c r="AN1638">
        <v>0</v>
      </c>
      <c r="AO1638">
        <v>1</v>
      </c>
      <c r="AP1638">
        <v>1</v>
      </c>
      <c r="AQ1638">
        <v>0</v>
      </c>
      <c r="AR1638">
        <v>0</v>
      </c>
      <c r="AS1638" t="s">
        <v>3</v>
      </c>
      <c r="AT1638">
        <v>0.35</v>
      </c>
      <c r="AU1638" t="s">
        <v>866</v>
      </c>
      <c r="AV1638">
        <v>0</v>
      </c>
      <c r="AW1638">
        <v>2</v>
      </c>
      <c r="AX1638">
        <v>60528389</v>
      </c>
      <c r="AY1638">
        <v>1</v>
      </c>
      <c r="AZ1638">
        <v>0</v>
      </c>
      <c r="BA1638">
        <v>1638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CV1638">
        <v>0</v>
      </c>
      <c r="CW1638">
        <f>ROUND(Y1638*Source!I765*DO1638,9)</f>
        <v>0</v>
      </c>
      <c r="CX1638">
        <f>ROUND(Y1638*Source!I765,9)</f>
        <v>0</v>
      </c>
      <c r="CY1638">
        <f>AB1638</f>
        <v>7.59</v>
      </c>
      <c r="CZ1638">
        <f>AF1638</f>
        <v>7.11</v>
      </c>
      <c r="DA1638">
        <f>AJ1638</f>
        <v>1</v>
      </c>
      <c r="DB1638">
        <f>ROUND(((ROUND(AT1638*CZ1638,2)*1.25)*1.1),6)</f>
        <v>3.4237500000000001</v>
      </c>
      <c r="DC1638">
        <f>ROUND(((ROUND(AT1638*AG1638,2)*1.25)*1.1),6)</f>
        <v>0</v>
      </c>
      <c r="DD1638" t="s">
        <v>3</v>
      </c>
      <c r="DE1638" t="s">
        <v>3</v>
      </c>
      <c r="DF1638">
        <f t="shared" si="708"/>
        <v>0</v>
      </c>
      <c r="DG1638">
        <f t="shared" si="706"/>
        <v>0</v>
      </c>
      <c r="DH1638">
        <f t="shared" si="707"/>
        <v>0</v>
      </c>
      <c r="DI1638">
        <f t="shared" si="697"/>
        <v>0</v>
      </c>
      <c r="DJ1638">
        <f>DG1638</f>
        <v>0</v>
      </c>
      <c r="DK1638">
        <v>0</v>
      </c>
      <c r="DL1638" t="s">
        <v>3</v>
      </c>
      <c r="DM1638">
        <v>0</v>
      </c>
      <c r="DN1638" t="s">
        <v>3</v>
      </c>
      <c r="DO1638">
        <v>0</v>
      </c>
    </row>
    <row r="1639" spans="1:119" x14ac:dyDescent="0.2">
      <c r="A1639">
        <f>ROW(Source!A765)</f>
        <v>765</v>
      </c>
      <c r="B1639">
        <v>59204062</v>
      </c>
      <c r="C1639">
        <v>60528380</v>
      </c>
      <c r="D1639">
        <v>58340578</v>
      </c>
      <c r="E1639">
        <v>1</v>
      </c>
      <c r="F1639">
        <v>1</v>
      </c>
      <c r="G1639">
        <v>1080</v>
      </c>
      <c r="H1639">
        <v>2</v>
      </c>
      <c r="I1639" t="s">
        <v>862</v>
      </c>
      <c r="J1639" t="s">
        <v>863</v>
      </c>
      <c r="K1639" t="s">
        <v>864</v>
      </c>
      <c r="L1639">
        <v>1368</v>
      </c>
      <c r="N1639">
        <v>1011</v>
      </c>
      <c r="O1639" t="s">
        <v>865</v>
      </c>
      <c r="P1639" t="s">
        <v>865</v>
      </c>
      <c r="Q1639">
        <v>1</v>
      </c>
      <c r="W1639">
        <v>0</v>
      </c>
      <c r="X1639">
        <v>-1985943078</v>
      </c>
      <c r="Y1639">
        <f>((AT1639*1.25)*1.1)</f>
        <v>1.3750000000000002E-2</v>
      </c>
      <c r="AA1639">
        <v>0</v>
      </c>
      <c r="AB1639">
        <v>88.67</v>
      </c>
      <c r="AC1639">
        <v>13.47</v>
      </c>
      <c r="AD1639">
        <v>0</v>
      </c>
      <c r="AE1639">
        <v>0</v>
      </c>
      <c r="AF1639">
        <v>83.1</v>
      </c>
      <c r="AG1639">
        <v>12.62</v>
      </c>
      <c r="AH1639">
        <v>0</v>
      </c>
      <c r="AI1639">
        <v>1</v>
      </c>
      <c r="AJ1639">
        <v>1</v>
      </c>
      <c r="AK1639">
        <v>1</v>
      </c>
      <c r="AL1639">
        <v>1</v>
      </c>
      <c r="AM1639">
        <v>-2</v>
      </c>
      <c r="AN1639">
        <v>0</v>
      </c>
      <c r="AO1639">
        <v>1</v>
      </c>
      <c r="AP1639">
        <v>1</v>
      </c>
      <c r="AQ1639">
        <v>0</v>
      </c>
      <c r="AR1639">
        <v>0</v>
      </c>
      <c r="AS1639" t="s">
        <v>3</v>
      </c>
      <c r="AT1639">
        <v>0.01</v>
      </c>
      <c r="AU1639" t="s">
        <v>866</v>
      </c>
      <c r="AV1639">
        <v>0</v>
      </c>
      <c r="AW1639">
        <v>2</v>
      </c>
      <c r="AX1639">
        <v>60528390</v>
      </c>
      <c r="AY1639">
        <v>1</v>
      </c>
      <c r="AZ1639">
        <v>0</v>
      </c>
      <c r="BA1639">
        <v>1639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CV1639">
        <v>0</v>
      </c>
      <c r="CW1639">
        <f>ROUND(Y1639*Source!I765*DO1639,9)</f>
        <v>0</v>
      </c>
      <c r="CX1639">
        <f>ROUND(Y1639*Source!I765,9)</f>
        <v>0</v>
      </c>
      <c r="CY1639">
        <f>AB1639</f>
        <v>88.67</v>
      </c>
      <c r="CZ1639">
        <f>AF1639</f>
        <v>83.1</v>
      </c>
      <c r="DA1639">
        <f>AJ1639</f>
        <v>1</v>
      </c>
      <c r="DB1639">
        <f>ROUND(((ROUND(AT1639*CZ1639,2)*1.25)*1.1),6)</f>
        <v>1.1412500000000001</v>
      </c>
      <c r="DC1639">
        <f>ROUND(((ROUND(AT1639*AG1639,2)*1.25)*1.1),6)</f>
        <v>0.17874999999999999</v>
      </c>
      <c r="DD1639" t="s">
        <v>3</v>
      </c>
      <c r="DE1639" t="s">
        <v>3</v>
      </c>
      <c r="DF1639">
        <f t="shared" si="708"/>
        <v>0</v>
      </c>
      <c r="DG1639">
        <f t="shared" si="706"/>
        <v>0</v>
      </c>
      <c r="DH1639">
        <f t="shared" si="707"/>
        <v>0</v>
      </c>
      <c r="DI1639">
        <f t="shared" si="697"/>
        <v>0</v>
      </c>
      <c r="DJ1639">
        <f>DG1639</f>
        <v>0</v>
      </c>
      <c r="DK1639">
        <v>0</v>
      </c>
      <c r="DL1639" t="s">
        <v>867</v>
      </c>
      <c r="DM1639">
        <v>0</v>
      </c>
      <c r="DN1639" t="s">
        <v>861</v>
      </c>
      <c r="DO1639">
        <v>12.62</v>
      </c>
    </row>
    <row r="1640" spans="1:119" x14ac:dyDescent="0.2">
      <c r="A1640">
        <f>ROW(Source!A765)</f>
        <v>765</v>
      </c>
      <c r="B1640">
        <v>59204062</v>
      </c>
      <c r="C1640">
        <v>60528380</v>
      </c>
      <c r="D1640">
        <v>58309957</v>
      </c>
      <c r="E1640">
        <v>1</v>
      </c>
      <c r="F1640">
        <v>1</v>
      </c>
      <c r="G1640">
        <v>1080</v>
      </c>
      <c r="H1640">
        <v>3</v>
      </c>
      <c r="I1640" t="s">
        <v>941</v>
      </c>
      <c r="J1640" t="s">
        <v>942</v>
      </c>
      <c r="K1640" t="s">
        <v>943</v>
      </c>
      <c r="L1640">
        <v>1348</v>
      </c>
      <c r="N1640">
        <v>1009</v>
      </c>
      <c r="O1640" t="s">
        <v>900</v>
      </c>
      <c r="P1640" t="s">
        <v>900</v>
      </c>
      <c r="Q1640">
        <v>1000</v>
      </c>
      <c r="W1640">
        <v>0</v>
      </c>
      <c r="X1640">
        <v>-1106207263</v>
      </c>
      <c r="Y1640">
        <f>AT1640</f>
        <v>1.3999999999999999E-4</v>
      </c>
      <c r="AA1640">
        <v>9879.51</v>
      </c>
      <c r="AB1640">
        <v>0</v>
      </c>
      <c r="AC1640">
        <v>0</v>
      </c>
      <c r="AD1640">
        <v>0</v>
      </c>
      <c r="AE1640">
        <v>9879.51</v>
      </c>
      <c r="AF1640">
        <v>0</v>
      </c>
      <c r="AG1640">
        <v>0</v>
      </c>
      <c r="AH1640">
        <v>0</v>
      </c>
      <c r="AI1640">
        <v>1</v>
      </c>
      <c r="AJ1640">
        <v>1</v>
      </c>
      <c r="AK1640">
        <v>1</v>
      </c>
      <c r="AL1640">
        <v>1</v>
      </c>
      <c r="AM1640">
        <v>-2</v>
      </c>
      <c r="AN1640">
        <v>0</v>
      </c>
      <c r="AO1640">
        <v>1</v>
      </c>
      <c r="AP1640">
        <v>1</v>
      </c>
      <c r="AQ1640">
        <v>0</v>
      </c>
      <c r="AR1640">
        <v>0</v>
      </c>
      <c r="AS1640" t="s">
        <v>3</v>
      </c>
      <c r="AT1640">
        <v>1.3999999999999999E-4</v>
      </c>
      <c r="AU1640" t="s">
        <v>3</v>
      </c>
      <c r="AV1640">
        <v>0</v>
      </c>
      <c r="AW1640">
        <v>2</v>
      </c>
      <c r="AX1640">
        <v>60528391</v>
      </c>
      <c r="AY1640">
        <v>1</v>
      </c>
      <c r="AZ1640">
        <v>0</v>
      </c>
      <c r="BA1640">
        <v>1640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CV1640">
        <v>0</v>
      </c>
      <c r="CW1640">
        <v>0</v>
      </c>
      <c r="CX1640">
        <f>ROUND(Y1640*Source!I765,9)</f>
        <v>0</v>
      </c>
      <c r="CY1640">
        <f>AA1640</f>
        <v>9879.51</v>
      </c>
      <c r="CZ1640">
        <f>AE1640</f>
        <v>9879.51</v>
      </c>
      <c r="DA1640">
        <f>AI1640</f>
        <v>1</v>
      </c>
      <c r="DB1640">
        <f>ROUND(ROUND(AT1640*CZ1640,2),6)</f>
        <v>1.38</v>
      </c>
      <c r="DC1640">
        <f>ROUND(ROUND(AT1640*AG1640,2),6)</f>
        <v>0</v>
      </c>
      <c r="DD1640" t="s">
        <v>3</v>
      </c>
      <c r="DE1640" t="s">
        <v>3</v>
      </c>
      <c r="DF1640">
        <f t="shared" si="708"/>
        <v>0</v>
      </c>
      <c r="DG1640">
        <f t="shared" si="706"/>
        <v>0</v>
      </c>
      <c r="DH1640">
        <f t="shared" si="707"/>
        <v>0</v>
      </c>
      <c r="DI1640">
        <f t="shared" si="697"/>
        <v>0</v>
      </c>
      <c r="DJ1640">
        <f>DF1640</f>
        <v>0</v>
      </c>
      <c r="DK1640">
        <v>0</v>
      </c>
      <c r="DL1640" t="s">
        <v>3</v>
      </c>
      <c r="DM1640">
        <v>0</v>
      </c>
      <c r="DN1640" t="s">
        <v>3</v>
      </c>
      <c r="DO1640">
        <v>0</v>
      </c>
    </row>
    <row r="1641" spans="1:119" x14ac:dyDescent="0.2">
      <c r="A1641">
        <f>ROW(Source!A765)</f>
        <v>765</v>
      </c>
      <c r="B1641">
        <v>59204062</v>
      </c>
      <c r="C1641">
        <v>60528380</v>
      </c>
      <c r="D1641">
        <v>58308765</v>
      </c>
      <c r="E1641">
        <v>1</v>
      </c>
      <c r="F1641">
        <v>1</v>
      </c>
      <c r="G1641">
        <v>1080</v>
      </c>
      <c r="H1641">
        <v>3</v>
      </c>
      <c r="I1641" t="s">
        <v>944</v>
      </c>
      <c r="J1641" t="s">
        <v>945</v>
      </c>
      <c r="K1641" t="s">
        <v>946</v>
      </c>
      <c r="L1641">
        <v>1348</v>
      </c>
      <c r="N1641">
        <v>1009</v>
      </c>
      <c r="O1641" t="s">
        <v>900</v>
      </c>
      <c r="P1641" t="s">
        <v>900</v>
      </c>
      <c r="Q1641">
        <v>1000</v>
      </c>
      <c r="W1641">
        <v>0</v>
      </c>
      <c r="X1641">
        <v>-1123198217</v>
      </c>
      <c r="Y1641">
        <f>AT1641</f>
        <v>1.1000000000000001E-3</v>
      </c>
      <c r="AA1641">
        <v>17868.28</v>
      </c>
      <c r="AB1641">
        <v>0</v>
      </c>
      <c r="AC1641">
        <v>0</v>
      </c>
      <c r="AD1641">
        <v>0</v>
      </c>
      <c r="AE1641">
        <v>17868.28</v>
      </c>
      <c r="AF1641">
        <v>0</v>
      </c>
      <c r="AG1641">
        <v>0</v>
      </c>
      <c r="AH1641">
        <v>0</v>
      </c>
      <c r="AI1641">
        <v>1</v>
      </c>
      <c r="AJ1641">
        <v>1</v>
      </c>
      <c r="AK1641">
        <v>1</v>
      </c>
      <c r="AL1641">
        <v>1</v>
      </c>
      <c r="AM1641">
        <v>-2</v>
      </c>
      <c r="AN1641">
        <v>0</v>
      </c>
      <c r="AO1641">
        <v>1</v>
      </c>
      <c r="AP1641">
        <v>1</v>
      </c>
      <c r="AQ1641">
        <v>0</v>
      </c>
      <c r="AR1641">
        <v>0</v>
      </c>
      <c r="AS1641" t="s">
        <v>3</v>
      </c>
      <c r="AT1641">
        <v>1.1000000000000001E-3</v>
      </c>
      <c r="AU1641" t="s">
        <v>3</v>
      </c>
      <c r="AV1641">
        <v>0</v>
      </c>
      <c r="AW1641">
        <v>2</v>
      </c>
      <c r="AX1641">
        <v>60528392</v>
      </c>
      <c r="AY1641">
        <v>1</v>
      </c>
      <c r="AZ1641">
        <v>0</v>
      </c>
      <c r="BA1641">
        <v>1641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CV1641">
        <v>0</v>
      </c>
      <c r="CW1641">
        <v>0</v>
      </c>
      <c r="CX1641">
        <f>ROUND(Y1641*Source!I765,9)</f>
        <v>0</v>
      </c>
      <c r="CY1641">
        <f>AA1641</f>
        <v>17868.28</v>
      </c>
      <c r="CZ1641">
        <f>AE1641</f>
        <v>17868.28</v>
      </c>
      <c r="DA1641">
        <f>AI1641</f>
        <v>1</v>
      </c>
      <c r="DB1641">
        <f>ROUND(ROUND(AT1641*CZ1641,2),6)</f>
        <v>19.66</v>
      </c>
      <c r="DC1641">
        <f>ROUND(ROUND(AT1641*AG1641,2),6)</f>
        <v>0</v>
      </c>
      <c r="DD1641" t="s">
        <v>3</v>
      </c>
      <c r="DE1641" t="s">
        <v>3</v>
      </c>
      <c r="DF1641">
        <f t="shared" si="708"/>
        <v>0</v>
      </c>
      <c r="DG1641">
        <f t="shared" si="706"/>
        <v>0</v>
      </c>
      <c r="DH1641">
        <f t="shared" si="707"/>
        <v>0</v>
      </c>
      <c r="DI1641">
        <f t="shared" si="697"/>
        <v>0</v>
      </c>
      <c r="DJ1641">
        <f>DF1641</f>
        <v>0</v>
      </c>
      <c r="DK1641">
        <v>0</v>
      </c>
      <c r="DL1641" t="s">
        <v>3</v>
      </c>
      <c r="DM1641">
        <v>0</v>
      </c>
      <c r="DN1641" t="s">
        <v>3</v>
      </c>
      <c r="DO1641">
        <v>0</v>
      </c>
    </row>
    <row r="1642" spans="1:119" x14ac:dyDescent="0.2">
      <c r="A1642">
        <f>ROW(Source!A765)</f>
        <v>765</v>
      </c>
      <c r="B1642">
        <v>59204062</v>
      </c>
      <c r="C1642">
        <v>60528380</v>
      </c>
      <c r="D1642">
        <v>58327517</v>
      </c>
      <c r="E1642">
        <v>1</v>
      </c>
      <c r="F1642">
        <v>1</v>
      </c>
      <c r="G1642">
        <v>1080</v>
      </c>
      <c r="H1642">
        <v>3</v>
      </c>
      <c r="I1642" t="s">
        <v>60</v>
      </c>
      <c r="J1642" t="s">
        <v>62</v>
      </c>
      <c r="K1642" t="s">
        <v>61</v>
      </c>
      <c r="L1642">
        <v>1354</v>
      </c>
      <c r="N1642">
        <v>1010</v>
      </c>
      <c r="O1642" t="s">
        <v>39</v>
      </c>
      <c r="P1642" t="s">
        <v>39</v>
      </c>
      <c r="Q1642">
        <v>1</v>
      </c>
      <c r="W1642">
        <v>0</v>
      </c>
      <c r="X1642">
        <v>-146904554</v>
      </c>
      <c r="Y1642">
        <f>AT1642</f>
        <v>1</v>
      </c>
      <c r="AA1642">
        <v>47.24</v>
      </c>
      <c r="AB1642">
        <v>0</v>
      </c>
      <c r="AC1642">
        <v>0</v>
      </c>
      <c r="AD1642">
        <v>0</v>
      </c>
      <c r="AE1642">
        <v>47.24</v>
      </c>
      <c r="AF1642">
        <v>0</v>
      </c>
      <c r="AG1642">
        <v>0</v>
      </c>
      <c r="AH1642">
        <v>0</v>
      </c>
      <c r="AI1642">
        <v>1</v>
      </c>
      <c r="AJ1642">
        <v>1</v>
      </c>
      <c r="AK1642">
        <v>1</v>
      </c>
      <c r="AL1642">
        <v>1</v>
      </c>
      <c r="AM1642">
        <v>0</v>
      </c>
      <c r="AN1642">
        <v>0</v>
      </c>
      <c r="AO1642">
        <v>0</v>
      </c>
      <c r="AP1642">
        <v>1</v>
      </c>
      <c r="AQ1642">
        <v>0</v>
      </c>
      <c r="AR1642">
        <v>0</v>
      </c>
      <c r="AS1642" t="s">
        <v>3</v>
      </c>
      <c r="AT1642">
        <v>1</v>
      </c>
      <c r="AU1642" t="s">
        <v>3</v>
      </c>
      <c r="AV1642">
        <v>0</v>
      </c>
      <c r="AW1642">
        <v>1</v>
      </c>
      <c r="AX1642">
        <v>-1</v>
      </c>
      <c r="AY1642">
        <v>0</v>
      </c>
      <c r="AZ1642">
        <v>0</v>
      </c>
      <c r="BA1642" t="s">
        <v>3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CV1642">
        <v>0</v>
      </c>
      <c r="CW1642">
        <v>0</v>
      </c>
      <c r="CX1642">
        <f>ROUND(Y1642*Source!I765,9)</f>
        <v>0</v>
      </c>
      <c r="CY1642">
        <f>AA1642</f>
        <v>47.24</v>
      </c>
      <c r="CZ1642">
        <f>AE1642</f>
        <v>47.24</v>
      </c>
      <c r="DA1642">
        <f>AI1642</f>
        <v>1</v>
      </c>
      <c r="DB1642">
        <f>ROUND(ROUND(AT1642*CZ1642,2),6)</f>
        <v>47.24</v>
      </c>
      <c r="DC1642">
        <f>ROUND(ROUND(AT1642*AG1642,2),6)</f>
        <v>0</v>
      </c>
      <c r="DD1642" t="s">
        <v>3</v>
      </c>
      <c r="DE1642" t="s">
        <v>3</v>
      </c>
      <c r="DF1642">
        <f t="shared" si="708"/>
        <v>0</v>
      </c>
      <c r="DG1642">
        <f t="shared" si="706"/>
        <v>0</v>
      </c>
      <c r="DH1642">
        <f t="shared" si="707"/>
        <v>0</v>
      </c>
      <c r="DI1642">
        <f t="shared" si="697"/>
        <v>0</v>
      </c>
      <c r="DJ1642">
        <f>DF1642</f>
        <v>0</v>
      </c>
      <c r="DK1642">
        <v>0</v>
      </c>
      <c r="DL1642" t="s">
        <v>3</v>
      </c>
      <c r="DM1642">
        <v>0</v>
      </c>
      <c r="DN1642" t="s">
        <v>3</v>
      </c>
      <c r="DO1642">
        <v>0</v>
      </c>
    </row>
    <row r="1643" spans="1:119" x14ac:dyDescent="0.2">
      <c r="A1643">
        <f>ROW(Source!A765)</f>
        <v>765</v>
      </c>
      <c r="B1643">
        <v>59204062</v>
      </c>
      <c r="C1643">
        <v>60528380</v>
      </c>
      <c r="D1643">
        <v>58330407</v>
      </c>
      <c r="E1643">
        <v>1</v>
      </c>
      <c r="F1643">
        <v>1</v>
      </c>
      <c r="G1643">
        <v>1080</v>
      </c>
      <c r="H1643">
        <v>3</v>
      </c>
      <c r="I1643" t="s">
        <v>947</v>
      </c>
      <c r="J1643" t="s">
        <v>948</v>
      </c>
      <c r="K1643" t="s">
        <v>949</v>
      </c>
      <c r="L1643">
        <v>1346</v>
      </c>
      <c r="N1643">
        <v>1009</v>
      </c>
      <c r="O1643" t="s">
        <v>880</v>
      </c>
      <c r="P1643" t="s">
        <v>880</v>
      </c>
      <c r="Q1643">
        <v>1</v>
      </c>
      <c r="W1643">
        <v>0</v>
      </c>
      <c r="X1643">
        <v>883542614</v>
      </c>
      <c r="Y1643">
        <f>AT1643</f>
        <v>0.02</v>
      </c>
      <c r="AA1643">
        <v>19.28</v>
      </c>
      <c r="AB1643">
        <v>0</v>
      </c>
      <c r="AC1643">
        <v>0</v>
      </c>
      <c r="AD1643">
        <v>0</v>
      </c>
      <c r="AE1643">
        <v>19.28</v>
      </c>
      <c r="AF1643">
        <v>0</v>
      </c>
      <c r="AG1643">
        <v>0</v>
      </c>
      <c r="AH1643">
        <v>0</v>
      </c>
      <c r="AI1643">
        <v>1</v>
      </c>
      <c r="AJ1643">
        <v>1</v>
      </c>
      <c r="AK1643">
        <v>1</v>
      </c>
      <c r="AL1643">
        <v>1</v>
      </c>
      <c r="AM1643">
        <v>-2</v>
      </c>
      <c r="AN1643">
        <v>0</v>
      </c>
      <c r="AO1643">
        <v>1</v>
      </c>
      <c r="AP1643">
        <v>1</v>
      </c>
      <c r="AQ1643">
        <v>0</v>
      </c>
      <c r="AR1643">
        <v>0</v>
      </c>
      <c r="AS1643" t="s">
        <v>3</v>
      </c>
      <c r="AT1643">
        <v>0.02</v>
      </c>
      <c r="AU1643" t="s">
        <v>3</v>
      </c>
      <c r="AV1643">
        <v>0</v>
      </c>
      <c r="AW1643">
        <v>2</v>
      </c>
      <c r="AX1643">
        <v>60528393</v>
      </c>
      <c r="AY1643">
        <v>1</v>
      </c>
      <c r="AZ1643">
        <v>0</v>
      </c>
      <c r="BA1643">
        <v>1642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CV1643">
        <v>0</v>
      </c>
      <c r="CW1643">
        <v>0</v>
      </c>
      <c r="CX1643">
        <f>ROUND(Y1643*Source!I765,9)</f>
        <v>0</v>
      </c>
      <c r="CY1643">
        <f>AA1643</f>
        <v>19.28</v>
      </c>
      <c r="CZ1643">
        <f>AE1643</f>
        <v>19.28</v>
      </c>
      <c r="DA1643">
        <f>AI1643</f>
        <v>1</v>
      </c>
      <c r="DB1643">
        <f>ROUND(ROUND(AT1643*CZ1643,2),6)</f>
        <v>0.39</v>
      </c>
      <c r="DC1643">
        <f>ROUND(ROUND(AT1643*AG1643,2),6)</f>
        <v>0</v>
      </c>
      <c r="DD1643" t="s">
        <v>3</v>
      </c>
      <c r="DE1643" t="s">
        <v>3</v>
      </c>
      <c r="DF1643">
        <f t="shared" si="708"/>
        <v>0</v>
      </c>
      <c r="DG1643">
        <f t="shared" si="706"/>
        <v>0</v>
      </c>
      <c r="DH1643">
        <f t="shared" si="707"/>
        <v>0</v>
      </c>
      <c r="DI1643">
        <f t="shared" si="697"/>
        <v>0</v>
      </c>
      <c r="DJ1643">
        <f>DF1643</f>
        <v>0</v>
      </c>
      <c r="DK1643">
        <v>0</v>
      </c>
      <c r="DL1643" t="s">
        <v>3</v>
      </c>
      <c r="DM1643">
        <v>0</v>
      </c>
      <c r="DN1643" t="s">
        <v>3</v>
      </c>
      <c r="DO1643">
        <v>0</v>
      </c>
    </row>
    <row r="1644" spans="1:119" x14ac:dyDescent="0.2">
      <c r="A1644">
        <f>ROW(Source!A766)</f>
        <v>766</v>
      </c>
      <c r="B1644">
        <v>59204059</v>
      </c>
      <c r="C1644">
        <v>60528380</v>
      </c>
      <c r="D1644">
        <v>58266404</v>
      </c>
      <c r="E1644">
        <v>1080</v>
      </c>
      <c r="F1644">
        <v>1</v>
      </c>
      <c r="G1644">
        <v>1080</v>
      </c>
      <c r="H1644">
        <v>1</v>
      </c>
      <c r="I1644" t="s">
        <v>859</v>
      </c>
      <c r="J1644" t="s">
        <v>3</v>
      </c>
      <c r="K1644" t="s">
        <v>860</v>
      </c>
      <c r="L1644">
        <v>1191</v>
      </c>
      <c r="N1644">
        <v>1013</v>
      </c>
      <c r="O1644" t="s">
        <v>861</v>
      </c>
      <c r="P1644" t="s">
        <v>861</v>
      </c>
      <c r="Q1644">
        <v>1</v>
      </c>
      <c r="W1644">
        <v>0</v>
      </c>
      <c r="X1644">
        <v>476480486</v>
      </c>
      <c r="Y1644">
        <f>((AT1644*1.15)*1.1)</f>
        <v>1.85955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</v>
      </c>
      <c r="AJ1644">
        <v>1</v>
      </c>
      <c r="AK1644">
        <v>1</v>
      </c>
      <c r="AL1644">
        <v>1</v>
      </c>
      <c r="AM1644">
        <v>5</v>
      </c>
      <c r="AN1644">
        <v>0</v>
      </c>
      <c r="AO1644">
        <v>1</v>
      </c>
      <c r="AP1644">
        <v>1</v>
      </c>
      <c r="AQ1644">
        <v>0</v>
      </c>
      <c r="AR1644">
        <v>0</v>
      </c>
      <c r="AS1644" t="s">
        <v>3</v>
      </c>
      <c r="AT1644">
        <v>1.47</v>
      </c>
      <c r="AU1644" t="s">
        <v>26</v>
      </c>
      <c r="AV1644">
        <v>1</v>
      </c>
      <c r="AW1644">
        <v>2</v>
      </c>
      <c r="AX1644">
        <v>60528388</v>
      </c>
      <c r="AY1644">
        <v>1</v>
      </c>
      <c r="AZ1644">
        <v>0</v>
      </c>
      <c r="BA1644">
        <v>1645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CU1644">
        <f>ROUND(AT1644*Source!I766*AH1644*AL1644,2)</f>
        <v>0</v>
      </c>
      <c r="CV1644">
        <f>ROUND(Y1644*Source!I766,9)</f>
        <v>0</v>
      </c>
      <c r="CW1644">
        <v>0</v>
      </c>
      <c r="CX1644">
        <f>ROUND(Y1644*Source!I766,9)</f>
        <v>0</v>
      </c>
      <c r="CY1644">
        <f>AD1644</f>
        <v>0</v>
      </c>
      <c r="CZ1644">
        <f>AH1644</f>
        <v>0</v>
      </c>
      <c r="DA1644">
        <f>AL1644</f>
        <v>1</v>
      </c>
      <c r="DB1644">
        <f>ROUND(((ROUND(AT1644*CZ1644,2)*1.15)*1.1),6)</f>
        <v>0</v>
      </c>
      <c r="DC1644">
        <f>ROUND(((ROUND(AT1644*AG1644,2)*1.15)*1.1),6)</f>
        <v>0</v>
      </c>
      <c r="DD1644" t="s">
        <v>3</v>
      </c>
      <c r="DE1644" t="s">
        <v>3</v>
      </c>
      <c r="DF1644">
        <f t="shared" si="708"/>
        <v>0</v>
      </c>
      <c r="DG1644">
        <f t="shared" si="706"/>
        <v>0</v>
      </c>
      <c r="DH1644">
        <f t="shared" si="707"/>
        <v>0</v>
      </c>
      <c r="DI1644">
        <f t="shared" si="697"/>
        <v>0</v>
      </c>
      <c r="DJ1644">
        <f>DI1644</f>
        <v>0</v>
      </c>
      <c r="DK1644">
        <v>0</v>
      </c>
      <c r="DL1644" t="s">
        <v>3</v>
      </c>
      <c r="DM1644">
        <v>0</v>
      </c>
      <c r="DN1644" t="s">
        <v>3</v>
      </c>
      <c r="DO1644">
        <v>0</v>
      </c>
    </row>
    <row r="1645" spans="1:119" x14ac:dyDescent="0.2">
      <c r="A1645">
        <f>ROW(Source!A766)</f>
        <v>766</v>
      </c>
      <c r="B1645">
        <v>59204059</v>
      </c>
      <c r="C1645">
        <v>60528380</v>
      </c>
      <c r="D1645">
        <v>58340279</v>
      </c>
      <c r="E1645">
        <v>1</v>
      </c>
      <c r="F1645">
        <v>1</v>
      </c>
      <c r="G1645">
        <v>1080</v>
      </c>
      <c r="H1645">
        <v>2</v>
      </c>
      <c r="I1645" t="s">
        <v>938</v>
      </c>
      <c r="J1645" t="s">
        <v>939</v>
      </c>
      <c r="K1645" t="s">
        <v>940</v>
      </c>
      <c r="L1645">
        <v>1368</v>
      </c>
      <c r="N1645">
        <v>1011</v>
      </c>
      <c r="O1645" t="s">
        <v>865</v>
      </c>
      <c r="P1645" t="s">
        <v>865</v>
      </c>
      <c r="Q1645">
        <v>1</v>
      </c>
      <c r="W1645">
        <v>0</v>
      </c>
      <c r="X1645">
        <v>-2065404138</v>
      </c>
      <c r="Y1645">
        <f>((AT1645*1.25)*1.1)</f>
        <v>0.48125000000000007</v>
      </c>
      <c r="AA1645">
        <v>0</v>
      </c>
      <c r="AB1645">
        <v>87.47</v>
      </c>
      <c r="AC1645">
        <v>0</v>
      </c>
      <c r="AD1645">
        <v>0</v>
      </c>
      <c r="AE1645">
        <v>0</v>
      </c>
      <c r="AF1645">
        <v>7.11</v>
      </c>
      <c r="AG1645">
        <v>0</v>
      </c>
      <c r="AH1645">
        <v>0</v>
      </c>
      <c r="AI1645">
        <v>1</v>
      </c>
      <c r="AJ1645">
        <v>11.53</v>
      </c>
      <c r="AK1645">
        <v>54.99</v>
      </c>
      <c r="AL1645">
        <v>1</v>
      </c>
      <c r="AM1645">
        <v>2</v>
      </c>
      <c r="AN1645">
        <v>0</v>
      </c>
      <c r="AO1645">
        <v>1</v>
      </c>
      <c r="AP1645">
        <v>1</v>
      </c>
      <c r="AQ1645">
        <v>0</v>
      </c>
      <c r="AR1645">
        <v>0</v>
      </c>
      <c r="AS1645" t="s">
        <v>3</v>
      </c>
      <c r="AT1645">
        <v>0.35</v>
      </c>
      <c r="AU1645" t="s">
        <v>866</v>
      </c>
      <c r="AV1645">
        <v>0</v>
      </c>
      <c r="AW1645">
        <v>2</v>
      </c>
      <c r="AX1645">
        <v>60528389</v>
      </c>
      <c r="AY1645">
        <v>1</v>
      </c>
      <c r="AZ1645">
        <v>0</v>
      </c>
      <c r="BA1645">
        <v>1646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CV1645">
        <v>0</v>
      </c>
      <c r="CW1645">
        <f>ROUND(Y1645*Source!I766*DO1645,9)</f>
        <v>0</v>
      </c>
      <c r="CX1645">
        <f>ROUND(Y1645*Source!I766,9)</f>
        <v>0</v>
      </c>
      <c r="CY1645">
        <f>AB1645</f>
        <v>87.47</v>
      </c>
      <c r="CZ1645">
        <f>AF1645</f>
        <v>7.11</v>
      </c>
      <c r="DA1645">
        <f>AJ1645</f>
        <v>11.53</v>
      </c>
      <c r="DB1645">
        <f>ROUND(((ROUND(AT1645*CZ1645,2)*1.25)*1.1),6)</f>
        <v>3.4237500000000001</v>
      </c>
      <c r="DC1645">
        <f>ROUND(((ROUND(AT1645*AG1645,2)*1.25)*1.1),6)</f>
        <v>0</v>
      </c>
      <c r="DD1645" t="s">
        <v>3</v>
      </c>
      <c r="DE1645" t="s">
        <v>3</v>
      </c>
      <c r="DF1645">
        <f t="shared" si="708"/>
        <v>0</v>
      </c>
      <c r="DG1645">
        <f>ROUND(ROUND(AF1645*AJ1645,2)*CX1645,2)</f>
        <v>0</v>
      </c>
      <c r="DH1645">
        <f>ROUND(ROUND(AG1645*AK1645,2)*CX1645,2)</f>
        <v>0</v>
      </c>
      <c r="DI1645">
        <f t="shared" si="697"/>
        <v>0</v>
      </c>
      <c r="DJ1645">
        <f>DG1645</f>
        <v>0</v>
      </c>
      <c r="DK1645">
        <v>0</v>
      </c>
      <c r="DL1645" t="s">
        <v>3</v>
      </c>
      <c r="DM1645">
        <v>0</v>
      </c>
      <c r="DN1645" t="s">
        <v>3</v>
      </c>
      <c r="DO1645">
        <v>0</v>
      </c>
    </row>
    <row r="1646" spans="1:119" x14ac:dyDescent="0.2">
      <c r="A1646">
        <f>ROW(Source!A766)</f>
        <v>766</v>
      </c>
      <c r="B1646">
        <v>59204059</v>
      </c>
      <c r="C1646">
        <v>60528380</v>
      </c>
      <c r="D1646">
        <v>58340578</v>
      </c>
      <c r="E1646">
        <v>1</v>
      </c>
      <c r="F1646">
        <v>1</v>
      </c>
      <c r="G1646">
        <v>1080</v>
      </c>
      <c r="H1646">
        <v>2</v>
      </c>
      <c r="I1646" t="s">
        <v>862</v>
      </c>
      <c r="J1646" t="s">
        <v>863</v>
      </c>
      <c r="K1646" t="s">
        <v>864</v>
      </c>
      <c r="L1646">
        <v>1368</v>
      </c>
      <c r="N1646">
        <v>1011</v>
      </c>
      <c r="O1646" t="s">
        <v>865</v>
      </c>
      <c r="P1646" t="s">
        <v>865</v>
      </c>
      <c r="Q1646">
        <v>1</v>
      </c>
      <c r="W1646">
        <v>0</v>
      </c>
      <c r="X1646">
        <v>-1985943078</v>
      </c>
      <c r="Y1646">
        <f>((AT1646*1.25)*1.1)</f>
        <v>1.3750000000000002E-2</v>
      </c>
      <c r="AA1646">
        <v>0</v>
      </c>
      <c r="AB1646">
        <v>1445.28</v>
      </c>
      <c r="AC1646">
        <v>740.47</v>
      </c>
      <c r="AD1646">
        <v>0</v>
      </c>
      <c r="AE1646">
        <v>0</v>
      </c>
      <c r="AF1646">
        <v>83.1</v>
      </c>
      <c r="AG1646">
        <v>12.62</v>
      </c>
      <c r="AH1646">
        <v>0</v>
      </c>
      <c r="AI1646">
        <v>1</v>
      </c>
      <c r="AJ1646">
        <v>16.3</v>
      </c>
      <c r="AK1646">
        <v>54.99</v>
      </c>
      <c r="AL1646">
        <v>1</v>
      </c>
      <c r="AM1646">
        <v>2</v>
      </c>
      <c r="AN1646">
        <v>0</v>
      </c>
      <c r="AO1646">
        <v>1</v>
      </c>
      <c r="AP1646">
        <v>1</v>
      </c>
      <c r="AQ1646">
        <v>0</v>
      </c>
      <c r="AR1646">
        <v>0</v>
      </c>
      <c r="AS1646" t="s">
        <v>3</v>
      </c>
      <c r="AT1646">
        <v>0.01</v>
      </c>
      <c r="AU1646" t="s">
        <v>866</v>
      </c>
      <c r="AV1646">
        <v>0</v>
      </c>
      <c r="AW1646">
        <v>2</v>
      </c>
      <c r="AX1646">
        <v>60528390</v>
      </c>
      <c r="AY1646">
        <v>1</v>
      </c>
      <c r="AZ1646">
        <v>0</v>
      </c>
      <c r="BA1646">
        <v>1647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CV1646">
        <v>0</v>
      </c>
      <c r="CW1646">
        <f>ROUND(Y1646*Source!I766*DO1646,9)</f>
        <v>0</v>
      </c>
      <c r="CX1646">
        <f>ROUND(Y1646*Source!I766,9)</f>
        <v>0</v>
      </c>
      <c r="CY1646">
        <f>AB1646</f>
        <v>1445.28</v>
      </c>
      <c r="CZ1646">
        <f>AF1646</f>
        <v>83.1</v>
      </c>
      <c r="DA1646">
        <f>AJ1646</f>
        <v>16.3</v>
      </c>
      <c r="DB1646">
        <f>ROUND(((ROUND(AT1646*CZ1646,2)*1.25)*1.1),6)</f>
        <v>1.1412500000000001</v>
      </c>
      <c r="DC1646">
        <f>ROUND(((ROUND(AT1646*AG1646,2)*1.25)*1.1),6)</f>
        <v>0.17874999999999999</v>
      </c>
      <c r="DD1646" t="s">
        <v>3</v>
      </c>
      <c r="DE1646" t="s">
        <v>3</v>
      </c>
      <c r="DF1646">
        <f t="shared" si="708"/>
        <v>0</v>
      </c>
      <c r="DG1646">
        <f>ROUND(ROUND(AF1646*AJ1646,2)*CX1646,2)</f>
        <v>0</v>
      </c>
      <c r="DH1646">
        <f>ROUND(ROUND(AG1646*AK1646,2)*CX1646,2)</f>
        <v>0</v>
      </c>
      <c r="DI1646">
        <f t="shared" si="697"/>
        <v>0</v>
      </c>
      <c r="DJ1646">
        <f>DG1646</f>
        <v>0</v>
      </c>
      <c r="DK1646">
        <v>0</v>
      </c>
      <c r="DL1646" t="s">
        <v>867</v>
      </c>
      <c r="DM1646">
        <v>0</v>
      </c>
      <c r="DN1646" t="s">
        <v>861</v>
      </c>
      <c r="DO1646">
        <v>12.62</v>
      </c>
    </row>
    <row r="1647" spans="1:119" x14ac:dyDescent="0.2">
      <c r="A1647">
        <f>ROW(Source!A766)</f>
        <v>766</v>
      </c>
      <c r="B1647">
        <v>59204059</v>
      </c>
      <c r="C1647">
        <v>60528380</v>
      </c>
      <c r="D1647">
        <v>58309957</v>
      </c>
      <c r="E1647">
        <v>1</v>
      </c>
      <c r="F1647">
        <v>1</v>
      </c>
      <c r="G1647">
        <v>1080</v>
      </c>
      <c r="H1647">
        <v>3</v>
      </c>
      <c r="I1647" t="s">
        <v>941</v>
      </c>
      <c r="J1647" t="s">
        <v>942</v>
      </c>
      <c r="K1647" t="s">
        <v>943</v>
      </c>
      <c r="L1647">
        <v>1348</v>
      </c>
      <c r="N1647">
        <v>1009</v>
      </c>
      <c r="O1647" t="s">
        <v>900</v>
      </c>
      <c r="P1647" t="s">
        <v>900</v>
      </c>
      <c r="Q1647">
        <v>1000</v>
      </c>
      <c r="W1647">
        <v>0</v>
      </c>
      <c r="X1647">
        <v>-1106207263</v>
      </c>
      <c r="Y1647">
        <f>AT1647</f>
        <v>1.3999999999999999E-4</v>
      </c>
      <c r="AA1647">
        <v>203517.91</v>
      </c>
      <c r="AB1647">
        <v>0</v>
      </c>
      <c r="AC1647">
        <v>0</v>
      </c>
      <c r="AD1647">
        <v>0</v>
      </c>
      <c r="AE1647">
        <v>9879.51</v>
      </c>
      <c r="AF1647">
        <v>0</v>
      </c>
      <c r="AG1647">
        <v>0</v>
      </c>
      <c r="AH1647">
        <v>0</v>
      </c>
      <c r="AI1647">
        <v>20.6</v>
      </c>
      <c r="AJ1647">
        <v>1</v>
      </c>
      <c r="AK1647">
        <v>1</v>
      </c>
      <c r="AL1647">
        <v>1</v>
      </c>
      <c r="AM1647">
        <v>2</v>
      </c>
      <c r="AN1647">
        <v>0</v>
      </c>
      <c r="AO1647">
        <v>1</v>
      </c>
      <c r="AP1647">
        <v>1</v>
      </c>
      <c r="AQ1647">
        <v>0</v>
      </c>
      <c r="AR1647">
        <v>0</v>
      </c>
      <c r="AS1647" t="s">
        <v>3</v>
      </c>
      <c r="AT1647">
        <v>1.3999999999999999E-4</v>
      </c>
      <c r="AU1647" t="s">
        <v>3</v>
      </c>
      <c r="AV1647">
        <v>0</v>
      </c>
      <c r="AW1647">
        <v>2</v>
      </c>
      <c r="AX1647">
        <v>60528391</v>
      </c>
      <c r="AY1647">
        <v>1</v>
      </c>
      <c r="AZ1647">
        <v>0</v>
      </c>
      <c r="BA1647">
        <v>1648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CV1647">
        <v>0</v>
      </c>
      <c r="CW1647">
        <v>0</v>
      </c>
      <c r="CX1647">
        <f>ROUND(Y1647*Source!I766,9)</f>
        <v>0</v>
      </c>
      <c r="CY1647">
        <f>AA1647</f>
        <v>203517.91</v>
      </c>
      <c r="CZ1647">
        <f>AE1647</f>
        <v>9879.51</v>
      </c>
      <c r="DA1647">
        <f>AI1647</f>
        <v>20.6</v>
      </c>
      <c r="DB1647">
        <f>ROUND(ROUND(AT1647*CZ1647,2),6)</f>
        <v>1.38</v>
      </c>
      <c r="DC1647">
        <f>ROUND(ROUND(AT1647*AG1647,2),6)</f>
        <v>0</v>
      </c>
      <c r="DD1647" t="s">
        <v>3</v>
      </c>
      <c r="DE1647" t="s">
        <v>3</v>
      </c>
      <c r="DF1647">
        <f>ROUND(ROUND(AE1647*AI1647,2)*CX1647,2)</f>
        <v>0</v>
      </c>
      <c r="DG1647">
        <f t="shared" ref="DG1647:DG1657" si="709">ROUND(ROUND(AF1647,2)*CX1647,2)</f>
        <v>0</v>
      </c>
      <c r="DH1647">
        <f t="shared" ref="DH1647:DH1657" si="710">ROUND(ROUND(AG1647,2)*CX1647,2)</f>
        <v>0</v>
      </c>
      <c r="DI1647">
        <f t="shared" si="697"/>
        <v>0</v>
      </c>
      <c r="DJ1647">
        <f>DF1647</f>
        <v>0</v>
      </c>
      <c r="DK1647">
        <v>0</v>
      </c>
      <c r="DL1647" t="s">
        <v>3</v>
      </c>
      <c r="DM1647">
        <v>0</v>
      </c>
      <c r="DN1647" t="s">
        <v>3</v>
      </c>
      <c r="DO1647">
        <v>0</v>
      </c>
    </row>
    <row r="1648" spans="1:119" x14ac:dyDescent="0.2">
      <c r="A1648">
        <f>ROW(Source!A766)</f>
        <v>766</v>
      </c>
      <c r="B1648">
        <v>59204059</v>
      </c>
      <c r="C1648">
        <v>60528380</v>
      </c>
      <c r="D1648">
        <v>58308765</v>
      </c>
      <c r="E1648">
        <v>1</v>
      </c>
      <c r="F1648">
        <v>1</v>
      </c>
      <c r="G1648">
        <v>1080</v>
      </c>
      <c r="H1648">
        <v>3</v>
      </c>
      <c r="I1648" t="s">
        <v>944</v>
      </c>
      <c r="J1648" t="s">
        <v>945</v>
      </c>
      <c r="K1648" t="s">
        <v>946</v>
      </c>
      <c r="L1648">
        <v>1348</v>
      </c>
      <c r="N1648">
        <v>1009</v>
      </c>
      <c r="O1648" t="s">
        <v>900</v>
      </c>
      <c r="P1648" t="s">
        <v>900</v>
      </c>
      <c r="Q1648">
        <v>1000</v>
      </c>
      <c r="W1648">
        <v>0</v>
      </c>
      <c r="X1648">
        <v>-1123198217</v>
      </c>
      <c r="Y1648">
        <f>AT1648</f>
        <v>1.1000000000000001E-3</v>
      </c>
      <c r="AA1648">
        <v>134905.51</v>
      </c>
      <c r="AB1648">
        <v>0</v>
      </c>
      <c r="AC1648">
        <v>0</v>
      </c>
      <c r="AD1648">
        <v>0</v>
      </c>
      <c r="AE1648">
        <v>17868.28</v>
      </c>
      <c r="AF1648">
        <v>0</v>
      </c>
      <c r="AG1648">
        <v>0</v>
      </c>
      <c r="AH1648">
        <v>0</v>
      </c>
      <c r="AI1648">
        <v>7.55</v>
      </c>
      <c r="AJ1648">
        <v>1</v>
      </c>
      <c r="AK1648">
        <v>1</v>
      </c>
      <c r="AL1648">
        <v>1</v>
      </c>
      <c r="AM1648">
        <v>2</v>
      </c>
      <c r="AN1648">
        <v>0</v>
      </c>
      <c r="AO1648">
        <v>1</v>
      </c>
      <c r="AP1648">
        <v>1</v>
      </c>
      <c r="AQ1648">
        <v>0</v>
      </c>
      <c r="AR1648">
        <v>0</v>
      </c>
      <c r="AS1648" t="s">
        <v>3</v>
      </c>
      <c r="AT1648">
        <v>1.1000000000000001E-3</v>
      </c>
      <c r="AU1648" t="s">
        <v>3</v>
      </c>
      <c r="AV1648">
        <v>0</v>
      </c>
      <c r="AW1648">
        <v>2</v>
      </c>
      <c r="AX1648">
        <v>60528392</v>
      </c>
      <c r="AY1648">
        <v>1</v>
      </c>
      <c r="AZ1648">
        <v>0</v>
      </c>
      <c r="BA1648">
        <v>1649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CV1648">
        <v>0</v>
      </c>
      <c r="CW1648">
        <v>0</v>
      </c>
      <c r="CX1648">
        <f>ROUND(Y1648*Source!I766,9)</f>
        <v>0</v>
      </c>
      <c r="CY1648">
        <f>AA1648</f>
        <v>134905.51</v>
      </c>
      <c r="CZ1648">
        <f>AE1648</f>
        <v>17868.28</v>
      </c>
      <c r="DA1648">
        <f>AI1648</f>
        <v>7.55</v>
      </c>
      <c r="DB1648">
        <f>ROUND(ROUND(AT1648*CZ1648,2),6)</f>
        <v>19.66</v>
      </c>
      <c r="DC1648">
        <f>ROUND(ROUND(AT1648*AG1648,2),6)</f>
        <v>0</v>
      </c>
      <c r="DD1648" t="s">
        <v>3</v>
      </c>
      <c r="DE1648" t="s">
        <v>3</v>
      </c>
      <c r="DF1648">
        <f>ROUND(ROUND(AE1648*AI1648,2)*CX1648,2)</f>
        <v>0</v>
      </c>
      <c r="DG1648">
        <f t="shared" si="709"/>
        <v>0</v>
      </c>
      <c r="DH1648">
        <f t="shared" si="710"/>
        <v>0</v>
      </c>
      <c r="DI1648">
        <f t="shared" si="697"/>
        <v>0</v>
      </c>
      <c r="DJ1648">
        <f>DF1648</f>
        <v>0</v>
      </c>
      <c r="DK1648">
        <v>0</v>
      </c>
      <c r="DL1648" t="s">
        <v>3</v>
      </c>
      <c r="DM1648">
        <v>0</v>
      </c>
      <c r="DN1648" t="s">
        <v>3</v>
      </c>
      <c r="DO1648">
        <v>0</v>
      </c>
    </row>
    <row r="1649" spans="1:119" x14ac:dyDescent="0.2">
      <c r="A1649">
        <f>ROW(Source!A766)</f>
        <v>766</v>
      </c>
      <c r="B1649">
        <v>59204059</v>
      </c>
      <c r="C1649">
        <v>60528380</v>
      </c>
      <c r="D1649">
        <v>58327517</v>
      </c>
      <c r="E1649">
        <v>1</v>
      </c>
      <c r="F1649">
        <v>1</v>
      </c>
      <c r="G1649">
        <v>1080</v>
      </c>
      <c r="H1649">
        <v>3</v>
      </c>
      <c r="I1649" t="s">
        <v>60</v>
      </c>
      <c r="J1649" t="s">
        <v>62</v>
      </c>
      <c r="K1649" t="s">
        <v>61</v>
      </c>
      <c r="L1649">
        <v>1354</v>
      </c>
      <c r="N1649">
        <v>1010</v>
      </c>
      <c r="O1649" t="s">
        <v>39</v>
      </c>
      <c r="P1649" t="s">
        <v>39</v>
      </c>
      <c r="Q1649">
        <v>1</v>
      </c>
      <c r="W1649">
        <v>0</v>
      </c>
      <c r="X1649">
        <v>-146904554</v>
      </c>
      <c r="Y1649">
        <f>AT1649</f>
        <v>1</v>
      </c>
      <c r="AA1649">
        <v>977.87</v>
      </c>
      <c r="AB1649">
        <v>0</v>
      </c>
      <c r="AC1649">
        <v>0</v>
      </c>
      <c r="AD1649">
        <v>0</v>
      </c>
      <c r="AE1649">
        <v>47.24</v>
      </c>
      <c r="AF1649">
        <v>0</v>
      </c>
      <c r="AG1649">
        <v>0</v>
      </c>
      <c r="AH1649">
        <v>0</v>
      </c>
      <c r="AI1649">
        <v>20.7</v>
      </c>
      <c r="AJ1649">
        <v>1</v>
      </c>
      <c r="AK1649">
        <v>1</v>
      </c>
      <c r="AL1649">
        <v>1</v>
      </c>
      <c r="AM1649">
        <v>0</v>
      </c>
      <c r="AN1649">
        <v>0</v>
      </c>
      <c r="AO1649">
        <v>0</v>
      </c>
      <c r="AP1649">
        <v>1</v>
      </c>
      <c r="AQ1649">
        <v>0</v>
      </c>
      <c r="AR1649">
        <v>0</v>
      </c>
      <c r="AS1649" t="s">
        <v>3</v>
      </c>
      <c r="AT1649">
        <v>1</v>
      </c>
      <c r="AU1649" t="s">
        <v>3</v>
      </c>
      <c r="AV1649">
        <v>0</v>
      </c>
      <c r="AW1649">
        <v>1</v>
      </c>
      <c r="AX1649">
        <v>-1</v>
      </c>
      <c r="AY1649">
        <v>0</v>
      </c>
      <c r="AZ1649">
        <v>0</v>
      </c>
      <c r="BA1649" t="s">
        <v>3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CV1649">
        <v>0</v>
      </c>
      <c r="CW1649">
        <v>0</v>
      </c>
      <c r="CX1649">
        <f>ROUND(Y1649*Source!I766,9)</f>
        <v>0</v>
      </c>
      <c r="CY1649">
        <f>AA1649</f>
        <v>977.87</v>
      </c>
      <c r="CZ1649">
        <f>AE1649</f>
        <v>47.24</v>
      </c>
      <c r="DA1649">
        <f>AI1649</f>
        <v>20.7</v>
      </c>
      <c r="DB1649">
        <f>ROUND(ROUND(AT1649*CZ1649,2),6)</f>
        <v>47.24</v>
      </c>
      <c r="DC1649">
        <f>ROUND(ROUND(AT1649*AG1649,2),6)</f>
        <v>0</v>
      </c>
      <c r="DD1649" t="s">
        <v>3</v>
      </c>
      <c r="DE1649" t="s">
        <v>3</v>
      </c>
      <c r="DF1649">
        <f>ROUND(ROUND(AE1649*AI1649,2)*CX1649,2)</f>
        <v>0</v>
      </c>
      <c r="DG1649">
        <f t="shared" si="709"/>
        <v>0</v>
      </c>
      <c r="DH1649">
        <f t="shared" si="710"/>
        <v>0</v>
      </c>
      <c r="DI1649">
        <f t="shared" si="697"/>
        <v>0</v>
      </c>
      <c r="DJ1649">
        <f>DF1649</f>
        <v>0</v>
      </c>
      <c r="DK1649">
        <v>0</v>
      </c>
      <c r="DL1649" t="s">
        <v>3</v>
      </c>
      <c r="DM1649">
        <v>0</v>
      </c>
      <c r="DN1649" t="s">
        <v>3</v>
      </c>
      <c r="DO1649">
        <v>0</v>
      </c>
    </row>
    <row r="1650" spans="1:119" x14ac:dyDescent="0.2">
      <c r="A1650">
        <f>ROW(Source!A766)</f>
        <v>766</v>
      </c>
      <c r="B1650">
        <v>59204059</v>
      </c>
      <c r="C1650">
        <v>60528380</v>
      </c>
      <c r="D1650">
        <v>58330407</v>
      </c>
      <c r="E1650">
        <v>1</v>
      </c>
      <c r="F1650">
        <v>1</v>
      </c>
      <c r="G1650">
        <v>1080</v>
      </c>
      <c r="H1650">
        <v>3</v>
      </c>
      <c r="I1650" t="s">
        <v>947</v>
      </c>
      <c r="J1650" t="s">
        <v>948</v>
      </c>
      <c r="K1650" t="s">
        <v>949</v>
      </c>
      <c r="L1650">
        <v>1346</v>
      </c>
      <c r="N1650">
        <v>1009</v>
      </c>
      <c r="O1650" t="s">
        <v>880</v>
      </c>
      <c r="P1650" t="s">
        <v>880</v>
      </c>
      <c r="Q1650">
        <v>1</v>
      </c>
      <c r="W1650">
        <v>0</v>
      </c>
      <c r="X1650">
        <v>883542614</v>
      </c>
      <c r="Y1650">
        <f>AT1650</f>
        <v>0.02</v>
      </c>
      <c r="AA1650">
        <v>169.66</v>
      </c>
      <c r="AB1650">
        <v>0</v>
      </c>
      <c r="AC1650">
        <v>0</v>
      </c>
      <c r="AD1650">
        <v>0</v>
      </c>
      <c r="AE1650">
        <v>19.28</v>
      </c>
      <c r="AF1650">
        <v>0</v>
      </c>
      <c r="AG1650">
        <v>0</v>
      </c>
      <c r="AH1650">
        <v>0</v>
      </c>
      <c r="AI1650">
        <v>8.8000000000000007</v>
      </c>
      <c r="AJ1650">
        <v>1</v>
      </c>
      <c r="AK1650">
        <v>1</v>
      </c>
      <c r="AL1650">
        <v>1</v>
      </c>
      <c r="AM1650">
        <v>2</v>
      </c>
      <c r="AN1650">
        <v>0</v>
      </c>
      <c r="AO1650">
        <v>1</v>
      </c>
      <c r="AP1650">
        <v>1</v>
      </c>
      <c r="AQ1650">
        <v>0</v>
      </c>
      <c r="AR1650">
        <v>0</v>
      </c>
      <c r="AS1650" t="s">
        <v>3</v>
      </c>
      <c r="AT1650">
        <v>0.02</v>
      </c>
      <c r="AU1650" t="s">
        <v>3</v>
      </c>
      <c r="AV1650">
        <v>0</v>
      </c>
      <c r="AW1650">
        <v>2</v>
      </c>
      <c r="AX1650">
        <v>60528393</v>
      </c>
      <c r="AY1650">
        <v>1</v>
      </c>
      <c r="AZ1650">
        <v>0</v>
      </c>
      <c r="BA1650">
        <v>1650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CV1650">
        <v>0</v>
      </c>
      <c r="CW1650">
        <v>0</v>
      </c>
      <c r="CX1650">
        <f>ROUND(Y1650*Source!I766,9)</f>
        <v>0</v>
      </c>
      <c r="CY1650">
        <f>AA1650</f>
        <v>169.66</v>
      </c>
      <c r="CZ1650">
        <f>AE1650</f>
        <v>19.28</v>
      </c>
      <c r="DA1650">
        <f>AI1650</f>
        <v>8.8000000000000007</v>
      </c>
      <c r="DB1650">
        <f>ROUND(ROUND(AT1650*CZ1650,2),6)</f>
        <v>0.39</v>
      </c>
      <c r="DC1650">
        <f>ROUND(ROUND(AT1650*AG1650,2),6)</f>
        <v>0</v>
      </c>
      <c r="DD1650" t="s">
        <v>3</v>
      </c>
      <c r="DE1650" t="s">
        <v>3</v>
      </c>
      <c r="DF1650">
        <f>ROUND(ROUND(AE1650*AI1650,2)*CX1650,2)</f>
        <v>0</v>
      </c>
      <c r="DG1650">
        <f t="shared" si="709"/>
        <v>0</v>
      </c>
      <c r="DH1650">
        <f t="shared" si="710"/>
        <v>0</v>
      </c>
      <c r="DI1650">
        <f t="shared" si="697"/>
        <v>0</v>
      </c>
      <c r="DJ1650">
        <f>DF1650</f>
        <v>0</v>
      </c>
      <c r="DK1650">
        <v>0</v>
      </c>
      <c r="DL1650" t="s">
        <v>3</v>
      </c>
      <c r="DM1650">
        <v>0</v>
      </c>
      <c r="DN1650" t="s">
        <v>3</v>
      </c>
      <c r="DO1650">
        <v>0</v>
      </c>
    </row>
    <row r="1651" spans="1:119" x14ac:dyDescent="0.2">
      <c r="A1651">
        <f>ROW(Source!A769)</f>
        <v>769</v>
      </c>
      <c r="B1651">
        <v>59204062</v>
      </c>
      <c r="C1651">
        <v>60528397</v>
      </c>
      <c r="D1651">
        <v>58266404</v>
      </c>
      <c r="E1651">
        <v>1080</v>
      </c>
      <c r="F1651">
        <v>1</v>
      </c>
      <c r="G1651">
        <v>1080</v>
      </c>
      <c r="H1651">
        <v>1</v>
      </c>
      <c r="I1651" t="s">
        <v>859</v>
      </c>
      <c r="J1651" t="s">
        <v>3</v>
      </c>
      <c r="K1651" t="s">
        <v>860</v>
      </c>
      <c r="L1651">
        <v>1191</v>
      </c>
      <c r="N1651">
        <v>1013</v>
      </c>
      <c r="O1651" t="s">
        <v>861</v>
      </c>
      <c r="P1651" t="s">
        <v>861</v>
      </c>
      <c r="Q1651">
        <v>1</v>
      </c>
      <c r="W1651">
        <v>0</v>
      </c>
      <c r="X1651">
        <v>476480486</v>
      </c>
      <c r="Y1651">
        <f>((AT1651*1.15)*1.1)</f>
        <v>0.94874999999999998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1</v>
      </c>
      <c r="AJ1651">
        <v>1</v>
      </c>
      <c r="AK1651">
        <v>1</v>
      </c>
      <c r="AL1651">
        <v>1</v>
      </c>
      <c r="AM1651">
        <v>-2</v>
      </c>
      <c r="AN1651">
        <v>0</v>
      </c>
      <c r="AO1651">
        <v>1</v>
      </c>
      <c r="AP1651">
        <v>1</v>
      </c>
      <c r="AQ1651">
        <v>0</v>
      </c>
      <c r="AR1651">
        <v>0</v>
      </c>
      <c r="AS1651" t="s">
        <v>3</v>
      </c>
      <c r="AT1651">
        <v>0.75</v>
      </c>
      <c r="AU1651" t="s">
        <v>26</v>
      </c>
      <c r="AV1651">
        <v>1</v>
      </c>
      <c r="AW1651">
        <v>2</v>
      </c>
      <c r="AX1651">
        <v>60528404</v>
      </c>
      <c r="AY1651">
        <v>1</v>
      </c>
      <c r="AZ1651">
        <v>0</v>
      </c>
      <c r="BA1651">
        <v>1653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CU1651">
        <f>ROUND(AT1651*Source!I769*AH1651*AL1651,2)</f>
        <v>0</v>
      </c>
      <c r="CV1651">
        <f>ROUND(Y1651*Source!I769,9)</f>
        <v>18.975000000000001</v>
      </c>
      <c r="CW1651">
        <v>0</v>
      </c>
      <c r="CX1651">
        <f>ROUND(Y1651*Source!I769,9)</f>
        <v>18.975000000000001</v>
      </c>
      <c r="CY1651">
        <f>AD1651</f>
        <v>0</v>
      </c>
      <c r="CZ1651">
        <f>AH1651</f>
        <v>0</v>
      </c>
      <c r="DA1651">
        <f>AL1651</f>
        <v>1</v>
      </c>
      <c r="DB1651">
        <f>ROUND(((ROUND(AT1651*CZ1651,2)*1.15)*1.1),6)</f>
        <v>0</v>
      </c>
      <c r="DC1651">
        <f>ROUND(((ROUND(AT1651*AG1651,2)*1.15)*1.1),6)</f>
        <v>0</v>
      </c>
      <c r="DD1651" t="s">
        <v>3</v>
      </c>
      <c r="DE1651" t="s">
        <v>3</v>
      </c>
      <c r="DF1651">
        <f t="shared" ref="DF1651:DF1660" si="711">ROUND(ROUND(AE1651,2)*CX1651,2)</f>
        <v>0</v>
      </c>
      <c r="DG1651">
        <f t="shared" si="709"/>
        <v>0</v>
      </c>
      <c r="DH1651">
        <f t="shared" si="710"/>
        <v>0</v>
      </c>
      <c r="DI1651">
        <f t="shared" si="697"/>
        <v>0</v>
      </c>
      <c r="DJ1651">
        <f>DI1651</f>
        <v>0</v>
      </c>
      <c r="DK1651">
        <v>0</v>
      </c>
      <c r="DL1651" t="s">
        <v>3</v>
      </c>
      <c r="DM1651">
        <v>0</v>
      </c>
      <c r="DN1651" t="s">
        <v>3</v>
      </c>
      <c r="DO1651">
        <v>0</v>
      </c>
    </row>
    <row r="1652" spans="1:119" x14ac:dyDescent="0.2">
      <c r="A1652">
        <f>ROW(Source!A769)</f>
        <v>769</v>
      </c>
      <c r="B1652">
        <v>59204062</v>
      </c>
      <c r="C1652">
        <v>60528397</v>
      </c>
      <c r="D1652">
        <v>58340279</v>
      </c>
      <c r="E1652">
        <v>1</v>
      </c>
      <c r="F1652">
        <v>1</v>
      </c>
      <c r="G1652">
        <v>1080</v>
      </c>
      <c r="H1652">
        <v>2</v>
      </c>
      <c r="I1652" t="s">
        <v>938</v>
      </c>
      <c r="J1652" t="s">
        <v>939</v>
      </c>
      <c r="K1652" t="s">
        <v>940</v>
      </c>
      <c r="L1652">
        <v>1368</v>
      </c>
      <c r="N1652">
        <v>1011</v>
      </c>
      <c r="O1652" t="s">
        <v>865</v>
      </c>
      <c r="P1652" t="s">
        <v>865</v>
      </c>
      <c r="Q1652">
        <v>1</v>
      </c>
      <c r="W1652">
        <v>0</v>
      </c>
      <c r="X1652">
        <v>-2065404138</v>
      </c>
      <c r="Y1652">
        <f>((AT1652*1.25)*1.1)</f>
        <v>0.33</v>
      </c>
      <c r="AA1652">
        <v>0</v>
      </c>
      <c r="AB1652">
        <v>7.59</v>
      </c>
      <c r="AC1652">
        <v>0</v>
      </c>
      <c r="AD1652">
        <v>0</v>
      </c>
      <c r="AE1652">
        <v>0</v>
      </c>
      <c r="AF1652">
        <v>7.11</v>
      </c>
      <c r="AG1652">
        <v>0</v>
      </c>
      <c r="AH1652">
        <v>0</v>
      </c>
      <c r="AI1652">
        <v>1</v>
      </c>
      <c r="AJ1652">
        <v>1</v>
      </c>
      <c r="AK1652">
        <v>1</v>
      </c>
      <c r="AL1652">
        <v>1</v>
      </c>
      <c r="AM1652">
        <v>-2</v>
      </c>
      <c r="AN1652">
        <v>0</v>
      </c>
      <c r="AO1652">
        <v>1</v>
      </c>
      <c r="AP1652">
        <v>1</v>
      </c>
      <c r="AQ1652">
        <v>0</v>
      </c>
      <c r="AR1652">
        <v>0</v>
      </c>
      <c r="AS1652" t="s">
        <v>3</v>
      </c>
      <c r="AT1652">
        <v>0.24</v>
      </c>
      <c r="AU1652" t="s">
        <v>866</v>
      </c>
      <c r="AV1652">
        <v>0</v>
      </c>
      <c r="AW1652">
        <v>2</v>
      </c>
      <c r="AX1652">
        <v>60528405</v>
      </c>
      <c r="AY1652">
        <v>1</v>
      </c>
      <c r="AZ1652">
        <v>0</v>
      </c>
      <c r="BA1652">
        <v>1654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CV1652">
        <v>0</v>
      </c>
      <c r="CW1652">
        <f>ROUND(Y1652*Source!I769*DO1652,9)</f>
        <v>0</v>
      </c>
      <c r="CX1652">
        <f>ROUND(Y1652*Source!I769,9)</f>
        <v>6.6</v>
      </c>
      <c r="CY1652">
        <f>AB1652</f>
        <v>7.59</v>
      </c>
      <c r="CZ1652">
        <f>AF1652</f>
        <v>7.11</v>
      </c>
      <c r="DA1652">
        <f>AJ1652</f>
        <v>1</v>
      </c>
      <c r="DB1652">
        <f>ROUND(((ROUND(AT1652*CZ1652,2)*1.25)*1.1),6)</f>
        <v>2.3512499999999998</v>
      </c>
      <c r="DC1652">
        <f>ROUND(((ROUND(AT1652*AG1652,2)*1.25)*1.1),6)</f>
        <v>0</v>
      </c>
      <c r="DD1652" t="s">
        <v>3</v>
      </c>
      <c r="DE1652" t="s">
        <v>3</v>
      </c>
      <c r="DF1652">
        <f t="shared" si="711"/>
        <v>0</v>
      </c>
      <c r="DG1652">
        <f t="shared" si="709"/>
        <v>46.93</v>
      </c>
      <c r="DH1652">
        <f t="shared" si="710"/>
        <v>0</v>
      </c>
      <c r="DI1652">
        <f t="shared" si="697"/>
        <v>0</v>
      </c>
      <c r="DJ1652">
        <f>DG1652</f>
        <v>46.93</v>
      </c>
      <c r="DK1652">
        <v>0</v>
      </c>
      <c r="DL1652" t="s">
        <v>3</v>
      </c>
      <c r="DM1652">
        <v>0</v>
      </c>
      <c r="DN1652" t="s">
        <v>3</v>
      </c>
      <c r="DO1652">
        <v>0</v>
      </c>
    </row>
    <row r="1653" spans="1:119" x14ac:dyDescent="0.2">
      <c r="A1653">
        <f>ROW(Source!A769)</f>
        <v>769</v>
      </c>
      <c r="B1653">
        <v>59204062</v>
      </c>
      <c r="C1653">
        <v>60528397</v>
      </c>
      <c r="D1653">
        <v>58340578</v>
      </c>
      <c r="E1653">
        <v>1</v>
      </c>
      <c r="F1653">
        <v>1</v>
      </c>
      <c r="G1653">
        <v>1080</v>
      </c>
      <c r="H1653">
        <v>2</v>
      </c>
      <c r="I1653" t="s">
        <v>862</v>
      </c>
      <c r="J1653" t="s">
        <v>863</v>
      </c>
      <c r="K1653" t="s">
        <v>864</v>
      </c>
      <c r="L1653">
        <v>1368</v>
      </c>
      <c r="N1653">
        <v>1011</v>
      </c>
      <c r="O1653" t="s">
        <v>865</v>
      </c>
      <c r="P1653" t="s">
        <v>865</v>
      </c>
      <c r="Q1653">
        <v>1</v>
      </c>
      <c r="W1653">
        <v>0</v>
      </c>
      <c r="X1653">
        <v>-1985943078</v>
      </c>
      <c r="Y1653">
        <f>((AT1653*1.25)*1.1)</f>
        <v>4.4000000000000004E-2</v>
      </c>
      <c r="AA1653">
        <v>0</v>
      </c>
      <c r="AB1653">
        <v>88.67</v>
      </c>
      <c r="AC1653">
        <v>13.47</v>
      </c>
      <c r="AD1653">
        <v>0</v>
      </c>
      <c r="AE1653">
        <v>0</v>
      </c>
      <c r="AF1653">
        <v>83.1</v>
      </c>
      <c r="AG1653">
        <v>12.62</v>
      </c>
      <c r="AH1653">
        <v>0</v>
      </c>
      <c r="AI1653">
        <v>1</v>
      </c>
      <c r="AJ1653">
        <v>1</v>
      </c>
      <c r="AK1653">
        <v>1</v>
      </c>
      <c r="AL1653">
        <v>1</v>
      </c>
      <c r="AM1653">
        <v>-2</v>
      </c>
      <c r="AN1653">
        <v>0</v>
      </c>
      <c r="AO1653">
        <v>1</v>
      </c>
      <c r="AP1653">
        <v>1</v>
      </c>
      <c r="AQ1653">
        <v>0</v>
      </c>
      <c r="AR1653">
        <v>0</v>
      </c>
      <c r="AS1653" t="s">
        <v>3</v>
      </c>
      <c r="AT1653">
        <v>3.2000000000000001E-2</v>
      </c>
      <c r="AU1653" t="s">
        <v>866</v>
      </c>
      <c r="AV1653">
        <v>0</v>
      </c>
      <c r="AW1653">
        <v>2</v>
      </c>
      <c r="AX1653">
        <v>60528406</v>
      </c>
      <c r="AY1653">
        <v>1</v>
      </c>
      <c r="AZ1653">
        <v>0</v>
      </c>
      <c r="BA1653">
        <v>1655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CV1653">
        <v>0</v>
      </c>
      <c r="CW1653">
        <f>ROUND(Y1653*Source!I769*DO1653,9)</f>
        <v>11.105600000000001</v>
      </c>
      <c r="CX1653">
        <f>ROUND(Y1653*Source!I769,9)</f>
        <v>0.88</v>
      </c>
      <c r="CY1653">
        <f>AB1653</f>
        <v>88.67</v>
      </c>
      <c r="CZ1653">
        <f>AF1653</f>
        <v>83.1</v>
      </c>
      <c r="DA1653">
        <f>AJ1653</f>
        <v>1</v>
      </c>
      <c r="DB1653">
        <f>ROUND(((ROUND(AT1653*CZ1653,2)*1.25)*1.1),6)</f>
        <v>3.6575000000000002</v>
      </c>
      <c r="DC1653">
        <f>ROUND(((ROUND(AT1653*AG1653,2)*1.25)*1.1),6)</f>
        <v>0.55000000000000004</v>
      </c>
      <c r="DD1653" t="s">
        <v>3</v>
      </c>
      <c r="DE1653" t="s">
        <v>3</v>
      </c>
      <c r="DF1653">
        <f t="shared" si="711"/>
        <v>0</v>
      </c>
      <c r="DG1653">
        <f t="shared" si="709"/>
        <v>73.13</v>
      </c>
      <c r="DH1653">
        <f t="shared" si="710"/>
        <v>11.11</v>
      </c>
      <c r="DI1653">
        <f t="shared" si="697"/>
        <v>0</v>
      </c>
      <c r="DJ1653">
        <f>DG1653</f>
        <v>73.13</v>
      </c>
      <c r="DK1653">
        <v>0</v>
      </c>
      <c r="DL1653" t="s">
        <v>867</v>
      </c>
      <c r="DM1653">
        <v>0</v>
      </c>
      <c r="DN1653" t="s">
        <v>861</v>
      </c>
      <c r="DO1653">
        <v>12.62</v>
      </c>
    </row>
    <row r="1654" spans="1:119" x14ac:dyDescent="0.2">
      <c r="A1654">
        <f>ROW(Source!A769)</f>
        <v>769</v>
      </c>
      <c r="B1654">
        <v>59204062</v>
      </c>
      <c r="C1654">
        <v>60528397</v>
      </c>
      <c r="D1654">
        <v>58339814</v>
      </c>
      <c r="E1654">
        <v>1</v>
      </c>
      <c r="F1654">
        <v>1</v>
      </c>
      <c r="G1654">
        <v>1080</v>
      </c>
      <c r="H1654">
        <v>2</v>
      </c>
      <c r="I1654" t="s">
        <v>874</v>
      </c>
      <c r="J1654" t="s">
        <v>875</v>
      </c>
      <c r="K1654" t="s">
        <v>876</v>
      </c>
      <c r="L1654">
        <v>1368</v>
      </c>
      <c r="N1654">
        <v>1011</v>
      </c>
      <c r="O1654" t="s">
        <v>865</v>
      </c>
      <c r="P1654" t="s">
        <v>865</v>
      </c>
      <c r="Q1654">
        <v>1</v>
      </c>
      <c r="W1654">
        <v>0</v>
      </c>
      <c r="X1654">
        <v>1087580389</v>
      </c>
      <c r="Y1654">
        <f>((AT1654*1.25)*1.1)</f>
        <v>1.3750000000000001E-3</v>
      </c>
      <c r="AA1654">
        <v>0</v>
      </c>
      <c r="AB1654">
        <v>191.17</v>
      </c>
      <c r="AC1654">
        <v>18.059999999999999</v>
      </c>
      <c r="AD1654">
        <v>0</v>
      </c>
      <c r="AE1654">
        <v>0</v>
      </c>
      <c r="AF1654">
        <v>179.17</v>
      </c>
      <c r="AG1654">
        <v>16.93</v>
      </c>
      <c r="AH1654">
        <v>0</v>
      </c>
      <c r="AI1654">
        <v>1</v>
      </c>
      <c r="AJ1654">
        <v>1</v>
      </c>
      <c r="AK1654">
        <v>1</v>
      </c>
      <c r="AL1654">
        <v>1</v>
      </c>
      <c r="AM1654">
        <v>-2</v>
      </c>
      <c r="AN1654">
        <v>0</v>
      </c>
      <c r="AO1654">
        <v>1</v>
      </c>
      <c r="AP1654">
        <v>1</v>
      </c>
      <c r="AQ1654">
        <v>0</v>
      </c>
      <c r="AR1654">
        <v>0</v>
      </c>
      <c r="AS1654" t="s">
        <v>3</v>
      </c>
      <c r="AT1654">
        <v>1E-3</v>
      </c>
      <c r="AU1654" t="s">
        <v>866</v>
      </c>
      <c r="AV1654">
        <v>0</v>
      </c>
      <c r="AW1654">
        <v>2</v>
      </c>
      <c r="AX1654">
        <v>60528407</v>
      </c>
      <c r="AY1654">
        <v>1</v>
      </c>
      <c r="AZ1654">
        <v>0</v>
      </c>
      <c r="BA1654">
        <v>1656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CV1654">
        <v>0</v>
      </c>
      <c r="CW1654">
        <f>ROUND(Y1654*Source!I769*DO1654,9)</f>
        <v>0.46557500000000002</v>
      </c>
      <c r="CX1654">
        <f>ROUND(Y1654*Source!I769,9)</f>
        <v>2.75E-2</v>
      </c>
      <c r="CY1654">
        <f>AB1654</f>
        <v>191.17</v>
      </c>
      <c r="CZ1654">
        <f>AF1654</f>
        <v>179.17</v>
      </c>
      <c r="DA1654">
        <f>AJ1654</f>
        <v>1</v>
      </c>
      <c r="DB1654">
        <f>ROUND(((ROUND(AT1654*CZ1654,2)*1.25)*1.1),6)</f>
        <v>0.2475</v>
      </c>
      <c r="DC1654">
        <f>ROUND(((ROUND(AT1654*AG1654,2)*1.25)*1.1),6)</f>
        <v>2.75E-2</v>
      </c>
      <c r="DD1654" t="s">
        <v>3</v>
      </c>
      <c r="DE1654" t="s">
        <v>3</v>
      </c>
      <c r="DF1654">
        <f t="shared" si="711"/>
        <v>0</v>
      </c>
      <c r="DG1654">
        <f t="shared" si="709"/>
        <v>4.93</v>
      </c>
      <c r="DH1654">
        <f t="shared" si="710"/>
        <v>0.47</v>
      </c>
      <c r="DI1654">
        <f t="shared" si="697"/>
        <v>0</v>
      </c>
      <c r="DJ1654">
        <f>DG1654</f>
        <v>4.93</v>
      </c>
      <c r="DK1654">
        <v>0</v>
      </c>
      <c r="DL1654" t="s">
        <v>867</v>
      </c>
      <c r="DM1654">
        <v>0</v>
      </c>
      <c r="DN1654" t="s">
        <v>861</v>
      </c>
      <c r="DO1654">
        <v>16.93</v>
      </c>
    </row>
    <row r="1655" spans="1:119" x14ac:dyDescent="0.2">
      <c r="A1655">
        <f>ROW(Source!A769)</f>
        <v>769</v>
      </c>
      <c r="B1655">
        <v>59204062</v>
      </c>
      <c r="C1655">
        <v>60528397</v>
      </c>
      <c r="D1655">
        <v>58309878</v>
      </c>
      <c r="E1655">
        <v>1</v>
      </c>
      <c r="F1655">
        <v>1</v>
      </c>
      <c r="G1655">
        <v>1080</v>
      </c>
      <c r="H1655">
        <v>3</v>
      </c>
      <c r="I1655" t="s">
        <v>950</v>
      </c>
      <c r="J1655" t="s">
        <v>951</v>
      </c>
      <c r="K1655" t="s">
        <v>952</v>
      </c>
      <c r="L1655">
        <v>1348</v>
      </c>
      <c r="N1655">
        <v>1009</v>
      </c>
      <c r="O1655" t="s">
        <v>900</v>
      </c>
      <c r="P1655" t="s">
        <v>900</v>
      </c>
      <c r="Q1655">
        <v>1000</v>
      </c>
      <c r="W1655">
        <v>0</v>
      </c>
      <c r="X1655">
        <v>-2039612599</v>
      </c>
      <c r="Y1655">
        <f>AT1655</f>
        <v>6.9999999999999994E-5</v>
      </c>
      <c r="AA1655">
        <v>7185.82</v>
      </c>
      <c r="AB1655">
        <v>0</v>
      </c>
      <c r="AC1655">
        <v>0</v>
      </c>
      <c r="AD1655">
        <v>0</v>
      </c>
      <c r="AE1655">
        <v>7185.82</v>
      </c>
      <c r="AF1655">
        <v>0</v>
      </c>
      <c r="AG1655">
        <v>0</v>
      </c>
      <c r="AH1655">
        <v>0</v>
      </c>
      <c r="AI1655">
        <v>1</v>
      </c>
      <c r="AJ1655">
        <v>1</v>
      </c>
      <c r="AK1655">
        <v>1</v>
      </c>
      <c r="AL1655">
        <v>1</v>
      </c>
      <c r="AM1655">
        <v>-2</v>
      </c>
      <c r="AN1655">
        <v>0</v>
      </c>
      <c r="AO1655">
        <v>1</v>
      </c>
      <c r="AP1655">
        <v>1</v>
      </c>
      <c r="AQ1655">
        <v>0</v>
      </c>
      <c r="AR1655">
        <v>0</v>
      </c>
      <c r="AS1655" t="s">
        <v>3</v>
      </c>
      <c r="AT1655">
        <v>6.9999999999999994E-5</v>
      </c>
      <c r="AU1655" t="s">
        <v>3</v>
      </c>
      <c r="AV1655">
        <v>0</v>
      </c>
      <c r="AW1655">
        <v>2</v>
      </c>
      <c r="AX1655">
        <v>60528408</v>
      </c>
      <c r="AY1655">
        <v>1</v>
      </c>
      <c r="AZ1655">
        <v>0</v>
      </c>
      <c r="BA1655">
        <v>1657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CV1655">
        <v>0</v>
      </c>
      <c r="CW1655">
        <v>0</v>
      </c>
      <c r="CX1655">
        <f>ROUND(Y1655*Source!I769,9)</f>
        <v>1.4E-3</v>
      </c>
      <c r="CY1655">
        <f>AA1655</f>
        <v>7185.82</v>
      </c>
      <c r="CZ1655">
        <f>AE1655</f>
        <v>7185.82</v>
      </c>
      <c r="DA1655">
        <f>AI1655</f>
        <v>1</v>
      </c>
      <c r="DB1655">
        <f>ROUND(ROUND(AT1655*CZ1655,2),6)</f>
        <v>0.5</v>
      </c>
      <c r="DC1655">
        <f>ROUND(ROUND(AT1655*AG1655,2),6)</f>
        <v>0</v>
      </c>
      <c r="DD1655" t="s">
        <v>3</v>
      </c>
      <c r="DE1655" t="s">
        <v>3</v>
      </c>
      <c r="DF1655">
        <f t="shared" si="711"/>
        <v>10.06</v>
      </c>
      <c r="DG1655">
        <f t="shared" si="709"/>
        <v>0</v>
      </c>
      <c r="DH1655">
        <f t="shared" si="710"/>
        <v>0</v>
      </c>
      <c r="DI1655">
        <f t="shared" si="697"/>
        <v>0</v>
      </c>
      <c r="DJ1655">
        <f>DF1655</f>
        <v>10.06</v>
      </c>
      <c r="DK1655">
        <v>0</v>
      </c>
      <c r="DL1655" t="s">
        <v>3</v>
      </c>
      <c r="DM1655">
        <v>0</v>
      </c>
      <c r="DN1655" t="s">
        <v>3</v>
      </c>
      <c r="DO1655">
        <v>0</v>
      </c>
    </row>
    <row r="1656" spans="1:119" x14ac:dyDescent="0.2">
      <c r="A1656">
        <f>ROW(Source!A769)</f>
        <v>769</v>
      </c>
      <c r="B1656">
        <v>59204062</v>
      </c>
      <c r="C1656">
        <v>60528397</v>
      </c>
      <c r="D1656">
        <v>58330443</v>
      </c>
      <c r="E1656">
        <v>1</v>
      </c>
      <c r="F1656">
        <v>1</v>
      </c>
      <c r="G1656">
        <v>1080</v>
      </c>
      <c r="H1656">
        <v>3</v>
      </c>
      <c r="I1656" t="s">
        <v>482</v>
      </c>
      <c r="J1656" t="s">
        <v>484</v>
      </c>
      <c r="K1656" t="s">
        <v>483</v>
      </c>
      <c r="L1656">
        <v>1354</v>
      </c>
      <c r="N1656">
        <v>1010</v>
      </c>
      <c r="O1656" t="s">
        <v>39</v>
      </c>
      <c r="P1656" t="s">
        <v>39</v>
      </c>
      <c r="Q1656">
        <v>1</v>
      </c>
      <c r="W1656">
        <v>0</v>
      </c>
      <c r="X1656">
        <v>242059087</v>
      </c>
      <c r="Y1656">
        <f>AT1656</f>
        <v>1</v>
      </c>
      <c r="AA1656">
        <v>239.45</v>
      </c>
      <c r="AB1656">
        <v>0</v>
      </c>
      <c r="AC1656">
        <v>0</v>
      </c>
      <c r="AD1656">
        <v>0</v>
      </c>
      <c r="AE1656">
        <v>239.45</v>
      </c>
      <c r="AF1656">
        <v>0</v>
      </c>
      <c r="AG1656">
        <v>0</v>
      </c>
      <c r="AH1656">
        <v>0</v>
      </c>
      <c r="AI1656">
        <v>1</v>
      </c>
      <c r="AJ1656">
        <v>1</v>
      </c>
      <c r="AK1656">
        <v>1</v>
      </c>
      <c r="AL1656">
        <v>1</v>
      </c>
      <c r="AM1656">
        <v>0</v>
      </c>
      <c r="AN1656">
        <v>0</v>
      </c>
      <c r="AO1656">
        <v>0</v>
      </c>
      <c r="AP1656">
        <v>1</v>
      </c>
      <c r="AQ1656">
        <v>0</v>
      </c>
      <c r="AR1656">
        <v>0</v>
      </c>
      <c r="AS1656" t="s">
        <v>3</v>
      </c>
      <c r="AT1656">
        <v>1</v>
      </c>
      <c r="AU1656" t="s">
        <v>3</v>
      </c>
      <c r="AV1656">
        <v>0</v>
      </c>
      <c r="AW1656">
        <v>1</v>
      </c>
      <c r="AX1656">
        <v>-1</v>
      </c>
      <c r="AY1656">
        <v>0</v>
      </c>
      <c r="AZ1656">
        <v>0</v>
      </c>
      <c r="BA1656" t="s">
        <v>3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CV1656">
        <v>0</v>
      </c>
      <c r="CW1656">
        <v>0</v>
      </c>
      <c r="CX1656">
        <f>ROUND(Y1656*Source!I769,9)</f>
        <v>20</v>
      </c>
      <c r="CY1656">
        <f>AA1656</f>
        <v>239.45</v>
      </c>
      <c r="CZ1656">
        <f>AE1656</f>
        <v>239.45</v>
      </c>
      <c r="DA1656">
        <f>AI1656</f>
        <v>1</v>
      </c>
      <c r="DB1656">
        <f>ROUND(ROUND(AT1656*CZ1656,2),6)</f>
        <v>239.45</v>
      </c>
      <c r="DC1656">
        <f>ROUND(ROUND(AT1656*AG1656,2),6)</f>
        <v>0</v>
      </c>
      <c r="DD1656" t="s">
        <v>3</v>
      </c>
      <c r="DE1656" t="s">
        <v>3</v>
      </c>
      <c r="DF1656">
        <f t="shared" si="711"/>
        <v>4789</v>
      </c>
      <c r="DG1656">
        <f t="shared" si="709"/>
        <v>0</v>
      </c>
      <c r="DH1656">
        <f t="shared" si="710"/>
        <v>0</v>
      </c>
      <c r="DI1656">
        <f t="shared" si="697"/>
        <v>0</v>
      </c>
      <c r="DJ1656">
        <f>DF1656</f>
        <v>4789</v>
      </c>
      <c r="DK1656">
        <v>0</v>
      </c>
      <c r="DL1656" t="s">
        <v>3</v>
      </c>
      <c r="DM1656">
        <v>0</v>
      </c>
      <c r="DN1656" t="s">
        <v>3</v>
      </c>
      <c r="DO1656">
        <v>0</v>
      </c>
    </row>
    <row r="1657" spans="1:119" x14ac:dyDescent="0.2">
      <c r="A1657">
        <f>ROW(Source!A770)</f>
        <v>770</v>
      </c>
      <c r="B1657">
        <v>59204059</v>
      </c>
      <c r="C1657">
        <v>60528397</v>
      </c>
      <c r="D1657">
        <v>58266404</v>
      </c>
      <c r="E1657">
        <v>1080</v>
      </c>
      <c r="F1657">
        <v>1</v>
      </c>
      <c r="G1657">
        <v>1080</v>
      </c>
      <c r="H1657">
        <v>1</v>
      </c>
      <c r="I1657" t="s">
        <v>859</v>
      </c>
      <c r="J1657" t="s">
        <v>3</v>
      </c>
      <c r="K1657" t="s">
        <v>860</v>
      </c>
      <c r="L1657">
        <v>1191</v>
      </c>
      <c r="N1657">
        <v>1013</v>
      </c>
      <c r="O1657" t="s">
        <v>861</v>
      </c>
      <c r="P1657" t="s">
        <v>861</v>
      </c>
      <c r="Q1657">
        <v>1</v>
      </c>
      <c r="W1657">
        <v>0</v>
      </c>
      <c r="X1657">
        <v>476480486</v>
      </c>
      <c r="Y1657">
        <f>((AT1657*1.15)*1.1)</f>
        <v>0.94874999999999998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1</v>
      </c>
      <c r="AJ1657">
        <v>1</v>
      </c>
      <c r="AK1657">
        <v>1</v>
      </c>
      <c r="AL1657">
        <v>1</v>
      </c>
      <c r="AM1657">
        <v>5</v>
      </c>
      <c r="AN1657">
        <v>0</v>
      </c>
      <c r="AO1657">
        <v>1</v>
      </c>
      <c r="AP1657">
        <v>1</v>
      </c>
      <c r="AQ1657">
        <v>0</v>
      </c>
      <c r="AR1657">
        <v>0</v>
      </c>
      <c r="AS1657" t="s">
        <v>3</v>
      </c>
      <c r="AT1657">
        <v>0.75</v>
      </c>
      <c r="AU1657" t="s">
        <v>26</v>
      </c>
      <c r="AV1657">
        <v>1</v>
      </c>
      <c r="AW1657">
        <v>2</v>
      </c>
      <c r="AX1657">
        <v>60528404</v>
      </c>
      <c r="AY1657">
        <v>1</v>
      </c>
      <c r="AZ1657">
        <v>0</v>
      </c>
      <c r="BA1657">
        <v>1659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CU1657">
        <f>ROUND(AT1657*Source!I770*AH1657*AL1657,2)</f>
        <v>0</v>
      </c>
      <c r="CV1657">
        <f>ROUND(Y1657*Source!I770,9)</f>
        <v>18.975000000000001</v>
      </c>
      <c r="CW1657">
        <v>0</v>
      </c>
      <c r="CX1657">
        <f>ROUND(Y1657*Source!I770,9)</f>
        <v>18.975000000000001</v>
      </c>
      <c r="CY1657">
        <f>AD1657</f>
        <v>0</v>
      </c>
      <c r="CZ1657">
        <f>AH1657</f>
        <v>0</v>
      </c>
      <c r="DA1657">
        <f>AL1657</f>
        <v>1</v>
      </c>
      <c r="DB1657">
        <f>ROUND(((ROUND(AT1657*CZ1657,2)*1.15)*1.1),6)</f>
        <v>0</v>
      </c>
      <c r="DC1657">
        <f>ROUND(((ROUND(AT1657*AG1657,2)*1.15)*1.1),6)</f>
        <v>0</v>
      </c>
      <c r="DD1657" t="s">
        <v>3</v>
      </c>
      <c r="DE1657" t="s">
        <v>3</v>
      </c>
      <c r="DF1657">
        <f t="shared" si="711"/>
        <v>0</v>
      </c>
      <c r="DG1657">
        <f t="shared" si="709"/>
        <v>0</v>
      </c>
      <c r="DH1657">
        <f t="shared" si="710"/>
        <v>0</v>
      </c>
      <c r="DI1657">
        <f t="shared" si="697"/>
        <v>0</v>
      </c>
      <c r="DJ1657">
        <f>DI1657</f>
        <v>0</v>
      </c>
      <c r="DK1657">
        <v>0</v>
      </c>
      <c r="DL1657" t="s">
        <v>3</v>
      </c>
      <c r="DM1657">
        <v>0</v>
      </c>
      <c r="DN1657" t="s">
        <v>3</v>
      </c>
      <c r="DO1657">
        <v>0</v>
      </c>
    </row>
    <row r="1658" spans="1:119" x14ac:dyDescent="0.2">
      <c r="A1658">
        <f>ROW(Source!A770)</f>
        <v>770</v>
      </c>
      <c r="B1658">
        <v>59204059</v>
      </c>
      <c r="C1658">
        <v>60528397</v>
      </c>
      <c r="D1658">
        <v>58340279</v>
      </c>
      <c r="E1658">
        <v>1</v>
      </c>
      <c r="F1658">
        <v>1</v>
      </c>
      <c r="G1658">
        <v>1080</v>
      </c>
      <c r="H1658">
        <v>2</v>
      </c>
      <c r="I1658" t="s">
        <v>938</v>
      </c>
      <c r="J1658" t="s">
        <v>939</v>
      </c>
      <c r="K1658" t="s">
        <v>940</v>
      </c>
      <c r="L1658">
        <v>1368</v>
      </c>
      <c r="N1658">
        <v>1011</v>
      </c>
      <c r="O1658" t="s">
        <v>865</v>
      </c>
      <c r="P1658" t="s">
        <v>865</v>
      </c>
      <c r="Q1658">
        <v>1</v>
      </c>
      <c r="W1658">
        <v>0</v>
      </c>
      <c r="X1658">
        <v>-2065404138</v>
      </c>
      <c r="Y1658">
        <f>((AT1658*1.25)*1.1)</f>
        <v>0.33</v>
      </c>
      <c r="AA1658">
        <v>0</v>
      </c>
      <c r="AB1658">
        <v>87.47</v>
      </c>
      <c r="AC1658">
        <v>0</v>
      </c>
      <c r="AD1658">
        <v>0</v>
      </c>
      <c r="AE1658">
        <v>0</v>
      </c>
      <c r="AF1658">
        <v>7.11</v>
      </c>
      <c r="AG1658">
        <v>0</v>
      </c>
      <c r="AH1658">
        <v>0</v>
      </c>
      <c r="AI1658">
        <v>1</v>
      </c>
      <c r="AJ1658">
        <v>11.53</v>
      </c>
      <c r="AK1658">
        <v>54.99</v>
      </c>
      <c r="AL1658">
        <v>1</v>
      </c>
      <c r="AM1658">
        <v>2</v>
      </c>
      <c r="AN1658">
        <v>0</v>
      </c>
      <c r="AO1658">
        <v>1</v>
      </c>
      <c r="AP1658">
        <v>1</v>
      </c>
      <c r="AQ1658">
        <v>0</v>
      </c>
      <c r="AR1658">
        <v>0</v>
      </c>
      <c r="AS1658" t="s">
        <v>3</v>
      </c>
      <c r="AT1658">
        <v>0.24</v>
      </c>
      <c r="AU1658" t="s">
        <v>866</v>
      </c>
      <c r="AV1658">
        <v>0</v>
      </c>
      <c r="AW1658">
        <v>2</v>
      </c>
      <c r="AX1658">
        <v>60528405</v>
      </c>
      <c r="AY1658">
        <v>1</v>
      </c>
      <c r="AZ1658">
        <v>0</v>
      </c>
      <c r="BA1658">
        <v>1660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CV1658">
        <v>0</v>
      </c>
      <c r="CW1658">
        <f>ROUND(Y1658*Source!I770*DO1658,9)</f>
        <v>0</v>
      </c>
      <c r="CX1658">
        <f>ROUND(Y1658*Source!I770,9)</f>
        <v>6.6</v>
      </c>
      <c r="CY1658">
        <f>AB1658</f>
        <v>87.47</v>
      </c>
      <c r="CZ1658">
        <f>AF1658</f>
        <v>7.11</v>
      </c>
      <c r="DA1658">
        <f>AJ1658</f>
        <v>11.53</v>
      </c>
      <c r="DB1658">
        <f>ROUND(((ROUND(AT1658*CZ1658,2)*1.25)*1.1),6)</f>
        <v>2.3512499999999998</v>
      </c>
      <c r="DC1658">
        <f>ROUND(((ROUND(AT1658*AG1658,2)*1.25)*1.1),6)</f>
        <v>0</v>
      </c>
      <c r="DD1658" t="s">
        <v>3</v>
      </c>
      <c r="DE1658" t="s">
        <v>3</v>
      </c>
      <c r="DF1658">
        <f t="shared" si="711"/>
        <v>0</v>
      </c>
      <c r="DG1658">
        <f>ROUND(ROUND(AF1658*AJ1658,2)*CX1658,2)</f>
        <v>541.07000000000005</v>
      </c>
      <c r="DH1658">
        <f>ROUND(ROUND(AG1658*AK1658,2)*CX1658,2)</f>
        <v>0</v>
      </c>
      <c r="DI1658">
        <f t="shared" si="697"/>
        <v>0</v>
      </c>
      <c r="DJ1658">
        <f>DG1658</f>
        <v>541.07000000000005</v>
      </c>
      <c r="DK1658">
        <v>0</v>
      </c>
      <c r="DL1658" t="s">
        <v>3</v>
      </c>
      <c r="DM1658">
        <v>0</v>
      </c>
      <c r="DN1658" t="s">
        <v>3</v>
      </c>
      <c r="DO1658">
        <v>0</v>
      </c>
    </row>
    <row r="1659" spans="1:119" x14ac:dyDescent="0.2">
      <c r="A1659">
        <f>ROW(Source!A770)</f>
        <v>770</v>
      </c>
      <c r="B1659">
        <v>59204059</v>
      </c>
      <c r="C1659">
        <v>60528397</v>
      </c>
      <c r="D1659">
        <v>58340578</v>
      </c>
      <c r="E1659">
        <v>1</v>
      </c>
      <c r="F1659">
        <v>1</v>
      </c>
      <c r="G1659">
        <v>1080</v>
      </c>
      <c r="H1659">
        <v>2</v>
      </c>
      <c r="I1659" t="s">
        <v>862</v>
      </c>
      <c r="J1659" t="s">
        <v>863</v>
      </c>
      <c r="K1659" t="s">
        <v>864</v>
      </c>
      <c r="L1659">
        <v>1368</v>
      </c>
      <c r="N1659">
        <v>1011</v>
      </c>
      <c r="O1659" t="s">
        <v>865</v>
      </c>
      <c r="P1659" t="s">
        <v>865</v>
      </c>
      <c r="Q1659">
        <v>1</v>
      </c>
      <c r="W1659">
        <v>0</v>
      </c>
      <c r="X1659">
        <v>-1985943078</v>
      </c>
      <c r="Y1659">
        <f>((AT1659*1.25)*1.1)</f>
        <v>4.4000000000000004E-2</v>
      </c>
      <c r="AA1659">
        <v>0</v>
      </c>
      <c r="AB1659">
        <v>1445.28</v>
      </c>
      <c r="AC1659">
        <v>740.47</v>
      </c>
      <c r="AD1659">
        <v>0</v>
      </c>
      <c r="AE1659">
        <v>0</v>
      </c>
      <c r="AF1659">
        <v>83.1</v>
      </c>
      <c r="AG1659">
        <v>12.62</v>
      </c>
      <c r="AH1659">
        <v>0</v>
      </c>
      <c r="AI1659">
        <v>1</v>
      </c>
      <c r="AJ1659">
        <v>16.3</v>
      </c>
      <c r="AK1659">
        <v>54.99</v>
      </c>
      <c r="AL1659">
        <v>1</v>
      </c>
      <c r="AM1659">
        <v>2</v>
      </c>
      <c r="AN1659">
        <v>0</v>
      </c>
      <c r="AO1659">
        <v>1</v>
      </c>
      <c r="AP1659">
        <v>1</v>
      </c>
      <c r="AQ1659">
        <v>0</v>
      </c>
      <c r="AR1659">
        <v>0</v>
      </c>
      <c r="AS1659" t="s">
        <v>3</v>
      </c>
      <c r="AT1659">
        <v>3.2000000000000001E-2</v>
      </c>
      <c r="AU1659" t="s">
        <v>866</v>
      </c>
      <c r="AV1659">
        <v>0</v>
      </c>
      <c r="AW1659">
        <v>2</v>
      </c>
      <c r="AX1659">
        <v>60528406</v>
      </c>
      <c r="AY1659">
        <v>1</v>
      </c>
      <c r="AZ1659">
        <v>0</v>
      </c>
      <c r="BA1659">
        <v>1661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CV1659">
        <v>0</v>
      </c>
      <c r="CW1659">
        <f>ROUND(Y1659*Source!I770*DO1659,9)</f>
        <v>11.105600000000001</v>
      </c>
      <c r="CX1659">
        <f>ROUND(Y1659*Source!I770,9)</f>
        <v>0.88</v>
      </c>
      <c r="CY1659">
        <f>AB1659</f>
        <v>1445.28</v>
      </c>
      <c r="CZ1659">
        <f>AF1659</f>
        <v>83.1</v>
      </c>
      <c r="DA1659">
        <f>AJ1659</f>
        <v>16.3</v>
      </c>
      <c r="DB1659">
        <f>ROUND(((ROUND(AT1659*CZ1659,2)*1.25)*1.1),6)</f>
        <v>3.6575000000000002</v>
      </c>
      <c r="DC1659">
        <f>ROUND(((ROUND(AT1659*AG1659,2)*1.25)*1.1),6)</f>
        <v>0.55000000000000004</v>
      </c>
      <c r="DD1659" t="s">
        <v>3</v>
      </c>
      <c r="DE1659" t="s">
        <v>3</v>
      </c>
      <c r="DF1659">
        <f t="shared" si="711"/>
        <v>0</v>
      </c>
      <c r="DG1659">
        <f>ROUND(ROUND(AF1659*AJ1659,2)*CX1659,2)</f>
        <v>1191.99</v>
      </c>
      <c r="DH1659">
        <f>ROUND(ROUND(AG1659*AK1659,2)*CX1659,2)</f>
        <v>610.69000000000005</v>
      </c>
      <c r="DI1659">
        <f t="shared" si="697"/>
        <v>0</v>
      </c>
      <c r="DJ1659">
        <f>DG1659</f>
        <v>1191.99</v>
      </c>
      <c r="DK1659">
        <v>0</v>
      </c>
      <c r="DL1659" t="s">
        <v>867</v>
      </c>
      <c r="DM1659">
        <v>0</v>
      </c>
      <c r="DN1659" t="s">
        <v>861</v>
      </c>
      <c r="DO1659">
        <v>12.62</v>
      </c>
    </row>
    <row r="1660" spans="1:119" x14ac:dyDescent="0.2">
      <c r="A1660">
        <f>ROW(Source!A770)</f>
        <v>770</v>
      </c>
      <c r="B1660">
        <v>59204059</v>
      </c>
      <c r="C1660">
        <v>60528397</v>
      </c>
      <c r="D1660">
        <v>58339814</v>
      </c>
      <c r="E1660">
        <v>1</v>
      </c>
      <c r="F1660">
        <v>1</v>
      </c>
      <c r="G1660">
        <v>1080</v>
      </c>
      <c r="H1660">
        <v>2</v>
      </c>
      <c r="I1660" t="s">
        <v>874</v>
      </c>
      <c r="J1660" t="s">
        <v>875</v>
      </c>
      <c r="K1660" t="s">
        <v>876</v>
      </c>
      <c r="L1660">
        <v>1368</v>
      </c>
      <c r="N1660">
        <v>1011</v>
      </c>
      <c r="O1660" t="s">
        <v>865</v>
      </c>
      <c r="P1660" t="s">
        <v>865</v>
      </c>
      <c r="Q1660">
        <v>1</v>
      </c>
      <c r="W1660">
        <v>0</v>
      </c>
      <c r="X1660">
        <v>1087580389</v>
      </c>
      <c r="Y1660">
        <f>((AT1660*1.25)*1.1)</f>
        <v>1.3750000000000001E-3</v>
      </c>
      <c r="AA1660">
        <v>0</v>
      </c>
      <c r="AB1660">
        <v>2628.65</v>
      </c>
      <c r="AC1660">
        <v>993.36</v>
      </c>
      <c r="AD1660">
        <v>0</v>
      </c>
      <c r="AE1660">
        <v>0</v>
      </c>
      <c r="AF1660">
        <v>179.17</v>
      </c>
      <c r="AG1660">
        <v>16.93</v>
      </c>
      <c r="AH1660">
        <v>0</v>
      </c>
      <c r="AI1660">
        <v>1</v>
      </c>
      <c r="AJ1660">
        <v>13.75</v>
      </c>
      <c r="AK1660">
        <v>54.99</v>
      </c>
      <c r="AL1660">
        <v>1</v>
      </c>
      <c r="AM1660">
        <v>2</v>
      </c>
      <c r="AN1660">
        <v>0</v>
      </c>
      <c r="AO1660">
        <v>1</v>
      </c>
      <c r="AP1660">
        <v>1</v>
      </c>
      <c r="AQ1660">
        <v>0</v>
      </c>
      <c r="AR1660">
        <v>0</v>
      </c>
      <c r="AS1660" t="s">
        <v>3</v>
      </c>
      <c r="AT1660">
        <v>1E-3</v>
      </c>
      <c r="AU1660" t="s">
        <v>866</v>
      </c>
      <c r="AV1660">
        <v>0</v>
      </c>
      <c r="AW1660">
        <v>2</v>
      </c>
      <c r="AX1660">
        <v>60528407</v>
      </c>
      <c r="AY1660">
        <v>1</v>
      </c>
      <c r="AZ1660">
        <v>0</v>
      </c>
      <c r="BA1660">
        <v>1662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CV1660">
        <v>0</v>
      </c>
      <c r="CW1660">
        <f>ROUND(Y1660*Source!I770*DO1660,9)</f>
        <v>0.46557500000000002</v>
      </c>
      <c r="CX1660">
        <f>ROUND(Y1660*Source!I770,9)</f>
        <v>2.75E-2</v>
      </c>
      <c r="CY1660">
        <f>AB1660</f>
        <v>2628.65</v>
      </c>
      <c r="CZ1660">
        <f>AF1660</f>
        <v>179.17</v>
      </c>
      <c r="DA1660">
        <f>AJ1660</f>
        <v>13.75</v>
      </c>
      <c r="DB1660">
        <f>ROUND(((ROUND(AT1660*CZ1660,2)*1.25)*1.1),6)</f>
        <v>0.2475</v>
      </c>
      <c r="DC1660">
        <f>ROUND(((ROUND(AT1660*AG1660,2)*1.25)*1.1),6)</f>
        <v>2.75E-2</v>
      </c>
      <c r="DD1660" t="s">
        <v>3</v>
      </c>
      <c r="DE1660" t="s">
        <v>3</v>
      </c>
      <c r="DF1660">
        <f t="shared" si="711"/>
        <v>0</v>
      </c>
      <c r="DG1660">
        <f>ROUND(ROUND(AF1660*AJ1660,2)*CX1660,2)</f>
        <v>67.75</v>
      </c>
      <c r="DH1660">
        <f>ROUND(ROUND(AG1660*AK1660,2)*CX1660,2)</f>
        <v>25.6</v>
      </c>
      <c r="DI1660">
        <f t="shared" si="697"/>
        <v>0</v>
      </c>
      <c r="DJ1660">
        <f>DG1660</f>
        <v>67.75</v>
      </c>
      <c r="DK1660">
        <v>0</v>
      </c>
      <c r="DL1660" t="s">
        <v>867</v>
      </c>
      <c r="DM1660">
        <v>0</v>
      </c>
      <c r="DN1660" t="s">
        <v>861</v>
      </c>
      <c r="DO1660">
        <v>16.93</v>
      </c>
    </row>
    <row r="1661" spans="1:119" x14ac:dyDescent="0.2">
      <c r="A1661">
        <f>ROW(Source!A770)</f>
        <v>770</v>
      </c>
      <c r="B1661">
        <v>59204059</v>
      </c>
      <c r="C1661">
        <v>60528397</v>
      </c>
      <c r="D1661">
        <v>58309878</v>
      </c>
      <c r="E1661">
        <v>1</v>
      </c>
      <c r="F1661">
        <v>1</v>
      </c>
      <c r="G1661">
        <v>1080</v>
      </c>
      <c r="H1661">
        <v>3</v>
      </c>
      <c r="I1661" t="s">
        <v>950</v>
      </c>
      <c r="J1661" t="s">
        <v>951</v>
      </c>
      <c r="K1661" t="s">
        <v>952</v>
      </c>
      <c r="L1661">
        <v>1348</v>
      </c>
      <c r="N1661">
        <v>1009</v>
      </c>
      <c r="O1661" t="s">
        <v>900</v>
      </c>
      <c r="P1661" t="s">
        <v>900</v>
      </c>
      <c r="Q1661">
        <v>1000</v>
      </c>
      <c r="W1661">
        <v>0</v>
      </c>
      <c r="X1661">
        <v>-2039612599</v>
      </c>
      <c r="Y1661">
        <f>AT1661</f>
        <v>6.9999999999999994E-5</v>
      </c>
      <c r="AA1661">
        <v>93559.38</v>
      </c>
      <c r="AB1661">
        <v>0</v>
      </c>
      <c r="AC1661">
        <v>0</v>
      </c>
      <c r="AD1661">
        <v>0</v>
      </c>
      <c r="AE1661">
        <v>7185.82</v>
      </c>
      <c r="AF1661">
        <v>0</v>
      </c>
      <c r="AG1661">
        <v>0</v>
      </c>
      <c r="AH1661">
        <v>0</v>
      </c>
      <c r="AI1661">
        <v>13.02</v>
      </c>
      <c r="AJ1661">
        <v>1</v>
      </c>
      <c r="AK1661">
        <v>1</v>
      </c>
      <c r="AL1661">
        <v>1</v>
      </c>
      <c r="AM1661">
        <v>2</v>
      </c>
      <c r="AN1661">
        <v>0</v>
      </c>
      <c r="AO1661">
        <v>1</v>
      </c>
      <c r="AP1661">
        <v>1</v>
      </c>
      <c r="AQ1661">
        <v>0</v>
      </c>
      <c r="AR1661">
        <v>0</v>
      </c>
      <c r="AS1661" t="s">
        <v>3</v>
      </c>
      <c r="AT1661">
        <v>6.9999999999999994E-5</v>
      </c>
      <c r="AU1661" t="s">
        <v>3</v>
      </c>
      <c r="AV1661">
        <v>0</v>
      </c>
      <c r="AW1661">
        <v>2</v>
      </c>
      <c r="AX1661">
        <v>60528408</v>
      </c>
      <c r="AY1661">
        <v>1</v>
      </c>
      <c r="AZ1661">
        <v>0</v>
      </c>
      <c r="BA1661">
        <v>1663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CV1661">
        <v>0</v>
      </c>
      <c r="CW1661">
        <v>0</v>
      </c>
      <c r="CX1661">
        <f>ROUND(Y1661*Source!I770,9)</f>
        <v>1.4E-3</v>
      </c>
      <c r="CY1661">
        <f>AA1661</f>
        <v>93559.38</v>
      </c>
      <c r="CZ1661">
        <f>AE1661</f>
        <v>7185.82</v>
      </c>
      <c r="DA1661">
        <f>AI1661</f>
        <v>13.02</v>
      </c>
      <c r="DB1661">
        <f>ROUND(ROUND(AT1661*CZ1661,2),6)</f>
        <v>0.5</v>
      </c>
      <c r="DC1661">
        <f>ROUND(ROUND(AT1661*AG1661,2),6)</f>
        <v>0</v>
      </c>
      <c r="DD1661" t="s">
        <v>3</v>
      </c>
      <c r="DE1661" t="s">
        <v>3</v>
      </c>
      <c r="DF1661">
        <f>ROUND(ROUND(AE1661*AI1661,2)*CX1661,2)</f>
        <v>130.97999999999999</v>
      </c>
      <c r="DG1661">
        <f t="shared" ref="DG1661:DG1678" si="712">ROUND(ROUND(AF1661,2)*CX1661,2)</f>
        <v>0</v>
      </c>
      <c r="DH1661">
        <f t="shared" ref="DH1661:DH1678" si="713">ROUND(ROUND(AG1661,2)*CX1661,2)</f>
        <v>0</v>
      </c>
      <c r="DI1661">
        <f t="shared" si="697"/>
        <v>0</v>
      </c>
      <c r="DJ1661">
        <f>DF1661</f>
        <v>130.97999999999999</v>
      </c>
      <c r="DK1661">
        <v>0</v>
      </c>
      <c r="DL1661" t="s">
        <v>3</v>
      </c>
      <c r="DM1661">
        <v>0</v>
      </c>
      <c r="DN1661" t="s">
        <v>3</v>
      </c>
      <c r="DO1661">
        <v>0</v>
      </c>
    </row>
    <row r="1662" spans="1:119" x14ac:dyDescent="0.2">
      <c r="A1662">
        <f>ROW(Source!A770)</f>
        <v>770</v>
      </c>
      <c r="B1662">
        <v>59204059</v>
      </c>
      <c r="C1662">
        <v>60528397</v>
      </c>
      <c r="D1662">
        <v>58330443</v>
      </c>
      <c r="E1662">
        <v>1</v>
      </c>
      <c r="F1662">
        <v>1</v>
      </c>
      <c r="G1662">
        <v>1080</v>
      </c>
      <c r="H1662">
        <v>3</v>
      </c>
      <c r="I1662" t="s">
        <v>482</v>
      </c>
      <c r="J1662" t="s">
        <v>484</v>
      </c>
      <c r="K1662" t="s">
        <v>483</v>
      </c>
      <c r="L1662">
        <v>1354</v>
      </c>
      <c r="N1662">
        <v>1010</v>
      </c>
      <c r="O1662" t="s">
        <v>39</v>
      </c>
      <c r="P1662" t="s">
        <v>39</v>
      </c>
      <c r="Q1662">
        <v>1</v>
      </c>
      <c r="W1662">
        <v>0</v>
      </c>
      <c r="X1662">
        <v>242059087</v>
      </c>
      <c r="Y1662">
        <f>AT1662</f>
        <v>1</v>
      </c>
      <c r="AA1662">
        <v>256.20999999999998</v>
      </c>
      <c r="AB1662">
        <v>0</v>
      </c>
      <c r="AC1662">
        <v>0</v>
      </c>
      <c r="AD1662">
        <v>0</v>
      </c>
      <c r="AE1662">
        <v>239.45</v>
      </c>
      <c r="AF1662">
        <v>0</v>
      </c>
      <c r="AG1662">
        <v>0</v>
      </c>
      <c r="AH1662">
        <v>0</v>
      </c>
      <c r="AI1662">
        <v>1.07</v>
      </c>
      <c r="AJ1662">
        <v>1</v>
      </c>
      <c r="AK1662">
        <v>1</v>
      </c>
      <c r="AL1662">
        <v>1</v>
      </c>
      <c r="AM1662">
        <v>0</v>
      </c>
      <c r="AN1662">
        <v>0</v>
      </c>
      <c r="AO1662">
        <v>0</v>
      </c>
      <c r="AP1662">
        <v>1</v>
      </c>
      <c r="AQ1662">
        <v>0</v>
      </c>
      <c r="AR1662">
        <v>0</v>
      </c>
      <c r="AS1662" t="s">
        <v>3</v>
      </c>
      <c r="AT1662">
        <v>1</v>
      </c>
      <c r="AU1662" t="s">
        <v>3</v>
      </c>
      <c r="AV1662">
        <v>0</v>
      </c>
      <c r="AW1662">
        <v>1</v>
      </c>
      <c r="AX1662">
        <v>-1</v>
      </c>
      <c r="AY1662">
        <v>0</v>
      </c>
      <c r="AZ1662">
        <v>0</v>
      </c>
      <c r="BA1662" t="s">
        <v>3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CV1662">
        <v>0</v>
      </c>
      <c r="CW1662">
        <v>0</v>
      </c>
      <c r="CX1662">
        <f>ROUND(Y1662*Source!I770,9)</f>
        <v>20</v>
      </c>
      <c r="CY1662">
        <f>AA1662</f>
        <v>256.20999999999998</v>
      </c>
      <c r="CZ1662">
        <f>AE1662</f>
        <v>239.45</v>
      </c>
      <c r="DA1662">
        <f>AI1662</f>
        <v>1.07</v>
      </c>
      <c r="DB1662">
        <f>ROUND(ROUND(AT1662*CZ1662,2),6)</f>
        <v>239.45</v>
      </c>
      <c r="DC1662">
        <f>ROUND(ROUND(AT1662*AG1662,2),6)</f>
        <v>0</v>
      </c>
      <c r="DD1662" t="s">
        <v>3</v>
      </c>
      <c r="DE1662" t="s">
        <v>3</v>
      </c>
      <c r="DF1662">
        <f>ROUND(ROUND(AE1662*AI1662,2)*CX1662,2)</f>
        <v>5124.2</v>
      </c>
      <c r="DG1662">
        <f t="shared" si="712"/>
        <v>0</v>
      </c>
      <c r="DH1662">
        <f t="shared" si="713"/>
        <v>0</v>
      </c>
      <c r="DI1662">
        <f t="shared" si="697"/>
        <v>0</v>
      </c>
      <c r="DJ1662">
        <f>DF1662</f>
        <v>5124.2</v>
      </c>
      <c r="DK1662">
        <v>0</v>
      </c>
      <c r="DL1662" t="s">
        <v>3</v>
      </c>
      <c r="DM1662">
        <v>0</v>
      </c>
      <c r="DN1662" t="s">
        <v>3</v>
      </c>
      <c r="DO1662">
        <v>0</v>
      </c>
    </row>
    <row r="1663" spans="1:119" x14ac:dyDescent="0.2">
      <c r="A1663">
        <f>ROW(Source!A773)</f>
        <v>773</v>
      </c>
      <c r="B1663">
        <v>59204062</v>
      </c>
      <c r="C1663">
        <v>60528411</v>
      </c>
      <c r="D1663">
        <v>58266404</v>
      </c>
      <c r="E1663">
        <v>1080</v>
      </c>
      <c r="F1663">
        <v>1</v>
      </c>
      <c r="G1663">
        <v>1080</v>
      </c>
      <c r="H1663">
        <v>1</v>
      </c>
      <c r="I1663" t="s">
        <v>859</v>
      </c>
      <c r="J1663" t="s">
        <v>3</v>
      </c>
      <c r="K1663" t="s">
        <v>860</v>
      </c>
      <c r="L1663">
        <v>1191</v>
      </c>
      <c r="N1663">
        <v>1013</v>
      </c>
      <c r="O1663" t="s">
        <v>861</v>
      </c>
      <c r="P1663" t="s">
        <v>861</v>
      </c>
      <c r="Q1663">
        <v>1</v>
      </c>
      <c r="W1663">
        <v>0</v>
      </c>
      <c r="X1663">
        <v>476480486</v>
      </c>
      <c r="Y1663">
        <f>(AT1663*1.1)</f>
        <v>0.33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1</v>
      </c>
      <c r="AJ1663">
        <v>1</v>
      </c>
      <c r="AK1663">
        <v>1</v>
      </c>
      <c r="AL1663">
        <v>1</v>
      </c>
      <c r="AM1663">
        <v>-2</v>
      </c>
      <c r="AN1663">
        <v>0</v>
      </c>
      <c r="AO1663">
        <v>1</v>
      </c>
      <c r="AP1663">
        <v>1</v>
      </c>
      <c r="AQ1663">
        <v>0</v>
      </c>
      <c r="AR1663">
        <v>0</v>
      </c>
      <c r="AS1663" t="s">
        <v>3</v>
      </c>
      <c r="AT1663">
        <v>0.3</v>
      </c>
      <c r="AU1663" t="s">
        <v>266</v>
      </c>
      <c r="AV1663">
        <v>1</v>
      </c>
      <c r="AW1663">
        <v>2</v>
      </c>
      <c r="AX1663">
        <v>60528416</v>
      </c>
      <c r="AY1663">
        <v>1</v>
      </c>
      <c r="AZ1663">
        <v>0</v>
      </c>
      <c r="BA1663">
        <v>1665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CU1663">
        <f>ROUND(AT1663*Source!I773*AH1663*AL1663,2)</f>
        <v>0</v>
      </c>
      <c r="CV1663">
        <f>ROUND(Y1663*Source!I773,9)</f>
        <v>6.6</v>
      </c>
      <c r="CW1663">
        <v>0</v>
      </c>
      <c r="CX1663">
        <f>ROUND(Y1663*Source!I773,9)</f>
        <v>6.6</v>
      </c>
      <c r="CY1663">
        <f>AD1663</f>
        <v>0</v>
      </c>
      <c r="CZ1663">
        <f>AH1663</f>
        <v>0</v>
      </c>
      <c r="DA1663">
        <f>AL1663</f>
        <v>1</v>
      </c>
      <c r="DB1663">
        <f>ROUND((ROUND(AT1663*CZ1663,2)*1.1),6)</f>
        <v>0</v>
      </c>
      <c r="DC1663">
        <f>ROUND((ROUND(AT1663*AG1663,2)*1.1),6)</f>
        <v>0</v>
      </c>
      <c r="DD1663" t="s">
        <v>3</v>
      </c>
      <c r="DE1663" t="s">
        <v>3</v>
      </c>
      <c r="DF1663">
        <f>ROUND(ROUND(AE1663,2)*CX1663,2)</f>
        <v>0</v>
      </c>
      <c r="DG1663">
        <f t="shared" si="712"/>
        <v>0</v>
      </c>
      <c r="DH1663">
        <f t="shared" si="713"/>
        <v>0</v>
      </c>
      <c r="DI1663">
        <f t="shared" si="697"/>
        <v>0</v>
      </c>
      <c r="DJ1663">
        <f>DI1663</f>
        <v>0</v>
      </c>
      <c r="DK1663">
        <v>0</v>
      </c>
      <c r="DL1663" t="s">
        <v>3</v>
      </c>
      <c r="DM1663">
        <v>0</v>
      </c>
      <c r="DN1663" t="s">
        <v>3</v>
      </c>
      <c r="DO1663">
        <v>0</v>
      </c>
    </row>
    <row r="1664" spans="1:119" x14ac:dyDescent="0.2">
      <c r="A1664">
        <f>ROW(Source!A773)</f>
        <v>773</v>
      </c>
      <c r="B1664">
        <v>59204062</v>
      </c>
      <c r="C1664">
        <v>60528411</v>
      </c>
      <c r="D1664">
        <v>58330407</v>
      </c>
      <c r="E1664">
        <v>1</v>
      </c>
      <c r="F1664">
        <v>1</v>
      </c>
      <c r="G1664">
        <v>1080</v>
      </c>
      <c r="H1664">
        <v>3</v>
      </c>
      <c r="I1664" t="s">
        <v>947</v>
      </c>
      <c r="J1664" t="s">
        <v>948</v>
      </c>
      <c r="K1664" t="s">
        <v>949</v>
      </c>
      <c r="L1664">
        <v>1346</v>
      </c>
      <c r="N1664">
        <v>1009</v>
      </c>
      <c r="O1664" t="s">
        <v>880</v>
      </c>
      <c r="P1664" t="s">
        <v>880</v>
      </c>
      <c r="Q1664">
        <v>1</v>
      </c>
      <c r="W1664">
        <v>0</v>
      </c>
      <c r="X1664">
        <v>883542614</v>
      </c>
      <c r="Y1664">
        <f>(AT1664*1)</f>
        <v>4.2000000000000003E-2</v>
      </c>
      <c r="AA1664">
        <v>19.28</v>
      </c>
      <c r="AB1664">
        <v>0</v>
      </c>
      <c r="AC1664">
        <v>0</v>
      </c>
      <c r="AD1664">
        <v>0</v>
      </c>
      <c r="AE1664">
        <v>19.28</v>
      </c>
      <c r="AF1664">
        <v>0</v>
      </c>
      <c r="AG1664">
        <v>0</v>
      </c>
      <c r="AH1664">
        <v>0</v>
      </c>
      <c r="AI1664">
        <v>1</v>
      </c>
      <c r="AJ1664">
        <v>1</v>
      </c>
      <c r="AK1664">
        <v>1</v>
      </c>
      <c r="AL1664">
        <v>1</v>
      </c>
      <c r="AM1664">
        <v>-2</v>
      </c>
      <c r="AN1664">
        <v>0</v>
      </c>
      <c r="AO1664">
        <v>1</v>
      </c>
      <c r="AP1664">
        <v>1</v>
      </c>
      <c r="AQ1664">
        <v>0</v>
      </c>
      <c r="AR1664">
        <v>0</v>
      </c>
      <c r="AS1664" t="s">
        <v>3</v>
      </c>
      <c r="AT1664">
        <v>4.2000000000000003E-2</v>
      </c>
      <c r="AU1664" t="s">
        <v>140</v>
      </c>
      <c r="AV1664">
        <v>0</v>
      </c>
      <c r="AW1664">
        <v>2</v>
      </c>
      <c r="AX1664">
        <v>60528417</v>
      </c>
      <c r="AY1664">
        <v>1</v>
      </c>
      <c r="AZ1664">
        <v>0</v>
      </c>
      <c r="BA1664">
        <v>1666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CV1664">
        <v>0</v>
      </c>
      <c r="CW1664">
        <v>0</v>
      </c>
      <c r="CX1664">
        <f>ROUND(Y1664*Source!I773,9)</f>
        <v>0.84</v>
      </c>
      <c r="CY1664">
        <f>AA1664</f>
        <v>19.28</v>
      </c>
      <c r="CZ1664">
        <f>AE1664</f>
        <v>19.28</v>
      </c>
      <c r="DA1664">
        <f>AI1664</f>
        <v>1</v>
      </c>
      <c r="DB1664">
        <f>ROUND((ROUND(AT1664*CZ1664,2)*1),6)</f>
        <v>0.81</v>
      </c>
      <c r="DC1664">
        <f>ROUND((ROUND(AT1664*AG1664,2)*1),6)</f>
        <v>0</v>
      </c>
      <c r="DD1664" t="s">
        <v>3</v>
      </c>
      <c r="DE1664" t="s">
        <v>3</v>
      </c>
      <c r="DF1664">
        <f>ROUND(ROUND(AE1664,2)*CX1664,2)</f>
        <v>16.2</v>
      </c>
      <c r="DG1664">
        <f t="shared" si="712"/>
        <v>0</v>
      </c>
      <c r="DH1664">
        <f t="shared" si="713"/>
        <v>0</v>
      </c>
      <c r="DI1664">
        <f t="shared" si="697"/>
        <v>0</v>
      </c>
      <c r="DJ1664">
        <f>DF1664</f>
        <v>16.2</v>
      </c>
      <c r="DK1664">
        <v>0</v>
      </c>
      <c r="DL1664" t="s">
        <v>3</v>
      </c>
      <c r="DM1664">
        <v>0</v>
      </c>
      <c r="DN1664" t="s">
        <v>3</v>
      </c>
      <c r="DO1664">
        <v>0</v>
      </c>
    </row>
    <row r="1665" spans="1:119" x14ac:dyDescent="0.2">
      <c r="A1665">
        <f>ROW(Source!A773)</f>
        <v>773</v>
      </c>
      <c r="B1665">
        <v>59204062</v>
      </c>
      <c r="C1665">
        <v>60528411</v>
      </c>
      <c r="D1665">
        <v>58271406</v>
      </c>
      <c r="E1665">
        <v>1080</v>
      </c>
      <c r="F1665">
        <v>1</v>
      </c>
      <c r="G1665">
        <v>1080</v>
      </c>
      <c r="H1665">
        <v>3</v>
      </c>
      <c r="I1665" t="s">
        <v>953</v>
      </c>
      <c r="J1665" t="s">
        <v>3</v>
      </c>
      <c r="K1665" t="s">
        <v>954</v>
      </c>
      <c r="L1665">
        <v>1348</v>
      </c>
      <c r="N1665">
        <v>1009</v>
      </c>
      <c r="O1665" t="s">
        <v>900</v>
      </c>
      <c r="P1665" t="s">
        <v>900</v>
      </c>
      <c r="Q1665">
        <v>1000</v>
      </c>
      <c r="W1665">
        <v>0</v>
      </c>
      <c r="X1665">
        <v>-783086922</v>
      </c>
      <c r="Y1665">
        <f>(AT1665*1)</f>
        <v>1.5E-3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1</v>
      </c>
      <c r="AJ1665">
        <v>1</v>
      </c>
      <c r="AK1665">
        <v>1</v>
      </c>
      <c r="AL1665">
        <v>1</v>
      </c>
      <c r="AM1665">
        <v>-2</v>
      </c>
      <c r="AN1665">
        <v>0</v>
      </c>
      <c r="AO1665">
        <v>1</v>
      </c>
      <c r="AP1665">
        <v>1</v>
      </c>
      <c r="AQ1665">
        <v>0</v>
      </c>
      <c r="AR1665">
        <v>0</v>
      </c>
      <c r="AS1665" t="s">
        <v>3</v>
      </c>
      <c r="AT1665">
        <v>1.5E-3</v>
      </c>
      <c r="AU1665" t="s">
        <v>140</v>
      </c>
      <c r="AV1665">
        <v>0</v>
      </c>
      <c r="AW1665">
        <v>2</v>
      </c>
      <c r="AX1665">
        <v>60528419</v>
      </c>
      <c r="AY1665">
        <v>1</v>
      </c>
      <c r="AZ1665">
        <v>0</v>
      </c>
      <c r="BA1665">
        <v>1668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CV1665">
        <v>0</v>
      </c>
      <c r="CW1665">
        <v>0</v>
      </c>
      <c r="CX1665">
        <f>ROUND(Y1665*Source!I773,9)</f>
        <v>0.03</v>
      </c>
      <c r="CY1665">
        <f>AA1665</f>
        <v>0</v>
      </c>
      <c r="CZ1665">
        <f>AE1665</f>
        <v>0</v>
      </c>
      <c r="DA1665">
        <f>AI1665</f>
        <v>1</v>
      </c>
      <c r="DB1665">
        <f>ROUND((ROUND(AT1665*CZ1665,2)*1),6)</f>
        <v>0</v>
      </c>
      <c r="DC1665">
        <f>ROUND((ROUND(AT1665*AG1665,2)*1),6)</f>
        <v>0</v>
      </c>
      <c r="DD1665" t="s">
        <v>3</v>
      </c>
      <c r="DE1665" t="s">
        <v>3</v>
      </c>
      <c r="DF1665">
        <f>ROUND(ROUND(AE1665,2)*CX1665,2)</f>
        <v>0</v>
      </c>
      <c r="DG1665">
        <f t="shared" si="712"/>
        <v>0</v>
      </c>
      <c r="DH1665">
        <f t="shared" si="713"/>
        <v>0</v>
      </c>
      <c r="DI1665">
        <f t="shared" ref="DI1665:DI1728" si="714">ROUND(ROUND(AH1665,2)*CX1665,2)</f>
        <v>0</v>
      </c>
      <c r="DJ1665">
        <f>DF1665</f>
        <v>0</v>
      </c>
      <c r="DK1665">
        <v>0</v>
      </c>
      <c r="DL1665" t="s">
        <v>3</v>
      </c>
      <c r="DM1665">
        <v>0</v>
      </c>
      <c r="DN1665" t="s">
        <v>3</v>
      </c>
      <c r="DO1665">
        <v>0</v>
      </c>
    </row>
    <row r="1666" spans="1:119" x14ac:dyDescent="0.2">
      <c r="A1666">
        <f>ROW(Source!A773)</f>
        <v>773</v>
      </c>
      <c r="B1666">
        <v>59204062</v>
      </c>
      <c r="C1666">
        <v>60528411</v>
      </c>
      <c r="D1666">
        <v>0</v>
      </c>
      <c r="E1666">
        <v>1080</v>
      </c>
      <c r="F1666">
        <v>1</v>
      </c>
      <c r="G1666">
        <v>1080</v>
      </c>
      <c r="H1666">
        <v>3</v>
      </c>
      <c r="I1666" t="s">
        <v>487</v>
      </c>
      <c r="J1666" t="s">
        <v>3</v>
      </c>
      <c r="K1666" t="s">
        <v>488</v>
      </c>
      <c r="L1666">
        <v>1354</v>
      </c>
      <c r="N1666">
        <v>1010</v>
      </c>
      <c r="O1666" t="s">
        <v>39</v>
      </c>
      <c r="P1666" t="s">
        <v>39</v>
      </c>
      <c r="Q1666">
        <v>1</v>
      </c>
      <c r="W1666">
        <v>0</v>
      </c>
      <c r="X1666">
        <v>-388381857</v>
      </c>
      <c r="Y1666">
        <f>AT1666</f>
        <v>1</v>
      </c>
      <c r="AA1666">
        <v>188.41</v>
      </c>
      <c r="AB1666">
        <v>0</v>
      </c>
      <c r="AC1666">
        <v>0</v>
      </c>
      <c r="AD1666">
        <v>0</v>
      </c>
      <c r="AE1666">
        <v>188.41</v>
      </c>
      <c r="AF1666">
        <v>0</v>
      </c>
      <c r="AG1666">
        <v>0</v>
      </c>
      <c r="AH1666">
        <v>0</v>
      </c>
      <c r="AI1666">
        <v>1</v>
      </c>
      <c r="AJ1666">
        <v>1</v>
      </c>
      <c r="AK1666">
        <v>1</v>
      </c>
      <c r="AL1666">
        <v>1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 t="s">
        <v>3</v>
      </c>
      <c r="AT1666">
        <v>1</v>
      </c>
      <c r="AU1666" t="s">
        <v>3</v>
      </c>
      <c r="AV1666">
        <v>0</v>
      </c>
      <c r="AW1666">
        <v>1</v>
      </c>
      <c r="AX1666">
        <v>-1</v>
      </c>
      <c r="AY1666">
        <v>0</v>
      </c>
      <c r="AZ1666">
        <v>0</v>
      </c>
      <c r="BA1666" t="s">
        <v>3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CV1666">
        <v>0</v>
      </c>
      <c r="CW1666">
        <v>0</v>
      </c>
      <c r="CX1666">
        <f>ROUND(Y1666*Source!I773,9)</f>
        <v>20</v>
      </c>
      <c r="CY1666">
        <f>AA1666</f>
        <v>188.41</v>
      </c>
      <c r="CZ1666">
        <f>AE1666</f>
        <v>188.41</v>
      </c>
      <c r="DA1666">
        <f>AI1666</f>
        <v>1</v>
      </c>
      <c r="DB1666">
        <f>ROUND(ROUND(AT1666*CZ1666,2),6)</f>
        <v>188.41</v>
      </c>
      <c r="DC1666">
        <f>ROUND(ROUND(AT1666*AG1666,2),6)</f>
        <v>0</v>
      </c>
      <c r="DD1666" t="s">
        <v>3</v>
      </c>
      <c r="DE1666" t="s">
        <v>3</v>
      </c>
      <c r="DF1666">
        <f>ROUND(ROUND(AE1666,2)*CX1666,2)</f>
        <v>3768.2</v>
      </c>
      <c r="DG1666">
        <f t="shared" si="712"/>
        <v>0</v>
      </c>
      <c r="DH1666">
        <f t="shared" si="713"/>
        <v>0</v>
      </c>
      <c r="DI1666">
        <f t="shared" si="714"/>
        <v>0</v>
      </c>
      <c r="DJ1666">
        <f>DF1666</f>
        <v>3768.2</v>
      </c>
      <c r="DK1666">
        <v>0</v>
      </c>
      <c r="DL1666" t="s">
        <v>3</v>
      </c>
      <c r="DM1666">
        <v>0</v>
      </c>
      <c r="DN1666" t="s">
        <v>3</v>
      </c>
      <c r="DO1666">
        <v>0</v>
      </c>
    </row>
    <row r="1667" spans="1:119" x14ac:dyDescent="0.2">
      <c r="A1667">
        <f>ROW(Source!A774)</f>
        <v>774</v>
      </c>
      <c r="B1667">
        <v>59204059</v>
      </c>
      <c r="C1667">
        <v>60528411</v>
      </c>
      <c r="D1667">
        <v>58266404</v>
      </c>
      <c r="E1667">
        <v>1080</v>
      </c>
      <c r="F1667">
        <v>1</v>
      </c>
      <c r="G1667">
        <v>1080</v>
      </c>
      <c r="H1667">
        <v>1</v>
      </c>
      <c r="I1667" t="s">
        <v>859</v>
      </c>
      <c r="J1667" t="s">
        <v>3</v>
      </c>
      <c r="K1667" t="s">
        <v>860</v>
      </c>
      <c r="L1667">
        <v>1191</v>
      </c>
      <c r="N1667">
        <v>1013</v>
      </c>
      <c r="O1667" t="s">
        <v>861</v>
      </c>
      <c r="P1667" t="s">
        <v>861</v>
      </c>
      <c r="Q1667">
        <v>1</v>
      </c>
      <c r="W1667">
        <v>0</v>
      </c>
      <c r="X1667">
        <v>476480486</v>
      </c>
      <c r="Y1667">
        <f>(AT1667*1.1)</f>
        <v>0.33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1</v>
      </c>
      <c r="AK1667">
        <v>1</v>
      </c>
      <c r="AL1667">
        <v>1</v>
      </c>
      <c r="AM1667">
        <v>5</v>
      </c>
      <c r="AN1667">
        <v>0</v>
      </c>
      <c r="AO1667">
        <v>1</v>
      </c>
      <c r="AP1667">
        <v>1</v>
      </c>
      <c r="AQ1667">
        <v>0</v>
      </c>
      <c r="AR1667">
        <v>0</v>
      </c>
      <c r="AS1667" t="s">
        <v>3</v>
      </c>
      <c r="AT1667">
        <v>0.3</v>
      </c>
      <c r="AU1667" t="s">
        <v>266</v>
      </c>
      <c r="AV1667">
        <v>1</v>
      </c>
      <c r="AW1667">
        <v>2</v>
      </c>
      <c r="AX1667">
        <v>60528416</v>
      </c>
      <c r="AY1667">
        <v>1</v>
      </c>
      <c r="AZ1667">
        <v>0</v>
      </c>
      <c r="BA1667">
        <v>1669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CU1667">
        <f>ROUND(AT1667*Source!I774*AH1667*AL1667,2)</f>
        <v>0</v>
      </c>
      <c r="CV1667">
        <f>ROUND(Y1667*Source!I774,9)</f>
        <v>6.6</v>
      </c>
      <c r="CW1667">
        <v>0</v>
      </c>
      <c r="CX1667">
        <f>ROUND(Y1667*Source!I774,9)</f>
        <v>6.6</v>
      </c>
      <c r="CY1667">
        <f>AD1667</f>
        <v>0</v>
      </c>
      <c r="CZ1667">
        <f>AH1667</f>
        <v>0</v>
      </c>
      <c r="DA1667">
        <f>AL1667</f>
        <v>1</v>
      </c>
      <c r="DB1667">
        <f>ROUND((ROUND(AT1667*CZ1667,2)*1.1),6)</f>
        <v>0</v>
      </c>
      <c r="DC1667">
        <f>ROUND((ROUND(AT1667*AG1667,2)*1.1),6)</f>
        <v>0</v>
      </c>
      <c r="DD1667" t="s">
        <v>3</v>
      </c>
      <c r="DE1667" t="s">
        <v>3</v>
      </c>
      <c r="DF1667">
        <f>ROUND(ROUND(AE1667,2)*CX1667,2)</f>
        <v>0</v>
      </c>
      <c r="DG1667">
        <f t="shared" si="712"/>
        <v>0</v>
      </c>
      <c r="DH1667">
        <f t="shared" si="713"/>
        <v>0</v>
      </c>
      <c r="DI1667">
        <f t="shared" si="714"/>
        <v>0</v>
      </c>
      <c r="DJ1667">
        <f>DI1667</f>
        <v>0</v>
      </c>
      <c r="DK1667">
        <v>0</v>
      </c>
      <c r="DL1667" t="s">
        <v>3</v>
      </c>
      <c r="DM1667">
        <v>0</v>
      </c>
      <c r="DN1667" t="s">
        <v>3</v>
      </c>
      <c r="DO1667">
        <v>0</v>
      </c>
    </row>
    <row r="1668" spans="1:119" x14ac:dyDescent="0.2">
      <c r="A1668">
        <f>ROW(Source!A774)</f>
        <v>774</v>
      </c>
      <c r="B1668">
        <v>59204059</v>
      </c>
      <c r="C1668">
        <v>60528411</v>
      </c>
      <c r="D1668">
        <v>58330407</v>
      </c>
      <c r="E1668">
        <v>1</v>
      </c>
      <c r="F1668">
        <v>1</v>
      </c>
      <c r="G1668">
        <v>1080</v>
      </c>
      <c r="H1668">
        <v>3</v>
      </c>
      <c r="I1668" t="s">
        <v>947</v>
      </c>
      <c r="J1668" t="s">
        <v>948</v>
      </c>
      <c r="K1668" t="s">
        <v>949</v>
      </c>
      <c r="L1668">
        <v>1346</v>
      </c>
      <c r="N1668">
        <v>1009</v>
      </c>
      <c r="O1668" t="s">
        <v>880</v>
      </c>
      <c r="P1668" t="s">
        <v>880</v>
      </c>
      <c r="Q1668">
        <v>1</v>
      </c>
      <c r="W1668">
        <v>0</v>
      </c>
      <c r="X1668">
        <v>883542614</v>
      </c>
      <c r="Y1668">
        <f>(AT1668*1)</f>
        <v>4.2000000000000003E-2</v>
      </c>
      <c r="AA1668">
        <v>169.66</v>
      </c>
      <c r="AB1668">
        <v>0</v>
      </c>
      <c r="AC1668">
        <v>0</v>
      </c>
      <c r="AD1668">
        <v>0</v>
      </c>
      <c r="AE1668">
        <v>19.28</v>
      </c>
      <c r="AF1668">
        <v>0</v>
      </c>
      <c r="AG1668">
        <v>0</v>
      </c>
      <c r="AH1668">
        <v>0</v>
      </c>
      <c r="AI1668">
        <v>8.8000000000000007</v>
      </c>
      <c r="AJ1668">
        <v>1</v>
      </c>
      <c r="AK1668">
        <v>1</v>
      </c>
      <c r="AL1668">
        <v>1</v>
      </c>
      <c r="AM1668">
        <v>2</v>
      </c>
      <c r="AN1668">
        <v>0</v>
      </c>
      <c r="AO1668">
        <v>1</v>
      </c>
      <c r="AP1668">
        <v>1</v>
      </c>
      <c r="AQ1668">
        <v>0</v>
      </c>
      <c r="AR1668">
        <v>0</v>
      </c>
      <c r="AS1668" t="s">
        <v>3</v>
      </c>
      <c r="AT1668">
        <v>4.2000000000000003E-2</v>
      </c>
      <c r="AU1668" t="s">
        <v>140</v>
      </c>
      <c r="AV1668">
        <v>0</v>
      </c>
      <c r="AW1668">
        <v>2</v>
      </c>
      <c r="AX1668">
        <v>60528417</v>
      </c>
      <c r="AY1668">
        <v>1</v>
      </c>
      <c r="AZ1668">
        <v>0</v>
      </c>
      <c r="BA1668">
        <v>1670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CV1668">
        <v>0</v>
      </c>
      <c r="CW1668">
        <v>0</v>
      </c>
      <c r="CX1668">
        <f>ROUND(Y1668*Source!I774,9)</f>
        <v>0.84</v>
      </c>
      <c r="CY1668">
        <f>AA1668</f>
        <v>169.66</v>
      </c>
      <c r="CZ1668">
        <f>AE1668</f>
        <v>19.28</v>
      </c>
      <c r="DA1668">
        <f>AI1668</f>
        <v>8.8000000000000007</v>
      </c>
      <c r="DB1668">
        <f>ROUND((ROUND(AT1668*CZ1668,2)*1),6)</f>
        <v>0.81</v>
      </c>
      <c r="DC1668">
        <f>ROUND((ROUND(AT1668*AG1668,2)*1),6)</f>
        <v>0</v>
      </c>
      <c r="DD1668" t="s">
        <v>3</v>
      </c>
      <c r="DE1668" t="s">
        <v>3</v>
      </c>
      <c r="DF1668">
        <f>ROUND(ROUND(AE1668*AI1668,2)*CX1668,2)</f>
        <v>142.51</v>
      </c>
      <c r="DG1668">
        <f t="shared" si="712"/>
        <v>0</v>
      </c>
      <c r="DH1668">
        <f t="shared" si="713"/>
        <v>0</v>
      </c>
      <c r="DI1668">
        <f t="shared" si="714"/>
        <v>0</v>
      </c>
      <c r="DJ1668">
        <f>DF1668</f>
        <v>142.51</v>
      </c>
      <c r="DK1668">
        <v>0</v>
      </c>
      <c r="DL1668" t="s">
        <v>3</v>
      </c>
      <c r="DM1668">
        <v>0</v>
      </c>
      <c r="DN1668" t="s">
        <v>3</v>
      </c>
      <c r="DO1668">
        <v>0</v>
      </c>
    </row>
    <row r="1669" spans="1:119" x14ac:dyDescent="0.2">
      <c r="A1669">
        <f>ROW(Source!A774)</f>
        <v>774</v>
      </c>
      <c r="B1669">
        <v>59204059</v>
      </c>
      <c r="C1669">
        <v>60528411</v>
      </c>
      <c r="D1669">
        <v>58271406</v>
      </c>
      <c r="E1669">
        <v>1080</v>
      </c>
      <c r="F1669">
        <v>1</v>
      </c>
      <c r="G1669">
        <v>1080</v>
      </c>
      <c r="H1669">
        <v>3</v>
      </c>
      <c r="I1669" t="s">
        <v>953</v>
      </c>
      <c r="J1669" t="s">
        <v>3</v>
      </c>
      <c r="K1669" t="s">
        <v>954</v>
      </c>
      <c r="L1669">
        <v>1348</v>
      </c>
      <c r="N1669">
        <v>1009</v>
      </c>
      <c r="O1669" t="s">
        <v>900</v>
      </c>
      <c r="P1669" t="s">
        <v>900</v>
      </c>
      <c r="Q1669">
        <v>1000</v>
      </c>
      <c r="W1669">
        <v>0</v>
      </c>
      <c r="X1669">
        <v>-783086922</v>
      </c>
      <c r="Y1669">
        <f>(AT1669*1)</f>
        <v>1.5E-3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9.8800000000000008</v>
      </c>
      <c r="AJ1669">
        <v>1</v>
      </c>
      <c r="AK1669">
        <v>1</v>
      </c>
      <c r="AL1669">
        <v>1</v>
      </c>
      <c r="AM1669">
        <v>5</v>
      </c>
      <c r="AN1669">
        <v>0</v>
      </c>
      <c r="AO1669">
        <v>1</v>
      </c>
      <c r="AP1669">
        <v>1</v>
      </c>
      <c r="AQ1669">
        <v>0</v>
      </c>
      <c r="AR1669">
        <v>0</v>
      </c>
      <c r="AS1669" t="s">
        <v>3</v>
      </c>
      <c r="AT1669">
        <v>1.5E-3</v>
      </c>
      <c r="AU1669" t="s">
        <v>140</v>
      </c>
      <c r="AV1669">
        <v>0</v>
      </c>
      <c r="AW1669">
        <v>2</v>
      </c>
      <c r="AX1669">
        <v>60528419</v>
      </c>
      <c r="AY1669">
        <v>1</v>
      </c>
      <c r="AZ1669">
        <v>0</v>
      </c>
      <c r="BA1669">
        <v>1672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CV1669">
        <v>0</v>
      </c>
      <c r="CW1669">
        <v>0</v>
      </c>
      <c r="CX1669">
        <f>ROUND(Y1669*Source!I774,9)</f>
        <v>0.03</v>
      </c>
      <c r="CY1669">
        <f>AA1669</f>
        <v>0</v>
      </c>
      <c r="CZ1669">
        <f>AE1669</f>
        <v>0</v>
      </c>
      <c r="DA1669">
        <f>AI1669</f>
        <v>9.8800000000000008</v>
      </c>
      <c r="DB1669">
        <f>ROUND((ROUND(AT1669*CZ1669,2)*1),6)</f>
        <v>0</v>
      </c>
      <c r="DC1669">
        <f>ROUND((ROUND(AT1669*AG1669,2)*1),6)</f>
        <v>0</v>
      </c>
      <c r="DD1669" t="s">
        <v>3</v>
      </c>
      <c r="DE1669" t="s">
        <v>3</v>
      </c>
      <c r="DF1669">
        <f>ROUND(ROUND(AE1669*AI1669,2)*CX1669,2)</f>
        <v>0</v>
      </c>
      <c r="DG1669">
        <f t="shared" si="712"/>
        <v>0</v>
      </c>
      <c r="DH1669">
        <f t="shared" si="713"/>
        <v>0</v>
      </c>
      <c r="DI1669">
        <f t="shared" si="714"/>
        <v>0</v>
      </c>
      <c r="DJ1669">
        <f>DF1669</f>
        <v>0</v>
      </c>
      <c r="DK1669">
        <v>0</v>
      </c>
      <c r="DL1669" t="s">
        <v>3</v>
      </c>
      <c r="DM1669">
        <v>0</v>
      </c>
      <c r="DN1669" t="s">
        <v>3</v>
      </c>
      <c r="DO1669">
        <v>0</v>
      </c>
    </row>
    <row r="1670" spans="1:119" x14ac:dyDescent="0.2">
      <c r="A1670">
        <f>ROW(Source!A774)</f>
        <v>774</v>
      </c>
      <c r="B1670">
        <v>59204059</v>
      </c>
      <c r="C1670">
        <v>60528411</v>
      </c>
      <c r="D1670">
        <v>0</v>
      </c>
      <c r="E1670">
        <v>1080</v>
      </c>
      <c r="F1670">
        <v>1</v>
      </c>
      <c r="G1670">
        <v>1080</v>
      </c>
      <c r="H1670">
        <v>3</v>
      </c>
      <c r="I1670" t="s">
        <v>487</v>
      </c>
      <c r="J1670" t="s">
        <v>3</v>
      </c>
      <c r="K1670" t="s">
        <v>488</v>
      </c>
      <c r="L1670">
        <v>1354</v>
      </c>
      <c r="N1670">
        <v>1010</v>
      </c>
      <c r="O1670" t="s">
        <v>39</v>
      </c>
      <c r="P1670" t="s">
        <v>39</v>
      </c>
      <c r="Q1670">
        <v>1</v>
      </c>
      <c r="W1670">
        <v>0</v>
      </c>
      <c r="X1670">
        <v>-388381857</v>
      </c>
      <c r="Y1670">
        <f>AT1670</f>
        <v>1</v>
      </c>
      <c r="AA1670">
        <v>1861.49</v>
      </c>
      <c r="AB1670">
        <v>0</v>
      </c>
      <c r="AC1670">
        <v>0</v>
      </c>
      <c r="AD1670">
        <v>0</v>
      </c>
      <c r="AE1670">
        <v>188.41</v>
      </c>
      <c r="AF1670">
        <v>0</v>
      </c>
      <c r="AG1670">
        <v>0</v>
      </c>
      <c r="AH1670">
        <v>0</v>
      </c>
      <c r="AI1670">
        <v>9.8800000000000008</v>
      </c>
      <c r="AJ1670">
        <v>1</v>
      </c>
      <c r="AK1670">
        <v>1</v>
      </c>
      <c r="AL1670">
        <v>1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 t="s">
        <v>3</v>
      </c>
      <c r="AT1670">
        <v>1</v>
      </c>
      <c r="AU1670" t="s">
        <v>3</v>
      </c>
      <c r="AV1670">
        <v>0</v>
      </c>
      <c r="AW1670">
        <v>1</v>
      </c>
      <c r="AX1670">
        <v>-1</v>
      </c>
      <c r="AY1670">
        <v>0</v>
      </c>
      <c r="AZ1670">
        <v>0</v>
      </c>
      <c r="BA1670" t="s">
        <v>3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CV1670">
        <v>0</v>
      </c>
      <c r="CW1670">
        <v>0</v>
      </c>
      <c r="CX1670">
        <f>ROUND(Y1670*Source!I774,9)</f>
        <v>20</v>
      </c>
      <c r="CY1670">
        <f>AA1670</f>
        <v>1861.49</v>
      </c>
      <c r="CZ1670">
        <f>AE1670</f>
        <v>188.41</v>
      </c>
      <c r="DA1670">
        <f>AI1670</f>
        <v>9.8800000000000008</v>
      </c>
      <c r="DB1670">
        <f>ROUND(ROUND(AT1670*CZ1670,2),6)</f>
        <v>188.41</v>
      </c>
      <c r="DC1670">
        <f>ROUND(ROUND(AT1670*AG1670,2),6)</f>
        <v>0</v>
      </c>
      <c r="DD1670" t="s">
        <v>3</v>
      </c>
      <c r="DE1670" t="s">
        <v>3</v>
      </c>
      <c r="DF1670">
        <f>ROUND(ROUND(AE1670*AI1670,2)*CX1670,2)</f>
        <v>37229.800000000003</v>
      </c>
      <c r="DG1670">
        <f t="shared" si="712"/>
        <v>0</v>
      </c>
      <c r="DH1670">
        <f t="shared" si="713"/>
        <v>0</v>
      </c>
      <c r="DI1670">
        <f t="shared" si="714"/>
        <v>0</v>
      </c>
      <c r="DJ1670">
        <f>DF1670</f>
        <v>37229.800000000003</v>
      </c>
      <c r="DK1670">
        <v>0</v>
      </c>
      <c r="DL1670" t="s">
        <v>3</v>
      </c>
      <c r="DM1670">
        <v>0</v>
      </c>
      <c r="DN1670" t="s">
        <v>3</v>
      </c>
      <c r="DO1670">
        <v>0</v>
      </c>
    </row>
    <row r="1671" spans="1:119" x14ac:dyDescent="0.2">
      <c r="A1671">
        <f>ROW(Source!A779)</f>
        <v>779</v>
      </c>
      <c r="B1671">
        <v>59204062</v>
      </c>
      <c r="C1671">
        <v>60528422</v>
      </c>
      <c r="D1671">
        <v>58266404</v>
      </c>
      <c r="E1671">
        <v>1080</v>
      </c>
      <c r="F1671">
        <v>1</v>
      </c>
      <c r="G1671">
        <v>1080</v>
      </c>
      <c r="H1671">
        <v>1</v>
      </c>
      <c r="I1671" t="s">
        <v>859</v>
      </c>
      <c r="J1671" t="s">
        <v>3</v>
      </c>
      <c r="K1671" t="s">
        <v>860</v>
      </c>
      <c r="L1671">
        <v>1191</v>
      </c>
      <c r="N1671">
        <v>1013</v>
      </c>
      <c r="O1671" t="s">
        <v>861</v>
      </c>
      <c r="P1671" t="s">
        <v>861</v>
      </c>
      <c r="Q1671">
        <v>1</v>
      </c>
      <c r="W1671">
        <v>0</v>
      </c>
      <c r="X1671">
        <v>476480486</v>
      </c>
      <c r="Y1671">
        <f>((AT1671*1.15)*1.1)</f>
        <v>1.85955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1</v>
      </c>
      <c r="AJ1671">
        <v>1</v>
      </c>
      <c r="AK1671">
        <v>1</v>
      </c>
      <c r="AL1671">
        <v>1</v>
      </c>
      <c r="AM1671">
        <v>-2</v>
      </c>
      <c r="AN1671">
        <v>0</v>
      </c>
      <c r="AO1671">
        <v>1</v>
      </c>
      <c r="AP1671">
        <v>1</v>
      </c>
      <c r="AQ1671">
        <v>0</v>
      </c>
      <c r="AR1671">
        <v>0</v>
      </c>
      <c r="AS1671" t="s">
        <v>3</v>
      </c>
      <c r="AT1671">
        <v>1.47</v>
      </c>
      <c r="AU1671" t="s">
        <v>26</v>
      </c>
      <c r="AV1671">
        <v>1</v>
      </c>
      <c r="AW1671">
        <v>2</v>
      </c>
      <c r="AX1671">
        <v>60528430</v>
      </c>
      <c r="AY1671">
        <v>1</v>
      </c>
      <c r="AZ1671">
        <v>0</v>
      </c>
      <c r="BA1671">
        <v>1673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CU1671">
        <f>ROUND(AT1671*Source!I779*AH1671*AL1671,2)</f>
        <v>0</v>
      </c>
      <c r="CV1671">
        <f>ROUND(Y1671*Source!I779,9)</f>
        <v>0</v>
      </c>
      <c r="CW1671">
        <v>0</v>
      </c>
      <c r="CX1671">
        <f>ROUND(Y1671*Source!I779,9)</f>
        <v>0</v>
      </c>
      <c r="CY1671">
        <f>AD1671</f>
        <v>0</v>
      </c>
      <c r="CZ1671">
        <f>AH1671</f>
        <v>0</v>
      </c>
      <c r="DA1671">
        <f>AL1671</f>
        <v>1</v>
      </c>
      <c r="DB1671">
        <f>ROUND(((ROUND(AT1671*CZ1671,2)*1.15)*1.1),6)</f>
        <v>0</v>
      </c>
      <c r="DC1671">
        <f>ROUND(((ROUND(AT1671*AG1671,2)*1.15)*1.1),6)</f>
        <v>0</v>
      </c>
      <c r="DD1671" t="s">
        <v>3</v>
      </c>
      <c r="DE1671" t="s">
        <v>3</v>
      </c>
      <c r="DF1671">
        <f t="shared" ref="DF1671:DF1680" si="715">ROUND(ROUND(AE1671,2)*CX1671,2)</f>
        <v>0</v>
      </c>
      <c r="DG1671">
        <f t="shared" si="712"/>
        <v>0</v>
      </c>
      <c r="DH1671">
        <f t="shared" si="713"/>
        <v>0</v>
      </c>
      <c r="DI1671">
        <f t="shared" si="714"/>
        <v>0</v>
      </c>
      <c r="DJ1671">
        <f>DI1671</f>
        <v>0</v>
      </c>
      <c r="DK1671">
        <v>0</v>
      </c>
      <c r="DL1671" t="s">
        <v>3</v>
      </c>
      <c r="DM1671">
        <v>0</v>
      </c>
      <c r="DN1671" t="s">
        <v>3</v>
      </c>
      <c r="DO1671">
        <v>0</v>
      </c>
    </row>
    <row r="1672" spans="1:119" x14ac:dyDescent="0.2">
      <c r="A1672">
        <f>ROW(Source!A779)</f>
        <v>779</v>
      </c>
      <c r="B1672">
        <v>59204062</v>
      </c>
      <c r="C1672">
        <v>60528422</v>
      </c>
      <c r="D1672">
        <v>58340279</v>
      </c>
      <c r="E1672">
        <v>1</v>
      </c>
      <c r="F1672">
        <v>1</v>
      </c>
      <c r="G1672">
        <v>1080</v>
      </c>
      <c r="H1672">
        <v>2</v>
      </c>
      <c r="I1672" t="s">
        <v>938</v>
      </c>
      <c r="J1672" t="s">
        <v>939</v>
      </c>
      <c r="K1672" t="s">
        <v>940</v>
      </c>
      <c r="L1672">
        <v>1368</v>
      </c>
      <c r="N1672">
        <v>1011</v>
      </c>
      <c r="O1672" t="s">
        <v>865</v>
      </c>
      <c r="P1672" t="s">
        <v>865</v>
      </c>
      <c r="Q1672">
        <v>1</v>
      </c>
      <c r="W1672">
        <v>0</v>
      </c>
      <c r="X1672">
        <v>-2065404138</v>
      </c>
      <c r="Y1672">
        <f>((AT1672*1.25)*1.1)</f>
        <v>0.48125000000000007</v>
      </c>
      <c r="AA1672">
        <v>0</v>
      </c>
      <c r="AB1672">
        <v>7.59</v>
      </c>
      <c r="AC1672">
        <v>0</v>
      </c>
      <c r="AD1672">
        <v>0</v>
      </c>
      <c r="AE1672">
        <v>0</v>
      </c>
      <c r="AF1672">
        <v>7.11</v>
      </c>
      <c r="AG1672">
        <v>0</v>
      </c>
      <c r="AH1672">
        <v>0</v>
      </c>
      <c r="AI1672">
        <v>1</v>
      </c>
      <c r="AJ1672">
        <v>1</v>
      </c>
      <c r="AK1672">
        <v>1</v>
      </c>
      <c r="AL1672">
        <v>1</v>
      </c>
      <c r="AM1672">
        <v>-2</v>
      </c>
      <c r="AN1672">
        <v>0</v>
      </c>
      <c r="AO1672">
        <v>1</v>
      </c>
      <c r="AP1672">
        <v>1</v>
      </c>
      <c r="AQ1672">
        <v>0</v>
      </c>
      <c r="AR1672">
        <v>0</v>
      </c>
      <c r="AS1672" t="s">
        <v>3</v>
      </c>
      <c r="AT1672">
        <v>0.35</v>
      </c>
      <c r="AU1672" t="s">
        <v>866</v>
      </c>
      <c r="AV1672">
        <v>0</v>
      </c>
      <c r="AW1672">
        <v>2</v>
      </c>
      <c r="AX1672">
        <v>60528431</v>
      </c>
      <c r="AY1672">
        <v>1</v>
      </c>
      <c r="AZ1672">
        <v>0</v>
      </c>
      <c r="BA1672">
        <v>1674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CV1672">
        <v>0</v>
      </c>
      <c r="CW1672">
        <f>ROUND(Y1672*Source!I779*DO1672,9)</f>
        <v>0</v>
      </c>
      <c r="CX1672">
        <f>ROUND(Y1672*Source!I779,9)</f>
        <v>0</v>
      </c>
      <c r="CY1672">
        <f>AB1672</f>
        <v>7.59</v>
      </c>
      <c r="CZ1672">
        <f>AF1672</f>
        <v>7.11</v>
      </c>
      <c r="DA1672">
        <f>AJ1672</f>
        <v>1</v>
      </c>
      <c r="DB1672">
        <f>ROUND(((ROUND(AT1672*CZ1672,2)*1.25)*1.1),6)</f>
        <v>3.4237500000000001</v>
      </c>
      <c r="DC1672">
        <f>ROUND(((ROUND(AT1672*AG1672,2)*1.25)*1.1),6)</f>
        <v>0</v>
      </c>
      <c r="DD1672" t="s">
        <v>3</v>
      </c>
      <c r="DE1672" t="s">
        <v>3</v>
      </c>
      <c r="DF1672">
        <f t="shared" si="715"/>
        <v>0</v>
      </c>
      <c r="DG1672">
        <f t="shared" si="712"/>
        <v>0</v>
      </c>
      <c r="DH1672">
        <f t="shared" si="713"/>
        <v>0</v>
      </c>
      <c r="DI1672">
        <f t="shared" si="714"/>
        <v>0</v>
      </c>
      <c r="DJ1672">
        <f>DG1672</f>
        <v>0</v>
      </c>
      <c r="DK1672">
        <v>0</v>
      </c>
      <c r="DL1672" t="s">
        <v>3</v>
      </c>
      <c r="DM1672">
        <v>0</v>
      </c>
      <c r="DN1672" t="s">
        <v>3</v>
      </c>
      <c r="DO1672">
        <v>0</v>
      </c>
    </row>
    <row r="1673" spans="1:119" x14ac:dyDescent="0.2">
      <c r="A1673">
        <f>ROW(Source!A779)</f>
        <v>779</v>
      </c>
      <c r="B1673">
        <v>59204062</v>
      </c>
      <c r="C1673">
        <v>60528422</v>
      </c>
      <c r="D1673">
        <v>58340578</v>
      </c>
      <c r="E1673">
        <v>1</v>
      </c>
      <c r="F1673">
        <v>1</v>
      </c>
      <c r="G1673">
        <v>1080</v>
      </c>
      <c r="H1673">
        <v>2</v>
      </c>
      <c r="I1673" t="s">
        <v>862</v>
      </c>
      <c r="J1673" t="s">
        <v>863</v>
      </c>
      <c r="K1673" t="s">
        <v>864</v>
      </c>
      <c r="L1673">
        <v>1368</v>
      </c>
      <c r="N1673">
        <v>1011</v>
      </c>
      <c r="O1673" t="s">
        <v>865</v>
      </c>
      <c r="P1673" t="s">
        <v>865</v>
      </c>
      <c r="Q1673">
        <v>1</v>
      </c>
      <c r="W1673">
        <v>0</v>
      </c>
      <c r="X1673">
        <v>-1985943078</v>
      </c>
      <c r="Y1673">
        <f>((AT1673*1.25)*1.1)</f>
        <v>1.3750000000000002E-2</v>
      </c>
      <c r="AA1673">
        <v>0</v>
      </c>
      <c r="AB1673">
        <v>88.67</v>
      </c>
      <c r="AC1673">
        <v>13.47</v>
      </c>
      <c r="AD1673">
        <v>0</v>
      </c>
      <c r="AE1673">
        <v>0</v>
      </c>
      <c r="AF1673">
        <v>83.1</v>
      </c>
      <c r="AG1673">
        <v>12.62</v>
      </c>
      <c r="AH1673">
        <v>0</v>
      </c>
      <c r="AI1673">
        <v>1</v>
      </c>
      <c r="AJ1673">
        <v>1</v>
      </c>
      <c r="AK1673">
        <v>1</v>
      </c>
      <c r="AL1673">
        <v>1</v>
      </c>
      <c r="AM1673">
        <v>-2</v>
      </c>
      <c r="AN1673">
        <v>0</v>
      </c>
      <c r="AO1673">
        <v>1</v>
      </c>
      <c r="AP1673">
        <v>1</v>
      </c>
      <c r="AQ1673">
        <v>0</v>
      </c>
      <c r="AR1673">
        <v>0</v>
      </c>
      <c r="AS1673" t="s">
        <v>3</v>
      </c>
      <c r="AT1673">
        <v>0.01</v>
      </c>
      <c r="AU1673" t="s">
        <v>866</v>
      </c>
      <c r="AV1673">
        <v>0</v>
      </c>
      <c r="AW1673">
        <v>2</v>
      </c>
      <c r="AX1673">
        <v>60528432</v>
      </c>
      <c r="AY1673">
        <v>1</v>
      </c>
      <c r="AZ1673">
        <v>0</v>
      </c>
      <c r="BA1673">
        <v>1675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CV1673">
        <v>0</v>
      </c>
      <c r="CW1673">
        <f>ROUND(Y1673*Source!I779*DO1673,9)</f>
        <v>0</v>
      </c>
      <c r="CX1673">
        <f>ROUND(Y1673*Source!I779,9)</f>
        <v>0</v>
      </c>
      <c r="CY1673">
        <f>AB1673</f>
        <v>88.67</v>
      </c>
      <c r="CZ1673">
        <f>AF1673</f>
        <v>83.1</v>
      </c>
      <c r="DA1673">
        <f>AJ1673</f>
        <v>1</v>
      </c>
      <c r="DB1673">
        <f>ROUND(((ROUND(AT1673*CZ1673,2)*1.25)*1.1),6)</f>
        <v>1.1412500000000001</v>
      </c>
      <c r="DC1673">
        <f>ROUND(((ROUND(AT1673*AG1673,2)*1.25)*1.1),6)</f>
        <v>0.17874999999999999</v>
      </c>
      <c r="DD1673" t="s">
        <v>3</v>
      </c>
      <c r="DE1673" t="s">
        <v>3</v>
      </c>
      <c r="DF1673">
        <f t="shared" si="715"/>
        <v>0</v>
      </c>
      <c r="DG1673">
        <f t="shared" si="712"/>
        <v>0</v>
      </c>
      <c r="DH1673">
        <f t="shared" si="713"/>
        <v>0</v>
      </c>
      <c r="DI1673">
        <f t="shared" si="714"/>
        <v>0</v>
      </c>
      <c r="DJ1673">
        <f>DG1673</f>
        <v>0</v>
      </c>
      <c r="DK1673">
        <v>0</v>
      </c>
      <c r="DL1673" t="s">
        <v>867</v>
      </c>
      <c r="DM1673">
        <v>0</v>
      </c>
      <c r="DN1673" t="s">
        <v>861</v>
      </c>
      <c r="DO1673">
        <v>12.62</v>
      </c>
    </row>
    <row r="1674" spans="1:119" x14ac:dyDescent="0.2">
      <c r="A1674">
        <f>ROW(Source!A779)</f>
        <v>779</v>
      </c>
      <c r="B1674">
        <v>59204062</v>
      </c>
      <c r="C1674">
        <v>60528422</v>
      </c>
      <c r="D1674">
        <v>58309957</v>
      </c>
      <c r="E1674">
        <v>1</v>
      </c>
      <c r="F1674">
        <v>1</v>
      </c>
      <c r="G1674">
        <v>1080</v>
      </c>
      <c r="H1674">
        <v>3</v>
      </c>
      <c r="I1674" t="s">
        <v>941</v>
      </c>
      <c r="J1674" t="s">
        <v>942</v>
      </c>
      <c r="K1674" t="s">
        <v>943</v>
      </c>
      <c r="L1674">
        <v>1348</v>
      </c>
      <c r="N1674">
        <v>1009</v>
      </c>
      <c r="O1674" t="s">
        <v>900</v>
      </c>
      <c r="P1674" t="s">
        <v>900</v>
      </c>
      <c r="Q1674">
        <v>1000</v>
      </c>
      <c r="W1674">
        <v>0</v>
      </c>
      <c r="X1674">
        <v>-1106207263</v>
      </c>
      <c r="Y1674">
        <f>AT1674</f>
        <v>1.3999999999999999E-4</v>
      </c>
      <c r="AA1674">
        <v>9879.51</v>
      </c>
      <c r="AB1674">
        <v>0</v>
      </c>
      <c r="AC1674">
        <v>0</v>
      </c>
      <c r="AD1674">
        <v>0</v>
      </c>
      <c r="AE1674">
        <v>9879.51</v>
      </c>
      <c r="AF1674">
        <v>0</v>
      </c>
      <c r="AG1674">
        <v>0</v>
      </c>
      <c r="AH1674">
        <v>0</v>
      </c>
      <c r="AI1674">
        <v>1</v>
      </c>
      <c r="AJ1674">
        <v>1</v>
      </c>
      <c r="AK1674">
        <v>1</v>
      </c>
      <c r="AL1674">
        <v>1</v>
      </c>
      <c r="AM1674">
        <v>-2</v>
      </c>
      <c r="AN1674">
        <v>0</v>
      </c>
      <c r="AO1674">
        <v>1</v>
      </c>
      <c r="AP1674">
        <v>1</v>
      </c>
      <c r="AQ1674">
        <v>0</v>
      </c>
      <c r="AR1674">
        <v>0</v>
      </c>
      <c r="AS1674" t="s">
        <v>3</v>
      </c>
      <c r="AT1674">
        <v>1.3999999999999999E-4</v>
      </c>
      <c r="AU1674" t="s">
        <v>3</v>
      </c>
      <c r="AV1674">
        <v>0</v>
      </c>
      <c r="AW1674">
        <v>2</v>
      </c>
      <c r="AX1674">
        <v>60528433</v>
      </c>
      <c r="AY1674">
        <v>1</v>
      </c>
      <c r="AZ1674">
        <v>0</v>
      </c>
      <c r="BA1674">
        <v>1676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CV1674">
        <v>0</v>
      </c>
      <c r="CW1674">
        <v>0</v>
      </c>
      <c r="CX1674">
        <f>ROUND(Y1674*Source!I779,9)</f>
        <v>0</v>
      </c>
      <c r="CY1674">
        <f>AA1674</f>
        <v>9879.51</v>
      </c>
      <c r="CZ1674">
        <f>AE1674</f>
        <v>9879.51</v>
      </c>
      <c r="DA1674">
        <f>AI1674</f>
        <v>1</v>
      </c>
      <c r="DB1674">
        <f>ROUND(ROUND(AT1674*CZ1674,2),6)</f>
        <v>1.38</v>
      </c>
      <c r="DC1674">
        <f>ROUND(ROUND(AT1674*AG1674,2),6)</f>
        <v>0</v>
      </c>
      <c r="DD1674" t="s">
        <v>3</v>
      </c>
      <c r="DE1674" t="s">
        <v>3</v>
      </c>
      <c r="DF1674">
        <f t="shared" si="715"/>
        <v>0</v>
      </c>
      <c r="DG1674">
        <f t="shared" si="712"/>
        <v>0</v>
      </c>
      <c r="DH1674">
        <f t="shared" si="713"/>
        <v>0</v>
      </c>
      <c r="DI1674">
        <f t="shared" si="714"/>
        <v>0</v>
      </c>
      <c r="DJ1674">
        <f>DF1674</f>
        <v>0</v>
      </c>
      <c r="DK1674">
        <v>0</v>
      </c>
      <c r="DL1674" t="s">
        <v>3</v>
      </c>
      <c r="DM1674">
        <v>0</v>
      </c>
      <c r="DN1674" t="s">
        <v>3</v>
      </c>
      <c r="DO1674">
        <v>0</v>
      </c>
    </row>
    <row r="1675" spans="1:119" x14ac:dyDescent="0.2">
      <c r="A1675">
        <f>ROW(Source!A779)</f>
        <v>779</v>
      </c>
      <c r="B1675">
        <v>59204062</v>
      </c>
      <c r="C1675">
        <v>60528422</v>
      </c>
      <c r="D1675">
        <v>58308765</v>
      </c>
      <c r="E1675">
        <v>1</v>
      </c>
      <c r="F1675">
        <v>1</v>
      </c>
      <c r="G1675">
        <v>1080</v>
      </c>
      <c r="H1675">
        <v>3</v>
      </c>
      <c r="I1675" t="s">
        <v>944</v>
      </c>
      <c r="J1675" t="s">
        <v>945</v>
      </c>
      <c r="K1675" t="s">
        <v>946</v>
      </c>
      <c r="L1675">
        <v>1348</v>
      </c>
      <c r="N1675">
        <v>1009</v>
      </c>
      <c r="O1675" t="s">
        <v>900</v>
      </c>
      <c r="P1675" t="s">
        <v>900</v>
      </c>
      <c r="Q1675">
        <v>1000</v>
      </c>
      <c r="W1675">
        <v>0</v>
      </c>
      <c r="X1675">
        <v>-1123198217</v>
      </c>
      <c r="Y1675">
        <f>AT1675</f>
        <v>1.1000000000000001E-3</v>
      </c>
      <c r="AA1675">
        <v>17868.28</v>
      </c>
      <c r="AB1675">
        <v>0</v>
      </c>
      <c r="AC1675">
        <v>0</v>
      </c>
      <c r="AD1675">
        <v>0</v>
      </c>
      <c r="AE1675">
        <v>17868.28</v>
      </c>
      <c r="AF1675">
        <v>0</v>
      </c>
      <c r="AG1675">
        <v>0</v>
      </c>
      <c r="AH1675">
        <v>0</v>
      </c>
      <c r="AI1675">
        <v>1</v>
      </c>
      <c r="AJ1675">
        <v>1</v>
      </c>
      <c r="AK1675">
        <v>1</v>
      </c>
      <c r="AL1675">
        <v>1</v>
      </c>
      <c r="AM1675">
        <v>-2</v>
      </c>
      <c r="AN1675">
        <v>0</v>
      </c>
      <c r="AO1675">
        <v>1</v>
      </c>
      <c r="AP1675">
        <v>1</v>
      </c>
      <c r="AQ1675">
        <v>0</v>
      </c>
      <c r="AR1675">
        <v>0</v>
      </c>
      <c r="AS1675" t="s">
        <v>3</v>
      </c>
      <c r="AT1675">
        <v>1.1000000000000001E-3</v>
      </c>
      <c r="AU1675" t="s">
        <v>3</v>
      </c>
      <c r="AV1675">
        <v>0</v>
      </c>
      <c r="AW1675">
        <v>2</v>
      </c>
      <c r="AX1675">
        <v>60528434</v>
      </c>
      <c r="AY1675">
        <v>1</v>
      </c>
      <c r="AZ1675">
        <v>0</v>
      </c>
      <c r="BA1675">
        <v>1677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CV1675">
        <v>0</v>
      </c>
      <c r="CW1675">
        <v>0</v>
      </c>
      <c r="CX1675">
        <f>ROUND(Y1675*Source!I779,9)</f>
        <v>0</v>
      </c>
      <c r="CY1675">
        <f>AA1675</f>
        <v>17868.28</v>
      </c>
      <c r="CZ1675">
        <f>AE1675</f>
        <v>17868.28</v>
      </c>
      <c r="DA1675">
        <f>AI1675</f>
        <v>1</v>
      </c>
      <c r="DB1675">
        <f>ROUND(ROUND(AT1675*CZ1675,2),6)</f>
        <v>19.66</v>
      </c>
      <c r="DC1675">
        <f>ROUND(ROUND(AT1675*AG1675,2),6)</f>
        <v>0</v>
      </c>
      <c r="DD1675" t="s">
        <v>3</v>
      </c>
      <c r="DE1675" t="s">
        <v>3</v>
      </c>
      <c r="DF1675">
        <f t="shared" si="715"/>
        <v>0</v>
      </c>
      <c r="DG1675">
        <f t="shared" si="712"/>
        <v>0</v>
      </c>
      <c r="DH1675">
        <f t="shared" si="713"/>
        <v>0</v>
      </c>
      <c r="DI1675">
        <f t="shared" si="714"/>
        <v>0</v>
      </c>
      <c r="DJ1675">
        <f>DF1675</f>
        <v>0</v>
      </c>
      <c r="DK1675">
        <v>0</v>
      </c>
      <c r="DL1675" t="s">
        <v>3</v>
      </c>
      <c r="DM1675">
        <v>0</v>
      </c>
      <c r="DN1675" t="s">
        <v>3</v>
      </c>
      <c r="DO1675">
        <v>0</v>
      </c>
    </row>
    <row r="1676" spans="1:119" x14ac:dyDescent="0.2">
      <c r="A1676">
        <f>ROW(Source!A779)</f>
        <v>779</v>
      </c>
      <c r="B1676">
        <v>59204062</v>
      </c>
      <c r="C1676">
        <v>60528422</v>
      </c>
      <c r="D1676">
        <v>58327130</v>
      </c>
      <c r="E1676">
        <v>1</v>
      </c>
      <c r="F1676">
        <v>1</v>
      </c>
      <c r="G1676">
        <v>1080</v>
      </c>
      <c r="H1676">
        <v>3</v>
      </c>
      <c r="I1676" t="s">
        <v>494</v>
      </c>
      <c r="J1676" t="s">
        <v>496</v>
      </c>
      <c r="K1676" t="s">
        <v>495</v>
      </c>
      <c r="L1676">
        <v>1354</v>
      </c>
      <c r="N1676">
        <v>1010</v>
      </c>
      <c r="O1676" t="s">
        <v>39</v>
      </c>
      <c r="P1676" t="s">
        <v>39</v>
      </c>
      <c r="Q1676">
        <v>1</v>
      </c>
      <c r="W1676">
        <v>0</v>
      </c>
      <c r="X1676">
        <v>-227952067</v>
      </c>
      <c r="Y1676">
        <f>AT1676</f>
        <v>1</v>
      </c>
      <c r="AA1676">
        <v>562.74</v>
      </c>
      <c r="AB1676">
        <v>0</v>
      </c>
      <c r="AC1676">
        <v>0</v>
      </c>
      <c r="AD1676">
        <v>0</v>
      </c>
      <c r="AE1676">
        <v>562.74</v>
      </c>
      <c r="AF1676">
        <v>0</v>
      </c>
      <c r="AG1676">
        <v>0</v>
      </c>
      <c r="AH1676">
        <v>0</v>
      </c>
      <c r="AI1676">
        <v>1</v>
      </c>
      <c r="AJ1676">
        <v>1</v>
      </c>
      <c r="AK1676">
        <v>1</v>
      </c>
      <c r="AL1676">
        <v>1</v>
      </c>
      <c r="AM1676">
        <v>0</v>
      </c>
      <c r="AN1676">
        <v>0</v>
      </c>
      <c r="AO1676">
        <v>0</v>
      </c>
      <c r="AP1676">
        <v>1</v>
      </c>
      <c r="AQ1676">
        <v>0</v>
      </c>
      <c r="AR1676">
        <v>0</v>
      </c>
      <c r="AS1676" t="s">
        <v>3</v>
      </c>
      <c r="AT1676">
        <v>1</v>
      </c>
      <c r="AU1676" t="s">
        <v>3</v>
      </c>
      <c r="AV1676">
        <v>0</v>
      </c>
      <c r="AW1676">
        <v>1</v>
      </c>
      <c r="AX1676">
        <v>-1</v>
      </c>
      <c r="AY1676">
        <v>0</v>
      </c>
      <c r="AZ1676">
        <v>0</v>
      </c>
      <c r="BA1676" t="s">
        <v>3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CV1676">
        <v>0</v>
      </c>
      <c r="CW1676">
        <v>0</v>
      </c>
      <c r="CX1676">
        <f>ROUND(Y1676*Source!I779,9)</f>
        <v>0</v>
      </c>
      <c r="CY1676">
        <f>AA1676</f>
        <v>562.74</v>
      </c>
      <c r="CZ1676">
        <f>AE1676</f>
        <v>562.74</v>
      </c>
      <c r="DA1676">
        <f>AI1676</f>
        <v>1</v>
      </c>
      <c r="DB1676">
        <f>ROUND(ROUND(AT1676*CZ1676,2),6)</f>
        <v>562.74</v>
      </c>
      <c r="DC1676">
        <f>ROUND(ROUND(AT1676*AG1676,2),6)</f>
        <v>0</v>
      </c>
      <c r="DD1676" t="s">
        <v>3</v>
      </c>
      <c r="DE1676" t="s">
        <v>3</v>
      </c>
      <c r="DF1676">
        <f t="shared" si="715"/>
        <v>0</v>
      </c>
      <c r="DG1676">
        <f t="shared" si="712"/>
        <v>0</v>
      </c>
      <c r="DH1676">
        <f t="shared" si="713"/>
        <v>0</v>
      </c>
      <c r="DI1676">
        <f t="shared" si="714"/>
        <v>0</v>
      </c>
      <c r="DJ1676">
        <f>DF1676</f>
        <v>0</v>
      </c>
      <c r="DK1676">
        <v>0</v>
      </c>
      <c r="DL1676" t="s">
        <v>3</v>
      </c>
      <c r="DM1676">
        <v>0</v>
      </c>
      <c r="DN1676" t="s">
        <v>3</v>
      </c>
      <c r="DO1676">
        <v>0</v>
      </c>
    </row>
    <row r="1677" spans="1:119" x14ac:dyDescent="0.2">
      <c r="A1677">
        <f>ROW(Source!A779)</f>
        <v>779</v>
      </c>
      <c r="B1677">
        <v>59204062</v>
      </c>
      <c r="C1677">
        <v>60528422</v>
      </c>
      <c r="D1677">
        <v>58330407</v>
      </c>
      <c r="E1677">
        <v>1</v>
      </c>
      <c r="F1677">
        <v>1</v>
      </c>
      <c r="G1677">
        <v>1080</v>
      </c>
      <c r="H1677">
        <v>3</v>
      </c>
      <c r="I1677" t="s">
        <v>947</v>
      </c>
      <c r="J1677" t="s">
        <v>948</v>
      </c>
      <c r="K1677" t="s">
        <v>949</v>
      </c>
      <c r="L1677">
        <v>1346</v>
      </c>
      <c r="N1677">
        <v>1009</v>
      </c>
      <c r="O1677" t="s">
        <v>880</v>
      </c>
      <c r="P1677" t="s">
        <v>880</v>
      </c>
      <c r="Q1677">
        <v>1</v>
      </c>
      <c r="W1677">
        <v>0</v>
      </c>
      <c r="X1677">
        <v>883542614</v>
      </c>
      <c r="Y1677">
        <f>AT1677</f>
        <v>0.02</v>
      </c>
      <c r="AA1677">
        <v>19.28</v>
      </c>
      <c r="AB1677">
        <v>0</v>
      </c>
      <c r="AC1677">
        <v>0</v>
      </c>
      <c r="AD1677">
        <v>0</v>
      </c>
      <c r="AE1677">
        <v>19.28</v>
      </c>
      <c r="AF1677">
        <v>0</v>
      </c>
      <c r="AG1677">
        <v>0</v>
      </c>
      <c r="AH1677">
        <v>0</v>
      </c>
      <c r="AI1677">
        <v>1</v>
      </c>
      <c r="AJ1677">
        <v>1</v>
      </c>
      <c r="AK1677">
        <v>1</v>
      </c>
      <c r="AL1677">
        <v>1</v>
      </c>
      <c r="AM1677">
        <v>-2</v>
      </c>
      <c r="AN1677">
        <v>0</v>
      </c>
      <c r="AO1677">
        <v>1</v>
      </c>
      <c r="AP1677">
        <v>1</v>
      </c>
      <c r="AQ1677">
        <v>0</v>
      </c>
      <c r="AR1677">
        <v>0</v>
      </c>
      <c r="AS1677" t="s">
        <v>3</v>
      </c>
      <c r="AT1677">
        <v>0.02</v>
      </c>
      <c r="AU1677" t="s">
        <v>3</v>
      </c>
      <c r="AV1677">
        <v>0</v>
      </c>
      <c r="AW1677">
        <v>2</v>
      </c>
      <c r="AX1677">
        <v>60528435</v>
      </c>
      <c r="AY1677">
        <v>1</v>
      </c>
      <c r="AZ1677">
        <v>0</v>
      </c>
      <c r="BA1677">
        <v>1678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CV1677">
        <v>0</v>
      </c>
      <c r="CW1677">
        <v>0</v>
      </c>
      <c r="CX1677">
        <f>ROUND(Y1677*Source!I779,9)</f>
        <v>0</v>
      </c>
      <c r="CY1677">
        <f>AA1677</f>
        <v>19.28</v>
      </c>
      <c r="CZ1677">
        <f>AE1677</f>
        <v>19.28</v>
      </c>
      <c r="DA1677">
        <f>AI1677</f>
        <v>1</v>
      </c>
      <c r="DB1677">
        <f>ROUND(ROUND(AT1677*CZ1677,2),6)</f>
        <v>0.39</v>
      </c>
      <c r="DC1677">
        <f>ROUND(ROUND(AT1677*AG1677,2),6)</f>
        <v>0</v>
      </c>
      <c r="DD1677" t="s">
        <v>3</v>
      </c>
      <c r="DE1677" t="s">
        <v>3</v>
      </c>
      <c r="DF1677">
        <f t="shared" si="715"/>
        <v>0</v>
      </c>
      <c r="DG1677">
        <f t="shared" si="712"/>
        <v>0</v>
      </c>
      <c r="DH1677">
        <f t="shared" si="713"/>
        <v>0</v>
      </c>
      <c r="DI1677">
        <f t="shared" si="714"/>
        <v>0</v>
      </c>
      <c r="DJ1677">
        <f>DF1677</f>
        <v>0</v>
      </c>
      <c r="DK1677">
        <v>0</v>
      </c>
      <c r="DL1677" t="s">
        <v>3</v>
      </c>
      <c r="DM1677">
        <v>0</v>
      </c>
      <c r="DN1677" t="s">
        <v>3</v>
      </c>
      <c r="DO1677">
        <v>0</v>
      </c>
    </row>
    <row r="1678" spans="1:119" x14ac:dyDescent="0.2">
      <c r="A1678">
        <f>ROW(Source!A780)</f>
        <v>780</v>
      </c>
      <c r="B1678">
        <v>59204059</v>
      </c>
      <c r="C1678">
        <v>60528422</v>
      </c>
      <c r="D1678">
        <v>58266404</v>
      </c>
      <c r="E1678">
        <v>1080</v>
      </c>
      <c r="F1678">
        <v>1</v>
      </c>
      <c r="G1678">
        <v>1080</v>
      </c>
      <c r="H1678">
        <v>1</v>
      </c>
      <c r="I1678" t="s">
        <v>859</v>
      </c>
      <c r="J1678" t="s">
        <v>3</v>
      </c>
      <c r="K1678" t="s">
        <v>860</v>
      </c>
      <c r="L1678">
        <v>1191</v>
      </c>
      <c r="N1678">
        <v>1013</v>
      </c>
      <c r="O1678" t="s">
        <v>861</v>
      </c>
      <c r="P1678" t="s">
        <v>861</v>
      </c>
      <c r="Q1678">
        <v>1</v>
      </c>
      <c r="W1678">
        <v>0</v>
      </c>
      <c r="X1678">
        <v>476480486</v>
      </c>
      <c r="Y1678">
        <f>((AT1678*1.15)*1.1)</f>
        <v>1.85955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</v>
      </c>
      <c r="AJ1678">
        <v>1</v>
      </c>
      <c r="AK1678">
        <v>1</v>
      </c>
      <c r="AL1678">
        <v>1</v>
      </c>
      <c r="AM1678">
        <v>5</v>
      </c>
      <c r="AN1678">
        <v>0</v>
      </c>
      <c r="AO1678">
        <v>1</v>
      </c>
      <c r="AP1678">
        <v>1</v>
      </c>
      <c r="AQ1678">
        <v>0</v>
      </c>
      <c r="AR1678">
        <v>0</v>
      </c>
      <c r="AS1678" t="s">
        <v>3</v>
      </c>
      <c r="AT1678">
        <v>1.47</v>
      </c>
      <c r="AU1678" t="s">
        <v>26</v>
      </c>
      <c r="AV1678">
        <v>1</v>
      </c>
      <c r="AW1678">
        <v>2</v>
      </c>
      <c r="AX1678">
        <v>60528430</v>
      </c>
      <c r="AY1678">
        <v>1</v>
      </c>
      <c r="AZ1678">
        <v>0</v>
      </c>
      <c r="BA1678">
        <v>1681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CU1678">
        <f>ROUND(AT1678*Source!I780*AH1678*AL1678,2)</f>
        <v>0</v>
      </c>
      <c r="CV1678">
        <f>ROUND(Y1678*Source!I780,9)</f>
        <v>0</v>
      </c>
      <c r="CW1678">
        <v>0</v>
      </c>
      <c r="CX1678">
        <f>ROUND(Y1678*Source!I780,9)</f>
        <v>0</v>
      </c>
      <c r="CY1678">
        <f>AD1678</f>
        <v>0</v>
      </c>
      <c r="CZ1678">
        <f>AH1678</f>
        <v>0</v>
      </c>
      <c r="DA1678">
        <f>AL1678</f>
        <v>1</v>
      </c>
      <c r="DB1678">
        <f>ROUND(((ROUND(AT1678*CZ1678,2)*1.15)*1.1),6)</f>
        <v>0</v>
      </c>
      <c r="DC1678">
        <f>ROUND(((ROUND(AT1678*AG1678,2)*1.15)*1.1),6)</f>
        <v>0</v>
      </c>
      <c r="DD1678" t="s">
        <v>3</v>
      </c>
      <c r="DE1678" t="s">
        <v>3</v>
      </c>
      <c r="DF1678">
        <f t="shared" si="715"/>
        <v>0</v>
      </c>
      <c r="DG1678">
        <f t="shared" si="712"/>
        <v>0</v>
      </c>
      <c r="DH1678">
        <f t="shared" si="713"/>
        <v>0</v>
      </c>
      <c r="DI1678">
        <f t="shared" si="714"/>
        <v>0</v>
      </c>
      <c r="DJ1678">
        <f>DI1678</f>
        <v>0</v>
      </c>
      <c r="DK1678">
        <v>0</v>
      </c>
      <c r="DL1678" t="s">
        <v>3</v>
      </c>
      <c r="DM1678">
        <v>0</v>
      </c>
      <c r="DN1678" t="s">
        <v>3</v>
      </c>
      <c r="DO1678">
        <v>0</v>
      </c>
    </row>
    <row r="1679" spans="1:119" x14ac:dyDescent="0.2">
      <c r="A1679">
        <f>ROW(Source!A780)</f>
        <v>780</v>
      </c>
      <c r="B1679">
        <v>59204059</v>
      </c>
      <c r="C1679">
        <v>60528422</v>
      </c>
      <c r="D1679">
        <v>58340279</v>
      </c>
      <c r="E1679">
        <v>1</v>
      </c>
      <c r="F1679">
        <v>1</v>
      </c>
      <c r="G1679">
        <v>1080</v>
      </c>
      <c r="H1679">
        <v>2</v>
      </c>
      <c r="I1679" t="s">
        <v>938</v>
      </c>
      <c r="J1679" t="s">
        <v>939</v>
      </c>
      <c r="K1679" t="s">
        <v>940</v>
      </c>
      <c r="L1679">
        <v>1368</v>
      </c>
      <c r="N1679">
        <v>1011</v>
      </c>
      <c r="O1679" t="s">
        <v>865</v>
      </c>
      <c r="P1679" t="s">
        <v>865</v>
      </c>
      <c r="Q1679">
        <v>1</v>
      </c>
      <c r="W1679">
        <v>0</v>
      </c>
      <c r="X1679">
        <v>-2065404138</v>
      </c>
      <c r="Y1679">
        <f>((AT1679*1.25)*1.1)</f>
        <v>0.48125000000000007</v>
      </c>
      <c r="AA1679">
        <v>0</v>
      </c>
      <c r="AB1679">
        <v>87.47</v>
      </c>
      <c r="AC1679">
        <v>0</v>
      </c>
      <c r="AD1679">
        <v>0</v>
      </c>
      <c r="AE1679">
        <v>0</v>
      </c>
      <c r="AF1679">
        <v>7.11</v>
      </c>
      <c r="AG1679">
        <v>0</v>
      </c>
      <c r="AH1679">
        <v>0</v>
      </c>
      <c r="AI1679">
        <v>1</v>
      </c>
      <c r="AJ1679">
        <v>11.53</v>
      </c>
      <c r="AK1679">
        <v>54.99</v>
      </c>
      <c r="AL1679">
        <v>1</v>
      </c>
      <c r="AM1679">
        <v>2</v>
      </c>
      <c r="AN1679">
        <v>0</v>
      </c>
      <c r="AO1679">
        <v>1</v>
      </c>
      <c r="AP1679">
        <v>1</v>
      </c>
      <c r="AQ1679">
        <v>0</v>
      </c>
      <c r="AR1679">
        <v>0</v>
      </c>
      <c r="AS1679" t="s">
        <v>3</v>
      </c>
      <c r="AT1679">
        <v>0.35</v>
      </c>
      <c r="AU1679" t="s">
        <v>866</v>
      </c>
      <c r="AV1679">
        <v>0</v>
      </c>
      <c r="AW1679">
        <v>2</v>
      </c>
      <c r="AX1679">
        <v>60528431</v>
      </c>
      <c r="AY1679">
        <v>1</v>
      </c>
      <c r="AZ1679">
        <v>0</v>
      </c>
      <c r="BA1679">
        <v>1682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CV1679">
        <v>0</v>
      </c>
      <c r="CW1679">
        <f>ROUND(Y1679*Source!I780*DO1679,9)</f>
        <v>0</v>
      </c>
      <c r="CX1679">
        <f>ROUND(Y1679*Source!I780,9)</f>
        <v>0</v>
      </c>
      <c r="CY1679">
        <f>AB1679</f>
        <v>87.47</v>
      </c>
      <c r="CZ1679">
        <f>AF1679</f>
        <v>7.11</v>
      </c>
      <c r="DA1679">
        <f>AJ1679</f>
        <v>11.53</v>
      </c>
      <c r="DB1679">
        <f>ROUND(((ROUND(AT1679*CZ1679,2)*1.25)*1.1),6)</f>
        <v>3.4237500000000001</v>
      </c>
      <c r="DC1679">
        <f>ROUND(((ROUND(AT1679*AG1679,2)*1.25)*1.1),6)</f>
        <v>0</v>
      </c>
      <c r="DD1679" t="s">
        <v>3</v>
      </c>
      <c r="DE1679" t="s">
        <v>3</v>
      </c>
      <c r="DF1679">
        <f t="shared" si="715"/>
        <v>0</v>
      </c>
      <c r="DG1679">
        <f>ROUND(ROUND(AF1679*AJ1679,2)*CX1679,2)</f>
        <v>0</v>
      </c>
      <c r="DH1679">
        <f>ROUND(ROUND(AG1679*AK1679,2)*CX1679,2)</f>
        <v>0</v>
      </c>
      <c r="DI1679">
        <f t="shared" si="714"/>
        <v>0</v>
      </c>
      <c r="DJ1679">
        <f>DG1679</f>
        <v>0</v>
      </c>
      <c r="DK1679">
        <v>0</v>
      </c>
      <c r="DL1679" t="s">
        <v>3</v>
      </c>
      <c r="DM1679">
        <v>0</v>
      </c>
      <c r="DN1679" t="s">
        <v>3</v>
      </c>
      <c r="DO1679">
        <v>0</v>
      </c>
    </row>
    <row r="1680" spans="1:119" x14ac:dyDescent="0.2">
      <c r="A1680">
        <f>ROW(Source!A780)</f>
        <v>780</v>
      </c>
      <c r="B1680">
        <v>59204059</v>
      </c>
      <c r="C1680">
        <v>60528422</v>
      </c>
      <c r="D1680">
        <v>58340578</v>
      </c>
      <c r="E1680">
        <v>1</v>
      </c>
      <c r="F1680">
        <v>1</v>
      </c>
      <c r="G1680">
        <v>1080</v>
      </c>
      <c r="H1680">
        <v>2</v>
      </c>
      <c r="I1680" t="s">
        <v>862</v>
      </c>
      <c r="J1680" t="s">
        <v>863</v>
      </c>
      <c r="K1680" t="s">
        <v>864</v>
      </c>
      <c r="L1680">
        <v>1368</v>
      </c>
      <c r="N1680">
        <v>1011</v>
      </c>
      <c r="O1680" t="s">
        <v>865</v>
      </c>
      <c r="P1680" t="s">
        <v>865</v>
      </c>
      <c r="Q1680">
        <v>1</v>
      </c>
      <c r="W1680">
        <v>0</v>
      </c>
      <c r="X1680">
        <v>-1985943078</v>
      </c>
      <c r="Y1680">
        <f>((AT1680*1.25)*1.1)</f>
        <v>1.3750000000000002E-2</v>
      </c>
      <c r="AA1680">
        <v>0</v>
      </c>
      <c r="AB1680">
        <v>1445.28</v>
      </c>
      <c r="AC1680">
        <v>740.47</v>
      </c>
      <c r="AD1680">
        <v>0</v>
      </c>
      <c r="AE1680">
        <v>0</v>
      </c>
      <c r="AF1680">
        <v>83.1</v>
      </c>
      <c r="AG1680">
        <v>12.62</v>
      </c>
      <c r="AH1680">
        <v>0</v>
      </c>
      <c r="AI1680">
        <v>1</v>
      </c>
      <c r="AJ1680">
        <v>16.3</v>
      </c>
      <c r="AK1680">
        <v>54.99</v>
      </c>
      <c r="AL1680">
        <v>1</v>
      </c>
      <c r="AM1680">
        <v>2</v>
      </c>
      <c r="AN1680">
        <v>0</v>
      </c>
      <c r="AO1680">
        <v>1</v>
      </c>
      <c r="AP1680">
        <v>1</v>
      </c>
      <c r="AQ1680">
        <v>0</v>
      </c>
      <c r="AR1680">
        <v>0</v>
      </c>
      <c r="AS1680" t="s">
        <v>3</v>
      </c>
      <c r="AT1680">
        <v>0.01</v>
      </c>
      <c r="AU1680" t="s">
        <v>866</v>
      </c>
      <c r="AV1680">
        <v>0</v>
      </c>
      <c r="AW1680">
        <v>2</v>
      </c>
      <c r="AX1680">
        <v>60528432</v>
      </c>
      <c r="AY1680">
        <v>1</v>
      </c>
      <c r="AZ1680">
        <v>0</v>
      </c>
      <c r="BA1680">
        <v>1683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CV1680">
        <v>0</v>
      </c>
      <c r="CW1680">
        <f>ROUND(Y1680*Source!I780*DO1680,9)</f>
        <v>0</v>
      </c>
      <c r="CX1680">
        <f>ROUND(Y1680*Source!I780,9)</f>
        <v>0</v>
      </c>
      <c r="CY1680">
        <f>AB1680</f>
        <v>1445.28</v>
      </c>
      <c r="CZ1680">
        <f>AF1680</f>
        <v>83.1</v>
      </c>
      <c r="DA1680">
        <f>AJ1680</f>
        <v>16.3</v>
      </c>
      <c r="DB1680">
        <f>ROUND(((ROUND(AT1680*CZ1680,2)*1.25)*1.1),6)</f>
        <v>1.1412500000000001</v>
      </c>
      <c r="DC1680">
        <f>ROUND(((ROUND(AT1680*AG1680,2)*1.25)*1.1),6)</f>
        <v>0.17874999999999999</v>
      </c>
      <c r="DD1680" t="s">
        <v>3</v>
      </c>
      <c r="DE1680" t="s">
        <v>3</v>
      </c>
      <c r="DF1680">
        <f t="shared" si="715"/>
        <v>0</v>
      </c>
      <c r="DG1680">
        <f>ROUND(ROUND(AF1680*AJ1680,2)*CX1680,2)</f>
        <v>0</v>
      </c>
      <c r="DH1680">
        <f>ROUND(ROUND(AG1680*AK1680,2)*CX1680,2)</f>
        <v>0</v>
      </c>
      <c r="DI1680">
        <f t="shared" si="714"/>
        <v>0</v>
      </c>
      <c r="DJ1680">
        <f>DG1680</f>
        <v>0</v>
      </c>
      <c r="DK1680">
        <v>0</v>
      </c>
      <c r="DL1680" t="s">
        <v>867</v>
      </c>
      <c r="DM1680">
        <v>0</v>
      </c>
      <c r="DN1680" t="s">
        <v>861</v>
      </c>
      <c r="DO1680">
        <v>12.62</v>
      </c>
    </row>
    <row r="1681" spans="1:119" x14ac:dyDescent="0.2">
      <c r="A1681">
        <f>ROW(Source!A780)</f>
        <v>780</v>
      </c>
      <c r="B1681">
        <v>59204059</v>
      </c>
      <c r="C1681">
        <v>60528422</v>
      </c>
      <c r="D1681">
        <v>58309957</v>
      </c>
      <c r="E1681">
        <v>1</v>
      </c>
      <c r="F1681">
        <v>1</v>
      </c>
      <c r="G1681">
        <v>1080</v>
      </c>
      <c r="H1681">
        <v>3</v>
      </c>
      <c r="I1681" t="s">
        <v>941</v>
      </c>
      <c r="J1681" t="s">
        <v>942</v>
      </c>
      <c r="K1681" t="s">
        <v>943</v>
      </c>
      <c r="L1681">
        <v>1348</v>
      </c>
      <c r="N1681">
        <v>1009</v>
      </c>
      <c r="O1681" t="s">
        <v>900</v>
      </c>
      <c r="P1681" t="s">
        <v>900</v>
      </c>
      <c r="Q1681">
        <v>1000</v>
      </c>
      <c r="W1681">
        <v>0</v>
      </c>
      <c r="X1681">
        <v>-1106207263</v>
      </c>
      <c r="Y1681">
        <f>AT1681</f>
        <v>1.3999999999999999E-4</v>
      </c>
      <c r="AA1681">
        <v>203517.91</v>
      </c>
      <c r="AB1681">
        <v>0</v>
      </c>
      <c r="AC1681">
        <v>0</v>
      </c>
      <c r="AD1681">
        <v>0</v>
      </c>
      <c r="AE1681">
        <v>9879.51</v>
      </c>
      <c r="AF1681">
        <v>0</v>
      </c>
      <c r="AG1681">
        <v>0</v>
      </c>
      <c r="AH1681">
        <v>0</v>
      </c>
      <c r="AI1681">
        <v>20.6</v>
      </c>
      <c r="AJ1681">
        <v>1</v>
      </c>
      <c r="AK1681">
        <v>1</v>
      </c>
      <c r="AL1681">
        <v>1</v>
      </c>
      <c r="AM1681">
        <v>2</v>
      </c>
      <c r="AN1681">
        <v>0</v>
      </c>
      <c r="AO1681">
        <v>1</v>
      </c>
      <c r="AP1681">
        <v>1</v>
      </c>
      <c r="AQ1681">
        <v>0</v>
      </c>
      <c r="AR1681">
        <v>0</v>
      </c>
      <c r="AS1681" t="s">
        <v>3</v>
      </c>
      <c r="AT1681">
        <v>1.3999999999999999E-4</v>
      </c>
      <c r="AU1681" t="s">
        <v>3</v>
      </c>
      <c r="AV1681">
        <v>0</v>
      </c>
      <c r="AW1681">
        <v>2</v>
      </c>
      <c r="AX1681">
        <v>60528433</v>
      </c>
      <c r="AY1681">
        <v>1</v>
      </c>
      <c r="AZ1681">
        <v>0</v>
      </c>
      <c r="BA1681">
        <v>1684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CV1681">
        <v>0</v>
      </c>
      <c r="CW1681">
        <v>0</v>
      </c>
      <c r="CX1681">
        <f>ROUND(Y1681*Source!I780,9)</f>
        <v>0</v>
      </c>
      <c r="CY1681">
        <f>AA1681</f>
        <v>203517.91</v>
      </c>
      <c r="CZ1681">
        <f>AE1681</f>
        <v>9879.51</v>
      </c>
      <c r="DA1681">
        <f>AI1681</f>
        <v>20.6</v>
      </c>
      <c r="DB1681">
        <f>ROUND(ROUND(AT1681*CZ1681,2),6)</f>
        <v>1.38</v>
      </c>
      <c r="DC1681">
        <f>ROUND(ROUND(AT1681*AG1681,2),6)</f>
        <v>0</v>
      </c>
      <c r="DD1681" t="s">
        <v>3</v>
      </c>
      <c r="DE1681" t="s">
        <v>3</v>
      </c>
      <c r="DF1681">
        <f>ROUND(ROUND(AE1681*AI1681,2)*CX1681,2)</f>
        <v>0</v>
      </c>
      <c r="DG1681">
        <f t="shared" ref="DG1681:DG1692" si="716">ROUND(ROUND(AF1681,2)*CX1681,2)</f>
        <v>0</v>
      </c>
      <c r="DH1681">
        <f t="shared" ref="DH1681:DH1692" si="717">ROUND(ROUND(AG1681,2)*CX1681,2)</f>
        <v>0</v>
      </c>
      <c r="DI1681">
        <f t="shared" si="714"/>
        <v>0</v>
      </c>
      <c r="DJ1681">
        <f>DF1681</f>
        <v>0</v>
      </c>
      <c r="DK1681">
        <v>0</v>
      </c>
      <c r="DL1681" t="s">
        <v>3</v>
      </c>
      <c r="DM1681">
        <v>0</v>
      </c>
      <c r="DN1681" t="s">
        <v>3</v>
      </c>
      <c r="DO1681">
        <v>0</v>
      </c>
    </row>
    <row r="1682" spans="1:119" x14ac:dyDescent="0.2">
      <c r="A1682">
        <f>ROW(Source!A780)</f>
        <v>780</v>
      </c>
      <c r="B1682">
        <v>59204059</v>
      </c>
      <c r="C1682">
        <v>60528422</v>
      </c>
      <c r="D1682">
        <v>58308765</v>
      </c>
      <c r="E1682">
        <v>1</v>
      </c>
      <c r="F1682">
        <v>1</v>
      </c>
      <c r="G1682">
        <v>1080</v>
      </c>
      <c r="H1682">
        <v>3</v>
      </c>
      <c r="I1682" t="s">
        <v>944</v>
      </c>
      <c r="J1682" t="s">
        <v>945</v>
      </c>
      <c r="K1682" t="s">
        <v>946</v>
      </c>
      <c r="L1682">
        <v>1348</v>
      </c>
      <c r="N1682">
        <v>1009</v>
      </c>
      <c r="O1682" t="s">
        <v>900</v>
      </c>
      <c r="P1682" t="s">
        <v>900</v>
      </c>
      <c r="Q1682">
        <v>1000</v>
      </c>
      <c r="W1682">
        <v>0</v>
      </c>
      <c r="X1682">
        <v>-1123198217</v>
      </c>
      <c r="Y1682">
        <f>AT1682</f>
        <v>1.1000000000000001E-3</v>
      </c>
      <c r="AA1682">
        <v>134905.51</v>
      </c>
      <c r="AB1682">
        <v>0</v>
      </c>
      <c r="AC1682">
        <v>0</v>
      </c>
      <c r="AD1682">
        <v>0</v>
      </c>
      <c r="AE1682">
        <v>17868.28</v>
      </c>
      <c r="AF1682">
        <v>0</v>
      </c>
      <c r="AG1682">
        <v>0</v>
      </c>
      <c r="AH1682">
        <v>0</v>
      </c>
      <c r="AI1682">
        <v>7.55</v>
      </c>
      <c r="AJ1682">
        <v>1</v>
      </c>
      <c r="AK1682">
        <v>1</v>
      </c>
      <c r="AL1682">
        <v>1</v>
      </c>
      <c r="AM1682">
        <v>2</v>
      </c>
      <c r="AN1682">
        <v>0</v>
      </c>
      <c r="AO1682">
        <v>1</v>
      </c>
      <c r="AP1682">
        <v>1</v>
      </c>
      <c r="AQ1682">
        <v>0</v>
      </c>
      <c r="AR1682">
        <v>0</v>
      </c>
      <c r="AS1682" t="s">
        <v>3</v>
      </c>
      <c r="AT1682">
        <v>1.1000000000000001E-3</v>
      </c>
      <c r="AU1682" t="s">
        <v>3</v>
      </c>
      <c r="AV1682">
        <v>0</v>
      </c>
      <c r="AW1682">
        <v>2</v>
      </c>
      <c r="AX1682">
        <v>60528434</v>
      </c>
      <c r="AY1682">
        <v>1</v>
      </c>
      <c r="AZ1682">
        <v>0</v>
      </c>
      <c r="BA1682">
        <v>1685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CV1682">
        <v>0</v>
      </c>
      <c r="CW1682">
        <v>0</v>
      </c>
      <c r="CX1682">
        <f>ROUND(Y1682*Source!I780,9)</f>
        <v>0</v>
      </c>
      <c r="CY1682">
        <f>AA1682</f>
        <v>134905.51</v>
      </c>
      <c r="CZ1682">
        <f>AE1682</f>
        <v>17868.28</v>
      </c>
      <c r="DA1682">
        <f>AI1682</f>
        <v>7.55</v>
      </c>
      <c r="DB1682">
        <f>ROUND(ROUND(AT1682*CZ1682,2),6)</f>
        <v>19.66</v>
      </c>
      <c r="DC1682">
        <f>ROUND(ROUND(AT1682*AG1682,2),6)</f>
        <v>0</v>
      </c>
      <c r="DD1682" t="s">
        <v>3</v>
      </c>
      <c r="DE1682" t="s">
        <v>3</v>
      </c>
      <c r="DF1682">
        <f>ROUND(ROUND(AE1682*AI1682,2)*CX1682,2)</f>
        <v>0</v>
      </c>
      <c r="DG1682">
        <f t="shared" si="716"/>
        <v>0</v>
      </c>
      <c r="DH1682">
        <f t="shared" si="717"/>
        <v>0</v>
      </c>
      <c r="DI1682">
        <f t="shared" si="714"/>
        <v>0</v>
      </c>
      <c r="DJ1682">
        <f>DF1682</f>
        <v>0</v>
      </c>
      <c r="DK1682">
        <v>0</v>
      </c>
      <c r="DL1682" t="s">
        <v>3</v>
      </c>
      <c r="DM1682">
        <v>0</v>
      </c>
      <c r="DN1682" t="s">
        <v>3</v>
      </c>
      <c r="DO1682">
        <v>0</v>
      </c>
    </row>
    <row r="1683" spans="1:119" x14ac:dyDescent="0.2">
      <c r="A1683">
        <f>ROW(Source!A780)</f>
        <v>780</v>
      </c>
      <c r="B1683">
        <v>59204059</v>
      </c>
      <c r="C1683">
        <v>60528422</v>
      </c>
      <c r="D1683">
        <v>58327130</v>
      </c>
      <c r="E1683">
        <v>1</v>
      </c>
      <c r="F1683">
        <v>1</v>
      </c>
      <c r="G1683">
        <v>1080</v>
      </c>
      <c r="H1683">
        <v>3</v>
      </c>
      <c r="I1683" t="s">
        <v>494</v>
      </c>
      <c r="J1683" t="s">
        <v>496</v>
      </c>
      <c r="K1683" t="s">
        <v>495</v>
      </c>
      <c r="L1683">
        <v>1354</v>
      </c>
      <c r="N1683">
        <v>1010</v>
      </c>
      <c r="O1683" t="s">
        <v>39</v>
      </c>
      <c r="P1683" t="s">
        <v>39</v>
      </c>
      <c r="Q1683">
        <v>1</v>
      </c>
      <c r="W1683">
        <v>0</v>
      </c>
      <c r="X1683">
        <v>-227952067</v>
      </c>
      <c r="Y1683">
        <f>AT1683</f>
        <v>1</v>
      </c>
      <c r="AA1683">
        <v>2582.98</v>
      </c>
      <c r="AB1683">
        <v>0</v>
      </c>
      <c r="AC1683">
        <v>0</v>
      </c>
      <c r="AD1683">
        <v>0</v>
      </c>
      <c r="AE1683">
        <v>562.74</v>
      </c>
      <c r="AF1683">
        <v>0</v>
      </c>
      <c r="AG1683">
        <v>0</v>
      </c>
      <c r="AH1683">
        <v>0</v>
      </c>
      <c r="AI1683">
        <v>4.59</v>
      </c>
      <c r="AJ1683">
        <v>1</v>
      </c>
      <c r="AK1683">
        <v>1</v>
      </c>
      <c r="AL1683">
        <v>1</v>
      </c>
      <c r="AM1683">
        <v>0</v>
      </c>
      <c r="AN1683">
        <v>0</v>
      </c>
      <c r="AO1683">
        <v>0</v>
      </c>
      <c r="AP1683">
        <v>1</v>
      </c>
      <c r="AQ1683">
        <v>0</v>
      </c>
      <c r="AR1683">
        <v>0</v>
      </c>
      <c r="AS1683" t="s">
        <v>3</v>
      </c>
      <c r="AT1683">
        <v>1</v>
      </c>
      <c r="AU1683" t="s">
        <v>3</v>
      </c>
      <c r="AV1683">
        <v>0</v>
      </c>
      <c r="AW1683">
        <v>1</v>
      </c>
      <c r="AX1683">
        <v>-1</v>
      </c>
      <c r="AY1683">
        <v>0</v>
      </c>
      <c r="AZ1683">
        <v>0</v>
      </c>
      <c r="BA1683" t="s">
        <v>3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CV1683">
        <v>0</v>
      </c>
      <c r="CW1683">
        <v>0</v>
      </c>
      <c r="CX1683">
        <f>ROUND(Y1683*Source!I780,9)</f>
        <v>0</v>
      </c>
      <c r="CY1683">
        <f>AA1683</f>
        <v>2582.98</v>
      </c>
      <c r="CZ1683">
        <f>AE1683</f>
        <v>562.74</v>
      </c>
      <c r="DA1683">
        <f>AI1683</f>
        <v>4.59</v>
      </c>
      <c r="DB1683">
        <f>ROUND(ROUND(AT1683*CZ1683,2),6)</f>
        <v>562.74</v>
      </c>
      <c r="DC1683">
        <f>ROUND(ROUND(AT1683*AG1683,2),6)</f>
        <v>0</v>
      </c>
      <c r="DD1683" t="s">
        <v>3</v>
      </c>
      <c r="DE1683" t="s">
        <v>3</v>
      </c>
      <c r="DF1683">
        <f>ROUND(ROUND(AE1683*AI1683,2)*CX1683,2)</f>
        <v>0</v>
      </c>
      <c r="DG1683">
        <f t="shared" si="716"/>
        <v>0</v>
      </c>
      <c r="DH1683">
        <f t="shared" si="717"/>
        <v>0</v>
      </c>
      <c r="DI1683">
        <f t="shared" si="714"/>
        <v>0</v>
      </c>
      <c r="DJ1683">
        <f>DF1683</f>
        <v>0</v>
      </c>
      <c r="DK1683">
        <v>0</v>
      </c>
      <c r="DL1683" t="s">
        <v>3</v>
      </c>
      <c r="DM1683">
        <v>0</v>
      </c>
      <c r="DN1683" t="s">
        <v>3</v>
      </c>
      <c r="DO1683">
        <v>0</v>
      </c>
    </row>
    <row r="1684" spans="1:119" x14ac:dyDescent="0.2">
      <c r="A1684">
        <f>ROW(Source!A780)</f>
        <v>780</v>
      </c>
      <c r="B1684">
        <v>59204059</v>
      </c>
      <c r="C1684">
        <v>60528422</v>
      </c>
      <c r="D1684">
        <v>58330407</v>
      </c>
      <c r="E1684">
        <v>1</v>
      </c>
      <c r="F1684">
        <v>1</v>
      </c>
      <c r="G1684">
        <v>1080</v>
      </c>
      <c r="H1684">
        <v>3</v>
      </c>
      <c r="I1684" t="s">
        <v>947</v>
      </c>
      <c r="J1684" t="s">
        <v>948</v>
      </c>
      <c r="K1684" t="s">
        <v>949</v>
      </c>
      <c r="L1684">
        <v>1346</v>
      </c>
      <c r="N1684">
        <v>1009</v>
      </c>
      <c r="O1684" t="s">
        <v>880</v>
      </c>
      <c r="P1684" t="s">
        <v>880</v>
      </c>
      <c r="Q1684">
        <v>1</v>
      </c>
      <c r="W1684">
        <v>0</v>
      </c>
      <c r="X1684">
        <v>883542614</v>
      </c>
      <c r="Y1684">
        <f>AT1684</f>
        <v>0.02</v>
      </c>
      <c r="AA1684">
        <v>169.66</v>
      </c>
      <c r="AB1684">
        <v>0</v>
      </c>
      <c r="AC1684">
        <v>0</v>
      </c>
      <c r="AD1684">
        <v>0</v>
      </c>
      <c r="AE1684">
        <v>19.28</v>
      </c>
      <c r="AF1684">
        <v>0</v>
      </c>
      <c r="AG1684">
        <v>0</v>
      </c>
      <c r="AH1684">
        <v>0</v>
      </c>
      <c r="AI1684">
        <v>8.8000000000000007</v>
      </c>
      <c r="AJ1684">
        <v>1</v>
      </c>
      <c r="AK1684">
        <v>1</v>
      </c>
      <c r="AL1684">
        <v>1</v>
      </c>
      <c r="AM1684">
        <v>2</v>
      </c>
      <c r="AN1684">
        <v>0</v>
      </c>
      <c r="AO1684">
        <v>1</v>
      </c>
      <c r="AP1684">
        <v>1</v>
      </c>
      <c r="AQ1684">
        <v>0</v>
      </c>
      <c r="AR1684">
        <v>0</v>
      </c>
      <c r="AS1684" t="s">
        <v>3</v>
      </c>
      <c r="AT1684">
        <v>0.02</v>
      </c>
      <c r="AU1684" t="s">
        <v>3</v>
      </c>
      <c r="AV1684">
        <v>0</v>
      </c>
      <c r="AW1684">
        <v>2</v>
      </c>
      <c r="AX1684">
        <v>60528435</v>
      </c>
      <c r="AY1684">
        <v>1</v>
      </c>
      <c r="AZ1684">
        <v>0</v>
      </c>
      <c r="BA1684">
        <v>1686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CV1684">
        <v>0</v>
      </c>
      <c r="CW1684">
        <v>0</v>
      </c>
      <c r="CX1684">
        <f>ROUND(Y1684*Source!I780,9)</f>
        <v>0</v>
      </c>
      <c r="CY1684">
        <f>AA1684</f>
        <v>169.66</v>
      </c>
      <c r="CZ1684">
        <f>AE1684</f>
        <v>19.28</v>
      </c>
      <c r="DA1684">
        <f>AI1684</f>
        <v>8.8000000000000007</v>
      </c>
      <c r="DB1684">
        <f>ROUND(ROUND(AT1684*CZ1684,2),6)</f>
        <v>0.39</v>
      </c>
      <c r="DC1684">
        <f>ROUND(ROUND(AT1684*AG1684,2),6)</f>
        <v>0</v>
      </c>
      <c r="DD1684" t="s">
        <v>3</v>
      </c>
      <c r="DE1684" t="s">
        <v>3</v>
      </c>
      <c r="DF1684">
        <f>ROUND(ROUND(AE1684*AI1684,2)*CX1684,2)</f>
        <v>0</v>
      </c>
      <c r="DG1684">
        <f t="shared" si="716"/>
        <v>0</v>
      </c>
      <c r="DH1684">
        <f t="shared" si="717"/>
        <v>0</v>
      </c>
      <c r="DI1684">
        <f t="shared" si="714"/>
        <v>0</v>
      </c>
      <c r="DJ1684">
        <f>DF1684</f>
        <v>0</v>
      </c>
      <c r="DK1684">
        <v>0</v>
      </c>
      <c r="DL1684" t="s">
        <v>3</v>
      </c>
      <c r="DM1684">
        <v>0</v>
      </c>
      <c r="DN1684" t="s">
        <v>3</v>
      </c>
      <c r="DO1684">
        <v>0</v>
      </c>
    </row>
    <row r="1685" spans="1:119" x14ac:dyDescent="0.2">
      <c r="A1685">
        <f>ROW(Source!A785)</f>
        <v>785</v>
      </c>
      <c r="B1685">
        <v>59204062</v>
      </c>
      <c r="C1685">
        <v>60528440</v>
      </c>
      <c r="D1685">
        <v>58266404</v>
      </c>
      <c r="E1685">
        <v>1080</v>
      </c>
      <c r="F1685">
        <v>1</v>
      </c>
      <c r="G1685">
        <v>1080</v>
      </c>
      <c r="H1685">
        <v>1</v>
      </c>
      <c r="I1685" t="s">
        <v>859</v>
      </c>
      <c r="J1685" t="s">
        <v>3</v>
      </c>
      <c r="K1685" t="s">
        <v>860</v>
      </c>
      <c r="L1685">
        <v>1191</v>
      </c>
      <c r="N1685">
        <v>1013</v>
      </c>
      <c r="O1685" t="s">
        <v>861</v>
      </c>
      <c r="P1685" t="s">
        <v>861</v>
      </c>
      <c r="Q1685">
        <v>1</v>
      </c>
      <c r="W1685">
        <v>0</v>
      </c>
      <c r="X1685">
        <v>476480486</v>
      </c>
      <c r="Y1685">
        <f>((AT1685*1.15)*1.1)</f>
        <v>1.85955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1</v>
      </c>
      <c r="AK1685">
        <v>1</v>
      </c>
      <c r="AL1685">
        <v>1</v>
      </c>
      <c r="AM1685">
        <v>-2</v>
      </c>
      <c r="AN1685">
        <v>0</v>
      </c>
      <c r="AO1685">
        <v>1</v>
      </c>
      <c r="AP1685">
        <v>1</v>
      </c>
      <c r="AQ1685">
        <v>0</v>
      </c>
      <c r="AR1685">
        <v>0</v>
      </c>
      <c r="AS1685" t="s">
        <v>3</v>
      </c>
      <c r="AT1685">
        <v>1.47</v>
      </c>
      <c r="AU1685" t="s">
        <v>26</v>
      </c>
      <c r="AV1685">
        <v>1</v>
      </c>
      <c r="AW1685">
        <v>2</v>
      </c>
      <c r="AX1685">
        <v>60528448</v>
      </c>
      <c r="AY1685">
        <v>1</v>
      </c>
      <c r="AZ1685">
        <v>0</v>
      </c>
      <c r="BA1685">
        <v>1689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CU1685">
        <f>ROUND(AT1685*Source!I785*AH1685*AL1685,2)</f>
        <v>0</v>
      </c>
      <c r="CV1685">
        <f>ROUND(Y1685*Source!I785,9)</f>
        <v>0</v>
      </c>
      <c r="CW1685">
        <v>0</v>
      </c>
      <c r="CX1685">
        <f>ROUND(Y1685*Source!I785,9)</f>
        <v>0</v>
      </c>
      <c r="CY1685">
        <f>AD1685</f>
        <v>0</v>
      </c>
      <c r="CZ1685">
        <f>AH1685</f>
        <v>0</v>
      </c>
      <c r="DA1685">
        <f>AL1685</f>
        <v>1</v>
      </c>
      <c r="DB1685">
        <f>ROUND(((ROUND(AT1685*CZ1685,2)*1.15)*1.1),6)</f>
        <v>0</v>
      </c>
      <c r="DC1685">
        <f>ROUND(((ROUND(AT1685*AG1685,2)*1.15)*1.1),6)</f>
        <v>0</v>
      </c>
      <c r="DD1685" t="s">
        <v>3</v>
      </c>
      <c r="DE1685" t="s">
        <v>3</v>
      </c>
      <c r="DF1685">
        <f t="shared" ref="DF1685:DF1694" si="718">ROUND(ROUND(AE1685,2)*CX1685,2)</f>
        <v>0</v>
      </c>
      <c r="DG1685">
        <f t="shared" si="716"/>
        <v>0</v>
      </c>
      <c r="DH1685">
        <f t="shared" si="717"/>
        <v>0</v>
      </c>
      <c r="DI1685">
        <f t="shared" si="714"/>
        <v>0</v>
      </c>
      <c r="DJ1685">
        <f>DI1685</f>
        <v>0</v>
      </c>
      <c r="DK1685">
        <v>0</v>
      </c>
      <c r="DL1685" t="s">
        <v>3</v>
      </c>
      <c r="DM1685">
        <v>0</v>
      </c>
      <c r="DN1685" t="s">
        <v>3</v>
      </c>
      <c r="DO1685">
        <v>0</v>
      </c>
    </row>
    <row r="1686" spans="1:119" x14ac:dyDescent="0.2">
      <c r="A1686">
        <f>ROW(Source!A785)</f>
        <v>785</v>
      </c>
      <c r="B1686">
        <v>59204062</v>
      </c>
      <c r="C1686">
        <v>60528440</v>
      </c>
      <c r="D1686">
        <v>58340279</v>
      </c>
      <c r="E1686">
        <v>1</v>
      </c>
      <c r="F1686">
        <v>1</v>
      </c>
      <c r="G1686">
        <v>1080</v>
      </c>
      <c r="H1686">
        <v>2</v>
      </c>
      <c r="I1686" t="s">
        <v>938</v>
      </c>
      <c r="J1686" t="s">
        <v>939</v>
      </c>
      <c r="K1686" t="s">
        <v>940</v>
      </c>
      <c r="L1686">
        <v>1368</v>
      </c>
      <c r="N1686">
        <v>1011</v>
      </c>
      <c r="O1686" t="s">
        <v>865</v>
      </c>
      <c r="P1686" t="s">
        <v>865</v>
      </c>
      <c r="Q1686">
        <v>1</v>
      </c>
      <c r="W1686">
        <v>0</v>
      </c>
      <c r="X1686">
        <v>-2065404138</v>
      </c>
      <c r="Y1686">
        <f>((AT1686*1.25)*1.1)</f>
        <v>0.48125000000000007</v>
      </c>
      <c r="AA1686">
        <v>0</v>
      </c>
      <c r="AB1686">
        <v>7.59</v>
      </c>
      <c r="AC1686">
        <v>0</v>
      </c>
      <c r="AD1686">
        <v>0</v>
      </c>
      <c r="AE1686">
        <v>0</v>
      </c>
      <c r="AF1686">
        <v>7.11</v>
      </c>
      <c r="AG1686">
        <v>0</v>
      </c>
      <c r="AH1686">
        <v>0</v>
      </c>
      <c r="AI1686">
        <v>1</v>
      </c>
      <c r="AJ1686">
        <v>1</v>
      </c>
      <c r="AK1686">
        <v>1</v>
      </c>
      <c r="AL1686">
        <v>1</v>
      </c>
      <c r="AM1686">
        <v>-2</v>
      </c>
      <c r="AN1686">
        <v>0</v>
      </c>
      <c r="AO1686">
        <v>1</v>
      </c>
      <c r="AP1686">
        <v>1</v>
      </c>
      <c r="AQ1686">
        <v>0</v>
      </c>
      <c r="AR1686">
        <v>0</v>
      </c>
      <c r="AS1686" t="s">
        <v>3</v>
      </c>
      <c r="AT1686">
        <v>0.35</v>
      </c>
      <c r="AU1686" t="s">
        <v>866</v>
      </c>
      <c r="AV1686">
        <v>0</v>
      </c>
      <c r="AW1686">
        <v>2</v>
      </c>
      <c r="AX1686">
        <v>60528449</v>
      </c>
      <c r="AY1686">
        <v>1</v>
      </c>
      <c r="AZ1686">
        <v>0</v>
      </c>
      <c r="BA1686">
        <v>1690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CV1686">
        <v>0</v>
      </c>
      <c r="CW1686">
        <f>ROUND(Y1686*Source!I785*DO1686,9)</f>
        <v>0</v>
      </c>
      <c r="CX1686">
        <f>ROUND(Y1686*Source!I785,9)</f>
        <v>0</v>
      </c>
      <c r="CY1686">
        <f>AB1686</f>
        <v>7.59</v>
      </c>
      <c r="CZ1686">
        <f>AF1686</f>
        <v>7.11</v>
      </c>
      <c r="DA1686">
        <f>AJ1686</f>
        <v>1</v>
      </c>
      <c r="DB1686">
        <f>ROUND(((ROUND(AT1686*CZ1686,2)*1.25)*1.1),6)</f>
        <v>3.4237500000000001</v>
      </c>
      <c r="DC1686">
        <f>ROUND(((ROUND(AT1686*AG1686,2)*1.25)*1.1),6)</f>
        <v>0</v>
      </c>
      <c r="DD1686" t="s">
        <v>3</v>
      </c>
      <c r="DE1686" t="s">
        <v>3</v>
      </c>
      <c r="DF1686">
        <f t="shared" si="718"/>
        <v>0</v>
      </c>
      <c r="DG1686">
        <f t="shared" si="716"/>
        <v>0</v>
      </c>
      <c r="DH1686">
        <f t="shared" si="717"/>
        <v>0</v>
      </c>
      <c r="DI1686">
        <f t="shared" si="714"/>
        <v>0</v>
      </c>
      <c r="DJ1686">
        <f>DG1686</f>
        <v>0</v>
      </c>
      <c r="DK1686">
        <v>0</v>
      </c>
      <c r="DL1686" t="s">
        <v>3</v>
      </c>
      <c r="DM1686">
        <v>0</v>
      </c>
      <c r="DN1686" t="s">
        <v>3</v>
      </c>
      <c r="DO1686">
        <v>0</v>
      </c>
    </row>
    <row r="1687" spans="1:119" x14ac:dyDescent="0.2">
      <c r="A1687">
        <f>ROW(Source!A785)</f>
        <v>785</v>
      </c>
      <c r="B1687">
        <v>59204062</v>
      </c>
      <c r="C1687">
        <v>60528440</v>
      </c>
      <c r="D1687">
        <v>58340578</v>
      </c>
      <c r="E1687">
        <v>1</v>
      </c>
      <c r="F1687">
        <v>1</v>
      </c>
      <c r="G1687">
        <v>1080</v>
      </c>
      <c r="H1687">
        <v>2</v>
      </c>
      <c r="I1687" t="s">
        <v>862</v>
      </c>
      <c r="J1687" t="s">
        <v>863</v>
      </c>
      <c r="K1687" t="s">
        <v>864</v>
      </c>
      <c r="L1687">
        <v>1368</v>
      </c>
      <c r="N1687">
        <v>1011</v>
      </c>
      <c r="O1687" t="s">
        <v>865</v>
      </c>
      <c r="P1687" t="s">
        <v>865</v>
      </c>
      <c r="Q1687">
        <v>1</v>
      </c>
      <c r="W1687">
        <v>0</v>
      </c>
      <c r="X1687">
        <v>-1985943078</v>
      </c>
      <c r="Y1687">
        <f>((AT1687*1.25)*1.1)</f>
        <v>1.3750000000000002E-2</v>
      </c>
      <c r="AA1687">
        <v>0</v>
      </c>
      <c r="AB1687">
        <v>88.67</v>
      </c>
      <c r="AC1687">
        <v>13.47</v>
      </c>
      <c r="AD1687">
        <v>0</v>
      </c>
      <c r="AE1687">
        <v>0</v>
      </c>
      <c r="AF1687">
        <v>83.1</v>
      </c>
      <c r="AG1687">
        <v>12.62</v>
      </c>
      <c r="AH1687">
        <v>0</v>
      </c>
      <c r="AI1687">
        <v>1</v>
      </c>
      <c r="AJ1687">
        <v>1</v>
      </c>
      <c r="AK1687">
        <v>1</v>
      </c>
      <c r="AL1687">
        <v>1</v>
      </c>
      <c r="AM1687">
        <v>-2</v>
      </c>
      <c r="AN1687">
        <v>0</v>
      </c>
      <c r="AO1687">
        <v>1</v>
      </c>
      <c r="AP1687">
        <v>1</v>
      </c>
      <c r="AQ1687">
        <v>0</v>
      </c>
      <c r="AR1687">
        <v>0</v>
      </c>
      <c r="AS1687" t="s">
        <v>3</v>
      </c>
      <c r="AT1687">
        <v>0.01</v>
      </c>
      <c r="AU1687" t="s">
        <v>866</v>
      </c>
      <c r="AV1687">
        <v>0</v>
      </c>
      <c r="AW1687">
        <v>2</v>
      </c>
      <c r="AX1687">
        <v>60528450</v>
      </c>
      <c r="AY1687">
        <v>1</v>
      </c>
      <c r="AZ1687">
        <v>0</v>
      </c>
      <c r="BA1687">
        <v>1691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CV1687">
        <v>0</v>
      </c>
      <c r="CW1687">
        <f>ROUND(Y1687*Source!I785*DO1687,9)</f>
        <v>0</v>
      </c>
      <c r="CX1687">
        <f>ROUND(Y1687*Source!I785,9)</f>
        <v>0</v>
      </c>
      <c r="CY1687">
        <f>AB1687</f>
        <v>88.67</v>
      </c>
      <c r="CZ1687">
        <f>AF1687</f>
        <v>83.1</v>
      </c>
      <c r="DA1687">
        <f>AJ1687</f>
        <v>1</v>
      </c>
      <c r="DB1687">
        <f>ROUND(((ROUND(AT1687*CZ1687,2)*1.25)*1.1),6)</f>
        <v>1.1412500000000001</v>
      </c>
      <c r="DC1687">
        <f>ROUND(((ROUND(AT1687*AG1687,2)*1.25)*1.1),6)</f>
        <v>0.17874999999999999</v>
      </c>
      <c r="DD1687" t="s">
        <v>3</v>
      </c>
      <c r="DE1687" t="s">
        <v>3</v>
      </c>
      <c r="DF1687">
        <f t="shared" si="718"/>
        <v>0</v>
      </c>
      <c r="DG1687">
        <f t="shared" si="716"/>
        <v>0</v>
      </c>
      <c r="DH1687">
        <f t="shared" si="717"/>
        <v>0</v>
      </c>
      <c r="DI1687">
        <f t="shared" si="714"/>
        <v>0</v>
      </c>
      <c r="DJ1687">
        <f>DG1687</f>
        <v>0</v>
      </c>
      <c r="DK1687">
        <v>0</v>
      </c>
      <c r="DL1687" t="s">
        <v>867</v>
      </c>
      <c r="DM1687">
        <v>0</v>
      </c>
      <c r="DN1687" t="s">
        <v>861</v>
      </c>
      <c r="DO1687">
        <v>12.62</v>
      </c>
    </row>
    <row r="1688" spans="1:119" x14ac:dyDescent="0.2">
      <c r="A1688">
        <f>ROW(Source!A785)</f>
        <v>785</v>
      </c>
      <c r="B1688">
        <v>59204062</v>
      </c>
      <c r="C1688">
        <v>60528440</v>
      </c>
      <c r="D1688">
        <v>58309957</v>
      </c>
      <c r="E1688">
        <v>1</v>
      </c>
      <c r="F1688">
        <v>1</v>
      </c>
      <c r="G1688">
        <v>1080</v>
      </c>
      <c r="H1688">
        <v>3</v>
      </c>
      <c r="I1688" t="s">
        <v>941</v>
      </c>
      <c r="J1688" t="s">
        <v>942</v>
      </c>
      <c r="K1688" t="s">
        <v>943</v>
      </c>
      <c r="L1688">
        <v>1348</v>
      </c>
      <c r="N1688">
        <v>1009</v>
      </c>
      <c r="O1688" t="s">
        <v>900</v>
      </c>
      <c r="P1688" t="s">
        <v>900</v>
      </c>
      <c r="Q1688">
        <v>1000</v>
      </c>
      <c r="W1688">
        <v>0</v>
      </c>
      <c r="X1688">
        <v>-1106207263</v>
      </c>
      <c r="Y1688">
        <f>AT1688</f>
        <v>1.3999999999999999E-4</v>
      </c>
      <c r="AA1688">
        <v>9879.51</v>
      </c>
      <c r="AB1688">
        <v>0</v>
      </c>
      <c r="AC1688">
        <v>0</v>
      </c>
      <c r="AD1688">
        <v>0</v>
      </c>
      <c r="AE1688">
        <v>9879.51</v>
      </c>
      <c r="AF1688">
        <v>0</v>
      </c>
      <c r="AG1688">
        <v>0</v>
      </c>
      <c r="AH1688">
        <v>0</v>
      </c>
      <c r="AI1688">
        <v>1</v>
      </c>
      <c r="AJ1688">
        <v>1</v>
      </c>
      <c r="AK1688">
        <v>1</v>
      </c>
      <c r="AL1688">
        <v>1</v>
      </c>
      <c r="AM1688">
        <v>-2</v>
      </c>
      <c r="AN1688">
        <v>0</v>
      </c>
      <c r="AO1688">
        <v>1</v>
      </c>
      <c r="AP1688">
        <v>1</v>
      </c>
      <c r="AQ1688">
        <v>0</v>
      </c>
      <c r="AR1688">
        <v>0</v>
      </c>
      <c r="AS1688" t="s">
        <v>3</v>
      </c>
      <c r="AT1688">
        <v>1.3999999999999999E-4</v>
      </c>
      <c r="AU1688" t="s">
        <v>3</v>
      </c>
      <c r="AV1688">
        <v>0</v>
      </c>
      <c r="AW1688">
        <v>2</v>
      </c>
      <c r="AX1688">
        <v>60528451</v>
      </c>
      <c r="AY1688">
        <v>1</v>
      </c>
      <c r="AZ1688">
        <v>0</v>
      </c>
      <c r="BA1688">
        <v>1692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CV1688">
        <v>0</v>
      </c>
      <c r="CW1688">
        <v>0</v>
      </c>
      <c r="CX1688">
        <f>ROUND(Y1688*Source!I785,9)</f>
        <v>0</v>
      </c>
      <c r="CY1688">
        <f>AA1688</f>
        <v>9879.51</v>
      </c>
      <c r="CZ1688">
        <f>AE1688</f>
        <v>9879.51</v>
      </c>
      <c r="DA1688">
        <f>AI1688</f>
        <v>1</v>
      </c>
      <c r="DB1688">
        <f>ROUND(ROUND(AT1688*CZ1688,2),6)</f>
        <v>1.38</v>
      </c>
      <c r="DC1688">
        <f>ROUND(ROUND(AT1688*AG1688,2),6)</f>
        <v>0</v>
      </c>
      <c r="DD1688" t="s">
        <v>3</v>
      </c>
      <c r="DE1688" t="s">
        <v>3</v>
      </c>
      <c r="DF1688">
        <f t="shared" si="718"/>
        <v>0</v>
      </c>
      <c r="DG1688">
        <f t="shared" si="716"/>
        <v>0</v>
      </c>
      <c r="DH1688">
        <f t="shared" si="717"/>
        <v>0</v>
      </c>
      <c r="DI1688">
        <f t="shared" si="714"/>
        <v>0</v>
      </c>
      <c r="DJ1688">
        <f>DF1688</f>
        <v>0</v>
      </c>
      <c r="DK1688">
        <v>0</v>
      </c>
      <c r="DL1688" t="s">
        <v>3</v>
      </c>
      <c r="DM1688">
        <v>0</v>
      </c>
      <c r="DN1688" t="s">
        <v>3</v>
      </c>
      <c r="DO1688">
        <v>0</v>
      </c>
    </row>
    <row r="1689" spans="1:119" x14ac:dyDescent="0.2">
      <c r="A1689">
        <f>ROW(Source!A785)</f>
        <v>785</v>
      </c>
      <c r="B1689">
        <v>59204062</v>
      </c>
      <c r="C1689">
        <v>60528440</v>
      </c>
      <c r="D1689">
        <v>58308765</v>
      </c>
      <c r="E1689">
        <v>1</v>
      </c>
      <c r="F1689">
        <v>1</v>
      </c>
      <c r="G1689">
        <v>1080</v>
      </c>
      <c r="H1689">
        <v>3</v>
      </c>
      <c r="I1689" t="s">
        <v>944</v>
      </c>
      <c r="J1689" t="s">
        <v>945</v>
      </c>
      <c r="K1689" t="s">
        <v>946</v>
      </c>
      <c r="L1689">
        <v>1348</v>
      </c>
      <c r="N1689">
        <v>1009</v>
      </c>
      <c r="O1689" t="s">
        <v>900</v>
      </c>
      <c r="P1689" t="s">
        <v>900</v>
      </c>
      <c r="Q1689">
        <v>1000</v>
      </c>
      <c r="W1689">
        <v>0</v>
      </c>
      <c r="X1689">
        <v>-1123198217</v>
      </c>
      <c r="Y1689">
        <f>AT1689</f>
        <v>1.1000000000000001E-3</v>
      </c>
      <c r="AA1689">
        <v>17868.28</v>
      </c>
      <c r="AB1689">
        <v>0</v>
      </c>
      <c r="AC1689">
        <v>0</v>
      </c>
      <c r="AD1689">
        <v>0</v>
      </c>
      <c r="AE1689">
        <v>17868.28</v>
      </c>
      <c r="AF1689">
        <v>0</v>
      </c>
      <c r="AG1689">
        <v>0</v>
      </c>
      <c r="AH1689">
        <v>0</v>
      </c>
      <c r="AI1689">
        <v>1</v>
      </c>
      <c r="AJ1689">
        <v>1</v>
      </c>
      <c r="AK1689">
        <v>1</v>
      </c>
      <c r="AL1689">
        <v>1</v>
      </c>
      <c r="AM1689">
        <v>-2</v>
      </c>
      <c r="AN1689">
        <v>0</v>
      </c>
      <c r="AO1689">
        <v>1</v>
      </c>
      <c r="AP1689">
        <v>1</v>
      </c>
      <c r="AQ1689">
        <v>0</v>
      </c>
      <c r="AR1689">
        <v>0</v>
      </c>
      <c r="AS1689" t="s">
        <v>3</v>
      </c>
      <c r="AT1689">
        <v>1.1000000000000001E-3</v>
      </c>
      <c r="AU1689" t="s">
        <v>3</v>
      </c>
      <c r="AV1689">
        <v>0</v>
      </c>
      <c r="AW1689">
        <v>2</v>
      </c>
      <c r="AX1689">
        <v>60528452</v>
      </c>
      <c r="AY1689">
        <v>1</v>
      </c>
      <c r="AZ1689">
        <v>0</v>
      </c>
      <c r="BA1689">
        <v>1693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CV1689">
        <v>0</v>
      </c>
      <c r="CW1689">
        <v>0</v>
      </c>
      <c r="CX1689">
        <f>ROUND(Y1689*Source!I785,9)</f>
        <v>0</v>
      </c>
      <c r="CY1689">
        <f>AA1689</f>
        <v>17868.28</v>
      </c>
      <c r="CZ1689">
        <f>AE1689</f>
        <v>17868.28</v>
      </c>
      <c r="DA1689">
        <f>AI1689</f>
        <v>1</v>
      </c>
      <c r="DB1689">
        <f>ROUND(ROUND(AT1689*CZ1689,2),6)</f>
        <v>19.66</v>
      </c>
      <c r="DC1689">
        <f>ROUND(ROUND(AT1689*AG1689,2),6)</f>
        <v>0</v>
      </c>
      <c r="DD1689" t="s">
        <v>3</v>
      </c>
      <c r="DE1689" t="s">
        <v>3</v>
      </c>
      <c r="DF1689">
        <f t="shared" si="718"/>
        <v>0</v>
      </c>
      <c r="DG1689">
        <f t="shared" si="716"/>
        <v>0</v>
      </c>
      <c r="DH1689">
        <f t="shared" si="717"/>
        <v>0</v>
      </c>
      <c r="DI1689">
        <f t="shared" si="714"/>
        <v>0</v>
      </c>
      <c r="DJ1689">
        <f>DF1689</f>
        <v>0</v>
      </c>
      <c r="DK1689">
        <v>0</v>
      </c>
      <c r="DL1689" t="s">
        <v>3</v>
      </c>
      <c r="DM1689">
        <v>0</v>
      </c>
      <c r="DN1689" t="s">
        <v>3</v>
      </c>
      <c r="DO1689">
        <v>0</v>
      </c>
    </row>
    <row r="1690" spans="1:119" x14ac:dyDescent="0.2">
      <c r="A1690">
        <f>ROW(Source!A785)</f>
        <v>785</v>
      </c>
      <c r="B1690">
        <v>59204062</v>
      </c>
      <c r="C1690">
        <v>60528440</v>
      </c>
      <c r="D1690">
        <v>58327518</v>
      </c>
      <c r="E1690">
        <v>1</v>
      </c>
      <c r="F1690">
        <v>1</v>
      </c>
      <c r="G1690">
        <v>1080</v>
      </c>
      <c r="H1690">
        <v>3</v>
      </c>
      <c r="I1690" t="s">
        <v>81</v>
      </c>
      <c r="J1690" t="s">
        <v>83</v>
      </c>
      <c r="K1690" t="s">
        <v>82</v>
      </c>
      <c r="L1690">
        <v>1354</v>
      </c>
      <c r="N1690">
        <v>1010</v>
      </c>
      <c r="O1690" t="s">
        <v>39</v>
      </c>
      <c r="P1690" t="s">
        <v>39</v>
      </c>
      <c r="Q1690">
        <v>1</v>
      </c>
      <c r="W1690">
        <v>0</v>
      </c>
      <c r="X1690">
        <v>-754980731</v>
      </c>
      <c r="Y1690">
        <f>AT1690</f>
        <v>1</v>
      </c>
      <c r="AA1690">
        <v>74.36</v>
      </c>
      <c r="AB1690">
        <v>0</v>
      </c>
      <c r="AC1690">
        <v>0</v>
      </c>
      <c r="AD1690">
        <v>0</v>
      </c>
      <c r="AE1690">
        <v>74.36</v>
      </c>
      <c r="AF1690">
        <v>0</v>
      </c>
      <c r="AG1690">
        <v>0</v>
      </c>
      <c r="AH1690">
        <v>0</v>
      </c>
      <c r="AI1690">
        <v>1</v>
      </c>
      <c r="AJ1690">
        <v>1</v>
      </c>
      <c r="AK1690">
        <v>1</v>
      </c>
      <c r="AL1690">
        <v>1</v>
      </c>
      <c r="AM1690">
        <v>0</v>
      </c>
      <c r="AN1690">
        <v>0</v>
      </c>
      <c r="AO1690">
        <v>0</v>
      </c>
      <c r="AP1690">
        <v>1</v>
      </c>
      <c r="AQ1690">
        <v>0</v>
      </c>
      <c r="AR1690">
        <v>0</v>
      </c>
      <c r="AS1690" t="s">
        <v>3</v>
      </c>
      <c r="AT1690">
        <v>1</v>
      </c>
      <c r="AU1690" t="s">
        <v>3</v>
      </c>
      <c r="AV1690">
        <v>0</v>
      </c>
      <c r="AW1690">
        <v>1</v>
      </c>
      <c r="AX1690">
        <v>-1</v>
      </c>
      <c r="AY1690">
        <v>0</v>
      </c>
      <c r="AZ1690">
        <v>0</v>
      </c>
      <c r="BA1690" t="s">
        <v>3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CV1690">
        <v>0</v>
      </c>
      <c r="CW1690">
        <v>0</v>
      </c>
      <c r="CX1690">
        <f>ROUND(Y1690*Source!I785,9)</f>
        <v>0</v>
      </c>
      <c r="CY1690">
        <f>AA1690</f>
        <v>74.36</v>
      </c>
      <c r="CZ1690">
        <f>AE1690</f>
        <v>74.36</v>
      </c>
      <c r="DA1690">
        <f>AI1690</f>
        <v>1</v>
      </c>
      <c r="DB1690">
        <f>ROUND(ROUND(AT1690*CZ1690,2),6)</f>
        <v>74.36</v>
      </c>
      <c r="DC1690">
        <f>ROUND(ROUND(AT1690*AG1690,2),6)</f>
        <v>0</v>
      </c>
      <c r="DD1690" t="s">
        <v>3</v>
      </c>
      <c r="DE1690" t="s">
        <v>3</v>
      </c>
      <c r="DF1690">
        <f t="shared" si="718"/>
        <v>0</v>
      </c>
      <c r="DG1690">
        <f t="shared" si="716"/>
        <v>0</v>
      </c>
      <c r="DH1690">
        <f t="shared" si="717"/>
        <v>0</v>
      </c>
      <c r="DI1690">
        <f t="shared" si="714"/>
        <v>0</v>
      </c>
      <c r="DJ1690">
        <f>DF1690</f>
        <v>0</v>
      </c>
      <c r="DK1690">
        <v>0</v>
      </c>
      <c r="DL1690" t="s">
        <v>3</v>
      </c>
      <c r="DM1690">
        <v>0</v>
      </c>
      <c r="DN1690" t="s">
        <v>3</v>
      </c>
      <c r="DO1690">
        <v>0</v>
      </c>
    </row>
    <row r="1691" spans="1:119" x14ac:dyDescent="0.2">
      <c r="A1691">
        <f>ROW(Source!A785)</f>
        <v>785</v>
      </c>
      <c r="B1691">
        <v>59204062</v>
      </c>
      <c r="C1691">
        <v>60528440</v>
      </c>
      <c r="D1691">
        <v>58330407</v>
      </c>
      <c r="E1691">
        <v>1</v>
      </c>
      <c r="F1691">
        <v>1</v>
      </c>
      <c r="G1691">
        <v>1080</v>
      </c>
      <c r="H1691">
        <v>3</v>
      </c>
      <c r="I1691" t="s">
        <v>947</v>
      </c>
      <c r="J1691" t="s">
        <v>948</v>
      </c>
      <c r="K1691" t="s">
        <v>949</v>
      </c>
      <c r="L1691">
        <v>1346</v>
      </c>
      <c r="N1691">
        <v>1009</v>
      </c>
      <c r="O1691" t="s">
        <v>880</v>
      </c>
      <c r="P1691" t="s">
        <v>880</v>
      </c>
      <c r="Q1691">
        <v>1</v>
      </c>
      <c r="W1691">
        <v>0</v>
      </c>
      <c r="X1691">
        <v>883542614</v>
      </c>
      <c r="Y1691">
        <f>AT1691</f>
        <v>0.02</v>
      </c>
      <c r="AA1691">
        <v>19.28</v>
      </c>
      <c r="AB1691">
        <v>0</v>
      </c>
      <c r="AC1691">
        <v>0</v>
      </c>
      <c r="AD1691">
        <v>0</v>
      </c>
      <c r="AE1691">
        <v>19.28</v>
      </c>
      <c r="AF1691">
        <v>0</v>
      </c>
      <c r="AG1691">
        <v>0</v>
      </c>
      <c r="AH1691">
        <v>0</v>
      </c>
      <c r="AI1691">
        <v>1</v>
      </c>
      <c r="AJ1691">
        <v>1</v>
      </c>
      <c r="AK1691">
        <v>1</v>
      </c>
      <c r="AL1691">
        <v>1</v>
      </c>
      <c r="AM1691">
        <v>-2</v>
      </c>
      <c r="AN1691">
        <v>0</v>
      </c>
      <c r="AO1691">
        <v>1</v>
      </c>
      <c r="AP1691">
        <v>1</v>
      </c>
      <c r="AQ1691">
        <v>0</v>
      </c>
      <c r="AR1691">
        <v>0</v>
      </c>
      <c r="AS1691" t="s">
        <v>3</v>
      </c>
      <c r="AT1691">
        <v>0.02</v>
      </c>
      <c r="AU1691" t="s">
        <v>3</v>
      </c>
      <c r="AV1691">
        <v>0</v>
      </c>
      <c r="AW1691">
        <v>2</v>
      </c>
      <c r="AX1691">
        <v>60528453</v>
      </c>
      <c r="AY1691">
        <v>1</v>
      </c>
      <c r="AZ1691">
        <v>0</v>
      </c>
      <c r="BA1691">
        <v>1694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CV1691">
        <v>0</v>
      </c>
      <c r="CW1691">
        <v>0</v>
      </c>
      <c r="CX1691">
        <f>ROUND(Y1691*Source!I785,9)</f>
        <v>0</v>
      </c>
      <c r="CY1691">
        <f>AA1691</f>
        <v>19.28</v>
      </c>
      <c r="CZ1691">
        <f>AE1691</f>
        <v>19.28</v>
      </c>
      <c r="DA1691">
        <f>AI1691</f>
        <v>1</v>
      </c>
      <c r="DB1691">
        <f>ROUND(ROUND(AT1691*CZ1691,2),6)</f>
        <v>0.39</v>
      </c>
      <c r="DC1691">
        <f>ROUND(ROUND(AT1691*AG1691,2),6)</f>
        <v>0</v>
      </c>
      <c r="DD1691" t="s">
        <v>3</v>
      </c>
      <c r="DE1691" t="s">
        <v>3</v>
      </c>
      <c r="DF1691">
        <f t="shared" si="718"/>
        <v>0</v>
      </c>
      <c r="DG1691">
        <f t="shared" si="716"/>
        <v>0</v>
      </c>
      <c r="DH1691">
        <f t="shared" si="717"/>
        <v>0</v>
      </c>
      <c r="DI1691">
        <f t="shared" si="714"/>
        <v>0</v>
      </c>
      <c r="DJ1691">
        <f>DF1691</f>
        <v>0</v>
      </c>
      <c r="DK1691">
        <v>0</v>
      </c>
      <c r="DL1691" t="s">
        <v>3</v>
      </c>
      <c r="DM1691">
        <v>0</v>
      </c>
      <c r="DN1691" t="s">
        <v>3</v>
      </c>
      <c r="DO1691">
        <v>0</v>
      </c>
    </row>
    <row r="1692" spans="1:119" x14ac:dyDescent="0.2">
      <c r="A1692">
        <f>ROW(Source!A786)</f>
        <v>786</v>
      </c>
      <c r="B1692">
        <v>59204059</v>
      </c>
      <c r="C1692">
        <v>60528440</v>
      </c>
      <c r="D1692">
        <v>58266404</v>
      </c>
      <c r="E1692">
        <v>1080</v>
      </c>
      <c r="F1692">
        <v>1</v>
      </c>
      <c r="G1692">
        <v>1080</v>
      </c>
      <c r="H1692">
        <v>1</v>
      </c>
      <c r="I1692" t="s">
        <v>859</v>
      </c>
      <c r="J1692" t="s">
        <v>3</v>
      </c>
      <c r="K1692" t="s">
        <v>860</v>
      </c>
      <c r="L1692">
        <v>1191</v>
      </c>
      <c r="N1692">
        <v>1013</v>
      </c>
      <c r="O1692" t="s">
        <v>861</v>
      </c>
      <c r="P1692" t="s">
        <v>861</v>
      </c>
      <c r="Q1692">
        <v>1</v>
      </c>
      <c r="W1692">
        <v>0</v>
      </c>
      <c r="X1692">
        <v>476480486</v>
      </c>
      <c r="Y1692">
        <f>((AT1692*1.15)*1.1)</f>
        <v>1.85955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</v>
      </c>
      <c r="AJ1692">
        <v>1</v>
      </c>
      <c r="AK1692">
        <v>1</v>
      </c>
      <c r="AL1692">
        <v>1</v>
      </c>
      <c r="AM1692">
        <v>5</v>
      </c>
      <c r="AN1692">
        <v>0</v>
      </c>
      <c r="AO1692">
        <v>1</v>
      </c>
      <c r="AP1692">
        <v>1</v>
      </c>
      <c r="AQ1692">
        <v>0</v>
      </c>
      <c r="AR1692">
        <v>0</v>
      </c>
      <c r="AS1692" t="s">
        <v>3</v>
      </c>
      <c r="AT1692">
        <v>1.47</v>
      </c>
      <c r="AU1692" t="s">
        <v>26</v>
      </c>
      <c r="AV1692">
        <v>1</v>
      </c>
      <c r="AW1692">
        <v>2</v>
      </c>
      <c r="AX1692">
        <v>60528448</v>
      </c>
      <c r="AY1692">
        <v>1</v>
      </c>
      <c r="AZ1692">
        <v>0</v>
      </c>
      <c r="BA1692">
        <v>1697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CU1692">
        <f>ROUND(AT1692*Source!I786*AH1692*AL1692,2)</f>
        <v>0</v>
      </c>
      <c r="CV1692">
        <f>ROUND(Y1692*Source!I786,9)</f>
        <v>0</v>
      </c>
      <c r="CW1692">
        <v>0</v>
      </c>
      <c r="CX1692">
        <f>ROUND(Y1692*Source!I786,9)</f>
        <v>0</v>
      </c>
      <c r="CY1692">
        <f>AD1692</f>
        <v>0</v>
      </c>
      <c r="CZ1692">
        <f>AH1692</f>
        <v>0</v>
      </c>
      <c r="DA1692">
        <f>AL1692</f>
        <v>1</v>
      </c>
      <c r="DB1692">
        <f>ROUND(((ROUND(AT1692*CZ1692,2)*1.15)*1.1),6)</f>
        <v>0</v>
      </c>
      <c r="DC1692">
        <f>ROUND(((ROUND(AT1692*AG1692,2)*1.15)*1.1),6)</f>
        <v>0</v>
      </c>
      <c r="DD1692" t="s">
        <v>3</v>
      </c>
      <c r="DE1692" t="s">
        <v>3</v>
      </c>
      <c r="DF1692">
        <f t="shared" si="718"/>
        <v>0</v>
      </c>
      <c r="DG1692">
        <f t="shared" si="716"/>
        <v>0</v>
      </c>
      <c r="DH1692">
        <f t="shared" si="717"/>
        <v>0</v>
      </c>
      <c r="DI1692">
        <f t="shared" si="714"/>
        <v>0</v>
      </c>
      <c r="DJ1692">
        <f>DI1692</f>
        <v>0</v>
      </c>
      <c r="DK1692">
        <v>0</v>
      </c>
      <c r="DL1692" t="s">
        <v>3</v>
      </c>
      <c r="DM1692">
        <v>0</v>
      </c>
      <c r="DN1692" t="s">
        <v>3</v>
      </c>
      <c r="DO1692">
        <v>0</v>
      </c>
    </row>
    <row r="1693" spans="1:119" x14ac:dyDescent="0.2">
      <c r="A1693">
        <f>ROW(Source!A786)</f>
        <v>786</v>
      </c>
      <c r="B1693">
        <v>59204059</v>
      </c>
      <c r="C1693">
        <v>60528440</v>
      </c>
      <c r="D1693">
        <v>58340279</v>
      </c>
      <c r="E1693">
        <v>1</v>
      </c>
      <c r="F1693">
        <v>1</v>
      </c>
      <c r="G1693">
        <v>1080</v>
      </c>
      <c r="H1693">
        <v>2</v>
      </c>
      <c r="I1693" t="s">
        <v>938</v>
      </c>
      <c r="J1693" t="s">
        <v>939</v>
      </c>
      <c r="K1693" t="s">
        <v>940</v>
      </c>
      <c r="L1693">
        <v>1368</v>
      </c>
      <c r="N1693">
        <v>1011</v>
      </c>
      <c r="O1693" t="s">
        <v>865</v>
      </c>
      <c r="P1693" t="s">
        <v>865</v>
      </c>
      <c r="Q1693">
        <v>1</v>
      </c>
      <c r="W1693">
        <v>0</v>
      </c>
      <c r="X1693">
        <v>-2065404138</v>
      </c>
      <c r="Y1693">
        <f>((AT1693*1.25)*1.1)</f>
        <v>0.48125000000000007</v>
      </c>
      <c r="AA1693">
        <v>0</v>
      </c>
      <c r="AB1693">
        <v>87.47</v>
      </c>
      <c r="AC1693">
        <v>0</v>
      </c>
      <c r="AD1693">
        <v>0</v>
      </c>
      <c r="AE1693">
        <v>0</v>
      </c>
      <c r="AF1693">
        <v>7.11</v>
      </c>
      <c r="AG1693">
        <v>0</v>
      </c>
      <c r="AH1693">
        <v>0</v>
      </c>
      <c r="AI1693">
        <v>1</v>
      </c>
      <c r="AJ1693">
        <v>11.53</v>
      </c>
      <c r="AK1693">
        <v>54.99</v>
      </c>
      <c r="AL1693">
        <v>1</v>
      </c>
      <c r="AM1693">
        <v>2</v>
      </c>
      <c r="AN1693">
        <v>0</v>
      </c>
      <c r="AO1693">
        <v>1</v>
      </c>
      <c r="AP1693">
        <v>1</v>
      </c>
      <c r="AQ1693">
        <v>0</v>
      </c>
      <c r="AR1693">
        <v>0</v>
      </c>
      <c r="AS1693" t="s">
        <v>3</v>
      </c>
      <c r="AT1693">
        <v>0.35</v>
      </c>
      <c r="AU1693" t="s">
        <v>866</v>
      </c>
      <c r="AV1693">
        <v>0</v>
      </c>
      <c r="AW1693">
        <v>2</v>
      </c>
      <c r="AX1693">
        <v>60528449</v>
      </c>
      <c r="AY1693">
        <v>1</v>
      </c>
      <c r="AZ1693">
        <v>0</v>
      </c>
      <c r="BA1693">
        <v>1698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CV1693">
        <v>0</v>
      </c>
      <c r="CW1693">
        <f>ROUND(Y1693*Source!I786*DO1693,9)</f>
        <v>0</v>
      </c>
      <c r="CX1693">
        <f>ROUND(Y1693*Source!I786,9)</f>
        <v>0</v>
      </c>
      <c r="CY1693">
        <f>AB1693</f>
        <v>87.47</v>
      </c>
      <c r="CZ1693">
        <f>AF1693</f>
        <v>7.11</v>
      </c>
      <c r="DA1693">
        <f>AJ1693</f>
        <v>11.53</v>
      </c>
      <c r="DB1693">
        <f>ROUND(((ROUND(AT1693*CZ1693,2)*1.25)*1.1),6)</f>
        <v>3.4237500000000001</v>
      </c>
      <c r="DC1693">
        <f>ROUND(((ROUND(AT1693*AG1693,2)*1.25)*1.1),6)</f>
        <v>0</v>
      </c>
      <c r="DD1693" t="s">
        <v>3</v>
      </c>
      <c r="DE1693" t="s">
        <v>3</v>
      </c>
      <c r="DF1693">
        <f t="shared" si="718"/>
        <v>0</v>
      </c>
      <c r="DG1693">
        <f>ROUND(ROUND(AF1693*AJ1693,2)*CX1693,2)</f>
        <v>0</v>
      </c>
      <c r="DH1693">
        <f>ROUND(ROUND(AG1693*AK1693,2)*CX1693,2)</f>
        <v>0</v>
      </c>
      <c r="DI1693">
        <f t="shared" si="714"/>
        <v>0</v>
      </c>
      <c r="DJ1693">
        <f>DG1693</f>
        <v>0</v>
      </c>
      <c r="DK1693">
        <v>0</v>
      </c>
      <c r="DL1693" t="s">
        <v>3</v>
      </c>
      <c r="DM1693">
        <v>0</v>
      </c>
      <c r="DN1693" t="s">
        <v>3</v>
      </c>
      <c r="DO1693">
        <v>0</v>
      </c>
    </row>
    <row r="1694" spans="1:119" x14ac:dyDescent="0.2">
      <c r="A1694">
        <f>ROW(Source!A786)</f>
        <v>786</v>
      </c>
      <c r="B1694">
        <v>59204059</v>
      </c>
      <c r="C1694">
        <v>60528440</v>
      </c>
      <c r="D1694">
        <v>58340578</v>
      </c>
      <c r="E1694">
        <v>1</v>
      </c>
      <c r="F1694">
        <v>1</v>
      </c>
      <c r="G1694">
        <v>1080</v>
      </c>
      <c r="H1694">
        <v>2</v>
      </c>
      <c r="I1694" t="s">
        <v>862</v>
      </c>
      <c r="J1694" t="s">
        <v>863</v>
      </c>
      <c r="K1694" t="s">
        <v>864</v>
      </c>
      <c r="L1694">
        <v>1368</v>
      </c>
      <c r="N1694">
        <v>1011</v>
      </c>
      <c r="O1694" t="s">
        <v>865</v>
      </c>
      <c r="P1694" t="s">
        <v>865</v>
      </c>
      <c r="Q1694">
        <v>1</v>
      </c>
      <c r="W1694">
        <v>0</v>
      </c>
      <c r="X1694">
        <v>-1985943078</v>
      </c>
      <c r="Y1694">
        <f>((AT1694*1.25)*1.1)</f>
        <v>1.3750000000000002E-2</v>
      </c>
      <c r="AA1694">
        <v>0</v>
      </c>
      <c r="AB1694">
        <v>1445.28</v>
      </c>
      <c r="AC1694">
        <v>740.47</v>
      </c>
      <c r="AD1694">
        <v>0</v>
      </c>
      <c r="AE1694">
        <v>0</v>
      </c>
      <c r="AF1694">
        <v>83.1</v>
      </c>
      <c r="AG1694">
        <v>12.62</v>
      </c>
      <c r="AH1694">
        <v>0</v>
      </c>
      <c r="AI1694">
        <v>1</v>
      </c>
      <c r="AJ1694">
        <v>16.3</v>
      </c>
      <c r="AK1694">
        <v>54.99</v>
      </c>
      <c r="AL1694">
        <v>1</v>
      </c>
      <c r="AM1694">
        <v>2</v>
      </c>
      <c r="AN1694">
        <v>0</v>
      </c>
      <c r="AO1694">
        <v>1</v>
      </c>
      <c r="AP1694">
        <v>1</v>
      </c>
      <c r="AQ1694">
        <v>0</v>
      </c>
      <c r="AR1694">
        <v>0</v>
      </c>
      <c r="AS1694" t="s">
        <v>3</v>
      </c>
      <c r="AT1694">
        <v>0.01</v>
      </c>
      <c r="AU1694" t="s">
        <v>866</v>
      </c>
      <c r="AV1694">
        <v>0</v>
      </c>
      <c r="AW1694">
        <v>2</v>
      </c>
      <c r="AX1694">
        <v>60528450</v>
      </c>
      <c r="AY1694">
        <v>1</v>
      </c>
      <c r="AZ1694">
        <v>0</v>
      </c>
      <c r="BA1694">
        <v>1699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CV1694">
        <v>0</v>
      </c>
      <c r="CW1694">
        <f>ROUND(Y1694*Source!I786*DO1694,9)</f>
        <v>0</v>
      </c>
      <c r="CX1694">
        <f>ROUND(Y1694*Source!I786,9)</f>
        <v>0</v>
      </c>
      <c r="CY1694">
        <f>AB1694</f>
        <v>1445.28</v>
      </c>
      <c r="CZ1694">
        <f>AF1694</f>
        <v>83.1</v>
      </c>
      <c r="DA1694">
        <f>AJ1694</f>
        <v>16.3</v>
      </c>
      <c r="DB1694">
        <f>ROUND(((ROUND(AT1694*CZ1694,2)*1.25)*1.1),6)</f>
        <v>1.1412500000000001</v>
      </c>
      <c r="DC1694">
        <f>ROUND(((ROUND(AT1694*AG1694,2)*1.25)*1.1),6)</f>
        <v>0.17874999999999999</v>
      </c>
      <c r="DD1694" t="s">
        <v>3</v>
      </c>
      <c r="DE1694" t="s">
        <v>3</v>
      </c>
      <c r="DF1694">
        <f t="shared" si="718"/>
        <v>0</v>
      </c>
      <c r="DG1694">
        <f>ROUND(ROUND(AF1694*AJ1694,2)*CX1694,2)</f>
        <v>0</v>
      </c>
      <c r="DH1694">
        <f>ROUND(ROUND(AG1694*AK1694,2)*CX1694,2)</f>
        <v>0</v>
      </c>
      <c r="DI1694">
        <f t="shared" si="714"/>
        <v>0</v>
      </c>
      <c r="DJ1694">
        <f>DG1694</f>
        <v>0</v>
      </c>
      <c r="DK1694">
        <v>0</v>
      </c>
      <c r="DL1694" t="s">
        <v>867</v>
      </c>
      <c r="DM1694">
        <v>0</v>
      </c>
      <c r="DN1694" t="s">
        <v>861</v>
      </c>
      <c r="DO1694">
        <v>12.62</v>
      </c>
    </row>
    <row r="1695" spans="1:119" x14ac:dyDescent="0.2">
      <c r="A1695">
        <f>ROW(Source!A786)</f>
        <v>786</v>
      </c>
      <c r="B1695">
        <v>59204059</v>
      </c>
      <c r="C1695">
        <v>60528440</v>
      </c>
      <c r="D1695">
        <v>58309957</v>
      </c>
      <c r="E1695">
        <v>1</v>
      </c>
      <c r="F1695">
        <v>1</v>
      </c>
      <c r="G1695">
        <v>1080</v>
      </c>
      <c r="H1695">
        <v>3</v>
      </c>
      <c r="I1695" t="s">
        <v>941</v>
      </c>
      <c r="J1695" t="s">
        <v>942</v>
      </c>
      <c r="K1695" t="s">
        <v>943</v>
      </c>
      <c r="L1695">
        <v>1348</v>
      </c>
      <c r="N1695">
        <v>1009</v>
      </c>
      <c r="O1695" t="s">
        <v>900</v>
      </c>
      <c r="P1695" t="s">
        <v>900</v>
      </c>
      <c r="Q1695">
        <v>1000</v>
      </c>
      <c r="W1695">
        <v>0</v>
      </c>
      <c r="X1695">
        <v>-1106207263</v>
      </c>
      <c r="Y1695">
        <f>AT1695</f>
        <v>1.3999999999999999E-4</v>
      </c>
      <c r="AA1695">
        <v>203517.91</v>
      </c>
      <c r="AB1695">
        <v>0</v>
      </c>
      <c r="AC1695">
        <v>0</v>
      </c>
      <c r="AD1695">
        <v>0</v>
      </c>
      <c r="AE1695">
        <v>9879.51</v>
      </c>
      <c r="AF1695">
        <v>0</v>
      </c>
      <c r="AG1695">
        <v>0</v>
      </c>
      <c r="AH1695">
        <v>0</v>
      </c>
      <c r="AI1695">
        <v>20.6</v>
      </c>
      <c r="AJ1695">
        <v>1</v>
      </c>
      <c r="AK1695">
        <v>1</v>
      </c>
      <c r="AL1695">
        <v>1</v>
      </c>
      <c r="AM1695">
        <v>2</v>
      </c>
      <c r="AN1695">
        <v>0</v>
      </c>
      <c r="AO1695">
        <v>1</v>
      </c>
      <c r="AP1695">
        <v>1</v>
      </c>
      <c r="AQ1695">
        <v>0</v>
      </c>
      <c r="AR1695">
        <v>0</v>
      </c>
      <c r="AS1695" t="s">
        <v>3</v>
      </c>
      <c r="AT1695">
        <v>1.3999999999999999E-4</v>
      </c>
      <c r="AU1695" t="s">
        <v>3</v>
      </c>
      <c r="AV1695">
        <v>0</v>
      </c>
      <c r="AW1695">
        <v>2</v>
      </c>
      <c r="AX1695">
        <v>60528451</v>
      </c>
      <c r="AY1695">
        <v>1</v>
      </c>
      <c r="AZ1695">
        <v>0</v>
      </c>
      <c r="BA1695">
        <v>1700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CV1695">
        <v>0</v>
      </c>
      <c r="CW1695">
        <v>0</v>
      </c>
      <c r="CX1695">
        <f>ROUND(Y1695*Source!I786,9)</f>
        <v>0</v>
      </c>
      <c r="CY1695">
        <f>AA1695</f>
        <v>203517.91</v>
      </c>
      <c r="CZ1695">
        <f>AE1695</f>
        <v>9879.51</v>
      </c>
      <c r="DA1695">
        <f>AI1695</f>
        <v>20.6</v>
      </c>
      <c r="DB1695">
        <f>ROUND(ROUND(AT1695*CZ1695,2),6)</f>
        <v>1.38</v>
      </c>
      <c r="DC1695">
        <f>ROUND(ROUND(AT1695*AG1695,2),6)</f>
        <v>0</v>
      </c>
      <c r="DD1695" t="s">
        <v>3</v>
      </c>
      <c r="DE1695" t="s">
        <v>3</v>
      </c>
      <c r="DF1695">
        <f>ROUND(ROUND(AE1695*AI1695,2)*CX1695,2)</f>
        <v>0</v>
      </c>
      <c r="DG1695">
        <f t="shared" ref="DG1695:DG1705" si="719">ROUND(ROUND(AF1695,2)*CX1695,2)</f>
        <v>0</v>
      </c>
      <c r="DH1695">
        <f t="shared" ref="DH1695:DH1705" si="720">ROUND(ROUND(AG1695,2)*CX1695,2)</f>
        <v>0</v>
      </c>
      <c r="DI1695">
        <f t="shared" si="714"/>
        <v>0</v>
      </c>
      <c r="DJ1695">
        <f>DF1695</f>
        <v>0</v>
      </c>
      <c r="DK1695">
        <v>0</v>
      </c>
      <c r="DL1695" t="s">
        <v>3</v>
      </c>
      <c r="DM1695">
        <v>0</v>
      </c>
      <c r="DN1695" t="s">
        <v>3</v>
      </c>
      <c r="DO1695">
        <v>0</v>
      </c>
    </row>
    <row r="1696" spans="1:119" x14ac:dyDescent="0.2">
      <c r="A1696">
        <f>ROW(Source!A786)</f>
        <v>786</v>
      </c>
      <c r="B1696">
        <v>59204059</v>
      </c>
      <c r="C1696">
        <v>60528440</v>
      </c>
      <c r="D1696">
        <v>58308765</v>
      </c>
      <c r="E1696">
        <v>1</v>
      </c>
      <c r="F1696">
        <v>1</v>
      </c>
      <c r="G1696">
        <v>1080</v>
      </c>
      <c r="H1696">
        <v>3</v>
      </c>
      <c r="I1696" t="s">
        <v>944</v>
      </c>
      <c r="J1696" t="s">
        <v>945</v>
      </c>
      <c r="K1696" t="s">
        <v>946</v>
      </c>
      <c r="L1696">
        <v>1348</v>
      </c>
      <c r="N1696">
        <v>1009</v>
      </c>
      <c r="O1696" t="s">
        <v>900</v>
      </c>
      <c r="P1696" t="s">
        <v>900</v>
      </c>
      <c r="Q1696">
        <v>1000</v>
      </c>
      <c r="W1696">
        <v>0</v>
      </c>
      <c r="X1696">
        <v>-1123198217</v>
      </c>
      <c r="Y1696">
        <f>AT1696</f>
        <v>1.1000000000000001E-3</v>
      </c>
      <c r="AA1696">
        <v>134905.51</v>
      </c>
      <c r="AB1696">
        <v>0</v>
      </c>
      <c r="AC1696">
        <v>0</v>
      </c>
      <c r="AD1696">
        <v>0</v>
      </c>
      <c r="AE1696">
        <v>17868.28</v>
      </c>
      <c r="AF1696">
        <v>0</v>
      </c>
      <c r="AG1696">
        <v>0</v>
      </c>
      <c r="AH1696">
        <v>0</v>
      </c>
      <c r="AI1696">
        <v>7.55</v>
      </c>
      <c r="AJ1696">
        <v>1</v>
      </c>
      <c r="AK1696">
        <v>1</v>
      </c>
      <c r="AL1696">
        <v>1</v>
      </c>
      <c r="AM1696">
        <v>2</v>
      </c>
      <c r="AN1696">
        <v>0</v>
      </c>
      <c r="AO1696">
        <v>1</v>
      </c>
      <c r="AP1696">
        <v>1</v>
      </c>
      <c r="AQ1696">
        <v>0</v>
      </c>
      <c r="AR1696">
        <v>0</v>
      </c>
      <c r="AS1696" t="s">
        <v>3</v>
      </c>
      <c r="AT1696">
        <v>1.1000000000000001E-3</v>
      </c>
      <c r="AU1696" t="s">
        <v>3</v>
      </c>
      <c r="AV1696">
        <v>0</v>
      </c>
      <c r="AW1696">
        <v>2</v>
      </c>
      <c r="AX1696">
        <v>60528452</v>
      </c>
      <c r="AY1696">
        <v>1</v>
      </c>
      <c r="AZ1696">
        <v>0</v>
      </c>
      <c r="BA1696">
        <v>1701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CV1696">
        <v>0</v>
      </c>
      <c r="CW1696">
        <v>0</v>
      </c>
      <c r="CX1696">
        <f>ROUND(Y1696*Source!I786,9)</f>
        <v>0</v>
      </c>
      <c r="CY1696">
        <f>AA1696</f>
        <v>134905.51</v>
      </c>
      <c r="CZ1696">
        <f>AE1696</f>
        <v>17868.28</v>
      </c>
      <c r="DA1696">
        <f>AI1696</f>
        <v>7.55</v>
      </c>
      <c r="DB1696">
        <f>ROUND(ROUND(AT1696*CZ1696,2),6)</f>
        <v>19.66</v>
      </c>
      <c r="DC1696">
        <f>ROUND(ROUND(AT1696*AG1696,2),6)</f>
        <v>0</v>
      </c>
      <c r="DD1696" t="s">
        <v>3</v>
      </c>
      <c r="DE1696" t="s">
        <v>3</v>
      </c>
      <c r="DF1696">
        <f>ROUND(ROUND(AE1696*AI1696,2)*CX1696,2)</f>
        <v>0</v>
      </c>
      <c r="DG1696">
        <f t="shared" si="719"/>
        <v>0</v>
      </c>
      <c r="DH1696">
        <f t="shared" si="720"/>
        <v>0</v>
      </c>
      <c r="DI1696">
        <f t="shared" si="714"/>
        <v>0</v>
      </c>
      <c r="DJ1696">
        <f>DF1696</f>
        <v>0</v>
      </c>
      <c r="DK1696">
        <v>0</v>
      </c>
      <c r="DL1696" t="s">
        <v>3</v>
      </c>
      <c r="DM1696">
        <v>0</v>
      </c>
      <c r="DN1696" t="s">
        <v>3</v>
      </c>
      <c r="DO1696">
        <v>0</v>
      </c>
    </row>
    <row r="1697" spans="1:119" x14ac:dyDescent="0.2">
      <c r="A1697">
        <f>ROW(Source!A786)</f>
        <v>786</v>
      </c>
      <c r="B1697">
        <v>59204059</v>
      </c>
      <c r="C1697">
        <v>60528440</v>
      </c>
      <c r="D1697">
        <v>58327518</v>
      </c>
      <c r="E1697">
        <v>1</v>
      </c>
      <c r="F1697">
        <v>1</v>
      </c>
      <c r="G1697">
        <v>1080</v>
      </c>
      <c r="H1697">
        <v>3</v>
      </c>
      <c r="I1697" t="s">
        <v>81</v>
      </c>
      <c r="J1697" t="s">
        <v>83</v>
      </c>
      <c r="K1697" t="s">
        <v>82</v>
      </c>
      <c r="L1697">
        <v>1354</v>
      </c>
      <c r="N1697">
        <v>1010</v>
      </c>
      <c r="O1697" t="s">
        <v>39</v>
      </c>
      <c r="P1697" t="s">
        <v>39</v>
      </c>
      <c r="Q1697">
        <v>1</v>
      </c>
      <c r="W1697">
        <v>0</v>
      </c>
      <c r="X1697">
        <v>-754980731</v>
      </c>
      <c r="Y1697">
        <f>AT1697</f>
        <v>1</v>
      </c>
      <c r="AA1697">
        <v>1403.17</v>
      </c>
      <c r="AB1697">
        <v>0</v>
      </c>
      <c r="AC1697">
        <v>0</v>
      </c>
      <c r="AD1697">
        <v>0</v>
      </c>
      <c r="AE1697">
        <v>74.36</v>
      </c>
      <c r="AF1697">
        <v>0</v>
      </c>
      <c r="AG1697">
        <v>0</v>
      </c>
      <c r="AH1697">
        <v>0</v>
      </c>
      <c r="AI1697">
        <v>18.87</v>
      </c>
      <c r="AJ1697">
        <v>1</v>
      </c>
      <c r="AK1697">
        <v>1</v>
      </c>
      <c r="AL1697">
        <v>1</v>
      </c>
      <c r="AM1697">
        <v>0</v>
      </c>
      <c r="AN1697">
        <v>0</v>
      </c>
      <c r="AO1697">
        <v>0</v>
      </c>
      <c r="AP1697">
        <v>1</v>
      </c>
      <c r="AQ1697">
        <v>0</v>
      </c>
      <c r="AR1697">
        <v>0</v>
      </c>
      <c r="AS1697" t="s">
        <v>3</v>
      </c>
      <c r="AT1697">
        <v>1</v>
      </c>
      <c r="AU1697" t="s">
        <v>3</v>
      </c>
      <c r="AV1697">
        <v>0</v>
      </c>
      <c r="AW1697">
        <v>1</v>
      </c>
      <c r="AX1697">
        <v>-1</v>
      </c>
      <c r="AY1697">
        <v>0</v>
      </c>
      <c r="AZ1697">
        <v>0</v>
      </c>
      <c r="BA1697" t="s">
        <v>3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CV1697">
        <v>0</v>
      </c>
      <c r="CW1697">
        <v>0</v>
      </c>
      <c r="CX1697">
        <f>ROUND(Y1697*Source!I786,9)</f>
        <v>0</v>
      </c>
      <c r="CY1697">
        <f>AA1697</f>
        <v>1403.17</v>
      </c>
      <c r="CZ1697">
        <f>AE1697</f>
        <v>74.36</v>
      </c>
      <c r="DA1697">
        <f>AI1697</f>
        <v>18.87</v>
      </c>
      <c r="DB1697">
        <f>ROUND(ROUND(AT1697*CZ1697,2),6)</f>
        <v>74.36</v>
      </c>
      <c r="DC1697">
        <f>ROUND(ROUND(AT1697*AG1697,2),6)</f>
        <v>0</v>
      </c>
      <c r="DD1697" t="s">
        <v>3</v>
      </c>
      <c r="DE1697" t="s">
        <v>3</v>
      </c>
      <c r="DF1697">
        <f>ROUND(ROUND(AE1697*AI1697,2)*CX1697,2)</f>
        <v>0</v>
      </c>
      <c r="DG1697">
        <f t="shared" si="719"/>
        <v>0</v>
      </c>
      <c r="DH1697">
        <f t="shared" si="720"/>
        <v>0</v>
      </c>
      <c r="DI1697">
        <f t="shared" si="714"/>
        <v>0</v>
      </c>
      <c r="DJ1697">
        <f>DF1697</f>
        <v>0</v>
      </c>
      <c r="DK1697">
        <v>0</v>
      </c>
      <c r="DL1697" t="s">
        <v>3</v>
      </c>
      <c r="DM1697">
        <v>0</v>
      </c>
      <c r="DN1697" t="s">
        <v>3</v>
      </c>
      <c r="DO1697">
        <v>0</v>
      </c>
    </row>
    <row r="1698" spans="1:119" x14ac:dyDescent="0.2">
      <c r="A1698">
        <f>ROW(Source!A786)</f>
        <v>786</v>
      </c>
      <c r="B1698">
        <v>59204059</v>
      </c>
      <c r="C1698">
        <v>60528440</v>
      </c>
      <c r="D1698">
        <v>58330407</v>
      </c>
      <c r="E1698">
        <v>1</v>
      </c>
      <c r="F1698">
        <v>1</v>
      </c>
      <c r="G1698">
        <v>1080</v>
      </c>
      <c r="H1698">
        <v>3</v>
      </c>
      <c r="I1698" t="s">
        <v>947</v>
      </c>
      <c r="J1698" t="s">
        <v>948</v>
      </c>
      <c r="K1698" t="s">
        <v>949</v>
      </c>
      <c r="L1698">
        <v>1346</v>
      </c>
      <c r="N1698">
        <v>1009</v>
      </c>
      <c r="O1698" t="s">
        <v>880</v>
      </c>
      <c r="P1698" t="s">
        <v>880</v>
      </c>
      <c r="Q1698">
        <v>1</v>
      </c>
      <c r="W1698">
        <v>0</v>
      </c>
      <c r="X1698">
        <v>883542614</v>
      </c>
      <c r="Y1698">
        <f>AT1698</f>
        <v>0.02</v>
      </c>
      <c r="AA1698">
        <v>169.66</v>
      </c>
      <c r="AB1698">
        <v>0</v>
      </c>
      <c r="AC1698">
        <v>0</v>
      </c>
      <c r="AD1698">
        <v>0</v>
      </c>
      <c r="AE1698">
        <v>19.28</v>
      </c>
      <c r="AF1698">
        <v>0</v>
      </c>
      <c r="AG1698">
        <v>0</v>
      </c>
      <c r="AH1698">
        <v>0</v>
      </c>
      <c r="AI1698">
        <v>8.8000000000000007</v>
      </c>
      <c r="AJ1698">
        <v>1</v>
      </c>
      <c r="AK1698">
        <v>1</v>
      </c>
      <c r="AL1698">
        <v>1</v>
      </c>
      <c r="AM1698">
        <v>2</v>
      </c>
      <c r="AN1698">
        <v>0</v>
      </c>
      <c r="AO1698">
        <v>1</v>
      </c>
      <c r="AP1698">
        <v>1</v>
      </c>
      <c r="AQ1698">
        <v>0</v>
      </c>
      <c r="AR1698">
        <v>0</v>
      </c>
      <c r="AS1698" t="s">
        <v>3</v>
      </c>
      <c r="AT1698">
        <v>0.02</v>
      </c>
      <c r="AU1698" t="s">
        <v>3</v>
      </c>
      <c r="AV1698">
        <v>0</v>
      </c>
      <c r="AW1698">
        <v>2</v>
      </c>
      <c r="AX1698">
        <v>60528453</v>
      </c>
      <c r="AY1698">
        <v>1</v>
      </c>
      <c r="AZ1698">
        <v>0</v>
      </c>
      <c r="BA1698">
        <v>1702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CV1698">
        <v>0</v>
      </c>
      <c r="CW1698">
        <v>0</v>
      </c>
      <c r="CX1698">
        <f>ROUND(Y1698*Source!I786,9)</f>
        <v>0</v>
      </c>
      <c r="CY1698">
        <f>AA1698</f>
        <v>169.66</v>
      </c>
      <c r="CZ1698">
        <f>AE1698</f>
        <v>19.28</v>
      </c>
      <c r="DA1698">
        <f>AI1698</f>
        <v>8.8000000000000007</v>
      </c>
      <c r="DB1698">
        <f>ROUND(ROUND(AT1698*CZ1698,2),6)</f>
        <v>0.39</v>
      </c>
      <c r="DC1698">
        <f>ROUND(ROUND(AT1698*AG1698,2),6)</f>
        <v>0</v>
      </c>
      <c r="DD1698" t="s">
        <v>3</v>
      </c>
      <c r="DE1698" t="s">
        <v>3</v>
      </c>
      <c r="DF1698">
        <f>ROUND(ROUND(AE1698*AI1698,2)*CX1698,2)</f>
        <v>0</v>
      </c>
      <c r="DG1698">
        <f t="shared" si="719"/>
        <v>0</v>
      </c>
      <c r="DH1698">
        <f t="shared" si="720"/>
        <v>0</v>
      </c>
      <c r="DI1698">
        <f t="shared" si="714"/>
        <v>0</v>
      </c>
      <c r="DJ1698">
        <f>DF1698</f>
        <v>0</v>
      </c>
      <c r="DK1698">
        <v>0</v>
      </c>
      <c r="DL1698" t="s">
        <v>3</v>
      </c>
      <c r="DM1698">
        <v>0</v>
      </c>
      <c r="DN1698" t="s">
        <v>3</v>
      </c>
      <c r="DO1698">
        <v>0</v>
      </c>
    </row>
    <row r="1699" spans="1:119" x14ac:dyDescent="0.2">
      <c r="A1699">
        <f>ROW(Source!A789)</f>
        <v>789</v>
      </c>
      <c r="B1699">
        <v>59204062</v>
      </c>
      <c r="C1699">
        <v>60528457</v>
      </c>
      <c r="D1699">
        <v>58266404</v>
      </c>
      <c r="E1699">
        <v>1080</v>
      </c>
      <c r="F1699">
        <v>1</v>
      </c>
      <c r="G1699">
        <v>1080</v>
      </c>
      <c r="H1699">
        <v>1</v>
      </c>
      <c r="I1699" t="s">
        <v>859</v>
      </c>
      <c r="J1699" t="s">
        <v>3</v>
      </c>
      <c r="K1699" t="s">
        <v>860</v>
      </c>
      <c r="L1699">
        <v>1191</v>
      </c>
      <c r="N1699">
        <v>1013</v>
      </c>
      <c r="O1699" t="s">
        <v>861</v>
      </c>
      <c r="P1699" t="s">
        <v>861</v>
      </c>
      <c r="Q1699">
        <v>1</v>
      </c>
      <c r="W1699">
        <v>0</v>
      </c>
      <c r="X1699">
        <v>476480486</v>
      </c>
      <c r="Y1699">
        <f>((AT1699*1.15)*1.1)</f>
        <v>0.94874999999999998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1</v>
      </c>
      <c r="AJ1699">
        <v>1</v>
      </c>
      <c r="AK1699">
        <v>1</v>
      </c>
      <c r="AL1699">
        <v>1</v>
      </c>
      <c r="AM1699">
        <v>-2</v>
      </c>
      <c r="AN1699">
        <v>0</v>
      </c>
      <c r="AO1699">
        <v>1</v>
      </c>
      <c r="AP1699">
        <v>1</v>
      </c>
      <c r="AQ1699">
        <v>0</v>
      </c>
      <c r="AR1699">
        <v>0</v>
      </c>
      <c r="AS1699" t="s">
        <v>3</v>
      </c>
      <c r="AT1699">
        <v>0.75</v>
      </c>
      <c r="AU1699" t="s">
        <v>26</v>
      </c>
      <c r="AV1699">
        <v>1</v>
      </c>
      <c r="AW1699">
        <v>2</v>
      </c>
      <c r="AX1699">
        <v>60528464</v>
      </c>
      <c r="AY1699">
        <v>1</v>
      </c>
      <c r="AZ1699">
        <v>0</v>
      </c>
      <c r="BA1699">
        <v>1705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CU1699">
        <f>ROUND(AT1699*Source!I789*AH1699*AL1699,2)</f>
        <v>0</v>
      </c>
      <c r="CV1699">
        <f>ROUND(Y1699*Source!I789,9)</f>
        <v>1.8975</v>
      </c>
      <c r="CW1699">
        <v>0</v>
      </c>
      <c r="CX1699">
        <f>ROUND(Y1699*Source!I789,9)</f>
        <v>1.8975</v>
      </c>
      <c r="CY1699">
        <f>AD1699</f>
        <v>0</v>
      </c>
      <c r="CZ1699">
        <f>AH1699</f>
        <v>0</v>
      </c>
      <c r="DA1699">
        <f>AL1699</f>
        <v>1</v>
      </c>
      <c r="DB1699">
        <f>ROUND(((ROUND(AT1699*CZ1699,2)*1.15)*1.1),6)</f>
        <v>0</v>
      </c>
      <c r="DC1699">
        <f>ROUND(((ROUND(AT1699*AG1699,2)*1.15)*1.1),6)</f>
        <v>0</v>
      </c>
      <c r="DD1699" t="s">
        <v>3</v>
      </c>
      <c r="DE1699" t="s">
        <v>3</v>
      </c>
      <c r="DF1699">
        <f t="shared" ref="DF1699:DF1708" si="721">ROUND(ROUND(AE1699,2)*CX1699,2)</f>
        <v>0</v>
      </c>
      <c r="DG1699">
        <f t="shared" si="719"/>
        <v>0</v>
      </c>
      <c r="DH1699">
        <f t="shared" si="720"/>
        <v>0</v>
      </c>
      <c r="DI1699">
        <f t="shared" si="714"/>
        <v>0</v>
      </c>
      <c r="DJ1699">
        <f>DI1699</f>
        <v>0</v>
      </c>
      <c r="DK1699">
        <v>0</v>
      </c>
      <c r="DL1699" t="s">
        <v>3</v>
      </c>
      <c r="DM1699">
        <v>0</v>
      </c>
      <c r="DN1699" t="s">
        <v>3</v>
      </c>
      <c r="DO1699">
        <v>0</v>
      </c>
    </row>
    <row r="1700" spans="1:119" x14ac:dyDescent="0.2">
      <c r="A1700">
        <f>ROW(Source!A789)</f>
        <v>789</v>
      </c>
      <c r="B1700">
        <v>59204062</v>
      </c>
      <c r="C1700">
        <v>60528457</v>
      </c>
      <c r="D1700">
        <v>58340279</v>
      </c>
      <c r="E1700">
        <v>1</v>
      </c>
      <c r="F1700">
        <v>1</v>
      </c>
      <c r="G1700">
        <v>1080</v>
      </c>
      <c r="H1700">
        <v>2</v>
      </c>
      <c r="I1700" t="s">
        <v>938</v>
      </c>
      <c r="J1700" t="s">
        <v>939</v>
      </c>
      <c r="K1700" t="s">
        <v>940</v>
      </c>
      <c r="L1700">
        <v>1368</v>
      </c>
      <c r="N1700">
        <v>1011</v>
      </c>
      <c r="O1700" t="s">
        <v>865</v>
      </c>
      <c r="P1700" t="s">
        <v>865</v>
      </c>
      <c r="Q1700">
        <v>1</v>
      </c>
      <c r="W1700">
        <v>0</v>
      </c>
      <c r="X1700">
        <v>-2065404138</v>
      </c>
      <c r="Y1700">
        <f>((AT1700*1.25)*1.1)</f>
        <v>0.33</v>
      </c>
      <c r="AA1700">
        <v>0</v>
      </c>
      <c r="AB1700">
        <v>7.59</v>
      </c>
      <c r="AC1700">
        <v>0</v>
      </c>
      <c r="AD1700">
        <v>0</v>
      </c>
      <c r="AE1700">
        <v>0</v>
      </c>
      <c r="AF1700">
        <v>7.11</v>
      </c>
      <c r="AG1700">
        <v>0</v>
      </c>
      <c r="AH1700">
        <v>0</v>
      </c>
      <c r="AI1700">
        <v>1</v>
      </c>
      <c r="AJ1700">
        <v>1</v>
      </c>
      <c r="AK1700">
        <v>1</v>
      </c>
      <c r="AL1700">
        <v>1</v>
      </c>
      <c r="AM1700">
        <v>-2</v>
      </c>
      <c r="AN1700">
        <v>0</v>
      </c>
      <c r="AO1700">
        <v>1</v>
      </c>
      <c r="AP1700">
        <v>1</v>
      </c>
      <c r="AQ1700">
        <v>0</v>
      </c>
      <c r="AR1700">
        <v>0</v>
      </c>
      <c r="AS1700" t="s">
        <v>3</v>
      </c>
      <c r="AT1700">
        <v>0.24</v>
      </c>
      <c r="AU1700" t="s">
        <v>866</v>
      </c>
      <c r="AV1700">
        <v>0</v>
      </c>
      <c r="AW1700">
        <v>2</v>
      </c>
      <c r="AX1700">
        <v>60528465</v>
      </c>
      <c r="AY1700">
        <v>1</v>
      </c>
      <c r="AZ1700">
        <v>0</v>
      </c>
      <c r="BA1700">
        <v>1706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CV1700">
        <v>0</v>
      </c>
      <c r="CW1700">
        <f>ROUND(Y1700*Source!I789*DO1700,9)</f>
        <v>0</v>
      </c>
      <c r="CX1700">
        <f>ROUND(Y1700*Source!I789,9)</f>
        <v>0.66</v>
      </c>
      <c r="CY1700">
        <f>AB1700</f>
        <v>7.59</v>
      </c>
      <c r="CZ1700">
        <f>AF1700</f>
        <v>7.11</v>
      </c>
      <c r="DA1700">
        <f>AJ1700</f>
        <v>1</v>
      </c>
      <c r="DB1700">
        <f>ROUND(((ROUND(AT1700*CZ1700,2)*1.25)*1.1),6)</f>
        <v>2.3512499999999998</v>
      </c>
      <c r="DC1700">
        <f>ROUND(((ROUND(AT1700*AG1700,2)*1.25)*1.1),6)</f>
        <v>0</v>
      </c>
      <c r="DD1700" t="s">
        <v>3</v>
      </c>
      <c r="DE1700" t="s">
        <v>3</v>
      </c>
      <c r="DF1700">
        <f t="shared" si="721"/>
        <v>0</v>
      </c>
      <c r="DG1700">
        <f t="shared" si="719"/>
        <v>4.6900000000000004</v>
      </c>
      <c r="DH1700">
        <f t="shared" si="720"/>
        <v>0</v>
      </c>
      <c r="DI1700">
        <f t="shared" si="714"/>
        <v>0</v>
      </c>
      <c r="DJ1700">
        <f>DG1700</f>
        <v>4.6900000000000004</v>
      </c>
      <c r="DK1700">
        <v>0</v>
      </c>
      <c r="DL1700" t="s">
        <v>3</v>
      </c>
      <c r="DM1700">
        <v>0</v>
      </c>
      <c r="DN1700" t="s">
        <v>3</v>
      </c>
      <c r="DO1700">
        <v>0</v>
      </c>
    </row>
    <row r="1701" spans="1:119" x14ac:dyDescent="0.2">
      <c r="A1701">
        <f>ROW(Source!A789)</f>
        <v>789</v>
      </c>
      <c r="B1701">
        <v>59204062</v>
      </c>
      <c r="C1701">
        <v>60528457</v>
      </c>
      <c r="D1701">
        <v>58340578</v>
      </c>
      <c r="E1701">
        <v>1</v>
      </c>
      <c r="F1701">
        <v>1</v>
      </c>
      <c r="G1701">
        <v>1080</v>
      </c>
      <c r="H1701">
        <v>2</v>
      </c>
      <c r="I1701" t="s">
        <v>862</v>
      </c>
      <c r="J1701" t="s">
        <v>863</v>
      </c>
      <c r="K1701" t="s">
        <v>864</v>
      </c>
      <c r="L1701">
        <v>1368</v>
      </c>
      <c r="N1701">
        <v>1011</v>
      </c>
      <c r="O1701" t="s">
        <v>865</v>
      </c>
      <c r="P1701" t="s">
        <v>865</v>
      </c>
      <c r="Q1701">
        <v>1</v>
      </c>
      <c r="W1701">
        <v>0</v>
      </c>
      <c r="X1701">
        <v>-1985943078</v>
      </c>
      <c r="Y1701">
        <f>((AT1701*1.25)*1.1)</f>
        <v>4.4000000000000004E-2</v>
      </c>
      <c r="AA1701">
        <v>0</v>
      </c>
      <c r="AB1701">
        <v>88.67</v>
      </c>
      <c r="AC1701">
        <v>13.47</v>
      </c>
      <c r="AD1701">
        <v>0</v>
      </c>
      <c r="AE1701">
        <v>0</v>
      </c>
      <c r="AF1701">
        <v>83.1</v>
      </c>
      <c r="AG1701">
        <v>12.62</v>
      </c>
      <c r="AH1701">
        <v>0</v>
      </c>
      <c r="AI1701">
        <v>1</v>
      </c>
      <c r="AJ1701">
        <v>1</v>
      </c>
      <c r="AK1701">
        <v>1</v>
      </c>
      <c r="AL1701">
        <v>1</v>
      </c>
      <c r="AM1701">
        <v>-2</v>
      </c>
      <c r="AN1701">
        <v>0</v>
      </c>
      <c r="AO1701">
        <v>1</v>
      </c>
      <c r="AP1701">
        <v>1</v>
      </c>
      <c r="AQ1701">
        <v>0</v>
      </c>
      <c r="AR1701">
        <v>0</v>
      </c>
      <c r="AS1701" t="s">
        <v>3</v>
      </c>
      <c r="AT1701">
        <v>3.2000000000000001E-2</v>
      </c>
      <c r="AU1701" t="s">
        <v>866</v>
      </c>
      <c r="AV1701">
        <v>0</v>
      </c>
      <c r="AW1701">
        <v>2</v>
      </c>
      <c r="AX1701">
        <v>60528466</v>
      </c>
      <c r="AY1701">
        <v>1</v>
      </c>
      <c r="AZ1701">
        <v>0</v>
      </c>
      <c r="BA1701">
        <v>1707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CV1701">
        <v>0</v>
      </c>
      <c r="CW1701">
        <f>ROUND(Y1701*Source!I789*DO1701,9)</f>
        <v>1.11056</v>
      </c>
      <c r="CX1701">
        <f>ROUND(Y1701*Source!I789,9)</f>
        <v>8.7999999999999995E-2</v>
      </c>
      <c r="CY1701">
        <f>AB1701</f>
        <v>88.67</v>
      </c>
      <c r="CZ1701">
        <f>AF1701</f>
        <v>83.1</v>
      </c>
      <c r="DA1701">
        <f>AJ1701</f>
        <v>1</v>
      </c>
      <c r="DB1701">
        <f>ROUND(((ROUND(AT1701*CZ1701,2)*1.25)*1.1),6)</f>
        <v>3.6575000000000002</v>
      </c>
      <c r="DC1701">
        <f>ROUND(((ROUND(AT1701*AG1701,2)*1.25)*1.1),6)</f>
        <v>0.55000000000000004</v>
      </c>
      <c r="DD1701" t="s">
        <v>3</v>
      </c>
      <c r="DE1701" t="s">
        <v>3</v>
      </c>
      <c r="DF1701">
        <f t="shared" si="721"/>
        <v>0</v>
      </c>
      <c r="DG1701">
        <f t="shared" si="719"/>
        <v>7.31</v>
      </c>
      <c r="DH1701">
        <f t="shared" si="720"/>
        <v>1.1100000000000001</v>
      </c>
      <c r="DI1701">
        <f t="shared" si="714"/>
        <v>0</v>
      </c>
      <c r="DJ1701">
        <f>DG1701</f>
        <v>7.31</v>
      </c>
      <c r="DK1701">
        <v>0</v>
      </c>
      <c r="DL1701" t="s">
        <v>867</v>
      </c>
      <c r="DM1701">
        <v>0</v>
      </c>
      <c r="DN1701" t="s">
        <v>861</v>
      </c>
      <c r="DO1701">
        <v>12.62</v>
      </c>
    </row>
    <row r="1702" spans="1:119" x14ac:dyDescent="0.2">
      <c r="A1702">
        <f>ROW(Source!A789)</f>
        <v>789</v>
      </c>
      <c r="B1702">
        <v>59204062</v>
      </c>
      <c r="C1702">
        <v>60528457</v>
      </c>
      <c r="D1702">
        <v>58339814</v>
      </c>
      <c r="E1702">
        <v>1</v>
      </c>
      <c r="F1702">
        <v>1</v>
      </c>
      <c r="G1702">
        <v>1080</v>
      </c>
      <c r="H1702">
        <v>2</v>
      </c>
      <c r="I1702" t="s">
        <v>874</v>
      </c>
      <c r="J1702" t="s">
        <v>875</v>
      </c>
      <c r="K1702" t="s">
        <v>876</v>
      </c>
      <c r="L1702">
        <v>1368</v>
      </c>
      <c r="N1702">
        <v>1011</v>
      </c>
      <c r="O1702" t="s">
        <v>865</v>
      </c>
      <c r="P1702" t="s">
        <v>865</v>
      </c>
      <c r="Q1702">
        <v>1</v>
      </c>
      <c r="W1702">
        <v>0</v>
      </c>
      <c r="X1702">
        <v>1087580389</v>
      </c>
      <c r="Y1702">
        <f>((AT1702*1.25)*1.1)</f>
        <v>1.3750000000000001E-3</v>
      </c>
      <c r="AA1702">
        <v>0</v>
      </c>
      <c r="AB1702">
        <v>191.17</v>
      </c>
      <c r="AC1702">
        <v>18.059999999999999</v>
      </c>
      <c r="AD1702">
        <v>0</v>
      </c>
      <c r="AE1702">
        <v>0</v>
      </c>
      <c r="AF1702">
        <v>179.17</v>
      </c>
      <c r="AG1702">
        <v>16.93</v>
      </c>
      <c r="AH1702">
        <v>0</v>
      </c>
      <c r="AI1702">
        <v>1</v>
      </c>
      <c r="AJ1702">
        <v>1</v>
      </c>
      <c r="AK1702">
        <v>1</v>
      </c>
      <c r="AL1702">
        <v>1</v>
      </c>
      <c r="AM1702">
        <v>-2</v>
      </c>
      <c r="AN1702">
        <v>0</v>
      </c>
      <c r="AO1702">
        <v>1</v>
      </c>
      <c r="AP1702">
        <v>1</v>
      </c>
      <c r="AQ1702">
        <v>0</v>
      </c>
      <c r="AR1702">
        <v>0</v>
      </c>
      <c r="AS1702" t="s">
        <v>3</v>
      </c>
      <c r="AT1702">
        <v>1E-3</v>
      </c>
      <c r="AU1702" t="s">
        <v>866</v>
      </c>
      <c r="AV1702">
        <v>0</v>
      </c>
      <c r="AW1702">
        <v>2</v>
      </c>
      <c r="AX1702">
        <v>60528467</v>
      </c>
      <c r="AY1702">
        <v>1</v>
      </c>
      <c r="AZ1702">
        <v>0</v>
      </c>
      <c r="BA1702">
        <v>1708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CV1702">
        <v>0</v>
      </c>
      <c r="CW1702">
        <f>ROUND(Y1702*Source!I789*DO1702,9)</f>
        <v>4.6557500000000002E-2</v>
      </c>
      <c r="CX1702">
        <f>ROUND(Y1702*Source!I789,9)</f>
        <v>2.7499999999999998E-3</v>
      </c>
      <c r="CY1702">
        <f>AB1702</f>
        <v>191.17</v>
      </c>
      <c r="CZ1702">
        <f>AF1702</f>
        <v>179.17</v>
      </c>
      <c r="DA1702">
        <f>AJ1702</f>
        <v>1</v>
      </c>
      <c r="DB1702">
        <f>ROUND(((ROUND(AT1702*CZ1702,2)*1.25)*1.1),6)</f>
        <v>0.2475</v>
      </c>
      <c r="DC1702">
        <f>ROUND(((ROUND(AT1702*AG1702,2)*1.25)*1.1),6)</f>
        <v>2.75E-2</v>
      </c>
      <c r="DD1702" t="s">
        <v>3</v>
      </c>
      <c r="DE1702" t="s">
        <v>3</v>
      </c>
      <c r="DF1702">
        <f t="shared" si="721"/>
        <v>0</v>
      </c>
      <c r="DG1702">
        <f t="shared" si="719"/>
        <v>0.49</v>
      </c>
      <c r="DH1702">
        <f t="shared" si="720"/>
        <v>0.05</v>
      </c>
      <c r="DI1702">
        <f t="shared" si="714"/>
        <v>0</v>
      </c>
      <c r="DJ1702">
        <f>DG1702</f>
        <v>0.49</v>
      </c>
      <c r="DK1702">
        <v>0</v>
      </c>
      <c r="DL1702" t="s">
        <v>867</v>
      </c>
      <c r="DM1702">
        <v>0</v>
      </c>
      <c r="DN1702" t="s">
        <v>861</v>
      </c>
      <c r="DO1702">
        <v>16.93</v>
      </c>
    </row>
    <row r="1703" spans="1:119" x14ac:dyDescent="0.2">
      <c r="A1703">
        <f>ROW(Source!A789)</f>
        <v>789</v>
      </c>
      <c r="B1703">
        <v>59204062</v>
      </c>
      <c r="C1703">
        <v>60528457</v>
      </c>
      <c r="D1703">
        <v>58309878</v>
      </c>
      <c r="E1703">
        <v>1</v>
      </c>
      <c r="F1703">
        <v>1</v>
      </c>
      <c r="G1703">
        <v>1080</v>
      </c>
      <c r="H1703">
        <v>3</v>
      </c>
      <c r="I1703" t="s">
        <v>950</v>
      </c>
      <c r="J1703" t="s">
        <v>951</v>
      </c>
      <c r="K1703" t="s">
        <v>952</v>
      </c>
      <c r="L1703">
        <v>1348</v>
      </c>
      <c r="N1703">
        <v>1009</v>
      </c>
      <c r="O1703" t="s">
        <v>900</v>
      </c>
      <c r="P1703" t="s">
        <v>900</v>
      </c>
      <c r="Q1703">
        <v>1000</v>
      </c>
      <c r="W1703">
        <v>0</v>
      </c>
      <c r="X1703">
        <v>-2039612599</v>
      </c>
      <c r="Y1703">
        <f>AT1703</f>
        <v>6.9999999999999994E-5</v>
      </c>
      <c r="AA1703">
        <v>7185.82</v>
      </c>
      <c r="AB1703">
        <v>0</v>
      </c>
      <c r="AC1703">
        <v>0</v>
      </c>
      <c r="AD1703">
        <v>0</v>
      </c>
      <c r="AE1703">
        <v>7185.82</v>
      </c>
      <c r="AF1703">
        <v>0</v>
      </c>
      <c r="AG1703">
        <v>0</v>
      </c>
      <c r="AH1703">
        <v>0</v>
      </c>
      <c r="AI1703">
        <v>1</v>
      </c>
      <c r="AJ1703">
        <v>1</v>
      </c>
      <c r="AK1703">
        <v>1</v>
      </c>
      <c r="AL1703">
        <v>1</v>
      </c>
      <c r="AM1703">
        <v>-2</v>
      </c>
      <c r="AN1703">
        <v>0</v>
      </c>
      <c r="AO1703">
        <v>1</v>
      </c>
      <c r="AP1703">
        <v>1</v>
      </c>
      <c r="AQ1703">
        <v>0</v>
      </c>
      <c r="AR1703">
        <v>0</v>
      </c>
      <c r="AS1703" t="s">
        <v>3</v>
      </c>
      <c r="AT1703">
        <v>6.9999999999999994E-5</v>
      </c>
      <c r="AU1703" t="s">
        <v>3</v>
      </c>
      <c r="AV1703">
        <v>0</v>
      </c>
      <c r="AW1703">
        <v>2</v>
      </c>
      <c r="AX1703">
        <v>60528468</v>
      </c>
      <c r="AY1703">
        <v>1</v>
      </c>
      <c r="AZ1703">
        <v>0</v>
      </c>
      <c r="BA1703">
        <v>1709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CV1703">
        <v>0</v>
      </c>
      <c r="CW1703">
        <v>0</v>
      </c>
      <c r="CX1703">
        <f>ROUND(Y1703*Source!I789,9)</f>
        <v>1.3999999999999999E-4</v>
      </c>
      <c r="CY1703">
        <f>AA1703</f>
        <v>7185.82</v>
      </c>
      <c r="CZ1703">
        <f>AE1703</f>
        <v>7185.82</v>
      </c>
      <c r="DA1703">
        <f>AI1703</f>
        <v>1</v>
      </c>
      <c r="DB1703">
        <f>ROUND(ROUND(AT1703*CZ1703,2),6)</f>
        <v>0.5</v>
      </c>
      <c r="DC1703">
        <f>ROUND(ROUND(AT1703*AG1703,2),6)</f>
        <v>0</v>
      </c>
      <c r="DD1703" t="s">
        <v>3</v>
      </c>
      <c r="DE1703" t="s">
        <v>3</v>
      </c>
      <c r="DF1703">
        <f t="shared" si="721"/>
        <v>1.01</v>
      </c>
      <c r="DG1703">
        <f t="shared" si="719"/>
        <v>0</v>
      </c>
      <c r="DH1703">
        <f t="shared" si="720"/>
        <v>0</v>
      </c>
      <c r="DI1703">
        <f t="shared" si="714"/>
        <v>0</v>
      </c>
      <c r="DJ1703">
        <f>DF1703</f>
        <v>1.01</v>
      </c>
      <c r="DK1703">
        <v>0</v>
      </c>
      <c r="DL1703" t="s">
        <v>3</v>
      </c>
      <c r="DM1703">
        <v>0</v>
      </c>
      <c r="DN1703" t="s">
        <v>3</v>
      </c>
      <c r="DO1703">
        <v>0</v>
      </c>
    </row>
    <row r="1704" spans="1:119" x14ac:dyDescent="0.2">
      <c r="A1704">
        <f>ROW(Source!A789)</f>
        <v>789</v>
      </c>
      <c r="B1704">
        <v>59204062</v>
      </c>
      <c r="C1704">
        <v>60528457</v>
      </c>
      <c r="D1704">
        <v>58330444</v>
      </c>
      <c r="E1704">
        <v>1</v>
      </c>
      <c r="F1704">
        <v>1</v>
      </c>
      <c r="G1704">
        <v>1080</v>
      </c>
      <c r="H1704">
        <v>3</v>
      </c>
      <c r="I1704" t="s">
        <v>500</v>
      </c>
      <c r="J1704" t="s">
        <v>502</v>
      </c>
      <c r="K1704" t="s">
        <v>501</v>
      </c>
      <c r="L1704">
        <v>1354</v>
      </c>
      <c r="N1704">
        <v>1010</v>
      </c>
      <c r="O1704" t="s">
        <v>39</v>
      </c>
      <c r="P1704" t="s">
        <v>39</v>
      </c>
      <c r="Q1704">
        <v>1</v>
      </c>
      <c r="W1704">
        <v>0</v>
      </c>
      <c r="X1704">
        <v>1586468601</v>
      </c>
      <c r="Y1704">
        <f>AT1704</f>
        <v>1</v>
      </c>
      <c r="AA1704">
        <v>329.92</v>
      </c>
      <c r="AB1704">
        <v>0</v>
      </c>
      <c r="AC1704">
        <v>0</v>
      </c>
      <c r="AD1704">
        <v>0</v>
      </c>
      <c r="AE1704">
        <v>329.92</v>
      </c>
      <c r="AF1704">
        <v>0</v>
      </c>
      <c r="AG1704">
        <v>0</v>
      </c>
      <c r="AH1704">
        <v>0</v>
      </c>
      <c r="AI1704">
        <v>1</v>
      </c>
      <c r="AJ1704">
        <v>1</v>
      </c>
      <c r="AK1704">
        <v>1</v>
      </c>
      <c r="AL1704">
        <v>1</v>
      </c>
      <c r="AM1704">
        <v>0</v>
      </c>
      <c r="AN1704">
        <v>0</v>
      </c>
      <c r="AO1704">
        <v>0</v>
      </c>
      <c r="AP1704">
        <v>1</v>
      </c>
      <c r="AQ1704">
        <v>0</v>
      </c>
      <c r="AR1704">
        <v>0</v>
      </c>
      <c r="AS1704" t="s">
        <v>3</v>
      </c>
      <c r="AT1704">
        <v>1</v>
      </c>
      <c r="AU1704" t="s">
        <v>3</v>
      </c>
      <c r="AV1704">
        <v>0</v>
      </c>
      <c r="AW1704">
        <v>1</v>
      </c>
      <c r="AX1704">
        <v>-1</v>
      </c>
      <c r="AY1704">
        <v>0</v>
      </c>
      <c r="AZ1704">
        <v>0</v>
      </c>
      <c r="BA1704" t="s">
        <v>3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CV1704">
        <v>0</v>
      </c>
      <c r="CW1704">
        <v>0</v>
      </c>
      <c r="CX1704">
        <f>ROUND(Y1704*Source!I789,9)</f>
        <v>2</v>
      </c>
      <c r="CY1704">
        <f>AA1704</f>
        <v>329.92</v>
      </c>
      <c r="CZ1704">
        <f>AE1704</f>
        <v>329.92</v>
      </c>
      <c r="DA1704">
        <f>AI1704</f>
        <v>1</v>
      </c>
      <c r="DB1704">
        <f>ROUND(ROUND(AT1704*CZ1704,2),6)</f>
        <v>329.92</v>
      </c>
      <c r="DC1704">
        <f>ROUND(ROUND(AT1704*AG1704,2),6)</f>
        <v>0</v>
      </c>
      <c r="DD1704" t="s">
        <v>3</v>
      </c>
      <c r="DE1704" t="s">
        <v>3</v>
      </c>
      <c r="DF1704">
        <f t="shared" si="721"/>
        <v>659.84</v>
      </c>
      <c r="DG1704">
        <f t="shared" si="719"/>
        <v>0</v>
      </c>
      <c r="DH1704">
        <f t="shared" si="720"/>
        <v>0</v>
      </c>
      <c r="DI1704">
        <f t="shared" si="714"/>
        <v>0</v>
      </c>
      <c r="DJ1704">
        <f>DF1704</f>
        <v>659.84</v>
      </c>
      <c r="DK1704">
        <v>0</v>
      </c>
      <c r="DL1704" t="s">
        <v>3</v>
      </c>
      <c r="DM1704">
        <v>0</v>
      </c>
      <c r="DN1704" t="s">
        <v>3</v>
      </c>
      <c r="DO1704">
        <v>0</v>
      </c>
    </row>
    <row r="1705" spans="1:119" x14ac:dyDescent="0.2">
      <c r="A1705">
        <f>ROW(Source!A790)</f>
        <v>790</v>
      </c>
      <c r="B1705">
        <v>59204059</v>
      </c>
      <c r="C1705">
        <v>60528457</v>
      </c>
      <c r="D1705">
        <v>58266404</v>
      </c>
      <c r="E1705">
        <v>1080</v>
      </c>
      <c r="F1705">
        <v>1</v>
      </c>
      <c r="G1705">
        <v>1080</v>
      </c>
      <c r="H1705">
        <v>1</v>
      </c>
      <c r="I1705" t="s">
        <v>859</v>
      </c>
      <c r="J1705" t="s">
        <v>3</v>
      </c>
      <c r="K1705" t="s">
        <v>860</v>
      </c>
      <c r="L1705">
        <v>1191</v>
      </c>
      <c r="N1705">
        <v>1013</v>
      </c>
      <c r="O1705" t="s">
        <v>861</v>
      </c>
      <c r="P1705" t="s">
        <v>861</v>
      </c>
      <c r="Q1705">
        <v>1</v>
      </c>
      <c r="W1705">
        <v>0</v>
      </c>
      <c r="X1705">
        <v>476480486</v>
      </c>
      <c r="Y1705">
        <f>((AT1705*1.15)*1.1)</f>
        <v>0.94874999999999998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1</v>
      </c>
      <c r="AJ1705">
        <v>1</v>
      </c>
      <c r="AK1705">
        <v>1</v>
      </c>
      <c r="AL1705">
        <v>1</v>
      </c>
      <c r="AM1705">
        <v>5</v>
      </c>
      <c r="AN1705">
        <v>0</v>
      </c>
      <c r="AO1705">
        <v>1</v>
      </c>
      <c r="AP1705">
        <v>1</v>
      </c>
      <c r="AQ1705">
        <v>0</v>
      </c>
      <c r="AR1705">
        <v>0</v>
      </c>
      <c r="AS1705" t="s">
        <v>3</v>
      </c>
      <c r="AT1705">
        <v>0.75</v>
      </c>
      <c r="AU1705" t="s">
        <v>26</v>
      </c>
      <c r="AV1705">
        <v>1</v>
      </c>
      <c r="AW1705">
        <v>2</v>
      </c>
      <c r="AX1705">
        <v>60528464</v>
      </c>
      <c r="AY1705">
        <v>1</v>
      </c>
      <c r="AZ1705">
        <v>0</v>
      </c>
      <c r="BA1705">
        <v>1711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CU1705">
        <f>ROUND(AT1705*Source!I790*AH1705*AL1705,2)</f>
        <v>0</v>
      </c>
      <c r="CV1705">
        <f>ROUND(Y1705*Source!I790,9)</f>
        <v>1.8975</v>
      </c>
      <c r="CW1705">
        <v>0</v>
      </c>
      <c r="CX1705">
        <f>ROUND(Y1705*Source!I790,9)</f>
        <v>1.8975</v>
      </c>
      <c r="CY1705">
        <f>AD1705</f>
        <v>0</v>
      </c>
      <c r="CZ1705">
        <f>AH1705</f>
        <v>0</v>
      </c>
      <c r="DA1705">
        <f>AL1705</f>
        <v>1</v>
      </c>
      <c r="DB1705">
        <f>ROUND(((ROUND(AT1705*CZ1705,2)*1.15)*1.1),6)</f>
        <v>0</v>
      </c>
      <c r="DC1705">
        <f>ROUND(((ROUND(AT1705*AG1705,2)*1.15)*1.1),6)</f>
        <v>0</v>
      </c>
      <c r="DD1705" t="s">
        <v>3</v>
      </c>
      <c r="DE1705" t="s">
        <v>3</v>
      </c>
      <c r="DF1705">
        <f t="shared" si="721"/>
        <v>0</v>
      </c>
      <c r="DG1705">
        <f t="shared" si="719"/>
        <v>0</v>
      </c>
      <c r="DH1705">
        <f t="shared" si="720"/>
        <v>0</v>
      </c>
      <c r="DI1705">
        <f t="shared" si="714"/>
        <v>0</v>
      </c>
      <c r="DJ1705">
        <f>DI1705</f>
        <v>0</v>
      </c>
      <c r="DK1705">
        <v>0</v>
      </c>
      <c r="DL1705" t="s">
        <v>3</v>
      </c>
      <c r="DM1705">
        <v>0</v>
      </c>
      <c r="DN1705" t="s">
        <v>3</v>
      </c>
      <c r="DO1705">
        <v>0</v>
      </c>
    </row>
    <row r="1706" spans="1:119" x14ac:dyDescent="0.2">
      <c r="A1706">
        <f>ROW(Source!A790)</f>
        <v>790</v>
      </c>
      <c r="B1706">
        <v>59204059</v>
      </c>
      <c r="C1706">
        <v>60528457</v>
      </c>
      <c r="D1706">
        <v>58340279</v>
      </c>
      <c r="E1706">
        <v>1</v>
      </c>
      <c r="F1706">
        <v>1</v>
      </c>
      <c r="G1706">
        <v>1080</v>
      </c>
      <c r="H1706">
        <v>2</v>
      </c>
      <c r="I1706" t="s">
        <v>938</v>
      </c>
      <c r="J1706" t="s">
        <v>939</v>
      </c>
      <c r="K1706" t="s">
        <v>940</v>
      </c>
      <c r="L1706">
        <v>1368</v>
      </c>
      <c r="N1706">
        <v>1011</v>
      </c>
      <c r="O1706" t="s">
        <v>865</v>
      </c>
      <c r="P1706" t="s">
        <v>865</v>
      </c>
      <c r="Q1706">
        <v>1</v>
      </c>
      <c r="W1706">
        <v>0</v>
      </c>
      <c r="X1706">
        <v>-2065404138</v>
      </c>
      <c r="Y1706">
        <f>((AT1706*1.25)*1.1)</f>
        <v>0.33</v>
      </c>
      <c r="AA1706">
        <v>0</v>
      </c>
      <c r="AB1706">
        <v>87.47</v>
      </c>
      <c r="AC1706">
        <v>0</v>
      </c>
      <c r="AD1706">
        <v>0</v>
      </c>
      <c r="AE1706">
        <v>0</v>
      </c>
      <c r="AF1706">
        <v>7.11</v>
      </c>
      <c r="AG1706">
        <v>0</v>
      </c>
      <c r="AH1706">
        <v>0</v>
      </c>
      <c r="AI1706">
        <v>1</v>
      </c>
      <c r="AJ1706">
        <v>11.53</v>
      </c>
      <c r="AK1706">
        <v>54.99</v>
      </c>
      <c r="AL1706">
        <v>1</v>
      </c>
      <c r="AM1706">
        <v>2</v>
      </c>
      <c r="AN1706">
        <v>0</v>
      </c>
      <c r="AO1706">
        <v>1</v>
      </c>
      <c r="AP1706">
        <v>1</v>
      </c>
      <c r="AQ1706">
        <v>0</v>
      </c>
      <c r="AR1706">
        <v>0</v>
      </c>
      <c r="AS1706" t="s">
        <v>3</v>
      </c>
      <c r="AT1706">
        <v>0.24</v>
      </c>
      <c r="AU1706" t="s">
        <v>866</v>
      </c>
      <c r="AV1706">
        <v>0</v>
      </c>
      <c r="AW1706">
        <v>2</v>
      </c>
      <c r="AX1706">
        <v>60528465</v>
      </c>
      <c r="AY1706">
        <v>1</v>
      </c>
      <c r="AZ1706">
        <v>0</v>
      </c>
      <c r="BA1706">
        <v>1712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CV1706">
        <v>0</v>
      </c>
      <c r="CW1706">
        <f>ROUND(Y1706*Source!I790*DO1706,9)</f>
        <v>0</v>
      </c>
      <c r="CX1706">
        <f>ROUND(Y1706*Source!I790,9)</f>
        <v>0.66</v>
      </c>
      <c r="CY1706">
        <f>AB1706</f>
        <v>87.47</v>
      </c>
      <c r="CZ1706">
        <f>AF1706</f>
        <v>7.11</v>
      </c>
      <c r="DA1706">
        <f>AJ1706</f>
        <v>11.53</v>
      </c>
      <c r="DB1706">
        <f>ROUND(((ROUND(AT1706*CZ1706,2)*1.25)*1.1),6)</f>
        <v>2.3512499999999998</v>
      </c>
      <c r="DC1706">
        <f>ROUND(((ROUND(AT1706*AG1706,2)*1.25)*1.1),6)</f>
        <v>0</v>
      </c>
      <c r="DD1706" t="s">
        <v>3</v>
      </c>
      <c r="DE1706" t="s">
        <v>3</v>
      </c>
      <c r="DF1706">
        <f t="shared" si="721"/>
        <v>0</v>
      </c>
      <c r="DG1706">
        <f>ROUND(ROUND(AF1706*AJ1706,2)*CX1706,2)</f>
        <v>54.11</v>
      </c>
      <c r="DH1706">
        <f>ROUND(ROUND(AG1706*AK1706,2)*CX1706,2)</f>
        <v>0</v>
      </c>
      <c r="DI1706">
        <f t="shared" si="714"/>
        <v>0</v>
      </c>
      <c r="DJ1706">
        <f>DG1706</f>
        <v>54.11</v>
      </c>
      <c r="DK1706">
        <v>0</v>
      </c>
      <c r="DL1706" t="s">
        <v>3</v>
      </c>
      <c r="DM1706">
        <v>0</v>
      </c>
      <c r="DN1706" t="s">
        <v>3</v>
      </c>
      <c r="DO1706">
        <v>0</v>
      </c>
    </row>
    <row r="1707" spans="1:119" x14ac:dyDescent="0.2">
      <c r="A1707">
        <f>ROW(Source!A790)</f>
        <v>790</v>
      </c>
      <c r="B1707">
        <v>59204059</v>
      </c>
      <c r="C1707">
        <v>60528457</v>
      </c>
      <c r="D1707">
        <v>58340578</v>
      </c>
      <c r="E1707">
        <v>1</v>
      </c>
      <c r="F1707">
        <v>1</v>
      </c>
      <c r="G1707">
        <v>1080</v>
      </c>
      <c r="H1707">
        <v>2</v>
      </c>
      <c r="I1707" t="s">
        <v>862</v>
      </c>
      <c r="J1707" t="s">
        <v>863</v>
      </c>
      <c r="K1707" t="s">
        <v>864</v>
      </c>
      <c r="L1707">
        <v>1368</v>
      </c>
      <c r="N1707">
        <v>1011</v>
      </c>
      <c r="O1707" t="s">
        <v>865</v>
      </c>
      <c r="P1707" t="s">
        <v>865</v>
      </c>
      <c r="Q1707">
        <v>1</v>
      </c>
      <c r="W1707">
        <v>0</v>
      </c>
      <c r="X1707">
        <v>-1985943078</v>
      </c>
      <c r="Y1707">
        <f>((AT1707*1.25)*1.1)</f>
        <v>4.4000000000000004E-2</v>
      </c>
      <c r="AA1707">
        <v>0</v>
      </c>
      <c r="AB1707">
        <v>1445.28</v>
      </c>
      <c r="AC1707">
        <v>740.47</v>
      </c>
      <c r="AD1707">
        <v>0</v>
      </c>
      <c r="AE1707">
        <v>0</v>
      </c>
      <c r="AF1707">
        <v>83.1</v>
      </c>
      <c r="AG1707">
        <v>12.62</v>
      </c>
      <c r="AH1707">
        <v>0</v>
      </c>
      <c r="AI1707">
        <v>1</v>
      </c>
      <c r="AJ1707">
        <v>16.3</v>
      </c>
      <c r="AK1707">
        <v>54.99</v>
      </c>
      <c r="AL1707">
        <v>1</v>
      </c>
      <c r="AM1707">
        <v>2</v>
      </c>
      <c r="AN1707">
        <v>0</v>
      </c>
      <c r="AO1707">
        <v>1</v>
      </c>
      <c r="AP1707">
        <v>1</v>
      </c>
      <c r="AQ1707">
        <v>0</v>
      </c>
      <c r="AR1707">
        <v>0</v>
      </c>
      <c r="AS1707" t="s">
        <v>3</v>
      </c>
      <c r="AT1707">
        <v>3.2000000000000001E-2</v>
      </c>
      <c r="AU1707" t="s">
        <v>866</v>
      </c>
      <c r="AV1707">
        <v>0</v>
      </c>
      <c r="AW1707">
        <v>2</v>
      </c>
      <c r="AX1707">
        <v>60528466</v>
      </c>
      <c r="AY1707">
        <v>1</v>
      </c>
      <c r="AZ1707">
        <v>0</v>
      </c>
      <c r="BA1707">
        <v>1713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CV1707">
        <v>0</v>
      </c>
      <c r="CW1707">
        <f>ROUND(Y1707*Source!I790*DO1707,9)</f>
        <v>1.11056</v>
      </c>
      <c r="CX1707">
        <f>ROUND(Y1707*Source!I790,9)</f>
        <v>8.7999999999999995E-2</v>
      </c>
      <c r="CY1707">
        <f>AB1707</f>
        <v>1445.28</v>
      </c>
      <c r="CZ1707">
        <f>AF1707</f>
        <v>83.1</v>
      </c>
      <c r="DA1707">
        <f>AJ1707</f>
        <v>16.3</v>
      </c>
      <c r="DB1707">
        <f>ROUND(((ROUND(AT1707*CZ1707,2)*1.25)*1.1),6)</f>
        <v>3.6575000000000002</v>
      </c>
      <c r="DC1707">
        <f>ROUND(((ROUND(AT1707*AG1707,2)*1.25)*1.1),6)</f>
        <v>0.55000000000000004</v>
      </c>
      <c r="DD1707" t="s">
        <v>3</v>
      </c>
      <c r="DE1707" t="s">
        <v>3</v>
      </c>
      <c r="DF1707">
        <f t="shared" si="721"/>
        <v>0</v>
      </c>
      <c r="DG1707">
        <f>ROUND(ROUND(AF1707*AJ1707,2)*CX1707,2)</f>
        <v>119.2</v>
      </c>
      <c r="DH1707">
        <f>ROUND(ROUND(AG1707*AK1707,2)*CX1707,2)</f>
        <v>61.07</v>
      </c>
      <c r="DI1707">
        <f t="shared" si="714"/>
        <v>0</v>
      </c>
      <c r="DJ1707">
        <f>DG1707</f>
        <v>119.2</v>
      </c>
      <c r="DK1707">
        <v>0</v>
      </c>
      <c r="DL1707" t="s">
        <v>867</v>
      </c>
      <c r="DM1707">
        <v>0</v>
      </c>
      <c r="DN1707" t="s">
        <v>861</v>
      </c>
      <c r="DO1707">
        <v>12.62</v>
      </c>
    </row>
    <row r="1708" spans="1:119" x14ac:dyDescent="0.2">
      <c r="A1708">
        <f>ROW(Source!A790)</f>
        <v>790</v>
      </c>
      <c r="B1708">
        <v>59204059</v>
      </c>
      <c r="C1708">
        <v>60528457</v>
      </c>
      <c r="D1708">
        <v>58339814</v>
      </c>
      <c r="E1708">
        <v>1</v>
      </c>
      <c r="F1708">
        <v>1</v>
      </c>
      <c r="G1708">
        <v>1080</v>
      </c>
      <c r="H1708">
        <v>2</v>
      </c>
      <c r="I1708" t="s">
        <v>874</v>
      </c>
      <c r="J1708" t="s">
        <v>875</v>
      </c>
      <c r="K1708" t="s">
        <v>876</v>
      </c>
      <c r="L1708">
        <v>1368</v>
      </c>
      <c r="N1708">
        <v>1011</v>
      </c>
      <c r="O1708" t="s">
        <v>865</v>
      </c>
      <c r="P1708" t="s">
        <v>865</v>
      </c>
      <c r="Q1708">
        <v>1</v>
      </c>
      <c r="W1708">
        <v>0</v>
      </c>
      <c r="X1708">
        <v>1087580389</v>
      </c>
      <c r="Y1708">
        <f>((AT1708*1.25)*1.1)</f>
        <v>1.3750000000000001E-3</v>
      </c>
      <c r="AA1708">
        <v>0</v>
      </c>
      <c r="AB1708">
        <v>2628.65</v>
      </c>
      <c r="AC1708">
        <v>993.36</v>
      </c>
      <c r="AD1708">
        <v>0</v>
      </c>
      <c r="AE1708">
        <v>0</v>
      </c>
      <c r="AF1708">
        <v>179.17</v>
      </c>
      <c r="AG1708">
        <v>16.93</v>
      </c>
      <c r="AH1708">
        <v>0</v>
      </c>
      <c r="AI1708">
        <v>1</v>
      </c>
      <c r="AJ1708">
        <v>13.75</v>
      </c>
      <c r="AK1708">
        <v>54.99</v>
      </c>
      <c r="AL1708">
        <v>1</v>
      </c>
      <c r="AM1708">
        <v>2</v>
      </c>
      <c r="AN1708">
        <v>0</v>
      </c>
      <c r="AO1708">
        <v>1</v>
      </c>
      <c r="AP1708">
        <v>1</v>
      </c>
      <c r="AQ1708">
        <v>0</v>
      </c>
      <c r="AR1708">
        <v>0</v>
      </c>
      <c r="AS1708" t="s">
        <v>3</v>
      </c>
      <c r="AT1708">
        <v>1E-3</v>
      </c>
      <c r="AU1708" t="s">
        <v>866</v>
      </c>
      <c r="AV1708">
        <v>0</v>
      </c>
      <c r="AW1708">
        <v>2</v>
      </c>
      <c r="AX1708">
        <v>60528467</v>
      </c>
      <c r="AY1708">
        <v>1</v>
      </c>
      <c r="AZ1708">
        <v>0</v>
      </c>
      <c r="BA1708">
        <v>1714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CV1708">
        <v>0</v>
      </c>
      <c r="CW1708">
        <f>ROUND(Y1708*Source!I790*DO1708,9)</f>
        <v>4.6557500000000002E-2</v>
      </c>
      <c r="CX1708">
        <f>ROUND(Y1708*Source!I790,9)</f>
        <v>2.7499999999999998E-3</v>
      </c>
      <c r="CY1708">
        <f>AB1708</f>
        <v>2628.65</v>
      </c>
      <c r="CZ1708">
        <f>AF1708</f>
        <v>179.17</v>
      </c>
      <c r="DA1708">
        <f>AJ1708</f>
        <v>13.75</v>
      </c>
      <c r="DB1708">
        <f>ROUND(((ROUND(AT1708*CZ1708,2)*1.25)*1.1),6)</f>
        <v>0.2475</v>
      </c>
      <c r="DC1708">
        <f>ROUND(((ROUND(AT1708*AG1708,2)*1.25)*1.1),6)</f>
        <v>2.75E-2</v>
      </c>
      <c r="DD1708" t="s">
        <v>3</v>
      </c>
      <c r="DE1708" t="s">
        <v>3</v>
      </c>
      <c r="DF1708">
        <f t="shared" si="721"/>
        <v>0</v>
      </c>
      <c r="DG1708">
        <f>ROUND(ROUND(AF1708*AJ1708,2)*CX1708,2)</f>
        <v>6.77</v>
      </c>
      <c r="DH1708">
        <f>ROUND(ROUND(AG1708*AK1708,2)*CX1708,2)</f>
        <v>2.56</v>
      </c>
      <c r="DI1708">
        <f t="shared" si="714"/>
        <v>0</v>
      </c>
      <c r="DJ1708">
        <f>DG1708</f>
        <v>6.77</v>
      </c>
      <c r="DK1708">
        <v>0</v>
      </c>
      <c r="DL1708" t="s">
        <v>867</v>
      </c>
      <c r="DM1708">
        <v>0</v>
      </c>
      <c r="DN1708" t="s">
        <v>861</v>
      </c>
      <c r="DO1708">
        <v>16.93</v>
      </c>
    </row>
    <row r="1709" spans="1:119" x14ac:dyDescent="0.2">
      <c r="A1709">
        <f>ROW(Source!A790)</f>
        <v>790</v>
      </c>
      <c r="B1709">
        <v>59204059</v>
      </c>
      <c r="C1709">
        <v>60528457</v>
      </c>
      <c r="D1709">
        <v>58309878</v>
      </c>
      <c r="E1709">
        <v>1</v>
      </c>
      <c r="F1709">
        <v>1</v>
      </c>
      <c r="G1709">
        <v>1080</v>
      </c>
      <c r="H1709">
        <v>3</v>
      </c>
      <c r="I1709" t="s">
        <v>950</v>
      </c>
      <c r="J1709" t="s">
        <v>951</v>
      </c>
      <c r="K1709" t="s">
        <v>952</v>
      </c>
      <c r="L1709">
        <v>1348</v>
      </c>
      <c r="N1709">
        <v>1009</v>
      </c>
      <c r="O1709" t="s">
        <v>900</v>
      </c>
      <c r="P1709" t="s">
        <v>900</v>
      </c>
      <c r="Q1709">
        <v>1000</v>
      </c>
      <c r="W1709">
        <v>0</v>
      </c>
      <c r="X1709">
        <v>-2039612599</v>
      </c>
      <c r="Y1709">
        <f>AT1709</f>
        <v>6.9999999999999994E-5</v>
      </c>
      <c r="AA1709">
        <v>93559.38</v>
      </c>
      <c r="AB1709">
        <v>0</v>
      </c>
      <c r="AC1709">
        <v>0</v>
      </c>
      <c r="AD1709">
        <v>0</v>
      </c>
      <c r="AE1709">
        <v>7185.82</v>
      </c>
      <c r="AF1709">
        <v>0</v>
      </c>
      <c r="AG1709">
        <v>0</v>
      </c>
      <c r="AH1709">
        <v>0</v>
      </c>
      <c r="AI1709">
        <v>13.02</v>
      </c>
      <c r="AJ1709">
        <v>1</v>
      </c>
      <c r="AK1709">
        <v>1</v>
      </c>
      <c r="AL1709">
        <v>1</v>
      </c>
      <c r="AM1709">
        <v>2</v>
      </c>
      <c r="AN1709">
        <v>0</v>
      </c>
      <c r="AO1709">
        <v>1</v>
      </c>
      <c r="AP1709">
        <v>1</v>
      </c>
      <c r="AQ1709">
        <v>0</v>
      </c>
      <c r="AR1709">
        <v>0</v>
      </c>
      <c r="AS1709" t="s">
        <v>3</v>
      </c>
      <c r="AT1709">
        <v>6.9999999999999994E-5</v>
      </c>
      <c r="AU1709" t="s">
        <v>3</v>
      </c>
      <c r="AV1709">
        <v>0</v>
      </c>
      <c r="AW1709">
        <v>2</v>
      </c>
      <c r="AX1709">
        <v>60528468</v>
      </c>
      <c r="AY1709">
        <v>1</v>
      </c>
      <c r="AZ1709">
        <v>0</v>
      </c>
      <c r="BA1709">
        <v>1715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CV1709">
        <v>0</v>
      </c>
      <c r="CW1709">
        <v>0</v>
      </c>
      <c r="CX1709">
        <f>ROUND(Y1709*Source!I790,9)</f>
        <v>1.3999999999999999E-4</v>
      </c>
      <c r="CY1709">
        <f>AA1709</f>
        <v>93559.38</v>
      </c>
      <c r="CZ1709">
        <f>AE1709</f>
        <v>7185.82</v>
      </c>
      <c r="DA1709">
        <f>AI1709</f>
        <v>13.02</v>
      </c>
      <c r="DB1709">
        <f>ROUND(ROUND(AT1709*CZ1709,2),6)</f>
        <v>0.5</v>
      </c>
      <c r="DC1709">
        <f>ROUND(ROUND(AT1709*AG1709,2),6)</f>
        <v>0</v>
      </c>
      <c r="DD1709" t="s">
        <v>3</v>
      </c>
      <c r="DE1709" t="s">
        <v>3</v>
      </c>
      <c r="DF1709">
        <f>ROUND(ROUND(AE1709*AI1709,2)*CX1709,2)</f>
        <v>13.1</v>
      </c>
      <c r="DG1709">
        <f t="shared" ref="DG1709:DG1724" si="722">ROUND(ROUND(AF1709,2)*CX1709,2)</f>
        <v>0</v>
      </c>
      <c r="DH1709">
        <f t="shared" ref="DH1709:DH1724" si="723">ROUND(ROUND(AG1709,2)*CX1709,2)</f>
        <v>0</v>
      </c>
      <c r="DI1709">
        <f t="shared" si="714"/>
        <v>0</v>
      </c>
      <c r="DJ1709">
        <f>DF1709</f>
        <v>13.1</v>
      </c>
      <c r="DK1709">
        <v>0</v>
      </c>
      <c r="DL1709" t="s">
        <v>3</v>
      </c>
      <c r="DM1709">
        <v>0</v>
      </c>
      <c r="DN1709" t="s">
        <v>3</v>
      </c>
      <c r="DO1709">
        <v>0</v>
      </c>
    </row>
    <row r="1710" spans="1:119" x14ac:dyDescent="0.2">
      <c r="A1710">
        <f>ROW(Source!A790)</f>
        <v>790</v>
      </c>
      <c r="B1710">
        <v>59204059</v>
      </c>
      <c r="C1710">
        <v>60528457</v>
      </c>
      <c r="D1710">
        <v>58330444</v>
      </c>
      <c r="E1710">
        <v>1</v>
      </c>
      <c r="F1710">
        <v>1</v>
      </c>
      <c r="G1710">
        <v>1080</v>
      </c>
      <c r="H1710">
        <v>3</v>
      </c>
      <c r="I1710" t="s">
        <v>500</v>
      </c>
      <c r="J1710" t="s">
        <v>502</v>
      </c>
      <c r="K1710" t="s">
        <v>501</v>
      </c>
      <c r="L1710">
        <v>1354</v>
      </c>
      <c r="N1710">
        <v>1010</v>
      </c>
      <c r="O1710" t="s">
        <v>39</v>
      </c>
      <c r="P1710" t="s">
        <v>39</v>
      </c>
      <c r="Q1710">
        <v>1</v>
      </c>
      <c r="W1710">
        <v>0</v>
      </c>
      <c r="X1710">
        <v>1586468601</v>
      </c>
      <c r="Y1710">
        <f>AT1710</f>
        <v>1</v>
      </c>
      <c r="AA1710">
        <v>379.41</v>
      </c>
      <c r="AB1710">
        <v>0</v>
      </c>
      <c r="AC1710">
        <v>0</v>
      </c>
      <c r="AD1710">
        <v>0</v>
      </c>
      <c r="AE1710">
        <v>329.92</v>
      </c>
      <c r="AF1710">
        <v>0</v>
      </c>
      <c r="AG1710">
        <v>0</v>
      </c>
      <c r="AH1710">
        <v>0</v>
      </c>
      <c r="AI1710">
        <v>1.1499999999999999</v>
      </c>
      <c r="AJ1710">
        <v>1</v>
      </c>
      <c r="AK1710">
        <v>1</v>
      </c>
      <c r="AL1710">
        <v>1</v>
      </c>
      <c r="AM1710">
        <v>0</v>
      </c>
      <c r="AN1710">
        <v>0</v>
      </c>
      <c r="AO1710">
        <v>0</v>
      </c>
      <c r="AP1710">
        <v>1</v>
      </c>
      <c r="AQ1710">
        <v>0</v>
      </c>
      <c r="AR1710">
        <v>0</v>
      </c>
      <c r="AS1710" t="s">
        <v>3</v>
      </c>
      <c r="AT1710">
        <v>1</v>
      </c>
      <c r="AU1710" t="s">
        <v>3</v>
      </c>
      <c r="AV1710">
        <v>0</v>
      </c>
      <c r="AW1710">
        <v>1</v>
      </c>
      <c r="AX1710">
        <v>-1</v>
      </c>
      <c r="AY1710">
        <v>0</v>
      </c>
      <c r="AZ1710">
        <v>0</v>
      </c>
      <c r="BA1710" t="s">
        <v>3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CV1710">
        <v>0</v>
      </c>
      <c r="CW1710">
        <v>0</v>
      </c>
      <c r="CX1710">
        <f>ROUND(Y1710*Source!I790,9)</f>
        <v>2</v>
      </c>
      <c r="CY1710">
        <f>AA1710</f>
        <v>379.41</v>
      </c>
      <c r="CZ1710">
        <f>AE1710</f>
        <v>329.92</v>
      </c>
      <c r="DA1710">
        <f>AI1710</f>
        <v>1.1499999999999999</v>
      </c>
      <c r="DB1710">
        <f>ROUND(ROUND(AT1710*CZ1710,2),6)</f>
        <v>329.92</v>
      </c>
      <c r="DC1710">
        <f>ROUND(ROUND(AT1710*AG1710,2),6)</f>
        <v>0</v>
      </c>
      <c r="DD1710" t="s">
        <v>3</v>
      </c>
      <c r="DE1710" t="s">
        <v>3</v>
      </c>
      <c r="DF1710">
        <f>ROUND(ROUND(AE1710*AI1710,2)*CX1710,2)</f>
        <v>758.82</v>
      </c>
      <c r="DG1710">
        <f t="shared" si="722"/>
        <v>0</v>
      </c>
      <c r="DH1710">
        <f t="shared" si="723"/>
        <v>0</v>
      </c>
      <c r="DI1710">
        <f t="shared" si="714"/>
        <v>0</v>
      </c>
      <c r="DJ1710">
        <f>DF1710</f>
        <v>758.82</v>
      </c>
      <c r="DK1710">
        <v>0</v>
      </c>
      <c r="DL1710" t="s">
        <v>3</v>
      </c>
      <c r="DM1710">
        <v>0</v>
      </c>
      <c r="DN1710" t="s">
        <v>3</v>
      </c>
      <c r="DO1710">
        <v>0</v>
      </c>
    </row>
    <row r="1711" spans="1:119" x14ac:dyDescent="0.2">
      <c r="A1711">
        <f>ROW(Source!A793)</f>
        <v>793</v>
      </c>
      <c r="B1711">
        <v>59204062</v>
      </c>
      <c r="C1711">
        <v>60528471</v>
      </c>
      <c r="D1711">
        <v>58266404</v>
      </c>
      <c r="E1711">
        <v>1080</v>
      </c>
      <c r="F1711">
        <v>1</v>
      </c>
      <c r="G1711">
        <v>1080</v>
      </c>
      <c r="H1711">
        <v>1</v>
      </c>
      <c r="I1711" t="s">
        <v>859</v>
      </c>
      <c r="J1711" t="s">
        <v>3</v>
      </c>
      <c r="K1711" t="s">
        <v>860</v>
      </c>
      <c r="L1711">
        <v>1191</v>
      </c>
      <c r="N1711">
        <v>1013</v>
      </c>
      <c r="O1711" t="s">
        <v>861</v>
      </c>
      <c r="P1711" t="s">
        <v>861</v>
      </c>
      <c r="Q1711">
        <v>1</v>
      </c>
      <c r="W1711">
        <v>0</v>
      </c>
      <c r="X1711">
        <v>476480486</v>
      </c>
      <c r="Y1711">
        <f>(AT1711*1.1)</f>
        <v>0.33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1</v>
      </c>
      <c r="AJ1711">
        <v>1</v>
      </c>
      <c r="AK1711">
        <v>1</v>
      </c>
      <c r="AL1711">
        <v>1</v>
      </c>
      <c r="AM1711">
        <v>-2</v>
      </c>
      <c r="AN1711">
        <v>0</v>
      </c>
      <c r="AO1711">
        <v>1</v>
      </c>
      <c r="AP1711">
        <v>1</v>
      </c>
      <c r="AQ1711">
        <v>0</v>
      </c>
      <c r="AR1711">
        <v>0</v>
      </c>
      <c r="AS1711" t="s">
        <v>3</v>
      </c>
      <c r="AT1711">
        <v>0.3</v>
      </c>
      <c r="AU1711" t="s">
        <v>266</v>
      </c>
      <c r="AV1711">
        <v>1</v>
      </c>
      <c r="AW1711">
        <v>2</v>
      </c>
      <c r="AX1711">
        <v>60528476</v>
      </c>
      <c r="AY1711">
        <v>1</v>
      </c>
      <c r="AZ1711">
        <v>0</v>
      </c>
      <c r="BA1711">
        <v>1717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CU1711">
        <f>ROUND(AT1711*Source!I793*AH1711*AL1711,2)</f>
        <v>0</v>
      </c>
      <c r="CV1711">
        <f>ROUND(Y1711*Source!I793,9)</f>
        <v>0.66</v>
      </c>
      <c r="CW1711">
        <v>0</v>
      </c>
      <c r="CX1711">
        <f>ROUND(Y1711*Source!I793,9)</f>
        <v>0.66</v>
      </c>
      <c r="CY1711">
        <f>AD1711</f>
        <v>0</v>
      </c>
      <c r="CZ1711">
        <f>AH1711</f>
        <v>0</v>
      </c>
      <c r="DA1711">
        <f>AL1711</f>
        <v>1</v>
      </c>
      <c r="DB1711">
        <f>ROUND((ROUND(AT1711*CZ1711,2)*1.1),6)</f>
        <v>0</v>
      </c>
      <c r="DC1711">
        <f>ROUND((ROUND(AT1711*AG1711,2)*1.1),6)</f>
        <v>0</v>
      </c>
      <c r="DD1711" t="s">
        <v>3</v>
      </c>
      <c r="DE1711" t="s">
        <v>3</v>
      </c>
      <c r="DF1711">
        <f>ROUND(ROUND(AE1711,2)*CX1711,2)</f>
        <v>0</v>
      </c>
      <c r="DG1711">
        <f t="shared" si="722"/>
        <v>0</v>
      </c>
      <c r="DH1711">
        <f t="shared" si="723"/>
        <v>0</v>
      </c>
      <c r="DI1711">
        <f t="shared" si="714"/>
        <v>0</v>
      </c>
      <c r="DJ1711">
        <f>DI1711</f>
        <v>0</v>
      </c>
      <c r="DK1711">
        <v>0</v>
      </c>
      <c r="DL1711" t="s">
        <v>3</v>
      </c>
      <c r="DM1711">
        <v>0</v>
      </c>
      <c r="DN1711" t="s">
        <v>3</v>
      </c>
      <c r="DO1711">
        <v>0</v>
      </c>
    </row>
    <row r="1712" spans="1:119" x14ac:dyDescent="0.2">
      <c r="A1712">
        <f>ROW(Source!A793)</f>
        <v>793</v>
      </c>
      <c r="B1712">
        <v>59204062</v>
      </c>
      <c r="C1712">
        <v>60528471</v>
      </c>
      <c r="D1712">
        <v>58330407</v>
      </c>
      <c r="E1712">
        <v>1</v>
      </c>
      <c r="F1712">
        <v>1</v>
      </c>
      <c r="G1712">
        <v>1080</v>
      </c>
      <c r="H1712">
        <v>3</v>
      </c>
      <c r="I1712" t="s">
        <v>947</v>
      </c>
      <c r="J1712" t="s">
        <v>948</v>
      </c>
      <c r="K1712" t="s">
        <v>949</v>
      </c>
      <c r="L1712">
        <v>1346</v>
      </c>
      <c r="N1712">
        <v>1009</v>
      </c>
      <c r="O1712" t="s">
        <v>880</v>
      </c>
      <c r="P1712" t="s">
        <v>880</v>
      </c>
      <c r="Q1712">
        <v>1</v>
      </c>
      <c r="W1712">
        <v>0</v>
      </c>
      <c r="X1712">
        <v>883542614</v>
      </c>
      <c r="Y1712">
        <f>(AT1712*1)</f>
        <v>4.2000000000000003E-2</v>
      </c>
      <c r="AA1712">
        <v>19.28</v>
      </c>
      <c r="AB1712">
        <v>0</v>
      </c>
      <c r="AC1712">
        <v>0</v>
      </c>
      <c r="AD1712">
        <v>0</v>
      </c>
      <c r="AE1712">
        <v>19.28</v>
      </c>
      <c r="AF1712">
        <v>0</v>
      </c>
      <c r="AG1712">
        <v>0</v>
      </c>
      <c r="AH1712">
        <v>0</v>
      </c>
      <c r="AI1712">
        <v>1</v>
      </c>
      <c r="AJ1712">
        <v>1</v>
      </c>
      <c r="AK1712">
        <v>1</v>
      </c>
      <c r="AL1712">
        <v>1</v>
      </c>
      <c r="AM1712">
        <v>-2</v>
      </c>
      <c r="AN1712">
        <v>0</v>
      </c>
      <c r="AO1712">
        <v>1</v>
      </c>
      <c r="AP1712">
        <v>1</v>
      </c>
      <c r="AQ1712">
        <v>0</v>
      </c>
      <c r="AR1712">
        <v>0</v>
      </c>
      <c r="AS1712" t="s">
        <v>3</v>
      </c>
      <c r="AT1712">
        <v>4.2000000000000003E-2</v>
      </c>
      <c r="AU1712" t="s">
        <v>140</v>
      </c>
      <c r="AV1712">
        <v>0</v>
      </c>
      <c r="AW1712">
        <v>2</v>
      </c>
      <c r="AX1712">
        <v>60528477</v>
      </c>
      <c r="AY1712">
        <v>1</v>
      </c>
      <c r="AZ1712">
        <v>0</v>
      </c>
      <c r="BA1712">
        <v>1718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CV1712">
        <v>0</v>
      </c>
      <c r="CW1712">
        <v>0</v>
      </c>
      <c r="CX1712">
        <f>ROUND(Y1712*Source!I793,9)</f>
        <v>8.4000000000000005E-2</v>
      </c>
      <c r="CY1712">
        <f>AA1712</f>
        <v>19.28</v>
      </c>
      <c r="CZ1712">
        <f>AE1712</f>
        <v>19.28</v>
      </c>
      <c r="DA1712">
        <f>AI1712</f>
        <v>1</v>
      </c>
      <c r="DB1712">
        <f>ROUND((ROUND(AT1712*CZ1712,2)*1),6)</f>
        <v>0.81</v>
      </c>
      <c r="DC1712">
        <f>ROUND((ROUND(AT1712*AG1712,2)*1),6)</f>
        <v>0</v>
      </c>
      <c r="DD1712" t="s">
        <v>3</v>
      </c>
      <c r="DE1712" t="s">
        <v>3</v>
      </c>
      <c r="DF1712">
        <f>ROUND(ROUND(AE1712,2)*CX1712,2)</f>
        <v>1.62</v>
      </c>
      <c r="DG1712">
        <f t="shared" si="722"/>
        <v>0</v>
      </c>
      <c r="DH1712">
        <f t="shared" si="723"/>
        <v>0</v>
      </c>
      <c r="DI1712">
        <f t="shared" si="714"/>
        <v>0</v>
      </c>
      <c r="DJ1712">
        <f>DF1712</f>
        <v>1.62</v>
      </c>
      <c r="DK1712">
        <v>0</v>
      </c>
      <c r="DL1712" t="s">
        <v>3</v>
      </c>
      <c r="DM1712">
        <v>0</v>
      </c>
      <c r="DN1712" t="s">
        <v>3</v>
      </c>
      <c r="DO1712">
        <v>0</v>
      </c>
    </row>
    <row r="1713" spans="1:119" x14ac:dyDescent="0.2">
      <c r="A1713">
        <f>ROW(Source!A793)</f>
        <v>793</v>
      </c>
      <c r="B1713">
        <v>59204062</v>
      </c>
      <c r="C1713">
        <v>60528471</v>
      </c>
      <c r="D1713">
        <v>58271406</v>
      </c>
      <c r="E1713">
        <v>1080</v>
      </c>
      <c r="F1713">
        <v>1</v>
      </c>
      <c r="G1713">
        <v>1080</v>
      </c>
      <c r="H1713">
        <v>3</v>
      </c>
      <c r="I1713" t="s">
        <v>953</v>
      </c>
      <c r="J1713" t="s">
        <v>3</v>
      </c>
      <c r="K1713" t="s">
        <v>954</v>
      </c>
      <c r="L1713">
        <v>1348</v>
      </c>
      <c r="N1713">
        <v>1009</v>
      </c>
      <c r="O1713" t="s">
        <v>900</v>
      </c>
      <c r="P1713" t="s">
        <v>900</v>
      </c>
      <c r="Q1713">
        <v>1000</v>
      </c>
      <c r="W1713">
        <v>0</v>
      </c>
      <c r="X1713">
        <v>-783086922</v>
      </c>
      <c r="Y1713">
        <f>(AT1713*1)</f>
        <v>1.5E-3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</v>
      </c>
      <c r="AJ1713">
        <v>1</v>
      </c>
      <c r="AK1713">
        <v>1</v>
      </c>
      <c r="AL1713">
        <v>1</v>
      </c>
      <c r="AM1713">
        <v>-2</v>
      </c>
      <c r="AN1713">
        <v>0</v>
      </c>
      <c r="AO1713">
        <v>1</v>
      </c>
      <c r="AP1713">
        <v>1</v>
      </c>
      <c r="AQ1713">
        <v>0</v>
      </c>
      <c r="AR1713">
        <v>0</v>
      </c>
      <c r="AS1713" t="s">
        <v>3</v>
      </c>
      <c r="AT1713">
        <v>1.5E-3</v>
      </c>
      <c r="AU1713" t="s">
        <v>140</v>
      </c>
      <c r="AV1713">
        <v>0</v>
      </c>
      <c r="AW1713">
        <v>2</v>
      </c>
      <c r="AX1713">
        <v>60528479</v>
      </c>
      <c r="AY1713">
        <v>1</v>
      </c>
      <c r="AZ1713">
        <v>0</v>
      </c>
      <c r="BA1713">
        <v>1720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CV1713">
        <v>0</v>
      </c>
      <c r="CW1713">
        <v>0</v>
      </c>
      <c r="CX1713">
        <f>ROUND(Y1713*Source!I793,9)</f>
        <v>3.0000000000000001E-3</v>
      </c>
      <c r="CY1713">
        <f>AA1713</f>
        <v>0</v>
      </c>
      <c r="CZ1713">
        <f>AE1713</f>
        <v>0</v>
      </c>
      <c r="DA1713">
        <f>AI1713</f>
        <v>1</v>
      </c>
      <c r="DB1713">
        <f>ROUND((ROUND(AT1713*CZ1713,2)*1),6)</f>
        <v>0</v>
      </c>
      <c r="DC1713">
        <f>ROUND((ROUND(AT1713*AG1713,2)*1),6)</f>
        <v>0</v>
      </c>
      <c r="DD1713" t="s">
        <v>3</v>
      </c>
      <c r="DE1713" t="s">
        <v>3</v>
      </c>
      <c r="DF1713">
        <f>ROUND(ROUND(AE1713,2)*CX1713,2)</f>
        <v>0</v>
      </c>
      <c r="DG1713">
        <f t="shared" si="722"/>
        <v>0</v>
      </c>
      <c r="DH1713">
        <f t="shared" si="723"/>
        <v>0</v>
      </c>
      <c r="DI1713">
        <f t="shared" si="714"/>
        <v>0</v>
      </c>
      <c r="DJ1713">
        <f>DF1713</f>
        <v>0</v>
      </c>
      <c r="DK1713">
        <v>0</v>
      </c>
      <c r="DL1713" t="s">
        <v>3</v>
      </c>
      <c r="DM1713">
        <v>0</v>
      </c>
      <c r="DN1713" t="s">
        <v>3</v>
      </c>
      <c r="DO1713">
        <v>0</v>
      </c>
    </row>
    <row r="1714" spans="1:119" x14ac:dyDescent="0.2">
      <c r="A1714">
        <f>ROW(Source!A793)</f>
        <v>793</v>
      </c>
      <c r="B1714">
        <v>59204062</v>
      </c>
      <c r="C1714">
        <v>60528471</v>
      </c>
      <c r="D1714">
        <v>0</v>
      </c>
      <c r="E1714">
        <v>1080</v>
      </c>
      <c r="F1714">
        <v>1</v>
      </c>
      <c r="G1714">
        <v>1080</v>
      </c>
      <c r="H1714">
        <v>3</v>
      </c>
      <c r="I1714" t="s">
        <v>505</v>
      </c>
      <c r="J1714" t="s">
        <v>3</v>
      </c>
      <c r="K1714" t="s">
        <v>506</v>
      </c>
      <c r="L1714">
        <v>1354</v>
      </c>
      <c r="N1714">
        <v>1010</v>
      </c>
      <c r="O1714" t="s">
        <v>39</v>
      </c>
      <c r="P1714" t="s">
        <v>39</v>
      </c>
      <c r="Q1714">
        <v>1</v>
      </c>
      <c r="W1714">
        <v>0</v>
      </c>
      <c r="X1714">
        <v>-1103013517</v>
      </c>
      <c r="Y1714">
        <f>AT1714</f>
        <v>1</v>
      </c>
      <c r="AA1714">
        <v>205.62</v>
      </c>
      <c r="AB1714">
        <v>0</v>
      </c>
      <c r="AC1714">
        <v>0</v>
      </c>
      <c r="AD1714">
        <v>0</v>
      </c>
      <c r="AE1714">
        <v>205.62</v>
      </c>
      <c r="AF1714">
        <v>0</v>
      </c>
      <c r="AG1714">
        <v>0</v>
      </c>
      <c r="AH1714">
        <v>0</v>
      </c>
      <c r="AI1714">
        <v>1</v>
      </c>
      <c r="AJ1714">
        <v>1</v>
      </c>
      <c r="AK1714">
        <v>1</v>
      </c>
      <c r="AL1714">
        <v>1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 t="s">
        <v>3</v>
      </c>
      <c r="AT1714">
        <v>1</v>
      </c>
      <c r="AU1714" t="s">
        <v>3</v>
      </c>
      <c r="AV1714">
        <v>0</v>
      </c>
      <c r="AW1714">
        <v>1</v>
      </c>
      <c r="AX1714">
        <v>-1</v>
      </c>
      <c r="AY1714">
        <v>0</v>
      </c>
      <c r="AZ1714">
        <v>0</v>
      </c>
      <c r="BA1714" t="s">
        <v>3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CV1714">
        <v>0</v>
      </c>
      <c r="CW1714">
        <v>0</v>
      </c>
      <c r="CX1714">
        <f>ROUND(Y1714*Source!I793,9)</f>
        <v>2</v>
      </c>
      <c r="CY1714">
        <f>AA1714</f>
        <v>205.62</v>
      </c>
      <c r="CZ1714">
        <f>AE1714</f>
        <v>205.62</v>
      </c>
      <c r="DA1714">
        <f>AI1714</f>
        <v>1</v>
      </c>
      <c r="DB1714">
        <f>ROUND(ROUND(AT1714*CZ1714,2),6)</f>
        <v>205.62</v>
      </c>
      <c r="DC1714">
        <f>ROUND(ROUND(AT1714*AG1714,2),6)</f>
        <v>0</v>
      </c>
      <c r="DD1714" t="s">
        <v>3</v>
      </c>
      <c r="DE1714" t="s">
        <v>3</v>
      </c>
      <c r="DF1714">
        <f>ROUND(ROUND(AE1714,2)*CX1714,2)</f>
        <v>411.24</v>
      </c>
      <c r="DG1714">
        <f t="shared" si="722"/>
        <v>0</v>
      </c>
      <c r="DH1714">
        <f t="shared" si="723"/>
        <v>0</v>
      </c>
      <c r="DI1714">
        <f t="shared" si="714"/>
        <v>0</v>
      </c>
      <c r="DJ1714">
        <f>DF1714</f>
        <v>411.24</v>
      </c>
      <c r="DK1714">
        <v>0</v>
      </c>
      <c r="DL1714" t="s">
        <v>3</v>
      </c>
      <c r="DM1714">
        <v>0</v>
      </c>
      <c r="DN1714" t="s">
        <v>3</v>
      </c>
      <c r="DO1714">
        <v>0</v>
      </c>
    </row>
    <row r="1715" spans="1:119" x14ac:dyDescent="0.2">
      <c r="A1715">
        <f>ROW(Source!A794)</f>
        <v>794</v>
      </c>
      <c r="B1715">
        <v>59204059</v>
      </c>
      <c r="C1715">
        <v>60528471</v>
      </c>
      <c r="D1715">
        <v>58266404</v>
      </c>
      <c r="E1715">
        <v>1080</v>
      </c>
      <c r="F1715">
        <v>1</v>
      </c>
      <c r="G1715">
        <v>1080</v>
      </c>
      <c r="H1715">
        <v>1</v>
      </c>
      <c r="I1715" t="s">
        <v>859</v>
      </c>
      <c r="J1715" t="s">
        <v>3</v>
      </c>
      <c r="K1715" t="s">
        <v>860</v>
      </c>
      <c r="L1715">
        <v>1191</v>
      </c>
      <c r="N1715">
        <v>1013</v>
      </c>
      <c r="O1715" t="s">
        <v>861</v>
      </c>
      <c r="P1715" t="s">
        <v>861</v>
      </c>
      <c r="Q1715">
        <v>1</v>
      </c>
      <c r="W1715">
        <v>0</v>
      </c>
      <c r="X1715">
        <v>476480486</v>
      </c>
      <c r="Y1715">
        <f>(AT1715*1.1)</f>
        <v>0.33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1</v>
      </c>
      <c r="AJ1715">
        <v>1</v>
      </c>
      <c r="AK1715">
        <v>1</v>
      </c>
      <c r="AL1715">
        <v>1</v>
      </c>
      <c r="AM1715">
        <v>5</v>
      </c>
      <c r="AN1715">
        <v>0</v>
      </c>
      <c r="AO1715">
        <v>1</v>
      </c>
      <c r="AP1715">
        <v>1</v>
      </c>
      <c r="AQ1715">
        <v>0</v>
      </c>
      <c r="AR1715">
        <v>0</v>
      </c>
      <c r="AS1715" t="s">
        <v>3</v>
      </c>
      <c r="AT1715">
        <v>0.3</v>
      </c>
      <c r="AU1715" t="s">
        <v>266</v>
      </c>
      <c r="AV1715">
        <v>1</v>
      </c>
      <c r="AW1715">
        <v>2</v>
      </c>
      <c r="AX1715">
        <v>60528476</v>
      </c>
      <c r="AY1715">
        <v>1</v>
      </c>
      <c r="AZ1715">
        <v>0</v>
      </c>
      <c r="BA1715">
        <v>1721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CU1715">
        <f>ROUND(AT1715*Source!I794*AH1715*AL1715,2)</f>
        <v>0</v>
      </c>
      <c r="CV1715">
        <f>ROUND(Y1715*Source!I794,9)</f>
        <v>0.66</v>
      </c>
      <c r="CW1715">
        <v>0</v>
      </c>
      <c r="CX1715">
        <f>ROUND(Y1715*Source!I794,9)</f>
        <v>0.66</v>
      </c>
      <c r="CY1715">
        <f>AD1715</f>
        <v>0</v>
      </c>
      <c r="CZ1715">
        <f>AH1715</f>
        <v>0</v>
      </c>
      <c r="DA1715">
        <f>AL1715</f>
        <v>1</v>
      </c>
      <c r="DB1715">
        <f>ROUND((ROUND(AT1715*CZ1715,2)*1.1),6)</f>
        <v>0</v>
      </c>
      <c r="DC1715">
        <f>ROUND((ROUND(AT1715*AG1715,2)*1.1),6)</f>
        <v>0</v>
      </c>
      <c r="DD1715" t="s">
        <v>3</v>
      </c>
      <c r="DE1715" t="s">
        <v>3</v>
      </c>
      <c r="DF1715">
        <f>ROUND(ROUND(AE1715,2)*CX1715,2)</f>
        <v>0</v>
      </c>
      <c r="DG1715">
        <f t="shared" si="722"/>
        <v>0</v>
      </c>
      <c r="DH1715">
        <f t="shared" si="723"/>
        <v>0</v>
      </c>
      <c r="DI1715">
        <f t="shared" si="714"/>
        <v>0</v>
      </c>
      <c r="DJ1715">
        <f>DI1715</f>
        <v>0</v>
      </c>
      <c r="DK1715">
        <v>0</v>
      </c>
      <c r="DL1715" t="s">
        <v>3</v>
      </c>
      <c r="DM1715">
        <v>0</v>
      </c>
      <c r="DN1715" t="s">
        <v>3</v>
      </c>
      <c r="DO1715">
        <v>0</v>
      </c>
    </row>
    <row r="1716" spans="1:119" x14ac:dyDescent="0.2">
      <c r="A1716">
        <f>ROW(Source!A794)</f>
        <v>794</v>
      </c>
      <c r="B1716">
        <v>59204059</v>
      </c>
      <c r="C1716">
        <v>60528471</v>
      </c>
      <c r="D1716">
        <v>58330407</v>
      </c>
      <c r="E1716">
        <v>1</v>
      </c>
      <c r="F1716">
        <v>1</v>
      </c>
      <c r="G1716">
        <v>1080</v>
      </c>
      <c r="H1716">
        <v>3</v>
      </c>
      <c r="I1716" t="s">
        <v>947</v>
      </c>
      <c r="J1716" t="s">
        <v>948</v>
      </c>
      <c r="K1716" t="s">
        <v>949</v>
      </c>
      <c r="L1716">
        <v>1346</v>
      </c>
      <c r="N1716">
        <v>1009</v>
      </c>
      <c r="O1716" t="s">
        <v>880</v>
      </c>
      <c r="P1716" t="s">
        <v>880</v>
      </c>
      <c r="Q1716">
        <v>1</v>
      </c>
      <c r="W1716">
        <v>0</v>
      </c>
      <c r="X1716">
        <v>883542614</v>
      </c>
      <c r="Y1716">
        <f>(AT1716*1)</f>
        <v>4.2000000000000003E-2</v>
      </c>
      <c r="AA1716">
        <v>169.66</v>
      </c>
      <c r="AB1716">
        <v>0</v>
      </c>
      <c r="AC1716">
        <v>0</v>
      </c>
      <c r="AD1716">
        <v>0</v>
      </c>
      <c r="AE1716">
        <v>19.28</v>
      </c>
      <c r="AF1716">
        <v>0</v>
      </c>
      <c r="AG1716">
        <v>0</v>
      </c>
      <c r="AH1716">
        <v>0</v>
      </c>
      <c r="AI1716">
        <v>8.8000000000000007</v>
      </c>
      <c r="AJ1716">
        <v>1</v>
      </c>
      <c r="AK1716">
        <v>1</v>
      </c>
      <c r="AL1716">
        <v>1</v>
      </c>
      <c r="AM1716">
        <v>2</v>
      </c>
      <c r="AN1716">
        <v>0</v>
      </c>
      <c r="AO1716">
        <v>1</v>
      </c>
      <c r="AP1716">
        <v>1</v>
      </c>
      <c r="AQ1716">
        <v>0</v>
      </c>
      <c r="AR1716">
        <v>0</v>
      </c>
      <c r="AS1716" t="s">
        <v>3</v>
      </c>
      <c r="AT1716">
        <v>4.2000000000000003E-2</v>
      </c>
      <c r="AU1716" t="s">
        <v>140</v>
      </c>
      <c r="AV1716">
        <v>0</v>
      </c>
      <c r="AW1716">
        <v>2</v>
      </c>
      <c r="AX1716">
        <v>60528477</v>
      </c>
      <c r="AY1716">
        <v>1</v>
      </c>
      <c r="AZ1716">
        <v>0</v>
      </c>
      <c r="BA1716">
        <v>1722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CV1716">
        <v>0</v>
      </c>
      <c r="CW1716">
        <v>0</v>
      </c>
      <c r="CX1716">
        <f>ROUND(Y1716*Source!I794,9)</f>
        <v>8.4000000000000005E-2</v>
      </c>
      <c r="CY1716">
        <f>AA1716</f>
        <v>169.66</v>
      </c>
      <c r="CZ1716">
        <f>AE1716</f>
        <v>19.28</v>
      </c>
      <c r="DA1716">
        <f>AI1716</f>
        <v>8.8000000000000007</v>
      </c>
      <c r="DB1716">
        <f>ROUND((ROUND(AT1716*CZ1716,2)*1),6)</f>
        <v>0.81</v>
      </c>
      <c r="DC1716">
        <f>ROUND((ROUND(AT1716*AG1716,2)*1),6)</f>
        <v>0</v>
      </c>
      <c r="DD1716" t="s">
        <v>3</v>
      </c>
      <c r="DE1716" t="s">
        <v>3</v>
      </c>
      <c r="DF1716">
        <f>ROUND(ROUND(AE1716*AI1716,2)*CX1716,2)</f>
        <v>14.25</v>
      </c>
      <c r="DG1716">
        <f t="shared" si="722"/>
        <v>0</v>
      </c>
      <c r="DH1716">
        <f t="shared" si="723"/>
        <v>0</v>
      </c>
      <c r="DI1716">
        <f t="shared" si="714"/>
        <v>0</v>
      </c>
      <c r="DJ1716">
        <f>DF1716</f>
        <v>14.25</v>
      </c>
      <c r="DK1716">
        <v>0</v>
      </c>
      <c r="DL1716" t="s">
        <v>3</v>
      </c>
      <c r="DM1716">
        <v>0</v>
      </c>
      <c r="DN1716" t="s">
        <v>3</v>
      </c>
      <c r="DO1716">
        <v>0</v>
      </c>
    </row>
    <row r="1717" spans="1:119" x14ac:dyDescent="0.2">
      <c r="A1717">
        <f>ROW(Source!A794)</f>
        <v>794</v>
      </c>
      <c r="B1717">
        <v>59204059</v>
      </c>
      <c r="C1717">
        <v>60528471</v>
      </c>
      <c r="D1717">
        <v>58271406</v>
      </c>
      <c r="E1717">
        <v>1080</v>
      </c>
      <c r="F1717">
        <v>1</v>
      </c>
      <c r="G1717">
        <v>1080</v>
      </c>
      <c r="H1717">
        <v>3</v>
      </c>
      <c r="I1717" t="s">
        <v>953</v>
      </c>
      <c r="J1717" t="s">
        <v>3</v>
      </c>
      <c r="K1717" t="s">
        <v>954</v>
      </c>
      <c r="L1717">
        <v>1348</v>
      </c>
      <c r="N1717">
        <v>1009</v>
      </c>
      <c r="O1717" t="s">
        <v>900</v>
      </c>
      <c r="P1717" t="s">
        <v>900</v>
      </c>
      <c r="Q1717">
        <v>1000</v>
      </c>
      <c r="W1717">
        <v>0</v>
      </c>
      <c r="X1717">
        <v>-783086922</v>
      </c>
      <c r="Y1717">
        <f>(AT1717*1)</f>
        <v>1.5E-3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9.8800000000000008</v>
      </c>
      <c r="AJ1717">
        <v>1</v>
      </c>
      <c r="AK1717">
        <v>1</v>
      </c>
      <c r="AL1717">
        <v>1</v>
      </c>
      <c r="AM1717">
        <v>5</v>
      </c>
      <c r="AN1717">
        <v>0</v>
      </c>
      <c r="AO1717">
        <v>1</v>
      </c>
      <c r="AP1717">
        <v>1</v>
      </c>
      <c r="AQ1717">
        <v>0</v>
      </c>
      <c r="AR1717">
        <v>0</v>
      </c>
      <c r="AS1717" t="s">
        <v>3</v>
      </c>
      <c r="AT1717">
        <v>1.5E-3</v>
      </c>
      <c r="AU1717" t="s">
        <v>140</v>
      </c>
      <c r="AV1717">
        <v>0</v>
      </c>
      <c r="AW1717">
        <v>2</v>
      </c>
      <c r="AX1717">
        <v>60528479</v>
      </c>
      <c r="AY1717">
        <v>1</v>
      </c>
      <c r="AZ1717">
        <v>0</v>
      </c>
      <c r="BA1717">
        <v>1724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CV1717">
        <v>0</v>
      </c>
      <c r="CW1717">
        <v>0</v>
      </c>
      <c r="CX1717">
        <f>ROUND(Y1717*Source!I794,9)</f>
        <v>3.0000000000000001E-3</v>
      </c>
      <c r="CY1717">
        <f>AA1717</f>
        <v>0</v>
      </c>
      <c r="CZ1717">
        <f>AE1717</f>
        <v>0</v>
      </c>
      <c r="DA1717">
        <f>AI1717</f>
        <v>9.8800000000000008</v>
      </c>
      <c r="DB1717">
        <f>ROUND((ROUND(AT1717*CZ1717,2)*1),6)</f>
        <v>0</v>
      </c>
      <c r="DC1717">
        <f>ROUND((ROUND(AT1717*AG1717,2)*1),6)</f>
        <v>0</v>
      </c>
      <c r="DD1717" t="s">
        <v>3</v>
      </c>
      <c r="DE1717" t="s">
        <v>3</v>
      </c>
      <c r="DF1717">
        <f>ROUND(ROUND(AE1717*AI1717,2)*CX1717,2)</f>
        <v>0</v>
      </c>
      <c r="DG1717">
        <f t="shared" si="722"/>
        <v>0</v>
      </c>
      <c r="DH1717">
        <f t="shared" si="723"/>
        <v>0</v>
      </c>
      <c r="DI1717">
        <f t="shared" si="714"/>
        <v>0</v>
      </c>
      <c r="DJ1717">
        <f>DF1717</f>
        <v>0</v>
      </c>
      <c r="DK1717">
        <v>0</v>
      </c>
      <c r="DL1717" t="s">
        <v>3</v>
      </c>
      <c r="DM1717">
        <v>0</v>
      </c>
      <c r="DN1717" t="s">
        <v>3</v>
      </c>
      <c r="DO1717">
        <v>0</v>
      </c>
    </row>
    <row r="1718" spans="1:119" x14ac:dyDescent="0.2">
      <c r="A1718">
        <f>ROW(Source!A794)</f>
        <v>794</v>
      </c>
      <c r="B1718">
        <v>59204059</v>
      </c>
      <c r="C1718">
        <v>60528471</v>
      </c>
      <c r="D1718">
        <v>0</v>
      </c>
      <c r="E1718">
        <v>1080</v>
      </c>
      <c r="F1718">
        <v>1</v>
      </c>
      <c r="G1718">
        <v>1080</v>
      </c>
      <c r="H1718">
        <v>3</v>
      </c>
      <c r="I1718" t="s">
        <v>505</v>
      </c>
      <c r="J1718" t="s">
        <v>3</v>
      </c>
      <c r="K1718" t="s">
        <v>506</v>
      </c>
      <c r="L1718">
        <v>1354</v>
      </c>
      <c r="N1718">
        <v>1010</v>
      </c>
      <c r="O1718" t="s">
        <v>39</v>
      </c>
      <c r="P1718" t="s">
        <v>39</v>
      </c>
      <c r="Q1718">
        <v>1</v>
      </c>
      <c r="W1718">
        <v>0</v>
      </c>
      <c r="X1718">
        <v>-1103013517</v>
      </c>
      <c r="Y1718">
        <f>AT1718</f>
        <v>1</v>
      </c>
      <c r="AA1718">
        <v>2031.53</v>
      </c>
      <c r="AB1718">
        <v>0</v>
      </c>
      <c r="AC1718">
        <v>0</v>
      </c>
      <c r="AD1718">
        <v>0</v>
      </c>
      <c r="AE1718">
        <v>205.62</v>
      </c>
      <c r="AF1718">
        <v>0</v>
      </c>
      <c r="AG1718">
        <v>0</v>
      </c>
      <c r="AH1718">
        <v>0</v>
      </c>
      <c r="AI1718">
        <v>9.8800000000000008</v>
      </c>
      <c r="AJ1718">
        <v>1</v>
      </c>
      <c r="AK1718">
        <v>1</v>
      </c>
      <c r="AL1718">
        <v>1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 t="s">
        <v>3</v>
      </c>
      <c r="AT1718">
        <v>1</v>
      </c>
      <c r="AU1718" t="s">
        <v>3</v>
      </c>
      <c r="AV1718">
        <v>0</v>
      </c>
      <c r="AW1718">
        <v>1</v>
      </c>
      <c r="AX1718">
        <v>-1</v>
      </c>
      <c r="AY1718">
        <v>0</v>
      </c>
      <c r="AZ1718">
        <v>0</v>
      </c>
      <c r="BA1718" t="s">
        <v>3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CV1718">
        <v>0</v>
      </c>
      <c r="CW1718">
        <v>0</v>
      </c>
      <c r="CX1718">
        <f>ROUND(Y1718*Source!I794,9)</f>
        <v>2</v>
      </c>
      <c r="CY1718">
        <f>AA1718</f>
        <v>2031.53</v>
      </c>
      <c r="CZ1718">
        <f>AE1718</f>
        <v>205.62</v>
      </c>
      <c r="DA1718">
        <f>AI1718</f>
        <v>9.8800000000000008</v>
      </c>
      <c r="DB1718">
        <f>ROUND(ROUND(AT1718*CZ1718,2),6)</f>
        <v>205.62</v>
      </c>
      <c r="DC1718">
        <f>ROUND(ROUND(AT1718*AG1718,2),6)</f>
        <v>0</v>
      </c>
      <c r="DD1718" t="s">
        <v>3</v>
      </c>
      <c r="DE1718" t="s">
        <v>3</v>
      </c>
      <c r="DF1718">
        <f>ROUND(ROUND(AE1718*AI1718,2)*CX1718,2)</f>
        <v>4063.06</v>
      </c>
      <c r="DG1718">
        <f t="shared" si="722"/>
        <v>0</v>
      </c>
      <c r="DH1718">
        <f t="shared" si="723"/>
        <v>0</v>
      </c>
      <c r="DI1718">
        <f t="shared" si="714"/>
        <v>0</v>
      </c>
      <c r="DJ1718">
        <f>DF1718</f>
        <v>4063.06</v>
      </c>
      <c r="DK1718">
        <v>0</v>
      </c>
      <c r="DL1718" t="s">
        <v>3</v>
      </c>
      <c r="DM1718">
        <v>0</v>
      </c>
      <c r="DN1718" t="s">
        <v>3</v>
      </c>
      <c r="DO1718">
        <v>0</v>
      </c>
    </row>
    <row r="1719" spans="1:119" x14ac:dyDescent="0.2">
      <c r="A1719">
        <f>ROW(Source!A799)</f>
        <v>799</v>
      </c>
      <c r="B1719">
        <v>59204062</v>
      </c>
      <c r="C1719">
        <v>60528482</v>
      </c>
      <c r="D1719">
        <v>58266404</v>
      </c>
      <c r="E1719">
        <v>1080</v>
      </c>
      <c r="F1719">
        <v>1</v>
      </c>
      <c r="G1719">
        <v>1080</v>
      </c>
      <c r="H1719">
        <v>1</v>
      </c>
      <c r="I1719" t="s">
        <v>859</v>
      </c>
      <c r="J1719" t="s">
        <v>3</v>
      </c>
      <c r="K1719" t="s">
        <v>860</v>
      </c>
      <c r="L1719">
        <v>1191</v>
      </c>
      <c r="N1719">
        <v>1013</v>
      </c>
      <c r="O1719" t="s">
        <v>861</v>
      </c>
      <c r="P1719" t="s">
        <v>861</v>
      </c>
      <c r="Q1719">
        <v>1</v>
      </c>
      <c r="W1719">
        <v>0</v>
      </c>
      <c r="X1719">
        <v>476480486</v>
      </c>
      <c r="Y1719">
        <f>(AT1719*1.1)</f>
        <v>1.1330000000000002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1</v>
      </c>
      <c r="AJ1719">
        <v>1</v>
      </c>
      <c r="AK1719">
        <v>1</v>
      </c>
      <c r="AL1719">
        <v>1</v>
      </c>
      <c r="AM1719">
        <v>-2</v>
      </c>
      <c r="AN1719">
        <v>0</v>
      </c>
      <c r="AO1719">
        <v>1</v>
      </c>
      <c r="AP1719">
        <v>1</v>
      </c>
      <c r="AQ1719">
        <v>0</v>
      </c>
      <c r="AR1719">
        <v>0</v>
      </c>
      <c r="AS1719" t="s">
        <v>3</v>
      </c>
      <c r="AT1719">
        <v>1.03</v>
      </c>
      <c r="AU1719" t="s">
        <v>266</v>
      </c>
      <c r="AV1719">
        <v>1</v>
      </c>
      <c r="AW1719">
        <v>2</v>
      </c>
      <c r="AX1719">
        <v>60528488</v>
      </c>
      <c r="AY1719">
        <v>1</v>
      </c>
      <c r="AZ1719">
        <v>0</v>
      </c>
      <c r="BA1719">
        <v>1725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CU1719">
        <f>ROUND(AT1719*Source!I799*AH1719*AL1719,2)</f>
        <v>0</v>
      </c>
      <c r="CV1719">
        <f>ROUND(Y1719*Source!I799,9)</f>
        <v>9.0640000000000001</v>
      </c>
      <c r="CW1719">
        <v>0</v>
      </c>
      <c r="CX1719">
        <f>ROUND(Y1719*Source!I799,9)</f>
        <v>9.0640000000000001</v>
      </c>
      <c r="CY1719">
        <f>AD1719</f>
        <v>0</v>
      </c>
      <c r="CZ1719">
        <f>AH1719</f>
        <v>0</v>
      </c>
      <c r="DA1719">
        <f>AL1719</f>
        <v>1</v>
      </c>
      <c r="DB1719">
        <f>ROUND((ROUND(AT1719*CZ1719,2)*1.1),6)</f>
        <v>0</v>
      </c>
      <c r="DC1719">
        <f>ROUND((ROUND(AT1719*AG1719,2)*1.1),6)</f>
        <v>0</v>
      </c>
      <c r="DD1719" t="s">
        <v>3</v>
      </c>
      <c r="DE1719" t="s">
        <v>3</v>
      </c>
      <c r="DF1719">
        <f t="shared" ref="DF1719:DF1726" si="724">ROUND(ROUND(AE1719,2)*CX1719,2)</f>
        <v>0</v>
      </c>
      <c r="DG1719">
        <f t="shared" si="722"/>
        <v>0</v>
      </c>
      <c r="DH1719">
        <f t="shared" si="723"/>
        <v>0</v>
      </c>
      <c r="DI1719">
        <f t="shared" si="714"/>
        <v>0</v>
      </c>
      <c r="DJ1719">
        <f>DI1719</f>
        <v>0</v>
      </c>
      <c r="DK1719">
        <v>0</v>
      </c>
      <c r="DL1719" t="s">
        <v>3</v>
      </c>
      <c r="DM1719">
        <v>0</v>
      </c>
      <c r="DN1719" t="s">
        <v>3</v>
      </c>
      <c r="DO1719">
        <v>0</v>
      </c>
    </row>
    <row r="1720" spans="1:119" x14ac:dyDescent="0.2">
      <c r="A1720">
        <f>ROW(Source!A799)</f>
        <v>799</v>
      </c>
      <c r="B1720">
        <v>59204062</v>
      </c>
      <c r="C1720">
        <v>60528482</v>
      </c>
      <c r="D1720">
        <v>58340578</v>
      </c>
      <c r="E1720">
        <v>1</v>
      </c>
      <c r="F1720">
        <v>1</v>
      </c>
      <c r="G1720">
        <v>1080</v>
      </c>
      <c r="H1720">
        <v>2</v>
      </c>
      <c r="I1720" t="s">
        <v>862</v>
      </c>
      <c r="J1720" t="s">
        <v>863</v>
      </c>
      <c r="K1720" t="s">
        <v>864</v>
      </c>
      <c r="L1720">
        <v>1368</v>
      </c>
      <c r="N1720">
        <v>1011</v>
      </c>
      <c r="O1720" t="s">
        <v>865</v>
      </c>
      <c r="P1720" t="s">
        <v>865</v>
      </c>
      <c r="Q1720">
        <v>1</v>
      </c>
      <c r="W1720">
        <v>0</v>
      </c>
      <c r="X1720">
        <v>-1985943078</v>
      </c>
      <c r="Y1720">
        <f>(AT1720*1.1)</f>
        <v>1.1000000000000001E-2</v>
      </c>
      <c r="AA1720">
        <v>0</v>
      </c>
      <c r="AB1720">
        <v>87.01</v>
      </c>
      <c r="AC1720">
        <v>13.21</v>
      </c>
      <c r="AD1720">
        <v>0</v>
      </c>
      <c r="AE1720">
        <v>0</v>
      </c>
      <c r="AF1720">
        <v>83.1</v>
      </c>
      <c r="AG1720">
        <v>12.62</v>
      </c>
      <c r="AH1720">
        <v>0</v>
      </c>
      <c r="AI1720">
        <v>1</v>
      </c>
      <c r="AJ1720">
        <v>1</v>
      </c>
      <c r="AK1720">
        <v>1</v>
      </c>
      <c r="AL1720">
        <v>1</v>
      </c>
      <c r="AM1720">
        <v>-2</v>
      </c>
      <c r="AN1720">
        <v>0</v>
      </c>
      <c r="AO1720">
        <v>1</v>
      </c>
      <c r="AP1720">
        <v>1</v>
      </c>
      <c r="AQ1720">
        <v>0</v>
      </c>
      <c r="AR1720">
        <v>0</v>
      </c>
      <c r="AS1720" t="s">
        <v>3</v>
      </c>
      <c r="AT1720">
        <v>0.01</v>
      </c>
      <c r="AU1720" t="s">
        <v>266</v>
      </c>
      <c r="AV1720">
        <v>0</v>
      </c>
      <c r="AW1720">
        <v>2</v>
      </c>
      <c r="AX1720">
        <v>60528489</v>
      </c>
      <c r="AY1720">
        <v>1</v>
      </c>
      <c r="AZ1720">
        <v>0</v>
      </c>
      <c r="BA1720">
        <v>1726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CV1720">
        <v>0</v>
      </c>
      <c r="CW1720">
        <f>ROUND(Y1720*Source!I799*DO1720,9)</f>
        <v>1.11056</v>
      </c>
      <c r="CX1720">
        <f>ROUND(Y1720*Source!I799,9)</f>
        <v>8.7999999999999995E-2</v>
      </c>
      <c r="CY1720">
        <f>AB1720</f>
        <v>87.01</v>
      </c>
      <c r="CZ1720">
        <f>AF1720</f>
        <v>83.1</v>
      </c>
      <c r="DA1720">
        <f>AJ1720</f>
        <v>1</v>
      </c>
      <c r="DB1720">
        <f>ROUND((ROUND(AT1720*CZ1720,2)*1.1),6)</f>
        <v>0.91300000000000003</v>
      </c>
      <c r="DC1720">
        <f>ROUND((ROUND(AT1720*AG1720,2)*1.1),6)</f>
        <v>0.14299999999999999</v>
      </c>
      <c r="DD1720" t="s">
        <v>3</v>
      </c>
      <c r="DE1720" t="s">
        <v>3</v>
      </c>
      <c r="DF1720">
        <f t="shared" si="724"/>
        <v>0</v>
      </c>
      <c r="DG1720">
        <f t="shared" si="722"/>
        <v>7.31</v>
      </c>
      <c r="DH1720">
        <f t="shared" si="723"/>
        <v>1.1100000000000001</v>
      </c>
      <c r="DI1720">
        <f t="shared" si="714"/>
        <v>0</v>
      </c>
      <c r="DJ1720">
        <f>DG1720</f>
        <v>7.31</v>
      </c>
      <c r="DK1720">
        <v>0</v>
      </c>
      <c r="DL1720" t="s">
        <v>867</v>
      </c>
      <c r="DM1720">
        <v>0</v>
      </c>
      <c r="DN1720" t="s">
        <v>861</v>
      </c>
      <c r="DO1720">
        <v>12.62</v>
      </c>
    </row>
    <row r="1721" spans="1:119" x14ac:dyDescent="0.2">
      <c r="A1721">
        <f>ROW(Source!A799)</f>
        <v>799</v>
      </c>
      <c r="B1721">
        <v>59204062</v>
      </c>
      <c r="C1721">
        <v>60528482</v>
      </c>
      <c r="D1721">
        <v>58340691</v>
      </c>
      <c r="E1721">
        <v>1</v>
      </c>
      <c r="F1721">
        <v>1</v>
      </c>
      <c r="G1721">
        <v>1080</v>
      </c>
      <c r="H1721">
        <v>2</v>
      </c>
      <c r="I1721" t="s">
        <v>967</v>
      </c>
      <c r="J1721" t="s">
        <v>968</v>
      </c>
      <c r="K1721" t="s">
        <v>969</v>
      </c>
      <c r="L1721">
        <v>1368</v>
      </c>
      <c r="N1721">
        <v>1011</v>
      </c>
      <c r="O1721" t="s">
        <v>865</v>
      </c>
      <c r="P1721" t="s">
        <v>865</v>
      </c>
      <c r="Q1721">
        <v>1</v>
      </c>
      <c r="W1721">
        <v>0</v>
      </c>
      <c r="X1721">
        <v>-507462707</v>
      </c>
      <c r="Y1721">
        <f>(AT1721*1.1)</f>
        <v>0.24200000000000002</v>
      </c>
      <c r="AA1721">
        <v>0</v>
      </c>
      <c r="AB1721">
        <v>0.37</v>
      </c>
      <c r="AC1721">
        <v>0</v>
      </c>
      <c r="AD1721">
        <v>0</v>
      </c>
      <c r="AE1721">
        <v>0</v>
      </c>
      <c r="AF1721">
        <v>0.35</v>
      </c>
      <c r="AG1721">
        <v>0</v>
      </c>
      <c r="AH1721">
        <v>0</v>
      </c>
      <c r="AI1721">
        <v>1</v>
      </c>
      <c r="AJ1721">
        <v>1</v>
      </c>
      <c r="AK1721">
        <v>1</v>
      </c>
      <c r="AL1721">
        <v>1</v>
      </c>
      <c r="AM1721">
        <v>-2</v>
      </c>
      <c r="AN1721">
        <v>0</v>
      </c>
      <c r="AO1721">
        <v>1</v>
      </c>
      <c r="AP1721">
        <v>1</v>
      </c>
      <c r="AQ1721">
        <v>0</v>
      </c>
      <c r="AR1721">
        <v>0</v>
      </c>
      <c r="AS1721" t="s">
        <v>3</v>
      </c>
      <c r="AT1721">
        <v>0.22</v>
      </c>
      <c r="AU1721" t="s">
        <v>266</v>
      </c>
      <c r="AV1721">
        <v>0</v>
      </c>
      <c r="AW1721">
        <v>2</v>
      </c>
      <c r="AX1721">
        <v>60528490</v>
      </c>
      <c r="AY1721">
        <v>1</v>
      </c>
      <c r="AZ1721">
        <v>0</v>
      </c>
      <c r="BA1721">
        <v>1727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CV1721">
        <v>0</v>
      </c>
      <c r="CW1721">
        <f>ROUND(Y1721*Source!I799*DO1721,9)</f>
        <v>0</v>
      </c>
      <c r="CX1721">
        <f>ROUND(Y1721*Source!I799,9)</f>
        <v>1.9359999999999999</v>
      </c>
      <c r="CY1721">
        <f>AB1721</f>
        <v>0.37</v>
      </c>
      <c r="CZ1721">
        <f>AF1721</f>
        <v>0.35</v>
      </c>
      <c r="DA1721">
        <f>AJ1721</f>
        <v>1</v>
      </c>
      <c r="DB1721">
        <f>ROUND((ROUND(AT1721*CZ1721,2)*1.1),6)</f>
        <v>8.7999999999999995E-2</v>
      </c>
      <c r="DC1721">
        <f>ROUND((ROUND(AT1721*AG1721,2)*1.1),6)</f>
        <v>0</v>
      </c>
      <c r="DD1721" t="s">
        <v>3</v>
      </c>
      <c r="DE1721" t="s">
        <v>3</v>
      </c>
      <c r="DF1721">
        <f t="shared" si="724"/>
        <v>0</v>
      </c>
      <c r="DG1721">
        <f t="shared" si="722"/>
        <v>0.68</v>
      </c>
      <c r="DH1721">
        <f t="shared" si="723"/>
        <v>0</v>
      </c>
      <c r="DI1721">
        <f t="shared" si="714"/>
        <v>0</v>
      </c>
      <c r="DJ1721">
        <f>DG1721</f>
        <v>0.68</v>
      </c>
      <c r="DK1721">
        <v>0</v>
      </c>
      <c r="DL1721" t="s">
        <v>3</v>
      </c>
      <c r="DM1721">
        <v>0</v>
      </c>
      <c r="DN1721" t="s">
        <v>3</v>
      </c>
      <c r="DO1721">
        <v>0</v>
      </c>
    </row>
    <row r="1722" spans="1:119" x14ac:dyDescent="0.2">
      <c r="A1722">
        <f>ROW(Source!A799)</f>
        <v>799</v>
      </c>
      <c r="B1722">
        <v>59204062</v>
      </c>
      <c r="C1722">
        <v>60528482</v>
      </c>
      <c r="D1722">
        <v>58311329</v>
      </c>
      <c r="E1722">
        <v>1</v>
      </c>
      <c r="F1722">
        <v>1</v>
      </c>
      <c r="G1722">
        <v>1080</v>
      </c>
      <c r="H1722">
        <v>3</v>
      </c>
      <c r="I1722" t="s">
        <v>929</v>
      </c>
      <c r="J1722" t="s">
        <v>930</v>
      </c>
      <c r="K1722" t="s">
        <v>931</v>
      </c>
      <c r="L1722">
        <v>1355</v>
      </c>
      <c r="N1722">
        <v>1010</v>
      </c>
      <c r="O1722" t="s">
        <v>48</v>
      </c>
      <c r="P1722" t="s">
        <v>48</v>
      </c>
      <c r="Q1722">
        <v>100</v>
      </c>
      <c r="W1722">
        <v>0</v>
      </c>
      <c r="X1722">
        <v>262154668</v>
      </c>
      <c r="Y1722">
        <f>(AT1722*1)</f>
        <v>2.7E-2</v>
      </c>
      <c r="AA1722">
        <v>15.04</v>
      </c>
      <c r="AB1722">
        <v>0</v>
      </c>
      <c r="AC1722">
        <v>0</v>
      </c>
      <c r="AD1722">
        <v>0</v>
      </c>
      <c r="AE1722">
        <v>15.04</v>
      </c>
      <c r="AF1722">
        <v>0</v>
      </c>
      <c r="AG1722">
        <v>0</v>
      </c>
      <c r="AH1722">
        <v>0</v>
      </c>
      <c r="AI1722">
        <v>1</v>
      </c>
      <c r="AJ1722">
        <v>1</v>
      </c>
      <c r="AK1722">
        <v>1</v>
      </c>
      <c r="AL1722">
        <v>1</v>
      </c>
      <c r="AM1722">
        <v>-2</v>
      </c>
      <c r="AN1722">
        <v>0</v>
      </c>
      <c r="AO1722">
        <v>1</v>
      </c>
      <c r="AP1722">
        <v>1</v>
      </c>
      <c r="AQ1722">
        <v>0</v>
      </c>
      <c r="AR1722">
        <v>0</v>
      </c>
      <c r="AS1722" t="s">
        <v>3</v>
      </c>
      <c r="AT1722">
        <v>2.7E-2</v>
      </c>
      <c r="AU1722" t="s">
        <v>140</v>
      </c>
      <c r="AV1722">
        <v>0</v>
      </c>
      <c r="AW1722">
        <v>2</v>
      </c>
      <c r="AX1722">
        <v>60528491</v>
      </c>
      <c r="AY1722">
        <v>1</v>
      </c>
      <c r="AZ1722">
        <v>0</v>
      </c>
      <c r="BA1722">
        <v>1728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CV1722">
        <v>0</v>
      </c>
      <c r="CW1722">
        <v>0</v>
      </c>
      <c r="CX1722">
        <f>ROUND(Y1722*Source!I799,9)</f>
        <v>0.216</v>
      </c>
      <c r="CY1722">
        <f>AA1722</f>
        <v>15.04</v>
      </c>
      <c r="CZ1722">
        <f>AE1722</f>
        <v>15.04</v>
      </c>
      <c r="DA1722">
        <f>AI1722</f>
        <v>1</v>
      </c>
      <c r="DB1722">
        <f>ROUND((ROUND(AT1722*CZ1722,2)*1),6)</f>
        <v>0.41</v>
      </c>
      <c r="DC1722">
        <f>ROUND((ROUND(AT1722*AG1722,2)*1),6)</f>
        <v>0</v>
      </c>
      <c r="DD1722" t="s">
        <v>3</v>
      </c>
      <c r="DE1722" t="s">
        <v>3</v>
      </c>
      <c r="DF1722">
        <f t="shared" si="724"/>
        <v>3.25</v>
      </c>
      <c r="DG1722">
        <f t="shared" si="722"/>
        <v>0</v>
      </c>
      <c r="DH1722">
        <f t="shared" si="723"/>
        <v>0</v>
      </c>
      <c r="DI1722">
        <f t="shared" si="714"/>
        <v>0</v>
      </c>
      <c r="DJ1722">
        <f>DF1722</f>
        <v>3.25</v>
      </c>
      <c r="DK1722">
        <v>0</v>
      </c>
      <c r="DL1722" t="s">
        <v>3</v>
      </c>
      <c r="DM1722">
        <v>0</v>
      </c>
      <c r="DN1722" t="s">
        <v>3</v>
      </c>
      <c r="DO1722">
        <v>0</v>
      </c>
    </row>
    <row r="1723" spans="1:119" x14ac:dyDescent="0.2">
      <c r="A1723">
        <f>ROW(Source!A799)</f>
        <v>799</v>
      </c>
      <c r="B1723">
        <v>59204062</v>
      </c>
      <c r="C1723">
        <v>60528482</v>
      </c>
      <c r="D1723">
        <v>0</v>
      </c>
      <c r="E1723">
        <v>1080</v>
      </c>
      <c r="F1723">
        <v>1</v>
      </c>
      <c r="G1723">
        <v>1080</v>
      </c>
      <c r="H1723">
        <v>3</v>
      </c>
      <c r="I1723" t="s">
        <v>701</v>
      </c>
      <c r="J1723" t="s">
        <v>3</v>
      </c>
      <c r="K1723" t="s">
        <v>702</v>
      </c>
      <c r="L1723">
        <v>1354</v>
      </c>
      <c r="N1723">
        <v>1010</v>
      </c>
      <c r="O1723" t="s">
        <v>39</v>
      </c>
      <c r="P1723" t="s">
        <v>39</v>
      </c>
      <c r="Q1723">
        <v>1</v>
      </c>
      <c r="W1723">
        <v>0</v>
      </c>
      <c r="X1723">
        <v>-1902853225</v>
      </c>
      <c r="Y1723">
        <f>AT1723</f>
        <v>1</v>
      </c>
      <c r="AA1723">
        <v>1672.63</v>
      </c>
      <c r="AB1723">
        <v>0</v>
      </c>
      <c r="AC1723">
        <v>0</v>
      </c>
      <c r="AD1723">
        <v>0</v>
      </c>
      <c r="AE1723">
        <v>1672.63</v>
      </c>
      <c r="AF1723">
        <v>0</v>
      </c>
      <c r="AG1723">
        <v>0</v>
      </c>
      <c r="AH1723">
        <v>0</v>
      </c>
      <c r="AI1723">
        <v>1</v>
      </c>
      <c r="AJ1723">
        <v>1</v>
      </c>
      <c r="AK1723">
        <v>1</v>
      </c>
      <c r="AL1723">
        <v>1</v>
      </c>
      <c r="AM1723">
        <v>0</v>
      </c>
      <c r="AN1723">
        <v>0</v>
      </c>
      <c r="AO1723">
        <v>0</v>
      </c>
      <c r="AP1723">
        <v>1</v>
      </c>
      <c r="AQ1723">
        <v>0</v>
      </c>
      <c r="AR1723">
        <v>0</v>
      </c>
      <c r="AS1723" t="s">
        <v>3</v>
      </c>
      <c r="AT1723">
        <v>1</v>
      </c>
      <c r="AU1723" t="s">
        <v>3</v>
      </c>
      <c r="AV1723">
        <v>0</v>
      </c>
      <c r="AW1723">
        <v>1</v>
      </c>
      <c r="AX1723">
        <v>-1</v>
      </c>
      <c r="AY1723">
        <v>0</v>
      </c>
      <c r="AZ1723">
        <v>0</v>
      </c>
      <c r="BA1723" t="s">
        <v>3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CV1723">
        <v>0</v>
      </c>
      <c r="CW1723">
        <v>0</v>
      </c>
      <c r="CX1723">
        <f>ROUND(Y1723*Source!I799,9)</f>
        <v>8</v>
      </c>
      <c r="CY1723">
        <f>AA1723</f>
        <v>1672.63</v>
      </c>
      <c r="CZ1723">
        <f>AE1723</f>
        <v>1672.63</v>
      </c>
      <c r="DA1723">
        <f>AI1723</f>
        <v>1</v>
      </c>
      <c r="DB1723">
        <f>ROUND(ROUND(AT1723*CZ1723,2),6)</f>
        <v>1672.63</v>
      </c>
      <c r="DC1723">
        <f>ROUND(ROUND(AT1723*AG1723,2),6)</f>
        <v>0</v>
      </c>
      <c r="DD1723" t="s">
        <v>3</v>
      </c>
      <c r="DE1723" t="s">
        <v>3</v>
      </c>
      <c r="DF1723">
        <f t="shared" si="724"/>
        <v>13381.04</v>
      </c>
      <c r="DG1723">
        <f t="shared" si="722"/>
        <v>0</v>
      </c>
      <c r="DH1723">
        <f t="shared" si="723"/>
        <v>0</v>
      </c>
      <c r="DI1723">
        <f t="shared" si="714"/>
        <v>0</v>
      </c>
      <c r="DJ1723">
        <f>DF1723</f>
        <v>13381.04</v>
      </c>
      <c r="DK1723">
        <v>0</v>
      </c>
      <c r="DL1723" t="s">
        <v>3</v>
      </c>
      <c r="DM1723">
        <v>0</v>
      </c>
      <c r="DN1723" t="s">
        <v>3</v>
      </c>
      <c r="DO1723">
        <v>0</v>
      </c>
    </row>
    <row r="1724" spans="1:119" x14ac:dyDescent="0.2">
      <c r="A1724">
        <f>ROW(Source!A800)</f>
        <v>800</v>
      </c>
      <c r="B1724">
        <v>59204059</v>
      </c>
      <c r="C1724">
        <v>60528482</v>
      </c>
      <c r="D1724">
        <v>58266404</v>
      </c>
      <c r="E1724">
        <v>1080</v>
      </c>
      <c r="F1724">
        <v>1</v>
      </c>
      <c r="G1724">
        <v>1080</v>
      </c>
      <c r="H1724">
        <v>1</v>
      </c>
      <c r="I1724" t="s">
        <v>859</v>
      </c>
      <c r="J1724" t="s">
        <v>3</v>
      </c>
      <c r="K1724" t="s">
        <v>860</v>
      </c>
      <c r="L1724">
        <v>1191</v>
      </c>
      <c r="N1724">
        <v>1013</v>
      </c>
      <c r="O1724" t="s">
        <v>861</v>
      </c>
      <c r="P1724" t="s">
        <v>861</v>
      </c>
      <c r="Q1724">
        <v>1</v>
      </c>
      <c r="W1724">
        <v>0</v>
      </c>
      <c r="X1724">
        <v>476480486</v>
      </c>
      <c r="Y1724">
        <f>(AT1724*1.1)</f>
        <v>1.1330000000000002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1</v>
      </c>
      <c r="AJ1724">
        <v>1</v>
      </c>
      <c r="AK1724">
        <v>1</v>
      </c>
      <c r="AL1724">
        <v>1</v>
      </c>
      <c r="AM1724">
        <v>5</v>
      </c>
      <c r="AN1724">
        <v>0</v>
      </c>
      <c r="AO1724">
        <v>1</v>
      </c>
      <c r="AP1724">
        <v>1</v>
      </c>
      <c r="AQ1724">
        <v>0</v>
      </c>
      <c r="AR1724">
        <v>0</v>
      </c>
      <c r="AS1724" t="s">
        <v>3</v>
      </c>
      <c r="AT1724">
        <v>1.03</v>
      </c>
      <c r="AU1724" t="s">
        <v>266</v>
      </c>
      <c r="AV1724">
        <v>1</v>
      </c>
      <c r="AW1724">
        <v>2</v>
      </c>
      <c r="AX1724">
        <v>60528488</v>
      </c>
      <c r="AY1724">
        <v>1</v>
      </c>
      <c r="AZ1724">
        <v>0</v>
      </c>
      <c r="BA1724">
        <v>1730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CU1724">
        <f>ROUND(AT1724*Source!I800*AH1724*AL1724,2)</f>
        <v>0</v>
      </c>
      <c r="CV1724">
        <f>ROUND(Y1724*Source!I800,9)</f>
        <v>9.0640000000000001</v>
      </c>
      <c r="CW1724">
        <v>0</v>
      </c>
      <c r="CX1724">
        <f>ROUND(Y1724*Source!I800,9)</f>
        <v>9.0640000000000001</v>
      </c>
      <c r="CY1724">
        <f>AD1724</f>
        <v>0</v>
      </c>
      <c r="CZ1724">
        <f>AH1724</f>
        <v>0</v>
      </c>
      <c r="DA1724">
        <f>AL1724</f>
        <v>1</v>
      </c>
      <c r="DB1724">
        <f>ROUND((ROUND(AT1724*CZ1724,2)*1.1),6)</f>
        <v>0</v>
      </c>
      <c r="DC1724">
        <f>ROUND((ROUND(AT1724*AG1724,2)*1.1),6)</f>
        <v>0</v>
      </c>
      <c r="DD1724" t="s">
        <v>3</v>
      </c>
      <c r="DE1724" t="s">
        <v>3</v>
      </c>
      <c r="DF1724">
        <f t="shared" si="724"/>
        <v>0</v>
      </c>
      <c r="DG1724">
        <f t="shared" si="722"/>
        <v>0</v>
      </c>
      <c r="DH1724">
        <f t="shared" si="723"/>
        <v>0</v>
      </c>
      <c r="DI1724">
        <f t="shared" si="714"/>
        <v>0</v>
      </c>
      <c r="DJ1724">
        <f>DI1724</f>
        <v>0</v>
      </c>
      <c r="DK1724">
        <v>0</v>
      </c>
      <c r="DL1724" t="s">
        <v>3</v>
      </c>
      <c r="DM1724">
        <v>0</v>
      </c>
      <c r="DN1724" t="s">
        <v>3</v>
      </c>
      <c r="DO1724">
        <v>0</v>
      </c>
    </row>
    <row r="1725" spans="1:119" x14ac:dyDescent="0.2">
      <c r="A1725">
        <f>ROW(Source!A800)</f>
        <v>800</v>
      </c>
      <c r="B1725">
        <v>59204059</v>
      </c>
      <c r="C1725">
        <v>60528482</v>
      </c>
      <c r="D1725">
        <v>58340578</v>
      </c>
      <c r="E1725">
        <v>1</v>
      </c>
      <c r="F1725">
        <v>1</v>
      </c>
      <c r="G1725">
        <v>1080</v>
      </c>
      <c r="H1725">
        <v>2</v>
      </c>
      <c r="I1725" t="s">
        <v>862</v>
      </c>
      <c r="J1725" t="s">
        <v>863</v>
      </c>
      <c r="K1725" t="s">
        <v>864</v>
      </c>
      <c r="L1725">
        <v>1368</v>
      </c>
      <c r="N1725">
        <v>1011</v>
      </c>
      <c r="O1725" t="s">
        <v>865</v>
      </c>
      <c r="P1725" t="s">
        <v>865</v>
      </c>
      <c r="Q1725">
        <v>1</v>
      </c>
      <c r="W1725">
        <v>0</v>
      </c>
      <c r="X1725">
        <v>-1985943078</v>
      </c>
      <c r="Y1725">
        <f>(AT1725*1.1)</f>
        <v>1.1000000000000001E-2</v>
      </c>
      <c r="AA1725">
        <v>0</v>
      </c>
      <c r="AB1725">
        <v>1418.19</v>
      </c>
      <c r="AC1725">
        <v>726.59</v>
      </c>
      <c r="AD1725">
        <v>0</v>
      </c>
      <c r="AE1725">
        <v>0</v>
      </c>
      <c r="AF1725">
        <v>83.1</v>
      </c>
      <c r="AG1725">
        <v>12.62</v>
      </c>
      <c r="AH1725">
        <v>0</v>
      </c>
      <c r="AI1725">
        <v>1</v>
      </c>
      <c r="AJ1725">
        <v>16.3</v>
      </c>
      <c r="AK1725">
        <v>54.99</v>
      </c>
      <c r="AL1725">
        <v>1</v>
      </c>
      <c r="AM1725">
        <v>2</v>
      </c>
      <c r="AN1725">
        <v>0</v>
      </c>
      <c r="AO1725">
        <v>1</v>
      </c>
      <c r="AP1725">
        <v>1</v>
      </c>
      <c r="AQ1725">
        <v>0</v>
      </c>
      <c r="AR1725">
        <v>0</v>
      </c>
      <c r="AS1725" t="s">
        <v>3</v>
      </c>
      <c r="AT1725">
        <v>0.01</v>
      </c>
      <c r="AU1725" t="s">
        <v>266</v>
      </c>
      <c r="AV1725">
        <v>0</v>
      </c>
      <c r="AW1725">
        <v>2</v>
      </c>
      <c r="AX1725">
        <v>60528489</v>
      </c>
      <c r="AY1725">
        <v>1</v>
      </c>
      <c r="AZ1725">
        <v>0</v>
      </c>
      <c r="BA1725">
        <v>1731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CV1725">
        <v>0</v>
      </c>
      <c r="CW1725">
        <f>ROUND(Y1725*Source!I800*DO1725,9)</f>
        <v>1.11056</v>
      </c>
      <c r="CX1725">
        <f>ROUND(Y1725*Source!I800,9)</f>
        <v>8.7999999999999995E-2</v>
      </c>
      <c r="CY1725">
        <f>AB1725</f>
        <v>1418.19</v>
      </c>
      <c r="CZ1725">
        <f>AF1725</f>
        <v>83.1</v>
      </c>
      <c r="DA1725">
        <f>AJ1725</f>
        <v>16.3</v>
      </c>
      <c r="DB1725">
        <f>ROUND((ROUND(AT1725*CZ1725,2)*1.1),6)</f>
        <v>0.91300000000000003</v>
      </c>
      <c r="DC1725">
        <f>ROUND((ROUND(AT1725*AG1725,2)*1.1),6)</f>
        <v>0.14299999999999999</v>
      </c>
      <c r="DD1725" t="s">
        <v>3</v>
      </c>
      <c r="DE1725" t="s">
        <v>3</v>
      </c>
      <c r="DF1725">
        <f t="shared" si="724"/>
        <v>0</v>
      </c>
      <c r="DG1725">
        <f>ROUND(ROUND(AF1725*AJ1725,2)*CX1725,2)</f>
        <v>119.2</v>
      </c>
      <c r="DH1725">
        <f>ROUND(ROUND(AG1725*AK1725,2)*CX1725,2)</f>
        <v>61.07</v>
      </c>
      <c r="DI1725">
        <f t="shared" si="714"/>
        <v>0</v>
      </c>
      <c r="DJ1725">
        <f>DG1725</f>
        <v>119.2</v>
      </c>
      <c r="DK1725">
        <v>0</v>
      </c>
      <c r="DL1725" t="s">
        <v>867</v>
      </c>
      <c r="DM1725">
        <v>0</v>
      </c>
      <c r="DN1725" t="s">
        <v>861</v>
      </c>
      <c r="DO1725">
        <v>12.62</v>
      </c>
    </row>
    <row r="1726" spans="1:119" x14ac:dyDescent="0.2">
      <c r="A1726">
        <f>ROW(Source!A800)</f>
        <v>800</v>
      </c>
      <c r="B1726">
        <v>59204059</v>
      </c>
      <c r="C1726">
        <v>60528482</v>
      </c>
      <c r="D1726">
        <v>58340691</v>
      </c>
      <c r="E1726">
        <v>1</v>
      </c>
      <c r="F1726">
        <v>1</v>
      </c>
      <c r="G1726">
        <v>1080</v>
      </c>
      <c r="H1726">
        <v>2</v>
      </c>
      <c r="I1726" t="s">
        <v>967</v>
      </c>
      <c r="J1726" t="s">
        <v>968</v>
      </c>
      <c r="K1726" t="s">
        <v>969</v>
      </c>
      <c r="L1726">
        <v>1368</v>
      </c>
      <c r="N1726">
        <v>1011</v>
      </c>
      <c r="O1726" t="s">
        <v>865</v>
      </c>
      <c r="P1726" t="s">
        <v>865</v>
      </c>
      <c r="Q1726">
        <v>1</v>
      </c>
      <c r="W1726">
        <v>0</v>
      </c>
      <c r="X1726">
        <v>-507462707</v>
      </c>
      <c r="Y1726">
        <f>(AT1726*1.1)</f>
        <v>0.24200000000000002</v>
      </c>
      <c r="AA1726">
        <v>0</v>
      </c>
      <c r="AB1726">
        <v>3.08</v>
      </c>
      <c r="AC1726">
        <v>0</v>
      </c>
      <c r="AD1726">
        <v>0</v>
      </c>
      <c r="AE1726">
        <v>0</v>
      </c>
      <c r="AF1726">
        <v>0.35</v>
      </c>
      <c r="AG1726">
        <v>0</v>
      </c>
      <c r="AH1726">
        <v>0</v>
      </c>
      <c r="AI1726">
        <v>1</v>
      </c>
      <c r="AJ1726">
        <v>8.4</v>
      </c>
      <c r="AK1726">
        <v>54.99</v>
      </c>
      <c r="AL1726">
        <v>1</v>
      </c>
      <c r="AM1726">
        <v>2</v>
      </c>
      <c r="AN1726">
        <v>0</v>
      </c>
      <c r="AO1726">
        <v>1</v>
      </c>
      <c r="AP1726">
        <v>1</v>
      </c>
      <c r="AQ1726">
        <v>0</v>
      </c>
      <c r="AR1726">
        <v>0</v>
      </c>
      <c r="AS1726" t="s">
        <v>3</v>
      </c>
      <c r="AT1726">
        <v>0.22</v>
      </c>
      <c r="AU1726" t="s">
        <v>266</v>
      </c>
      <c r="AV1726">
        <v>0</v>
      </c>
      <c r="AW1726">
        <v>2</v>
      </c>
      <c r="AX1726">
        <v>60528490</v>
      </c>
      <c r="AY1726">
        <v>1</v>
      </c>
      <c r="AZ1726">
        <v>0</v>
      </c>
      <c r="BA1726">
        <v>1732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CV1726">
        <v>0</v>
      </c>
      <c r="CW1726">
        <f>ROUND(Y1726*Source!I800*DO1726,9)</f>
        <v>0</v>
      </c>
      <c r="CX1726">
        <f>ROUND(Y1726*Source!I800,9)</f>
        <v>1.9359999999999999</v>
      </c>
      <c r="CY1726">
        <f>AB1726</f>
        <v>3.08</v>
      </c>
      <c r="CZ1726">
        <f>AF1726</f>
        <v>0.35</v>
      </c>
      <c r="DA1726">
        <f>AJ1726</f>
        <v>8.4</v>
      </c>
      <c r="DB1726">
        <f>ROUND((ROUND(AT1726*CZ1726,2)*1.1),6)</f>
        <v>8.7999999999999995E-2</v>
      </c>
      <c r="DC1726">
        <f>ROUND((ROUND(AT1726*AG1726,2)*1.1),6)</f>
        <v>0</v>
      </c>
      <c r="DD1726" t="s">
        <v>3</v>
      </c>
      <c r="DE1726" t="s">
        <v>3</v>
      </c>
      <c r="DF1726">
        <f t="shared" si="724"/>
        <v>0</v>
      </c>
      <c r="DG1726">
        <f>ROUND(ROUND(AF1726*AJ1726,2)*CX1726,2)</f>
        <v>5.69</v>
      </c>
      <c r="DH1726">
        <f>ROUND(ROUND(AG1726*AK1726,2)*CX1726,2)</f>
        <v>0</v>
      </c>
      <c r="DI1726">
        <f t="shared" si="714"/>
        <v>0</v>
      </c>
      <c r="DJ1726">
        <f>DG1726</f>
        <v>5.69</v>
      </c>
      <c r="DK1726">
        <v>0</v>
      </c>
      <c r="DL1726" t="s">
        <v>3</v>
      </c>
      <c r="DM1726">
        <v>0</v>
      </c>
      <c r="DN1726" t="s">
        <v>3</v>
      </c>
      <c r="DO1726">
        <v>0</v>
      </c>
    </row>
    <row r="1727" spans="1:119" x14ac:dyDescent="0.2">
      <c r="A1727">
        <f>ROW(Source!A800)</f>
        <v>800</v>
      </c>
      <c r="B1727">
        <v>59204059</v>
      </c>
      <c r="C1727">
        <v>60528482</v>
      </c>
      <c r="D1727">
        <v>58311329</v>
      </c>
      <c r="E1727">
        <v>1</v>
      </c>
      <c r="F1727">
        <v>1</v>
      </c>
      <c r="G1727">
        <v>1080</v>
      </c>
      <c r="H1727">
        <v>3</v>
      </c>
      <c r="I1727" t="s">
        <v>929</v>
      </c>
      <c r="J1727" t="s">
        <v>930</v>
      </c>
      <c r="K1727" t="s">
        <v>931</v>
      </c>
      <c r="L1727">
        <v>1355</v>
      </c>
      <c r="N1727">
        <v>1010</v>
      </c>
      <c r="O1727" t="s">
        <v>48</v>
      </c>
      <c r="P1727" t="s">
        <v>48</v>
      </c>
      <c r="Q1727">
        <v>100</v>
      </c>
      <c r="W1727">
        <v>0</v>
      </c>
      <c r="X1727">
        <v>262154668</v>
      </c>
      <c r="Y1727">
        <f>(AT1727*1)</f>
        <v>2.7E-2</v>
      </c>
      <c r="AA1727">
        <v>59.86</v>
      </c>
      <c r="AB1727">
        <v>0</v>
      </c>
      <c r="AC1727">
        <v>0</v>
      </c>
      <c r="AD1727">
        <v>0</v>
      </c>
      <c r="AE1727">
        <v>15.04</v>
      </c>
      <c r="AF1727">
        <v>0</v>
      </c>
      <c r="AG1727">
        <v>0</v>
      </c>
      <c r="AH1727">
        <v>0</v>
      </c>
      <c r="AI1727">
        <v>3.98</v>
      </c>
      <c r="AJ1727">
        <v>1</v>
      </c>
      <c r="AK1727">
        <v>1</v>
      </c>
      <c r="AL1727">
        <v>1</v>
      </c>
      <c r="AM1727">
        <v>2</v>
      </c>
      <c r="AN1727">
        <v>0</v>
      </c>
      <c r="AO1727">
        <v>1</v>
      </c>
      <c r="AP1727">
        <v>1</v>
      </c>
      <c r="AQ1727">
        <v>0</v>
      </c>
      <c r="AR1727">
        <v>0</v>
      </c>
      <c r="AS1727" t="s">
        <v>3</v>
      </c>
      <c r="AT1727">
        <v>2.7E-2</v>
      </c>
      <c r="AU1727" t="s">
        <v>140</v>
      </c>
      <c r="AV1727">
        <v>0</v>
      </c>
      <c r="AW1727">
        <v>2</v>
      </c>
      <c r="AX1727">
        <v>60528491</v>
      </c>
      <c r="AY1727">
        <v>1</v>
      </c>
      <c r="AZ1727">
        <v>0</v>
      </c>
      <c r="BA1727">
        <v>1733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CV1727">
        <v>0</v>
      </c>
      <c r="CW1727">
        <v>0</v>
      </c>
      <c r="CX1727">
        <f>ROUND(Y1727*Source!I800,9)</f>
        <v>0.216</v>
      </c>
      <c r="CY1727">
        <f>AA1727</f>
        <v>59.86</v>
      </c>
      <c r="CZ1727">
        <f>AE1727</f>
        <v>15.04</v>
      </c>
      <c r="DA1727">
        <f>AI1727</f>
        <v>3.98</v>
      </c>
      <c r="DB1727">
        <f>ROUND((ROUND(AT1727*CZ1727,2)*1),6)</f>
        <v>0.41</v>
      </c>
      <c r="DC1727">
        <f>ROUND((ROUND(AT1727*AG1727,2)*1),6)</f>
        <v>0</v>
      </c>
      <c r="DD1727" t="s">
        <v>3</v>
      </c>
      <c r="DE1727" t="s">
        <v>3</v>
      </c>
      <c r="DF1727">
        <f>ROUND(ROUND(AE1727*AI1727,2)*CX1727,2)</f>
        <v>12.93</v>
      </c>
      <c r="DG1727">
        <f t="shared" ref="DG1727:DG1746" si="725">ROUND(ROUND(AF1727,2)*CX1727,2)</f>
        <v>0</v>
      </c>
      <c r="DH1727">
        <f t="shared" ref="DH1727:DH1746" si="726">ROUND(ROUND(AG1727,2)*CX1727,2)</f>
        <v>0</v>
      </c>
      <c r="DI1727">
        <f t="shared" si="714"/>
        <v>0</v>
      </c>
      <c r="DJ1727">
        <f>DF1727</f>
        <v>12.93</v>
      </c>
      <c r="DK1727">
        <v>0</v>
      </c>
      <c r="DL1727" t="s">
        <v>3</v>
      </c>
      <c r="DM1727">
        <v>0</v>
      </c>
      <c r="DN1727" t="s">
        <v>3</v>
      </c>
      <c r="DO1727">
        <v>0</v>
      </c>
    </row>
    <row r="1728" spans="1:119" x14ac:dyDescent="0.2">
      <c r="A1728">
        <f>ROW(Source!A800)</f>
        <v>800</v>
      </c>
      <c r="B1728">
        <v>59204059</v>
      </c>
      <c r="C1728">
        <v>60528482</v>
      </c>
      <c r="D1728">
        <v>0</v>
      </c>
      <c r="E1728">
        <v>1080</v>
      </c>
      <c r="F1728">
        <v>1</v>
      </c>
      <c r="G1728">
        <v>1080</v>
      </c>
      <c r="H1728">
        <v>3</v>
      </c>
      <c r="I1728" t="s">
        <v>701</v>
      </c>
      <c r="J1728" t="s">
        <v>3</v>
      </c>
      <c r="K1728" t="s">
        <v>702</v>
      </c>
      <c r="L1728">
        <v>1354</v>
      </c>
      <c r="N1728">
        <v>1010</v>
      </c>
      <c r="O1728" t="s">
        <v>39</v>
      </c>
      <c r="P1728" t="s">
        <v>39</v>
      </c>
      <c r="Q1728">
        <v>1</v>
      </c>
      <c r="W1728">
        <v>0</v>
      </c>
      <c r="X1728">
        <v>-1902853225</v>
      </c>
      <c r="Y1728">
        <f>AT1728</f>
        <v>1</v>
      </c>
      <c r="AA1728">
        <v>12812.35</v>
      </c>
      <c r="AB1728">
        <v>0</v>
      </c>
      <c r="AC1728">
        <v>0</v>
      </c>
      <c r="AD1728">
        <v>0</v>
      </c>
      <c r="AE1728">
        <v>1672.63</v>
      </c>
      <c r="AF1728">
        <v>0</v>
      </c>
      <c r="AG1728">
        <v>0</v>
      </c>
      <c r="AH1728">
        <v>0</v>
      </c>
      <c r="AI1728">
        <v>7.66</v>
      </c>
      <c r="AJ1728">
        <v>1</v>
      </c>
      <c r="AK1728">
        <v>1</v>
      </c>
      <c r="AL1728">
        <v>1</v>
      </c>
      <c r="AM1728">
        <v>0</v>
      </c>
      <c r="AN1728">
        <v>0</v>
      </c>
      <c r="AO1728">
        <v>0</v>
      </c>
      <c r="AP1728">
        <v>1</v>
      </c>
      <c r="AQ1728">
        <v>0</v>
      </c>
      <c r="AR1728">
        <v>0</v>
      </c>
      <c r="AS1728" t="s">
        <v>3</v>
      </c>
      <c r="AT1728">
        <v>1</v>
      </c>
      <c r="AU1728" t="s">
        <v>3</v>
      </c>
      <c r="AV1728">
        <v>0</v>
      </c>
      <c r="AW1728">
        <v>1</v>
      </c>
      <c r="AX1728">
        <v>-1</v>
      </c>
      <c r="AY1728">
        <v>0</v>
      </c>
      <c r="AZ1728">
        <v>0</v>
      </c>
      <c r="BA1728" t="s">
        <v>3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CV1728">
        <v>0</v>
      </c>
      <c r="CW1728">
        <v>0</v>
      </c>
      <c r="CX1728">
        <f>ROUND(Y1728*Source!I800,9)</f>
        <v>8</v>
      </c>
      <c r="CY1728">
        <f>AA1728</f>
        <v>12812.35</v>
      </c>
      <c r="CZ1728">
        <f>AE1728</f>
        <v>1672.63</v>
      </c>
      <c r="DA1728">
        <f>AI1728</f>
        <v>7.66</v>
      </c>
      <c r="DB1728">
        <f>ROUND(ROUND(AT1728*CZ1728,2),6)</f>
        <v>1672.63</v>
      </c>
      <c r="DC1728">
        <f>ROUND(ROUND(AT1728*AG1728,2),6)</f>
        <v>0</v>
      </c>
      <c r="DD1728" t="s">
        <v>3</v>
      </c>
      <c r="DE1728" t="s">
        <v>3</v>
      </c>
      <c r="DF1728">
        <f>ROUND(ROUND(AE1728*AI1728,2)*CX1728,2)</f>
        <v>102498.8</v>
      </c>
      <c r="DG1728">
        <f t="shared" si="725"/>
        <v>0</v>
      </c>
      <c r="DH1728">
        <f t="shared" si="726"/>
        <v>0</v>
      </c>
      <c r="DI1728">
        <f t="shared" si="714"/>
        <v>0</v>
      </c>
      <c r="DJ1728">
        <f>DF1728</f>
        <v>102498.8</v>
      </c>
      <c r="DK1728">
        <v>0</v>
      </c>
      <c r="DL1728" t="s">
        <v>3</v>
      </c>
      <c r="DM1728">
        <v>0</v>
      </c>
      <c r="DN1728" t="s">
        <v>3</v>
      </c>
      <c r="DO1728">
        <v>0</v>
      </c>
    </row>
    <row r="1729" spans="1:119" x14ac:dyDescent="0.2">
      <c r="A1729">
        <f>ROW(Source!A803)</f>
        <v>803</v>
      </c>
      <c r="B1729">
        <v>59204062</v>
      </c>
      <c r="C1729">
        <v>60528494</v>
      </c>
      <c r="D1729">
        <v>58266404</v>
      </c>
      <c r="E1729">
        <v>1080</v>
      </c>
      <c r="F1729">
        <v>1</v>
      </c>
      <c r="G1729">
        <v>1080</v>
      </c>
      <c r="H1729">
        <v>1</v>
      </c>
      <c r="I1729" t="s">
        <v>859</v>
      </c>
      <c r="J1729" t="s">
        <v>3</v>
      </c>
      <c r="K1729" t="s">
        <v>860</v>
      </c>
      <c r="L1729">
        <v>1191</v>
      </c>
      <c r="N1729">
        <v>1013</v>
      </c>
      <c r="O1729" t="s">
        <v>861</v>
      </c>
      <c r="P1729" t="s">
        <v>861</v>
      </c>
      <c r="Q1729">
        <v>1</v>
      </c>
      <c r="W1729">
        <v>0</v>
      </c>
      <c r="X1729">
        <v>476480486</v>
      </c>
      <c r="Y1729">
        <f>(AT1729*1.1)</f>
        <v>0.33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1</v>
      </c>
      <c r="AJ1729">
        <v>1</v>
      </c>
      <c r="AK1729">
        <v>1</v>
      </c>
      <c r="AL1729">
        <v>1</v>
      </c>
      <c r="AM1729">
        <v>-2</v>
      </c>
      <c r="AN1729">
        <v>0</v>
      </c>
      <c r="AO1729">
        <v>1</v>
      </c>
      <c r="AP1729">
        <v>1</v>
      </c>
      <c r="AQ1729">
        <v>0</v>
      </c>
      <c r="AR1729">
        <v>0</v>
      </c>
      <c r="AS1729" t="s">
        <v>3</v>
      </c>
      <c r="AT1729">
        <v>0.3</v>
      </c>
      <c r="AU1729" t="s">
        <v>266</v>
      </c>
      <c r="AV1729">
        <v>1</v>
      </c>
      <c r="AW1729">
        <v>2</v>
      </c>
      <c r="AX1729">
        <v>60528499</v>
      </c>
      <c r="AY1729">
        <v>1</v>
      </c>
      <c r="AZ1729">
        <v>0</v>
      </c>
      <c r="BA1729">
        <v>1735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CU1729">
        <f>ROUND(AT1729*Source!I803*AH1729*AL1729,2)</f>
        <v>0</v>
      </c>
      <c r="CV1729">
        <f>ROUND(Y1729*Source!I803,9)</f>
        <v>8.91</v>
      </c>
      <c r="CW1729">
        <v>0</v>
      </c>
      <c r="CX1729">
        <f>ROUND(Y1729*Source!I803,9)</f>
        <v>8.91</v>
      </c>
      <c r="CY1729">
        <f>AD1729</f>
        <v>0</v>
      </c>
      <c r="CZ1729">
        <f>AH1729</f>
        <v>0</v>
      </c>
      <c r="DA1729">
        <f>AL1729</f>
        <v>1</v>
      </c>
      <c r="DB1729">
        <f>ROUND((ROUND(AT1729*CZ1729,2)*1.1),6)</f>
        <v>0</v>
      </c>
      <c r="DC1729">
        <f>ROUND((ROUND(AT1729*AG1729,2)*1.1),6)</f>
        <v>0</v>
      </c>
      <c r="DD1729" t="s">
        <v>3</v>
      </c>
      <c r="DE1729" t="s">
        <v>3</v>
      </c>
      <c r="DF1729">
        <f>ROUND(ROUND(AE1729,2)*CX1729,2)</f>
        <v>0</v>
      </c>
      <c r="DG1729">
        <f t="shared" si="725"/>
        <v>0</v>
      </c>
      <c r="DH1729">
        <f t="shared" si="726"/>
        <v>0</v>
      </c>
      <c r="DI1729">
        <f t="shared" ref="DI1729:DI1792" si="727">ROUND(ROUND(AH1729,2)*CX1729,2)</f>
        <v>0</v>
      </c>
      <c r="DJ1729">
        <f>DI1729</f>
        <v>0</v>
      </c>
      <c r="DK1729">
        <v>0</v>
      </c>
      <c r="DL1729" t="s">
        <v>3</v>
      </c>
      <c r="DM1729">
        <v>0</v>
      </c>
      <c r="DN1729" t="s">
        <v>3</v>
      </c>
      <c r="DO1729">
        <v>0</v>
      </c>
    </row>
    <row r="1730" spans="1:119" x14ac:dyDescent="0.2">
      <c r="A1730">
        <f>ROW(Source!A803)</f>
        <v>803</v>
      </c>
      <c r="B1730">
        <v>59204062</v>
      </c>
      <c r="C1730">
        <v>60528494</v>
      </c>
      <c r="D1730">
        <v>58330326</v>
      </c>
      <c r="E1730">
        <v>1</v>
      </c>
      <c r="F1730">
        <v>1</v>
      </c>
      <c r="G1730">
        <v>1080</v>
      </c>
      <c r="H1730">
        <v>3</v>
      </c>
      <c r="I1730" t="s">
        <v>511</v>
      </c>
      <c r="J1730" t="s">
        <v>513</v>
      </c>
      <c r="K1730" t="s">
        <v>512</v>
      </c>
      <c r="L1730">
        <v>1354</v>
      </c>
      <c r="N1730">
        <v>1010</v>
      </c>
      <c r="O1730" t="s">
        <v>39</v>
      </c>
      <c r="P1730" t="s">
        <v>39</v>
      </c>
      <c r="Q1730">
        <v>1</v>
      </c>
      <c r="W1730">
        <v>0</v>
      </c>
      <c r="X1730">
        <v>-20220172</v>
      </c>
      <c r="Y1730">
        <f>AT1730</f>
        <v>1</v>
      </c>
      <c r="AA1730">
        <v>132.38</v>
      </c>
      <c r="AB1730">
        <v>0</v>
      </c>
      <c r="AC1730">
        <v>0</v>
      </c>
      <c r="AD1730">
        <v>0</v>
      </c>
      <c r="AE1730">
        <v>132.38</v>
      </c>
      <c r="AF1730">
        <v>0</v>
      </c>
      <c r="AG1730">
        <v>0</v>
      </c>
      <c r="AH1730">
        <v>0</v>
      </c>
      <c r="AI1730">
        <v>1</v>
      </c>
      <c r="AJ1730">
        <v>1</v>
      </c>
      <c r="AK1730">
        <v>1</v>
      </c>
      <c r="AL1730">
        <v>1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 t="s">
        <v>3</v>
      </c>
      <c r="AT1730">
        <v>1</v>
      </c>
      <c r="AU1730" t="s">
        <v>3</v>
      </c>
      <c r="AV1730">
        <v>0</v>
      </c>
      <c r="AW1730">
        <v>1</v>
      </c>
      <c r="AX1730">
        <v>-1</v>
      </c>
      <c r="AY1730">
        <v>0</v>
      </c>
      <c r="AZ1730">
        <v>0</v>
      </c>
      <c r="BA1730" t="s">
        <v>3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CV1730">
        <v>0</v>
      </c>
      <c r="CW1730">
        <v>0</v>
      </c>
      <c r="CX1730">
        <f>ROUND(Y1730*Source!I803,9)</f>
        <v>27</v>
      </c>
      <c r="CY1730">
        <f>AA1730</f>
        <v>132.38</v>
      </c>
      <c r="CZ1730">
        <f>AE1730</f>
        <v>132.38</v>
      </c>
      <c r="DA1730">
        <f>AI1730</f>
        <v>1</v>
      </c>
      <c r="DB1730">
        <f>ROUND(ROUND(AT1730*CZ1730,2),6)</f>
        <v>132.38</v>
      </c>
      <c r="DC1730">
        <f>ROUND(ROUND(AT1730*AG1730,2),6)</f>
        <v>0</v>
      </c>
      <c r="DD1730" t="s">
        <v>3</v>
      </c>
      <c r="DE1730" t="s">
        <v>3</v>
      </c>
      <c r="DF1730">
        <f>ROUND(ROUND(AE1730,2)*CX1730,2)</f>
        <v>3574.26</v>
      </c>
      <c r="DG1730">
        <f t="shared" si="725"/>
        <v>0</v>
      </c>
      <c r="DH1730">
        <f t="shared" si="726"/>
        <v>0</v>
      </c>
      <c r="DI1730">
        <f t="shared" si="727"/>
        <v>0</v>
      </c>
      <c r="DJ1730">
        <f>DF1730</f>
        <v>3574.26</v>
      </c>
      <c r="DK1730">
        <v>0</v>
      </c>
      <c r="DL1730" t="s">
        <v>3</v>
      </c>
      <c r="DM1730">
        <v>0</v>
      </c>
      <c r="DN1730" t="s">
        <v>3</v>
      </c>
      <c r="DO1730">
        <v>0</v>
      </c>
    </row>
    <row r="1731" spans="1:119" x14ac:dyDescent="0.2">
      <c r="A1731">
        <f>ROW(Source!A803)</f>
        <v>803</v>
      </c>
      <c r="B1731">
        <v>59204062</v>
      </c>
      <c r="C1731">
        <v>60528494</v>
      </c>
      <c r="D1731">
        <v>58330407</v>
      </c>
      <c r="E1731">
        <v>1</v>
      </c>
      <c r="F1731">
        <v>1</v>
      </c>
      <c r="G1731">
        <v>1080</v>
      </c>
      <c r="H1731">
        <v>3</v>
      </c>
      <c r="I1731" t="s">
        <v>947</v>
      </c>
      <c r="J1731" t="s">
        <v>948</v>
      </c>
      <c r="K1731" t="s">
        <v>949</v>
      </c>
      <c r="L1731">
        <v>1346</v>
      </c>
      <c r="N1731">
        <v>1009</v>
      </c>
      <c r="O1731" t="s">
        <v>880</v>
      </c>
      <c r="P1731" t="s">
        <v>880</v>
      </c>
      <c r="Q1731">
        <v>1</v>
      </c>
      <c r="W1731">
        <v>0</v>
      </c>
      <c r="X1731">
        <v>883542614</v>
      </c>
      <c r="Y1731">
        <f>AT1731</f>
        <v>4.2000000000000003E-2</v>
      </c>
      <c r="AA1731">
        <v>19.28</v>
      </c>
      <c r="AB1731">
        <v>0</v>
      </c>
      <c r="AC1731">
        <v>0</v>
      </c>
      <c r="AD1731">
        <v>0</v>
      </c>
      <c r="AE1731">
        <v>19.28</v>
      </c>
      <c r="AF1731">
        <v>0</v>
      </c>
      <c r="AG1731">
        <v>0</v>
      </c>
      <c r="AH1731">
        <v>0</v>
      </c>
      <c r="AI1731">
        <v>1</v>
      </c>
      <c r="AJ1731">
        <v>1</v>
      </c>
      <c r="AK1731">
        <v>1</v>
      </c>
      <c r="AL1731">
        <v>1</v>
      </c>
      <c r="AM1731">
        <v>-2</v>
      </c>
      <c r="AN1731">
        <v>0</v>
      </c>
      <c r="AO1731">
        <v>1</v>
      </c>
      <c r="AP1731">
        <v>1</v>
      </c>
      <c r="AQ1731">
        <v>0</v>
      </c>
      <c r="AR1731">
        <v>0</v>
      </c>
      <c r="AS1731" t="s">
        <v>3</v>
      </c>
      <c r="AT1731">
        <v>4.2000000000000003E-2</v>
      </c>
      <c r="AU1731" t="s">
        <v>3</v>
      </c>
      <c r="AV1731">
        <v>0</v>
      </c>
      <c r="AW1731">
        <v>2</v>
      </c>
      <c r="AX1731">
        <v>60528500</v>
      </c>
      <c r="AY1731">
        <v>1</v>
      </c>
      <c r="AZ1731">
        <v>0</v>
      </c>
      <c r="BA1731">
        <v>1736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CV1731">
        <v>0</v>
      </c>
      <c r="CW1731">
        <v>0</v>
      </c>
      <c r="CX1731">
        <f>ROUND(Y1731*Source!I803,9)</f>
        <v>1.1339999999999999</v>
      </c>
      <c r="CY1731">
        <f>AA1731</f>
        <v>19.28</v>
      </c>
      <c r="CZ1731">
        <f>AE1731</f>
        <v>19.28</v>
      </c>
      <c r="DA1731">
        <f>AI1731</f>
        <v>1</v>
      </c>
      <c r="DB1731">
        <f>ROUND(ROUND(AT1731*CZ1731,2),6)</f>
        <v>0.81</v>
      </c>
      <c r="DC1731">
        <f>ROUND(ROUND(AT1731*AG1731,2),6)</f>
        <v>0</v>
      </c>
      <c r="DD1731" t="s">
        <v>3</v>
      </c>
      <c r="DE1731" t="s">
        <v>3</v>
      </c>
      <c r="DF1731">
        <f>ROUND(ROUND(AE1731,2)*CX1731,2)</f>
        <v>21.86</v>
      </c>
      <c r="DG1731">
        <f t="shared" si="725"/>
        <v>0</v>
      </c>
      <c r="DH1731">
        <f t="shared" si="726"/>
        <v>0</v>
      </c>
      <c r="DI1731">
        <f t="shared" si="727"/>
        <v>0</v>
      </c>
      <c r="DJ1731">
        <f>DF1731</f>
        <v>21.86</v>
      </c>
      <c r="DK1731">
        <v>0</v>
      </c>
      <c r="DL1731" t="s">
        <v>3</v>
      </c>
      <c r="DM1731">
        <v>0</v>
      </c>
      <c r="DN1731" t="s">
        <v>3</v>
      </c>
      <c r="DO1731">
        <v>0</v>
      </c>
    </row>
    <row r="1732" spans="1:119" x14ac:dyDescent="0.2">
      <c r="A1732">
        <f>ROW(Source!A803)</f>
        <v>803</v>
      </c>
      <c r="B1732">
        <v>59204062</v>
      </c>
      <c r="C1732">
        <v>60528494</v>
      </c>
      <c r="D1732">
        <v>58271406</v>
      </c>
      <c r="E1732">
        <v>1080</v>
      </c>
      <c r="F1732">
        <v>1</v>
      </c>
      <c r="G1732">
        <v>1080</v>
      </c>
      <c r="H1732">
        <v>3</v>
      </c>
      <c r="I1732" t="s">
        <v>953</v>
      </c>
      <c r="J1732" t="s">
        <v>3</v>
      </c>
      <c r="K1732" t="s">
        <v>954</v>
      </c>
      <c r="L1732">
        <v>1348</v>
      </c>
      <c r="N1732">
        <v>1009</v>
      </c>
      <c r="O1732" t="s">
        <v>900</v>
      </c>
      <c r="P1732" t="s">
        <v>900</v>
      </c>
      <c r="Q1732">
        <v>1000</v>
      </c>
      <c r="W1732">
        <v>0</v>
      </c>
      <c r="X1732">
        <v>-783086922</v>
      </c>
      <c r="Y1732">
        <f>AT1732</f>
        <v>1.5E-3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1</v>
      </c>
      <c r="AJ1732">
        <v>1</v>
      </c>
      <c r="AK1732">
        <v>1</v>
      </c>
      <c r="AL1732">
        <v>1</v>
      </c>
      <c r="AM1732">
        <v>-2</v>
      </c>
      <c r="AN1732">
        <v>0</v>
      </c>
      <c r="AO1732">
        <v>1</v>
      </c>
      <c r="AP1732">
        <v>1</v>
      </c>
      <c r="AQ1732">
        <v>0</v>
      </c>
      <c r="AR1732">
        <v>0</v>
      </c>
      <c r="AS1732" t="s">
        <v>3</v>
      </c>
      <c r="AT1732">
        <v>1.5E-3</v>
      </c>
      <c r="AU1732" t="s">
        <v>3</v>
      </c>
      <c r="AV1732">
        <v>0</v>
      </c>
      <c r="AW1732">
        <v>2</v>
      </c>
      <c r="AX1732">
        <v>60528502</v>
      </c>
      <c r="AY1732">
        <v>1</v>
      </c>
      <c r="AZ1732">
        <v>0</v>
      </c>
      <c r="BA1732">
        <v>1738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CV1732">
        <v>0</v>
      </c>
      <c r="CW1732">
        <v>0</v>
      </c>
      <c r="CX1732">
        <f>ROUND(Y1732*Source!I803,9)</f>
        <v>4.0500000000000001E-2</v>
      </c>
      <c r="CY1732">
        <f>AA1732</f>
        <v>0</v>
      </c>
      <c r="CZ1732">
        <f>AE1732</f>
        <v>0</v>
      </c>
      <c r="DA1732">
        <f>AI1732</f>
        <v>1</v>
      </c>
      <c r="DB1732">
        <f>ROUND(ROUND(AT1732*CZ1732,2),6)</f>
        <v>0</v>
      </c>
      <c r="DC1732">
        <f>ROUND(ROUND(AT1732*AG1732,2),6)</f>
        <v>0</v>
      </c>
      <c r="DD1732" t="s">
        <v>3</v>
      </c>
      <c r="DE1732" t="s">
        <v>3</v>
      </c>
      <c r="DF1732">
        <f>ROUND(ROUND(AE1732,2)*CX1732,2)</f>
        <v>0</v>
      </c>
      <c r="DG1732">
        <f t="shared" si="725"/>
        <v>0</v>
      </c>
      <c r="DH1732">
        <f t="shared" si="726"/>
        <v>0</v>
      </c>
      <c r="DI1732">
        <f t="shared" si="727"/>
        <v>0</v>
      </c>
      <c r="DJ1732">
        <f>DF1732</f>
        <v>0</v>
      </c>
      <c r="DK1732">
        <v>0</v>
      </c>
      <c r="DL1732" t="s">
        <v>3</v>
      </c>
      <c r="DM1732">
        <v>0</v>
      </c>
      <c r="DN1732" t="s">
        <v>3</v>
      </c>
      <c r="DO1732">
        <v>0</v>
      </c>
    </row>
    <row r="1733" spans="1:119" x14ac:dyDescent="0.2">
      <c r="A1733">
        <f>ROW(Source!A804)</f>
        <v>804</v>
      </c>
      <c r="B1733">
        <v>59204059</v>
      </c>
      <c r="C1733">
        <v>60528494</v>
      </c>
      <c r="D1733">
        <v>58266404</v>
      </c>
      <c r="E1733">
        <v>1080</v>
      </c>
      <c r="F1733">
        <v>1</v>
      </c>
      <c r="G1733">
        <v>1080</v>
      </c>
      <c r="H1733">
        <v>1</v>
      </c>
      <c r="I1733" t="s">
        <v>859</v>
      </c>
      <c r="J1733" t="s">
        <v>3</v>
      </c>
      <c r="K1733" t="s">
        <v>860</v>
      </c>
      <c r="L1733">
        <v>1191</v>
      </c>
      <c r="N1733">
        <v>1013</v>
      </c>
      <c r="O1733" t="s">
        <v>861</v>
      </c>
      <c r="P1733" t="s">
        <v>861</v>
      </c>
      <c r="Q1733">
        <v>1</v>
      </c>
      <c r="W1733">
        <v>0</v>
      </c>
      <c r="X1733">
        <v>476480486</v>
      </c>
      <c r="Y1733">
        <f>(AT1733*1.1)</f>
        <v>0.33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1</v>
      </c>
      <c r="AK1733">
        <v>1</v>
      </c>
      <c r="AL1733">
        <v>1</v>
      </c>
      <c r="AM1733">
        <v>5</v>
      </c>
      <c r="AN1733">
        <v>0</v>
      </c>
      <c r="AO1733">
        <v>1</v>
      </c>
      <c r="AP1733">
        <v>1</v>
      </c>
      <c r="AQ1733">
        <v>0</v>
      </c>
      <c r="AR1733">
        <v>0</v>
      </c>
      <c r="AS1733" t="s">
        <v>3</v>
      </c>
      <c r="AT1733">
        <v>0.3</v>
      </c>
      <c r="AU1733" t="s">
        <v>266</v>
      </c>
      <c r="AV1733">
        <v>1</v>
      </c>
      <c r="AW1733">
        <v>2</v>
      </c>
      <c r="AX1733">
        <v>60528499</v>
      </c>
      <c r="AY1733">
        <v>1</v>
      </c>
      <c r="AZ1733">
        <v>0</v>
      </c>
      <c r="BA1733">
        <v>1739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CU1733">
        <f>ROUND(AT1733*Source!I804*AH1733*AL1733,2)</f>
        <v>0</v>
      </c>
      <c r="CV1733">
        <f>ROUND(Y1733*Source!I804,9)</f>
        <v>8.91</v>
      </c>
      <c r="CW1733">
        <v>0</v>
      </c>
      <c r="CX1733">
        <f>ROUND(Y1733*Source!I804,9)</f>
        <v>8.91</v>
      </c>
      <c r="CY1733">
        <f>AD1733</f>
        <v>0</v>
      </c>
      <c r="CZ1733">
        <f>AH1733</f>
        <v>0</v>
      </c>
      <c r="DA1733">
        <f>AL1733</f>
        <v>1</v>
      </c>
      <c r="DB1733">
        <f>ROUND((ROUND(AT1733*CZ1733,2)*1.1),6)</f>
        <v>0</v>
      </c>
      <c r="DC1733">
        <f>ROUND((ROUND(AT1733*AG1733,2)*1.1),6)</f>
        <v>0</v>
      </c>
      <c r="DD1733" t="s">
        <v>3</v>
      </c>
      <c r="DE1733" t="s">
        <v>3</v>
      </c>
      <c r="DF1733">
        <f>ROUND(ROUND(AE1733,2)*CX1733,2)</f>
        <v>0</v>
      </c>
      <c r="DG1733">
        <f t="shared" si="725"/>
        <v>0</v>
      </c>
      <c r="DH1733">
        <f t="shared" si="726"/>
        <v>0</v>
      </c>
      <c r="DI1733">
        <f t="shared" si="727"/>
        <v>0</v>
      </c>
      <c r="DJ1733">
        <f>DI1733</f>
        <v>0</v>
      </c>
      <c r="DK1733">
        <v>0</v>
      </c>
      <c r="DL1733" t="s">
        <v>3</v>
      </c>
      <c r="DM1733">
        <v>0</v>
      </c>
      <c r="DN1733" t="s">
        <v>3</v>
      </c>
      <c r="DO1733">
        <v>0</v>
      </c>
    </row>
    <row r="1734" spans="1:119" x14ac:dyDescent="0.2">
      <c r="A1734">
        <f>ROW(Source!A804)</f>
        <v>804</v>
      </c>
      <c r="B1734">
        <v>59204059</v>
      </c>
      <c r="C1734">
        <v>60528494</v>
      </c>
      <c r="D1734">
        <v>58330326</v>
      </c>
      <c r="E1734">
        <v>1</v>
      </c>
      <c r="F1734">
        <v>1</v>
      </c>
      <c r="G1734">
        <v>1080</v>
      </c>
      <c r="H1734">
        <v>3</v>
      </c>
      <c r="I1734" t="s">
        <v>511</v>
      </c>
      <c r="J1734" t="s">
        <v>513</v>
      </c>
      <c r="K1734" t="s">
        <v>512</v>
      </c>
      <c r="L1734">
        <v>1354</v>
      </c>
      <c r="N1734">
        <v>1010</v>
      </c>
      <c r="O1734" t="s">
        <v>39</v>
      </c>
      <c r="P1734" t="s">
        <v>39</v>
      </c>
      <c r="Q1734">
        <v>1</v>
      </c>
      <c r="W1734">
        <v>0</v>
      </c>
      <c r="X1734">
        <v>-20220172</v>
      </c>
      <c r="Y1734">
        <f>AT1734</f>
        <v>1</v>
      </c>
      <c r="AA1734">
        <v>836.64</v>
      </c>
      <c r="AB1734">
        <v>0</v>
      </c>
      <c r="AC1734">
        <v>0</v>
      </c>
      <c r="AD1734">
        <v>0</v>
      </c>
      <c r="AE1734">
        <v>132.38</v>
      </c>
      <c r="AF1734">
        <v>0</v>
      </c>
      <c r="AG1734">
        <v>0</v>
      </c>
      <c r="AH1734">
        <v>0</v>
      </c>
      <c r="AI1734">
        <v>6.32</v>
      </c>
      <c r="AJ1734">
        <v>1</v>
      </c>
      <c r="AK1734">
        <v>1</v>
      </c>
      <c r="AL1734">
        <v>1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 t="s">
        <v>3</v>
      </c>
      <c r="AT1734">
        <v>1</v>
      </c>
      <c r="AU1734" t="s">
        <v>3</v>
      </c>
      <c r="AV1734">
        <v>0</v>
      </c>
      <c r="AW1734">
        <v>1</v>
      </c>
      <c r="AX1734">
        <v>-1</v>
      </c>
      <c r="AY1734">
        <v>0</v>
      </c>
      <c r="AZ1734">
        <v>0</v>
      </c>
      <c r="BA1734" t="s">
        <v>3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CV1734">
        <v>0</v>
      </c>
      <c r="CW1734">
        <v>0</v>
      </c>
      <c r="CX1734">
        <f>ROUND(Y1734*Source!I804,9)</f>
        <v>27</v>
      </c>
      <c r="CY1734">
        <f>AA1734</f>
        <v>836.64</v>
      </c>
      <c r="CZ1734">
        <f>AE1734</f>
        <v>132.38</v>
      </c>
      <c r="DA1734">
        <f>AI1734</f>
        <v>6.32</v>
      </c>
      <c r="DB1734">
        <f>ROUND(ROUND(AT1734*CZ1734,2),6)</f>
        <v>132.38</v>
      </c>
      <c r="DC1734">
        <f>ROUND(ROUND(AT1734*AG1734,2),6)</f>
        <v>0</v>
      </c>
      <c r="DD1734" t="s">
        <v>3</v>
      </c>
      <c r="DE1734" t="s">
        <v>3</v>
      </c>
      <c r="DF1734">
        <f>ROUND(ROUND(AE1734*AI1734,2)*CX1734,2)</f>
        <v>22589.279999999999</v>
      </c>
      <c r="DG1734">
        <f t="shared" si="725"/>
        <v>0</v>
      </c>
      <c r="DH1734">
        <f t="shared" si="726"/>
        <v>0</v>
      </c>
      <c r="DI1734">
        <f t="shared" si="727"/>
        <v>0</v>
      </c>
      <c r="DJ1734">
        <f>DF1734</f>
        <v>22589.279999999999</v>
      </c>
      <c r="DK1734">
        <v>0</v>
      </c>
      <c r="DL1734" t="s">
        <v>3</v>
      </c>
      <c r="DM1734">
        <v>0</v>
      </c>
      <c r="DN1734" t="s">
        <v>3</v>
      </c>
      <c r="DO1734">
        <v>0</v>
      </c>
    </row>
    <row r="1735" spans="1:119" x14ac:dyDescent="0.2">
      <c r="A1735">
        <f>ROW(Source!A804)</f>
        <v>804</v>
      </c>
      <c r="B1735">
        <v>59204059</v>
      </c>
      <c r="C1735">
        <v>60528494</v>
      </c>
      <c r="D1735">
        <v>58330407</v>
      </c>
      <c r="E1735">
        <v>1</v>
      </c>
      <c r="F1735">
        <v>1</v>
      </c>
      <c r="G1735">
        <v>1080</v>
      </c>
      <c r="H1735">
        <v>3</v>
      </c>
      <c r="I1735" t="s">
        <v>947</v>
      </c>
      <c r="J1735" t="s">
        <v>948</v>
      </c>
      <c r="K1735" t="s">
        <v>949</v>
      </c>
      <c r="L1735">
        <v>1346</v>
      </c>
      <c r="N1735">
        <v>1009</v>
      </c>
      <c r="O1735" t="s">
        <v>880</v>
      </c>
      <c r="P1735" t="s">
        <v>880</v>
      </c>
      <c r="Q1735">
        <v>1</v>
      </c>
      <c r="W1735">
        <v>0</v>
      </c>
      <c r="X1735">
        <v>883542614</v>
      </c>
      <c r="Y1735">
        <f>AT1735</f>
        <v>4.2000000000000003E-2</v>
      </c>
      <c r="AA1735">
        <v>169.66</v>
      </c>
      <c r="AB1735">
        <v>0</v>
      </c>
      <c r="AC1735">
        <v>0</v>
      </c>
      <c r="AD1735">
        <v>0</v>
      </c>
      <c r="AE1735">
        <v>19.28</v>
      </c>
      <c r="AF1735">
        <v>0</v>
      </c>
      <c r="AG1735">
        <v>0</v>
      </c>
      <c r="AH1735">
        <v>0</v>
      </c>
      <c r="AI1735">
        <v>8.8000000000000007</v>
      </c>
      <c r="AJ1735">
        <v>1</v>
      </c>
      <c r="AK1735">
        <v>1</v>
      </c>
      <c r="AL1735">
        <v>1</v>
      </c>
      <c r="AM1735">
        <v>2</v>
      </c>
      <c r="AN1735">
        <v>0</v>
      </c>
      <c r="AO1735">
        <v>1</v>
      </c>
      <c r="AP1735">
        <v>1</v>
      </c>
      <c r="AQ1735">
        <v>0</v>
      </c>
      <c r="AR1735">
        <v>0</v>
      </c>
      <c r="AS1735" t="s">
        <v>3</v>
      </c>
      <c r="AT1735">
        <v>4.2000000000000003E-2</v>
      </c>
      <c r="AU1735" t="s">
        <v>3</v>
      </c>
      <c r="AV1735">
        <v>0</v>
      </c>
      <c r="AW1735">
        <v>2</v>
      </c>
      <c r="AX1735">
        <v>60528500</v>
      </c>
      <c r="AY1735">
        <v>1</v>
      </c>
      <c r="AZ1735">
        <v>0</v>
      </c>
      <c r="BA1735">
        <v>1740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CV1735">
        <v>0</v>
      </c>
      <c r="CW1735">
        <v>0</v>
      </c>
      <c r="CX1735">
        <f>ROUND(Y1735*Source!I804,9)</f>
        <v>1.1339999999999999</v>
      </c>
      <c r="CY1735">
        <f>AA1735</f>
        <v>169.66</v>
      </c>
      <c r="CZ1735">
        <f>AE1735</f>
        <v>19.28</v>
      </c>
      <c r="DA1735">
        <f>AI1735</f>
        <v>8.8000000000000007</v>
      </c>
      <c r="DB1735">
        <f>ROUND(ROUND(AT1735*CZ1735,2),6)</f>
        <v>0.81</v>
      </c>
      <c r="DC1735">
        <f>ROUND(ROUND(AT1735*AG1735,2),6)</f>
        <v>0</v>
      </c>
      <c r="DD1735" t="s">
        <v>3</v>
      </c>
      <c r="DE1735" t="s">
        <v>3</v>
      </c>
      <c r="DF1735">
        <f>ROUND(ROUND(AE1735*AI1735,2)*CX1735,2)</f>
        <v>192.39</v>
      </c>
      <c r="DG1735">
        <f t="shared" si="725"/>
        <v>0</v>
      </c>
      <c r="DH1735">
        <f t="shared" si="726"/>
        <v>0</v>
      </c>
      <c r="DI1735">
        <f t="shared" si="727"/>
        <v>0</v>
      </c>
      <c r="DJ1735">
        <f>DF1735</f>
        <v>192.39</v>
      </c>
      <c r="DK1735">
        <v>0</v>
      </c>
      <c r="DL1735" t="s">
        <v>3</v>
      </c>
      <c r="DM1735">
        <v>0</v>
      </c>
      <c r="DN1735" t="s">
        <v>3</v>
      </c>
      <c r="DO1735">
        <v>0</v>
      </c>
    </row>
    <row r="1736" spans="1:119" x14ac:dyDescent="0.2">
      <c r="A1736">
        <f>ROW(Source!A804)</f>
        <v>804</v>
      </c>
      <c r="B1736">
        <v>59204059</v>
      </c>
      <c r="C1736">
        <v>60528494</v>
      </c>
      <c r="D1736">
        <v>58271406</v>
      </c>
      <c r="E1736">
        <v>1080</v>
      </c>
      <c r="F1736">
        <v>1</v>
      </c>
      <c r="G1736">
        <v>1080</v>
      </c>
      <c r="H1736">
        <v>3</v>
      </c>
      <c r="I1736" t="s">
        <v>953</v>
      </c>
      <c r="J1736" t="s">
        <v>3</v>
      </c>
      <c r="K1736" t="s">
        <v>954</v>
      </c>
      <c r="L1736">
        <v>1348</v>
      </c>
      <c r="N1736">
        <v>1009</v>
      </c>
      <c r="O1736" t="s">
        <v>900</v>
      </c>
      <c r="P1736" t="s">
        <v>900</v>
      </c>
      <c r="Q1736">
        <v>1000</v>
      </c>
      <c r="W1736">
        <v>0</v>
      </c>
      <c r="X1736">
        <v>-783086922</v>
      </c>
      <c r="Y1736">
        <f>AT1736</f>
        <v>1.5E-3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9.8800000000000008</v>
      </c>
      <c r="AJ1736">
        <v>1</v>
      </c>
      <c r="AK1736">
        <v>1</v>
      </c>
      <c r="AL1736">
        <v>1</v>
      </c>
      <c r="AM1736">
        <v>5</v>
      </c>
      <c r="AN1736">
        <v>0</v>
      </c>
      <c r="AO1736">
        <v>1</v>
      </c>
      <c r="AP1736">
        <v>1</v>
      </c>
      <c r="AQ1736">
        <v>0</v>
      </c>
      <c r="AR1736">
        <v>0</v>
      </c>
      <c r="AS1736" t="s">
        <v>3</v>
      </c>
      <c r="AT1736">
        <v>1.5E-3</v>
      </c>
      <c r="AU1736" t="s">
        <v>3</v>
      </c>
      <c r="AV1736">
        <v>0</v>
      </c>
      <c r="AW1736">
        <v>2</v>
      </c>
      <c r="AX1736">
        <v>60528502</v>
      </c>
      <c r="AY1736">
        <v>1</v>
      </c>
      <c r="AZ1736">
        <v>0</v>
      </c>
      <c r="BA1736">
        <v>1742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CV1736">
        <v>0</v>
      </c>
      <c r="CW1736">
        <v>0</v>
      </c>
      <c r="CX1736">
        <f>ROUND(Y1736*Source!I804,9)</f>
        <v>4.0500000000000001E-2</v>
      </c>
      <c r="CY1736">
        <f>AA1736</f>
        <v>0</v>
      </c>
      <c r="CZ1736">
        <f>AE1736</f>
        <v>0</v>
      </c>
      <c r="DA1736">
        <f>AI1736</f>
        <v>9.8800000000000008</v>
      </c>
      <c r="DB1736">
        <f>ROUND(ROUND(AT1736*CZ1736,2),6)</f>
        <v>0</v>
      </c>
      <c r="DC1736">
        <f>ROUND(ROUND(AT1736*AG1736,2),6)</f>
        <v>0</v>
      </c>
      <c r="DD1736" t="s">
        <v>3</v>
      </c>
      <c r="DE1736" t="s">
        <v>3</v>
      </c>
      <c r="DF1736">
        <f>ROUND(ROUND(AE1736*AI1736,2)*CX1736,2)</f>
        <v>0</v>
      </c>
      <c r="DG1736">
        <f t="shared" si="725"/>
        <v>0</v>
      </c>
      <c r="DH1736">
        <f t="shared" si="726"/>
        <v>0</v>
      </c>
      <c r="DI1736">
        <f t="shared" si="727"/>
        <v>0</v>
      </c>
      <c r="DJ1736">
        <f>DF1736</f>
        <v>0</v>
      </c>
      <c r="DK1736">
        <v>0</v>
      </c>
      <c r="DL1736" t="s">
        <v>3</v>
      </c>
      <c r="DM1736">
        <v>0</v>
      </c>
      <c r="DN1736" t="s">
        <v>3</v>
      </c>
      <c r="DO1736">
        <v>0</v>
      </c>
    </row>
    <row r="1737" spans="1:119" x14ac:dyDescent="0.2">
      <c r="A1737">
        <f>ROW(Source!A807)</f>
        <v>807</v>
      </c>
      <c r="B1737">
        <v>59204062</v>
      </c>
      <c r="C1737">
        <v>60528504</v>
      </c>
      <c r="D1737">
        <v>58266404</v>
      </c>
      <c r="E1737">
        <v>1080</v>
      </c>
      <c r="F1737">
        <v>1</v>
      </c>
      <c r="G1737">
        <v>1080</v>
      </c>
      <c r="H1737">
        <v>1</v>
      </c>
      <c r="I1737" t="s">
        <v>859</v>
      </c>
      <c r="J1737" t="s">
        <v>3</v>
      </c>
      <c r="K1737" t="s">
        <v>860</v>
      </c>
      <c r="L1737">
        <v>1191</v>
      </c>
      <c r="N1737">
        <v>1013</v>
      </c>
      <c r="O1737" t="s">
        <v>861</v>
      </c>
      <c r="P1737" t="s">
        <v>861</v>
      </c>
      <c r="Q1737">
        <v>1</v>
      </c>
      <c r="W1737">
        <v>0</v>
      </c>
      <c r="X1737">
        <v>476480486</v>
      </c>
      <c r="Y1737">
        <f>((AT1737*1.15)*1.1)</f>
        <v>2.7829999999999999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1</v>
      </c>
      <c r="AJ1737">
        <v>1</v>
      </c>
      <c r="AK1737">
        <v>1</v>
      </c>
      <c r="AL1737">
        <v>1</v>
      </c>
      <c r="AM1737">
        <v>-2</v>
      </c>
      <c r="AN1737">
        <v>0</v>
      </c>
      <c r="AO1737">
        <v>1</v>
      </c>
      <c r="AP1737">
        <v>1</v>
      </c>
      <c r="AQ1737">
        <v>0</v>
      </c>
      <c r="AR1737">
        <v>0</v>
      </c>
      <c r="AS1737" t="s">
        <v>3</v>
      </c>
      <c r="AT1737">
        <v>2.2000000000000002</v>
      </c>
      <c r="AU1737" t="s">
        <v>26</v>
      </c>
      <c r="AV1737">
        <v>1</v>
      </c>
      <c r="AW1737">
        <v>2</v>
      </c>
      <c r="AX1737">
        <v>60528514</v>
      </c>
      <c r="AY1737">
        <v>1</v>
      </c>
      <c r="AZ1737">
        <v>0</v>
      </c>
      <c r="BA1737">
        <v>1743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CU1737">
        <f>ROUND(AT1737*Source!I807*AH1737*AL1737,2)</f>
        <v>0</v>
      </c>
      <c r="CV1737">
        <f>ROUND(Y1737*Source!I807,9)</f>
        <v>114.10299999999999</v>
      </c>
      <c r="CW1737">
        <v>0</v>
      </c>
      <c r="CX1737">
        <f>ROUND(Y1737*Source!I807,9)</f>
        <v>114.10299999999999</v>
      </c>
      <c r="CY1737">
        <f>AD1737</f>
        <v>0</v>
      </c>
      <c r="CZ1737">
        <f>AH1737</f>
        <v>0</v>
      </c>
      <c r="DA1737">
        <f>AL1737</f>
        <v>1</v>
      </c>
      <c r="DB1737">
        <f>ROUND(((ROUND(AT1737*CZ1737,2)*1.15)*1.1),6)</f>
        <v>0</v>
      </c>
      <c r="DC1737">
        <f>ROUND(((ROUND(AT1737*AG1737,2)*1.15)*1.1),6)</f>
        <v>0</v>
      </c>
      <c r="DD1737" t="s">
        <v>3</v>
      </c>
      <c r="DE1737" t="s">
        <v>3</v>
      </c>
      <c r="DF1737">
        <f t="shared" ref="DF1737:DF1747" si="728">ROUND(ROUND(AE1737,2)*CX1737,2)</f>
        <v>0</v>
      </c>
      <c r="DG1737">
        <f t="shared" si="725"/>
        <v>0</v>
      </c>
      <c r="DH1737">
        <f t="shared" si="726"/>
        <v>0</v>
      </c>
      <c r="DI1737">
        <f t="shared" si="727"/>
        <v>0</v>
      </c>
      <c r="DJ1737">
        <f>DI1737</f>
        <v>0</v>
      </c>
      <c r="DK1737">
        <v>0</v>
      </c>
      <c r="DL1737" t="s">
        <v>3</v>
      </c>
      <c r="DM1737">
        <v>0</v>
      </c>
      <c r="DN1737" t="s">
        <v>3</v>
      </c>
      <c r="DO1737">
        <v>0</v>
      </c>
    </row>
    <row r="1738" spans="1:119" x14ac:dyDescent="0.2">
      <c r="A1738">
        <f>ROW(Source!A807)</f>
        <v>807</v>
      </c>
      <c r="B1738">
        <v>59204062</v>
      </c>
      <c r="C1738">
        <v>60528504</v>
      </c>
      <c r="D1738">
        <v>58340578</v>
      </c>
      <c r="E1738">
        <v>1</v>
      </c>
      <c r="F1738">
        <v>1</v>
      </c>
      <c r="G1738">
        <v>1080</v>
      </c>
      <c r="H1738">
        <v>2</v>
      </c>
      <c r="I1738" t="s">
        <v>862</v>
      </c>
      <c r="J1738" t="s">
        <v>863</v>
      </c>
      <c r="K1738" t="s">
        <v>864</v>
      </c>
      <c r="L1738">
        <v>1368</v>
      </c>
      <c r="N1738">
        <v>1011</v>
      </c>
      <c r="O1738" t="s">
        <v>865</v>
      </c>
      <c r="P1738" t="s">
        <v>865</v>
      </c>
      <c r="Q1738">
        <v>1</v>
      </c>
      <c r="W1738">
        <v>0</v>
      </c>
      <c r="X1738">
        <v>-1985943078</v>
      </c>
      <c r="Y1738">
        <f>((AT1738*1.25)*1.1)</f>
        <v>1.2375000000000001E-2</v>
      </c>
      <c r="AA1738">
        <v>0</v>
      </c>
      <c r="AB1738">
        <v>87.01</v>
      </c>
      <c r="AC1738">
        <v>13.21</v>
      </c>
      <c r="AD1738">
        <v>0</v>
      </c>
      <c r="AE1738">
        <v>0</v>
      </c>
      <c r="AF1738">
        <v>83.1</v>
      </c>
      <c r="AG1738">
        <v>12.62</v>
      </c>
      <c r="AH1738">
        <v>0</v>
      </c>
      <c r="AI1738">
        <v>1</v>
      </c>
      <c r="AJ1738">
        <v>1</v>
      </c>
      <c r="AK1738">
        <v>1</v>
      </c>
      <c r="AL1738">
        <v>1</v>
      </c>
      <c r="AM1738">
        <v>-2</v>
      </c>
      <c r="AN1738">
        <v>0</v>
      </c>
      <c r="AO1738">
        <v>1</v>
      </c>
      <c r="AP1738">
        <v>1</v>
      </c>
      <c r="AQ1738">
        <v>0</v>
      </c>
      <c r="AR1738">
        <v>0</v>
      </c>
      <c r="AS1738" t="s">
        <v>3</v>
      </c>
      <c r="AT1738">
        <v>8.9999999999999993E-3</v>
      </c>
      <c r="AU1738" t="s">
        <v>866</v>
      </c>
      <c r="AV1738">
        <v>0</v>
      </c>
      <c r="AW1738">
        <v>2</v>
      </c>
      <c r="AX1738">
        <v>60528515</v>
      </c>
      <c r="AY1738">
        <v>1</v>
      </c>
      <c r="AZ1738">
        <v>0</v>
      </c>
      <c r="BA1738">
        <v>1744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CV1738">
        <v>0</v>
      </c>
      <c r="CW1738">
        <f>ROUND(Y1738*Source!I807*DO1738,9)</f>
        <v>6.4030725000000004</v>
      </c>
      <c r="CX1738">
        <f>ROUND(Y1738*Source!I807,9)</f>
        <v>0.50737500000000002</v>
      </c>
      <c r="CY1738">
        <f>AB1738</f>
        <v>87.01</v>
      </c>
      <c r="CZ1738">
        <f>AF1738</f>
        <v>83.1</v>
      </c>
      <c r="DA1738">
        <f>AJ1738</f>
        <v>1</v>
      </c>
      <c r="DB1738">
        <f>ROUND(((ROUND(AT1738*CZ1738,2)*1.25)*1.1),6)</f>
        <v>1.03125</v>
      </c>
      <c r="DC1738">
        <f>ROUND(((ROUND(AT1738*AG1738,2)*1.25)*1.1),6)</f>
        <v>0.15125</v>
      </c>
      <c r="DD1738" t="s">
        <v>3</v>
      </c>
      <c r="DE1738" t="s">
        <v>3</v>
      </c>
      <c r="DF1738">
        <f t="shared" si="728"/>
        <v>0</v>
      </c>
      <c r="DG1738">
        <f t="shared" si="725"/>
        <v>42.16</v>
      </c>
      <c r="DH1738">
        <f t="shared" si="726"/>
        <v>6.4</v>
      </c>
      <c r="DI1738">
        <f t="shared" si="727"/>
        <v>0</v>
      </c>
      <c r="DJ1738">
        <f>DG1738</f>
        <v>42.16</v>
      </c>
      <c r="DK1738">
        <v>0</v>
      </c>
      <c r="DL1738" t="s">
        <v>867</v>
      </c>
      <c r="DM1738">
        <v>0</v>
      </c>
      <c r="DN1738" t="s">
        <v>861</v>
      </c>
      <c r="DO1738">
        <v>12.62</v>
      </c>
    </row>
    <row r="1739" spans="1:119" x14ac:dyDescent="0.2">
      <c r="A1739">
        <f>ROW(Source!A807)</f>
        <v>807</v>
      </c>
      <c r="B1739">
        <v>59204062</v>
      </c>
      <c r="C1739">
        <v>60528504</v>
      </c>
      <c r="D1739">
        <v>58310575</v>
      </c>
      <c r="E1739">
        <v>1</v>
      </c>
      <c r="F1739">
        <v>1</v>
      </c>
      <c r="G1739">
        <v>1080</v>
      </c>
      <c r="H1739">
        <v>3</v>
      </c>
      <c r="I1739" t="s">
        <v>613</v>
      </c>
      <c r="J1739" t="s">
        <v>614</v>
      </c>
      <c r="K1739" t="s">
        <v>1059</v>
      </c>
      <c r="L1739">
        <v>1301</v>
      </c>
      <c r="N1739">
        <v>1003</v>
      </c>
      <c r="O1739" t="s">
        <v>34</v>
      </c>
      <c r="P1739" t="s">
        <v>34</v>
      </c>
      <c r="Q1739">
        <v>1</v>
      </c>
      <c r="W1739">
        <v>0</v>
      </c>
      <c r="X1739">
        <v>1603491241</v>
      </c>
      <c r="Y1739">
        <f t="shared" ref="Y1739:Y1745" si="729">AT1739</f>
        <v>1.6646341499999999</v>
      </c>
      <c r="AA1739">
        <v>7.95</v>
      </c>
      <c r="AB1739">
        <v>0</v>
      </c>
      <c r="AC1739">
        <v>0</v>
      </c>
      <c r="AD1739">
        <v>0</v>
      </c>
      <c r="AE1739">
        <v>7.8</v>
      </c>
      <c r="AF1739">
        <v>0</v>
      </c>
      <c r="AG1739">
        <v>0</v>
      </c>
      <c r="AH1739">
        <v>0</v>
      </c>
      <c r="AI1739">
        <v>1</v>
      </c>
      <c r="AJ1739">
        <v>1</v>
      </c>
      <c r="AK1739">
        <v>1</v>
      </c>
      <c r="AL1739">
        <v>1</v>
      </c>
      <c r="AM1739">
        <v>0</v>
      </c>
      <c r="AN1739">
        <v>0</v>
      </c>
      <c r="AO1739">
        <v>0</v>
      </c>
      <c r="AP1739">
        <v>1</v>
      </c>
      <c r="AQ1739">
        <v>0</v>
      </c>
      <c r="AR1739">
        <v>0</v>
      </c>
      <c r="AS1739" t="s">
        <v>3</v>
      </c>
      <c r="AT1739">
        <v>1.6646341499999999</v>
      </c>
      <c r="AU1739" t="s">
        <v>3</v>
      </c>
      <c r="AV1739">
        <v>0</v>
      </c>
      <c r="AW1739">
        <v>1</v>
      </c>
      <c r="AX1739">
        <v>-1</v>
      </c>
      <c r="AY1739">
        <v>0</v>
      </c>
      <c r="AZ1739">
        <v>0</v>
      </c>
      <c r="BA1739" t="s">
        <v>3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CV1739">
        <v>0</v>
      </c>
      <c r="CW1739">
        <v>0</v>
      </c>
      <c r="CX1739">
        <f>ROUND(Y1739*Source!I807,9)</f>
        <v>68.250000150000005</v>
      </c>
      <c r="CY1739">
        <f t="shared" ref="CY1739:CY1745" si="730">AA1739</f>
        <v>7.95</v>
      </c>
      <c r="CZ1739">
        <f t="shared" ref="CZ1739:CZ1745" si="731">AE1739</f>
        <v>7.8</v>
      </c>
      <c r="DA1739">
        <f t="shared" ref="DA1739:DA1745" si="732">AI1739</f>
        <v>1</v>
      </c>
      <c r="DB1739">
        <f t="shared" ref="DB1739:DB1745" si="733">ROUND(ROUND(AT1739*CZ1739,2),6)</f>
        <v>12.98</v>
      </c>
      <c r="DC1739">
        <f t="shared" ref="DC1739:DC1745" si="734">ROUND(ROUND(AT1739*AG1739,2),6)</f>
        <v>0</v>
      </c>
      <c r="DD1739" t="s">
        <v>3</v>
      </c>
      <c r="DE1739" t="s">
        <v>3</v>
      </c>
      <c r="DF1739">
        <f t="shared" si="728"/>
        <v>532.35</v>
      </c>
      <c r="DG1739">
        <f t="shared" si="725"/>
        <v>0</v>
      </c>
      <c r="DH1739">
        <f t="shared" si="726"/>
        <v>0</v>
      </c>
      <c r="DI1739">
        <f t="shared" si="727"/>
        <v>0</v>
      </c>
      <c r="DJ1739">
        <f t="shared" ref="DJ1739:DJ1745" si="735">DF1739</f>
        <v>532.35</v>
      </c>
      <c r="DK1739">
        <v>0</v>
      </c>
      <c r="DL1739" t="s">
        <v>3</v>
      </c>
      <c r="DM1739">
        <v>0</v>
      </c>
      <c r="DN1739" t="s">
        <v>3</v>
      </c>
      <c r="DO1739">
        <v>0</v>
      </c>
    </row>
    <row r="1740" spans="1:119" x14ac:dyDescent="0.2">
      <c r="A1740">
        <f>ROW(Source!A807)</f>
        <v>807</v>
      </c>
      <c r="B1740">
        <v>59204062</v>
      </c>
      <c r="C1740">
        <v>60528504</v>
      </c>
      <c r="D1740">
        <v>58310586</v>
      </c>
      <c r="E1740">
        <v>1</v>
      </c>
      <c r="F1740">
        <v>1</v>
      </c>
      <c r="G1740">
        <v>1080</v>
      </c>
      <c r="H1740">
        <v>3</v>
      </c>
      <c r="I1740" t="s">
        <v>715</v>
      </c>
      <c r="J1740" t="s">
        <v>718</v>
      </c>
      <c r="K1740" t="s">
        <v>716</v>
      </c>
      <c r="L1740">
        <v>1296</v>
      </c>
      <c r="N1740">
        <v>1002</v>
      </c>
      <c r="O1740" t="s">
        <v>717</v>
      </c>
      <c r="P1740" t="s">
        <v>717</v>
      </c>
      <c r="Q1740">
        <v>1</v>
      </c>
      <c r="W1740">
        <v>0</v>
      </c>
      <c r="X1740">
        <v>-140079943</v>
      </c>
      <c r="Y1740">
        <f t="shared" si="729"/>
        <v>0.16600000000000001</v>
      </c>
      <c r="AA1740">
        <v>236.03</v>
      </c>
      <c r="AB1740">
        <v>0</v>
      </c>
      <c r="AC1740">
        <v>0</v>
      </c>
      <c r="AD1740">
        <v>0</v>
      </c>
      <c r="AE1740">
        <v>231.63</v>
      </c>
      <c r="AF1740">
        <v>0</v>
      </c>
      <c r="AG1740">
        <v>0</v>
      </c>
      <c r="AH1740">
        <v>0</v>
      </c>
      <c r="AI1740">
        <v>1</v>
      </c>
      <c r="AJ1740">
        <v>1</v>
      </c>
      <c r="AK1740">
        <v>1</v>
      </c>
      <c r="AL1740">
        <v>1</v>
      </c>
      <c r="AM1740">
        <v>0</v>
      </c>
      <c r="AN1740">
        <v>0</v>
      </c>
      <c r="AO1740">
        <v>0</v>
      </c>
      <c r="AP1740">
        <v>1</v>
      </c>
      <c r="AQ1740">
        <v>0</v>
      </c>
      <c r="AR1740">
        <v>0</v>
      </c>
      <c r="AS1740" t="s">
        <v>3</v>
      </c>
      <c r="AT1740">
        <v>0.16600000000000001</v>
      </c>
      <c r="AU1740" t="s">
        <v>3</v>
      </c>
      <c r="AV1740">
        <v>0</v>
      </c>
      <c r="AW1740">
        <v>1</v>
      </c>
      <c r="AX1740">
        <v>-1</v>
      </c>
      <c r="AY1740">
        <v>0</v>
      </c>
      <c r="AZ1740">
        <v>0</v>
      </c>
      <c r="BA1740" t="s">
        <v>3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CV1740">
        <v>0</v>
      </c>
      <c r="CW1740">
        <v>0</v>
      </c>
      <c r="CX1740">
        <f>ROUND(Y1740*Source!I807,9)</f>
        <v>6.806</v>
      </c>
      <c r="CY1740">
        <f t="shared" si="730"/>
        <v>236.03</v>
      </c>
      <c r="CZ1740">
        <f t="shared" si="731"/>
        <v>231.63</v>
      </c>
      <c r="DA1740">
        <f t="shared" si="732"/>
        <v>1</v>
      </c>
      <c r="DB1740">
        <f t="shared" si="733"/>
        <v>38.450000000000003</v>
      </c>
      <c r="DC1740">
        <f t="shared" si="734"/>
        <v>0</v>
      </c>
      <c r="DD1740" t="s">
        <v>3</v>
      </c>
      <c r="DE1740" t="s">
        <v>3</v>
      </c>
      <c r="DF1740">
        <f t="shared" si="728"/>
        <v>1576.47</v>
      </c>
      <c r="DG1740">
        <f t="shared" si="725"/>
        <v>0</v>
      </c>
      <c r="DH1740">
        <f t="shared" si="726"/>
        <v>0</v>
      </c>
      <c r="DI1740">
        <f t="shared" si="727"/>
        <v>0</v>
      </c>
      <c r="DJ1740">
        <f t="shared" si="735"/>
        <v>1576.47</v>
      </c>
      <c r="DK1740">
        <v>0</v>
      </c>
      <c r="DL1740" t="s">
        <v>3</v>
      </c>
      <c r="DM1740">
        <v>0</v>
      </c>
      <c r="DN1740" t="s">
        <v>3</v>
      </c>
      <c r="DO1740">
        <v>0</v>
      </c>
    </row>
    <row r="1741" spans="1:119" x14ac:dyDescent="0.2">
      <c r="A1741">
        <f>ROW(Source!A807)</f>
        <v>807</v>
      </c>
      <c r="B1741">
        <v>59204062</v>
      </c>
      <c r="C1741">
        <v>60528504</v>
      </c>
      <c r="D1741">
        <v>58310976</v>
      </c>
      <c r="E1741">
        <v>1</v>
      </c>
      <c r="F1741">
        <v>1</v>
      </c>
      <c r="G1741">
        <v>1080</v>
      </c>
      <c r="H1741">
        <v>3</v>
      </c>
      <c r="I1741" t="s">
        <v>609</v>
      </c>
      <c r="J1741" t="s">
        <v>610</v>
      </c>
      <c r="K1741" t="s">
        <v>1062</v>
      </c>
      <c r="L1741">
        <v>1301</v>
      </c>
      <c r="N1741">
        <v>1003</v>
      </c>
      <c r="O1741" t="s">
        <v>34</v>
      </c>
      <c r="P1741" t="s">
        <v>34</v>
      </c>
      <c r="Q1741">
        <v>1</v>
      </c>
      <c r="W1741">
        <v>0</v>
      </c>
      <c r="X1741">
        <v>1344492581</v>
      </c>
      <c r="Y1741">
        <f t="shared" si="729"/>
        <v>0.51219512</v>
      </c>
      <c r="AA1741">
        <v>7.62</v>
      </c>
      <c r="AB1741">
        <v>0</v>
      </c>
      <c r="AC1741">
        <v>0</v>
      </c>
      <c r="AD1741">
        <v>0</v>
      </c>
      <c r="AE1741">
        <v>7.48</v>
      </c>
      <c r="AF1741">
        <v>0</v>
      </c>
      <c r="AG1741">
        <v>0</v>
      </c>
      <c r="AH1741">
        <v>0</v>
      </c>
      <c r="AI1741">
        <v>1</v>
      </c>
      <c r="AJ1741">
        <v>1</v>
      </c>
      <c r="AK1741">
        <v>1</v>
      </c>
      <c r="AL1741">
        <v>1</v>
      </c>
      <c r="AM1741">
        <v>0</v>
      </c>
      <c r="AN1741">
        <v>0</v>
      </c>
      <c r="AO1741">
        <v>0</v>
      </c>
      <c r="AP1741">
        <v>1</v>
      </c>
      <c r="AQ1741">
        <v>0</v>
      </c>
      <c r="AR1741">
        <v>0</v>
      </c>
      <c r="AS1741" t="s">
        <v>3</v>
      </c>
      <c r="AT1741">
        <v>0.51219512</v>
      </c>
      <c r="AU1741" t="s">
        <v>3</v>
      </c>
      <c r="AV1741">
        <v>0</v>
      </c>
      <c r="AW1741">
        <v>1</v>
      </c>
      <c r="AX1741">
        <v>-1</v>
      </c>
      <c r="AY1741">
        <v>0</v>
      </c>
      <c r="AZ1741">
        <v>0</v>
      </c>
      <c r="BA1741" t="s">
        <v>3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CV1741">
        <v>0</v>
      </c>
      <c r="CW1741">
        <v>0</v>
      </c>
      <c r="CX1741">
        <f>ROUND(Y1741*Source!I807,9)</f>
        <v>20.99999992</v>
      </c>
      <c r="CY1741">
        <f t="shared" si="730"/>
        <v>7.62</v>
      </c>
      <c r="CZ1741">
        <f t="shared" si="731"/>
        <v>7.48</v>
      </c>
      <c r="DA1741">
        <f t="shared" si="732"/>
        <v>1</v>
      </c>
      <c r="DB1741">
        <f t="shared" si="733"/>
        <v>3.83</v>
      </c>
      <c r="DC1741">
        <f t="shared" si="734"/>
        <v>0</v>
      </c>
      <c r="DD1741" t="s">
        <v>3</v>
      </c>
      <c r="DE1741" t="s">
        <v>3</v>
      </c>
      <c r="DF1741">
        <f t="shared" si="728"/>
        <v>157.08000000000001</v>
      </c>
      <c r="DG1741">
        <f t="shared" si="725"/>
        <v>0</v>
      </c>
      <c r="DH1741">
        <f t="shared" si="726"/>
        <v>0</v>
      </c>
      <c r="DI1741">
        <f t="shared" si="727"/>
        <v>0</v>
      </c>
      <c r="DJ1741">
        <f t="shared" si="735"/>
        <v>157.08000000000001</v>
      </c>
      <c r="DK1741">
        <v>0</v>
      </c>
      <c r="DL1741" t="s">
        <v>3</v>
      </c>
      <c r="DM1741">
        <v>0</v>
      </c>
      <c r="DN1741" t="s">
        <v>3</v>
      </c>
      <c r="DO1741">
        <v>0</v>
      </c>
    </row>
    <row r="1742" spans="1:119" x14ac:dyDescent="0.2">
      <c r="A1742">
        <f>ROW(Source!A807)</f>
        <v>807</v>
      </c>
      <c r="B1742">
        <v>59204062</v>
      </c>
      <c r="C1742">
        <v>60528504</v>
      </c>
      <c r="D1742">
        <v>58310976</v>
      </c>
      <c r="E1742">
        <v>1</v>
      </c>
      <c r="F1742">
        <v>1</v>
      </c>
      <c r="G1742">
        <v>1080</v>
      </c>
      <c r="H1742">
        <v>3</v>
      </c>
      <c r="I1742" t="s">
        <v>609</v>
      </c>
      <c r="J1742" t="s">
        <v>610</v>
      </c>
      <c r="K1742" t="s">
        <v>1063</v>
      </c>
      <c r="L1742">
        <v>1301</v>
      </c>
      <c r="N1742">
        <v>1003</v>
      </c>
      <c r="O1742" t="s">
        <v>34</v>
      </c>
      <c r="P1742" t="s">
        <v>34</v>
      </c>
      <c r="Q1742">
        <v>1</v>
      </c>
      <c r="W1742">
        <v>0</v>
      </c>
      <c r="X1742">
        <v>64809573</v>
      </c>
      <c r="Y1742">
        <f t="shared" si="729"/>
        <v>8.3231707299999993</v>
      </c>
      <c r="AA1742">
        <v>7.62</v>
      </c>
      <c r="AB1742">
        <v>0</v>
      </c>
      <c r="AC1742">
        <v>0</v>
      </c>
      <c r="AD1742">
        <v>0</v>
      </c>
      <c r="AE1742">
        <v>7.48</v>
      </c>
      <c r="AF1742">
        <v>0</v>
      </c>
      <c r="AG1742">
        <v>0</v>
      </c>
      <c r="AH1742">
        <v>0</v>
      </c>
      <c r="AI1742">
        <v>1</v>
      </c>
      <c r="AJ1742">
        <v>1</v>
      </c>
      <c r="AK1742">
        <v>1</v>
      </c>
      <c r="AL1742">
        <v>1</v>
      </c>
      <c r="AM1742">
        <v>0</v>
      </c>
      <c r="AN1742">
        <v>0</v>
      </c>
      <c r="AO1742">
        <v>0</v>
      </c>
      <c r="AP1742">
        <v>1</v>
      </c>
      <c r="AQ1742">
        <v>0</v>
      </c>
      <c r="AR1742">
        <v>0</v>
      </c>
      <c r="AS1742" t="s">
        <v>3</v>
      </c>
      <c r="AT1742">
        <v>8.3231707299999993</v>
      </c>
      <c r="AU1742" t="s">
        <v>3</v>
      </c>
      <c r="AV1742">
        <v>0</v>
      </c>
      <c r="AW1742">
        <v>1</v>
      </c>
      <c r="AX1742">
        <v>-1</v>
      </c>
      <c r="AY1742">
        <v>0</v>
      </c>
      <c r="AZ1742">
        <v>0</v>
      </c>
      <c r="BA1742" t="s">
        <v>3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CV1742">
        <v>0</v>
      </c>
      <c r="CW1742">
        <v>0</v>
      </c>
      <c r="CX1742">
        <f>ROUND(Y1742*Source!I807,9)</f>
        <v>341.24999993</v>
      </c>
      <c r="CY1742">
        <f t="shared" si="730"/>
        <v>7.62</v>
      </c>
      <c r="CZ1742">
        <f t="shared" si="731"/>
        <v>7.48</v>
      </c>
      <c r="DA1742">
        <f t="shared" si="732"/>
        <v>1</v>
      </c>
      <c r="DB1742">
        <f t="shared" si="733"/>
        <v>62.26</v>
      </c>
      <c r="DC1742">
        <f t="shared" si="734"/>
        <v>0</v>
      </c>
      <c r="DD1742" t="s">
        <v>3</v>
      </c>
      <c r="DE1742" t="s">
        <v>3</v>
      </c>
      <c r="DF1742">
        <f t="shared" si="728"/>
        <v>2552.5500000000002</v>
      </c>
      <c r="DG1742">
        <f t="shared" si="725"/>
        <v>0</v>
      </c>
      <c r="DH1742">
        <f t="shared" si="726"/>
        <v>0</v>
      </c>
      <c r="DI1742">
        <f t="shared" si="727"/>
        <v>0</v>
      </c>
      <c r="DJ1742">
        <f t="shared" si="735"/>
        <v>2552.5500000000002</v>
      </c>
      <c r="DK1742">
        <v>0</v>
      </c>
      <c r="DL1742" t="s">
        <v>3</v>
      </c>
      <c r="DM1742">
        <v>0</v>
      </c>
      <c r="DN1742" t="s">
        <v>3</v>
      </c>
      <c r="DO1742">
        <v>0</v>
      </c>
    </row>
    <row r="1743" spans="1:119" x14ac:dyDescent="0.2">
      <c r="A1743">
        <f>ROW(Source!A807)</f>
        <v>807</v>
      </c>
      <c r="B1743">
        <v>59204062</v>
      </c>
      <c r="C1743">
        <v>60528504</v>
      </c>
      <c r="D1743">
        <v>58311301</v>
      </c>
      <c r="E1743">
        <v>1</v>
      </c>
      <c r="F1743">
        <v>1</v>
      </c>
      <c r="G1743">
        <v>1080</v>
      </c>
      <c r="H1743">
        <v>3</v>
      </c>
      <c r="I1743" t="s">
        <v>958</v>
      </c>
      <c r="J1743" t="s">
        <v>959</v>
      </c>
      <c r="K1743" t="s">
        <v>960</v>
      </c>
      <c r="L1743">
        <v>1346</v>
      </c>
      <c r="N1743">
        <v>1009</v>
      </c>
      <c r="O1743" t="s">
        <v>880</v>
      </c>
      <c r="P1743" t="s">
        <v>880</v>
      </c>
      <c r="Q1743">
        <v>1</v>
      </c>
      <c r="W1743">
        <v>0</v>
      </c>
      <c r="X1743">
        <v>-52446065</v>
      </c>
      <c r="Y1743">
        <f t="shared" si="729"/>
        <v>1.6400000000000001E-2</v>
      </c>
      <c r="AA1743">
        <v>54.34</v>
      </c>
      <c r="AB1743">
        <v>0</v>
      </c>
      <c r="AC1743">
        <v>0</v>
      </c>
      <c r="AD1743">
        <v>0</v>
      </c>
      <c r="AE1743">
        <v>53.33</v>
      </c>
      <c r="AF1743">
        <v>0</v>
      </c>
      <c r="AG1743">
        <v>0</v>
      </c>
      <c r="AH1743">
        <v>0</v>
      </c>
      <c r="AI1743">
        <v>1</v>
      </c>
      <c r="AJ1743">
        <v>1</v>
      </c>
      <c r="AK1743">
        <v>1</v>
      </c>
      <c r="AL1743">
        <v>1</v>
      </c>
      <c r="AM1743">
        <v>-2</v>
      </c>
      <c r="AN1743">
        <v>0</v>
      </c>
      <c r="AO1743">
        <v>1</v>
      </c>
      <c r="AP1743">
        <v>1</v>
      </c>
      <c r="AQ1743">
        <v>0</v>
      </c>
      <c r="AR1743">
        <v>0</v>
      </c>
      <c r="AS1743" t="s">
        <v>3</v>
      </c>
      <c r="AT1743">
        <v>1.6400000000000001E-2</v>
      </c>
      <c r="AU1743" t="s">
        <v>3</v>
      </c>
      <c r="AV1743">
        <v>0</v>
      </c>
      <c r="AW1743">
        <v>2</v>
      </c>
      <c r="AX1743">
        <v>60528516</v>
      </c>
      <c r="AY1743">
        <v>1</v>
      </c>
      <c r="AZ1743">
        <v>0</v>
      </c>
      <c r="BA1743">
        <v>1745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CV1743">
        <v>0</v>
      </c>
      <c r="CW1743">
        <v>0</v>
      </c>
      <c r="CX1743">
        <f>ROUND(Y1743*Source!I807,9)</f>
        <v>0.6724</v>
      </c>
      <c r="CY1743">
        <f t="shared" si="730"/>
        <v>54.34</v>
      </c>
      <c r="CZ1743">
        <f t="shared" si="731"/>
        <v>53.33</v>
      </c>
      <c r="DA1743">
        <f t="shared" si="732"/>
        <v>1</v>
      </c>
      <c r="DB1743">
        <f t="shared" si="733"/>
        <v>0.87</v>
      </c>
      <c r="DC1743">
        <f t="shared" si="734"/>
        <v>0</v>
      </c>
      <c r="DD1743" t="s">
        <v>3</v>
      </c>
      <c r="DE1743" t="s">
        <v>3</v>
      </c>
      <c r="DF1743">
        <f t="shared" si="728"/>
        <v>35.86</v>
      </c>
      <c r="DG1743">
        <f t="shared" si="725"/>
        <v>0</v>
      </c>
      <c r="DH1743">
        <f t="shared" si="726"/>
        <v>0</v>
      </c>
      <c r="DI1743">
        <f t="shared" si="727"/>
        <v>0</v>
      </c>
      <c r="DJ1743">
        <f t="shared" si="735"/>
        <v>35.86</v>
      </c>
      <c r="DK1743">
        <v>0</v>
      </c>
      <c r="DL1743" t="s">
        <v>3</v>
      </c>
      <c r="DM1743">
        <v>0</v>
      </c>
      <c r="DN1743" t="s">
        <v>3</v>
      </c>
      <c r="DO1743">
        <v>0</v>
      </c>
    </row>
    <row r="1744" spans="1:119" x14ac:dyDescent="0.2">
      <c r="A1744">
        <f>ROW(Source!A807)</f>
        <v>807</v>
      </c>
      <c r="B1744">
        <v>59204062</v>
      </c>
      <c r="C1744">
        <v>60528504</v>
      </c>
      <c r="D1744">
        <v>58309035</v>
      </c>
      <c r="E1744">
        <v>1</v>
      </c>
      <c r="F1744">
        <v>1</v>
      </c>
      <c r="G1744">
        <v>1080</v>
      </c>
      <c r="H1744">
        <v>3</v>
      </c>
      <c r="I1744" t="s">
        <v>961</v>
      </c>
      <c r="J1744" t="s">
        <v>962</v>
      </c>
      <c r="K1744" t="s">
        <v>963</v>
      </c>
      <c r="L1744">
        <v>1354</v>
      </c>
      <c r="N1744">
        <v>1010</v>
      </c>
      <c r="O1744" t="s">
        <v>39</v>
      </c>
      <c r="P1744" t="s">
        <v>39</v>
      </c>
      <c r="Q1744">
        <v>1</v>
      </c>
      <c r="W1744">
        <v>0</v>
      </c>
      <c r="X1744">
        <v>-740266689</v>
      </c>
      <c r="Y1744">
        <f t="shared" si="729"/>
        <v>30</v>
      </c>
      <c r="AA1744">
        <v>0.76</v>
      </c>
      <c r="AB1744">
        <v>0</v>
      </c>
      <c r="AC1744">
        <v>0</v>
      </c>
      <c r="AD1744">
        <v>0</v>
      </c>
      <c r="AE1744">
        <v>0.75</v>
      </c>
      <c r="AF1744">
        <v>0</v>
      </c>
      <c r="AG1744">
        <v>0</v>
      </c>
      <c r="AH1744">
        <v>0</v>
      </c>
      <c r="AI1744">
        <v>1</v>
      </c>
      <c r="AJ1744">
        <v>1</v>
      </c>
      <c r="AK1744">
        <v>1</v>
      </c>
      <c r="AL1744">
        <v>1</v>
      </c>
      <c r="AM1744">
        <v>-2</v>
      </c>
      <c r="AN1744">
        <v>0</v>
      </c>
      <c r="AO1744">
        <v>1</v>
      </c>
      <c r="AP1744">
        <v>1</v>
      </c>
      <c r="AQ1744">
        <v>0</v>
      </c>
      <c r="AR1744">
        <v>0</v>
      </c>
      <c r="AS1744" t="s">
        <v>3</v>
      </c>
      <c r="AT1744">
        <v>30</v>
      </c>
      <c r="AU1744" t="s">
        <v>3</v>
      </c>
      <c r="AV1744">
        <v>0</v>
      </c>
      <c r="AW1744">
        <v>2</v>
      </c>
      <c r="AX1744">
        <v>60528517</v>
      </c>
      <c r="AY1744">
        <v>1</v>
      </c>
      <c r="AZ1744">
        <v>0</v>
      </c>
      <c r="BA1744">
        <v>1746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CV1744">
        <v>0</v>
      </c>
      <c r="CW1744">
        <v>0</v>
      </c>
      <c r="CX1744">
        <f>ROUND(Y1744*Source!I807,9)</f>
        <v>1230</v>
      </c>
      <c r="CY1744">
        <f t="shared" si="730"/>
        <v>0.76</v>
      </c>
      <c r="CZ1744">
        <f t="shared" si="731"/>
        <v>0.75</v>
      </c>
      <c r="DA1744">
        <f t="shared" si="732"/>
        <v>1</v>
      </c>
      <c r="DB1744">
        <f t="shared" si="733"/>
        <v>22.5</v>
      </c>
      <c r="DC1744">
        <f t="shared" si="734"/>
        <v>0</v>
      </c>
      <c r="DD1744" t="s">
        <v>3</v>
      </c>
      <c r="DE1744" t="s">
        <v>3</v>
      </c>
      <c r="DF1744">
        <f t="shared" si="728"/>
        <v>922.5</v>
      </c>
      <c r="DG1744">
        <f t="shared" si="725"/>
        <v>0</v>
      </c>
      <c r="DH1744">
        <f t="shared" si="726"/>
        <v>0</v>
      </c>
      <c r="DI1744">
        <f t="shared" si="727"/>
        <v>0</v>
      </c>
      <c r="DJ1744">
        <f t="shared" si="735"/>
        <v>922.5</v>
      </c>
      <c r="DK1744">
        <v>0</v>
      </c>
      <c r="DL1744" t="s">
        <v>3</v>
      </c>
      <c r="DM1744">
        <v>0</v>
      </c>
      <c r="DN1744" t="s">
        <v>3</v>
      </c>
      <c r="DO1744">
        <v>0</v>
      </c>
    </row>
    <row r="1745" spans="1:119" x14ac:dyDescent="0.2">
      <c r="A1745">
        <f>ROW(Source!A807)</f>
        <v>807</v>
      </c>
      <c r="B1745">
        <v>59204062</v>
      </c>
      <c r="C1745">
        <v>60528504</v>
      </c>
      <c r="D1745">
        <v>58309081</v>
      </c>
      <c r="E1745">
        <v>1</v>
      </c>
      <c r="F1745">
        <v>1</v>
      </c>
      <c r="G1745">
        <v>1080</v>
      </c>
      <c r="H1745">
        <v>3</v>
      </c>
      <c r="I1745" t="s">
        <v>964</v>
      </c>
      <c r="J1745" t="s">
        <v>965</v>
      </c>
      <c r="K1745" t="s">
        <v>966</v>
      </c>
      <c r="L1745">
        <v>1296</v>
      </c>
      <c r="N1745">
        <v>1002</v>
      </c>
      <c r="O1745" t="s">
        <v>717</v>
      </c>
      <c r="P1745" t="s">
        <v>717</v>
      </c>
      <c r="Q1745">
        <v>1</v>
      </c>
      <c r="W1745">
        <v>0</v>
      </c>
      <c r="X1745">
        <v>-1864520115</v>
      </c>
      <c r="Y1745">
        <f t="shared" si="729"/>
        <v>0.93</v>
      </c>
      <c r="AA1745">
        <v>35.4</v>
      </c>
      <c r="AB1745">
        <v>0</v>
      </c>
      <c r="AC1745">
        <v>0</v>
      </c>
      <c r="AD1745">
        <v>0</v>
      </c>
      <c r="AE1745">
        <v>34.74</v>
      </c>
      <c r="AF1745">
        <v>0</v>
      </c>
      <c r="AG1745">
        <v>0</v>
      </c>
      <c r="AH1745">
        <v>0</v>
      </c>
      <c r="AI1745">
        <v>1</v>
      </c>
      <c r="AJ1745">
        <v>1</v>
      </c>
      <c r="AK1745">
        <v>1</v>
      </c>
      <c r="AL1745">
        <v>1</v>
      </c>
      <c r="AM1745">
        <v>-2</v>
      </c>
      <c r="AN1745">
        <v>0</v>
      </c>
      <c r="AO1745">
        <v>1</v>
      </c>
      <c r="AP1745">
        <v>1</v>
      </c>
      <c r="AQ1745">
        <v>0</v>
      </c>
      <c r="AR1745">
        <v>0</v>
      </c>
      <c r="AS1745" t="s">
        <v>3</v>
      </c>
      <c r="AT1745">
        <v>0.93</v>
      </c>
      <c r="AU1745" t="s">
        <v>3</v>
      </c>
      <c r="AV1745">
        <v>0</v>
      </c>
      <c r="AW1745">
        <v>2</v>
      </c>
      <c r="AX1745">
        <v>60528518</v>
      </c>
      <c r="AY1745">
        <v>1</v>
      </c>
      <c r="AZ1745">
        <v>0</v>
      </c>
      <c r="BA1745">
        <v>1747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CV1745">
        <v>0</v>
      </c>
      <c r="CW1745">
        <v>0</v>
      </c>
      <c r="CX1745">
        <f>ROUND(Y1745*Source!I807,9)</f>
        <v>38.130000000000003</v>
      </c>
      <c r="CY1745">
        <f t="shared" si="730"/>
        <v>35.4</v>
      </c>
      <c r="CZ1745">
        <f t="shared" si="731"/>
        <v>34.74</v>
      </c>
      <c r="DA1745">
        <f t="shared" si="732"/>
        <v>1</v>
      </c>
      <c r="DB1745">
        <f t="shared" si="733"/>
        <v>32.31</v>
      </c>
      <c r="DC1745">
        <f t="shared" si="734"/>
        <v>0</v>
      </c>
      <c r="DD1745" t="s">
        <v>3</v>
      </c>
      <c r="DE1745" t="s">
        <v>3</v>
      </c>
      <c r="DF1745">
        <f t="shared" si="728"/>
        <v>1324.64</v>
      </c>
      <c r="DG1745">
        <f t="shared" si="725"/>
        <v>0</v>
      </c>
      <c r="DH1745">
        <f t="shared" si="726"/>
        <v>0</v>
      </c>
      <c r="DI1745">
        <f t="shared" si="727"/>
        <v>0</v>
      </c>
      <c r="DJ1745">
        <f t="shared" si="735"/>
        <v>1324.64</v>
      </c>
      <c r="DK1745">
        <v>0</v>
      </c>
      <c r="DL1745" t="s">
        <v>3</v>
      </c>
      <c r="DM1745">
        <v>0</v>
      </c>
      <c r="DN1745" t="s">
        <v>3</v>
      </c>
      <c r="DO1745">
        <v>0</v>
      </c>
    </row>
    <row r="1746" spans="1:119" x14ac:dyDescent="0.2">
      <c r="A1746">
        <f>ROW(Source!A808)</f>
        <v>808</v>
      </c>
      <c r="B1746">
        <v>59204059</v>
      </c>
      <c r="C1746">
        <v>60528504</v>
      </c>
      <c r="D1746">
        <v>58266404</v>
      </c>
      <c r="E1746">
        <v>1080</v>
      </c>
      <c r="F1746">
        <v>1</v>
      </c>
      <c r="G1746">
        <v>1080</v>
      </c>
      <c r="H1746">
        <v>1</v>
      </c>
      <c r="I1746" t="s">
        <v>859</v>
      </c>
      <c r="J1746" t="s">
        <v>3</v>
      </c>
      <c r="K1746" t="s">
        <v>860</v>
      </c>
      <c r="L1746">
        <v>1191</v>
      </c>
      <c r="N1746">
        <v>1013</v>
      </c>
      <c r="O1746" t="s">
        <v>861</v>
      </c>
      <c r="P1746" t="s">
        <v>861</v>
      </c>
      <c r="Q1746">
        <v>1</v>
      </c>
      <c r="W1746">
        <v>0</v>
      </c>
      <c r="X1746">
        <v>476480486</v>
      </c>
      <c r="Y1746">
        <f>((AT1746*1.15)*1.1)</f>
        <v>2.7829999999999999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</v>
      </c>
      <c r="AJ1746">
        <v>1</v>
      </c>
      <c r="AK1746">
        <v>1</v>
      </c>
      <c r="AL1746">
        <v>1</v>
      </c>
      <c r="AM1746">
        <v>5</v>
      </c>
      <c r="AN1746">
        <v>0</v>
      </c>
      <c r="AO1746">
        <v>1</v>
      </c>
      <c r="AP1746">
        <v>1</v>
      </c>
      <c r="AQ1746">
        <v>0</v>
      </c>
      <c r="AR1746">
        <v>0</v>
      </c>
      <c r="AS1746" t="s">
        <v>3</v>
      </c>
      <c r="AT1746">
        <v>2.2000000000000002</v>
      </c>
      <c r="AU1746" t="s">
        <v>26</v>
      </c>
      <c r="AV1746">
        <v>1</v>
      </c>
      <c r="AW1746">
        <v>2</v>
      </c>
      <c r="AX1746">
        <v>60528514</v>
      </c>
      <c r="AY1746">
        <v>1</v>
      </c>
      <c r="AZ1746">
        <v>0</v>
      </c>
      <c r="BA1746">
        <v>1752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CU1746">
        <f>ROUND(AT1746*Source!I808*AH1746*AL1746,2)</f>
        <v>0</v>
      </c>
      <c r="CV1746">
        <f>ROUND(Y1746*Source!I808,9)</f>
        <v>114.10299999999999</v>
      </c>
      <c r="CW1746">
        <v>0</v>
      </c>
      <c r="CX1746">
        <f>ROUND(Y1746*Source!I808,9)</f>
        <v>114.10299999999999</v>
      </c>
      <c r="CY1746">
        <f>AD1746</f>
        <v>0</v>
      </c>
      <c r="CZ1746">
        <f>AH1746</f>
        <v>0</v>
      </c>
      <c r="DA1746">
        <f>AL1746</f>
        <v>1</v>
      </c>
      <c r="DB1746">
        <f>ROUND(((ROUND(AT1746*CZ1746,2)*1.15)*1.1),6)</f>
        <v>0</v>
      </c>
      <c r="DC1746">
        <f>ROUND(((ROUND(AT1746*AG1746,2)*1.15)*1.1),6)</f>
        <v>0</v>
      </c>
      <c r="DD1746" t="s">
        <v>3</v>
      </c>
      <c r="DE1746" t="s">
        <v>3</v>
      </c>
      <c r="DF1746">
        <f t="shared" si="728"/>
        <v>0</v>
      </c>
      <c r="DG1746">
        <f t="shared" si="725"/>
        <v>0</v>
      </c>
      <c r="DH1746">
        <f t="shared" si="726"/>
        <v>0</v>
      </c>
      <c r="DI1746">
        <f t="shared" si="727"/>
        <v>0</v>
      </c>
      <c r="DJ1746">
        <f>DI1746</f>
        <v>0</v>
      </c>
      <c r="DK1746">
        <v>0</v>
      </c>
      <c r="DL1746" t="s">
        <v>3</v>
      </c>
      <c r="DM1746">
        <v>0</v>
      </c>
      <c r="DN1746" t="s">
        <v>3</v>
      </c>
      <c r="DO1746">
        <v>0</v>
      </c>
    </row>
    <row r="1747" spans="1:119" x14ac:dyDescent="0.2">
      <c r="A1747">
        <f>ROW(Source!A808)</f>
        <v>808</v>
      </c>
      <c r="B1747">
        <v>59204059</v>
      </c>
      <c r="C1747">
        <v>60528504</v>
      </c>
      <c r="D1747">
        <v>58340578</v>
      </c>
      <c r="E1747">
        <v>1</v>
      </c>
      <c r="F1747">
        <v>1</v>
      </c>
      <c r="G1747">
        <v>1080</v>
      </c>
      <c r="H1747">
        <v>2</v>
      </c>
      <c r="I1747" t="s">
        <v>862</v>
      </c>
      <c r="J1747" t="s">
        <v>863</v>
      </c>
      <c r="K1747" t="s">
        <v>864</v>
      </c>
      <c r="L1747">
        <v>1368</v>
      </c>
      <c r="N1747">
        <v>1011</v>
      </c>
      <c r="O1747" t="s">
        <v>865</v>
      </c>
      <c r="P1747" t="s">
        <v>865</v>
      </c>
      <c r="Q1747">
        <v>1</v>
      </c>
      <c r="W1747">
        <v>0</v>
      </c>
      <c r="X1747">
        <v>-1985943078</v>
      </c>
      <c r="Y1747">
        <f>((AT1747*1.25)*1.1)</f>
        <v>1.2375000000000001E-2</v>
      </c>
      <c r="AA1747">
        <v>0</v>
      </c>
      <c r="AB1747">
        <v>1418.19</v>
      </c>
      <c r="AC1747">
        <v>726.59</v>
      </c>
      <c r="AD1747">
        <v>0</v>
      </c>
      <c r="AE1747">
        <v>0</v>
      </c>
      <c r="AF1747">
        <v>83.1</v>
      </c>
      <c r="AG1747">
        <v>12.62</v>
      </c>
      <c r="AH1747">
        <v>0</v>
      </c>
      <c r="AI1747">
        <v>1</v>
      </c>
      <c r="AJ1747">
        <v>16.3</v>
      </c>
      <c r="AK1747">
        <v>54.99</v>
      </c>
      <c r="AL1747">
        <v>1</v>
      </c>
      <c r="AM1747">
        <v>2</v>
      </c>
      <c r="AN1747">
        <v>0</v>
      </c>
      <c r="AO1747">
        <v>1</v>
      </c>
      <c r="AP1747">
        <v>1</v>
      </c>
      <c r="AQ1747">
        <v>0</v>
      </c>
      <c r="AR1747">
        <v>0</v>
      </c>
      <c r="AS1747" t="s">
        <v>3</v>
      </c>
      <c r="AT1747">
        <v>8.9999999999999993E-3</v>
      </c>
      <c r="AU1747" t="s">
        <v>866</v>
      </c>
      <c r="AV1747">
        <v>0</v>
      </c>
      <c r="AW1747">
        <v>2</v>
      </c>
      <c r="AX1747">
        <v>60528515</v>
      </c>
      <c r="AY1747">
        <v>1</v>
      </c>
      <c r="AZ1747">
        <v>0</v>
      </c>
      <c r="BA1747">
        <v>1753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CV1747">
        <v>0</v>
      </c>
      <c r="CW1747">
        <f>ROUND(Y1747*Source!I808*DO1747,9)</f>
        <v>6.4030725000000004</v>
      </c>
      <c r="CX1747">
        <f>ROUND(Y1747*Source!I808,9)</f>
        <v>0.50737500000000002</v>
      </c>
      <c r="CY1747">
        <f>AB1747</f>
        <v>1418.19</v>
      </c>
      <c r="CZ1747">
        <f>AF1747</f>
        <v>83.1</v>
      </c>
      <c r="DA1747">
        <f>AJ1747</f>
        <v>16.3</v>
      </c>
      <c r="DB1747">
        <f>ROUND(((ROUND(AT1747*CZ1747,2)*1.25)*1.1),6)</f>
        <v>1.03125</v>
      </c>
      <c r="DC1747">
        <f>ROUND(((ROUND(AT1747*AG1747,2)*1.25)*1.1),6)</f>
        <v>0.15125</v>
      </c>
      <c r="DD1747" t="s">
        <v>3</v>
      </c>
      <c r="DE1747" t="s">
        <v>3</v>
      </c>
      <c r="DF1747">
        <f t="shared" si="728"/>
        <v>0</v>
      </c>
      <c r="DG1747">
        <f>ROUND(ROUND(AF1747*AJ1747,2)*CX1747,2)</f>
        <v>687.25</v>
      </c>
      <c r="DH1747">
        <f>ROUND(ROUND(AG1747*AK1747,2)*CX1747,2)</f>
        <v>352.1</v>
      </c>
      <c r="DI1747">
        <f t="shared" si="727"/>
        <v>0</v>
      </c>
      <c r="DJ1747">
        <f>DG1747</f>
        <v>687.25</v>
      </c>
      <c r="DK1747">
        <v>0</v>
      </c>
      <c r="DL1747" t="s">
        <v>867</v>
      </c>
      <c r="DM1747">
        <v>0</v>
      </c>
      <c r="DN1747" t="s">
        <v>861</v>
      </c>
      <c r="DO1747">
        <v>12.62</v>
      </c>
    </row>
    <row r="1748" spans="1:119" x14ac:dyDescent="0.2">
      <c r="A1748">
        <f>ROW(Source!A808)</f>
        <v>808</v>
      </c>
      <c r="B1748">
        <v>59204059</v>
      </c>
      <c r="C1748">
        <v>60528504</v>
      </c>
      <c r="D1748">
        <v>58310575</v>
      </c>
      <c r="E1748">
        <v>1</v>
      </c>
      <c r="F1748">
        <v>1</v>
      </c>
      <c r="G1748">
        <v>1080</v>
      </c>
      <c r="H1748">
        <v>3</v>
      </c>
      <c r="I1748" t="s">
        <v>613</v>
      </c>
      <c r="J1748" t="s">
        <v>614</v>
      </c>
      <c r="K1748" t="s">
        <v>1059</v>
      </c>
      <c r="L1748">
        <v>1301</v>
      </c>
      <c r="N1748">
        <v>1003</v>
      </c>
      <c r="O1748" t="s">
        <v>34</v>
      </c>
      <c r="P1748" t="s">
        <v>34</v>
      </c>
      <c r="Q1748">
        <v>1</v>
      </c>
      <c r="W1748">
        <v>0</v>
      </c>
      <c r="X1748">
        <v>1603491241</v>
      </c>
      <c r="Y1748">
        <f t="shared" ref="Y1748:Y1754" si="736">AT1748</f>
        <v>1.6646341499999999</v>
      </c>
      <c r="AA1748">
        <v>53.89</v>
      </c>
      <c r="AB1748">
        <v>0</v>
      </c>
      <c r="AC1748">
        <v>0</v>
      </c>
      <c r="AD1748">
        <v>0</v>
      </c>
      <c r="AE1748">
        <v>7.8</v>
      </c>
      <c r="AF1748">
        <v>0</v>
      </c>
      <c r="AG1748">
        <v>0</v>
      </c>
      <c r="AH1748">
        <v>0</v>
      </c>
      <c r="AI1748">
        <v>6.78</v>
      </c>
      <c r="AJ1748">
        <v>1</v>
      </c>
      <c r="AK1748">
        <v>1</v>
      </c>
      <c r="AL1748">
        <v>1</v>
      </c>
      <c r="AM1748">
        <v>0</v>
      </c>
      <c r="AN1748">
        <v>0</v>
      </c>
      <c r="AO1748">
        <v>0</v>
      </c>
      <c r="AP1748">
        <v>1</v>
      </c>
      <c r="AQ1748">
        <v>0</v>
      </c>
      <c r="AR1748">
        <v>0</v>
      </c>
      <c r="AS1748" t="s">
        <v>3</v>
      </c>
      <c r="AT1748">
        <v>1.6646341499999999</v>
      </c>
      <c r="AU1748" t="s">
        <v>3</v>
      </c>
      <c r="AV1748">
        <v>0</v>
      </c>
      <c r="AW1748">
        <v>1</v>
      </c>
      <c r="AX1748">
        <v>-1</v>
      </c>
      <c r="AY1748">
        <v>0</v>
      </c>
      <c r="AZ1748">
        <v>0</v>
      </c>
      <c r="BA1748" t="s">
        <v>3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CV1748">
        <v>0</v>
      </c>
      <c r="CW1748">
        <v>0</v>
      </c>
      <c r="CX1748">
        <f>ROUND(Y1748*Source!I808,9)</f>
        <v>68.250000150000005</v>
      </c>
      <c r="CY1748">
        <f t="shared" ref="CY1748:CY1754" si="737">AA1748</f>
        <v>53.89</v>
      </c>
      <c r="CZ1748">
        <f t="shared" ref="CZ1748:CZ1754" si="738">AE1748</f>
        <v>7.8</v>
      </c>
      <c r="DA1748">
        <f t="shared" ref="DA1748:DA1754" si="739">AI1748</f>
        <v>6.78</v>
      </c>
      <c r="DB1748">
        <f t="shared" ref="DB1748:DB1754" si="740">ROUND(ROUND(AT1748*CZ1748,2),6)</f>
        <v>12.98</v>
      </c>
      <c r="DC1748">
        <f t="shared" ref="DC1748:DC1754" si="741">ROUND(ROUND(AT1748*AG1748,2),6)</f>
        <v>0</v>
      </c>
      <c r="DD1748" t="s">
        <v>3</v>
      </c>
      <c r="DE1748" t="s">
        <v>3</v>
      </c>
      <c r="DF1748">
        <f t="shared" ref="DF1748:DF1754" si="742">ROUND(ROUND(AE1748*AI1748,2)*CX1748,2)</f>
        <v>3609.06</v>
      </c>
      <c r="DG1748">
        <f t="shared" ref="DG1748:DG1760" si="743">ROUND(ROUND(AF1748,2)*CX1748,2)</f>
        <v>0</v>
      </c>
      <c r="DH1748">
        <f t="shared" ref="DH1748:DH1760" si="744">ROUND(ROUND(AG1748,2)*CX1748,2)</f>
        <v>0</v>
      </c>
      <c r="DI1748">
        <f t="shared" si="727"/>
        <v>0</v>
      </c>
      <c r="DJ1748">
        <f t="shared" ref="DJ1748:DJ1754" si="745">DF1748</f>
        <v>3609.06</v>
      </c>
      <c r="DK1748">
        <v>0</v>
      </c>
      <c r="DL1748" t="s">
        <v>3</v>
      </c>
      <c r="DM1748">
        <v>0</v>
      </c>
      <c r="DN1748" t="s">
        <v>3</v>
      </c>
      <c r="DO1748">
        <v>0</v>
      </c>
    </row>
    <row r="1749" spans="1:119" x14ac:dyDescent="0.2">
      <c r="A1749">
        <f>ROW(Source!A808)</f>
        <v>808</v>
      </c>
      <c r="B1749">
        <v>59204059</v>
      </c>
      <c r="C1749">
        <v>60528504</v>
      </c>
      <c r="D1749">
        <v>58310586</v>
      </c>
      <c r="E1749">
        <v>1</v>
      </c>
      <c r="F1749">
        <v>1</v>
      </c>
      <c r="G1749">
        <v>1080</v>
      </c>
      <c r="H1749">
        <v>3</v>
      </c>
      <c r="I1749" t="s">
        <v>715</v>
      </c>
      <c r="J1749" t="s">
        <v>718</v>
      </c>
      <c r="K1749" t="s">
        <v>716</v>
      </c>
      <c r="L1749">
        <v>1296</v>
      </c>
      <c r="N1749">
        <v>1002</v>
      </c>
      <c r="O1749" t="s">
        <v>717</v>
      </c>
      <c r="P1749" t="s">
        <v>717</v>
      </c>
      <c r="Q1749">
        <v>1</v>
      </c>
      <c r="W1749">
        <v>0</v>
      </c>
      <c r="X1749">
        <v>-140079943</v>
      </c>
      <c r="Y1749">
        <f t="shared" si="736"/>
        <v>0.16600000000000001</v>
      </c>
      <c r="AA1749">
        <v>1248.5999999999999</v>
      </c>
      <c r="AB1749">
        <v>0</v>
      </c>
      <c r="AC1749">
        <v>0</v>
      </c>
      <c r="AD1749">
        <v>0</v>
      </c>
      <c r="AE1749">
        <v>231.63</v>
      </c>
      <c r="AF1749">
        <v>0</v>
      </c>
      <c r="AG1749">
        <v>0</v>
      </c>
      <c r="AH1749">
        <v>0</v>
      </c>
      <c r="AI1749">
        <v>5.29</v>
      </c>
      <c r="AJ1749">
        <v>1</v>
      </c>
      <c r="AK1749">
        <v>1</v>
      </c>
      <c r="AL1749">
        <v>1</v>
      </c>
      <c r="AM1749">
        <v>0</v>
      </c>
      <c r="AN1749">
        <v>0</v>
      </c>
      <c r="AO1749">
        <v>0</v>
      </c>
      <c r="AP1749">
        <v>1</v>
      </c>
      <c r="AQ1749">
        <v>0</v>
      </c>
      <c r="AR1749">
        <v>0</v>
      </c>
      <c r="AS1749" t="s">
        <v>3</v>
      </c>
      <c r="AT1749">
        <v>0.16600000000000001</v>
      </c>
      <c r="AU1749" t="s">
        <v>3</v>
      </c>
      <c r="AV1749">
        <v>0</v>
      </c>
      <c r="AW1749">
        <v>1</v>
      </c>
      <c r="AX1749">
        <v>-1</v>
      </c>
      <c r="AY1749">
        <v>0</v>
      </c>
      <c r="AZ1749">
        <v>0</v>
      </c>
      <c r="BA1749" t="s">
        <v>3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CV1749">
        <v>0</v>
      </c>
      <c r="CW1749">
        <v>0</v>
      </c>
      <c r="CX1749">
        <f>ROUND(Y1749*Source!I808,9)</f>
        <v>6.806</v>
      </c>
      <c r="CY1749">
        <f t="shared" si="737"/>
        <v>1248.5999999999999</v>
      </c>
      <c r="CZ1749">
        <f t="shared" si="738"/>
        <v>231.63</v>
      </c>
      <c r="DA1749">
        <f t="shared" si="739"/>
        <v>5.29</v>
      </c>
      <c r="DB1749">
        <f t="shared" si="740"/>
        <v>38.450000000000003</v>
      </c>
      <c r="DC1749">
        <f t="shared" si="741"/>
        <v>0</v>
      </c>
      <c r="DD1749" t="s">
        <v>3</v>
      </c>
      <c r="DE1749" t="s">
        <v>3</v>
      </c>
      <c r="DF1749">
        <f t="shared" si="742"/>
        <v>8339.5300000000007</v>
      </c>
      <c r="DG1749">
        <f t="shared" si="743"/>
        <v>0</v>
      </c>
      <c r="DH1749">
        <f t="shared" si="744"/>
        <v>0</v>
      </c>
      <c r="DI1749">
        <f t="shared" si="727"/>
        <v>0</v>
      </c>
      <c r="DJ1749">
        <f t="shared" si="745"/>
        <v>8339.5300000000007</v>
      </c>
      <c r="DK1749">
        <v>0</v>
      </c>
      <c r="DL1749" t="s">
        <v>3</v>
      </c>
      <c r="DM1749">
        <v>0</v>
      </c>
      <c r="DN1749" t="s">
        <v>3</v>
      </c>
      <c r="DO1749">
        <v>0</v>
      </c>
    </row>
    <row r="1750" spans="1:119" x14ac:dyDescent="0.2">
      <c r="A1750">
        <f>ROW(Source!A808)</f>
        <v>808</v>
      </c>
      <c r="B1750">
        <v>59204059</v>
      </c>
      <c r="C1750">
        <v>60528504</v>
      </c>
      <c r="D1750">
        <v>58310976</v>
      </c>
      <c r="E1750">
        <v>1</v>
      </c>
      <c r="F1750">
        <v>1</v>
      </c>
      <c r="G1750">
        <v>1080</v>
      </c>
      <c r="H1750">
        <v>3</v>
      </c>
      <c r="I1750" t="s">
        <v>609</v>
      </c>
      <c r="J1750" t="s">
        <v>610</v>
      </c>
      <c r="K1750" t="s">
        <v>1062</v>
      </c>
      <c r="L1750">
        <v>1301</v>
      </c>
      <c r="N1750">
        <v>1003</v>
      </c>
      <c r="O1750" t="s">
        <v>34</v>
      </c>
      <c r="P1750" t="s">
        <v>34</v>
      </c>
      <c r="Q1750">
        <v>1</v>
      </c>
      <c r="W1750">
        <v>0</v>
      </c>
      <c r="X1750">
        <v>1344492581</v>
      </c>
      <c r="Y1750">
        <f t="shared" si="736"/>
        <v>0.51219512</v>
      </c>
      <c r="AA1750">
        <v>47.79</v>
      </c>
      <c r="AB1750">
        <v>0</v>
      </c>
      <c r="AC1750">
        <v>0</v>
      </c>
      <c r="AD1750">
        <v>0</v>
      </c>
      <c r="AE1750">
        <v>7.48</v>
      </c>
      <c r="AF1750">
        <v>0</v>
      </c>
      <c r="AG1750">
        <v>0</v>
      </c>
      <c r="AH1750">
        <v>0</v>
      </c>
      <c r="AI1750">
        <v>6.27</v>
      </c>
      <c r="AJ1750">
        <v>1</v>
      </c>
      <c r="AK1750">
        <v>1</v>
      </c>
      <c r="AL1750">
        <v>1</v>
      </c>
      <c r="AM1750">
        <v>0</v>
      </c>
      <c r="AN1750">
        <v>0</v>
      </c>
      <c r="AO1750">
        <v>0</v>
      </c>
      <c r="AP1750">
        <v>1</v>
      </c>
      <c r="AQ1750">
        <v>0</v>
      </c>
      <c r="AR1750">
        <v>0</v>
      </c>
      <c r="AS1750" t="s">
        <v>3</v>
      </c>
      <c r="AT1750">
        <v>0.51219512</v>
      </c>
      <c r="AU1750" t="s">
        <v>3</v>
      </c>
      <c r="AV1750">
        <v>0</v>
      </c>
      <c r="AW1750">
        <v>1</v>
      </c>
      <c r="AX1750">
        <v>-1</v>
      </c>
      <c r="AY1750">
        <v>0</v>
      </c>
      <c r="AZ1750">
        <v>0</v>
      </c>
      <c r="BA1750" t="s">
        <v>3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CV1750">
        <v>0</v>
      </c>
      <c r="CW1750">
        <v>0</v>
      </c>
      <c r="CX1750">
        <f>ROUND(Y1750*Source!I808,9)</f>
        <v>20.99999992</v>
      </c>
      <c r="CY1750">
        <f t="shared" si="737"/>
        <v>47.79</v>
      </c>
      <c r="CZ1750">
        <f t="shared" si="738"/>
        <v>7.48</v>
      </c>
      <c r="DA1750">
        <f t="shared" si="739"/>
        <v>6.27</v>
      </c>
      <c r="DB1750">
        <f t="shared" si="740"/>
        <v>3.83</v>
      </c>
      <c r="DC1750">
        <f t="shared" si="741"/>
        <v>0</v>
      </c>
      <c r="DD1750" t="s">
        <v>3</v>
      </c>
      <c r="DE1750" t="s">
        <v>3</v>
      </c>
      <c r="DF1750">
        <f t="shared" si="742"/>
        <v>984.9</v>
      </c>
      <c r="DG1750">
        <f t="shared" si="743"/>
        <v>0</v>
      </c>
      <c r="DH1750">
        <f t="shared" si="744"/>
        <v>0</v>
      </c>
      <c r="DI1750">
        <f t="shared" si="727"/>
        <v>0</v>
      </c>
      <c r="DJ1750">
        <f t="shared" si="745"/>
        <v>984.9</v>
      </c>
      <c r="DK1750">
        <v>0</v>
      </c>
      <c r="DL1750" t="s">
        <v>3</v>
      </c>
      <c r="DM1750">
        <v>0</v>
      </c>
      <c r="DN1750" t="s">
        <v>3</v>
      </c>
      <c r="DO1750">
        <v>0</v>
      </c>
    </row>
    <row r="1751" spans="1:119" x14ac:dyDescent="0.2">
      <c r="A1751">
        <f>ROW(Source!A808)</f>
        <v>808</v>
      </c>
      <c r="B1751">
        <v>59204059</v>
      </c>
      <c r="C1751">
        <v>60528504</v>
      </c>
      <c r="D1751">
        <v>58310976</v>
      </c>
      <c r="E1751">
        <v>1</v>
      </c>
      <c r="F1751">
        <v>1</v>
      </c>
      <c r="G1751">
        <v>1080</v>
      </c>
      <c r="H1751">
        <v>3</v>
      </c>
      <c r="I1751" t="s">
        <v>609</v>
      </c>
      <c r="J1751" t="s">
        <v>610</v>
      </c>
      <c r="K1751" t="s">
        <v>1063</v>
      </c>
      <c r="L1751">
        <v>1301</v>
      </c>
      <c r="N1751">
        <v>1003</v>
      </c>
      <c r="O1751" t="s">
        <v>34</v>
      </c>
      <c r="P1751" t="s">
        <v>34</v>
      </c>
      <c r="Q1751">
        <v>1</v>
      </c>
      <c r="W1751">
        <v>0</v>
      </c>
      <c r="X1751">
        <v>64809573</v>
      </c>
      <c r="Y1751">
        <f t="shared" si="736"/>
        <v>8.3231707299999993</v>
      </c>
      <c r="AA1751">
        <v>47.79</v>
      </c>
      <c r="AB1751">
        <v>0</v>
      </c>
      <c r="AC1751">
        <v>0</v>
      </c>
      <c r="AD1751">
        <v>0</v>
      </c>
      <c r="AE1751">
        <v>7.48</v>
      </c>
      <c r="AF1751">
        <v>0</v>
      </c>
      <c r="AG1751">
        <v>0</v>
      </c>
      <c r="AH1751">
        <v>0</v>
      </c>
      <c r="AI1751">
        <v>6.27</v>
      </c>
      <c r="AJ1751">
        <v>1</v>
      </c>
      <c r="AK1751">
        <v>1</v>
      </c>
      <c r="AL1751">
        <v>1</v>
      </c>
      <c r="AM1751">
        <v>0</v>
      </c>
      <c r="AN1751">
        <v>0</v>
      </c>
      <c r="AO1751">
        <v>0</v>
      </c>
      <c r="AP1751">
        <v>1</v>
      </c>
      <c r="AQ1751">
        <v>0</v>
      </c>
      <c r="AR1751">
        <v>0</v>
      </c>
      <c r="AS1751" t="s">
        <v>3</v>
      </c>
      <c r="AT1751">
        <v>8.3231707299999993</v>
      </c>
      <c r="AU1751" t="s">
        <v>3</v>
      </c>
      <c r="AV1751">
        <v>0</v>
      </c>
      <c r="AW1751">
        <v>1</v>
      </c>
      <c r="AX1751">
        <v>-1</v>
      </c>
      <c r="AY1751">
        <v>0</v>
      </c>
      <c r="AZ1751">
        <v>0</v>
      </c>
      <c r="BA1751" t="s">
        <v>3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CV1751">
        <v>0</v>
      </c>
      <c r="CW1751">
        <v>0</v>
      </c>
      <c r="CX1751">
        <f>ROUND(Y1751*Source!I808,9)</f>
        <v>341.24999993</v>
      </c>
      <c r="CY1751">
        <f t="shared" si="737"/>
        <v>47.79</v>
      </c>
      <c r="CZ1751">
        <f t="shared" si="738"/>
        <v>7.48</v>
      </c>
      <c r="DA1751">
        <f t="shared" si="739"/>
        <v>6.27</v>
      </c>
      <c r="DB1751">
        <f t="shared" si="740"/>
        <v>62.26</v>
      </c>
      <c r="DC1751">
        <f t="shared" si="741"/>
        <v>0</v>
      </c>
      <c r="DD1751" t="s">
        <v>3</v>
      </c>
      <c r="DE1751" t="s">
        <v>3</v>
      </c>
      <c r="DF1751">
        <f t="shared" si="742"/>
        <v>16004.62</v>
      </c>
      <c r="DG1751">
        <f t="shared" si="743"/>
        <v>0</v>
      </c>
      <c r="DH1751">
        <f t="shared" si="744"/>
        <v>0</v>
      </c>
      <c r="DI1751">
        <f t="shared" si="727"/>
        <v>0</v>
      </c>
      <c r="DJ1751">
        <f t="shared" si="745"/>
        <v>16004.62</v>
      </c>
      <c r="DK1751">
        <v>0</v>
      </c>
      <c r="DL1751" t="s">
        <v>3</v>
      </c>
      <c r="DM1751">
        <v>0</v>
      </c>
      <c r="DN1751" t="s">
        <v>3</v>
      </c>
      <c r="DO1751">
        <v>0</v>
      </c>
    </row>
    <row r="1752" spans="1:119" x14ac:dyDescent="0.2">
      <c r="A1752">
        <f>ROW(Source!A808)</f>
        <v>808</v>
      </c>
      <c r="B1752">
        <v>59204059</v>
      </c>
      <c r="C1752">
        <v>60528504</v>
      </c>
      <c r="D1752">
        <v>58311301</v>
      </c>
      <c r="E1752">
        <v>1</v>
      </c>
      <c r="F1752">
        <v>1</v>
      </c>
      <c r="G1752">
        <v>1080</v>
      </c>
      <c r="H1752">
        <v>3</v>
      </c>
      <c r="I1752" t="s">
        <v>958</v>
      </c>
      <c r="J1752" t="s">
        <v>959</v>
      </c>
      <c r="K1752" t="s">
        <v>960</v>
      </c>
      <c r="L1752">
        <v>1346</v>
      </c>
      <c r="N1752">
        <v>1009</v>
      </c>
      <c r="O1752" t="s">
        <v>880</v>
      </c>
      <c r="P1752" t="s">
        <v>880</v>
      </c>
      <c r="Q1752">
        <v>1</v>
      </c>
      <c r="W1752">
        <v>0</v>
      </c>
      <c r="X1752">
        <v>-52446065</v>
      </c>
      <c r="Y1752">
        <f t="shared" si="736"/>
        <v>1.6400000000000001E-2</v>
      </c>
      <c r="AA1752">
        <v>1419.45</v>
      </c>
      <c r="AB1752">
        <v>0</v>
      </c>
      <c r="AC1752">
        <v>0</v>
      </c>
      <c r="AD1752">
        <v>0</v>
      </c>
      <c r="AE1752">
        <v>53.33</v>
      </c>
      <c r="AF1752">
        <v>0</v>
      </c>
      <c r="AG1752">
        <v>0</v>
      </c>
      <c r="AH1752">
        <v>0</v>
      </c>
      <c r="AI1752">
        <v>26.12</v>
      </c>
      <c r="AJ1752">
        <v>1</v>
      </c>
      <c r="AK1752">
        <v>1</v>
      </c>
      <c r="AL1752">
        <v>1</v>
      </c>
      <c r="AM1752">
        <v>2</v>
      </c>
      <c r="AN1752">
        <v>0</v>
      </c>
      <c r="AO1752">
        <v>1</v>
      </c>
      <c r="AP1752">
        <v>1</v>
      </c>
      <c r="AQ1752">
        <v>0</v>
      </c>
      <c r="AR1752">
        <v>0</v>
      </c>
      <c r="AS1752" t="s">
        <v>3</v>
      </c>
      <c r="AT1752">
        <v>1.6400000000000001E-2</v>
      </c>
      <c r="AU1752" t="s">
        <v>3</v>
      </c>
      <c r="AV1752">
        <v>0</v>
      </c>
      <c r="AW1752">
        <v>2</v>
      </c>
      <c r="AX1752">
        <v>60528516</v>
      </c>
      <c r="AY1752">
        <v>1</v>
      </c>
      <c r="AZ1752">
        <v>0</v>
      </c>
      <c r="BA1752">
        <v>1754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CV1752">
        <v>0</v>
      </c>
      <c r="CW1752">
        <v>0</v>
      </c>
      <c r="CX1752">
        <f>ROUND(Y1752*Source!I808,9)</f>
        <v>0.6724</v>
      </c>
      <c r="CY1752">
        <f t="shared" si="737"/>
        <v>1419.45</v>
      </c>
      <c r="CZ1752">
        <f t="shared" si="738"/>
        <v>53.33</v>
      </c>
      <c r="DA1752">
        <f t="shared" si="739"/>
        <v>26.12</v>
      </c>
      <c r="DB1752">
        <f t="shared" si="740"/>
        <v>0.87</v>
      </c>
      <c r="DC1752">
        <f t="shared" si="741"/>
        <v>0</v>
      </c>
      <c r="DD1752" t="s">
        <v>3</v>
      </c>
      <c r="DE1752" t="s">
        <v>3</v>
      </c>
      <c r="DF1752">
        <f t="shared" si="742"/>
        <v>936.64</v>
      </c>
      <c r="DG1752">
        <f t="shared" si="743"/>
        <v>0</v>
      </c>
      <c r="DH1752">
        <f t="shared" si="744"/>
        <v>0</v>
      </c>
      <c r="DI1752">
        <f t="shared" si="727"/>
        <v>0</v>
      </c>
      <c r="DJ1752">
        <f t="shared" si="745"/>
        <v>936.64</v>
      </c>
      <c r="DK1752">
        <v>0</v>
      </c>
      <c r="DL1752" t="s">
        <v>3</v>
      </c>
      <c r="DM1752">
        <v>0</v>
      </c>
      <c r="DN1752" t="s">
        <v>3</v>
      </c>
      <c r="DO1752">
        <v>0</v>
      </c>
    </row>
    <row r="1753" spans="1:119" x14ac:dyDescent="0.2">
      <c r="A1753">
        <f>ROW(Source!A808)</f>
        <v>808</v>
      </c>
      <c r="B1753">
        <v>59204059</v>
      </c>
      <c r="C1753">
        <v>60528504</v>
      </c>
      <c r="D1753">
        <v>58309035</v>
      </c>
      <c r="E1753">
        <v>1</v>
      </c>
      <c r="F1753">
        <v>1</v>
      </c>
      <c r="G1753">
        <v>1080</v>
      </c>
      <c r="H1753">
        <v>3</v>
      </c>
      <c r="I1753" t="s">
        <v>961</v>
      </c>
      <c r="J1753" t="s">
        <v>962</v>
      </c>
      <c r="K1753" t="s">
        <v>963</v>
      </c>
      <c r="L1753">
        <v>1354</v>
      </c>
      <c r="N1753">
        <v>1010</v>
      </c>
      <c r="O1753" t="s">
        <v>39</v>
      </c>
      <c r="P1753" t="s">
        <v>39</v>
      </c>
      <c r="Q1753">
        <v>1</v>
      </c>
      <c r="W1753">
        <v>0</v>
      </c>
      <c r="X1753">
        <v>-740266689</v>
      </c>
      <c r="Y1753">
        <f t="shared" si="736"/>
        <v>30</v>
      </c>
      <c r="AA1753">
        <v>2.64</v>
      </c>
      <c r="AB1753">
        <v>0</v>
      </c>
      <c r="AC1753">
        <v>0</v>
      </c>
      <c r="AD1753">
        <v>0</v>
      </c>
      <c r="AE1753">
        <v>0.75</v>
      </c>
      <c r="AF1753">
        <v>0</v>
      </c>
      <c r="AG1753">
        <v>0</v>
      </c>
      <c r="AH1753">
        <v>0</v>
      </c>
      <c r="AI1753">
        <v>3.45</v>
      </c>
      <c r="AJ1753">
        <v>1</v>
      </c>
      <c r="AK1753">
        <v>1</v>
      </c>
      <c r="AL1753">
        <v>1</v>
      </c>
      <c r="AM1753">
        <v>2</v>
      </c>
      <c r="AN1753">
        <v>0</v>
      </c>
      <c r="AO1753">
        <v>1</v>
      </c>
      <c r="AP1753">
        <v>1</v>
      </c>
      <c r="AQ1753">
        <v>0</v>
      </c>
      <c r="AR1753">
        <v>0</v>
      </c>
      <c r="AS1753" t="s">
        <v>3</v>
      </c>
      <c r="AT1753">
        <v>30</v>
      </c>
      <c r="AU1753" t="s">
        <v>3</v>
      </c>
      <c r="AV1753">
        <v>0</v>
      </c>
      <c r="AW1753">
        <v>2</v>
      </c>
      <c r="AX1753">
        <v>60528517</v>
      </c>
      <c r="AY1753">
        <v>1</v>
      </c>
      <c r="AZ1753">
        <v>0</v>
      </c>
      <c r="BA1753">
        <v>1755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CV1753">
        <v>0</v>
      </c>
      <c r="CW1753">
        <v>0</v>
      </c>
      <c r="CX1753">
        <f>ROUND(Y1753*Source!I808,9)</f>
        <v>1230</v>
      </c>
      <c r="CY1753">
        <f t="shared" si="737"/>
        <v>2.64</v>
      </c>
      <c r="CZ1753">
        <f t="shared" si="738"/>
        <v>0.75</v>
      </c>
      <c r="DA1753">
        <f t="shared" si="739"/>
        <v>3.45</v>
      </c>
      <c r="DB1753">
        <f t="shared" si="740"/>
        <v>22.5</v>
      </c>
      <c r="DC1753">
        <f t="shared" si="741"/>
        <v>0</v>
      </c>
      <c r="DD1753" t="s">
        <v>3</v>
      </c>
      <c r="DE1753" t="s">
        <v>3</v>
      </c>
      <c r="DF1753">
        <f t="shared" si="742"/>
        <v>3185.7</v>
      </c>
      <c r="DG1753">
        <f t="shared" si="743"/>
        <v>0</v>
      </c>
      <c r="DH1753">
        <f t="shared" si="744"/>
        <v>0</v>
      </c>
      <c r="DI1753">
        <f t="shared" si="727"/>
        <v>0</v>
      </c>
      <c r="DJ1753">
        <f t="shared" si="745"/>
        <v>3185.7</v>
      </c>
      <c r="DK1753">
        <v>0</v>
      </c>
      <c r="DL1753" t="s">
        <v>3</v>
      </c>
      <c r="DM1753">
        <v>0</v>
      </c>
      <c r="DN1753" t="s">
        <v>3</v>
      </c>
      <c r="DO1753">
        <v>0</v>
      </c>
    </row>
    <row r="1754" spans="1:119" x14ac:dyDescent="0.2">
      <c r="A1754">
        <f>ROW(Source!A808)</f>
        <v>808</v>
      </c>
      <c r="B1754">
        <v>59204059</v>
      </c>
      <c r="C1754">
        <v>60528504</v>
      </c>
      <c r="D1754">
        <v>58309081</v>
      </c>
      <c r="E1754">
        <v>1</v>
      </c>
      <c r="F1754">
        <v>1</v>
      </c>
      <c r="G1754">
        <v>1080</v>
      </c>
      <c r="H1754">
        <v>3</v>
      </c>
      <c r="I1754" t="s">
        <v>964</v>
      </c>
      <c r="J1754" t="s">
        <v>965</v>
      </c>
      <c r="K1754" t="s">
        <v>966</v>
      </c>
      <c r="L1754">
        <v>1296</v>
      </c>
      <c r="N1754">
        <v>1002</v>
      </c>
      <c r="O1754" t="s">
        <v>717</v>
      </c>
      <c r="P1754" t="s">
        <v>717</v>
      </c>
      <c r="Q1754">
        <v>1</v>
      </c>
      <c r="W1754">
        <v>0</v>
      </c>
      <c r="X1754">
        <v>-1864520115</v>
      </c>
      <c r="Y1754">
        <f t="shared" si="736"/>
        <v>0.93</v>
      </c>
      <c r="AA1754">
        <v>1078.29</v>
      </c>
      <c r="AB1754">
        <v>0</v>
      </c>
      <c r="AC1754">
        <v>0</v>
      </c>
      <c r="AD1754">
        <v>0</v>
      </c>
      <c r="AE1754">
        <v>34.74</v>
      </c>
      <c r="AF1754">
        <v>0</v>
      </c>
      <c r="AG1754">
        <v>0</v>
      </c>
      <c r="AH1754">
        <v>0</v>
      </c>
      <c r="AI1754">
        <v>30.46</v>
      </c>
      <c r="AJ1754">
        <v>1</v>
      </c>
      <c r="AK1754">
        <v>1</v>
      </c>
      <c r="AL1754">
        <v>1</v>
      </c>
      <c r="AM1754">
        <v>2</v>
      </c>
      <c r="AN1754">
        <v>0</v>
      </c>
      <c r="AO1754">
        <v>1</v>
      </c>
      <c r="AP1754">
        <v>1</v>
      </c>
      <c r="AQ1754">
        <v>0</v>
      </c>
      <c r="AR1754">
        <v>0</v>
      </c>
      <c r="AS1754" t="s">
        <v>3</v>
      </c>
      <c r="AT1754">
        <v>0.93</v>
      </c>
      <c r="AU1754" t="s">
        <v>3</v>
      </c>
      <c r="AV1754">
        <v>0</v>
      </c>
      <c r="AW1754">
        <v>2</v>
      </c>
      <c r="AX1754">
        <v>60528518</v>
      </c>
      <c r="AY1754">
        <v>1</v>
      </c>
      <c r="AZ1754">
        <v>0</v>
      </c>
      <c r="BA1754">
        <v>1756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CV1754">
        <v>0</v>
      </c>
      <c r="CW1754">
        <v>0</v>
      </c>
      <c r="CX1754">
        <f>ROUND(Y1754*Source!I808,9)</f>
        <v>38.130000000000003</v>
      </c>
      <c r="CY1754">
        <f t="shared" si="737"/>
        <v>1078.29</v>
      </c>
      <c r="CZ1754">
        <f t="shared" si="738"/>
        <v>34.74</v>
      </c>
      <c r="DA1754">
        <f t="shared" si="739"/>
        <v>30.46</v>
      </c>
      <c r="DB1754">
        <f t="shared" si="740"/>
        <v>32.31</v>
      </c>
      <c r="DC1754">
        <f t="shared" si="741"/>
        <v>0</v>
      </c>
      <c r="DD1754" t="s">
        <v>3</v>
      </c>
      <c r="DE1754" t="s">
        <v>3</v>
      </c>
      <c r="DF1754">
        <f t="shared" si="742"/>
        <v>40348.400000000001</v>
      </c>
      <c r="DG1754">
        <f t="shared" si="743"/>
        <v>0</v>
      </c>
      <c r="DH1754">
        <f t="shared" si="744"/>
        <v>0</v>
      </c>
      <c r="DI1754">
        <f t="shared" si="727"/>
        <v>0</v>
      </c>
      <c r="DJ1754">
        <f t="shared" si="745"/>
        <v>40348.400000000001</v>
      </c>
      <c r="DK1754">
        <v>0</v>
      </c>
      <c r="DL1754" t="s">
        <v>3</v>
      </c>
      <c r="DM1754">
        <v>0</v>
      </c>
      <c r="DN1754" t="s">
        <v>3</v>
      </c>
      <c r="DO1754">
        <v>0</v>
      </c>
    </row>
    <row r="1755" spans="1:119" x14ac:dyDescent="0.2">
      <c r="A1755">
        <f>ROW(Source!A852)</f>
        <v>852</v>
      </c>
      <c r="B1755">
        <v>59204062</v>
      </c>
      <c r="C1755">
        <v>60526242</v>
      </c>
      <c r="D1755">
        <v>58266404</v>
      </c>
      <c r="E1755">
        <v>1080</v>
      </c>
      <c r="F1755">
        <v>1</v>
      </c>
      <c r="G1755">
        <v>1080</v>
      </c>
      <c r="H1755">
        <v>1</v>
      </c>
      <c r="I1755" t="s">
        <v>859</v>
      </c>
      <c r="J1755" t="s">
        <v>3</v>
      </c>
      <c r="K1755" t="s">
        <v>860</v>
      </c>
      <c r="L1755">
        <v>1191</v>
      </c>
      <c r="N1755">
        <v>1013</v>
      </c>
      <c r="O1755" t="s">
        <v>861</v>
      </c>
      <c r="P1755" t="s">
        <v>861</v>
      </c>
      <c r="Q1755">
        <v>1</v>
      </c>
      <c r="W1755">
        <v>0</v>
      </c>
      <c r="X1755">
        <v>476480486</v>
      </c>
      <c r="Y1755">
        <f>((AT1755*1.15)*1.1)</f>
        <v>20.986349999999998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</v>
      </c>
      <c r="AJ1755">
        <v>1</v>
      </c>
      <c r="AK1755">
        <v>1</v>
      </c>
      <c r="AL1755">
        <v>1</v>
      </c>
      <c r="AM1755">
        <v>-2</v>
      </c>
      <c r="AN1755">
        <v>0</v>
      </c>
      <c r="AO1755">
        <v>1</v>
      </c>
      <c r="AP1755">
        <v>1</v>
      </c>
      <c r="AQ1755">
        <v>0</v>
      </c>
      <c r="AR1755">
        <v>0</v>
      </c>
      <c r="AS1755" t="s">
        <v>3</v>
      </c>
      <c r="AT1755">
        <v>16.59</v>
      </c>
      <c r="AU1755" t="s">
        <v>26</v>
      </c>
      <c r="AV1755">
        <v>1</v>
      </c>
      <c r="AW1755">
        <v>2</v>
      </c>
      <c r="AX1755">
        <v>60526257</v>
      </c>
      <c r="AY1755">
        <v>1</v>
      </c>
      <c r="AZ1755">
        <v>0</v>
      </c>
      <c r="BA1755">
        <v>1761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CU1755">
        <f>ROUND(AT1755*Source!I852*AH1755*AL1755,2)</f>
        <v>0</v>
      </c>
      <c r="CV1755">
        <f>ROUND(Y1755*Source!I852,9)</f>
        <v>7.9748130000000002</v>
      </c>
      <c r="CW1755">
        <v>0</v>
      </c>
      <c r="CX1755">
        <f>ROUND(Y1755*Source!I852,9)</f>
        <v>7.9748130000000002</v>
      </c>
      <c r="CY1755">
        <f>AD1755</f>
        <v>0</v>
      </c>
      <c r="CZ1755">
        <f>AH1755</f>
        <v>0</v>
      </c>
      <c r="DA1755">
        <f>AL1755</f>
        <v>1</v>
      </c>
      <c r="DB1755">
        <f>ROUND(((ROUND(AT1755*CZ1755,2)*1.15)*1.1),6)</f>
        <v>0</v>
      </c>
      <c r="DC1755">
        <f>ROUND(((ROUND(AT1755*AG1755,2)*1.15)*1.1),6)</f>
        <v>0</v>
      </c>
      <c r="DD1755" t="s">
        <v>3</v>
      </c>
      <c r="DE1755" t="s">
        <v>3</v>
      </c>
      <c r="DF1755">
        <f t="shared" ref="DF1755:DF1761" si="746">ROUND(ROUND(AE1755,2)*CX1755,2)</f>
        <v>0</v>
      </c>
      <c r="DG1755">
        <f t="shared" si="743"/>
        <v>0</v>
      </c>
      <c r="DH1755">
        <f t="shared" si="744"/>
        <v>0</v>
      </c>
      <c r="DI1755">
        <f t="shared" si="727"/>
        <v>0</v>
      </c>
      <c r="DJ1755">
        <f>DI1755</f>
        <v>0</v>
      </c>
      <c r="DK1755">
        <v>0</v>
      </c>
      <c r="DL1755" t="s">
        <v>3</v>
      </c>
      <c r="DM1755">
        <v>0</v>
      </c>
      <c r="DN1755" t="s">
        <v>3</v>
      </c>
      <c r="DO1755">
        <v>0</v>
      </c>
    </row>
    <row r="1756" spans="1:119" x14ac:dyDescent="0.2">
      <c r="A1756">
        <f>ROW(Source!A852)</f>
        <v>852</v>
      </c>
      <c r="B1756">
        <v>59204062</v>
      </c>
      <c r="C1756">
        <v>60526242</v>
      </c>
      <c r="D1756">
        <v>58340578</v>
      </c>
      <c r="E1756">
        <v>1</v>
      </c>
      <c r="F1756">
        <v>1</v>
      </c>
      <c r="G1756">
        <v>1080</v>
      </c>
      <c r="H1756">
        <v>2</v>
      </c>
      <c r="I1756" t="s">
        <v>862</v>
      </c>
      <c r="J1756" t="s">
        <v>863</v>
      </c>
      <c r="K1756" t="s">
        <v>864</v>
      </c>
      <c r="L1756">
        <v>1368</v>
      </c>
      <c r="N1756">
        <v>1011</v>
      </c>
      <c r="O1756" t="s">
        <v>865</v>
      </c>
      <c r="P1756" t="s">
        <v>865</v>
      </c>
      <c r="Q1756">
        <v>1</v>
      </c>
      <c r="W1756">
        <v>0</v>
      </c>
      <c r="X1756">
        <v>-1985943078</v>
      </c>
      <c r="Y1756">
        <f>((AT1756*1.25)*1.1)</f>
        <v>0.30250000000000005</v>
      </c>
      <c r="AA1756">
        <v>0</v>
      </c>
      <c r="AB1756">
        <v>88.67</v>
      </c>
      <c r="AC1756">
        <v>13.47</v>
      </c>
      <c r="AD1756">
        <v>0</v>
      </c>
      <c r="AE1756">
        <v>0</v>
      </c>
      <c r="AF1756">
        <v>83.1</v>
      </c>
      <c r="AG1756">
        <v>12.62</v>
      </c>
      <c r="AH1756">
        <v>0</v>
      </c>
      <c r="AI1756">
        <v>1</v>
      </c>
      <c r="AJ1756">
        <v>1</v>
      </c>
      <c r="AK1756">
        <v>1</v>
      </c>
      <c r="AL1756">
        <v>1</v>
      </c>
      <c r="AM1756">
        <v>-2</v>
      </c>
      <c r="AN1756">
        <v>0</v>
      </c>
      <c r="AO1756">
        <v>1</v>
      </c>
      <c r="AP1756">
        <v>1</v>
      </c>
      <c r="AQ1756">
        <v>0</v>
      </c>
      <c r="AR1756">
        <v>0</v>
      </c>
      <c r="AS1756" t="s">
        <v>3</v>
      </c>
      <c r="AT1756">
        <v>0.22</v>
      </c>
      <c r="AU1756" t="s">
        <v>25</v>
      </c>
      <c r="AV1756">
        <v>0</v>
      </c>
      <c r="AW1756">
        <v>2</v>
      </c>
      <c r="AX1756">
        <v>60526258</v>
      </c>
      <c r="AY1756">
        <v>1</v>
      </c>
      <c r="AZ1756">
        <v>0</v>
      </c>
      <c r="BA1756">
        <v>1762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CV1756">
        <v>0</v>
      </c>
      <c r="CW1756">
        <f>ROUND(Y1756*Source!I852*DO1756,9)</f>
        <v>1.450669</v>
      </c>
      <c r="CX1756">
        <f>ROUND(Y1756*Source!I852,9)</f>
        <v>0.11495</v>
      </c>
      <c r="CY1756">
        <f>AB1756</f>
        <v>88.67</v>
      </c>
      <c r="CZ1756">
        <f>AF1756</f>
        <v>83.1</v>
      </c>
      <c r="DA1756">
        <f>AJ1756</f>
        <v>1</v>
      </c>
      <c r="DB1756">
        <f>ROUND(((ROUND(AT1756*CZ1756,2)*1.25)*1.1),6)</f>
        <v>25.135000000000002</v>
      </c>
      <c r="DC1756">
        <f>ROUND(((ROUND(AT1756*AG1756,2)*1.25)*1.1),6)</f>
        <v>3.8224999999999998</v>
      </c>
      <c r="DD1756" t="s">
        <v>3</v>
      </c>
      <c r="DE1756" t="s">
        <v>3</v>
      </c>
      <c r="DF1756">
        <f t="shared" si="746"/>
        <v>0</v>
      </c>
      <c r="DG1756">
        <f t="shared" si="743"/>
        <v>9.5500000000000007</v>
      </c>
      <c r="DH1756">
        <f t="shared" si="744"/>
        <v>1.45</v>
      </c>
      <c r="DI1756">
        <f t="shared" si="727"/>
        <v>0</v>
      </c>
      <c r="DJ1756">
        <f>DG1756</f>
        <v>9.5500000000000007</v>
      </c>
      <c r="DK1756">
        <v>0</v>
      </c>
      <c r="DL1756" t="s">
        <v>867</v>
      </c>
      <c r="DM1756">
        <v>0</v>
      </c>
      <c r="DN1756" t="s">
        <v>861</v>
      </c>
      <c r="DO1756">
        <v>12.62</v>
      </c>
    </row>
    <row r="1757" spans="1:119" x14ac:dyDescent="0.2">
      <c r="A1757">
        <f>ROW(Source!A852)</f>
        <v>852</v>
      </c>
      <c r="B1757">
        <v>59204062</v>
      </c>
      <c r="C1757">
        <v>60526242</v>
      </c>
      <c r="D1757">
        <v>0</v>
      </c>
      <c r="E1757">
        <v>1080</v>
      </c>
      <c r="F1757">
        <v>1</v>
      </c>
      <c r="G1757">
        <v>1080</v>
      </c>
      <c r="H1757">
        <v>3</v>
      </c>
      <c r="I1757" t="s">
        <v>727</v>
      </c>
      <c r="J1757" t="s">
        <v>3</v>
      </c>
      <c r="K1757" t="s">
        <v>728</v>
      </c>
      <c r="L1757">
        <v>1354</v>
      </c>
      <c r="N1757">
        <v>1010</v>
      </c>
      <c r="O1757" t="s">
        <v>39</v>
      </c>
      <c r="P1757" t="s">
        <v>39</v>
      </c>
      <c r="Q1757">
        <v>1</v>
      </c>
      <c r="W1757">
        <v>0</v>
      </c>
      <c r="X1757">
        <v>1612842878</v>
      </c>
      <c r="Y1757">
        <f>AT1757</f>
        <v>60.526316000000001</v>
      </c>
      <c r="AA1757">
        <v>1160.92</v>
      </c>
      <c r="AB1757">
        <v>0</v>
      </c>
      <c r="AC1757">
        <v>0</v>
      </c>
      <c r="AD1757">
        <v>0</v>
      </c>
      <c r="AE1757">
        <v>1160.92</v>
      </c>
      <c r="AF1757">
        <v>0</v>
      </c>
      <c r="AG1757">
        <v>0</v>
      </c>
      <c r="AH1757">
        <v>0</v>
      </c>
      <c r="AI1757">
        <v>1</v>
      </c>
      <c r="AJ1757">
        <v>1</v>
      </c>
      <c r="AK1757">
        <v>1</v>
      </c>
      <c r="AL1757">
        <v>1</v>
      </c>
      <c r="AM1757">
        <v>0</v>
      </c>
      <c r="AN1757">
        <v>0</v>
      </c>
      <c r="AO1757">
        <v>0</v>
      </c>
      <c r="AP1757">
        <v>1</v>
      </c>
      <c r="AQ1757">
        <v>0</v>
      </c>
      <c r="AR1757">
        <v>0</v>
      </c>
      <c r="AS1757" t="s">
        <v>3</v>
      </c>
      <c r="AT1757">
        <v>60.526316000000001</v>
      </c>
      <c r="AU1757" t="s">
        <v>3</v>
      </c>
      <c r="AV1757">
        <v>0</v>
      </c>
      <c r="AW1757">
        <v>1</v>
      </c>
      <c r="AX1757">
        <v>-1</v>
      </c>
      <c r="AY1757">
        <v>0</v>
      </c>
      <c r="AZ1757">
        <v>0</v>
      </c>
      <c r="BA1757" t="s">
        <v>3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CV1757">
        <v>0</v>
      </c>
      <c r="CW1757">
        <v>0</v>
      </c>
      <c r="CX1757">
        <f>ROUND(Y1757*Source!I852,9)</f>
        <v>23.00000008</v>
      </c>
      <c r="CY1757">
        <f>AA1757</f>
        <v>1160.92</v>
      </c>
      <c r="CZ1757">
        <f>AE1757</f>
        <v>1160.92</v>
      </c>
      <c r="DA1757">
        <f>AI1757</f>
        <v>1</v>
      </c>
      <c r="DB1757">
        <f>ROUND(ROUND(AT1757*CZ1757,2),6)</f>
        <v>70266.210000000006</v>
      </c>
      <c r="DC1757">
        <f>ROUND(ROUND(AT1757*AG1757,2),6)</f>
        <v>0</v>
      </c>
      <c r="DD1757" t="s">
        <v>3</v>
      </c>
      <c r="DE1757" t="s">
        <v>3</v>
      </c>
      <c r="DF1757">
        <f t="shared" si="746"/>
        <v>26701.16</v>
      </c>
      <c r="DG1757">
        <f t="shared" si="743"/>
        <v>0</v>
      </c>
      <c r="DH1757">
        <f t="shared" si="744"/>
        <v>0</v>
      </c>
      <c r="DI1757">
        <f t="shared" si="727"/>
        <v>0</v>
      </c>
      <c r="DJ1757">
        <f>DF1757</f>
        <v>26701.16</v>
      </c>
      <c r="DK1757">
        <v>0</v>
      </c>
      <c r="DL1757" t="s">
        <v>3</v>
      </c>
      <c r="DM1757">
        <v>0</v>
      </c>
      <c r="DN1757" t="s">
        <v>3</v>
      </c>
      <c r="DO1757">
        <v>0</v>
      </c>
    </row>
    <row r="1758" spans="1:119" x14ac:dyDescent="0.2">
      <c r="A1758">
        <f>ROW(Source!A852)</f>
        <v>852</v>
      </c>
      <c r="B1758">
        <v>59204062</v>
      </c>
      <c r="C1758">
        <v>60526242</v>
      </c>
      <c r="D1758">
        <v>0</v>
      </c>
      <c r="E1758">
        <v>1080</v>
      </c>
      <c r="F1758">
        <v>1</v>
      </c>
      <c r="G1758">
        <v>1080</v>
      </c>
      <c r="H1758">
        <v>3</v>
      </c>
      <c r="I1758" t="s">
        <v>731</v>
      </c>
      <c r="J1758" t="s">
        <v>3</v>
      </c>
      <c r="K1758" t="s">
        <v>732</v>
      </c>
      <c r="L1758">
        <v>1354</v>
      </c>
      <c r="N1758">
        <v>1010</v>
      </c>
      <c r="O1758" t="s">
        <v>39</v>
      </c>
      <c r="P1758" t="s">
        <v>39</v>
      </c>
      <c r="Q1758">
        <v>1</v>
      </c>
      <c r="W1758">
        <v>0</v>
      </c>
      <c r="X1758">
        <v>1821574265</v>
      </c>
      <c r="Y1758">
        <f>AT1758</f>
        <v>34.210526000000002</v>
      </c>
      <c r="AA1758">
        <v>1057.94</v>
      </c>
      <c r="AB1758">
        <v>0</v>
      </c>
      <c r="AC1758">
        <v>0</v>
      </c>
      <c r="AD1758">
        <v>0</v>
      </c>
      <c r="AE1758">
        <v>1057.94</v>
      </c>
      <c r="AF1758">
        <v>0</v>
      </c>
      <c r="AG1758">
        <v>0</v>
      </c>
      <c r="AH1758">
        <v>0</v>
      </c>
      <c r="AI1758">
        <v>1</v>
      </c>
      <c r="AJ1758">
        <v>1</v>
      </c>
      <c r="AK1758">
        <v>1</v>
      </c>
      <c r="AL1758">
        <v>1</v>
      </c>
      <c r="AM1758">
        <v>0</v>
      </c>
      <c r="AN1758">
        <v>0</v>
      </c>
      <c r="AO1758">
        <v>0</v>
      </c>
      <c r="AP1758">
        <v>1</v>
      </c>
      <c r="AQ1758">
        <v>0</v>
      </c>
      <c r="AR1758">
        <v>0</v>
      </c>
      <c r="AS1758" t="s">
        <v>3</v>
      </c>
      <c r="AT1758">
        <v>34.210526000000002</v>
      </c>
      <c r="AU1758" t="s">
        <v>3</v>
      </c>
      <c r="AV1758">
        <v>0</v>
      </c>
      <c r="AW1758">
        <v>1</v>
      </c>
      <c r="AX1758">
        <v>-1</v>
      </c>
      <c r="AY1758">
        <v>0</v>
      </c>
      <c r="AZ1758">
        <v>0</v>
      </c>
      <c r="BA1758" t="s">
        <v>3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CV1758">
        <v>0</v>
      </c>
      <c r="CW1758">
        <v>0</v>
      </c>
      <c r="CX1758">
        <f>ROUND(Y1758*Source!I852,9)</f>
        <v>12.999999880000001</v>
      </c>
      <c r="CY1758">
        <f>AA1758</f>
        <v>1057.94</v>
      </c>
      <c r="CZ1758">
        <f>AE1758</f>
        <v>1057.94</v>
      </c>
      <c r="DA1758">
        <f>AI1758</f>
        <v>1</v>
      </c>
      <c r="DB1758">
        <f>ROUND(ROUND(AT1758*CZ1758,2),6)</f>
        <v>36192.68</v>
      </c>
      <c r="DC1758">
        <f>ROUND(ROUND(AT1758*AG1758,2),6)</f>
        <v>0</v>
      </c>
      <c r="DD1758" t="s">
        <v>3</v>
      </c>
      <c r="DE1758" t="s">
        <v>3</v>
      </c>
      <c r="DF1758">
        <f t="shared" si="746"/>
        <v>13753.22</v>
      </c>
      <c r="DG1758">
        <f t="shared" si="743"/>
        <v>0</v>
      </c>
      <c r="DH1758">
        <f t="shared" si="744"/>
        <v>0</v>
      </c>
      <c r="DI1758">
        <f t="shared" si="727"/>
        <v>0</v>
      </c>
      <c r="DJ1758">
        <f>DF1758</f>
        <v>13753.22</v>
      </c>
      <c r="DK1758">
        <v>0</v>
      </c>
      <c r="DL1758" t="s">
        <v>3</v>
      </c>
      <c r="DM1758">
        <v>0</v>
      </c>
      <c r="DN1758" t="s">
        <v>3</v>
      </c>
      <c r="DO1758">
        <v>0</v>
      </c>
    </row>
    <row r="1759" spans="1:119" x14ac:dyDescent="0.2">
      <c r="A1759">
        <f>ROW(Source!A852)</f>
        <v>852</v>
      </c>
      <c r="B1759">
        <v>59204062</v>
      </c>
      <c r="C1759">
        <v>60526242</v>
      </c>
      <c r="D1759">
        <v>0</v>
      </c>
      <c r="E1759">
        <v>1080</v>
      </c>
      <c r="F1759">
        <v>1</v>
      </c>
      <c r="G1759">
        <v>1080</v>
      </c>
      <c r="H1759">
        <v>3</v>
      </c>
      <c r="I1759" t="s">
        <v>735</v>
      </c>
      <c r="J1759" t="s">
        <v>3</v>
      </c>
      <c r="K1759" t="s">
        <v>736</v>
      </c>
      <c r="L1759">
        <v>1354</v>
      </c>
      <c r="N1759">
        <v>1010</v>
      </c>
      <c r="O1759" t="s">
        <v>39</v>
      </c>
      <c r="P1759" t="s">
        <v>39</v>
      </c>
      <c r="Q1759">
        <v>1</v>
      </c>
      <c r="W1759">
        <v>0</v>
      </c>
      <c r="X1759">
        <v>-1570415970</v>
      </c>
      <c r="Y1759">
        <f>AT1759</f>
        <v>5.2631579999999998</v>
      </c>
      <c r="AA1759">
        <v>1341.25</v>
      </c>
      <c r="AB1759">
        <v>0</v>
      </c>
      <c r="AC1759">
        <v>0</v>
      </c>
      <c r="AD1759">
        <v>0</v>
      </c>
      <c r="AE1759">
        <v>1341.25</v>
      </c>
      <c r="AF1759">
        <v>0</v>
      </c>
      <c r="AG1759">
        <v>0</v>
      </c>
      <c r="AH1759">
        <v>0</v>
      </c>
      <c r="AI1759">
        <v>1</v>
      </c>
      <c r="AJ1759">
        <v>1</v>
      </c>
      <c r="AK1759">
        <v>1</v>
      </c>
      <c r="AL1759">
        <v>1</v>
      </c>
      <c r="AM1759">
        <v>0</v>
      </c>
      <c r="AN1759">
        <v>0</v>
      </c>
      <c r="AO1759">
        <v>0</v>
      </c>
      <c r="AP1759">
        <v>1</v>
      </c>
      <c r="AQ1759">
        <v>0</v>
      </c>
      <c r="AR1759">
        <v>0</v>
      </c>
      <c r="AS1759" t="s">
        <v>3</v>
      </c>
      <c r="AT1759">
        <v>5.2631579999999998</v>
      </c>
      <c r="AU1759" t="s">
        <v>3</v>
      </c>
      <c r="AV1759">
        <v>0</v>
      </c>
      <c r="AW1759">
        <v>1</v>
      </c>
      <c r="AX1759">
        <v>-1</v>
      </c>
      <c r="AY1759">
        <v>0</v>
      </c>
      <c r="AZ1759">
        <v>0</v>
      </c>
      <c r="BA1759" t="s">
        <v>3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CV1759">
        <v>0</v>
      </c>
      <c r="CW1759">
        <v>0</v>
      </c>
      <c r="CX1759">
        <f>ROUND(Y1759*Source!I852,9)</f>
        <v>2.0000000400000002</v>
      </c>
      <c r="CY1759">
        <f>AA1759</f>
        <v>1341.25</v>
      </c>
      <c r="CZ1759">
        <f>AE1759</f>
        <v>1341.25</v>
      </c>
      <c r="DA1759">
        <f>AI1759</f>
        <v>1</v>
      </c>
      <c r="DB1759">
        <f>ROUND(ROUND(AT1759*CZ1759,2),6)</f>
        <v>7059.21</v>
      </c>
      <c r="DC1759">
        <f>ROUND(ROUND(AT1759*AG1759,2),6)</f>
        <v>0</v>
      </c>
      <c r="DD1759" t="s">
        <v>3</v>
      </c>
      <c r="DE1759" t="s">
        <v>3</v>
      </c>
      <c r="DF1759">
        <f t="shared" si="746"/>
        <v>2682.5</v>
      </c>
      <c r="DG1759">
        <f t="shared" si="743"/>
        <v>0</v>
      </c>
      <c r="DH1759">
        <f t="shared" si="744"/>
        <v>0</v>
      </c>
      <c r="DI1759">
        <f t="shared" si="727"/>
        <v>0</v>
      </c>
      <c r="DJ1759">
        <f>DF1759</f>
        <v>2682.5</v>
      </c>
      <c r="DK1759">
        <v>0</v>
      </c>
      <c r="DL1759" t="s">
        <v>3</v>
      </c>
      <c r="DM1759">
        <v>0</v>
      </c>
      <c r="DN1759" t="s">
        <v>3</v>
      </c>
      <c r="DO1759">
        <v>0</v>
      </c>
    </row>
    <row r="1760" spans="1:119" x14ac:dyDescent="0.2">
      <c r="A1760">
        <f>ROW(Source!A853)</f>
        <v>853</v>
      </c>
      <c r="B1760">
        <v>59204059</v>
      </c>
      <c r="C1760">
        <v>60526242</v>
      </c>
      <c r="D1760">
        <v>58266404</v>
      </c>
      <c r="E1760">
        <v>1080</v>
      </c>
      <c r="F1760">
        <v>1</v>
      </c>
      <c r="G1760">
        <v>1080</v>
      </c>
      <c r="H1760">
        <v>1</v>
      </c>
      <c r="I1760" t="s">
        <v>859</v>
      </c>
      <c r="J1760" t="s">
        <v>3</v>
      </c>
      <c r="K1760" t="s">
        <v>860</v>
      </c>
      <c r="L1760">
        <v>1191</v>
      </c>
      <c r="N1760">
        <v>1013</v>
      </c>
      <c r="O1760" t="s">
        <v>861</v>
      </c>
      <c r="P1760" t="s">
        <v>861</v>
      </c>
      <c r="Q1760">
        <v>1</v>
      </c>
      <c r="W1760">
        <v>0</v>
      </c>
      <c r="X1760">
        <v>476480486</v>
      </c>
      <c r="Y1760">
        <f>((AT1760*1.15)*1.1)</f>
        <v>20.986349999999998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</v>
      </c>
      <c r="AJ1760">
        <v>1</v>
      </c>
      <c r="AK1760">
        <v>1</v>
      </c>
      <c r="AL1760">
        <v>1</v>
      </c>
      <c r="AM1760">
        <v>5</v>
      </c>
      <c r="AN1760">
        <v>0</v>
      </c>
      <c r="AO1760">
        <v>1</v>
      </c>
      <c r="AP1760">
        <v>1</v>
      </c>
      <c r="AQ1760">
        <v>0</v>
      </c>
      <c r="AR1760">
        <v>0</v>
      </c>
      <c r="AS1760" t="s">
        <v>3</v>
      </c>
      <c r="AT1760">
        <v>16.59</v>
      </c>
      <c r="AU1760" t="s">
        <v>26</v>
      </c>
      <c r="AV1760">
        <v>1</v>
      </c>
      <c r="AW1760">
        <v>2</v>
      </c>
      <c r="AX1760">
        <v>60526257</v>
      </c>
      <c r="AY1760">
        <v>1</v>
      </c>
      <c r="AZ1760">
        <v>0</v>
      </c>
      <c r="BA1760">
        <v>1764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CU1760">
        <f>ROUND(AT1760*Source!I853*AH1760*AL1760,2)</f>
        <v>0</v>
      </c>
      <c r="CV1760">
        <f>ROUND(Y1760*Source!I853,9)</f>
        <v>7.9748130000000002</v>
      </c>
      <c r="CW1760">
        <v>0</v>
      </c>
      <c r="CX1760">
        <f>ROUND(Y1760*Source!I853,9)</f>
        <v>7.9748130000000002</v>
      </c>
      <c r="CY1760">
        <f>AD1760</f>
        <v>0</v>
      </c>
      <c r="CZ1760">
        <f>AH1760</f>
        <v>0</v>
      </c>
      <c r="DA1760">
        <f>AL1760</f>
        <v>1</v>
      </c>
      <c r="DB1760">
        <f>ROUND(((ROUND(AT1760*CZ1760,2)*1.15)*1.1),6)</f>
        <v>0</v>
      </c>
      <c r="DC1760">
        <f>ROUND(((ROUND(AT1760*AG1760,2)*1.15)*1.1),6)</f>
        <v>0</v>
      </c>
      <c r="DD1760" t="s">
        <v>3</v>
      </c>
      <c r="DE1760" t="s">
        <v>3</v>
      </c>
      <c r="DF1760">
        <f t="shared" si="746"/>
        <v>0</v>
      </c>
      <c r="DG1760">
        <f t="shared" si="743"/>
        <v>0</v>
      </c>
      <c r="DH1760">
        <f t="shared" si="744"/>
        <v>0</v>
      </c>
      <c r="DI1760">
        <f t="shared" si="727"/>
        <v>0</v>
      </c>
      <c r="DJ1760">
        <f>DI1760</f>
        <v>0</v>
      </c>
      <c r="DK1760">
        <v>0</v>
      </c>
      <c r="DL1760" t="s">
        <v>3</v>
      </c>
      <c r="DM1760">
        <v>0</v>
      </c>
      <c r="DN1760" t="s">
        <v>3</v>
      </c>
      <c r="DO1760">
        <v>0</v>
      </c>
    </row>
    <row r="1761" spans="1:119" x14ac:dyDescent="0.2">
      <c r="A1761">
        <f>ROW(Source!A853)</f>
        <v>853</v>
      </c>
      <c r="B1761">
        <v>59204059</v>
      </c>
      <c r="C1761">
        <v>60526242</v>
      </c>
      <c r="D1761">
        <v>58340578</v>
      </c>
      <c r="E1761">
        <v>1</v>
      </c>
      <c r="F1761">
        <v>1</v>
      </c>
      <c r="G1761">
        <v>1080</v>
      </c>
      <c r="H1761">
        <v>2</v>
      </c>
      <c r="I1761" t="s">
        <v>862</v>
      </c>
      <c r="J1761" t="s">
        <v>863</v>
      </c>
      <c r="K1761" t="s">
        <v>864</v>
      </c>
      <c r="L1761">
        <v>1368</v>
      </c>
      <c r="N1761">
        <v>1011</v>
      </c>
      <c r="O1761" t="s">
        <v>865</v>
      </c>
      <c r="P1761" t="s">
        <v>865</v>
      </c>
      <c r="Q1761">
        <v>1</v>
      </c>
      <c r="W1761">
        <v>0</v>
      </c>
      <c r="X1761">
        <v>-1985943078</v>
      </c>
      <c r="Y1761">
        <f>((AT1761*1.25)*1.1)</f>
        <v>0.30250000000000005</v>
      </c>
      <c r="AA1761">
        <v>0</v>
      </c>
      <c r="AB1761">
        <v>1445.28</v>
      </c>
      <c r="AC1761">
        <v>740.47</v>
      </c>
      <c r="AD1761">
        <v>0</v>
      </c>
      <c r="AE1761">
        <v>0</v>
      </c>
      <c r="AF1761">
        <v>83.1</v>
      </c>
      <c r="AG1761">
        <v>12.62</v>
      </c>
      <c r="AH1761">
        <v>0</v>
      </c>
      <c r="AI1761">
        <v>1</v>
      </c>
      <c r="AJ1761">
        <v>16.3</v>
      </c>
      <c r="AK1761">
        <v>54.99</v>
      </c>
      <c r="AL1761">
        <v>1</v>
      </c>
      <c r="AM1761">
        <v>2</v>
      </c>
      <c r="AN1761">
        <v>0</v>
      </c>
      <c r="AO1761">
        <v>1</v>
      </c>
      <c r="AP1761">
        <v>1</v>
      </c>
      <c r="AQ1761">
        <v>0</v>
      </c>
      <c r="AR1761">
        <v>0</v>
      </c>
      <c r="AS1761" t="s">
        <v>3</v>
      </c>
      <c r="AT1761">
        <v>0.22</v>
      </c>
      <c r="AU1761" t="s">
        <v>25</v>
      </c>
      <c r="AV1761">
        <v>0</v>
      </c>
      <c r="AW1761">
        <v>2</v>
      </c>
      <c r="AX1761">
        <v>60526258</v>
      </c>
      <c r="AY1761">
        <v>1</v>
      </c>
      <c r="AZ1761">
        <v>0</v>
      </c>
      <c r="BA1761">
        <v>1765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CV1761">
        <v>0</v>
      </c>
      <c r="CW1761">
        <f>ROUND(Y1761*Source!I853*DO1761,9)</f>
        <v>1.450669</v>
      </c>
      <c r="CX1761">
        <f>ROUND(Y1761*Source!I853,9)</f>
        <v>0.11495</v>
      </c>
      <c r="CY1761">
        <f>AB1761</f>
        <v>1445.28</v>
      </c>
      <c r="CZ1761">
        <f>AF1761</f>
        <v>83.1</v>
      </c>
      <c r="DA1761">
        <f>AJ1761</f>
        <v>16.3</v>
      </c>
      <c r="DB1761">
        <f>ROUND(((ROUND(AT1761*CZ1761,2)*1.25)*1.1),6)</f>
        <v>25.135000000000002</v>
      </c>
      <c r="DC1761">
        <f>ROUND(((ROUND(AT1761*AG1761,2)*1.25)*1.1),6)</f>
        <v>3.8224999999999998</v>
      </c>
      <c r="DD1761" t="s">
        <v>3</v>
      </c>
      <c r="DE1761" t="s">
        <v>3</v>
      </c>
      <c r="DF1761">
        <f t="shared" si="746"/>
        <v>0</v>
      </c>
      <c r="DG1761">
        <f>ROUND(ROUND(AF1761*AJ1761,2)*CX1761,2)</f>
        <v>155.69999999999999</v>
      </c>
      <c r="DH1761">
        <f>ROUND(ROUND(AG1761*AK1761,2)*CX1761,2)</f>
        <v>79.77</v>
      </c>
      <c r="DI1761">
        <f t="shared" si="727"/>
        <v>0</v>
      </c>
      <c r="DJ1761">
        <f>DG1761</f>
        <v>155.69999999999999</v>
      </c>
      <c r="DK1761">
        <v>0</v>
      </c>
      <c r="DL1761" t="s">
        <v>867</v>
      </c>
      <c r="DM1761">
        <v>0</v>
      </c>
      <c r="DN1761" t="s">
        <v>861</v>
      </c>
      <c r="DO1761">
        <v>12.62</v>
      </c>
    </row>
    <row r="1762" spans="1:119" x14ac:dyDescent="0.2">
      <c r="A1762">
        <f>ROW(Source!A853)</f>
        <v>853</v>
      </c>
      <c r="B1762">
        <v>59204059</v>
      </c>
      <c r="C1762">
        <v>60526242</v>
      </c>
      <c r="D1762">
        <v>0</v>
      </c>
      <c r="E1762">
        <v>1080</v>
      </c>
      <c r="F1762">
        <v>1</v>
      </c>
      <c r="G1762">
        <v>1080</v>
      </c>
      <c r="H1762">
        <v>3</v>
      </c>
      <c r="I1762" t="s">
        <v>727</v>
      </c>
      <c r="J1762" t="s">
        <v>3</v>
      </c>
      <c r="K1762" t="s">
        <v>728</v>
      </c>
      <c r="L1762">
        <v>1354</v>
      </c>
      <c r="N1762">
        <v>1010</v>
      </c>
      <c r="O1762" t="s">
        <v>39</v>
      </c>
      <c r="P1762" t="s">
        <v>39</v>
      </c>
      <c r="Q1762">
        <v>1</v>
      </c>
      <c r="W1762">
        <v>0</v>
      </c>
      <c r="X1762">
        <v>1612842878</v>
      </c>
      <c r="Y1762">
        <f>AT1762</f>
        <v>60.526316000000001</v>
      </c>
      <c r="AA1762">
        <v>11469.89</v>
      </c>
      <c r="AB1762">
        <v>0</v>
      </c>
      <c r="AC1762">
        <v>0</v>
      </c>
      <c r="AD1762">
        <v>0</v>
      </c>
      <c r="AE1762">
        <v>1160.92</v>
      </c>
      <c r="AF1762">
        <v>0</v>
      </c>
      <c r="AG1762">
        <v>0</v>
      </c>
      <c r="AH1762">
        <v>0</v>
      </c>
      <c r="AI1762">
        <v>9.8800000000000008</v>
      </c>
      <c r="AJ1762">
        <v>1</v>
      </c>
      <c r="AK1762">
        <v>1</v>
      </c>
      <c r="AL1762">
        <v>1</v>
      </c>
      <c r="AM1762">
        <v>0</v>
      </c>
      <c r="AN1762">
        <v>0</v>
      </c>
      <c r="AO1762">
        <v>0</v>
      </c>
      <c r="AP1762">
        <v>1</v>
      </c>
      <c r="AQ1762">
        <v>0</v>
      </c>
      <c r="AR1762">
        <v>0</v>
      </c>
      <c r="AS1762" t="s">
        <v>3</v>
      </c>
      <c r="AT1762">
        <v>60.526316000000001</v>
      </c>
      <c r="AU1762" t="s">
        <v>3</v>
      </c>
      <c r="AV1762">
        <v>0</v>
      </c>
      <c r="AW1762">
        <v>1</v>
      </c>
      <c r="AX1762">
        <v>-1</v>
      </c>
      <c r="AY1762">
        <v>0</v>
      </c>
      <c r="AZ1762">
        <v>0</v>
      </c>
      <c r="BA1762" t="s">
        <v>3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CV1762">
        <v>0</v>
      </c>
      <c r="CW1762">
        <v>0</v>
      </c>
      <c r="CX1762">
        <f>ROUND(Y1762*Source!I853,9)</f>
        <v>23.00000008</v>
      </c>
      <c r="CY1762">
        <f>AA1762</f>
        <v>11469.89</v>
      </c>
      <c r="CZ1762">
        <f>AE1762</f>
        <v>1160.92</v>
      </c>
      <c r="DA1762">
        <f>AI1762</f>
        <v>9.8800000000000008</v>
      </c>
      <c r="DB1762">
        <f>ROUND(ROUND(AT1762*CZ1762,2),6)</f>
        <v>70266.210000000006</v>
      </c>
      <c r="DC1762">
        <f>ROUND(ROUND(AT1762*AG1762,2),6)</f>
        <v>0</v>
      </c>
      <c r="DD1762" t="s">
        <v>3</v>
      </c>
      <c r="DE1762" t="s">
        <v>3</v>
      </c>
      <c r="DF1762">
        <f>ROUND(ROUND(AE1762*AI1762,2)*CX1762,2)</f>
        <v>263807.46999999997</v>
      </c>
      <c r="DG1762">
        <f t="shared" ref="DG1762:DG1770" si="747">ROUND(ROUND(AF1762,2)*CX1762,2)</f>
        <v>0</v>
      </c>
      <c r="DH1762">
        <f t="shared" ref="DH1762:DH1770" si="748">ROUND(ROUND(AG1762,2)*CX1762,2)</f>
        <v>0</v>
      </c>
      <c r="DI1762">
        <f t="shared" si="727"/>
        <v>0</v>
      </c>
      <c r="DJ1762">
        <f>DF1762</f>
        <v>263807.46999999997</v>
      </c>
      <c r="DK1762">
        <v>2</v>
      </c>
      <c r="DL1762" t="s">
        <v>3</v>
      </c>
      <c r="DM1762">
        <v>0</v>
      </c>
      <c r="DN1762" t="s">
        <v>3</v>
      </c>
      <c r="DO1762">
        <v>0</v>
      </c>
    </row>
    <row r="1763" spans="1:119" x14ac:dyDescent="0.2">
      <c r="A1763">
        <f>ROW(Source!A853)</f>
        <v>853</v>
      </c>
      <c r="B1763">
        <v>59204059</v>
      </c>
      <c r="C1763">
        <v>60526242</v>
      </c>
      <c r="D1763">
        <v>0</v>
      </c>
      <c r="E1763">
        <v>1080</v>
      </c>
      <c r="F1763">
        <v>1</v>
      </c>
      <c r="G1763">
        <v>1080</v>
      </c>
      <c r="H1763">
        <v>3</v>
      </c>
      <c r="I1763" t="s">
        <v>731</v>
      </c>
      <c r="J1763" t="s">
        <v>3</v>
      </c>
      <c r="K1763" t="s">
        <v>732</v>
      </c>
      <c r="L1763">
        <v>1354</v>
      </c>
      <c r="N1763">
        <v>1010</v>
      </c>
      <c r="O1763" t="s">
        <v>39</v>
      </c>
      <c r="P1763" t="s">
        <v>39</v>
      </c>
      <c r="Q1763">
        <v>1</v>
      </c>
      <c r="W1763">
        <v>0</v>
      </c>
      <c r="X1763">
        <v>1821574265</v>
      </c>
      <c r="Y1763">
        <f>AT1763</f>
        <v>34.210526000000002</v>
      </c>
      <c r="AA1763">
        <v>10452.450000000001</v>
      </c>
      <c r="AB1763">
        <v>0</v>
      </c>
      <c r="AC1763">
        <v>0</v>
      </c>
      <c r="AD1763">
        <v>0</v>
      </c>
      <c r="AE1763">
        <v>1057.94</v>
      </c>
      <c r="AF1763">
        <v>0</v>
      </c>
      <c r="AG1763">
        <v>0</v>
      </c>
      <c r="AH1763">
        <v>0</v>
      </c>
      <c r="AI1763">
        <v>9.8800000000000008</v>
      </c>
      <c r="AJ1763">
        <v>1</v>
      </c>
      <c r="AK1763">
        <v>1</v>
      </c>
      <c r="AL1763">
        <v>1</v>
      </c>
      <c r="AM1763">
        <v>0</v>
      </c>
      <c r="AN1763">
        <v>0</v>
      </c>
      <c r="AO1763">
        <v>0</v>
      </c>
      <c r="AP1763">
        <v>1</v>
      </c>
      <c r="AQ1763">
        <v>0</v>
      </c>
      <c r="AR1763">
        <v>0</v>
      </c>
      <c r="AS1763" t="s">
        <v>3</v>
      </c>
      <c r="AT1763">
        <v>34.210526000000002</v>
      </c>
      <c r="AU1763" t="s">
        <v>3</v>
      </c>
      <c r="AV1763">
        <v>0</v>
      </c>
      <c r="AW1763">
        <v>1</v>
      </c>
      <c r="AX1763">
        <v>-1</v>
      </c>
      <c r="AY1763">
        <v>0</v>
      </c>
      <c r="AZ1763">
        <v>0</v>
      </c>
      <c r="BA1763" t="s">
        <v>3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CV1763">
        <v>0</v>
      </c>
      <c r="CW1763">
        <v>0</v>
      </c>
      <c r="CX1763">
        <f>ROUND(Y1763*Source!I853,9)</f>
        <v>12.999999880000001</v>
      </c>
      <c r="CY1763">
        <f>AA1763</f>
        <v>10452.450000000001</v>
      </c>
      <c r="CZ1763">
        <f>AE1763</f>
        <v>1057.94</v>
      </c>
      <c r="DA1763">
        <f>AI1763</f>
        <v>9.8800000000000008</v>
      </c>
      <c r="DB1763">
        <f>ROUND(ROUND(AT1763*CZ1763,2),6)</f>
        <v>36192.68</v>
      </c>
      <c r="DC1763">
        <f>ROUND(ROUND(AT1763*AG1763,2),6)</f>
        <v>0</v>
      </c>
      <c r="DD1763" t="s">
        <v>3</v>
      </c>
      <c r="DE1763" t="s">
        <v>3</v>
      </c>
      <c r="DF1763">
        <f>ROUND(ROUND(AE1763*AI1763,2)*CX1763,2)</f>
        <v>135881.85</v>
      </c>
      <c r="DG1763">
        <f t="shared" si="747"/>
        <v>0</v>
      </c>
      <c r="DH1763">
        <f t="shared" si="748"/>
        <v>0</v>
      </c>
      <c r="DI1763">
        <f t="shared" si="727"/>
        <v>0</v>
      </c>
      <c r="DJ1763">
        <f>DF1763</f>
        <v>135881.85</v>
      </c>
      <c r="DK1763">
        <v>2</v>
      </c>
      <c r="DL1763" t="s">
        <v>3</v>
      </c>
      <c r="DM1763">
        <v>0</v>
      </c>
      <c r="DN1763" t="s">
        <v>3</v>
      </c>
      <c r="DO1763">
        <v>0</v>
      </c>
    </row>
    <row r="1764" spans="1:119" x14ac:dyDescent="0.2">
      <c r="A1764">
        <f>ROW(Source!A853)</f>
        <v>853</v>
      </c>
      <c r="B1764">
        <v>59204059</v>
      </c>
      <c r="C1764">
        <v>60526242</v>
      </c>
      <c r="D1764">
        <v>0</v>
      </c>
      <c r="E1764">
        <v>1080</v>
      </c>
      <c r="F1764">
        <v>1</v>
      </c>
      <c r="G1764">
        <v>1080</v>
      </c>
      <c r="H1764">
        <v>3</v>
      </c>
      <c r="I1764" t="s">
        <v>735</v>
      </c>
      <c r="J1764" t="s">
        <v>3</v>
      </c>
      <c r="K1764" t="s">
        <v>736</v>
      </c>
      <c r="L1764">
        <v>1354</v>
      </c>
      <c r="N1764">
        <v>1010</v>
      </c>
      <c r="O1764" t="s">
        <v>39</v>
      </c>
      <c r="P1764" t="s">
        <v>39</v>
      </c>
      <c r="Q1764">
        <v>1</v>
      </c>
      <c r="W1764">
        <v>0</v>
      </c>
      <c r="X1764">
        <v>-1570415970</v>
      </c>
      <c r="Y1764">
        <f>AT1764</f>
        <v>5.2631579999999998</v>
      </c>
      <c r="AA1764">
        <v>13251.55</v>
      </c>
      <c r="AB1764">
        <v>0</v>
      </c>
      <c r="AC1764">
        <v>0</v>
      </c>
      <c r="AD1764">
        <v>0</v>
      </c>
      <c r="AE1764">
        <v>1341.25</v>
      </c>
      <c r="AF1764">
        <v>0</v>
      </c>
      <c r="AG1764">
        <v>0</v>
      </c>
      <c r="AH1764">
        <v>0</v>
      </c>
      <c r="AI1764">
        <v>9.8800000000000008</v>
      </c>
      <c r="AJ1764">
        <v>1</v>
      </c>
      <c r="AK1764">
        <v>1</v>
      </c>
      <c r="AL1764">
        <v>1</v>
      </c>
      <c r="AM1764">
        <v>0</v>
      </c>
      <c r="AN1764">
        <v>0</v>
      </c>
      <c r="AO1764">
        <v>0</v>
      </c>
      <c r="AP1764">
        <v>1</v>
      </c>
      <c r="AQ1764">
        <v>0</v>
      </c>
      <c r="AR1764">
        <v>0</v>
      </c>
      <c r="AS1764" t="s">
        <v>3</v>
      </c>
      <c r="AT1764">
        <v>5.2631579999999998</v>
      </c>
      <c r="AU1764" t="s">
        <v>3</v>
      </c>
      <c r="AV1764">
        <v>0</v>
      </c>
      <c r="AW1764">
        <v>1</v>
      </c>
      <c r="AX1764">
        <v>-1</v>
      </c>
      <c r="AY1764">
        <v>0</v>
      </c>
      <c r="AZ1764">
        <v>0</v>
      </c>
      <c r="BA1764" t="s">
        <v>3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CV1764">
        <v>0</v>
      </c>
      <c r="CW1764">
        <v>0</v>
      </c>
      <c r="CX1764">
        <f>ROUND(Y1764*Source!I853,9)</f>
        <v>2.0000000400000002</v>
      </c>
      <c r="CY1764">
        <f>AA1764</f>
        <v>13251.55</v>
      </c>
      <c r="CZ1764">
        <f>AE1764</f>
        <v>1341.25</v>
      </c>
      <c r="DA1764">
        <f>AI1764</f>
        <v>9.8800000000000008</v>
      </c>
      <c r="DB1764">
        <f>ROUND(ROUND(AT1764*CZ1764,2),6)</f>
        <v>7059.21</v>
      </c>
      <c r="DC1764">
        <f>ROUND(ROUND(AT1764*AG1764,2),6)</f>
        <v>0</v>
      </c>
      <c r="DD1764" t="s">
        <v>3</v>
      </c>
      <c r="DE1764" t="s">
        <v>3</v>
      </c>
      <c r="DF1764">
        <f>ROUND(ROUND(AE1764*AI1764,2)*CX1764,2)</f>
        <v>26503.1</v>
      </c>
      <c r="DG1764">
        <f t="shared" si="747"/>
        <v>0</v>
      </c>
      <c r="DH1764">
        <f t="shared" si="748"/>
        <v>0</v>
      </c>
      <c r="DI1764">
        <f t="shared" si="727"/>
        <v>0</v>
      </c>
      <c r="DJ1764">
        <f>DF1764</f>
        <v>26503.1</v>
      </c>
      <c r="DK1764">
        <v>2</v>
      </c>
      <c r="DL1764" t="s">
        <v>3</v>
      </c>
      <c r="DM1764">
        <v>0</v>
      </c>
      <c r="DN1764" t="s">
        <v>3</v>
      </c>
      <c r="DO1764">
        <v>0</v>
      </c>
    </row>
    <row r="1765" spans="1:119" x14ac:dyDescent="0.2">
      <c r="A1765">
        <f>ROW(Source!A860)</f>
        <v>860</v>
      </c>
      <c r="B1765">
        <v>59204062</v>
      </c>
      <c r="C1765">
        <v>59208972</v>
      </c>
      <c r="D1765">
        <v>58266404</v>
      </c>
      <c r="E1765">
        <v>1080</v>
      </c>
      <c r="F1765">
        <v>1</v>
      </c>
      <c r="G1765">
        <v>1080</v>
      </c>
      <c r="H1765">
        <v>1</v>
      </c>
      <c r="I1765" t="s">
        <v>859</v>
      </c>
      <c r="J1765" t="s">
        <v>3</v>
      </c>
      <c r="K1765" t="s">
        <v>860</v>
      </c>
      <c r="L1765">
        <v>1191</v>
      </c>
      <c r="N1765">
        <v>1013</v>
      </c>
      <c r="O1765" t="s">
        <v>861</v>
      </c>
      <c r="P1765" t="s">
        <v>861</v>
      </c>
      <c r="Q1765">
        <v>1</v>
      </c>
      <c r="W1765">
        <v>0</v>
      </c>
      <c r="X1765">
        <v>476480486</v>
      </c>
      <c r="Y1765">
        <f>((AT1765*1.15)*1.1)</f>
        <v>19.114149999999999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</v>
      </c>
      <c r="AJ1765">
        <v>1</v>
      </c>
      <c r="AK1765">
        <v>1</v>
      </c>
      <c r="AL1765">
        <v>1</v>
      </c>
      <c r="AM1765">
        <v>-2</v>
      </c>
      <c r="AN1765">
        <v>0</v>
      </c>
      <c r="AO1765">
        <v>1</v>
      </c>
      <c r="AP1765">
        <v>1</v>
      </c>
      <c r="AQ1765">
        <v>0</v>
      </c>
      <c r="AR1765">
        <v>0</v>
      </c>
      <c r="AS1765" t="s">
        <v>3</v>
      </c>
      <c r="AT1765">
        <v>15.11</v>
      </c>
      <c r="AU1765" t="s">
        <v>26</v>
      </c>
      <c r="AV1765">
        <v>1</v>
      </c>
      <c r="AW1765">
        <v>2</v>
      </c>
      <c r="AX1765">
        <v>59208973</v>
      </c>
      <c r="AY1765">
        <v>1</v>
      </c>
      <c r="AZ1765">
        <v>0</v>
      </c>
      <c r="BA1765">
        <v>1767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CU1765">
        <f>ROUND(AT1765*Source!I860*AH1765*AL1765,2)</f>
        <v>0</v>
      </c>
      <c r="CV1765">
        <f>ROUND(Y1765*Source!I860,9)</f>
        <v>1.146849</v>
      </c>
      <c r="CW1765">
        <v>0</v>
      </c>
      <c r="CX1765">
        <f>ROUND(Y1765*Source!I860,9)</f>
        <v>1.146849</v>
      </c>
      <c r="CY1765">
        <f>AD1765</f>
        <v>0</v>
      </c>
      <c r="CZ1765">
        <f>AH1765</f>
        <v>0</v>
      </c>
      <c r="DA1765">
        <f>AL1765</f>
        <v>1</v>
      </c>
      <c r="DB1765">
        <f>ROUND(((ROUND(AT1765*CZ1765,2)*1.15)*1.1),6)</f>
        <v>0</v>
      </c>
      <c r="DC1765">
        <f>ROUND(((ROUND(AT1765*AG1765,2)*1.15)*1.1),6)</f>
        <v>0</v>
      </c>
      <c r="DD1765" t="s">
        <v>3</v>
      </c>
      <c r="DE1765" t="s">
        <v>3</v>
      </c>
      <c r="DF1765">
        <f t="shared" ref="DF1765:DF1771" si="749">ROUND(ROUND(AE1765,2)*CX1765,2)</f>
        <v>0</v>
      </c>
      <c r="DG1765">
        <f t="shared" si="747"/>
        <v>0</v>
      </c>
      <c r="DH1765">
        <f t="shared" si="748"/>
        <v>0</v>
      </c>
      <c r="DI1765">
        <f t="shared" si="727"/>
        <v>0</v>
      </c>
      <c r="DJ1765">
        <f>DI1765</f>
        <v>0</v>
      </c>
      <c r="DK1765">
        <v>0</v>
      </c>
      <c r="DL1765" t="s">
        <v>3</v>
      </c>
      <c r="DM1765">
        <v>0</v>
      </c>
      <c r="DN1765" t="s">
        <v>3</v>
      </c>
      <c r="DO1765">
        <v>0</v>
      </c>
    </row>
    <row r="1766" spans="1:119" x14ac:dyDescent="0.2">
      <c r="A1766">
        <f>ROW(Source!A860)</f>
        <v>860</v>
      </c>
      <c r="B1766">
        <v>59204062</v>
      </c>
      <c r="C1766">
        <v>59208972</v>
      </c>
      <c r="D1766">
        <v>58340578</v>
      </c>
      <c r="E1766">
        <v>1</v>
      </c>
      <c r="F1766">
        <v>1</v>
      </c>
      <c r="G1766">
        <v>1080</v>
      </c>
      <c r="H1766">
        <v>2</v>
      </c>
      <c r="I1766" t="s">
        <v>862</v>
      </c>
      <c r="J1766" t="s">
        <v>863</v>
      </c>
      <c r="K1766" t="s">
        <v>864</v>
      </c>
      <c r="L1766">
        <v>1368</v>
      </c>
      <c r="N1766">
        <v>1011</v>
      </c>
      <c r="O1766" t="s">
        <v>865</v>
      </c>
      <c r="P1766" t="s">
        <v>865</v>
      </c>
      <c r="Q1766">
        <v>1</v>
      </c>
      <c r="W1766">
        <v>0</v>
      </c>
      <c r="X1766">
        <v>-1985943078</v>
      </c>
      <c r="Y1766">
        <f>((AT1766*1.25)*1.1)</f>
        <v>0.22000000000000003</v>
      </c>
      <c r="AA1766">
        <v>0</v>
      </c>
      <c r="AB1766">
        <v>88.67</v>
      </c>
      <c r="AC1766">
        <v>13.47</v>
      </c>
      <c r="AD1766">
        <v>0</v>
      </c>
      <c r="AE1766">
        <v>0</v>
      </c>
      <c r="AF1766">
        <v>83.1</v>
      </c>
      <c r="AG1766">
        <v>12.62</v>
      </c>
      <c r="AH1766">
        <v>0</v>
      </c>
      <c r="AI1766">
        <v>1</v>
      </c>
      <c r="AJ1766">
        <v>1</v>
      </c>
      <c r="AK1766">
        <v>1</v>
      </c>
      <c r="AL1766">
        <v>1</v>
      </c>
      <c r="AM1766">
        <v>-2</v>
      </c>
      <c r="AN1766">
        <v>0</v>
      </c>
      <c r="AO1766">
        <v>1</v>
      </c>
      <c r="AP1766">
        <v>1</v>
      </c>
      <c r="AQ1766">
        <v>0</v>
      </c>
      <c r="AR1766">
        <v>0</v>
      </c>
      <c r="AS1766" t="s">
        <v>3</v>
      </c>
      <c r="AT1766">
        <v>0.16</v>
      </c>
      <c r="AU1766" t="s">
        <v>866</v>
      </c>
      <c r="AV1766">
        <v>0</v>
      </c>
      <c r="AW1766">
        <v>2</v>
      </c>
      <c r="AX1766">
        <v>59208974</v>
      </c>
      <c r="AY1766">
        <v>1</v>
      </c>
      <c r="AZ1766">
        <v>0</v>
      </c>
      <c r="BA1766">
        <v>1768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CV1766">
        <v>0</v>
      </c>
      <c r="CW1766">
        <f>ROUND(Y1766*Source!I860*DO1766,9)</f>
        <v>0.16658400000000001</v>
      </c>
      <c r="CX1766">
        <f>ROUND(Y1766*Source!I860,9)</f>
        <v>1.32E-2</v>
      </c>
      <c r="CY1766">
        <f>AB1766</f>
        <v>88.67</v>
      </c>
      <c r="CZ1766">
        <f>AF1766</f>
        <v>83.1</v>
      </c>
      <c r="DA1766">
        <f>AJ1766</f>
        <v>1</v>
      </c>
      <c r="DB1766">
        <f>ROUND(((ROUND(AT1766*CZ1766,2)*1.25)*1.1),6)</f>
        <v>18.287500000000001</v>
      </c>
      <c r="DC1766">
        <f>ROUND(((ROUND(AT1766*AG1766,2)*1.25)*1.1),6)</f>
        <v>2.7774999999999999</v>
      </c>
      <c r="DD1766" t="s">
        <v>3</v>
      </c>
      <c r="DE1766" t="s">
        <v>3</v>
      </c>
      <c r="DF1766">
        <f t="shared" si="749"/>
        <v>0</v>
      </c>
      <c r="DG1766">
        <f t="shared" si="747"/>
        <v>1.1000000000000001</v>
      </c>
      <c r="DH1766">
        <f t="shared" si="748"/>
        <v>0.17</v>
      </c>
      <c r="DI1766">
        <f t="shared" si="727"/>
        <v>0</v>
      </c>
      <c r="DJ1766">
        <f>DG1766</f>
        <v>1.1000000000000001</v>
      </c>
      <c r="DK1766">
        <v>0</v>
      </c>
      <c r="DL1766" t="s">
        <v>867</v>
      </c>
      <c r="DM1766">
        <v>0</v>
      </c>
      <c r="DN1766" t="s">
        <v>861</v>
      </c>
      <c r="DO1766">
        <v>12.62</v>
      </c>
    </row>
    <row r="1767" spans="1:119" x14ac:dyDescent="0.2">
      <c r="A1767">
        <f>ROW(Source!A860)</f>
        <v>860</v>
      </c>
      <c r="B1767">
        <v>59204062</v>
      </c>
      <c r="C1767">
        <v>59208972</v>
      </c>
      <c r="D1767">
        <v>58310526</v>
      </c>
      <c r="E1767">
        <v>1</v>
      </c>
      <c r="F1767">
        <v>1</v>
      </c>
      <c r="G1767">
        <v>1080</v>
      </c>
      <c r="H1767">
        <v>3</v>
      </c>
      <c r="I1767" t="s">
        <v>894</v>
      </c>
      <c r="J1767" t="s">
        <v>895</v>
      </c>
      <c r="K1767" t="s">
        <v>896</v>
      </c>
      <c r="L1767">
        <v>1346</v>
      </c>
      <c r="N1767">
        <v>1009</v>
      </c>
      <c r="O1767" t="s">
        <v>880</v>
      </c>
      <c r="P1767" t="s">
        <v>880</v>
      </c>
      <c r="Q1767">
        <v>1</v>
      </c>
      <c r="W1767">
        <v>0</v>
      </c>
      <c r="X1767">
        <v>-1011812427</v>
      </c>
      <c r="Y1767">
        <f>AT1767</f>
        <v>0.42</v>
      </c>
      <c r="AA1767">
        <v>37.979999999999997</v>
      </c>
      <c r="AB1767">
        <v>0</v>
      </c>
      <c r="AC1767">
        <v>0</v>
      </c>
      <c r="AD1767">
        <v>0</v>
      </c>
      <c r="AE1767">
        <v>37.979999999999997</v>
      </c>
      <c r="AF1767">
        <v>0</v>
      </c>
      <c r="AG1767">
        <v>0</v>
      </c>
      <c r="AH1767">
        <v>0</v>
      </c>
      <c r="AI1767">
        <v>1</v>
      </c>
      <c r="AJ1767">
        <v>1</v>
      </c>
      <c r="AK1767">
        <v>1</v>
      </c>
      <c r="AL1767">
        <v>1</v>
      </c>
      <c r="AM1767">
        <v>-2</v>
      </c>
      <c r="AN1767">
        <v>0</v>
      </c>
      <c r="AO1767">
        <v>1</v>
      </c>
      <c r="AP1767">
        <v>1</v>
      </c>
      <c r="AQ1767">
        <v>0</v>
      </c>
      <c r="AR1767">
        <v>0</v>
      </c>
      <c r="AS1767" t="s">
        <v>3</v>
      </c>
      <c r="AT1767">
        <v>0.42</v>
      </c>
      <c r="AU1767" t="s">
        <v>3</v>
      </c>
      <c r="AV1767">
        <v>0</v>
      </c>
      <c r="AW1767">
        <v>2</v>
      </c>
      <c r="AX1767">
        <v>59208975</v>
      </c>
      <c r="AY1767">
        <v>1</v>
      </c>
      <c r="AZ1767">
        <v>0</v>
      </c>
      <c r="BA1767">
        <v>1769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CV1767">
        <v>0</v>
      </c>
      <c r="CW1767">
        <v>0</v>
      </c>
      <c r="CX1767">
        <f>ROUND(Y1767*Source!I860,9)</f>
        <v>2.52E-2</v>
      </c>
      <c r="CY1767">
        <f>AA1767</f>
        <v>37.979999999999997</v>
      </c>
      <c r="CZ1767">
        <f>AE1767</f>
        <v>37.979999999999997</v>
      </c>
      <c r="DA1767">
        <f>AI1767</f>
        <v>1</v>
      </c>
      <c r="DB1767">
        <f>ROUND(ROUND(AT1767*CZ1767,2),6)</f>
        <v>15.95</v>
      </c>
      <c r="DC1767">
        <f>ROUND(ROUND(AT1767*AG1767,2),6)</f>
        <v>0</v>
      </c>
      <c r="DD1767" t="s">
        <v>3</v>
      </c>
      <c r="DE1767" t="s">
        <v>3</v>
      </c>
      <c r="DF1767">
        <f t="shared" si="749"/>
        <v>0.96</v>
      </c>
      <c r="DG1767">
        <f t="shared" si="747"/>
        <v>0</v>
      </c>
      <c r="DH1767">
        <f t="shared" si="748"/>
        <v>0</v>
      </c>
      <c r="DI1767">
        <f t="shared" si="727"/>
        <v>0</v>
      </c>
      <c r="DJ1767">
        <f>DF1767</f>
        <v>0.96</v>
      </c>
      <c r="DK1767">
        <v>0</v>
      </c>
      <c r="DL1767" t="s">
        <v>3</v>
      </c>
      <c r="DM1767">
        <v>0</v>
      </c>
      <c r="DN1767" t="s">
        <v>3</v>
      </c>
      <c r="DO1767">
        <v>0</v>
      </c>
    </row>
    <row r="1768" spans="1:119" x14ac:dyDescent="0.2">
      <c r="A1768">
        <f>ROW(Source!A860)</f>
        <v>860</v>
      </c>
      <c r="B1768">
        <v>59204062</v>
      </c>
      <c r="C1768">
        <v>59208972</v>
      </c>
      <c r="D1768">
        <v>58315606</v>
      </c>
      <c r="E1768">
        <v>1</v>
      </c>
      <c r="F1768">
        <v>1</v>
      </c>
      <c r="G1768">
        <v>1080</v>
      </c>
      <c r="H1768">
        <v>3</v>
      </c>
      <c r="I1768" t="s">
        <v>970</v>
      </c>
      <c r="J1768" t="s">
        <v>971</v>
      </c>
      <c r="K1768" t="s">
        <v>972</v>
      </c>
      <c r="L1768">
        <v>1346</v>
      </c>
      <c r="N1768">
        <v>1009</v>
      </c>
      <c r="O1768" t="s">
        <v>880</v>
      </c>
      <c r="P1768" t="s">
        <v>880</v>
      </c>
      <c r="Q1768">
        <v>1</v>
      </c>
      <c r="W1768">
        <v>0</v>
      </c>
      <c r="X1768">
        <v>990919318</v>
      </c>
      <c r="Y1768">
        <f>AT1768</f>
        <v>1.302</v>
      </c>
      <c r="AA1768">
        <v>78.569999999999993</v>
      </c>
      <c r="AB1768">
        <v>0</v>
      </c>
      <c r="AC1768">
        <v>0</v>
      </c>
      <c r="AD1768">
        <v>0</v>
      </c>
      <c r="AE1768">
        <v>78.569999999999993</v>
      </c>
      <c r="AF1768">
        <v>0</v>
      </c>
      <c r="AG1768">
        <v>0</v>
      </c>
      <c r="AH1768">
        <v>0</v>
      </c>
      <c r="AI1768">
        <v>1</v>
      </c>
      <c r="AJ1768">
        <v>1</v>
      </c>
      <c r="AK1768">
        <v>1</v>
      </c>
      <c r="AL1768">
        <v>1</v>
      </c>
      <c r="AM1768">
        <v>-2</v>
      </c>
      <c r="AN1768">
        <v>0</v>
      </c>
      <c r="AO1768">
        <v>1</v>
      </c>
      <c r="AP1768">
        <v>1</v>
      </c>
      <c r="AQ1768">
        <v>0</v>
      </c>
      <c r="AR1768">
        <v>0</v>
      </c>
      <c r="AS1768" t="s">
        <v>3</v>
      </c>
      <c r="AT1768">
        <v>1.302</v>
      </c>
      <c r="AU1768" t="s">
        <v>3</v>
      </c>
      <c r="AV1768">
        <v>0</v>
      </c>
      <c r="AW1768">
        <v>2</v>
      </c>
      <c r="AX1768">
        <v>59208976</v>
      </c>
      <c r="AY1768">
        <v>1</v>
      </c>
      <c r="AZ1768">
        <v>0</v>
      </c>
      <c r="BA1768">
        <v>1770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CV1768">
        <v>0</v>
      </c>
      <c r="CW1768">
        <v>0</v>
      </c>
      <c r="CX1768">
        <f>ROUND(Y1768*Source!I860,9)</f>
        <v>7.8119999999999995E-2</v>
      </c>
      <c r="CY1768">
        <f>AA1768</f>
        <v>78.569999999999993</v>
      </c>
      <c r="CZ1768">
        <f>AE1768</f>
        <v>78.569999999999993</v>
      </c>
      <c r="DA1768">
        <f>AI1768</f>
        <v>1</v>
      </c>
      <c r="DB1768">
        <f>ROUND(ROUND(AT1768*CZ1768,2),6)</f>
        <v>102.3</v>
      </c>
      <c r="DC1768">
        <f>ROUND(ROUND(AT1768*AG1768,2),6)</f>
        <v>0</v>
      </c>
      <c r="DD1768" t="s">
        <v>3</v>
      </c>
      <c r="DE1768" t="s">
        <v>3</v>
      </c>
      <c r="DF1768">
        <f t="shared" si="749"/>
        <v>6.14</v>
      </c>
      <c r="DG1768">
        <f t="shared" si="747"/>
        <v>0</v>
      </c>
      <c r="DH1768">
        <f t="shared" si="748"/>
        <v>0</v>
      </c>
      <c r="DI1768">
        <f t="shared" si="727"/>
        <v>0</v>
      </c>
      <c r="DJ1768">
        <f>DF1768</f>
        <v>6.14</v>
      </c>
      <c r="DK1768">
        <v>0</v>
      </c>
      <c r="DL1768" t="s">
        <v>3</v>
      </c>
      <c r="DM1768">
        <v>0</v>
      </c>
      <c r="DN1768" t="s">
        <v>3</v>
      </c>
      <c r="DO1768">
        <v>0</v>
      </c>
    </row>
    <row r="1769" spans="1:119" x14ac:dyDescent="0.2">
      <c r="A1769">
        <f>ROW(Source!A860)</f>
        <v>860</v>
      </c>
      <c r="B1769">
        <v>59204062</v>
      </c>
      <c r="C1769">
        <v>59208972</v>
      </c>
      <c r="D1769">
        <v>0</v>
      </c>
      <c r="E1769">
        <v>1080</v>
      </c>
      <c r="F1769">
        <v>1</v>
      </c>
      <c r="G1769">
        <v>1080</v>
      </c>
      <c r="H1769">
        <v>3</v>
      </c>
      <c r="I1769" t="s">
        <v>743</v>
      </c>
      <c r="J1769" t="s">
        <v>3</v>
      </c>
      <c r="K1769" t="s">
        <v>744</v>
      </c>
      <c r="L1769">
        <v>1354</v>
      </c>
      <c r="N1769">
        <v>1010</v>
      </c>
      <c r="O1769" t="s">
        <v>39</v>
      </c>
      <c r="P1769" t="s">
        <v>39</v>
      </c>
      <c r="Q1769">
        <v>1</v>
      </c>
      <c r="W1769">
        <v>0</v>
      </c>
      <c r="X1769">
        <v>414202362</v>
      </c>
      <c r="Y1769">
        <f>AT1769</f>
        <v>100</v>
      </c>
      <c r="AA1769">
        <v>931.73</v>
      </c>
      <c r="AB1769">
        <v>0</v>
      </c>
      <c r="AC1769">
        <v>0</v>
      </c>
      <c r="AD1769">
        <v>0</v>
      </c>
      <c r="AE1769">
        <v>931.73</v>
      </c>
      <c r="AF1769">
        <v>0</v>
      </c>
      <c r="AG1769">
        <v>0</v>
      </c>
      <c r="AH1769">
        <v>0</v>
      </c>
      <c r="AI1769">
        <v>1</v>
      </c>
      <c r="AJ1769">
        <v>1</v>
      </c>
      <c r="AK1769">
        <v>1</v>
      </c>
      <c r="AL1769">
        <v>1</v>
      </c>
      <c r="AM1769">
        <v>0</v>
      </c>
      <c r="AN1769">
        <v>0</v>
      </c>
      <c r="AO1769">
        <v>0</v>
      </c>
      <c r="AP1769">
        <v>1</v>
      </c>
      <c r="AQ1769">
        <v>0</v>
      </c>
      <c r="AR1769">
        <v>0</v>
      </c>
      <c r="AS1769" t="s">
        <v>3</v>
      </c>
      <c r="AT1769">
        <v>100</v>
      </c>
      <c r="AU1769" t="s">
        <v>3</v>
      </c>
      <c r="AV1769">
        <v>0</v>
      </c>
      <c r="AW1769">
        <v>1</v>
      </c>
      <c r="AX1769">
        <v>-1</v>
      </c>
      <c r="AY1769">
        <v>0</v>
      </c>
      <c r="AZ1769">
        <v>0</v>
      </c>
      <c r="BA1769" t="s">
        <v>3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CV1769">
        <v>0</v>
      </c>
      <c r="CW1769">
        <v>0</v>
      </c>
      <c r="CX1769">
        <f>ROUND(Y1769*Source!I860,9)</f>
        <v>6</v>
      </c>
      <c r="CY1769">
        <f>AA1769</f>
        <v>931.73</v>
      </c>
      <c r="CZ1769">
        <f>AE1769</f>
        <v>931.73</v>
      </c>
      <c r="DA1769">
        <f>AI1769</f>
        <v>1</v>
      </c>
      <c r="DB1769">
        <f>ROUND(ROUND(AT1769*CZ1769,2),6)</f>
        <v>93173</v>
      </c>
      <c r="DC1769">
        <f>ROUND(ROUND(AT1769*AG1769,2),6)</f>
        <v>0</v>
      </c>
      <c r="DD1769" t="s">
        <v>3</v>
      </c>
      <c r="DE1769" t="s">
        <v>3</v>
      </c>
      <c r="DF1769">
        <f t="shared" si="749"/>
        <v>5590.38</v>
      </c>
      <c r="DG1769">
        <f t="shared" si="747"/>
        <v>0</v>
      </c>
      <c r="DH1769">
        <f t="shared" si="748"/>
        <v>0</v>
      </c>
      <c r="DI1769">
        <f t="shared" si="727"/>
        <v>0</v>
      </c>
      <c r="DJ1769">
        <f>DF1769</f>
        <v>5590.38</v>
      </c>
      <c r="DK1769">
        <v>0</v>
      </c>
      <c r="DL1769" t="s">
        <v>3</v>
      </c>
      <c r="DM1769">
        <v>0</v>
      </c>
      <c r="DN1769" t="s">
        <v>3</v>
      </c>
      <c r="DO1769">
        <v>0</v>
      </c>
    </row>
    <row r="1770" spans="1:119" x14ac:dyDescent="0.2">
      <c r="A1770">
        <f>ROW(Source!A861)</f>
        <v>861</v>
      </c>
      <c r="B1770">
        <v>59204059</v>
      </c>
      <c r="C1770">
        <v>59208972</v>
      </c>
      <c r="D1770">
        <v>58266404</v>
      </c>
      <c r="E1770">
        <v>1080</v>
      </c>
      <c r="F1770">
        <v>1</v>
      </c>
      <c r="G1770">
        <v>1080</v>
      </c>
      <c r="H1770">
        <v>1</v>
      </c>
      <c r="I1770" t="s">
        <v>859</v>
      </c>
      <c r="J1770" t="s">
        <v>3</v>
      </c>
      <c r="K1770" t="s">
        <v>860</v>
      </c>
      <c r="L1770">
        <v>1191</v>
      </c>
      <c r="N1770">
        <v>1013</v>
      </c>
      <c r="O1770" t="s">
        <v>861</v>
      </c>
      <c r="P1770" t="s">
        <v>861</v>
      </c>
      <c r="Q1770">
        <v>1</v>
      </c>
      <c r="W1770">
        <v>0</v>
      </c>
      <c r="X1770">
        <v>476480486</v>
      </c>
      <c r="Y1770">
        <f>((AT1770*1.15)*1.1)</f>
        <v>19.114149999999999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1</v>
      </c>
      <c r="AK1770">
        <v>1</v>
      </c>
      <c r="AL1770">
        <v>1</v>
      </c>
      <c r="AM1770">
        <v>5</v>
      </c>
      <c r="AN1770">
        <v>0</v>
      </c>
      <c r="AO1770">
        <v>1</v>
      </c>
      <c r="AP1770">
        <v>1</v>
      </c>
      <c r="AQ1770">
        <v>0</v>
      </c>
      <c r="AR1770">
        <v>0</v>
      </c>
      <c r="AS1770" t="s">
        <v>3</v>
      </c>
      <c r="AT1770">
        <v>15.11</v>
      </c>
      <c r="AU1770" t="s">
        <v>26</v>
      </c>
      <c r="AV1770">
        <v>1</v>
      </c>
      <c r="AW1770">
        <v>2</v>
      </c>
      <c r="AX1770">
        <v>59208973</v>
      </c>
      <c r="AY1770">
        <v>1</v>
      </c>
      <c r="AZ1770">
        <v>0</v>
      </c>
      <c r="BA1770">
        <v>1772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CU1770">
        <f>ROUND(AT1770*Source!I861*AH1770*AL1770,2)</f>
        <v>0</v>
      </c>
      <c r="CV1770">
        <f>ROUND(Y1770*Source!I861,9)</f>
        <v>1.146849</v>
      </c>
      <c r="CW1770">
        <v>0</v>
      </c>
      <c r="CX1770">
        <f>ROUND(Y1770*Source!I861,9)</f>
        <v>1.146849</v>
      </c>
      <c r="CY1770">
        <f>AD1770</f>
        <v>0</v>
      </c>
      <c r="CZ1770">
        <f>AH1770</f>
        <v>0</v>
      </c>
      <c r="DA1770">
        <f>AL1770</f>
        <v>1</v>
      </c>
      <c r="DB1770">
        <f>ROUND(((ROUND(AT1770*CZ1770,2)*1.15)*1.1),6)</f>
        <v>0</v>
      </c>
      <c r="DC1770">
        <f>ROUND(((ROUND(AT1770*AG1770,2)*1.15)*1.1),6)</f>
        <v>0</v>
      </c>
      <c r="DD1770" t="s">
        <v>3</v>
      </c>
      <c r="DE1770" t="s">
        <v>3</v>
      </c>
      <c r="DF1770">
        <f t="shared" si="749"/>
        <v>0</v>
      </c>
      <c r="DG1770">
        <f t="shared" si="747"/>
        <v>0</v>
      </c>
      <c r="DH1770">
        <f t="shared" si="748"/>
        <v>0</v>
      </c>
      <c r="DI1770">
        <f t="shared" si="727"/>
        <v>0</v>
      </c>
      <c r="DJ1770">
        <f>DI1770</f>
        <v>0</v>
      </c>
      <c r="DK1770">
        <v>0</v>
      </c>
      <c r="DL1770" t="s">
        <v>3</v>
      </c>
      <c r="DM1770">
        <v>0</v>
      </c>
      <c r="DN1770" t="s">
        <v>3</v>
      </c>
      <c r="DO1770">
        <v>0</v>
      </c>
    </row>
    <row r="1771" spans="1:119" x14ac:dyDescent="0.2">
      <c r="A1771">
        <f>ROW(Source!A861)</f>
        <v>861</v>
      </c>
      <c r="B1771">
        <v>59204059</v>
      </c>
      <c r="C1771">
        <v>59208972</v>
      </c>
      <c r="D1771">
        <v>58340578</v>
      </c>
      <c r="E1771">
        <v>1</v>
      </c>
      <c r="F1771">
        <v>1</v>
      </c>
      <c r="G1771">
        <v>1080</v>
      </c>
      <c r="H1771">
        <v>2</v>
      </c>
      <c r="I1771" t="s">
        <v>862</v>
      </c>
      <c r="J1771" t="s">
        <v>863</v>
      </c>
      <c r="K1771" t="s">
        <v>864</v>
      </c>
      <c r="L1771">
        <v>1368</v>
      </c>
      <c r="N1771">
        <v>1011</v>
      </c>
      <c r="O1771" t="s">
        <v>865</v>
      </c>
      <c r="P1771" t="s">
        <v>865</v>
      </c>
      <c r="Q1771">
        <v>1</v>
      </c>
      <c r="W1771">
        <v>0</v>
      </c>
      <c r="X1771">
        <v>-1985943078</v>
      </c>
      <c r="Y1771">
        <f>((AT1771*1.25)*1.1)</f>
        <v>0.22000000000000003</v>
      </c>
      <c r="AA1771">
        <v>0</v>
      </c>
      <c r="AB1771">
        <v>1445.28</v>
      </c>
      <c r="AC1771">
        <v>740.47</v>
      </c>
      <c r="AD1771">
        <v>0</v>
      </c>
      <c r="AE1771">
        <v>0</v>
      </c>
      <c r="AF1771">
        <v>83.1</v>
      </c>
      <c r="AG1771">
        <v>12.62</v>
      </c>
      <c r="AH1771">
        <v>0</v>
      </c>
      <c r="AI1771">
        <v>1</v>
      </c>
      <c r="AJ1771">
        <v>16.3</v>
      </c>
      <c r="AK1771">
        <v>54.99</v>
      </c>
      <c r="AL1771">
        <v>1</v>
      </c>
      <c r="AM1771">
        <v>2</v>
      </c>
      <c r="AN1771">
        <v>0</v>
      </c>
      <c r="AO1771">
        <v>1</v>
      </c>
      <c r="AP1771">
        <v>1</v>
      </c>
      <c r="AQ1771">
        <v>0</v>
      </c>
      <c r="AR1771">
        <v>0</v>
      </c>
      <c r="AS1771" t="s">
        <v>3</v>
      </c>
      <c r="AT1771">
        <v>0.16</v>
      </c>
      <c r="AU1771" t="s">
        <v>866</v>
      </c>
      <c r="AV1771">
        <v>0</v>
      </c>
      <c r="AW1771">
        <v>2</v>
      </c>
      <c r="AX1771">
        <v>59208974</v>
      </c>
      <c r="AY1771">
        <v>1</v>
      </c>
      <c r="AZ1771">
        <v>0</v>
      </c>
      <c r="BA1771">
        <v>1773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CV1771">
        <v>0</v>
      </c>
      <c r="CW1771">
        <f>ROUND(Y1771*Source!I861*DO1771,9)</f>
        <v>0.16658400000000001</v>
      </c>
      <c r="CX1771">
        <f>ROUND(Y1771*Source!I861,9)</f>
        <v>1.32E-2</v>
      </c>
      <c r="CY1771">
        <f>AB1771</f>
        <v>1445.28</v>
      </c>
      <c r="CZ1771">
        <f>AF1771</f>
        <v>83.1</v>
      </c>
      <c r="DA1771">
        <f>AJ1771</f>
        <v>16.3</v>
      </c>
      <c r="DB1771">
        <f>ROUND(((ROUND(AT1771*CZ1771,2)*1.25)*1.1),6)</f>
        <v>18.287500000000001</v>
      </c>
      <c r="DC1771">
        <f>ROUND(((ROUND(AT1771*AG1771,2)*1.25)*1.1),6)</f>
        <v>2.7774999999999999</v>
      </c>
      <c r="DD1771" t="s">
        <v>3</v>
      </c>
      <c r="DE1771" t="s">
        <v>3</v>
      </c>
      <c r="DF1771">
        <f t="shared" si="749"/>
        <v>0</v>
      </c>
      <c r="DG1771">
        <f>ROUND(ROUND(AF1771*AJ1771,2)*CX1771,2)</f>
        <v>17.88</v>
      </c>
      <c r="DH1771">
        <f>ROUND(ROUND(AG1771*AK1771,2)*CX1771,2)</f>
        <v>9.16</v>
      </c>
      <c r="DI1771">
        <f t="shared" si="727"/>
        <v>0</v>
      </c>
      <c r="DJ1771">
        <f>DG1771</f>
        <v>17.88</v>
      </c>
      <c r="DK1771">
        <v>0</v>
      </c>
      <c r="DL1771" t="s">
        <v>867</v>
      </c>
      <c r="DM1771">
        <v>0</v>
      </c>
      <c r="DN1771" t="s">
        <v>861</v>
      </c>
      <c r="DO1771">
        <v>12.62</v>
      </c>
    </row>
    <row r="1772" spans="1:119" x14ac:dyDescent="0.2">
      <c r="A1772">
        <f>ROW(Source!A861)</f>
        <v>861</v>
      </c>
      <c r="B1772">
        <v>59204059</v>
      </c>
      <c r="C1772">
        <v>59208972</v>
      </c>
      <c r="D1772">
        <v>58310526</v>
      </c>
      <c r="E1772">
        <v>1</v>
      </c>
      <c r="F1772">
        <v>1</v>
      </c>
      <c r="G1772">
        <v>1080</v>
      </c>
      <c r="H1772">
        <v>3</v>
      </c>
      <c r="I1772" t="s">
        <v>894</v>
      </c>
      <c r="J1772" t="s">
        <v>895</v>
      </c>
      <c r="K1772" t="s">
        <v>896</v>
      </c>
      <c r="L1772">
        <v>1346</v>
      </c>
      <c r="N1772">
        <v>1009</v>
      </c>
      <c r="O1772" t="s">
        <v>880</v>
      </c>
      <c r="P1772" t="s">
        <v>880</v>
      </c>
      <c r="Q1772">
        <v>1</v>
      </c>
      <c r="W1772">
        <v>0</v>
      </c>
      <c r="X1772">
        <v>-1011812427</v>
      </c>
      <c r="Y1772">
        <f>AT1772</f>
        <v>0.42</v>
      </c>
      <c r="AA1772">
        <v>272.7</v>
      </c>
      <c r="AB1772">
        <v>0</v>
      </c>
      <c r="AC1772">
        <v>0</v>
      </c>
      <c r="AD1772">
        <v>0</v>
      </c>
      <c r="AE1772">
        <v>37.979999999999997</v>
      </c>
      <c r="AF1772">
        <v>0</v>
      </c>
      <c r="AG1772">
        <v>0</v>
      </c>
      <c r="AH1772">
        <v>0</v>
      </c>
      <c r="AI1772">
        <v>7.18</v>
      </c>
      <c r="AJ1772">
        <v>1</v>
      </c>
      <c r="AK1772">
        <v>1</v>
      </c>
      <c r="AL1772">
        <v>1</v>
      </c>
      <c r="AM1772">
        <v>2</v>
      </c>
      <c r="AN1772">
        <v>0</v>
      </c>
      <c r="AO1772">
        <v>1</v>
      </c>
      <c r="AP1772">
        <v>1</v>
      </c>
      <c r="AQ1772">
        <v>0</v>
      </c>
      <c r="AR1772">
        <v>0</v>
      </c>
      <c r="AS1772" t="s">
        <v>3</v>
      </c>
      <c r="AT1772">
        <v>0.42</v>
      </c>
      <c r="AU1772" t="s">
        <v>3</v>
      </c>
      <c r="AV1772">
        <v>0</v>
      </c>
      <c r="AW1772">
        <v>2</v>
      </c>
      <c r="AX1772">
        <v>59208975</v>
      </c>
      <c r="AY1772">
        <v>1</v>
      </c>
      <c r="AZ1772">
        <v>0</v>
      </c>
      <c r="BA1772">
        <v>1774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CV1772">
        <v>0</v>
      </c>
      <c r="CW1772">
        <v>0</v>
      </c>
      <c r="CX1772">
        <f>ROUND(Y1772*Source!I861,9)</f>
        <v>2.52E-2</v>
      </c>
      <c r="CY1772">
        <f>AA1772</f>
        <v>272.7</v>
      </c>
      <c r="CZ1772">
        <f>AE1772</f>
        <v>37.979999999999997</v>
      </c>
      <c r="DA1772">
        <f>AI1772</f>
        <v>7.18</v>
      </c>
      <c r="DB1772">
        <f>ROUND(ROUND(AT1772*CZ1772,2),6)</f>
        <v>15.95</v>
      </c>
      <c r="DC1772">
        <f>ROUND(ROUND(AT1772*AG1772,2),6)</f>
        <v>0</v>
      </c>
      <c r="DD1772" t="s">
        <v>3</v>
      </c>
      <c r="DE1772" t="s">
        <v>3</v>
      </c>
      <c r="DF1772">
        <f>ROUND(ROUND(AE1772*AI1772,2)*CX1772,2)</f>
        <v>6.87</v>
      </c>
      <c r="DG1772">
        <f t="shared" ref="DG1772:DG1778" si="750">ROUND(ROUND(AF1772,2)*CX1772,2)</f>
        <v>0</v>
      </c>
      <c r="DH1772">
        <f t="shared" ref="DH1772:DH1778" si="751">ROUND(ROUND(AG1772,2)*CX1772,2)</f>
        <v>0</v>
      </c>
      <c r="DI1772">
        <f t="shared" si="727"/>
        <v>0</v>
      </c>
      <c r="DJ1772">
        <f>DF1772</f>
        <v>6.87</v>
      </c>
      <c r="DK1772">
        <v>0</v>
      </c>
      <c r="DL1772" t="s">
        <v>3</v>
      </c>
      <c r="DM1772">
        <v>0</v>
      </c>
      <c r="DN1772" t="s">
        <v>3</v>
      </c>
      <c r="DO1772">
        <v>0</v>
      </c>
    </row>
    <row r="1773" spans="1:119" x14ac:dyDescent="0.2">
      <c r="A1773">
        <f>ROW(Source!A861)</f>
        <v>861</v>
      </c>
      <c r="B1773">
        <v>59204059</v>
      </c>
      <c r="C1773">
        <v>59208972</v>
      </c>
      <c r="D1773">
        <v>58315606</v>
      </c>
      <c r="E1773">
        <v>1</v>
      </c>
      <c r="F1773">
        <v>1</v>
      </c>
      <c r="G1773">
        <v>1080</v>
      </c>
      <c r="H1773">
        <v>3</v>
      </c>
      <c r="I1773" t="s">
        <v>970</v>
      </c>
      <c r="J1773" t="s">
        <v>971</v>
      </c>
      <c r="K1773" t="s">
        <v>972</v>
      </c>
      <c r="L1773">
        <v>1346</v>
      </c>
      <c r="N1773">
        <v>1009</v>
      </c>
      <c r="O1773" t="s">
        <v>880</v>
      </c>
      <c r="P1773" t="s">
        <v>880</v>
      </c>
      <c r="Q1773">
        <v>1</v>
      </c>
      <c r="W1773">
        <v>0</v>
      </c>
      <c r="X1773">
        <v>990919318</v>
      </c>
      <c r="Y1773">
        <f>AT1773</f>
        <v>1.302</v>
      </c>
      <c r="AA1773">
        <v>668.63</v>
      </c>
      <c r="AB1773">
        <v>0</v>
      </c>
      <c r="AC1773">
        <v>0</v>
      </c>
      <c r="AD1773">
        <v>0</v>
      </c>
      <c r="AE1773">
        <v>78.569999999999993</v>
      </c>
      <c r="AF1773">
        <v>0</v>
      </c>
      <c r="AG1773">
        <v>0</v>
      </c>
      <c r="AH1773">
        <v>0</v>
      </c>
      <c r="AI1773">
        <v>8.51</v>
      </c>
      <c r="AJ1773">
        <v>1</v>
      </c>
      <c r="AK1773">
        <v>1</v>
      </c>
      <c r="AL1773">
        <v>1</v>
      </c>
      <c r="AM1773">
        <v>2</v>
      </c>
      <c r="AN1773">
        <v>0</v>
      </c>
      <c r="AO1773">
        <v>1</v>
      </c>
      <c r="AP1773">
        <v>1</v>
      </c>
      <c r="AQ1773">
        <v>0</v>
      </c>
      <c r="AR1773">
        <v>0</v>
      </c>
      <c r="AS1773" t="s">
        <v>3</v>
      </c>
      <c r="AT1773">
        <v>1.302</v>
      </c>
      <c r="AU1773" t="s">
        <v>3</v>
      </c>
      <c r="AV1773">
        <v>0</v>
      </c>
      <c r="AW1773">
        <v>2</v>
      </c>
      <c r="AX1773">
        <v>59208976</v>
      </c>
      <c r="AY1773">
        <v>1</v>
      </c>
      <c r="AZ1773">
        <v>0</v>
      </c>
      <c r="BA1773">
        <v>1775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CV1773">
        <v>0</v>
      </c>
      <c r="CW1773">
        <v>0</v>
      </c>
      <c r="CX1773">
        <f>ROUND(Y1773*Source!I861,9)</f>
        <v>7.8119999999999995E-2</v>
      </c>
      <c r="CY1773">
        <f>AA1773</f>
        <v>668.63</v>
      </c>
      <c r="CZ1773">
        <f>AE1773</f>
        <v>78.569999999999993</v>
      </c>
      <c r="DA1773">
        <f>AI1773</f>
        <v>8.51</v>
      </c>
      <c r="DB1773">
        <f>ROUND(ROUND(AT1773*CZ1773,2),6)</f>
        <v>102.3</v>
      </c>
      <c r="DC1773">
        <f>ROUND(ROUND(AT1773*AG1773,2),6)</f>
        <v>0</v>
      </c>
      <c r="DD1773" t="s">
        <v>3</v>
      </c>
      <c r="DE1773" t="s">
        <v>3</v>
      </c>
      <c r="DF1773">
        <f>ROUND(ROUND(AE1773*AI1773,2)*CX1773,2)</f>
        <v>52.23</v>
      </c>
      <c r="DG1773">
        <f t="shared" si="750"/>
        <v>0</v>
      </c>
      <c r="DH1773">
        <f t="shared" si="751"/>
        <v>0</v>
      </c>
      <c r="DI1773">
        <f t="shared" si="727"/>
        <v>0</v>
      </c>
      <c r="DJ1773">
        <f>DF1773</f>
        <v>52.23</v>
      </c>
      <c r="DK1773">
        <v>0</v>
      </c>
      <c r="DL1773" t="s">
        <v>3</v>
      </c>
      <c r="DM1773">
        <v>0</v>
      </c>
      <c r="DN1773" t="s">
        <v>3</v>
      </c>
      <c r="DO1773">
        <v>0</v>
      </c>
    </row>
    <row r="1774" spans="1:119" x14ac:dyDescent="0.2">
      <c r="A1774">
        <f>ROW(Source!A861)</f>
        <v>861</v>
      </c>
      <c r="B1774">
        <v>59204059</v>
      </c>
      <c r="C1774">
        <v>59208972</v>
      </c>
      <c r="D1774">
        <v>0</v>
      </c>
      <c r="E1774">
        <v>1080</v>
      </c>
      <c r="F1774">
        <v>1</v>
      </c>
      <c r="G1774">
        <v>1080</v>
      </c>
      <c r="H1774">
        <v>3</v>
      </c>
      <c r="I1774" t="s">
        <v>743</v>
      </c>
      <c r="J1774" t="s">
        <v>3</v>
      </c>
      <c r="K1774" t="s">
        <v>744</v>
      </c>
      <c r="L1774">
        <v>1354</v>
      </c>
      <c r="N1774">
        <v>1010</v>
      </c>
      <c r="O1774" t="s">
        <v>39</v>
      </c>
      <c r="P1774" t="s">
        <v>39</v>
      </c>
      <c r="Q1774">
        <v>1</v>
      </c>
      <c r="W1774">
        <v>0</v>
      </c>
      <c r="X1774">
        <v>414202362</v>
      </c>
      <c r="Y1774">
        <f>AT1774</f>
        <v>100</v>
      </c>
      <c r="AA1774">
        <v>9205.49</v>
      </c>
      <c r="AB1774">
        <v>0</v>
      </c>
      <c r="AC1774">
        <v>0</v>
      </c>
      <c r="AD1774">
        <v>0</v>
      </c>
      <c r="AE1774">
        <v>931.73</v>
      </c>
      <c r="AF1774">
        <v>0</v>
      </c>
      <c r="AG1774">
        <v>0</v>
      </c>
      <c r="AH1774">
        <v>0</v>
      </c>
      <c r="AI1774">
        <v>9.8800000000000008</v>
      </c>
      <c r="AJ1774">
        <v>1</v>
      </c>
      <c r="AK1774">
        <v>1</v>
      </c>
      <c r="AL1774">
        <v>1</v>
      </c>
      <c r="AM1774">
        <v>0</v>
      </c>
      <c r="AN1774">
        <v>0</v>
      </c>
      <c r="AO1774">
        <v>0</v>
      </c>
      <c r="AP1774">
        <v>1</v>
      </c>
      <c r="AQ1774">
        <v>0</v>
      </c>
      <c r="AR1774">
        <v>0</v>
      </c>
      <c r="AS1774" t="s">
        <v>3</v>
      </c>
      <c r="AT1774">
        <v>100</v>
      </c>
      <c r="AU1774" t="s">
        <v>3</v>
      </c>
      <c r="AV1774">
        <v>0</v>
      </c>
      <c r="AW1774">
        <v>1</v>
      </c>
      <c r="AX1774">
        <v>-1</v>
      </c>
      <c r="AY1774">
        <v>0</v>
      </c>
      <c r="AZ1774">
        <v>0</v>
      </c>
      <c r="BA1774" t="s">
        <v>3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CV1774">
        <v>0</v>
      </c>
      <c r="CW1774">
        <v>0</v>
      </c>
      <c r="CX1774">
        <f>ROUND(Y1774*Source!I861,9)</f>
        <v>6</v>
      </c>
      <c r="CY1774">
        <f>AA1774</f>
        <v>9205.49</v>
      </c>
      <c r="CZ1774">
        <f>AE1774</f>
        <v>931.73</v>
      </c>
      <c r="DA1774">
        <f>AI1774</f>
        <v>9.8800000000000008</v>
      </c>
      <c r="DB1774">
        <f>ROUND(ROUND(AT1774*CZ1774,2),6)</f>
        <v>93173</v>
      </c>
      <c r="DC1774">
        <f>ROUND(ROUND(AT1774*AG1774,2),6)</f>
        <v>0</v>
      </c>
      <c r="DD1774" t="s">
        <v>3</v>
      </c>
      <c r="DE1774" t="s">
        <v>3</v>
      </c>
      <c r="DF1774">
        <f>ROUND(ROUND(AE1774*AI1774,2)*CX1774,2)</f>
        <v>55232.94</v>
      </c>
      <c r="DG1774">
        <f t="shared" si="750"/>
        <v>0</v>
      </c>
      <c r="DH1774">
        <f t="shared" si="751"/>
        <v>0</v>
      </c>
      <c r="DI1774">
        <f t="shared" si="727"/>
        <v>0</v>
      </c>
      <c r="DJ1774">
        <f>DF1774</f>
        <v>55232.94</v>
      </c>
      <c r="DK1774">
        <v>0</v>
      </c>
      <c r="DL1774" t="s">
        <v>3</v>
      </c>
      <c r="DM1774">
        <v>0</v>
      </c>
      <c r="DN1774" t="s">
        <v>3</v>
      </c>
      <c r="DO1774">
        <v>0</v>
      </c>
    </row>
    <row r="1775" spans="1:119" x14ac:dyDescent="0.2">
      <c r="A1775">
        <f>ROW(Source!A864)</f>
        <v>864</v>
      </c>
      <c r="B1775">
        <v>59204062</v>
      </c>
      <c r="C1775">
        <v>59208981</v>
      </c>
      <c r="D1775">
        <v>58266404</v>
      </c>
      <c r="E1775">
        <v>1080</v>
      </c>
      <c r="F1775">
        <v>1</v>
      </c>
      <c r="G1775">
        <v>1080</v>
      </c>
      <c r="H1775">
        <v>1</v>
      </c>
      <c r="I1775" t="s">
        <v>859</v>
      </c>
      <c r="J1775" t="s">
        <v>3</v>
      </c>
      <c r="K1775" t="s">
        <v>860</v>
      </c>
      <c r="L1775">
        <v>1191</v>
      </c>
      <c r="N1775">
        <v>1013</v>
      </c>
      <c r="O1775" t="s">
        <v>861</v>
      </c>
      <c r="P1775" t="s">
        <v>861</v>
      </c>
      <c r="Q1775">
        <v>1</v>
      </c>
      <c r="W1775">
        <v>0</v>
      </c>
      <c r="X1775">
        <v>476480486</v>
      </c>
      <c r="Y1775">
        <f>((AT1775*1.15)*1.1)</f>
        <v>18.975000000000001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1</v>
      </c>
      <c r="AJ1775">
        <v>1</v>
      </c>
      <c r="AK1775">
        <v>1</v>
      </c>
      <c r="AL1775">
        <v>1</v>
      </c>
      <c r="AM1775">
        <v>-2</v>
      </c>
      <c r="AN1775">
        <v>0</v>
      </c>
      <c r="AO1775">
        <v>1</v>
      </c>
      <c r="AP1775">
        <v>1</v>
      </c>
      <c r="AQ1775">
        <v>0</v>
      </c>
      <c r="AR1775">
        <v>0</v>
      </c>
      <c r="AS1775" t="s">
        <v>3</v>
      </c>
      <c r="AT1775">
        <v>15</v>
      </c>
      <c r="AU1775" t="s">
        <v>26</v>
      </c>
      <c r="AV1775">
        <v>1</v>
      </c>
      <c r="AW1775">
        <v>2</v>
      </c>
      <c r="AX1775">
        <v>59208982</v>
      </c>
      <c r="AY1775">
        <v>1</v>
      </c>
      <c r="AZ1775">
        <v>0</v>
      </c>
      <c r="BA1775">
        <v>1777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CU1775">
        <f>ROUND(AT1775*Source!I864*AH1775*AL1775,2)</f>
        <v>0</v>
      </c>
      <c r="CV1775">
        <f>ROUND(Y1775*Source!I864,9)</f>
        <v>1.3282499999999999</v>
      </c>
      <c r="CW1775">
        <v>0</v>
      </c>
      <c r="CX1775">
        <f>ROUND(Y1775*Source!I864,9)</f>
        <v>1.3282499999999999</v>
      </c>
      <c r="CY1775">
        <f>AD1775</f>
        <v>0</v>
      </c>
      <c r="CZ1775">
        <f>AH1775</f>
        <v>0</v>
      </c>
      <c r="DA1775">
        <f>AL1775</f>
        <v>1</v>
      </c>
      <c r="DB1775">
        <f>ROUND(((ROUND(AT1775*CZ1775,2)*1.15)*1.1),6)</f>
        <v>0</v>
      </c>
      <c r="DC1775">
        <f>ROUND(((ROUND(AT1775*AG1775,2)*1.15)*1.1),6)</f>
        <v>0</v>
      </c>
      <c r="DD1775" t="s">
        <v>3</v>
      </c>
      <c r="DE1775" t="s">
        <v>3</v>
      </c>
      <c r="DF1775">
        <f>ROUND(ROUND(AE1775,2)*CX1775,2)</f>
        <v>0</v>
      </c>
      <c r="DG1775">
        <f t="shared" si="750"/>
        <v>0</v>
      </c>
      <c r="DH1775">
        <f t="shared" si="751"/>
        <v>0</v>
      </c>
      <c r="DI1775">
        <f t="shared" si="727"/>
        <v>0</v>
      </c>
      <c r="DJ1775">
        <f>DI1775</f>
        <v>0</v>
      </c>
      <c r="DK1775">
        <v>0</v>
      </c>
      <c r="DL1775" t="s">
        <v>3</v>
      </c>
      <c r="DM1775">
        <v>0</v>
      </c>
      <c r="DN1775" t="s">
        <v>3</v>
      </c>
      <c r="DO1775">
        <v>0</v>
      </c>
    </row>
    <row r="1776" spans="1:119" x14ac:dyDescent="0.2">
      <c r="A1776">
        <f>ROW(Source!A864)</f>
        <v>864</v>
      </c>
      <c r="B1776">
        <v>59204062</v>
      </c>
      <c r="C1776">
        <v>59208981</v>
      </c>
      <c r="D1776">
        <v>58340578</v>
      </c>
      <c r="E1776">
        <v>1</v>
      </c>
      <c r="F1776">
        <v>1</v>
      </c>
      <c r="G1776">
        <v>1080</v>
      </c>
      <c r="H1776">
        <v>2</v>
      </c>
      <c r="I1776" t="s">
        <v>862</v>
      </c>
      <c r="J1776" t="s">
        <v>863</v>
      </c>
      <c r="K1776" t="s">
        <v>864</v>
      </c>
      <c r="L1776">
        <v>1368</v>
      </c>
      <c r="N1776">
        <v>1011</v>
      </c>
      <c r="O1776" t="s">
        <v>865</v>
      </c>
      <c r="P1776" t="s">
        <v>865</v>
      </c>
      <c r="Q1776">
        <v>1</v>
      </c>
      <c r="W1776">
        <v>0</v>
      </c>
      <c r="X1776">
        <v>-1985943078</v>
      </c>
      <c r="Y1776">
        <f>((AT1776*1.25)*1.1)</f>
        <v>0.20625000000000002</v>
      </c>
      <c r="AA1776">
        <v>0</v>
      </c>
      <c r="AB1776">
        <v>88.67</v>
      </c>
      <c r="AC1776">
        <v>13.47</v>
      </c>
      <c r="AD1776">
        <v>0</v>
      </c>
      <c r="AE1776">
        <v>0</v>
      </c>
      <c r="AF1776">
        <v>83.1</v>
      </c>
      <c r="AG1776">
        <v>12.62</v>
      </c>
      <c r="AH1776">
        <v>0</v>
      </c>
      <c r="AI1776">
        <v>1</v>
      </c>
      <c r="AJ1776">
        <v>1</v>
      </c>
      <c r="AK1776">
        <v>1</v>
      </c>
      <c r="AL1776">
        <v>1</v>
      </c>
      <c r="AM1776">
        <v>-2</v>
      </c>
      <c r="AN1776">
        <v>0</v>
      </c>
      <c r="AO1776">
        <v>1</v>
      </c>
      <c r="AP1776">
        <v>1</v>
      </c>
      <c r="AQ1776">
        <v>0</v>
      </c>
      <c r="AR1776">
        <v>0</v>
      </c>
      <c r="AS1776" t="s">
        <v>3</v>
      </c>
      <c r="AT1776">
        <v>0.15</v>
      </c>
      <c r="AU1776" t="s">
        <v>866</v>
      </c>
      <c r="AV1776">
        <v>0</v>
      </c>
      <c r="AW1776">
        <v>2</v>
      </c>
      <c r="AX1776">
        <v>59208983</v>
      </c>
      <c r="AY1776">
        <v>1</v>
      </c>
      <c r="AZ1776">
        <v>0</v>
      </c>
      <c r="BA1776">
        <v>1778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CV1776">
        <v>0</v>
      </c>
      <c r="CW1776">
        <f>ROUND(Y1776*Source!I864*DO1776,9)</f>
        <v>0.18220125000000001</v>
      </c>
      <c r="CX1776">
        <f>ROUND(Y1776*Source!I864,9)</f>
        <v>1.4437500000000001E-2</v>
      </c>
      <c r="CY1776">
        <f>AB1776</f>
        <v>88.67</v>
      </c>
      <c r="CZ1776">
        <f>AF1776</f>
        <v>83.1</v>
      </c>
      <c r="DA1776">
        <f>AJ1776</f>
        <v>1</v>
      </c>
      <c r="DB1776">
        <f>ROUND(((ROUND(AT1776*CZ1776,2)*1.25)*1.1),6)</f>
        <v>17.146249999999998</v>
      </c>
      <c r="DC1776">
        <f>ROUND(((ROUND(AT1776*AG1776,2)*1.25)*1.1),6)</f>
        <v>2.5987499999999999</v>
      </c>
      <c r="DD1776" t="s">
        <v>3</v>
      </c>
      <c r="DE1776" t="s">
        <v>3</v>
      </c>
      <c r="DF1776">
        <f>ROUND(ROUND(AE1776,2)*CX1776,2)</f>
        <v>0</v>
      </c>
      <c r="DG1776">
        <f t="shared" si="750"/>
        <v>1.2</v>
      </c>
      <c r="DH1776">
        <f t="shared" si="751"/>
        <v>0.18</v>
      </c>
      <c r="DI1776">
        <f t="shared" si="727"/>
        <v>0</v>
      </c>
      <c r="DJ1776">
        <f>DG1776</f>
        <v>1.2</v>
      </c>
      <c r="DK1776">
        <v>0</v>
      </c>
      <c r="DL1776" t="s">
        <v>867</v>
      </c>
      <c r="DM1776">
        <v>0</v>
      </c>
      <c r="DN1776" t="s">
        <v>861</v>
      </c>
      <c r="DO1776">
        <v>12.62</v>
      </c>
    </row>
    <row r="1777" spans="1:119" x14ac:dyDescent="0.2">
      <c r="A1777">
        <f>ROW(Source!A864)</f>
        <v>864</v>
      </c>
      <c r="B1777">
        <v>59204062</v>
      </c>
      <c r="C1777">
        <v>59208981</v>
      </c>
      <c r="D1777">
        <v>58328689</v>
      </c>
      <c r="E1777">
        <v>1</v>
      </c>
      <c r="F1777">
        <v>1</v>
      </c>
      <c r="G1777">
        <v>1080</v>
      </c>
      <c r="H1777">
        <v>3</v>
      </c>
      <c r="I1777" t="s">
        <v>751</v>
      </c>
      <c r="J1777" t="s">
        <v>754</v>
      </c>
      <c r="K1777" t="s">
        <v>752</v>
      </c>
      <c r="L1777">
        <v>1391</v>
      </c>
      <c r="N1777">
        <v>1013</v>
      </c>
      <c r="O1777" t="s">
        <v>753</v>
      </c>
      <c r="P1777" t="s">
        <v>753</v>
      </c>
      <c r="Q1777">
        <v>1</v>
      </c>
      <c r="W1777">
        <v>0</v>
      </c>
      <c r="X1777">
        <v>1382274295</v>
      </c>
      <c r="Y1777">
        <f>AT1777</f>
        <v>100</v>
      </c>
      <c r="AA1777">
        <v>319.77999999999997</v>
      </c>
      <c r="AB1777">
        <v>0</v>
      </c>
      <c r="AC1777">
        <v>0</v>
      </c>
      <c r="AD1777">
        <v>0</v>
      </c>
      <c r="AE1777">
        <v>319.77999999999997</v>
      </c>
      <c r="AF1777">
        <v>0</v>
      </c>
      <c r="AG1777">
        <v>0</v>
      </c>
      <c r="AH1777">
        <v>0</v>
      </c>
      <c r="AI1777">
        <v>1</v>
      </c>
      <c r="AJ1777">
        <v>1</v>
      </c>
      <c r="AK1777">
        <v>1</v>
      </c>
      <c r="AL1777">
        <v>1</v>
      </c>
      <c r="AM1777">
        <v>0</v>
      </c>
      <c r="AN1777">
        <v>0</v>
      </c>
      <c r="AO1777">
        <v>0</v>
      </c>
      <c r="AP1777">
        <v>1</v>
      </c>
      <c r="AQ1777">
        <v>0</v>
      </c>
      <c r="AR1777">
        <v>0</v>
      </c>
      <c r="AS1777" t="s">
        <v>3</v>
      </c>
      <c r="AT1777">
        <v>100</v>
      </c>
      <c r="AU1777" t="s">
        <v>3</v>
      </c>
      <c r="AV1777">
        <v>0</v>
      </c>
      <c r="AW1777">
        <v>1</v>
      </c>
      <c r="AX1777">
        <v>-1</v>
      </c>
      <c r="AY1777">
        <v>0</v>
      </c>
      <c r="AZ1777">
        <v>0</v>
      </c>
      <c r="BA1777" t="s">
        <v>3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CV1777">
        <v>0</v>
      </c>
      <c r="CW1777">
        <v>0</v>
      </c>
      <c r="CX1777">
        <f>ROUND(Y1777*Source!I864,9)</f>
        <v>7</v>
      </c>
      <c r="CY1777">
        <f>AA1777</f>
        <v>319.77999999999997</v>
      </c>
      <c r="CZ1777">
        <f>AE1777</f>
        <v>319.77999999999997</v>
      </c>
      <c r="DA1777">
        <f>AI1777</f>
        <v>1</v>
      </c>
      <c r="DB1777">
        <f>ROUND(ROUND(AT1777*CZ1777,2),6)</f>
        <v>31978</v>
      </c>
      <c r="DC1777">
        <f>ROUND(ROUND(AT1777*AG1777,2),6)</f>
        <v>0</v>
      </c>
      <c r="DD1777" t="s">
        <v>3</v>
      </c>
      <c r="DE1777" t="s">
        <v>3</v>
      </c>
      <c r="DF1777">
        <f>ROUND(ROUND(AE1777,2)*CX1777,2)</f>
        <v>2238.46</v>
      </c>
      <c r="DG1777">
        <f t="shared" si="750"/>
        <v>0</v>
      </c>
      <c r="DH1777">
        <f t="shared" si="751"/>
        <v>0</v>
      </c>
      <c r="DI1777">
        <f t="shared" si="727"/>
        <v>0</v>
      </c>
      <c r="DJ1777">
        <f>DF1777</f>
        <v>2238.46</v>
      </c>
      <c r="DK1777">
        <v>0</v>
      </c>
      <c r="DL1777" t="s">
        <v>3</v>
      </c>
      <c r="DM1777">
        <v>0</v>
      </c>
      <c r="DN1777" t="s">
        <v>3</v>
      </c>
      <c r="DO1777">
        <v>0</v>
      </c>
    </row>
    <row r="1778" spans="1:119" x14ac:dyDescent="0.2">
      <c r="A1778">
        <f>ROW(Source!A865)</f>
        <v>865</v>
      </c>
      <c r="B1778">
        <v>59204059</v>
      </c>
      <c r="C1778">
        <v>59208981</v>
      </c>
      <c r="D1778">
        <v>58266404</v>
      </c>
      <c r="E1778">
        <v>1080</v>
      </c>
      <c r="F1778">
        <v>1</v>
      </c>
      <c r="G1778">
        <v>1080</v>
      </c>
      <c r="H1778">
        <v>1</v>
      </c>
      <c r="I1778" t="s">
        <v>859</v>
      </c>
      <c r="J1778" t="s">
        <v>3</v>
      </c>
      <c r="K1778" t="s">
        <v>860</v>
      </c>
      <c r="L1778">
        <v>1191</v>
      </c>
      <c r="N1778">
        <v>1013</v>
      </c>
      <c r="O1778" t="s">
        <v>861</v>
      </c>
      <c r="P1778" t="s">
        <v>861</v>
      </c>
      <c r="Q1778">
        <v>1</v>
      </c>
      <c r="W1778">
        <v>0</v>
      </c>
      <c r="X1778">
        <v>476480486</v>
      </c>
      <c r="Y1778">
        <f>((AT1778*1.15)*1.1)</f>
        <v>18.975000000000001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1</v>
      </c>
      <c r="AK1778">
        <v>1</v>
      </c>
      <c r="AL1778">
        <v>1</v>
      </c>
      <c r="AM1778">
        <v>5</v>
      </c>
      <c r="AN1778">
        <v>0</v>
      </c>
      <c r="AO1778">
        <v>1</v>
      </c>
      <c r="AP1778">
        <v>1</v>
      </c>
      <c r="AQ1778">
        <v>0</v>
      </c>
      <c r="AR1778">
        <v>0</v>
      </c>
      <c r="AS1778" t="s">
        <v>3</v>
      </c>
      <c r="AT1778">
        <v>15</v>
      </c>
      <c r="AU1778" t="s">
        <v>26</v>
      </c>
      <c r="AV1778">
        <v>1</v>
      </c>
      <c r="AW1778">
        <v>2</v>
      </c>
      <c r="AX1778">
        <v>59208982</v>
      </c>
      <c r="AY1778">
        <v>1</v>
      </c>
      <c r="AZ1778">
        <v>0</v>
      </c>
      <c r="BA1778">
        <v>1780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CU1778">
        <f>ROUND(AT1778*Source!I865*AH1778*AL1778,2)</f>
        <v>0</v>
      </c>
      <c r="CV1778">
        <f>ROUND(Y1778*Source!I865,9)</f>
        <v>1.3282499999999999</v>
      </c>
      <c r="CW1778">
        <v>0</v>
      </c>
      <c r="CX1778">
        <f>ROUND(Y1778*Source!I865,9)</f>
        <v>1.3282499999999999</v>
      </c>
      <c r="CY1778">
        <f>AD1778</f>
        <v>0</v>
      </c>
      <c r="CZ1778">
        <f>AH1778</f>
        <v>0</v>
      </c>
      <c r="DA1778">
        <f>AL1778</f>
        <v>1</v>
      </c>
      <c r="DB1778">
        <f>ROUND(((ROUND(AT1778*CZ1778,2)*1.15)*1.1),6)</f>
        <v>0</v>
      </c>
      <c r="DC1778">
        <f>ROUND(((ROUND(AT1778*AG1778,2)*1.15)*1.1),6)</f>
        <v>0</v>
      </c>
      <c r="DD1778" t="s">
        <v>3</v>
      </c>
      <c r="DE1778" t="s">
        <v>3</v>
      </c>
      <c r="DF1778">
        <f>ROUND(ROUND(AE1778,2)*CX1778,2)</f>
        <v>0</v>
      </c>
      <c r="DG1778">
        <f t="shared" si="750"/>
        <v>0</v>
      </c>
      <c r="DH1778">
        <f t="shared" si="751"/>
        <v>0</v>
      </c>
      <c r="DI1778">
        <f t="shared" si="727"/>
        <v>0</v>
      </c>
      <c r="DJ1778">
        <f>DI1778</f>
        <v>0</v>
      </c>
      <c r="DK1778">
        <v>0</v>
      </c>
      <c r="DL1778" t="s">
        <v>3</v>
      </c>
      <c r="DM1778">
        <v>0</v>
      </c>
      <c r="DN1778" t="s">
        <v>3</v>
      </c>
      <c r="DO1778">
        <v>0</v>
      </c>
    </row>
    <row r="1779" spans="1:119" x14ac:dyDescent="0.2">
      <c r="A1779">
        <f>ROW(Source!A865)</f>
        <v>865</v>
      </c>
      <c r="B1779">
        <v>59204059</v>
      </c>
      <c r="C1779">
        <v>59208981</v>
      </c>
      <c r="D1779">
        <v>58340578</v>
      </c>
      <c r="E1779">
        <v>1</v>
      </c>
      <c r="F1779">
        <v>1</v>
      </c>
      <c r="G1779">
        <v>1080</v>
      </c>
      <c r="H1779">
        <v>2</v>
      </c>
      <c r="I1779" t="s">
        <v>862</v>
      </c>
      <c r="J1779" t="s">
        <v>863</v>
      </c>
      <c r="K1779" t="s">
        <v>864</v>
      </c>
      <c r="L1779">
        <v>1368</v>
      </c>
      <c r="N1779">
        <v>1011</v>
      </c>
      <c r="O1779" t="s">
        <v>865</v>
      </c>
      <c r="P1779" t="s">
        <v>865</v>
      </c>
      <c r="Q1779">
        <v>1</v>
      </c>
      <c r="W1779">
        <v>0</v>
      </c>
      <c r="X1779">
        <v>-1985943078</v>
      </c>
      <c r="Y1779">
        <f>((AT1779*1.25)*1.1)</f>
        <v>0.20625000000000002</v>
      </c>
      <c r="AA1779">
        <v>0</v>
      </c>
      <c r="AB1779">
        <v>1445.28</v>
      </c>
      <c r="AC1779">
        <v>740.47</v>
      </c>
      <c r="AD1779">
        <v>0</v>
      </c>
      <c r="AE1779">
        <v>0</v>
      </c>
      <c r="AF1779">
        <v>83.1</v>
      </c>
      <c r="AG1779">
        <v>12.62</v>
      </c>
      <c r="AH1779">
        <v>0</v>
      </c>
      <c r="AI1779">
        <v>1</v>
      </c>
      <c r="AJ1779">
        <v>16.3</v>
      </c>
      <c r="AK1779">
        <v>54.99</v>
      </c>
      <c r="AL1779">
        <v>1</v>
      </c>
      <c r="AM1779">
        <v>2</v>
      </c>
      <c r="AN1779">
        <v>0</v>
      </c>
      <c r="AO1779">
        <v>1</v>
      </c>
      <c r="AP1779">
        <v>1</v>
      </c>
      <c r="AQ1779">
        <v>0</v>
      </c>
      <c r="AR1779">
        <v>0</v>
      </c>
      <c r="AS1779" t="s">
        <v>3</v>
      </c>
      <c r="AT1779">
        <v>0.15</v>
      </c>
      <c r="AU1779" t="s">
        <v>866</v>
      </c>
      <c r="AV1779">
        <v>0</v>
      </c>
      <c r="AW1779">
        <v>2</v>
      </c>
      <c r="AX1779">
        <v>59208983</v>
      </c>
      <c r="AY1779">
        <v>1</v>
      </c>
      <c r="AZ1779">
        <v>0</v>
      </c>
      <c r="BA1779">
        <v>1781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CV1779">
        <v>0</v>
      </c>
      <c r="CW1779">
        <f>ROUND(Y1779*Source!I865*DO1779,9)</f>
        <v>0.18220125000000001</v>
      </c>
      <c r="CX1779">
        <f>ROUND(Y1779*Source!I865,9)</f>
        <v>1.4437500000000001E-2</v>
      </c>
      <c r="CY1779">
        <f>AB1779</f>
        <v>1445.28</v>
      </c>
      <c r="CZ1779">
        <f>AF1779</f>
        <v>83.1</v>
      </c>
      <c r="DA1779">
        <f>AJ1779</f>
        <v>16.3</v>
      </c>
      <c r="DB1779">
        <f>ROUND(((ROUND(AT1779*CZ1779,2)*1.25)*1.1),6)</f>
        <v>17.146249999999998</v>
      </c>
      <c r="DC1779">
        <f>ROUND(((ROUND(AT1779*AG1779,2)*1.25)*1.1),6)</f>
        <v>2.5987499999999999</v>
      </c>
      <c r="DD1779" t="s">
        <v>3</v>
      </c>
      <c r="DE1779" t="s">
        <v>3</v>
      </c>
      <c r="DF1779">
        <f>ROUND(ROUND(AE1779,2)*CX1779,2)</f>
        <v>0</v>
      </c>
      <c r="DG1779">
        <f>ROUND(ROUND(AF1779*AJ1779,2)*CX1779,2)</f>
        <v>19.559999999999999</v>
      </c>
      <c r="DH1779">
        <f>ROUND(ROUND(AG1779*AK1779,2)*CX1779,2)</f>
        <v>10.02</v>
      </c>
      <c r="DI1779">
        <f t="shared" si="727"/>
        <v>0</v>
      </c>
      <c r="DJ1779">
        <f>DG1779</f>
        <v>19.559999999999999</v>
      </c>
      <c r="DK1779">
        <v>0</v>
      </c>
      <c r="DL1779" t="s">
        <v>867</v>
      </c>
      <c r="DM1779">
        <v>0</v>
      </c>
      <c r="DN1779" t="s">
        <v>861</v>
      </c>
      <c r="DO1779">
        <v>12.62</v>
      </c>
    </row>
    <row r="1780" spans="1:119" x14ac:dyDescent="0.2">
      <c r="A1780">
        <f>ROW(Source!A865)</f>
        <v>865</v>
      </c>
      <c r="B1780">
        <v>59204059</v>
      </c>
      <c r="C1780">
        <v>59208981</v>
      </c>
      <c r="D1780">
        <v>58328689</v>
      </c>
      <c r="E1780">
        <v>1</v>
      </c>
      <c r="F1780">
        <v>1</v>
      </c>
      <c r="G1780">
        <v>1080</v>
      </c>
      <c r="H1780">
        <v>3</v>
      </c>
      <c r="I1780" t="s">
        <v>751</v>
      </c>
      <c r="J1780" t="s">
        <v>754</v>
      </c>
      <c r="K1780" t="s">
        <v>752</v>
      </c>
      <c r="L1780">
        <v>1391</v>
      </c>
      <c r="N1780">
        <v>1013</v>
      </c>
      <c r="O1780" t="s">
        <v>753</v>
      </c>
      <c r="P1780" t="s">
        <v>753</v>
      </c>
      <c r="Q1780">
        <v>1</v>
      </c>
      <c r="W1780">
        <v>0</v>
      </c>
      <c r="X1780">
        <v>1382274295</v>
      </c>
      <c r="Y1780">
        <f>AT1780</f>
        <v>100</v>
      </c>
      <c r="AA1780">
        <v>1605.3</v>
      </c>
      <c r="AB1780">
        <v>0</v>
      </c>
      <c r="AC1780">
        <v>0</v>
      </c>
      <c r="AD1780">
        <v>0</v>
      </c>
      <c r="AE1780">
        <v>319.77999999999997</v>
      </c>
      <c r="AF1780">
        <v>0</v>
      </c>
      <c r="AG1780">
        <v>0</v>
      </c>
      <c r="AH1780">
        <v>0</v>
      </c>
      <c r="AI1780">
        <v>5.0199999999999996</v>
      </c>
      <c r="AJ1780">
        <v>1</v>
      </c>
      <c r="AK1780">
        <v>1</v>
      </c>
      <c r="AL1780">
        <v>1</v>
      </c>
      <c r="AM1780">
        <v>0</v>
      </c>
      <c r="AN1780">
        <v>0</v>
      </c>
      <c r="AO1780">
        <v>0</v>
      </c>
      <c r="AP1780">
        <v>1</v>
      </c>
      <c r="AQ1780">
        <v>0</v>
      </c>
      <c r="AR1780">
        <v>0</v>
      </c>
      <c r="AS1780" t="s">
        <v>3</v>
      </c>
      <c r="AT1780">
        <v>100</v>
      </c>
      <c r="AU1780" t="s">
        <v>3</v>
      </c>
      <c r="AV1780">
        <v>0</v>
      </c>
      <c r="AW1780">
        <v>1</v>
      </c>
      <c r="AX1780">
        <v>-1</v>
      </c>
      <c r="AY1780">
        <v>0</v>
      </c>
      <c r="AZ1780">
        <v>0</v>
      </c>
      <c r="BA1780" t="s">
        <v>3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CV1780">
        <v>0</v>
      </c>
      <c r="CW1780">
        <v>0</v>
      </c>
      <c r="CX1780">
        <f>ROUND(Y1780*Source!I865,9)</f>
        <v>7</v>
      </c>
      <c r="CY1780">
        <f>AA1780</f>
        <v>1605.3</v>
      </c>
      <c r="CZ1780">
        <f>AE1780</f>
        <v>319.77999999999997</v>
      </c>
      <c r="DA1780">
        <f>AI1780</f>
        <v>5.0199999999999996</v>
      </c>
      <c r="DB1780">
        <f>ROUND(ROUND(AT1780*CZ1780,2),6)</f>
        <v>31978</v>
      </c>
      <c r="DC1780">
        <f>ROUND(ROUND(AT1780*AG1780,2),6)</f>
        <v>0</v>
      </c>
      <c r="DD1780" t="s">
        <v>3</v>
      </c>
      <c r="DE1780" t="s">
        <v>3</v>
      </c>
      <c r="DF1780">
        <f>ROUND(ROUND(AE1780*AI1780,2)*CX1780,2)</f>
        <v>11237.1</v>
      </c>
      <c r="DG1780">
        <f t="shared" ref="DG1780:DG1788" si="752">ROUND(ROUND(AF1780,2)*CX1780,2)</f>
        <v>0</v>
      </c>
      <c r="DH1780">
        <f t="shared" ref="DH1780:DH1788" si="753">ROUND(ROUND(AG1780,2)*CX1780,2)</f>
        <v>0</v>
      </c>
      <c r="DI1780">
        <f t="shared" si="727"/>
        <v>0</v>
      </c>
      <c r="DJ1780">
        <f>DF1780</f>
        <v>11237.1</v>
      </c>
      <c r="DK1780">
        <v>0</v>
      </c>
      <c r="DL1780" t="s">
        <v>3</v>
      </c>
      <c r="DM1780">
        <v>0</v>
      </c>
      <c r="DN1780" t="s">
        <v>3</v>
      </c>
      <c r="DO1780">
        <v>0</v>
      </c>
    </row>
    <row r="1781" spans="1:119" x14ac:dyDescent="0.2">
      <c r="A1781">
        <f>ROW(Source!A868)</f>
        <v>868</v>
      </c>
      <c r="B1781">
        <v>59204062</v>
      </c>
      <c r="C1781">
        <v>59207334</v>
      </c>
      <c r="D1781">
        <v>58266404</v>
      </c>
      <c r="E1781">
        <v>1080</v>
      </c>
      <c r="F1781">
        <v>1</v>
      </c>
      <c r="G1781">
        <v>1080</v>
      </c>
      <c r="H1781">
        <v>1</v>
      </c>
      <c r="I1781" t="s">
        <v>859</v>
      </c>
      <c r="J1781" t="s">
        <v>3</v>
      </c>
      <c r="K1781" t="s">
        <v>860</v>
      </c>
      <c r="L1781">
        <v>1191</v>
      </c>
      <c r="N1781">
        <v>1013</v>
      </c>
      <c r="O1781" t="s">
        <v>861</v>
      </c>
      <c r="P1781" t="s">
        <v>861</v>
      </c>
      <c r="Q1781">
        <v>1</v>
      </c>
      <c r="W1781">
        <v>0</v>
      </c>
      <c r="X1781">
        <v>476480486</v>
      </c>
      <c r="Y1781">
        <f>((AT1781*1.15)*1.1)</f>
        <v>42.630500000000005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</v>
      </c>
      <c r="AJ1781">
        <v>1</v>
      </c>
      <c r="AK1781">
        <v>1</v>
      </c>
      <c r="AL1781">
        <v>1</v>
      </c>
      <c r="AM1781">
        <v>-2</v>
      </c>
      <c r="AN1781">
        <v>0</v>
      </c>
      <c r="AO1781">
        <v>1</v>
      </c>
      <c r="AP1781">
        <v>1</v>
      </c>
      <c r="AQ1781">
        <v>0</v>
      </c>
      <c r="AR1781">
        <v>0</v>
      </c>
      <c r="AS1781" t="s">
        <v>3</v>
      </c>
      <c r="AT1781">
        <v>33.700000000000003</v>
      </c>
      <c r="AU1781" t="s">
        <v>26</v>
      </c>
      <c r="AV1781">
        <v>1</v>
      </c>
      <c r="AW1781">
        <v>2</v>
      </c>
      <c r="AX1781">
        <v>59208631</v>
      </c>
      <c r="AY1781">
        <v>1</v>
      </c>
      <c r="AZ1781">
        <v>0</v>
      </c>
      <c r="BA1781">
        <v>1783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CU1781">
        <f>ROUND(AT1781*Source!I868*AH1781*AL1781,2)</f>
        <v>0</v>
      </c>
      <c r="CV1781">
        <f>ROUND(Y1781*Source!I868,9)</f>
        <v>15.773285</v>
      </c>
      <c r="CW1781">
        <v>0</v>
      </c>
      <c r="CX1781">
        <f>ROUND(Y1781*Source!I868,9)</f>
        <v>15.773285</v>
      </c>
      <c r="CY1781">
        <f>AD1781</f>
        <v>0</v>
      </c>
      <c r="CZ1781">
        <f>AH1781</f>
        <v>0</v>
      </c>
      <c r="DA1781">
        <f>AL1781</f>
        <v>1</v>
      </c>
      <c r="DB1781">
        <f>ROUND(((ROUND(AT1781*CZ1781,2)*1.15)*1.1),6)</f>
        <v>0</v>
      </c>
      <c r="DC1781">
        <f>ROUND(((ROUND(AT1781*AG1781,2)*1.15)*1.1),6)</f>
        <v>0</v>
      </c>
      <c r="DD1781" t="s">
        <v>3</v>
      </c>
      <c r="DE1781" t="s">
        <v>3</v>
      </c>
      <c r="DF1781">
        <f>ROUND(ROUND(AE1781,2)*CX1781,2)</f>
        <v>0</v>
      </c>
      <c r="DG1781">
        <f t="shared" si="752"/>
        <v>0</v>
      </c>
      <c r="DH1781">
        <f t="shared" si="753"/>
        <v>0</v>
      </c>
      <c r="DI1781">
        <f t="shared" si="727"/>
        <v>0</v>
      </c>
      <c r="DJ1781">
        <f>DI1781</f>
        <v>0</v>
      </c>
      <c r="DK1781">
        <v>0</v>
      </c>
      <c r="DL1781" t="s">
        <v>3</v>
      </c>
      <c r="DM1781">
        <v>0</v>
      </c>
      <c r="DN1781" t="s">
        <v>3</v>
      </c>
      <c r="DO1781">
        <v>0</v>
      </c>
    </row>
    <row r="1782" spans="1:119" x14ac:dyDescent="0.2">
      <c r="A1782">
        <f>ROW(Source!A868)</f>
        <v>868</v>
      </c>
      <c r="B1782">
        <v>59204062</v>
      </c>
      <c r="C1782">
        <v>59207334</v>
      </c>
      <c r="D1782">
        <v>58322561</v>
      </c>
      <c r="E1782">
        <v>1</v>
      </c>
      <c r="F1782">
        <v>1</v>
      </c>
      <c r="G1782">
        <v>1080</v>
      </c>
      <c r="H1782">
        <v>3</v>
      </c>
      <c r="I1782" t="s">
        <v>761</v>
      </c>
      <c r="J1782" t="s">
        <v>763</v>
      </c>
      <c r="K1782" t="s">
        <v>762</v>
      </c>
      <c r="L1782">
        <v>1391</v>
      </c>
      <c r="N1782">
        <v>1013</v>
      </c>
      <c r="O1782" t="s">
        <v>753</v>
      </c>
      <c r="P1782" t="s">
        <v>753</v>
      </c>
      <c r="Q1782">
        <v>1</v>
      </c>
      <c r="W1782">
        <v>0</v>
      </c>
      <c r="X1782">
        <v>-2081796618</v>
      </c>
      <c r="Y1782">
        <f>AT1782</f>
        <v>100</v>
      </c>
      <c r="AA1782">
        <v>15.74</v>
      </c>
      <c r="AB1782">
        <v>0</v>
      </c>
      <c r="AC1782">
        <v>0</v>
      </c>
      <c r="AD1782">
        <v>0</v>
      </c>
      <c r="AE1782">
        <v>15.74</v>
      </c>
      <c r="AF1782">
        <v>0</v>
      </c>
      <c r="AG1782">
        <v>0</v>
      </c>
      <c r="AH1782">
        <v>0</v>
      </c>
      <c r="AI1782">
        <v>1</v>
      </c>
      <c r="AJ1782">
        <v>1</v>
      </c>
      <c r="AK1782">
        <v>1</v>
      </c>
      <c r="AL1782">
        <v>1</v>
      </c>
      <c r="AM1782">
        <v>0</v>
      </c>
      <c r="AN1782">
        <v>0</v>
      </c>
      <c r="AO1782">
        <v>0</v>
      </c>
      <c r="AP1782">
        <v>1</v>
      </c>
      <c r="AQ1782">
        <v>0</v>
      </c>
      <c r="AR1782">
        <v>0</v>
      </c>
      <c r="AS1782" t="s">
        <v>3</v>
      </c>
      <c r="AT1782">
        <v>100</v>
      </c>
      <c r="AU1782" t="s">
        <v>3</v>
      </c>
      <c r="AV1782">
        <v>0</v>
      </c>
      <c r="AW1782">
        <v>1</v>
      </c>
      <c r="AX1782">
        <v>-1</v>
      </c>
      <c r="AY1782">
        <v>0</v>
      </c>
      <c r="AZ1782">
        <v>0</v>
      </c>
      <c r="BA1782" t="s">
        <v>3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CV1782">
        <v>0</v>
      </c>
      <c r="CW1782">
        <v>0</v>
      </c>
      <c r="CX1782">
        <f>ROUND(Y1782*Source!I868,9)</f>
        <v>37</v>
      </c>
      <c r="CY1782">
        <f>AA1782</f>
        <v>15.74</v>
      </c>
      <c r="CZ1782">
        <f>AE1782</f>
        <v>15.74</v>
      </c>
      <c r="DA1782">
        <f>AI1782</f>
        <v>1</v>
      </c>
      <c r="DB1782">
        <f>ROUND(ROUND(AT1782*CZ1782,2),6)</f>
        <v>1574</v>
      </c>
      <c r="DC1782">
        <f>ROUND(ROUND(AT1782*AG1782,2),6)</f>
        <v>0</v>
      </c>
      <c r="DD1782" t="s">
        <v>3</v>
      </c>
      <c r="DE1782" t="s">
        <v>3</v>
      </c>
      <c r="DF1782">
        <f>ROUND(ROUND(AE1782,2)*CX1782,2)</f>
        <v>582.38</v>
      </c>
      <c r="DG1782">
        <f t="shared" si="752"/>
        <v>0</v>
      </c>
      <c r="DH1782">
        <f t="shared" si="753"/>
        <v>0</v>
      </c>
      <c r="DI1782">
        <f t="shared" si="727"/>
        <v>0</v>
      </c>
      <c r="DJ1782">
        <f>DF1782</f>
        <v>582.38</v>
      </c>
      <c r="DK1782">
        <v>0</v>
      </c>
      <c r="DL1782" t="s">
        <v>3</v>
      </c>
      <c r="DM1782">
        <v>0</v>
      </c>
      <c r="DN1782" t="s">
        <v>3</v>
      </c>
      <c r="DO1782">
        <v>0</v>
      </c>
    </row>
    <row r="1783" spans="1:119" x14ac:dyDescent="0.2">
      <c r="A1783">
        <f>ROW(Source!A869)</f>
        <v>869</v>
      </c>
      <c r="B1783">
        <v>59204059</v>
      </c>
      <c r="C1783">
        <v>59207334</v>
      </c>
      <c r="D1783">
        <v>58266404</v>
      </c>
      <c r="E1783">
        <v>1080</v>
      </c>
      <c r="F1783">
        <v>1</v>
      </c>
      <c r="G1783">
        <v>1080</v>
      </c>
      <c r="H1783">
        <v>1</v>
      </c>
      <c r="I1783" t="s">
        <v>859</v>
      </c>
      <c r="J1783" t="s">
        <v>3</v>
      </c>
      <c r="K1783" t="s">
        <v>860</v>
      </c>
      <c r="L1783">
        <v>1191</v>
      </c>
      <c r="N1783">
        <v>1013</v>
      </c>
      <c r="O1783" t="s">
        <v>861</v>
      </c>
      <c r="P1783" t="s">
        <v>861</v>
      </c>
      <c r="Q1783">
        <v>1</v>
      </c>
      <c r="W1783">
        <v>0</v>
      </c>
      <c r="X1783">
        <v>476480486</v>
      </c>
      <c r="Y1783">
        <f>((AT1783*1.15)*1.1)</f>
        <v>42.630500000000005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1</v>
      </c>
      <c r="AK1783">
        <v>1</v>
      </c>
      <c r="AL1783">
        <v>1</v>
      </c>
      <c r="AM1783">
        <v>5</v>
      </c>
      <c r="AN1783">
        <v>0</v>
      </c>
      <c r="AO1783">
        <v>1</v>
      </c>
      <c r="AP1783">
        <v>1</v>
      </c>
      <c r="AQ1783">
        <v>0</v>
      </c>
      <c r="AR1783">
        <v>0</v>
      </c>
      <c r="AS1783" t="s">
        <v>3</v>
      </c>
      <c r="AT1783">
        <v>33.700000000000003</v>
      </c>
      <c r="AU1783" t="s">
        <v>26</v>
      </c>
      <c r="AV1783">
        <v>1</v>
      </c>
      <c r="AW1783">
        <v>2</v>
      </c>
      <c r="AX1783">
        <v>59208631</v>
      </c>
      <c r="AY1783">
        <v>1</v>
      </c>
      <c r="AZ1783">
        <v>0</v>
      </c>
      <c r="BA1783">
        <v>1785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CU1783">
        <f>ROUND(AT1783*Source!I869*AH1783*AL1783,2)</f>
        <v>0</v>
      </c>
      <c r="CV1783">
        <f>ROUND(Y1783*Source!I869,9)</f>
        <v>15.773285</v>
      </c>
      <c r="CW1783">
        <v>0</v>
      </c>
      <c r="CX1783">
        <f>ROUND(Y1783*Source!I869,9)</f>
        <v>15.773285</v>
      </c>
      <c r="CY1783">
        <f>AD1783</f>
        <v>0</v>
      </c>
      <c r="CZ1783">
        <f>AH1783</f>
        <v>0</v>
      </c>
      <c r="DA1783">
        <f>AL1783</f>
        <v>1</v>
      </c>
      <c r="DB1783">
        <f>ROUND(((ROUND(AT1783*CZ1783,2)*1.15)*1.1),6)</f>
        <v>0</v>
      </c>
      <c r="DC1783">
        <f>ROUND(((ROUND(AT1783*AG1783,2)*1.15)*1.1),6)</f>
        <v>0</v>
      </c>
      <c r="DD1783" t="s">
        <v>3</v>
      </c>
      <c r="DE1783" t="s">
        <v>3</v>
      </c>
      <c r="DF1783">
        <f>ROUND(ROUND(AE1783,2)*CX1783,2)</f>
        <v>0</v>
      </c>
      <c r="DG1783">
        <f t="shared" si="752"/>
        <v>0</v>
      </c>
      <c r="DH1783">
        <f t="shared" si="753"/>
        <v>0</v>
      </c>
      <c r="DI1783">
        <f t="shared" si="727"/>
        <v>0</v>
      </c>
      <c r="DJ1783">
        <f>DI1783</f>
        <v>0</v>
      </c>
      <c r="DK1783">
        <v>0</v>
      </c>
      <c r="DL1783" t="s">
        <v>3</v>
      </c>
      <c r="DM1783">
        <v>0</v>
      </c>
      <c r="DN1783" t="s">
        <v>3</v>
      </c>
      <c r="DO1783">
        <v>0</v>
      </c>
    </row>
    <row r="1784" spans="1:119" x14ac:dyDescent="0.2">
      <c r="A1784">
        <f>ROW(Source!A869)</f>
        <v>869</v>
      </c>
      <c r="B1784">
        <v>59204059</v>
      </c>
      <c r="C1784">
        <v>59207334</v>
      </c>
      <c r="D1784">
        <v>58322561</v>
      </c>
      <c r="E1784">
        <v>1</v>
      </c>
      <c r="F1784">
        <v>1</v>
      </c>
      <c r="G1784">
        <v>1080</v>
      </c>
      <c r="H1784">
        <v>3</v>
      </c>
      <c r="I1784" t="s">
        <v>761</v>
      </c>
      <c r="J1784" t="s">
        <v>763</v>
      </c>
      <c r="K1784" t="s">
        <v>762</v>
      </c>
      <c r="L1784">
        <v>1391</v>
      </c>
      <c r="N1784">
        <v>1013</v>
      </c>
      <c r="O1784" t="s">
        <v>753</v>
      </c>
      <c r="P1784" t="s">
        <v>753</v>
      </c>
      <c r="Q1784">
        <v>1</v>
      </c>
      <c r="W1784">
        <v>0</v>
      </c>
      <c r="X1784">
        <v>-2081796618</v>
      </c>
      <c r="Y1784">
        <f>AT1784</f>
        <v>100</v>
      </c>
      <c r="AA1784">
        <v>81.22</v>
      </c>
      <c r="AB1784">
        <v>0</v>
      </c>
      <c r="AC1784">
        <v>0</v>
      </c>
      <c r="AD1784">
        <v>0</v>
      </c>
      <c r="AE1784">
        <v>15.74</v>
      </c>
      <c r="AF1784">
        <v>0</v>
      </c>
      <c r="AG1784">
        <v>0</v>
      </c>
      <c r="AH1784">
        <v>0</v>
      </c>
      <c r="AI1784">
        <v>5.16</v>
      </c>
      <c r="AJ1784">
        <v>1</v>
      </c>
      <c r="AK1784">
        <v>1</v>
      </c>
      <c r="AL1784">
        <v>1</v>
      </c>
      <c r="AM1784">
        <v>0</v>
      </c>
      <c r="AN1784">
        <v>0</v>
      </c>
      <c r="AO1784">
        <v>0</v>
      </c>
      <c r="AP1784">
        <v>1</v>
      </c>
      <c r="AQ1784">
        <v>0</v>
      </c>
      <c r="AR1784">
        <v>0</v>
      </c>
      <c r="AS1784" t="s">
        <v>3</v>
      </c>
      <c r="AT1784">
        <v>100</v>
      </c>
      <c r="AU1784" t="s">
        <v>3</v>
      </c>
      <c r="AV1784">
        <v>0</v>
      </c>
      <c r="AW1784">
        <v>1</v>
      </c>
      <c r="AX1784">
        <v>-1</v>
      </c>
      <c r="AY1784">
        <v>0</v>
      </c>
      <c r="AZ1784">
        <v>0</v>
      </c>
      <c r="BA1784" t="s">
        <v>3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CV1784">
        <v>0</v>
      </c>
      <c r="CW1784">
        <v>0</v>
      </c>
      <c r="CX1784">
        <f>ROUND(Y1784*Source!I869,9)</f>
        <v>37</v>
      </c>
      <c r="CY1784">
        <f>AA1784</f>
        <v>81.22</v>
      </c>
      <c r="CZ1784">
        <f>AE1784</f>
        <v>15.74</v>
      </c>
      <c r="DA1784">
        <f>AI1784</f>
        <v>5.16</v>
      </c>
      <c r="DB1784">
        <f>ROUND(ROUND(AT1784*CZ1784,2),6)</f>
        <v>1574</v>
      </c>
      <c r="DC1784">
        <f>ROUND(ROUND(AT1784*AG1784,2),6)</f>
        <v>0</v>
      </c>
      <c r="DD1784" t="s">
        <v>3</v>
      </c>
      <c r="DE1784" t="s">
        <v>3</v>
      </c>
      <c r="DF1784">
        <f>ROUND(ROUND(AE1784*AI1784,2)*CX1784,2)</f>
        <v>3005.14</v>
      </c>
      <c r="DG1784">
        <f t="shared" si="752"/>
        <v>0</v>
      </c>
      <c r="DH1784">
        <f t="shared" si="753"/>
        <v>0</v>
      </c>
      <c r="DI1784">
        <f t="shared" si="727"/>
        <v>0</v>
      </c>
      <c r="DJ1784">
        <f>DF1784</f>
        <v>3005.14</v>
      </c>
      <c r="DK1784">
        <v>0</v>
      </c>
      <c r="DL1784" t="s">
        <v>3</v>
      </c>
      <c r="DM1784">
        <v>0</v>
      </c>
      <c r="DN1784" t="s">
        <v>3</v>
      </c>
      <c r="DO1784">
        <v>0</v>
      </c>
    </row>
    <row r="1785" spans="1:119" x14ac:dyDescent="0.2">
      <c r="A1785">
        <f>ROW(Source!A874)</f>
        <v>874</v>
      </c>
      <c r="B1785">
        <v>59204062</v>
      </c>
      <c r="C1785">
        <v>59208988</v>
      </c>
      <c r="D1785">
        <v>58266404</v>
      </c>
      <c r="E1785">
        <v>1080</v>
      </c>
      <c r="F1785">
        <v>1</v>
      </c>
      <c r="G1785">
        <v>1080</v>
      </c>
      <c r="H1785">
        <v>1</v>
      </c>
      <c r="I1785" t="s">
        <v>859</v>
      </c>
      <c r="J1785" t="s">
        <v>3</v>
      </c>
      <c r="K1785" t="s">
        <v>860</v>
      </c>
      <c r="L1785">
        <v>1191</v>
      </c>
      <c r="N1785">
        <v>1013</v>
      </c>
      <c r="O1785" t="s">
        <v>861</v>
      </c>
      <c r="P1785" t="s">
        <v>861</v>
      </c>
      <c r="Q1785">
        <v>1</v>
      </c>
      <c r="W1785">
        <v>0</v>
      </c>
      <c r="X1785">
        <v>476480486</v>
      </c>
      <c r="Y1785">
        <f>((AT1785*1.15)*1.1)</f>
        <v>18.975000000000001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</v>
      </c>
      <c r="AJ1785">
        <v>1</v>
      </c>
      <c r="AK1785">
        <v>1</v>
      </c>
      <c r="AL1785">
        <v>1</v>
      </c>
      <c r="AM1785">
        <v>-2</v>
      </c>
      <c r="AN1785">
        <v>0</v>
      </c>
      <c r="AO1785">
        <v>1</v>
      </c>
      <c r="AP1785">
        <v>1</v>
      </c>
      <c r="AQ1785">
        <v>0</v>
      </c>
      <c r="AR1785">
        <v>0</v>
      </c>
      <c r="AS1785" t="s">
        <v>3</v>
      </c>
      <c r="AT1785">
        <v>15</v>
      </c>
      <c r="AU1785" t="s">
        <v>26</v>
      </c>
      <c r="AV1785">
        <v>1</v>
      </c>
      <c r="AW1785">
        <v>2</v>
      </c>
      <c r="AX1785">
        <v>59208992</v>
      </c>
      <c r="AY1785">
        <v>1</v>
      </c>
      <c r="AZ1785">
        <v>0</v>
      </c>
      <c r="BA1785">
        <v>1787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CU1785">
        <f>ROUND(AT1785*Source!I874*AH1785*AL1785,2)</f>
        <v>0</v>
      </c>
      <c r="CV1785">
        <f>ROUND(Y1785*Source!I874,9)</f>
        <v>15.74925</v>
      </c>
      <c r="CW1785">
        <v>0</v>
      </c>
      <c r="CX1785">
        <f>ROUND(Y1785*Source!I874,9)</f>
        <v>15.74925</v>
      </c>
      <c r="CY1785">
        <f>AD1785</f>
        <v>0</v>
      </c>
      <c r="CZ1785">
        <f>AH1785</f>
        <v>0</v>
      </c>
      <c r="DA1785">
        <f>AL1785</f>
        <v>1</v>
      </c>
      <c r="DB1785">
        <f>ROUND(((ROUND(AT1785*CZ1785,2)*1.15)*1.1),6)</f>
        <v>0</v>
      </c>
      <c r="DC1785">
        <f>ROUND(((ROUND(AT1785*AG1785,2)*1.15)*1.1),6)</f>
        <v>0</v>
      </c>
      <c r="DD1785" t="s">
        <v>3</v>
      </c>
      <c r="DE1785" t="s">
        <v>3</v>
      </c>
      <c r="DF1785">
        <f>ROUND(ROUND(AE1785,2)*CX1785,2)</f>
        <v>0</v>
      </c>
      <c r="DG1785">
        <f t="shared" si="752"/>
        <v>0</v>
      </c>
      <c r="DH1785">
        <f t="shared" si="753"/>
        <v>0</v>
      </c>
      <c r="DI1785">
        <f t="shared" si="727"/>
        <v>0</v>
      </c>
      <c r="DJ1785">
        <f>DI1785</f>
        <v>0</v>
      </c>
      <c r="DK1785">
        <v>0</v>
      </c>
      <c r="DL1785" t="s">
        <v>3</v>
      </c>
      <c r="DM1785">
        <v>0</v>
      </c>
      <c r="DN1785" t="s">
        <v>3</v>
      </c>
      <c r="DO1785">
        <v>0</v>
      </c>
    </row>
    <row r="1786" spans="1:119" x14ac:dyDescent="0.2">
      <c r="A1786">
        <f>ROW(Source!A874)</f>
        <v>874</v>
      </c>
      <c r="B1786">
        <v>59204062</v>
      </c>
      <c r="C1786">
        <v>59208988</v>
      </c>
      <c r="D1786">
        <v>58340578</v>
      </c>
      <c r="E1786">
        <v>1</v>
      </c>
      <c r="F1786">
        <v>1</v>
      </c>
      <c r="G1786">
        <v>1080</v>
      </c>
      <c r="H1786">
        <v>2</v>
      </c>
      <c r="I1786" t="s">
        <v>862</v>
      </c>
      <c r="J1786" t="s">
        <v>863</v>
      </c>
      <c r="K1786" t="s">
        <v>864</v>
      </c>
      <c r="L1786">
        <v>1368</v>
      </c>
      <c r="N1786">
        <v>1011</v>
      </c>
      <c r="O1786" t="s">
        <v>865</v>
      </c>
      <c r="P1786" t="s">
        <v>865</v>
      </c>
      <c r="Q1786">
        <v>1</v>
      </c>
      <c r="W1786">
        <v>0</v>
      </c>
      <c r="X1786">
        <v>-1985943078</v>
      </c>
      <c r="Y1786">
        <f>((AT1786*1.25)*1.1)</f>
        <v>0.20625000000000002</v>
      </c>
      <c r="AA1786">
        <v>0</v>
      </c>
      <c r="AB1786">
        <v>88.67</v>
      </c>
      <c r="AC1786">
        <v>13.47</v>
      </c>
      <c r="AD1786">
        <v>0</v>
      </c>
      <c r="AE1786">
        <v>0</v>
      </c>
      <c r="AF1786">
        <v>83.1</v>
      </c>
      <c r="AG1786">
        <v>12.62</v>
      </c>
      <c r="AH1786">
        <v>0</v>
      </c>
      <c r="AI1786">
        <v>1</v>
      </c>
      <c r="AJ1786">
        <v>1</v>
      </c>
      <c r="AK1786">
        <v>1</v>
      </c>
      <c r="AL1786">
        <v>1</v>
      </c>
      <c r="AM1786">
        <v>-2</v>
      </c>
      <c r="AN1786">
        <v>0</v>
      </c>
      <c r="AO1786">
        <v>1</v>
      </c>
      <c r="AP1786">
        <v>1</v>
      </c>
      <c r="AQ1786">
        <v>0</v>
      </c>
      <c r="AR1786">
        <v>0</v>
      </c>
      <c r="AS1786" t="s">
        <v>3</v>
      </c>
      <c r="AT1786">
        <v>0.15</v>
      </c>
      <c r="AU1786" t="s">
        <v>866</v>
      </c>
      <c r="AV1786">
        <v>0</v>
      </c>
      <c r="AW1786">
        <v>2</v>
      </c>
      <c r="AX1786">
        <v>59208993</v>
      </c>
      <c r="AY1786">
        <v>1</v>
      </c>
      <c r="AZ1786">
        <v>0</v>
      </c>
      <c r="BA1786">
        <v>1788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CV1786">
        <v>0</v>
      </c>
      <c r="CW1786">
        <f>ROUND(Y1786*Source!I874*DO1786,9)</f>
        <v>2.1603862500000002</v>
      </c>
      <c r="CX1786">
        <f>ROUND(Y1786*Source!I874,9)</f>
        <v>0.17118749999999999</v>
      </c>
      <c r="CY1786">
        <f>AB1786</f>
        <v>88.67</v>
      </c>
      <c r="CZ1786">
        <f>AF1786</f>
        <v>83.1</v>
      </c>
      <c r="DA1786">
        <f>AJ1786</f>
        <v>1</v>
      </c>
      <c r="DB1786">
        <f>ROUND(((ROUND(AT1786*CZ1786,2)*1.25)*1.1),6)</f>
        <v>17.146249999999998</v>
      </c>
      <c r="DC1786">
        <f>ROUND(((ROUND(AT1786*AG1786,2)*1.25)*1.1),6)</f>
        <v>2.5987499999999999</v>
      </c>
      <c r="DD1786" t="s">
        <v>3</v>
      </c>
      <c r="DE1786" t="s">
        <v>3</v>
      </c>
      <c r="DF1786">
        <f>ROUND(ROUND(AE1786,2)*CX1786,2)</f>
        <v>0</v>
      </c>
      <c r="DG1786">
        <f t="shared" si="752"/>
        <v>14.23</v>
      </c>
      <c r="DH1786">
        <f t="shared" si="753"/>
        <v>2.16</v>
      </c>
      <c r="DI1786">
        <f t="shared" si="727"/>
        <v>0</v>
      </c>
      <c r="DJ1786">
        <f>DG1786</f>
        <v>14.23</v>
      </c>
      <c r="DK1786">
        <v>0</v>
      </c>
      <c r="DL1786" t="s">
        <v>867</v>
      </c>
      <c r="DM1786">
        <v>0</v>
      </c>
      <c r="DN1786" t="s">
        <v>861</v>
      </c>
      <c r="DO1786">
        <v>12.62</v>
      </c>
    </row>
    <row r="1787" spans="1:119" x14ac:dyDescent="0.2">
      <c r="A1787">
        <f>ROW(Source!A874)</f>
        <v>874</v>
      </c>
      <c r="B1787">
        <v>59204062</v>
      </c>
      <c r="C1787">
        <v>59208988</v>
      </c>
      <c r="D1787">
        <v>58328654</v>
      </c>
      <c r="E1787">
        <v>1</v>
      </c>
      <c r="F1787">
        <v>1</v>
      </c>
      <c r="G1787">
        <v>1080</v>
      </c>
      <c r="H1787">
        <v>3</v>
      </c>
      <c r="I1787" t="s">
        <v>770</v>
      </c>
      <c r="J1787" t="s">
        <v>772</v>
      </c>
      <c r="K1787" t="s">
        <v>771</v>
      </c>
      <c r="L1787">
        <v>1391</v>
      </c>
      <c r="N1787">
        <v>1013</v>
      </c>
      <c r="O1787" t="s">
        <v>753</v>
      </c>
      <c r="P1787" t="s">
        <v>753</v>
      </c>
      <c r="Q1787">
        <v>1</v>
      </c>
      <c r="W1787">
        <v>0</v>
      </c>
      <c r="X1787">
        <v>-1959182810</v>
      </c>
      <c r="Y1787">
        <f>AT1787</f>
        <v>100</v>
      </c>
      <c r="AA1787">
        <v>370.66</v>
      </c>
      <c r="AB1787">
        <v>0</v>
      </c>
      <c r="AC1787">
        <v>0</v>
      </c>
      <c r="AD1787">
        <v>0</v>
      </c>
      <c r="AE1787">
        <v>370.66</v>
      </c>
      <c r="AF1787">
        <v>0</v>
      </c>
      <c r="AG1787">
        <v>0</v>
      </c>
      <c r="AH1787">
        <v>0</v>
      </c>
      <c r="AI1787">
        <v>1</v>
      </c>
      <c r="AJ1787">
        <v>1</v>
      </c>
      <c r="AK1787">
        <v>1</v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 t="s">
        <v>3</v>
      </c>
      <c r="AT1787">
        <v>100</v>
      </c>
      <c r="AU1787" t="s">
        <v>3</v>
      </c>
      <c r="AV1787">
        <v>0</v>
      </c>
      <c r="AW1787">
        <v>1</v>
      </c>
      <c r="AX1787">
        <v>-1</v>
      </c>
      <c r="AY1787">
        <v>0</v>
      </c>
      <c r="AZ1787">
        <v>0</v>
      </c>
      <c r="BA1787" t="s">
        <v>3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CV1787">
        <v>0</v>
      </c>
      <c r="CW1787">
        <v>0</v>
      </c>
      <c r="CX1787">
        <f>ROUND(Y1787*Source!I874,9)</f>
        <v>83</v>
      </c>
      <c r="CY1787">
        <f>AA1787</f>
        <v>370.66</v>
      </c>
      <c r="CZ1787">
        <f>AE1787</f>
        <v>370.66</v>
      </c>
      <c r="DA1787">
        <f>AI1787</f>
        <v>1</v>
      </c>
      <c r="DB1787">
        <f>ROUND(ROUND(AT1787*CZ1787,2),6)</f>
        <v>37066</v>
      </c>
      <c r="DC1787">
        <f>ROUND(ROUND(AT1787*AG1787,2),6)</f>
        <v>0</v>
      </c>
      <c r="DD1787" t="s">
        <v>3</v>
      </c>
      <c r="DE1787" t="s">
        <v>3</v>
      </c>
      <c r="DF1787">
        <f>ROUND(ROUND(AE1787,2)*CX1787,2)</f>
        <v>30764.78</v>
      </c>
      <c r="DG1787">
        <f t="shared" si="752"/>
        <v>0</v>
      </c>
      <c r="DH1787">
        <f t="shared" si="753"/>
        <v>0</v>
      </c>
      <c r="DI1787">
        <f t="shared" si="727"/>
        <v>0</v>
      </c>
      <c r="DJ1787">
        <f>DF1787</f>
        <v>30764.78</v>
      </c>
      <c r="DK1787">
        <v>0</v>
      </c>
      <c r="DL1787" t="s">
        <v>3</v>
      </c>
      <c r="DM1787">
        <v>0</v>
      </c>
      <c r="DN1787" t="s">
        <v>3</v>
      </c>
      <c r="DO1787">
        <v>0</v>
      </c>
    </row>
    <row r="1788" spans="1:119" x14ac:dyDescent="0.2">
      <c r="A1788">
        <f>ROW(Source!A875)</f>
        <v>875</v>
      </c>
      <c r="B1788">
        <v>59204059</v>
      </c>
      <c r="C1788">
        <v>59208988</v>
      </c>
      <c r="D1788">
        <v>58266404</v>
      </c>
      <c r="E1788">
        <v>1080</v>
      </c>
      <c r="F1788">
        <v>1</v>
      </c>
      <c r="G1788">
        <v>1080</v>
      </c>
      <c r="H1788">
        <v>1</v>
      </c>
      <c r="I1788" t="s">
        <v>859</v>
      </c>
      <c r="J1788" t="s">
        <v>3</v>
      </c>
      <c r="K1788" t="s">
        <v>860</v>
      </c>
      <c r="L1788">
        <v>1191</v>
      </c>
      <c r="N1788">
        <v>1013</v>
      </c>
      <c r="O1788" t="s">
        <v>861</v>
      </c>
      <c r="P1788" t="s">
        <v>861</v>
      </c>
      <c r="Q1788">
        <v>1</v>
      </c>
      <c r="W1788">
        <v>0</v>
      </c>
      <c r="X1788">
        <v>476480486</v>
      </c>
      <c r="Y1788">
        <f>((AT1788*1.15)*1.1)</f>
        <v>18.975000000000001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</v>
      </c>
      <c r="AJ1788">
        <v>1</v>
      </c>
      <c r="AK1788">
        <v>1</v>
      </c>
      <c r="AL1788">
        <v>1</v>
      </c>
      <c r="AM1788">
        <v>5</v>
      </c>
      <c r="AN1788">
        <v>0</v>
      </c>
      <c r="AO1788">
        <v>1</v>
      </c>
      <c r="AP1788">
        <v>1</v>
      </c>
      <c r="AQ1788">
        <v>0</v>
      </c>
      <c r="AR1788">
        <v>0</v>
      </c>
      <c r="AS1788" t="s">
        <v>3</v>
      </c>
      <c r="AT1788">
        <v>15</v>
      </c>
      <c r="AU1788" t="s">
        <v>26</v>
      </c>
      <c r="AV1788">
        <v>1</v>
      </c>
      <c r="AW1788">
        <v>2</v>
      </c>
      <c r="AX1788">
        <v>59208992</v>
      </c>
      <c r="AY1788">
        <v>1</v>
      </c>
      <c r="AZ1788">
        <v>0</v>
      </c>
      <c r="BA1788">
        <v>1790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CU1788">
        <f>ROUND(AT1788*Source!I875*AH1788*AL1788,2)</f>
        <v>0</v>
      </c>
      <c r="CV1788">
        <f>ROUND(Y1788*Source!I875,9)</f>
        <v>15.74925</v>
      </c>
      <c r="CW1788">
        <v>0</v>
      </c>
      <c r="CX1788">
        <f>ROUND(Y1788*Source!I875,9)</f>
        <v>15.74925</v>
      </c>
      <c r="CY1788">
        <f>AD1788</f>
        <v>0</v>
      </c>
      <c r="CZ1788">
        <f>AH1788</f>
        <v>0</v>
      </c>
      <c r="DA1788">
        <f>AL1788</f>
        <v>1</v>
      </c>
      <c r="DB1788">
        <f>ROUND(((ROUND(AT1788*CZ1788,2)*1.15)*1.1),6)</f>
        <v>0</v>
      </c>
      <c r="DC1788">
        <f>ROUND(((ROUND(AT1788*AG1788,2)*1.15)*1.1),6)</f>
        <v>0</v>
      </c>
      <c r="DD1788" t="s">
        <v>3</v>
      </c>
      <c r="DE1788" t="s">
        <v>3</v>
      </c>
      <c r="DF1788">
        <f>ROUND(ROUND(AE1788,2)*CX1788,2)</f>
        <v>0</v>
      </c>
      <c r="DG1788">
        <f t="shared" si="752"/>
        <v>0</v>
      </c>
      <c r="DH1788">
        <f t="shared" si="753"/>
        <v>0</v>
      </c>
      <c r="DI1788">
        <f t="shared" si="727"/>
        <v>0</v>
      </c>
      <c r="DJ1788">
        <f>DI1788</f>
        <v>0</v>
      </c>
      <c r="DK1788">
        <v>0</v>
      </c>
      <c r="DL1788" t="s">
        <v>3</v>
      </c>
      <c r="DM1788">
        <v>0</v>
      </c>
      <c r="DN1788" t="s">
        <v>3</v>
      </c>
      <c r="DO1788">
        <v>0</v>
      </c>
    </row>
    <row r="1789" spans="1:119" x14ac:dyDescent="0.2">
      <c r="A1789">
        <f>ROW(Source!A875)</f>
        <v>875</v>
      </c>
      <c r="B1789">
        <v>59204059</v>
      </c>
      <c r="C1789">
        <v>59208988</v>
      </c>
      <c r="D1789">
        <v>58340578</v>
      </c>
      <c r="E1789">
        <v>1</v>
      </c>
      <c r="F1789">
        <v>1</v>
      </c>
      <c r="G1789">
        <v>1080</v>
      </c>
      <c r="H1789">
        <v>2</v>
      </c>
      <c r="I1789" t="s">
        <v>862</v>
      </c>
      <c r="J1789" t="s">
        <v>863</v>
      </c>
      <c r="K1789" t="s">
        <v>864</v>
      </c>
      <c r="L1789">
        <v>1368</v>
      </c>
      <c r="N1789">
        <v>1011</v>
      </c>
      <c r="O1789" t="s">
        <v>865</v>
      </c>
      <c r="P1789" t="s">
        <v>865</v>
      </c>
      <c r="Q1789">
        <v>1</v>
      </c>
      <c r="W1789">
        <v>0</v>
      </c>
      <c r="X1789">
        <v>-1985943078</v>
      </c>
      <c r="Y1789">
        <f>((AT1789*1.25)*1.1)</f>
        <v>0.20625000000000002</v>
      </c>
      <c r="AA1789">
        <v>0</v>
      </c>
      <c r="AB1789">
        <v>1445.28</v>
      </c>
      <c r="AC1789">
        <v>740.47</v>
      </c>
      <c r="AD1789">
        <v>0</v>
      </c>
      <c r="AE1789">
        <v>0</v>
      </c>
      <c r="AF1789">
        <v>83.1</v>
      </c>
      <c r="AG1789">
        <v>12.62</v>
      </c>
      <c r="AH1789">
        <v>0</v>
      </c>
      <c r="AI1789">
        <v>1</v>
      </c>
      <c r="AJ1789">
        <v>16.3</v>
      </c>
      <c r="AK1789">
        <v>54.99</v>
      </c>
      <c r="AL1789">
        <v>1</v>
      </c>
      <c r="AM1789">
        <v>2</v>
      </c>
      <c r="AN1789">
        <v>0</v>
      </c>
      <c r="AO1789">
        <v>1</v>
      </c>
      <c r="AP1789">
        <v>1</v>
      </c>
      <c r="AQ1789">
        <v>0</v>
      </c>
      <c r="AR1789">
        <v>0</v>
      </c>
      <c r="AS1789" t="s">
        <v>3</v>
      </c>
      <c r="AT1789">
        <v>0.15</v>
      </c>
      <c r="AU1789" t="s">
        <v>866</v>
      </c>
      <c r="AV1789">
        <v>0</v>
      </c>
      <c r="AW1789">
        <v>2</v>
      </c>
      <c r="AX1789">
        <v>59208993</v>
      </c>
      <c r="AY1789">
        <v>1</v>
      </c>
      <c r="AZ1789">
        <v>0</v>
      </c>
      <c r="BA1789">
        <v>1791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CV1789">
        <v>0</v>
      </c>
      <c r="CW1789">
        <f>ROUND(Y1789*Source!I875*DO1789,9)</f>
        <v>2.1603862500000002</v>
      </c>
      <c r="CX1789">
        <f>ROUND(Y1789*Source!I875,9)</f>
        <v>0.17118749999999999</v>
      </c>
      <c r="CY1789">
        <f>AB1789</f>
        <v>1445.28</v>
      </c>
      <c r="CZ1789">
        <f>AF1789</f>
        <v>83.1</v>
      </c>
      <c r="DA1789">
        <f>AJ1789</f>
        <v>16.3</v>
      </c>
      <c r="DB1789">
        <f>ROUND(((ROUND(AT1789*CZ1789,2)*1.25)*1.1),6)</f>
        <v>17.146249999999998</v>
      </c>
      <c r="DC1789">
        <f>ROUND(((ROUND(AT1789*AG1789,2)*1.25)*1.1),6)</f>
        <v>2.5987499999999999</v>
      </c>
      <c r="DD1789" t="s">
        <v>3</v>
      </c>
      <c r="DE1789" t="s">
        <v>3</v>
      </c>
      <c r="DF1789">
        <f>ROUND(ROUND(AE1789,2)*CX1789,2)</f>
        <v>0</v>
      </c>
      <c r="DG1789">
        <f>ROUND(ROUND(AF1789*AJ1789,2)*CX1789,2)</f>
        <v>231.88</v>
      </c>
      <c r="DH1789">
        <f>ROUND(ROUND(AG1789*AK1789,2)*CX1789,2)</f>
        <v>118.8</v>
      </c>
      <c r="DI1789">
        <f t="shared" si="727"/>
        <v>0</v>
      </c>
      <c r="DJ1789">
        <f>DG1789</f>
        <v>231.88</v>
      </c>
      <c r="DK1789">
        <v>0</v>
      </c>
      <c r="DL1789" t="s">
        <v>867</v>
      </c>
      <c r="DM1789">
        <v>0</v>
      </c>
      <c r="DN1789" t="s">
        <v>861</v>
      </c>
      <c r="DO1789">
        <v>12.62</v>
      </c>
    </row>
    <row r="1790" spans="1:119" x14ac:dyDescent="0.2">
      <c r="A1790">
        <f>ROW(Source!A875)</f>
        <v>875</v>
      </c>
      <c r="B1790">
        <v>59204059</v>
      </c>
      <c r="C1790">
        <v>59208988</v>
      </c>
      <c r="D1790">
        <v>58328654</v>
      </c>
      <c r="E1790">
        <v>1</v>
      </c>
      <c r="F1790">
        <v>1</v>
      </c>
      <c r="G1790">
        <v>1080</v>
      </c>
      <c r="H1790">
        <v>3</v>
      </c>
      <c r="I1790" t="s">
        <v>770</v>
      </c>
      <c r="J1790" t="s">
        <v>772</v>
      </c>
      <c r="K1790" t="s">
        <v>771</v>
      </c>
      <c r="L1790">
        <v>1391</v>
      </c>
      <c r="N1790">
        <v>1013</v>
      </c>
      <c r="O1790" t="s">
        <v>753</v>
      </c>
      <c r="P1790" t="s">
        <v>753</v>
      </c>
      <c r="Q1790">
        <v>1</v>
      </c>
      <c r="W1790">
        <v>0</v>
      </c>
      <c r="X1790">
        <v>-1959182810</v>
      </c>
      <c r="Y1790">
        <f>AT1790</f>
        <v>100</v>
      </c>
      <c r="AA1790">
        <v>3817.8</v>
      </c>
      <c r="AB1790">
        <v>0</v>
      </c>
      <c r="AC1790">
        <v>0</v>
      </c>
      <c r="AD1790">
        <v>0</v>
      </c>
      <c r="AE1790">
        <v>370.66</v>
      </c>
      <c r="AF1790">
        <v>0</v>
      </c>
      <c r="AG1790">
        <v>0</v>
      </c>
      <c r="AH1790">
        <v>0</v>
      </c>
      <c r="AI1790">
        <v>10.3</v>
      </c>
      <c r="AJ1790">
        <v>1</v>
      </c>
      <c r="AK1790">
        <v>1</v>
      </c>
      <c r="AL1790">
        <v>1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 t="s">
        <v>3</v>
      </c>
      <c r="AT1790">
        <v>100</v>
      </c>
      <c r="AU1790" t="s">
        <v>3</v>
      </c>
      <c r="AV1790">
        <v>0</v>
      </c>
      <c r="AW1790">
        <v>1</v>
      </c>
      <c r="AX1790">
        <v>-1</v>
      </c>
      <c r="AY1790">
        <v>0</v>
      </c>
      <c r="AZ1790">
        <v>0</v>
      </c>
      <c r="BA1790" t="s">
        <v>3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CV1790">
        <v>0</v>
      </c>
      <c r="CW1790">
        <v>0</v>
      </c>
      <c r="CX1790">
        <f>ROUND(Y1790*Source!I875,9)</f>
        <v>83</v>
      </c>
      <c r="CY1790">
        <f>AA1790</f>
        <v>3817.8</v>
      </c>
      <c r="CZ1790">
        <f>AE1790</f>
        <v>370.66</v>
      </c>
      <c r="DA1790">
        <f>AI1790</f>
        <v>10.3</v>
      </c>
      <c r="DB1790">
        <f>ROUND(ROUND(AT1790*CZ1790,2),6)</f>
        <v>37066</v>
      </c>
      <c r="DC1790">
        <f>ROUND(ROUND(AT1790*AG1790,2),6)</f>
        <v>0</v>
      </c>
      <c r="DD1790" t="s">
        <v>3</v>
      </c>
      <c r="DE1790" t="s">
        <v>3</v>
      </c>
      <c r="DF1790">
        <f>ROUND(ROUND(AE1790*AI1790,2)*CX1790,2)</f>
        <v>316877.40000000002</v>
      </c>
      <c r="DG1790">
        <f t="shared" ref="DG1790:DG1795" si="754">ROUND(ROUND(AF1790,2)*CX1790,2)</f>
        <v>0</v>
      </c>
      <c r="DH1790">
        <f t="shared" ref="DH1790:DH1795" si="755">ROUND(ROUND(AG1790,2)*CX1790,2)</f>
        <v>0</v>
      </c>
      <c r="DI1790">
        <f t="shared" si="727"/>
        <v>0</v>
      </c>
      <c r="DJ1790">
        <f>DF1790</f>
        <v>316877.40000000002</v>
      </c>
      <c r="DK1790">
        <v>0</v>
      </c>
      <c r="DL1790" t="s">
        <v>3</v>
      </c>
      <c r="DM1790">
        <v>0</v>
      </c>
      <c r="DN1790" t="s">
        <v>3</v>
      </c>
      <c r="DO1790">
        <v>0</v>
      </c>
    </row>
    <row r="1791" spans="1:119" x14ac:dyDescent="0.2">
      <c r="A1791">
        <f>ROW(Source!A878)</f>
        <v>878</v>
      </c>
      <c r="B1791">
        <v>59204062</v>
      </c>
      <c r="C1791">
        <v>59208998</v>
      </c>
      <c r="D1791">
        <v>58266404</v>
      </c>
      <c r="E1791">
        <v>1080</v>
      </c>
      <c r="F1791">
        <v>1</v>
      </c>
      <c r="G1791">
        <v>1080</v>
      </c>
      <c r="H1791">
        <v>1</v>
      </c>
      <c r="I1791" t="s">
        <v>859</v>
      </c>
      <c r="J1791" t="s">
        <v>3</v>
      </c>
      <c r="K1791" t="s">
        <v>860</v>
      </c>
      <c r="L1791">
        <v>1191</v>
      </c>
      <c r="N1791">
        <v>1013</v>
      </c>
      <c r="O1791" t="s">
        <v>861</v>
      </c>
      <c r="P1791" t="s">
        <v>861</v>
      </c>
      <c r="Q1791">
        <v>1</v>
      </c>
      <c r="W1791">
        <v>0</v>
      </c>
      <c r="X1791">
        <v>476480486</v>
      </c>
      <c r="Y1791">
        <f>((AT1791*1.15)*1.1)</f>
        <v>18.975000000000001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1</v>
      </c>
      <c r="AJ1791">
        <v>1</v>
      </c>
      <c r="AK1791">
        <v>1</v>
      </c>
      <c r="AL1791">
        <v>1</v>
      </c>
      <c r="AM1791">
        <v>-2</v>
      </c>
      <c r="AN1791">
        <v>0</v>
      </c>
      <c r="AO1791">
        <v>1</v>
      </c>
      <c r="AP1791">
        <v>1</v>
      </c>
      <c r="AQ1791">
        <v>0</v>
      </c>
      <c r="AR1791">
        <v>0</v>
      </c>
      <c r="AS1791" t="s">
        <v>3</v>
      </c>
      <c r="AT1791">
        <v>15</v>
      </c>
      <c r="AU1791" t="s">
        <v>26</v>
      </c>
      <c r="AV1791">
        <v>1</v>
      </c>
      <c r="AW1791">
        <v>2</v>
      </c>
      <c r="AX1791">
        <v>59209002</v>
      </c>
      <c r="AY1791">
        <v>1</v>
      </c>
      <c r="AZ1791">
        <v>0</v>
      </c>
      <c r="BA1791">
        <v>1793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CU1791">
        <f>ROUND(AT1791*Source!I878*AH1791*AL1791,2)</f>
        <v>0</v>
      </c>
      <c r="CV1791">
        <f>ROUND(Y1791*Source!I878,9)</f>
        <v>0.75900000000000001</v>
      </c>
      <c r="CW1791">
        <v>0</v>
      </c>
      <c r="CX1791">
        <f>ROUND(Y1791*Source!I878,9)</f>
        <v>0.75900000000000001</v>
      </c>
      <c r="CY1791">
        <f>AD1791</f>
        <v>0</v>
      </c>
      <c r="CZ1791">
        <f>AH1791</f>
        <v>0</v>
      </c>
      <c r="DA1791">
        <f>AL1791</f>
        <v>1</v>
      </c>
      <c r="DB1791">
        <f>ROUND(((ROUND(AT1791*CZ1791,2)*1.15)*1.1),6)</f>
        <v>0</v>
      </c>
      <c r="DC1791">
        <f>ROUND(((ROUND(AT1791*AG1791,2)*1.15)*1.1),6)</f>
        <v>0</v>
      </c>
      <c r="DD1791" t="s">
        <v>3</v>
      </c>
      <c r="DE1791" t="s">
        <v>3</v>
      </c>
      <c r="DF1791">
        <f t="shared" ref="DF1791:DF1796" si="756">ROUND(ROUND(AE1791,2)*CX1791,2)</f>
        <v>0</v>
      </c>
      <c r="DG1791">
        <f t="shared" si="754"/>
        <v>0</v>
      </c>
      <c r="DH1791">
        <f t="shared" si="755"/>
        <v>0</v>
      </c>
      <c r="DI1791">
        <f t="shared" si="727"/>
        <v>0</v>
      </c>
      <c r="DJ1791">
        <f>DI1791</f>
        <v>0</v>
      </c>
      <c r="DK1791">
        <v>0</v>
      </c>
      <c r="DL1791" t="s">
        <v>3</v>
      </c>
      <c r="DM1791">
        <v>0</v>
      </c>
      <c r="DN1791" t="s">
        <v>3</v>
      </c>
      <c r="DO1791">
        <v>0</v>
      </c>
    </row>
    <row r="1792" spans="1:119" x14ac:dyDescent="0.2">
      <c r="A1792">
        <f>ROW(Source!A878)</f>
        <v>878</v>
      </c>
      <c r="B1792">
        <v>59204062</v>
      </c>
      <c r="C1792">
        <v>59208998</v>
      </c>
      <c r="D1792">
        <v>58340578</v>
      </c>
      <c r="E1792">
        <v>1</v>
      </c>
      <c r="F1792">
        <v>1</v>
      </c>
      <c r="G1792">
        <v>1080</v>
      </c>
      <c r="H1792">
        <v>2</v>
      </c>
      <c r="I1792" t="s">
        <v>862</v>
      </c>
      <c r="J1792" t="s">
        <v>863</v>
      </c>
      <c r="K1792" t="s">
        <v>864</v>
      </c>
      <c r="L1792">
        <v>1368</v>
      </c>
      <c r="N1792">
        <v>1011</v>
      </c>
      <c r="O1792" t="s">
        <v>865</v>
      </c>
      <c r="P1792" t="s">
        <v>865</v>
      </c>
      <c r="Q1792">
        <v>1</v>
      </c>
      <c r="W1792">
        <v>0</v>
      </c>
      <c r="X1792">
        <v>-1985943078</v>
      </c>
      <c r="Y1792">
        <f>((AT1792*1.25)*1.1)</f>
        <v>0.20625000000000002</v>
      </c>
      <c r="AA1792">
        <v>0</v>
      </c>
      <c r="AB1792">
        <v>88.67</v>
      </c>
      <c r="AC1792">
        <v>13.47</v>
      </c>
      <c r="AD1792">
        <v>0</v>
      </c>
      <c r="AE1792">
        <v>0</v>
      </c>
      <c r="AF1792">
        <v>83.1</v>
      </c>
      <c r="AG1792">
        <v>12.62</v>
      </c>
      <c r="AH1792">
        <v>0</v>
      </c>
      <c r="AI1792">
        <v>1</v>
      </c>
      <c r="AJ1792">
        <v>1</v>
      </c>
      <c r="AK1792">
        <v>1</v>
      </c>
      <c r="AL1792">
        <v>1</v>
      </c>
      <c r="AM1792">
        <v>-2</v>
      </c>
      <c r="AN1792">
        <v>0</v>
      </c>
      <c r="AO1792">
        <v>1</v>
      </c>
      <c r="AP1792">
        <v>1</v>
      </c>
      <c r="AQ1792">
        <v>0</v>
      </c>
      <c r="AR1792">
        <v>0</v>
      </c>
      <c r="AS1792" t="s">
        <v>3</v>
      </c>
      <c r="AT1792">
        <v>0.15</v>
      </c>
      <c r="AU1792" t="s">
        <v>866</v>
      </c>
      <c r="AV1792">
        <v>0</v>
      </c>
      <c r="AW1792">
        <v>2</v>
      </c>
      <c r="AX1792">
        <v>59209003</v>
      </c>
      <c r="AY1792">
        <v>1</v>
      </c>
      <c r="AZ1792">
        <v>0</v>
      </c>
      <c r="BA1792">
        <v>1794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CV1792">
        <v>0</v>
      </c>
      <c r="CW1792">
        <f>ROUND(Y1792*Source!I878*DO1792,9)</f>
        <v>0.104115</v>
      </c>
      <c r="CX1792">
        <f>ROUND(Y1792*Source!I878,9)</f>
        <v>8.2500000000000004E-3</v>
      </c>
      <c r="CY1792">
        <f>AB1792</f>
        <v>88.67</v>
      </c>
      <c r="CZ1792">
        <f>AF1792</f>
        <v>83.1</v>
      </c>
      <c r="DA1792">
        <f>AJ1792</f>
        <v>1</v>
      </c>
      <c r="DB1792">
        <f>ROUND(((ROUND(AT1792*CZ1792,2)*1.25)*1.1),6)</f>
        <v>17.146249999999998</v>
      </c>
      <c r="DC1792">
        <f>ROUND(((ROUND(AT1792*AG1792,2)*1.25)*1.1),6)</f>
        <v>2.5987499999999999</v>
      </c>
      <c r="DD1792" t="s">
        <v>3</v>
      </c>
      <c r="DE1792" t="s">
        <v>3</v>
      </c>
      <c r="DF1792">
        <f t="shared" si="756"/>
        <v>0</v>
      </c>
      <c r="DG1792">
        <f t="shared" si="754"/>
        <v>0.69</v>
      </c>
      <c r="DH1792">
        <f t="shared" si="755"/>
        <v>0.1</v>
      </c>
      <c r="DI1792">
        <f t="shared" si="727"/>
        <v>0</v>
      </c>
      <c r="DJ1792">
        <f>DG1792</f>
        <v>0.69</v>
      </c>
      <c r="DK1792">
        <v>0</v>
      </c>
      <c r="DL1792" t="s">
        <v>867</v>
      </c>
      <c r="DM1792">
        <v>0</v>
      </c>
      <c r="DN1792" t="s">
        <v>861</v>
      </c>
      <c r="DO1792">
        <v>12.62</v>
      </c>
    </row>
    <row r="1793" spans="1:119" x14ac:dyDescent="0.2">
      <c r="A1793">
        <f>ROW(Source!A878)</f>
        <v>878</v>
      </c>
      <c r="B1793">
        <v>59204062</v>
      </c>
      <c r="C1793">
        <v>59208998</v>
      </c>
      <c r="D1793">
        <v>58322561</v>
      </c>
      <c r="E1793">
        <v>1</v>
      </c>
      <c r="F1793">
        <v>1</v>
      </c>
      <c r="G1793">
        <v>1080</v>
      </c>
      <c r="H1793">
        <v>3</v>
      </c>
      <c r="I1793" t="s">
        <v>761</v>
      </c>
      <c r="J1793" t="s">
        <v>763</v>
      </c>
      <c r="K1793" t="s">
        <v>762</v>
      </c>
      <c r="L1793">
        <v>1391</v>
      </c>
      <c r="N1793">
        <v>1013</v>
      </c>
      <c r="O1793" t="s">
        <v>753</v>
      </c>
      <c r="P1793" t="s">
        <v>753</v>
      </c>
      <c r="Q1793">
        <v>1</v>
      </c>
      <c r="W1793">
        <v>0</v>
      </c>
      <c r="X1793">
        <v>-2081796618</v>
      </c>
      <c r="Y1793">
        <f>AT1793</f>
        <v>100</v>
      </c>
      <c r="AA1793">
        <v>15.74</v>
      </c>
      <c r="AB1793">
        <v>0</v>
      </c>
      <c r="AC1793">
        <v>0</v>
      </c>
      <c r="AD1793">
        <v>0</v>
      </c>
      <c r="AE1793">
        <v>15.74</v>
      </c>
      <c r="AF1793">
        <v>0</v>
      </c>
      <c r="AG1793">
        <v>0</v>
      </c>
      <c r="AH1793">
        <v>0</v>
      </c>
      <c r="AI1793">
        <v>1</v>
      </c>
      <c r="AJ1793">
        <v>1</v>
      </c>
      <c r="AK1793">
        <v>1</v>
      </c>
      <c r="AL1793">
        <v>1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 t="s">
        <v>3</v>
      </c>
      <c r="AT1793">
        <v>100</v>
      </c>
      <c r="AU1793" t="s">
        <v>3</v>
      </c>
      <c r="AV1793">
        <v>0</v>
      </c>
      <c r="AW1793">
        <v>1</v>
      </c>
      <c r="AX1793">
        <v>-1</v>
      </c>
      <c r="AY1793">
        <v>0</v>
      </c>
      <c r="AZ1793">
        <v>0</v>
      </c>
      <c r="BA1793" t="s">
        <v>3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CV1793">
        <v>0</v>
      </c>
      <c r="CW1793">
        <v>0</v>
      </c>
      <c r="CX1793">
        <f>ROUND(Y1793*Source!I878,9)</f>
        <v>4</v>
      </c>
      <c r="CY1793">
        <f>AA1793</f>
        <v>15.74</v>
      </c>
      <c r="CZ1793">
        <f>AE1793</f>
        <v>15.74</v>
      </c>
      <c r="DA1793">
        <f>AI1793</f>
        <v>1</v>
      </c>
      <c r="DB1793">
        <f>ROUND(ROUND(AT1793*CZ1793,2),6)</f>
        <v>1574</v>
      </c>
      <c r="DC1793">
        <f>ROUND(ROUND(AT1793*AG1793,2),6)</f>
        <v>0</v>
      </c>
      <c r="DD1793" t="s">
        <v>3</v>
      </c>
      <c r="DE1793" t="s">
        <v>3</v>
      </c>
      <c r="DF1793">
        <f t="shared" si="756"/>
        <v>62.96</v>
      </c>
      <c r="DG1793">
        <f t="shared" si="754"/>
        <v>0</v>
      </c>
      <c r="DH1793">
        <f t="shared" si="755"/>
        <v>0</v>
      </c>
      <c r="DI1793">
        <f t="shared" ref="DI1793:DI1856" si="757">ROUND(ROUND(AH1793,2)*CX1793,2)</f>
        <v>0</v>
      </c>
      <c r="DJ1793">
        <f>DF1793</f>
        <v>62.96</v>
      </c>
      <c r="DK1793">
        <v>0</v>
      </c>
      <c r="DL1793" t="s">
        <v>3</v>
      </c>
      <c r="DM1793">
        <v>0</v>
      </c>
      <c r="DN1793" t="s">
        <v>3</v>
      </c>
      <c r="DO1793">
        <v>0</v>
      </c>
    </row>
    <row r="1794" spans="1:119" x14ac:dyDescent="0.2">
      <c r="A1794">
        <f>ROW(Source!A878)</f>
        <v>878</v>
      </c>
      <c r="B1794">
        <v>59204062</v>
      </c>
      <c r="C1794">
        <v>59208998</v>
      </c>
      <c r="D1794">
        <v>58328658</v>
      </c>
      <c r="E1794">
        <v>1</v>
      </c>
      <c r="F1794">
        <v>1</v>
      </c>
      <c r="G1794">
        <v>1080</v>
      </c>
      <c r="H1794">
        <v>3</v>
      </c>
      <c r="I1794" t="s">
        <v>775</v>
      </c>
      <c r="J1794" t="s">
        <v>777</v>
      </c>
      <c r="K1794" t="s">
        <v>776</v>
      </c>
      <c r="L1794">
        <v>1391</v>
      </c>
      <c r="N1794">
        <v>1013</v>
      </c>
      <c r="O1794" t="s">
        <v>753</v>
      </c>
      <c r="P1794" t="s">
        <v>753</v>
      </c>
      <c r="Q1794">
        <v>1</v>
      </c>
      <c r="W1794">
        <v>0</v>
      </c>
      <c r="X1794">
        <v>-841865825</v>
      </c>
      <c r="Y1794">
        <f>AT1794</f>
        <v>100</v>
      </c>
      <c r="AA1794">
        <v>220.9</v>
      </c>
      <c r="AB1794">
        <v>0</v>
      </c>
      <c r="AC1794">
        <v>0</v>
      </c>
      <c r="AD1794">
        <v>0</v>
      </c>
      <c r="AE1794">
        <v>220.9</v>
      </c>
      <c r="AF1794">
        <v>0</v>
      </c>
      <c r="AG1794">
        <v>0</v>
      </c>
      <c r="AH1794">
        <v>0</v>
      </c>
      <c r="AI1794">
        <v>1</v>
      </c>
      <c r="AJ1794">
        <v>1</v>
      </c>
      <c r="AK1794">
        <v>1</v>
      </c>
      <c r="AL1794">
        <v>1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 t="s">
        <v>3</v>
      </c>
      <c r="AT1794">
        <v>100</v>
      </c>
      <c r="AU1794" t="s">
        <v>3</v>
      </c>
      <c r="AV1794">
        <v>0</v>
      </c>
      <c r="AW1794">
        <v>1</v>
      </c>
      <c r="AX1794">
        <v>-1</v>
      </c>
      <c r="AY1794">
        <v>0</v>
      </c>
      <c r="AZ1794">
        <v>0</v>
      </c>
      <c r="BA1794" t="s">
        <v>3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CV1794">
        <v>0</v>
      </c>
      <c r="CW1794">
        <v>0</v>
      </c>
      <c r="CX1794">
        <f>ROUND(Y1794*Source!I878,9)</f>
        <v>4</v>
      </c>
      <c r="CY1794">
        <f>AA1794</f>
        <v>220.9</v>
      </c>
      <c r="CZ1794">
        <f>AE1794</f>
        <v>220.9</v>
      </c>
      <c r="DA1794">
        <f>AI1794</f>
        <v>1</v>
      </c>
      <c r="DB1794">
        <f>ROUND(ROUND(AT1794*CZ1794,2),6)</f>
        <v>22090</v>
      </c>
      <c r="DC1794">
        <f>ROUND(ROUND(AT1794*AG1794,2),6)</f>
        <v>0</v>
      </c>
      <c r="DD1794" t="s">
        <v>3</v>
      </c>
      <c r="DE1794" t="s">
        <v>3</v>
      </c>
      <c r="DF1794">
        <f t="shared" si="756"/>
        <v>883.6</v>
      </c>
      <c r="DG1794">
        <f t="shared" si="754"/>
        <v>0</v>
      </c>
      <c r="DH1794">
        <f t="shared" si="755"/>
        <v>0</v>
      </c>
      <c r="DI1794">
        <f t="shared" si="757"/>
        <v>0</v>
      </c>
      <c r="DJ1794">
        <f>DF1794</f>
        <v>883.6</v>
      </c>
      <c r="DK1794">
        <v>0</v>
      </c>
      <c r="DL1794" t="s">
        <v>3</v>
      </c>
      <c r="DM1794">
        <v>0</v>
      </c>
      <c r="DN1794" t="s">
        <v>3</v>
      </c>
      <c r="DO1794">
        <v>0</v>
      </c>
    </row>
    <row r="1795" spans="1:119" x14ac:dyDescent="0.2">
      <c r="A1795">
        <f>ROW(Source!A879)</f>
        <v>879</v>
      </c>
      <c r="B1795">
        <v>59204059</v>
      </c>
      <c r="C1795">
        <v>59208998</v>
      </c>
      <c r="D1795">
        <v>58266404</v>
      </c>
      <c r="E1795">
        <v>1080</v>
      </c>
      <c r="F1795">
        <v>1</v>
      </c>
      <c r="G1795">
        <v>1080</v>
      </c>
      <c r="H1795">
        <v>1</v>
      </c>
      <c r="I1795" t="s">
        <v>859</v>
      </c>
      <c r="J1795" t="s">
        <v>3</v>
      </c>
      <c r="K1795" t="s">
        <v>860</v>
      </c>
      <c r="L1795">
        <v>1191</v>
      </c>
      <c r="N1795">
        <v>1013</v>
      </c>
      <c r="O1795" t="s">
        <v>861</v>
      </c>
      <c r="P1795" t="s">
        <v>861</v>
      </c>
      <c r="Q1795">
        <v>1</v>
      </c>
      <c r="W1795">
        <v>0</v>
      </c>
      <c r="X1795">
        <v>476480486</v>
      </c>
      <c r="Y1795">
        <f>((AT1795*1.15)*1.1)</f>
        <v>18.975000000000001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1</v>
      </c>
      <c r="AJ1795">
        <v>1</v>
      </c>
      <c r="AK1795">
        <v>1</v>
      </c>
      <c r="AL1795">
        <v>1</v>
      </c>
      <c r="AM1795">
        <v>5</v>
      </c>
      <c r="AN1795">
        <v>0</v>
      </c>
      <c r="AO1795">
        <v>1</v>
      </c>
      <c r="AP1795">
        <v>1</v>
      </c>
      <c r="AQ1795">
        <v>0</v>
      </c>
      <c r="AR1795">
        <v>0</v>
      </c>
      <c r="AS1795" t="s">
        <v>3</v>
      </c>
      <c r="AT1795">
        <v>15</v>
      </c>
      <c r="AU1795" t="s">
        <v>26</v>
      </c>
      <c r="AV1795">
        <v>1</v>
      </c>
      <c r="AW1795">
        <v>2</v>
      </c>
      <c r="AX1795">
        <v>59209002</v>
      </c>
      <c r="AY1795">
        <v>1</v>
      </c>
      <c r="AZ1795">
        <v>0</v>
      </c>
      <c r="BA1795">
        <v>1796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CU1795">
        <f>ROUND(AT1795*Source!I879*AH1795*AL1795,2)</f>
        <v>0</v>
      </c>
      <c r="CV1795">
        <f>ROUND(Y1795*Source!I879,9)</f>
        <v>0.75900000000000001</v>
      </c>
      <c r="CW1795">
        <v>0</v>
      </c>
      <c r="CX1795">
        <f>ROUND(Y1795*Source!I879,9)</f>
        <v>0.75900000000000001</v>
      </c>
      <c r="CY1795">
        <f>AD1795</f>
        <v>0</v>
      </c>
      <c r="CZ1795">
        <f>AH1795</f>
        <v>0</v>
      </c>
      <c r="DA1795">
        <f>AL1795</f>
        <v>1</v>
      </c>
      <c r="DB1795">
        <f>ROUND(((ROUND(AT1795*CZ1795,2)*1.15)*1.1),6)</f>
        <v>0</v>
      </c>
      <c r="DC1795">
        <f>ROUND(((ROUND(AT1795*AG1795,2)*1.15)*1.1),6)</f>
        <v>0</v>
      </c>
      <c r="DD1795" t="s">
        <v>3</v>
      </c>
      <c r="DE1795" t="s">
        <v>3</v>
      </c>
      <c r="DF1795">
        <f t="shared" si="756"/>
        <v>0</v>
      </c>
      <c r="DG1795">
        <f t="shared" si="754"/>
        <v>0</v>
      </c>
      <c r="DH1795">
        <f t="shared" si="755"/>
        <v>0</v>
      </c>
      <c r="DI1795">
        <f t="shared" si="757"/>
        <v>0</v>
      </c>
      <c r="DJ1795">
        <f>DI1795</f>
        <v>0</v>
      </c>
      <c r="DK1795">
        <v>0</v>
      </c>
      <c r="DL1795" t="s">
        <v>3</v>
      </c>
      <c r="DM1795">
        <v>0</v>
      </c>
      <c r="DN1795" t="s">
        <v>3</v>
      </c>
      <c r="DO1795">
        <v>0</v>
      </c>
    </row>
    <row r="1796" spans="1:119" x14ac:dyDescent="0.2">
      <c r="A1796">
        <f>ROW(Source!A879)</f>
        <v>879</v>
      </c>
      <c r="B1796">
        <v>59204059</v>
      </c>
      <c r="C1796">
        <v>59208998</v>
      </c>
      <c r="D1796">
        <v>58340578</v>
      </c>
      <c r="E1796">
        <v>1</v>
      </c>
      <c r="F1796">
        <v>1</v>
      </c>
      <c r="G1796">
        <v>1080</v>
      </c>
      <c r="H1796">
        <v>2</v>
      </c>
      <c r="I1796" t="s">
        <v>862</v>
      </c>
      <c r="J1796" t="s">
        <v>863</v>
      </c>
      <c r="K1796" t="s">
        <v>864</v>
      </c>
      <c r="L1796">
        <v>1368</v>
      </c>
      <c r="N1796">
        <v>1011</v>
      </c>
      <c r="O1796" t="s">
        <v>865</v>
      </c>
      <c r="P1796" t="s">
        <v>865</v>
      </c>
      <c r="Q1796">
        <v>1</v>
      </c>
      <c r="W1796">
        <v>0</v>
      </c>
      <c r="X1796">
        <v>-1985943078</v>
      </c>
      <c r="Y1796">
        <f>((AT1796*1.25)*1.1)</f>
        <v>0.20625000000000002</v>
      </c>
      <c r="AA1796">
        <v>0</v>
      </c>
      <c r="AB1796">
        <v>1445.28</v>
      </c>
      <c r="AC1796">
        <v>740.47</v>
      </c>
      <c r="AD1796">
        <v>0</v>
      </c>
      <c r="AE1796">
        <v>0</v>
      </c>
      <c r="AF1796">
        <v>83.1</v>
      </c>
      <c r="AG1796">
        <v>12.62</v>
      </c>
      <c r="AH1796">
        <v>0</v>
      </c>
      <c r="AI1796">
        <v>1</v>
      </c>
      <c r="AJ1796">
        <v>16.3</v>
      </c>
      <c r="AK1796">
        <v>54.99</v>
      </c>
      <c r="AL1796">
        <v>1</v>
      </c>
      <c r="AM1796">
        <v>2</v>
      </c>
      <c r="AN1796">
        <v>0</v>
      </c>
      <c r="AO1796">
        <v>1</v>
      </c>
      <c r="AP1796">
        <v>1</v>
      </c>
      <c r="AQ1796">
        <v>0</v>
      </c>
      <c r="AR1796">
        <v>0</v>
      </c>
      <c r="AS1796" t="s">
        <v>3</v>
      </c>
      <c r="AT1796">
        <v>0.15</v>
      </c>
      <c r="AU1796" t="s">
        <v>866</v>
      </c>
      <c r="AV1796">
        <v>0</v>
      </c>
      <c r="AW1796">
        <v>2</v>
      </c>
      <c r="AX1796">
        <v>59209003</v>
      </c>
      <c r="AY1796">
        <v>1</v>
      </c>
      <c r="AZ1796">
        <v>0</v>
      </c>
      <c r="BA1796">
        <v>1797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CV1796">
        <v>0</v>
      </c>
      <c r="CW1796">
        <f>ROUND(Y1796*Source!I879*DO1796,9)</f>
        <v>0.104115</v>
      </c>
      <c r="CX1796">
        <f>ROUND(Y1796*Source!I879,9)</f>
        <v>8.2500000000000004E-3</v>
      </c>
      <c r="CY1796">
        <f>AB1796</f>
        <v>1445.28</v>
      </c>
      <c r="CZ1796">
        <f>AF1796</f>
        <v>83.1</v>
      </c>
      <c r="DA1796">
        <f>AJ1796</f>
        <v>16.3</v>
      </c>
      <c r="DB1796">
        <f>ROUND(((ROUND(AT1796*CZ1796,2)*1.25)*1.1),6)</f>
        <v>17.146249999999998</v>
      </c>
      <c r="DC1796">
        <f>ROUND(((ROUND(AT1796*AG1796,2)*1.25)*1.1),6)</f>
        <v>2.5987499999999999</v>
      </c>
      <c r="DD1796" t="s">
        <v>3</v>
      </c>
      <c r="DE1796" t="s">
        <v>3</v>
      </c>
      <c r="DF1796">
        <f t="shared" si="756"/>
        <v>0</v>
      </c>
      <c r="DG1796">
        <f>ROUND(ROUND(AF1796*AJ1796,2)*CX1796,2)</f>
        <v>11.17</v>
      </c>
      <c r="DH1796">
        <f>ROUND(ROUND(AG1796*AK1796,2)*CX1796,2)</f>
        <v>5.73</v>
      </c>
      <c r="DI1796">
        <f t="shared" si="757"/>
        <v>0</v>
      </c>
      <c r="DJ1796">
        <f>DG1796</f>
        <v>11.17</v>
      </c>
      <c r="DK1796">
        <v>0</v>
      </c>
      <c r="DL1796" t="s">
        <v>867</v>
      </c>
      <c r="DM1796">
        <v>0</v>
      </c>
      <c r="DN1796" t="s">
        <v>861</v>
      </c>
      <c r="DO1796">
        <v>12.62</v>
      </c>
    </row>
    <row r="1797" spans="1:119" x14ac:dyDescent="0.2">
      <c r="A1797">
        <f>ROW(Source!A879)</f>
        <v>879</v>
      </c>
      <c r="B1797">
        <v>59204059</v>
      </c>
      <c r="C1797">
        <v>59208998</v>
      </c>
      <c r="D1797">
        <v>58322561</v>
      </c>
      <c r="E1797">
        <v>1</v>
      </c>
      <c r="F1797">
        <v>1</v>
      </c>
      <c r="G1797">
        <v>1080</v>
      </c>
      <c r="H1797">
        <v>3</v>
      </c>
      <c r="I1797" t="s">
        <v>761</v>
      </c>
      <c r="J1797" t="s">
        <v>763</v>
      </c>
      <c r="K1797" t="s">
        <v>762</v>
      </c>
      <c r="L1797">
        <v>1391</v>
      </c>
      <c r="N1797">
        <v>1013</v>
      </c>
      <c r="O1797" t="s">
        <v>753</v>
      </c>
      <c r="P1797" t="s">
        <v>753</v>
      </c>
      <c r="Q1797">
        <v>1</v>
      </c>
      <c r="W1797">
        <v>0</v>
      </c>
      <c r="X1797">
        <v>-2081796618</v>
      </c>
      <c r="Y1797">
        <f>AT1797</f>
        <v>100</v>
      </c>
      <c r="AA1797">
        <v>81.22</v>
      </c>
      <c r="AB1797">
        <v>0</v>
      </c>
      <c r="AC1797">
        <v>0</v>
      </c>
      <c r="AD1797">
        <v>0</v>
      </c>
      <c r="AE1797">
        <v>15.74</v>
      </c>
      <c r="AF1797">
        <v>0</v>
      </c>
      <c r="AG1797">
        <v>0</v>
      </c>
      <c r="AH1797">
        <v>0</v>
      </c>
      <c r="AI1797">
        <v>5.16</v>
      </c>
      <c r="AJ1797">
        <v>1</v>
      </c>
      <c r="AK1797">
        <v>1</v>
      </c>
      <c r="AL1797">
        <v>1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 t="s">
        <v>3</v>
      </c>
      <c r="AT1797">
        <v>100</v>
      </c>
      <c r="AU1797" t="s">
        <v>3</v>
      </c>
      <c r="AV1797">
        <v>0</v>
      </c>
      <c r="AW1797">
        <v>1</v>
      </c>
      <c r="AX1797">
        <v>-1</v>
      </c>
      <c r="AY1797">
        <v>0</v>
      </c>
      <c r="AZ1797">
        <v>0</v>
      </c>
      <c r="BA1797" t="s">
        <v>3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CV1797">
        <v>0</v>
      </c>
      <c r="CW1797">
        <v>0</v>
      </c>
      <c r="CX1797">
        <f>ROUND(Y1797*Source!I879,9)</f>
        <v>4</v>
      </c>
      <c r="CY1797">
        <f>AA1797</f>
        <v>81.22</v>
      </c>
      <c r="CZ1797">
        <f>AE1797</f>
        <v>15.74</v>
      </c>
      <c r="DA1797">
        <f>AI1797</f>
        <v>5.16</v>
      </c>
      <c r="DB1797">
        <f>ROUND(ROUND(AT1797*CZ1797,2),6)</f>
        <v>1574</v>
      </c>
      <c r="DC1797">
        <f>ROUND(ROUND(AT1797*AG1797,2),6)</f>
        <v>0</v>
      </c>
      <c r="DD1797" t="s">
        <v>3</v>
      </c>
      <c r="DE1797" t="s">
        <v>3</v>
      </c>
      <c r="DF1797">
        <f>ROUND(ROUND(AE1797*AI1797,2)*CX1797,2)</f>
        <v>324.88</v>
      </c>
      <c r="DG1797">
        <f t="shared" ref="DG1797:DG1802" si="758">ROUND(ROUND(AF1797,2)*CX1797,2)</f>
        <v>0</v>
      </c>
      <c r="DH1797">
        <f t="shared" ref="DH1797:DH1802" si="759">ROUND(ROUND(AG1797,2)*CX1797,2)</f>
        <v>0</v>
      </c>
      <c r="DI1797">
        <f t="shared" si="757"/>
        <v>0</v>
      </c>
      <c r="DJ1797">
        <f>DF1797</f>
        <v>324.88</v>
      </c>
      <c r="DK1797">
        <v>0</v>
      </c>
      <c r="DL1797" t="s">
        <v>3</v>
      </c>
      <c r="DM1797">
        <v>0</v>
      </c>
      <c r="DN1797" t="s">
        <v>3</v>
      </c>
      <c r="DO1797">
        <v>0</v>
      </c>
    </row>
    <row r="1798" spans="1:119" x14ac:dyDescent="0.2">
      <c r="A1798">
        <f>ROW(Source!A879)</f>
        <v>879</v>
      </c>
      <c r="B1798">
        <v>59204059</v>
      </c>
      <c r="C1798">
        <v>59208998</v>
      </c>
      <c r="D1798">
        <v>58328658</v>
      </c>
      <c r="E1798">
        <v>1</v>
      </c>
      <c r="F1798">
        <v>1</v>
      </c>
      <c r="G1798">
        <v>1080</v>
      </c>
      <c r="H1798">
        <v>3</v>
      </c>
      <c r="I1798" t="s">
        <v>775</v>
      </c>
      <c r="J1798" t="s">
        <v>777</v>
      </c>
      <c r="K1798" t="s">
        <v>776</v>
      </c>
      <c r="L1798">
        <v>1391</v>
      </c>
      <c r="N1798">
        <v>1013</v>
      </c>
      <c r="O1798" t="s">
        <v>753</v>
      </c>
      <c r="P1798" t="s">
        <v>753</v>
      </c>
      <c r="Q1798">
        <v>1</v>
      </c>
      <c r="W1798">
        <v>0</v>
      </c>
      <c r="X1798">
        <v>-841865825</v>
      </c>
      <c r="Y1798">
        <f>AT1798</f>
        <v>100</v>
      </c>
      <c r="AA1798">
        <v>1354.12</v>
      </c>
      <c r="AB1798">
        <v>0</v>
      </c>
      <c r="AC1798">
        <v>0</v>
      </c>
      <c r="AD1798">
        <v>0</v>
      </c>
      <c r="AE1798">
        <v>220.9</v>
      </c>
      <c r="AF1798">
        <v>0</v>
      </c>
      <c r="AG1798">
        <v>0</v>
      </c>
      <c r="AH1798">
        <v>0</v>
      </c>
      <c r="AI1798">
        <v>6.13</v>
      </c>
      <c r="AJ1798">
        <v>1</v>
      </c>
      <c r="AK1798">
        <v>1</v>
      </c>
      <c r="AL1798">
        <v>1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 t="s">
        <v>3</v>
      </c>
      <c r="AT1798">
        <v>100</v>
      </c>
      <c r="AU1798" t="s">
        <v>3</v>
      </c>
      <c r="AV1798">
        <v>0</v>
      </c>
      <c r="AW1798">
        <v>1</v>
      </c>
      <c r="AX1798">
        <v>-1</v>
      </c>
      <c r="AY1798">
        <v>0</v>
      </c>
      <c r="AZ1798">
        <v>0</v>
      </c>
      <c r="BA1798" t="s">
        <v>3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CV1798">
        <v>0</v>
      </c>
      <c r="CW1798">
        <v>0</v>
      </c>
      <c r="CX1798">
        <f>ROUND(Y1798*Source!I879,9)</f>
        <v>4</v>
      </c>
      <c r="CY1798">
        <f>AA1798</f>
        <v>1354.12</v>
      </c>
      <c r="CZ1798">
        <f>AE1798</f>
        <v>220.9</v>
      </c>
      <c r="DA1798">
        <f>AI1798</f>
        <v>6.13</v>
      </c>
      <c r="DB1798">
        <f>ROUND(ROUND(AT1798*CZ1798,2),6)</f>
        <v>22090</v>
      </c>
      <c r="DC1798">
        <f>ROUND(ROUND(AT1798*AG1798,2),6)</f>
        <v>0</v>
      </c>
      <c r="DD1798" t="s">
        <v>3</v>
      </c>
      <c r="DE1798" t="s">
        <v>3</v>
      </c>
      <c r="DF1798">
        <f>ROUND(ROUND(AE1798*AI1798,2)*CX1798,2)</f>
        <v>5416.48</v>
      </c>
      <c r="DG1798">
        <f t="shared" si="758"/>
        <v>0</v>
      </c>
      <c r="DH1798">
        <f t="shared" si="759"/>
        <v>0</v>
      </c>
      <c r="DI1798">
        <f t="shared" si="757"/>
        <v>0</v>
      </c>
      <c r="DJ1798">
        <f>DF1798</f>
        <v>5416.48</v>
      </c>
      <c r="DK1798">
        <v>0</v>
      </c>
      <c r="DL1798" t="s">
        <v>3</v>
      </c>
      <c r="DM1798">
        <v>0</v>
      </c>
      <c r="DN1798" t="s">
        <v>3</v>
      </c>
      <c r="DO1798">
        <v>0</v>
      </c>
    </row>
    <row r="1799" spans="1:119" x14ac:dyDescent="0.2">
      <c r="A1799">
        <f>ROW(Source!A884)</f>
        <v>884</v>
      </c>
      <c r="B1799">
        <v>59204062</v>
      </c>
      <c r="C1799">
        <v>59209010</v>
      </c>
      <c r="D1799">
        <v>58266404</v>
      </c>
      <c r="E1799">
        <v>1080</v>
      </c>
      <c r="F1799">
        <v>1</v>
      </c>
      <c r="G1799">
        <v>1080</v>
      </c>
      <c r="H1799">
        <v>1</v>
      </c>
      <c r="I1799" t="s">
        <v>859</v>
      </c>
      <c r="J1799" t="s">
        <v>3</v>
      </c>
      <c r="K1799" t="s">
        <v>860</v>
      </c>
      <c r="L1799">
        <v>1191</v>
      </c>
      <c r="N1799">
        <v>1013</v>
      </c>
      <c r="O1799" t="s">
        <v>861</v>
      </c>
      <c r="P1799" t="s">
        <v>861</v>
      </c>
      <c r="Q1799">
        <v>1</v>
      </c>
      <c r="W1799">
        <v>0</v>
      </c>
      <c r="X1799">
        <v>476480486</v>
      </c>
      <c r="Y1799">
        <f>((AT1799*1.15)*1.1)</f>
        <v>18.975000000000001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</v>
      </c>
      <c r="AJ1799">
        <v>1</v>
      </c>
      <c r="AK1799">
        <v>1</v>
      </c>
      <c r="AL1799">
        <v>1</v>
      </c>
      <c r="AM1799">
        <v>-2</v>
      </c>
      <c r="AN1799">
        <v>0</v>
      </c>
      <c r="AO1799">
        <v>1</v>
      </c>
      <c r="AP1799">
        <v>1</v>
      </c>
      <c r="AQ1799">
        <v>0</v>
      </c>
      <c r="AR1799">
        <v>0</v>
      </c>
      <c r="AS1799" t="s">
        <v>3</v>
      </c>
      <c r="AT1799">
        <v>15</v>
      </c>
      <c r="AU1799" t="s">
        <v>26</v>
      </c>
      <c r="AV1799">
        <v>1</v>
      </c>
      <c r="AW1799">
        <v>2</v>
      </c>
      <c r="AX1799">
        <v>59209015</v>
      </c>
      <c r="AY1799">
        <v>1</v>
      </c>
      <c r="AZ1799">
        <v>0</v>
      </c>
      <c r="BA1799">
        <v>1799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CU1799">
        <f>ROUND(AT1799*Source!I884*AH1799*AL1799,2)</f>
        <v>0</v>
      </c>
      <c r="CV1799">
        <f>ROUND(Y1799*Source!I884,9)</f>
        <v>0.3795</v>
      </c>
      <c r="CW1799">
        <v>0</v>
      </c>
      <c r="CX1799">
        <f>ROUND(Y1799*Source!I884,9)</f>
        <v>0.3795</v>
      </c>
      <c r="CY1799">
        <f>AD1799</f>
        <v>0</v>
      </c>
      <c r="CZ1799">
        <f>AH1799</f>
        <v>0</v>
      </c>
      <c r="DA1799">
        <f>AL1799</f>
        <v>1</v>
      </c>
      <c r="DB1799">
        <f>ROUND(((ROUND(AT1799*CZ1799,2)*1.15)*1.1),6)</f>
        <v>0</v>
      </c>
      <c r="DC1799">
        <f>ROUND(((ROUND(AT1799*AG1799,2)*1.15)*1.1),6)</f>
        <v>0</v>
      </c>
      <c r="DD1799" t="s">
        <v>3</v>
      </c>
      <c r="DE1799" t="s">
        <v>3</v>
      </c>
      <c r="DF1799">
        <f>ROUND(ROUND(AE1799,2)*CX1799,2)</f>
        <v>0</v>
      </c>
      <c r="DG1799">
        <f t="shared" si="758"/>
        <v>0</v>
      </c>
      <c r="DH1799">
        <f t="shared" si="759"/>
        <v>0</v>
      </c>
      <c r="DI1799">
        <f t="shared" si="757"/>
        <v>0</v>
      </c>
      <c r="DJ1799">
        <f>DI1799</f>
        <v>0</v>
      </c>
      <c r="DK1799">
        <v>0</v>
      </c>
      <c r="DL1799" t="s">
        <v>3</v>
      </c>
      <c r="DM1799">
        <v>0</v>
      </c>
      <c r="DN1799" t="s">
        <v>3</v>
      </c>
      <c r="DO1799">
        <v>0</v>
      </c>
    </row>
    <row r="1800" spans="1:119" x14ac:dyDescent="0.2">
      <c r="A1800">
        <f>ROW(Source!A884)</f>
        <v>884</v>
      </c>
      <c r="B1800">
        <v>59204062</v>
      </c>
      <c r="C1800">
        <v>59209010</v>
      </c>
      <c r="D1800">
        <v>58340578</v>
      </c>
      <c r="E1800">
        <v>1</v>
      </c>
      <c r="F1800">
        <v>1</v>
      </c>
      <c r="G1800">
        <v>1080</v>
      </c>
      <c r="H1800">
        <v>2</v>
      </c>
      <c r="I1800" t="s">
        <v>862</v>
      </c>
      <c r="J1800" t="s">
        <v>863</v>
      </c>
      <c r="K1800" t="s">
        <v>864</v>
      </c>
      <c r="L1800">
        <v>1368</v>
      </c>
      <c r="N1800">
        <v>1011</v>
      </c>
      <c r="O1800" t="s">
        <v>865</v>
      </c>
      <c r="P1800" t="s">
        <v>865</v>
      </c>
      <c r="Q1800">
        <v>1</v>
      </c>
      <c r="W1800">
        <v>0</v>
      </c>
      <c r="X1800">
        <v>-1985943078</v>
      </c>
      <c r="Y1800">
        <f>((AT1800*1.25)*1.1)</f>
        <v>0.20625000000000002</v>
      </c>
      <c r="AA1800">
        <v>0</v>
      </c>
      <c r="AB1800">
        <v>88.67</v>
      </c>
      <c r="AC1800">
        <v>13.47</v>
      </c>
      <c r="AD1800">
        <v>0</v>
      </c>
      <c r="AE1800">
        <v>0</v>
      </c>
      <c r="AF1800">
        <v>83.1</v>
      </c>
      <c r="AG1800">
        <v>12.62</v>
      </c>
      <c r="AH1800">
        <v>0</v>
      </c>
      <c r="AI1800">
        <v>1</v>
      </c>
      <c r="AJ1800">
        <v>1</v>
      </c>
      <c r="AK1800">
        <v>1</v>
      </c>
      <c r="AL1800">
        <v>1</v>
      </c>
      <c r="AM1800">
        <v>-2</v>
      </c>
      <c r="AN1800">
        <v>0</v>
      </c>
      <c r="AO1800">
        <v>1</v>
      </c>
      <c r="AP1800">
        <v>1</v>
      </c>
      <c r="AQ1800">
        <v>0</v>
      </c>
      <c r="AR1800">
        <v>0</v>
      </c>
      <c r="AS1800" t="s">
        <v>3</v>
      </c>
      <c r="AT1800">
        <v>0.15</v>
      </c>
      <c r="AU1800" t="s">
        <v>866</v>
      </c>
      <c r="AV1800">
        <v>0</v>
      </c>
      <c r="AW1800">
        <v>2</v>
      </c>
      <c r="AX1800">
        <v>59209016</v>
      </c>
      <c r="AY1800">
        <v>1</v>
      </c>
      <c r="AZ1800">
        <v>0</v>
      </c>
      <c r="BA1800">
        <v>1800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CV1800">
        <v>0</v>
      </c>
      <c r="CW1800">
        <f>ROUND(Y1800*Source!I884*DO1800,9)</f>
        <v>5.20575E-2</v>
      </c>
      <c r="CX1800">
        <f>ROUND(Y1800*Source!I884,9)</f>
        <v>4.1250000000000002E-3</v>
      </c>
      <c r="CY1800">
        <f>AB1800</f>
        <v>88.67</v>
      </c>
      <c r="CZ1800">
        <f>AF1800</f>
        <v>83.1</v>
      </c>
      <c r="DA1800">
        <f>AJ1800</f>
        <v>1</v>
      </c>
      <c r="DB1800">
        <f>ROUND(((ROUND(AT1800*CZ1800,2)*1.25)*1.1),6)</f>
        <v>17.146249999999998</v>
      </c>
      <c r="DC1800">
        <f>ROUND(((ROUND(AT1800*AG1800,2)*1.25)*1.1),6)</f>
        <v>2.5987499999999999</v>
      </c>
      <c r="DD1800" t="s">
        <v>3</v>
      </c>
      <c r="DE1800" t="s">
        <v>3</v>
      </c>
      <c r="DF1800">
        <f>ROUND(ROUND(AE1800,2)*CX1800,2)</f>
        <v>0</v>
      </c>
      <c r="DG1800">
        <f t="shared" si="758"/>
        <v>0.34</v>
      </c>
      <c r="DH1800">
        <f t="shared" si="759"/>
        <v>0.05</v>
      </c>
      <c r="DI1800">
        <f t="shared" si="757"/>
        <v>0</v>
      </c>
      <c r="DJ1800">
        <f>DG1800</f>
        <v>0.34</v>
      </c>
      <c r="DK1800">
        <v>0</v>
      </c>
      <c r="DL1800" t="s">
        <v>867</v>
      </c>
      <c r="DM1800">
        <v>0</v>
      </c>
      <c r="DN1800" t="s">
        <v>861</v>
      </c>
      <c r="DO1800">
        <v>12.62</v>
      </c>
    </row>
    <row r="1801" spans="1:119" x14ac:dyDescent="0.2">
      <c r="A1801">
        <f>ROW(Source!A884)</f>
        <v>884</v>
      </c>
      <c r="B1801">
        <v>59204062</v>
      </c>
      <c r="C1801">
        <v>59209010</v>
      </c>
      <c r="D1801">
        <v>58328654</v>
      </c>
      <c r="E1801">
        <v>1</v>
      </c>
      <c r="F1801">
        <v>1</v>
      </c>
      <c r="G1801">
        <v>1080</v>
      </c>
      <c r="H1801">
        <v>3</v>
      </c>
      <c r="I1801" t="s">
        <v>770</v>
      </c>
      <c r="J1801" t="s">
        <v>772</v>
      </c>
      <c r="K1801" t="s">
        <v>771</v>
      </c>
      <c r="L1801">
        <v>1391</v>
      </c>
      <c r="N1801">
        <v>1013</v>
      </c>
      <c r="O1801" t="s">
        <v>753</v>
      </c>
      <c r="P1801" t="s">
        <v>753</v>
      </c>
      <c r="Q1801">
        <v>1</v>
      </c>
      <c r="W1801">
        <v>0</v>
      </c>
      <c r="X1801">
        <v>-1959182810</v>
      </c>
      <c r="Y1801">
        <f>AT1801</f>
        <v>100</v>
      </c>
      <c r="AA1801">
        <v>370.66</v>
      </c>
      <c r="AB1801">
        <v>0</v>
      </c>
      <c r="AC1801">
        <v>0</v>
      </c>
      <c r="AD1801">
        <v>0</v>
      </c>
      <c r="AE1801">
        <v>370.66</v>
      </c>
      <c r="AF1801">
        <v>0</v>
      </c>
      <c r="AG1801">
        <v>0</v>
      </c>
      <c r="AH1801">
        <v>0</v>
      </c>
      <c r="AI1801">
        <v>1</v>
      </c>
      <c r="AJ1801">
        <v>1</v>
      </c>
      <c r="AK1801">
        <v>1</v>
      </c>
      <c r="AL1801">
        <v>1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 t="s">
        <v>3</v>
      </c>
      <c r="AT1801">
        <v>100</v>
      </c>
      <c r="AU1801" t="s">
        <v>3</v>
      </c>
      <c r="AV1801">
        <v>0</v>
      </c>
      <c r="AW1801">
        <v>1</v>
      </c>
      <c r="AX1801">
        <v>-1</v>
      </c>
      <c r="AY1801">
        <v>0</v>
      </c>
      <c r="AZ1801">
        <v>0</v>
      </c>
      <c r="BA1801" t="s">
        <v>3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CV1801">
        <v>0</v>
      </c>
      <c r="CW1801">
        <v>0</v>
      </c>
      <c r="CX1801">
        <f>ROUND(Y1801*Source!I884,9)</f>
        <v>2</v>
      </c>
      <c r="CY1801">
        <f>AA1801</f>
        <v>370.66</v>
      </c>
      <c r="CZ1801">
        <f>AE1801</f>
        <v>370.66</v>
      </c>
      <c r="DA1801">
        <f>AI1801</f>
        <v>1</v>
      </c>
      <c r="DB1801">
        <f>ROUND(ROUND(AT1801*CZ1801,2),6)</f>
        <v>37066</v>
      </c>
      <c r="DC1801">
        <f>ROUND(ROUND(AT1801*AG1801,2),6)</f>
        <v>0</v>
      </c>
      <c r="DD1801" t="s">
        <v>3</v>
      </c>
      <c r="DE1801" t="s">
        <v>3</v>
      </c>
      <c r="DF1801">
        <f>ROUND(ROUND(AE1801,2)*CX1801,2)</f>
        <v>741.32</v>
      </c>
      <c r="DG1801">
        <f t="shared" si="758"/>
        <v>0</v>
      </c>
      <c r="DH1801">
        <f t="shared" si="759"/>
        <v>0</v>
      </c>
      <c r="DI1801">
        <f t="shared" si="757"/>
        <v>0</v>
      </c>
      <c r="DJ1801">
        <f>DF1801</f>
        <v>741.32</v>
      </c>
      <c r="DK1801">
        <v>0</v>
      </c>
      <c r="DL1801" t="s">
        <v>3</v>
      </c>
      <c r="DM1801">
        <v>0</v>
      </c>
      <c r="DN1801" t="s">
        <v>3</v>
      </c>
      <c r="DO1801">
        <v>0</v>
      </c>
    </row>
    <row r="1802" spans="1:119" x14ac:dyDescent="0.2">
      <c r="A1802">
        <f>ROW(Source!A885)</f>
        <v>885</v>
      </c>
      <c r="B1802">
        <v>59204059</v>
      </c>
      <c r="C1802">
        <v>59209010</v>
      </c>
      <c r="D1802">
        <v>58266404</v>
      </c>
      <c r="E1802">
        <v>1080</v>
      </c>
      <c r="F1802">
        <v>1</v>
      </c>
      <c r="G1802">
        <v>1080</v>
      </c>
      <c r="H1802">
        <v>1</v>
      </c>
      <c r="I1802" t="s">
        <v>859</v>
      </c>
      <c r="J1802" t="s">
        <v>3</v>
      </c>
      <c r="K1802" t="s">
        <v>860</v>
      </c>
      <c r="L1802">
        <v>1191</v>
      </c>
      <c r="N1802">
        <v>1013</v>
      </c>
      <c r="O1802" t="s">
        <v>861</v>
      </c>
      <c r="P1802" t="s">
        <v>861</v>
      </c>
      <c r="Q1802">
        <v>1</v>
      </c>
      <c r="W1802">
        <v>0</v>
      </c>
      <c r="X1802">
        <v>476480486</v>
      </c>
      <c r="Y1802">
        <f>((AT1802*1.15)*1.1)</f>
        <v>18.975000000000001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1</v>
      </c>
      <c r="AJ1802">
        <v>1</v>
      </c>
      <c r="AK1802">
        <v>1</v>
      </c>
      <c r="AL1802">
        <v>1</v>
      </c>
      <c r="AM1802">
        <v>5</v>
      </c>
      <c r="AN1802">
        <v>0</v>
      </c>
      <c r="AO1802">
        <v>1</v>
      </c>
      <c r="AP1802">
        <v>1</v>
      </c>
      <c r="AQ1802">
        <v>0</v>
      </c>
      <c r="AR1802">
        <v>0</v>
      </c>
      <c r="AS1802" t="s">
        <v>3</v>
      </c>
      <c r="AT1802">
        <v>15</v>
      </c>
      <c r="AU1802" t="s">
        <v>26</v>
      </c>
      <c r="AV1802">
        <v>1</v>
      </c>
      <c r="AW1802">
        <v>2</v>
      </c>
      <c r="AX1802">
        <v>59209015</v>
      </c>
      <c r="AY1802">
        <v>1</v>
      </c>
      <c r="AZ1802">
        <v>0</v>
      </c>
      <c r="BA1802">
        <v>1802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CU1802">
        <f>ROUND(AT1802*Source!I885*AH1802*AL1802,2)</f>
        <v>0</v>
      </c>
      <c r="CV1802">
        <f>ROUND(Y1802*Source!I885,9)</f>
        <v>0.3795</v>
      </c>
      <c r="CW1802">
        <v>0</v>
      </c>
      <c r="CX1802">
        <f>ROUND(Y1802*Source!I885,9)</f>
        <v>0.3795</v>
      </c>
      <c r="CY1802">
        <f>AD1802</f>
        <v>0</v>
      </c>
      <c r="CZ1802">
        <f>AH1802</f>
        <v>0</v>
      </c>
      <c r="DA1802">
        <f>AL1802</f>
        <v>1</v>
      </c>
      <c r="DB1802">
        <f>ROUND(((ROUND(AT1802*CZ1802,2)*1.15)*1.1),6)</f>
        <v>0</v>
      </c>
      <c r="DC1802">
        <f>ROUND(((ROUND(AT1802*AG1802,2)*1.15)*1.1),6)</f>
        <v>0</v>
      </c>
      <c r="DD1802" t="s">
        <v>3</v>
      </c>
      <c r="DE1802" t="s">
        <v>3</v>
      </c>
      <c r="DF1802">
        <f>ROUND(ROUND(AE1802,2)*CX1802,2)</f>
        <v>0</v>
      </c>
      <c r="DG1802">
        <f t="shared" si="758"/>
        <v>0</v>
      </c>
      <c r="DH1802">
        <f t="shared" si="759"/>
        <v>0</v>
      </c>
      <c r="DI1802">
        <f t="shared" si="757"/>
        <v>0</v>
      </c>
      <c r="DJ1802">
        <f>DI1802</f>
        <v>0</v>
      </c>
      <c r="DK1802">
        <v>0</v>
      </c>
      <c r="DL1802" t="s">
        <v>3</v>
      </c>
      <c r="DM1802">
        <v>0</v>
      </c>
      <c r="DN1802" t="s">
        <v>3</v>
      </c>
      <c r="DO1802">
        <v>0</v>
      </c>
    </row>
    <row r="1803" spans="1:119" x14ac:dyDescent="0.2">
      <c r="A1803">
        <f>ROW(Source!A885)</f>
        <v>885</v>
      </c>
      <c r="B1803">
        <v>59204059</v>
      </c>
      <c r="C1803">
        <v>59209010</v>
      </c>
      <c r="D1803">
        <v>58340578</v>
      </c>
      <c r="E1803">
        <v>1</v>
      </c>
      <c r="F1803">
        <v>1</v>
      </c>
      <c r="G1803">
        <v>1080</v>
      </c>
      <c r="H1803">
        <v>2</v>
      </c>
      <c r="I1803" t="s">
        <v>862</v>
      </c>
      <c r="J1803" t="s">
        <v>863</v>
      </c>
      <c r="K1803" t="s">
        <v>864</v>
      </c>
      <c r="L1803">
        <v>1368</v>
      </c>
      <c r="N1803">
        <v>1011</v>
      </c>
      <c r="O1803" t="s">
        <v>865</v>
      </c>
      <c r="P1803" t="s">
        <v>865</v>
      </c>
      <c r="Q1803">
        <v>1</v>
      </c>
      <c r="W1803">
        <v>0</v>
      </c>
      <c r="X1803">
        <v>-1985943078</v>
      </c>
      <c r="Y1803">
        <f>((AT1803*1.25)*1.1)</f>
        <v>0.20625000000000002</v>
      </c>
      <c r="AA1803">
        <v>0</v>
      </c>
      <c r="AB1803">
        <v>1445.28</v>
      </c>
      <c r="AC1803">
        <v>740.47</v>
      </c>
      <c r="AD1803">
        <v>0</v>
      </c>
      <c r="AE1803">
        <v>0</v>
      </c>
      <c r="AF1803">
        <v>83.1</v>
      </c>
      <c r="AG1803">
        <v>12.62</v>
      </c>
      <c r="AH1803">
        <v>0</v>
      </c>
      <c r="AI1803">
        <v>1</v>
      </c>
      <c r="AJ1803">
        <v>16.3</v>
      </c>
      <c r="AK1803">
        <v>54.99</v>
      </c>
      <c r="AL1803">
        <v>1</v>
      </c>
      <c r="AM1803">
        <v>2</v>
      </c>
      <c r="AN1803">
        <v>0</v>
      </c>
      <c r="AO1803">
        <v>1</v>
      </c>
      <c r="AP1803">
        <v>1</v>
      </c>
      <c r="AQ1803">
        <v>0</v>
      </c>
      <c r="AR1803">
        <v>0</v>
      </c>
      <c r="AS1803" t="s">
        <v>3</v>
      </c>
      <c r="AT1803">
        <v>0.15</v>
      </c>
      <c r="AU1803" t="s">
        <v>866</v>
      </c>
      <c r="AV1803">
        <v>0</v>
      </c>
      <c r="AW1803">
        <v>2</v>
      </c>
      <c r="AX1803">
        <v>59209016</v>
      </c>
      <c r="AY1803">
        <v>1</v>
      </c>
      <c r="AZ1803">
        <v>0</v>
      </c>
      <c r="BA1803">
        <v>1803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CV1803">
        <v>0</v>
      </c>
      <c r="CW1803">
        <f>ROUND(Y1803*Source!I885*DO1803,9)</f>
        <v>5.20575E-2</v>
      </c>
      <c r="CX1803">
        <f>ROUND(Y1803*Source!I885,9)</f>
        <v>4.1250000000000002E-3</v>
      </c>
      <c r="CY1803">
        <f>AB1803</f>
        <v>1445.28</v>
      </c>
      <c r="CZ1803">
        <f>AF1803</f>
        <v>83.1</v>
      </c>
      <c r="DA1803">
        <f>AJ1803</f>
        <v>16.3</v>
      </c>
      <c r="DB1803">
        <f>ROUND(((ROUND(AT1803*CZ1803,2)*1.25)*1.1),6)</f>
        <v>17.146249999999998</v>
      </c>
      <c r="DC1803">
        <f>ROUND(((ROUND(AT1803*AG1803,2)*1.25)*1.1),6)</f>
        <v>2.5987499999999999</v>
      </c>
      <c r="DD1803" t="s">
        <v>3</v>
      </c>
      <c r="DE1803" t="s">
        <v>3</v>
      </c>
      <c r="DF1803">
        <f>ROUND(ROUND(AE1803,2)*CX1803,2)</f>
        <v>0</v>
      </c>
      <c r="DG1803">
        <f>ROUND(ROUND(AF1803*AJ1803,2)*CX1803,2)</f>
        <v>5.59</v>
      </c>
      <c r="DH1803">
        <f>ROUND(ROUND(AG1803*AK1803,2)*CX1803,2)</f>
        <v>2.86</v>
      </c>
      <c r="DI1803">
        <f t="shared" si="757"/>
        <v>0</v>
      </c>
      <c r="DJ1803">
        <f>DG1803</f>
        <v>5.59</v>
      </c>
      <c r="DK1803">
        <v>0</v>
      </c>
      <c r="DL1803" t="s">
        <v>867</v>
      </c>
      <c r="DM1803">
        <v>0</v>
      </c>
      <c r="DN1803" t="s">
        <v>861</v>
      </c>
      <c r="DO1803">
        <v>12.62</v>
      </c>
    </row>
    <row r="1804" spans="1:119" x14ac:dyDescent="0.2">
      <c r="A1804">
        <f>ROW(Source!A885)</f>
        <v>885</v>
      </c>
      <c r="B1804">
        <v>59204059</v>
      </c>
      <c r="C1804">
        <v>59209010</v>
      </c>
      <c r="D1804">
        <v>58328654</v>
      </c>
      <c r="E1804">
        <v>1</v>
      </c>
      <c r="F1804">
        <v>1</v>
      </c>
      <c r="G1804">
        <v>1080</v>
      </c>
      <c r="H1804">
        <v>3</v>
      </c>
      <c r="I1804" t="s">
        <v>770</v>
      </c>
      <c r="J1804" t="s">
        <v>772</v>
      </c>
      <c r="K1804" t="s">
        <v>771</v>
      </c>
      <c r="L1804">
        <v>1391</v>
      </c>
      <c r="N1804">
        <v>1013</v>
      </c>
      <c r="O1804" t="s">
        <v>753</v>
      </c>
      <c r="P1804" t="s">
        <v>753</v>
      </c>
      <c r="Q1804">
        <v>1</v>
      </c>
      <c r="W1804">
        <v>0</v>
      </c>
      <c r="X1804">
        <v>-1959182810</v>
      </c>
      <c r="Y1804">
        <f>AT1804</f>
        <v>100</v>
      </c>
      <c r="AA1804">
        <v>3817.8</v>
      </c>
      <c r="AB1804">
        <v>0</v>
      </c>
      <c r="AC1804">
        <v>0</v>
      </c>
      <c r="AD1804">
        <v>0</v>
      </c>
      <c r="AE1804">
        <v>370.66</v>
      </c>
      <c r="AF1804">
        <v>0</v>
      </c>
      <c r="AG1804">
        <v>0</v>
      </c>
      <c r="AH1804">
        <v>0</v>
      </c>
      <c r="AI1804">
        <v>10.3</v>
      </c>
      <c r="AJ1804">
        <v>1</v>
      </c>
      <c r="AK1804">
        <v>1</v>
      </c>
      <c r="AL1804">
        <v>1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 t="s">
        <v>3</v>
      </c>
      <c r="AT1804">
        <v>100</v>
      </c>
      <c r="AU1804" t="s">
        <v>3</v>
      </c>
      <c r="AV1804">
        <v>0</v>
      </c>
      <c r="AW1804">
        <v>1</v>
      </c>
      <c r="AX1804">
        <v>-1</v>
      </c>
      <c r="AY1804">
        <v>0</v>
      </c>
      <c r="AZ1804">
        <v>0</v>
      </c>
      <c r="BA1804" t="s">
        <v>3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CV1804">
        <v>0</v>
      </c>
      <c r="CW1804">
        <v>0</v>
      </c>
      <c r="CX1804">
        <f>ROUND(Y1804*Source!I885,9)</f>
        <v>2</v>
      </c>
      <c r="CY1804">
        <f>AA1804</f>
        <v>3817.8</v>
      </c>
      <c r="CZ1804">
        <f>AE1804</f>
        <v>370.66</v>
      </c>
      <c r="DA1804">
        <f>AI1804</f>
        <v>10.3</v>
      </c>
      <c r="DB1804">
        <f>ROUND(ROUND(AT1804*CZ1804,2),6)</f>
        <v>37066</v>
      </c>
      <c r="DC1804">
        <f>ROUND(ROUND(AT1804*AG1804,2),6)</f>
        <v>0</v>
      </c>
      <c r="DD1804" t="s">
        <v>3</v>
      </c>
      <c r="DE1804" t="s">
        <v>3</v>
      </c>
      <c r="DF1804">
        <f>ROUND(ROUND(AE1804*AI1804,2)*CX1804,2)</f>
        <v>7635.6</v>
      </c>
      <c r="DG1804">
        <f>ROUND(ROUND(AF1804,2)*CX1804,2)</f>
        <v>0</v>
      </c>
      <c r="DH1804">
        <f>ROUND(ROUND(AG1804,2)*CX1804,2)</f>
        <v>0</v>
      </c>
      <c r="DI1804">
        <f t="shared" si="757"/>
        <v>0</v>
      </c>
      <c r="DJ1804">
        <f>DF1804</f>
        <v>7635.6</v>
      </c>
      <c r="DK1804">
        <v>0</v>
      </c>
      <c r="DL1804" t="s">
        <v>3</v>
      </c>
      <c r="DM1804">
        <v>0</v>
      </c>
      <c r="DN1804" t="s">
        <v>3</v>
      </c>
      <c r="DO1804">
        <v>0</v>
      </c>
    </row>
    <row r="1805" spans="1:119" x14ac:dyDescent="0.2">
      <c r="A1805">
        <f>ROW(Source!A888)</f>
        <v>888</v>
      </c>
      <c r="B1805">
        <v>59204062</v>
      </c>
      <c r="C1805">
        <v>59209023</v>
      </c>
      <c r="D1805">
        <v>58266404</v>
      </c>
      <c r="E1805">
        <v>1080</v>
      </c>
      <c r="F1805">
        <v>1</v>
      </c>
      <c r="G1805">
        <v>1080</v>
      </c>
      <c r="H1805">
        <v>1</v>
      </c>
      <c r="I1805" t="s">
        <v>859</v>
      </c>
      <c r="J1805" t="s">
        <v>3</v>
      </c>
      <c r="K1805" t="s">
        <v>860</v>
      </c>
      <c r="L1805">
        <v>1191</v>
      </c>
      <c r="N1805">
        <v>1013</v>
      </c>
      <c r="O1805" t="s">
        <v>861</v>
      </c>
      <c r="P1805" t="s">
        <v>861</v>
      </c>
      <c r="Q1805">
        <v>1</v>
      </c>
      <c r="W1805">
        <v>0</v>
      </c>
      <c r="X1805">
        <v>476480486</v>
      </c>
      <c r="Y1805">
        <f>((AT1805*1.15)*1.1)</f>
        <v>18.975000000000001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1</v>
      </c>
      <c r="AK1805">
        <v>1</v>
      </c>
      <c r="AL1805">
        <v>1</v>
      </c>
      <c r="AM1805">
        <v>-2</v>
      </c>
      <c r="AN1805">
        <v>0</v>
      </c>
      <c r="AO1805">
        <v>1</v>
      </c>
      <c r="AP1805">
        <v>1</v>
      </c>
      <c r="AQ1805">
        <v>0</v>
      </c>
      <c r="AR1805">
        <v>0</v>
      </c>
      <c r="AS1805" t="s">
        <v>3</v>
      </c>
      <c r="AT1805">
        <v>15</v>
      </c>
      <c r="AU1805" t="s">
        <v>26</v>
      </c>
      <c r="AV1805">
        <v>1</v>
      </c>
      <c r="AW1805">
        <v>2</v>
      </c>
      <c r="AX1805">
        <v>59209027</v>
      </c>
      <c r="AY1805">
        <v>1</v>
      </c>
      <c r="AZ1805">
        <v>0</v>
      </c>
      <c r="BA1805">
        <v>1805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CU1805">
        <f>ROUND(AT1805*Source!I888*AH1805*AL1805,2)</f>
        <v>0</v>
      </c>
      <c r="CV1805">
        <f>ROUND(Y1805*Source!I888,9)</f>
        <v>2.08725</v>
      </c>
      <c r="CW1805">
        <v>0</v>
      </c>
      <c r="CX1805">
        <f>ROUND(Y1805*Source!I888,9)</f>
        <v>2.08725</v>
      </c>
      <c r="CY1805">
        <f>AD1805</f>
        <v>0</v>
      </c>
      <c r="CZ1805">
        <f>AH1805</f>
        <v>0</v>
      </c>
      <c r="DA1805">
        <f>AL1805</f>
        <v>1</v>
      </c>
      <c r="DB1805">
        <f>ROUND(((ROUND(AT1805*CZ1805,2)*1.15)*1.1),6)</f>
        <v>0</v>
      </c>
      <c r="DC1805">
        <f>ROUND(((ROUND(AT1805*AG1805,2)*1.15)*1.1),6)</f>
        <v>0</v>
      </c>
      <c r="DD1805" t="s">
        <v>3</v>
      </c>
      <c r="DE1805" t="s">
        <v>3</v>
      </c>
      <c r="DF1805">
        <f>ROUND(ROUND(AE1805,2)*CX1805,2)</f>
        <v>0</v>
      </c>
      <c r="DG1805">
        <f>ROUND(ROUND(AF1805,2)*CX1805,2)</f>
        <v>0</v>
      </c>
      <c r="DH1805">
        <f>ROUND(ROUND(AG1805,2)*CX1805,2)</f>
        <v>0</v>
      </c>
      <c r="DI1805">
        <f t="shared" si="757"/>
        <v>0</v>
      </c>
      <c r="DJ1805">
        <f>DI1805</f>
        <v>0</v>
      </c>
      <c r="DK1805">
        <v>0</v>
      </c>
      <c r="DL1805" t="s">
        <v>3</v>
      </c>
      <c r="DM1805">
        <v>0</v>
      </c>
      <c r="DN1805" t="s">
        <v>3</v>
      </c>
      <c r="DO1805">
        <v>0</v>
      </c>
    </row>
    <row r="1806" spans="1:119" x14ac:dyDescent="0.2">
      <c r="A1806">
        <f>ROW(Source!A888)</f>
        <v>888</v>
      </c>
      <c r="B1806">
        <v>59204062</v>
      </c>
      <c r="C1806">
        <v>59209023</v>
      </c>
      <c r="D1806">
        <v>58340578</v>
      </c>
      <c r="E1806">
        <v>1</v>
      </c>
      <c r="F1806">
        <v>1</v>
      </c>
      <c r="G1806">
        <v>1080</v>
      </c>
      <c r="H1806">
        <v>2</v>
      </c>
      <c r="I1806" t="s">
        <v>862</v>
      </c>
      <c r="J1806" t="s">
        <v>863</v>
      </c>
      <c r="K1806" t="s">
        <v>864</v>
      </c>
      <c r="L1806">
        <v>1368</v>
      </c>
      <c r="N1806">
        <v>1011</v>
      </c>
      <c r="O1806" t="s">
        <v>865</v>
      </c>
      <c r="P1806" t="s">
        <v>865</v>
      </c>
      <c r="Q1806">
        <v>1</v>
      </c>
      <c r="W1806">
        <v>0</v>
      </c>
      <c r="X1806">
        <v>-1985943078</v>
      </c>
      <c r="Y1806">
        <f>((AT1806*1.25)*1.1)</f>
        <v>0.20625000000000002</v>
      </c>
      <c r="AA1806">
        <v>0</v>
      </c>
      <c r="AB1806">
        <v>88.67</v>
      </c>
      <c r="AC1806">
        <v>13.47</v>
      </c>
      <c r="AD1806">
        <v>0</v>
      </c>
      <c r="AE1806">
        <v>0</v>
      </c>
      <c r="AF1806">
        <v>83.1</v>
      </c>
      <c r="AG1806">
        <v>12.62</v>
      </c>
      <c r="AH1806">
        <v>0</v>
      </c>
      <c r="AI1806">
        <v>1</v>
      </c>
      <c r="AJ1806">
        <v>1</v>
      </c>
      <c r="AK1806">
        <v>1</v>
      </c>
      <c r="AL1806">
        <v>1</v>
      </c>
      <c r="AM1806">
        <v>-2</v>
      </c>
      <c r="AN1806">
        <v>0</v>
      </c>
      <c r="AO1806">
        <v>1</v>
      </c>
      <c r="AP1806">
        <v>1</v>
      </c>
      <c r="AQ1806">
        <v>0</v>
      </c>
      <c r="AR1806">
        <v>0</v>
      </c>
      <c r="AS1806" t="s">
        <v>3</v>
      </c>
      <c r="AT1806">
        <v>0.15</v>
      </c>
      <c r="AU1806" t="s">
        <v>866</v>
      </c>
      <c r="AV1806">
        <v>0</v>
      </c>
      <c r="AW1806">
        <v>2</v>
      </c>
      <c r="AX1806">
        <v>59209028</v>
      </c>
      <c r="AY1806">
        <v>1</v>
      </c>
      <c r="AZ1806">
        <v>0</v>
      </c>
      <c r="BA1806">
        <v>1806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CV1806">
        <v>0</v>
      </c>
      <c r="CW1806">
        <f>ROUND(Y1806*Source!I888*DO1806,9)</f>
        <v>0.28631624999999999</v>
      </c>
      <c r="CX1806">
        <f>ROUND(Y1806*Source!I888,9)</f>
        <v>2.2687499999999999E-2</v>
      </c>
      <c r="CY1806">
        <f>AB1806</f>
        <v>88.67</v>
      </c>
      <c r="CZ1806">
        <f>AF1806</f>
        <v>83.1</v>
      </c>
      <c r="DA1806">
        <f>AJ1806</f>
        <v>1</v>
      </c>
      <c r="DB1806">
        <f>ROUND(((ROUND(AT1806*CZ1806,2)*1.25)*1.1),6)</f>
        <v>17.146249999999998</v>
      </c>
      <c r="DC1806">
        <f>ROUND(((ROUND(AT1806*AG1806,2)*1.25)*1.1),6)</f>
        <v>2.5987499999999999</v>
      </c>
      <c r="DD1806" t="s">
        <v>3</v>
      </c>
      <c r="DE1806" t="s">
        <v>3</v>
      </c>
      <c r="DF1806">
        <f>ROUND(ROUND(AE1806,2)*CX1806,2)</f>
        <v>0</v>
      </c>
      <c r="DG1806">
        <f>ROUND(ROUND(AF1806,2)*CX1806,2)</f>
        <v>1.89</v>
      </c>
      <c r="DH1806">
        <f>ROUND(ROUND(AG1806,2)*CX1806,2)</f>
        <v>0.28999999999999998</v>
      </c>
      <c r="DI1806">
        <f t="shared" si="757"/>
        <v>0</v>
      </c>
      <c r="DJ1806">
        <f>DG1806</f>
        <v>1.89</v>
      </c>
      <c r="DK1806">
        <v>0</v>
      </c>
      <c r="DL1806" t="s">
        <v>867</v>
      </c>
      <c r="DM1806">
        <v>0</v>
      </c>
      <c r="DN1806" t="s">
        <v>861</v>
      </c>
      <c r="DO1806">
        <v>12.62</v>
      </c>
    </row>
    <row r="1807" spans="1:119" x14ac:dyDescent="0.2">
      <c r="A1807">
        <f>ROW(Source!A888)</f>
        <v>888</v>
      </c>
      <c r="B1807">
        <v>59204062</v>
      </c>
      <c r="C1807">
        <v>59209023</v>
      </c>
      <c r="D1807">
        <v>58328690</v>
      </c>
      <c r="E1807">
        <v>1</v>
      </c>
      <c r="F1807">
        <v>1</v>
      </c>
      <c r="G1807">
        <v>1080</v>
      </c>
      <c r="H1807">
        <v>3</v>
      </c>
      <c r="I1807" t="s">
        <v>785</v>
      </c>
      <c r="J1807" t="s">
        <v>787</v>
      </c>
      <c r="K1807" t="s">
        <v>786</v>
      </c>
      <c r="L1807">
        <v>1391</v>
      </c>
      <c r="N1807">
        <v>1013</v>
      </c>
      <c r="O1807" t="s">
        <v>753</v>
      </c>
      <c r="P1807" t="s">
        <v>753</v>
      </c>
      <c r="Q1807">
        <v>1</v>
      </c>
      <c r="W1807">
        <v>0</v>
      </c>
      <c r="X1807">
        <v>82730845</v>
      </c>
      <c r="Y1807">
        <f>AT1807</f>
        <v>100</v>
      </c>
      <c r="AA1807">
        <v>344.15</v>
      </c>
      <c r="AB1807">
        <v>0</v>
      </c>
      <c r="AC1807">
        <v>0</v>
      </c>
      <c r="AD1807">
        <v>0</v>
      </c>
      <c r="AE1807">
        <v>344.15</v>
      </c>
      <c r="AF1807">
        <v>0</v>
      </c>
      <c r="AG1807">
        <v>0</v>
      </c>
      <c r="AH1807">
        <v>0</v>
      </c>
      <c r="AI1807">
        <v>1</v>
      </c>
      <c r="AJ1807">
        <v>1</v>
      </c>
      <c r="AK1807">
        <v>1</v>
      </c>
      <c r="AL1807">
        <v>1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 t="s">
        <v>3</v>
      </c>
      <c r="AT1807">
        <v>100</v>
      </c>
      <c r="AU1807" t="s">
        <v>3</v>
      </c>
      <c r="AV1807">
        <v>0</v>
      </c>
      <c r="AW1807">
        <v>1</v>
      </c>
      <c r="AX1807">
        <v>-1</v>
      </c>
      <c r="AY1807">
        <v>0</v>
      </c>
      <c r="AZ1807">
        <v>0</v>
      </c>
      <c r="BA1807" t="s">
        <v>3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CV1807">
        <v>0</v>
      </c>
      <c r="CW1807">
        <v>0</v>
      </c>
      <c r="CX1807">
        <f>ROUND(Y1807*Source!I888,9)</f>
        <v>11</v>
      </c>
      <c r="CY1807">
        <f>AA1807</f>
        <v>344.15</v>
      </c>
      <c r="CZ1807">
        <f>AE1807</f>
        <v>344.15</v>
      </c>
      <c r="DA1807">
        <f>AI1807</f>
        <v>1</v>
      </c>
      <c r="DB1807">
        <f>ROUND(ROUND(AT1807*CZ1807,2),6)</f>
        <v>34415</v>
      </c>
      <c r="DC1807">
        <f>ROUND(ROUND(AT1807*AG1807,2),6)</f>
        <v>0</v>
      </c>
      <c r="DD1807" t="s">
        <v>3</v>
      </c>
      <c r="DE1807" t="s">
        <v>3</v>
      </c>
      <c r="DF1807">
        <f>ROUND(ROUND(AE1807,2)*CX1807,2)</f>
        <v>3785.65</v>
      </c>
      <c r="DG1807">
        <f>ROUND(ROUND(AF1807,2)*CX1807,2)</f>
        <v>0</v>
      </c>
      <c r="DH1807">
        <f>ROUND(ROUND(AG1807,2)*CX1807,2)</f>
        <v>0</v>
      </c>
      <c r="DI1807">
        <f t="shared" si="757"/>
        <v>0</v>
      </c>
      <c r="DJ1807">
        <f>DF1807</f>
        <v>3785.65</v>
      </c>
      <c r="DK1807">
        <v>0</v>
      </c>
      <c r="DL1807" t="s">
        <v>3</v>
      </c>
      <c r="DM1807">
        <v>0</v>
      </c>
      <c r="DN1807" t="s">
        <v>3</v>
      </c>
      <c r="DO1807">
        <v>0</v>
      </c>
    </row>
    <row r="1808" spans="1:119" x14ac:dyDescent="0.2">
      <c r="A1808">
        <f>ROW(Source!A889)</f>
        <v>889</v>
      </c>
      <c r="B1808">
        <v>59204059</v>
      </c>
      <c r="C1808">
        <v>59209023</v>
      </c>
      <c r="D1808">
        <v>58266404</v>
      </c>
      <c r="E1808">
        <v>1080</v>
      </c>
      <c r="F1808">
        <v>1</v>
      </c>
      <c r="G1808">
        <v>1080</v>
      </c>
      <c r="H1808">
        <v>1</v>
      </c>
      <c r="I1808" t="s">
        <v>859</v>
      </c>
      <c r="J1808" t="s">
        <v>3</v>
      </c>
      <c r="K1808" t="s">
        <v>860</v>
      </c>
      <c r="L1808">
        <v>1191</v>
      </c>
      <c r="N1808">
        <v>1013</v>
      </c>
      <c r="O1808" t="s">
        <v>861</v>
      </c>
      <c r="P1808" t="s">
        <v>861</v>
      </c>
      <c r="Q1808">
        <v>1</v>
      </c>
      <c r="W1808">
        <v>0</v>
      </c>
      <c r="X1808">
        <v>476480486</v>
      </c>
      <c r="Y1808">
        <f>((AT1808*1.15)*1.1)</f>
        <v>18.975000000000001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1</v>
      </c>
      <c r="AJ1808">
        <v>1</v>
      </c>
      <c r="AK1808">
        <v>1</v>
      </c>
      <c r="AL1808">
        <v>1</v>
      </c>
      <c r="AM1808">
        <v>5</v>
      </c>
      <c r="AN1808">
        <v>0</v>
      </c>
      <c r="AO1808">
        <v>1</v>
      </c>
      <c r="AP1808">
        <v>1</v>
      </c>
      <c r="AQ1808">
        <v>0</v>
      </c>
      <c r="AR1808">
        <v>0</v>
      </c>
      <c r="AS1808" t="s">
        <v>3</v>
      </c>
      <c r="AT1808">
        <v>15</v>
      </c>
      <c r="AU1808" t="s">
        <v>26</v>
      </c>
      <c r="AV1808">
        <v>1</v>
      </c>
      <c r="AW1808">
        <v>2</v>
      </c>
      <c r="AX1808">
        <v>59209027</v>
      </c>
      <c r="AY1808">
        <v>1</v>
      </c>
      <c r="AZ1808">
        <v>0</v>
      </c>
      <c r="BA1808">
        <v>1808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CU1808">
        <f>ROUND(AT1808*Source!I889*AH1808*AL1808,2)</f>
        <v>0</v>
      </c>
      <c r="CV1808">
        <f>ROUND(Y1808*Source!I889,9)</f>
        <v>2.08725</v>
      </c>
      <c r="CW1808">
        <v>0</v>
      </c>
      <c r="CX1808">
        <f>ROUND(Y1808*Source!I889,9)</f>
        <v>2.08725</v>
      </c>
      <c r="CY1808">
        <f>AD1808</f>
        <v>0</v>
      </c>
      <c r="CZ1808">
        <f>AH1808</f>
        <v>0</v>
      </c>
      <c r="DA1808">
        <f>AL1808</f>
        <v>1</v>
      </c>
      <c r="DB1808">
        <f>ROUND(((ROUND(AT1808*CZ1808,2)*1.15)*1.1),6)</f>
        <v>0</v>
      </c>
      <c r="DC1808">
        <f>ROUND(((ROUND(AT1808*AG1808,2)*1.15)*1.1),6)</f>
        <v>0</v>
      </c>
      <c r="DD1808" t="s">
        <v>3</v>
      </c>
      <c r="DE1808" t="s">
        <v>3</v>
      </c>
      <c r="DF1808">
        <f>ROUND(ROUND(AE1808,2)*CX1808,2)</f>
        <v>0</v>
      </c>
      <c r="DG1808">
        <f>ROUND(ROUND(AF1808,2)*CX1808,2)</f>
        <v>0</v>
      </c>
      <c r="DH1808">
        <f>ROUND(ROUND(AG1808,2)*CX1808,2)</f>
        <v>0</v>
      </c>
      <c r="DI1808">
        <f t="shared" si="757"/>
        <v>0</v>
      </c>
      <c r="DJ1808">
        <f>DI1808</f>
        <v>0</v>
      </c>
      <c r="DK1808">
        <v>0</v>
      </c>
      <c r="DL1808" t="s">
        <v>3</v>
      </c>
      <c r="DM1808">
        <v>0</v>
      </c>
      <c r="DN1808" t="s">
        <v>3</v>
      </c>
      <c r="DO1808">
        <v>0</v>
      </c>
    </row>
    <row r="1809" spans="1:119" x14ac:dyDescent="0.2">
      <c r="A1809">
        <f>ROW(Source!A889)</f>
        <v>889</v>
      </c>
      <c r="B1809">
        <v>59204059</v>
      </c>
      <c r="C1809">
        <v>59209023</v>
      </c>
      <c r="D1809">
        <v>58340578</v>
      </c>
      <c r="E1809">
        <v>1</v>
      </c>
      <c r="F1809">
        <v>1</v>
      </c>
      <c r="G1809">
        <v>1080</v>
      </c>
      <c r="H1809">
        <v>2</v>
      </c>
      <c r="I1809" t="s">
        <v>862</v>
      </c>
      <c r="J1809" t="s">
        <v>863</v>
      </c>
      <c r="K1809" t="s">
        <v>864</v>
      </c>
      <c r="L1809">
        <v>1368</v>
      </c>
      <c r="N1809">
        <v>1011</v>
      </c>
      <c r="O1809" t="s">
        <v>865</v>
      </c>
      <c r="P1809" t="s">
        <v>865</v>
      </c>
      <c r="Q1809">
        <v>1</v>
      </c>
      <c r="W1809">
        <v>0</v>
      </c>
      <c r="X1809">
        <v>-1985943078</v>
      </c>
      <c r="Y1809">
        <f>((AT1809*1.25)*1.1)</f>
        <v>0.20625000000000002</v>
      </c>
      <c r="AA1809">
        <v>0</v>
      </c>
      <c r="AB1809">
        <v>1445.28</v>
      </c>
      <c r="AC1809">
        <v>740.47</v>
      </c>
      <c r="AD1809">
        <v>0</v>
      </c>
      <c r="AE1809">
        <v>0</v>
      </c>
      <c r="AF1809">
        <v>83.1</v>
      </c>
      <c r="AG1809">
        <v>12.62</v>
      </c>
      <c r="AH1809">
        <v>0</v>
      </c>
      <c r="AI1809">
        <v>1</v>
      </c>
      <c r="AJ1809">
        <v>16.3</v>
      </c>
      <c r="AK1809">
        <v>54.99</v>
      </c>
      <c r="AL1809">
        <v>1</v>
      </c>
      <c r="AM1809">
        <v>2</v>
      </c>
      <c r="AN1809">
        <v>0</v>
      </c>
      <c r="AO1809">
        <v>1</v>
      </c>
      <c r="AP1809">
        <v>1</v>
      </c>
      <c r="AQ1809">
        <v>0</v>
      </c>
      <c r="AR1809">
        <v>0</v>
      </c>
      <c r="AS1809" t="s">
        <v>3</v>
      </c>
      <c r="AT1809">
        <v>0.15</v>
      </c>
      <c r="AU1809" t="s">
        <v>866</v>
      </c>
      <c r="AV1809">
        <v>0</v>
      </c>
      <c r="AW1809">
        <v>2</v>
      </c>
      <c r="AX1809">
        <v>59209028</v>
      </c>
      <c r="AY1809">
        <v>1</v>
      </c>
      <c r="AZ1809">
        <v>0</v>
      </c>
      <c r="BA1809">
        <v>1809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CV1809">
        <v>0</v>
      </c>
      <c r="CW1809">
        <f>ROUND(Y1809*Source!I889*DO1809,9)</f>
        <v>0.28631624999999999</v>
      </c>
      <c r="CX1809">
        <f>ROUND(Y1809*Source!I889,9)</f>
        <v>2.2687499999999999E-2</v>
      </c>
      <c r="CY1809">
        <f>AB1809</f>
        <v>1445.28</v>
      </c>
      <c r="CZ1809">
        <f>AF1809</f>
        <v>83.1</v>
      </c>
      <c r="DA1809">
        <f>AJ1809</f>
        <v>16.3</v>
      </c>
      <c r="DB1809">
        <f>ROUND(((ROUND(AT1809*CZ1809,2)*1.25)*1.1),6)</f>
        <v>17.146249999999998</v>
      </c>
      <c r="DC1809">
        <f>ROUND(((ROUND(AT1809*AG1809,2)*1.25)*1.1),6)</f>
        <v>2.5987499999999999</v>
      </c>
      <c r="DD1809" t="s">
        <v>3</v>
      </c>
      <c r="DE1809" t="s">
        <v>3</v>
      </c>
      <c r="DF1809">
        <f>ROUND(ROUND(AE1809,2)*CX1809,2)</f>
        <v>0</v>
      </c>
      <c r="DG1809">
        <f>ROUND(ROUND(AF1809*AJ1809,2)*CX1809,2)</f>
        <v>30.73</v>
      </c>
      <c r="DH1809">
        <f>ROUND(ROUND(AG1809*AK1809,2)*CX1809,2)</f>
        <v>15.74</v>
      </c>
      <c r="DI1809">
        <f t="shared" si="757"/>
        <v>0</v>
      </c>
      <c r="DJ1809">
        <f>DG1809</f>
        <v>30.73</v>
      </c>
      <c r="DK1809">
        <v>0</v>
      </c>
      <c r="DL1809" t="s">
        <v>867</v>
      </c>
      <c r="DM1809">
        <v>0</v>
      </c>
      <c r="DN1809" t="s">
        <v>861</v>
      </c>
      <c r="DO1809">
        <v>12.62</v>
      </c>
    </row>
    <row r="1810" spans="1:119" x14ac:dyDescent="0.2">
      <c r="A1810">
        <f>ROW(Source!A889)</f>
        <v>889</v>
      </c>
      <c r="B1810">
        <v>59204059</v>
      </c>
      <c r="C1810">
        <v>59209023</v>
      </c>
      <c r="D1810">
        <v>58328690</v>
      </c>
      <c r="E1810">
        <v>1</v>
      </c>
      <c r="F1810">
        <v>1</v>
      </c>
      <c r="G1810">
        <v>1080</v>
      </c>
      <c r="H1810">
        <v>3</v>
      </c>
      <c r="I1810" t="s">
        <v>785</v>
      </c>
      <c r="J1810" t="s">
        <v>787</v>
      </c>
      <c r="K1810" t="s">
        <v>786</v>
      </c>
      <c r="L1810">
        <v>1391</v>
      </c>
      <c r="N1810">
        <v>1013</v>
      </c>
      <c r="O1810" t="s">
        <v>753</v>
      </c>
      <c r="P1810" t="s">
        <v>753</v>
      </c>
      <c r="Q1810">
        <v>1</v>
      </c>
      <c r="W1810">
        <v>0</v>
      </c>
      <c r="X1810">
        <v>82730845</v>
      </c>
      <c r="Y1810">
        <f>AT1810</f>
        <v>100</v>
      </c>
      <c r="AA1810">
        <v>2398.73</v>
      </c>
      <c r="AB1810">
        <v>0</v>
      </c>
      <c r="AC1810">
        <v>0</v>
      </c>
      <c r="AD1810">
        <v>0</v>
      </c>
      <c r="AE1810">
        <v>344.15</v>
      </c>
      <c r="AF1810">
        <v>0</v>
      </c>
      <c r="AG1810">
        <v>0</v>
      </c>
      <c r="AH1810">
        <v>0</v>
      </c>
      <c r="AI1810">
        <v>6.97</v>
      </c>
      <c r="AJ1810">
        <v>1</v>
      </c>
      <c r="AK1810">
        <v>1</v>
      </c>
      <c r="AL1810">
        <v>1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 t="s">
        <v>3</v>
      </c>
      <c r="AT1810">
        <v>100</v>
      </c>
      <c r="AU1810" t="s">
        <v>3</v>
      </c>
      <c r="AV1810">
        <v>0</v>
      </c>
      <c r="AW1810">
        <v>1</v>
      </c>
      <c r="AX1810">
        <v>-1</v>
      </c>
      <c r="AY1810">
        <v>0</v>
      </c>
      <c r="AZ1810">
        <v>0</v>
      </c>
      <c r="BA1810" t="s">
        <v>3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CV1810">
        <v>0</v>
      </c>
      <c r="CW1810">
        <v>0</v>
      </c>
      <c r="CX1810">
        <f>ROUND(Y1810*Source!I889,9)</f>
        <v>11</v>
      </c>
      <c r="CY1810">
        <f>AA1810</f>
        <v>2398.73</v>
      </c>
      <c r="CZ1810">
        <f>AE1810</f>
        <v>344.15</v>
      </c>
      <c r="DA1810">
        <f>AI1810</f>
        <v>6.97</v>
      </c>
      <c r="DB1810">
        <f>ROUND(ROUND(AT1810*CZ1810,2),6)</f>
        <v>34415</v>
      </c>
      <c r="DC1810">
        <f>ROUND(ROUND(AT1810*AG1810,2),6)</f>
        <v>0</v>
      </c>
      <c r="DD1810" t="s">
        <v>3</v>
      </c>
      <c r="DE1810" t="s">
        <v>3</v>
      </c>
      <c r="DF1810">
        <f>ROUND(ROUND(AE1810*AI1810,2)*CX1810,2)</f>
        <v>26386.03</v>
      </c>
      <c r="DG1810">
        <f t="shared" ref="DG1810:DG1816" si="760">ROUND(ROUND(AF1810,2)*CX1810,2)</f>
        <v>0</v>
      </c>
      <c r="DH1810">
        <f t="shared" ref="DH1810:DH1816" si="761">ROUND(ROUND(AG1810,2)*CX1810,2)</f>
        <v>0</v>
      </c>
      <c r="DI1810">
        <f t="shared" si="757"/>
        <v>0</v>
      </c>
      <c r="DJ1810">
        <f>DF1810</f>
        <v>26386.03</v>
      </c>
      <c r="DK1810">
        <v>0</v>
      </c>
      <c r="DL1810" t="s">
        <v>3</v>
      </c>
      <c r="DM1810">
        <v>0</v>
      </c>
      <c r="DN1810" t="s">
        <v>3</v>
      </c>
      <c r="DO1810">
        <v>0</v>
      </c>
    </row>
    <row r="1811" spans="1:119" x14ac:dyDescent="0.2">
      <c r="A1811">
        <f>ROW(Source!A892)</f>
        <v>892</v>
      </c>
      <c r="B1811">
        <v>59204062</v>
      </c>
      <c r="C1811">
        <v>59209034</v>
      </c>
      <c r="D1811">
        <v>58266404</v>
      </c>
      <c r="E1811">
        <v>1080</v>
      </c>
      <c r="F1811">
        <v>1</v>
      </c>
      <c r="G1811">
        <v>1080</v>
      </c>
      <c r="H1811">
        <v>1</v>
      </c>
      <c r="I1811" t="s">
        <v>859</v>
      </c>
      <c r="J1811" t="s">
        <v>3</v>
      </c>
      <c r="K1811" t="s">
        <v>860</v>
      </c>
      <c r="L1811">
        <v>1191</v>
      </c>
      <c r="N1811">
        <v>1013</v>
      </c>
      <c r="O1811" t="s">
        <v>861</v>
      </c>
      <c r="P1811" t="s">
        <v>861</v>
      </c>
      <c r="Q1811">
        <v>1</v>
      </c>
      <c r="W1811">
        <v>0</v>
      </c>
      <c r="X1811">
        <v>476480486</v>
      </c>
      <c r="Y1811">
        <f>((AT1811*1.15)*1.1)</f>
        <v>19.114149999999999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</v>
      </c>
      <c r="AJ1811">
        <v>1</v>
      </c>
      <c r="AK1811">
        <v>1</v>
      </c>
      <c r="AL1811">
        <v>1</v>
      </c>
      <c r="AM1811">
        <v>-2</v>
      </c>
      <c r="AN1811">
        <v>0</v>
      </c>
      <c r="AO1811">
        <v>1</v>
      </c>
      <c r="AP1811">
        <v>1</v>
      </c>
      <c r="AQ1811">
        <v>0</v>
      </c>
      <c r="AR1811">
        <v>0</v>
      </c>
      <c r="AS1811" t="s">
        <v>3</v>
      </c>
      <c r="AT1811">
        <v>15.11</v>
      </c>
      <c r="AU1811" t="s">
        <v>26</v>
      </c>
      <c r="AV1811">
        <v>1</v>
      </c>
      <c r="AW1811">
        <v>2</v>
      </c>
      <c r="AX1811">
        <v>59209040</v>
      </c>
      <c r="AY1811">
        <v>1</v>
      </c>
      <c r="AZ1811">
        <v>0</v>
      </c>
      <c r="BA1811">
        <v>1811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CU1811">
        <f>ROUND(AT1811*Source!I892*AH1811*AL1811,2)</f>
        <v>0</v>
      </c>
      <c r="CV1811">
        <f>ROUND(Y1811*Source!I892,9)</f>
        <v>0.5734245</v>
      </c>
      <c r="CW1811">
        <v>0</v>
      </c>
      <c r="CX1811">
        <f>ROUND(Y1811*Source!I892,9)</f>
        <v>0.5734245</v>
      </c>
      <c r="CY1811">
        <f>AD1811</f>
        <v>0</v>
      </c>
      <c r="CZ1811">
        <f>AH1811</f>
        <v>0</v>
      </c>
      <c r="DA1811">
        <f>AL1811</f>
        <v>1</v>
      </c>
      <c r="DB1811">
        <f>ROUND(((ROUND(AT1811*CZ1811,2)*1.15)*1.1),6)</f>
        <v>0</v>
      </c>
      <c r="DC1811">
        <f>ROUND(((ROUND(AT1811*AG1811,2)*1.15)*1.1),6)</f>
        <v>0</v>
      </c>
      <c r="DD1811" t="s">
        <v>3</v>
      </c>
      <c r="DE1811" t="s">
        <v>3</v>
      </c>
      <c r="DF1811">
        <f t="shared" ref="DF1811:DF1817" si="762">ROUND(ROUND(AE1811,2)*CX1811,2)</f>
        <v>0</v>
      </c>
      <c r="DG1811">
        <f t="shared" si="760"/>
        <v>0</v>
      </c>
      <c r="DH1811">
        <f t="shared" si="761"/>
        <v>0</v>
      </c>
      <c r="DI1811">
        <f t="shared" si="757"/>
        <v>0</v>
      </c>
      <c r="DJ1811">
        <f>DI1811</f>
        <v>0</v>
      </c>
      <c r="DK1811">
        <v>0</v>
      </c>
      <c r="DL1811" t="s">
        <v>3</v>
      </c>
      <c r="DM1811">
        <v>0</v>
      </c>
      <c r="DN1811" t="s">
        <v>3</v>
      </c>
      <c r="DO1811">
        <v>0</v>
      </c>
    </row>
    <row r="1812" spans="1:119" x14ac:dyDescent="0.2">
      <c r="A1812">
        <f>ROW(Source!A892)</f>
        <v>892</v>
      </c>
      <c r="B1812">
        <v>59204062</v>
      </c>
      <c r="C1812">
        <v>59209034</v>
      </c>
      <c r="D1812">
        <v>58340578</v>
      </c>
      <c r="E1812">
        <v>1</v>
      </c>
      <c r="F1812">
        <v>1</v>
      </c>
      <c r="G1812">
        <v>1080</v>
      </c>
      <c r="H1812">
        <v>2</v>
      </c>
      <c r="I1812" t="s">
        <v>862</v>
      </c>
      <c r="J1812" t="s">
        <v>863</v>
      </c>
      <c r="K1812" t="s">
        <v>864</v>
      </c>
      <c r="L1812">
        <v>1368</v>
      </c>
      <c r="N1812">
        <v>1011</v>
      </c>
      <c r="O1812" t="s">
        <v>865</v>
      </c>
      <c r="P1812" t="s">
        <v>865</v>
      </c>
      <c r="Q1812">
        <v>1</v>
      </c>
      <c r="W1812">
        <v>0</v>
      </c>
      <c r="X1812">
        <v>-1985943078</v>
      </c>
      <c r="Y1812">
        <f>((AT1812*1.25)*1.1)</f>
        <v>0.22000000000000003</v>
      </c>
      <c r="AA1812">
        <v>0</v>
      </c>
      <c r="AB1812">
        <v>88.67</v>
      </c>
      <c r="AC1812">
        <v>13.47</v>
      </c>
      <c r="AD1812">
        <v>0</v>
      </c>
      <c r="AE1812">
        <v>0</v>
      </c>
      <c r="AF1812">
        <v>83.1</v>
      </c>
      <c r="AG1812">
        <v>12.62</v>
      </c>
      <c r="AH1812">
        <v>0</v>
      </c>
      <c r="AI1812">
        <v>1</v>
      </c>
      <c r="AJ1812">
        <v>1</v>
      </c>
      <c r="AK1812">
        <v>1</v>
      </c>
      <c r="AL1812">
        <v>1</v>
      </c>
      <c r="AM1812">
        <v>-2</v>
      </c>
      <c r="AN1812">
        <v>0</v>
      </c>
      <c r="AO1812">
        <v>1</v>
      </c>
      <c r="AP1812">
        <v>1</v>
      </c>
      <c r="AQ1812">
        <v>0</v>
      </c>
      <c r="AR1812">
        <v>0</v>
      </c>
      <c r="AS1812" t="s">
        <v>3</v>
      </c>
      <c r="AT1812">
        <v>0.16</v>
      </c>
      <c r="AU1812" t="s">
        <v>866</v>
      </c>
      <c r="AV1812">
        <v>0</v>
      </c>
      <c r="AW1812">
        <v>2</v>
      </c>
      <c r="AX1812">
        <v>59209041</v>
      </c>
      <c r="AY1812">
        <v>1</v>
      </c>
      <c r="AZ1812">
        <v>0</v>
      </c>
      <c r="BA1812">
        <v>1812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CV1812">
        <v>0</v>
      </c>
      <c r="CW1812">
        <f>ROUND(Y1812*Source!I892*DO1812,9)</f>
        <v>8.3292000000000005E-2</v>
      </c>
      <c r="CX1812">
        <f>ROUND(Y1812*Source!I892,9)</f>
        <v>6.6E-3</v>
      </c>
      <c r="CY1812">
        <f>AB1812</f>
        <v>88.67</v>
      </c>
      <c r="CZ1812">
        <f>AF1812</f>
        <v>83.1</v>
      </c>
      <c r="DA1812">
        <f>AJ1812</f>
        <v>1</v>
      </c>
      <c r="DB1812">
        <f>ROUND(((ROUND(AT1812*CZ1812,2)*1.25)*1.1),6)</f>
        <v>18.287500000000001</v>
      </c>
      <c r="DC1812">
        <f>ROUND(((ROUND(AT1812*AG1812,2)*1.25)*1.1),6)</f>
        <v>2.7774999999999999</v>
      </c>
      <c r="DD1812" t="s">
        <v>3</v>
      </c>
      <c r="DE1812" t="s">
        <v>3</v>
      </c>
      <c r="DF1812">
        <f t="shared" si="762"/>
        <v>0</v>
      </c>
      <c r="DG1812">
        <f t="shared" si="760"/>
        <v>0.55000000000000004</v>
      </c>
      <c r="DH1812">
        <f t="shared" si="761"/>
        <v>0.08</v>
      </c>
      <c r="DI1812">
        <f t="shared" si="757"/>
        <v>0</v>
      </c>
      <c r="DJ1812">
        <f>DG1812</f>
        <v>0.55000000000000004</v>
      </c>
      <c r="DK1812">
        <v>0</v>
      </c>
      <c r="DL1812" t="s">
        <v>867</v>
      </c>
      <c r="DM1812">
        <v>0</v>
      </c>
      <c r="DN1812" t="s">
        <v>861</v>
      </c>
      <c r="DO1812">
        <v>12.62</v>
      </c>
    </row>
    <row r="1813" spans="1:119" x14ac:dyDescent="0.2">
      <c r="A1813">
        <f>ROW(Source!A892)</f>
        <v>892</v>
      </c>
      <c r="B1813">
        <v>59204062</v>
      </c>
      <c r="C1813">
        <v>59209034</v>
      </c>
      <c r="D1813">
        <v>58310526</v>
      </c>
      <c r="E1813">
        <v>1</v>
      </c>
      <c r="F1813">
        <v>1</v>
      </c>
      <c r="G1813">
        <v>1080</v>
      </c>
      <c r="H1813">
        <v>3</v>
      </c>
      <c r="I1813" t="s">
        <v>894</v>
      </c>
      <c r="J1813" t="s">
        <v>895</v>
      </c>
      <c r="K1813" t="s">
        <v>896</v>
      </c>
      <c r="L1813">
        <v>1346</v>
      </c>
      <c r="N1813">
        <v>1009</v>
      </c>
      <c r="O1813" t="s">
        <v>880</v>
      </c>
      <c r="P1813" t="s">
        <v>880</v>
      </c>
      <c r="Q1813">
        <v>1</v>
      </c>
      <c r="W1813">
        <v>0</v>
      </c>
      <c r="X1813">
        <v>-1011812427</v>
      </c>
      <c r="Y1813">
        <f>AT1813</f>
        <v>0.42</v>
      </c>
      <c r="AA1813">
        <v>37.979999999999997</v>
      </c>
      <c r="AB1813">
        <v>0</v>
      </c>
      <c r="AC1813">
        <v>0</v>
      </c>
      <c r="AD1813">
        <v>0</v>
      </c>
      <c r="AE1813">
        <v>37.979999999999997</v>
      </c>
      <c r="AF1813">
        <v>0</v>
      </c>
      <c r="AG1813">
        <v>0</v>
      </c>
      <c r="AH1813">
        <v>0</v>
      </c>
      <c r="AI1813">
        <v>1</v>
      </c>
      <c r="AJ1813">
        <v>1</v>
      </c>
      <c r="AK1813">
        <v>1</v>
      </c>
      <c r="AL1813">
        <v>1</v>
      </c>
      <c r="AM1813">
        <v>-2</v>
      </c>
      <c r="AN1813">
        <v>0</v>
      </c>
      <c r="AO1813">
        <v>1</v>
      </c>
      <c r="AP1813">
        <v>1</v>
      </c>
      <c r="AQ1813">
        <v>0</v>
      </c>
      <c r="AR1813">
        <v>0</v>
      </c>
      <c r="AS1813" t="s">
        <v>3</v>
      </c>
      <c r="AT1813">
        <v>0.42</v>
      </c>
      <c r="AU1813" t="s">
        <v>3</v>
      </c>
      <c r="AV1813">
        <v>0</v>
      </c>
      <c r="AW1813">
        <v>2</v>
      </c>
      <c r="AX1813">
        <v>59209042</v>
      </c>
      <c r="AY1813">
        <v>1</v>
      </c>
      <c r="AZ1813">
        <v>0</v>
      </c>
      <c r="BA1813">
        <v>1813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CV1813">
        <v>0</v>
      </c>
      <c r="CW1813">
        <v>0</v>
      </c>
      <c r="CX1813">
        <f>ROUND(Y1813*Source!I892,9)</f>
        <v>1.26E-2</v>
      </c>
      <c r="CY1813">
        <f>AA1813</f>
        <v>37.979999999999997</v>
      </c>
      <c r="CZ1813">
        <f>AE1813</f>
        <v>37.979999999999997</v>
      </c>
      <c r="DA1813">
        <f>AI1813</f>
        <v>1</v>
      </c>
      <c r="DB1813">
        <f>ROUND(ROUND(AT1813*CZ1813,2),6)</f>
        <v>15.95</v>
      </c>
      <c r="DC1813">
        <f>ROUND(ROUND(AT1813*AG1813,2),6)</f>
        <v>0</v>
      </c>
      <c r="DD1813" t="s">
        <v>3</v>
      </c>
      <c r="DE1813" t="s">
        <v>3</v>
      </c>
      <c r="DF1813">
        <f t="shared" si="762"/>
        <v>0.48</v>
      </c>
      <c r="DG1813">
        <f t="shared" si="760"/>
        <v>0</v>
      </c>
      <c r="DH1813">
        <f t="shared" si="761"/>
        <v>0</v>
      </c>
      <c r="DI1813">
        <f t="shared" si="757"/>
        <v>0</v>
      </c>
      <c r="DJ1813">
        <f>DF1813</f>
        <v>0.48</v>
      </c>
      <c r="DK1813">
        <v>0</v>
      </c>
      <c r="DL1813" t="s">
        <v>3</v>
      </c>
      <c r="DM1813">
        <v>0</v>
      </c>
      <c r="DN1813" t="s">
        <v>3</v>
      </c>
      <c r="DO1813">
        <v>0</v>
      </c>
    </row>
    <row r="1814" spans="1:119" x14ac:dyDescent="0.2">
      <c r="A1814">
        <f>ROW(Source!A892)</f>
        <v>892</v>
      </c>
      <c r="B1814">
        <v>59204062</v>
      </c>
      <c r="C1814">
        <v>59209034</v>
      </c>
      <c r="D1814">
        <v>58315606</v>
      </c>
      <c r="E1814">
        <v>1</v>
      </c>
      <c r="F1814">
        <v>1</v>
      </c>
      <c r="G1814">
        <v>1080</v>
      </c>
      <c r="H1814">
        <v>3</v>
      </c>
      <c r="I1814" t="s">
        <v>970</v>
      </c>
      <c r="J1814" t="s">
        <v>971</v>
      </c>
      <c r="K1814" t="s">
        <v>972</v>
      </c>
      <c r="L1814">
        <v>1346</v>
      </c>
      <c r="N1814">
        <v>1009</v>
      </c>
      <c r="O1814" t="s">
        <v>880</v>
      </c>
      <c r="P1814" t="s">
        <v>880</v>
      </c>
      <c r="Q1814">
        <v>1</v>
      </c>
      <c r="W1814">
        <v>0</v>
      </c>
      <c r="X1814">
        <v>990919318</v>
      </c>
      <c r="Y1814">
        <f>AT1814</f>
        <v>1.302</v>
      </c>
      <c r="AA1814">
        <v>78.569999999999993</v>
      </c>
      <c r="AB1814">
        <v>0</v>
      </c>
      <c r="AC1814">
        <v>0</v>
      </c>
      <c r="AD1814">
        <v>0</v>
      </c>
      <c r="AE1814">
        <v>78.569999999999993</v>
      </c>
      <c r="AF1814">
        <v>0</v>
      </c>
      <c r="AG1814">
        <v>0</v>
      </c>
      <c r="AH1814">
        <v>0</v>
      </c>
      <c r="AI1814">
        <v>1</v>
      </c>
      <c r="AJ1814">
        <v>1</v>
      </c>
      <c r="AK1814">
        <v>1</v>
      </c>
      <c r="AL1814">
        <v>1</v>
      </c>
      <c r="AM1814">
        <v>-2</v>
      </c>
      <c r="AN1814">
        <v>0</v>
      </c>
      <c r="AO1814">
        <v>1</v>
      </c>
      <c r="AP1814">
        <v>1</v>
      </c>
      <c r="AQ1814">
        <v>0</v>
      </c>
      <c r="AR1814">
        <v>0</v>
      </c>
      <c r="AS1814" t="s">
        <v>3</v>
      </c>
      <c r="AT1814">
        <v>1.302</v>
      </c>
      <c r="AU1814" t="s">
        <v>3</v>
      </c>
      <c r="AV1814">
        <v>0</v>
      </c>
      <c r="AW1814">
        <v>2</v>
      </c>
      <c r="AX1814">
        <v>59209043</v>
      </c>
      <c r="AY1814">
        <v>1</v>
      </c>
      <c r="AZ1814">
        <v>0</v>
      </c>
      <c r="BA1814">
        <v>1814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CV1814">
        <v>0</v>
      </c>
      <c r="CW1814">
        <v>0</v>
      </c>
      <c r="CX1814">
        <f>ROUND(Y1814*Source!I892,9)</f>
        <v>3.9059999999999997E-2</v>
      </c>
      <c r="CY1814">
        <f>AA1814</f>
        <v>78.569999999999993</v>
      </c>
      <c r="CZ1814">
        <f>AE1814</f>
        <v>78.569999999999993</v>
      </c>
      <c r="DA1814">
        <f>AI1814</f>
        <v>1</v>
      </c>
      <c r="DB1814">
        <f>ROUND(ROUND(AT1814*CZ1814,2),6)</f>
        <v>102.3</v>
      </c>
      <c r="DC1814">
        <f>ROUND(ROUND(AT1814*AG1814,2),6)</f>
        <v>0</v>
      </c>
      <c r="DD1814" t="s">
        <v>3</v>
      </c>
      <c r="DE1814" t="s">
        <v>3</v>
      </c>
      <c r="DF1814">
        <f t="shared" si="762"/>
        <v>3.07</v>
      </c>
      <c r="DG1814">
        <f t="shared" si="760"/>
        <v>0</v>
      </c>
      <c r="DH1814">
        <f t="shared" si="761"/>
        <v>0</v>
      </c>
      <c r="DI1814">
        <f t="shared" si="757"/>
        <v>0</v>
      </c>
      <c r="DJ1814">
        <f>DF1814</f>
        <v>3.07</v>
      </c>
      <c r="DK1814">
        <v>0</v>
      </c>
      <c r="DL1814" t="s">
        <v>3</v>
      </c>
      <c r="DM1814">
        <v>0</v>
      </c>
      <c r="DN1814" t="s">
        <v>3</v>
      </c>
      <c r="DO1814">
        <v>0</v>
      </c>
    </row>
    <row r="1815" spans="1:119" x14ac:dyDescent="0.2">
      <c r="A1815">
        <f>ROW(Source!A892)</f>
        <v>892</v>
      </c>
      <c r="B1815">
        <v>59204062</v>
      </c>
      <c r="C1815">
        <v>59209034</v>
      </c>
      <c r="D1815">
        <v>0</v>
      </c>
      <c r="E1815">
        <v>0</v>
      </c>
      <c r="F1815">
        <v>1</v>
      </c>
      <c r="G1815">
        <v>1080</v>
      </c>
      <c r="H1815">
        <v>3</v>
      </c>
      <c r="I1815" t="s">
        <v>791</v>
      </c>
      <c r="J1815" t="s">
        <v>3</v>
      </c>
      <c r="K1815" t="s">
        <v>792</v>
      </c>
      <c r="L1815">
        <v>1354</v>
      </c>
      <c r="N1815">
        <v>1010</v>
      </c>
      <c r="O1815" t="s">
        <v>39</v>
      </c>
      <c r="P1815" t="s">
        <v>39</v>
      </c>
      <c r="Q1815">
        <v>1</v>
      </c>
      <c r="W1815">
        <v>0</v>
      </c>
      <c r="X1815">
        <v>-892413505</v>
      </c>
      <c r="Y1815">
        <f>AT1815</f>
        <v>100</v>
      </c>
      <c r="AA1815">
        <v>981.88</v>
      </c>
      <c r="AB1815">
        <v>0</v>
      </c>
      <c r="AC1815">
        <v>0</v>
      </c>
      <c r="AD1815">
        <v>0</v>
      </c>
      <c r="AE1815">
        <v>981.88</v>
      </c>
      <c r="AF1815">
        <v>0</v>
      </c>
      <c r="AG1815">
        <v>0</v>
      </c>
      <c r="AH1815">
        <v>0</v>
      </c>
      <c r="AI1815">
        <v>1</v>
      </c>
      <c r="AJ1815">
        <v>1</v>
      </c>
      <c r="AK1815">
        <v>1</v>
      </c>
      <c r="AL1815">
        <v>1</v>
      </c>
      <c r="AM1815">
        <v>0</v>
      </c>
      <c r="AN1815">
        <v>0</v>
      </c>
      <c r="AO1815">
        <v>0</v>
      </c>
      <c r="AP1815">
        <v>1</v>
      </c>
      <c r="AQ1815">
        <v>0</v>
      </c>
      <c r="AR1815">
        <v>0</v>
      </c>
      <c r="AS1815" t="s">
        <v>3</v>
      </c>
      <c r="AT1815">
        <v>100</v>
      </c>
      <c r="AU1815" t="s">
        <v>3</v>
      </c>
      <c r="AV1815">
        <v>0</v>
      </c>
      <c r="AW1815">
        <v>1</v>
      </c>
      <c r="AX1815">
        <v>-1</v>
      </c>
      <c r="AY1815">
        <v>0</v>
      </c>
      <c r="AZ1815">
        <v>0</v>
      </c>
      <c r="BA1815" t="s">
        <v>3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CV1815">
        <v>0</v>
      </c>
      <c r="CW1815">
        <v>0</v>
      </c>
      <c r="CX1815">
        <f>ROUND(Y1815*Source!I892,9)</f>
        <v>3</v>
      </c>
      <c r="CY1815">
        <f>AA1815</f>
        <v>981.88</v>
      </c>
      <c r="CZ1815">
        <f>AE1815</f>
        <v>981.88</v>
      </c>
      <c r="DA1815">
        <f>AI1815</f>
        <v>1</v>
      </c>
      <c r="DB1815">
        <f>ROUND(ROUND(AT1815*CZ1815,2),6)</f>
        <v>98188</v>
      </c>
      <c r="DC1815">
        <f>ROUND(ROUND(AT1815*AG1815,2),6)</f>
        <v>0</v>
      </c>
      <c r="DD1815" t="s">
        <v>3</v>
      </c>
      <c r="DE1815" t="s">
        <v>3</v>
      </c>
      <c r="DF1815">
        <f t="shared" si="762"/>
        <v>2945.64</v>
      </c>
      <c r="DG1815">
        <f t="shared" si="760"/>
        <v>0</v>
      </c>
      <c r="DH1815">
        <f t="shared" si="761"/>
        <v>0</v>
      </c>
      <c r="DI1815">
        <f t="shared" si="757"/>
        <v>0</v>
      </c>
      <c r="DJ1815">
        <f>DF1815</f>
        <v>2945.64</v>
      </c>
      <c r="DK1815">
        <v>0</v>
      </c>
      <c r="DL1815" t="s">
        <v>3</v>
      </c>
      <c r="DM1815">
        <v>0</v>
      </c>
      <c r="DN1815" t="s">
        <v>3</v>
      </c>
      <c r="DO1815">
        <v>0</v>
      </c>
    </row>
    <row r="1816" spans="1:119" x14ac:dyDescent="0.2">
      <c r="A1816">
        <f>ROW(Source!A893)</f>
        <v>893</v>
      </c>
      <c r="B1816">
        <v>59204059</v>
      </c>
      <c r="C1816">
        <v>59209034</v>
      </c>
      <c r="D1816">
        <v>58266404</v>
      </c>
      <c r="E1816">
        <v>1080</v>
      </c>
      <c r="F1816">
        <v>1</v>
      </c>
      <c r="G1816">
        <v>1080</v>
      </c>
      <c r="H1816">
        <v>1</v>
      </c>
      <c r="I1816" t="s">
        <v>859</v>
      </c>
      <c r="J1816" t="s">
        <v>3</v>
      </c>
      <c r="K1816" t="s">
        <v>860</v>
      </c>
      <c r="L1816">
        <v>1191</v>
      </c>
      <c r="N1816">
        <v>1013</v>
      </c>
      <c r="O1816" t="s">
        <v>861</v>
      </c>
      <c r="P1816" t="s">
        <v>861</v>
      </c>
      <c r="Q1816">
        <v>1</v>
      </c>
      <c r="W1816">
        <v>0</v>
      </c>
      <c r="X1816">
        <v>476480486</v>
      </c>
      <c r="Y1816">
        <f>((AT1816*1.15)*1.1)</f>
        <v>19.114149999999999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</v>
      </c>
      <c r="AJ1816">
        <v>1</v>
      </c>
      <c r="AK1816">
        <v>1</v>
      </c>
      <c r="AL1816">
        <v>1</v>
      </c>
      <c r="AM1816">
        <v>5</v>
      </c>
      <c r="AN1816">
        <v>0</v>
      </c>
      <c r="AO1816">
        <v>1</v>
      </c>
      <c r="AP1816">
        <v>1</v>
      </c>
      <c r="AQ1816">
        <v>0</v>
      </c>
      <c r="AR1816">
        <v>0</v>
      </c>
      <c r="AS1816" t="s">
        <v>3</v>
      </c>
      <c r="AT1816">
        <v>15.11</v>
      </c>
      <c r="AU1816" t="s">
        <v>26</v>
      </c>
      <c r="AV1816">
        <v>1</v>
      </c>
      <c r="AW1816">
        <v>2</v>
      </c>
      <c r="AX1816">
        <v>59209040</v>
      </c>
      <c r="AY1816">
        <v>1</v>
      </c>
      <c r="AZ1816">
        <v>0</v>
      </c>
      <c r="BA1816">
        <v>1816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CU1816">
        <f>ROUND(AT1816*Source!I893*AH1816*AL1816,2)</f>
        <v>0</v>
      </c>
      <c r="CV1816">
        <f>ROUND(Y1816*Source!I893,9)</f>
        <v>0.5734245</v>
      </c>
      <c r="CW1816">
        <v>0</v>
      </c>
      <c r="CX1816">
        <f>ROUND(Y1816*Source!I893,9)</f>
        <v>0.5734245</v>
      </c>
      <c r="CY1816">
        <f>AD1816</f>
        <v>0</v>
      </c>
      <c r="CZ1816">
        <f>AH1816</f>
        <v>0</v>
      </c>
      <c r="DA1816">
        <f>AL1816</f>
        <v>1</v>
      </c>
      <c r="DB1816">
        <f>ROUND(((ROUND(AT1816*CZ1816,2)*1.15)*1.1),6)</f>
        <v>0</v>
      </c>
      <c r="DC1816">
        <f>ROUND(((ROUND(AT1816*AG1816,2)*1.15)*1.1),6)</f>
        <v>0</v>
      </c>
      <c r="DD1816" t="s">
        <v>3</v>
      </c>
      <c r="DE1816" t="s">
        <v>3</v>
      </c>
      <c r="DF1816">
        <f t="shared" si="762"/>
        <v>0</v>
      </c>
      <c r="DG1816">
        <f t="shared" si="760"/>
        <v>0</v>
      </c>
      <c r="DH1816">
        <f t="shared" si="761"/>
        <v>0</v>
      </c>
      <c r="DI1816">
        <f t="shared" si="757"/>
        <v>0</v>
      </c>
      <c r="DJ1816">
        <f>DI1816</f>
        <v>0</v>
      </c>
      <c r="DK1816">
        <v>0</v>
      </c>
      <c r="DL1816" t="s">
        <v>3</v>
      </c>
      <c r="DM1816">
        <v>0</v>
      </c>
      <c r="DN1816" t="s">
        <v>3</v>
      </c>
      <c r="DO1816">
        <v>0</v>
      </c>
    </row>
    <row r="1817" spans="1:119" x14ac:dyDescent="0.2">
      <c r="A1817">
        <f>ROW(Source!A893)</f>
        <v>893</v>
      </c>
      <c r="B1817">
        <v>59204059</v>
      </c>
      <c r="C1817">
        <v>59209034</v>
      </c>
      <c r="D1817">
        <v>58340578</v>
      </c>
      <c r="E1817">
        <v>1</v>
      </c>
      <c r="F1817">
        <v>1</v>
      </c>
      <c r="G1817">
        <v>1080</v>
      </c>
      <c r="H1817">
        <v>2</v>
      </c>
      <c r="I1817" t="s">
        <v>862</v>
      </c>
      <c r="J1817" t="s">
        <v>863</v>
      </c>
      <c r="K1817" t="s">
        <v>864</v>
      </c>
      <c r="L1817">
        <v>1368</v>
      </c>
      <c r="N1817">
        <v>1011</v>
      </c>
      <c r="O1817" t="s">
        <v>865</v>
      </c>
      <c r="P1817" t="s">
        <v>865</v>
      </c>
      <c r="Q1817">
        <v>1</v>
      </c>
      <c r="W1817">
        <v>0</v>
      </c>
      <c r="X1817">
        <v>-1985943078</v>
      </c>
      <c r="Y1817">
        <f>((AT1817*1.25)*1.1)</f>
        <v>0.22000000000000003</v>
      </c>
      <c r="AA1817">
        <v>0</v>
      </c>
      <c r="AB1817">
        <v>1445.28</v>
      </c>
      <c r="AC1817">
        <v>740.47</v>
      </c>
      <c r="AD1817">
        <v>0</v>
      </c>
      <c r="AE1817">
        <v>0</v>
      </c>
      <c r="AF1817">
        <v>83.1</v>
      </c>
      <c r="AG1817">
        <v>12.62</v>
      </c>
      <c r="AH1817">
        <v>0</v>
      </c>
      <c r="AI1817">
        <v>1</v>
      </c>
      <c r="AJ1817">
        <v>16.3</v>
      </c>
      <c r="AK1817">
        <v>54.99</v>
      </c>
      <c r="AL1817">
        <v>1</v>
      </c>
      <c r="AM1817">
        <v>2</v>
      </c>
      <c r="AN1817">
        <v>0</v>
      </c>
      <c r="AO1817">
        <v>1</v>
      </c>
      <c r="AP1817">
        <v>1</v>
      </c>
      <c r="AQ1817">
        <v>0</v>
      </c>
      <c r="AR1817">
        <v>0</v>
      </c>
      <c r="AS1817" t="s">
        <v>3</v>
      </c>
      <c r="AT1817">
        <v>0.16</v>
      </c>
      <c r="AU1817" t="s">
        <v>866</v>
      </c>
      <c r="AV1817">
        <v>0</v>
      </c>
      <c r="AW1817">
        <v>2</v>
      </c>
      <c r="AX1817">
        <v>59209041</v>
      </c>
      <c r="AY1817">
        <v>1</v>
      </c>
      <c r="AZ1817">
        <v>0</v>
      </c>
      <c r="BA1817">
        <v>1817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CV1817">
        <v>0</v>
      </c>
      <c r="CW1817">
        <f>ROUND(Y1817*Source!I893*DO1817,9)</f>
        <v>8.3292000000000005E-2</v>
      </c>
      <c r="CX1817">
        <f>ROUND(Y1817*Source!I893,9)</f>
        <v>6.6E-3</v>
      </c>
      <c r="CY1817">
        <f>AB1817</f>
        <v>1445.28</v>
      </c>
      <c r="CZ1817">
        <f>AF1817</f>
        <v>83.1</v>
      </c>
      <c r="DA1817">
        <f>AJ1817</f>
        <v>16.3</v>
      </c>
      <c r="DB1817">
        <f>ROUND(((ROUND(AT1817*CZ1817,2)*1.25)*1.1),6)</f>
        <v>18.287500000000001</v>
      </c>
      <c r="DC1817">
        <f>ROUND(((ROUND(AT1817*AG1817,2)*1.25)*1.1),6)</f>
        <v>2.7774999999999999</v>
      </c>
      <c r="DD1817" t="s">
        <v>3</v>
      </c>
      <c r="DE1817" t="s">
        <v>3</v>
      </c>
      <c r="DF1817">
        <f t="shared" si="762"/>
        <v>0</v>
      </c>
      <c r="DG1817">
        <f>ROUND(ROUND(AF1817*AJ1817,2)*CX1817,2)</f>
        <v>8.94</v>
      </c>
      <c r="DH1817">
        <f>ROUND(ROUND(AG1817*AK1817,2)*CX1817,2)</f>
        <v>4.58</v>
      </c>
      <c r="DI1817">
        <f t="shared" si="757"/>
        <v>0</v>
      </c>
      <c r="DJ1817">
        <f>DG1817</f>
        <v>8.94</v>
      </c>
      <c r="DK1817">
        <v>0</v>
      </c>
      <c r="DL1817" t="s">
        <v>867</v>
      </c>
      <c r="DM1817">
        <v>0</v>
      </c>
      <c r="DN1817" t="s">
        <v>861</v>
      </c>
      <c r="DO1817">
        <v>12.62</v>
      </c>
    </row>
    <row r="1818" spans="1:119" x14ac:dyDescent="0.2">
      <c r="A1818">
        <f>ROW(Source!A893)</f>
        <v>893</v>
      </c>
      <c r="B1818">
        <v>59204059</v>
      </c>
      <c r="C1818">
        <v>59209034</v>
      </c>
      <c r="D1818">
        <v>58310526</v>
      </c>
      <c r="E1818">
        <v>1</v>
      </c>
      <c r="F1818">
        <v>1</v>
      </c>
      <c r="G1818">
        <v>1080</v>
      </c>
      <c r="H1818">
        <v>3</v>
      </c>
      <c r="I1818" t="s">
        <v>894</v>
      </c>
      <c r="J1818" t="s">
        <v>895</v>
      </c>
      <c r="K1818" t="s">
        <v>896</v>
      </c>
      <c r="L1818">
        <v>1346</v>
      </c>
      <c r="N1818">
        <v>1009</v>
      </c>
      <c r="O1818" t="s">
        <v>880</v>
      </c>
      <c r="P1818" t="s">
        <v>880</v>
      </c>
      <c r="Q1818">
        <v>1</v>
      </c>
      <c r="W1818">
        <v>0</v>
      </c>
      <c r="X1818">
        <v>-1011812427</v>
      </c>
      <c r="Y1818">
        <f>AT1818</f>
        <v>0.42</v>
      </c>
      <c r="AA1818">
        <v>272.7</v>
      </c>
      <c r="AB1818">
        <v>0</v>
      </c>
      <c r="AC1818">
        <v>0</v>
      </c>
      <c r="AD1818">
        <v>0</v>
      </c>
      <c r="AE1818">
        <v>37.979999999999997</v>
      </c>
      <c r="AF1818">
        <v>0</v>
      </c>
      <c r="AG1818">
        <v>0</v>
      </c>
      <c r="AH1818">
        <v>0</v>
      </c>
      <c r="AI1818">
        <v>7.18</v>
      </c>
      <c r="AJ1818">
        <v>1</v>
      </c>
      <c r="AK1818">
        <v>1</v>
      </c>
      <c r="AL1818">
        <v>1</v>
      </c>
      <c r="AM1818">
        <v>2</v>
      </c>
      <c r="AN1818">
        <v>0</v>
      </c>
      <c r="AO1818">
        <v>1</v>
      </c>
      <c r="AP1818">
        <v>1</v>
      </c>
      <c r="AQ1818">
        <v>0</v>
      </c>
      <c r="AR1818">
        <v>0</v>
      </c>
      <c r="AS1818" t="s">
        <v>3</v>
      </c>
      <c r="AT1818">
        <v>0.42</v>
      </c>
      <c r="AU1818" t="s">
        <v>3</v>
      </c>
      <c r="AV1818">
        <v>0</v>
      </c>
      <c r="AW1818">
        <v>2</v>
      </c>
      <c r="AX1818">
        <v>59209042</v>
      </c>
      <c r="AY1818">
        <v>1</v>
      </c>
      <c r="AZ1818">
        <v>0</v>
      </c>
      <c r="BA1818">
        <v>1818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CV1818">
        <v>0</v>
      </c>
      <c r="CW1818">
        <v>0</v>
      </c>
      <c r="CX1818">
        <f>ROUND(Y1818*Source!I893,9)</f>
        <v>1.26E-2</v>
      </c>
      <c r="CY1818">
        <f>AA1818</f>
        <v>272.7</v>
      </c>
      <c r="CZ1818">
        <f>AE1818</f>
        <v>37.979999999999997</v>
      </c>
      <c r="DA1818">
        <f>AI1818</f>
        <v>7.18</v>
      </c>
      <c r="DB1818">
        <f>ROUND(ROUND(AT1818*CZ1818,2),6)</f>
        <v>15.95</v>
      </c>
      <c r="DC1818">
        <f>ROUND(ROUND(AT1818*AG1818,2),6)</f>
        <v>0</v>
      </c>
      <c r="DD1818" t="s">
        <v>3</v>
      </c>
      <c r="DE1818" t="s">
        <v>3</v>
      </c>
      <c r="DF1818">
        <f>ROUND(ROUND(AE1818*AI1818,2)*CX1818,2)</f>
        <v>3.44</v>
      </c>
      <c r="DG1818">
        <f t="shared" ref="DG1818:DG1826" si="763">ROUND(ROUND(AF1818,2)*CX1818,2)</f>
        <v>0</v>
      </c>
      <c r="DH1818">
        <f t="shared" ref="DH1818:DH1826" si="764">ROUND(ROUND(AG1818,2)*CX1818,2)</f>
        <v>0</v>
      </c>
      <c r="DI1818">
        <f t="shared" si="757"/>
        <v>0</v>
      </c>
      <c r="DJ1818">
        <f>DF1818</f>
        <v>3.44</v>
      </c>
      <c r="DK1818">
        <v>0</v>
      </c>
      <c r="DL1818" t="s">
        <v>3</v>
      </c>
      <c r="DM1818">
        <v>0</v>
      </c>
      <c r="DN1818" t="s">
        <v>3</v>
      </c>
      <c r="DO1818">
        <v>0</v>
      </c>
    </row>
    <row r="1819" spans="1:119" x14ac:dyDescent="0.2">
      <c r="A1819">
        <f>ROW(Source!A893)</f>
        <v>893</v>
      </c>
      <c r="B1819">
        <v>59204059</v>
      </c>
      <c r="C1819">
        <v>59209034</v>
      </c>
      <c r="D1819">
        <v>58315606</v>
      </c>
      <c r="E1819">
        <v>1</v>
      </c>
      <c r="F1819">
        <v>1</v>
      </c>
      <c r="G1819">
        <v>1080</v>
      </c>
      <c r="H1819">
        <v>3</v>
      </c>
      <c r="I1819" t="s">
        <v>970</v>
      </c>
      <c r="J1819" t="s">
        <v>971</v>
      </c>
      <c r="K1819" t="s">
        <v>972</v>
      </c>
      <c r="L1819">
        <v>1346</v>
      </c>
      <c r="N1819">
        <v>1009</v>
      </c>
      <c r="O1819" t="s">
        <v>880</v>
      </c>
      <c r="P1819" t="s">
        <v>880</v>
      </c>
      <c r="Q1819">
        <v>1</v>
      </c>
      <c r="W1819">
        <v>0</v>
      </c>
      <c r="X1819">
        <v>990919318</v>
      </c>
      <c r="Y1819">
        <f>AT1819</f>
        <v>1.302</v>
      </c>
      <c r="AA1819">
        <v>668.63</v>
      </c>
      <c r="AB1819">
        <v>0</v>
      </c>
      <c r="AC1819">
        <v>0</v>
      </c>
      <c r="AD1819">
        <v>0</v>
      </c>
      <c r="AE1819">
        <v>78.569999999999993</v>
      </c>
      <c r="AF1819">
        <v>0</v>
      </c>
      <c r="AG1819">
        <v>0</v>
      </c>
      <c r="AH1819">
        <v>0</v>
      </c>
      <c r="AI1819">
        <v>8.51</v>
      </c>
      <c r="AJ1819">
        <v>1</v>
      </c>
      <c r="AK1819">
        <v>1</v>
      </c>
      <c r="AL1819">
        <v>1</v>
      </c>
      <c r="AM1819">
        <v>2</v>
      </c>
      <c r="AN1819">
        <v>0</v>
      </c>
      <c r="AO1819">
        <v>1</v>
      </c>
      <c r="AP1819">
        <v>1</v>
      </c>
      <c r="AQ1819">
        <v>0</v>
      </c>
      <c r="AR1819">
        <v>0</v>
      </c>
      <c r="AS1819" t="s">
        <v>3</v>
      </c>
      <c r="AT1819">
        <v>1.302</v>
      </c>
      <c r="AU1819" t="s">
        <v>3</v>
      </c>
      <c r="AV1819">
        <v>0</v>
      </c>
      <c r="AW1819">
        <v>2</v>
      </c>
      <c r="AX1819">
        <v>59209043</v>
      </c>
      <c r="AY1819">
        <v>1</v>
      </c>
      <c r="AZ1819">
        <v>0</v>
      </c>
      <c r="BA1819">
        <v>1819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CV1819">
        <v>0</v>
      </c>
      <c r="CW1819">
        <v>0</v>
      </c>
      <c r="CX1819">
        <f>ROUND(Y1819*Source!I893,9)</f>
        <v>3.9059999999999997E-2</v>
      </c>
      <c r="CY1819">
        <f>AA1819</f>
        <v>668.63</v>
      </c>
      <c r="CZ1819">
        <f>AE1819</f>
        <v>78.569999999999993</v>
      </c>
      <c r="DA1819">
        <f>AI1819</f>
        <v>8.51</v>
      </c>
      <c r="DB1819">
        <f>ROUND(ROUND(AT1819*CZ1819,2),6)</f>
        <v>102.3</v>
      </c>
      <c r="DC1819">
        <f>ROUND(ROUND(AT1819*AG1819,2),6)</f>
        <v>0</v>
      </c>
      <c r="DD1819" t="s">
        <v>3</v>
      </c>
      <c r="DE1819" t="s">
        <v>3</v>
      </c>
      <c r="DF1819">
        <f>ROUND(ROUND(AE1819*AI1819,2)*CX1819,2)</f>
        <v>26.12</v>
      </c>
      <c r="DG1819">
        <f t="shared" si="763"/>
        <v>0</v>
      </c>
      <c r="DH1819">
        <f t="shared" si="764"/>
        <v>0</v>
      </c>
      <c r="DI1819">
        <f t="shared" si="757"/>
        <v>0</v>
      </c>
      <c r="DJ1819">
        <f>DF1819</f>
        <v>26.12</v>
      </c>
      <c r="DK1819">
        <v>0</v>
      </c>
      <c r="DL1819" t="s">
        <v>3</v>
      </c>
      <c r="DM1819">
        <v>0</v>
      </c>
      <c r="DN1819" t="s">
        <v>3</v>
      </c>
      <c r="DO1819">
        <v>0</v>
      </c>
    </row>
    <row r="1820" spans="1:119" x14ac:dyDescent="0.2">
      <c r="A1820">
        <f>ROW(Source!A893)</f>
        <v>893</v>
      </c>
      <c r="B1820">
        <v>59204059</v>
      </c>
      <c r="C1820">
        <v>59209034</v>
      </c>
      <c r="D1820">
        <v>0</v>
      </c>
      <c r="E1820">
        <v>0</v>
      </c>
      <c r="F1820">
        <v>1</v>
      </c>
      <c r="G1820">
        <v>1080</v>
      </c>
      <c r="H1820">
        <v>3</v>
      </c>
      <c r="I1820" t="s">
        <v>791</v>
      </c>
      <c r="J1820" t="s">
        <v>3</v>
      </c>
      <c r="K1820" t="s">
        <v>792</v>
      </c>
      <c r="L1820">
        <v>1354</v>
      </c>
      <c r="N1820">
        <v>1010</v>
      </c>
      <c r="O1820" t="s">
        <v>39</v>
      </c>
      <c r="P1820" t="s">
        <v>39</v>
      </c>
      <c r="Q1820">
        <v>1</v>
      </c>
      <c r="W1820">
        <v>0</v>
      </c>
      <c r="X1820">
        <v>-892413505</v>
      </c>
      <c r="Y1820">
        <f>AT1820</f>
        <v>100</v>
      </c>
      <c r="AA1820">
        <v>9700.9699999999993</v>
      </c>
      <c r="AB1820">
        <v>0</v>
      </c>
      <c r="AC1820">
        <v>0</v>
      </c>
      <c r="AD1820">
        <v>0</v>
      </c>
      <c r="AE1820">
        <v>981.88</v>
      </c>
      <c r="AF1820">
        <v>0</v>
      </c>
      <c r="AG1820">
        <v>0</v>
      </c>
      <c r="AH1820">
        <v>0</v>
      </c>
      <c r="AI1820">
        <v>9.8800000000000008</v>
      </c>
      <c r="AJ1820">
        <v>1</v>
      </c>
      <c r="AK1820">
        <v>1</v>
      </c>
      <c r="AL1820">
        <v>1</v>
      </c>
      <c r="AM1820">
        <v>0</v>
      </c>
      <c r="AN1820">
        <v>0</v>
      </c>
      <c r="AO1820">
        <v>0</v>
      </c>
      <c r="AP1820">
        <v>1</v>
      </c>
      <c r="AQ1820">
        <v>0</v>
      </c>
      <c r="AR1820">
        <v>0</v>
      </c>
      <c r="AS1820" t="s">
        <v>3</v>
      </c>
      <c r="AT1820">
        <v>100</v>
      </c>
      <c r="AU1820" t="s">
        <v>3</v>
      </c>
      <c r="AV1820">
        <v>0</v>
      </c>
      <c r="AW1820">
        <v>1</v>
      </c>
      <c r="AX1820">
        <v>-1</v>
      </c>
      <c r="AY1820">
        <v>0</v>
      </c>
      <c r="AZ1820">
        <v>0</v>
      </c>
      <c r="BA1820" t="s">
        <v>3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CV1820">
        <v>0</v>
      </c>
      <c r="CW1820">
        <v>0</v>
      </c>
      <c r="CX1820">
        <f>ROUND(Y1820*Source!I893,9)</f>
        <v>3</v>
      </c>
      <c r="CY1820">
        <f>AA1820</f>
        <v>9700.9699999999993</v>
      </c>
      <c r="CZ1820">
        <f>AE1820</f>
        <v>981.88</v>
      </c>
      <c r="DA1820">
        <f>AI1820</f>
        <v>9.8800000000000008</v>
      </c>
      <c r="DB1820">
        <f>ROUND(ROUND(AT1820*CZ1820,2),6)</f>
        <v>98188</v>
      </c>
      <c r="DC1820">
        <f>ROUND(ROUND(AT1820*AG1820,2),6)</f>
        <v>0</v>
      </c>
      <c r="DD1820" t="s">
        <v>3</v>
      </c>
      <c r="DE1820" t="s">
        <v>3</v>
      </c>
      <c r="DF1820">
        <f>ROUND(ROUND(AE1820*AI1820,2)*CX1820,2)</f>
        <v>29102.91</v>
      </c>
      <c r="DG1820">
        <f t="shared" si="763"/>
        <v>0</v>
      </c>
      <c r="DH1820">
        <f t="shared" si="764"/>
        <v>0</v>
      </c>
      <c r="DI1820">
        <f t="shared" si="757"/>
        <v>0</v>
      </c>
      <c r="DJ1820">
        <f>DF1820</f>
        <v>29102.91</v>
      </c>
      <c r="DK1820">
        <v>0</v>
      </c>
      <c r="DL1820" t="s">
        <v>3</v>
      </c>
      <c r="DM1820">
        <v>0</v>
      </c>
      <c r="DN1820" t="s">
        <v>3</v>
      </c>
      <c r="DO1820">
        <v>0</v>
      </c>
    </row>
    <row r="1821" spans="1:119" x14ac:dyDescent="0.2">
      <c r="A1821">
        <f>ROW(Source!A896)</f>
        <v>896</v>
      </c>
      <c r="B1821">
        <v>59204062</v>
      </c>
      <c r="C1821">
        <v>59209049</v>
      </c>
      <c r="D1821">
        <v>58266404</v>
      </c>
      <c r="E1821">
        <v>1080</v>
      </c>
      <c r="F1821">
        <v>1</v>
      </c>
      <c r="G1821">
        <v>1080</v>
      </c>
      <c r="H1821">
        <v>1</v>
      </c>
      <c r="I1821" t="s">
        <v>859</v>
      </c>
      <c r="J1821" t="s">
        <v>3</v>
      </c>
      <c r="K1821" t="s">
        <v>860</v>
      </c>
      <c r="L1821">
        <v>1191</v>
      </c>
      <c r="N1821">
        <v>1013</v>
      </c>
      <c r="O1821" t="s">
        <v>861</v>
      </c>
      <c r="P1821" t="s">
        <v>861</v>
      </c>
      <c r="Q1821">
        <v>1</v>
      </c>
      <c r="W1821">
        <v>0</v>
      </c>
      <c r="X1821">
        <v>476480486</v>
      </c>
      <c r="Y1821">
        <f>((AT1821*1.15)*1.1)</f>
        <v>19.114149999999999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1</v>
      </c>
      <c r="AJ1821">
        <v>1</v>
      </c>
      <c r="AK1821">
        <v>1</v>
      </c>
      <c r="AL1821">
        <v>1</v>
      </c>
      <c r="AM1821">
        <v>-2</v>
      </c>
      <c r="AN1821">
        <v>0</v>
      </c>
      <c r="AO1821">
        <v>1</v>
      </c>
      <c r="AP1821">
        <v>1</v>
      </c>
      <c r="AQ1821">
        <v>0</v>
      </c>
      <c r="AR1821">
        <v>0</v>
      </c>
      <c r="AS1821" t="s">
        <v>3</v>
      </c>
      <c r="AT1821">
        <v>15.11</v>
      </c>
      <c r="AU1821" t="s">
        <v>26</v>
      </c>
      <c r="AV1821">
        <v>1</v>
      </c>
      <c r="AW1821">
        <v>2</v>
      </c>
      <c r="AX1821">
        <v>59209055</v>
      </c>
      <c r="AY1821">
        <v>1</v>
      </c>
      <c r="AZ1821">
        <v>0</v>
      </c>
      <c r="BA1821">
        <v>1821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CU1821">
        <f>ROUND(AT1821*Source!I896*AH1821*AL1821,2)</f>
        <v>0</v>
      </c>
      <c r="CV1821">
        <f>ROUND(Y1821*Source!I896,9)</f>
        <v>2.293698</v>
      </c>
      <c r="CW1821">
        <v>0</v>
      </c>
      <c r="CX1821">
        <f>ROUND(Y1821*Source!I896,9)</f>
        <v>2.293698</v>
      </c>
      <c r="CY1821">
        <f>AD1821</f>
        <v>0</v>
      </c>
      <c r="CZ1821">
        <f>AH1821</f>
        <v>0</v>
      </c>
      <c r="DA1821">
        <f>AL1821</f>
        <v>1</v>
      </c>
      <c r="DB1821">
        <f>ROUND(((ROUND(AT1821*CZ1821,2)*1.15)*1.1),6)</f>
        <v>0</v>
      </c>
      <c r="DC1821">
        <f>ROUND(((ROUND(AT1821*AG1821,2)*1.15)*1.1),6)</f>
        <v>0</v>
      </c>
      <c r="DD1821" t="s">
        <v>3</v>
      </c>
      <c r="DE1821" t="s">
        <v>3</v>
      </c>
      <c r="DF1821">
        <f t="shared" ref="DF1821:DF1827" si="765">ROUND(ROUND(AE1821,2)*CX1821,2)</f>
        <v>0</v>
      </c>
      <c r="DG1821">
        <f t="shared" si="763"/>
        <v>0</v>
      </c>
      <c r="DH1821">
        <f t="shared" si="764"/>
        <v>0</v>
      </c>
      <c r="DI1821">
        <f t="shared" si="757"/>
        <v>0</v>
      </c>
      <c r="DJ1821">
        <f>DI1821</f>
        <v>0</v>
      </c>
      <c r="DK1821">
        <v>0</v>
      </c>
      <c r="DL1821" t="s">
        <v>3</v>
      </c>
      <c r="DM1821">
        <v>0</v>
      </c>
      <c r="DN1821" t="s">
        <v>3</v>
      </c>
      <c r="DO1821">
        <v>0</v>
      </c>
    </row>
    <row r="1822" spans="1:119" x14ac:dyDescent="0.2">
      <c r="A1822">
        <f>ROW(Source!A896)</f>
        <v>896</v>
      </c>
      <c r="B1822">
        <v>59204062</v>
      </c>
      <c r="C1822">
        <v>59209049</v>
      </c>
      <c r="D1822">
        <v>58340578</v>
      </c>
      <c r="E1822">
        <v>1</v>
      </c>
      <c r="F1822">
        <v>1</v>
      </c>
      <c r="G1822">
        <v>1080</v>
      </c>
      <c r="H1822">
        <v>2</v>
      </c>
      <c r="I1822" t="s">
        <v>862</v>
      </c>
      <c r="J1822" t="s">
        <v>863</v>
      </c>
      <c r="K1822" t="s">
        <v>864</v>
      </c>
      <c r="L1822">
        <v>1368</v>
      </c>
      <c r="N1822">
        <v>1011</v>
      </c>
      <c r="O1822" t="s">
        <v>865</v>
      </c>
      <c r="P1822" t="s">
        <v>865</v>
      </c>
      <c r="Q1822">
        <v>1</v>
      </c>
      <c r="W1822">
        <v>0</v>
      </c>
      <c r="X1822">
        <v>-1985943078</v>
      </c>
      <c r="Y1822">
        <f>((AT1822*1.25)*1.1)</f>
        <v>0.22000000000000003</v>
      </c>
      <c r="AA1822">
        <v>0</v>
      </c>
      <c r="AB1822">
        <v>88.67</v>
      </c>
      <c r="AC1822">
        <v>13.47</v>
      </c>
      <c r="AD1822">
        <v>0</v>
      </c>
      <c r="AE1822">
        <v>0</v>
      </c>
      <c r="AF1822">
        <v>83.1</v>
      </c>
      <c r="AG1822">
        <v>12.62</v>
      </c>
      <c r="AH1822">
        <v>0</v>
      </c>
      <c r="AI1822">
        <v>1</v>
      </c>
      <c r="AJ1822">
        <v>1</v>
      </c>
      <c r="AK1822">
        <v>1</v>
      </c>
      <c r="AL1822">
        <v>1</v>
      </c>
      <c r="AM1822">
        <v>-2</v>
      </c>
      <c r="AN1822">
        <v>0</v>
      </c>
      <c r="AO1822">
        <v>1</v>
      </c>
      <c r="AP1822">
        <v>1</v>
      </c>
      <c r="AQ1822">
        <v>0</v>
      </c>
      <c r="AR1822">
        <v>0</v>
      </c>
      <c r="AS1822" t="s">
        <v>3</v>
      </c>
      <c r="AT1822">
        <v>0.16</v>
      </c>
      <c r="AU1822" t="s">
        <v>866</v>
      </c>
      <c r="AV1822">
        <v>0</v>
      </c>
      <c r="AW1822">
        <v>2</v>
      </c>
      <c r="AX1822">
        <v>59209056</v>
      </c>
      <c r="AY1822">
        <v>1</v>
      </c>
      <c r="AZ1822">
        <v>0</v>
      </c>
      <c r="BA1822">
        <v>1822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CV1822">
        <v>0</v>
      </c>
      <c r="CW1822">
        <f>ROUND(Y1822*Source!I896*DO1822,9)</f>
        <v>0.33316800000000002</v>
      </c>
      <c r="CX1822">
        <f>ROUND(Y1822*Source!I896,9)</f>
        <v>2.64E-2</v>
      </c>
      <c r="CY1822">
        <f>AB1822</f>
        <v>88.67</v>
      </c>
      <c r="CZ1822">
        <f>AF1822</f>
        <v>83.1</v>
      </c>
      <c r="DA1822">
        <f>AJ1822</f>
        <v>1</v>
      </c>
      <c r="DB1822">
        <f>ROUND(((ROUND(AT1822*CZ1822,2)*1.25)*1.1),6)</f>
        <v>18.287500000000001</v>
      </c>
      <c r="DC1822">
        <f>ROUND(((ROUND(AT1822*AG1822,2)*1.25)*1.1),6)</f>
        <v>2.7774999999999999</v>
      </c>
      <c r="DD1822" t="s">
        <v>3</v>
      </c>
      <c r="DE1822" t="s">
        <v>3</v>
      </c>
      <c r="DF1822">
        <f t="shared" si="765"/>
        <v>0</v>
      </c>
      <c r="DG1822">
        <f t="shared" si="763"/>
        <v>2.19</v>
      </c>
      <c r="DH1822">
        <f t="shared" si="764"/>
        <v>0.33</v>
      </c>
      <c r="DI1822">
        <f t="shared" si="757"/>
        <v>0</v>
      </c>
      <c r="DJ1822">
        <f>DG1822</f>
        <v>2.19</v>
      </c>
      <c r="DK1822">
        <v>0</v>
      </c>
      <c r="DL1822" t="s">
        <v>867</v>
      </c>
      <c r="DM1822">
        <v>0</v>
      </c>
      <c r="DN1822" t="s">
        <v>861</v>
      </c>
      <c r="DO1822">
        <v>12.62</v>
      </c>
    </row>
    <row r="1823" spans="1:119" x14ac:dyDescent="0.2">
      <c r="A1823">
        <f>ROW(Source!A896)</f>
        <v>896</v>
      </c>
      <c r="B1823">
        <v>59204062</v>
      </c>
      <c r="C1823">
        <v>59209049</v>
      </c>
      <c r="D1823">
        <v>58310526</v>
      </c>
      <c r="E1823">
        <v>1</v>
      </c>
      <c r="F1823">
        <v>1</v>
      </c>
      <c r="G1823">
        <v>1080</v>
      </c>
      <c r="H1823">
        <v>3</v>
      </c>
      <c r="I1823" t="s">
        <v>894</v>
      </c>
      <c r="J1823" t="s">
        <v>895</v>
      </c>
      <c r="K1823" t="s">
        <v>896</v>
      </c>
      <c r="L1823">
        <v>1346</v>
      </c>
      <c r="N1823">
        <v>1009</v>
      </c>
      <c r="O1823" t="s">
        <v>880</v>
      </c>
      <c r="P1823" t="s">
        <v>880</v>
      </c>
      <c r="Q1823">
        <v>1</v>
      </c>
      <c r="W1823">
        <v>0</v>
      </c>
      <c r="X1823">
        <v>-1011812427</v>
      </c>
      <c r="Y1823">
        <f>AT1823</f>
        <v>0.42</v>
      </c>
      <c r="AA1823">
        <v>37.979999999999997</v>
      </c>
      <c r="AB1823">
        <v>0</v>
      </c>
      <c r="AC1823">
        <v>0</v>
      </c>
      <c r="AD1823">
        <v>0</v>
      </c>
      <c r="AE1823">
        <v>37.979999999999997</v>
      </c>
      <c r="AF1823">
        <v>0</v>
      </c>
      <c r="AG1823">
        <v>0</v>
      </c>
      <c r="AH1823">
        <v>0</v>
      </c>
      <c r="AI1823">
        <v>1</v>
      </c>
      <c r="AJ1823">
        <v>1</v>
      </c>
      <c r="AK1823">
        <v>1</v>
      </c>
      <c r="AL1823">
        <v>1</v>
      </c>
      <c r="AM1823">
        <v>-2</v>
      </c>
      <c r="AN1823">
        <v>0</v>
      </c>
      <c r="AO1823">
        <v>1</v>
      </c>
      <c r="AP1823">
        <v>1</v>
      </c>
      <c r="AQ1823">
        <v>0</v>
      </c>
      <c r="AR1823">
        <v>0</v>
      </c>
      <c r="AS1823" t="s">
        <v>3</v>
      </c>
      <c r="AT1823">
        <v>0.42</v>
      </c>
      <c r="AU1823" t="s">
        <v>3</v>
      </c>
      <c r="AV1823">
        <v>0</v>
      </c>
      <c r="AW1823">
        <v>2</v>
      </c>
      <c r="AX1823">
        <v>59209057</v>
      </c>
      <c r="AY1823">
        <v>1</v>
      </c>
      <c r="AZ1823">
        <v>0</v>
      </c>
      <c r="BA1823">
        <v>1823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CV1823">
        <v>0</v>
      </c>
      <c r="CW1823">
        <v>0</v>
      </c>
      <c r="CX1823">
        <f>ROUND(Y1823*Source!I896,9)</f>
        <v>5.04E-2</v>
      </c>
      <c r="CY1823">
        <f>AA1823</f>
        <v>37.979999999999997</v>
      </c>
      <c r="CZ1823">
        <f>AE1823</f>
        <v>37.979999999999997</v>
      </c>
      <c r="DA1823">
        <f>AI1823</f>
        <v>1</v>
      </c>
      <c r="DB1823">
        <f>ROUND(ROUND(AT1823*CZ1823,2),6)</f>
        <v>15.95</v>
      </c>
      <c r="DC1823">
        <f>ROUND(ROUND(AT1823*AG1823,2),6)</f>
        <v>0</v>
      </c>
      <c r="DD1823" t="s">
        <v>3</v>
      </c>
      <c r="DE1823" t="s">
        <v>3</v>
      </c>
      <c r="DF1823">
        <f t="shared" si="765"/>
        <v>1.91</v>
      </c>
      <c r="DG1823">
        <f t="shared" si="763"/>
        <v>0</v>
      </c>
      <c r="DH1823">
        <f t="shared" si="764"/>
        <v>0</v>
      </c>
      <c r="DI1823">
        <f t="shared" si="757"/>
        <v>0</v>
      </c>
      <c r="DJ1823">
        <f>DF1823</f>
        <v>1.91</v>
      </c>
      <c r="DK1823">
        <v>0</v>
      </c>
      <c r="DL1823" t="s">
        <v>3</v>
      </c>
      <c r="DM1823">
        <v>0</v>
      </c>
      <c r="DN1823" t="s">
        <v>3</v>
      </c>
      <c r="DO1823">
        <v>0</v>
      </c>
    </row>
    <row r="1824" spans="1:119" x14ac:dyDescent="0.2">
      <c r="A1824">
        <f>ROW(Source!A896)</f>
        <v>896</v>
      </c>
      <c r="B1824">
        <v>59204062</v>
      </c>
      <c r="C1824">
        <v>59209049</v>
      </c>
      <c r="D1824">
        <v>58315606</v>
      </c>
      <c r="E1824">
        <v>1</v>
      </c>
      <c r="F1824">
        <v>1</v>
      </c>
      <c r="G1824">
        <v>1080</v>
      </c>
      <c r="H1824">
        <v>3</v>
      </c>
      <c r="I1824" t="s">
        <v>970</v>
      </c>
      <c r="J1824" t="s">
        <v>971</v>
      </c>
      <c r="K1824" t="s">
        <v>972</v>
      </c>
      <c r="L1824">
        <v>1346</v>
      </c>
      <c r="N1824">
        <v>1009</v>
      </c>
      <c r="O1824" t="s">
        <v>880</v>
      </c>
      <c r="P1824" t="s">
        <v>880</v>
      </c>
      <c r="Q1824">
        <v>1</v>
      </c>
      <c r="W1824">
        <v>0</v>
      </c>
      <c r="X1824">
        <v>990919318</v>
      </c>
      <c r="Y1824">
        <f>AT1824</f>
        <v>1.302</v>
      </c>
      <c r="AA1824">
        <v>78.569999999999993</v>
      </c>
      <c r="AB1824">
        <v>0</v>
      </c>
      <c r="AC1824">
        <v>0</v>
      </c>
      <c r="AD1824">
        <v>0</v>
      </c>
      <c r="AE1824">
        <v>78.569999999999993</v>
      </c>
      <c r="AF1824">
        <v>0</v>
      </c>
      <c r="AG1824">
        <v>0</v>
      </c>
      <c r="AH1824">
        <v>0</v>
      </c>
      <c r="AI1824">
        <v>1</v>
      </c>
      <c r="AJ1824">
        <v>1</v>
      </c>
      <c r="AK1824">
        <v>1</v>
      </c>
      <c r="AL1824">
        <v>1</v>
      </c>
      <c r="AM1824">
        <v>-2</v>
      </c>
      <c r="AN1824">
        <v>0</v>
      </c>
      <c r="AO1824">
        <v>1</v>
      </c>
      <c r="AP1824">
        <v>1</v>
      </c>
      <c r="AQ1824">
        <v>0</v>
      </c>
      <c r="AR1824">
        <v>0</v>
      </c>
      <c r="AS1824" t="s">
        <v>3</v>
      </c>
      <c r="AT1824">
        <v>1.302</v>
      </c>
      <c r="AU1824" t="s">
        <v>3</v>
      </c>
      <c r="AV1824">
        <v>0</v>
      </c>
      <c r="AW1824">
        <v>2</v>
      </c>
      <c r="AX1824">
        <v>59209058</v>
      </c>
      <c r="AY1824">
        <v>1</v>
      </c>
      <c r="AZ1824">
        <v>0</v>
      </c>
      <c r="BA1824">
        <v>1824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CV1824">
        <v>0</v>
      </c>
      <c r="CW1824">
        <v>0</v>
      </c>
      <c r="CX1824">
        <f>ROUND(Y1824*Source!I896,9)</f>
        <v>0.15623999999999999</v>
      </c>
      <c r="CY1824">
        <f>AA1824</f>
        <v>78.569999999999993</v>
      </c>
      <c r="CZ1824">
        <f>AE1824</f>
        <v>78.569999999999993</v>
      </c>
      <c r="DA1824">
        <f>AI1824</f>
        <v>1</v>
      </c>
      <c r="DB1824">
        <f>ROUND(ROUND(AT1824*CZ1824,2),6)</f>
        <v>102.3</v>
      </c>
      <c r="DC1824">
        <f>ROUND(ROUND(AT1824*AG1824,2),6)</f>
        <v>0</v>
      </c>
      <c r="DD1824" t="s">
        <v>3</v>
      </c>
      <c r="DE1824" t="s">
        <v>3</v>
      </c>
      <c r="DF1824">
        <f t="shared" si="765"/>
        <v>12.28</v>
      </c>
      <c r="DG1824">
        <f t="shared" si="763"/>
        <v>0</v>
      </c>
      <c r="DH1824">
        <f t="shared" si="764"/>
        <v>0</v>
      </c>
      <c r="DI1824">
        <f t="shared" si="757"/>
        <v>0</v>
      </c>
      <c r="DJ1824">
        <f>DF1824</f>
        <v>12.28</v>
      </c>
      <c r="DK1824">
        <v>0</v>
      </c>
      <c r="DL1824" t="s">
        <v>3</v>
      </c>
      <c r="DM1824">
        <v>0</v>
      </c>
      <c r="DN1824" t="s">
        <v>3</v>
      </c>
      <c r="DO1824">
        <v>0</v>
      </c>
    </row>
    <row r="1825" spans="1:119" x14ac:dyDescent="0.2">
      <c r="A1825">
        <f>ROW(Source!A896)</f>
        <v>896</v>
      </c>
      <c r="B1825">
        <v>59204062</v>
      </c>
      <c r="C1825">
        <v>59209049</v>
      </c>
      <c r="D1825">
        <v>0</v>
      </c>
      <c r="E1825">
        <v>1080</v>
      </c>
      <c r="F1825">
        <v>1</v>
      </c>
      <c r="G1825">
        <v>1080</v>
      </c>
      <c r="H1825">
        <v>3</v>
      </c>
      <c r="I1825" t="s">
        <v>796</v>
      </c>
      <c r="J1825" t="s">
        <v>3</v>
      </c>
      <c r="K1825" t="s">
        <v>797</v>
      </c>
      <c r="L1825">
        <v>1354</v>
      </c>
      <c r="N1825">
        <v>1010</v>
      </c>
      <c r="O1825" t="s">
        <v>39</v>
      </c>
      <c r="P1825" t="s">
        <v>39</v>
      </c>
      <c r="Q1825">
        <v>1</v>
      </c>
      <c r="W1825">
        <v>0</v>
      </c>
      <c r="X1825">
        <v>-1955972679</v>
      </c>
      <c r="Y1825">
        <f>AT1825</f>
        <v>100</v>
      </c>
      <c r="AA1825">
        <v>372.35</v>
      </c>
      <c r="AB1825">
        <v>0</v>
      </c>
      <c r="AC1825">
        <v>0</v>
      </c>
      <c r="AD1825">
        <v>0</v>
      </c>
      <c r="AE1825">
        <v>372.35</v>
      </c>
      <c r="AF1825">
        <v>0</v>
      </c>
      <c r="AG1825">
        <v>0</v>
      </c>
      <c r="AH1825">
        <v>0</v>
      </c>
      <c r="AI1825">
        <v>1</v>
      </c>
      <c r="AJ1825">
        <v>1</v>
      </c>
      <c r="AK1825">
        <v>1</v>
      </c>
      <c r="AL1825">
        <v>1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 t="s">
        <v>3</v>
      </c>
      <c r="AT1825">
        <v>100</v>
      </c>
      <c r="AU1825" t="s">
        <v>3</v>
      </c>
      <c r="AV1825">
        <v>0</v>
      </c>
      <c r="AW1825">
        <v>1</v>
      </c>
      <c r="AX1825">
        <v>-1</v>
      </c>
      <c r="AY1825">
        <v>0</v>
      </c>
      <c r="AZ1825">
        <v>0</v>
      </c>
      <c r="BA1825" t="s">
        <v>3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CV1825">
        <v>0</v>
      </c>
      <c r="CW1825">
        <v>0</v>
      </c>
      <c r="CX1825">
        <f>ROUND(Y1825*Source!I896,9)</f>
        <v>12</v>
      </c>
      <c r="CY1825">
        <f>AA1825</f>
        <v>372.35</v>
      </c>
      <c r="CZ1825">
        <f>AE1825</f>
        <v>372.35</v>
      </c>
      <c r="DA1825">
        <f>AI1825</f>
        <v>1</v>
      </c>
      <c r="DB1825">
        <f>ROUND(ROUND(AT1825*CZ1825,2),6)</f>
        <v>37235</v>
      </c>
      <c r="DC1825">
        <f>ROUND(ROUND(AT1825*AG1825,2),6)</f>
        <v>0</v>
      </c>
      <c r="DD1825" t="s">
        <v>3</v>
      </c>
      <c r="DE1825" t="s">
        <v>3</v>
      </c>
      <c r="DF1825">
        <f t="shared" si="765"/>
        <v>4468.2</v>
      </c>
      <c r="DG1825">
        <f t="shared" si="763"/>
        <v>0</v>
      </c>
      <c r="DH1825">
        <f t="shared" si="764"/>
        <v>0</v>
      </c>
      <c r="DI1825">
        <f t="shared" si="757"/>
        <v>0</v>
      </c>
      <c r="DJ1825">
        <f>DF1825</f>
        <v>4468.2</v>
      </c>
      <c r="DK1825">
        <v>0</v>
      </c>
      <c r="DL1825" t="s">
        <v>3</v>
      </c>
      <c r="DM1825">
        <v>0</v>
      </c>
      <c r="DN1825" t="s">
        <v>3</v>
      </c>
      <c r="DO1825">
        <v>0</v>
      </c>
    </row>
    <row r="1826" spans="1:119" x14ac:dyDescent="0.2">
      <c r="A1826">
        <f>ROW(Source!A897)</f>
        <v>897</v>
      </c>
      <c r="B1826">
        <v>59204059</v>
      </c>
      <c r="C1826">
        <v>59209049</v>
      </c>
      <c r="D1826">
        <v>58266404</v>
      </c>
      <c r="E1826">
        <v>1080</v>
      </c>
      <c r="F1826">
        <v>1</v>
      </c>
      <c r="G1826">
        <v>1080</v>
      </c>
      <c r="H1826">
        <v>1</v>
      </c>
      <c r="I1826" t="s">
        <v>859</v>
      </c>
      <c r="J1826" t="s">
        <v>3</v>
      </c>
      <c r="K1826" t="s">
        <v>860</v>
      </c>
      <c r="L1826">
        <v>1191</v>
      </c>
      <c r="N1826">
        <v>1013</v>
      </c>
      <c r="O1826" t="s">
        <v>861</v>
      </c>
      <c r="P1826" t="s">
        <v>861</v>
      </c>
      <c r="Q1826">
        <v>1</v>
      </c>
      <c r="W1826">
        <v>0</v>
      </c>
      <c r="X1826">
        <v>476480486</v>
      </c>
      <c r="Y1826">
        <f>((AT1826*1.15)*1.1)</f>
        <v>19.114149999999999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1</v>
      </c>
      <c r="AJ1826">
        <v>1</v>
      </c>
      <c r="AK1826">
        <v>1</v>
      </c>
      <c r="AL1826">
        <v>1</v>
      </c>
      <c r="AM1826">
        <v>5</v>
      </c>
      <c r="AN1826">
        <v>0</v>
      </c>
      <c r="AO1826">
        <v>1</v>
      </c>
      <c r="AP1826">
        <v>1</v>
      </c>
      <c r="AQ1826">
        <v>0</v>
      </c>
      <c r="AR1826">
        <v>0</v>
      </c>
      <c r="AS1826" t="s">
        <v>3</v>
      </c>
      <c r="AT1826">
        <v>15.11</v>
      </c>
      <c r="AU1826" t="s">
        <v>26</v>
      </c>
      <c r="AV1826">
        <v>1</v>
      </c>
      <c r="AW1826">
        <v>2</v>
      </c>
      <c r="AX1826">
        <v>59209055</v>
      </c>
      <c r="AY1826">
        <v>1</v>
      </c>
      <c r="AZ1826">
        <v>0</v>
      </c>
      <c r="BA1826">
        <v>1826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CU1826">
        <f>ROUND(AT1826*Source!I897*AH1826*AL1826,2)</f>
        <v>0</v>
      </c>
      <c r="CV1826">
        <f>ROUND(Y1826*Source!I897,9)</f>
        <v>2.293698</v>
      </c>
      <c r="CW1826">
        <v>0</v>
      </c>
      <c r="CX1826">
        <f>ROUND(Y1826*Source!I897,9)</f>
        <v>2.293698</v>
      </c>
      <c r="CY1826">
        <f>AD1826</f>
        <v>0</v>
      </c>
      <c r="CZ1826">
        <f>AH1826</f>
        <v>0</v>
      </c>
      <c r="DA1826">
        <f>AL1826</f>
        <v>1</v>
      </c>
      <c r="DB1826">
        <f>ROUND(((ROUND(AT1826*CZ1826,2)*1.15)*1.1),6)</f>
        <v>0</v>
      </c>
      <c r="DC1826">
        <f>ROUND(((ROUND(AT1826*AG1826,2)*1.15)*1.1),6)</f>
        <v>0</v>
      </c>
      <c r="DD1826" t="s">
        <v>3</v>
      </c>
      <c r="DE1826" t="s">
        <v>3</v>
      </c>
      <c r="DF1826">
        <f t="shared" si="765"/>
        <v>0</v>
      </c>
      <c r="DG1826">
        <f t="shared" si="763"/>
        <v>0</v>
      </c>
      <c r="DH1826">
        <f t="shared" si="764"/>
        <v>0</v>
      </c>
      <c r="DI1826">
        <f t="shared" si="757"/>
        <v>0</v>
      </c>
      <c r="DJ1826">
        <f>DI1826</f>
        <v>0</v>
      </c>
      <c r="DK1826">
        <v>0</v>
      </c>
      <c r="DL1826" t="s">
        <v>3</v>
      </c>
      <c r="DM1826">
        <v>0</v>
      </c>
      <c r="DN1826" t="s">
        <v>3</v>
      </c>
      <c r="DO1826">
        <v>0</v>
      </c>
    </row>
    <row r="1827" spans="1:119" x14ac:dyDescent="0.2">
      <c r="A1827">
        <f>ROW(Source!A897)</f>
        <v>897</v>
      </c>
      <c r="B1827">
        <v>59204059</v>
      </c>
      <c r="C1827">
        <v>59209049</v>
      </c>
      <c r="D1827">
        <v>58340578</v>
      </c>
      <c r="E1827">
        <v>1</v>
      </c>
      <c r="F1827">
        <v>1</v>
      </c>
      <c r="G1827">
        <v>1080</v>
      </c>
      <c r="H1827">
        <v>2</v>
      </c>
      <c r="I1827" t="s">
        <v>862</v>
      </c>
      <c r="J1827" t="s">
        <v>863</v>
      </c>
      <c r="K1827" t="s">
        <v>864</v>
      </c>
      <c r="L1827">
        <v>1368</v>
      </c>
      <c r="N1827">
        <v>1011</v>
      </c>
      <c r="O1827" t="s">
        <v>865</v>
      </c>
      <c r="P1827" t="s">
        <v>865</v>
      </c>
      <c r="Q1827">
        <v>1</v>
      </c>
      <c r="W1827">
        <v>0</v>
      </c>
      <c r="X1827">
        <v>-1985943078</v>
      </c>
      <c r="Y1827">
        <f>((AT1827*1.25)*1.1)</f>
        <v>0.22000000000000003</v>
      </c>
      <c r="AA1827">
        <v>0</v>
      </c>
      <c r="AB1827">
        <v>1445.28</v>
      </c>
      <c r="AC1827">
        <v>740.47</v>
      </c>
      <c r="AD1827">
        <v>0</v>
      </c>
      <c r="AE1827">
        <v>0</v>
      </c>
      <c r="AF1827">
        <v>83.1</v>
      </c>
      <c r="AG1827">
        <v>12.62</v>
      </c>
      <c r="AH1827">
        <v>0</v>
      </c>
      <c r="AI1827">
        <v>1</v>
      </c>
      <c r="AJ1827">
        <v>16.3</v>
      </c>
      <c r="AK1827">
        <v>54.99</v>
      </c>
      <c r="AL1827">
        <v>1</v>
      </c>
      <c r="AM1827">
        <v>2</v>
      </c>
      <c r="AN1827">
        <v>0</v>
      </c>
      <c r="AO1827">
        <v>1</v>
      </c>
      <c r="AP1827">
        <v>1</v>
      </c>
      <c r="AQ1827">
        <v>0</v>
      </c>
      <c r="AR1827">
        <v>0</v>
      </c>
      <c r="AS1827" t="s">
        <v>3</v>
      </c>
      <c r="AT1827">
        <v>0.16</v>
      </c>
      <c r="AU1827" t="s">
        <v>866</v>
      </c>
      <c r="AV1827">
        <v>0</v>
      </c>
      <c r="AW1827">
        <v>2</v>
      </c>
      <c r="AX1827">
        <v>59209056</v>
      </c>
      <c r="AY1827">
        <v>1</v>
      </c>
      <c r="AZ1827">
        <v>0</v>
      </c>
      <c r="BA1827">
        <v>1827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CV1827">
        <v>0</v>
      </c>
      <c r="CW1827">
        <f>ROUND(Y1827*Source!I897*DO1827,9)</f>
        <v>0.33316800000000002</v>
      </c>
      <c r="CX1827">
        <f>ROUND(Y1827*Source!I897,9)</f>
        <v>2.64E-2</v>
      </c>
      <c r="CY1827">
        <f>AB1827</f>
        <v>1445.28</v>
      </c>
      <c r="CZ1827">
        <f>AF1827</f>
        <v>83.1</v>
      </c>
      <c r="DA1827">
        <f>AJ1827</f>
        <v>16.3</v>
      </c>
      <c r="DB1827">
        <f>ROUND(((ROUND(AT1827*CZ1827,2)*1.25)*1.1),6)</f>
        <v>18.287500000000001</v>
      </c>
      <c r="DC1827">
        <f>ROUND(((ROUND(AT1827*AG1827,2)*1.25)*1.1),6)</f>
        <v>2.7774999999999999</v>
      </c>
      <c r="DD1827" t="s">
        <v>3</v>
      </c>
      <c r="DE1827" t="s">
        <v>3</v>
      </c>
      <c r="DF1827">
        <f t="shared" si="765"/>
        <v>0</v>
      </c>
      <c r="DG1827">
        <f>ROUND(ROUND(AF1827*AJ1827,2)*CX1827,2)</f>
        <v>35.76</v>
      </c>
      <c r="DH1827">
        <f>ROUND(ROUND(AG1827*AK1827,2)*CX1827,2)</f>
        <v>18.32</v>
      </c>
      <c r="DI1827">
        <f t="shared" si="757"/>
        <v>0</v>
      </c>
      <c r="DJ1827">
        <f>DG1827</f>
        <v>35.76</v>
      </c>
      <c r="DK1827">
        <v>0</v>
      </c>
      <c r="DL1827" t="s">
        <v>867</v>
      </c>
      <c r="DM1827">
        <v>0</v>
      </c>
      <c r="DN1827" t="s">
        <v>861</v>
      </c>
      <c r="DO1827">
        <v>12.62</v>
      </c>
    </row>
    <row r="1828" spans="1:119" x14ac:dyDescent="0.2">
      <c r="A1828">
        <f>ROW(Source!A897)</f>
        <v>897</v>
      </c>
      <c r="B1828">
        <v>59204059</v>
      </c>
      <c r="C1828">
        <v>59209049</v>
      </c>
      <c r="D1828">
        <v>58310526</v>
      </c>
      <c r="E1828">
        <v>1</v>
      </c>
      <c r="F1828">
        <v>1</v>
      </c>
      <c r="G1828">
        <v>1080</v>
      </c>
      <c r="H1828">
        <v>3</v>
      </c>
      <c r="I1828" t="s">
        <v>894</v>
      </c>
      <c r="J1828" t="s">
        <v>895</v>
      </c>
      <c r="K1828" t="s">
        <v>896</v>
      </c>
      <c r="L1828">
        <v>1346</v>
      </c>
      <c r="N1828">
        <v>1009</v>
      </c>
      <c r="O1828" t="s">
        <v>880</v>
      </c>
      <c r="P1828" t="s">
        <v>880</v>
      </c>
      <c r="Q1828">
        <v>1</v>
      </c>
      <c r="W1828">
        <v>0</v>
      </c>
      <c r="X1828">
        <v>-1011812427</v>
      </c>
      <c r="Y1828">
        <f>AT1828</f>
        <v>0.42</v>
      </c>
      <c r="AA1828">
        <v>272.7</v>
      </c>
      <c r="AB1828">
        <v>0</v>
      </c>
      <c r="AC1828">
        <v>0</v>
      </c>
      <c r="AD1828">
        <v>0</v>
      </c>
      <c r="AE1828">
        <v>37.979999999999997</v>
      </c>
      <c r="AF1828">
        <v>0</v>
      </c>
      <c r="AG1828">
        <v>0</v>
      </c>
      <c r="AH1828">
        <v>0</v>
      </c>
      <c r="AI1828">
        <v>7.18</v>
      </c>
      <c r="AJ1828">
        <v>1</v>
      </c>
      <c r="AK1828">
        <v>1</v>
      </c>
      <c r="AL1828">
        <v>1</v>
      </c>
      <c r="AM1828">
        <v>2</v>
      </c>
      <c r="AN1828">
        <v>0</v>
      </c>
      <c r="AO1828">
        <v>1</v>
      </c>
      <c r="AP1828">
        <v>1</v>
      </c>
      <c r="AQ1828">
        <v>0</v>
      </c>
      <c r="AR1828">
        <v>0</v>
      </c>
      <c r="AS1828" t="s">
        <v>3</v>
      </c>
      <c r="AT1828">
        <v>0.42</v>
      </c>
      <c r="AU1828" t="s">
        <v>3</v>
      </c>
      <c r="AV1828">
        <v>0</v>
      </c>
      <c r="AW1828">
        <v>2</v>
      </c>
      <c r="AX1828">
        <v>59209057</v>
      </c>
      <c r="AY1828">
        <v>1</v>
      </c>
      <c r="AZ1828">
        <v>0</v>
      </c>
      <c r="BA1828">
        <v>1828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CV1828">
        <v>0</v>
      </c>
      <c r="CW1828">
        <v>0</v>
      </c>
      <c r="CX1828">
        <f>ROUND(Y1828*Source!I897,9)</f>
        <v>5.04E-2</v>
      </c>
      <c r="CY1828">
        <f>AA1828</f>
        <v>272.7</v>
      </c>
      <c r="CZ1828">
        <f>AE1828</f>
        <v>37.979999999999997</v>
      </c>
      <c r="DA1828">
        <f>AI1828</f>
        <v>7.18</v>
      </c>
      <c r="DB1828">
        <f>ROUND(ROUND(AT1828*CZ1828,2),6)</f>
        <v>15.95</v>
      </c>
      <c r="DC1828">
        <f>ROUND(ROUND(AT1828*AG1828,2),6)</f>
        <v>0</v>
      </c>
      <c r="DD1828" t="s">
        <v>3</v>
      </c>
      <c r="DE1828" t="s">
        <v>3</v>
      </c>
      <c r="DF1828">
        <f>ROUND(ROUND(AE1828*AI1828,2)*CX1828,2)</f>
        <v>13.74</v>
      </c>
      <c r="DG1828">
        <f t="shared" ref="DG1828:DG1843" si="766">ROUND(ROUND(AF1828,2)*CX1828,2)</f>
        <v>0</v>
      </c>
      <c r="DH1828">
        <f t="shared" ref="DH1828:DH1843" si="767">ROUND(ROUND(AG1828,2)*CX1828,2)</f>
        <v>0</v>
      </c>
      <c r="DI1828">
        <f t="shared" si="757"/>
        <v>0</v>
      </c>
      <c r="DJ1828">
        <f>DF1828</f>
        <v>13.74</v>
      </c>
      <c r="DK1828">
        <v>0</v>
      </c>
      <c r="DL1828" t="s">
        <v>3</v>
      </c>
      <c r="DM1828">
        <v>0</v>
      </c>
      <c r="DN1828" t="s">
        <v>3</v>
      </c>
      <c r="DO1828">
        <v>0</v>
      </c>
    </row>
    <row r="1829" spans="1:119" x14ac:dyDescent="0.2">
      <c r="A1829">
        <f>ROW(Source!A897)</f>
        <v>897</v>
      </c>
      <c r="B1829">
        <v>59204059</v>
      </c>
      <c r="C1829">
        <v>59209049</v>
      </c>
      <c r="D1829">
        <v>58315606</v>
      </c>
      <c r="E1829">
        <v>1</v>
      </c>
      <c r="F1829">
        <v>1</v>
      </c>
      <c r="G1829">
        <v>1080</v>
      </c>
      <c r="H1829">
        <v>3</v>
      </c>
      <c r="I1829" t="s">
        <v>970</v>
      </c>
      <c r="J1829" t="s">
        <v>971</v>
      </c>
      <c r="K1829" t="s">
        <v>972</v>
      </c>
      <c r="L1829">
        <v>1346</v>
      </c>
      <c r="N1829">
        <v>1009</v>
      </c>
      <c r="O1829" t="s">
        <v>880</v>
      </c>
      <c r="P1829" t="s">
        <v>880</v>
      </c>
      <c r="Q1829">
        <v>1</v>
      </c>
      <c r="W1829">
        <v>0</v>
      </c>
      <c r="X1829">
        <v>990919318</v>
      </c>
      <c r="Y1829">
        <f>AT1829</f>
        <v>1.302</v>
      </c>
      <c r="AA1829">
        <v>668.63</v>
      </c>
      <c r="AB1829">
        <v>0</v>
      </c>
      <c r="AC1829">
        <v>0</v>
      </c>
      <c r="AD1829">
        <v>0</v>
      </c>
      <c r="AE1829">
        <v>78.569999999999993</v>
      </c>
      <c r="AF1829">
        <v>0</v>
      </c>
      <c r="AG1829">
        <v>0</v>
      </c>
      <c r="AH1829">
        <v>0</v>
      </c>
      <c r="AI1829">
        <v>8.51</v>
      </c>
      <c r="AJ1829">
        <v>1</v>
      </c>
      <c r="AK1829">
        <v>1</v>
      </c>
      <c r="AL1829">
        <v>1</v>
      </c>
      <c r="AM1829">
        <v>2</v>
      </c>
      <c r="AN1829">
        <v>0</v>
      </c>
      <c r="AO1829">
        <v>1</v>
      </c>
      <c r="AP1829">
        <v>1</v>
      </c>
      <c r="AQ1829">
        <v>0</v>
      </c>
      <c r="AR1829">
        <v>0</v>
      </c>
      <c r="AS1829" t="s">
        <v>3</v>
      </c>
      <c r="AT1829">
        <v>1.302</v>
      </c>
      <c r="AU1829" t="s">
        <v>3</v>
      </c>
      <c r="AV1829">
        <v>0</v>
      </c>
      <c r="AW1829">
        <v>2</v>
      </c>
      <c r="AX1829">
        <v>59209058</v>
      </c>
      <c r="AY1829">
        <v>1</v>
      </c>
      <c r="AZ1829">
        <v>0</v>
      </c>
      <c r="BA1829">
        <v>1829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CV1829">
        <v>0</v>
      </c>
      <c r="CW1829">
        <v>0</v>
      </c>
      <c r="CX1829">
        <f>ROUND(Y1829*Source!I897,9)</f>
        <v>0.15623999999999999</v>
      </c>
      <c r="CY1829">
        <f>AA1829</f>
        <v>668.63</v>
      </c>
      <c r="CZ1829">
        <f>AE1829</f>
        <v>78.569999999999993</v>
      </c>
      <c r="DA1829">
        <f>AI1829</f>
        <v>8.51</v>
      </c>
      <c r="DB1829">
        <f>ROUND(ROUND(AT1829*CZ1829,2),6)</f>
        <v>102.3</v>
      </c>
      <c r="DC1829">
        <f>ROUND(ROUND(AT1829*AG1829,2),6)</f>
        <v>0</v>
      </c>
      <c r="DD1829" t="s">
        <v>3</v>
      </c>
      <c r="DE1829" t="s">
        <v>3</v>
      </c>
      <c r="DF1829">
        <f>ROUND(ROUND(AE1829*AI1829,2)*CX1829,2)</f>
        <v>104.47</v>
      </c>
      <c r="DG1829">
        <f t="shared" si="766"/>
        <v>0</v>
      </c>
      <c r="DH1829">
        <f t="shared" si="767"/>
        <v>0</v>
      </c>
      <c r="DI1829">
        <f t="shared" si="757"/>
        <v>0</v>
      </c>
      <c r="DJ1829">
        <f>DF1829</f>
        <v>104.47</v>
      </c>
      <c r="DK1829">
        <v>0</v>
      </c>
      <c r="DL1829" t="s">
        <v>3</v>
      </c>
      <c r="DM1829">
        <v>0</v>
      </c>
      <c r="DN1829" t="s">
        <v>3</v>
      </c>
      <c r="DO1829">
        <v>0</v>
      </c>
    </row>
    <row r="1830" spans="1:119" x14ac:dyDescent="0.2">
      <c r="A1830">
        <f>ROW(Source!A897)</f>
        <v>897</v>
      </c>
      <c r="B1830">
        <v>59204059</v>
      </c>
      <c r="C1830">
        <v>59209049</v>
      </c>
      <c r="D1830">
        <v>0</v>
      </c>
      <c r="E1830">
        <v>1080</v>
      </c>
      <c r="F1830">
        <v>1</v>
      </c>
      <c r="G1830">
        <v>1080</v>
      </c>
      <c r="H1830">
        <v>3</v>
      </c>
      <c r="I1830" t="s">
        <v>796</v>
      </c>
      <c r="J1830" t="s">
        <v>3</v>
      </c>
      <c r="K1830" t="s">
        <v>797</v>
      </c>
      <c r="L1830">
        <v>1354</v>
      </c>
      <c r="N1830">
        <v>1010</v>
      </c>
      <c r="O1830" t="s">
        <v>39</v>
      </c>
      <c r="P1830" t="s">
        <v>39</v>
      </c>
      <c r="Q1830">
        <v>1</v>
      </c>
      <c r="W1830">
        <v>0</v>
      </c>
      <c r="X1830">
        <v>-1955972679</v>
      </c>
      <c r="Y1830">
        <f>AT1830</f>
        <v>100</v>
      </c>
      <c r="AA1830">
        <v>3678.82</v>
      </c>
      <c r="AB1830">
        <v>0</v>
      </c>
      <c r="AC1830">
        <v>0</v>
      </c>
      <c r="AD1830">
        <v>0</v>
      </c>
      <c r="AE1830">
        <v>372.35</v>
      </c>
      <c r="AF1830">
        <v>0</v>
      </c>
      <c r="AG1830">
        <v>0</v>
      </c>
      <c r="AH1830">
        <v>0</v>
      </c>
      <c r="AI1830">
        <v>9.8800000000000008</v>
      </c>
      <c r="AJ1830">
        <v>1</v>
      </c>
      <c r="AK1830">
        <v>1</v>
      </c>
      <c r="AL1830">
        <v>1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 t="s">
        <v>3</v>
      </c>
      <c r="AT1830">
        <v>100</v>
      </c>
      <c r="AU1830" t="s">
        <v>3</v>
      </c>
      <c r="AV1830">
        <v>0</v>
      </c>
      <c r="AW1830">
        <v>1</v>
      </c>
      <c r="AX1830">
        <v>-1</v>
      </c>
      <c r="AY1830">
        <v>0</v>
      </c>
      <c r="AZ1830">
        <v>0</v>
      </c>
      <c r="BA1830" t="s">
        <v>3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CV1830">
        <v>0</v>
      </c>
      <c r="CW1830">
        <v>0</v>
      </c>
      <c r="CX1830">
        <f>ROUND(Y1830*Source!I897,9)</f>
        <v>12</v>
      </c>
      <c r="CY1830">
        <f>AA1830</f>
        <v>3678.82</v>
      </c>
      <c r="CZ1830">
        <f>AE1830</f>
        <v>372.35</v>
      </c>
      <c r="DA1830">
        <f>AI1830</f>
        <v>9.8800000000000008</v>
      </c>
      <c r="DB1830">
        <f>ROUND(ROUND(AT1830*CZ1830,2),6)</f>
        <v>37235</v>
      </c>
      <c r="DC1830">
        <f>ROUND(ROUND(AT1830*AG1830,2),6)</f>
        <v>0</v>
      </c>
      <c r="DD1830" t="s">
        <v>3</v>
      </c>
      <c r="DE1830" t="s">
        <v>3</v>
      </c>
      <c r="DF1830">
        <f>ROUND(ROUND(AE1830*AI1830,2)*CX1830,2)</f>
        <v>44145.84</v>
      </c>
      <c r="DG1830">
        <f t="shared" si="766"/>
        <v>0</v>
      </c>
      <c r="DH1830">
        <f t="shared" si="767"/>
        <v>0</v>
      </c>
      <c r="DI1830">
        <f t="shared" si="757"/>
        <v>0</v>
      </c>
      <c r="DJ1830">
        <f>DF1830</f>
        <v>44145.84</v>
      </c>
      <c r="DK1830">
        <v>0</v>
      </c>
      <c r="DL1830" t="s">
        <v>3</v>
      </c>
      <c r="DM1830">
        <v>0</v>
      </c>
      <c r="DN1830" t="s">
        <v>3</v>
      </c>
      <c r="DO1830">
        <v>0</v>
      </c>
    </row>
    <row r="1831" spans="1:119" x14ac:dyDescent="0.2">
      <c r="A1831">
        <f>ROW(Source!A900)</f>
        <v>900</v>
      </c>
      <c r="B1831">
        <v>59204062</v>
      </c>
      <c r="C1831">
        <v>59207415</v>
      </c>
      <c r="D1831">
        <v>58266404</v>
      </c>
      <c r="E1831">
        <v>1080</v>
      </c>
      <c r="F1831">
        <v>1</v>
      </c>
      <c r="G1831">
        <v>1080</v>
      </c>
      <c r="H1831">
        <v>1</v>
      </c>
      <c r="I1831" t="s">
        <v>859</v>
      </c>
      <c r="J1831" t="s">
        <v>3</v>
      </c>
      <c r="K1831" t="s">
        <v>860</v>
      </c>
      <c r="L1831">
        <v>1191</v>
      </c>
      <c r="N1831">
        <v>1013</v>
      </c>
      <c r="O1831" t="s">
        <v>861</v>
      </c>
      <c r="P1831" t="s">
        <v>861</v>
      </c>
      <c r="Q1831">
        <v>1</v>
      </c>
      <c r="W1831">
        <v>0</v>
      </c>
      <c r="X1831">
        <v>476480486</v>
      </c>
      <c r="Y1831">
        <f>((AT1831*1.15)*1.1)</f>
        <v>2.5426499999999996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>
        <v>1</v>
      </c>
      <c r="AK1831">
        <v>1</v>
      </c>
      <c r="AL1831">
        <v>1</v>
      </c>
      <c r="AM1831">
        <v>-2</v>
      </c>
      <c r="AN1831">
        <v>0</v>
      </c>
      <c r="AO1831">
        <v>1</v>
      </c>
      <c r="AP1831">
        <v>1</v>
      </c>
      <c r="AQ1831">
        <v>0</v>
      </c>
      <c r="AR1831">
        <v>0</v>
      </c>
      <c r="AS1831" t="s">
        <v>3</v>
      </c>
      <c r="AT1831">
        <v>2.0099999999999998</v>
      </c>
      <c r="AU1831" t="s">
        <v>26</v>
      </c>
      <c r="AV1831">
        <v>1</v>
      </c>
      <c r="AW1831">
        <v>2</v>
      </c>
      <c r="AX1831">
        <v>59208633</v>
      </c>
      <c r="AY1831">
        <v>1</v>
      </c>
      <c r="AZ1831">
        <v>0</v>
      </c>
      <c r="BA1831">
        <v>1831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CU1831">
        <f>ROUND(AT1831*Source!I900*AH1831*AL1831,2)</f>
        <v>0</v>
      </c>
      <c r="CV1831">
        <f>ROUND(Y1831*Source!I900,9)</f>
        <v>20.341200000000001</v>
      </c>
      <c r="CW1831">
        <v>0</v>
      </c>
      <c r="CX1831">
        <f>ROUND(Y1831*Source!I900,9)</f>
        <v>20.341200000000001</v>
      </c>
      <c r="CY1831">
        <f>AD1831</f>
        <v>0</v>
      </c>
      <c r="CZ1831">
        <f>AH1831</f>
        <v>0</v>
      </c>
      <c r="DA1831">
        <f>AL1831</f>
        <v>1</v>
      </c>
      <c r="DB1831">
        <f>ROUND(((ROUND(AT1831*CZ1831,2)*1.15)*1.1),6)</f>
        <v>0</v>
      </c>
      <c r="DC1831">
        <f>ROUND(((ROUND(AT1831*AG1831,2)*1.15)*1.1),6)</f>
        <v>0</v>
      </c>
      <c r="DD1831" t="s">
        <v>3</v>
      </c>
      <c r="DE1831" t="s">
        <v>3</v>
      </c>
      <c r="DF1831">
        <f t="shared" ref="DF1831:DF1846" si="768">ROUND(ROUND(AE1831,2)*CX1831,2)</f>
        <v>0</v>
      </c>
      <c r="DG1831">
        <f t="shared" si="766"/>
        <v>0</v>
      </c>
      <c r="DH1831">
        <f t="shared" si="767"/>
        <v>0</v>
      </c>
      <c r="DI1831">
        <f t="shared" si="757"/>
        <v>0</v>
      </c>
      <c r="DJ1831">
        <f>DI1831</f>
        <v>0</v>
      </c>
      <c r="DK1831">
        <v>0</v>
      </c>
      <c r="DL1831" t="s">
        <v>3</v>
      </c>
      <c r="DM1831">
        <v>0</v>
      </c>
      <c r="DN1831" t="s">
        <v>3</v>
      </c>
      <c r="DO1831">
        <v>0</v>
      </c>
    </row>
    <row r="1832" spans="1:119" x14ac:dyDescent="0.2">
      <c r="A1832">
        <f>ROW(Source!A900)</f>
        <v>900</v>
      </c>
      <c r="B1832">
        <v>59204062</v>
      </c>
      <c r="C1832">
        <v>59207415</v>
      </c>
      <c r="D1832">
        <v>58340578</v>
      </c>
      <c r="E1832">
        <v>1</v>
      </c>
      <c r="F1832">
        <v>1</v>
      </c>
      <c r="G1832">
        <v>1080</v>
      </c>
      <c r="H1832">
        <v>2</v>
      </c>
      <c r="I1832" t="s">
        <v>862</v>
      </c>
      <c r="J1832" t="s">
        <v>863</v>
      </c>
      <c r="K1832" t="s">
        <v>864</v>
      </c>
      <c r="L1832">
        <v>1368</v>
      </c>
      <c r="N1832">
        <v>1011</v>
      </c>
      <c r="O1832" t="s">
        <v>865</v>
      </c>
      <c r="P1832" t="s">
        <v>865</v>
      </c>
      <c r="Q1832">
        <v>1</v>
      </c>
      <c r="W1832">
        <v>0</v>
      </c>
      <c r="X1832">
        <v>-1985943078</v>
      </c>
      <c r="Y1832">
        <f>((AT1832*1.25)*1.1)</f>
        <v>1.5125E-2</v>
      </c>
      <c r="AA1832">
        <v>0</v>
      </c>
      <c r="AB1832">
        <v>88.67</v>
      </c>
      <c r="AC1832">
        <v>13.47</v>
      </c>
      <c r="AD1832">
        <v>0</v>
      </c>
      <c r="AE1832">
        <v>0</v>
      </c>
      <c r="AF1832">
        <v>83.1</v>
      </c>
      <c r="AG1832">
        <v>12.62</v>
      </c>
      <c r="AH1832">
        <v>0</v>
      </c>
      <c r="AI1832">
        <v>1</v>
      </c>
      <c r="AJ1832">
        <v>1</v>
      </c>
      <c r="AK1832">
        <v>1</v>
      </c>
      <c r="AL1832">
        <v>1</v>
      </c>
      <c r="AM1832">
        <v>-2</v>
      </c>
      <c r="AN1832">
        <v>0</v>
      </c>
      <c r="AO1832">
        <v>1</v>
      </c>
      <c r="AP1832">
        <v>1</v>
      </c>
      <c r="AQ1832">
        <v>0</v>
      </c>
      <c r="AR1832">
        <v>0</v>
      </c>
      <c r="AS1832" t="s">
        <v>3</v>
      </c>
      <c r="AT1832">
        <v>1.0999999999999999E-2</v>
      </c>
      <c r="AU1832" t="s">
        <v>866</v>
      </c>
      <c r="AV1832">
        <v>0</v>
      </c>
      <c r="AW1832">
        <v>2</v>
      </c>
      <c r="AX1832">
        <v>59208634</v>
      </c>
      <c r="AY1832">
        <v>1</v>
      </c>
      <c r="AZ1832">
        <v>0</v>
      </c>
      <c r="BA1832">
        <v>1832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CV1832">
        <v>0</v>
      </c>
      <c r="CW1832">
        <f>ROUND(Y1832*Source!I900*DO1832,9)</f>
        <v>1.52702</v>
      </c>
      <c r="CX1832">
        <f>ROUND(Y1832*Source!I900,9)</f>
        <v>0.121</v>
      </c>
      <c r="CY1832">
        <f>AB1832</f>
        <v>88.67</v>
      </c>
      <c r="CZ1832">
        <f>AF1832</f>
        <v>83.1</v>
      </c>
      <c r="DA1832">
        <f>AJ1832</f>
        <v>1</v>
      </c>
      <c r="DB1832">
        <f>ROUND(((ROUND(AT1832*CZ1832,2)*1.25)*1.1),6)</f>
        <v>1.25125</v>
      </c>
      <c r="DC1832">
        <f>ROUND(((ROUND(AT1832*AG1832,2)*1.25)*1.1),6)</f>
        <v>0.1925</v>
      </c>
      <c r="DD1832" t="s">
        <v>3</v>
      </c>
      <c r="DE1832" t="s">
        <v>3</v>
      </c>
      <c r="DF1832">
        <f t="shared" si="768"/>
        <v>0</v>
      </c>
      <c r="DG1832">
        <f t="shared" si="766"/>
        <v>10.06</v>
      </c>
      <c r="DH1832">
        <f t="shared" si="767"/>
        <v>1.53</v>
      </c>
      <c r="DI1832">
        <f t="shared" si="757"/>
        <v>0</v>
      </c>
      <c r="DJ1832">
        <f>DG1832</f>
        <v>10.06</v>
      </c>
      <c r="DK1832">
        <v>0</v>
      </c>
      <c r="DL1832" t="s">
        <v>867</v>
      </c>
      <c r="DM1832">
        <v>0</v>
      </c>
      <c r="DN1832" t="s">
        <v>861</v>
      </c>
      <c r="DO1832">
        <v>12.62</v>
      </c>
    </row>
    <row r="1833" spans="1:119" x14ac:dyDescent="0.2">
      <c r="A1833">
        <f>ROW(Source!A900)</f>
        <v>900</v>
      </c>
      <c r="B1833">
        <v>59204062</v>
      </c>
      <c r="C1833">
        <v>59207415</v>
      </c>
      <c r="D1833">
        <v>58340697</v>
      </c>
      <c r="E1833">
        <v>1</v>
      </c>
      <c r="F1833">
        <v>1</v>
      </c>
      <c r="G1833">
        <v>1080</v>
      </c>
      <c r="H1833">
        <v>2</v>
      </c>
      <c r="I1833" t="s">
        <v>868</v>
      </c>
      <c r="J1833" t="s">
        <v>869</v>
      </c>
      <c r="K1833" t="s">
        <v>870</v>
      </c>
      <c r="L1833">
        <v>1368</v>
      </c>
      <c r="N1833">
        <v>1011</v>
      </c>
      <c r="O1833" t="s">
        <v>865</v>
      </c>
      <c r="P1833" t="s">
        <v>865</v>
      </c>
      <c r="Q1833">
        <v>1</v>
      </c>
      <c r="W1833">
        <v>0</v>
      </c>
      <c r="X1833">
        <v>2147454900</v>
      </c>
      <c r="Y1833">
        <f>((AT1833*1.25)*1.1)</f>
        <v>2.7500000000000004E-2</v>
      </c>
      <c r="AA1833">
        <v>0</v>
      </c>
      <c r="AB1833">
        <v>0.85</v>
      </c>
      <c r="AC1833">
        <v>0</v>
      </c>
      <c r="AD1833">
        <v>0</v>
      </c>
      <c r="AE1833">
        <v>0</v>
      </c>
      <c r="AF1833">
        <v>0.8</v>
      </c>
      <c r="AG1833">
        <v>0</v>
      </c>
      <c r="AH1833">
        <v>0</v>
      </c>
      <c r="AI1833">
        <v>1</v>
      </c>
      <c r="AJ1833">
        <v>1</v>
      </c>
      <c r="AK1833">
        <v>1</v>
      </c>
      <c r="AL1833">
        <v>1</v>
      </c>
      <c r="AM1833">
        <v>-2</v>
      </c>
      <c r="AN1833">
        <v>0</v>
      </c>
      <c r="AO1833">
        <v>1</v>
      </c>
      <c r="AP1833">
        <v>1</v>
      </c>
      <c r="AQ1833">
        <v>0</v>
      </c>
      <c r="AR1833">
        <v>0</v>
      </c>
      <c r="AS1833" t="s">
        <v>3</v>
      </c>
      <c r="AT1833">
        <v>0.02</v>
      </c>
      <c r="AU1833" t="s">
        <v>866</v>
      </c>
      <c r="AV1833">
        <v>0</v>
      </c>
      <c r="AW1833">
        <v>2</v>
      </c>
      <c r="AX1833">
        <v>59208636</v>
      </c>
      <c r="AY1833">
        <v>1</v>
      </c>
      <c r="AZ1833">
        <v>0</v>
      </c>
      <c r="BA1833">
        <v>1833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CV1833">
        <v>0</v>
      </c>
      <c r="CW1833">
        <f>ROUND(Y1833*Source!I900*DO1833,9)</f>
        <v>0</v>
      </c>
      <c r="CX1833">
        <f>ROUND(Y1833*Source!I900,9)</f>
        <v>0.22</v>
      </c>
      <c r="CY1833">
        <f>AB1833</f>
        <v>0.85</v>
      </c>
      <c r="CZ1833">
        <f>AF1833</f>
        <v>0.8</v>
      </c>
      <c r="DA1833">
        <f>AJ1833</f>
        <v>1</v>
      </c>
      <c r="DB1833">
        <f>ROUND(((ROUND(AT1833*CZ1833,2)*1.25)*1.1),6)</f>
        <v>2.75E-2</v>
      </c>
      <c r="DC1833">
        <f>ROUND(((ROUND(AT1833*AG1833,2)*1.25)*1.1),6)</f>
        <v>0</v>
      </c>
      <c r="DD1833" t="s">
        <v>3</v>
      </c>
      <c r="DE1833" t="s">
        <v>3</v>
      </c>
      <c r="DF1833">
        <f t="shared" si="768"/>
        <v>0</v>
      </c>
      <c r="DG1833">
        <f t="shared" si="766"/>
        <v>0.18</v>
      </c>
      <c r="DH1833">
        <f t="shared" si="767"/>
        <v>0</v>
      </c>
      <c r="DI1833">
        <f t="shared" si="757"/>
        <v>0</v>
      </c>
      <c r="DJ1833">
        <f>DG1833</f>
        <v>0.18</v>
      </c>
      <c r="DK1833">
        <v>0</v>
      </c>
      <c r="DL1833" t="s">
        <v>3</v>
      </c>
      <c r="DM1833">
        <v>0</v>
      </c>
      <c r="DN1833" t="s">
        <v>3</v>
      </c>
      <c r="DO1833">
        <v>0</v>
      </c>
    </row>
    <row r="1834" spans="1:119" x14ac:dyDescent="0.2">
      <c r="A1834">
        <f>ROW(Source!A900)</f>
        <v>900</v>
      </c>
      <c r="B1834">
        <v>59204062</v>
      </c>
      <c r="C1834">
        <v>59207415</v>
      </c>
      <c r="D1834">
        <v>58339814</v>
      </c>
      <c r="E1834">
        <v>1</v>
      </c>
      <c r="F1834">
        <v>1</v>
      </c>
      <c r="G1834">
        <v>1080</v>
      </c>
      <c r="H1834">
        <v>2</v>
      </c>
      <c r="I1834" t="s">
        <v>874</v>
      </c>
      <c r="J1834" t="s">
        <v>875</v>
      </c>
      <c r="K1834" t="s">
        <v>876</v>
      </c>
      <c r="L1834">
        <v>1368</v>
      </c>
      <c r="N1834">
        <v>1011</v>
      </c>
      <c r="O1834" t="s">
        <v>865</v>
      </c>
      <c r="P1834" t="s">
        <v>865</v>
      </c>
      <c r="Q1834">
        <v>1</v>
      </c>
      <c r="W1834">
        <v>0</v>
      </c>
      <c r="X1834">
        <v>1087580389</v>
      </c>
      <c r="Y1834">
        <f>((AT1834*1.25)*1.1)</f>
        <v>1.2375000000000001E-2</v>
      </c>
      <c r="AA1834">
        <v>0</v>
      </c>
      <c r="AB1834">
        <v>191.17</v>
      </c>
      <c r="AC1834">
        <v>18.059999999999999</v>
      </c>
      <c r="AD1834">
        <v>0</v>
      </c>
      <c r="AE1834">
        <v>0</v>
      </c>
      <c r="AF1834">
        <v>179.17</v>
      </c>
      <c r="AG1834">
        <v>16.93</v>
      </c>
      <c r="AH1834">
        <v>0</v>
      </c>
      <c r="AI1834">
        <v>1</v>
      </c>
      <c r="AJ1834">
        <v>1</v>
      </c>
      <c r="AK1834">
        <v>1</v>
      </c>
      <c r="AL1834">
        <v>1</v>
      </c>
      <c r="AM1834">
        <v>-2</v>
      </c>
      <c r="AN1834">
        <v>0</v>
      </c>
      <c r="AO1834">
        <v>1</v>
      </c>
      <c r="AP1834">
        <v>1</v>
      </c>
      <c r="AQ1834">
        <v>0</v>
      </c>
      <c r="AR1834">
        <v>0</v>
      </c>
      <c r="AS1834" t="s">
        <v>3</v>
      </c>
      <c r="AT1834">
        <v>8.9999999999999993E-3</v>
      </c>
      <c r="AU1834" t="s">
        <v>866</v>
      </c>
      <c r="AV1834">
        <v>0</v>
      </c>
      <c r="AW1834">
        <v>2</v>
      </c>
      <c r="AX1834">
        <v>59208635</v>
      </c>
      <c r="AY1834">
        <v>1</v>
      </c>
      <c r="AZ1834">
        <v>0</v>
      </c>
      <c r="BA1834">
        <v>1834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CV1834">
        <v>0</v>
      </c>
      <c r="CW1834">
        <f>ROUND(Y1834*Source!I900*DO1834,9)</f>
        <v>1.6760699999999999</v>
      </c>
      <c r="CX1834">
        <f>ROUND(Y1834*Source!I900,9)</f>
        <v>9.9000000000000005E-2</v>
      </c>
      <c r="CY1834">
        <f>AB1834</f>
        <v>191.17</v>
      </c>
      <c r="CZ1834">
        <f>AF1834</f>
        <v>179.17</v>
      </c>
      <c r="DA1834">
        <f>AJ1834</f>
        <v>1</v>
      </c>
      <c r="DB1834">
        <f>ROUND(((ROUND(AT1834*CZ1834,2)*1.25)*1.1),6)</f>
        <v>2.2137500000000001</v>
      </c>
      <c r="DC1834">
        <f>ROUND(((ROUND(AT1834*AG1834,2)*1.25)*1.1),6)</f>
        <v>0.20624999999999999</v>
      </c>
      <c r="DD1834" t="s">
        <v>3</v>
      </c>
      <c r="DE1834" t="s">
        <v>3</v>
      </c>
      <c r="DF1834">
        <f t="shared" si="768"/>
        <v>0</v>
      </c>
      <c r="DG1834">
        <f t="shared" si="766"/>
        <v>17.739999999999998</v>
      </c>
      <c r="DH1834">
        <f t="shared" si="767"/>
        <v>1.68</v>
      </c>
      <c r="DI1834">
        <f t="shared" si="757"/>
        <v>0</v>
      </c>
      <c r="DJ1834">
        <f>DG1834</f>
        <v>17.739999999999998</v>
      </c>
      <c r="DK1834">
        <v>0</v>
      </c>
      <c r="DL1834" t="s">
        <v>867</v>
      </c>
      <c r="DM1834">
        <v>0</v>
      </c>
      <c r="DN1834" t="s">
        <v>861</v>
      </c>
      <c r="DO1834">
        <v>16.93</v>
      </c>
    </row>
    <row r="1835" spans="1:119" x14ac:dyDescent="0.2">
      <c r="A1835">
        <f>ROW(Source!A900)</f>
        <v>900</v>
      </c>
      <c r="B1835">
        <v>59204062</v>
      </c>
      <c r="C1835">
        <v>59207415</v>
      </c>
      <c r="D1835">
        <v>58310526</v>
      </c>
      <c r="E1835">
        <v>1</v>
      </c>
      <c r="F1835">
        <v>1</v>
      </c>
      <c r="G1835">
        <v>1080</v>
      </c>
      <c r="H1835">
        <v>3</v>
      </c>
      <c r="I1835" t="s">
        <v>894</v>
      </c>
      <c r="J1835" t="s">
        <v>895</v>
      </c>
      <c r="K1835" t="s">
        <v>896</v>
      </c>
      <c r="L1835">
        <v>1346</v>
      </c>
      <c r="N1835">
        <v>1009</v>
      </c>
      <c r="O1835" t="s">
        <v>880</v>
      </c>
      <c r="P1835" t="s">
        <v>880</v>
      </c>
      <c r="Q1835">
        <v>1</v>
      </c>
      <c r="W1835">
        <v>0</v>
      </c>
      <c r="X1835">
        <v>-1011812427</v>
      </c>
      <c r="Y1835">
        <f t="shared" ref="Y1835:Y1842" si="769">AT1835</f>
        <v>1.2E-2</v>
      </c>
      <c r="AA1835">
        <v>37.979999999999997</v>
      </c>
      <c r="AB1835">
        <v>0</v>
      </c>
      <c r="AC1835">
        <v>0</v>
      </c>
      <c r="AD1835">
        <v>0</v>
      </c>
      <c r="AE1835">
        <v>37.979999999999997</v>
      </c>
      <c r="AF1835">
        <v>0</v>
      </c>
      <c r="AG1835">
        <v>0</v>
      </c>
      <c r="AH1835">
        <v>0</v>
      </c>
      <c r="AI1835">
        <v>1</v>
      </c>
      <c r="AJ1835">
        <v>1</v>
      </c>
      <c r="AK1835">
        <v>1</v>
      </c>
      <c r="AL1835">
        <v>1</v>
      </c>
      <c r="AM1835">
        <v>-2</v>
      </c>
      <c r="AN1835">
        <v>0</v>
      </c>
      <c r="AO1835">
        <v>1</v>
      </c>
      <c r="AP1835">
        <v>1</v>
      </c>
      <c r="AQ1835">
        <v>0</v>
      </c>
      <c r="AR1835">
        <v>0</v>
      </c>
      <c r="AS1835" t="s">
        <v>3</v>
      </c>
      <c r="AT1835">
        <v>1.2E-2</v>
      </c>
      <c r="AU1835" t="s">
        <v>3</v>
      </c>
      <c r="AV1835">
        <v>0</v>
      </c>
      <c r="AW1835">
        <v>2</v>
      </c>
      <c r="AX1835">
        <v>59208637</v>
      </c>
      <c r="AY1835">
        <v>1</v>
      </c>
      <c r="AZ1835">
        <v>0</v>
      </c>
      <c r="BA1835">
        <v>1835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CV1835">
        <v>0</v>
      </c>
      <c r="CW1835">
        <v>0</v>
      </c>
      <c r="CX1835">
        <f>ROUND(Y1835*Source!I900,9)</f>
        <v>9.6000000000000002E-2</v>
      </c>
      <c r="CY1835">
        <f t="shared" ref="CY1835:CY1842" si="770">AA1835</f>
        <v>37.979999999999997</v>
      </c>
      <c r="CZ1835">
        <f t="shared" ref="CZ1835:CZ1842" si="771">AE1835</f>
        <v>37.979999999999997</v>
      </c>
      <c r="DA1835">
        <f t="shared" ref="DA1835:DA1842" si="772">AI1835</f>
        <v>1</v>
      </c>
      <c r="DB1835">
        <f t="shared" ref="DB1835:DB1842" si="773">ROUND(ROUND(AT1835*CZ1835,2),6)</f>
        <v>0.46</v>
      </c>
      <c r="DC1835">
        <f t="shared" ref="DC1835:DC1842" si="774">ROUND(ROUND(AT1835*AG1835,2),6)</f>
        <v>0</v>
      </c>
      <c r="DD1835" t="s">
        <v>3</v>
      </c>
      <c r="DE1835" t="s">
        <v>3</v>
      </c>
      <c r="DF1835">
        <f t="shared" si="768"/>
        <v>3.65</v>
      </c>
      <c r="DG1835">
        <f t="shared" si="766"/>
        <v>0</v>
      </c>
      <c r="DH1835">
        <f t="shared" si="767"/>
        <v>0</v>
      </c>
      <c r="DI1835">
        <f t="shared" si="757"/>
        <v>0</v>
      </c>
      <c r="DJ1835">
        <f t="shared" ref="DJ1835:DJ1842" si="775">DF1835</f>
        <v>3.65</v>
      </c>
      <c r="DK1835">
        <v>0</v>
      </c>
      <c r="DL1835" t="s">
        <v>3</v>
      </c>
      <c r="DM1835">
        <v>0</v>
      </c>
      <c r="DN1835" t="s">
        <v>3</v>
      </c>
      <c r="DO1835">
        <v>0</v>
      </c>
    </row>
    <row r="1836" spans="1:119" x14ac:dyDescent="0.2">
      <c r="A1836">
        <f>ROW(Source!A900)</f>
        <v>900</v>
      </c>
      <c r="B1836">
        <v>59204062</v>
      </c>
      <c r="C1836">
        <v>59207415</v>
      </c>
      <c r="D1836">
        <v>58308946</v>
      </c>
      <c r="E1836">
        <v>1</v>
      </c>
      <c r="F1836">
        <v>1</v>
      </c>
      <c r="G1836">
        <v>1080</v>
      </c>
      <c r="H1836">
        <v>3</v>
      </c>
      <c r="I1836" t="s">
        <v>973</v>
      </c>
      <c r="J1836" t="s">
        <v>974</v>
      </c>
      <c r="K1836" t="s">
        <v>975</v>
      </c>
      <c r="L1836">
        <v>1348</v>
      </c>
      <c r="N1836">
        <v>1009</v>
      </c>
      <c r="O1836" t="s">
        <v>900</v>
      </c>
      <c r="P1836" t="s">
        <v>900</v>
      </c>
      <c r="Q1836">
        <v>1000</v>
      </c>
      <c r="W1836">
        <v>0</v>
      </c>
      <c r="X1836">
        <v>845389966</v>
      </c>
      <c r="Y1836">
        <f t="shared" si="769"/>
        <v>6.9999999999999999E-6</v>
      </c>
      <c r="AA1836">
        <v>25762.5</v>
      </c>
      <c r="AB1836">
        <v>0</v>
      </c>
      <c r="AC1836">
        <v>0</v>
      </c>
      <c r="AD1836">
        <v>0</v>
      </c>
      <c r="AE1836">
        <v>25762.5</v>
      </c>
      <c r="AF1836">
        <v>0</v>
      </c>
      <c r="AG1836">
        <v>0</v>
      </c>
      <c r="AH1836">
        <v>0</v>
      </c>
      <c r="AI1836">
        <v>1</v>
      </c>
      <c r="AJ1836">
        <v>1</v>
      </c>
      <c r="AK1836">
        <v>1</v>
      </c>
      <c r="AL1836">
        <v>1</v>
      </c>
      <c r="AM1836">
        <v>-2</v>
      </c>
      <c r="AN1836">
        <v>0</v>
      </c>
      <c r="AO1836">
        <v>1</v>
      </c>
      <c r="AP1836">
        <v>1</v>
      </c>
      <c r="AQ1836">
        <v>0</v>
      </c>
      <c r="AR1836">
        <v>0</v>
      </c>
      <c r="AS1836" t="s">
        <v>3</v>
      </c>
      <c r="AT1836">
        <v>6.9999999999999999E-6</v>
      </c>
      <c r="AU1836" t="s">
        <v>3</v>
      </c>
      <c r="AV1836">
        <v>0</v>
      </c>
      <c r="AW1836">
        <v>2</v>
      </c>
      <c r="AX1836">
        <v>59208638</v>
      </c>
      <c r="AY1836">
        <v>1</v>
      </c>
      <c r="AZ1836">
        <v>0</v>
      </c>
      <c r="BA1836">
        <v>1836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CV1836">
        <v>0</v>
      </c>
      <c r="CW1836">
        <v>0</v>
      </c>
      <c r="CX1836">
        <f>ROUND(Y1836*Source!I900,9)</f>
        <v>5.5999999999999999E-5</v>
      </c>
      <c r="CY1836">
        <f t="shared" si="770"/>
        <v>25762.5</v>
      </c>
      <c r="CZ1836">
        <f t="shared" si="771"/>
        <v>25762.5</v>
      </c>
      <c r="DA1836">
        <f t="shared" si="772"/>
        <v>1</v>
      </c>
      <c r="DB1836">
        <f t="shared" si="773"/>
        <v>0.18</v>
      </c>
      <c r="DC1836">
        <f t="shared" si="774"/>
        <v>0</v>
      </c>
      <c r="DD1836" t="s">
        <v>3</v>
      </c>
      <c r="DE1836" t="s">
        <v>3</v>
      </c>
      <c r="DF1836">
        <f t="shared" si="768"/>
        <v>1.44</v>
      </c>
      <c r="DG1836">
        <f t="shared" si="766"/>
        <v>0</v>
      </c>
      <c r="DH1836">
        <f t="shared" si="767"/>
        <v>0</v>
      </c>
      <c r="DI1836">
        <f t="shared" si="757"/>
        <v>0</v>
      </c>
      <c r="DJ1836">
        <f t="shared" si="775"/>
        <v>1.44</v>
      </c>
      <c r="DK1836">
        <v>0</v>
      </c>
      <c r="DL1836" t="s">
        <v>3</v>
      </c>
      <c r="DM1836">
        <v>0</v>
      </c>
      <c r="DN1836" t="s">
        <v>3</v>
      </c>
      <c r="DO1836">
        <v>0</v>
      </c>
    </row>
    <row r="1837" spans="1:119" x14ac:dyDescent="0.2">
      <c r="A1837">
        <f>ROW(Source!A900)</f>
        <v>900</v>
      </c>
      <c r="B1837">
        <v>59204062</v>
      </c>
      <c r="C1837">
        <v>59207415</v>
      </c>
      <c r="D1837">
        <v>58311329</v>
      </c>
      <c r="E1837">
        <v>1</v>
      </c>
      <c r="F1837">
        <v>1</v>
      </c>
      <c r="G1837">
        <v>1080</v>
      </c>
      <c r="H1837">
        <v>3</v>
      </c>
      <c r="I1837" t="s">
        <v>929</v>
      </c>
      <c r="J1837" t="s">
        <v>930</v>
      </c>
      <c r="K1837" t="s">
        <v>931</v>
      </c>
      <c r="L1837">
        <v>1355</v>
      </c>
      <c r="N1837">
        <v>1010</v>
      </c>
      <c r="O1837" t="s">
        <v>48</v>
      </c>
      <c r="P1837" t="s">
        <v>48</v>
      </c>
      <c r="Q1837">
        <v>100</v>
      </c>
      <c r="W1837">
        <v>0</v>
      </c>
      <c r="X1837">
        <v>262154668</v>
      </c>
      <c r="Y1837">
        <f t="shared" si="769"/>
        <v>0.04</v>
      </c>
      <c r="AA1837">
        <v>15.04</v>
      </c>
      <c r="AB1837">
        <v>0</v>
      </c>
      <c r="AC1837">
        <v>0</v>
      </c>
      <c r="AD1837">
        <v>0</v>
      </c>
      <c r="AE1837">
        <v>15.04</v>
      </c>
      <c r="AF1837">
        <v>0</v>
      </c>
      <c r="AG1837">
        <v>0</v>
      </c>
      <c r="AH1837">
        <v>0</v>
      </c>
      <c r="AI1837">
        <v>1</v>
      </c>
      <c r="AJ1837">
        <v>1</v>
      </c>
      <c r="AK1837">
        <v>1</v>
      </c>
      <c r="AL1837">
        <v>1</v>
      </c>
      <c r="AM1837">
        <v>-2</v>
      </c>
      <c r="AN1837">
        <v>0</v>
      </c>
      <c r="AO1837">
        <v>1</v>
      </c>
      <c r="AP1837">
        <v>1</v>
      </c>
      <c r="AQ1837">
        <v>0</v>
      </c>
      <c r="AR1837">
        <v>0</v>
      </c>
      <c r="AS1837" t="s">
        <v>3</v>
      </c>
      <c r="AT1837">
        <v>0.04</v>
      </c>
      <c r="AU1837" t="s">
        <v>3</v>
      </c>
      <c r="AV1837">
        <v>0</v>
      </c>
      <c r="AW1837">
        <v>2</v>
      </c>
      <c r="AX1837">
        <v>59208639</v>
      </c>
      <c r="AY1837">
        <v>1</v>
      </c>
      <c r="AZ1837">
        <v>0</v>
      </c>
      <c r="BA1837">
        <v>1837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CV1837">
        <v>0</v>
      </c>
      <c r="CW1837">
        <v>0</v>
      </c>
      <c r="CX1837">
        <f>ROUND(Y1837*Source!I900,9)</f>
        <v>0.32</v>
      </c>
      <c r="CY1837">
        <f t="shared" si="770"/>
        <v>15.04</v>
      </c>
      <c r="CZ1837">
        <f t="shared" si="771"/>
        <v>15.04</v>
      </c>
      <c r="DA1837">
        <f t="shared" si="772"/>
        <v>1</v>
      </c>
      <c r="DB1837">
        <f t="shared" si="773"/>
        <v>0.6</v>
      </c>
      <c r="DC1837">
        <f t="shared" si="774"/>
        <v>0</v>
      </c>
      <c r="DD1837" t="s">
        <v>3</v>
      </c>
      <c r="DE1837" t="s">
        <v>3</v>
      </c>
      <c r="DF1837">
        <f t="shared" si="768"/>
        <v>4.8099999999999996</v>
      </c>
      <c r="DG1837">
        <f t="shared" si="766"/>
        <v>0</v>
      </c>
      <c r="DH1837">
        <f t="shared" si="767"/>
        <v>0</v>
      </c>
      <c r="DI1837">
        <f t="shared" si="757"/>
        <v>0</v>
      </c>
      <c r="DJ1837">
        <f t="shared" si="775"/>
        <v>4.8099999999999996</v>
      </c>
      <c r="DK1837">
        <v>0</v>
      </c>
      <c r="DL1837" t="s">
        <v>3</v>
      </c>
      <c r="DM1837">
        <v>0</v>
      </c>
      <c r="DN1837" t="s">
        <v>3</v>
      </c>
      <c r="DO1837">
        <v>0</v>
      </c>
    </row>
    <row r="1838" spans="1:119" x14ac:dyDescent="0.2">
      <c r="A1838">
        <f>ROW(Source!A900)</f>
        <v>900</v>
      </c>
      <c r="B1838">
        <v>59204062</v>
      </c>
      <c r="C1838">
        <v>59207415</v>
      </c>
      <c r="D1838">
        <v>58311404</v>
      </c>
      <c r="E1838">
        <v>1</v>
      </c>
      <c r="F1838">
        <v>1</v>
      </c>
      <c r="G1838">
        <v>1080</v>
      </c>
      <c r="H1838">
        <v>3</v>
      </c>
      <c r="I1838" t="s">
        <v>976</v>
      </c>
      <c r="J1838" t="s">
        <v>977</v>
      </c>
      <c r="K1838" t="s">
        <v>978</v>
      </c>
      <c r="L1838">
        <v>1348</v>
      </c>
      <c r="N1838">
        <v>1009</v>
      </c>
      <c r="O1838" t="s">
        <v>900</v>
      </c>
      <c r="P1838" t="s">
        <v>900</v>
      </c>
      <c r="Q1838">
        <v>1000</v>
      </c>
      <c r="W1838">
        <v>0</v>
      </c>
      <c r="X1838">
        <v>-2060681422</v>
      </c>
      <c r="Y1838">
        <f t="shared" si="769"/>
        <v>6.9999999999999994E-5</v>
      </c>
      <c r="AA1838">
        <v>12425.64</v>
      </c>
      <c r="AB1838">
        <v>0</v>
      </c>
      <c r="AC1838">
        <v>0</v>
      </c>
      <c r="AD1838">
        <v>0</v>
      </c>
      <c r="AE1838">
        <v>12425.64</v>
      </c>
      <c r="AF1838">
        <v>0</v>
      </c>
      <c r="AG1838">
        <v>0</v>
      </c>
      <c r="AH1838">
        <v>0</v>
      </c>
      <c r="AI1838">
        <v>1</v>
      </c>
      <c r="AJ1838">
        <v>1</v>
      </c>
      <c r="AK1838">
        <v>1</v>
      </c>
      <c r="AL1838">
        <v>1</v>
      </c>
      <c r="AM1838">
        <v>-2</v>
      </c>
      <c r="AN1838">
        <v>0</v>
      </c>
      <c r="AO1838">
        <v>1</v>
      </c>
      <c r="AP1838">
        <v>1</v>
      </c>
      <c r="AQ1838">
        <v>0</v>
      </c>
      <c r="AR1838">
        <v>0</v>
      </c>
      <c r="AS1838" t="s">
        <v>3</v>
      </c>
      <c r="AT1838">
        <v>6.9999999999999994E-5</v>
      </c>
      <c r="AU1838" t="s">
        <v>3</v>
      </c>
      <c r="AV1838">
        <v>0</v>
      </c>
      <c r="AW1838">
        <v>2</v>
      </c>
      <c r="AX1838">
        <v>59208640</v>
      </c>
      <c r="AY1838">
        <v>1</v>
      </c>
      <c r="AZ1838">
        <v>0</v>
      </c>
      <c r="BA1838">
        <v>1838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CV1838">
        <v>0</v>
      </c>
      <c r="CW1838">
        <v>0</v>
      </c>
      <c r="CX1838">
        <f>ROUND(Y1838*Source!I900,9)</f>
        <v>5.5999999999999995E-4</v>
      </c>
      <c r="CY1838">
        <f t="shared" si="770"/>
        <v>12425.64</v>
      </c>
      <c r="CZ1838">
        <f t="shared" si="771"/>
        <v>12425.64</v>
      </c>
      <c r="DA1838">
        <f t="shared" si="772"/>
        <v>1</v>
      </c>
      <c r="DB1838">
        <f t="shared" si="773"/>
        <v>0.87</v>
      </c>
      <c r="DC1838">
        <f t="shared" si="774"/>
        <v>0</v>
      </c>
      <c r="DD1838" t="s">
        <v>3</v>
      </c>
      <c r="DE1838" t="s">
        <v>3</v>
      </c>
      <c r="DF1838">
        <f t="shared" si="768"/>
        <v>6.96</v>
      </c>
      <c r="DG1838">
        <f t="shared" si="766"/>
        <v>0</v>
      </c>
      <c r="DH1838">
        <f t="shared" si="767"/>
        <v>0</v>
      </c>
      <c r="DI1838">
        <f t="shared" si="757"/>
        <v>0</v>
      </c>
      <c r="DJ1838">
        <f t="shared" si="775"/>
        <v>6.96</v>
      </c>
      <c r="DK1838">
        <v>0</v>
      </c>
      <c r="DL1838" t="s">
        <v>3</v>
      </c>
      <c r="DM1838">
        <v>0</v>
      </c>
      <c r="DN1838" t="s">
        <v>3</v>
      </c>
      <c r="DO1838">
        <v>0</v>
      </c>
    </row>
    <row r="1839" spans="1:119" x14ac:dyDescent="0.2">
      <c r="A1839">
        <f>ROW(Source!A900)</f>
        <v>900</v>
      </c>
      <c r="B1839">
        <v>59204062</v>
      </c>
      <c r="C1839">
        <v>59207415</v>
      </c>
      <c r="D1839">
        <v>58309084</v>
      </c>
      <c r="E1839">
        <v>1</v>
      </c>
      <c r="F1839">
        <v>1</v>
      </c>
      <c r="G1839">
        <v>1080</v>
      </c>
      <c r="H1839">
        <v>3</v>
      </c>
      <c r="I1839" t="s">
        <v>907</v>
      </c>
      <c r="J1839" t="s">
        <v>908</v>
      </c>
      <c r="K1839" t="s">
        <v>909</v>
      </c>
      <c r="L1839">
        <v>1348</v>
      </c>
      <c r="N1839">
        <v>1009</v>
      </c>
      <c r="O1839" t="s">
        <v>900</v>
      </c>
      <c r="P1839" t="s">
        <v>900</v>
      </c>
      <c r="Q1839">
        <v>1000</v>
      </c>
      <c r="W1839">
        <v>0</v>
      </c>
      <c r="X1839">
        <v>356473523</v>
      </c>
      <c r="Y1839">
        <f t="shared" si="769"/>
        <v>8.0000000000000007E-5</v>
      </c>
      <c r="AA1839">
        <v>16214.84</v>
      </c>
      <c r="AB1839">
        <v>0</v>
      </c>
      <c r="AC1839">
        <v>0</v>
      </c>
      <c r="AD1839">
        <v>0</v>
      </c>
      <c r="AE1839">
        <v>16214.84</v>
      </c>
      <c r="AF1839">
        <v>0</v>
      </c>
      <c r="AG1839">
        <v>0</v>
      </c>
      <c r="AH1839">
        <v>0</v>
      </c>
      <c r="AI1839">
        <v>1</v>
      </c>
      <c r="AJ1839">
        <v>1</v>
      </c>
      <c r="AK1839">
        <v>1</v>
      </c>
      <c r="AL1839">
        <v>1</v>
      </c>
      <c r="AM1839">
        <v>-2</v>
      </c>
      <c r="AN1839">
        <v>0</v>
      </c>
      <c r="AO1839">
        <v>1</v>
      </c>
      <c r="AP1839">
        <v>1</v>
      </c>
      <c r="AQ1839">
        <v>0</v>
      </c>
      <c r="AR1839">
        <v>0</v>
      </c>
      <c r="AS1839" t="s">
        <v>3</v>
      </c>
      <c r="AT1839">
        <v>8.0000000000000007E-5</v>
      </c>
      <c r="AU1839" t="s">
        <v>3</v>
      </c>
      <c r="AV1839">
        <v>0</v>
      </c>
      <c r="AW1839">
        <v>2</v>
      </c>
      <c r="AX1839">
        <v>59208641</v>
      </c>
      <c r="AY1839">
        <v>1</v>
      </c>
      <c r="AZ1839">
        <v>0</v>
      </c>
      <c r="BA1839">
        <v>1839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CV1839">
        <v>0</v>
      </c>
      <c r="CW1839">
        <v>0</v>
      </c>
      <c r="CX1839">
        <f>ROUND(Y1839*Source!I900,9)</f>
        <v>6.4000000000000005E-4</v>
      </c>
      <c r="CY1839">
        <f t="shared" si="770"/>
        <v>16214.84</v>
      </c>
      <c r="CZ1839">
        <f t="shared" si="771"/>
        <v>16214.84</v>
      </c>
      <c r="DA1839">
        <f t="shared" si="772"/>
        <v>1</v>
      </c>
      <c r="DB1839">
        <f t="shared" si="773"/>
        <v>1.3</v>
      </c>
      <c r="DC1839">
        <f t="shared" si="774"/>
        <v>0</v>
      </c>
      <c r="DD1839" t="s">
        <v>3</v>
      </c>
      <c r="DE1839" t="s">
        <v>3</v>
      </c>
      <c r="DF1839">
        <f t="shared" si="768"/>
        <v>10.38</v>
      </c>
      <c r="DG1839">
        <f t="shared" si="766"/>
        <v>0</v>
      </c>
      <c r="DH1839">
        <f t="shared" si="767"/>
        <v>0</v>
      </c>
      <c r="DI1839">
        <f t="shared" si="757"/>
        <v>0</v>
      </c>
      <c r="DJ1839">
        <f t="shared" si="775"/>
        <v>10.38</v>
      </c>
      <c r="DK1839">
        <v>0</v>
      </c>
      <c r="DL1839" t="s">
        <v>3</v>
      </c>
      <c r="DM1839">
        <v>0</v>
      </c>
      <c r="DN1839" t="s">
        <v>3</v>
      </c>
      <c r="DO1839">
        <v>0</v>
      </c>
    </row>
    <row r="1840" spans="1:119" x14ac:dyDescent="0.2">
      <c r="A1840">
        <f>ROW(Source!A900)</f>
        <v>900</v>
      </c>
      <c r="B1840">
        <v>59204062</v>
      </c>
      <c r="C1840">
        <v>59207415</v>
      </c>
      <c r="D1840">
        <v>58309253</v>
      </c>
      <c r="E1840">
        <v>1</v>
      </c>
      <c r="F1840">
        <v>1</v>
      </c>
      <c r="G1840">
        <v>1080</v>
      </c>
      <c r="H1840">
        <v>3</v>
      </c>
      <c r="I1840" t="s">
        <v>910</v>
      </c>
      <c r="J1840" t="s">
        <v>911</v>
      </c>
      <c r="K1840" t="s">
        <v>912</v>
      </c>
      <c r="L1840">
        <v>1346</v>
      </c>
      <c r="N1840">
        <v>1009</v>
      </c>
      <c r="O1840" t="s">
        <v>880</v>
      </c>
      <c r="P1840" t="s">
        <v>880</v>
      </c>
      <c r="Q1840">
        <v>1</v>
      </c>
      <c r="W1840">
        <v>0</v>
      </c>
      <c r="X1840">
        <v>1135396300</v>
      </c>
      <c r="Y1840">
        <f t="shared" si="769"/>
        <v>0.04</v>
      </c>
      <c r="AA1840">
        <v>20.190000000000001</v>
      </c>
      <c r="AB1840">
        <v>0</v>
      </c>
      <c r="AC1840">
        <v>0</v>
      </c>
      <c r="AD1840">
        <v>0</v>
      </c>
      <c r="AE1840">
        <v>20.190000000000001</v>
      </c>
      <c r="AF1840">
        <v>0</v>
      </c>
      <c r="AG1840">
        <v>0</v>
      </c>
      <c r="AH1840">
        <v>0</v>
      </c>
      <c r="AI1840">
        <v>1</v>
      </c>
      <c r="AJ1840">
        <v>1</v>
      </c>
      <c r="AK1840">
        <v>1</v>
      </c>
      <c r="AL1840">
        <v>1</v>
      </c>
      <c r="AM1840">
        <v>-2</v>
      </c>
      <c r="AN1840">
        <v>0</v>
      </c>
      <c r="AO1840">
        <v>1</v>
      </c>
      <c r="AP1840">
        <v>1</v>
      </c>
      <c r="AQ1840">
        <v>0</v>
      </c>
      <c r="AR1840">
        <v>0</v>
      </c>
      <c r="AS1840" t="s">
        <v>3</v>
      </c>
      <c r="AT1840">
        <v>0.04</v>
      </c>
      <c r="AU1840" t="s">
        <v>3</v>
      </c>
      <c r="AV1840">
        <v>0</v>
      </c>
      <c r="AW1840">
        <v>2</v>
      </c>
      <c r="AX1840">
        <v>59208642</v>
      </c>
      <c r="AY1840">
        <v>1</v>
      </c>
      <c r="AZ1840">
        <v>0</v>
      </c>
      <c r="BA1840">
        <v>1840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CV1840">
        <v>0</v>
      </c>
      <c r="CW1840">
        <v>0</v>
      </c>
      <c r="CX1840">
        <f>ROUND(Y1840*Source!I900,9)</f>
        <v>0.32</v>
      </c>
      <c r="CY1840">
        <f t="shared" si="770"/>
        <v>20.190000000000001</v>
      </c>
      <c r="CZ1840">
        <f t="shared" si="771"/>
        <v>20.190000000000001</v>
      </c>
      <c r="DA1840">
        <f t="shared" si="772"/>
        <v>1</v>
      </c>
      <c r="DB1840">
        <f t="shared" si="773"/>
        <v>0.81</v>
      </c>
      <c r="DC1840">
        <f t="shared" si="774"/>
        <v>0</v>
      </c>
      <c r="DD1840" t="s">
        <v>3</v>
      </c>
      <c r="DE1840" t="s">
        <v>3</v>
      </c>
      <c r="DF1840">
        <f t="shared" si="768"/>
        <v>6.46</v>
      </c>
      <c r="DG1840">
        <f t="shared" si="766"/>
        <v>0</v>
      </c>
      <c r="DH1840">
        <f t="shared" si="767"/>
        <v>0</v>
      </c>
      <c r="DI1840">
        <f t="shared" si="757"/>
        <v>0</v>
      </c>
      <c r="DJ1840">
        <f t="shared" si="775"/>
        <v>6.46</v>
      </c>
      <c r="DK1840">
        <v>0</v>
      </c>
      <c r="DL1840" t="s">
        <v>3</v>
      </c>
      <c r="DM1840">
        <v>0</v>
      </c>
      <c r="DN1840" t="s">
        <v>3</v>
      </c>
      <c r="DO1840">
        <v>0</v>
      </c>
    </row>
    <row r="1841" spans="1:119" x14ac:dyDescent="0.2">
      <c r="A1841">
        <f>ROW(Source!A900)</f>
        <v>900</v>
      </c>
      <c r="B1841">
        <v>59204062</v>
      </c>
      <c r="C1841">
        <v>59207415</v>
      </c>
      <c r="D1841">
        <v>58315615</v>
      </c>
      <c r="E1841">
        <v>1</v>
      </c>
      <c r="F1841">
        <v>1</v>
      </c>
      <c r="G1841">
        <v>1080</v>
      </c>
      <c r="H1841">
        <v>3</v>
      </c>
      <c r="I1841" t="s">
        <v>979</v>
      </c>
      <c r="J1841" t="s">
        <v>980</v>
      </c>
      <c r="K1841" t="s">
        <v>981</v>
      </c>
      <c r="L1841">
        <v>1346</v>
      </c>
      <c r="N1841">
        <v>1009</v>
      </c>
      <c r="O1841" t="s">
        <v>880</v>
      </c>
      <c r="P1841" t="s">
        <v>880</v>
      </c>
      <c r="Q1841">
        <v>1</v>
      </c>
      <c r="W1841">
        <v>0</v>
      </c>
      <c r="X1841">
        <v>931269240</v>
      </c>
      <c r="Y1841">
        <f t="shared" si="769"/>
        <v>0.2</v>
      </c>
      <c r="AA1841">
        <v>134.01</v>
      </c>
      <c r="AB1841">
        <v>0</v>
      </c>
      <c r="AC1841">
        <v>0</v>
      </c>
      <c r="AD1841">
        <v>0</v>
      </c>
      <c r="AE1841">
        <v>134.01</v>
      </c>
      <c r="AF1841">
        <v>0</v>
      </c>
      <c r="AG1841">
        <v>0</v>
      </c>
      <c r="AH1841">
        <v>0</v>
      </c>
      <c r="AI1841">
        <v>1</v>
      </c>
      <c r="AJ1841">
        <v>1</v>
      </c>
      <c r="AK1841">
        <v>1</v>
      </c>
      <c r="AL1841">
        <v>1</v>
      </c>
      <c r="AM1841">
        <v>-2</v>
      </c>
      <c r="AN1841">
        <v>0</v>
      </c>
      <c r="AO1841">
        <v>1</v>
      </c>
      <c r="AP1841">
        <v>1</v>
      </c>
      <c r="AQ1841">
        <v>0</v>
      </c>
      <c r="AR1841">
        <v>0</v>
      </c>
      <c r="AS1841" t="s">
        <v>3</v>
      </c>
      <c r="AT1841">
        <v>0.2</v>
      </c>
      <c r="AU1841" t="s">
        <v>3</v>
      </c>
      <c r="AV1841">
        <v>0</v>
      </c>
      <c r="AW1841">
        <v>2</v>
      </c>
      <c r="AX1841">
        <v>59208643</v>
      </c>
      <c r="AY1841">
        <v>1</v>
      </c>
      <c r="AZ1841">
        <v>0</v>
      </c>
      <c r="BA1841">
        <v>1841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CV1841">
        <v>0</v>
      </c>
      <c r="CW1841">
        <v>0</v>
      </c>
      <c r="CX1841">
        <f>ROUND(Y1841*Source!I900,9)</f>
        <v>1.6</v>
      </c>
      <c r="CY1841">
        <f t="shared" si="770"/>
        <v>134.01</v>
      </c>
      <c r="CZ1841">
        <f t="shared" si="771"/>
        <v>134.01</v>
      </c>
      <c r="DA1841">
        <f t="shared" si="772"/>
        <v>1</v>
      </c>
      <c r="DB1841">
        <f t="shared" si="773"/>
        <v>26.8</v>
      </c>
      <c r="DC1841">
        <f t="shared" si="774"/>
        <v>0</v>
      </c>
      <c r="DD1841" t="s">
        <v>3</v>
      </c>
      <c r="DE1841" t="s">
        <v>3</v>
      </c>
      <c r="DF1841">
        <f t="shared" si="768"/>
        <v>214.42</v>
      </c>
      <c r="DG1841">
        <f t="shared" si="766"/>
        <v>0</v>
      </c>
      <c r="DH1841">
        <f t="shared" si="767"/>
        <v>0</v>
      </c>
      <c r="DI1841">
        <f t="shared" si="757"/>
        <v>0</v>
      </c>
      <c r="DJ1841">
        <f t="shared" si="775"/>
        <v>214.42</v>
      </c>
      <c r="DK1841">
        <v>0</v>
      </c>
      <c r="DL1841" t="s">
        <v>3</v>
      </c>
      <c r="DM1841">
        <v>0</v>
      </c>
      <c r="DN1841" t="s">
        <v>3</v>
      </c>
      <c r="DO1841">
        <v>0</v>
      </c>
    </row>
    <row r="1842" spans="1:119" x14ac:dyDescent="0.2">
      <c r="A1842">
        <f>ROW(Source!A900)</f>
        <v>900</v>
      </c>
      <c r="B1842">
        <v>59204062</v>
      </c>
      <c r="C1842">
        <v>59207415</v>
      </c>
      <c r="D1842">
        <v>58328595</v>
      </c>
      <c r="E1842">
        <v>1</v>
      </c>
      <c r="F1842">
        <v>1</v>
      </c>
      <c r="G1842">
        <v>1080</v>
      </c>
      <c r="H1842">
        <v>3</v>
      </c>
      <c r="I1842" t="s">
        <v>805</v>
      </c>
      <c r="J1842" t="s">
        <v>807</v>
      </c>
      <c r="K1842" t="s">
        <v>806</v>
      </c>
      <c r="L1842">
        <v>1391</v>
      </c>
      <c r="N1842">
        <v>1013</v>
      </c>
      <c r="O1842" t="s">
        <v>753</v>
      </c>
      <c r="P1842" t="s">
        <v>753</v>
      </c>
      <c r="Q1842">
        <v>1</v>
      </c>
      <c r="W1842">
        <v>0</v>
      </c>
      <c r="X1842">
        <v>-815160306</v>
      </c>
      <c r="Y1842">
        <f t="shared" si="769"/>
        <v>1</v>
      </c>
      <c r="AA1842">
        <v>2409.77</v>
      </c>
      <c r="AB1842">
        <v>0</v>
      </c>
      <c r="AC1842">
        <v>0</v>
      </c>
      <c r="AD1842">
        <v>0</v>
      </c>
      <c r="AE1842">
        <v>2409.77</v>
      </c>
      <c r="AF1842">
        <v>0</v>
      </c>
      <c r="AG1842">
        <v>0</v>
      </c>
      <c r="AH1842">
        <v>0</v>
      </c>
      <c r="AI1842">
        <v>1</v>
      </c>
      <c r="AJ1842">
        <v>1</v>
      </c>
      <c r="AK1842">
        <v>1</v>
      </c>
      <c r="AL1842">
        <v>1</v>
      </c>
      <c r="AM1842">
        <v>0</v>
      </c>
      <c r="AN1842">
        <v>0</v>
      </c>
      <c r="AO1842">
        <v>0</v>
      </c>
      <c r="AP1842">
        <v>1</v>
      </c>
      <c r="AQ1842">
        <v>0</v>
      </c>
      <c r="AR1842">
        <v>0</v>
      </c>
      <c r="AS1842" t="s">
        <v>3</v>
      </c>
      <c r="AT1842">
        <v>1</v>
      </c>
      <c r="AU1842" t="s">
        <v>3</v>
      </c>
      <c r="AV1842">
        <v>0</v>
      </c>
      <c r="AW1842">
        <v>1</v>
      </c>
      <c r="AX1842">
        <v>-1</v>
      </c>
      <c r="AY1842">
        <v>0</v>
      </c>
      <c r="AZ1842">
        <v>0</v>
      </c>
      <c r="BA1842" t="s">
        <v>3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CV1842">
        <v>0</v>
      </c>
      <c r="CW1842">
        <v>0</v>
      </c>
      <c r="CX1842">
        <f>ROUND(Y1842*Source!I900,9)</f>
        <v>8</v>
      </c>
      <c r="CY1842">
        <f t="shared" si="770"/>
        <v>2409.77</v>
      </c>
      <c r="CZ1842">
        <f t="shared" si="771"/>
        <v>2409.77</v>
      </c>
      <c r="DA1842">
        <f t="shared" si="772"/>
        <v>1</v>
      </c>
      <c r="DB1842">
        <f t="shared" si="773"/>
        <v>2409.77</v>
      </c>
      <c r="DC1842">
        <f t="shared" si="774"/>
        <v>0</v>
      </c>
      <c r="DD1842" t="s">
        <v>3</v>
      </c>
      <c r="DE1842" t="s">
        <v>3</v>
      </c>
      <c r="DF1842">
        <f t="shared" si="768"/>
        <v>19278.16</v>
      </c>
      <c r="DG1842">
        <f t="shared" si="766"/>
        <v>0</v>
      </c>
      <c r="DH1842">
        <f t="shared" si="767"/>
        <v>0</v>
      </c>
      <c r="DI1842">
        <f t="shared" si="757"/>
        <v>0</v>
      </c>
      <c r="DJ1842">
        <f t="shared" si="775"/>
        <v>19278.16</v>
      </c>
      <c r="DK1842">
        <v>0</v>
      </c>
      <c r="DL1842" t="s">
        <v>3</v>
      </c>
      <c r="DM1842">
        <v>0</v>
      </c>
      <c r="DN1842" t="s">
        <v>3</v>
      </c>
      <c r="DO1842">
        <v>0</v>
      </c>
    </row>
    <row r="1843" spans="1:119" x14ac:dyDescent="0.2">
      <c r="A1843">
        <f>ROW(Source!A901)</f>
        <v>901</v>
      </c>
      <c r="B1843">
        <v>59204059</v>
      </c>
      <c r="C1843">
        <v>59207415</v>
      </c>
      <c r="D1843">
        <v>58266404</v>
      </c>
      <c r="E1843">
        <v>1080</v>
      </c>
      <c r="F1843">
        <v>1</v>
      </c>
      <c r="G1843">
        <v>1080</v>
      </c>
      <c r="H1843">
        <v>1</v>
      </c>
      <c r="I1843" t="s">
        <v>859</v>
      </c>
      <c r="J1843" t="s">
        <v>3</v>
      </c>
      <c r="K1843" t="s">
        <v>860</v>
      </c>
      <c r="L1843">
        <v>1191</v>
      </c>
      <c r="N1843">
        <v>1013</v>
      </c>
      <c r="O1843" t="s">
        <v>861</v>
      </c>
      <c r="P1843" t="s">
        <v>861</v>
      </c>
      <c r="Q1843">
        <v>1</v>
      </c>
      <c r="W1843">
        <v>0</v>
      </c>
      <c r="X1843">
        <v>476480486</v>
      </c>
      <c r="Y1843">
        <f>((AT1843*1.15)*1.1)</f>
        <v>2.5426499999999996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1</v>
      </c>
      <c r="AJ1843">
        <v>1</v>
      </c>
      <c r="AK1843">
        <v>1</v>
      </c>
      <c r="AL1843">
        <v>1</v>
      </c>
      <c r="AM1843">
        <v>5</v>
      </c>
      <c r="AN1843">
        <v>0</v>
      </c>
      <c r="AO1843">
        <v>1</v>
      </c>
      <c r="AP1843">
        <v>1</v>
      </c>
      <c r="AQ1843">
        <v>0</v>
      </c>
      <c r="AR1843">
        <v>0</v>
      </c>
      <c r="AS1843" t="s">
        <v>3</v>
      </c>
      <c r="AT1843">
        <v>2.0099999999999998</v>
      </c>
      <c r="AU1843" t="s">
        <v>26</v>
      </c>
      <c r="AV1843">
        <v>1</v>
      </c>
      <c r="AW1843">
        <v>2</v>
      </c>
      <c r="AX1843">
        <v>59208633</v>
      </c>
      <c r="AY1843">
        <v>1</v>
      </c>
      <c r="AZ1843">
        <v>0</v>
      </c>
      <c r="BA1843">
        <v>1843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CU1843">
        <f>ROUND(AT1843*Source!I901*AH1843*AL1843,2)</f>
        <v>0</v>
      </c>
      <c r="CV1843">
        <f>ROUND(Y1843*Source!I901,9)</f>
        <v>20.341200000000001</v>
      </c>
      <c r="CW1843">
        <v>0</v>
      </c>
      <c r="CX1843">
        <f>ROUND(Y1843*Source!I901,9)</f>
        <v>20.341200000000001</v>
      </c>
      <c r="CY1843">
        <f>AD1843</f>
        <v>0</v>
      </c>
      <c r="CZ1843">
        <f>AH1843</f>
        <v>0</v>
      </c>
      <c r="DA1843">
        <f>AL1843</f>
        <v>1</v>
      </c>
      <c r="DB1843">
        <f>ROUND(((ROUND(AT1843*CZ1843,2)*1.15)*1.1),6)</f>
        <v>0</v>
      </c>
      <c r="DC1843">
        <f>ROUND(((ROUND(AT1843*AG1843,2)*1.15)*1.1),6)</f>
        <v>0</v>
      </c>
      <c r="DD1843" t="s">
        <v>3</v>
      </c>
      <c r="DE1843" t="s">
        <v>3</v>
      </c>
      <c r="DF1843">
        <f t="shared" si="768"/>
        <v>0</v>
      </c>
      <c r="DG1843">
        <f t="shared" si="766"/>
        <v>0</v>
      </c>
      <c r="DH1843">
        <f t="shared" si="767"/>
        <v>0</v>
      </c>
      <c r="DI1843">
        <f t="shared" si="757"/>
        <v>0</v>
      </c>
      <c r="DJ1843">
        <f>DI1843</f>
        <v>0</v>
      </c>
      <c r="DK1843">
        <v>0</v>
      </c>
      <c r="DL1843" t="s">
        <v>3</v>
      </c>
      <c r="DM1843">
        <v>0</v>
      </c>
      <c r="DN1843" t="s">
        <v>3</v>
      </c>
      <c r="DO1843">
        <v>0</v>
      </c>
    </row>
    <row r="1844" spans="1:119" x14ac:dyDescent="0.2">
      <c r="A1844">
        <f>ROW(Source!A901)</f>
        <v>901</v>
      </c>
      <c r="B1844">
        <v>59204059</v>
      </c>
      <c r="C1844">
        <v>59207415</v>
      </c>
      <c r="D1844">
        <v>58340578</v>
      </c>
      <c r="E1844">
        <v>1</v>
      </c>
      <c r="F1844">
        <v>1</v>
      </c>
      <c r="G1844">
        <v>1080</v>
      </c>
      <c r="H1844">
        <v>2</v>
      </c>
      <c r="I1844" t="s">
        <v>862</v>
      </c>
      <c r="J1844" t="s">
        <v>863</v>
      </c>
      <c r="K1844" t="s">
        <v>864</v>
      </c>
      <c r="L1844">
        <v>1368</v>
      </c>
      <c r="N1844">
        <v>1011</v>
      </c>
      <c r="O1844" t="s">
        <v>865</v>
      </c>
      <c r="P1844" t="s">
        <v>865</v>
      </c>
      <c r="Q1844">
        <v>1</v>
      </c>
      <c r="W1844">
        <v>0</v>
      </c>
      <c r="X1844">
        <v>-1985943078</v>
      </c>
      <c r="Y1844">
        <f>((AT1844*1.25)*1.1)</f>
        <v>1.5125E-2</v>
      </c>
      <c r="AA1844">
        <v>0</v>
      </c>
      <c r="AB1844">
        <v>1445.28</v>
      </c>
      <c r="AC1844">
        <v>740.47</v>
      </c>
      <c r="AD1844">
        <v>0</v>
      </c>
      <c r="AE1844">
        <v>0</v>
      </c>
      <c r="AF1844">
        <v>83.1</v>
      </c>
      <c r="AG1844">
        <v>12.62</v>
      </c>
      <c r="AH1844">
        <v>0</v>
      </c>
      <c r="AI1844">
        <v>1</v>
      </c>
      <c r="AJ1844">
        <v>16.3</v>
      </c>
      <c r="AK1844">
        <v>54.99</v>
      </c>
      <c r="AL1844">
        <v>1</v>
      </c>
      <c r="AM1844">
        <v>2</v>
      </c>
      <c r="AN1844">
        <v>0</v>
      </c>
      <c r="AO1844">
        <v>1</v>
      </c>
      <c r="AP1844">
        <v>1</v>
      </c>
      <c r="AQ1844">
        <v>0</v>
      </c>
      <c r="AR1844">
        <v>0</v>
      </c>
      <c r="AS1844" t="s">
        <v>3</v>
      </c>
      <c r="AT1844">
        <v>1.0999999999999999E-2</v>
      </c>
      <c r="AU1844" t="s">
        <v>866</v>
      </c>
      <c r="AV1844">
        <v>0</v>
      </c>
      <c r="AW1844">
        <v>2</v>
      </c>
      <c r="AX1844">
        <v>59208634</v>
      </c>
      <c r="AY1844">
        <v>1</v>
      </c>
      <c r="AZ1844">
        <v>0</v>
      </c>
      <c r="BA1844">
        <v>1844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CV1844">
        <v>0</v>
      </c>
      <c r="CW1844">
        <f>ROUND(Y1844*Source!I901*DO1844,9)</f>
        <v>1.52702</v>
      </c>
      <c r="CX1844">
        <f>ROUND(Y1844*Source!I901,9)</f>
        <v>0.121</v>
      </c>
      <c r="CY1844">
        <f>AB1844</f>
        <v>1445.28</v>
      </c>
      <c r="CZ1844">
        <f>AF1844</f>
        <v>83.1</v>
      </c>
      <c r="DA1844">
        <f>AJ1844</f>
        <v>16.3</v>
      </c>
      <c r="DB1844">
        <f>ROUND(((ROUND(AT1844*CZ1844,2)*1.25)*1.1),6)</f>
        <v>1.25125</v>
      </c>
      <c r="DC1844">
        <f>ROUND(((ROUND(AT1844*AG1844,2)*1.25)*1.1),6)</f>
        <v>0.1925</v>
      </c>
      <c r="DD1844" t="s">
        <v>3</v>
      </c>
      <c r="DE1844" t="s">
        <v>3</v>
      </c>
      <c r="DF1844">
        <f t="shared" si="768"/>
        <v>0</v>
      </c>
      <c r="DG1844">
        <f>ROUND(ROUND(AF1844*AJ1844,2)*CX1844,2)</f>
        <v>163.9</v>
      </c>
      <c r="DH1844">
        <f>ROUND(ROUND(AG1844*AK1844,2)*CX1844,2)</f>
        <v>83.97</v>
      </c>
      <c r="DI1844">
        <f t="shared" si="757"/>
        <v>0</v>
      </c>
      <c r="DJ1844">
        <f>DG1844</f>
        <v>163.9</v>
      </c>
      <c r="DK1844">
        <v>0</v>
      </c>
      <c r="DL1844" t="s">
        <v>867</v>
      </c>
      <c r="DM1844">
        <v>0</v>
      </c>
      <c r="DN1844" t="s">
        <v>861</v>
      </c>
      <c r="DO1844">
        <v>12.62</v>
      </c>
    </row>
    <row r="1845" spans="1:119" x14ac:dyDescent="0.2">
      <c r="A1845">
        <f>ROW(Source!A901)</f>
        <v>901</v>
      </c>
      <c r="B1845">
        <v>59204059</v>
      </c>
      <c r="C1845">
        <v>59207415</v>
      </c>
      <c r="D1845">
        <v>58340697</v>
      </c>
      <c r="E1845">
        <v>1</v>
      </c>
      <c r="F1845">
        <v>1</v>
      </c>
      <c r="G1845">
        <v>1080</v>
      </c>
      <c r="H1845">
        <v>2</v>
      </c>
      <c r="I1845" t="s">
        <v>868</v>
      </c>
      <c r="J1845" t="s">
        <v>869</v>
      </c>
      <c r="K1845" t="s">
        <v>870</v>
      </c>
      <c r="L1845">
        <v>1368</v>
      </c>
      <c r="N1845">
        <v>1011</v>
      </c>
      <c r="O1845" t="s">
        <v>865</v>
      </c>
      <c r="P1845" t="s">
        <v>865</v>
      </c>
      <c r="Q1845">
        <v>1</v>
      </c>
      <c r="W1845">
        <v>0</v>
      </c>
      <c r="X1845">
        <v>2147454900</v>
      </c>
      <c r="Y1845">
        <f>((AT1845*1.25)*1.1)</f>
        <v>2.7500000000000004E-2</v>
      </c>
      <c r="AA1845">
        <v>0</v>
      </c>
      <c r="AB1845">
        <v>7.33</v>
      </c>
      <c r="AC1845">
        <v>0</v>
      </c>
      <c r="AD1845">
        <v>0</v>
      </c>
      <c r="AE1845">
        <v>0</v>
      </c>
      <c r="AF1845">
        <v>0.8</v>
      </c>
      <c r="AG1845">
        <v>0</v>
      </c>
      <c r="AH1845">
        <v>0</v>
      </c>
      <c r="AI1845">
        <v>1</v>
      </c>
      <c r="AJ1845">
        <v>8.59</v>
      </c>
      <c r="AK1845">
        <v>54.99</v>
      </c>
      <c r="AL1845">
        <v>1</v>
      </c>
      <c r="AM1845">
        <v>2</v>
      </c>
      <c r="AN1845">
        <v>0</v>
      </c>
      <c r="AO1845">
        <v>1</v>
      </c>
      <c r="AP1845">
        <v>1</v>
      </c>
      <c r="AQ1845">
        <v>0</v>
      </c>
      <c r="AR1845">
        <v>0</v>
      </c>
      <c r="AS1845" t="s">
        <v>3</v>
      </c>
      <c r="AT1845">
        <v>0.02</v>
      </c>
      <c r="AU1845" t="s">
        <v>866</v>
      </c>
      <c r="AV1845">
        <v>0</v>
      </c>
      <c r="AW1845">
        <v>2</v>
      </c>
      <c r="AX1845">
        <v>59208636</v>
      </c>
      <c r="AY1845">
        <v>1</v>
      </c>
      <c r="AZ1845">
        <v>0</v>
      </c>
      <c r="BA1845">
        <v>1845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CV1845">
        <v>0</v>
      </c>
      <c r="CW1845">
        <f>ROUND(Y1845*Source!I901*DO1845,9)</f>
        <v>0</v>
      </c>
      <c r="CX1845">
        <f>ROUND(Y1845*Source!I901,9)</f>
        <v>0.22</v>
      </c>
      <c r="CY1845">
        <f>AB1845</f>
        <v>7.33</v>
      </c>
      <c r="CZ1845">
        <f>AF1845</f>
        <v>0.8</v>
      </c>
      <c r="DA1845">
        <f>AJ1845</f>
        <v>8.59</v>
      </c>
      <c r="DB1845">
        <f>ROUND(((ROUND(AT1845*CZ1845,2)*1.25)*1.1),6)</f>
        <v>2.75E-2</v>
      </c>
      <c r="DC1845">
        <f>ROUND(((ROUND(AT1845*AG1845,2)*1.25)*1.1),6)</f>
        <v>0</v>
      </c>
      <c r="DD1845" t="s">
        <v>3</v>
      </c>
      <c r="DE1845" t="s">
        <v>3</v>
      </c>
      <c r="DF1845">
        <f t="shared" si="768"/>
        <v>0</v>
      </c>
      <c r="DG1845">
        <f>ROUND(ROUND(AF1845*AJ1845,2)*CX1845,2)</f>
        <v>1.51</v>
      </c>
      <c r="DH1845">
        <f>ROUND(ROUND(AG1845*AK1845,2)*CX1845,2)</f>
        <v>0</v>
      </c>
      <c r="DI1845">
        <f t="shared" si="757"/>
        <v>0</v>
      </c>
      <c r="DJ1845">
        <f>DG1845</f>
        <v>1.51</v>
      </c>
      <c r="DK1845">
        <v>0</v>
      </c>
      <c r="DL1845" t="s">
        <v>3</v>
      </c>
      <c r="DM1845">
        <v>0</v>
      </c>
      <c r="DN1845" t="s">
        <v>3</v>
      </c>
      <c r="DO1845">
        <v>0</v>
      </c>
    </row>
    <row r="1846" spans="1:119" x14ac:dyDescent="0.2">
      <c r="A1846">
        <f>ROW(Source!A901)</f>
        <v>901</v>
      </c>
      <c r="B1846">
        <v>59204059</v>
      </c>
      <c r="C1846">
        <v>59207415</v>
      </c>
      <c r="D1846">
        <v>58339814</v>
      </c>
      <c r="E1846">
        <v>1</v>
      </c>
      <c r="F1846">
        <v>1</v>
      </c>
      <c r="G1846">
        <v>1080</v>
      </c>
      <c r="H1846">
        <v>2</v>
      </c>
      <c r="I1846" t="s">
        <v>874</v>
      </c>
      <c r="J1846" t="s">
        <v>875</v>
      </c>
      <c r="K1846" t="s">
        <v>876</v>
      </c>
      <c r="L1846">
        <v>1368</v>
      </c>
      <c r="N1846">
        <v>1011</v>
      </c>
      <c r="O1846" t="s">
        <v>865</v>
      </c>
      <c r="P1846" t="s">
        <v>865</v>
      </c>
      <c r="Q1846">
        <v>1</v>
      </c>
      <c r="W1846">
        <v>0</v>
      </c>
      <c r="X1846">
        <v>1087580389</v>
      </c>
      <c r="Y1846">
        <f>((AT1846*1.25)*1.1)</f>
        <v>1.2375000000000001E-2</v>
      </c>
      <c r="AA1846">
        <v>0</v>
      </c>
      <c r="AB1846">
        <v>2628.65</v>
      </c>
      <c r="AC1846">
        <v>993.36</v>
      </c>
      <c r="AD1846">
        <v>0</v>
      </c>
      <c r="AE1846">
        <v>0</v>
      </c>
      <c r="AF1846">
        <v>179.17</v>
      </c>
      <c r="AG1846">
        <v>16.93</v>
      </c>
      <c r="AH1846">
        <v>0</v>
      </c>
      <c r="AI1846">
        <v>1</v>
      </c>
      <c r="AJ1846">
        <v>13.75</v>
      </c>
      <c r="AK1846">
        <v>54.99</v>
      </c>
      <c r="AL1846">
        <v>1</v>
      </c>
      <c r="AM1846">
        <v>2</v>
      </c>
      <c r="AN1846">
        <v>0</v>
      </c>
      <c r="AO1846">
        <v>1</v>
      </c>
      <c r="AP1846">
        <v>1</v>
      </c>
      <c r="AQ1846">
        <v>0</v>
      </c>
      <c r="AR1846">
        <v>0</v>
      </c>
      <c r="AS1846" t="s">
        <v>3</v>
      </c>
      <c r="AT1846">
        <v>8.9999999999999993E-3</v>
      </c>
      <c r="AU1846" t="s">
        <v>866</v>
      </c>
      <c r="AV1846">
        <v>0</v>
      </c>
      <c r="AW1846">
        <v>2</v>
      </c>
      <c r="AX1846">
        <v>59208635</v>
      </c>
      <c r="AY1846">
        <v>1</v>
      </c>
      <c r="AZ1846">
        <v>0</v>
      </c>
      <c r="BA1846">
        <v>1846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CV1846">
        <v>0</v>
      </c>
      <c r="CW1846">
        <f>ROUND(Y1846*Source!I901*DO1846,9)</f>
        <v>1.6760699999999999</v>
      </c>
      <c r="CX1846">
        <f>ROUND(Y1846*Source!I901,9)</f>
        <v>9.9000000000000005E-2</v>
      </c>
      <c r="CY1846">
        <f>AB1846</f>
        <v>2628.65</v>
      </c>
      <c r="CZ1846">
        <f>AF1846</f>
        <v>179.17</v>
      </c>
      <c r="DA1846">
        <f>AJ1846</f>
        <v>13.75</v>
      </c>
      <c r="DB1846">
        <f>ROUND(((ROUND(AT1846*CZ1846,2)*1.25)*1.1),6)</f>
        <v>2.2137500000000001</v>
      </c>
      <c r="DC1846">
        <f>ROUND(((ROUND(AT1846*AG1846,2)*1.25)*1.1),6)</f>
        <v>0.20624999999999999</v>
      </c>
      <c r="DD1846" t="s">
        <v>3</v>
      </c>
      <c r="DE1846" t="s">
        <v>3</v>
      </c>
      <c r="DF1846">
        <f t="shared" si="768"/>
        <v>0</v>
      </c>
      <c r="DG1846">
        <f>ROUND(ROUND(AF1846*AJ1846,2)*CX1846,2)</f>
        <v>243.9</v>
      </c>
      <c r="DH1846">
        <f>ROUND(ROUND(AG1846*AK1846,2)*CX1846,2)</f>
        <v>92.17</v>
      </c>
      <c r="DI1846">
        <f t="shared" si="757"/>
        <v>0</v>
      </c>
      <c r="DJ1846">
        <f>DG1846</f>
        <v>243.9</v>
      </c>
      <c r="DK1846">
        <v>0</v>
      </c>
      <c r="DL1846" t="s">
        <v>867</v>
      </c>
      <c r="DM1846">
        <v>0</v>
      </c>
      <c r="DN1846" t="s">
        <v>861</v>
      </c>
      <c r="DO1846">
        <v>16.93</v>
      </c>
    </row>
    <row r="1847" spans="1:119" x14ac:dyDescent="0.2">
      <c r="A1847">
        <f>ROW(Source!A901)</f>
        <v>901</v>
      </c>
      <c r="B1847">
        <v>59204059</v>
      </c>
      <c r="C1847">
        <v>59207415</v>
      </c>
      <c r="D1847">
        <v>58310526</v>
      </c>
      <c r="E1847">
        <v>1</v>
      </c>
      <c r="F1847">
        <v>1</v>
      </c>
      <c r="G1847">
        <v>1080</v>
      </c>
      <c r="H1847">
        <v>3</v>
      </c>
      <c r="I1847" t="s">
        <v>894</v>
      </c>
      <c r="J1847" t="s">
        <v>895</v>
      </c>
      <c r="K1847" t="s">
        <v>896</v>
      </c>
      <c r="L1847">
        <v>1346</v>
      </c>
      <c r="N1847">
        <v>1009</v>
      </c>
      <c r="O1847" t="s">
        <v>880</v>
      </c>
      <c r="P1847" t="s">
        <v>880</v>
      </c>
      <c r="Q1847">
        <v>1</v>
      </c>
      <c r="W1847">
        <v>0</v>
      </c>
      <c r="X1847">
        <v>-1011812427</v>
      </c>
      <c r="Y1847">
        <f t="shared" ref="Y1847:Y1854" si="776">AT1847</f>
        <v>1.2E-2</v>
      </c>
      <c r="AA1847">
        <v>272.7</v>
      </c>
      <c r="AB1847">
        <v>0</v>
      </c>
      <c r="AC1847">
        <v>0</v>
      </c>
      <c r="AD1847">
        <v>0</v>
      </c>
      <c r="AE1847">
        <v>37.979999999999997</v>
      </c>
      <c r="AF1847">
        <v>0</v>
      </c>
      <c r="AG1847">
        <v>0</v>
      </c>
      <c r="AH1847">
        <v>0</v>
      </c>
      <c r="AI1847">
        <v>7.18</v>
      </c>
      <c r="AJ1847">
        <v>1</v>
      </c>
      <c r="AK1847">
        <v>1</v>
      </c>
      <c r="AL1847">
        <v>1</v>
      </c>
      <c r="AM1847">
        <v>2</v>
      </c>
      <c r="AN1847">
        <v>0</v>
      </c>
      <c r="AO1847">
        <v>1</v>
      </c>
      <c r="AP1847">
        <v>1</v>
      </c>
      <c r="AQ1847">
        <v>0</v>
      </c>
      <c r="AR1847">
        <v>0</v>
      </c>
      <c r="AS1847" t="s">
        <v>3</v>
      </c>
      <c r="AT1847">
        <v>1.2E-2</v>
      </c>
      <c r="AU1847" t="s">
        <v>3</v>
      </c>
      <c r="AV1847">
        <v>0</v>
      </c>
      <c r="AW1847">
        <v>2</v>
      </c>
      <c r="AX1847">
        <v>59208637</v>
      </c>
      <c r="AY1847">
        <v>1</v>
      </c>
      <c r="AZ1847">
        <v>0</v>
      </c>
      <c r="BA1847">
        <v>1847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CV1847">
        <v>0</v>
      </c>
      <c r="CW1847">
        <v>0</v>
      </c>
      <c r="CX1847">
        <f>ROUND(Y1847*Source!I901,9)</f>
        <v>9.6000000000000002E-2</v>
      </c>
      <c r="CY1847">
        <f t="shared" ref="CY1847:CY1854" si="777">AA1847</f>
        <v>272.7</v>
      </c>
      <c r="CZ1847">
        <f t="shared" ref="CZ1847:CZ1854" si="778">AE1847</f>
        <v>37.979999999999997</v>
      </c>
      <c r="DA1847">
        <f t="shared" ref="DA1847:DA1854" si="779">AI1847</f>
        <v>7.18</v>
      </c>
      <c r="DB1847">
        <f t="shared" ref="DB1847:DB1854" si="780">ROUND(ROUND(AT1847*CZ1847,2),6)</f>
        <v>0.46</v>
      </c>
      <c r="DC1847">
        <f t="shared" ref="DC1847:DC1854" si="781">ROUND(ROUND(AT1847*AG1847,2),6)</f>
        <v>0</v>
      </c>
      <c r="DD1847" t="s">
        <v>3</v>
      </c>
      <c r="DE1847" t="s">
        <v>3</v>
      </c>
      <c r="DF1847">
        <f t="shared" ref="DF1847:DF1854" si="782">ROUND(ROUND(AE1847*AI1847,2)*CX1847,2)</f>
        <v>26.18</v>
      </c>
      <c r="DG1847">
        <f t="shared" ref="DG1847:DG1859" si="783">ROUND(ROUND(AF1847,2)*CX1847,2)</f>
        <v>0</v>
      </c>
      <c r="DH1847">
        <f t="shared" ref="DH1847:DH1859" si="784">ROUND(ROUND(AG1847,2)*CX1847,2)</f>
        <v>0</v>
      </c>
      <c r="DI1847">
        <f t="shared" si="757"/>
        <v>0</v>
      </c>
      <c r="DJ1847">
        <f t="shared" ref="DJ1847:DJ1854" si="785">DF1847</f>
        <v>26.18</v>
      </c>
      <c r="DK1847">
        <v>0</v>
      </c>
      <c r="DL1847" t="s">
        <v>3</v>
      </c>
      <c r="DM1847">
        <v>0</v>
      </c>
      <c r="DN1847" t="s">
        <v>3</v>
      </c>
      <c r="DO1847">
        <v>0</v>
      </c>
    </row>
    <row r="1848" spans="1:119" x14ac:dyDescent="0.2">
      <c r="A1848">
        <f>ROW(Source!A901)</f>
        <v>901</v>
      </c>
      <c r="B1848">
        <v>59204059</v>
      </c>
      <c r="C1848">
        <v>59207415</v>
      </c>
      <c r="D1848">
        <v>58308946</v>
      </c>
      <c r="E1848">
        <v>1</v>
      </c>
      <c r="F1848">
        <v>1</v>
      </c>
      <c r="G1848">
        <v>1080</v>
      </c>
      <c r="H1848">
        <v>3</v>
      </c>
      <c r="I1848" t="s">
        <v>973</v>
      </c>
      <c r="J1848" t="s">
        <v>974</v>
      </c>
      <c r="K1848" t="s">
        <v>975</v>
      </c>
      <c r="L1848">
        <v>1348</v>
      </c>
      <c r="N1848">
        <v>1009</v>
      </c>
      <c r="O1848" t="s">
        <v>900</v>
      </c>
      <c r="P1848" t="s">
        <v>900</v>
      </c>
      <c r="Q1848">
        <v>1000</v>
      </c>
      <c r="W1848">
        <v>0</v>
      </c>
      <c r="X1848">
        <v>845389966</v>
      </c>
      <c r="Y1848">
        <f t="shared" si="776"/>
        <v>6.9999999999999999E-6</v>
      </c>
      <c r="AA1848">
        <v>205069.5</v>
      </c>
      <c r="AB1848">
        <v>0</v>
      </c>
      <c r="AC1848">
        <v>0</v>
      </c>
      <c r="AD1848">
        <v>0</v>
      </c>
      <c r="AE1848">
        <v>25762.5</v>
      </c>
      <c r="AF1848">
        <v>0</v>
      </c>
      <c r="AG1848">
        <v>0</v>
      </c>
      <c r="AH1848">
        <v>0</v>
      </c>
      <c r="AI1848">
        <v>7.96</v>
      </c>
      <c r="AJ1848">
        <v>1</v>
      </c>
      <c r="AK1848">
        <v>1</v>
      </c>
      <c r="AL1848">
        <v>1</v>
      </c>
      <c r="AM1848">
        <v>2</v>
      </c>
      <c r="AN1848">
        <v>0</v>
      </c>
      <c r="AO1848">
        <v>1</v>
      </c>
      <c r="AP1848">
        <v>1</v>
      </c>
      <c r="AQ1848">
        <v>0</v>
      </c>
      <c r="AR1848">
        <v>0</v>
      </c>
      <c r="AS1848" t="s">
        <v>3</v>
      </c>
      <c r="AT1848">
        <v>6.9999999999999999E-6</v>
      </c>
      <c r="AU1848" t="s">
        <v>3</v>
      </c>
      <c r="AV1848">
        <v>0</v>
      </c>
      <c r="AW1848">
        <v>2</v>
      </c>
      <c r="AX1848">
        <v>59208638</v>
      </c>
      <c r="AY1848">
        <v>1</v>
      </c>
      <c r="AZ1848">
        <v>0</v>
      </c>
      <c r="BA1848">
        <v>1848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CV1848">
        <v>0</v>
      </c>
      <c r="CW1848">
        <v>0</v>
      </c>
      <c r="CX1848">
        <f>ROUND(Y1848*Source!I901,9)</f>
        <v>5.5999999999999999E-5</v>
      </c>
      <c r="CY1848">
        <f t="shared" si="777"/>
        <v>205069.5</v>
      </c>
      <c r="CZ1848">
        <f t="shared" si="778"/>
        <v>25762.5</v>
      </c>
      <c r="DA1848">
        <f t="shared" si="779"/>
        <v>7.96</v>
      </c>
      <c r="DB1848">
        <f t="shared" si="780"/>
        <v>0.18</v>
      </c>
      <c r="DC1848">
        <f t="shared" si="781"/>
        <v>0</v>
      </c>
      <c r="DD1848" t="s">
        <v>3</v>
      </c>
      <c r="DE1848" t="s">
        <v>3</v>
      </c>
      <c r="DF1848">
        <f t="shared" si="782"/>
        <v>11.48</v>
      </c>
      <c r="DG1848">
        <f t="shared" si="783"/>
        <v>0</v>
      </c>
      <c r="DH1848">
        <f t="shared" si="784"/>
        <v>0</v>
      </c>
      <c r="DI1848">
        <f t="shared" si="757"/>
        <v>0</v>
      </c>
      <c r="DJ1848">
        <f t="shared" si="785"/>
        <v>11.48</v>
      </c>
      <c r="DK1848">
        <v>0</v>
      </c>
      <c r="DL1848" t="s">
        <v>3</v>
      </c>
      <c r="DM1848">
        <v>0</v>
      </c>
      <c r="DN1848" t="s">
        <v>3</v>
      </c>
      <c r="DO1848">
        <v>0</v>
      </c>
    </row>
    <row r="1849" spans="1:119" x14ac:dyDescent="0.2">
      <c r="A1849">
        <f>ROW(Source!A901)</f>
        <v>901</v>
      </c>
      <c r="B1849">
        <v>59204059</v>
      </c>
      <c r="C1849">
        <v>59207415</v>
      </c>
      <c r="D1849">
        <v>58311329</v>
      </c>
      <c r="E1849">
        <v>1</v>
      </c>
      <c r="F1849">
        <v>1</v>
      </c>
      <c r="G1849">
        <v>1080</v>
      </c>
      <c r="H1849">
        <v>3</v>
      </c>
      <c r="I1849" t="s">
        <v>929</v>
      </c>
      <c r="J1849" t="s">
        <v>930</v>
      </c>
      <c r="K1849" t="s">
        <v>931</v>
      </c>
      <c r="L1849">
        <v>1355</v>
      </c>
      <c r="N1849">
        <v>1010</v>
      </c>
      <c r="O1849" t="s">
        <v>48</v>
      </c>
      <c r="P1849" t="s">
        <v>48</v>
      </c>
      <c r="Q1849">
        <v>100</v>
      </c>
      <c r="W1849">
        <v>0</v>
      </c>
      <c r="X1849">
        <v>262154668</v>
      </c>
      <c r="Y1849">
        <f t="shared" si="776"/>
        <v>0.04</v>
      </c>
      <c r="AA1849">
        <v>59.86</v>
      </c>
      <c r="AB1849">
        <v>0</v>
      </c>
      <c r="AC1849">
        <v>0</v>
      </c>
      <c r="AD1849">
        <v>0</v>
      </c>
      <c r="AE1849">
        <v>15.04</v>
      </c>
      <c r="AF1849">
        <v>0</v>
      </c>
      <c r="AG1849">
        <v>0</v>
      </c>
      <c r="AH1849">
        <v>0</v>
      </c>
      <c r="AI1849">
        <v>3.98</v>
      </c>
      <c r="AJ1849">
        <v>1</v>
      </c>
      <c r="AK1849">
        <v>1</v>
      </c>
      <c r="AL1849">
        <v>1</v>
      </c>
      <c r="AM1849">
        <v>2</v>
      </c>
      <c r="AN1849">
        <v>0</v>
      </c>
      <c r="AO1849">
        <v>1</v>
      </c>
      <c r="AP1849">
        <v>1</v>
      </c>
      <c r="AQ1849">
        <v>0</v>
      </c>
      <c r="AR1849">
        <v>0</v>
      </c>
      <c r="AS1849" t="s">
        <v>3</v>
      </c>
      <c r="AT1849">
        <v>0.04</v>
      </c>
      <c r="AU1849" t="s">
        <v>3</v>
      </c>
      <c r="AV1849">
        <v>0</v>
      </c>
      <c r="AW1849">
        <v>2</v>
      </c>
      <c r="AX1849">
        <v>59208639</v>
      </c>
      <c r="AY1849">
        <v>1</v>
      </c>
      <c r="AZ1849">
        <v>0</v>
      </c>
      <c r="BA1849">
        <v>1849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CV1849">
        <v>0</v>
      </c>
      <c r="CW1849">
        <v>0</v>
      </c>
      <c r="CX1849">
        <f>ROUND(Y1849*Source!I901,9)</f>
        <v>0.32</v>
      </c>
      <c r="CY1849">
        <f t="shared" si="777"/>
        <v>59.86</v>
      </c>
      <c r="CZ1849">
        <f t="shared" si="778"/>
        <v>15.04</v>
      </c>
      <c r="DA1849">
        <f t="shared" si="779"/>
        <v>3.98</v>
      </c>
      <c r="DB1849">
        <f t="shared" si="780"/>
        <v>0.6</v>
      </c>
      <c r="DC1849">
        <f t="shared" si="781"/>
        <v>0</v>
      </c>
      <c r="DD1849" t="s">
        <v>3</v>
      </c>
      <c r="DE1849" t="s">
        <v>3</v>
      </c>
      <c r="DF1849">
        <f t="shared" si="782"/>
        <v>19.16</v>
      </c>
      <c r="DG1849">
        <f t="shared" si="783"/>
        <v>0</v>
      </c>
      <c r="DH1849">
        <f t="shared" si="784"/>
        <v>0</v>
      </c>
      <c r="DI1849">
        <f t="shared" si="757"/>
        <v>0</v>
      </c>
      <c r="DJ1849">
        <f t="shared" si="785"/>
        <v>19.16</v>
      </c>
      <c r="DK1849">
        <v>0</v>
      </c>
      <c r="DL1849" t="s">
        <v>3</v>
      </c>
      <c r="DM1849">
        <v>0</v>
      </c>
      <c r="DN1849" t="s">
        <v>3</v>
      </c>
      <c r="DO1849">
        <v>0</v>
      </c>
    </row>
    <row r="1850" spans="1:119" x14ac:dyDescent="0.2">
      <c r="A1850">
        <f>ROW(Source!A901)</f>
        <v>901</v>
      </c>
      <c r="B1850">
        <v>59204059</v>
      </c>
      <c r="C1850">
        <v>59207415</v>
      </c>
      <c r="D1850">
        <v>58311404</v>
      </c>
      <c r="E1850">
        <v>1</v>
      </c>
      <c r="F1850">
        <v>1</v>
      </c>
      <c r="G1850">
        <v>1080</v>
      </c>
      <c r="H1850">
        <v>3</v>
      </c>
      <c r="I1850" t="s">
        <v>976</v>
      </c>
      <c r="J1850" t="s">
        <v>977</v>
      </c>
      <c r="K1850" t="s">
        <v>978</v>
      </c>
      <c r="L1850">
        <v>1348</v>
      </c>
      <c r="N1850">
        <v>1009</v>
      </c>
      <c r="O1850" t="s">
        <v>900</v>
      </c>
      <c r="P1850" t="s">
        <v>900</v>
      </c>
      <c r="Q1850">
        <v>1000</v>
      </c>
      <c r="W1850">
        <v>0</v>
      </c>
      <c r="X1850">
        <v>-2060681422</v>
      </c>
      <c r="Y1850">
        <f t="shared" si="776"/>
        <v>6.9999999999999994E-5</v>
      </c>
      <c r="AA1850">
        <v>91949.74</v>
      </c>
      <c r="AB1850">
        <v>0</v>
      </c>
      <c r="AC1850">
        <v>0</v>
      </c>
      <c r="AD1850">
        <v>0</v>
      </c>
      <c r="AE1850">
        <v>12425.64</v>
      </c>
      <c r="AF1850">
        <v>0</v>
      </c>
      <c r="AG1850">
        <v>0</v>
      </c>
      <c r="AH1850">
        <v>0</v>
      </c>
      <c r="AI1850">
        <v>7.4</v>
      </c>
      <c r="AJ1850">
        <v>1</v>
      </c>
      <c r="AK1850">
        <v>1</v>
      </c>
      <c r="AL1850">
        <v>1</v>
      </c>
      <c r="AM1850">
        <v>2</v>
      </c>
      <c r="AN1850">
        <v>0</v>
      </c>
      <c r="AO1850">
        <v>1</v>
      </c>
      <c r="AP1850">
        <v>1</v>
      </c>
      <c r="AQ1850">
        <v>0</v>
      </c>
      <c r="AR1850">
        <v>0</v>
      </c>
      <c r="AS1850" t="s">
        <v>3</v>
      </c>
      <c r="AT1850">
        <v>6.9999999999999994E-5</v>
      </c>
      <c r="AU1850" t="s">
        <v>3</v>
      </c>
      <c r="AV1850">
        <v>0</v>
      </c>
      <c r="AW1850">
        <v>2</v>
      </c>
      <c r="AX1850">
        <v>59208640</v>
      </c>
      <c r="AY1850">
        <v>1</v>
      </c>
      <c r="AZ1850">
        <v>0</v>
      </c>
      <c r="BA1850">
        <v>1850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CV1850">
        <v>0</v>
      </c>
      <c r="CW1850">
        <v>0</v>
      </c>
      <c r="CX1850">
        <f>ROUND(Y1850*Source!I901,9)</f>
        <v>5.5999999999999995E-4</v>
      </c>
      <c r="CY1850">
        <f t="shared" si="777"/>
        <v>91949.74</v>
      </c>
      <c r="CZ1850">
        <f t="shared" si="778"/>
        <v>12425.64</v>
      </c>
      <c r="DA1850">
        <f t="shared" si="779"/>
        <v>7.4</v>
      </c>
      <c r="DB1850">
        <f t="shared" si="780"/>
        <v>0.87</v>
      </c>
      <c r="DC1850">
        <f t="shared" si="781"/>
        <v>0</v>
      </c>
      <c r="DD1850" t="s">
        <v>3</v>
      </c>
      <c r="DE1850" t="s">
        <v>3</v>
      </c>
      <c r="DF1850">
        <f t="shared" si="782"/>
        <v>51.49</v>
      </c>
      <c r="DG1850">
        <f t="shared" si="783"/>
        <v>0</v>
      </c>
      <c r="DH1850">
        <f t="shared" si="784"/>
        <v>0</v>
      </c>
      <c r="DI1850">
        <f t="shared" si="757"/>
        <v>0</v>
      </c>
      <c r="DJ1850">
        <f t="shared" si="785"/>
        <v>51.49</v>
      </c>
      <c r="DK1850">
        <v>0</v>
      </c>
      <c r="DL1850" t="s">
        <v>3</v>
      </c>
      <c r="DM1850">
        <v>0</v>
      </c>
      <c r="DN1850" t="s">
        <v>3</v>
      </c>
      <c r="DO1850">
        <v>0</v>
      </c>
    </row>
    <row r="1851" spans="1:119" x14ac:dyDescent="0.2">
      <c r="A1851">
        <f>ROW(Source!A901)</f>
        <v>901</v>
      </c>
      <c r="B1851">
        <v>59204059</v>
      </c>
      <c r="C1851">
        <v>59207415</v>
      </c>
      <c r="D1851">
        <v>58309084</v>
      </c>
      <c r="E1851">
        <v>1</v>
      </c>
      <c r="F1851">
        <v>1</v>
      </c>
      <c r="G1851">
        <v>1080</v>
      </c>
      <c r="H1851">
        <v>3</v>
      </c>
      <c r="I1851" t="s">
        <v>907</v>
      </c>
      <c r="J1851" t="s">
        <v>908</v>
      </c>
      <c r="K1851" t="s">
        <v>909</v>
      </c>
      <c r="L1851">
        <v>1348</v>
      </c>
      <c r="N1851">
        <v>1009</v>
      </c>
      <c r="O1851" t="s">
        <v>900</v>
      </c>
      <c r="P1851" t="s">
        <v>900</v>
      </c>
      <c r="Q1851">
        <v>1000</v>
      </c>
      <c r="W1851">
        <v>0</v>
      </c>
      <c r="X1851">
        <v>356473523</v>
      </c>
      <c r="Y1851">
        <f t="shared" si="776"/>
        <v>8.0000000000000007E-5</v>
      </c>
      <c r="AA1851">
        <v>55779.05</v>
      </c>
      <c r="AB1851">
        <v>0</v>
      </c>
      <c r="AC1851">
        <v>0</v>
      </c>
      <c r="AD1851">
        <v>0</v>
      </c>
      <c r="AE1851">
        <v>16214.84</v>
      </c>
      <c r="AF1851">
        <v>0</v>
      </c>
      <c r="AG1851">
        <v>0</v>
      </c>
      <c r="AH1851">
        <v>0</v>
      </c>
      <c r="AI1851">
        <v>3.44</v>
      </c>
      <c r="AJ1851">
        <v>1</v>
      </c>
      <c r="AK1851">
        <v>1</v>
      </c>
      <c r="AL1851">
        <v>1</v>
      </c>
      <c r="AM1851">
        <v>2</v>
      </c>
      <c r="AN1851">
        <v>0</v>
      </c>
      <c r="AO1851">
        <v>1</v>
      </c>
      <c r="AP1851">
        <v>1</v>
      </c>
      <c r="AQ1851">
        <v>0</v>
      </c>
      <c r="AR1851">
        <v>0</v>
      </c>
      <c r="AS1851" t="s">
        <v>3</v>
      </c>
      <c r="AT1851">
        <v>8.0000000000000007E-5</v>
      </c>
      <c r="AU1851" t="s">
        <v>3</v>
      </c>
      <c r="AV1851">
        <v>0</v>
      </c>
      <c r="AW1851">
        <v>2</v>
      </c>
      <c r="AX1851">
        <v>59208641</v>
      </c>
      <c r="AY1851">
        <v>1</v>
      </c>
      <c r="AZ1851">
        <v>0</v>
      </c>
      <c r="BA1851">
        <v>1851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CV1851">
        <v>0</v>
      </c>
      <c r="CW1851">
        <v>0</v>
      </c>
      <c r="CX1851">
        <f>ROUND(Y1851*Source!I901,9)</f>
        <v>6.4000000000000005E-4</v>
      </c>
      <c r="CY1851">
        <f t="shared" si="777"/>
        <v>55779.05</v>
      </c>
      <c r="CZ1851">
        <f t="shared" si="778"/>
        <v>16214.84</v>
      </c>
      <c r="DA1851">
        <f t="shared" si="779"/>
        <v>3.44</v>
      </c>
      <c r="DB1851">
        <f t="shared" si="780"/>
        <v>1.3</v>
      </c>
      <c r="DC1851">
        <f t="shared" si="781"/>
        <v>0</v>
      </c>
      <c r="DD1851" t="s">
        <v>3</v>
      </c>
      <c r="DE1851" t="s">
        <v>3</v>
      </c>
      <c r="DF1851">
        <f t="shared" si="782"/>
        <v>35.700000000000003</v>
      </c>
      <c r="DG1851">
        <f t="shared" si="783"/>
        <v>0</v>
      </c>
      <c r="DH1851">
        <f t="shared" si="784"/>
        <v>0</v>
      </c>
      <c r="DI1851">
        <f t="shared" si="757"/>
        <v>0</v>
      </c>
      <c r="DJ1851">
        <f t="shared" si="785"/>
        <v>35.700000000000003</v>
      </c>
      <c r="DK1851">
        <v>0</v>
      </c>
      <c r="DL1851" t="s">
        <v>3</v>
      </c>
      <c r="DM1851">
        <v>0</v>
      </c>
      <c r="DN1851" t="s">
        <v>3</v>
      </c>
      <c r="DO1851">
        <v>0</v>
      </c>
    </row>
    <row r="1852" spans="1:119" x14ac:dyDescent="0.2">
      <c r="A1852">
        <f>ROW(Source!A901)</f>
        <v>901</v>
      </c>
      <c r="B1852">
        <v>59204059</v>
      </c>
      <c r="C1852">
        <v>59207415</v>
      </c>
      <c r="D1852">
        <v>58309253</v>
      </c>
      <c r="E1852">
        <v>1</v>
      </c>
      <c r="F1852">
        <v>1</v>
      </c>
      <c r="G1852">
        <v>1080</v>
      </c>
      <c r="H1852">
        <v>3</v>
      </c>
      <c r="I1852" t="s">
        <v>910</v>
      </c>
      <c r="J1852" t="s">
        <v>911</v>
      </c>
      <c r="K1852" t="s">
        <v>912</v>
      </c>
      <c r="L1852">
        <v>1346</v>
      </c>
      <c r="N1852">
        <v>1009</v>
      </c>
      <c r="O1852" t="s">
        <v>880</v>
      </c>
      <c r="P1852" t="s">
        <v>880</v>
      </c>
      <c r="Q1852">
        <v>1</v>
      </c>
      <c r="W1852">
        <v>0</v>
      </c>
      <c r="X1852">
        <v>1135396300</v>
      </c>
      <c r="Y1852">
        <f t="shared" si="776"/>
        <v>0.04</v>
      </c>
      <c r="AA1852">
        <v>85.4</v>
      </c>
      <c r="AB1852">
        <v>0</v>
      </c>
      <c r="AC1852">
        <v>0</v>
      </c>
      <c r="AD1852">
        <v>0</v>
      </c>
      <c r="AE1852">
        <v>20.190000000000001</v>
      </c>
      <c r="AF1852">
        <v>0</v>
      </c>
      <c r="AG1852">
        <v>0</v>
      </c>
      <c r="AH1852">
        <v>0</v>
      </c>
      <c r="AI1852">
        <v>4.2300000000000004</v>
      </c>
      <c r="AJ1852">
        <v>1</v>
      </c>
      <c r="AK1852">
        <v>1</v>
      </c>
      <c r="AL1852">
        <v>1</v>
      </c>
      <c r="AM1852">
        <v>2</v>
      </c>
      <c r="AN1852">
        <v>0</v>
      </c>
      <c r="AO1852">
        <v>1</v>
      </c>
      <c r="AP1852">
        <v>1</v>
      </c>
      <c r="AQ1852">
        <v>0</v>
      </c>
      <c r="AR1852">
        <v>0</v>
      </c>
      <c r="AS1852" t="s">
        <v>3</v>
      </c>
      <c r="AT1852">
        <v>0.04</v>
      </c>
      <c r="AU1852" t="s">
        <v>3</v>
      </c>
      <c r="AV1852">
        <v>0</v>
      </c>
      <c r="AW1852">
        <v>2</v>
      </c>
      <c r="AX1852">
        <v>59208642</v>
      </c>
      <c r="AY1852">
        <v>1</v>
      </c>
      <c r="AZ1852">
        <v>0</v>
      </c>
      <c r="BA1852">
        <v>1852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CV1852">
        <v>0</v>
      </c>
      <c r="CW1852">
        <v>0</v>
      </c>
      <c r="CX1852">
        <f>ROUND(Y1852*Source!I901,9)</f>
        <v>0.32</v>
      </c>
      <c r="CY1852">
        <f t="shared" si="777"/>
        <v>85.4</v>
      </c>
      <c r="CZ1852">
        <f t="shared" si="778"/>
        <v>20.190000000000001</v>
      </c>
      <c r="DA1852">
        <f t="shared" si="779"/>
        <v>4.2300000000000004</v>
      </c>
      <c r="DB1852">
        <f t="shared" si="780"/>
        <v>0.81</v>
      </c>
      <c r="DC1852">
        <f t="shared" si="781"/>
        <v>0</v>
      </c>
      <c r="DD1852" t="s">
        <v>3</v>
      </c>
      <c r="DE1852" t="s">
        <v>3</v>
      </c>
      <c r="DF1852">
        <f t="shared" si="782"/>
        <v>27.33</v>
      </c>
      <c r="DG1852">
        <f t="shared" si="783"/>
        <v>0</v>
      </c>
      <c r="DH1852">
        <f t="shared" si="784"/>
        <v>0</v>
      </c>
      <c r="DI1852">
        <f t="shared" si="757"/>
        <v>0</v>
      </c>
      <c r="DJ1852">
        <f t="shared" si="785"/>
        <v>27.33</v>
      </c>
      <c r="DK1852">
        <v>0</v>
      </c>
      <c r="DL1852" t="s">
        <v>3</v>
      </c>
      <c r="DM1852">
        <v>0</v>
      </c>
      <c r="DN1852" t="s">
        <v>3</v>
      </c>
      <c r="DO1852">
        <v>0</v>
      </c>
    </row>
    <row r="1853" spans="1:119" x14ac:dyDescent="0.2">
      <c r="A1853">
        <f>ROW(Source!A901)</f>
        <v>901</v>
      </c>
      <c r="B1853">
        <v>59204059</v>
      </c>
      <c r="C1853">
        <v>59207415</v>
      </c>
      <c r="D1853">
        <v>58315615</v>
      </c>
      <c r="E1853">
        <v>1</v>
      </c>
      <c r="F1853">
        <v>1</v>
      </c>
      <c r="G1853">
        <v>1080</v>
      </c>
      <c r="H1853">
        <v>3</v>
      </c>
      <c r="I1853" t="s">
        <v>979</v>
      </c>
      <c r="J1853" t="s">
        <v>980</v>
      </c>
      <c r="K1853" t="s">
        <v>981</v>
      </c>
      <c r="L1853">
        <v>1346</v>
      </c>
      <c r="N1853">
        <v>1009</v>
      </c>
      <c r="O1853" t="s">
        <v>880</v>
      </c>
      <c r="P1853" t="s">
        <v>880</v>
      </c>
      <c r="Q1853">
        <v>1</v>
      </c>
      <c r="W1853">
        <v>0</v>
      </c>
      <c r="X1853">
        <v>931269240</v>
      </c>
      <c r="Y1853">
        <f t="shared" si="776"/>
        <v>0.2</v>
      </c>
      <c r="AA1853">
        <v>1271.75</v>
      </c>
      <c r="AB1853">
        <v>0</v>
      </c>
      <c r="AC1853">
        <v>0</v>
      </c>
      <c r="AD1853">
        <v>0</v>
      </c>
      <c r="AE1853">
        <v>134.01</v>
      </c>
      <c r="AF1853">
        <v>0</v>
      </c>
      <c r="AG1853">
        <v>0</v>
      </c>
      <c r="AH1853">
        <v>0</v>
      </c>
      <c r="AI1853">
        <v>9.49</v>
      </c>
      <c r="AJ1853">
        <v>1</v>
      </c>
      <c r="AK1853">
        <v>1</v>
      </c>
      <c r="AL1853">
        <v>1</v>
      </c>
      <c r="AM1853">
        <v>2</v>
      </c>
      <c r="AN1853">
        <v>0</v>
      </c>
      <c r="AO1853">
        <v>1</v>
      </c>
      <c r="AP1853">
        <v>1</v>
      </c>
      <c r="AQ1853">
        <v>0</v>
      </c>
      <c r="AR1853">
        <v>0</v>
      </c>
      <c r="AS1853" t="s">
        <v>3</v>
      </c>
      <c r="AT1853">
        <v>0.2</v>
      </c>
      <c r="AU1853" t="s">
        <v>3</v>
      </c>
      <c r="AV1853">
        <v>0</v>
      </c>
      <c r="AW1853">
        <v>2</v>
      </c>
      <c r="AX1853">
        <v>59208643</v>
      </c>
      <c r="AY1853">
        <v>1</v>
      </c>
      <c r="AZ1853">
        <v>0</v>
      </c>
      <c r="BA1853">
        <v>1853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CV1853">
        <v>0</v>
      </c>
      <c r="CW1853">
        <v>0</v>
      </c>
      <c r="CX1853">
        <f>ROUND(Y1853*Source!I901,9)</f>
        <v>1.6</v>
      </c>
      <c r="CY1853">
        <f t="shared" si="777"/>
        <v>1271.75</v>
      </c>
      <c r="CZ1853">
        <f t="shared" si="778"/>
        <v>134.01</v>
      </c>
      <c r="DA1853">
        <f t="shared" si="779"/>
        <v>9.49</v>
      </c>
      <c r="DB1853">
        <f t="shared" si="780"/>
        <v>26.8</v>
      </c>
      <c r="DC1853">
        <f t="shared" si="781"/>
        <v>0</v>
      </c>
      <c r="DD1853" t="s">
        <v>3</v>
      </c>
      <c r="DE1853" t="s">
        <v>3</v>
      </c>
      <c r="DF1853">
        <f t="shared" si="782"/>
        <v>2034.8</v>
      </c>
      <c r="DG1853">
        <f t="shared" si="783"/>
        <v>0</v>
      </c>
      <c r="DH1853">
        <f t="shared" si="784"/>
        <v>0</v>
      </c>
      <c r="DI1853">
        <f t="shared" si="757"/>
        <v>0</v>
      </c>
      <c r="DJ1853">
        <f t="shared" si="785"/>
        <v>2034.8</v>
      </c>
      <c r="DK1853">
        <v>0</v>
      </c>
      <c r="DL1853" t="s">
        <v>3</v>
      </c>
      <c r="DM1853">
        <v>0</v>
      </c>
      <c r="DN1853" t="s">
        <v>3</v>
      </c>
      <c r="DO1853">
        <v>0</v>
      </c>
    </row>
    <row r="1854" spans="1:119" x14ac:dyDescent="0.2">
      <c r="A1854">
        <f>ROW(Source!A901)</f>
        <v>901</v>
      </c>
      <c r="B1854">
        <v>59204059</v>
      </c>
      <c r="C1854">
        <v>59207415</v>
      </c>
      <c r="D1854">
        <v>58328595</v>
      </c>
      <c r="E1854">
        <v>1</v>
      </c>
      <c r="F1854">
        <v>1</v>
      </c>
      <c r="G1854">
        <v>1080</v>
      </c>
      <c r="H1854">
        <v>3</v>
      </c>
      <c r="I1854" t="s">
        <v>805</v>
      </c>
      <c r="J1854" t="s">
        <v>807</v>
      </c>
      <c r="K1854" t="s">
        <v>806</v>
      </c>
      <c r="L1854">
        <v>1391</v>
      </c>
      <c r="N1854">
        <v>1013</v>
      </c>
      <c r="O1854" t="s">
        <v>753</v>
      </c>
      <c r="P1854" t="s">
        <v>753</v>
      </c>
      <c r="Q1854">
        <v>1</v>
      </c>
      <c r="W1854">
        <v>0</v>
      </c>
      <c r="X1854">
        <v>-815160306</v>
      </c>
      <c r="Y1854">
        <f t="shared" si="776"/>
        <v>1</v>
      </c>
      <c r="AA1854">
        <v>11735.58</v>
      </c>
      <c r="AB1854">
        <v>0</v>
      </c>
      <c r="AC1854">
        <v>0</v>
      </c>
      <c r="AD1854">
        <v>0</v>
      </c>
      <c r="AE1854">
        <v>2409.77</v>
      </c>
      <c r="AF1854">
        <v>0</v>
      </c>
      <c r="AG1854">
        <v>0</v>
      </c>
      <c r="AH1854">
        <v>0</v>
      </c>
      <c r="AI1854">
        <v>4.87</v>
      </c>
      <c r="AJ1854">
        <v>1</v>
      </c>
      <c r="AK1854">
        <v>1</v>
      </c>
      <c r="AL1854">
        <v>1</v>
      </c>
      <c r="AM1854">
        <v>0</v>
      </c>
      <c r="AN1854">
        <v>0</v>
      </c>
      <c r="AO1854">
        <v>0</v>
      </c>
      <c r="AP1854">
        <v>1</v>
      </c>
      <c r="AQ1854">
        <v>0</v>
      </c>
      <c r="AR1854">
        <v>0</v>
      </c>
      <c r="AS1854" t="s">
        <v>3</v>
      </c>
      <c r="AT1854">
        <v>1</v>
      </c>
      <c r="AU1854" t="s">
        <v>3</v>
      </c>
      <c r="AV1854">
        <v>0</v>
      </c>
      <c r="AW1854">
        <v>1</v>
      </c>
      <c r="AX1854">
        <v>-1</v>
      </c>
      <c r="AY1854">
        <v>0</v>
      </c>
      <c r="AZ1854">
        <v>0</v>
      </c>
      <c r="BA1854" t="s">
        <v>3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CV1854">
        <v>0</v>
      </c>
      <c r="CW1854">
        <v>0</v>
      </c>
      <c r="CX1854">
        <f>ROUND(Y1854*Source!I901,9)</f>
        <v>8</v>
      </c>
      <c r="CY1854">
        <f t="shared" si="777"/>
        <v>11735.58</v>
      </c>
      <c r="CZ1854">
        <f t="shared" si="778"/>
        <v>2409.77</v>
      </c>
      <c r="DA1854">
        <f t="shared" si="779"/>
        <v>4.87</v>
      </c>
      <c r="DB1854">
        <f t="shared" si="780"/>
        <v>2409.77</v>
      </c>
      <c r="DC1854">
        <f t="shared" si="781"/>
        <v>0</v>
      </c>
      <c r="DD1854" t="s">
        <v>3</v>
      </c>
      <c r="DE1854" t="s">
        <v>3</v>
      </c>
      <c r="DF1854">
        <f t="shared" si="782"/>
        <v>93884.64</v>
      </c>
      <c r="DG1854">
        <f t="shared" si="783"/>
        <v>0</v>
      </c>
      <c r="DH1854">
        <f t="shared" si="784"/>
        <v>0</v>
      </c>
      <c r="DI1854">
        <f t="shared" si="757"/>
        <v>0</v>
      </c>
      <c r="DJ1854">
        <f t="shared" si="785"/>
        <v>93884.64</v>
      </c>
      <c r="DK1854">
        <v>0</v>
      </c>
      <c r="DL1854" t="s">
        <v>3</v>
      </c>
      <c r="DM1854">
        <v>0</v>
      </c>
      <c r="DN1854" t="s">
        <v>3</v>
      </c>
      <c r="DO1854">
        <v>0</v>
      </c>
    </row>
    <row r="1855" spans="1:119" x14ac:dyDescent="0.2">
      <c r="A1855">
        <f>ROW(Source!A904)</f>
        <v>904</v>
      </c>
      <c r="B1855">
        <v>59204062</v>
      </c>
      <c r="C1855">
        <v>59209063</v>
      </c>
      <c r="D1855">
        <v>58266404</v>
      </c>
      <c r="E1855">
        <v>1080</v>
      </c>
      <c r="F1855">
        <v>1</v>
      </c>
      <c r="G1855">
        <v>1080</v>
      </c>
      <c r="H1855">
        <v>1</v>
      </c>
      <c r="I1855" t="s">
        <v>859</v>
      </c>
      <c r="J1855" t="s">
        <v>3</v>
      </c>
      <c r="K1855" t="s">
        <v>860</v>
      </c>
      <c r="L1855">
        <v>1191</v>
      </c>
      <c r="N1855">
        <v>1013</v>
      </c>
      <c r="O1855" t="s">
        <v>861</v>
      </c>
      <c r="P1855" t="s">
        <v>861</v>
      </c>
      <c r="Q1855">
        <v>1</v>
      </c>
      <c r="W1855">
        <v>0</v>
      </c>
      <c r="X1855">
        <v>476480486</v>
      </c>
      <c r="Y1855">
        <f>((AT1855*1.15)*1.1)</f>
        <v>18.975000000000001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1</v>
      </c>
      <c r="AJ1855">
        <v>1</v>
      </c>
      <c r="AK1855">
        <v>1</v>
      </c>
      <c r="AL1855">
        <v>1</v>
      </c>
      <c r="AM1855">
        <v>-2</v>
      </c>
      <c r="AN1855">
        <v>0</v>
      </c>
      <c r="AO1855">
        <v>1</v>
      </c>
      <c r="AP1855">
        <v>1</v>
      </c>
      <c r="AQ1855">
        <v>0</v>
      </c>
      <c r="AR1855">
        <v>0</v>
      </c>
      <c r="AS1855" t="s">
        <v>3</v>
      </c>
      <c r="AT1855">
        <v>15</v>
      </c>
      <c r="AU1855" t="s">
        <v>26</v>
      </c>
      <c r="AV1855">
        <v>1</v>
      </c>
      <c r="AW1855">
        <v>2</v>
      </c>
      <c r="AX1855">
        <v>59209067</v>
      </c>
      <c r="AY1855">
        <v>1</v>
      </c>
      <c r="AZ1855">
        <v>0</v>
      </c>
      <c r="BA1855">
        <v>1855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CU1855">
        <f>ROUND(AT1855*Source!I904*AH1855*AL1855,2)</f>
        <v>0</v>
      </c>
      <c r="CV1855">
        <f>ROUND(Y1855*Source!I904,9)</f>
        <v>2.6564999999999999</v>
      </c>
      <c r="CW1855">
        <v>0</v>
      </c>
      <c r="CX1855">
        <f>ROUND(Y1855*Source!I904,9)</f>
        <v>2.6564999999999999</v>
      </c>
      <c r="CY1855">
        <f>AD1855</f>
        <v>0</v>
      </c>
      <c r="CZ1855">
        <f>AH1855</f>
        <v>0</v>
      </c>
      <c r="DA1855">
        <f>AL1855</f>
        <v>1</v>
      </c>
      <c r="DB1855">
        <f>ROUND(((ROUND(AT1855*CZ1855,2)*1.15)*1.1),6)</f>
        <v>0</v>
      </c>
      <c r="DC1855">
        <f>ROUND(((ROUND(AT1855*AG1855,2)*1.15)*1.1),6)</f>
        <v>0</v>
      </c>
      <c r="DD1855" t="s">
        <v>3</v>
      </c>
      <c r="DE1855" t="s">
        <v>3</v>
      </c>
      <c r="DF1855">
        <f t="shared" ref="DF1855:DF1860" si="786">ROUND(ROUND(AE1855,2)*CX1855,2)</f>
        <v>0</v>
      </c>
      <c r="DG1855">
        <f t="shared" si="783"/>
        <v>0</v>
      </c>
      <c r="DH1855">
        <f t="shared" si="784"/>
        <v>0</v>
      </c>
      <c r="DI1855">
        <f t="shared" si="757"/>
        <v>0</v>
      </c>
      <c r="DJ1855">
        <f>DI1855</f>
        <v>0</v>
      </c>
      <c r="DK1855">
        <v>0</v>
      </c>
      <c r="DL1855" t="s">
        <v>3</v>
      </c>
      <c r="DM1855">
        <v>0</v>
      </c>
      <c r="DN1855" t="s">
        <v>3</v>
      </c>
      <c r="DO1855">
        <v>0</v>
      </c>
    </row>
    <row r="1856" spans="1:119" x14ac:dyDescent="0.2">
      <c r="A1856">
        <f>ROW(Source!A904)</f>
        <v>904</v>
      </c>
      <c r="B1856">
        <v>59204062</v>
      </c>
      <c r="C1856">
        <v>59209063</v>
      </c>
      <c r="D1856">
        <v>58340578</v>
      </c>
      <c r="E1856">
        <v>1</v>
      </c>
      <c r="F1856">
        <v>1</v>
      </c>
      <c r="G1856">
        <v>1080</v>
      </c>
      <c r="H1856">
        <v>2</v>
      </c>
      <c r="I1856" t="s">
        <v>862</v>
      </c>
      <c r="J1856" t="s">
        <v>863</v>
      </c>
      <c r="K1856" t="s">
        <v>864</v>
      </c>
      <c r="L1856">
        <v>1368</v>
      </c>
      <c r="N1856">
        <v>1011</v>
      </c>
      <c r="O1856" t="s">
        <v>865</v>
      </c>
      <c r="P1856" t="s">
        <v>865</v>
      </c>
      <c r="Q1856">
        <v>1</v>
      </c>
      <c r="W1856">
        <v>0</v>
      </c>
      <c r="X1856">
        <v>-1985943078</v>
      </c>
      <c r="Y1856">
        <f>((AT1856*1.25)*1.1)</f>
        <v>0.20625000000000002</v>
      </c>
      <c r="AA1856">
        <v>0</v>
      </c>
      <c r="AB1856">
        <v>88.67</v>
      </c>
      <c r="AC1856">
        <v>13.47</v>
      </c>
      <c r="AD1856">
        <v>0</v>
      </c>
      <c r="AE1856">
        <v>0</v>
      </c>
      <c r="AF1856">
        <v>83.1</v>
      </c>
      <c r="AG1856">
        <v>12.62</v>
      </c>
      <c r="AH1856">
        <v>0</v>
      </c>
      <c r="AI1856">
        <v>1</v>
      </c>
      <c r="AJ1856">
        <v>1</v>
      </c>
      <c r="AK1856">
        <v>1</v>
      </c>
      <c r="AL1856">
        <v>1</v>
      </c>
      <c r="AM1856">
        <v>-2</v>
      </c>
      <c r="AN1856">
        <v>0</v>
      </c>
      <c r="AO1856">
        <v>1</v>
      </c>
      <c r="AP1856">
        <v>1</v>
      </c>
      <c r="AQ1856">
        <v>0</v>
      </c>
      <c r="AR1856">
        <v>0</v>
      </c>
      <c r="AS1856" t="s">
        <v>3</v>
      </c>
      <c r="AT1856">
        <v>0.15</v>
      </c>
      <c r="AU1856" t="s">
        <v>866</v>
      </c>
      <c r="AV1856">
        <v>0</v>
      </c>
      <c r="AW1856">
        <v>2</v>
      </c>
      <c r="AX1856">
        <v>59209068</v>
      </c>
      <c r="AY1856">
        <v>1</v>
      </c>
      <c r="AZ1856">
        <v>0</v>
      </c>
      <c r="BA1856">
        <v>1856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CV1856">
        <v>0</v>
      </c>
      <c r="CW1856">
        <f>ROUND(Y1856*Source!I904*DO1856,9)</f>
        <v>0.36440250000000002</v>
      </c>
      <c r="CX1856">
        <f>ROUND(Y1856*Source!I904,9)</f>
        <v>2.8875000000000001E-2</v>
      </c>
      <c r="CY1856">
        <f>AB1856</f>
        <v>88.67</v>
      </c>
      <c r="CZ1856">
        <f>AF1856</f>
        <v>83.1</v>
      </c>
      <c r="DA1856">
        <f>AJ1856</f>
        <v>1</v>
      </c>
      <c r="DB1856">
        <f>ROUND(((ROUND(AT1856*CZ1856,2)*1.25)*1.1),6)</f>
        <v>17.146249999999998</v>
      </c>
      <c r="DC1856">
        <f>ROUND(((ROUND(AT1856*AG1856,2)*1.25)*1.1),6)</f>
        <v>2.5987499999999999</v>
      </c>
      <c r="DD1856" t="s">
        <v>3</v>
      </c>
      <c r="DE1856" t="s">
        <v>3</v>
      </c>
      <c r="DF1856">
        <f t="shared" si="786"/>
        <v>0</v>
      </c>
      <c r="DG1856">
        <f t="shared" si="783"/>
        <v>2.4</v>
      </c>
      <c r="DH1856">
        <f t="shared" si="784"/>
        <v>0.36</v>
      </c>
      <c r="DI1856">
        <f t="shared" si="757"/>
        <v>0</v>
      </c>
      <c r="DJ1856">
        <f>DG1856</f>
        <v>2.4</v>
      </c>
      <c r="DK1856">
        <v>0</v>
      </c>
      <c r="DL1856" t="s">
        <v>867</v>
      </c>
      <c r="DM1856">
        <v>0</v>
      </c>
      <c r="DN1856" t="s">
        <v>861</v>
      </c>
      <c r="DO1856">
        <v>12.62</v>
      </c>
    </row>
    <row r="1857" spans="1:119" x14ac:dyDescent="0.2">
      <c r="A1857">
        <f>ROW(Source!A904)</f>
        <v>904</v>
      </c>
      <c r="B1857">
        <v>59204062</v>
      </c>
      <c r="C1857">
        <v>59209063</v>
      </c>
      <c r="D1857">
        <v>58328653</v>
      </c>
      <c r="E1857">
        <v>1</v>
      </c>
      <c r="F1857">
        <v>1</v>
      </c>
      <c r="G1857">
        <v>1080</v>
      </c>
      <c r="H1857">
        <v>3</v>
      </c>
      <c r="I1857" t="s">
        <v>810</v>
      </c>
      <c r="J1857" t="s">
        <v>812</v>
      </c>
      <c r="K1857" t="s">
        <v>811</v>
      </c>
      <c r="L1857">
        <v>1391</v>
      </c>
      <c r="N1857">
        <v>1013</v>
      </c>
      <c r="O1857" t="s">
        <v>753</v>
      </c>
      <c r="P1857" t="s">
        <v>753</v>
      </c>
      <c r="Q1857">
        <v>1</v>
      </c>
      <c r="W1857">
        <v>0</v>
      </c>
      <c r="X1857">
        <v>-1124824185</v>
      </c>
      <c r="Y1857">
        <f>AT1857</f>
        <v>100</v>
      </c>
      <c r="AA1857">
        <v>93.6</v>
      </c>
      <c r="AB1857">
        <v>0</v>
      </c>
      <c r="AC1857">
        <v>0</v>
      </c>
      <c r="AD1857">
        <v>0</v>
      </c>
      <c r="AE1857">
        <v>93.6</v>
      </c>
      <c r="AF1857">
        <v>0</v>
      </c>
      <c r="AG1857">
        <v>0</v>
      </c>
      <c r="AH1857">
        <v>0</v>
      </c>
      <c r="AI1857">
        <v>1</v>
      </c>
      <c r="AJ1857">
        <v>1</v>
      </c>
      <c r="AK1857">
        <v>1</v>
      </c>
      <c r="AL1857">
        <v>1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 t="s">
        <v>3</v>
      </c>
      <c r="AT1857">
        <v>100</v>
      </c>
      <c r="AU1857" t="s">
        <v>3</v>
      </c>
      <c r="AV1857">
        <v>0</v>
      </c>
      <c r="AW1857">
        <v>1</v>
      </c>
      <c r="AX1857">
        <v>-1</v>
      </c>
      <c r="AY1857">
        <v>0</v>
      </c>
      <c r="AZ1857">
        <v>0</v>
      </c>
      <c r="BA1857" t="s">
        <v>3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CV1857">
        <v>0</v>
      </c>
      <c r="CW1857">
        <v>0</v>
      </c>
      <c r="CX1857">
        <f>ROUND(Y1857*Source!I904,9)</f>
        <v>14</v>
      </c>
      <c r="CY1857">
        <f>AA1857</f>
        <v>93.6</v>
      </c>
      <c r="CZ1857">
        <f>AE1857</f>
        <v>93.6</v>
      </c>
      <c r="DA1857">
        <f>AI1857</f>
        <v>1</v>
      </c>
      <c r="DB1857">
        <f>ROUND(ROUND(AT1857*CZ1857,2),6)</f>
        <v>9360</v>
      </c>
      <c r="DC1857">
        <f>ROUND(ROUND(AT1857*AG1857,2),6)</f>
        <v>0</v>
      </c>
      <c r="DD1857" t="s">
        <v>3</v>
      </c>
      <c r="DE1857" t="s">
        <v>3</v>
      </c>
      <c r="DF1857">
        <f t="shared" si="786"/>
        <v>1310.4000000000001</v>
      </c>
      <c r="DG1857">
        <f t="shared" si="783"/>
        <v>0</v>
      </c>
      <c r="DH1857">
        <f t="shared" si="784"/>
        <v>0</v>
      </c>
      <c r="DI1857">
        <f t="shared" ref="DI1857:DI1912" si="787">ROUND(ROUND(AH1857,2)*CX1857,2)</f>
        <v>0</v>
      </c>
      <c r="DJ1857">
        <f>DF1857</f>
        <v>1310.4000000000001</v>
      </c>
      <c r="DK1857">
        <v>0</v>
      </c>
      <c r="DL1857" t="s">
        <v>3</v>
      </c>
      <c r="DM1857">
        <v>0</v>
      </c>
      <c r="DN1857" t="s">
        <v>3</v>
      </c>
      <c r="DO1857">
        <v>0</v>
      </c>
    </row>
    <row r="1858" spans="1:119" x14ac:dyDescent="0.2">
      <c r="A1858">
        <f>ROW(Source!A904)</f>
        <v>904</v>
      </c>
      <c r="B1858">
        <v>59204062</v>
      </c>
      <c r="C1858">
        <v>59209063</v>
      </c>
      <c r="D1858">
        <v>58328783</v>
      </c>
      <c r="E1858">
        <v>1</v>
      </c>
      <c r="F1858">
        <v>1</v>
      </c>
      <c r="G1858">
        <v>1080</v>
      </c>
      <c r="H1858">
        <v>3</v>
      </c>
      <c r="I1858" t="s">
        <v>289</v>
      </c>
      <c r="J1858" t="s">
        <v>291</v>
      </c>
      <c r="K1858" t="s">
        <v>290</v>
      </c>
      <c r="L1858">
        <v>1301</v>
      </c>
      <c r="N1858">
        <v>1003</v>
      </c>
      <c r="O1858" t="s">
        <v>34</v>
      </c>
      <c r="P1858" t="s">
        <v>34</v>
      </c>
      <c r="Q1858">
        <v>1</v>
      </c>
      <c r="W1858">
        <v>0</v>
      </c>
      <c r="X1858">
        <v>-1526811387</v>
      </c>
      <c r="Y1858">
        <f>AT1858</f>
        <v>500</v>
      </c>
      <c r="AA1858">
        <v>17.5</v>
      </c>
      <c r="AB1858">
        <v>0</v>
      </c>
      <c r="AC1858">
        <v>0</v>
      </c>
      <c r="AD1858">
        <v>0</v>
      </c>
      <c r="AE1858">
        <v>17.5</v>
      </c>
      <c r="AF1858">
        <v>0</v>
      </c>
      <c r="AG1858">
        <v>0</v>
      </c>
      <c r="AH1858">
        <v>0</v>
      </c>
      <c r="AI1858">
        <v>1</v>
      </c>
      <c r="AJ1858">
        <v>1</v>
      </c>
      <c r="AK1858">
        <v>1</v>
      </c>
      <c r="AL1858">
        <v>1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 t="s">
        <v>3</v>
      </c>
      <c r="AT1858">
        <v>500</v>
      </c>
      <c r="AU1858" t="s">
        <v>3</v>
      </c>
      <c r="AV1858">
        <v>0</v>
      </c>
      <c r="AW1858">
        <v>1</v>
      </c>
      <c r="AX1858">
        <v>-1</v>
      </c>
      <c r="AY1858">
        <v>0</v>
      </c>
      <c r="AZ1858">
        <v>0</v>
      </c>
      <c r="BA1858" t="s">
        <v>3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CV1858">
        <v>0</v>
      </c>
      <c r="CW1858">
        <v>0</v>
      </c>
      <c r="CX1858">
        <f>ROUND(Y1858*Source!I904,9)</f>
        <v>70</v>
      </c>
      <c r="CY1858">
        <f>AA1858</f>
        <v>17.5</v>
      </c>
      <c r="CZ1858">
        <f>AE1858</f>
        <v>17.5</v>
      </c>
      <c r="DA1858">
        <f>AI1858</f>
        <v>1</v>
      </c>
      <c r="DB1858">
        <f>ROUND(ROUND(AT1858*CZ1858,2),6)</f>
        <v>8750</v>
      </c>
      <c r="DC1858">
        <f>ROUND(ROUND(AT1858*AG1858,2),6)</f>
        <v>0</v>
      </c>
      <c r="DD1858" t="s">
        <v>3</v>
      </c>
      <c r="DE1858" t="s">
        <v>3</v>
      </c>
      <c r="DF1858">
        <f t="shared" si="786"/>
        <v>1225</v>
      </c>
      <c r="DG1858">
        <f t="shared" si="783"/>
        <v>0</v>
      </c>
      <c r="DH1858">
        <f t="shared" si="784"/>
        <v>0</v>
      </c>
      <c r="DI1858">
        <f t="shared" si="787"/>
        <v>0</v>
      </c>
      <c r="DJ1858">
        <f>DF1858</f>
        <v>1225</v>
      </c>
      <c r="DK1858">
        <v>0</v>
      </c>
      <c r="DL1858" t="s">
        <v>3</v>
      </c>
      <c r="DM1858">
        <v>0</v>
      </c>
      <c r="DN1858" t="s">
        <v>3</v>
      </c>
      <c r="DO1858">
        <v>0</v>
      </c>
    </row>
    <row r="1859" spans="1:119" x14ac:dyDescent="0.2">
      <c r="A1859">
        <f>ROW(Source!A905)</f>
        <v>905</v>
      </c>
      <c r="B1859">
        <v>59204059</v>
      </c>
      <c r="C1859">
        <v>59209063</v>
      </c>
      <c r="D1859">
        <v>58266404</v>
      </c>
      <c r="E1859">
        <v>1080</v>
      </c>
      <c r="F1859">
        <v>1</v>
      </c>
      <c r="G1859">
        <v>1080</v>
      </c>
      <c r="H1859">
        <v>1</v>
      </c>
      <c r="I1859" t="s">
        <v>859</v>
      </c>
      <c r="J1859" t="s">
        <v>3</v>
      </c>
      <c r="K1859" t="s">
        <v>860</v>
      </c>
      <c r="L1859">
        <v>1191</v>
      </c>
      <c r="N1859">
        <v>1013</v>
      </c>
      <c r="O1859" t="s">
        <v>861</v>
      </c>
      <c r="P1859" t="s">
        <v>861</v>
      </c>
      <c r="Q1859">
        <v>1</v>
      </c>
      <c r="W1859">
        <v>0</v>
      </c>
      <c r="X1859">
        <v>476480486</v>
      </c>
      <c r="Y1859">
        <f>((AT1859*1.15)*1.1)</f>
        <v>18.975000000000001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</v>
      </c>
      <c r="AJ1859">
        <v>1</v>
      </c>
      <c r="AK1859">
        <v>1</v>
      </c>
      <c r="AL1859">
        <v>1</v>
      </c>
      <c r="AM1859">
        <v>5</v>
      </c>
      <c r="AN1859">
        <v>0</v>
      </c>
      <c r="AO1859">
        <v>1</v>
      </c>
      <c r="AP1859">
        <v>1</v>
      </c>
      <c r="AQ1859">
        <v>0</v>
      </c>
      <c r="AR1859">
        <v>0</v>
      </c>
      <c r="AS1859" t="s">
        <v>3</v>
      </c>
      <c r="AT1859">
        <v>15</v>
      </c>
      <c r="AU1859" t="s">
        <v>26</v>
      </c>
      <c r="AV1859">
        <v>1</v>
      </c>
      <c r="AW1859">
        <v>2</v>
      </c>
      <c r="AX1859">
        <v>59209067</v>
      </c>
      <c r="AY1859">
        <v>1</v>
      </c>
      <c r="AZ1859">
        <v>0</v>
      </c>
      <c r="BA1859">
        <v>1858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CU1859">
        <f>ROUND(AT1859*Source!I905*AH1859*AL1859,2)</f>
        <v>0</v>
      </c>
      <c r="CV1859">
        <f>ROUND(Y1859*Source!I905,9)</f>
        <v>2.6564999999999999</v>
      </c>
      <c r="CW1859">
        <v>0</v>
      </c>
      <c r="CX1859">
        <f>ROUND(Y1859*Source!I905,9)</f>
        <v>2.6564999999999999</v>
      </c>
      <c r="CY1859">
        <f>AD1859</f>
        <v>0</v>
      </c>
      <c r="CZ1859">
        <f>AH1859</f>
        <v>0</v>
      </c>
      <c r="DA1859">
        <f>AL1859</f>
        <v>1</v>
      </c>
      <c r="DB1859">
        <f>ROUND(((ROUND(AT1859*CZ1859,2)*1.15)*1.1),6)</f>
        <v>0</v>
      </c>
      <c r="DC1859">
        <f>ROUND(((ROUND(AT1859*AG1859,2)*1.15)*1.1),6)</f>
        <v>0</v>
      </c>
      <c r="DD1859" t="s">
        <v>3</v>
      </c>
      <c r="DE1859" t="s">
        <v>3</v>
      </c>
      <c r="DF1859">
        <f t="shared" si="786"/>
        <v>0</v>
      </c>
      <c r="DG1859">
        <f t="shared" si="783"/>
        <v>0</v>
      </c>
      <c r="DH1859">
        <f t="shared" si="784"/>
        <v>0</v>
      </c>
      <c r="DI1859">
        <f t="shared" si="787"/>
        <v>0</v>
      </c>
      <c r="DJ1859">
        <f>DI1859</f>
        <v>0</v>
      </c>
      <c r="DK1859">
        <v>0</v>
      </c>
      <c r="DL1859" t="s">
        <v>3</v>
      </c>
      <c r="DM1859">
        <v>0</v>
      </c>
      <c r="DN1859" t="s">
        <v>3</v>
      </c>
      <c r="DO1859">
        <v>0</v>
      </c>
    </row>
    <row r="1860" spans="1:119" x14ac:dyDescent="0.2">
      <c r="A1860">
        <f>ROW(Source!A905)</f>
        <v>905</v>
      </c>
      <c r="B1860">
        <v>59204059</v>
      </c>
      <c r="C1860">
        <v>59209063</v>
      </c>
      <c r="D1860">
        <v>58340578</v>
      </c>
      <c r="E1860">
        <v>1</v>
      </c>
      <c r="F1860">
        <v>1</v>
      </c>
      <c r="G1860">
        <v>1080</v>
      </c>
      <c r="H1860">
        <v>2</v>
      </c>
      <c r="I1860" t="s">
        <v>862</v>
      </c>
      <c r="J1860" t="s">
        <v>863</v>
      </c>
      <c r="K1860" t="s">
        <v>864</v>
      </c>
      <c r="L1860">
        <v>1368</v>
      </c>
      <c r="N1860">
        <v>1011</v>
      </c>
      <c r="O1860" t="s">
        <v>865</v>
      </c>
      <c r="P1860" t="s">
        <v>865</v>
      </c>
      <c r="Q1860">
        <v>1</v>
      </c>
      <c r="W1860">
        <v>0</v>
      </c>
      <c r="X1860">
        <v>-1985943078</v>
      </c>
      <c r="Y1860">
        <f>((AT1860*1.25)*1.1)</f>
        <v>0.20625000000000002</v>
      </c>
      <c r="AA1860">
        <v>0</v>
      </c>
      <c r="AB1860">
        <v>1445.28</v>
      </c>
      <c r="AC1860">
        <v>740.47</v>
      </c>
      <c r="AD1860">
        <v>0</v>
      </c>
      <c r="AE1860">
        <v>0</v>
      </c>
      <c r="AF1860">
        <v>83.1</v>
      </c>
      <c r="AG1860">
        <v>12.62</v>
      </c>
      <c r="AH1860">
        <v>0</v>
      </c>
      <c r="AI1860">
        <v>1</v>
      </c>
      <c r="AJ1860">
        <v>16.3</v>
      </c>
      <c r="AK1860">
        <v>54.99</v>
      </c>
      <c r="AL1860">
        <v>1</v>
      </c>
      <c r="AM1860">
        <v>2</v>
      </c>
      <c r="AN1860">
        <v>0</v>
      </c>
      <c r="AO1860">
        <v>1</v>
      </c>
      <c r="AP1860">
        <v>1</v>
      </c>
      <c r="AQ1860">
        <v>0</v>
      </c>
      <c r="AR1860">
        <v>0</v>
      </c>
      <c r="AS1860" t="s">
        <v>3</v>
      </c>
      <c r="AT1860">
        <v>0.15</v>
      </c>
      <c r="AU1860" t="s">
        <v>866</v>
      </c>
      <c r="AV1860">
        <v>0</v>
      </c>
      <c r="AW1860">
        <v>2</v>
      </c>
      <c r="AX1860">
        <v>59209068</v>
      </c>
      <c r="AY1860">
        <v>1</v>
      </c>
      <c r="AZ1860">
        <v>0</v>
      </c>
      <c r="BA1860">
        <v>1859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CV1860">
        <v>0</v>
      </c>
      <c r="CW1860">
        <f>ROUND(Y1860*Source!I905*DO1860,9)</f>
        <v>0.36440250000000002</v>
      </c>
      <c r="CX1860">
        <f>ROUND(Y1860*Source!I905,9)</f>
        <v>2.8875000000000001E-2</v>
      </c>
      <c r="CY1860">
        <f>AB1860</f>
        <v>1445.28</v>
      </c>
      <c r="CZ1860">
        <f>AF1860</f>
        <v>83.1</v>
      </c>
      <c r="DA1860">
        <f>AJ1860</f>
        <v>16.3</v>
      </c>
      <c r="DB1860">
        <f>ROUND(((ROUND(AT1860*CZ1860,2)*1.25)*1.1),6)</f>
        <v>17.146249999999998</v>
      </c>
      <c r="DC1860">
        <f>ROUND(((ROUND(AT1860*AG1860,2)*1.25)*1.1),6)</f>
        <v>2.5987499999999999</v>
      </c>
      <c r="DD1860" t="s">
        <v>3</v>
      </c>
      <c r="DE1860" t="s">
        <v>3</v>
      </c>
      <c r="DF1860">
        <f t="shared" si="786"/>
        <v>0</v>
      </c>
      <c r="DG1860">
        <f>ROUND(ROUND(AF1860*AJ1860,2)*CX1860,2)</f>
        <v>39.11</v>
      </c>
      <c r="DH1860">
        <f>ROUND(ROUND(AG1860*AK1860,2)*CX1860,2)</f>
        <v>20.04</v>
      </c>
      <c r="DI1860">
        <f t="shared" si="787"/>
        <v>0</v>
      </c>
      <c r="DJ1860">
        <f>DG1860</f>
        <v>39.11</v>
      </c>
      <c r="DK1860">
        <v>0</v>
      </c>
      <c r="DL1860" t="s">
        <v>867</v>
      </c>
      <c r="DM1860">
        <v>0</v>
      </c>
      <c r="DN1860" t="s">
        <v>861</v>
      </c>
      <c r="DO1860">
        <v>12.62</v>
      </c>
    </row>
    <row r="1861" spans="1:119" x14ac:dyDescent="0.2">
      <c r="A1861">
        <f>ROW(Source!A905)</f>
        <v>905</v>
      </c>
      <c r="B1861">
        <v>59204059</v>
      </c>
      <c r="C1861">
        <v>59209063</v>
      </c>
      <c r="D1861">
        <v>58328653</v>
      </c>
      <c r="E1861">
        <v>1</v>
      </c>
      <c r="F1861">
        <v>1</v>
      </c>
      <c r="G1861">
        <v>1080</v>
      </c>
      <c r="H1861">
        <v>3</v>
      </c>
      <c r="I1861" t="s">
        <v>810</v>
      </c>
      <c r="J1861" t="s">
        <v>812</v>
      </c>
      <c r="K1861" t="s">
        <v>811</v>
      </c>
      <c r="L1861">
        <v>1391</v>
      </c>
      <c r="N1861">
        <v>1013</v>
      </c>
      <c r="O1861" t="s">
        <v>753</v>
      </c>
      <c r="P1861" t="s">
        <v>753</v>
      </c>
      <c r="Q1861">
        <v>1</v>
      </c>
      <c r="W1861">
        <v>0</v>
      </c>
      <c r="X1861">
        <v>-1124824185</v>
      </c>
      <c r="Y1861">
        <f>AT1861</f>
        <v>100</v>
      </c>
      <c r="AA1861">
        <v>463.32</v>
      </c>
      <c r="AB1861">
        <v>0</v>
      </c>
      <c r="AC1861">
        <v>0</v>
      </c>
      <c r="AD1861">
        <v>0</v>
      </c>
      <c r="AE1861">
        <v>93.6</v>
      </c>
      <c r="AF1861">
        <v>0</v>
      </c>
      <c r="AG1861">
        <v>0</v>
      </c>
      <c r="AH1861">
        <v>0</v>
      </c>
      <c r="AI1861">
        <v>4.95</v>
      </c>
      <c r="AJ1861">
        <v>1</v>
      </c>
      <c r="AK1861">
        <v>1</v>
      </c>
      <c r="AL1861">
        <v>1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 t="s">
        <v>3</v>
      </c>
      <c r="AT1861">
        <v>100</v>
      </c>
      <c r="AU1861" t="s">
        <v>3</v>
      </c>
      <c r="AV1861">
        <v>0</v>
      </c>
      <c r="AW1861">
        <v>1</v>
      </c>
      <c r="AX1861">
        <v>-1</v>
      </c>
      <c r="AY1861">
        <v>0</v>
      </c>
      <c r="AZ1861">
        <v>0</v>
      </c>
      <c r="BA1861" t="s">
        <v>3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CV1861">
        <v>0</v>
      </c>
      <c r="CW1861">
        <v>0</v>
      </c>
      <c r="CX1861">
        <f>ROUND(Y1861*Source!I905,9)</f>
        <v>14</v>
      </c>
      <c r="CY1861">
        <f>AA1861</f>
        <v>463.32</v>
      </c>
      <c r="CZ1861">
        <f>AE1861</f>
        <v>93.6</v>
      </c>
      <c r="DA1861">
        <f>AI1861</f>
        <v>4.95</v>
      </c>
      <c r="DB1861">
        <f>ROUND(ROUND(AT1861*CZ1861,2),6)</f>
        <v>9360</v>
      </c>
      <c r="DC1861">
        <f>ROUND(ROUND(AT1861*AG1861,2),6)</f>
        <v>0</v>
      </c>
      <c r="DD1861" t="s">
        <v>3</v>
      </c>
      <c r="DE1861" t="s">
        <v>3</v>
      </c>
      <c r="DF1861">
        <f>ROUND(ROUND(AE1861*AI1861,2)*CX1861,2)</f>
        <v>6486.48</v>
      </c>
      <c r="DG1861">
        <f t="shared" ref="DG1861:DG1868" si="788">ROUND(ROUND(AF1861,2)*CX1861,2)</f>
        <v>0</v>
      </c>
      <c r="DH1861">
        <f t="shared" ref="DH1861:DH1868" si="789">ROUND(ROUND(AG1861,2)*CX1861,2)</f>
        <v>0</v>
      </c>
      <c r="DI1861">
        <f t="shared" si="787"/>
        <v>0</v>
      </c>
      <c r="DJ1861">
        <f>DF1861</f>
        <v>6486.48</v>
      </c>
      <c r="DK1861">
        <v>0</v>
      </c>
      <c r="DL1861" t="s">
        <v>3</v>
      </c>
      <c r="DM1861">
        <v>0</v>
      </c>
      <c r="DN1861" t="s">
        <v>3</v>
      </c>
      <c r="DO1861">
        <v>0</v>
      </c>
    </row>
    <row r="1862" spans="1:119" x14ac:dyDescent="0.2">
      <c r="A1862">
        <f>ROW(Source!A905)</f>
        <v>905</v>
      </c>
      <c r="B1862">
        <v>59204059</v>
      </c>
      <c r="C1862">
        <v>59209063</v>
      </c>
      <c r="D1862">
        <v>58328783</v>
      </c>
      <c r="E1862">
        <v>1</v>
      </c>
      <c r="F1862">
        <v>1</v>
      </c>
      <c r="G1862">
        <v>1080</v>
      </c>
      <c r="H1862">
        <v>3</v>
      </c>
      <c r="I1862" t="s">
        <v>289</v>
      </c>
      <c r="J1862" t="s">
        <v>291</v>
      </c>
      <c r="K1862" t="s">
        <v>290</v>
      </c>
      <c r="L1862">
        <v>1301</v>
      </c>
      <c r="N1862">
        <v>1003</v>
      </c>
      <c r="O1862" t="s">
        <v>34</v>
      </c>
      <c r="P1862" t="s">
        <v>34</v>
      </c>
      <c r="Q1862">
        <v>1</v>
      </c>
      <c r="W1862">
        <v>0</v>
      </c>
      <c r="X1862">
        <v>-1526811387</v>
      </c>
      <c r="Y1862">
        <f>AT1862</f>
        <v>500</v>
      </c>
      <c r="AA1862">
        <v>289.45</v>
      </c>
      <c r="AB1862">
        <v>0</v>
      </c>
      <c r="AC1862">
        <v>0</v>
      </c>
      <c r="AD1862">
        <v>0</v>
      </c>
      <c r="AE1862">
        <v>17.5</v>
      </c>
      <c r="AF1862">
        <v>0</v>
      </c>
      <c r="AG1862">
        <v>0</v>
      </c>
      <c r="AH1862">
        <v>0</v>
      </c>
      <c r="AI1862">
        <v>16.54</v>
      </c>
      <c r="AJ1862">
        <v>1</v>
      </c>
      <c r="AK1862">
        <v>1</v>
      </c>
      <c r="AL1862">
        <v>1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 t="s">
        <v>3</v>
      </c>
      <c r="AT1862">
        <v>500</v>
      </c>
      <c r="AU1862" t="s">
        <v>3</v>
      </c>
      <c r="AV1862">
        <v>0</v>
      </c>
      <c r="AW1862">
        <v>1</v>
      </c>
      <c r="AX1862">
        <v>-1</v>
      </c>
      <c r="AY1862">
        <v>0</v>
      </c>
      <c r="AZ1862">
        <v>0</v>
      </c>
      <c r="BA1862" t="s">
        <v>3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CV1862">
        <v>0</v>
      </c>
      <c r="CW1862">
        <v>0</v>
      </c>
      <c r="CX1862">
        <f>ROUND(Y1862*Source!I905,9)</f>
        <v>70</v>
      </c>
      <c r="CY1862">
        <f>AA1862</f>
        <v>289.45</v>
      </c>
      <c r="CZ1862">
        <f>AE1862</f>
        <v>17.5</v>
      </c>
      <c r="DA1862">
        <f>AI1862</f>
        <v>16.54</v>
      </c>
      <c r="DB1862">
        <f>ROUND(ROUND(AT1862*CZ1862,2),6)</f>
        <v>8750</v>
      </c>
      <c r="DC1862">
        <f>ROUND(ROUND(AT1862*AG1862,2),6)</f>
        <v>0</v>
      </c>
      <c r="DD1862" t="s">
        <v>3</v>
      </c>
      <c r="DE1862" t="s">
        <v>3</v>
      </c>
      <c r="DF1862">
        <f>ROUND(ROUND(AE1862*AI1862,2)*CX1862,2)</f>
        <v>20261.5</v>
      </c>
      <c r="DG1862">
        <f t="shared" si="788"/>
        <v>0</v>
      </c>
      <c r="DH1862">
        <f t="shared" si="789"/>
        <v>0</v>
      </c>
      <c r="DI1862">
        <f t="shared" si="787"/>
        <v>0</v>
      </c>
      <c r="DJ1862">
        <f>DF1862</f>
        <v>20261.5</v>
      </c>
      <c r="DK1862">
        <v>0</v>
      </c>
      <c r="DL1862" t="s">
        <v>3</v>
      </c>
      <c r="DM1862">
        <v>0</v>
      </c>
      <c r="DN1862" t="s">
        <v>3</v>
      </c>
      <c r="DO1862">
        <v>0</v>
      </c>
    </row>
    <row r="1863" spans="1:119" x14ac:dyDescent="0.2">
      <c r="A1863">
        <f>ROW(Source!A910)</f>
        <v>910</v>
      </c>
      <c r="B1863">
        <v>59204062</v>
      </c>
      <c r="C1863">
        <v>60526096</v>
      </c>
      <c r="D1863">
        <v>58266404</v>
      </c>
      <c r="E1863">
        <v>1080</v>
      </c>
      <c r="F1863">
        <v>1</v>
      </c>
      <c r="G1863">
        <v>1080</v>
      </c>
      <c r="H1863">
        <v>1</v>
      </c>
      <c r="I1863" t="s">
        <v>859</v>
      </c>
      <c r="J1863" t="s">
        <v>3</v>
      </c>
      <c r="K1863" t="s">
        <v>860</v>
      </c>
      <c r="L1863">
        <v>1191</v>
      </c>
      <c r="N1863">
        <v>1013</v>
      </c>
      <c r="O1863" t="s">
        <v>861</v>
      </c>
      <c r="P1863" t="s">
        <v>861</v>
      </c>
      <c r="Q1863">
        <v>1</v>
      </c>
      <c r="W1863">
        <v>0</v>
      </c>
      <c r="X1863">
        <v>476480486</v>
      </c>
      <c r="Y1863">
        <f>((AT1863*1.15)*1.1)</f>
        <v>19.114149999999999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1</v>
      </c>
      <c r="AJ1863">
        <v>1</v>
      </c>
      <c r="AK1863">
        <v>1</v>
      </c>
      <c r="AL1863">
        <v>1</v>
      </c>
      <c r="AM1863">
        <v>-2</v>
      </c>
      <c r="AN1863">
        <v>0</v>
      </c>
      <c r="AO1863">
        <v>1</v>
      </c>
      <c r="AP1863">
        <v>1</v>
      </c>
      <c r="AQ1863">
        <v>0</v>
      </c>
      <c r="AR1863">
        <v>0</v>
      </c>
      <c r="AS1863" t="s">
        <v>3</v>
      </c>
      <c r="AT1863">
        <v>15.11</v>
      </c>
      <c r="AU1863" t="s">
        <v>26</v>
      </c>
      <c r="AV1863">
        <v>1</v>
      </c>
      <c r="AW1863">
        <v>2</v>
      </c>
      <c r="AX1863">
        <v>60526108</v>
      </c>
      <c r="AY1863">
        <v>1</v>
      </c>
      <c r="AZ1863">
        <v>0</v>
      </c>
      <c r="BA1863">
        <v>1861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CU1863">
        <f>ROUND(AT1863*Source!I910*AH1863*AL1863,2)</f>
        <v>0</v>
      </c>
      <c r="CV1863">
        <f>ROUND(Y1863*Source!I910,9)</f>
        <v>2.8671224999999998</v>
      </c>
      <c r="CW1863">
        <v>0</v>
      </c>
      <c r="CX1863">
        <f>ROUND(Y1863*Source!I910,9)</f>
        <v>2.8671224999999998</v>
      </c>
      <c r="CY1863">
        <f>AD1863</f>
        <v>0</v>
      </c>
      <c r="CZ1863">
        <f>AH1863</f>
        <v>0</v>
      </c>
      <c r="DA1863">
        <f>AL1863</f>
        <v>1</v>
      </c>
      <c r="DB1863">
        <f>ROUND(((ROUND(AT1863*CZ1863,2)*1.15)*1.1),6)</f>
        <v>0</v>
      </c>
      <c r="DC1863">
        <f>ROUND(((ROUND(AT1863*AG1863,2)*1.15)*1.1),6)</f>
        <v>0</v>
      </c>
      <c r="DD1863" t="s">
        <v>3</v>
      </c>
      <c r="DE1863" t="s">
        <v>3</v>
      </c>
      <c r="DF1863">
        <f t="shared" ref="DF1863:DF1869" si="790">ROUND(ROUND(AE1863,2)*CX1863,2)</f>
        <v>0</v>
      </c>
      <c r="DG1863">
        <f t="shared" si="788"/>
        <v>0</v>
      </c>
      <c r="DH1863">
        <f t="shared" si="789"/>
        <v>0</v>
      </c>
      <c r="DI1863">
        <f t="shared" si="787"/>
        <v>0</v>
      </c>
      <c r="DJ1863">
        <f>DI1863</f>
        <v>0</v>
      </c>
      <c r="DK1863">
        <v>0</v>
      </c>
      <c r="DL1863" t="s">
        <v>3</v>
      </c>
      <c r="DM1863">
        <v>0</v>
      </c>
      <c r="DN1863" t="s">
        <v>3</v>
      </c>
      <c r="DO1863">
        <v>0</v>
      </c>
    </row>
    <row r="1864" spans="1:119" x14ac:dyDescent="0.2">
      <c r="A1864">
        <f>ROW(Source!A910)</f>
        <v>910</v>
      </c>
      <c r="B1864">
        <v>59204062</v>
      </c>
      <c r="C1864">
        <v>60526096</v>
      </c>
      <c r="D1864">
        <v>58340578</v>
      </c>
      <c r="E1864">
        <v>1</v>
      </c>
      <c r="F1864">
        <v>1</v>
      </c>
      <c r="G1864">
        <v>1080</v>
      </c>
      <c r="H1864">
        <v>2</v>
      </c>
      <c r="I1864" t="s">
        <v>862</v>
      </c>
      <c r="J1864" t="s">
        <v>863</v>
      </c>
      <c r="K1864" t="s">
        <v>864</v>
      </c>
      <c r="L1864">
        <v>1368</v>
      </c>
      <c r="N1864">
        <v>1011</v>
      </c>
      <c r="O1864" t="s">
        <v>865</v>
      </c>
      <c r="P1864" t="s">
        <v>865</v>
      </c>
      <c r="Q1864">
        <v>1</v>
      </c>
      <c r="W1864">
        <v>0</v>
      </c>
      <c r="X1864">
        <v>-1985943078</v>
      </c>
      <c r="Y1864">
        <f>((AT1864*1.25)*1.1)</f>
        <v>0.22000000000000003</v>
      </c>
      <c r="AA1864">
        <v>0</v>
      </c>
      <c r="AB1864">
        <v>88.67</v>
      </c>
      <c r="AC1864">
        <v>13.47</v>
      </c>
      <c r="AD1864">
        <v>0</v>
      </c>
      <c r="AE1864">
        <v>0</v>
      </c>
      <c r="AF1864">
        <v>83.1</v>
      </c>
      <c r="AG1864">
        <v>12.62</v>
      </c>
      <c r="AH1864">
        <v>0</v>
      </c>
      <c r="AI1864">
        <v>1</v>
      </c>
      <c r="AJ1864">
        <v>1</v>
      </c>
      <c r="AK1864">
        <v>1</v>
      </c>
      <c r="AL1864">
        <v>1</v>
      </c>
      <c r="AM1864">
        <v>-2</v>
      </c>
      <c r="AN1864">
        <v>0</v>
      </c>
      <c r="AO1864">
        <v>1</v>
      </c>
      <c r="AP1864">
        <v>1</v>
      </c>
      <c r="AQ1864">
        <v>0</v>
      </c>
      <c r="AR1864">
        <v>0</v>
      </c>
      <c r="AS1864" t="s">
        <v>3</v>
      </c>
      <c r="AT1864">
        <v>0.16</v>
      </c>
      <c r="AU1864" t="s">
        <v>866</v>
      </c>
      <c r="AV1864">
        <v>0</v>
      </c>
      <c r="AW1864">
        <v>2</v>
      </c>
      <c r="AX1864">
        <v>60526109</v>
      </c>
      <c r="AY1864">
        <v>1</v>
      </c>
      <c r="AZ1864">
        <v>0</v>
      </c>
      <c r="BA1864">
        <v>1862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CV1864">
        <v>0</v>
      </c>
      <c r="CW1864">
        <f>ROUND(Y1864*Source!I910*DO1864,9)</f>
        <v>0.41646</v>
      </c>
      <c r="CX1864">
        <f>ROUND(Y1864*Source!I910,9)</f>
        <v>3.3000000000000002E-2</v>
      </c>
      <c r="CY1864">
        <f>AB1864</f>
        <v>88.67</v>
      </c>
      <c r="CZ1864">
        <f>AF1864</f>
        <v>83.1</v>
      </c>
      <c r="DA1864">
        <f>AJ1864</f>
        <v>1</v>
      </c>
      <c r="DB1864">
        <f>ROUND(((ROUND(AT1864*CZ1864,2)*1.25)*1.1),6)</f>
        <v>18.287500000000001</v>
      </c>
      <c r="DC1864">
        <f>ROUND(((ROUND(AT1864*AG1864,2)*1.25)*1.1),6)</f>
        <v>2.7774999999999999</v>
      </c>
      <c r="DD1864" t="s">
        <v>3</v>
      </c>
      <c r="DE1864" t="s">
        <v>3</v>
      </c>
      <c r="DF1864">
        <f t="shared" si="790"/>
        <v>0</v>
      </c>
      <c r="DG1864">
        <f t="shared" si="788"/>
        <v>2.74</v>
      </c>
      <c r="DH1864">
        <f t="shared" si="789"/>
        <v>0.42</v>
      </c>
      <c r="DI1864">
        <f t="shared" si="787"/>
        <v>0</v>
      </c>
      <c r="DJ1864">
        <f>DG1864</f>
        <v>2.74</v>
      </c>
      <c r="DK1864">
        <v>0</v>
      </c>
      <c r="DL1864" t="s">
        <v>867</v>
      </c>
      <c r="DM1864">
        <v>0</v>
      </c>
      <c r="DN1864" t="s">
        <v>861</v>
      </c>
      <c r="DO1864">
        <v>12.62</v>
      </c>
    </row>
    <row r="1865" spans="1:119" x14ac:dyDescent="0.2">
      <c r="A1865">
        <f>ROW(Source!A910)</f>
        <v>910</v>
      </c>
      <c r="B1865">
        <v>59204062</v>
      </c>
      <c r="C1865">
        <v>60526096</v>
      </c>
      <c r="D1865">
        <v>58310526</v>
      </c>
      <c r="E1865">
        <v>1</v>
      </c>
      <c r="F1865">
        <v>1</v>
      </c>
      <c r="G1865">
        <v>1080</v>
      </c>
      <c r="H1865">
        <v>3</v>
      </c>
      <c r="I1865" t="s">
        <v>894</v>
      </c>
      <c r="J1865" t="s">
        <v>895</v>
      </c>
      <c r="K1865" t="s">
        <v>896</v>
      </c>
      <c r="L1865">
        <v>1346</v>
      </c>
      <c r="N1865">
        <v>1009</v>
      </c>
      <c r="O1865" t="s">
        <v>880</v>
      </c>
      <c r="P1865" t="s">
        <v>880</v>
      </c>
      <c r="Q1865">
        <v>1</v>
      </c>
      <c r="W1865">
        <v>0</v>
      </c>
      <c r="X1865">
        <v>-1011812427</v>
      </c>
      <c r="Y1865">
        <f>AT1865</f>
        <v>0.42</v>
      </c>
      <c r="AA1865">
        <v>37.979999999999997</v>
      </c>
      <c r="AB1865">
        <v>0</v>
      </c>
      <c r="AC1865">
        <v>0</v>
      </c>
      <c r="AD1865">
        <v>0</v>
      </c>
      <c r="AE1865">
        <v>37.979999999999997</v>
      </c>
      <c r="AF1865">
        <v>0</v>
      </c>
      <c r="AG1865">
        <v>0</v>
      </c>
      <c r="AH1865">
        <v>0</v>
      </c>
      <c r="AI1865">
        <v>1</v>
      </c>
      <c r="AJ1865">
        <v>1</v>
      </c>
      <c r="AK1865">
        <v>1</v>
      </c>
      <c r="AL1865">
        <v>1</v>
      </c>
      <c r="AM1865">
        <v>-2</v>
      </c>
      <c r="AN1865">
        <v>0</v>
      </c>
      <c r="AO1865">
        <v>1</v>
      </c>
      <c r="AP1865">
        <v>1</v>
      </c>
      <c r="AQ1865">
        <v>0</v>
      </c>
      <c r="AR1865">
        <v>0</v>
      </c>
      <c r="AS1865" t="s">
        <v>3</v>
      </c>
      <c r="AT1865">
        <v>0.42</v>
      </c>
      <c r="AU1865" t="s">
        <v>3</v>
      </c>
      <c r="AV1865">
        <v>0</v>
      </c>
      <c r="AW1865">
        <v>2</v>
      </c>
      <c r="AX1865">
        <v>60526110</v>
      </c>
      <c r="AY1865">
        <v>1</v>
      </c>
      <c r="AZ1865">
        <v>0</v>
      </c>
      <c r="BA1865">
        <v>1863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CV1865">
        <v>0</v>
      </c>
      <c r="CW1865">
        <v>0</v>
      </c>
      <c r="CX1865">
        <f>ROUND(Y1865*Source!I910,9)</f>
        <v>6.3E-2</v>
      </c>
      <c r="CY1865">
        <f>AA1865</f>
        <v>37.979999999999997</v>
      </c>
      <c r="CZ1865">
        <f>AE1865</f>
        <v>37.979999999999997</v>
      </c>
      <c r="DA1865">
        <f>AI1865</f>
        <v>1</v>
      </c>
      <c r="DB1865">
        <f>ROUND(ROUND(AT1865*CZ1865,2),6)</f>
        <v>15.95</v>
      </c>
      <c r="DC1865">
        <f>ROUND(ROUND(AT1865*AG1865,2),6)</f>
        <v>0</v>
      </c>
      <c r="DD1865" t="s">
        <v>3</v>
      </c>
      <c r="DE1865" t="s">
        <v>3</v>
      </c>
      <c r="DF1865">
        <f t="shared" si="790"/>
        <v>2.39</v>
      </c>
      <c r="DG1865">
        <f t="shared" si="788"/>
        <v>0</v>
      </c>
      <c r="DH1865">
        <f t="shared" si="789"/>
        <v>0</v>
      </c>
      <c r="DI1865">
        <f t="shared" si="787"/>
        <v>0</v>
      </c>
      <c r="DJ1865">
        <f>DF1865</f>
        <v>2.39</v>
      </c>
      <c r="DK1865">
        <v>0</v>
      </c>
      <c r="DL1865" t="s">
        <v>3</v>
      </c>
      <c r="DM1865">
        <v>0</v>
      </c>
      <c r="DN1865" t="s">
        <v>3</v>
      </c>
      <c r="DO1865">
        <v>0</v>
      </c>
    </row>
    <row r="1866" spans="1:119" x14ac:dyDescent="0.2">
      <c r="A1866">
        <f>ROW(Source!A910)</f>
        <v>910</v>
      </c>
      <c r="B1866">
        <v>59204062</v>
      </c>
      <c r="C1866">
        <v>60526096</v>
      </c>
      <c r="D1866">
        <v>58315606</v>
      </c>
      <c r="E1866">
        <v>1</v>
      </c>
      <c r="F1866">
        <v>1</v>
      </c>
      <c r="G1866">
        <v>1080</v>
      </c>
      <c r="H1866">
        <v>3</v>
      </c>
      <c r="I1866" t="s">
        <v>970</v>
      </c>
      <c r="J1866" t="s">
        <v>971</v>
      </c>
      <c r="K1866" t="s">
        <v>972</v>
      </c>
      <c r="L1866">
        <v>1346</v>
      </c>
      <c r="N1866">
        <v>1009</v>
      </c>
      <c r="O1866" t="s">
        <v>880</v>
      </c>
      <c r="P1866" t="s">
        <v>880</v>
      </c>
      <c r="Q1866">
        <v>1</v>
      </c>
      <c r="W1866">
        <v>0</v>
      </c>
      <c r="X1866">
        <v>990919318</v>
      </c>
      <c r="Y1866">
        <f>AT1866</f>
        <v>1.302</v>
      </c>
      <c r="AA1866">
        <v>78.569999999999993</v>
      </c>
      <c r="AB1866">
        <v>0</v>
      </c>
      <c r="AC1866">
        <v>0</v>
      </c>
      <c r="AD1866">
        <v>0</v>
      </c>
      <c r="AE1866">
        <v>78.569999999999993</v>
      </c>
      <c r="AF1866">
        <v>0</v>
      </c>
      <c r="AG1866">
        <v>0</v>
      </c>
      <c r="AH1866">
        <v>0</v>
      </c>
      <c r="AI1866">
        <v>1</v>
      </c>
      <c r="AJ1866">
        <v>1</v>
      </c>
      <c r="AK1866">
        <v>1</v>
      </c>
      <c r="AL1866">
        <v>1</v>
      </c>
      <c r="AM1866">
        <v>-2</v>
      </c>
      <c r="AN1866">
        <v>0</v>
      </c>
      <c r="AO1866">
        <v>1</v>
      </c>
      <c r="AP1866">
        <v>1</v>
      </c>
      <c r="AQ1866">
        <v>0</v>
      </c>
      <c r="AR1866">
        <v>0</v>
      </c>
      <c r="AS1866" t="s">
        <v>3</v>
      </c>
      <c r="AT1866">
        <v>1.302</v>
      </c>
      <c r="AU1866" t="s">
        <v>3</v>
      </c>
      <c r="AV1866">
        <v>0</v>
      </c>
      <c r="AW1866">
        <v>2</v>
      </c>
      <c r="AX1866">
        <v>60526111</v>
      </c>
      <c r="AY1866">
        <v>1</v>
      </c>
      <c r="AZ1866">
        <v>0</v>
      </c>
      <c r="BA1866">
        <v>1864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CV1866">
        <v>0</v>
      </c>
      <c r="CW1866">
        <v>0</v>
      </c>
      <c r="CX1866">
        <f>ROUND(Y1866*Source!I910,9)</f>
        <v>0.1953</v>
      </c>
      <c r="CY1866">
        <f>AA1866</f>
        <v>78.569999999999993</v>
      </c>
      <c r="CZ1866">
        <f>AE1866</f>
        <v>78.569999999999993</v>
      </c>
      <c r="DA1866">
        <f>AI1866</f>
        <v>1</v>
      </c>
      <c r="DB1866">
        <f>ROUND(ROUND(AT1866*CZ1866,2),6)</f>
        <v>102.3</v>
      </c>
      <c r="DC1866">
        <f>ROUND(ROUND(AT1866*AG1866,2),6)</f>
        <v>0</v>
      </c>
      <c r="DD1866" t="s">
        <v>3</v>
      </c>
      <c r="DE1866" t="s">
        <v>3</v>
      </c>
      <c r="DF1866">
        <f t="shared" si="790"/>
        <v>15.34</v>
      </c>
      <c r="DG1866">
        <f t="shared" si="788"/>
        <v>0</v>
      </c>
      <c r="DH1866">
        <f t="shared" si="789"/>
        <v>0</v>
      </c>
      <c r="DI1866">
        <f t="shared" si="787"/>
        <v>0</v>
      </c>
      <c r="DJ1866">
        <f>DF1866</f>
        <v>15.34</v>
      </c>
      <c r="DK1866">
        <v>0</v>
      </c>
      <c r="DL1866" t="s">
        <v>3</v>
      </c>
      <c r="DM1866">
        <v>0</v>
      </c>
      <c r="DN1866" t="s">
        <v>3</v>
      </c>
      <c r="DO1866">
        <v>0</v>
      </c>
    </row>
    <row r="1867" spans="1:119" x14ac:dyDescent="0.2">
      <c r="A1867">
        <f>ROW(Source!A910)</f>
        <v>910</v>
      </c>
      <c r="B1867">
        <v>59204062</v>
      </c>
      <c r="C1867">
        <v>60526096</v>
      </c>
      <c r="D1867">
        <v>0</v>
      </c>
      <c r="E1867">
        <v>1080</v>
      </c>
      <c r="F1867">
        <v>1</v>
      </c>
      <c r="G1867">
        <v>1080</v>
      </c>
      <c r="H1867">
        <v>3</v>
      </c>
      <c r="I1867" t="s">
        <v>816</v>
      </c>
      <c r="J1867" t="s">
        <v>3</v>
      </c>
      <c r="K1867" t="s">
        <v>817</v>
      </c>
      <c r="L1867">
        <v>1354</v>
      </c>
      <c r="N1867">
        <v>1010</v>
      </c>
      <c r="O1867" t="s">
        <v>39</v>
      </c>
      <c r="P1867" t="s">
        <v>39</v>
      </c>
      <c r="Q1867">
        <v>1</v>
      </c>
      <c r="W1867">
        <v>0</v>
      </c>
      <c r="X1867">
        <v>-1837143272</v>
      </c>
      <c r="Y1867">
        <f>AT1867</f>
        <v>100</v>
      </c>
      <c r="AA1867">
        <v>2415.11</v>
      </c>
      <c r="AB1867">
        <v>0</v>
      </c>
      <c r="AC1867">
        <v>0</v>
      </c>
      <c r="AD1867">
        <v>0</v>
      </c>
      <c r="AE1867">
        <v>2415.11</v>
      </c>
      <c r="AF1867">
        <v>0</v>
      </c>
      <c r="AG1867">
        <v>0</v>
      </c>
      <c r="AH1867">
        <v>0</v>
      </c>
      <c r="AI1867">
        <v>1</v>
      </c>
      <c r="AJ1867">
        <v>1</v>
      </c>
      <c r="AK1867">
        <v>1</v>
      </c>
      <c r="AL1867">
        <v>1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 t="s">
        <v>3</v>
      </c>
      <c r="AT1867">
        <v>100</v>
      </c>
      <c r="AU1867" t="s">
        <v>3</v>
      </c>
      <c r="AV1867">
        <v>0</v>
      </c>
      <c r="AW1867">
        <v>1</v>
      </c>
      <c r="AX1867">
        <v>-1</v>
      </c>
      <c r="AY1867">
        <v>0</v>
      </c>
      <c r="AZ1867">
        <v>0</v>
      </c>
      <c r="BA1867" t="s">
        <v>3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CV1867">
        <v>0</v>
      </c>
      <c r="CW1867">
        <v>0</v>
      </c>
      <c r="CX1867">
        <f>ROUND(Y1867*Source!I910,9)</f>
        <v>15</v>
      </c>
      <c r="CY1867">
        <f>AA1867</f>
        <v>2415.11</v>
      </c>
      <c r="CZ1867">
        <f>AE1867</f>
        <v>2415.11</v>
      </c>
      <c r="DA1867">
        <f>AI1867</f>
        <v>1</v>
      </c>
      <c r="DB1867">
        <f>ROUND(ROUND(AT1867*CZ1867,2),6)</f>
        <v>241511</v>
      </c>
      <c r="DC1867">
        <f>ROUND(ROUND(AT1867*AG1867,2),6)</f>
        <v>0</v>
      </c>
      <c r="DD1867" t="s">
        <v>3</v>
      </c>
      <c r="DE1867" t="s">
        <v>3</v>
      </c>
      <c r="DF1867">
        <f t="shared" si="790"/>
        <v>36226.65</v>
      </c>
      <c r="DG1867">
        <f t="shared" si="788"/>
        <v>0</v>
      </c>
      <c r="DH1867">
        <f t="shared" si="789"/>
        <v>0</v>
      </c>
      <c r="DI1867">
        <f t="shared" si="787"/>
        <v>0</v>
      </c>
      <c r="DJ1867">
        <f>DF1867</f>
        <v>36226.65</v>
      </c>
      <c r="DK1867">
        <v>0</v>
      </c>
      <c r="DL1867" t="s">
        <v>3</v>
      </c>
      <c r="DM1867">
        <v>0</v>
      </c>
      <c r="DN1867" t="s">
        <v>3</v>
      </c>
      <c r="DO1867">
        <v>0</v>
      </c>
    </row>
    <row r="1868" spans="1:119" x14ac:dyDescent="0.2">
      <c r="A1868">
        <f>ROW(Source!A911)</f>
        <v>911</v>
      </c>
      <c r="B1868">
        <v>59204059</v>
      </c>
      <c r="C1868">
        <v>60526096</v>
      </c>
      <c r="D1868">
        <v>58266404</v>
      </c>
      <c r="E1868">
        <v>1080</v>
      </c>
      <c r="F1868">
        <v>1</v>
      </c>
      <c r="G1868">
        <v>1080</v>
      </c>
      <c r="H1868">
        <v>1</v>
      </c>
      <c r="I1868" t="s">
        <v>859</v>
      </c>
      <c r="J1868" t="s">
        <v>3</v>
      </c>
      <c r="K1868" t="s">
        <v>860</v>
      </c>
      <c r="L1868">
        <v>1191</v>
      </c>
      <c r="N1868">
        <v>1013</v>
      </c>
      <c r="O1868" t="s">
        <v>861</v>
      </c>
      <c r="P1868" t="s">
        <v>861</v>
      </c>
      <c r="Q1868">
        <v>1</v>
      </c>
      <c r="W1868">
        <v>0</v>
      </c>
      <c r="X1868">
        <v>476480486</v>
      </c>
      <c r="Y1868">
        <f>((AT1868*1.15)*1.1)</f>
        <v>19.114149999999999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1</v>
      </c>
      <c r="AK1868">
        <v>1</v>
      </c>
      <c r="AL1868">
        <v>1</v>
      </c>
      <c r="AM1868">
        <v>5</v>
      </c>
      <c r="AN1868">
        <v>0</v>
      </c>
      <c r="AO1868">
        <v>1</v>
      </c>
      <c r="AP1868">
        <v>1</v>
      </c>
      <c r="AQ1868">
        <v>0</v>
      </c>
      <c r="AR1868">
        <v>0</v>
      </c>
      <c r="AS1868" t="s">
        <v>3</v>
      </c>
      <c r="AT1868">
        <v>15.11</v>
      </c>
      <c r="AU1868" t="s">
        <v>26</v>
      </c>
      <c r="AV1868">
        <v>1</v>
      </c>
      <c r="AW1868">
        <v>2</v>
      </c>
      <c r="AX1868">
        <v>60526108</v>
      </c>
      <c r="AY1868">
        <v>1</v>
      </c>
      <c r="AZ1868">
        <v>0</v>
      </c>
      <c r="BA1868">
        <v>1866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CU1868">
        <f>ROUND(AT1868*Source!I911*AH1868*AL1868,2)</f>
        <v>0</v>
      </c>
      <c r="CV1868">
        <f>ROUND(Y1868*Source!I911,9)</f>
        <v>2.8671224999999998</v>
      </c>
      <c r="CW1868">
        <v>0</v>
      </c>
      <c r="CX1868">
        <f>ROUND(Y1868*Source!I911,9)</f>
        <v>2.8671224999999998</v>
      </c>
      <c r="CY1868">
        <f>AD1868</f>
        <v>0</v>
      </c>
      <c r="CZ1868">
        <f>AH1868</f>
        <v>0</v>
      </c>
      <c r="DA1868">
        <f>AL1868</f>
        <v>1</v>
      </c>
      <c r="DB1868">
        <f>ROUND(((ROUND(AT1868*CZ1868,2)*1.15)*1.1),6)</f>
        <v>0</v>
      </c>
      <c r="DC1868">
        <f>ROUND(((ROUND(AT1868*AG1868,2)*1.15)*1.1),6)</f>
        <v>0</v>
      </c>
      <c r="DD1868" t="s">
        <v>3</v>
      </c>
      <c r="DE1868" t="s">
        <v>3</v>
      </c>
      <c r="DF1868">
        <f t="shared" si="790"/>
        <v>0</v>
      </c>
      <c r="DG1868">
        <f t="shared" si="788"/>
        <v>0</v>
      </c>
      <c r="DH1868">
        <f t="shared" si="789"/>
        <v>0</v>
      </c>
      <c r="DI1868">
        <f t="shared" si="787"/>
        <v>0</v>
      </c>
      <c r="DJ1868">
        <f>DI1868</f>
        <v>0</v>
      </c>
      <c r="DK1868">
        <v>0</v>
      </c>
      <c r="DL1868" t="s">
        <v>3</v>
      </c>
      <c r="DM1868">
        <v>0</v>
      </c>
      <c r="DN1868" t="s">
        <v>3</v>
      </c>
      <c r="DO1868">
        <v>0</v>
      </c>
    </row>
    <row r="1869" spans="1:119" x14ac:dyDescent="0.2">
      <c r="A1869">
        <f>ROW(Source!A911)</f>
        <v>911</v>
      </c>
      <c r="B1869">
        <v>59204059</v>
      </c>
      <c r="C1869">
        <v>60526096</v>
      </c>
      <c r="D1869">
        <v>58340578</v>
      </c>
      <c r="E1869">
        <v>1</v>
      </c>
      <c r="F1869">
        <v>1</v>
      </c>
      <c r="G1869">
        <v>1080</v>
      </c>
      <c r="H1869">
        <v>2</v>
      </c>
      <c r="I1869" t="s">
        <v>862</v>
      </c>
      <c r="J1869" t="s">
        <v>863</v>
      </c>
      <c r="K1869" t="s">
        <v>864</v>
      </c>
      <c r="L1869">
        <v>1368</v>
      </c>
      <c r="N1869">
        <v>1011</v>
      </c>
      <c r="O1869" t="s">
        <v>865</v>
      </c>
      <c r="P1869" t="s">
        <v>865</v>
      </c>
      <c r="Q1869">
        <v>1</v>
      </c>
      <c r="W1869">
        <v>0</v>
      </c>
      <c r="X1869">
        <v>-1985943078</v>
      </c>
      <c r="Y1869">
        <f>((AT1869*1.25)*1.1)</f>
        <v>0.22000000000000003</v>
      </c>
      <c r="AA1869">
        <v>0</v>
      </c>
      <c r="AB1869">
        <v>1445.28</v>
      </c>
      <c r="AC1869">
        <v>740.47</v>
      </c>
      <c r="AD1869">
        <v>0</v>
      </c>
      <c r="AE1869">
        <v>0</v>
      </c>
      <c r="AF1869">
        <v>83.1</v>
      </c>
      <c r="AG1869">
        <v>12.62</v>
      </c>
      <c r="AH1869">
        <v>0</v>
      </c>
      <c r="AI1869">
        <v>1</v>
      </c>
      <c r="AJ1869">
        <v>16.3</v>
      </c>
      <c r="AK1869">
        <v>54.99</v>
      </c>
      <c r="AL1869">
        <v>1</v>
      </c>
      <c r="AM1869">
        <v>2</v>
      </c>
      <c r="AN1869">
        <v>0</v>
      </c>
      <c r="AO1869">
        <v>1</v>
      </c>
      <c r="AP1869">
        <v>1</v>
      </c>
      <c r="AQ1869">
        <v>0</v>
      </c>
      <c r="AR1869">
        <v>0</v>
      </c>
      <c r="AS1869" t="s">
        <v>3</v>
      </c>
      <c r="AT1869">
        <v>0.16</v>
      </c>
      <c r="AU1869" t="s">
        <v>866</v>
      </c>
      <c r="AV1869">
        <v>0</v>
      </c>
      <c r="AW1869">
        <v>2</v>
      </c>
      <c r="AX1869">
        <v>60526109</v>
      </c>
      <c r="AY1869">
        <v>1</v>
      </c>
      <c r="AZ1869">
        <v>0</v>
      </c>
      <c r="BA1869">
        <v>1867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CV1869">
        <v>0</v>
      </c>
      <c r="CW1869">
        <f>ROUND(Y1869*Source!I911*DO1869,9)</f>
        <v>0.41646</v>
      </c>
      <c r="CX1869">
        <f>ROUND(Y1869*Source!I911,9)</f>
        <v>3.3000000000000002E-2</v>
      </c>
      <c r="CY1869">
        <f>AB1869</f>
        <v>1445.28</v>
      </c>
      <c r="CZ1869">
        <f>AF1869</f>
        <v>83.1</v>
      </c>
      <c r="DA1869">
        <f>AJ1869</f>
        <v>16.3</v>
      </c>
      <c r="DB1869">
        <f>ROUND(((ROUND(AT1869*CZ1869,2)*1.25)*1.1),6)</f>
        <v>18.287500000000001</v>
      </c>
      <c r="DC1869">
        <f>ROUND(((ROUND(AT1869*AG1869,2)*1.25)*1.1),6)</f>
        <v>2.7774999999999999</v>
      </c>
      <c r="DD1869" t="s">
        <v>3</v>
      </c>
      <c r="DE1869" t="s">
        <v>3</v>
      </c>
      <c r="DF1869">
        <f t="shared" si="790"/>
        <v>0</v>
      </c>
      <c r="DG1869">
        <f>ROUND(ROUND(AF1869*AJ1869,2)*CX1869,2)</f>
        <v>44.7</v>
      </c>
      <c r="DH1869">
        <f>ROUND(ROUND(AG1869*AK1869,2)*CX1869,2)</f>
        <v>22.9</v>
      </c>
      <c r="DI1869">
        <f t="shared" si="787"/>
        <v>0</v>
      </c>
      <c r="DJ1869">
        <f>DG1869</f>
        <v>44.7</v>
      </c>
      <c r="DK1869">
        <v>0</v>
      </c>
      <c r="DL1869" t="s">
        <v>867</v>
      </c>
      <c r="DM1869">
        <v>0</v>
      </c>
      <c r="DN1869" t="s">
        <v>861</v>
      </c>
      <c r="DO1869">
        <v>12.62</v>
      </c>
    </row>
    <row r="1870" spans="1:119" x14ac:dyDescent="0.2">
      <c r="A1870">
        <f>ROW(Source!A911)</f>
        <v>911</v>
      </c>
      <c r="B1870">
        <v>59204059</v>
      </c>
      <c r="C1870">
        <v>60526096</v>
      </c>
      <c r="D1870">
        <v>58310526</v>
      </c>
      <c r="E1870">
        <v>1</v>
      </c>
      <c r="F1870">
        <v>1</v>
      </c>
      <c r="G1870">
        <v>1080</v>
      </c>
      <c r="H1870">
        <v>3</v>
      </c>
      <c r="I1870" t="s">
        <v>894</v>
      </c>
      <c r="J1870" t="s">
        <v>895</v>
      </c>
      <c r="K1870" t="s">
        <v>896</v>
      </c>
      <c r="L1870">
        <v>1346</v>
      </c>
      <c r="N1870">
        <v>1009</v>
      </c>
      <c r="O1870" t="s">
        <v>880</v>
      </c>
      <c r="P1870" t="s">
        <v>880</v>
      </c>
      <c r="Q1870">
        <v>1</v>
      </c>
      <c r="W1870">
        <v>0</v>
      </c>
      <c r="X1870">
        <v>-1011812427</v>
      </c>
      <c r="Y1870">
        <f>AT1870</f>
        <v>0.42</v>
      </c>
      <c r="AA1870">
        <v>272.7</v>
      </c>
      <c r="AB1870">
        <v>0</v>
      </c>
      <c r="AC1870">
        <v>0</v>
      </c>
      <c r="AD1870">
        <v>0</v>
      </c>
      <c r="AE1870">
        <v>37.979999999999997</v>
      </c>
      <c r="AF1870">
        <v>0</v>
      </c>
      <c r="AG1870">
        <v>0</v>
      </c>
      <c r="AH1870">
        <v>0</v>
      </c>
      <c r="AI1870">
        <v>7.18</v>
      </c>
      <c r="AJ1870">
        <v>1</v>
      </c>
      <c r="AK1870">
        <v>1</v>
      </c>
      <c r="AL1870">
        <v>1</v>
      </c>
      <c r="AM1870">
        <v>2</v>
      </c>
      <c r="AN1870">
        <v>0</v>
      </c>
      <c r="AO1870">
        <v>1</v>
      </c>
      <c r="AP1870">
        <v>1</v>
      </c>
      <c r="AQ1870">
        <v>0</v>
      </c>
      <c r="AR1870">
        <v>0</v>
      </c>
      <c r="AS1870" t="s">
        <v>3</v>
      </c>
      <c r="AT1870">
        <v>0.42</v>
      </c>
      <c r="AU1870" t="s">
        <v>3</v>
      </c>
      <c r="AV1870">
        <v>0</v>
      </c>
      <c r="AW1870">
        <v>2</v>
      </c>
      <c r="AX1870">
        <v>60526110</v>
      </c>
      <c r="AY1870">
        <v>1</v>
      </c>
      <c r="AZ1870">
        <v>0</v>
      </c>
      <c r="BA1870">
        <v>1868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CV1870">
        <v>0</v>
      </c>
      <c r="CW1870">
        <v>0</v>
      </c>
      <c r="CX1870">
        <f>ROUND(Y1870*Source!I911,9)</f>
        <v>6.3E-2</v>
      </c>
      <c r="CY1870">
        <f>AA1870</f>
        <v>272.7</v>
      </c>
      <c r="CZ1870">
        <f>AE1870</f>
        <v>37.979999999999997</v>
      </c>
      <c r="DA1870">
        <f>AI1870</f>
        <v>7.18</v>
      </c>
      <c r="DB1870">
        <f>ROUND(ROUND(AT1870*CZ1870,2),6)</f>
        <v>15.95</v>
      </c>
      <c r="DC1870">
        <f>ROUND(ROUND(AT1870*AG1870,2),6)</f>
        <v>0</v>
      </c>
      <c r="DD1870" t="s">
        <v>3</v>
      </c>
      <c r="DE1870" t="s">
        <v>3</v>
      </c>
      <c r="DF1870">
        <f>ROUND(ROUND(AE1870*AI1870,2)*CX1870,2)</f>
        <v>17.18</v>
      </c>
      <c r="DG1870">
        <f t="shared" ref="DG1870:DG1881" si="791">ROUND(ROUND(AF1870,2)*CX1870,2)</f>
        <v>0</v>
      </c>
      <c r="DH1870">
        <f t="shared" ref="DH1870:DH1881" si="792">ROUND(ROUND(AG1870,2)*CX1870,2)</f>
        <v>0</v>
      </c>
      <c r="DI1870">
        <f t="shared" si="787"/>
        <v>0</v>
      </c>
      <c r="DJ1870">
        <f>DF1870</f>
        <v>17.18</v>
      </c>
      <c r="DK1870">
        <v>0</v>
      </c>
      <c r="DL1870" t="s">
        <v>3</v>
      </c>
      <c r="DM1870">
        <v>0</v>
      </c>
      <c r="DN1870" t="s">
        <v>3</v>
      </c>
      <c r="DO1870">
        <v>0</v>
      </c>
    </row>
    <row r="1871" spans="1:119" x14ac:dyDescent="0.2">
      <c r="A1871">
        <f>ROW(Source!A911)</f>
        <v>911</v>
      </c>
      <c r="B1871">
        <v>59204059</v>
      </c>
      <c r="C1871">
        <v>60526096</v>
      </c>
      <c r="D1871">
        <v>58315606</v>
      </c>
      <c r="E1871">
        <v>1</v>
      </c>
      <c r="F1871">
        <v>1</v>
      </c>
      <c r="G1871">
        <v>1080</v>
      </c>
      <c r="H1871">
        <v>3</v>
      </c>
      <c r="I1871" t="s">
        <v>970</v>
      </c>
      <c r="J1871" t="s">
        <v>971</v>
      </c>
      <c r="K1871" t="s">
        <v>972</v>
      </c>
      <c r="L1871">
        <v>1346</v>
      </c>
      <c r="N1871">
        <v>1009</v>
      </c>
      <c r="O1871" t="s">
        <v>880</v>
      </c>
      <c r="P1871" t="s">
        <v>880</v>
      </c>
      <c r="Q1871">
        <v>1</v>
      </c>
      <c r="W1871">
        <v>0</v>
      </c>
      <c r="X1871">
        <v>990919318</v>
      </c>
      <c r="Y1871">
        <f>AT1871</f>
        <v>1.302</v>
      </c>
      <c r="AA1871">
        <v>668.63</v>
      </c>
      <c r="AB1871">
        <v>0</v>
      </c>
      <c r="AC1871">
        <v>0</v>
      </c>
      <c r="AD1871">
        <v>0</v>
      </c>
      <c r="AE1871">
        <v>78.569999999999993</v>
      </c>
      <c r="AF1871">
        <v>0</v>
      </c>
      <c r="AG1871">
        <v>0</v>
      </c>
      <c r="AH1871">
        <v>0</v>
      </c>
      <c r="AI1871">
        <v>8.51</v>
      </c>
      <c r="AJ1871">
        <v>1</v>
      </c>
      <c r="AK1871">
        <v>1</v>
      </c>
      <c r="AL1871">
        <v>1</v>
      </c>
      <c r="AM1871">
        <v>2</v>
      </c>
      <c r="AN1871">
        <v>0</v>
      </c>
      <c r="AO1871">
        <v>1</v>
      </c>
      <c r="AP1871">
        <v>1</v>
      </c>
      <c r="AQ1871">
        <v>0</v>
      </c>
      <c r="AR1871">
        <v>0</v>
      </c>
      <c r="AS1871" t="s">
        <v>3</v>
      </c>
      <c r="AT1871">
        <v>1.302</v>
      </c>
      <c r="AU1871" t="s">
        <v>3</v>
      </c>
      <c r="AV1871">
        <v>0</v>
      </c>
      <c r="AW1871">
        <v>2</v>
      </c>
      <c r="AX1871">
        <v>60526111</v>
      </c>
      <c r="AY1871">
        <v>1</v>
      </c>
      <c r="AZ1871">
        <v>0</v>
      </c>
      <c r="BA1871">
        <v>1869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CV1871">
        <v>0</v>
      </c>
      <c r="CW1871">
        <v>0</v>
      </c>
      <c r="CX1871">
        <f>ROUND(Y1871*Source!I911,9)</f>
        <v>0.1953</v>
      </c>
      <c r="CY1871">
        <f>AA1871</f>
        <v>668.63</v>
      </c>
      <c r="CZ1871">
        <f>AE1871</f>
        <v>78.569999999999993</v>
      </c>
      <c r="DA1871">
        <f>AI1871</f>
        <v>8.51</v>
      </c>
      <c r="DB1871">
        <f>ROUND(ROUND(AT1871*CZ1871,2),6)</f>
        <v>102.3</v>
      </c>
      <c r="DC1871">
        <f>ROUND(ROUND(AT1871*AG1871,2),6)</f>
        <v>0</v>
      </c>
      <c r="DD1871" t="s">
        <v>3</v>
      </c>
      <c r="DE1871" t="s">
        <v>3</v>
      </c>
      <c r="DF1871">
        <f>ROUND(ROUND(AE1871*AI1871,2)*CX1871,2)</f>
        <v>130.58000000000001</v>
      </c>
      <c r="DG1871">
        <f t="shared" si="791"/>
        <v>0</v>
      </c>
      <c r="DH1871">
        <f t="shared" si="792"/>
        <v>0</v>
      </c>
      <c r="DI1871">
        <f t="shared" si="787"/>
        <v>0</v>
      </c>
      <c r="DJ1871">
        <f>DF1871</f>
        <v>130.58000000000001</v>
      </c>
      <c r="DK1871">
        <v>0</v>
      </c>
      <c r="DL1871" t="s">
        <v>3</v>
      </c>
      <c r="DM1871">
        <v>0</v>
      </c>
      <c r="DN1871" t="s">
        <v>3</v>
      </c>
      <c r="DO1871">
        <v>0</v>
      </c>
    </row>
    <row r="1872" spans="1:119" x14ac:dyDescent="0.2">
      <c r="A1872">
        <f>ROW(Source!A911)</f>
        <v>911</v>
      </c>
      <c r="B1872">
        <v>59204059</v>
      </c>
      <c r="C1872">
        <v>60526096</v>
      </c>
      <c r="D1872">
        <v>0</v>
      </c>
      <c r="E1872">
        <v>1080</v>
      </c>
      <c r="F1872">
        <v>1</v>
      </c>
      <c r="G1872">
        <v>1080</v>
      </c>
      <c r="H1872">
        <v>3</v>
      </c>
      <c r="I1872" t="s">
        <v>816</v>
      </c>
      <c r="J1872" t="s">
        <v>3</v>
      </c>
      <c r="K1872" t="s">
        <v>817</v>
      </c>
      <c r="L1872">
        <v>1354</v>
      </c>
      <c r="N1872">
        <v>1010</v>
      </c>
      <c r="O1872" t="s">
        <v>39</v>
      </c>
      <c r="P1872" t="s">
        <v>39</v>
      </c>
      <c r="Q1872">
        <v>1</v>
      </c>
      <c r="W1872">
        <v>0</v>
      </c>
      <c r="X1872">
        <v>-1837143272</v>
      </c>
      <c r="Y1872">
        <f>AT1872</f>
        <v>100</v>
      </c>
      <c r="AA1872">
        <v>23861.29</v>
      </c>
      <c r="AB1872">
        <v>0</v>
      </c>
      <c r="AC1872">
        <v>0</v>
      </c>
      <c r="AD1872">
        <v>0</v>
      </c>
      <c r="AE1872">
        <v>2415.11</v>
      </c>
      <c r="AF1872">
        <v>0</v>
      </c>
      <c r="AG1872">
        <v>0</v>
      </c>
      <c r="AH1872">
        <v>0</v>
      </c>
      <c r="AI1872">
        <v>9.8800000000000008</v>
      </c>
      <c r="AJ1872">
        <v>1</v>
      </c>
      <c r="AK1872">
        <v>1</v>
      </c>
      <c r="AL1872">
        <v>1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 t="s">
        <v>3</v>
      </c>
      <c r="AT1872">
        <v>100</v>
      </c>
      <c r="AU1872" t="s">
        <v>3</v>
      </c>
      <c r="AV1872">
        <v>0</v>
      </c>
      <c r="AW1872">
        <v>1</v>
      </c>
      <c r="AX1872">
        <v>-1</v>
      </c>
      <c r="AY1872">
        <v>0</v>
      </c>
      <c r="AZ1872">
        <v>0</v>
      </c>
      <c r="BA1872" t="s">
        <v>3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CV1872">
        <v>0</v>
      </c>
      <c r="CW1872">
        <v>0</v>
      </c>
      <c r="CX1872">
        <f>ROUND(Y1872*Source!I911,9)</f>
        <v>15</v>
      </c>
      <c r="CY1872">
        <f>AA1872</f>
        <v>23861.29</v>
      </c>
      <c r="CZ1872">
        <f>AE1872</f>
        <v>2415.11</v>
      </c>
      <c r="DA1872">
        <f>AI1872</f>
        <v>9.8800000000000008</v>
      </c>
      <c r="DB1872">
        <f>ROUND(ROUND(AT1872*CZ1872,2),6)</f>
        <v>241511</v>
      </c>
      <c r="DC1872">
        <f>ROUND(ROUND(AT1872*AG1872,2),6)</f>
        <v>0</v>
      </c>
      <c r="DD1872" t="s">
        <v>3</v>
      </c>
      <c r="DE1872" t="s">
        <v>3</v>
      </c>
      <c r="DF1872">
        <f>ROUND(ROUND(AE1872*AI1872,2)*CX1872,2)</f>
        <v>357919.35</v>
      </c>
      <c r="DG1872">
        <f t="shared" si="791"/>
        <v>0</v>
      </c>
      <c r="DH1872">
        <f t="shared" si="792"/>
        <v>0</v>
      </c>
      <c r="DI1872">
        <f t="shared" si="787"/>
        <v>0</v>
      </c>
      <c r="DJ1872">
        <f>DF1872</f>
        <v>357919.35</v>
      </c>
      <c r="DK1872">
        <v>0</v>
      </c>
      <c r="DL1872" t="s">
        <v>3</v>
      </c>
      <c r="DM1872">
        <v>0</v>
      </c>
      <c r="DN1872" t="s">
        <v>3</v>
      </c>
      <c r="DO1872">
        <v>0</v>
      </c>
    </row>
    <row r="1873" spans="1:119" x14ac:dyDescent="0.2">
      <c r="A1873">
        <f>ROW(Source!A914)</f>
        <v>914</v>
      </c>
      <c r="B1873">
        <v>59204062</v>
      </c>
      <c r="C1873">
        <v>60526127</v>
      </c>
      <c r="D1873">
        <v>58266404</v>
      </c>
      <c r="E1873">
        <v>1080</v>
      </c>
      <c r="F1873">
        <v>1</v>
      </c>
      <c r="G1873">
        <v>1080</v>
      </c>
      <c r="H1873">
        <v>1</v>
      </c>
      <c r="I1873" t="s">
        <v>859</v>
      </c>
      <c r="J1873" t="s">
        <v>3</v>
      </c>
      <c r="K1873" t="s">
        <v>860</v>
      </c>
      <c r="L1873">
        <v>1191</v>
      </c>
      <c r="N1873">
        <v>1013</v>
      </c>
      <c r="O1873" t="s">
        <v>861</v>
      </c>
      <c r="P1873" t="s">
        <v>861</v>
      </c>
      <c r="Q1873">
        <v>1</v>
      </c>
      <c r="W1873">
        <v>0</v>
      </c>
      <c r="X1873">
        <v>476480486</v>
      </c>
      <c r="Y1873">
        <f>((AT1873*1.15)*1.1)</f>
        <v>9.9555500000000006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1</v>
      </c>
      <c r="AJ1873">
        <v>1</v>
      </c>
      <c r="AK1873">
        <v>1</v>
      </c>
      <c r="AL1873">
        <v>1</v>
      </c>
      <c r="AM1873">
        <v>-2</v>
      </c>
      <c r="AN1873">
        <v>0</v>
      </c>
      <c r="AO1873">
        <v>1</v>
      </c>
      <c r="AP1873">
        <v>1</v>
      </c>
      <c r="AQ1873">
        <v>0</v>
      </c>
      <c r="AR1873">
        <v>0</v>
      </c>
      <c r="AS1873" t="s">
        <v>3</v>
      </c>
      <c r="AT1873">
        <v>7.87</v>
      </c>
      <c r="AU1873" t="s">
        <v>26</v>
      </c>
      <c r="AV1873">
        <v>1</v>
      </c>
      <c r="AW1873">
        <v>2</v>
      </c>
      <c r="AX1873">
        <v>60526128</v>
      </c>
      <c r="AY1873">
        <v>1</v>
      </c>
      <c r="AZ1873">
        <v>0</v>
      </c>
      <c r="BA1873">
        <v>1871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CU1873">
        <f>ROUND(AT1873*Source!I914*AH1873*AL1873,2)</f>
        <v>0</v>
      </c>
      <c r="CV1873">
        <f>ROUND(Y1873*Source!I914,9)</f>
        <v>19.911100000000001</v>
      </c>
      <c r="CW1873">
        <v>0</v>
      </c>
      <c r="CX1873">
        <f>ROUND(Y1873*Source!I914,9)</f>
        <v>19.911100000000001</v>
      </c>
      <c r="CY1873">
        <f>AD1873</f>
        <v>0</v>
      </c>
      <c r="CZ1873">
        <f>AH1873</f>
        <v>0</v>
      </c>
      <c r="DA1873">
        <f>AL1873</f>
        <v>1</v>
      </c>
      <c r="DB1873">
        <f>ROUND(((ROUND(AT1873*CZ1873,2)*1.15)*1.1),6)</f>
        <v>0</v>
      </c>
      <c r="DC1873">
        <f>ROUND(((ROUND(AT1873*AG1873,2)*1.15)*1.1),6)</f>
        <v>0</v>
      </c>
      <c r="DD1873" t="s">
        <v>3</v>
      </c>
      <c r="DE1873" t="s">
        <v>3</v>
      </c>
      <c r="DF1873">
        <f t="shared" ref="DF1873:DF1883" si="793">ROUND(ROUND(AE1873,2)*CX1873,2)</f>
        <v>0</v>
      </c>
      <c r="DG1873">
        <f t="shared" si="791"/>
        <v>0</v>
      </c>
      <c r="DH1873">
        <f t="shared" si="792"/>
        <v>0</v>
      </c>
      <c r="DI1873">
        <f t="shared" si="787"/>
        <v>0</v>
      </c>
      <c r="DJ1873">
        <f>DI1873</f>
        <v>0</v>
      </c>
      <c r="DK1873">
        <v>0</v>
      </c>
      <c r="DL1873" t="s">
        <v>3</v>
      </c>
      <c r="DM1873">
        <v>0</v>
      </c>
      <c r="DN1873" t="s">
        <v>3</v>
      </c>
      <c r="DO1873">
        <v>0</v>
      </c>
    </row>
    <row r="1874" spans="1:119" x14ac:dyDescent="0.2">
      <c r="A1874">
        <f>ROW(Source!A914)</f>
        <v>914</v>
      </c>
      <c r="B1874">
        <v>59204062</v>
      </c>
      <c r="C1874">
        <v>60526127</v>
      </c>
      <c r="D1874">
        <v>58340578</v>
      </c>
      <c r="E1874">
        <v>1</v>
      </c>
      <c r="F1874">
        <v>1</v>
      </c>
      <c r="G1874">
        <v>1080</v>
      </c>
      <c r="H1874">
        <v>2</v>
      </c>
      <c r="I1874" t="s">
        <v>862</v>
      </c>
      <c r="J1874" t="s">
        <v>863</v>
      </c>
      <c r="K1874" t="s">
        <v>864</v>
      </c>
      <c r="L1874">
        <v>1368</v>
      </c>
      <c r="N1874">
        <v>1011</v>
      </c>
      <c r="O1874" t="s">
        <v>865</v>
      </c>
      <c r="P1874" t="s">
        <v>865</v>
      </c>
      <c r="Q1874">
        <v>1</v>
      </c>
      <c r="W1874">
        <v>0</v>
      </c>
      <c r="X1874">
        <v>-1985943078</v>
      </c>
      <c r="Y1874">
        <f>((AT1874*1.25)*1.1)</f>
        <v>7.2875000000000009E-2</v>
      </c>
      <c r="AA1874">
        <v>0</v>
      </c>
      <c r="AB1874">
        <v>88.67</v>
      </c>
      <c r="AC1874">
        <v>13.47</v>
      </c>
      <c r="AD1874">
        <v>0</v>
      </c>
      <c r="AE1874">
        <v>0</v>
      </c>
      <c r="AF1874">
        <v>83.1</v>
      </c>
      <c r="AG1874">
        <v>12.62</v>
      </c>
      <c r="AH1874">
        <v>0</v>
      </c>
      <c r="AI1874">
        <v>1</v>
      </c>
      <c r="AJ1874">
        <v>1</v>
      </c>
      <c r="AK1874">
        <v>1</v>
      </c>
      <c r="AL1874">
        <v>1</v>
      </c>
      <c r="AM1874">
        <v>-2</v>
      </c>
      <c r="AN1874">
        <v>0</v>
      </c>
      <c r="AO1874">
        <v>1</v>
      </c>
      <c r="AP1874">
        <v>1</v>
      </c>
      <c r="AQ1874">
        <v>0</v>
      </c>
      <c r="AR1874">
        <v>0</v>
      </c>
      <c r="AS1874" t="s">
        <v>3</v>
      </c>
      <c r="AT1874">
        <v>5.2999999999999999E-2</v>
      </c>
      <c r="AU1874" t="s">
        <v>25</v>
      </c>
      <c r="AV1874">
        <v>0</v>
      </c>
      <c r="AW1874">
        <v>2</v>
      </c>
      <c r="AX1874">
        <v>60526129</v>
      </c>
      <c r="AY1874">
        <v>1</v>
      </c>
      <c r="AZ1874">
        <v>0</v>
      </c>
      <c r="BA1874">
        <v>1872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CV1874">
        <v>0</v>
      </c>
      <c r="CW1874">
        <f>ROUND(Y1874*Source!I914*DO1874,9)</f>
        <v>1.8393649999999999</v>
      </c>
      <c r="CX1874">
        <f>ROUND(Y1874*Source!I914,9)</f>
        <v>0.14574999999999999</v>
      </c>
      <c r="CY1874">
        <f>AB1874</f>
        <v>88.67</v>
      </c>
      <c r="CZ1874">
        <f>AF1874</f>
        <v>83.1</v>
      </c>
      <c r="DA1874">
        <f>AJ1874</f>
        <v>1</v>
      </c>
      <c r="DB1874">
        <f>ROUND(((ROUND(AT1874*CZ1874,2)*1.25)*1.1),6)</f>
        <v>6.05</v>
      </c>
      <c r="DC1874">
        <f>ROUND(((ROUND(AT1874*AG1874,2)*1.25)*1.1),6)</f>
        <v>0.92125000000000001</v>
      </c>
      <c r="DD1874" t="s">
        <v>3</v>
      </c>
      <c r="DE1874" t="s">
        <v>3</v>
      </c>
      <c r="DF1874">
        <f t="shared" si="793"/>
        <v>0</v>
      </c>
      <c r="DG1874">
        <f t="shared" si="791"/>
        <v>12.11</v>
      </c>
      <c r="DH1874">
        <f t="shared" si="792"/>
        <v>1.84</v>
      </c>
      <c r="DI1874">
        <f t="shared" si="787"/>
        <v>0</v>
      </c>
      <c r="DJ1874">
        <f>DG1874</f>
        <v>12.11</v>
      </c>
      <c r="DK1874">
        <v>0</v>
      </c>
      <c r="DL1874" t="s">
        <v>867</v>
      </c>
      <c r="DM1874">
        <v>0</v>
      </c>
      <c r="DN1874" t="s">
        <v>861</v>
      </c>
      <c r="DO1874">
        <v>12.62</v>
      </c>
    </row>
    <row r="1875" spans="1:119" x14ac:dyDescent="0.2">
      <c r="A1875">
        <f>ROW(Source!A914)</f>
        <v>914</v>
      </c>
      <c r="B1875">
        <v>59204062</v>
      </c>
      <c r="C1875">
        <v>60526127</v>
      </c>
      <c r="D1875">
        <v>58339814</v>
      </c>
      <c r="E1875">
        <v>1</v>
      </c>
      <c r="F1875">
        <v>1</v>
      </c>
      <c r="G1875">
        <v>1080</v>
      </c>
      <c r="H1875">
        <v>2</v>
      </c>
      <c r="I1875" t="s">
        <v>874</v>
      </c>
      <c r="J1875" t="s">
        <v>875</v>
      </c>
      <c r="K1875" t="s">
        <v>876</v>
      </c>
      <c r="L1875">
        <v>1368</v>
      </c>
      <c r="N1875">
        <v>1011</v>
      </c>
      <c r="O1875" t="s">
        <v>865</v>
      </c>
      <c r="P1875" t="s">
        <v>865</v>
      </c>
      <c r="Q1875">
        <v>1</v>
      </c>
      <c r="W1875">
        <v>0</v>
      </c>
      <c r="X1875">
        <v>1087580389</v>
      </c>
      <c r="Y1875">
        <f>((AT1875*1.25)*1.1)</f>
        <v>4.8125000000000008E-2</v>
      </c>
      <c r="AA1875">
        <v>0</v>
      </c>
      <c r="AB1875">
        <v>191.17</v>
      </c>
      <c r="AC1875">
        <v>18.059999999999999</v>
      </c>
      <c r="AD1875">
        <v>0</v>
      </c>
      <c r="AE1875">
        <v>0</v>
      </c>
      <c r="AF1875">
        <v>179.17</v>
      </c>
      <c r="AG1875">
        <v>16.93</v>
      </c>
      <c r="AH1875">
        <v>0</v>
      </c>
      <c r="AI1875">
        <v>1</v>
      </c>
      <c r="AJ1875">
        <v>1</v>
      </c>
      <c r="AK1875">
        <v>1</v>
      </c>
      <c r="AL1875">
        <v>1</v>
      </c>
      <c r="AM1875">
        <v>-2</v>
      </c>
      <c r="AN1875">
        <v>0</v>
      </c>
      <c r="AO1875">
        <v>1</v>
      </c>
      <c r="AP1875">
        <v>1</v>
      </c>
      <c r="AQ1875">
        <v>0</v>
      </c>
      <c r="AR1875">
        <v>0</v>
      </c>
      <c r="AS1875" t="s">
        <v>3</v>
      </c>
      <c r="AT1875">
        <v>3.5000000000000003E-2</v>
      </c>
      <c r="AU1875" t="s">
        <v>25</v>
      </c>
      <c r="AV1875">
        <v>0</v>
      </c>
      <c r="AW1875">
        <v>2</v>
      </c>
      <c r="AX1875">
        <v>60526130</v>
      </c>
      <c r="AY1875">
        <v>1</v>
      </c>
      <c r="AZ1875">
        <v>0</v>
      </c>
      <c r="BA1875">
        <v>1873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CV1875">
        <v>0</v>
      </c>
      <c r="CW1875">
        <f>ROUND(Y1875*Source!I914*DO1875,9)</f>
        <v>1.6295124999999999</v>
      </c>
      <c r="CX1875">
        <f>ROUND(Y1875*Source!I914,9)</f>
        <v>9.6250000000000002E-2</v>
      </c>
      <c r="CY1875">
        <f>AB1875</f>
        <v>191.17</v>
      </c>
      <c r="CZ1875">
        <f>AF1875</f>
        <v>179.17</v>
      </c>
      <c r="DA1875">
        <f>AJ1875</f>
        <v>1</v>
      </c>
      <c r="DB1875">
        <f>ROUND(((ROUND(AT1875*CZ1875,2)*1.25)*1.1),6)</f>
        <v>8.6212499999999999</v>
      </c>
      <c r="DC1875">
        <f>ROUND(((ROUND(AT1875*AG1875,2)*1.25)*1.1),6)</f>
        <v>0.81125000000000003</v>
      </c>
      <c r="DD1875" t="s">
        <v>3</v>
      </c>
      <c r="DE1875" t="s">
        <v>3</v>
      </c>
      <c r="DF1875">
        <f t="shared" si="793"/>
        <v>0</v>
      </c>
      <c r="DG1875">
        <f t="shared" si="791"/>
        <v>17.25</v>
      </c>
      <c r="DH1875">
        <f t="shared" si="792"/>
        <v>1.63</v>
      </c>
      <c r="DI1875">
        <f t="shared" si="787"/>
        <v>0</v>
      </c>
      <c r="DJ1875">
        <f>DG1875</f>
        <v>17.25</v>
      </c>
      <c r="DK1875">
        <v>0</v>
      </c>
      <c r="DL1875" t="s">
        <v>867</v>
      </c>
      <c r="DM1875">
        <v>0</v>
      </c>
      <c r="DN1875" t="s">
        <v>861</v>
      </c>
      <c r="DO1875">
        <v>16.93</v>
      </c>
    </row>
    <row r="1876" spans="1:119" x14ac:dyDescent="0.2">
      <c r="A1876">
        <f>ROW(Source!A914)</f>
        <v>914</v>
      </c>
      <c r="B1876">
        <v>59204062</v>
      </c>
      <c r="C1876">
        <v>60526127</v>
      </c>
      <c r="D1876">
        <v>58310526</v>
      </c>
      <c r="E1876">
        <v>1</v>
      </c>
      <c r="F1876">
        <v>1</v>
      </c>
      <c r="G1876">
        <v>1080</v>
      </c>
      <c r="H1876">
        <v>3</v>
      </c>
      <c r="I1876" t="s">
        <v>894</v>
      </c>
      <c r="J1876" t="s">
        <v>895</v>
      </c>
      <c r="K1876" t="s">
        <v>896</v>
      </c>
      <c r="L1876">
        <v>1346</v>
      </c>
      <c r="N1876">
        <v>1009</v>
      </c>
      <c r="O1876" t="s">
        <v>880</v>
      </c>
      <c r="P1876" t="s">
        <v>880</v>
      </c>
      <c r="Q1876">
        <v>1</v>
      </c>
      <c r="W1876">
        <v>0</v>
      </c>
      <c r="X1876">
        <v>-1011812427</v>
      </c>
      <c r="Y1876">
        <f>AT1876</f>
        <v>0.01</v>
      </c>
      <c r="AA1876">
        <v>37.979999999999997</v>
      </c>
      <c r="AB1876">
        <v>0</v>
      </c>
      <c r="AC1876">
        <v>0</v>
      </c>
      <c r="AD1876">
        <v>0</v>
      </c>
      <c r="AE1876">
        <v>37.979999999999997</v>
      </c>
      <c r="AF1876">
        <v>0</v>
      </c>
      <c r="AG1876">
        <v>0</v>
      </c>
      <c r="AH1876">
        <v>0</v>
      </c>
      <c r="AI1876">
        <v>1</v>
      </c>
      <c r="AJ1876">
        <v>1</v>
      </c>
      <c r="AK1876">
        <v>1</v>
      </c>
      <c r="AL1876">
        <v>1</v>
      </c>
      <c r="AM1876">
        <v>-2</v>
      </c>
      <c r="AN1876">
        <v>0</v>
      </c>
      <c r="AO1876">
        <v>1</v>
      </c>
      <c r="AP1876">
        <v>1</v>
      </c>
      <c r="AQ1876">
        <v>0</v>
      </c>
      <c r="AR1876">
        <v>0</v>
      </c>
      <c r="AS1876" t="s">
        <v>3</v>
      </c>
      <c r="AT1876">
        <v>0.01</v>
      </c>
      <c r="AU1876" t="s">
        <v>3</v>
      </c>
      <c r="AV1876">
        <v>0</v>
      </c>
      <c r="AW1876">
        <v>2</v>
      </c>
      <c r="AX1876">
        <v>60526131</v>
      </c>
      <c r="AY1876">
        <v>1</v>
      </c>
      <c r="AZ1876">
        <v>0</v>
      </c>
      <c r="BA1876">
        <v>1874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CV1876">
        <v>0</v>
      </c>
      <c r="CW1876">
        <v>0</v>
      </c>
      <c r="CX1876">
        <f>ROUND(Y1876*Source!I914,9)</f>
        <v>0.02</v>
      </c>
      <c r="CY1876">
        <f>AA1876</f>
        <v>37.979999999999997</v>
      </c>
      <c r="CZ1876">
        <f>AE1876</f>
        <v>37.979999999999997</v>
      </c>
      <c r="DA1876">
        <f>AI1876</f>
        <v>1</v>
      </c>
      <c r="DB1876">
        <f>ROUND(ROUND(AT1876*CZ1876,2),6)</f>
        <v>0.38</v>
      </c>
      <c r="DC1876">
        <f>ROUND(ROUND(AT1876*AG1876,2),6)</f>
        <v>0</v>
      </c>
      <c r="DD1876" t="s">
        <v>3</v>
      </c>
      <c r="DE1876" t="s">
        <v>3</v>
      </c>
      <c r="DF1876">
        <f t="shared" si="793"/>
        <v>0.76</v>
      </c>
      <c r="DG1876">
        <f t="shared" si="791"/>
        <v>0</v>
      </c>
      <c r="DH1876">
        <f t="shared" si="792"/>
        <v>0</v>
      </c>
      <c r="DI1876">
        <f t="shared" si="787"/>
        <v>0</v>
      </c>
      <c r="DJ1876">
        <f>DF1876</f>
        <v>0.76</v>
      </c>
      <c r="DK1876">
        <v>0</v>
      </c>
      <c r="DL1876" t="s">
        <v>3</v>
      </c>
      <c r="DM1876">
        <v>0</v>
      </c>
      <c r="DN1876" t="s">
        <v>3</v>
      </c>
      <c r="DO1876">
        <v>0</v>
      </c>
    </row>
    <row r="1877" spans="1:119" x14ac:dyDescent="0.2">
      <c r="A1877">
        <f>ROW(Source!A914)</f>
        <v>914</v>
      </c>
      <c r="B1877">
        <v>59204062</v>
      </c>
      <c r="C1877">
        <v>60526127</v>
      </c>
      <c r="D1877">
        <v>58309084</v>
      </c>
      <c r="E1877">
        <v>1</v>
      </c>
      <c r="F1877">
        <v>1</v>
      </c>
      <c r="G1877">
        <v>1080</v>
      </c>
      <c r="H1877">
        <v>3</v>
      </c>
      <c r="I1877" t="s">
        <v>907</v>
      </c>
      <c r="J1877" t="s">
        <v>908</v>
      </c>
      <c r="K1877" t="s">
        <v>909</v>
      </c>
      <c r="L1877">
        <v>1348</v>
      </c>
      <c r="N1877">
        <v>1009</v>
      </c>
      <c r="O1877" t="s">
        <v>900</v>
      </c>
      <c r="P1877" t="s">
        <v>900</v>
      </c>
      <c r="Q1877">
        <v>1000</v>
      </c>
      <c r="W1877">
        <v>0</v>
      </c>
      <c r="X1877">
        <v>356473523</v>
      </c>
      <c r="Y1877">
        <f>AT1877</f>
        <v>2.4000000000000001E-5</v>
      </c>
      <c r="AA1877">
        <v>16214.84</v>
      </c>
      <c r="AB1877">
        <v>0</v>
      </c>
      <c r="AC1877">
        <v>0</v>
      </c>
      <c r="AD1877">
        <v>0</v>
      </c>
      <c r="AE1877">
        <v>16214.84</v>
      </c>
      <c r="AF1877">
        <v>0</v>
      </c>
      <c r="AG1877">
        <v>0</v>
      </c>
      <c r="AH1877">
        <v>0</v>
      </c>
      <c r="AI1877">
        <v>1</v>
      </c>
      <c r="AJ1877">
        <v>1</v>
      </c>
      <c r="AK1877">
        <v>1</v>
      </c>
      <c r="AL1877">
        <v>1</v>
      </c>
      <c r="AM1877">
        <v>-2</v>
      </c>
      <c r="AN1877">
        <v>0</v>
      </c>
      <c r="AO1877">
        <v>1</v>
      </c>
      <c r="AP1877">
        <v>1</v>
      </c>
      <c r="AQ1877">
        <v>0</v>
      </c>
      <c r="AR1877">
        <v>0</v>
      </c>
      <c r="AS1877" t="s">
        <v>3</v>
      </c>
      <c r="AT1877">
        <v>2.4000000000000001E-5</v>
      </c>
      <c r="AU1877" t="s">
        <v>3</v>
      </c>
      <c r="AV1877">
        <v>0</v>
      </c>
      <c r="AW1877">
        <v>2</v>
      </c>
      <c r="AX1877">
        <v>60526132</v>
      </c>
      <c r="AY1877">
        <v>1</v>
      </c>
      <c r="AZ1877">
        <v>0</v>
      </c>
      <c r="BA1877">
        <v>1875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CV1877">
        <v>0</v>
      </c>
      <c r="CW1877">
        <v>0</v>
      </c>
      <c r="CX1877">
        <f>ROUND(Y1877*Source!I914,9)</f>
        <v>4.8000000000000001E-5</v>
      </c>
      <c r="CY1877">
        <f>AA1877</f>
        <v>16214.84</v>
      </c>
      <c r="CZ1877">
        <f>AE1877</f>
        <v>16214.84</v>
      </c>
      <c r="DA1877">
        <f>AI1877</f>
        <v>1</v>
      </c>
      <c r="DB1877">
        <f>ROUND(ROUND(AT1877*CZ1877,2),6)</f>
        <v>0.39</v>
      </c>
      <c r="DC1877">
        <f>ROUND(ROUND(AT1877*AG1877,2),6)</f>
        <v>0</v>
      </c>
      <c r="DD1877" t="s">
        <v>3</v>
      </c>
      <c r="DE1877" t="s">
        <v>3</v>
      </c>
      <c r="DF1877">
        <f t="shared" si="793"/>
        <v>0.78</v>
      </c>
      <c r="DG1877">
        <f t="shared" si="791"/>
        <v>0</v>
      </c>
      <c r="DH1877">
        <f t="shared" si="792"/>
        <v>0</v>
      </c>
      <c r="DI1877">
        <f t="shared" si="787"/>
        <v>0</v>
      </c>
      <c r="DJ1877">
        <f>DF1877</f>
        <v>0.78</v>
      </c>
      <c r="DK1877">
        <v>0</v>
      </c>
      <c r="DL1877" t="s">
        <v>3</v>
      </c>
      <c r="DM1877">
        <v>0</v>
      </c>
      <c r="DN1877" t="s">
        <v>3</v>
      </c>
      <c r="DO1877">
        <v>0</v>
      </c>
    </row>
    <row r="1878" spans="1:119" x14ac:dyDescent="0.2">
      <c r="A1878">
        <f>ROW(Source!A914)</f>
        <v>914</v>
      </c>
      <c r="B1878">
        <v>59204062</v>
      </c>
      <c r="C1878">
        <v>60526127</v>
      </c>
      <c r="D1878">
        <v>58309253</v>
      </c>
      <c r="E1878">
        <v>1</v>
      </c>
      <c r="F1878">
        <v>1</v>
      </c>
      <c r="G1878">
        <v>1080</v>
      </c>
      <c r="H1878">
        <v>3</v>
      </c>
      <c r="I1878" t="s">
        <v>910</v>
      </c>
      <c r="J1878" t="s">
        <v>911</v>
      </c>
      <c r="K1878" t="s">
        <v>912</v>
      </c>
      <c r="L1878">
        <v>1346</v>
      </c>
      <c r="N1878">
        <v>1009</v>
      </c>
      <c r="O1878" t="s">
        <v>880</v>
      </c>
      <c r="P1878" t="s">
        <v>880</v>
      </c>
      <c r="Q1878">
        <v>1</v>
      </c>
      <c r="W1878">
        <v>0</v>
      </c>
      <c r="X1878">
        <v>1135396300</v>
      </c>
      <c r="Y1878">
        <f>AT1878</f>
        <v>1.2E-2</v>
      </c>
      <c r="AA1878">
        <v>20.190000000000001</v>
      </c>
      <c r="AB1878">
        <v>0</v>
      </c>
      <c r="AC1878">
        <v>0</v>
      </c>
      <c r="AD1878">
        <v>0</v>
      </c>
      <c r="AE1878">
        <v>20.190000000000001</v>
      </c>
      <c r="AF1878">
        <v>0</v>
      </c>
      <c r="AG1878">
        <v>0</v>
      </c>
      <c r="AH1878">
        <v>0</v>
      </c>
      <c r="AI1878">
        <v>1</v>
      </c>
      <c r="AJ1878">
        <v>1</v>
      </c>
      <c r="AK1878">
        <v>1</v>
      </c>
      <c r="AL1878">
        <v>1</v>
      </c>
      <c r="AM1878">
        <v>-2</v>
      </c>
      <c r="AN1878">
        <v>0</v>
      </c>
      <c r="AO1878">
        <v>1</v>
      </c>
      <c r="AP1878">
        <v>1</v>
      </c>
      <c r="AQ1878">
        <v>0</v>
      </c>
      <c r="AR1878">
        <v>0</v>
      </c>
      <c r="AS1878" t="s">
        <v>3</v>
      </c>
      <c r="AT1878">
        <v>1.2E-2</v>
      </c>
      <c r="AU1878" t="s">
        <v>3</v>
      </c>
      <c r="AV1878">
        <v>0</v>
      </c>
      <c r="AW1878">
        <v>2</v>
      </c>
      <c r="AX1878">
        <v>60526133</v>
      </c>
      <c r="AY1878">
        <v>1</v>
      </c>
      <c r="AZ1878">
        <v>0</v>
      </c>
      <c r="BA1878">
        <v>1876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CV1878">
        <v>0</v>
      </c>
      <c r="CW1878">
        <v>0</v>
      </c>
      <c r="CX1878">
        <f>ROUND(Y1878*Source!I914,9)</f>
        <v>2.4E-2</v>
      </c>
      <c r="CY1878">
        <f>AA1878</f>
        <v>20.190000000000001</v>
      </c>
      <c r="CZ1878">
        <f>AE1878</f>
        <v>20.190000000000001</v>
      </c>
      <c r="DA1878">
        <f>AI1878</f>
        <v>1</v>
      </c>
      <c r="DB1878">
        <f>ROUND(ROUND(AT1878*CZ1878,2),6)</f>
        <v>0.24</v>
      </c>
      <c r="DC1878">
        <f>ROUND(ROUND(AT1878*AG1878,2),6)</f>
        <v>0</v>
      </c>
      <c r="DD1878" t="s">
        <v>3</v>
      </c>
      <c r="DE1878" t="s">
        <v>3</v>
      </c>
      <c r="DF1878">
        <f t="shared" si="793"/>
        <v>0.48</v>
      </c>
      <c r="DG1878">
        <f t="shared" si="791"/>
        <v>0</v>
      </c>
      <c r="DH1878">
        <f t="shared" si="792"/>
        <v>0</v>
      </c>
      <c r="DI1878">
        <f t="shared" si="787"/>
        <v>0</v>
      </c>
      <c r="DJ1878">
        <f>DF1878</f>
        <v>0.48</v>
      </c>
      <c r="DK1878">
        <v>0</v>
      </c>
      <c r="DL1878" t="s">
        <v>3</v>
      </c>
      <c r="DM1878">
        <v>0</v>
      </c>
      <c r="DN1878" t="s">
        <v>3</v>
      </c>
      <c r="DO1878">
        <v>0</v>
      </c>
    </row>
    <row r="1879" spans="1:119" x14ac:dyDescent="0.2">
      <c r="A1879">
        <f>ROW(Source!A914)</f>
        <v>914</v>
      </c>
      <c r="B1879">
        <v>59204062</v>
      </c>
      <c r="C1879">
        <v>60526127</v>
      </c>
      <c r="D1879">
        <v>58316216</v>
      </c>
      <c r="E1879">
        <v>1</v>
      </c>
      <c r="F1879">
        <v>1</v>
      </c>
      <c r="G1879">
        <v>1080</v>
      </c>
      <c r="H1879">
        <v>3</v>
      </c>
      <c r="I1879" t="s">
        <v>917</v>
      </c>
      <c r="J1879" t="s">
        <v>918</v>
      </c>
      <c r="K1879" t="s">
        <v>919</v>
      </c>
      <c r="L1879">
        <v>1339</v>
      </c>
      <c r="N1879">
        <v>1007</v>
      </c>
      <c r="O1879" t="s">
        <v>893</v>
      </c>
      <c r="P1879" t="s">
        <v>893</v>
      </c>
      <c r="Q1879">
        <v>1</v>
      </c>
      <c r="W1879">
        <v>0</v>
      </c>
      <c r="X1879">
        <v>-1274486266</v>
      </c>
      <c r="Y1879">
        <f>AT1879</f>
        <v>2E-3</v>
      </c>
      <c r="AA1879">
        <v>439.5</v>
      </c>
      <c r="AB1879">
        <v>0</v>
      </c>
      <c r="AC1879">
        <v>0</v>
      </c>
      <c r="AD1879">
        <v>0</v>
      </c>
      <c r="AE1879">
        <v>439.5</v>
      </c>
      <c r="AF1879">
        <v>0</v>
      </c>
      <c r="AG1879">
        <v>0</v>
      </c>
      <c r="AH1879">
        <v>0</v>
      </c>
      <c r="AI1879">
        <v>1</v>
      </c>
      <c r="AJ1879">
        <v>1</v>
      </c>
      <c r="AK1879">
        <v>1</v>
      </c>
      <c r="AL1879">
        <v>1</v>
      </c>
      <c r="AM1879">
        <v>-2</v>
      </c>
      <c r="AN1879">
        <v>0</v>
      </c>
      <c r="AO1879">
        <v>1</v>
      </c>
      <c r="AP1879">
        <v>1</v>
      </c>
      <c r="AQ1879">
        <v>0</v>
      </c>
      <c r="AR1879">
        <v>0</v>
      </c>
      <c r="AS1879" t="s">
        <v>3</v>
      </c>
      <c r="AT1879">
        <v>2E-3</v>
      </c>
      <c r="AU1879" t="s">
        <v>3</v>
      </c>
      <c r="AV1879">
        <v>0</v>
      </c>
      <c r="AW1879">
        <v>2</v>
      </c>
      <c r="AX1879">
        <v>60526134</v>
      </c>
      <c r="AY1879">
        <v>1</v>
      </c>
      <c r="AZ1879">
        <v>0</v>
      </c>
      <c r="BA1879">
        <v>1877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CV1879">
        <v>0</v>
      </c>
      <c r="CW1879">
        <v>0</v>
      </c>
      <c r="CX1879">
        <f>ROUND(Y1879*Source!I914,9)</f>
        <v>4.0000000000000001E-3</v>
      </c>
      <c r="CY1879">
        <f>AA1879</f>
        <v>439.5</v>
      </c>
      <c r="CZ1879">
        <f>AE1879</f>
        <v>439.5</v>
      </c>
      <c r="DA1879">
        <f>AI1879</f>
        <v>1</v>
      </c>
      <c r="DB1879">
        <f>ROUND(ROUND(AT1879*CZ1879,2),6)</f>
        <v>0.88</v>
      </c>
      <c r="DC1879">
        <f>ROUND(ROUND(AT1879*AG1879,2),6)</f>
        <v>0</v>
      </c>
      <c r="DD1879" t="s">
        <v>3</v>
      </c>
      <c r="DE1879" t="s">
        <v>3</v>
      </c>
      <c r="DF1879">
        <f t="shared" si="793"/>
        <v>1.76</v>
      </c>
      <c r="DG1879">
        <f t="shared" si="791"/>
        <v>0</v>
      </c>
      <c r="DH1879">
        <f t="shared" si="792"/>
        <v>0</v>
      </c>
      <c r="DI1879">
        <f t="shared" si="787"/>
        <v>0</v>
      </c>
      <c r="DJ1879">
        <f>DF1879</f>
        <v>1.76</v>
      </c>
      <c r="DK1879">
        <v>0</v>
      </c>
      <c r="DL1879" t="s">
        <v>3</v>
      </c>
      <c r="DM1879">
        <v>0</v>
      </c>
      <c r="DN1879" t="s">
        <v>3</v>
      </c>
      <c r="DO1879">
        <v>0</v>
      </c>
    </row>
    <row r="1880" spans="1:119" x14ac:dyDescent="0.2">
      <c r="A1880">
        <f>ROW(Source!A914)</f>
        <v>914</v>
      </c>
      <c r="B1880">
        <v>59204062</v>
      </c>
      <c r="C1880">
        <v>60526127</v>
      </c>
      <c r="D1880">
        <v>0</v>
      </c>
      <c r="E1880">
        <v>1080</v>
      </c>
      <c r="F1880">
        <v>1</v>
      </c>
      <c r="G1880">
        <v>1080</v>
      </c>
      <c r="H1880">
        <v>3</v>
      </c>
      <c r="I1880" t="s">
        <v>824</v>
      </c>
      <c r="J1880" t="s">
        <v>3</v>
      </c>
      <c r="K1880" t="s">
        <v>1067</v>
      </c>
      <c r="L1880">
        <v>1354</v>
      </c>
      <c r="N1880">
        <v>1010</v>
      </c>
      <c r="O1880" t="s">
        <v>39</v>
      </c>
      <c r="P1880" t="s">
        <v>39</v>
      </c>
      <c r="Q1880">
        <v>1</v>
      </c>
      <c r="W1880">
        <v>0</v>
      </c>
      <c r="X1880">
        <v>380775468</v>
      </c>
      <c r="Y1880">
        <f>AT1880</f>
        <v>1</v>
      </c>
      <c r="AA1880">
        <v>774.63</v>
      </c>
      <c r="AB1880">
        <v>0</v>
      </c>
      <c r="AC1880">
        <v>0</v>
      </c>
      <c r="AD1880">
        <v>0</v>
      </c>
      <c r="AE1880">
        <v>774.63</v>
      </c>
      <c r="AF1880">
        <v>0</v>
      </c>
      <c r="AG1880">
        <v>0</v>
      </c>
      <c r="AH1880">
        <v>0</v>
      </c>
      <c r="AI1880">
        <v>1</v>
      </c>
      <c r="AJ1880">
        <v>1</v>
      </c>
      <c r="AK1880">
        <v>1</v>
      </c>
      <c r="AL1880">
        <v>1</v>
      </c>
      <c r="AM1880">
        <v>0</v>
      </c>
      <c r="AN1880">
        <v>0</v>
      </c>
      <c r="AO1880">
        <v>0</v>
      </c>
      <c r="AP1880">
        <v>1</v>
      </c>
      <c r="AQ1880">
        <v>0</v>
      </c>
      <c r="AR1880">
        <v>0</v>
      </c>
      <c r="AS1880" t="s">
        <v>3</v>
      </c>
      <c r="AT1880">
        <v>1</v>
      </c>
      <c r="AU1880" t="s">
        <v>3</v>
      </c>
      <c r="AV1880">
        <v>0</v>
      </c>
      <c r="AW1880">
        <v>1</v>
      </c>
      <c r="AX1880">
        <v>-1</v>
      </c>
      <c r="AY1880">
        <v>0</v>
      </c>
      <c r="AZ1880">
        <v>0</v>
      </c>
      <c r="BA1880" t="s">
        <v>3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CV1880">
        <v>0</v>
      </c>
      <c r="CW1880">
        <v>0</v>
      </c>
      <c r="CX1880">
        <f>ROUND(Y1880*Source!I914,9)</f>
        <v>2</v>
      </c>
      <c r="CY1880">
        <f>AA1880</f>
        <v>774.63</v>
      </c>
      <c r="CZ1880">
        <f>AE1880</f>
        <v>774.63</v>
      </c>
      <c r="DA1880">
        <f>AI1880</f>
        <v>1</v>
      </c>
      <c r="DB1880">
        <f>ROUND(ROUND(AT1880*CZ1880,2),6)</f>
        <v>774.63</v>
      </c>
      <c r="DC1880">
        <f>ROUND(ROUND(AT1880*AG1880,2),6)</f>
        <v>0</v>
      </c>
      <c r="DD1880" t="s">
        <v>3</v>
      </c>
      <c r="DE1880" t="s">
        <v>3</v>
      </c>
      <c r="DF1880">
        <f t="shared" si="793"/>
        <v>1549.26</v>
      </c>
      <c r="DG1880">
        <f t="shared" si="791"/>
        <v>0</v>
      </c>
      <c r="DH1880">
        <f t="shared" si="792"/>
        <v>0</v>
      </c>
      <c r="DI1880">
        <f t="shared" si="787"/>
        <v>0</v>
      </c>
      <c r="DJ1880">
        <f>DF1880</f>
        <v>1549.26</v>
      </c>
      <c r="DK1880">
        <v>0</v>
      </c>
      <c r="DL1880" t="s">
        <v>3</v>
      </c>
      <c r="DM1880">
        <v>0</v>
      </c>
      <c r="DN1880" t="s">
        <v>3</v>
      </c>
      <c r="DO1880">
        <v>0</v>
      </c>
    </row>
    <row r="1881" spans="1:119" x14ac:dyDescent="0.2">
      <c r="A1881">
        <f>ROW(Source!A915)</f>
        <v>915</v>
      </c>
      <c r="B1881">
        <v>59204059</v>
      </c>
      <c r="C1881">
        <v>60526127</v>
      </c>
      <c r="D1881">
        <v>58266404</v>
      </c>
      <c r="E1881">
        <v>1080</v>
      </c>
      <c r="F1881">
        <v>1</v>
      </c>
      <c r="G1881">
        <v>1080</v>
      </c>
      <c r="H1881">
        <v>1</v>
      </c>
      <c r="I1881" t="s">
        <v>859</v>
      </c>
      <c r="J1881" t="s">
        <v>3</v>
      </c>
      <c r="K1881" t="s">
        <v>860</v>
      </c>
      <c r="L1881">
        <v>1191</v>
      </c>
      <c r="N1881">
        <v>1013</v>
      </c>
      <c r="O1881" t="s">
        <v>861</v>
      </c>
      <c r="P1881" t="s">
        <v>861</v>
      </c>
      <c r="Q1881">
        <v>1</v>
      </c>
      <c r="W1881">
        <v>0</v>
      </c>
      <c r="X1881">
        <v>476480486</v>
      </c>
      <c r="Y1881">
        <f>((AT1881*1.15)*1.1)</f>
        <v>9.9555500000000006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1</v>
      </c>
      <c r="AJ1881">
        <v>1</v>
      </c>
      <c r="AK1881">
        <v>1</v>
      </c>
      <c r="AL1881">
        <v>1</v>
      </c>
      <c r="AM1881">
        <v>5</v>
      </c>
      <c r="AN1881">
        <v>0</v>
      </c>
      <c r="AO1881">
        <v>1</v>
      </c>
      <c r="AP1881">
        <v>1</v>
      </c>
      <c r="AQ1881">
        <v>0</v>
      </c>
      <c r="AR1881">
        <v>0</v>
      </c>
      <c r="AS1881" t="s">
        <v>3</v>
      </c>
      <c r="AT1881">
        <v>7.87</v>
      </c>
      <c r="AU1881" t="s">
        <v>26</v>
      </c>
      <c r="AV1881">
        <v>1</v>
      </c>
      <c r="AW1881">
        <v>2</v>
      </c>
      <c r="AX1881">
        <v>60526128</v>
      </c>
      <c r="AY1881">
        <v>1</v>
      </c>
      <c r="AZ1881">
        <v>0</v>
      </c>
      <c r="BA1881">
        <v>1879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CU1881">
        <f>ROUND(AT1881*Source!I915*AH1881*AL1881,2)</f>
        <v>0</v>
      </c>
      <c r="CV1881">
        <f>ROUND(Y1881*Source!I915,9)</f>
        <v>19.911100000000001</v>
      </c>
      <c r="CW1881">
        <v>0</v>
      </c>
      <c r="CX1881">
        <f>ROUND(Y1881*Source!I915,9)</f>
        <v>19.911100000000001</v>
      </c>
      <c r="CY1881">
        <f>AD1881</f>
        <v>0</v>
      </c>
      <c r="CZ1881">
        <f>AH1881</f>
        <v>0</v>
      </c>
      <c r="DA1881">
        <f>AL1881</f>
        <v>1</v>
      </c>
      <c r="DB1881">
        <f>ROUND(((ROUND(AT1881*CZ1881,2)*1.15)*1.1),6)</f>
        <v>0</v>
      </c>
      <c r="DC1881">
        <f>ROUND(((ROUND(AT1881*AG1881,2)*1.15)*1.1),6)</f>
        <v>0</v>
      </c>
      <c r="DD1881" t="s">
        <v>3</v>
      </c>
      <c r="DE1881" t="s">
        <v>3</v>
      </c>
      <c r="DF1881">
        <f t="shared" si="793"/>
        <v>0</v>
      </c>
      <c r="DG1881">
        <f t="shared" si="791"/>
        <v>0</v>
      </c>
      <c r="DH1881">
        <f t="shared" si="792"/>
        <v>0</v>
      </c>
      <c r="DI1881">
        <f t="shared" si="787"/>
        <v>0</v>
      </c>
      <c r="DJ1881">
        <f>DI1881</f>
        <v>0</v>
      </c>
      <c r="DK1881">
        <v>0</v>
      </c>
      <c r="DL1881" t="s">
        <v>3</v>
      </c>
      <c r="DM1881">
        <v>0</v>
      </c>
      <c r="DN1881" t="s">
        <v>3</v>
      </c>
      <c r="DO1881">
        <v>0</v>
      </c>
    </row>
    <row r="1882" spans="1:119" x14ac:dyDescent="0.2">
      <c r="A1882">
        <f>ROW(Source!A915)</f>
        <v>915</v>
      </c>
      <c r="B1882">
        <v>59204059</v>
      </c>
      <c r="C1882">
        <v>60526127</v>
      </c>
      <c r="D1882">
        <v>58340578</v>
      </c>
      <c r="E1882">
        <v>1</v>
      </c>
      <c r="F1882">
        <v>1</v>
      </c>
      <c r="G1882">
        <v>1080</v>
      </c>
      <c r="H1882">
        <v>2</v>
      </c>
      <c r="I1882" t="s">
        <v>862</v>
      </c>
      <c r="J1882" t="s">
        <v>863</v>
      </c>
      <c r="K1882" t="s">
        <v>864</v>
      </c>
      <c r="L1882">
        <v>1368</v>
      </c>
      <c r="N1882">
        <v>1011</v>
      </c>
      <c r="O1882" t="s">
        <v>865</v>
      </c>
      <c r="P1882" t="s">
        <v>865</v>
      </c>
      <c r="Q1882">
        <v>1</v>
      </c>
      <c r="W1882">
        <v>0</v>
      </c>
      <c r="X1882">
        <v>-1985943078</v>
      </c>
      <c r="Y1882">
        <f>((AT1882*1.25)*1.1)</f>
        <v>7.2875000000000009E-2</v>
      </c>
      <c r="AA1882">
        <v>0</v>
      </c>
      <c r="AB1882">
        <v>1445.28</v>
      </c>
      <c r="AC1882">
        <v>740.47</v>
      </c>
      <c r="AD1882">
        <v>0</v>
      </c>
      <c r="AE1882">
        <v>0</v>
      </c>
      <c r="AF1882">
        <v>83.1</v>
      </c>
      <c r="AG1882">
        <v>12.62</v>
      </c>
      <c r="AH1882">
        <v>0</v>
      </c>
      <c r="AI1882">
        <v>1</v>
      </c>
      <c r="AJ1882">
        <v>16.3</v>
      </c>
      <c r="AK1882">
        <v>54.99</v>
      </c>
      <c r="AL1882">
        <v>1</v>
      </c>
      <c r="AM1882">
        <v>2</v>
      </c>
      <c r="AN1882">
        <v>0</v>
      </c>
      <c r="AO1882">
        <v>1</v>
      </c>
      <c r="AP1882">
        <v>1</v>
      </c>
      <c r="AQ1882">
        <v>0</v>
      </c>
      <c r="AR1882">
        <v>0</v>
      </c>
      <c r="AS1882" t="s">
        <v>3</v>
      </c>
      <c r="AT1882">
        <v>5.2999999999999999E-2</v>
      </c>
      <c r="AU1882" t="s">
        <v>25</v>
      </c>
      <c r="AV1882">
        <v>0</v>
      </c>
      <c r="AW1882">
        <v>2</v>
      </c>
      <c r="AX1882">
        <v>60526129</v>
      </c>
      <c r="AY1882">
        <v>1</v>
      </c>
      <c r="AZ1882">
        <v>0</v>
      </c>
      <c r="BA1882">
        <v>1880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CV1882">
        <v>0</v>
      </c>
      <c r="CW1882">
        <f>ROUND(Y1882*Source!I915*DO1882,9)</f>
        <v>1.8393649999999999</v>
      </c>
      <c r="CX1882">
        <f>ROUND(Y1882*Source!I915,9)</f>
        <v>0.14574999999999999</v>
      </c>
      <c r="CY1882">
        <f>AB1882</f>
        <v>1445.28</v>
      </c>
      <c r="CZ1882">
        <f>AF1882</f>
        <v>83.1</v>
      </c>
      <c r="DA1882">
        <f>AJ1882</f>
        <v>16.3</v>
      </c>
      <c r="DB1882">
        <f>ROUND(((ROUND(AT1882*CZ1882,2)*1.25)*1.1),6)</f>
        <v>6.05</v>
      </c>
      <c r="DC1882">
        <f>ROUND(((ROUND(AT1882*AG1882,2)*1.25)*1.1),6)</f>
        <v>0.92125000000000001</v>
      </c>
      <c r="DD1882" t="s">
        <v>3</v>
      </c>
      <c r="DE1882" t="s">
        <v>3</v>
      </c>
      <c r="DF1882">
        <f t="shared" si="793"/>
        <v>0</v>
      </c>
      <c r="DG1882">
        <f>ROUND(ROUND(AF1882*AJ1882,2)*CX1882,2)</f>
        <v>197.42</v>
      </c>
      <c r="DH1882">
        <f>ROUND(ROUND(AG1882*AK1882,2)*CX1882,2)</f>
        <v>101.15</v>
      </c>
      <c r="DI1882">
        <f t="shared" si="787"/>
        <v>0</v>
      </c>
      <c r="DJ1882">
        <f>DG1882</f>
        <v>197.42</v>
      </c>
      <c r="DK1882">
        <v>0</v>
      </c>
      <c r="DL1882" t="s">
        <v>867</v>
      </c>
      <c r="DM1882">
        <v>0</v>
      </c>
      <c r="DN1882" t="s">
        <v>861</v>
      </c>
      <c r="DO1882">
        <v>12.62</v>
      </c>
    </row>
    <row r="1883" spans="1:119" x14ac:dyDescent="0.2">
      <c r="A1883">
        <f>ROW(Source!A915)</f>
        <v>915</v>
      </c>
      <c r="B1883">
        <v>59204059</v>
      </c>
      <c r="C1883">
        <v>60526127</v>
      </c>
      <c r="D1883">
        <v>58339814</v>
      </c>
      <c r="E1883">
        <v>1</v>
      </c>
      <c r="F1883">
        <v>1</v>
      </c>
      <c r="G1883">
        <v>1080</v>
      </c>
      <c r="H1883">
        <v>2</v>
      </c>
      <c r="I1883" t="s">
        <v>874</v>
      </c>
      <c r="J1883" t="s">
        <v>875</v>
      </c>
      <c r="K1883" t="s">
        <v>876</v>
      </c>
      <c r="L1883">
        <v>1368</v>
      </c>
      <c r="N1883">
        <v>1011</v>
      </c>
      <c r="O1883" t="s">
        <v>865</v>
      </c>
      <c r="P1883" t="s">
        <v>865</v>
      </c>
      <c r="Q1883">
        <v>1</v>
      </c>
      <c r="W1883">
        <v>0</v>
      </c>
      <c r="X1883">
        <v>1087580389</v>
      </c>
      <c r="Y1883">
        <f>((AT1883*1.25)*1.1)</f>
        <v>4.8125000000000008E-2</v>
      </c>
      <c r="AA1883">
        <v>0</v>
      </c>
      <c r="AB1883">
        <v>2628.65</v>
      </c>
      <c r="AC1883">
        <v>993.36</v>
      </c>
      <c r="AD1883">
        <v>0</v>
      </c>
      <c r="AE1883">
        <v>0</v>
      </c>
      <c r="AF1883">
        <v>179.17</v>
      </c>
      <c r="AG1883">
        <v>16.93</v>
      </c>
      <c r="AH1883">
        <v>0</v>
      </c>
      <c r="AI1883">
        <v>1</v>
      </c>
      <c r="AJ1883">
        <v>13.75</v>
      </c>
      <c r="AK1883">
        <v>54.99</v>
      </c>
      <c r="AL1883">
        <v>1</v>
      </c>
      <c r="AM1883">
        <v>2</v>
      </c>
      <c r="AN1883">
        <v>0</v>
      </c>
      <c r="AO1883">
        <v>1</v>
      </c>
      <c r="AP1883">
        <v>1</v>
      </c>
      <c r="AQ1883">
        <v>0</v>
      </c>
      <c r="AR1883">
        <v>0</v>
      </c>
      <c r="AS1883" t="s">
        <v>3</v>
      </c>
      <c r="AT1883">
        <v>3.5000000000000003E-2</v>
      </c>
      <c r="AU1883" t="s">
        <v>25</v>
      </c>
      <c r="AV1883">
        <v>0</v>
      </c>
      <c r="AW1883">
        <v>2</v>
      </c>
      <c r="AX1883">
        <v>60526130</v>
      </c>
      <c r="AY1883">
        <v>1</v>
      </c>
      <c r="AZ1883">
        <v>0</v>
      </c>
      <c r="BA1883">
        <v>1881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CV1883">
        <v>0</v>
      </c>
      <c r="CW1883">
        <f>ROUND(Y1883*Source!I915*DO1883,9)</f>
        <v>1.6295124999999999</v>
      </c>
      <c r="CX1883">
        <f>ROUND(Y1883*Source!I915,9)</f>
        <v>9.6250000000000002E-2</v>
      </c>
      <c r="CY1883">
        <f>AB1883</f>
        <v>2628.65</v>
      </c>
      <c r="CZ1883">
        <f>AF1883</f>
        <v>179.17</v>
      </c>
      <c r="DA1883">
        <f>AJ1883</f>
        <v>13.75</v>
      </c>
      <c r="DB1883">
        <f>ROUND(((ROUND(AT1883*CZ1883,2)*1.25)*1.1),6)</f>
        <v>8.6212499999999999</v>
      </c>
      <c r="DC1883">
        <f>ROUND(((ROUND(AT1883*AG1883,2)*1.25)*1.1),6)</f>
        <v>0.81125000000000003</v>
      </c>
      <c r="DD1883" t="s">
        <v>3</v>
      </c>
      <c r="DE1883" t="s">
        <v>3</v>
      </c>
      <c r="DF1883">
        <f t="shared" si="793"/>
        <v>0</v>
      </c>
      <c r="DG1883">
        <f>ROUND(ROUND(AF1883*AJ1883,2)*CX1883,2)</f>
        <v>237.12</v>
      </c>
      <c r="DH1883">
        <f>ROUND(ROUND(AG1883*AK1883,2)*CX1883,2)</f>
        <v>89.61</v>
      </c>
      <c r="DI1883">
        <f t="shared" si="787"/>
        <v>0</v>
      </c>
      <c r="DJ1883">
        <f>DG1883</f>
        <v>237.12</v>
      </c>
      <c r="DK1883">
        <v>0</v>
      </c>
      <c r="DL1883" t="s">
        <v>867</v>
      </c>
      <c r="DM1883">
        <v>0</v>
      </c>
      <c r="DN1883" t="s">
        <v>861</v>
      </c>
      <c r="DO1883">
        <v>16.93</v>
      </c>
    </row>
    <row r="1884" spans="1:119" x14ac:dyDescent="0.2">
      <c r="A1884">
        <f>ROW(Source!A915)</f>
        <v>915</v>
      </c>
      <c r="B1884">
        <v>59204059</v>
      </c>
      <c r="C1884">
        <v>60526127</v>
      </c>
      <c r="D1884">
        <v>58310526</v>
      </c>
      <c r="E1884">
        <v>1</v>
      </c>
      <c r="F1884">
        <v>1</v>
      </c>
      <c r="G1884">
        <v>1080</v>
      </c>
      <c r="H1884">
        <v>3</v>
      </c>
      <c r="I1884" t="s">
        <v>894</v>
      </c>
      <c r="J1884" t="s">
        <v>895</v>
      </c>
      <c r="K1884" t="s">
        <v>896</v>
      </c>
      <c r="L1884">
        <v>1346</v>
      </c>
      <c r="N1884">
        <v>1009</v>
      </c>
      <c r="O1884" t="s">
        <v>880</v>
      </c>
      <c r="P1884" t="s">
        <v>880</v>
      </c>
      <c r="Q1884">
        <v>1</v>
      </c>
      <c r="W1884">
        <v>0</v>
      </c>
      <c r="X1884">
        <v>-1011812427</v>
      </c>
      <c r="Y1884">
        <f>AT1884</f>
        <v>0.01</v>
      </c>
      <c r="AA1884">
        <v>272.7</v>
      </c>
      <c r="AB1884">
        <v>0</v>
      </c>
      <c r="AC1884">
        <v>0</v>
      </c>
      <c r="AD1884">
        <v>0</v>
      </c>
      <c r="AE1884">
        <v>37.979999999999997</v>
      </c>
      <c r="AF1884">
        <v>0</v>
      </c>
      <c r="AG1884">
        <v>0</v>
      </c>
      <c r="AH1884">
        <v>0</v>
      </c>
      <c r="AI1884">
        <v>7.18</v>
      </c>
      <c r="AJ1884">
        <v>1</v>
      </c>
      <c r="AK1884">
        <v>1</v>
      </c>
      <c r="AL1884">
        <v>1</v>
      </c>
      <c r="AM1884">
        <v>2</v>
      </c>
      <c r="AN1884">
        <v>0</v>
      </c>
      <c r="AO1884">
        <v>1</v>
      </c>
      <c r="AP1884">
        <v>1</v>
      </c>
      <c r="AQ1884">
        <v>0</v>
      </c>
      <c r="AR1884">
        <v>0</v>
      </c>
      <c r="AS1884" t="s">
        <v>3</v>
      </c>
      <c r="AT1884">
        <v>0.01</v>
      </c>
      <c r="AU1884" t="s">
        <v>3</v>
      </c>
      <c r="AV1884">
        <v>0</v>
      </c>
      <c r="AW1884">
        <v>2</v>
      </c>
      <c r="AX1884">
        <v>60526131</v>
      </c>
      <c r="AY1884">
        <v>1</v>
      </c>
      <c r="AZ1884">
        <v>0</v>
      </c>
      <c r="BA1884">
        <v>1882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CV1884">
        <v>0</v>
      </c>
      <c r="CW1884">
        <v>0</v>
      </c>
      <c r="CX1884">
        <f>ROUND(Y1884*Source!I915,9)</f>
        <v>0.02</v>
      </c>
      <c r="CY1884">
        <f>AA1884</f>
        <v>272.7</v>
      </c>
      <c r="CZ1884">
        <f>AE1884</f>
        <v>37.979999999999997</v>
      </c>
      <c r="DA1884">
        <f>AI1884</f>
        <v>7.18</v>
      </c>
      <c r="DB1884">
        <f>ROUND(ROUND(AT1884*CZ1884,2),6)</f>
        <v>0.38</v>
      </c>
      <c r="DC1884">
        <f>ROUND(ROUND(AT1884*AG1884,2),6)</f>
        <v>0</v>
      </c>
      <c r="DD1884" t="s">
        <v>3</v>
      </c>
      <c r="DE1884" t="s">
        <v>3</v>
      </c>
      <c r="DF1884">
        <f>ROUND(ROUND(AE1884*AI1884,2)*CX1884,2)</f>
        <v>5.45</v>
      </c>
      <c r="DG1884">
        <f t="shared" ref="DG1884:DG1893" si="794">ROUND(ROUND(AF1884,2)*CX1884,2)</f>
        <v>0</v>
      </c>
      <c r="DH1884">
        <f t="shared" ref="DH1884:DH1893" si="795">ROUND(ROUND(AG1884,2)*CX1884,2)</f>
        <v>0</v>
      </c>
      <c r="DI1884">
        <f t="shared" si="787"/>
        <v>0</v>
      </c>
      <c r="DJ1884">
        <f>DF1884</f>
        <v>5.45</v>
      </c>
      <c r="DK1884">
        <v>0</v>
      </c>
      <c r="DL1884" t="s">
        <v>3</v>
      </c>
      <c r="DM1884">
        <v>0</v>
      </c>
      <c r="DN1884" t="s">
        <v>3</v>
      </c>
      <c r="DO1884">
        <v>0</v>
      </c>
    </row>
    <row r="1885" spans="1:119" x14ac:dyDescent="0.2">
      <c r="A1885">
        <f>ROW(Source!A915)</f>
        <v>915</v>
      </c>
      <c r="B1885">
        <v>59204059</v>
      </c>
      <c r="C1885">
        <v>60526127</v>
      </c>
      <c r="D1885">
        <v>58309084</v>
      </c>
      <c r="E1885">
        <v>1</v>
      </c>
      <c r="F1885">
        <v>1</v>
      </c>
      <c r="G1885">
        <v>1080</v>
      </c>
      <c r="H1885">
        <v>3</v>
      </c>
      <c r="I1885" t="s">
        <v>907</v>
      </c>
      <c r="J1885" t="s">
        <v>908</v>
      </c>
      <c r="K1885" t="s">
        <v>909</v>
      </c>
      <c r="L1885">
        <v>1348</v>
      </c>
      <c r="N1885">
        <v>1009</v>
      </c>
      <c r="O1885" t="s">
        <v>900</v>
      </c>
      <c r="P1885" t="s">
        <v>900</v>
      </c>
      <c r="Q1885">
        <v>1000</v>
      </c>
      <c r="W1885">
        <v>0</v>
      </c>
      <c r="X1885">
        <v>356473523</v>
      </c>
      <c r="Y1885">
        <f>AT1885</f>
        <v>2.4000000000000001E-5</v>
      </c>
      <c r="AA1885">
        <v>55779.05</v>
      </c>
      <c r="AB1885">
        <v>0</v>
      </c>
      <c r="AC1885">
        <v>0</v>
      </c>
      <c r="AD1885">
        <v>0</v>
      </c>
      <c r="AE1885">
        <v>16214.84</v>
      </c>
      <c r="AF1885">
        <v>0</v>
      </c>
      <c r="AG1885">
        <v>0</v>
      </c>
      <c r="AH1885">
        <v>0</v>
      </c>
      <c r="AI1885">
        <v>3.44</v>
      </c>
      <c r="AJ1885">
        <v>1</v>
      </c>
      <c r="AK1885">
        <v>1</v>
      </c>
      <c r="AL1885">
        <v>1</v>
      </c>
      <c r="AM1885">
        <v>2</v>
      </c>
      <c r="AN1885">
        <v>0</v>
      </c>
      <c r="AO1885">
        <v>1</v>
      </c>
      <c r="AP1885">
        <v>1</v>
      </c>
      <c r="AQ1885">
        <v>0</v>
      </c>
      <c r="AR1885">
        <v>0</v>
      </c>
      <c r="AS1885" t="s">
        <v>3</v>
      </c>
      <c r="AT1885">
        <v>2.4000000000000001E-5</v>
      </c>
      <c r="AU1885" t="s">
        <v>3</v>
      </c>
      <c r="AV1885">
        <v>0</v>
      </c>
      <c r="AW1885">
        <v>2</v>
      </c>
      <c r="AX1885">
        <v>60526132</v>
      </c>
      <c r="AY1885">
        <v>1</v>
      </c>
      <c r="AZ1885">
        <v>0</v>
      </c>
      <c r="BA1885">
        <v>1883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CV1885">
        <v>0</v>
      </c>
      <c r="CW1885">
        <v>0</v>
      </c>
      <c r="CX1885">
        <f>ROUND(Y1885*Source!I915,9)</f>
        <v>4.8000000000000001E-5</v>
      </c>
      <c r="CY1885">
        <f>AA1885</f>
        <v>55779.05</v>
      </c>
      <c r="CZ1885">
        <f>AE1885</f>
        <v>16214.84</v>
      </c>
      <c r="DA1885">
        <f>AI1885</f>
        <v>3.44</v>
      </c>
      <c r="DB1885">
        <f>ROUND(ROUND(AT1885*CZ1885,2),6)</f>
        <v>0.39</v>
      </c>
      <c r="DC1885">
        <f>ROUND(ROUND(AT1885*AG1885,2),6)</f>
        <v>0</v>
      </c>
      <c r="DD1885" t="s">
        <v>3</v>
      </c>
      <c r="DE1885" t="s">
        <v>3</v>
      </c>
      <c r="DF1885">
        <f>ROUND(ROUND(AE1885*AI1885,2)*CX1885,2)</f>
        <v>2.68</v>
      </c>
      <c r="DG1885">
        <f t="shared" si="794"/>
        <v>0</v>
      </c>
      <c r="DH1885">
        <f t="shared" si="795"/>
        <v>0</v>
      </c>
      <c r="DI1885">
        <f t="shared" si="787"/>
        <v>0</v>
      </c>
      <c r="DJ1885">
        <f>DF1885</f>
        <v>2.68</v>
      </c>
      <c r="DK1885">
        <v>0</v>
      </c>
      <c r="DL1885" t="s">
        <v>3</v>
      </c>
      <c r="DM1885">
        <v>0</v>
      </c>
      <c r="DN1885" t="s">
        <v>3</v>
      </c>
      <c r="DO1885">
        <v>0</v>
      </c>
    </row>
    <row r="1886" spans="1:119" x14ac:dyDescent="0.2">
      <c r="A1886">
        <f>ROW(Source!A915)</f>
        <v>915</v>
      </c>
      <c r="B1886">
        <v>59204059</v>
      </c>
      <c r="C1886">
        <v>60526127</v>
      </c>
      <c r="D1886">
        <v>58309253</v>
      </c>
      <c r="E1886">
        <v>1</v>
      </c>
      <c r="F1886">
        <v>1</v>
      </c>
      <c r="G1886">
        <v>1080</v>
      </c>
      <c r="H1886">
        <v>3</v>
      </c>
      <c r="I1886" t="s">
        <v>910</v>
      </c>
      <c r="J1886" t="s">
        <v>911</v>
      </c>
      <c r="K1886" t="s">
        <v>912</v>
      </c>
      <c r="L1886">
        <v>1346</v>
      </c>
      <c r="N1886">
        <v>1009</v>
      </c>
      <c r="O1886" t="s">
        <v>880</v>
      </c>
      <c r="P1886" t="s">
        <v>880</v>
      </c>
      <c r="Q1886">
        <v>1</v>
      </c>
      <c r="W1886">
        <v>0</v>
      </c>
      <c r="X1886">
        <v>1135396300</v>
      </c>
      <c r="Y1886">
        <f>AT1886</f>
        <v>1.2E-2</v>
      </c>
      <c r="AA1886">
        <v>85.4</v>
      </c>
      <c r="AB1886">
        <v>0</v>
      </c>
      <c r="AC1886">
        <v>0</v>
      </c>
      <c r="AD1886">
        <v>0</v>
      </c>
      <c r="AE1886">
        <v>20.190000000000001</v>
      </c>
      <c r="AF1886">
        <v>0</v>
      </c>
      <c r="AG1886">
        <v>0</v>
      </c>
      <c r="AH1886">
        <v>0</v>
      </c>
      <c r="AI1886">
        <v>4.2300000000000004</v>
      </c>
      <c r="AJ1886">
        <v>1</v>
      </c>
      <c r="AK1886">
        <v>1</v>
      </c>
      <c r="AL1886">
        <v>1</v>
      </c>
      <c r="AM1886">
        <v>2</v>
      </c>
      <c r="AN1886">
        <v>0</v>
      </c>
      <c r="AO1886">
        <v>1</v>
      </c>
      <c r="AP1886">
        <v>1</v>
      </c>
      <c r="AQ1886">
        <v>0</v>
      </c>
      <c r="AR1886">
        <v>0</v>
      </c>
      <c r="AS1886" t="s">
        <v>3</v>
      </c>
      <c r="AT1886">
        <v>1.2E-2</v>
      </c>
      <c r="AU1886" t="s">
        <v>3</v>
      </c>
      <c r="AV1886">
        <v>0</v>
      </c>
      <c r="AW1886">
        <v>2</v>
      </c>
      <c r="AX1886">
        <v>60526133</v>
      </c>
      <c r="AY1886">
        <v>1</v>
      </c>
      <c r="AZ1886">
        <v>0</v>
      </c>
      <c r="BA1886">
        <v>1884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CV1886">
        <v>0</v>
      </c>
      <c r="CW1886">
        <v>0</v>
      </c>
      <c r="CX1886">
        <f>ROUND(Y1886*Source!I915,9)</f>
        <v>2.4E-2</v>
      </c>
      <c r="CY1886">
        <f>AA1886</f>
        <v>85.4</v>
      </c>
      <c r="CZ1886">
        <f>AE1886</f>
        <v>20.190000000000001</v>
      </c>
      <c r="DA1886">
        <f>AI1886</f>
        <v>4.2300000000000004</v>
      </c>
      <c r="DB1886">
        <f>ROUND(ROUND(AT1886*CZ1886,2),6)</f>
        <v>0.24</v>
      </c>
      <c r="DC1886">
        <f>ROUND(ROUND(AT1886*AG1886,2),6)</f>
        <v>0</v>
      </c>
      <c r="DD1886" t="s">
        <v>3</v>
      </c>
      <c r="DE1886" t="s">
        <v>3</v>
      </c>
      <c r="DF1886">
        <f>ROUND(ROUND(AE1886*AI1886,2)*CX1886,2)</f>
        <v>2.0499999999999998</v>
      </c>
      <c r="DG1886">
        <f t="shared" si="794"/>
        <v>0</v>
      </c>
      <c r="DH1886">
        <f t="shared" si="795"/>
        <v>0</v>
      </c>
      <c r="DI1886">
        <f t="shared" si="787"/>
        <v>0</v>
      </c>
      <c r="DJ1886">
        <f>DF1886</f>
        <v>2.0499999999999998</v>
      </c>
      <c r="DK1886">
        <v>0</v>
      </c>
      <c r="DL1886" t="s">
        <v>3</v>
      </c>
      <c r="DM1886">
        <v>0</v>
      </c>
      <c r="DN1886" t="s">
        <v>3</v>
      </c>
      <c r="DO1886">
        <v>0</v>
      </c>
    </row>
    <row r="1887" spans="1:119" x14ac:dyDescent="0.2">
      <c r="A1887">
        <f>ROW(Source!A915)</f>
        <v>915</v>
      </c>
      <c r="B1887">
        <v>59204059</v>
      </c>
      <c r="C1887">
        <v>60526127</v>
      </c>
      <c r="D1887">
        <v>58316216</v>
      </c>
      <c r="E1887">
        <v>1</v>
      </c>
      <c r="F1887">
        <v>1</v>
      </c>
      <c r="G1887">
        <v>1080</v>
      </c>
      <c r="H1887">
        <v>3</v>
      </c>
      <c r="I1887" t="s">
        <v>917</v>
      </c>
      <c r="J1887" t="s">
        <v>918</v>
      </c>
      <c r="K1887" t="s">
        <v>919</v>
      </c>
      <c r="L1887">
        <v>1339</v>
      </c>
      <c r="N1887">
        <v>1007</v>
      </c>
      <c r="O1887" t="s">
        <v>893</v>
      </c>
      <c r="P1887" t="s">
        <v>893</v>
      </c>
      <c r="Q1887">
        <v>1</v>
      </c>
      <c r="W1887">
        <v>0</v>
      </c>
      <c r="X1887">
        <v>-1274486266</v>
      </c>
      <c r="Y1887">
        <f>AT1887</f>
        <v>2E-3</v>
      </c>
      <c r="AA1887">
        <v>5071.83</v>
      </c>
      <c r="AB1887">
        <v>0</v>
      </c>
      <c r="AC1887">
        <v>0</v>
      </c>
      <c r="AD1887">
        <v>0</v>
      </c>
      <c r="AE1887">
        <v>439.5</v>
      </c>
      <c r="AF1887">
        <v>0</v>
      </c>
      <c r="AG1887">
        <v>0</v>
      </c>
      <c r="AH1887">
        <v>0</v>
      </c>
      <c r="AI1887">
        <v>11.54</v>
      </c>
      <c r="AJ1887">
        <v>1</v>
      </c>
      <c r="AK1887">
        <v>1</v>
      </c>
      <c r="AL1887">
        <v>1</v>
      </c>
      <c r="AM1887">
        <v>2</v>
      </c>
      <c r="AN1887">
        <v>0</v>
      </c>
      <c r="AO1887">
        <v>1</v>
      </c>
      <c r="AP1887">
        <v>1</v>
      </c>
      <c r="AQ1887">
        <v>0</v>
      </c>
      <c r="AR1887">
        <v>0</v>
      </c>
      <c r="AS1887" t="s">
        <v>3</v>
      </c>
      <c r="AT1887">
        <v>2E-3</v>
      </c>
      <c r="AU1887" t="s">
        <v>3</v>
      </c>
      <c r="AV1887">
        <v>0</v>
      </c>
      <c r="AW1887">
        <v>2</v>
      </c>
      <c r="AX1887">
        <v>60526134</v>
      </c>
      <c r="AY1887">
        <v>1</v>
      </c>
      <c r="AZ1887">
        <v>0</v>
      </c>
      <c r="BA1887">
        <v>1885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CV1887">
        <v>0</v>
      </c>
      <c r="CW1887">
        <v>0</v>
      </c>
      <c r="CX1887">
        <f>ROUND(Y1887*Source!I915,9)</f>
        <v>4.0000000000000001E-3</v>
      </c>
      <c r="CY1887">
        <f>AA1887</f>
        <v>5071.83</v>
      </c>
      <c r="CZ1887">
        <f>AE1887</f>
        <v>439.5</v>
      </c>
      <c r="DA1887">
        <f>AI1887</f>
        <v>11.54</v>
      </c>
      <c r="DB1887">
        <f>ROUND(ROUND(AT1887*CZ1887,2),6)</f>
        <v>0.88</v>
      </c>
      <c r="DC1887">
        <f>ROUND(ROUND(AT1887*AG1887,2),6)</f>
        <v>0</v>
      </c>
      <c r="DD1887" t="s">
        <v>3</v>
      </c>
      <c r="DE1887" t="s">
        <v>3</v>
      </c>
      <c r="DF1887">
        <f>ROUND(ROUND(AE1887*AI1887,2)*CX1887,2)</f>
        <v>20.29</v>
      </c>
      <c r="DG1887">
        <f t="shared" si="794"/>
        <v>0</v>
      </c>
      <c r="DH1887">
        <f t="shared" si="795"/>
        <v>0</v>
      </c>
      <c r="DI1887">
        <f t="shared" si="787"/>
        <v>0</v>
      </c>
      <c r="DJ1887">
        <f>DF1887</f>
        <v>20.29</v>
      </c>
      <c r="DK1887">
        <v>0</v>
      </c>
      <c r="DL1887" t="s">
        <v>3</v>
      </c>
      <c r="DM1887">
        <v>0</v>
      </c>
      <c r="DN1887" t="s">
        <v>3</v>
      </c>
      <c r="DO1887">
        <v>0</v>
      </c>
    </row>
    <row r="1888" spans="1:119" x14ac:dyDescent="0.2">
      <c r="A1888">
        <f>ROW(Source!A915)</f>
        <v>915</v>
      </c>
      <c r="B1888">
        <v>59204059</v>
      </c>
      <c r="C1888">
        <v>60526127</v>
      </c>
      <c r="D1888">
        <v>0</v>
      </c>
      <c r="E1888">
        <v>1080</v>
      </c>
      <c r="F1888">
        <v>1</v>
      </c>
      <c r="G1888">
        <v>1080</v>
      </c>
      <c r="H1888">
        <v>3</v>
      </c>
      <c r="I1888" t="s">
        <v>824</v>
      </c>
      <c r="J1888" t="s">
        <v>3</v>
      </c>
      <c r="K1888" t="s">
        <v>1067</v>
      </c>
      <c r="L1888">
        <v>1354</v>
      </c>
      <c r="N1888">
        <v>1010</v>
      </c>
      <c r="O1888" t="s">
        <v>39</v>
      </c>
      <c r="P1888" t="s">
        <v>39</v>
      </c>
      <c r="Q1888">
        <v>1</v>
      </c>
      <c r="W1888">
        <v>0</v>
      </c>
      <c r="X1888">
        <v>380775468</v>
      </c>
      <c r="Y1888">
        <f>AT1888</f>
        <v>1</v>
      </c>
      <c r="AA1888">
        <v>5933.67</v>
      </c>
      <c r="AB1888">
        <v>0</v>
      </c>
      <c r="AC1888">
        <v>0</v>
      </c>
      <c r="AD1888">
        <v>0</v>
      </c>
      <c r="AE1888">
        <v>774.63</v>
      </c>
      <c r="AF1888">
        <v>0</v>
      </c>
      <c r="AG1888">
        <v>0</v>
      </c>
      <c r="AH1888">
        <v>0</v>
      </c>
      <c r="AI1888">
        <v>7.66</v>
      </c>
      <c r="AJ1888">
        <v>1</v>
      </c>
      <c r="AK1888">
        <v>1</v>
      </c>
      <c r="AL1888">
        <v>1</v>
      </c>
      <c r="AM1888">
        <v>0</v>
      </c>
      <c r="AN1888">
        <v>0</v>
      </c>
      <c r="AO1888">
        <v>0</v>
      </c>
      <c r="AP1888">
        <v>1</v>
      </c>
      <c r="AQ1888">
        <v>0</v>
      </c>
      <c r="AR1888">
        <v>0</v>
      </c>
      <c r="AS1888" t="s">
        <v>3</v>
      </c>
      <c r="AT1888">
        <v>1</v>
      </c>
      <c r="AU1888" t="s">
        <v>3</v>
      </c>
      <c r="AV1888">
        <v>0</v>
      </c>
      <c r="AW1888">
        <v>1</v>
      </c>
      <c r="AX1888">
        <v>-1</v>
      </c>
      <c r="AY1888">
        <v>0</v>
      </c>
      <c r="AZ1888">
        <v>0</v>
      </c>
      <c r="BA1888" t="s">
        <v>3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CV1888">
        <v>0</v>
      </c>
      <c r="CW1888">
        <v>0</v>
      </c>
      <c r="CX1888">
        <f>ROUND(Y1888*Source!I915,9)</f>
        <v>2</v>
      </c>
      <c r="CY1888">
        <f>AA1888</f>
        <v>5933.67</v>
      </c>
      <c r="CZ1888">
        <f>AE1888</f>
        <v>774.63</v>
      </c>
      <c r="DA1888">
        <f>AI1888</f>
        <v>7.66</v>
      </c>
      <c r="DB1888">
        <f>ROUND(ROUND(AT1888*CZ1888,2),6)</f>
        <v>774.63</v>
      </c>
      <c r="DC1888">
        <f>ROUND(ROUND(AT1888*AG1888,2),6)</f>
        <v>0</v>
      </c>
      <c r="DD1888" t="s">
        <v>3</v>
      </c>
      <c r="DE1888" t="s">
        <v>3</v>
      </c>
      <c r="DF1888">
        <f>ROUND(ROUND(AE1888*AI1888,2)*CX1888,2)</f>
        <v>11867.34</v>
      </c>
      <c r="DG1888">
        <f t="shared" si="794"/>
        <v>0</v>
      </c>
      <c r="DH1888">
        <f t="shared" si="795"/>
        <v>0</v>
      </c>
      <c r="DI1888">
        <f t="shared" si="787"/>
        <v>0</v>
      </c>
      <c r="DJ1888">
        <f>DF1888</f>
        <v>11867.34</v>
      </c>
      <c r="DK1888">
        <v>0</v>
      </c>
      <c r="DL1888" t="s">
        <v>3</v>
      </c>
      <c r="DM1888">
        <v>0</v>
      </c>
      <c r="DN1888" t="s">
        <v>3</v>
      </c>
      <c r="DO1888">
        <v>0</v>
      </c>
    </row>
    <row r="1889" spans="1:119" x14ac:dyDescent="0.2">
      <c r="A1889">
        <f>ROW(Source!A918)</f>
        <v>918</v>
      </c>
      <c r="B1889">
        <v>59204062</v>
      </c>
      <c r="C1889">
        <v>60526139</v>
      </c>
      <c r="D1889">
        <v>58266404</v>
      </c>
      <c r="E1889">
        <v>1080</v>
      </c>
      <c r="F1889">
        <v>1</v>
      </c>
      <c r="G1889">
        <v>1080</v>
      </c>
      <c r="H1889">
        <v>1</v>
      </c>
      <c r="I1889" t="s">
        <v>859</v>
      </c>
      <c r="J1889" t="s">
        <v>3</v>
      </c>
      <c r="K1889" t="s">
        <v>860</v>
      </c>
      <c r="L1889">
        <v>1191</v>
      </c>
      <c r="N1889">
        <v>1013</v>
      </c>
      <c r="O1889" t="s">
        <v>861</v>
      </c>
      <c r="P1889" t="s">
        <v>861</v>
      </c>
      <c r="Q1889">
        <v>1</v>
      </c>
      <c r="W1889">
        <v>0</v>
      </c>
      <c r="X1889">
        <v>476480486</v>
      </c>
      <c r="Y1889">
        <f>(AT1889*1.1)</f>
        <v>0.57200000000000006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1</v>
      </c>
      <c r="AJ1889">
        <v>1</v>
      </c>
      <c r="AK1889">
        <v>1</v>
      </c>
      <c r="AL1889">
        <v>1</v>
      </c>
      <c r="AM1889">
        <v>-2</v>
      </c>
      <c r="AN1889">
        <v>0</v>
      </c>
      <c r="AO1889">
        <v>1</v>
      </c>
      <c r="AP1889">
        <v>1</v>
      </c>
      <c r="AQ1889">
        <v>0</v>
      </c>
      <c r="AR1889">
        <v>0</v>
      </c>
      <c r="AS1889" t="s">
        <v>3</v>
      </c>
      <c r="AT1889">
        <v>0.52</v>
      </c>
      <c r="AU1889" t="s">
        <v>266</v>
      </c>
      <c r="AV1889">
        <v>1</v>
      </c>
      <c r="AW1889">
        <v>2</v>
      </c>
      <c r="AX1889">
        <v>60526140</v>
      </c>
      <c r="AY1889">
        <v>1</v>
      </c>
      <c r="AZ1889">
        <v>0</v>
      </c>
      <c r="BA1889">
        <v>1887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CU1889">
        <f>ROUND(AT1889*Source!I918*AH1889*AL1889,2)</f>
        <v>0</v>
      </c>
      <c r="CV1889">
        <f>ROUND(Y1889*Source!I918,9)</f>
        <v>1.1439999999999999</v>
      </c>
      <c r="CW1889">
        <v>0</v>
      </c>
      <c r="CX1889">
        <f>ROUND(Y1889*Source!I918,9)</f>
        <v>1.1439999999999999</v>
      </c>
      <c r="CY1889">
        <f>AD1889</f>
        <v>0</v>
      </c>
      <c r="CZ1889">
        <f>AH1889</f>
        <v>0</v>
      </c>
      <c r="DA1889">
        <f>AL1889</f>
        <v>1</v>
      </c>
      <c r="DB1889">
        <f>ROUND((ROUND(AT1889*CZ1889,2)*1.1),6)</f>
        <v>0</v>
      </c>
      <c r="DC1889">
        <f>ROUND((ROUND(AT1889*AG1889,2)*1.1),6)</f>
        <v>0</v>
      </c>
      <c r="DD1889" t="s">
        <v>3</v>
      </c>
      <c r="DE1889" t="s">
        <v>3</v>
      </c>
      <c r="DF1889">
        <f t="shared" ref="DF1889:DF1895" si="796">ROUND(ROUND(AE1889,2)*CX1889,2)</f>
        <v>0</v>
      </c>
      <c r="DG1889">
        <f t="shared" si="794"/>
        <v>0</v>
      </c>
      <c r="DH1889">
        <f t="shared" si="795"/>
        <v>0</v>
      </c>
      <c r="DI1889">
        <f t="shared" si="787"/>
        <v>0</v>
      </c>
      <c r="DJ1889">
        <f>DI1889</f>
        <v>0</v>
      </c>
      <c r="DK1889">
        <v>0</v>
      </c>
      <c r="DL1889" t="s">
        <v>3</v>
      </c>
      <c r="DM1889">
        <v>0</v>
      </c>
      <c r="DN1889" t="s">
        <v>3</v>
      </c>
      <c r="DO1889">
        <v>0</v>
      </c>
    </row>
    <row r="1890" spans="1:119" x14ac:dyDescent="0.2">
      <c r="A1890">
        <f>ROW(Source!A918)</f>
        <v>918</v>
      </c>
      <c r="B1890">
        <v>59204062</v>
      </c>
      <c r="C1890">
        <v>60526139</v>
      </c>
      <c r="D1890">
        <v>58340578</v>
      </c>
      <c r="E1890">
        <v>1</v>
      </c>
      <c r="F1890">
        <v>1</v>
      </c>
      <c r="G1890">
        <v>1080</v>
      </c>
      <c r="H1890">
        <v>2</v>
      </c>
      <c r="I1890" t="s">
        <v>862</v>
      </c>
      <c r="J1890" t="s">
        <v>863</v>
      </c>
      <c r="K1890" t="s">
        <v>864</v>
      </c>
      <c r="L1890">
        <v>1368</v>
      </c>
      <c r="N1890">
        <v>1011</v>
      </c>
      <c r="O1890" t="s">
        <v>865</v>
      </c>
      <c r="P1890" t="s">
        <v>865</v>
      </c>
      <c r="Q1890">
        <v>1</v>
      </c>
      <c r="W1890">
        <v>0</v>
      </c>
      <c r="X1890">
        <v>-1985943078</v>
      </c>
      <c r="Y1890">
        <f>(AT1890*1.1)</f>
        <v>2.2000000000000002E-2</v>
      </c>
      <c r="AA1890">
        <v>0</v>
      </c>
      <c r="AB1890">
        <v>87.01</v>
      </c>
      <c r="AC1890">
        <v>13.21</v>
      </c>
      <c r="AD1890">
        <v>0</v>
      </c>
      <c r="AE1890">
        <v>0</v>
      </c>
      <c r="AF1890">
        <v>83.1</v>
      </c>
      <c r="AG1890">
        <v>12.62</v>
      </c>
      <c r="AH1890">
        <v>0</v>
      </c>
      <c r="AI1890">
        <v>1</v>
      </c>
      <c r="AJ1890">
        <v>1</v>
      </c>
      <c r="AK1890">
        <v>1</v>
      </c>
      <c r="AL1890">
        <v>1</v>
      </c>
      <c r="AM1890">
        <v>-2</v>
      </c>
      <c r="AN1890">
        <v>0</v>
      </c>
      <c r="AO1890">
        <v>1</v>
      </c>
      <c r="AP1890">
        <v>1</v>
      </c>
      <c r="AQ1890">
        <v>0</v>
      </c>
      <c r="AR1890">
        <v>0</v>
      </c>
      <c r="AS1890" t="s">
        <v>3</v>
      </c>
      <c r="AT1890">
        <v>0.02</v>
      </c>
      <c r="AU1890" t="s">
        <v>266</v>
      </c>
      <c r="AV1890">
        <v>0</v>
      </c>
      <c r="AW1890">
        <v>2</v>
      </c>
      <c r="AX1890">
        <v>60526141</v>
      </c>
      <c r="AY1890">
        <v>1</v>
      </c>
      <c r="AZ1890">
        <v>0</v>
      </c>
      <c r="BA1890">
        <v>1888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CV1890">
        <v>0</v>
      </c>
      <c r="CW1890">
        <f>ROUND(Y1890*Source!I918*DO1890,9)</f>
        <v>0.55528</v>
      </c>
      <c r="CX1890">
        <f>ROUND(Y1890*Source!I918,9)</f>
        <v>4.3999999999999997E-2</v>
      </c>
      <c r="CY1890">
        <f>AB1890</f>
        <v>87.01</v>
      </c>
      <c r="CZ1890">
        <f>AF1890</f>
        <v>83.1</v>
      </c>
      <c r="DA1890">
        <f>AJ1890</f>
        <v>1</v>
      </c>
      <c r="DB1890">
        <f>ROUND((ROUND(AT1890*CZ1890,2)*1.1),6)</f>
        <v>1.8260000000000001</v>
      </c>
      <c r="DC1890">
        <f>ROUND((ROUND(AT1890*AG1890,2)*1.1),6)</f>
        <v>0.27500000000000002</v>
      </c>
      <c r="DD1890" t="s">
        <v>3</v>
      </c>
      <c r="DE1890" t="s">
        <v>3</v>
      </c>
      <c r="DF1890">
        <f t="shared" si="796"/>
        <v>0</v>
      </c>
      <c r="DG1890">
        <f t="shared" si="794"/>
        <v>3.66</v>
      </c>
      <c r="DH1890">
        <f t="shared" si="795"/>
        <v>0.56000000000000005</v>
      </c>
      <c r="DI1890">
        <f t="shared" si="787"/>
        <v>0</v>
      </c>
      <c r="DJ1890">
        <f>DG1890</f>
        <v>3.66</v>
      </c>
      <c r="DK1890">
        <v>0</v>
      </c>
      <c r="DL1890" t="s">
        <v>867</v>
      </c>
      <c r="DM1890">
        <v>0</v>
      </c>
      <c r="DN1890" t="s">
        <v>861</v>
      </c>
      <c r="DO1890">
        <v>12.62</v>
      </c>
    </row>
    <row r="1891" spans="1:119" x14ac:dyDescent="0.2">
      <c r="A1891">
        <f>ROW(Source!A918)</f>
        <v>918</v>
      </c>
      <c r="B1891">
        <v>59204062</v>
      </c>
      <c r="C1891">
        <v>60526139</v>
      </c>
      <c r="D1891">
        <v>58339890</v>
      </c>
      <c r="E1891">
        <v>1</v>
      </c>
      <c r="F1891">
        <v>1</v>
      </c>
      <c r="G1891">
        <v>1080</v>
      </c>
      <c r="H1891">
        <v>2</v>
      </c>
      <c r="I1891" t="s">
        <v>982</v>
      </c>
      <c r="J1891" t="s">
        <v>983</v>
      </c>
      <c r="K1891" t="s">
        <v>984</v>
      </c>
      <c r="L1891">
        <v>1368</v>
      </c>
      <c r="N1891">
        <v>1011</v>
      </c>
      <c r="O1891" t="s">
        <v>865</v>
      </c>
      <c r="P1891" t="s">
        <v>865</v>
      </c>
      <c r="Q1891">
        <v>1</v>
      </c>
      <c r="W1891">
        <v>0</v>
      </c>
      <c r="X1891">
        <v>1362397990</v>
      </c>
      <c r="Y1891">
        <f>(AT1891*1.1)</f>
        <v>0.22000000000000003</v>
      </c>
      <c r="AA1891">
        <v>0</v>
      </c>
      <c r="AB1891">
        <v>138.9</v>
      </c>
      <c r="AC1891">
        <v>15.22</v>
      </c>
      <c r="AD1891">
        <v>0</v>
      </c>
      <c r="AE1891">
        <v>0</v>
      </c>
      <c r="AF1891">
        <v>132.66</v>
      </c>
      <c r="AG1891">
        <v>14.54</v>
      </c>
      <c r="AH1891">
        <v>0</v>
      </c>
      <c r="AI1891">
        <v>1</v>
      </c>
      <c r="AJ1891">
        <v>1</v>
      </c>
      <c r="AK1891">
        <v>1</v>
      </c>
      <c r="AL1891">
        <v>1</v>
      </c>
      <c r="AM1891">
        <v>-2</v>
      </c>
      <c r="AN1891">
        <v>0</v>
      </c>
      <c r="AO1891">
        <v>1</v>
      </c>
      <c r="AP1891">
        <v>1</v>
      </c>
      <c r="AQ1891">
        <v>0</v>
      </c>
      <c r="AR1891">
        <v>0</v>
      </c>
      <c r="AS1891" t="s">
        <v>3</v>
      </c>
      <c r="AT1891">
        <v>0.2</v>
      </c>
      <c r="AU1891" t="s">
        <v>266</v>
      </c>
      <c r="AV1891">
        <v>0</v>
      </c>
      <c r="AW1891">
        <v>2</v>
      </c>
      <c r="AX1891">
        <v>60526142</v>
      </c>
      <c r="AY1891">
        <v>1</v>
      </c>
      <c r="AZ1891">
        <v>0</v>
      </c>
      <c r="BA1891">
        <v>1889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CV1891">
        <v>0</v>
      </c>
      <c r="CW1891">
        <f>ROUND(Y1891*Source!I918*DO1891,9)</f>
        <v>6.3975999999999997</v>
      </c>
      <c r="CX1891">
        <f>ROUND(Y1891*Source!I918,9)</f>
        <v>0.44</v>
      </c>
      <c r="CY1891">
        <f>AB1891</f>
        <v>138.9</v>
      </c>
      <c r="CZ1891">
        <f>AF1891</f>
        <v>132.66</v>
      </c>
      <c r="DA1891">
        <f>AJ1891</f>
        <v>1</v>
      </c>
      <c r="DB1891">
        <f>ROUND((ROUND(AT1891*CZ1891,2)*1.1),6)</f>
        <v>29.183</v>
      </c>
      <c r="DC1891">
        <f>ROUND((ROUND(AT1891*AG1891,2)*1.1),6)</f>
        <v>3.2010000000000001</v>
      </c>
      <c r="DD1891" t="s">
        <v>3</v>
      </c>
      <c r="DE1891" t="s">
        <v>3</v>
      </c>
      <c r="DF1891">
        <f t="shared" si="796"/>
        <v>0</v>
      </c>
      <c r="DG1891">
        <f t="shared" si="794"/>
        <v>58.37</v>
      </c>
      <c r="DH1891">
        <f t="shared" si="795"/>
        <v>6.4</v>
      </c>
      <c r="DI1891">
        <f t="shared" si="787"/>
        <v>0</v>
      </c>
      <c r="DJ1891">
        <f>DG1891</f>
        <v>58.37</v>
      </c>
      <c r="DK1891">
        <v>0</v>
      </c>
      <c r="DL1891" t="s">
        <v>867</v>
      </c>
      <c r="DM1891">
        <v>0</v>
      </c>
      <c r="DN1891" t="s">
        <v>861</v>
      </c>
      <c r="DO1891">
        <v>14.54</v>
      </c>
    </row>
    <row r="1892" spans="1:119" x14ac:dyDescent="0.2">
      <c r="A1892">
        <f>ROW(Source!A918)</f>
        <v>918</v>
      </c>
      <c r="B1892">
        <v>59204062</v>
      </c>
      <c r="C1892">
        <v>60526139</v>
      </c>
      <c r="D1892">
        <v>0</v>
      </c>
      <c r="E1892">
        <v>1080</v>
      </c>
      <c r="F1892">
        <v>1</v>
      </c>
      <c r="G1892">
        <v>1080</v>
      </c>
      <c r="H1892">
        <v>3</v>
      </c>
      <c r="I1892" t="s">
        <v>831</v>
      </c>
      <c r="J1892" t="s">
        <v>3</v>
      </c>
      <c r="K1892" t="s">
        <v>1068</v>
      </c>
      <c r="L1892">
        <v>1354</v>
      </c>
      <c r="N1892">
        <v>1010</v>
      </c>
      <c r="O1892" t="s">
        <v>39</v>
      </c>
      <c r="P1892" t="s">
        <v>39</v>
      </c>
      <c r="Q1892">
        <v>1</v>
      </c>
      <c r="W1892">
        <v>0</v>
      </c>
      <c r="X1892">
        <v>94216823</v>
      </c>
      <c r="Y1892">
        <f>AT1892</f>
        <v>1</v>
      </c>
      <c r="AA1892">
        <v>1247.3800000000001</v>
      </c>
      <c r="AB1892">
        <v>0</v>
      </c>
      <c r="AC1892">
        <v>0</v>
      </c>
      <c r="AD1892">
        <v>0</v>
      </c>
      <c r="AE1892">
        <v>1247.3800000000001</v>
      </c>
      <c r="AF1892">
        <v>0</v>
      </c>
      <c r="AG1892">
        <v>0</v>
      </c>
      <c r="AH1892">
        <v>0</v>
      </c>
      <c r="AI1892">
        <v>1</v>
      </c>
      <c r="AJ1892">
        <v>1</v>
      </c>
      <c r="AK1892">
        <v>1</v>
      </c>
      <c r="AL1892">
        <v>1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 t="s">
        <v>3</v>
      </c>
      <c r="AT1892">
        <v>1</v>
      </c>
      <c r="AU1892" t="s">
        <v>3</v>
      </c>
      <c r="AV1892">
        <v>0</v>
      </c>
      <c r="AW1892">
        <v>1</v>
      </c>
      <c r="AX1892">
        <v>-1</v>
      </c>
      <c r="AY1892">
        <v>0</v>
      </c>
      <c r="AZ1892">
        <v>0</v>
      </c>
      <c r="BA1892" t="s">
        <v>3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CV1892">
        <v>0</v>
      </c>
      <c r="CW1892">
        <v>0</v>
      </c>
      <c r="CX1892">
        <f>ROUND(Y1892*Source!I918,9)</f>
        <v>2</v>
      </c>
      <c r="CY1892">
        <f>AA1892</f>
        <v>1247.3800000000001</v>
      </c>
      <c r="CZ1892">
        <f>AE1892</f>
        <v>1247.3800000000001</v>
      </c>
      <c r="DA1892">
        <f>AI1892</f>
        <v>1</v>
      </c>
      <c r="DB1892">
        <f>ROUND(ROUND(AT1892*CZ1892,2),6)</f>
        <v>1247.3800000000001</v>
      </c>
      <c r="DC1892">
        <f>ROUND(ROUND(AT1892*AG1892,2),6)</f>
        <v>0</v>
      </c>
      <c r="DD1892" t="s">
        <v>3</v>
      </c>
      <c r="DE1892" t="s">
        <v>3</v>
      </c>
      <c r="DF1892">
        <f t="shared" si="796"/>
        <v>2494.7600000000002</v>
      </c>
      <c r="DG1892">
        <f t="shared" si="794"/>
        <v>0</v>
      </c>
      <c r="DH1892">
        <f t="shared" si="795"/>
        <v>0</v>
      </c>
      <c r="DI1892">
        <f t="shared" si="787"/>
        <v>0</v>
      </c>
      <c r="DJ1892">
        <f>DF1892</f>
        <v>2494.7600000000002</v>
      </c>
      <c r="DK1892">
        <v>0</v>
      </c>
      <c r="DL1892" t="s">
        <v>3</v>
      </c>
      <c r="DM1892">
        <v>0</v>
      </c>
      <c r="DN1892" t="s">
        <v>3</v>
      </c>
      <c r="DO1892">
        <v>0</v>
      </c>
    </row>
    <row r="1893" spans="1:119" x14ac:dyDescent="0.2">
      <c r="A1893">
        <f>ROW(Source!A919)</f>
        <v>919</v>
      </c>
      <c r="B1893">
        <v>59204059</v>
      </c>
      <c r="C1893">
        <v>60526139</v>
      </c>
      <c r="D1893">
        <v>58266404</v>
      </c>
      <c r="E1893">
        <v>1080</v>
      </c>
      <c r="F1893">
        <v>1</v>
      </c>
      <c r="G1893">
        <v>1080</v>
      </c>
      <c r="H1893">
        <v>1</v>
      </c>
      <c r="I1893" t="s">
        <v>859</v>
      </c>
      <c r="J1893" t="s">
        <v>3</v>
      </c>
      <c r="K1893" t="s">
        <v>860</v>
      </c>
      <c r="L1893">
        <v>1191</v>
      </c>
      <c r="N1893">
        <v>1013</v>
      </c>
      <c r="O1893" t="s">
        <v>861</v>
      </c>
      <c r="P1893" t="s">
        <v>861</v>
      </c>
      <c r="Q1893">
        <v>1</v>
      </c>
      <c r="W1893">
        <v>0</v>
      </c>
      <c r="X1893">
        <v>476480486</v>
      </c>
      <c r="Y1893">
        <f>(AT1893*1.1)</f>
        <v>0.57200000000000006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</v>
      </c>
      <c r="AJ1893">
        <v>1</v>
      </c>
      <c r="AK1893">
        <v>1</v>
      </c>
      <c r="AL1893">
        <v>1</v>
      </c>
      <c r="AM1893">
        <v>5</v>
      </c>
      <c r="AN1893">
        <v>0</v>
      </c>
      <c r="AO1893">
        <v>1</v>
      </c>
      <c r="AP1893">
        <v>1</v>
      </c>
      <c r="AQ1893">
        <v>0</v>
      </c>
      <c r="AR1893">
        <v>0</v>
      </c>
      <c r="AS1893" t="s">
        <v>3</v>
      </c>
      <c r="AT1893">
        <v>0.52</v>
      </c>
      <c r="AU1893" t="s">
        <v>266</v>
      </c>
      <c r="AV1893">
        <v>1</v>
      </c>
      <c r="AW1893">
        <v>2</v>
      </c>
      <c r="AX1893">
        <v>60526140</v>
      </c>
      <c r="AY1893">
        <v>1</v>
      </c>
      <c r="AZ1893">
        <v>0</v>
      </c>
      <c r="BA1893">
        <v>1892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CU1893">
        <f>ROUND(AT1893*Source!I919*AH1893*AL1893,2)</f>
        <v>0</v>
      </c>
      <c r="CV1893">
        <f>ROUND(Y1893*Source!I919,9)</f>
        <v>1.1439999999999999</v>
      </c>
      <c r="CW1893">
        <v>0</v>
      </c>
      <c r="CX1893">
        <f>ROUND(Y1893*Source!I919,9)</f>
        <v>1.1439999999999999</v>
      </c>
      <c r="CY1893">
        <f>AD1893</f>
        <v>0</v>
      </c>
      <c r="CZ1893">
        <f>AH1893</f>
        <v>0</v>
      </c>
      <c r="DA1893">
        <f>AL1893</f>
        <v>1</v>
      </c>
      <c r="DB1893">
        <f>ROUND((ROUND(AT1893*CZ1893,2)*1.1),6)</f>
        <v>0</v>
      </c>
      <c r="DC1893">
        <f>ROUND((ROUND(AT1893*AG1893,2)*1.1),6)</f>
        <v>0</v>
      </c>
      <c r="DD1893" t="s">
        <v>3</v>
      </c>
      <c r="DE1893" t="s">
        <v>3</v>
      </c>
      <c r="DF1893">
        <f t="shared" si="796"/>
        <v>0</v>
      </c>
      <c r="DG1893">
        <f t="shared" si="794"/>
        <v>0</v>
      </c>
      <c r="DH1893">
        <f t="shared" si="795"/>
        <v>0</v>
      </c>
      <c r="DI1893">
        <f t="shared" si="787"/>
        <v>0</v>
      </c>
      <c r="DJ1893">
        <f>DI1893</f>
        <v>0</v>
      </c>
      <c r="DK1893">
        <v>0</v>
      </c>
      <c r="DL1893" t="s">
        <v>3</v>
      </c>
      <c r="DM1893">
        <v>0</v>
      </c>
      <c r="DN1893" t="s">
        <v>3</v>
      </c>
      <c r="DO1893">
        <v>0</v>
      </c>
    </row>
    <row r="1894" spans="1:119" x14ac:dyDescent="0.2">
      <c r="A1894">
        <f>ROW(Source!A919)</f>
        <v>919</v>
      </c>
      <c r="B1894">
        <v>59204059</v>
      </c>
      <c r="C1894">
        <v>60526139</v>
      </c>
      <c r="D1894">
        <v>58340578</v>
      </c>
      <c r="E1894">
        <v>1</v>
      </c>
      <c r="F1894">
        <v>1</v>
      </c>
      <c r="G1894">
        <v>1080</v>
      </c>
      <c r="H1894">
        <v>2</v>
      </c>
      <c r="I1894" t="s">
        <v>862</v>
      </c>
      <c r="J1894" t="s">
        <v>863</v>
      </c>
      <c r="K1894" t="s">
        <v>864</v>
      </c>
      <c r="L1894">
        <v>1368</v>
      </c>
      <c r="N1894">
        <v>1011</v>
      </c>
      <c r="O1894" t="s">
        <v>865</v>
      </c>
      <c r="P1894" t="s">
        <v>865</v>
      </c>
      <c r="Q1894">
        <v>1</v>
      </c>
      <c r="W1894">
        <v>0</v>
      </c>
      <c r="X1894">
        <v>-1985943078</v>
      </c>
      <c r="Y1894">
        <f>(AT1894*1.1)</f>
        <v>2.2000000000000002E-2</v>
      </c>
      <c r="AA1894">
        <v>0</v>
      </c>
      <c r="AB1894">
        <v>1418.19</v>
      </c>
      <c r="AC1894">
        <v>726.59</v>
      </c>
      <c r="AD1894">
        <v>0</v>
      </c>
      <c r="AE1894">
        <v>0</v>
      </c>
      <c r="AF1894">
        <v>83.1</v>
      </c>
      <c r="AG1894">
        <v>12.62</v>
      </c>
      <c r="AH1894">
        <v>0</v>
      </c>
      <c r="AI1894">
        <v>1</v>
      </c>
      <c r="AJ1894">
        <v>16.3</v>
      </c>
      <c r="AK1894">
        <v>54.99</v>
      </c>
      <c r="AL1894">
        <v>1</v>
      </c>
      <c r="AM1894">
        <v>2</v>
      </c>
      <c r="AN1894">
        <v>0</v>
      </c>
      <c r="AO1894">
        <v>1</v>
      </c>
      <c r="AP1894">
        <v>1</v>
      </c>
      <c r="AQ1894">
        <v>0</v>
      </c>
      <c r="AR1894">
        <v>0</v>
      </c>
      <c r="AS1894" t="s">
        <v>3</v>
      </c>
      <c r="AT1894">
        <v>0.02</v>
      </c>
      <c r="AU1894" t="s">
        <v>266</v>
      </c>
      <c r="AV1894">
        <v>0</v>
      </c>
      <c r="AW1894">
        <v>2</v>
      </c>
      <c r="AX1894">
        <v>60526141</v>
      </c>
      <c r="AY1894">
        <v>1</v>
      </c>
      <c r="AZ1894">
        <v>0</v>
      </c>
      <c r="BA1894">
        <v>1893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CV1894">
        <v>0</v>
      </c>
      <c r="CW1894">
        <f>ROUND(Y1894*Source!I919*DO1894,9)</f>
        <v>0.55528</v>
      </c>
      <c r="CX1894">
        <f>ROUND(Y1894*Source!I919,9)</f>
        <v>4.3999999999999997E-2</v>
      </c>
      <c r="CY1894">
        <f>AB1894</f>
        <v>1418.19</v>
      </c>
      <c r="CZ1894">
        <f>AF1894</f>
        <v>83.1</v>
      </c>
      <c r="DA1894">
        <f>AJ1894</f>
        <v>16.3</v>
      </c>
      <c r="DB1894">
        <f>ROUND((ROUND(AT1894*CZ1894,2)*1.1),6)</f>
        <v>1.8260000000000001</v>
      </c>
      <c r="DC1894">
        <f>ROUND((ROUND(AT1894*AG1894,2)*1.1),6)</f>
        <v>0.27500000000000002</v>
      </c>
      <c r="DD1894" t="s">
        <v>3</v>
      </c>
      <c r="DE1894" t="s">
        <v>3</v>
      </c>
      <c r="DF1894">
        <f t="shared" si="796"/>
        <v>0</v>
      </c>
      <c r="DG1894">
        <f>ROUND(ROUND(AF1894*AJ1894,2)*CX1894,2)</f>
        <v>59.6</v>
      </c>
      <c r="DH1894">
        <f>ROUND(ROUND(AG1894*AK1894,2)*CX1894,2)</f>
        <v>30.53</v>
      </c>
      <c r="DI1894">
        <f t="shared" si="787"/>
        <v>0</v>
      </c>
      <c r="DJ1894">
        <f>DG1894</f>
        <v>59.6</v>
      </c>
      <c r="DK1894">
        <v>0</v>
      </c>
      <c r="DL1894" t="s">
        <v>867</v>
      </c>
      <c r="DM1894">
        <v>0</v>
      </c>
      <c r="DN1894" t="s">
        <v>861</v>
      </c>
      <c r="DO1894">
        <v>12.62</v>
      </c>
    </row>
    <row r="1895" spans="1:119" x14ac:dyDescent="0.2">
      <c r="A1895">
        <f>ROW(Source!A919)</f>
        <v>919</v>
      </c>
      <c r="B1895">
        <v>59204059</v>
      </c>
      <c r="C1895">
        <v>60526139</v>
      </c>
      <c r="D1895">
        <v>58339890</v>
      </c>
      <c r="E1895">
        <v>1</v>
      </c>
      <c r="F1895">
        <v>1</v>
      </c>
      <c r="G1895">
        <v>1080</v>
      </c>
      <c r="H1895">
        <v>2</v>
      </c>
      <c r="I1895" t="s">
        <v>982</v>
      </c>
      <c r="J1895" t="s">
        <v>983</v>
      </c>
      <c r="K1895" t="s">
        <v>984</v>
      </c>
      <c r="L1895">
        <v>1368</v>
      </c>
      <c r="N1895">
        <v>1011</v>
      </c>
      <c r="O1895" t="s">
        <v>865</v>
      </c>
      <c r="P1895" t="s">
        <v>865</v>
      </c>
      <c r="Q1895">
        <v>1</v>
      </c>
      <c r="W1895">
        <v>0</v>
      </c>
      <c r="X1895">
        <v>1362397990</v>
      </c>
      <c r="Y1895">
        <f>(AT1895*1.1)</f>
        <v>0.22000000000000003</v>
      </c>
      <c r="AA1895">
        <v>0</v>
      </c>
      <c r="AB1895">
        <v>2038.98</v>
      </c>
      <c r="AC1895">
        <v>837.13</v>
      </c>
      <c r="AD1895">
        <v>0</v>
      </c>
      <c r="AE1895">
        <v>0</v>
      </c>
      <c r="AF1895">
        <v>132.66</v>
      </c>
      <c r="AG1895">
        <v>14.54</v>
      </c>
      <c r="AH1895">
        <v>0</v>
      </c>
      <c r="AI1895">
        <v>1</v>
      </c>
      <c r="AJ1895">
        <v>14.68</v>
      </c>
      <c r="AK1895">
        <v>54.99</v>
      </c>
      <c r="AL1895">
        <v>1</v>
      </c>
      <c r="AM1895">
        <v>2</v>
      </c>
      <c r="AN1895">
        <v>0</v>
      </c>
      <c r="AO1895">
        <v>1</v>
      </c>
      <c r="AP1895">
        <v>1</v>
      </c>
      <c r="AQ1895">
        <v>0</v>
      </c>
      <c r="AR1895">
        <v>0</v>
      </c>
      <c r="AS1895" t="s">
        <v>3</v>
      </c>
      <c r="AT1895">
        <v>0.2</v>
      </c>
      <c r="AU1895" t="s">
        <v>266</v>
      </c>
      <c r="AV1895">
        <v>0</v>
      </c>
      <c r="AW1895">
        <v>2</v>
      </c>
      <c r="AX1895">
        <v>60526142</v>
      </c>
      <c r="AY1895">
        <v>1</v>
      </c>
      <c r="AZ1895">
        <v>0</v>
      </c>
      <c r="BA1895">
        <v>1894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CV1895">
        <v>0</v>
      </c>
      <c r="CW1895">
        <f>ROUND(Y1895*Source!I919*DO1895,9)</f>
        <v>6.3975999999999997</v>
      </c>
      <c r="CX1895">
        <f>ROUND(Y1895*Source!I919,9)</f>
        <v>0.44</v>
      </c>
      <c r="CY1895">
        <f>AB1895</f>
        <v>2038.98</v>
      </c>
      <c r="CZ1895">
        <f>AF1895</f>
        <v>132.66</v>
      </c>
      <c r="DA1895">
        <f>AJ1895</f>
        <v>14.68</v>
      </c>
      <c r="DB1895">
        <f>ROUND((ROUND(AT1895*CZ1895,2)*1.1),6)</f>
        <v>29.183</v>
      </c>
      <c r="DC1895">
        <f>ROUND((ROUND(AT1895*AG1895,2)*1.1),6)</f>
        <v>3.2010000000000001</v>
      </c>
      <c r="DD1895" t="s">
        <v>3</v>
      </c>
      <c r="DE1895" t="s">
        <v>3</v>
      </c>
      <c r="DF1895">
        <f t="shared" si="796"/>
        <v>0</v>
      </c>
      <c r="DG1895">
        <f>ROUND(ROUND(AF1895*AJ1895,2)*CX1895,2)</f>
        <v>856.88</v>
      </c>
      <c r="DH1895">
        <f>ROUND(ROUND(AG1895*AK1895,2)*CX1895,2)</f>
        <v>351.8</v>
      </c>
      <c r="DI1895">
        <f t="shared" si="787"/>
        <v>0</v>
      </c>
      <c r="DJ1895">
        <f>DG1895</f>
        <v>856.88</v>
      </c>
      <c r="DK1895">
        <v>0</v>
      </c>
      <c r="DL1895" t="s">
        <v>867</v>
      </c>
      <c r="DM1895">
        <v>0</v>
      </c>
      <c r="DN1895" t="s">
        <v>861</v>
      </c>
      <c r="DO1895">
        <v>14.54</v>
      </c>
    </row>
    <row r="1896" spans="1:119" x14ac:dyDescent="0.2">
      <c r="A1896">
        <f>ROW(Source!A919)</f>
        <v>919</v>
      </c>
      <c r="B1896">
        <v>59204059</v>
      </c>
      <c r="C1896">
        <v>60526139</v>
      </c>
      <c r="D1896">
        <v>0</v>
      </c>
      <c r="E1896">
        <v>1080</v>
      </c>
      <c r="F1896">
        <v>1</v>
      </c>
      <c r="G1896">
        <v>1080</v>
      </c>
      <c r="H1896">
        <v>3</v>
      </c>
      <c r="I1896" t="s">
        <v>831</v>
      </c>
      <c r="J1896" t="s">
        <v>3</v>
      </c>
      <c r="K1896" t="s">
        <v>1068</v>
      </c>
      <c r="L1896">
        <v>1354</v>
      </c>
      <c r="N1896">
        <v>1010</v>
      </c>
      <c r="O1896" t="s">
        <v>39</v>
      </c>
      <c r="P1896" t="s">
        <v>39</v>
      </c>
      <c r="Q1896">
        <v>1</v>
      </c>
      <c r="W1896">
        <v>0</v>
      </c>
      <c r="X1896">
        <v>94216823</v>
      </c>
      <c r="Y1896">
        <f>AT1896</f>
        <v>1</v>
      </c>
      <c r="AA1896">
        <v>9554.93</v>
      </c>
      <c r="AB1896">
        <v>0</v>
      </c>
      <c r="AC1896">
        <v>0</v>
      </c>
      <c r="AD1896">
        <v>0</v>
      </c>
      <c r="AE1896">
        <v>1247.3800000000001</v>
      </c>
      <c r="AF1896">
        <v>0</v>
      </c>
      <c r="AG1896">
        <v>0</v>
      </c>
      <c r="AH1896">
        <v>0</v>
      </c>
      <c r="AI1896">
        <v>7.66</v>
      </c>
      <c r="AJ1896">
        <v>1</v>
      </c>
      <c r="AK1896">
        <v>1</v>
      </c>
      <c r="AL1896">
        <v>1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 t="s">
        <v>3</v>
      </c>
      <c r="AT1896">
        <v>1</v>
      </c>
      <c r="AU1896" t="s">
        <v>3</v>
      </c>
      <c r="AV1896">
        <v>0</v>
      </c>
      <c r="AW1896">
        <v>1</v>
      </c>
      <c r="AX1896">
        <v>-1</v>
      </c>
      <c r="AY1896">
        <v>0</v>
      </c>
      <c r="AZ1896">
        <v>0</v>
      </c>
      <c r="BA1896" t="s">
        <v>3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CV1896">
        <v>0</v>
      </c>
      <c r="CW1896">
        <v>0</v>
      </c>
      <c r="CX1896">
        <f>ROUND(Y1896*Source!I919,9)</f>
        <v>2</v>
      </c>
      <c r="CY1896">
        <f>AA1896</f>
        <v>9554.93</v>
      </c>
      <c r="CZ1896">
        <f>AE1896</f>
        <v>1247.3800000000001</v>
      </c>
      <c r="DA1896">
        <f>AI1896</f>
        <v>7.66</v>
      </c>
      <c r="DB1896">
        <f>ROUND(ROUND(AT1896*CZ1896,2),6)</f>
        <v>1247.3800000000001</v>
      </c>
      <c r="DC1896">
        <f>ROUND(ROUND(AT1896*AG1896,2),6)</f>
        <v>0</v>
      </c>
      <c r="DD1896" t="s">
        <v>3</v>
      </c>
      <c r="DE1896" t="s">
        <v>3</v>
      </c>
      <c r="DF1896">
        <f>ROUND(ROUND(AE1896*AI1896,2)*CX1896,2)</f>
        <v>19109.86</v>
      </c>
      <c r="DG1896">
        <f t="shared" ref="DG1896:DG1905" si="797">ROUND(ROUND(AF1896,2)*CX1896,2)</f>
        <v>0</v>
      </c>
      <c r="DH1896">
        <f t="shared" ref="DH1896:DH1905" si="798">ROUND(ROUND(AG1896,2)*CX1896,2)</f>
        <v>0</v>
      </c>
      <c r="DI1896">
        <f t="shared" si="787"/>
        <v>0</v>
      </c>
      <c r="DJ1896">
        <f>DF1896</f>
        <v>19109.86</v>
      </c>
      <c r="DK1896">
        <v>0</v>
      </c>
      <c r="DL1896" t="s">
        <v>3</v>
      </c>
      <c r="DM1896">
        <v>0</v>
      </c>
      <c r="DN1896" t="s">
        <v>3</v>
      </c>
      <c r="DO1896">
        <v>0</v>
      </c>
    </row>
    <row r="1897" spans="1:119" x14ac:dyDescent="0.2">
      <c r="A1897">
        <f>ROW(Source!A922)</f>
        <v>922</v>
      </c>
      <c r="B1897">
        <v>59204062</v>
      </c>
      <c r="C1897">
        <v>60526149</v>
      </c>
      <c r="D1897">
        <v>58266404</v>
      </c>
      <c r="E1897">
        <v>1080</v>
      </c>
      <c r="F1897">
        <v>1</v>
      </c>
      <c r="G1897">
        <v>1080</v>
      </c>
      <c r="H1897">
        <v>1</v>
      </c>
      <c r="I1897" t="s">
        <v>859</v>
      </c>
      <c r="J1897" t="s">
        <v>3</v>
      </c>
      <c r="K1897" t="s">
        <v>860</v>
      </c>
      <c r="L1897">
        <v>1191</v>
      </c>
      <c r="N1897">
        <v>1013</v>
      </c>
      <c r="O1897" t="s">
        <v>861</v>
      </c>
      <c r="P1897" t="s">
        <v>861</v>
      </c>
      <c r="Q1897">
        <v>1</v>
      </c>
      <c r="W1897">
        <v>0</v>
      </c>
      <c r="X1897">
        <v>476480486</v>
      </c>
      <c r="Y1897">
        <f>((AT1897*1.15)*1.1)</f>
        <v>9.9555500000000006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1</v>
      </c>
      <c r="AJ1897">
        <v>1</v>
      </c>
      <c r="AK1897">
        <v>1</v>
      </c>
      <c r="AL1897">
        <v>1</v>
      </c>
      <c r="AM1897">
        <v>-2</v>
      </c>
      <c r="AN1897">
        <v>0</v>
      </c>
      <c r="AO1897">
        <v>1</v>
      </c>
      <c r="AP1897">
        <v>1</v>
      </c>
      <c r="AQ1897">
        <v>0</v>
      </c>
      <c r="AR1897">
        <v>0</v>
      </c>
      <c r="AS1897" t="s">
        <v>3</v>
      </c>
      <c r="AT1897">
        <v>7.87</v>
      </c>
      <c r="AU1897" t="s">
        <v>26</v>
      </c>
      <c r="AV1897">
        <v>1</v>
      </c>
      <c r="AW1897">
        <v>2</v>
      </c>
      <c r="AX1897">
        <v>60526158</v>
      </c>
      <c r="AY1897">
        <v>1</v>
      </c>
      <c r="AZ1897">
        <v>0</v>
      </c>
      <c r="BA1897">
        <v>1897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CU1897">
        <f>ROUND(AT1897*Source!I922*AH1897*AL1897,2)</f>
        <v>0</v>
      </c>
      <c r="CV1897">
        <f>ROUND(Y1897*Source!I922,9)</f>
        <v>69.688850000000002</v>
      </c>
      <c r="CW1897">
        <v>0</v>
      </c>
      <c r="CX1897">
        <f>ROUND(Y1897*Source!I922,9)</f>
        <v>69.688850000000002</v>
      </c>
      <c r="CY1897">
        <f>AD1897</f>
        <v>0</v>
      </c>
      <c r="CZ1897">
        <f>AH1897</f>
        <v>0</v>
      </c>
      <c r="DA1897">
        <f>AL1897</f>
        <v>1</v>
      </c>
      <c r="DB1897">
        <f>ROUND(((ROUND(AT1897*CZ1897,2)*1.15)*1.1),6)</f>
        <v>0</v>
      </c>
      <c r="DC1897">
        <f>ROUND(((ROUND(AT1897*AG1897,2)*1.15)*1.1),6)</f>
        <v>0</v>
      </c>
      <c r="DD1897" t="s">
        <v>3</v>
      </c>
      <c r="DE1897" t="s">
        <v>3</v>
      </c>
      <c r="DF1897">
        <f t="shared" ref="DF1897:DF1907" si="799">ROUND(ROUND(AE1897,2)*CX1897,2)</f>
        <v>0</v>
      </c>
      <c r="DG1897">
        <f t="shared" si="797"/>
        <v>0</v>
      </c>
      <c r="DH1897">
        <f t="shared" si="798"/>
        <v>0</v>
      </c>
      <c r="DI1897">
        <f t="shared" si="787"/>
        <v>0</v>
      </c>
      <c r="DJ1897">
        <f>DI1897</f>
        <v>0</v>
      </c>
      <c r="DK1897">
        <v>0</v>
      </c>
      <c r="DL1897" t="s">
        <v>3</v>
      </c>
      <c r="DM1897">
        <v>0</v>
      </c>
      <c r="DN1897" t="s">
        <v>3</v>
      </c>
      <c r="DO1897">
        <v>0</v>
      </c>
    </row>
    <row r="1898" spans="1:119" x14ac:dyDescent="0.2">
      <c r="A1898">
        <f>ROW(Source!A922)</f>
        <v>922</v>
      </c>
      <c r="B1898">
        <v>59204062</v>
      </c>
      <c r="C1898">
        <v>60526149</v>
      </c>
      <c r="D1898">
        <v>58340578</v>
      </c>
      <c r="E1898">
        <v>1</v>
      </c>
      <c r="F1898">
        <v>1</v>
      </c>
      <c r="G1898">
        <v>1080</v>
      </c>
      <c r="H1898">
        <v>2</v>
      </c>
      <c r="I1898" t="s">
        <v>862</v>
      </c>
      <c r="J1898" t="s">
        <v>863</v>
      </c>
      <c r="K1898" t="s">
        <v>864</v>
      </c>
      <c r="L1898">
        <v>1368</v>
      </c>
      <c r="N1898">
        <v>1011</v>
      </c>
      <c r="O1898" t="s">
        <v>865</v>
      </c>
      <c r="P1898" t="s">
        <v>865</v>
      </c>
      <c r="Q1898">
        <v>1</v>
      </c>
      <c r="W1898">
        <v>0</v>
      </c>
      <c r="X1898">
        <v>-1985943078</v>
      </c>
      <c r="Y1898">
        <f>((AT1898*1.25)*1.1)</f>
        <v>7.2875000000000009E-2</v>
      </c>
      <c r="AA1898">
        <v>0</v>
      </c>
      <c r="AB1898">
        <v>88.67</v>
      </c>
      <c r="AC1898">
        <v>13.47</v>
      </c>
      <c r="AD1898">
        <v>0</v>
      </c>
      <c r="AE1898">
        <v>0</v>
      </c>
      <c r="AF1898">
        <v>83.1</v>
      </c>
      <c r="AG1898">
        <v>12.62</v>
      </c>
      <c r="AH1898">
        <v>0</v>
      </c>
      <c r="AI1898">
        <v>1</v>
      </c>
      <c r="AJ1898">
        <v>1</v>
      </c>
      <c r="AK1898">
        <v>1</v>
      </c>
      <c r="AL1898">
        <v>1</v>
      </c>
      <c r="AM1898">
        <v>-2</v>
      </c>
      <c r="AN1898">
        <v>0</v>
      </c>
      <c r="AO1898">
        <v>1</v>
      </c>
      <c r="AP1898">
        <v>1</v>
      </c>
      <c r="AQ1898">
        <v>0</v>
      </c>
      <c r="AR1898">
        <v>0</v>
      </c>
      <c r="AS1898" t="s">
        <v>3</v>
      </c>
      <c r="AT1898">
        <v>5.2999999999999999E-2</v>
      </c>
      <c r="AU1898" t="s">
        <v>25</v>
      </c>
      <c r="AV1898">
        <v>0</v>
      </c>
      <c r="AW1898">
        <v>2</v>
      </c>
      <c r="AX1898">
        <v>60526159</v>
      </c>
      <c r="AY1898">
        <v>1</v>
      </c>
      <c r="AZ1898">
        <v>0</v>
      </c>
      <c r="BA1898">
        <v>1898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CV1898">
        <v>0</v>
      </c>
      <c r="CW1898">
        <f>ROUND(Y1898*Source!I922*DO1898,9)</f>
        <v>6.4377775000000002</v>
      </c>
      <c r="CX1898">
        <f>ROUND(Y1898*Source!I922,9)</f>
        <v>0.51012500000000005</v>
      </c>
      <c r="CY1898">
        <f>AB1898</f>
        <v>88.67</v>
      </c>
      <c r="CZ1898">
        <f>AF1898</f>
        <v>83.1</v>
      </c>
      <c r="DA1898">
        <f>AJ1898</f>
        <v>1</v>
      </c>
      <c r="DB1898">
        <f>ROUND(((ROUND(AT1898*CZ1898,2)*1.25)*1.1),6)</f>
        <v>6.05</v>
      </c>
      <c r="DC1898">
        <f>ROUND(((ROUND(AT1898*AG1898,2)*1.25)*1.1),6)</f>
        <v>0.92125000000000001</v>
      </c>
      <c r="DD1898" t="s">
        <v>3</v>
      </c>
      <c r="DE1898" t="s">
        <v>3</v>
      </c>
      <c r="DF1898">
        <f t="shared" si="799"/>
        <v>0</v>
      </c>
      <c r="DG1898">
        <f t="shared" si="797"/>
        <v>42.39</v>
      </c>
      <c r="DH1898">
        <f t="shared" si="798"/>
        <v>6.44</v>
      </c>
      <c r="DI1898">
        <f t="shared" si="787"/>
        <v>0</v>
      </c>
      <c r="DJ1898">
        <f>DG1898</f>
        <v>42.39</v>
      </c>
      <c r="DK1898">
        <v>0</v>
      </c>
      <c r="DL1898" t="s">
        <v>867</v>
      </c>
      <c r="DM1898">
        <v>0</v>
      </c>
      <c r="DN1898" t="s">
        <v>861</v>
      </c>
      <c r="DO1898">
        <v>12.62</v>
      </c>
    </row>
    <row r="1899" spans="1:119" x14ac:dyDescent="0.2">
      <c r="A1899">
        <f>ROW(Source!A922)</f>
        <v>922</v>
      </c>
      <c r="B1899">
        <v>59204062</v>
      </c>
      <c r="C1899">
        <v>60526149</v>
      </c>
      <c r="D1899">
        <v>58339814</v>
      </c>
      <c r="E1899">
        <v>1</v>
      </c>
      <c r="F1899">
        <v>1</v>
      </c>
      <c r="G1899">
        <v>1080</v>
      </c>
      <c r="H1899">
        <v>2</v>
      </c>
      <c r="I1899" t="s">
        <v>874</v>
      </c>
      <c r="J1899" t="s">
        <v>875</v>
      </c>
      <c r="K1899" t="s">
        <v>876</v>
      </c>
      <c r="L1899">
        <v>1368</v>
      </c>
      <c r="N1899">
        <v>1011</v>
      </c>
      <c r="O1899" t="s">
        <v>865</v>
      </c>
      <c r="P1899" t="s">
        <v>865</v>
      </c>
      <c r="Q1899">
        <v>1</v>
      </c>
      <c r="W1899">
        <v>0</v>
      </c>
      <c r="X1899">
        <v>1087580389</v>
      </c>
      <c r="Y1899">
        <f>((AT1899*1.25)*1.1)</f>
        <v>4.8125000000000008E-2</v>
      </c>
      <c r="AA1899">
        <v>0</v>
      </c>
      <c r="AB1899">
        <v>191.17</v>
      </c>
      <c r="AC1899">
        <v>18.059999999999999</v>
      </c>
      <c r="AD1899">
        <v>0</v>
      </c>
      <c r="AE1899">
        <v>0</v>
      </c>
      <c r="AF1899">
        <v>179.17</v>
      </c>
      <c r="AG1899">
        <v>16.93</v>
      </c>
      <c r="AH1899">
        <v>0</v>
      </c>
      <c r="AI1899">
        <v>1</v>
      </c>
      <c r="AJ1899">
        <v>1</v>
      </c>
      <c r="AK1899">
        <v>1</v>
      </c>
      <c r="AL1899">
        <v>1</v>
      </c>
      <c r="AM1899">
        <v>-2</v>
      </c>
      <c r="AN1899">
        <v>0</v>
      </c>
      <c r="AO1899">
        <v>1</v>
      </c>
      <c r="AP1899">
        <v>1</v>
      </c>
      <c r="AQ1899">
        <v>0</v>
      </c>
      <c r="AR1899">
        <v>0</v>
      </c>
      <c r="AS1899" t="s">
        <v>3</v>
      </c>
      <c r="AT1899">
        <v>3.5000000000000003E-2</v>
      </c>
      <c r="AU1899" t="s">
        <v>25</v>
      </c>
      <c r="AV1899">
        <v>0</v>
      </c>
      <c r="AW1899">
        <v>2</v>
      </c>
      <c r="AX1899">
        <v>60526160</v>
      </c>
      <c r="AY1899">
        <v>1</v>
      </c>
      <c r="AZ1899">
        <v>0</v>
      </c>
      <c r="BA1899">
        <v>1899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CV1899">
        <v>0</v>
      </c>
      <c r="CW1899">
        <f>ROUND(Y1899*Source!I922*DO1899,9)</f>
        <v>5.7032937500000003</v>
      </c>
      <c r="CX1899">
        <f>ROUND(Y1899*Source!I922,9)</f>
        <v>0.33687499999999998</v>
      </c>
      <c r="CY1899">
        <f>AB1899</f>
        <v>191.17</v>
      </c>
      <c r="CZ1899">
        <f>AF1899</f>
        <v>179.17</v>
      </c>
      <c r="DA1899">
        <f>AJ1899</f>
        <v>1</v>
      </c>
      <c r="DB1899">
        <f>ROUND(((ROUND(AT1899*CZ1899,2)*1.25)*1.1),6)</f>
        <v>8.6212499999999999</v>
      </c>
      <c r="DC1899">
        <f>ROUND(((ROUND(AT1899*AG1899,2)*1.25)*1.1),6)</f>
        <v>0.81125000000000003</v>
      </c>
      <c r="DD1899" t="s">
        <v>3</v>
      </c>
      <c r="DE1899" t="s">
        <v>3</v>
      </c>
      <c r="DF1899">
        <f t="shared" si="799"/>
        <v>0</v>
      </c>
      <c r="DG1899">
        <f t="shared" si="797"/>
        <v>60.36</v>
      </c>
      <c r="DH1899">
        <f t="shared" si="798"/>
        <v>5.7</v>
      </c>
      <c r="DI1899">
        <f t="shared" si="787"/>
        <v>0</v>
      </c>
      <c r="DJ1899">
        <f>DG1899</f>
        <v>60.36</v>
      </c>
      <c r="DK1899">
        <v>0</v>
      </c>
      <c r="DL1899" t="s">
        <v>867</v>
      </c>
      <c r="DM1899">
        <v>0</v>
      </c>
      <c r="DN1899" t="s">
        <v>861</v>
      </c>
      <c r="DO1899">
        <v>16.93</v>
      </c>
    </row>
    <row r="1900" spans="1:119" x14ac:dyDescent="0.2">
      <c r="A1900">
        <f>ROW(Source!A922)</f>
        <v>922</v>
      </c>
      <c r="B1900">
        <v>59204062</v>
      </c>
      <c r="C1900">
        <v>60526149</v>
      </c>
      <c r="D1900">
        <v>58310526</v>
      </c>
      <c r="E1900">
        <v>1</v>
      </c>
      <c r="F1900">
        <v>1</v>
      </c>
      <c r="G1900">
        <v>1080</v>
      </c>
      <c r="H1900">
        <v>3</v>
      </c>
      <c r="I1900" t="s">
        <v>894</v>
      </c>
      <c r="J1900" t="s">
        <v>895</v>
      </c>
      <c r="K1900" t="s">
        <v>896</v>
      </c>
      <c r="L1900">
        <v>1346</v>
      </c>
      <c r="N1900">
        <v>1009</v>
      </c>
      <c r="O1900" t="s">
        <v>880</v>
      </c>
      <c r="P1900" t="s">
        <v>880</v>
      </c>
      <c r="Q1900">
        <v>1</v>
      </c>
      <c r="W1900">
        <v>0</v>
      </c>
      <c r="X1900">
        <v>-1011812427</v>
      </c>
      <c r="Y1900">
        <f>AT1900</f>
        <v>0.01</v>
      </c>
      <c r="AA1900">
        <v>37.979999999999997</v>
      </c>
      <c r="AB1900">
        <v>0</v>
      </c>
      <c r="AC1900">
        <v>0</v>
      </c>
      <c r="AD1900">
        <v>0</v>
      </c>
      <c r="AE1900">
        <v>37.979999999999997</v>
      </c>
      <c r="AF1900">
        <v>0</v>
      </c>
      <c r="AG1900">
        <v>0</v>
      </c>
      <c r="AH1900">
        <v>0</v>
      </c>
      <c r="AI1900">
        <v>1</v>
      </c>
      <c r="AJ1900">
        <v>1</v>
      </c>
      <c r="AK1900">
        <v>1</v>
      </c>
      <c r="AL1900">
        <v>1</v>
      </c>
      <c r="AM1900">
        <v>-2</v>
      </c>
      <c r="AN1900">
        <v>0</v>
      </c>
      <c r="AO1900">
        <v>1</v>
      </c>
      <c r="AP1900">
        <v>1</v>
      </c>
      <c r="AQ1900">
        <v>0</v>
      </c>
      <c r="AR1900">
        <v>0</v>
      </c>
      <c r="AS1900" t="s">
        <v>3</v>
      </c>
      <c r="AT1900">
        <v>0.01</v>
      </c>
      <c r="AU1900" t="s">
        <v>3</v>
      </c>
      <c r="AV1900">
        <v>0</v>
      </c>
      <c r="AW1900">
        <v>2</v>
      </c>
      <c r="AX1900">
        <v>60526161</v>
      </c>
      <c r="AY1900">
        <v>1</v>
      </c>
      <c r="AZ1900">
        <v>0</v>
      </c>
      <c r="BA1900">
        <v>1900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CV1900">
        <v>0</v>
      </c>
      <c r="CW1900">
        <v>0</v>
      </c>
      <c r="CX1900">
        <f>ROUND(Y1900*Source!I922,9)</f>
        <v>7.0000000000000007E-2</v>
      </c>
      <c r="CY1900">
        <f>AA1900</f>
        <v>37.979999999999997</v>
      </c>
      <c r="CZ1900">
        <f>AE1900</f>
        <v>37.979999999999997</v>
      </c>
      <c r="DA1900">
        <f>AI1900</f>
        <v>1</v>
      </c>
      <c r="DB1900">
        <f>ROUND(ROUND(AT1900*CZ1900,2),6)</f>
        <v>0.38</v>
      </c>
      <c r="DC1900">
        <f>ROUND(ROUND(AT1900*AG1900,2),6)</f>
        <v>0</v>
      </c>
      <c r="DD1900" t="s">
        <v>3</v>
      </c>
      <c r="DE1900" t="s">
        <v>3</v>
      </c>
      <c r="DF1900">
        <f t="shared" si="799"/>
        <v>2.66</v>
      </c>
      <c r="DG1900">
        <f t="shared" si="797"/>
        <v>0</v>
      </c>
      <c r="DH1900">
        <f t="shared" si="798"/>
        <v>0</v>
      </c>
      <c r="DI1900">
        <f t="shared" si="787"/>
        <v>0</v>
      </c>
      <c r="DJ1900">
        <f>DF1900</f>
        <v>2.66</v>
      </c>
      <c r="DK1900">
        <v>0</v>
      </c>
      <c r="DL1900" t="s">
        <v>3</v>
      </c>
      <c r="DM1900">
        <v>0</v>
      </c>
      <c r="DN1900" t="s">
        <v>3</v>
      </c>
      <c r="DO1900">
        <v>0</v>
      </c>
    </row>
    <row r="1901" spans="1:119" x14ac:dyDescent="0.2">
      <c r="A1901">
        <f>ROW(Source!A922)</f>
        <v>922</v>
      </c>
      <c r="B1901">
        <v>59204062</v>
      </c>
      <c r="C1901">
        <v>60526149</v>
      </c>
      <c r="D1901">
        <v>58309084</v>
      </c>
      <c r="E1901">
        <v>1</v>
      </c>
      <c r="F1901">
        <v>1</v>
      </c>
      <c r="G1901">
        <v>1080</v>
      </c>
      <c r="H1901">
        <v>3</v>
      </c>
      <c r="I1901" t="s">
        <v>907</v>
      </c>
      <c r="J1901" t="s">
        <v>908</v>
      </c>
      <c r="K1901" t="s">
        <v>909</v>
      </c>
      <c r="L1901">
        <v>1348</v>
      </c>
      <c r="N1901">
        <v>1009</v>
      </c>
      <c r="O1901" t="s">
        <v>900</v>
      </c>
      <c r="P1901" t="s">
        <v>900</v>
      </c>
      <c r="Q1901">
        <v>1000</v>
      </c>
      <c r="W1901">
        <v>0</v>
      </c>
      <c r="X1901">
        <v>356473523</v>
      </c>
      <c r="Y1901">
        <f>AT1901</f>
        <v>2.4000000000000001E-5</v>
      </c>
      <c r="AA1901">
        <v>16214.84</v>
      </c>
      <c r="AB1901">
        <v>0</v>
      </c>
      <c r="AC1901">
        <v>0</v>
      </c>
      <c r="AD1901">
        <v>0</v>
      </c>
      <c r="AE1901">
        <v>16214.84</v>
      </c>
      <c r="AF1901">
        <v>0</v>
      </c>
      <c r="AG1901">
        <v>0</v>
      </c>
      <c r="AH1901">
        <v>0</v>
      </c>
      <c r="AI1901">
        <v>1</v>
      </c>
      <c r="AJ1901">
        <v>1</v>
      </c>
      <c r="AK1901">
        <v>1</v>
      </c>
      <c r="AL1901">
        <v>1</v>
      </c>
      <c r="AM1901">
        <v>-2</v>
      </c>
      <c r="AN1901">
        <v>0</v>
      </c>
      <c r="AO1901">
        <v>1</v>
      </c>
      <c r="AP1901">
        <v>1</v>
      </c>
      <c r="AQ1901">
        <v>0</v>
      </c>
      <c r="AR1901">
        <v>0</v>
      </c>
      <c r="AS1901" t="s">
        <v>3</v>
      </c>
      <c r="AT1901">
        <v>2.4000000000000001E-5</v>
      </c>
      <c r="AU1901" t="s">
        <v>3</v>
      </c>
      <c r="AV1901">
        <v>0</v>
      </c>
      <c r="AW1901">
        <v>2</v>
      </c>
      <c r="AX1901">
        <v>60526162</v>
      </c>
      <c r="AY1901">
        <v>1</v>
      </c>
      <c r="AZ1901">
        <v>0</v>
      </c>
      <c r="BA1901">
        <v>1901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CV1901">
        <v>0</v>
      </c>
      <c r="CW1901">
        <v>0</v>
      </c>
      <c r="CX1901">
        <f>ROUND(Y1901*Source!I922,9)</f>
        <v>1.6799999999999999E-4</v>
      </c>
      <c r="CY1901">
        <f>AA1901</f>
        <v>16214.84</v>
      </c>
      <c r="CZ1901">
        <f>AE1901</f>
        <v>16214.84</v>
      </c>
      <c r="DA1901">
        <f>AI1901</f>
        <v>1</v>
      </c>
      <c r="DB1901">
        <f>ROUND(ROUND(AT1901*CZ1901,2),6)</f>
        <v>0.39</v>
      </c>
      <c r="DC1901">
        <f>ROUND(ROUND(AT1901*AG1901,2),6)</f>
        <v>0</v>
      </c>
      <c r="DD1901" t="s">
        <v>3</v>
      </c>
      <c r="DE1901" t="s">
        <v>3</v>
      </c>
      <c r="DF1901">
        <f t="shared" si="799"/>
        <v>2.72</v>
      </c>
      <c r="DG1901">
        <f t="shared" si="797"/>
        <v>0</v>
      </c>
      <c r="DH1901">
        <f t="shared" si="798"/>
        <v>0</v>
      </c>
      <c r="DI1901">
        <f t="shared" si="787"/>
        <v>0</v>
      </c>
      <c r="DJ1901">
        <f>DF1901</f>
        <v>2.72</v>
      </c>
      <c r="DK1901">
        <v>0</v>
      </c>
      <c r="DL1901" t="s">
        <v>3</v>
      </c>
      <c r="DM1901">
        <v>0</v>
      </c>
      <c r="DN1901" t="s">
        <v>3</v>
      </c>
      <c r="DO1901">
        <v>0</v>
      </c>
    </row>
    <row r="1902" spans="1:119" x14ac:dyDescent="0.2">
      <c r="A1902">
        <f>ROW(Source!A922)</f>
        <v>922</v>
      </c>
      <c r="B1902">
        <v>59204062</v>
      </c>
      <c r="C1902">
        <v>60526149</v>
      </c>
      <c r="D1902">
        <v>58309253</v>
      </c>
      <c r="E1902">
        <v>1</v>
      </c>
      <c r="F1902">
        <v>1</v>
      </c>
      <c r="G1902">
        <v>1080</v>
      </c>
      <c r="H1902">
        <v>3</v>
      </c>
      <c r="I1902" t="s">
        <v>910</v>
      </c>
      <c r="J1902" t="s">
        <v>911</v>
      </c>
      <c r="K1902" t="s">
        <v>912</v>
      </c>
      <c r="L1902">
        <v>1346</v>
      </c>
      <c r="N1902">
        <v>1009</v>
      </c>
      <c r="O1902" t="s">
        <v>880</v>
      </c>
      <c r="P1902" t="s">
        <v>880</v>
      </c>
      <c r="Q1902">
        <v>1</v>
      </c>
      <c r="W1902">
        <v>0</v>
      </c>
      <c r="X1902">
        <v>1135396300</v>
      </c>
      <c r="Y1902">
        <f>AT1902</f>
        <v>1.2E-2</v>
      </c>
      <c r="AA1902">
        <v>20.190000000000001</v>
      </c>
      <c r="AB1902">
        <v>0</v>
      </c>
      <c r="AC1902">
        <v>0</v>
      </c>
      <c r="AD1902">
        <v>0</v>
      </c>
      <c r="AE1902">
        <v>20.190000000000001</v>
      </c>
      <c r="AF1902">
        <v>0</v>
      </c>
      <c r="AG1902">
        <v>0</v>
      </c>
      <c r="AH1902">
        <v>0</v>
      </c>
      <c r="AI1902">
        <v>1</v>
      </c>
      <c r="AJ1902">
        <v>1</v>
      </c>
      <c r="AK1902">
        <v>1</v>
      </c>
      <c r="AL1902">
        <v>1</v>
      </c>
      <c r="AM1902">
        <v>-2</v>
      </c>
      <c r="AN1902">
        <v>0</v>
      </c>
      <c r="AO1902">
        <v>1</v>
      </c>
      <c r="AP1902">
        <v>1</v>
      </c>
      <c r="AQ1902">
        <v>0</v>
      </c>
      <c r="AR1902">
        <v>0</v>
      </c>
      <c r="AS1902" t="s">
        <v>3</v>
      </c>
      <c r="AT1902">
        <v>1.2E-2</v>
      </c>
      <c r="AU1902" t="s">
        <v>3</v>
      </c>
      <c r="AV1902">
        <v>0</v>
      </c>
      <c r="AW1902">
        <v>2</v>
      </c>
      <c r="AX1902">
        <v>60526163</v>
      </c>
      <c r="AY1902">
        <v>1</v>
      </c>
      <c r="AZ1902">
        <v>0</v>
      </c>
      <c r="BA1902">
        <v>1902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CV1902">
        <v>0</v>
      </c>
      <c r="CW1902">
        <v>0</v>
      </c>
      <c r="CX1902">
        <f>ROUND(Y1902*Source!I922,9)</f>
        <v>8.4000000000000005E-2</v>
      </c>
      <c r="CY1902">
        <f>AA1902</f>
        <v>20.190000000000001</v>
      </c>
      <c r="CZ1902">
        <f>AE1902</f>
        <v>20.190000000000001</v>
      </c>
      <c r="DA1902">
        <f>AI1902</f>
        <v>1</v>
      </c>
      <c r="DB1902">
        <f>ROUND(ROUND(AT1902*CZ1902,2),6)</f>
        <v>0.24</v>
      </c>
      <c r="DC1902">
        <f>ROUND(ROUND(AT1902*AG1902,2),6)</f>
        <v>0</v>
      </c>
      <c r="DD1902" t="s">
        <v>3</v>
      </c>
      <c r="DE1902" t="s">
        <v>3</v>
      </c>
      <c r="DF1902">
        <f t="shared" si="799"/>
        <v>1.7</v>
      </c>
      <c r="DG1902">
        <f t="shared" si="797"/>
        <v>0</v>
      </c>
      <c r="DH1902">
        <f t="shared" si="798"/>
        <v>0</v>
      </c>
      <c r="DI1902">
        <f t="shared" si="787"/>
        <v>0</v>
      </c>
      <c r="DJ1902">
        <f>DF1902</f>
        <v>1.7</v>
      </c>
      <c r="DK1902">
        <v>0</v>
      </c>
      <c r="DL1902" t="s">
        <v>3</v>
      </c>
      <c r="DM1902">
        <v>0</v>
      </c>
      <c r="DN1902" t="s">
        <v>3</v>
      </c>
      <c r="DO1902">
        <v>0</v>
      </c>
    </row>
    <row r="1903" spans="1:119" x14ac:dyDescent="0.2">
      <c r="A1903">
        <f>ROW(Source!A922)</f>
        <v>922</v>
      </c>
      <c r="B1903">
        <v>59204062</v>
      </c>
      <c r="C1903">
        <v>60526149</v>
      </c>
      <c r="D1903">
        <v>58316216</v>
      </c>
      <c r="E1903">
        <v>1</v>
      </c>
      <c r="F1903">
        <v>1</v>
      </c>
      <c r="G1903">
        <v>1080</v>
      </c>
      <c r="H1903">
        <v>3</v>
      </c>
      <c r="I1903" t="s">
        <v>917</v>
      </c>
      <c r="J1903" t="s">
        <v>918</v>
      </c>
      <c r="K1903" t="s">
        <v>919</v>
      </c>
      <c r="L1903">
        <v>1339</v>
      </c>
      <c r="N1903">
        <v>1007</v>
      </c>
      <c r="O1903" t="s">
        <v>893</v>
      </c>
      <c r="P1903" t="s">
        <v>893</v>
      </c>
      <c r="Q1903">
        <v>1</v>
      </c>
      <c r="W1903">
        <v>0</v>
      </c>
      <c r="X1903">
        <v>-1274486266</v>
      </c>
      <c r="Y1903">
        <f>AT1903</f>
        <v>2E-3</v>
      </c>
      <c r="AA1903">
        <v>439.5</v>
      </c>
      <c r="AB1903">
        <v>0</v>
      </c>
      <c r="AC1903">
        <v>0</v>
      </c>
      <c r="AD1903">
        <v>0</v>
      </c>
      <c r="AE1903">
        <v>439.5</v>
      </c>
      <c r="AF1903">
        <v>0</v>
      </c>
      <c r="AG1903">
        <v>0</v>
      </c>
      <c r="AH1903">
        <v>0</v>
      </c>
      <c r="AI1903">
        <v>1</v>
      </c>
      <c r="AJ1903">
        <v>1</v>
      </c>
      <c r="AK1903">
        <v>1</v>
      </c>
      <c r="AL1903">
        <v>1</v>
      </c>
      <c r="AM1903">
        <v>-2</v>
      </c>
      <c r="AN1903">
        <v>0</v>
      </c>
      <c r="AO1903">
        <v>1</v>
      </c>
      <c r="AP1903">
        <v>1</v>
      </c>
      <c r="AQ1903">
        <v>0</v>
      </c>
      <c r="AR1903">
        <v>0</v>
      </c>
      <c r="AS1903" t="s">
        <v>3</v>
      </c>
      <c r="AT1903">
        <v>2E-3</v>
      </c>
      <c r="AU1903" t="s">
        <v>3</v>
      </c>
      <c r="AV1903">
        <v>0</v>
      </c>
      <c r="AW1903">
        <v>2</v>
      </c>
      <c r="AX1903">
        <v>60526164</v>
      </c>
      <c r="AY1903">
        <v>1</v>
      </c>
      <c r="AZ1903">
        <v>0</v>
      </c>
      <c r="BA1903">
        <v>1903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CV1903">
        <v>0</v>
      </c>
      <c r="CW1903">
        <v>0</v>
      </c>
      <c r="CX1903">
        <f>ROUND(Y1903*Source!I922,9)</f>
        <v>1.4E-2</v>
      </c>
      <c r="CY1903">
        <f>AA1903</f>
        <v>439.5</v>
      </c>
      <c r="CZ1903">
        <f>AE1903</f>
        <v>439.5</v>
      </c>
      <c r="DA1903">
        <f>AI1903</f>
        <v>1</v>
      </c>
      <c r="DB1903">
        <f>ROUND(ROUND(AT1903*CZ1903,2),6)</f>
        <v>0.88</v>
      </c>
      <c r="DC1903">
        <f>ROUND(ROUND(AT1903*AG1903,2),6)</f>
        <v>0</v>
      </c>
      <c r="DD1903" t="s">
        <v>3</v>
      </c>
      <c r="DE1903" t="s">
        <v>3</v>
      </c>
      <c r="DF1903">
        <f t="shared" si="799"/>
        <v>6.15</v>
      </c>
      <c r="DG1903">
        <f t="shared" si="797"/>
        <v>0</v>
      </c>
      <c r="DH1903">
        <f t="shared" si="798"/>
        <v>0</v>
      </c>
      <c r="DI1903">
        <f t="shared" si="787"/>
        <v>0</v>
      </c>
      <c r="DJ1903">
        <f>DF1903</f>
        <v>6.15</v>
      </c>
      <c r="DK1903">
        <v>0</v>
      </c>
      <c r="DL1903" t="s">
        <v>3</v>
      </c>
      <c r="DM1903">
        <v>0</v>
      </c>
      <c r="DN1903" t="s">
        <v>3</v>
      </c>
      <c r="DO1903">
        <v>0</v>
      </c>
    </row>
    <row r="1904" spans="1:119" x14ac:dyDescent="0.2">
      <c r="A1904">
        <f>ROW(Source!A922)</f>
        <v>922</v>
      </c>
      <c r="B1904">
        <v>59204062</v>
      </c>
      <c r="C1904">
        <v>60526149</v>
      </c>
      <c r="D1904">
        <v>0</v>
      </c>
      <c r="E1904">
        <v>1080</v>
      </c>
      <c r="F1904">
        <v>1</v>
      </c>
      <c r="G1904">
        <v>1080</v>
      </c>
      <c r="H1904">
        <v>3</v>
      </c>
      <c r="I1904" t="s">
        <v>835</v>
      </c>
      <c r="J1904" t="s">
        <v>3</v>
      </c>
      <c r="K1904" t="s">
        <v>1069</v>
      </c>
      <c r="L1904">
        <v>1354</v>
      </c>
      <c r="N1904">
        <v>1010</v>
      </c>
      <c r="O1904" t="s">
        <v>39</v>
      </c>
      <c r="P1904" t="s">
        <v>39</v>
      </c>
      <c r="Q1904">
        <v>1</v>
      </c>
      <c r="W1904">
        <v>0</v>
      </c>
      <c r="X1904">
        <v>1723409250</v>
      </c>
      <c r="Y1904">
        <f>AT1904</f>
        <v>1</v>
      </c>
      <c r="AA1904">
        <v>1282.19</v>
      </c>
      <c r="AB1904">
        <v>0</v>
      </c>
      <c r="AC1904">
        <v>0</v>
      </c>
      <c r="AD1904">
        <v>0</v>
      </c>
      <c r="AE1904">
        <v>1282.19</v>
      </c>
      <c r="AF1904">
        <v>0</v>
      </c>
      <c r="AG1904">
        <v>0</v>
      </c>
      <c r="AH1904">
        <v>0</v>
      </c>
      <c r="AI1904">
        <v>1</v>
      </c>
      <c r="AJ1904">
        <v>1</v>
      </c>
      <c r="AK1904">
        <v>1</v>
      </c>
      <c r="AL1904">
        <v>1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 t="s">
        <v>3</v>
      </c>
      <c r="AT1904">
        <v>1</v>
      </c>
      <c r="AU1904" t="s">
        <v>3</v>
      </c>
      <c r="AV1904">
        <v>0</v>
      </c>
      <c r="AW1904">
        <v>1</v>
      </c>
      <c r="AX1904">
        <v>-1</v>
      </c>
      <c r="AY1904">
        <v>0</v>
      </c>
      <c r="AZ1904">
        <v>0</v>
      </c>
      <c r="BA1904" t="s">
        <v>3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CV1904">
        <v>0</v>
      </c>
      <c r="CW1904">
        <v>0</v>
      </c>
      <c r="CX1904">
        <f>ROUND(Y1904*Source!I922,9)</f>
        <v>7</v>
      </c>
      <c r="CY1904">
        <f>AA1904</f>
        <v>1282.19</v>
      </c>
      <c r="CZ1904">
        <f>AE1904</f>
        <v>1282.19</v>
      </c>
      <c r="DA1904">
        <f>AI1904</f>
        <v>1</v>
      </c>
      <c r="DB1904">
        <f>ROUND(ROUND(AT1904*CZ1904,2),6)</f>
        <v>1282.19</v>
      </c>
      <c r="DC1904">
        <f>ROUND(ROUND(AT1904*AG1904,2),6)</f>
        <v>0</v>
      </c>
      <c r="DD1904" t="s">
        <v>3</v>
      </c>
      <c r="DE1904" t="s">
        <v>3</v>
      </c>
      <c r="DF1904">
        <f t="shared" si="799"/>
        <v>8975.33</v>
      </c>
      <c r="DG1904">
        <f t="shared" si="797"/>
        <v>0</v>
      </c>
      <c r="DH1904">
        <f t="shared" si="798"/>
        <v>0</v>
      </c>
      <c r="DI1904">
        <f t="shared" si="787"/>
        <v>0</v>
      </c>
      <c r="DJ1904">
        <f>DF1904</f>
        <v>8975.33</v>
      </c>
      <c r="DK1904">
        <v>0</v>
      </c>
      <c r="DL1904" t="s">
        <v>3</v>
      </c>
      <c r="DM1904">
        <v>0</v>
      </c>
      <c r="DN1904" t="s">
        <v>3</v>
      </c>
      <c r="DO1904">
        <v>0</v>
      </c>
    </row>
    <row r="1905" spans="1:119" x14ac:dyDescent="0.2">
      <c r="A1905">
        <f>ROW(Source!A923)</f>
        <v>923</v>
      </c>
      <c r="B1905">
        <v>59204059</v>
      </c>
      <c r="C1905">
        <v>60526149</v>
      </c>
      <c r="D1905">
        <v>58266404</v>
      </c>
      <c r="E1905">
        <v>1080</v>
      </c>
      <c r="F1905">
        <v>1</v>
      </c>
      <c r="G1905">
        <v>1080</v>
      </c>
      <c r="H1905">
        <v>1</v>
      </c>
      <c r="I1905" t="s">
        <v>859</v>
      </c>
      <c r="J1905" t="s">
        <v>3</v>
      </c>
      <c r="K1905" t="s">
        <v>860</v>
      </c>
      <c r="L1905">
        <v>1191</v>
      </c>
      <c r="N1905">
        <v>1013</v>
      </c>
      <c r="O1905" t="s">
        <v>861</v>
      </c>
      <c r="P1905" t="s">
        <v>861</v>
      </c>
      <c r="Q1905">
        <v>1</v>
      </c>
      <c r="W1905">
        <v>0</v>
      </c>
      <c r="X1905">
        <v>476480486</v>
      </c>
      <c r="Y1905">
        <f>((AT1905*1.15)*1.1)</f>
        <v>9.9555500000000006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1</v>
      </c>
      <c r="AJ1905">
        <v>1</v>
      </c>
      <c r="AK1905">
        <v>1</v>
      </c>
      <c r="AL1905">
        <v>1</v>
      </c>
      <c r="AM1905">
        <v>5</v>
      </c>
      <c r="AN1905">
        <v>0</v>
      </c>
      <c r="AO1905">
        <v>1</v>
      </c>
      <c r="AP1905">
        <v>1</v>
      </c>
      <c r="AQ1905">
        <v>0</v>
      </c>
      <c r="AR1905">
        <v>0</v>
      </c>
      <c r="AS1905" t="s">
        <v>3</v>
      </c>
      <c r="AT1905">
        <v>7.87</v>
      </c>
      <c r="AU1905" t="s">
        <v>26</v>
      </c>
      <c r="AV1905">
        <v>1</v>
      </c>
      <c r="AW1905">
        <v>2</v>
      </c>
      <c r="AX1905">
        <v>60526158</v>
      </c>
      <c r="AY1905">
        <v>1</v>
      </c>
      <c r="AZ1905">
        <v>0</v>
      </c>
      <c r="BA1905">
        <v>1905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CU1905">
        <f>ROUND(AT1905*Source!I923*AH1905*AL1905,2)</f>
        <v>0</v>
      </c>
      <c r="CV1905">
        <f>ROUND(Y1905*Source!I923,9)</f>
        <v>69.688850000000002</v>
      </c>
      <c r="CW1905">
        <v>0</v>
      </c>
      <c r="CX1905">
        <f>ROUND(Y1905*Source!I923,9)</f>
        <v>69.688850000000002</v>
      </c>
      <c r="CY1905">
        <f>AD1905</f>
        <v>0</v>
      </c>
      <c r="CZ1905">
        <f>AH1905</f>
        <v>0</v>
      </c>
      <c r="DA1905">
        <f>AL1905</f>
        <v>1</v>
      </c>
      <c r="DB1905">
        <f>ROUND(((ROUND(AT1905*CZ1905,2)*1.15)*1.1),6)</f>
        <v>0</v>
      </c>
      <c r="DC1905">
        <f>ROUND(((ROUND(AT1905*AG1905,2)*1.15)*1.1),6)</f>
        <v>0</v>
      </c>
      <c r="DD1905" t="s">
        <v>3</v>
      </c>
      <c r="DE1905" t="s">
        <v>3</v>
      </c>
      <c r="DF1905">
        <f t="shared" si="799"/>
        <v>0</v>
      </c>
      <c r="DG1905">
        <f t="shared" si="797"/>
        <v>0</v>
      </c>
      <c r="DH1905">
        <f t="shared" si="798"/>
        <v>0</v>
      </c>
      <c r="DI1905">
        <f t="shared" si="787"/>
        <v>0</v>
      </c>
      <c r="DJ1905">
        <f>DI1905</f>
        <v>0</v>
      </c>
      <c r="DK1905">
        <v>0</v>
      </c>
      <c r="DL1905" t="s">
        <v>3</v>
      </c>
      <c r="DM1905">
        <v>0</v>
      </c>
      <c r="DN1905" t="s">
        <v>3</v>
      </c>
      <c r="DO1905">
        <v>0</v>
      </c>
    </row>
    <row r="1906" spans="1:119" x14ac:dyDescent="0.2">
      <c r="A1906">
        <f>ROW(Source!A923)</f>
        <v>923</v>
      </c>
      <c r="B1906">
        <v>59204059</v>
      </c>
      <c r="C1906">
        <v>60526149</v>
      </c>
      <c r="D1906">
        <v>58340578</v>
      </c>
      <c r="E1906">
        <v>1</v>
      </c>
      <c r="F1906">
        <v>1</v>
      </c>
      <c r="G1906">
        <v>1080</v>
      </c>
      <c r="H1906">
        <v>2</v>
      </c>
      <c r="I1906" t="s">
        <v>862</v>
      </c>
      <c r="J1906" t="s">
        <v>863</v>
      </c>
      <c r="K1906" t="s">
        <v>864</v>
      </c>
      <c r="L1906">
        <v>1368</v>
      </c>
      <c r="N1906">
        <v>1011</v>
      </c>
      <c r="O1906" t="s">
        <v>865</v>
      </c>
      <c r="P1906" t="s">
        <v>865</v>
      </c>
      <c r="Q1906">
        <v>1</v>
      </c>
      <c r="W1906">
        <v>0</v>
      </c>
      <c r="X1906">
        <v>-1985943078</v>
      </c>
      <c r="Y1906">
        <f>((AT1906*1.25)*1.1)</f>
        <v>7.2875000000000009E-2</v>
      </c>
      <c r="AA1906">
        <v>0</v>
      </c>
      <c r="AB1906">
        <v>1445.28</v>
      </c>
      <c r="AC1906">
        <v>740.47</v>
      </c>
      <c r="AD1906">
        <v>0</v>
      </c>
      <c r="AE1906">
        <v>0</v>
      </c>
      <c r="AF1906">
        <v>83.1</v>
      </c>
      <c r="AG1906">
        <v>12.62</v>
      </c>
      <c r="AH1906">
        <v>0</v>
      </c>
      <c r="AI1906">
        <v>1</v>
      </c>
      <c r="AJ1906">
        <v>16.3</v>
      </c>
      <c r="AK1906">
        <v>54.99</v>
      </c>
      <c r="AL1906">
        <v>1</v>
      </c>
      <c r="AM1906">
        <v>2</v>
      </c>
      <c r="AN1906">
        <v>0</v>
      </c>
      <c r="AO1906">
        <v>1</v>
      </c>
      <c r="AP1906">
        <v>1</v>
      </c>
      <c r="AQ1906">
        <v>0</v>
      </c>
      <c r="AR1906">
        <v>0</v>
      </c>
      <c r="AS1906" t="s">
        <v>3</v>
      </c>
      <c r="AT1906">
        <v>5.2999999999999999E-2</v>
      </c>
      <c r="AU1906" t="s">
        <v>25</v>
      </c>
      <c r="AV1906">
        <v>0</v>
      </c>
      <c r="AW1906">
        <v>2</v>
      </c>
      <c r="AX1906">
        <v>60526159</v>
      </c>
      <c r="AY1906">
        <v>1</v>
      </c>
      <c r="AZ1906">
        <v>0</v>
      </c>
      <c r="BA1906">
        <v>1906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CV1906">
        <v>0</v>
      </c>
      <c r="CW1906">
        <f>ROUND(Y1906*Source!I923*DO1906,9)</f>
        <v>6.4377775000000002</v>
      </c>
      <c r="CX1906">
        <f>ROUND(Y1906*Source!I923,9)</f>
        <v>0.51012500000000005</v>
      </c>
      <c r="CY1906">
        <f>AB1906</f>
        <v>1445.28</v>
      </c>
      <c r="CZ1906">
        <f>AF1906</f>
        <v>83.1</v>
      </c>
      <c r="DA1906">
        <f>AJ1906</f>
        <v>16.3</v>
      </c>
      <c r="DB1906">
        <f>ROUND(((ROUND(AT1906*CZ1906,2)*1.25)*1.1),6)</f>
        <v>6.05</v>
      </c>
      <c r="DC1906">
        <f>ROUND(((ROUND(AT1906*AG1906,2)*1.25)*1.1),6)</f>
        <v>0.92125000000000001</v>
      </c>
      <c r="DD1906" t="s">
        <v>3</v>
      </c>
      <c r="DE1906" t="s">
        <v>3</v>
      </c>
      <c r="DF1906">
        <f t="shared" si="799"/>
        <v>0</v>
      </c>
      <c r="DG1906">
        <f>ROUND(ROUND(AF1906*AJ1906,2)*CX1906,2)</f>
        <v>690.98</v>
      </c>
      <c r="DH1906">
        <f>ROUND(ROUND(AG1906*AK1906,2)*CX1906,2)</f>
        <v>354.01</v>
      </c>
      <c r="DI1906">
        <f t="shared" si="787"/>
        <v>0</v>
      </c>
      <c r="DJ1906">
        <f>DG1906</f>
        <v>690.98</v>
      </c>
      <c r="DK1906">
        <v>0</v>
      </c>
      <c r="DL1906" t="s">
        <v>867</v>
      </c>
      <c r="DM1906">
        <v>0</v>
      </c>
      <c r="DN1906" t="s">
        <v>861</v>
      </c>
      <c r="DO1906">
        <v>12.62</v>
      </c>
    </row>
    <row r="1907" spans="1:119" x14ac:dyDescent="0.2">
      <c r="A1907">
        <f>ROW(Source!A923)</f>
        <v>923</v>
      </c>
      <c r="B1907">
        <v>59204059</v>
      </c>
      <c r="C1907">
        <v>60526149</v>
      </c>
      <c r="D1907">
        <v>58339814</v>
      </c>
      <c r="E1907">
        <v>1</v>
      </c>
      <c r="F1907">
        <v>1</v>
      </c>
      <c r="G1907">
        <v>1080</v>
      </c>
      <c r="H1907">
        <v>2</v>
      </c>
      <c r="I1907" t="s">
        <v>874</v>
      </c>
      <c r="J1907" t="s">
        <v>875</v>
      </c>
      <c r="K1907" t="s">
        <v>876</v>
      </c>
      <c r="L1907">
        <v>1368</v>
      </c>
      <c r="N1907">
        <v>1011</v>
      </c>
      <c r="O1907" t="s">
        <v>865</v>
      </c>
      <c r="P1907" t="s">
        <v>865</v>
      </c>
      <c r="Q1907">
        <v>1</v>
      </c>
      <c r="W1907">
        <v>0</v>
      </c>
      <c r="X1907">
        <v>1087580389</v>
      </c>
      <c r="Y1907">
        <f>((AT1907*1.25)*1.1)</f>
        <v>4.8125000000000008E-2</v>
      </c>
      <c r="AA1907">
        <v>0</v>
      </c>
      <c r="AB1907">
        <v>2628.65</v>
      </c>
      <c r="AC1907">
        <v>993.36</v>
      </c>
      <c r="AD1907">
        <v>0</v>
      </c>
      <c r="AE1907">
        <v>0</v>
      </c>
      <c r="AF1907">
        <v>179.17</v>
      </c>
      <c r="AG1907">
        <v>16.93</v>
      </c>
      <c r="AH1907">
        <v>0</v>
      </c>
      <c r="AI1907">
        <v>1</v>
      </c>
      <c r="AJ1907">
        <v>13.75</v>
      </c>
      <c r="AK1907">
        <v>54.99</v>
      </c>
      <c r="AL1907">
        <v>1</v>
      </c>
      <c r="AM1907">
        <v>2</v>
      </c>
      <c r="AN1907">
        <v>0</v>
      </c>
      <c r="AO1907">
        <v>1</v>
      </c>
      <c r="AP1907">
        <v>1</v>
      </c>
      <c r="AQ1907">
        <v>0</v>
      </c>
      <c r="AR1907">
        <v>0</v>
      </c>
      <c r="AS1907" t="s">
        <v>3</v>
      </c>
      <c r="AT1907">
        <v>3.5000000000000003E-2</v>
      </c>
      <c r="AU1907" t="s">
        <v>25</v>
      </c>
      <c r="AV1907">
        <v>0</v>
      </c>
      <c r="AW1907">
        <v>2</v>
      </c>
      <c r="AX1907">
        <v>60526160</v>
      </c>
      <c r="AY1907">
        <v>1</v>
      </c>
      <c r="AZ1907">
        <v>0</v>
      </c>
      <c r="BA1907">
        <v>1907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CV1907">
        <v>0</v>
      </c>
      <c r="CW1907">
        <f>ROUND(Y1907*Source!I923*DO1907,9)</f>
        <v>5.7032937500000003</v>
      </c>
      <c r="CX1907">
        <f>ROUND(Y1907*Source!I923,9)</f>
        <v>0.33687499999999998</v>
      </c>
      <c r="CY1907">
        <f>AB1907</f>
        <v>2628.65</v>
      </c>
      <c r="CZ1907">
        <f>AF1907</f>
        <v>179.17</v>
      </c>
      <c r="DA1907">
        <f>AJ1907</f>
        <v>13.75</v>
      </c>
      <c r="DB1907">
        <f>ROUND(((ROUND(AT1907*CZ1907,2)*1.25)*1.1),6)</f>
        <v>8.6212499999999999</v>
      </c>
      <c r="DC1907">
        <f>ROUND(((ROUND(AT1907*AG1907,2)*1.25)*1.1),6)</f>
        <v>0.81125000000000003</v>
      </c>
      <c r="DD1907" t="s">
        <v>3</v>
      </c>
      <c r="DE1907" t="s">
        <v>3</v>
      </c>
      <c r="DF1907">
        <f t="shared" si="799"/>
        <v>0</v>
      </c>
      <c r="DG1907">
        <f>ROUND(ROUND(AF1907*AJ1907,2)*CX1907,2)</f>
        <v>829.92</v>
      </c>
      <c r="DH1907">
        <f>ROUND(ROUND(AG1907*AK1907,2)*CX1907,2)</f>
        <v>313.62</v>
      </c>
      <c r="DI1907">
        <f t="shared" si="787"/>
        <v>0</v>
      </c>
      <c r="DJ1907">
        <f>DG1907</f>
        <v>829.92</v>
      </c>
      <c r="DK1907">
        <v>0</v>
      </c>
      <c r="DL1907" t="s">
        <v>867</v>
      </c>
      <c r="DM1907">
        <v>0</v>
      </c>
      <c r="DN1907" t="s">
        <v>861</v>
      </c>
      <c r="DO1907">
        <v>16.93</v>
      </c>
    </row>
    <row r="1908" spans="1:119" x14ac:dyDescent="0.2">
      <c r="A1908">
        <f>ROW(Source!A923)</f>
        <v>923</v>
      </c>
      <c r="B1908">
        <v>59204059</v>
      </c>
      <c r="C1908">
        <v>60526149</v>
      </c>
      <c r="D1908">
        <v>58310526</v>
      </c>
      <c r="E1908">
        <v>1</v>
      </c>
      <c r="F1908">
        <v>1</v>
      </c>
      <c r="G1908">
        <v>1080</v>
      </c>
      <c r="H1908">
        <v>3</v>
      </c>
      <c r="I1908" t="s">
        <v>894</v>
      </c>
      <c r="J1908" t="s">
        <v>895</v>
      </c>
      <c r="K1908" t="s">
        <v>896</v>
      </c>
      <c r="L1908">
        <v>1346</v>
      </c>
      <c r="N1908">
        <v>1009</v>
      </c>
      <c r="O1908" t="s">
        <v>880</v>
      </c>
      <c r="P1908" t="s">
        <v>880</v>
      </c>
      <c r="Q1908">
        <v>1</v>
      </c>
      <c r="W1908">
        <v>0</v>
      </c>
      <c r="X1908">
        <v>-1011812427</v>
      </c>
      <c r="Y1908">
        <f>AT1908</f>
        <v>0.01</v>
      </c>
      <c r="AA1908">
        <v>272.7</v>
      </c>
      <c r="AB1908">
        <v>0</v>
      </c>
      <c r="AC1908">
        <v>0</v>
      </c>
      <c r="AD1908">
        <v>0</v>
      </c>
      <c r="AE1908">
        <v>37.979999999999997</v>
      </c>
      <c r="AF1908">
        <v>0</v>
      </c>
      <c r="AG1908">
        <v>0</v>
      </c>
      <c r="AH1908">
        <v>0</v>
      </c>
      <c r="AI1908">
        <v>7.18</v>
      </c>
      <c r="AJ1908">
        <v>1</v>
      </c>
      <c r="AK1908">
        <v>1</v>
      </c>
      <c r="AL1908">
        <v>1</v>
      </c>
      <c r="AM1908">
        <v>2</v>
      </c>
      <c r="AN1908">
        <v>0</v>
      </c>
      <c r="AO1908">
        <v>1</v>
      </c>
      <c r="AP1908">
        <v>1</v>
      </c>
      <c r="AQ1908">
        <v>0</v>
      </c>
      <c r="AR1908">
        <v>0</v>
      </c>
      <c r="AS1908" t="s">
        <v>3</v>
      </c>
      <c r="AT1908">
        <v>0.01</v>
      </c>
      <c r="AU1908" t="s">
        <v>3</v>
      </c>
      <c r="AV1908">
        <v>0</v>
      </c>
      <c r="AW1908">
        <v>2</v>
      </c>
      <c r="AX1908">
        <v>60526161</v>
      </c>
      <c r="AY1908">
        <v>1</v>
      </c>
      <c r="AZ1908">
        <v>0</v>
      </c>
      <c r="BA1908">
        <v>1908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CV1908">
        <v>0</v>
      </c>
      <c r="CW1908">
        <v>0</v>
      </c>
      <c r="CX1908">
        <f>ROUND(Y1908*Source!I923,9)</f>
        <v>7.0000000000000007E-2</v>
      </c>
      <c r="CY1908">
        <f>AA1908</f>
        <v>272.7</v>
      </c>
      <c r="CZ1908">
        <f>AE1908</f>
        <v>37.979999999999997</v>
      </c>
      <c r="DA1908">
        <f>AI1908</f>
        <v>7.18</v>
      </c>
      <c r="DB1908">
        <f>ROUND(ROUND(AT1908*CZ1908,2),6)</f>
        <v>0.38</v>
      </c>
      <c r="DC1908">
        <f>ROUND(ROUND(AT1908*AG1908,2),6)</f>
        <v>0</v>
      </c>
      <c r="DD1908" t="s">
        <v>3</v>
      </c>
      <c r="DE1908" t="s">
        <v>3</v>
      </c>
      <c r="DF1908">
        <f>ROUND(ROUND(AE1908*AI1908,2)*CX1908,2)</f>
        <v>19.09</v>
      </c>
      <c r="DG1908">
        <f>ROUND(ROUND(AF1908,2)*CX1908,2)</f>
        <v>0</v>
      </c>
      <c r="DH1908">
        <f>ROUND(ROUND(AG1908,2)*CX1908,2)</f>
        <v>0</v>
      </c>
      <c r="DI1908">
        <f t="shared" si="787"/>
        <v>0</v>
      </c>
      <c r="DJ1908">
        <f>DF1908</f>
        <v>19.09</v>
      </c>
      <c r="DK1908">
        <v>0</v>
      </c>
      <c r="DL1908" t="s">
        <v>3</v>
      </c>
      <c r="DM1908">
        <v>0</v>
      </c>
      <c r="DN1908" t="s">
        <v>3</v>
      </c>
      <c r="DO1908">
        <v>0</v>
      </c>
    </row>
    <row r="1909" spans="1:119" x14ac:dyDescent="0.2">
      <c r="A1909">
        <f>ROW(Source!A923)</f>
        <v>923</v>
      </c>
      <c r="B1909">
        <v>59204059</v>
      </c>
      <c r="C1909">
        <v>60526149</v>
      </c>
      <c r="D1909">
        <v>58309084</v>
      </c>
      <c r="E1909">
        <v>1</v>
      </c>
      <c r="F1909">
        <v>1</v>
      </c>
      <c r="G1909">
        <v>1080</v>
      </c>
      <c r="H1909">
        <v>3</v>
      </c>
      <c r="I1909" t="s">
        <v>907</v>
      </c>
      <c r="J1909" t="s">
        <v>908</v>
      </c>
      <c r="K1909" t="s">
        <v>909</v>
      </c>
      <c r="L1909">
        <v>1348</v>
      </c>
      <c r="N1909">
        <v>1009</v>
      </c>
      <c r="O1909" t="s">
        <v>900</v>
      </c>
      <c r="P1909" t="s">
        <v>900</v>
      </c>
      <c r="Q1909">
        <v>1000</v>
      </c>
      <c r="W1909">
        <v>0</v>
      </c>
      <c r="X1909">
        <v>356473523</v>
      </c>
      <c r="Y1909">
        <f>AT1909</f>
        <v>2.4000000000000001E-5</v>
      </c>
      <c r="AA1909">
        <v>55779.05</v>
      </c>
      <c r="AB1909">
        <v>0</v>
      </c>
      <c r="AC1909">
        <v>0</v>
      </c>
      <c r="AD1909">
        <v>0</v>
      </c>
      <c r="AE1909">
        <v>16214.84</v>
      </c>
      <c r="AF1909">
        <v>0</v>
      </c>
      <c r="AG1909">
        <v>0</v>
      </c>
      <c r="AH1909">
        <v>0</v>
      </c>
      <c r="AI1909">
        <v>3.44</v>
      </c>
      <c r="AJ1909">
        <v>1</v>
      </c>
      <c r="AK1909">
        <v>1</v>
      </c>
      <c r="AL1909">
        <v>1</v>
      </c>
      <c r="AM1909">
        <v>2</v>
      </c>
      <c r="AN1909">
        <v>0</v>
      </c>
      <c r="AO1909">
        <v>1</v>
      </c>
      <c r="AP1909">
        <v>1</v>
      </c>
      <c r="AQ1909">
        <v>0</v>
      </c>
      <c r="AR1909">
        <v>0</v>
      </c>
      <c r="AS1909" t="s">
        <v>3</v>
      </c>
      <c r="AT1909">
        <v>2.4000000000000001E-5</v>
      </c>
      <c r="AU1909" t="s">
        <v>3</v>
      </c>
      <c r="AV1909">
        <v>0</v>
      </c>
      <c r="AW1909">
        <v>2</v>
      </c>
      <c r="AX1909">
        <v>60526162</v>
      </c>
      <c r="AY1909">
        <v>1</v>
      </c>
      <c r="AZ1909">
        <v>0</v>
      </c>
      <c r="BA1909">
        <v>1909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CV1909">
        <v>0</v>
      </c>
      <c r="CW1909">
        <v>0</v>
      </c>
      <c r="CX1909">
        <f>ROUND(Y1909*Source!I923,9)</f>
        <v>1.6799999999999999E-4</v>
      </c>
      <c r="CY1909">
        <f>AA1909</f>
        <v>55779.05</v>
      </c>
      <c r="CZ1909">
        <f>AE1909</f>
        <v>16214.84</v>
      </c>
      <c r="DA1909">
        <f>AI1909</f>
        <v>3.44</v>
      </c>
      <c r="DB1909">
        <f>ROUND(ROUND(AT1909*CZ1909,2),6)</f>
        <v>0.39</v>
      </c>
      <c r="DC1909">
        <f>ROUND(ROUND(AT1909*AG1909,2),6)</f>
        <v>0</v>
      </c>
      <c r="DD1909" t="s">
        <v>3</v>
      </c>
      <c r="DE1909" t="s">
        <v>3</v>
      </c>
      <c r="DF1909">
        <f>ROUND(ROUND(AE1909*AI1909,2)*CX1909,2)</f>
        <v>9.3699999999999992</v>
      </c>
      <c r="DG1909">
        <f>ROUND(ROUND(AF1909,2)*CX1909,2)</f>
        <v>0</v>
      </c>
      <c r="DH1909">
        <f>ROUND(ROUND(AG1909,2)*CX1909,2)</f>
        <v>0</v>
      </c>
      <c r="DI1909">
        <f t="shared" si="787"/>
        <v>0</v>
      </c>
      <c r="DJ1909">
        <f>DF1909</f>
        <v>9.3699999999999992</v>
      </c>
      <c r="DK1909">
        <v>0</v>
      </c>
      <c r="DL1909" t="s">
        <v>3</v>
      </c>
      <c r="DM1909">
        <v>0</v>
      </c>
      <c r="DN1909" t="s">
        <v>3</v>
      </c>
      <c r="DO1909">
        <v>0</v>
      </c>
    </row>
    <row r="1910" spans="1:119" x14ac:dyDescent="0.2">
      <c r="A1910">
        <f>ROW(Source!A923)</f>
        <v>923</v>
      </c>
      <c r="B1910">
        <v>59204059</v>
      </c>
      <c r="C1910">
        <v>60526149</v>
      </c>
      <c r="D1910">
        <v>58309253</v>
      </c>
      <c r="E1910">
        <v>1</v>
      </c>
      <c r="F1910">
        <v>1</v>
      </c>
      <c r="G1910">
        <v>1080</v>
      </c>
      <c r="H1910">
        <v>3</v>
      </c>
      <c r="I1910" t="s">
        <v>910</v>
      </c>
      <c r="J1910" t="s">
        <v>911</v>
      </c>
      <c r="K1910" t="s">
        <v>912</v>
      </c>
      <c r="L1910">
        <v>1346</v>
      </c>
      <c r="N1910">
        <v>1009</v>
      </c>
      <c r="O1910" t="s">
        <v>880</v>
      </c>
      <c r="P1910" t="s">
        <v>880</v>
      </c>
      <c r="Q1910">
        <v>1</v>
      </c>
      <c r="W1910">
        <v>0</v>
      </c>
      <c r="X1910">
        <v>1135396300</v>
      </c>
      <c r="Y1910">
        <f>AT1910</f>
        <v>1.2E-2</v>
      </c>
      <c r="AA1910">
        <v>85.4</v>
      </c>
      <c r="AB1910">
        <v>0</v>
      </c>
      <c r="AC1910">
        <v>0</v>
      </c>
      <c r="AD1910">
        <v>0</v>
      </c>
      <c r="AE1910">
        <v>20.190000000000001</v>
      </c>
      <c r="AF1910">
        <v>0</v>
      </c>
      <c r="AG1910">
        <v>0</v>
      </c>
      <c r="AH1910">
        <v>0</v>
      </c>
      <c r="AI1910">
        <v>4.2300000000000004</v>
      </c>
      <c r="AJ1910">
        <v>1</v>
      </c>
      <c r="AK1910">
        <v>1</v>
      </c>
      <c r="AL1910">
        <v>1</v>
      </c>
      <c r="AM1910">
        <v>2</v>
      </c>
      <c r="AN1910">
        <v>0</v>
      </c>
      <c r="AO1910">
        <v>1</v>
      </c>
      <c r="AP1910">
        <v>1</v>
      </c>
      <c r="AQ1910">
        <v>0</v>
      </c>
      <c r="AR1910">
        <v>0</v>
      </c>
      <c r="AS1910" t="s">
        <v>3</v>
      </c>
      <c r="AT1910">
        <v>1.2E-2</v>
      </c>
      <c r="AU1910" t="s">
        <v>3</v>
      </c>
      <c r="AV1910">
        <v>0</v>
      </c>
      <c r="AW1910">
        <v>2</v>
      </c>
      <c r="AX1910">
        <v>60526163</v>
      </c>
      <c r="AY1910">
        <v>1</v>
      </c>
      <c r="AZ1910">
        <v>0</v>
      </c>
      <c r="BA1910">
        <v>1910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CV1910">
        <v>0</v>
      </c>
      <c r="CW1910">
        <v>0</v>
      </c>
      <c r="CX1910">
        <f>ROUND(Y1910*Source!I923,9)</f>
        <v>8.4000000000000005E-2</v>
      </c>
      <c r="CY1910">
        <f>AA1910</f>
        <v>85.4</v>
      </c>
      <c r="CZ1910">
        <f>AE1910</f>
        <v>20.190000000000001</v>
      </c>
      <c r="DA1910">
        <f>AI1910</f>
        <v>4.2300000000000004</v>
      </c>
      <c r="DB1910">
        <f>ROUND(ROUND(AT1910*CZ1910,2),6)</f>
        <v>0.24</v>
      </c>
      <c r="DC1910">
        <f>ROUND(ROUND(AT1910*AG1910,2),6)</f>
        <v>0</v>
      </c>
      <c r="DD1910" t="s">
        <v>3</v>
      </c>
      <c r="DE1910" t="s">
        <v>3</v>
      </c>
      <c r="DF1910">
        <f>ROUND(ROUND(AE1910*AI1910,2)*CX1910,2)</f>
        <v>7.17</v>
      </c>
      <c r="DG1910">
        <f>ROUND(ROUND(AF1910,2)*CX1910,2)</f>
        <v>0</v>
      </c>
      <c r="DH1910">
        <f>ROUND(ROUND(AG1910,2)*CX1910,2)</f>
        <v>0</v>
      </c>
      <c r="DI1910">
        <f t="shared" si="787"/>
        <v>0</v>
      </c>
      <c r="DJ1910">
        <f>DF1910</f>
        <v>7.17</v>
      </c>
      <c r="DK1910">
        <v>0</v>
      </c>
      <c r="DL1910" t="s">
        <v>3</v>
      </c>
      <c r="DM1910">
        <v>0</v>
      </c>
      <c r="DN1910" t="s">
        <v>3</v>
      </c>
      <c r="DO1910">
        <v>0</v>
      </c>
    </row>
    <row r="1911" spans="1:119" x14ac:dyDescent="0.2">
      <c r="A1911">
        <f>ROW(Source!A923)</f>
        <v>923</v>
      </c>
      <c r="B1911">
        <v>59204059</v>
      </c>
      <c r="C1911">
        <v>60526149</v>
      </c>
      <c r="D1911">
        <v>58316216</v>
      </c>
      <c r="E1911">
        <v>1</v>
      </c>
      <c r="F1911">
        <v>1</v>
      </c>
      <c r="G1911">
        <v>1080</v>
      </c>
      <c r="H1911">
        <v>3</v>
      </c>
      <c r="I1911" t="s">
        <v>917</v>
      </c>
      <c r="J1911" t="s">
        <v>918</v>
      </c>
      <c r="K1911" t="s">
        <v>919</v>
      </c>
      <c r="L1911">
        <v>1339</v>
      </c>
      <c r="N1911">
        <v>1007</v>
      </c>
      <c r="O1911" t="s">
        <v>893</v>
      </c>
      <c r="P1911" t="s">
        <v>893</v>
      </c>
      <c r="Q1911">
        <v>1</v>
      </c>
      <c r="W1911">
        <v>0</v>
      </c>
      <c r="X1911">
        <v>-1274486266</v>
      </c>
      <c r="Y1911">
        <f>AT1911</f>
        <v>2E-3</v>
      </c>
      <c r="AA1911">
        <v>5071.83</v>
      </c>
      <c r="AB1911">
        <v>0</v>
      </c>
      <c r="AC1911">
        <v>0</v>
      </c>
      <c r="AD1911">
        <v>0</v>
      </c>
      <c r="AE1911">
        <v>439.5</v>
      </c>
      <c r="AF1911">
        <v>0</v>
      </c>
      <c r="AG1911">
        <v>0</v>
      </c>
      <c r="AH1911">
        <v>0</v>
      </c>
      <c r="AI1911">
        <v>11.54</v>
      </c>
      <c r="AJ1911">
        <v>1</v>
      </c>
      <c r="AK1911">
        <v>1</v>
      </c>
      <c r="AL1911">
        <v>1</v>
      </c>
      <c r="AM1911">
        <v>2</v>
      </c>
      <c r="AN1911">
        <v>0</v>
      </c>
      <c r="AO1911">
        <v>1</v>
      </c>
      <c r="AP1911">
        <v>1</v>
      </c>
      <c r="AQ1911">
        <v>0</v>
      </c>
      <c r="AR1911">
        <v>0</v>
      </c>
      <c r="AS1911" t="s">
        <v>3</v>
      </c>
      <c r="AT1911">
        <v>2E-3</v>
      </c>
      <c r="AU1911" t="s">
        <v>3</v>
      </c>
      <c r="AV1911">
        <v>0</v>
      </c>
      <c r="AW1911">
        <v>2</v>
      </c>
      <c r="AX1911">
        <v>60526164</v>
      </c>
      <c r="AY1911">
        <v>1</v>
      </c>
      <c r="AZ1911">
        <v>0</v>
      </c>
      <c r="BA1911">
        <v>1911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CV1911">
        <v>0</v>
      </c>
      <c r="CW1911">
        <v>0</v>
      </c>
      <c r="CX1911">
        <f>ROUND(Y1911*Source!I923,9)</f>
        <v>1.4E-2</v>
      </c>
      <c r="CY1911">
        <f>AA1911</f>
        <v>5071.83</v>
      </c>
      <c r="CZ1911">
        <f>AE1911</f>
        <v>439.5</v>
      </c>
      <c r="DA1911">
        <f>AI1911</f>
        <v>11.54</v>
      </c>
      <c r="DB1911">
        <f>ROUND(ROUND(AT1911*CZ1911,2),6)</f>
        <v>0.88</v>
      </c>
      <c r="DC1911">
        <f>ROUND(ROUND(AT1911*AG1911,2),6)</f>
        <v>0</v>
      </c>
      <c r="DD1911" t="s">
        <v>3</v>
      </c>
      <c r="DE1911" t="s">
        <v>3</v>
      </c>
      <c r="DF1911">
        <f>ROUND(ROUND(AE1911*AI1911,2)*CX1911,2)</f>
        <v>71.010000000000005</v>
      </c>
      <c r="DG1911">
        <f>ROUND(ROUND(AF1911,2)*CX1911,2)</f>
        <v>0</v>
      </c>
      <c r="DH1911">
        <f>ROUND(ROUND(AG1911,2)*CX1911,2)</f>
        <v>0</v>
      </c>
      <c r="DI1911">
        <f t="shared" si="787"/>
        <v>0</v>
      </c>
      <c r="DJ1911">
        <f>DF1911</f>
        <v>71.010000000000005</v>
      </c>
      <c r="DK1911">
        <v>0</v>
      </c>
      <c r="DL1911" t="s">
        <v>3</v>
      </c>
      <c r="DM1911">
        <v>0</v>
      </c>
      <c r="DN1911" t="s">
        <v>3</v>
      </c>
      <c r="DO1911">
        <v>0</v>
      </c>
    </row>
    <row r="1912" spans="1:119" x14ac:dyDescent="0.2">
      <c r="A1912">
        <f>ROW(Source!A923)</f>
        <v>923</v>
      </c>
      <c r="B1912">
        <v>59204059</v>
      </c>
      <c r="C1912">
        <v>60526149</v>
      </c>
      <c r="D1912">
        <v>0</v>
      </c>
      <c r="E1912">
        <v>1080</v>
      </c>
      <c r="F1912">
        <v>1</v>
      </c>
      <c r="G1912">
        <v>1080</v>
      </c>
      <c r="H1912">
        <v>3</v>
      </c>
      <c r="I1912" t="s">
        <v>835</v>
      </c>
      <c r="J1912" t="s">
        <v>3</v>
      </c>
      <c r="K1912" t="s">
        <v>1069</v>
      </c>
      <c r="L1912">
        <v>1354</v>
      </c>
      <c r="N1912">
        <v>1010</v>
      </c>
      <c r="O1912" t="s">
        <v>39</v>
      </c>
      <c r="P1912" t="s">
        <v>39</v>
      </c>
      <c r="Q1912">
        <v>1</v>
      </c>
      <c r="W1912">
        <v>0</v>
      </c>
      <c r="X1912">
        <v>1723409250</v>
      </c>
      <c r="Y1912">
        <f>AT1912</f>
        <v>1</v>
      </c>
      <c r="AA1912">
        <v>9821.58</v>
      </c>
      <c r="AB1912">
        <v>0</v>
      </c>
      <c r="AC1912">
        <v>0</v>
      </c>
      <c r="AD1912">
        <v>0</v>
      </c>
      <c r="AE1912">
        <v>1282.19</v>
      </c>
      <c r="AF1912">
        <v>0</v>
      </c>
      <c r="AG1912">
        <v>0</v>
      </c>
      <c r="AH1912">
        <v>0</v>
      </c>
      <c r="AI1912">
        <v>7.66</v>
      </c>
      <c r="AJ1912">
        <v>1</v>
      </c>
      <c r="AK1912">
        <v>1</v>
      </c>
      <c r="AL1912">
        <v>1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 t="s">
        <v>3</v>
      </c>
      <c r="AT1912">
        <v>1</v>
      </c>
      <c r="AU1912" t="s">
        <v>3</v>
      </c>
      <c r="AV1912">
        <v>0</v>
      </c>
      <c r="AW1912">
        <v>1</v>
      </c>
      <c r="AX1912">
        <v>-1</v>
      </c>
      <c r="AY1912">
        <v>0</v>
      </c>
      <c r="AZ1912">
        <v>0</v>
      </c>
      <c r="BA1912" t="s">
        <v>3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CV1912">
        <v>0</v>
      </c>
      <c r="CW1912">
        <v>0</v>
      </c>
      <c r="CX1912">
        <f>ROUND(Y1912*Source!I923,9)</f>
        <v>7</v>
      </c>
      <c r="CY1912">
        <f>AA1912</f>
        <v>9821.58</v>
      </c>
      <c r="CZ1912">
        <f>AE1912</f>
        <v>1282.19</v>
      </c>
      <c r="DA1912">
        <f>AI1912</f>
        <v>7.66</v>
      </c>
      <c r="DB1912">
        <f>ROUND(ROUND(AT1912*CZ1912,2),6)</f>
        <v>1282.19</v>
      </c>
      <c r="DC1912">
        <f>ROUND(ROUND(AT1912*AG1912,2),6)</f>
        <v>0</v>
      </c>
      <c r="DD1912" t="s">
        <v>3</v>
      </c>
      <c r="DE1912" t="s">
        <v>3</v>
      </c>
      <c r="DF1912">
        <f>ROUND(ROUND(AE1912*AI1912,2)*CX1912,2)</f>
        <v>68751.06</v>
      </c>
      <c r="DG1912">
        <f>ROUND(ROUND(AF1912,2)*CX1912,2)</f>
        <v>0</v>
      </c>
      <c r="DH1912">
        <f>ROUND(ROUND(AG1912,2)*CX1912,2)</f>
        <v>0</v>
      </c>
      <c r="DI1912">
        <f t="shared" si="787"/>
        <v>0</v>
      </c>
      <c r="DJ1912">
        <f>DF1912</f>
        <v>68751.06</v>
      </c>
      <c r="DK1912">
        <v>0</v>
      </c>
      <c r="DL1912" t="s">
        <v>3</v>
      </c>
      <c r="DM1912">
        <v>0</v>
      </c>
      <c r="DN1912" t="s">
        <v>3</v>
      </c>
      <c r="DO19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9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60526280</v>
      </c>
      <c r="C1">
        <v>60526267</v>
      </c>
      <c r="D1">
        <v>58266404</v>
      </c>
      <c r="E1">
        <v>1080</v>
      </c>
      <c r="F1">
        <v>1</v>
      </c>
      <c r="G1">
        <v>1080</v>
      </c>
      <c r="H1">
        <v>1</v>
      </c>
      <c r="I1" t="s">
        <v>859</v>
      </c>
      <c r="J1" t="s">
        <v>3</v>
      </c>
      <c r="K1" t="s">
        <v>860</v>
      </c>
      <c r="L1">
        <v>1191</v>
      </c>
      <c r="N1">
        <v>1013</v>
      </c>
      <c r="O1" t="s">
        <v>861</v>
      </c>
      <c r="P1" t="s">
        <v>861</v>
      </c>
      <c r="Q1">
        <v>1</v>
      </c>
      <c r="X1">
        <v>19.12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26</v>
      </c>
      <c r="AG1">
        <v>24.186800000000002</v>
      </c>
      <c r="AH1">
        <v>2</v>
      </c>
      <c r="AI1">
        <v>60526268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60526281</v>
      </c>
      <c r="C2">
        <v>60526267</v>
      </c>
      <c r="D2">
        <v>58340578</v>
      </c>
      <c r="E2">
        <v>1</v>
      </c>
      <c r="F2">
        <v>1</v>
      </c>
      <c r="G2">
        <v>1080</v>
      </c>
      <c r="H2">
        <v>2</v>
      </c>
      <c r="I2" t="s">
        <v>862</v>
      </c>
      <c r="J2" t="s">
        <v>863</v>
      </c>
      <c r="K2" t="s">
        <v>864</v>
      </c>
      <c r="L2">
        <v>1368</v>
      </c>
      <c r="N2">
        <v>1011</v>
      </c>
      <c r="O2" t="s">
        <v>865</v>
      </c>
      <c r="P2" t="s">
        <v>865</v>
      </c>
      <c r="Q2">
        <v>1</v>
      </c>
      <c r="X2">
        <v>0.01</v>
      </c>
      <c r="Y2">
        <v>0</v>
      </c>
      <c r="Z2">
        <v>83.1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25</v>
      </c>
      <c r="AG2">
        <v>1.3750000000000002E-2</v>
      </c>
      <c r="AH2">
        <v>2</v>
      </c>
      <c r="AI2">
        <v>60526269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60526283</v>
      </c>
      <c r="C3">
        <v>60526267</v>
      </c>
      <c r="D3">
        <v>58340697</v>
      </c>
      <c r="E3">
        <v>1</v>
      </c>
      <c r="F3">
        <v>1</v>
      </c>
      <c r="G3">
        <v>1080</v>
      </c>
      <c r="H3">
        <v>2</v>
      </c>
      <c r="I3" t="s">
        <v>868</v>
      </c>
      <c r="J3" t="s">
        <v>869</v>
      </c>
      <c r="K3" t="s">
        <v>870</v>
      </c>
      <c r="L3">
        <v>1368</v>
      </c>
      <c r="N3">
        <v>1011</v>
      </c>
      <c r="O3" t="s">
        <v>865</v>
      </c>
      <c r="P3" t="s">
        <v>865</v>
      </c>
      <c r="Q3">
        <v>1</v>
      </c>
      <c r="X3">
        <v>1.25</v>
      </c>
      <c r="Y3">
        <v>0</v>
      </c>
      <c r="Z3">
        <v>0.8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25</v>
      </c>
      <c r="AG3">
        <v>1.7187500000000002</v>
      </c>
      <c r="AH3">
        <v>2</v>
      </c>
      <c r="AI3">
        <v>60526271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60526284</v>
      </c>
      <c r="C4">
        <v>60526267</v>
      </c>
      <c r="D4">
        <v>58340699</v>
      </c>
      <c r="E4">
        <v>1</v>
      </c>
      <c r="F4">
        <v>1</v>
      </c>
      <c r="G4">
        <v>1080</v>
      </c>
      <c r="H4">
        <v>2</v>
      </c>
      <c r="I4" t="s">
        <v>871</v>
      </c>
      <c r="J4" t="s">
        <v>872</v>
      </c>
      <c r="K4" t="s">
        <v>873</v>
      </c>
      <c r="L4">
        <v>1368</v>
      </c>
      <c r="N4">
        <v>1011</v>
      </c>
      <c r="O4" t="s">
        <v>865</v>
      </c>
      <c r="P4" t="s">
        <v>865</v>
      </c>
      <c r="Q4">
        <v>1</v>
      </c>
      <c r="X4">
        <v>0.3</v>
      </c>
      <c r="Y4">
        <v>0</v>
      </c>
      <c r="Z4">
        <v>1.49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25</v>
      </c>
      <c r="AG4">
        <v>0.41250000000000003</v>
      </c>
      <c r="AH4">
        <v>2</v>
      </c>
      <c r="AI4">
        <v>60526272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60526282</v>
      </c>
      <c r="C5">
        <v>60526267</v>
      </c>
      <c r="D5">
        <v>58339814</v>
      </c>
      <c r="E5">
        <v>1</v>
      </c>
      <c r="F5">
        <v>1</v>
      </c>
      <c r="G5">
        <v>1080</v>
      </c>
      <c r="H5">
        <v>2</v>
      </c>
      <c r="I5" t="s">
        <v>874</v>
      </c>
      <c r="J5" t="s">
        <v>875</v>
      </c>
      <c r="K5" t="s">
        <v>876</v>
      </c>
      <c r="L5">
        <v>1368</v>
      </c>
      <c r="N5">
        <v>1011</v>
      </c>
      <c r="O5" t="s">
        <v>865</v>
      </c>
      <c r="P5" t="s">
        <v>865</v>
      </c>
      <c r="Q5">
        <v>1</v>
      </c>
      <c r="X5">
        <v>0.01</v>
      </c>
      <c r="Y5">
        <v>0</v>
      </c>
      <c r="Z5">
        <v>179.17</v>
      </c>
      <c r="AA5">
        <v>16.93</v>
      </c>
      <c r="AB5">
        <v>0</v>
      </c>
      <c r="AC5">
        <v>0</v>
      </c>
      <c r="AD5">
        <v>1</v>
      </c>
      <c r="AE5">
        <v>0</v>
      </c>
      <c r="AF5" t="s">
        <v>25</v>
      </c>
      <c r="AG5">
        <v>1.3750000000000002E-2</v>
      </c>
      <c r="AH5">
        <v>2</v>
      </c>
      <c r="AI5">
        <v>60526270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ROW(Source!A28)</f>
        <v>28</v>
      </c>
      <c r="B6">
        <v>60526285</v>
      </c>
      <c r="C6">
        <v>60526267</v>
      </c>
      <c r="D6">
        <v>58308811</v>
      </c>
      <c r="E6">
        <v>1</v>
      </c>
      <c r="F6">
        <v>1</v>
      </c>
      <c r="G6">
        <v>1080</v>
      </c>
      <c r="H6">
        <v>3</v>
      </c>
      <c r="I6" t="s">
        <v>877</v>
      </c>
      <c r="J6" t="s">
        <v>878</v>
      </c>
      <c r="K6" t="s">
        <v>879</v>
      </c>
      <c r="L6">
        <v>1346</v>
      </c>
      <c r="N6">
        <v>1009</v>
      </c>
      <c r="O6" t="s">
        <v>880</v>
      </c>
      <c r="P6" t="s">
        <v>880</v>
      </c>
      <c r="Q6">
        <v>1</v>
      </c>
      <c r="X6">
        <v>0.5</v>
      </c>
      <c r="Y6">
        <v>1.61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3</v>
      </c>
      <c r="AG6">
        <v>0.5</v>
      </c>
      <c r="AH6">
        <v>2</v>
      </c>
      <c r="AI6">
        <v>60526273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ROW(Source!A28)</f>
        <v>28</v>
      </c>
      <c r="B7">
        <v>60526286</v>
      </c>
      <c r="C7">
        <v>60526267</v>
      </c>
      <c r="D7">
        <v>58308843</v>
      </c>
      <c r="E7">
        <v>1</v>
      </c>
      <c r="F7">
        <v>1</v>
      </c>
      <c r="G7">
        <v>1080</v>
      </c>
      <c r="H7">
        <v>3</v>
      </c>
      <c r="I7" t="s">
        <v>881</v>
      </c>
      <c r="J7" t="s">
        <v>882</v>
      </c>
      <c r="K7" t="s">
        <v>883</v>
      </c>
      <c r="L7">
        <v>1346</v>
      </c>
      <c r="N7">
        <v>1009</v>
      </c>
      <c r="O7" t="s">
        <v>880</v>
      </c>
      <c r="P7" t="s">
        <v>880</v>
      </c>
      <c r="Q7">
        <v>1</v>
      </c>
      <c r="X7">
        <v>9.2999999999999999E-2</v>
      </c>
      <c r="Y7">
        <v>36.78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3</v>
      </c>
      <c r="AG7">
        <v>9.2999999999999999E-2</v>
      </c>
      <c r="AH7">
        <v>2</v>
      </c>
      <c r="AI7">
        <v>60526274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ROW(Source!A28)</f>
        <v>28</v>
      </c>
      <c r="B8">
        <v>60526287</v>
      </c>
      <c r="C8">
        <v>60526267</v>
      </c>
      <c r="D8">
        <v>58308917</v>
      </c>
      <c r="E8">
        <v>1</v>
      </c>
      <c r="F8">
        <v>1</v>
      </c>
      <c r="G8">
        <v>1080</v>
      </c>
      <c r="H8">
        <v>3</v>
      </c>
      <c r="I8" t="s">
        <v>884</v>
      </c>
      <c r="J8" t="s">
        <v>885</v>
      </c>
      <c r="K8" t="s">
        <v>886</v>
      </c>
      <c r="L8">
        <v>1354</v>
      </c>
      <c r="N8">
        <v>1010</v>
      </c>
      <c r="O8" t="s">
        <v>39</v>
      </c>
      <c r="P8" t="s">
        <v>39</v>
      </c>
      <c r="Q8">
        <v>1</v>
      </c>
      <c r="X8">
        <v>29</v>
      </c>
      <c r="Y8">
        <v>0.89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3</v>
      </c>
      <c r="AG8">
        <v>29</v>
      </c>
      <c r="AH8">
        <v>2</v>
      </c>
      <c r="AI8">
        <v>60526275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ROW(Source!A28)</f>
        <v>28</v>
      </c>
      <c r="B9">
        <v>60526288</v>
      </c>
      <c r="C9">
        <v>60526267</v>
      </c>
      <c r="D9">
        <v>58263805</v>
      </c>
      <c r="E9">
        <v>1080</v>
      </c>
      <c r="F9">
        <v>1</v>
      </c>
      <c r="G9">
        <v>1080</v>
      </c>
      <c r="H9">
        <v>3</v>
      </c>
      <c r="I9" t="s">
        <v>985</v>
      </c>
      <c r="J9" t="s">
        <v>3</v>
      </c>
      <c r="K9" t="s">
        <v>986</v>
      </c>
      <c r="L9">
        <v>1301</v>
      </c>
      <c r="N9">
        <v>1003</v>
      </c>
      <c r="O9" t="s">
        <v>34</v>
      </c>
      <c r="P9" t="s">
        <v>34</v>
      </c>
      <c r="Q9">
        <v>1</v>
      </c>
      <c r="X9">
        <v>100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3</v>
      </c>
      <c r="AG9">
        <v>100</v>
      </c>
      <c r="AH9">
        <v>3</v>
      </c>
      <c r="AI9">
        <v>-1</v>
      </c>
      <c r="AJ9" t="s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ROW(Source!A28)</f>
        <v>28</v>
      </c>
      <c r="B10">
        <v>60526289</v>
      </c>
      <c r="C10">
        <v>60526267</v>
      </c>
      <c r="D10">
        <v>58266671</v>
      </c>
      <c r="E10">
        <v>1080</v>
      </c>
      <c r="F10">
        <v>1</v>
      </c>
      <c r="G10">
        <v>1080</v>
      </c>
      <c r="H10">
        <v>3</v>
      </c>
      <c r="I10" t="s">
        <v>987</v>
      </c>
      <c r="J10" t="s">
        <v>3</v>
      </c>
      <c r="K10" t="s">
        <v>988</v>
      </c>
      <c r="L10">
        <v>1354</v>
      </c>
      <c r="N10">
        <v>1010</v>
      </c>
      <c r="O10" t="s">
        <v>39</v>
      </c>
      <c r="P10" t="s">
        <v>39</v>
      </c>
      <c r="Q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3</v>
      </c>
      <c r="AG10">
        <v>0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ROW(Source!A28)</f>
        <v>28</v>
      </c>
      <c r="B11">
        <v>60526290</v>
      </c>
      <c r="C11">
        <v>60526267</v>
      </c>
      <c r="D11">
        <v>58267525</v>
      </c>
      <c r="E11">
        <v>1080</v>
      </c>
      <c r="F11">
        <v>1</v>
      </c>
      <c r="G11">
        <v>1080</v>
      </c>
      <c r="H11">
        <v>3</v>
      </c>
      <c r="I11" t="s">
        <v>989</v>
      </c>
      <c r="J11" t="s">
        <v>3</v>
      </c>
      <c r="K11" t="s">
        <v>990</v>
      </c>
      <c r="L11">
        <v>1346</v>
      </c>
      <c r="N11">
        <v>1009</v>
      </c>
      <c r="O11" t="s">
        <v>880</v>
      </c>
      <c r="P11" t="s">
        <v>880</v>
      </c>
      <c r="Q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3</v>
      </c>
      <c r="AG11">
        <v>0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ROW(Source!A29)</f>
        <v>29</v>
      </c>
      <c r="B12">
        <v>60526280</v>
      </c>
      <c r="C12">
        <v>60526267</v>
      </c>
      <c r="D12">
        <v>58266404</v>
      </c>
      <c r="E12">
        <v>1080</v>
      </c>
      <c r="F12">
        <v>1</v>
      </c>
      <c r="G12">
        <v>1080</v>
      </c>
      <c r="H12">
        <v>1</v>
      </c>
      <c r="I12" t="s">
        <v>859</v>
      </c>
      <c r="J12" t="s">
        <v>3</v>
      </c>
      <c r="K12" t="s">
        <v>860</v>
      </c>
      <c r="L12">
        <v>1191</v>
      </c>
      <c r="N12">
        <v>1013</v>
      </c>
      <c r="O12" t="s">
        <v>861</v>
      </c>
      <c r="P12" t="s">
        <v>861</v>
      </c>
      <c r="Q12">
        <v>1</v>
      </c>
      <c r="X12">
        <v>19.12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 t="s">
        <v>26</v>
      </c>
      <c r="AG12">
        <v>24.186800000000002</v>
      </c>
      <c r="AH12">
        <v>2</v>
      </c>
      <c r="AI12">
        <v>60526268</v>
      </c>
      <c r="AJ12">
        <v>13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ROW(Source!A29)</f>
        <v>29</v>
      </c>
      <c r="B13">
        <v>60526281</v>
      </c>
      <c r="C13">
        <v>60526267</v>
      </c>
      <c r="D13">
        <v>58340578</v>
      </c>
      <c r="E13">
        <v>1</v>
      </c>
      <c r="F13">
        <v>1</v>
      </c>
      <c r="G13">
        <v>1080</v>
      </c>
      <c r="H13">
        <v>2</v>
      </c>
      <c r="I13" t="s">
        <v>862</v>
      </c>
      <c r="J13" t="s">
        <v>863</v>
      </c>
      <c r="K13" t="s">
        <v>864</v>
      </c>
      <c r="L13">
        <v>1368</v>
      </c>
      <c r="N13">
        <v>1011</v>
      </c>
      <c r="O13" t="s">
        <v>865</v>
      </c>
      <c r="P13" t="s">
        <v>865</v>
      </c>
      <c r="Q13">
        <v>1</v>
      </c>
      <c r="X13">
        <v>0.01</v>
      </c>
      <c r="Y13">
        <v>0</v>
      </c>
      <c r="Z13">
        <v>83.1</v>
      </c>
      <c r="AA13">
        <v>12.62</v>
      </c>
      <c r="AB13">
        <v>0</v>
      </c>
      <c r="AC13">
        <v>0</v>
      </c>
      <c r="AD13">
        <v>1</v>
      </c>
      <c r="AE13">
        <v>0</v>
      </c>
      <c r="AF13" t="s">
        <v>25</v>
      </c>
      <c r="AG13">
        <v>1.3750000000000002E-2</v>
      </c>
      <c r="AH13">
        <v>2</v>
      </c>
      <c r="AI13">
        <v>60526269</v>
      </c>
      <c r="AJ13">
        <v>14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ROW(Source!A29)</f>
        <v>29</v>
      </c>
      <c r="B14">
        <v>60526283</v>
      </c>
      <c r="C14">
        <v>60526267</v>
      </c>
      <c r="D14">
        <v>58340697</v>
      </c>
      <c r="E14">
        <v>1</v>
      </c>
      <c r="F14">
        <v>1</v>
      </c>
      <c r="G14">
        <v>1080</v>
      </c>
      <c r="H14">
        <v>2</v>
      </c>
      <c r="I14" t="s">
        <v>868</v>
      </c>
      <c r="J14" t="s">
        <v>869</v>
      </c>
      <c r="K14" t="s">
        <v>870</v>
      </c>
      <c r="L14">
        <v>1368</v>
      </c>
      <c r="N14">
        <v>1011</v>
      </c>
      <c r="O14" t="s">
        <v>865</v>
      </c>
      <c r="P14" t="s">
        <v>865</v>
      </c>
      <c r="Q14">
        <v>1</v>
      </c>
      <c r="X14">
        <v>1.25</v>
      </c>
      <c r="Y14">
        <v>0</v>
      </c>
      <c r="Z14">
        <v>0.8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25</v>
      </c>
      <c r="AG14">
        <v>1.7187500000000002</v>
      </c>
      <c r="AH14">
        <v>2</v>
      </c>
      <c r="AI14">
        <v>60526271</v>
      </c>
      <c r="AJ14">
        <v>15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ROW(Source!A29)</f>
        <v>29</v>
      </c>
      <c r="B15">
        <v>60526284</v>
      </c>
      <c r="C15">
        <v>60526267</v>
      </c>
      <c r="D15">
        <v>58340699</v>
      </c>
      <c r="E15">
        <v>1</v>
      </c>
      <c r="F15">
        <v>1</v>
      </c>
      <c r="G15">
        <v>1080</v>
      </c>
      <c r="H15">
        <v>2</v>
      </c>
      <c r="I15" t="s">
        <v>871</v>
      </c>
      <c r="J15" t="s">
        <v>872</v>
      </c>
      <c r="K15" t="s">
        <v>873</v>
      </c>
      <c r="L15">
        <v>1368</v>
      </c>
      <c r="N15">
        <v>1011</v>
      </c>
      <c r="O15" t="s">
        <v>865</v>
      </c>
      <c r="P15" t="s">
        <v>865</v>
      </c>
      <c r="Q15">
        <v>1</v>
      </c>
      <c r="X15">
        <v>0.3</v>
      </c>
      <c r="Y15">
        <v>0</v>
      </c>
      <c r="Z15">
        <v>1.49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25</v>
      </c>
      <c r="AG15">
        <v>0.41250000000000003</v>
      </c>
      <c r="AH15">
        <v>2</v>
      </c>
      <c r="AI15">
        <v>60526272</v>
      </c>
      <c r="AJ15">
        <v>16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ROW(Source!A29)</f>
        <v>29</v>
      </c>
      <c r="B16">
        <v>60526282</v>
      </c>
      <c r="C16">
        <v>60526267</v>
      </c>
      <c r="D16">
        <v>58339814</v>
      </c>
      <c r="E16">
        <v>1</v>
      </c>
      <c r="F16">
        <v>1</v>
      </c>
      <c r="G16">
        <v>1080</v>
      </c>
      <c r="H16">
        <v>2</v>
      </c>
      <c r="I16" t="s">
        <v>874</v>
      </c>
      <c r="J16" t="s">
        <v>875</v>
      </c>
      <c r="K16" t="s">
        <v>876</v>
      </c>
      <c r="L16">
        <v>1368</v>
      </c>
      <c r="N16">
        <v>1011</v>
      </c>
      <c r="O16" t="s">
        <v>865</v>
      </c>
      <c r="P16" t="s">
        <v>865</v>
      </c>
      <c r="Q16">
        <v>1</v>
      </c>
      <c r="X16">
        <v>0.01</v>
      </c>
      <c r="Y16">
        <v>0</v>
      </c>
      <c r="Z16">
        <v>179.17</v>
      </c>
      <c r="AA16">
        <v>16.93</v>
      </c>
      <c r="AB16">
        <v>0</v>
      </c>
      <c r="AC16">
        <v>0</v>
      </c>
      <c r="AD16">
        <v>1</v>
      </c>
      <c r="AE16">
        <v>0</v>
      </c>
      <c r="AF16" t="s">
        <v>25</v>
      </c>
      <c r="AG16">
        <v>1.3750000000000002E-2</v>
      </c>
      <c r="AH16">
        <v>2</v>
      </c>
      <c r="AI16">
        <v>60526270</v>
      </c>
      <c r="AJ16">
        <v>17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ROW(Source!A29)</f>
        <v>29</v>
      </c>
      <c r="B17">
        <v>60526285</v>
      </c>
      <c r="C17">
        <v>60526267</v>
      </c>
      <c r="D17">
        <v>58308811</v>
      </c>
      <c r="E17">
        <v>1</v>
      </c>
      <c r="F17">
        <v>1</v>
      </c>
      <c r="G17">
        <v>1080</v>
      </c>
      <c r="H17">
        <v>3</v>
      </c>
      <c r="I17" t="s">
        <v>877</v>
      </c>
      <c r="J17" t="s">
        <v>878</v>
      </c>
      <c r="K17" t="s">
        <v>879</v>
      </c>
      <c r="L17">
        <v>1346</v>
      </c>
      <c r="N17">
        <v>1009</v>
      </c>
      <c r="O17" t="s">
        <v>880</v>
      </c>
      <c r="P17" t="s">
        <v>880</v>
      </c>
      <c r="Q17">
        <v>1</v>
      </c>
      <c r="X17">
        <v>0.5</v>
      </c>
      <c r="Y17">
        <v>1.61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3</v>
      </c>
      <c r="AG17">
        <v>0.5</v>
      </c>
      <c r="AH17">
        <v>2</v>
      </c>
      <c r="AI17">
        <v>60526273</v>
      </c>
      <c r="AJ17">
        <v>18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ROW(Source!A29)</f>
        <v>29</v>
      </c>
      <c r="B18">
        <v>60526286</v>
      </c>
      <c r="C18">
        <v>60526267</v>
      </c>
      <c r="D18">
        <v>58308843</v>
      </c>
      <c r="E18">
        <v>1</v>
      </c>
      <c r="F18">
        <v>1</v>
      </c>
      <c r="G18">
        <v>1080</v>
      </c>
      <c r="H18">
        <v>3</v>
      </c>
      <c r="I18" t="s">
        <v>881</v>
      </c>
      <c r="J18" t="s">
        <v>882</v>
      </c>
      <c r="K18" t="s">
        <v>883</v>
      </c>
      <c r="L18">
        <v>1346</v>
      </c>
      <c r="N18">
        <v>1009</v>
      </c>
      <c r="O18" t="s">
        <v>880</v>
      </c>
      <c r="P18" t="s">
        <v>880</v>
      </c>
      <c r="Q18">
        <v>1</v>
      </c>
      <c r="X18">
        <v>9.2999999999999999E-2</v>
      </c>
      <c r="Y18">
        <v>36.78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</v>
      </c>
      <c r="AG18">
        <v>9.2999999999999999E-2</v>
      </c>
      <c r="AH18">
        <v>2</v>
      </c>
      <c r="AI18">
        <v>60526274</v>
      </c>
      <c r="AJ18">
        <v>19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ROW(Source!A29)</f>
        <v>29</v>
      </c>
      <c r="B19">
        <v>60526287</v>
      </c>
      <c r="C19">
        <v>60526267</v>
      </c>
      <c r="D19">
        <v>58308917</v>
      </c>
      <c r="E19">
        <v>1</v>
      </c>
      <c r="F19">
        <v>1</v>
      </c>
      <c r="G19">
        <v>1080</v>
      </c>
      <c r="H19">
        <v>3</v>
      </c>
      <c r="I19" t="s">
        <v>884</v>
      </c>
      <c r="J19" t="s">
        <v>885</v>
      </c>
      <c r="K19" t="s">
        <v>886</v>
      </c>
      <c r="L19">
        <v>1354</v>
      </c>
      <c r="N19">
        <v>1010</v>
      </c>
      <c r="O19" t="s">
        <v>39</v>
      </c>
      <c r="P19" t="s">
        <v>39</v>
      </c>
      <c r="Q19">
        <v>1</v>
      </c>
      <c r="X19">
        <v>29</v>
      </c>
      <c r="Y19">
        <v>0.89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3</v>
      </c>
      <c r="AG19">
        <v>29</v>
      </c>
      <c r="AH19">
        <v>2</v>
      </c>
      <c r="AI19">
        <v>60526275</v>
      </c>
      <c r="AJ19">
        <v>20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ROW(Source!A29)</f>
        <v>29</v>
      </c>
      <c r="B20">
        <v>60526288</v>
      </c>
      <c r="C20">
        <v>60526267</v>
      </c>
      <c r="D20">
        <v>58263805</v>
      </c>
      <c r="E20">
        <v>1080</v>
      </c>
      <c r="F20">
        <v>1</v>
      </c>
      <c r="G20">
        <v>1080</v>
      </c>
      <c r="H20">
        <v>3</v>
      </c>
      <c r="I20" t="s">
        <v>985</v>
      </c>
      <c r="J20" t="s">
        <v>3</v>
      </c>
      <c r="K20" t="s">
        <v>986</v>
      </c>
      <c r="L20">
        <v>1301</v>
      </c>
      <c r="N20">
        <v>1003</v>
      </c>
      <c r="O20" t="s">
        <v>34</v>
      </c>
      <c r="P20" t="s">
        <v>34</v>
      </c>
      <c r="Q20">
        <v>1</v>
      </c>
      <c r="X20">
        <v>100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3</v>
      </c>
      <c r="AG20">
        <v>100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ROW(Source!A29)</f>
        <v>29</v>
      </c>
      <c r="B21">
        <v>60526289</v>
      </c>
      <c r="C21">
        <v>60526267</v>
      </c>
      <c r="D21">
        <v>58266671</v>
      </c>
      <c r="E21">
        <v>1080</v>
      </c>
      <c r="F21">
        <v>1</v>
      </c>
      <c r="G21">
        <v>1080</v>
      </c>
      <c r="H21">
        <v>3</v>
      </c>
      <c r="I21" t="s">
        <v>987</v>
      </c>
      <c r="J21" t="s">
        <v>3</v>
      </c>
      <c r="K21" t="s">
        <v>988</v>
      </c>
      <c r="L21">
        <v>1354</v>
      </c>
      <c r="N21">
        <v>1010</v>
      </c>
      <c r="O21" t="s">
        <v>39</v>
      </c>
      <c r="P21" t="s">
        <v>39</v>
      </c>
      <c r="Q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3</v>
      </c>
      <c r="AG21">
        <v>0</v>
      </c>
      <c r="AH21">
        <v>3</v>
      </c>
      <c r="AI21">
        <v>-1</v>
      </c>
      <c r="AJ21" t="s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ROW(Source!A29)</f>
        <v>29</v>
      </c>
      <c r="B22">
        <v>60526290</v>
      </c>
      <c r="C22">
        <v>60526267</v>
      </c>
      <c r="D22">
        <v>58267525</v>
      </c>
      <c r="E22">
        <v>1080</v>
      </c>
      <c r="F22">
        <v>1</v>
      </c>
      <c r="G22">
        <v>1080</v>
      </c>
      <c r="H22">
        <v>3</v>
      </c>
      <c r="I22" t="s">
        <v>989</v>
      </c>
      <c r="J22" t="s">
        <v>3</v>
      </c>
      <c r="K22" t="s">
        <v>990</v>
      </c>
      <c r="L22">
        <v>1346</v>
      </c>
      <c r="N22">
        <v>1009</v>
      </c>
      <c r="O22" t="s">
        <v>880</v>
      </c>
      <c r="P22" t="s">
        <v>880</v>
      </c>
      <c r="Q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3</v>
      </c>
      <c r="AG22">
        <v>0</v>
      </c>
      <c r="AH22">
        <v>3</v>
      </c>
      <c r="AI22">
        <v>-1</v>
      </c>
      <c r="AJ22" t="s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ROW(Source!A38)</f>
        <v>38</v>
      </c>
      <c r="B23">
        <v>60526312</v>
      </c>
      <c r="C23">
        <v>60526295</v>
      </c>
      <c r="D23">
        <v>58266404</v>
      </c>
      <c r="E23">
        <v>1080</v>
      </c>
      <c r="F23">
        <v>1</v>
      </c>
      <c r="G23">
        <v>1080</v>
      </c>
      <c r="H23">
        <v>1</v>
      </c>
      <c r="I23" t="s">
        <v>859</v>
      </c>
      <c r="J23" t="s">
        <v>3</v>
      </c>
      <c r="K23" t="s">
        <v>860</v>
      </c>
      <c r="L23">
        <v>1191</v>
      </c>
      <c r="N23">
        <v>1013</v>
      </c>
      <c r="O23" t="s">
        <v>861</v>
      </c>
      <c r="P23" t="s">
        <v>861</v>
      </c>
      <c r="Q23">
        <v>1</v>
      </c>
      <c r="X23">
        <v>33.700000000000003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 t="s">
        <v>26</v>
      </c>
      <c r="AG23">
        <v>42.630500000000005</v>
      </c>
      <c r="AH23">
        <v>2</v>
      </c>
      <c r="AI23">
        <v>60526296</v>
      </c>
      <c r="AJ23">
        <v>25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ROW(Source!A38)</f>
        <v>38</v>
      </c>
      <c r="B24">
        <v>60526313</v>
      </c>
      <c r="C24">
        <v>60526295</v>
      </c>
      <c r="D24">
        <v>58340276</v>
      </c>
      <c r="E24">
        <v>1</v>
      </c>
      <c r="F24">
        <v>1</v>
      </c>
      <c r="G24">
        <v>1080</v>
      </c>
      <c r="H24">
        <v>2</v>
      </c>
      <c r="I24" t="s">
        <v>887</v>
      </c>
      <c r="J24" t="s">
        <v>888</v>
      </c>
      <c r="K24" t="s">
        <v>889</v>
      </c>
      <c r="L24">
        <v>1368</v>
      </c>
      <c r="N24">
        <v>1011</v>
      </c>
      <c r="O24" t="s">
        <v>865</v>
      </c>
      <c r="P24" t="s">
        <v>865</v>
      </c>
      <c r="Q24">
        <v>1</v>
      </c>
      <c r="X24">
        <v>1.19</v>
      </c>
      <c r="Y24">
        <v>0</v>
      </c>
      <c r="Z24">
        <v>3.18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25</v>
      </c>
      <c r="AG24">
        <v>1.63625</v>
      </c>
      <c r="AH24">
        <v>2</v>
      </c>
      <c r="AI24">
        <v>60526297</v>
      </c>
      <c r="AJ24">
        <v>26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ROW(Source!A38)</f>
        <v>38</v>
      </c>
      <c r="B25">
        <v>60526314</v>
      </c>
      <c r="C25">
        <v>60526295</v>
      </c>
      <c r="D25">
        <v>58340578</v>
      </c>
      <c r="E25">
        <v>1</v>
      </c>
      <c r="F25">
        <v>1</v>
      </c>
      <c r="G25">
        <v>1080</v>
      </c>
      <c r="H25">
        <v>2</v>
      </c>
      <c r="I25" t="s">
        <v>862</v>
      </c>
      <c r="J25" t="s">
        <v>863</v>
      </c>
      <c r="K25" t="s">
        <v>864</v>
      </c>
      <c r="L25">
        <v>1368</v>
      </c>
      <c r="N25">
        <v>1011</v>
      </c>
      <c r="O25" t="s">
        <v>865</v>
      </c>
      <c r="P25" t="s">
        <v>865</v>
      </c>
      <c r="Q25">
        <v>1</v>
      </c>
      <c r="X25">
        <v>0.4</v>
      </c>
      <c r="Y25">
        <v>0</v>
      </c>
      <c r="Z25">
        <v>83.1</v>
      </c>
      <c r="AA25">
        <v>12.62</v>
      </c>
      <c r="AB25">
        <v>0</v>
      </c>
      <c r="AC25">
        <v>0</v>
      </c>
      <c r="AD25">
        <v>1</v>
      </c>
      <c r="AE25">
        <v>0</v>
      </c>
      <c r="AF25" t="s">
        <v>25</v>
      </c>
      <c r="AG25">
        <v>0.55000000000000004</v>
      </c>
      <c r="AH25">
        <v>2</v>
      </c>
      <c r="AI25">
        <v>60526298</v>
      </c>
      <c r="AJ25">
        <v>27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ROW(Source!A38)</f>
        <v>38</v>
      </c>
      <c r="B26">
        <v>60526315</v>
      </c>
      <c r="C26">
        <v>60526295</v>
      </c>
      <c r="D26">
        <v>58339814</v>
      </c>
      <c r="E26">
        <v>1</v>
      </c>
      <c r="F26">
        <v>1</v>
      </c>
      <c r="G26">
        <v>1080</v>
      </c>
      <c r="H26">
        <v>2</v>
      </c>
      <c r="I26" t="s">
        <v>874</v>
      </c>
      <c r="J26" t="s">
        <v>875</v>
      </c>
      <c r="K26" t="s">
        <v>876</v>
      </c>
      <c r="L26">
        <v>1368</v>
      </c>
      <c r="N26">
        <v>1011</v>
      </c>
      <c r="O26" t="s">
        <v>865</v>
      </c>
      <c r="P26" t="s">
        <v>865</v>
      </c>
      <c r="Q26">
        <v>1</v>
      </c>
      <c r="X26">
        <v>0.06</v>
      </c>
      <c r="Y26">
        <v>0</v>
      </c>
      <c r="Z26">
        <v>179.17</v>
      </c>
      <c r="AA26">
        <v>16.93</v>
      </c>
      <c r="AB26">
        <v>0</v>
      </c>
      <c r="AC26">
        <v>0</v>
      </c>
      <c r="AD26">
        <v>1</v>
      </c>
      <c r="AE26">
        <v>0</v>
      </c>
      <c r="AF26" t="s">
        <v>25</v>
      </c>
      <c r="AG26">
        <v>8.2500000000000004E-2</v>
      </c>
      <c r="AH26">
        <v>2</v>
      </c>
      <c r="AI26">
        <v>60526299</v>
      </c>
      <c r="AJ26">
        <v>28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ROW(Source!A38)</f>
        <v>38</v>
      </c>
      <c r="B27">
        <v>60526316</v>
      </c>
      <c r="C27">
        <v>60526295</v>
      </c>
      <c r="D27">
        <v>58308814</v>
      </c>
      <c r="E27">
        <v>1</v>
      </c>
      <c r="F27">
        <v>1</v>
      </c>
      <c r="G27">
        <v>1080</v>
      </c>
      <c r="H27">
        <v>3</v>
      </c>
      <c r="I27" t="s">
        <v>890</v>
      </c>
      <c r="J27" t="s">
        <v>891</v>
      </c>
      <c r="K27" t="s">
        <v>892</v>
      </c>
      <c r="L27">
        <v>1339</v>
      </c>
      <c r="N27">
        <v>1007</v>
      </c>
      <c r="O27" t="s">
        <v>893</v>
      </c>
      <c r="P27" t="s">
        <v>893</v>
      </c>
      <c r="Q27">
        <v>1</v>
      </c>
      <c r="X27">
        <v>3.3000000000000002E-2</v>
      </c>
      <c r="Y27">
        <v>7.07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3</v>
      </c>
      <c r="AG27">
        <v>3.3000000000000002E-2</v>
      </c>
      <c r="AH27">
        <v>2</v>
      </c>
      <c r="AI27">
        <v>60526300</v>
      </c>
      <c r="AJ27">
        <v>29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ROW(Source!A38)</f>
        <v>38</v>
      </c>
      <c r="B28">
        <v>60526317</v>
      </c>
      <c r="C28">
        <v>60526295</v>
      </c>
      <c r="D28">
        <v>58310526</v>
      </c>
      <c r="E28">
        <v>1</v>
      </c>
      <c r="F28">
        <v>1</v>
      </c>
      <c r="G28">
        <v>1080</v>
      </c>
      <c r="H28">
        <v>3</v>
      </c>
      <c r="I28" t="s">
        <v>894</v>
      </c>
      <c r="J28" t="s">
        <v>895</v>
      </c>
      <c r="K28" t="s">
        <v>896</v>
      </c>
      <c r="L28">
        <v>1346</v>
      </c>
      <c r="N28">
        <v>1009</v>
      </c>
      <c r="O28" t="s">
        <v>880</v>
      </c>
      <c r="P28" t="s">
        <v>880</v>
      </c>
      <c r="Q28">
        <v>1</v>
      </c>
      <c r="X28">
        <v>0.05</v>
      </c>
      <c r="Y28">
        <v>37.979999999999997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3</v>
      </c>
      <c r="AG28">
        <v>0.05</v>
      </c>
      <c r="AH28">
        <v>2</v>
      </c>
      <c r="AI28">
        <v>60526301</v>
      </c>
      <c r="AJ28">
        <v>30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ROW(Source!A38)</f>
        <v>38</v>
      </c>
      <c r="B29">
        <v>60526318</v>
      </c>
      <c r="C29">
        <v>60526295</v>
      </c>
      <c r="D29">
        <v>58308933</v>
      </c>
      <c r="E29">
        <v>1</v>
      </c>
      <c r="F29">
        <v>1</v>
      </c>
      <c r="G29">
        <v>1080</v>
      </c>
      <c r="H29">
        <v>3</v>
      </c>
      <c r="I29" t="s">
        <v>897</v>
      </c>
      <c r="J29" t="s">
        <v>898</v>
      </c>
      <c r="K29" t="s">
        <v>899</v>
      </c>
      <c r="L29">
        <v>1348</v>
      </c>
      <c r="N29">
        <v>1009</v>
      </c>
      <c r="O29" t="s">
        <v>900</v>
      </c>
      <c r="P29" t="s">
        <v>900</v>
      </c>
      <c r="Q29">
        <v>1000</v>
      </c>
      <c r="X29">
        <v>8.9999999999999996E-7</v>
      </c>
      <c r="Y29">
        <v>3234.81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3</v>
      </c>
      <c r="AG29">
        <v>8.9999999999999996E-7</v>
      </c>
      <c r="AH29">
        <v>2</v>
      </c>
      <c r="AI29">
        <v>60526302</v>
      </c>
      <c r="AJ29">
        <v>31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ROW(Source!A38)</f>
        <v>38</v>
      </c>
      <c r="B30">
        <v>60526319</v>
      </c>
      <c r="C30">
        <v>60526295</v>
      </c>
      <c r="D30">
        <v>58308746</v>
      </c>
      <c r="E30">
        <v>1</v>
      </c>
      <c r="F30">
        <v>1</v>
      </c>
      <c r="G30">
        <v>1080</v>
      </c>
      <c r="H30">
        <v>3</v>
      </c>
      <c r="I30" t="s">
        <v>901</v>
      </c>
      <c r="J30" t="s">
        <v>902</v>
      </c>
      <c r="K30" t="s">
        <v>903</v>
      </c>
      <c r="L30">
        <v>1339</v>
      </c>
      <c r="N30">
        <v>1007</v>
      </c>
      <c r="O30" t="s">
        <v>893</v>
      </c>
      <c r="P30" t="s">
        <v>893</v>
      </c>
      <c r="Q30">
        <v>1</v>
      </c>
      <c r="X30">
        <v>0.19</v>
      </c>
      <c r="Y30">
        <v>53.42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3</v>
      </c>
      <c r="AG30">
        <v>0.19</v>
      </c>
      <c r="AH30">
        <v>2</v>
      </c>
      <c r="AI30">
        <v>60526303</v>
      </c>
      <c r="AJ30">
        <v>32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ROW(Source!A38)</f>
        <v>38</v>
      </c>
      <c r="B31">
        <v>60526320</v>
      </c>
      <c r="C31">
        <v>60526295</v>
      </c>
      <c r="D31">
        <v>58309012</v>
      </c>
      <c r="E31">
        <v>1</v>
      </c>
      <c r="F31">
        <v>1</v>
      </c>
      <c r="G31">
        <v>1080</v>
      </c>
      <c r="H31">
        <v>3</v>
      </c>
      <c r="I31" t="s">
        <v>904</v>
      </c>
      <c r="J31" t="s">
        <v>905</v>
      </c>
      <c r="K31" t="s">
        <v>906</v>
      </c>
      <c r="L31">
        <v>1339</v>
      </c>
      <c r="N31">
        <v>1007</v>
      </c>
      <c r="O31" t="s">
        <v>893</v>
      </c>
      <c r="P31" t="s">
        <v>893</v>
      </c>
      <c r="Q31">
        <v>1</v>
      </c>
      <c r="X31">
        <v>0.34200000000000003</v>
      </c>
      <c r="Y31">
        <v>5.82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3</v>
      </c>
      <c r="AG31">
        <v>0.34200000000000003</v>
      </c>
      <c r="AH31">
        <v>2</v>
      </c>
      <c r="AI31">
        <v>60526304</v>
      </c>
      <c r="AJ31">
        <v>33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ROW(Source!A38)</f>
        <v>38</v>
      </c>
      <c r="B32">
        <v>60526321</v>
      </c>
      <c r="C32">
        <v>60526295</v>
      </c>
      <c r="D32">
        <v>58309084</v>
      </c>
      <c r="E32">
        <v>1</v>
      </c>
      <c r="F32">
        <v>1</v>
      </c>
      <c r="G32">
        <v>1080</v>
      </c>
      <c r="H32">
        <v>3</v>
      </c>
      <c r="I32" t="s">
        <v>907</v>
      </c>
      <c r="J32" t="s">
        <v>908</v>
      </c>
      <c r="K32" t="s">
        <v>909</v>
      </c>
      <c r="L32">
        <v>1348</v>
      </c>
      <c r="N32">
        <v>1009</v>
      </c>
      <c r="O32" t="s">
        <v>900</v>
      </c>
      <c r="P32" t="s">
        <v>900</v>
      </c>
      <c r="Q32">
        <v>1000</v>
      </c>
      <c r="X32">
        <v>8.7000000000000001E-4</v>
      </c>
      <c r="Y32">
        <v>16214.84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3</v>
      </c>
      <c r="AG32">
        <v>8.7000000000000001E-4</v>
      </c>
      <c r="AH32">
        <v>2</v>
      </c>
      <c r="AI32">
        <v>60526305</v>
      </c>
      <c r="AJ32">
        <v>34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ROW(Source!A38)</f>
        <v>38</v>
      </c>
      <c r="B33">
        <v>60526322</v>
      </c>
      <c r="C33">
        <v>60526295</v>
      </c>
      <c r="D33">
        <v>58309253</v>
      </c>
      <c r="E33">
        <v>1</v>
      </c>
      <c r="F33">
        <v>1</v>
      </c>
      <c r="G33">
        <v>1080</v>
      </c>
      <c r="H33">
        <v>3</v>
      </c>
      <c r="I33" t="s">
        <v>910</v>
      </c>
      <c r="J33" t="s">
        <v>911</v>
      </c>
      <c r="K33" t="s">
        <v>912</v>
      </c>
      <c r="L33">
        <v>1346</v>
      </c>
      <c r="N33">
        <v>1009</v>
      </c>
      <c r="O33" t="s">
        <v>880</v>
      </c>
      <c r="P33" t="s">
        <v>880</v>
      </c>
      <c r="Q33">
        <v>1</v>
      </c>
      <c r="X33">
        <v>0.1</v>
      </c>
      <c r="Y33">
        <v>20.190000000000001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3</v>
      </c>
      <c r="AG33">
        <v>0.1</v>
      </c>
      <c r="AH33">
        <v>2</v>
      </c>
      <c r="AI33">
        <v>60526306</v>
      </c>
      <c r="AJ33">
        <v>35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ROW(Source!A38)</f>
        <v>38</v>
      </c>
      <c r="B34">
        <v>60526323</v>
      </c>
      <c r="C34">
        <v>60526295</v>
      </c>
      <c r="D34">
        <v>58309395</v>
      </c>
      <c r="E34">
        <v>1</v>
      </c>
      <c r="F34">
        <v>1</v>
      </c>
      <c r="G34">
        <v>1080</v>
      </c>
      <c r="H34">
        <v>3</v>
      </c>
      <c r="I34" t="s">
        <v>913</v>
      </c>
      <c r="J34" t="s">
        <v>914</v>
      </c>
      <c r="K34" t="s">
        <v>915</v>
      </c>
      <c r="L34">
        <v>1348</v>
      </c>
      <c r="N34">
        <v>1009</v>
      </c>
      <c r="O34" t="s">
        <v>900</v>
      </c>
      <c r="P34" t="s">
        <v>900</v>
      </c>
      <c r="Q34">
        <v>1000</v>
      </c>
      <c r="X34">
        <v>4.0000000000000002E-4</v>
      </c>
      <c r="Y34">
        <v>35445.93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3</v>
      </c>
      <c r="AG34">
        <v>4.0000000000000002E-4</v>
      </c>
      <c r="AH34">
        <v>2</v>
      </c>
      <c r="AI34">
        <v>60526307</v>
      </c>
      <c r="AJ34">
        <v>36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ROW(Source!A38)</f>
        <v>38</v>
      </c>
      <c r="B35">
        <v>60526324</v>
      </c>
      <c r="C35">
        <v>60526295</v>
      </c>
      <c r="D35">
        <v>58267525</v>
      </c>
      <c r="E35">
        <v>1080</v>
      </c>
      <c r="F35">
        <v>1</v>
      </c>
      <c r="G35">
        <v>1080</v>
      </c>
      <c r="H35">
        <v>3</v>
      </c>
      <c r="I35" t="s">
        <v>989</v>
      </c>
      <c r="J35" t="s">
        <v>3</v>
      </c>
      <c r="K35" t="s">
        <v>990</v>
      </c>
      <c r="L35">
        <v>1346</v>
      </c>
      <c r="N35">
        <v>1009</v>
      </c>
      <c r="O35" t="s">
        <v>880</v>
      </c>
      <c r="P35" t="s">
        <v>880</v>
      </c>
      <c r="Q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3</v>
      </c>
      <c r="AG35">
        <v>0</v>
      </c>
      <c r="AH35">
        <v>3</v>
      </c>
      <c r="AI35">
        <v>-1</v>
      </c>
      <c r="AJ35" t="s">
        <v>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ROW(Source!A38)</f>
        <v>38</v>
      </c>
      <c r="B36">
        <v>60526325</v>
      </c>
      <c r="C36">
        <v>60526295</v>
      </c>
      <c r="D36">
        <v>58287192</v>
      </c>
      <c r="E36">
        <v>1080</v>
      </c>
      <c r="F36">
        <v>1</v>
      </c>
      <c r="G36">
        <v>1080</v>
      </c>
      <c r="H36">
        <v>3</v>
      </c>
      <c r="I36" t="s">
        <v>991</v>
      </c>
      <c r="J36" t="s">
        <v>3</v>
      </c>
      <c r="K36" t="s">
        <v>992</v>
      </c>
      <c r="L36">
        <v>1354</v>
      </c>
      <c r="N36">
        <v>1010</v>
      </c>
      <c r="O36" t="s">
        <v>39</v>
      </c>
      <c r="P36" t="s">
        <v>39</v>
      </c>
      <c r="Q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3</v>
      </c>
      <c r="AG36">
        <v>0</v>
      </c>
      <c r="AH36">
        <v>3</v>
      </c>
      <c r="AI36">
        <v>-1</v>
      </c>
      <c r="AJ36" t="s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ROW(Source!A38)</f>
        <v>38</v>
      </c>
      <c r="B37">
        <v>60526326</v>
      </c>
      <c r="C37">
        <v>60526295</v>
      </c>
      <c r="D37">
        <v>58289981</v>
      </c>
      <c r="E37">
        <v>1080</v>
      </c>
      <c r="F37">
        <v>1</v>
      </c>
      <c r="G37">
        <v>1080</v>
      </c>
      <c r="H37">
        <v>3</v>
      </c>
      <c r="I37" t="s">
        <v>993</v>
      </c>
      <c r="J37" t="s">
        <v>3</v>
      </c>
      <c r="K37" t="s">
        <v>994</v>
      </c>
      <c r="L37">
        <v>1301</v>
      </c>
      <c r="N37">
        <v>1003</v>
      </c>
      <c r="O37" t="s">
        <v>34</v>
      </c>
      <c r="P37" t="s">
        <v>34</v>
      </c>
      <c r="Q37">
        <v>1</v>
      </c>
      <c r="X37">
        <v>100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3</v>
      </c>
      <c r="AG37">
        <v>100</v>
      </c>
      <c r="AH37">
        <v>3</v>
      </c>
      <c r="AI37">
        <v>-1</v>
      </c>
      <c r="AJ37" t="s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ROW(Source!A39)</f>
        <v>39</v>
      </c>
      <c r="B38">
        <v>60526312</v>
      </c>
      <c r="C38">
        <v>60526295</v>
      </c>
      <c r="D38">
        <v>58266404</v>
      </c>
      <c r="E38">
        <v>1080</v>
      </c>
      <c r="F38">
        <v>1</v>
      </c>
      <c r="G38">
        <v>1080</v>
      </c>
      <c r="H38">
        <v>1</v>
      </c>
      <c r="I38" t="s">
        <v>859</v>
      </c>
      <c r="J38" t="s">
        <v>3</v>
      </c>
      <c r="K38" t="s">
        <v>860</v>
      </c>
      <c r="L38">
        <v>1191</v>
      </c>
      <c r="N38">
        <v>1013</v>
      </c>
      <c r="O38" t="s">
        <v>861</v>
      </c>
      <c r="P38" t="s">
        <v>861</v>
      </c>
      <c r="Q38">
        <v>1</v>
      </c>
      <c r="X38">
        <v>33.700000000000003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 t="s">
        <v>26</v>
      </c>
      <c r="AG38">
        <v>42.630500000000005</v>
      </c>
      <c r="AH38">
        <v>2</v>
      </c>
      <c r="AI38">
        <v>60526296</v>
      </c>
      <c r="AJ38">
        <v>41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ROW(Source!A39)</f>
        <v>39</v>
      </c>
      <c r="B39">
        <v>60526313</v>
      </c>
      <c r="C39">
        <v>60526295</v>
      </c>
      <c r="D39">
        <v>58340276</v>
      </c>
      <c r="E39">
        <v>1</v>
      </c>
      <c r="F39">
        <v>1</v>
      </c>
      <c r="G39">
        <v>1080</v>
      </c>
      <c r="H39">
        <v>2</v>
      </c>
      <c r="I39" t="s">
        <v>887</v>
      </c>
      <c r="J39" t="s">
        <v>888</v>
      </c>
      <c r="K39" t="s">
        <v>889</v>
      </c>
      <c r="L39">
        <v>1368</v>
      </c>
      <c r="N39">
        <v>1011</v>
      </c>
      <c r="O39" t="s">
        <v>865</v>
      </c>
      <c r="P39" t="s">
        <v>865</v>
      </c>
      <c r="Q39">
        <v>1</v>
      </c>
      <c r="X39">
        <v>1.19</v>
      </c>
      <c r="Y39">
        <v>0</v>
      </c>
      <c r="Z39">
        <v>3.18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25</v>
      </c>
      <c r="AG39">
        <v>1.63625</v>
      </c>
      <c r="AH39">
        <v>2</v>
      </c>
      <c r="AI39">
        <v>60526297</v>
      </c>
      <c r="AJ39">
        <v>42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ROW(Source!A39)</f>
        <v>39</v>
      </c>
      <c r="B40">
        <v>60526314</v>
      </c>
      <c r="C40">
        <v>60526295</v>
      </c>
      <c r="D40">
        <v>58340578</v>
      </c>
      <c r="E40">
        <v>1</v>
      </c>
      <c r="F40">
        <v>1</v>
      </c>
      <c r="G40">
        <v>1080</v>
      </c>
      <c r="H40">
        <v>2</v>
      </c>
      <c r="I40" t="s">
        <v>862</v>
      </c>
      <c r="J40" t="s">
        <v>863</v>
      </c>
      <c r="K40" t="s">
        <v>864</v>
      </c>
      <c r="L40">
        <v>1368</v>
      </c>
      <c r="N40">
        <v>1011</v>
      </c>
      <c r="O40" t="s">
        <v>865</v>
      </c>
      <c r="P40" t="s">
        <v>865</v>
      </c>
      <c r="Q40">
        <v>1</v>
      </c>
      <c r="X40">
        <v>0.4</v>
      </c>
      <c r="Y40">
        <v>0</v>
      </c>
      <c r="Z40">
        <v>83.1</v>
      </c>
      <c r="AA40">
        <v>12.62</v>
      </c>
      <c r="AB40">
        <v>0</v>
      </c>
      <c r="AC40">
        <v>0</v>
      </c>
      <c r="AD40">
        <v>1</v>
      </c>
      <c r="AE40">
        <v>0</v>
      </c>
      <c r="AF40" t="s">
        <v>25</v>
      </c>
      <c r="AG40">
        <v>0.55000000000000004</v>
      </c>
      <c r="AH40">
        <v>2</v>
      </c>
      <c r="AI40">
        <v>60526298</v>
      </c>
      <c r="AJ40">
        <v>43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ROW(Source!A39)</f>
        <v>39</v>
      </c>
      <c r="B41">
        <v>60526315</v>
      </c>
      <c r="C41">
        <v>60526295</v>
      </c>
      <c r="D41">
        <v>58339814</v>
      </c>
      <c r="E41">
        <v>1</v>
      </c>
      <c r="F41">
        <v>1</v>
      </c>
      <c r="G41">
        <v>1080</v>
      </c>
      <c r="H41">
        <v>2</v>
      </c>
      <c r="I41" t="s">
        <v>874</v>
      </c>
      <c r="J41" t="s">
        <v>875</v>
      </c>
      <c r="K41" t="s">
        <v>876</v>
      </c>
      <c r="L41">
        <v>1368</v>
      </c>
      <c r="N41">
        <v>1011</v>
      </c>
      <c r="O41" t="s">
        <v>865</v>
      </c>
      <c r="P41" t="s">
        <v>865</v>
      </c>
      <c r="Q41">
        <v>1</v>
      </c>
      <c r="X41">
        <v>0.06</v>
      </c>
      <c r="Y41">
        <v>0</v>
      </c>
      <c r="Z41">
        <v>179.17</v>
      </c>
      <c r="AA41">
        <v>16.93</v>
      </c>
      <c r="AB41">
        <v>0</v>
      </c>
      <c r="AC41">
        <v>0</v>
      </c>
      <c r="AD41">
        <v>1</v>
      </c>
      <c r="AE41">
        <v>0</v>
      </c>
      <c r="AF41" t="s">
        <v>25</v>
      </c>
      <c r="AG41">
        <v>8.2500000000000004E-2</v>
      </c>
      <c r="AH41">
        <v>2</v>
      </c>
      <c r="AI41">
        <v>60526299</v>
      </c>
      <c r="AJ41">
        <v>44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ROW(Source!A39)</f>
        <v>39</v>
      </c>
      <c r="B42">
        <v>60526316</v>
      </c>
      <c r="C42">
        <v>60526295</v>
      </c>
      <c r="D42">
        <v>58308814</v>
      </c>
      <c r="E42">
        <v>1</v>
      </c>
      <c r="F42">
        <v>1</v>
      </c>
      <c r="G42">
        <v>1080</v>
      </c>
      <c r="H42">
        <v>3</v>
      </c>
      <c r="I42" t="s">
        <v>890</v>
      </c>
      <c r="J42" t="s">
        <v>891</v>
      </c>
      <c r="K42" t="s">
        <v>892</v>
      </c>
      <c r="L42">
        <v>1339</v>
      </c>
      <c r="N42">
        <v>1007</v>
      </c>
      <c r="O42" t="s">
        <v>893</v>
      </c>
      <c r="P42" t="s">
        <v>893</v>
      </c>
      <c r="Q42">
        <v>1</v>
      </c>
      <c r="X42">
        <v>3.3000000000000002E-2</v>
      </c>
      <c r="Y42">
        <v>7.07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3</v>
      </c>
      <c r="AG42">
        <v>3.3000000000000002E-2</v>
      </c>
      <c r="AH42">
        <v>2</v>
      </c>
      <c r="AI42">
        <v>60526300</v>
      </c>
      <c r="AJ42">
        <v>45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ROW(Source!A39)</f>
        <v>39</v>
      </c>
      <c r="B43">
        <v>60526317</v>
      </c>
      <c r="C43">
        <v>60526295</v>
      </c>
      <c r="D43">
        <v>58310526</v>
      </c>
      <c r="E43">
        <v>1</v>
      </c>
      <c r="F43">
        <v>1</v>
      </c>
      <c r="G43">
        <v>1080</v>
      </c>
      <c r="H43">
        <v>3</v>
      </c>
      <c r="I43" t="s">
        <v>894</v>
      </c>
      <c r="J43" t="s">
        <v>895</v>
      </c>
      <c r="K43" t="s">
        <v>896</v>
      </c>
      <c r="L43">
        <v>1346</v>
      </c>
      <c r="N43">
        <v>1009</v>
      </c>
      <c r="O43" t="s">
        <v>880</v>
      </c>
      <c r="P43" t="s">
        <v>880</v>
      </c>
      <c r="Q43">
        <v>1</v>
      </c>
      <c r="X43">
        <v>0.05</v>
      </c>
      <c r="Y43">
        <v>37.979999999999997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3</v>
      </c>
      <c r="AG43">
        <v>0.05</v>
      </c>
      <c r="AH43">
        <v>2</v>
      </c>
      <c r="AI43">
        <v>60526301</v>
      </c>
      <c r="AJ43">
        <v>46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ROW(Source!A39)</f>
        <v>39</v>
      </c>
      <c r="B44">
        <v>60526318</v>
      </c>
      <c r="C44">
        <v>60526295</v>
      </c>
      <c r="D44">
        <v>58308933</v>
      </c>
      <c r="E44">
        <v>1</v>
      </c>
      <c r="F44">
        <v>1</v>
      </c>
      <c r="G44">
        <v>1080</v>
      </c>
      <c r="H44">
        <v>3</v>
      </c>
      <c r="I44" t="s">
        <v>897</v>
      </c>
      <c r="J44" t="s">
        <v>898</v>
      </c>
      <c r="K44" t="s">
        <v>899</v>
      </c>
      <c r="L44">
        <v>1348</v>
      </c>
      <c r="N44">
        <v>1009</v>
      </c>
      <c r="O44" t="s">
        <v>900</v>
      </c>
      <c r="P44" t="s">
        <v>900</v>
      </c>
      <c r="Q44">
        <v>1000</v>
      </c>
      <c r="X44">
        <v>8.9999999999999996E-7</v>
      </c>
      <c r="Y44">
        <v>3234.81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3</v>
      </c>
      <c r="AG44">
        <v>8.9999999999999996E-7</v>
      </c>
      <c r="AH44">
        <v>2</v>
      </c>
      <c r="AI44">
        <v>60526302</v>
      </c>
      <c r="AJ44">
        <v>47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ROW(Source!A39)</f>
        <v>39</v>
      </c>
      <c r="B45">
        <v>60526319</v>
      </c>
      <c r="C45">
        <v>60526295</v>
      </c>
      <c r="D45">
        <v>58308746</v>
      </c>
      <c r="E45">
        <v>1</v>
      </c>
      <c r="F45">
        <v>1</v>
      </c>
      <c r="G45">
        <v>1080</v>
      </c>
      <c r="H45">
        <v>3</v>
      </c>
      <c r="I45" t="s">
        <v>901</v>
      </c>
      <c r="J45" t="s">
        <v>902</v>
      </c>
      <c r="K45" t="s">
        <v>903</v>
      </c>
      <c r="L45">
        <v>1339</v>
      </c>
      <c r="N45">
        <v>1007</v>
      </c>
      <c r="O45" t="s">
        <v>893</v>
      </c>
      <c r="P45" t="s">
        <v>893</v>
      </c>
      <c r="Q45">
        <v>1</v>
      </c>
      <c r="X45">
        <v>0.19</v>
      </c>
      <c r="Y45">
        <v>53.42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3</v>
      </c>
      <c r="AG45">
        <v>0.19</v>
      </c>
      <c r="AH45">
        <v>2</v>
      </c>
      <c r="AI45">
        <v>60526303</v>
      </c>
      <c r="AJ45">
        <v>48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ROW(Source!A39)</f>
        <v>39</v>
      </c>
      <c r="B46">
        <v>60526320</v>
      </c>
      <c r="C46">
        <v>60526295</v>
      </c>
      <c r="D46">
        <v>58309012</v>
      </c>
      <c r="E46">
        <v>1</v>
      </c>
      <c r="F46">
        <v>1</v>
      </c>
      <c r="G46">
        <v>1080</v>
      </c>
      <c r="H46">
        <v>3</v>
      </c>
      <c r="I46" t="s">
        <v>904</v>
      </c>
      <c r="J46" t="s">
        <v>905</v>
      </c>
      <c r="K46" t="s">
        <v>906</v>
      </c>
      <c r="L46">
        <v>1339</v>
      </c>
      <c r="N46">
        <v>1007</v>
      </c>
      <c r="O46" t="s">
        <v>893</v>
      </c>
      <c r="P46" t="s">
        <v>893</v>
      </c>
      <c r="Q46">
        <v>1</v>
      </c>
      <c r="X46">
        <v>0.34200000000000003</v>
      </c>
      <c r="Y46">
        <v>5.82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3</v>
      </c>
      <c r="AG46">
        <v>0.34200000000000003</v>
      </c>
      <c r="AH46">
        <v>2</v>
      </c>
      <c r="AI46">
        <v>60526304</v>
      </c>
      <c r="AJ46">
        <v>49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ROW(Source!A39)</f>
        <v>39</v>
      </c>
      <c r="B47">
        <v>60526321</v>
      </c>
      <c r="C47">
        <v>60526295</v>
      </c>
      <c r="D47">
        <v>58309084</v>
      </c>
      <c r="E47">
        <v>1</v>
      </c>
      <c r="F47">
        <v>1</v>
      </c>
      <c r="G47">
        <v>1080</v>
      </c>
      <c r="H47">
        <v>3</v>
      </c>
      <c r="I47" t="s">
        <v>907</v>
      </c>
      <c r="J47" t="s">
        <v>908</v>
      </c>
      <c r="K47" t="s">
        <v>909</v>
      </c>
      <c r="L47">
        <v>1348</v>
      </c>
      <c r="N47">
        <v>1009</v>
      </c>
      <c r="O47" t="s">
        <v>900</v>
      </c>
      <c r="P47" t="s">
        <v>900</v>
      </c>
      <c r="Q47">
        <v>1000</v>
      </c>
      <c r="X47">
        <v>8.7000000000000001E-4</v>
      </c>
      <c r="Y47">
        <v>16214.84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3</v>
      </c>
      <c r="AG47">
        <v>8.7000000000000001E-4</v>
      </c>
      <c r="AH47">
        <v>2</v>
      </c>
      <c r="AI47">
        <v>60526305</v>
      </c>
      <c r="AJ47">
        <v>50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ROW(Source!A39)</f>
        <v>39</v>
      </c>
      <c r="B48">
        <v>60526322</v>
      </c>
      <c r="C48">
        <v>60526295</v>
      </c>
      <c r="D48">
        <v>58309253</v>
      </c>
      <c r="E48">
        <v>1</v>
      </c>
      <c r="F48">
        <v>1</v>
      </c>
      <c r="G48">
        <v>1080</v>
      </c>
      <c r="H48">
        <v>3</v>
      </c>
      <c r="I48" t="s">
        <v>910</v>
      </c>
      <c r="J48" t="s">
        <v>911</v>
      </c>
      <c r="K48" t="s">
        <v>912</v>
      </c>
      <c r="L48">
        <v>1346</v>
      </c>
      <c r="N48">
        <v>1009</v>
      </c>
      <c r="O48" t="s">
        <v>880</v>
      </c>
      <c r="P48" t="s">
        <v>880</v>
      </c>
      <c r="Q48">
        <v>1</v>
      </c>
      <c r="X48">
        <v>0.1</v>
      </c>
      <c r="Y48">
        <v>20.190000000000001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3</v>
      </c>
      <c r="AG48">
        <v>0.1</v>
      </c>
      <c r="AH48">
        <v>2</v>
      </c>
      <c r="AI48">
        <v>60526306</v>
      </c>
      <c r="AJ48">
        <v>51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ROW(Source!A39)</f>
        <v>39</v>
      </c>
      <c r="B49">
        <v>60526323</v>
      </c>
      <c r="C49">
        <v>60526295</v>
      </c>
      <c r="D49">
        <v>58309395</v>
      </c>
      <c r="E49">
        <v>1</v>
      </c>
      <c r="F49">
        <v>1</v>
      </c>
      <c r="G49">
        <v>1080</v>
      </c>
      <c r="H49">
        <v>3</v>
      </c>
      <c r="I49" t="s">
        <v>913</v>
      </c>
      <c r="J49" t="s">
        <v>914</v>
      </c>
      <c r="K49" t="s">
        <v>915</v>
      </c>
      <c r="L49">
        <v>1348</v>
      </c>
      <c r="N49">
        <v>1009</v>
      </c>
      <c r="O49" t="s">
        <v>900</v>
      </c>
      <c r="P49" t="s">
        <v>900</v>
      </c>
      <c r="Q49">
        <v>1000</v>
      </c>
      <c r="X49">
        <v>4.0000000000000002E-4</v>
      </c>
      <c r="Y49">
        <v>35445.93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3</v>
      </c>
      <c r="AG49">
        <v>4.0000000000000002E-4</v>
      </c>
      <c r="AH49">
        <v>2</v>
      </c>
      <c r="AI49">
        <v>60526307</v>
      </c>
      <c r="AJ49">
        <v>52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ROW(Source!A39)</f>
        <v>39</v>
      </c>
      <c r="B50">
        <v>60526324</v>
      </c>
      <c r="C50">
        <v>60526295</v>
      </c>
      <c r="D50">
        <v>58267525</v>
      </c>
      <c r="E50">
        <v>1080</v>
      </c>
      <c r="F50">
        <v>1</v>
      </c>
      <c r="G50">
        <v>1080</v>
      </c>
      <c r="H50">
        <v>3</v>
      </c>
      <c r="I50" t="s">
        <v>989</v>
      </c>
      <c r="J50" t="s">
        <v>3</v>
      </c>
      <c r="K50" t="s">
        <v>990</v>
      </c>
      <c r="L50">
        <v>1346</v>
      </c>
      <c r="N50">
        <v>1009</v>
      </c>
      <c r="O50" t="s">
        <v>880</v>
      </c>
      <c r="P50" t="s">
        <v>880</v>
      </c>
      <c r="Q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3</v>
      </c>
      <c r="AG50">
        <v>0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ROW(Source!A39)</f>
        <v>39</v>
      </c>
      <c r="B51">
        <v>60526325</v>
      </c>
      <c r="C51">
        <v>60526295</v>
      </c>
      <c r="D51">
        <v>58287192</v>
      </c>
      <c r="E51">
        <v>1080</v>
      </c>
      <c r="F51">
        <v>1</v>
      </c>
      <c r="G51">
        <v>1080</v>
      </c>
      <c r="H51">
        <v>3</v>
      </c>
      <c r="I51" t="s">
        <v>991</v>
      </c>
      <c r="J51" t="s">
        <v>3</v>
      </c>
      <c r="K51" t="s">
        <v>992</v>
      </c>
      <c r="L51">
        <v>1354</v>
      </c>
      <c r="N51">
        <v>1010</v>
      </c>
      <c r="O51" t="s">
        <v>39</v>
      </c>
      <c r="P51" t="s">
        <v>39</v>
      </c>
      <c r="Q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3</v>
      </c>
      <c r="AG51">
        <v>0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ROW(Source!A39)</f>
        <v>39</v>
      </c>
      <c r="B52">
        <v>60526326</v>
      </c>
      <c r="C52">
        <v>60526295</v>
      </c>
      <c r="D52">
        <v>58289981</v>
      </c>
      <c r="E52">
        <v>1080</v>
      </c>
      <c r="F52">
        <v>1</v>
      </c>
      <c r="G52">
        <v>1080</v>
      </c>
      <c r="H52">
        <v>3</v>
      </c>
      <c r="I52" t="s">
        <v>993</v>
      </c>
      <c r="J52" t="s">
        <v>3</v>
      </c>
      <c r="K52" t="s">
        <v>994</v>
      </c>
      <c r="L52">
        <v>1301</v>
      </c>
      <c r="N52">
        <v>1003</v>
      </c>
      <c r="O52" t="s">
        <v>34</v>
      </c>
      <c r="P52" t="s">
        <v>34</v>
      </c>
      <c r="Q52">
        <v>1</v>
      </c>
      <c r="X52">
        <v>100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3</v>
      </c>
      <c r="AG52">
        <v>100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ROW(Source!A48)</f>
        <v>48</v>
      </c>
      <c r="B53">
        <v>60526343</v>
      </c>
      <c r="C53">
        <v>60526331</v>
      </c>
      <c r="D53">
        <v>58266404</v>
      </c>
      <c r="E53">
        <v>1080</v>
      </c>
      <c r="F53">
        <v>1</v>
      </c>
      <c r="G53">
        <v>1080</v>
      </c>
      <c r="H53">
        <v>1</v>
      </c>
      <c r="I53" t="s">
        <v>859</v>
      </c>
      <c r="J53" t="s">
        <v>3</v>
      </c>
      <c r="K53" t="s">
        <v>860</v>
      </c>
      <c r="L53">
        <v>1191</v>
      </c>
      <c r="N53">
        <v>1013</v>
      </c>
      <c r="O53" t="s">
        <v>861</v>
      </c>
      <c r="P53" t="s">
        <v>861</v>
      </c>
      <c r="Q53">
        <v>1</v>
      </c>
      <c r="X53">
        <v>19.12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 t="s">
        <v>26</v>
      </c>
      <c r="AG53">
        <v>24.186800000000002</v>
      </c>
      <c r="AH53">
        <v>2</v>
      </c>
      <c r="AI53">
        <v>60526332</v>
      </c>
      <c r="AJ53">
        <v>57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ROW(Source!A48)</f>
        <v>48</v>
      </c>
      <c r="B54">
        <v>60526344</v>
      </c>
      <c r="C54">
        <v>60526331</v>
      </c>
      <c r="D54">
        <v>58340578</v>
      </c>
      <c r="E54">
        <v>1</v>
      </c>
      <c r="F54">
        <v>1</v>
      </c>
      <c r="G54">
        <v>1080</v>
      </c>
      <c r="H54">
        <v>2</v>
      </c>
      <c r="I54" t="s">
        <v>862</v>
      </c>
      <c r="J54" t="s">
        <v>863</v>
      </c>
      <c r="K54" t="s">
        <v>864</v>
      </c>
      <c r="L54">
        <v>1368</v>
      </c>
      <c r="N54">
        <v>1011</v>
      </c>
      <c r="O54" t="s">
        <v>865</v>
      </c>
      <c r="P54" t="s">
        <v>865</v>
      </c>
      <c r="Q54">
        <v>1</v>
      </c>
      <c r="X54">
        <v>0.01</v>
      </c>
      <c r="Y54">
        <v>0</v>
      </c>
      <c r="Z54">
        <v>83.1</v>
      </c>
      <c r="AA54">
        <v>12.62</v>
      </c>
      <c r="AB54">
        <v>0</v>
      </c>
      <c r="AC54">
        <v>0</v>
      </c>
      <c r="AD54">
        <v>1</v>
      </c>
      <c r="AE54">
        <v>0</v>
      </c>
      <c r="AF54" t="s">
        <v>25</v>
      </c>
      <c r="AG54">
        <v>1.3750000000000002E-2</v>
      </c>
      <c r="AH54">
        <v>2</v>
      </c>
      <c r="AI54">
        <v>60526333</v>
      </c>
      <c r="AJ54">
        <v>58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ROW(Source!A48)</f>
        <v>48</v>
      </c>
      <c r="B55">
        <v>60526346</v>
      </c>
      <c r="C55">
        <v>60526331</v>
      </c>
      <c r="D55">
        <v>58340697</v>
      </c>
      <c r="E55">
        <v>1</v>
      </c>
      <c r="F55">
        <v>1</v>
      </c>
      <c r="G55">
        <v>1080</v>
      </c>
      <c r="H55">
        <v>2</v>
      </c>
      <c r="I55" t="s">
        <v>868</v>
      </c>
      <c r="J55" t="s">
        <v>869</v>
      </c>
      <c r="K55" t="s">
        <v>870</v>
      </c>
      <c r="L55">
        <v>1368</v>
      </c>
      <c r="N55">
        <v>1011</v>
      </c>
      <c r="O55" t="s">
        <v>865</v>
      </c>
      <c r="P55" t="s">
        <v>865</v>
      </c>
      <c r="Q55">
        <v>1</v>
      </c>
      <c r="X55">
        <v>1.25</v>
      </c>
      <c r="Y55">
        <v>0</v>
      </c>
      <c r="Z55">
        <v>0.8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25</v>
      </c>
      <c r="AG55">
        <v>1.7187500000000002</v>
      </c>
      <c r="AH55">
        <v>2</v>
      </c>
      <c r="AI55">
        <v>60526335</v>
      </c>
      <c r="AJ55">
        <v>59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ROW(Source!A48)</f>
        <v>48</v>
      </c>
      <c r="B56">
        <v>60526347</v>
      </c>
      <c r="C56">
        <v>60526331</v>
      </c>
      <c r="D56">
        <v>58340699</v>
      </c>
      <c r="E56">
        <v>1</v>
      </c>
      <c r="F56">
        <v>1</v>
      </c>
      <c r="G56">
        <v>1080</v>
      </c>
      <c r="H56">
        <v>2</v>
      </c>
      <c r="I56" t="s">
        <v>871</v>
      </c>
      <c r="J56" t="s">
        <v>872</v>
      </c>
      <c r="K56" t="s">
        <v>873</v>
      </c>
      <c r="L56">
        <v>1368</v>
      </c>
      <c r="N56">
        <v>1011</v>
      </c>
      <c r="O56" t="s">
        <v>865</v>
      </c>
      <c r="P56" t="s">
        <v>865</v>
      </c>
      <c r="Q56">
        <v>1</v>
      </c>
      <c r="X56">
        <v>0.3</v>
      </c>
      <c r="Y56">
        <v>0</v>
      </c>
      <c r="Z56">
        <v>1.49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25</v>
      </c>
      <c r="AG56">
        <v>0.41250000000000003</v>
      </c>
      <c r="AH56">
        <v>2</v>
      </c>
      <c r="AI56">
        <v>60526336</v>
      </c>
      <c r="AJ56">
        <v>60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ROW(Source!A48)</f>
        <v>48</v>
      </c>
      <c r="B57">
        <v>60526345</v>
      </c>
      <c r="C57">
        <v>60526331</v>
      </c>
      <c r="D57">
        <v>58339814</v>
      </c>
      <c r="E57">
        <v>1</v>
      </c>
      <c r="F57">
        <v>1</v>
      </c>
      <c r="G57">
        <v>1080</v>
      </c>
      <c r="H57">
        <v>2</v>
      </c>
      <c r="I57" t="s">
        <v>874</v>
      </c>
      <c r="J57" t="s">
        <v>875</v>
      </c>
      <c r="K57" t="s">
        <v>876</v>
      </c>
      <c r="L57">
        <v>1368</v>
      </c>
      <c r="N57">
        <v>1011</v>
      </c>
      <c r="O57" t="s">
        <v>865</v>
      </c>
      <c r="P57" t="s">
        <v>865</v>
      </c>
      <c r="Q57">
        <v>1</v>
      </c>
      <c r="X57">
        <v>0.01</v>
      </c>
      <c r="Y57">
        <v>0</v>
      </c>
      <c r="Z57">
        <v>179.17</v>
      </c>
      <c r="AA57">
        <v>16.93</v>
      </c>
      <c r="AB57">
        <v>0</v>
      </c>
      <c r="AC57">
        <v>0</v>
      </c>
      <c r="AD57">
        <v>1</v>
      </c>
      <c r="AE57">
        <v>0</v>
      </c>
      <c r="AF57" t="s">
        <v>25</v>
      </c>
      <c r="AG57">
        <v>1.3750000000000002E-2</v>
      </c>
      <c r="AH57">
        <v>2</v>
      </c>
      <c r="AI57">
        <v>60526334</v>
      </c>
      <c r="AJ57">
        <v>61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ROW(Source!A48)</f>
        <v>48</v>
      </c>
      <c r="B58">
        <v>60526348</v>
      </c>
      <c r="C58">
        <v>60526331</v>
      </c>
      <c r="D58">
        <v>58308811</v>
      </c>
      <c r="E58">
        <v>1</v>
      </c>
      <c r="F58">
        <v>1</v>
      </c>
      <c r="G58">
        <v>1080</v>
      </c>
      <c r="H58">
        <v>3</v>
      </c>
      <c r="I58" t="s">
        <v>877</v>
      </c>
      <c r="J58" t="s">
        <v>878</v>
      </c>
      <c r="K58" t="s">
        <v>879</v>
      </c>
      <c r="L58">
        <v>1346</v>
      </c>
      <c r="N58">
        <v>1009</v>
      </c>
      <c r="O58" t="s">
        <v>880</v>
      </c>
      <c r="P58" t="s">
        <v>880</v>
      </c>
      <c r="Q58">
        <v>1</v>
      </c>
      <c r="X58">
        <v>0.5</v>
      </c>
      <c r="Y58">
        <v>1.61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3</v>
      </c>
      <c r="AG58">
        <v>0.5</v>
      </c>
      <c r="AH58">
        <v>2</v>
      </c>
      <c r="AI58">
        <v>60526337</v>
      </c>
      <c r="AJ58">
        <v>62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ROW(Source!A48)</f>
        <v>48</v>
      </c>
      <c r="B59">
        <v>60526349</v>
      </c>
      <c r="C59">
        <v>60526331</v>
      </c>
      <c r="D59">
        <v>58308843</v>
      </c>
      <c r="E59">
        <v>1</v>
      </c>
      <c r="F59">
        <v>1</v>
      </c>
      <c r="G59">
        <v>1080</v>
      </c>
      <c r="H59">
        <v>3</v>
      </c>
      <c r="I59" t="s">
        <v>881</v>
      </c>
      <c r="J59" t="s">
        <v>882</v>
      </c>
      <c r="K59" t="s">
        <v>883</v>
      </c>
      <c r="L59">
        <v>1346</v>
      </c>
      <c r="N59">
        <v>1009</v>
      </c>
      <c r="O59" t="s">
        <v>880</v>
      </c>
      <c r="P59" t="s">
        <v>880</v>
      </c>
      <c r="Q59">
        <v>1</v>
      </c>
      <c r="X59">
        <v>9.2999999999999999E-2</v>
      </c>
      <c r="Y59">
        <v>36.78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3</v>
      </c>
      <c r="AG59">
        <v>9.2999999999999999E-2</v>
      </c>
      <c r="AH59">
        <v>2</v>
      </c>
      <c r="AI59">
        <v>60526338</v>
      </c>
      <c r="AJ59">
        <v>63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ROW(Source!A48)</f>
        <v>48</v>
      </c>
      <c r="B60">
        <v>60526350</v>
      </c>
      <c r="C60">
        <v>60526331</v>
      </c>
      <c r="D60">
        <v>58308917</v>
      </c>
      <c r="E60">
        <v>1</v>
      </c>
      <c r="F60">
        <v>1</v>
      </c>
      <c r="G60">
        <v>1080</v>
      </c>
      <c r="H60">
        <v>3</v>
      </c>
      <c r="I60" t="s">
        <v>884</v>
      </c>
      <c r="J60" t="s">
        <v>885</v>
      </c>
      <c r="K60" t="s">
        <v>886</v>
      </c>
      <c r="L60">
        <v>1354</v>
      </c>
      <c r="N60">
        <v>1010</v>
      </c>
      <c r="O60" t="s">
        <v>39</v>
      </c>
      <c r="P60" t="s">
        <v>39</v>
      </c>
      <c r="Q60">
        <v>1</v>
      </c>
      <c r="X60">
        <v>29</v>
      </c>
      <c r="Y60">
        <v>0.89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3</v>
      </c>
      <c r="AG60">
        <v>29</v>
      </c>
      <c r="AH60">
        <v>2</v>
      </c>
      <c r="AI60">
        <v>60526339</v>
      </c>
      <c r="AJ60">
        <v>64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ROW(Source!A48)</f>
        <v>48</v>
      </c>
      <c r="B61">
        <v>60526351</v>
      </c>
      <c r="C61">
        <v>60526331</v>
      </c>
      <c r="D61">
        <v>58263805</v>
      </c>
      <c r="E61">
        <v>1080</v>
      </c>
      <c r="F61">
        <v>1</v>
      </c>
      <c r="G61">
        <v>1080</v>
      </c>
      <c r="H61">
        <v>3</v>
      </c>
      <c r="I61" t="s">
        <v>985</v>
      </c>
      <c r="J61" t="s">
        <v>3</v>
      </c>
      <c r="K61" t="s">
        <v>986</v>
      </c>
      <c r="L61">
        <v>1301</v>
      </c>
      <c r="N61">
        <v>1003</v>
      </c>
      <c r="O61" t="s">
        <v>34</v>
      </c>
      <c r="P61" t="s">
        <v>34</v>
      </c>
      <c r="Q61">
        <v>1</v>
      </c>
      <c r="X61">
        <v>100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3</v>
      </c>
      <c r="AG61">
        <v>100</v>
      </c>
      <c r="AH61">
        <v>3</v>
      </c>
      <c r="AI61">
        <v>-1</v>
      </c>
      <c r="AJ61" t="s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ROW(Source!A48)</f>
        <v>48</v>
      </c>
      <c r="B62">
        <v>60526352</v>
      </c>
      <c r="C62">
        <v>60526331</v>
      </c>
      <c r="D62">
        <v>58266671</v>
      </c>
      <c r="E62">
        <v>1080</v>
      </c>
      <c r="F62">
        <v>1</v>
      </c>
      <c r="G62">
        <v>1080</v>
      </c>
      <c r="H62">
        <v>3</v>
      </c>
      <c r="I62" t="s">
        <v>987</v>
      </c>
      <c r="J62" t="s">
        <v>3</v>
      </c>
      <c r="K62" t="s">
        <v>988</v>
      </c>
      <c r="L62">
        <v>1354</v>
      </c>
      <c r="N62">
        <v>1010</v>
      </c>
      <c r="O62" t="s">
        <v>39</v>
      </c>
      <c r="P62" t="s">
        <v>39</v>
      </c>
      <c r="Q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3</v>
      </c>
      <c r="AG62">
        <v>0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ROW(Source!A48)</f>
        <v>48</v>
      </c>
      <c r="B63">
        <v>60526353</v>
      </c>
      <c r="C63">
        <v>60526331</v>
      </c>
      <c r="D63">
        <v>58267525</v>
      </c>
      <c r="E63">
        <v>1080</v>
      </c>
      <c r="F63">
        <v>1</v>
      </c>
      <c r="G63">
        <v>1080</v>
      </c>
      <c r="H63">
        <v>3</v>
      </c>
      <c r="I63" t="s">
        <v>989</v>
      </c>
      <c r="J63" t="s">
        <v>3</v>
      </c>
      <c r="K63" t="s">
        <v>990</v>
      </c>
      <c r="L63">
        <v>1346</v>
      </c>
      <c r="N63">
        <v>1009</v>
      </c>
      <c r="O63" t="s">
        <v>880</v>
      </c>
      <c r="P63" t="s">
        <v>880</v>
      </c>
      <c r="Q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3</v>
      </c>
      <c r="AG63">
        <v>0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ROW(Source!A49)</f>
        <v>49</v>
      </c>
      <c r="B64">
        <v>60526343</v>
      </c>
      <c r="C64">
        <v>60526331</v>
      </c>
      <c r="D64">
        <v>58266404</v>
      </c>
      <c r="E64">
        <v>1080</v>
      </c>
      <c r="F64">
        <v>1</v>
      </c>
      <c r="G64">
        <v>1080</v>
      </c>
      <c r="H64">
        <v>1</v>
      </c>
      <c r="I64" t="s">
        <v>859</v>
      </c>
      <c r="J64" t="s">
        <v>3</v>
      </c>
      <c r="K64" t="s">
        <v>860</v>
      </c>
      <c r="L64">
        <v>1191</v>
      </c>
      <c r="N64">
        <v>1013</v>
      </c>
      <c r="O64" t="s">
        <v>861</v>
      </c>
      <c r="P64" t="s">
        <v>861</v>
      </c>
      <c r="Q64">
        <v>1</v>
      </c>
      <c r="X64">
        <v>19.12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1</v>
      </c>
      <c r="AF64" t="s">
        <v>26</v>
      </c>
      <c r="AG64">
        <v>24.186800000000002</v>
      </c>
      <c r="AH64">
        <v>2</v>
      </c>
      <c r="AI64">
        <v>60526332</v>
      </c>
      <c r="AJ64">
        <v>68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ROW(Source!A49)</f>
        <v>49</v>
      </c>
      <c r="B65">
        <v>60526344</v>
      </c>
      <c r="C65">
        <v>60526331</v>
      </c>
      <c r="D65">
        <v>58340578</v>
      </c>
      <c r="E65">
        <v>1</v>
      </c>
      <c r="F65">
        <v>1</v>
      </c>
      <c r="G65">
        <v>1080</v>
      </c>
      <c r="H65">
        <v>2</v>
      </c>
      <c r="I65" t="s">
        <v>862</v>
      </c>
      <c r="J65" t="s">
        <v>863</v>
      </c>
      <c r="K65" t="s">
        <v>864</v>
      </c>
      <c r="L65">
        <v>1368</v>
      </c>
      <c r="N65">
        <v>1011</v>
      </c>
      <c r="O65" t="s">
        <v>865</v>
      </c>
      <c r="P65" t="s">
        <v>865</v>
      </c>
      <c r="Q65">
        <v>1</v>
      </c>
      <c r="X65">
        <v>0.01</v>
      </c>
      <c r="Y65">
        <v>0</v>
      </c>
      <c r="Z65">
        <v>83.1</v>
      </c>
      <c r="AA65">
        <v>12.62</v>
      </c>
      <c r="AB65">
        <v>0</v>
      </c>
      <c r="AC65">
        <v>0</v>
      </c>
      <c r="AD65">
        <v>1</v>
      </c>
      <c r="AE65">
        <v>0</v>
      </c>
      <c r="AF65" t="s">
        <v>25</v>
      </c>
      <c r="AG65">
        <v>1.3750000000000002E-2</v>
      </c>
      <c r="AH65">
        <v>2</v>
      </c>
      <c r="AI65">
        <v>60526333</v>
      </c>
      <c r="AJ65">
        <v>69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ROW(Source!A49)</f>
        <v>49</v>
      </c>
      <c r="B66">
        <v>60526346</v>
      </c>
      <c r="C66">
        <v>60526331</v>
      </c>
      <c r="D66">
        <v>58340697</v>
      </c>
      <c r="E66">
        <v>1</v>
      </c>
      <c r="F66">
        <v>1</v>
      </c>
      <c r="G66">
        <v>1080</v>
      </c>
      <c r="H66">
        <v>2</v>
      </c>
      <c r="I66" t="s">
        <v>868</v>
      </c>
      <c r="J66" t="s">
        <v>869</v>
      </c>
      <c r="K66" t="s">
        <v>870</v>
      </c>
      <c r="L66">
        <v>1368</v>
      </c>
      <c r="N66">
        <v>1011</v>
      </c>
      <c r="O66" t="s">
        <v>865</v>
      </c>
      <c r="P66" t="s">
        <v>865</v>
      </c>
      <c r="Q66">
        <v>1</v>
      </c>
      <c r="X66">
        <v>1.25</v>
      </c>
      <c r="Y66">
        <v>0</v>
      </c>
      <c r="Z66">
        <v>0.8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25</v>
      </c>
      <c r="AG66">
        <v>1.7187500000000002</v>
      </c>
      <c r="AH66">
        <v>2</v>
      </c>
      <c r="AI66">
        <v>60526335</v>
      </c>
      <c r="AJ66">
        <v>70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ROW(Source!A49)</f>
        <v>49</v>
      </c>
      <c r="B67">
        <v>60526347</v>
      </c>
      <c r="C67">
        <v>60526331</v>
      </c>
      <c r="D67">
        <v>58340699</v>
      </c>
      <c r="E67">
        <v>1</v>
      </c>
      <c r="F67">
        <v>1</v>
      </c>
      <c r="G67">
        <v>1080</v>
      </c>
      <c r="H67">
        <v>2</v>
      </c>
      <c r="I67" t="s">
        <v>871</v>
      </c>
      <c r="J67" t="s">
        <v>872</v>
      </c>
      <c r="K67" t="s">
        <v>873</v>
      </c>
      <c r="L67">
        <v>1368</v>
      </c>
      <c r="N67">
        <v>1011</v>
      </c>
      <c r="O67" t="s">
        <v>865</v>
      </c>
      <c r="P67" t="s">
        <v>865</v>
      </c>
      <c r="Q67">
        <v>1</v>
      </c>
      <c r="X67">
        <v>0.3</v>
      </c>
      <c r="Y67">
        <v>0</v>
      </c>
      <c r="Z67">
        <v>1.49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25</v>
      </c>
      <c r="AG67">
        <v>0.41250000000000003</v>
      </c>
      <c r="AH67">
        <v>2</v>
      </c>
      <c r="AI67">
        <v>60526336</v>
      </c>
      <c r="AJ67">
        <v>71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ROW(Source!A49)</f>
        <v>49</v>
      </c>
      <c r="B68">
        <v>60526345</v>
      </c>
      <c r="C68">
        <v>60526331</v>
      </c>
      <c r="D68">
        <v>58339814</v>
      </c>
      <c r="E68">
        <v>1</v>
      </c>
      <c r="F68">
        <v>1</v>
      </c>
      <c r="G68">
        <v>1080</v>
      </c>
      <c r="H68">
        <v>2</v>
      </c>
      <c r="I68" t="s">
        <v>874</v>
      </c>
      <c r="J68" t="s">
        <v>875</v>
      </c>
      <c r="K68" t="s">
        <v>876</v>
      </c>
      <c r="L68">
        <v>1368</v>
      </c>
      <c r="N68">
        <v>1011</v>
      </c>
      <c r="O68" t="s">
        <v>865</v>
      </c>
      <c r="P68" t="s">
        <v>865</v>
      </c>
      <c r="Q68">
        <v>1</v>
      </c>
      <c r="X68">
        <v>0.01</v>
      </c>
      <c r="Y68">
        <v>0</v>
      </c>
      <c r="Z68">
        <v>179.17</v>
      </c>
      <c r="AA68">
        <v>16.93</v>
      </c>
      <c r="AB68">
        <v>0</v>
      </c>
      <c r="AC68">
        <v>0</v>
      </c>
      <c r="AD68">
        <v>1</v>
      </c>
      <c r="AE68">
        <v>0</v>
      </c>
      <c r="AF68" t="s">
        <v>25</v>
      </c>
      <c r="AG68">
        <v>1.3750000000000002E-2</v>
      </c>
      <c r="AH68">
        <v>2</v>
      </c>
      <c r="AI68">
        <v>60526334</v>
      </c>
      <c r="AJ68">
        <v>72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ROW(Source!A49)</f>
        <v>49</v>
      </c>
      <c r="B69">
        <v>60526348</v>
      </c>
      <c r="C69">
        <v>60526331</v>
      </c>
      <c r="D69">
        <v>58308811</v>
      </c>
      <c r="E69">
        <v>1</v>
      </c>
      <c r="F69">
        <v>1</v>
      </c>
      <c r="G69">
        <v>1080</v>
      </c>
      <c r="H69">
        <v>3</v>
      </c>
      <c r="I69" t="s">
        <v>877</v>
      </c>
      <c r="J69" t="s">
        <v>878</v>
      </c>
      <c r="K69" t="s">
        <v>879</v>
      </c>
      <c r="L69">
        <v>1346</v>
      </c>
      <c r="N69">
        <v>1009</v>
      </c>
      <c r="O69" t="s">
        <v>880</v>
      </c>
      <c r="P69" t="s">
        <v>880</v>
      </c>
      <c r="Q69">
        <v>1</v>
      </c>
      <c r="X69">
        <v>0.5</v>
      </c>
      <c r="Y69">
        <v>1.61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3</v>
      </c>
      <c r="AG69">
        <v>0.5</v>
      </c>
      <c r="AH69">
        <v>2</v>
      </c>
      <c r="AI69">
        <v>60526337</v>
      </c>
      <c r="AJ69">
        <v>73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ROW(Source!A49)</f>
        <v>49</v>
      </c>
      <c r="B70">
        <v>60526349</v>
      </c>
      <c r="C70">
        <v>60526331</v>
      </c>
      <c r="D70">
        <v>58308843</v>
      </c>
      <c r="E70">
        <v>1</v>
      </c>
      <c r="F70">
        <v>1</v>
      </c>
      <c r="G70">
        <v>1080</v>
      </c>
      <c r="H70">
        <v>3</v>
      </c>
      <c r="I70" t="s">
        <v>881</v>
      </c>
      <c r="J70" t="s">
        <v>882</v>
      </c>
      <c r="K70" t="s">
        <v>883</v>
      </c>
      <c r="L70">
        <v>1346</v>
      </c>
      <c r="N70">
        <v>1009</v>
      </c>
      <c r="O70" t="s">
        <v>880</v>
      </c>
      <c r="P70" t="s">
        <v>880</v>
      </c>
      <c r="Q70">
        <v>1</v>
      </c>
      <c r="X70">
        <v>9.2999999999999999E-2</v>
      </c>
      <c r="Y70">
        <v>36.78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3</v>
      </c>
      <c r="AG70">
        <v>9.2999999999999999E-2</v>
      </c>
      <c r="AH70">
        <v>2</v>
      </c>
      <c r="AI70">
        <v>60526338</v>
      </c>
      <c r="AJ70">
        <v>74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ROW(Source!A49)</f>
        <v>49</v>
      </c>
      <c r="B71">
        <v>60526350</v>
      </c>
      <c r="C71">
        <v>60526331</v>
      </c>
      <c r="D71">
        <v>58308917</v>
      </c>
      <c r="E71">
        <v>1</v>
      </c>
      <c r="F71">
        <v>1</v>
      </c>
      <c r="G71">
        <v>1080</v>
      </c>
      <c r="H71">
        <v>3</v>
      </c>
      <c r="I71" t="s">
        <v>884</v>
      </c>
      <c r="J71" t="s">
        <v>885</v>
      </c>
      <c r="K71" t="s">
        <v>886</v>
      </c>
      <c r="L71">
        <v>1354</v>
      </c>
      <c r="N71">
        <v>1010</v>
      </c>
      <c r="O71" t="s">
        <v>39</v>
      </c>
      <c r="P71" t="s">
        <v>39</v>
      </c>
      <c r="Q71">
        <v>1</v>
      </c>
      <c r="X71">
        <v>29</v>
      </c>
      <c r="Y71">
        <v>0.89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3</v>
      </c>
      <c r="AG71">
        <v>29</v>
      </c>
      <c r="AH71">
        <v>2</v>
      </c>
      <c r="AI71">
        <v>60526339</v>
      </c>
      <c r="AJ71">
        <v>75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ROW(Source!A49)</f>
        <v>49</v>
      </c>
      <c r="B72">
        <v>60526351</v>
      </c>
      <c r="C72">
        <v>60526331</v>
      </c>
      <c r="D72">
        <v>58263805</v>
      </c>
      <c r="E72">
        <v>1080</v>
      </c>
      <c r="F72">
        <v>1</v>
      </c>
      <c r="G72">
        <v>1080</v>
      </c>
      <c r="H72">
        <v>3</v>
      </c>
      <c r="I72" t="s">
        <v>985</v>
      </c>
      <c r="J72" t="s">
        <v>3</v>
      </c>
      <c r="K72" t="s">
        <v>986</v>
      </c>
      <c r="L72">
        <v>1301</v>
      </c>
      <c r="N72">
        <v>1003</v>
      </c>
      <c r="O72" t="s">
        <v>34</v>
      </c>
      <c r="P72" t="s">
        <v>34</v>
      </c>
      <c r="Q72">
        <v>1</v>
      </c>
      <c r="X72">
        <v>100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3</v>
      </c>
      <c r="AG72">
        <v>100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ROW(Source!A49)</f>
        <v>49</v>
      </c>
      <c r="B73">
        <v>60526352</v>
      </c>
      <c r="C73">
        <v>60526331</v>
      </c>
      <c r="D73">
        <v>58266671</v>
      </c>
      <c r="E73">
        <v>1080</v>
      </c>
      <c r="F73">
        <v>1</v>
      </c>
      <c r="G73">
        <v>1080</v>
      </c>
      <c r="H73">
        <v>3</v>
      </c>
      <c r="I73" t="s">
        <v>987</v>
      </c>
      <c r="J73" t="s">
        <v>3</v>
      </c>
      <c r="K73" t="s">
        <v>988</v>
      </c>
      <c r="L73">
        <v>1354</v>
      </c>
      <c r="N73">
        <v>1010</v>
      </c>
      <c r="O73" t="s">
        <v>39</v>
      </c>
      <c r="P73" t="s">
        <v>39</v>
      </c>
      <c r="Q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3</v>
      </c>
      <c r="AG73">
        <v>0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ROW(Source!A49)</f>
        <v>49</v>
      </c>
      <c r="B74">
        <v>60526353</v>
      </c>
      <c r="C74">
        <v>60526331</v>
      </c>
      <c r="D74">
        <v>58267525</v>
      </c>
      <c r="E74">
        <v>1080</v>
      </c>
      <c r="F74">
        <v>1</v>
      </c>
      <c r="G74">
        <v>1080</v>
      </c>
      <c r="H74">
        <v>3</v>
      </c>
      <c r="I74" t="s">
        <v>989</v>
      </c>
      <c r="J74" t="s">
        <v>3</v>
      </c>
      <c r="K74" t="s">
        <v>990</v>
      </c>
      <c r="L74">
        <v>1346</v>
      </c>
      <c r="N74">
        <v>1009</v>
      </c>
      <c r="O74" t="s">
        <v>880</v>
      </c>
      <c r="P74" t="s">
        <v>880</v>
      </c>
      <c r="Q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3</v>
      </c>
      <c r="AG74">
        <v>0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ROW(Source!A56)</f>
        <v>56</v>
      </c>
      <c r="B75">
        <v>60526373</v>
      </c>
      <c r="C75">
        <v>60526357</v>
      </c>
      <c r="D75">
        <v>58266404</v>
      </c>
      <c r="E75">
        <v>1080</v>
      </c>
      <c r="F75">
        <v>1</v>
      </c>
      <c r="G75">
        <v>1080</v>
      </c>
      <c r="H75">
        <v>1</v>
      </c>
      <c r="I75" t="s">
        <v>859</v>
      </c>
      <c r="J75" t="s">
        <v>3</v>
      </c>
      <c r="K75" t="s">
        <v>860</v>
      </c>
      <c r="L75">
        <v>1191</v>
      </c>
      <c r="N75">
        <v>1013</v>
      </c>
      <c r="O75" t="s">
        <v>861</v>
      </c>
      <c r="P75" t="s">
        <v>861</v>
      </c>
      <c r="Q75">
        <v>1</v>
      </c>
      <c r="X75">
        <v>33.700000000000003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26</v>
      </c>
      <c r="AG75">
        <v>42.630500000000005</v>
      </c>
      <c r="AH75">
        <v>2</v>
      </c>
      <c r="AI75">
        <v>60526358</v>
      </c>
      <c r="AJ75">
        <v>79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ROW(Source!A56)</f>
        <v>56</v>
      </c>
      <c r="B76">
        <v>60526374</v>
      </c>
      <c r="C76">
        <v>60526357</v>
      </c>
      <c r="D76">
        <v>58340276</v>
      </c>
      <c r="E76">
        <v>1</v>
      </c>
      <c r="F76">
        <v>1</v>
      </c>
      <c r="G76">
        <v>1080</v>
      </c>
      <c r="H76">
        <v>2</v>
      </c>
      <c r="I76" t="s">
        <v>887</v>
      </c>
      <c r="J76" t="s">
        <v>888</v>
      </c>
      <c r="K76" t="s">
        <v>889</v>
      </c>
      <c r="L76">
        <v>1368</v>
      </c>
      <c r="N76">
        <v>1011</v>
      </c>
      <c r="O76" t="s">
        <v>865</v>
      </c>
      <c r="P76" t="s">
        <v>865</v>
      </c>
      <c r="Q76">
        <v>1</v>
      </c>
      <c r="X76">
        <v>1.19</v>
      </c>
      <c r="Y76">
        <v>0</v>
      </c>
      <c r="Z76">
        <v>3.18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25</v>
      </c>
      <c r="AG76">
        <v>1.63625</v>
      </c>
      <c r="AH76">
        <v>2</v>
      </c>
      <c r="AI76">
        <v>60526359</v>
      </c>
      <c r="AJ76">
        <v>80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ROW(Source!A56)</f>
        <v>56</v>
      </c>
      <c r="B77">
        <v>60526375</v>
      </c>
      <c r="C77">
        <v>60526357</v>
      </c>
      <c r="D77">
        <v>58340578</v>
      </c>
      <c r="E77">
        <v>1</v>
      </c>
      <c r="F77">
        <v>1</v>
      </c>
      <c r="G77">
        <v>1080</v>
      </c>
      <c r="H77">
        <v>2</v>
      </c>
      <c r="I77" t="s">
        <v>862</v>
      </c>
      <c r="J77" t="s">
        <v>863</v>
      </c>
      <c r="K77" t="s">
        <v>864</v>
      </c>
      <c r="L77">
        <v>1368</v>
      </c>
      <c r="N77">
        <v>1011</v>
      </c>
      <c r="O77" t="s">
        <v>865</v>
      </c>
      <c r="P77" t="s">
        <v>865</v>
      </c>
      <c r="Q77">
        <v>1</v>
      </c>
      <c r="X77">
        <v>0.4</v>
      </c>
      <c r="Y77">
        <v>0</v>
      </c>
      <c r="Z77">
        <v>83.1</v>
      </c>
      <c r="AA77">
        <v>12.62</v>
      </c>
      <c r="AB77">
        <v>0</v>
      </c>
      <c r="AC77">
        <v>0</v>
      </c>
      <c r="AD77">
        <v>1</v>
      </c>
      <c r="AE77">
        <v>0</v>
      </c>
      <c r="AF77" t="s">
        <v>25</v>
      </c>
      <c r="AG77">
        <v>0.55000000000000004</v>
      </c>
      <c r="AH77">
        <v>2</v>
      </c>
      <c r="AI77">
        <v>60526360</v>
      </c>
      <c r="AJ77">
        <v>81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ROW(Source!A56)</f>
        <v>56</v>
      </c>
      <c r="B78">
        <v>60526376</v>
      </c>
      <c r="C78">
        <v>60526357</v>
      </c>
      <c r="D78">
        <v>58339814</v>
      </c>
      <c r="E78">
        <v>1</v>
      </c>
      <c r="F78">
        <v>1</v>
      </c>
      <c r="G78">
        <v>1080</v>
      </c>
      <c r="H78">
        <v>2</v>
      </c>
      <c r="I78" t="s">
        <v>874</v>
      </c>
      <c r="J78" t="s">
        <v>875</v>
      </c>
      <c r="K78" t="s">
        <v>876</v>
      </c>
      <c r="L78">
        <v>1368</v>
      </c>
      <c r="N78">
        <v>1011</v>
      </c>
      <c r="O78" t="s">
        <v>865</v>
      </c>
      <c r="P78" t="s">
        <v>865</v>
      </c>
      <c r="Q78">
        <v>1</v>
      </c>
      <c r="X78">
        <v>0.06</v>
      </c>
      <c r="Y78">
        <v>0</v>
      </c>
      <c r="Z78">
        <v>179.17</v>
      </c>
      <c r="AA78">
        <v>16.93</v>
      </c>
      <c r="AB78">
        <v>0</v>
      </c>
      <c r="AC78">
        <v>0</v>
      </c>
      <c r="AD78">
        <v>1</v>
      </c>
      <c r="AE78">
        <v>0</v>
      </c>
      <c r="AF78" t="s">
        <v>25</v>
      </c>
      <c r="AG78">
        <v>8.2500000000000004E-2</v>
      </c>
      <c r="AH78">
        <v>2</v>
      </c>
      <c r="AI78">
        <v>60526361</v>
      </c>
      <c r="AJ78">
        <v>82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ROW(Source!A56)</f>
        <v>56</v>
      </c>
      <c r="B79">
        <v>60526377</v>
      </c>
      <c r="C79">
        <v>60526357</v>
      </c>
      <c r="D79">
        <v>58308814</v>
      </c>
      <c r="E79">
        <v>1</v>
      </c>
      <c r="F79">
        <v>1</v>
      </c>
      <c r="G79">
        <v>1080</v>
      </c>
      <c r="H79">
        <v>3</v>
      </c>
      <c r="I79" t="s">
        <v>890</v>
      </c>
      <c r="J79" t="s">
        <v>891</v>
      </c>
      <c r="K79" t="s">
        <v>892</v>
      </c>
      <c r="L79">
        <v>1339</v>
      </c>
      <c r="N79">
        <v>1007</v>
      </c>
      <c r="O79" t="s">
        <v>893</v>
      </c>
      <c r="P79" t="s">
        <v>893</v>
      </c>
      <c r="Q79">
        <v>1</v>
      </c>
      <c r="X79">
        <v>5.8659999999999997E-2</v>
      </c>
      <c r="Y79">
        <v>7.07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3</v>
      </c>
      <c r="AG79">
        <v>5.8659999999999997E-2</v>
      </c>
      <c r="AH79">
        <v>2</v>
      </c>
      <c r="AI79">
        <v>60526362</v>
      </c>
      <c r="AJ79">
        <v>83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ROW(Source!A56)</f>
        <v>56</v>
      </c>
      <c r="B80">
        <v>60526378</v>
      </c>
      <c r="C80">
        <v>60526357</v>
      </c>
      <c r="D80">
        <v>58310526</v>
      </c>
      <c r="E80">
        <v>1</v>
      </c>
      <c r="F80">
        <v>1</v>
      </c>
      <c r="G80">
        <v>1080</v>
      </c>
      <c r="H80">
        <v>3</v>
      </c>
      <c r="I80" t="s">
        <v>894</v>
      </c>
      <c r="J80" t="s">
        <v>895</v>
      </c>
      <c r="K80" t="s">
        <v>896</v>
      </c>
      <c r="L80">
        <v>1346</v>
      </c>
      <c r="N80">
        <v>1009</v>
      </c>
      <c r="O80" t="s">
        <v>880</v>
      </c>
      <c r="P80" t="s">
        <v>880</v>
      </c>
      <c r="Q80">
        <v>1</v>
      </c>
      <c r="X80">
        <v>0.05</v>
      </c>
      <c r="Y80">
        <v>37.979999999999997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3</v>
      </c>
      <c r="AG80">
        <v>0.05</v>
      </c>
      <c r="AH80">
        <v>2</v>
      </c>
      <c r="AI80">
        <v>60526363</v>
      </c>
      <c r="AJ80">
        <v>84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ROW(Source!A56)</f>
        <v>56</v>
      </c>
      <c r="B81">
        <v>60526379</v>
      </c>
      <c r="C81">
        <v>60526357</v>
      </c>
      <c r="D81">
        <v>58308933</v>
      </c>
      <c r="E81">
        <v>1</v>
      </c>
      <c r="F81">
        <v>1</v>
      </c>
      <c r="G81">
        <v>1080</v>
      </c>
      <c r="H81">
        <v>3</v>
      </c>
      <c r="I81" t="s">
        <v>897</v>
      </c>
      <c r="J81" t="s">
        <v>898</v>
      </c>
      <c r="K81" t="s">
        <v>899</v>
      </c>
      <c r="L81">
        <v>1348</v>
      </c>
      <c r="N81">
        <v>1009</v>
      </c>
      <c r="O81" t="s">
        <v>900</v>
      </c>
      <c r="P81" t="s">
        <v>900</v>
      </c>
      <c r="Q81">
        <v>1000</v>
      </c>
      <c r="X81">
        <v>1.5999999999999999E-6</v>
      </c>
      <c r="Y81">
        <v>3234.81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3</v>
      </c>
      <c r="AG81">
        <v>1.5999999999999999E-6</v>
      </c>
      <c r="AH81">
        <v>2</v>
      </c>
      <c r="AI81">
        <v>60526364</v>
      </c>
      <c r="AJ81">
        <v>85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ROW(Source!A56)</f>
        <v>56</v>
      </c>
      <c r="B82">
        <v>60526380</v>
      </c>
      <c r="C82">
        <v>60526357</v>
      </c>
      <c r="D82">
        <v>58308746</v>
      </c>
      <c r="E82">
        <v>1</v>
      </c>
      <c r="F82">
        <v>1</v>
      </c>
      <c r="G82">
        <v>1080</v>
      </c>
      <c r="H82">
        <v>3</v>
      </c>
      <c r="I82" t="s">
        <v>901</v>
      </c>
      <c r="J82" t="s">
        <v>902</v>
      </c>
      <c r="K82" t="s">
        <v>903</v>
      </c>
      <c r="L82">
        <v>1339</v>
      </c>
      <c r="N82">
        <v>1007</v>
      </c>
      <c r="O82" t="s">
        <v>893</v>
      </c>
      <c r="P82" t="s">
        <v>893</v>
      </c>
      <c r="Q82">
        <v>1</v>
      </c>
      <c r="X82">
        <v>0.19</v>
      </c>
      <c r="Y82">
        <v>53.42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3</v>
      </c>
      <c r="AG82">
        <v>0.19</v>
      </c>
      <c r="AH82">
        <v>2</v>
      </c>
      <c r="AI82">
        <v>60526365</v>
      </c>
      <c r="AJ82">
        <v>86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ROW(Source!A56)</f>
        <v>56</v>
      </c>
      <c r="B83">
        <v>60526381</v>
      </c>
      <c r="C83">
        <v>60526357</v>
      </c>
      <c r="D83">
        <v>58309012</v>
      </c>
      <c r="E83">
        <v>1</v>
      </c>
      <c r="F83">
        <v>1</v>
      </c>
      <c r="G83">
        <v>1080</v>
      </c>
      <c r="H83">
        <v>3</v>
      </c>
      <c r="I83" t="s">
        <v>904</v>
      </c>
      <c r="J83" t="s">
        <v>905</v>
      </c>
      <c r="K83" t="s">
        <v>906</v>
      </c>
      <c r="L83">
        <v>1339</v>
      </c>
      <c r="N83">
        <v>1007</v>
      </c>
      <c r="O83" t="s">
        <v>893</v>
      </c>
      <c r="P83" t="s">
        <v>893</v>
      </c>
      <c r="Q83">
        <v>1</v>
      </c>
      <c r="X83">
        <v>0.34200000000000003</v>
      </c>
      <c r="Y83">
        <v>5.82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3</v>
      </c>
      <c r="AG83">
        <v>0.34200000000000003</v>
      </c>
      <c r="AH83">
        <v>2</v>
      </c>
      <c r="AI83">
        <v>60526366</v>
      </c>
      <c r="AJ83">
        <v>87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ROW(Source!A56)</f>
        <v>56</v>
      </c>
      <c r="B84">
        <v>60526382</v>
      </c>
      <c r="C84">
        <v>60526357</v>
      </c>
      <c r="D84">
        <v>58309084</v>
      </c>
      <c r="E84">
        <v>1</v>
      </c>
      <c r="F84">
        <v>1</v>
      </c>
      <c r="G84">
        <v>1080</v>
      </c>
      <c r="H84">
        <v>3</v>
      </c>
      <c r="I84" t="s">
        <v>907</v>
      </c>
      <c r="J84" t="s">
        <v>908</v>
      </c>
      <c r="K84" t="s">
        <v>909</v>
      </c>
      <c r="L84">
        <v>1348</v>
      </c>
      <c r="N84">
        <v>1009</v>
      </c>
      <c r="O84" t="s">
        <v>900</v>
      </c>
      <c r="P84" t="s">
        <v>900</v>
      </c>
      <c r="Q84">
        <v>1000</v>
      </c>
      <c r="X84">
        <v>8.7000000000000001E-4</v>
      </c>
      <c r="Y84">
        <v>16214.84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3</v>
      </c>
      <c r="AG84">
        <v>8.7000000000000001E-4</v>
      </c>
      <c r="AH84">
        <v>2</v>
      </c>
      <c r="AI84">
        <v>60526367</v>
      </c>
      <c r="AJ84">
        <v>88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ROW(Source!A56)</f>
        <v>56</v>
      </c>
      <c r="B85">
        <v>60526383</v>
      </c>
      <c r="C85">
        <v>60526357</v>
      </c>
      <c r="D85">
        <v>58309253</v>
      </c>
      <c r="E85">
        <v>1</v>
      </c>
      <c r="F85">
        <v>1</v>
      </c>
      <c r="G85">
        <v>1080</v>
      </c>
      <c r="H85">
        <v>3</v>
      </c>
      <c r="I85" t="s">
        <v>910</v>
      </c>
      <c r="J85" t="s">
        <v>911</v>
      </c>
      <c r="K85" t="s">
        <v>912</v>
      </c>
      <c r="L85">
        <v>1346</v>
      </c>
      <c r="N85">
        <v>1009</v>
      </c>
      <c r="O85" t="s">
        <v>880</v>
      </c>
      <c r="P85" t="s">
        <v>880</v>
      </c>
      <c r="Q85">
        <v>1</v>
      </c>
      <c r="X85">
        <v>0.1</v>
      </c>
      <c r="Y85">
        <v>20.190000000000001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3</v>
      </c>
      <c r="AG85">
        <v>0.1</v>
      </c>
      <c r="AH85">
        <v>2</v>
      </c>
      <c r="AI85">
        <v>60526368</v>
      </c>
      <c r="AJ85">
        <v>89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ROW(Source!A56)</f>
        <v>56</v>
      </c>
      <c r="B86">
        <v>60526384</v>
      </c>
      <c r="C86">
        <v>60526357</v>
      </c>
      <c r="D86">
        <v>58309395</v>
      </c>
      <c r="E86">
        <v>1</v>
      </c>
      <c r="F86">
        <v>1</v>
      </c>
      <c r="G86">
        <v>1080</v>
      </c>
      <c r="H86">
        <v>3</v>
      </c>
      <c r="I86" t="s">
        <v>913</v>
      </c>
      <c r="J86" t="s">
        <v>914</v>
      </c>
      <c r="K86" t="s">
        <v>915</v>
      </c>
      <c r="L86">
        <v>1348</v>
      </c>
      <c r="N86">
        <v>1009</v>
      </c>
      <c r="O86" t="s">
        <v>900</v>
      </c>
      <c r="P86" t="s">
        <v>900</v>
      </c>
      <c r="Q86">
        <v>1000</v>
      </c>
      <c r="X86">
        <v>4.0000000000000002E-4</v>
      </c>
      <c r="Y86">
        <v>35445.93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3</v>
      </c>
      <c r="AG86">
        <v>4.0000000000000002E-4</v>
      </c>
      <c r="AH86">
        <v>2</v>
      </c>
      <c r="AI86">
        <v>60526369</v>
      </c>
      <c r="AJ86">
        <v>90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ROW(Source!A56)</f>
        <v>56</v>
      </c>
      <c r="B87">
        <v>60526385</v>
      </c>
      <c r="C87">
        <v>60526357</v>
      </c>
      <c r="D87">
        <v>58267525</v>
      </c>
      <c r="E87">
        <v>1080</v>
      </c>
      <c r="F87">
        <v>1</v>
      </c>
      <c r="G87">
        <v>1080</v>
      </c>
      <c r="H87">
        <v>3</v>
      </c>
      <c r="I87" t="s">
        <v>989</v>
      </c>
      <c r="J87" t="s">
        <v>3</v>
      </c>
      <c r="K87" t="s">
        <v>990</v>
      </c>
      <c r="L87">
        <v>1346</v>
      </c>
      <c r="N87">
        <v>1009</v>
      </c>
      <c r="O87" t="s">
        <v>880</v>
      </c>
      <c r="P87" t="s">
        <v>880</v>
      </c>
      <c r="Q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3</v>
      </c>
      <c r="AG87">
        <v>0</v>
      </c>
      <c r="AH87">
        <v>3</v>
      </c>
      <c r="AI87">
        <v>-1</v>
      </c>
      <c r="AJ87" t="s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ROW(Source!A56)</f>
        <v>56</v>
      </c>
      <c r="B88">
        <v>60526386</v>
      </c>
      <c r="C88">
        <v>60526357</v>
      </c>
      <c r="D88">
        <v>58287192</v>
      </c>
      <c r="E88">
        <v>1080</v>
      </c>
      <c r="F88">
        <v>1</v>
      </c>
      <c r="G88">
        <v>1080</v>
      </c>
      <c r="H88">
        <v>3</v>
      </c>
      <c r="I88" t="s">
        <v>991</v>
      </c>
      <c r="J88" t="s">
        <v>3</v>
      </c>
      <c r="K88" t="s">
        <v>992</v>
      </c>
      <c r="L88">
        <v>1354</v>
      </c>
      <c r="N88">
        <v>1010</v>
      </c>
      <c r="O88" t="s">
        <v>39</v>
      </c>
      <c r="P88" t="s">
        <v>39</v>
      </c>
      <c r="Q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3</v>
      </c>
      <c r="AG88">
        <v>0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ROW(Source!A56)</f>
        <v>56</v>
      </c>
      <c r="B89">
        <v>60526387</v>
      </c>
      <c r="C89">
        <v>60526357</v>
      </c>
      <c r="D89">
        <v>58289981</v>
      </c>
      <c r="E89">
        <v>1080</v>
      </c>
      <c r="F89">
        <v>1</v>
      </c>
      <c r="G89">
        <v>1080</v>
      </c>
      <c r="H89">
        <v>3</v>
      </c>
      <c r="I89" t="s">
        <v>993</v>
      </c>
      <c r="J89" t="s">
        <v>3</v>
      </c>
      <c r="K89" t="s">
        <v>994</v>
      </c>
      <c r="L89">
        <v>1301</v>
      </c>
      <c r="N89">
        <v>1003</v>
      </c>
      <c r="O89" t="s">
        <v>34</v>
      </c>
      <c r="P89" t="s">
        <v>34</v>
      </c>
      <c r="Q89">
        <v>1</v>
      </c>
      <c r="X89">
        <v>100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3</v>
      </c>
      <c r="AG89">
        <v>100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ROW(Source!A57)</f>
        <v>57</v>
      </c>
      <c r="B90">
        <v>60526373</v>
      </c>
      <c r="C90">
        <v>60526357</v>
      </c>
      <c r="D90">
        <v>58266404</v>
      </c>
      <c r="E90">
        <v>1080</v>
      </c>
      <c r="F90">
        <v>1</v>
      </c>
      <c r="G90">
        <v>1080</v>
      </c>
      <c r="H90">
        <v>1</v>
      </c>
      <c r="I90" t="s">
        <v>859</v>
      </c>
      <c r="J90" t="s">
        <v>3</v>
      </c>
      <c r="K90" t="s">
        <v>860</v>
      </c>
      <c r="L90">
        <v>1191</v>
      </c>
      <c r="N90">
        <v>1013</v>
      </c>
      <c r="O90" t="s">
        <v>861</v>
      </c>
      <c r="P90" t="s">
        <v>861</v>
      </c>
      <c r="Q90">
        <v>1</v>
      </c>
      <c r="X90">
        <v>33.700000000000003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 t="s">
        <v>26</v>
      </c>
      <c r="AG90">
        <v>42.630500000000005</v>
      </c>
      <c r="AH90">
        <v>2</v>
      </c>
      <c r="AI90">
        <v>60526358</v>
      </c>
      <c r="AJ90">
        <v>94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ROW(Source!A57)</f>
        <v>57</v>
      </c>
      <c r="B91">
        <v>60526374</v>
      </c>
      <c r="C91">
        <v>60526357</v>
      </c>
      <c r="D91">
        <v>58340276</v>
      </c>
      <c r="E91">
        <v>1</v>
      </c>
      <c r="F91">
        <v>1</v>
      </c>
      <c r="G91">
        <v>1080</v>
      </c>
      <c r="H91">
        <v>2</v>
      </c>
      <c r="I91" t="s">
        <v>887</v>
      </c>
      <c r="J91" t="s">
        <v>888</v>
      </c>
      <c r="K91" t="s">
        <v>889</v>
      </c>
      <c r="L91">
        <v>1368</v>
      </c>
      <c r="N91">
        <v>1011</v>
      </c>
      <c r="O91" t="s">
        <v>865</v>
      </c>
      <c r="P91" t="s">
        <v>865</v>
      </c>
      <c r="Q91">
        <v>1</v>
      </c>
      <c r="X91">
        <v>1.19</v>
      </c>
      <c r="Y91">
        <v>0</v>
      </c>
      <c r="Z91">
        <v>3.18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25</v>
      </c>
      <c r="AG91">
        <v>1.63625</v>
      </c>
      <c r="AH91">
        <v>2</v>
      </c>
      <c r="AI91">
        <v>60526359</v>
      </c>
      <c r="AJ91">
        <v>95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ROW(Source!A57)</f>
        <v>57</v>
      </c>
      <c r="B92">
        <v>60526375</v>
      </c>
      <c r="C92">
        <v>60526357</v>
      </c>
      <c r="D92">
        <v>58340578</v>
      </c>
      <c r="E92">
        <v>1</v>
      </c>
      <c r="F92">
        <v>1</v>
      </c>
      <c r="G92">
        <v>1080</v>
      </c>
      <c r="H92">
        <v>2</v>
      </c>
      <c r="I92" t="s">
        <v>862</v>
      </c>
      <c r="J92" t="s">
        <v>863</v>
      </c>
      <c r="K92" t="s">
        <v>864</v>
      </c>
      <c r="L92">
        <v>1368</v>
      </c>
      <c r="N92">
        <v>1011</v>
      </c>
      <c r="O92" t="s">
        <v>865</v>
      </c>
      <c r="P92" t="s">
        <v>865</v>
      </c>
      <c r="Q92">
        <v>1</v>
      </c>
      <c r="X92">
        <v>0.4</v>
      </c>
      <c r="Y92">
        <v>0</v>
      </c>
      <c r="Z92">
        <v>83.1</v>
      </c>
      <c r="AA92">
        <v>12.62</v>
      </c>
      <c r="AB92">
        <v>0</v>
      </c>
      <c r="AC92">
        <v>0</v>
      </c>
      <c r="AD92">
        <v>1</v>
      </c>
      <c r="AE92">
        <v>0</v>
      </c>
      <c r="AF92" t="s">
        <v>25</v>
      </c>
      <c r="AG92">
        <v>0.55000000000000004</v>
      </c>
      <c r="AH92">
        <v>2</v>
      </c>
      <c r="AI92">
        <v>60526360</v>
      </c>
      <c r="AJ92">
        <v>96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ROW(Source!A57)</f>
        <v>57</v>
      </c>
      <c r="B93">
        <v>60526376</v>
      </c>
      <c r="C93">
        <v>60526357</v>
      </c>
      <c r="D93">
        <v>58339814</v>
      </c>
      <c r="E93">
        <v>1</v>
      </c>
      <c r="F93">
        <v>1</v>
      </c>
      <c r="G93">
        <v>1080</v>
      </c>
      <c r="H93">
        <v>2</v>
      </c>
      <c r="I93" t="s">
        <v>874</v>
      </c>
      <c r="J93" t="s">
        <v>875</v>
      </c>
      <c r="K93" t="s">
        <v>876</v>
      </c>
      <c r="L93">
        <v>1368</v>
      </c>
      <c r="N93">
        <v>1011</v>
      </c>
      <c r="O93" t="s">
        <v>865</v>
      </c>
      <c r="P93" t="s">
        <v>865</v>
      </c>
      <c r="Q93">
        <v>1</v>
      </c>
      <c r="X93">
        <v>0.06</v>
      </c>
      <c r="Y93">
        <v>0</v>
      </c>
      <c r="Z93">
        <v>179.17</v>
      </c>
      <c r="AA93">
        <v>16.93</v>
      </c>
      <c r="AB93">
        <v>0</v>
      </c>
      <c r="AC93">
        <v>0</v>
      </c>
      <c r="AD93">
        <v>1</v>
      </c>
      <c r="AE93">
        <v>0</v>
      </c>
      <c r="AF93" t="s">
        <v>25</v>
      </c>
      <c r="AG93">
        <v>8.2500000000000004E-2</v>
      </c>
      <c r="AH93">
        <v>2</v>
      </c>
      <c r="AI93">
        <v>60526361</v>
      </c>
      <c r="AJ93">
        <v>97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ROW(Source!A57)</f>
        <v>57</v>
      </c>
      <c r="B94">
        <v>60526377</v>
      </c>
      <c r="C94">
        <v>60526357</v>
      </c>
      <c r="D94">
        <v>58308814</v>
      </c>
      <c r="E94">
        <v>1</v>
      </c>
      <c r="F94">
        <v>1</v>
      </c>
      <c r="G94">
        <v>1080</v>
      </c>
      <c r="H94">
        <v>3</v>
      </c>
      <c r="I94" t="s">
        <v>890</v>
      </c>
      <c r="J94" t="s">
        <v>891</v>
      </c>
      <c r="K94" t="s">
        <v>892</v>
      </c>
      <c r="L94">
        <v>1339</v>
      </c>
      <c r="N94">
        <v>1007</v>
      </c>
      <c r="O94" t="s">
        <v>893</v>
      </c>
      <c r="P94" t="s">
        <v>893</v>
      </c>
      <c r="Q94">
        <v>1</v>
      </c>
      <c r="X94">
        <v>5.8659999999999997E-2</v>
      </c>
      <c r="Y94">
        <v>7.07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3</v>
      </c>
      <c r="AG94">
        <v>5.8659999999999997E-2</v>
      </c>
      <c r="AH94">
        <v>2</v>
      </c>
      <c r="AI94">
        <v>60526362</v>
      </c>
      <c r="AJ94">
        <v>98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ROW(Source!A57)</f>
        <v>57</v>
      </c>
      <c r="B95">
        <v>60526378</v>
      </c>
      <c r="C95">
        <v>60526357</v>
      </c>
      <c r="D95">
        <v>58310526</v>
      </c>
      <c r="E95">
        <v>1</v>
      </c>
      <c r="F95">
        <v>1</v>
      </c>
      <c r="G95">
        <v>1080</v>
      </c>
      <c r="H95">
        <v>3</v>
      </c>
      <c r="I95" t="s">
        <v>894</v>
      </c>
      <c r="J95" t="s">
        <v>895</v>
      </c>
      <c r="K95" t="s">
        <v>896</v>
      </c>
      <c r="L95">
        <v>1346</v>
      </c>
      <c r="N95">
        <v>1009</v>
      </c>
      <c r="O95" t="s">
        <v>880</v>
      </c>
      <c r="P95" t="s">
        <v>880</v>
      </c>
      <c r="Q95">
        <v>1</v>
      </c>
      <c r="X95">
        <v>0.05</v>
      </c>
      <c r="Y95">
        <v>37.979999999999997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3</v>
      </c>
      <c r="AG95">
        <v>0.05</v>
      </c>
      <c r="AH95">
        <v>2</v>
      </c>
      <c r="AI95">
        <v>60526363</v>
      </c>
      <c r="AJ95">
        <v>99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ROW(Source!A57)</f>
        <v>57</v>
      </c>
      <c r="B96">
        <v>60526379</v>
      </c>
      <c r="C96">
        <v>60526357</v>
      </c>
      <c r="D96">
        <v>58308933</v>
      </c>
      <c r="E96">
        <v>1</v>
      </c>
      <c r="F96">
        <v>1</v>
      </c>
      <c r="G96">
        <v>1080</v>
      </c>
      <c r="H96">
        <v>3</v>
      </c>
      <c r="I96" t="s">
        <v>897</v>
      </c>
      <c r="J96" t="s">
        <v>898</v>
      </c>
      <c r="K96" t="s">
        <v>899</v>
      </c>
      <c r="L96">
        <v>1348</v>
      </c>
      <c r="N96">
        <v>1009</v>
      </c>
      <c r="O96" t="s">
        <v>900</v>
      </c>
      <c r="P96" t="s">
        <v>900</v>
      </c>
      <c r="Q96">
        <v>1000</v>
      </c>
      <c r="X96">
        <v>1.5999999999999999E-6</v>
      </c>
      <c r="Y96">
        <v>3234.81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3</v>
      </c>
      <c r="AG96">
        <v>1.5999999999999999E-6</v>
      </c>
      <c r="AH96">
        <v>2</v>
      </c>
      <c r="AI96">
        <v>60526364</v>
      </c>
      <c r="AJ96">
        <v>100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ROW(Source!A57)</f>
        <v>57</v>
      </c>
      <c r="B97">
        <v>60526380</v>
      </c>
      <c r="C97">
        <v>60526357</v>
      </c>
      <c r="D97">
        <v>58308746</v>
      </c>
      <c r="E97">
        <v>1</v>
      </c>
      <c r="F97">
        <v>1</v>
      </c>
      <c r="G97">
        <v>1080</v>
      </c>
      <c r="H97">
        <v>3</v>
      </c>
      <c r="I97" t="s">
        <v>901</v>
      </c>
      <c r="J97" t="s">
        <v>902</v>
      </c>
      <c r="K97" t="s">
        <v>903</v>
      </c>
      <c r="L97">
        <v>1339</v>
      </c>
      <c r="N97">
        <v>1007</v>
      </c>
      <c r="O97" t="s">
        <v>893</v>
      </c>
      <c r="P97" t="s">
        <v>893</v>
      </c>
      <c r="Q97">
        <v>1</v>
      </c>
      <c r="X97">
        <v>0.19</v>
      </c>
      <c r="Y97">
        <v>53.42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3</v>
      </c>
      <c r="AG97">
        <v>0.19</v>
      </c>
      <c r="AH97">
        <v>2</v>
      </c>
      <c r="AI97">
        <v>60526365</v>
      </c>
      <c r="AJ97">
        <v>101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ROW(Source!A57)</f>
        <v>57</v>
      </c>
      <c r="B98">
        <v>60526381</v>
      </c>
      <c r="C98">
        <v>60526357</v>
      </c>
      <c r="D98">
        <v>58309012</v>
      </c>
      <c r="E98">
        <v>1</v>
      </c>
      <c r="F98">
        <v>1</v>
      </c>
      <c r="G98">
        <v>1080</v>
      </c>
      <c r="H98">
        <v>3</v>
      </c>
      <c r="I98" t="s">
        <v>904</v>
      </c>
      <c r="J98" t="s">
        <v>905</v>
      </c>
      <c r="K98" t="s">
        <v>906</v>
      </c>
      <c r="L98">
        <v>1339</v>
      </c>
      <c r="N98">
        <v>1007</v>
      </c>
      <c r="O98" t="s">
        <v>893</v>
      </c>
      <c r="P98" t="s">
        <v>893</v>
      </c>
      <c r="Q98">
        <v>1</v>
      </c>
      <c r="X98">
        <v>0.34200000000000003</v>
      </c>
      <c r="Y98">
        <v>5.82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3</v>
      </c>
      <c r="AG98">
        <v>0.34200000000000003</v>
      </c>
      <c r="AH98">
        <v>2</v>
      </c>
      <c r="AI98">
        <v>60526366</v>
      </c>
      <c r="AJ98">
        <v>102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ROW(Source!A57)</f>
        <v>57</v>
      </c>
      <c r="B99">
        <v>60526382</v>
      </c>
      <c r="C99">
        <v>60526357</v>
      </c>
      <c r="D99">
        <v>58309084</v>
      </c>
      <c r="E99">
        <v>1</v>
      </c>
      <c r="F99">
        <v>1</v>
      </c>
      <c r="G99">
        <v>1080</v>
      </c>
      <c r="H99">
        <v>3</v>
      </c>
      <c r="I99" t="s">
        <v>907</v>
      </c>
      <c r="J99" t="s">
        <v>908</v>
      </c>
      <c r="K99" t="s">
        <v>909</v>
      </c>
      <c r="L99">
        <v>1348</v>
      </c>
      <c r="N99">
        <v>1009</v>
      </c>
      <c r="O99" t="s">
        <v>900</v>
      </c>
      <c r="P99" t="s">
        <v>900</v>
      </c>
      <c r="Q99">
        <v>1000</v>
      </c>
      <c r="X99">
        <v>8.7000000000000001E-4</v>
      </c>
      <c r="Y99">
        <v>16214.84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3</v>
      </c>
      <c r="AG99">
        <v>8.7000000000000001E-4</v>
      </c>
      <c r="AH99">
        <v>2</v>
      </c>
      <c r="AI99">
        <v>60526367</v>
      </c>
      <c r="AJ99">
        <v>103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ROW(Source!A57)</f>
        <v>57</v>
      </c>
      <c r="B100">
        <v>60526383</v>
      </c>
      <c r="C100">
        <v>60526357</v>
      </c>
      <c r="D100">
        <v>58309253</v>
      </c>
      <c r="E100">
        <v>1</v>
      </c>
      <c r="F100">
        <v>1</v>
      </c>
      <c r="G100">
        <v>1080</v>
      </c>
      <c r="H100">
        <v>3</v>
      </c>
      <c r="I100" t="s">
        <v>910</v>
      </c>
      <c r="J100" t="s">
        <v>911</v>
      </c>
      <c r="K100" t="s">
        <v>912</v>
      </c>
      <c r="L100">
        <v>1346</v>
      </c>
      <c r="N100">
        <v>1009</v>
      </c>
      <c r="O100" t="s">
        <v>880</v>
      </c>
      <c r="P100" t="s">
        <v>880</v>
      </c>
      <c r="Q100">
        <v>1</v>
      </c>
      <c r="X100">
        <v>0.1</v>
      </c>
      <c r="Y100">
        <v>20.190000000000001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3</v>
      </c>
      <c r="AG100">
        <v>0.1</v>
      </c>
      <c r="AH100">
        <v>2</v>
      </c>
      <c r="AI100">
        <v>60526368</v>
      </c>
      <c r="AJ100">
        <v>104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ROW(Source!A57)</f>
        <v>57</v>
      </c>
      <c r="B101">
        <v>60526384</v>
      </c>
      <c r="C101">
        <v>60526357</v>
      </c>
      <c r="D101">
        <v>58309395</v>
      </c>
      <c r="E101">
        <v>1</v>
      </c>
      <c r="F101">
        <v>1</v>
      </c>
      <c r="G101">
        <v>1080</v>
      </c>
      <c r="H101">
        <v>3</v>
      </c>
      <c r="I101" t="s">
        <v>913</v>
      </c>
      <c r="J101" t="s">
        <v>914</v>
      </c>
      <c r="K101" t="s">
        <v>915</v>
      </c>
      <c r="L101">
        <v>1348</v>
      </c>
      <c r="N101">
        <v>1009</v>
      </c>
      <c r="O101" t="s">
        <v>900</v>
      </c>
      <c r="P101" t="s">
        <v>900</v>
      </c>
      <c r="Q101">
        <v>1000</v>
      </c>
      <c r="X101">
        <v>4.0000000000000002E-4</v>
      </c>
      <c r="Y101">
        <v>35445.93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3</v>
      </c>
      <c r="AG101">
        <v>4.0000000000000002E-4</v>
      </c>
      <c r="AH101">
        <v>2</v>
      </c>
      <c r="AI101">
        <v>60526369</v>
      </c>
      <c r="AJ101">
        <v>105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ROW(Source!A57)</f>
        <v>57</v>
      </c>
      <c r="B102">
        <v>60526385</v>
      </c>
      <c r="C102">
        <v>60526357</v>
      </c>
      <c r="D102">
        <v>58267525</v>
      </c>
      <c r="E102">
        <v>1080</v>
      </c>
      <c r="F102">
        <v>1</v>
      </c>
      <c r="G102">
        <v>1080</v>
      </c>
      <c r="H102">
        <v>3</v>
      </c>
      <c r="I102" t="s">
        <v>989</v>
      </c>
      <c r="J102" t="s">
        <v>3</v>
      </c>
      <c r="K102" t="s">
        <v>990</v>
      </c>
      <c r="L102">
        <v>1346</v>
      </c>
      <c r="N102">
        <v>1009</v>
      </c>
      <c r="O102" t="s">
        <v>880</v>
      </c>
      <c r="P102" t="s">
        <v>880</v>
      </c>
      <c r="Q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3</v>
      </c>
      <c r="AG102">
        <v>0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ROW(Source!A57)</f>
        <v>57</v>
      </c>
      <c r="B103">
        <v>60526386</v>
      </c>
      <c r="C103">
        <v>60526357</v>
      </c>
      <c r="D103">
        <v>58287192</v>
      </c>
      <c r="E103">
        <v>1080</v>
      </c>
      <c r="F103">
        <v>1</v>
      </c>
      <c r="G103">
        <v>1080</v>
      </c>
      <c r="H103">
        <v>3</v>
      </c>
      <c r="I103" t="s">
        <v>991</v>
      </c>
      <c r="J103" t="s">
        <v>3</v>
      </c>
      <c r="K103" t="s">
        <v>992</v>
      </c>
      <c r="L103">
        <v>1354</v>
      </c>
      <c r="N103">
        <v>1010</v>
      </c>
      <c r="O103" t="s">
        <v>39</v>
      </c>
      <c r="P103" t="s">
        <v>39</v>
      </c>
      <c r="Q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3</v>
      </c>
      <c r="AG103">
        <v>0</v>
      </c>
      <c r="AH103">
        <v>3</v>
      </c>
      <c r="AI103">
        <v>-1</v>
      </c>
      <c r="AJ103" t="s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ROW(Source!A57)</f>
        <v>57</v>
      </c>
      <c r="B104">
        <v>60526387</v>
      </c>
      <c r="C104">
        <v>60526357</v>
      </c>
      <c r="D104">
        <v>58289981</v>
      </c>
      <c r="E104">
        <v>1080</v>
      </c>
      <c r="F104">
        <v>1</v>
      </c>
      <c r="G104">
        <v>1080</v>
      </c>
      <c r="H104">
        <v>3</v>
      </c>
      <c r="I104" t="s">
        <v>993</v>
      </c>
      <c r="J104" t="s">
        <v>3</v>
      </c>
      <c r="K104" t="s">
        <v>994</v>
      </c>
      <c r="L104">
        <v>1301</v>
      </c>
      <c r="N104">
        <v>1003</v>
      </c>
      <c r="O104" t="s">
        <v>34</v>
      </c>
      <c r="P104" t="s">
        <v>34</v>
      </c>
      <c r="Q104">
        <v>1</v>
      </c>
      <c r="X104">
        <v>100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3</v>
      </c>
      <c r="AG104">
        <v>100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ROW(Source!A64)</f>
        <v>64</v>
      </c>
      <c r="B105">
        <v>60526403</v>
      </c>
      <c r="C105">
        <v>60526391</v>
      </c>
      <c r="D105">
        <v>58266404</v>
      </c>
      <c r="E105">
        <v>1080</v>
      </c>
      <c r="F105">
        <v>1</v>
      </c>
      <c r="G105">
        <v>1080</v>
      </c>
      <c r="H105">
        <v>1</v>
      </c>
      <c r="I105" t="s">
        <v>859</v>
      </c>
      <c r="J105" t="s">
        <v>3</v>
      </c>
      <c r="K105" t="s">
        <v>860</v>
      </c>
      <c r="L105">
        <v>1191</v>
      </c>
      <c r="N105">
        <v>1013</v>
      </c>
      <c r="O105" t="s">
        <v>861</v>
      </c>
      <c r="P105" t="s">
        <v>861</v>
      </c>
      <c r="Q105">
        <v>1</v>
      </c>
      <c r="X105">
        <v>19.12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73</v>
      </c>
      <c r="AG105">
        <v>21.988</v>
      </c>
      <c r="AH105">
        <v>2</v>
      </c>
      <c r="AI105">
        <v>60526392</v>
      </c>
      <c r="AJ105">
        <v>109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ROW(Source!A64)</f>
        <v>64</v>
      </c>
      <c r="B106">
        <v>60526404</v>
      </c>
      <c r="C106">
        <v>60526391</v>
      </c>
      <c r="D106">
        <v>58340578</v>
      </c>
      <c r="E106">
        <v>1</v>
      </c>
      <c r="F106">
        <v>1</v>
      </c>
      <c r="G106">
        <v>1080</v>
      </c>
      <c r="H106">
        <v>2</v>
      </c>
      <c r="I106" t="s">
        <v>862</v>
      </c>
      <c r="J106" t="s">
        <v>863</v>
      </c>
      <c r="K106" t="s">
        <v>864</v>
      </c>
      <c r="L106">
        <v>1368</v>
      </c>
      <c r="N106">
        <v>1011</v>
      </c>
      <c r="O106" t="s">
        <v>865</v>
      </c>
      <c r="P106" t="s">
        <v>865</v>
      </c>
      <c r="Q106">
        <v>1</v>
      </c>
      <c r="X106">
        <v>0.01</v>
      </c>
      <c r="Y106">
        <v>0</v>
      </c>
      <c r="Z106">
        <v>83.1</v>
      </c>
      <c r="AA106">
        <v>12.62</v>
      </c>
      <c r="AB106">
        <v>0</v>
      </c>
      <c r="AC106">
        <v>0</v>
      </c>
      <c r="AD106">
        <v>1</v>
      </c>
      <c r="AE106">
        <v>0</v>
      </c>
      <c r="AF106" t="s">
        <v>72</v>
      </c>
      <c r="AG106">
        <v>1.2500000000000001E-2</v>
      </c>
      <c r="AH106">
        <v>2</v>
      </c>
      <c r="AI106">
        <v>60526393</v>
      </c>
      <c r="AJ106">
        <v>110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ROW(Source!A64)</f>
        <v>64</v>
      </c>
      <c r="B107">
        <v>60526406</v>
      </c>
      <c r="C107">
        <v>60526391</v>
      </c>
      <c r="D107">
        <v>58340697</v>
      </c>
      <c r="E107">
        <v>1</v>
      </c>
      <c r="F107">
        <v>1</v>
      </c>
      <c r="G107">
        <v>1080</v>
      </c>
      <c r="H107">
        <v>2</v>
      </c>
      <c r="I107" t="s">
        <v>868</v>
      </c>
      <c r="J107" t="s">
        <v>869</v>
      </c>
      <c r="K107" t="s">
        <v>870</v>
      </c>
      <c r="L107">
        <v>1368</v>
      </c>
      <c r="N107">
        <v>1011</v>
      </c>
      <c r="O107" t="s">
        <v>865</v>
      </c>
      <c r="P107" t="s">
        <v>865</v>
      </c>
      <c r="Q107">
        <v>1</v>
      </c>
      <c r="X107">
        <v>1.25</v>
      </c>
      <c r="Y107">
        <v>0</v>
      </c>
      <c r="Z107">
        <v>0.8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72</v>
      </c>
      <c r="AG107">
        <v>1.5625</v>
      </c>
      <c r="AH107">
        <v>2</v>
      </c>
      <c r="AI107">
        <v>60526395</v>
      </c>
      <c r="AJ107">
        <v>111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ROW(Source!A64)</f>
        <v>64</v>
      </c>
      <c r="B108">
        <v>60526407</v>
      </c>
      <c r="C108">
        <v>60526391</v>
      </c>
      <c r="D108">
        <v>58340699</v>
      </c>
      <c r="E108">
        <v>1</v>
      </c>
      <c r="F108">
        <v>1</v>
      </c>
      <c r="G108">
        <v>1080</v>
      </c>
      <c r="H108">
        <v>2</v>
      </c>
      <c r="I108" t="s">
        <v>871</v>
      </c>
      <c r="J108" t="s">
        <v>872</v>
      </c>
      <c r="K108" t="s">
        <v>873</v>
      </c>
      <c r="L108">
        <v>1368</v>
      </c>
      <c r="N108">
        <v>1011</v>
      </c>
      <c r="O108" t="s">
        <v>865</v>
      </c>
      <c r="P108" t="s">
        <v>865</v>
      </c>
      <c r="Q108">
        <v>1</v>
      </c>
      <c r="X108">
        <v>0.3</v>
      </c>
      <c r="Y108">
        <v>0</v>
      </c>
      <c r="Z108">
        <v>1.49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72</v>
      </c>
      <c r="AG108">
        <v>0.375</v>
      </c>
      <c r="AH108">
        <v>2</v>
      </c>
      <c r="AI108">
        <v>60526396</v>
      </c>
      <c r="AJ108">
        <v>112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ROW(Source!A64)</f>
        <v>64</v>
      </c>
      <c r="B109">
        <v>60526405</v>
      </c>
      <c r="C109">
        <v>60526391</v>
      </c>
      <c r="D109">
        <v>58339814</v>
      </c>
      <c r="E109">
        <v>1</v>
      </c>
      <c r="F109">
        <v>1</v>
      </c>
      <c r="G109">
        <v>1080</v>
      </c>
      <c r="H109">
        <v>2</v>
      </c>
      <c r="I109" t="s">
        <v>874</v>
      </c>
      <c r="J109" t="s">
        <v>875</v>
      </c>
      <c r="K109" t="s">
        <v>876</v>
      </c>
      <c r="L109">
        <v>1368</v>
      </c>
      <c r="N109">
        <v>1011</v>
      </c>
      <c r="O109" t="s">
        <v>865</v>
      </c>
      <c r="P109" t="s">
        <v>865</v>
      </c>
      <c r="Q109">
        <v>1</v>
      </c>
      <c r="X109">
        <v>0.01</v>
      </c>
      <c r="Y109">
        <v>0</v>
      </c>
      <c r="Z109">
        <v>179.17</v>
      </c>
      <c r="AA109">
        <v>16.93</v>
      </c>
      <c r="AB109">
        <v>0</v>
      </c>
      <c r="AC109">
        <v>0</v>
      </c>
      <c r="AD109">
        <v>1</v>
      </c>
      <c r="AE109">
        <v>0</v>
      </c>
      <c r="AF109" t="s">
        <v>72</v>
      </c>
      <c r="AG109">
        <v>1.2500000000000001E-2</v>
      </c>
      <c r="AH109">
        <v>2</v>
      </c>
      <c r="AI109">
        <v>60526394</v>
      </c>
      <c r="AJ109">
        <v>113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ROW(Source!A64)</f>
        <v>64</v>
      </c>
      <c r="B110">
        <v>60526408</v>
      </c>
      <c r="C110">
        <v>60526391</v>
      </c>
      <c r="D110">
        <v>58308811</v>
      </c>
      <c r="E110">
        <v>1</v>
      </c>
      <c r="F110">
        <v>1</v>
      </c>
      <c r="G110">
        <v>1080</v>
      </c>
      <c r="H110">
        <v>3</v>
      </c>
      <c r="I110" t="s">
        <v>877</v>
      </c>
      <c r="J110" t="s">
        <v>878</v>
      </c>
      <c r="K110" t="s">
        <v>879</v>
      </c>
      <c r="L110">
        <v>1346</v>
      </c>
      <c r="N110">
        <v>1009</v>
      </c>
      <c r="O110" t="s">
        <v>880</v>
      </c>
      <c r="P110" t="s">
        <v>880</v>
      </c>
      <c r="Q110">
        <v>1</v>
      </c>
      <c r="X110">
        <v>0.5</v>
      </c>
      <c r="Y110">
        <v>1.61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3</v>
      </c>
      <c r="AG110">
        <v>0.5</v>
      </c>
      <c r="AH110">
        <v>2</v>
      </c>
      <c r="AI110">
        <v>60526397</v>
      </c>
      <c r="AJ110">
        <v>114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ROW(Source!A64)</f>
        <v>64</v>
      </c>
      <c r="B111">
        <v>60526409</v>
      </c>
      <c r="C111">
        <v>60526391</v>
      </c>
      <c r="D111">
        <v>58308843</v>
      </c>
      <c r="E111">
        <v>1</v>
      </c>
      <c r="F111">
        <v>1</v>
      </c>
      <c r="G111">
        <v>1080</v>
      </c>
      <c r="H111">
        <v>3</v>
      </c>
      <c r="I111" t="s">
        <v>881</v>
      </c>
      <c r="J111" t="s">
        <v>882</v>
      </c>
      <c r="K111" t="s">
        <v>883</v>
      </c>
      <c r="L111">
        <v>1346</v>
      </c>
      <c r="N111">
        <v>1009</v>
      </c>
      <c r="O111" t="s">
        <v>880</v>
      </c>
      <c r="P111" t="s">
        <v>880</v>
      </c>
      <c r="Q111">
        <v>1</v>
      </c>
      <c r="X111">
        <v>9.2999999999999999E-2</v>
      </c>
      <c r="Y111">
        <v>36.78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3</v>
      </c>
      <c r="AG111">
        <v>9.2999999999999999E-2</v>
      </c>
      <c r="AH111">
        <v>2</v>
      </c>
      <c r="AI111">
        <v>60526398</v>
      </c>
      <c r="AJ111">
        <v>115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ROW(Source!A64)</f>
        <v>64</v>
      </c>
      <c r="B112">
        <v>60526410</v>
      </c>
      <c r="C112">
        <v>60526391</v>
      </c>
      <c r="D112">
        <v>58308917</v>
      </c>
      <c r="E112">
        <v>1</v>
      </c>
      <c r="F112">
        <v>1</v>
      </c>
      <c r="G112">
        <v>1080</v>
      </c>
      <c r="H112">
        <v>3</v>
      </c>
      <c r="I112" t="s">
        <v>884</v>
      </c>
      <c r="J112" t="s">
        <v>885</v>
      </c>
      <c r="K112" t="s">
        <v>886</v>
      </c>
      <c r="L112">
        <v>1354</v>
      </c>
      <c r="N112">
        <v>1010</v>
      </c>
      <c r="O112" t="s">
        <v>39</v>
      </c>
      <c r="P112" t="s">
        <v>39</v>
      </c>
      <c r="Q112">
        <v>1</v>
      </c>
      <c r="X112">
        <v>29</v>
      </c>
      <c r="Y112">
        <v>0.89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3</v>
      </c>
      <c r="AG112">
        <v>29</v>
      </c>
      <c r="AH112">
        <v>2</v>
      </c>
      <c r="AI112">
        <v>60526399</v>
      </c>
      <c r="AJ112">
        <v>116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ROW(Source!A64)</f>
        <v>64</v>
      </c>
      <c r="B113">
        <v>60526411</v>
      </c>
      <c r="C113">
        <v>60526391</v>
      </c>
      <c r="D113">
        <v>58263805</v>
      </c>
      <c r="E113">
        <v>1080</v>
      </c>
      <c r="F113">
        <v>1</v>
      </c>
      <c r="G113">
        <v>1080</v>
      </c>
      <c r="H113">
        <v>3</v>
      </c>
      <c r="I113" t="s">
        <v>985</v>
      </c>
      <c r="J113" t="s">
        <v>3</v>
      </c>
      <c r="K113" t="s">
        <v>986</v>
      </c>
      <c r="L113">
        <v>1301</v>
      </c>
      <c r="N113">
        <v>1003</v>
      </c>
      <c r="O113" t="s">
        <v>34</v>
      </c>
      <c r="P113" t="s">
        <v>34</v>
      </c>
      <c r="Q113">
        <v>1</v>
      </c>
      <c r="X113">
        <v>100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 t="s">
        <v>3</v>
      </c>
      <c r="AG113">
        <v>100</v>
      </c>
      <c r="AH113">
        <v>3</v>
      </c>
      <c r="AI113">
        <v>-1</v>
      </c>
      <c r="AJ113" t="s">
        <v>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ROW(Source!A64)</f>
        <v>64</v>
      </c>
      <c r="B114">
        <v>60526412</v>
      </c>
      <c r="C114">
        <v>60526391</v>
      </c>
      <c r="D114">
        <v>58266671</v>
      </c>
      <c r="E114">
        <v>1080</v>
      </c>
      <c r="F114">
        <v>1</v>
      </c>
      <c r="G114">
        <v>1080</v>
      </c>
      <c r="H114">
        <v>3</v>
      </c>
      <c r="I114" t="s">
        <v>987</v>
      </c>
      <c r="J114" t="s">
        <v>3</v>
      </c>
      <c r="K114" t="s">
        <v>988</v>
      </c>
      <c r="L114">
        <v>1354</v>
      </c>
      <c r="N114">
        <v>1010</v>
      </c>
      <c r="O114" t="s">
        <v>39</v>
      </c>
      <c r="P114" t="s">
        <v>39</v>
      </c>
      <c r="Q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t="s">
        <v>3</v>
      </c>
      <c r="AG114">
        <v>0</v>
      </c>
      <c r="AH114">
        <v>3</v>
      </c>
      <c r="AI114">
        <v>-1</v>
      </c>
      <c r="AJ114" t="s">
        <v>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ROW(Source!A64)</f>
        <v>64</v>
      </c>
      <c r="B115">
        <v>60526413</v>
      </c>
      <c r="C115">
        <v>60526391</v>
      </c>
      <c r="D115">
        <v>58267525</v>
      </c>
      <c r="E115">
        <v>1080</v>
      </c>
      <c r="F115">
        <v>1</v>
      </c>
      <c r="G115">
        <v>1080</v>
      </c>
      <c r="H115">
        <v>3</v>
      </c>
      <c r="I115" t="s">
        <v>989</v>
      </c>
      <c r="J115" t="s">
        <v>3</v>
      </c>
      <c r="K115" t="s">
        <v>990</v>
      </c>
      <c r="L115">
        <v>1346</v>
      </c>
      <c r="N115">
        <v>1009</v>
      </c>
      <c r="O115" t="s">
        <v>880</v>
      </c>
      <c r="P115" t="s">
        <v>880</v>
      </c>
      <c r="Q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3</v>
      </c>
      <c r="AG115">
        <v>0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ROW(Source!A65)</f>
        <v>65</v>
      </c>
      <c r="B116">
        <v>60526403</v>
      </c>
      <c r="C116">
        <v>60526391</v>
      </c>
      <c r="D116">
        <v>58266404</v>
      </c>
      <c r="E116">
        <v>1080</v>
      </c>
      <c r="F116">
        <v>1</v>
      </c>
      <c r="G116">
        <v>1080</v>
      </c>
      <c r="H116">
        <v>1</v>
      </c>
      <c r="I116" t="s">
        <v>859</v>
      </c>
      <c r="J116" t="s">
        <v>3</v>
      </c>
      <c r="K116" t="s">
        <v>860</v>
      </c>
      <c r="L116">
        <v>1191</v>
      </c>
      <c r="N116">
        <v>1013</v>
      </c>
      <c r="O116" t="s">
        <v>861</v>
      </c>
      <c r="P116" t="s">
        <v>861</v>
      </c>
      <c r="Q116">
        <v>1</v>
      </c>
      <c r="X116">
        <v>19.12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1</v>
      </c>
      <c r="AF116" t="s">
        <v>73</v>
      </c>
      <c r="AG116">
        <v>21.988</v>
      </c>
      <c r="AH116">
        <v>2</v>
      </c>
      <c r="AI116">
        <v>60526392</v>
      </c>
      <c r="AJ116">
        <v>120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ROW(Source!A65)</f>
        <v>65</v>
      </c>
      <c r="B117">
        <v>60526404</v>
      </c>
      <c r="C117">
        <v>60526391</v>
      </c>
      <c r="D117">
        <v>58340578</v>
      </c>
      <c r="E117">
        <v>1</v>
      </c>
      <c r="F117">
        <v>1</v>
      </c>
      <c r="G117">
        <v>1080</v>
      </c>
      <c r="H117">
        <v>2</v>
      </c>
      <c r="I117" t="s">
        <v>862</v>
      </c>
      <c r="J117" t="s">
        <v>863</v>
      </c>
      <c r="K117" t="s">
        <v>864</v>
      </c>
      <c r="L117">
        <v>1368</v>
      </c>
      <c r="N117">
        <v>1011</v>
      </c>
      <c r="O117" t="s">
        <v>865</v>
      </c>
      <c r="P117" t="s">
        <v>865</v>
      </c>
      <c r="Q117">
        <v>1</v>
      </c>
      <c r="X117">
        <v>0.01</v>
      </c>
      <c r="Y117">
        <v>0</v>
      </c>
      <c r="Z117">
        <v>83.1</v>
      </c>
      <c r="AA117">
        <v>12.62</v>
      </c>
      <c r="AB117">
        <v>0</v>
      </c>
      <c r="AC117">
        <v>0</v>
      </c>
      <c r="AD117">
        <v>1</v>
      </c>
      <c r="AE117">
        <v>0</v>
      </c>
      <c r="AF117" t="s">
        <v>72</v>
      </c>
      <c r="AG117">
        <v>1.2500000000000001E-2</v>
      </c>
      <c r="AH117">
        <v>2</v>
      </c>
      <c r="AI117">
        <v>60526393</v>
      </c>
      <c r="AJ117">
        <v>121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ROW(Source!A65)</f>
        <v>65</v>
      </c>
      <c r="B118">
        <v>60526406</v>
      </c>
      <c r="C118">
        <v>60526391</v>
      </c>
      <c r="D118">
        <v>58340697</v>
      </c>
      <c r="E118">
        <v>1</v>
      </c>
      <c r="F118">
        <v>1</v>
      </c>
      <c r="G118">
        <v>1080</v>
      </c>
      <c r="H118">
        <v>2</v>
      </c>
      <c r="I118" t="s">
        <v>868</v>
      </c>
      <c r="J118" t="s">
        <v>869</v>
      </c>
      <c r="K118" t="s">
        <v>870</v>
      </c>
      <c r="L118">
        <v>1368</v>
      </c>
      <c r="N118">
        <v>1011</v>
      </c>
      <c r="O118" t="s">
        <v>865</v>
      </c>
      <c r="P118" t="s">
        <v>865</v>
      </c>
      <c r="Q118">
        <v>1</v>
      </c>
      <c r="X118">
        <v>1.25</v>
      </c>
      <c r="Y118">
        <v>0</v>
      </c>
      <c r="Z118">
        <v>0.8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72</v>
      </c>
      <c r="AG118">
        <v>1.5625</v>
      </c>
      <c r="AH118">
        <v>2</v>
      </c>
      <c r="AI118">
        <v>60526395</v>
      </c>
      <c r="AJ118">
        <v>122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ROW(Source!A65)</f>
        <v>65</v>
      </c>
      <c r="B119">
        <v>60526407</v>
      </c>
      <c r="C119">
        <v>60526391</v>
      </c>
      <c r="D119">
        <v>58340699</v>
      </c>
      <c r="E119">
        <v>1</v>
      </c>
      <c r="F119">
        <v>1</v>
      </c>
      <c r="G119">
        <v>1080</v>
      </c>
      <c r="H119">
        <v>2</v>
      </c>
      <c r="I119" t="s">
        <v>871</v>
      </c>
      <c r="J119" t="s">
        <v>872</v>
      </c>
      <c r="K119" t="s">
        <v>873</v>
      </c>
      <c r="L119">
        <v>1368</v>
      </c>
      <c r="N119">
        <v>1011</v>
      </c>
      <c r="O119" t="s">
        <v>865</v>
      </c>
      <c r="P119" t="s">
        <v>865</v>
      </c>
      <c r="Q119">
        <v>1</v>
      </c>
      <c r="X119">
        <v>0.3</v>
      </c>
      <c r="Y119">
        <v>0</v>
      </c>
      <c r="Z119">
        <v>1.49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72</v>
      </c>
      <c r="AG119">
        <v>0.375</v>
      </c>
      <c r="AH119">
        <v>2</v>
      </c>
      <c r="AI119">
        <v>60526396</v>
      </c>
      <c r="AJ119">
        <v>123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ROW(Source!A65)</f>
        <v>65</v>
      </c>
      <c r="B120">
        <v>60526405</v>
      </c>
      <c r="C120">
        <v>60526391</v>
      </c>
      <c r="D120">
        <v>58339814</v>
      </c>
      <c r="E120">
        <v>1</v>
      </c>
      <c r="F120">
        <v>1</v>
      </c>
      <c r="G120">
        <v>1080</v>
      </c>
      <c r="H120">
        <v>2</v>
      </c>
      <c r="I120" t="s">
        <v>874</v>
      </c>
      <c r="J120" t="s">
        <v>875</v>
      </c>
      <c r="K120" t="s">
        <v>876</v>
      </c>
      <c r="L120">
        <v>1368</v>
      </c>
      <c r="N120">
        <v>1011</v>
      </c>
      <c r="O120" t="s">
        <v>865</v>
      </c>
      <c r="P120" t="s">
        <v>865</v>
      </c>
      <c r="Q120">
        <v>1</v>
      </c>
      <c r="X120">
        <v>0.01</v>
      </c>
      <c r="Y120">
        <v>0</v>
      </c>
      <c r="Z120">
        <v>179.17</v>
      </c>
      <c r="AA120">
        <v>16.93</v>
      </c>
      <c r="AB120">
        <v>0</v>
      </c>
      <c r="AC120">
        <v>0</v>
      </c>
      <c r="AD120">
        <v>1</v>
      </c>
      <c r="AE120">
        <v>0</v>
      </c>
      <c r="AF120" t="s">
        <v>72</v>
      </c>
      <c r="AG120">
        <v>1.2500000000000001E-2</v>
      </c>
      <c r="AH120">
        <v>2</v>
      </c>
      <c r="AI120">
        <v>60526394</v>
      </c>
      <c r="AJ120">
        <v>124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ROW(Source!A65)</f>
        <v>65</v>
      </c>
      <c r="B121">
        <v>60526408</v>
      </c>
      <c r="C121">
        <v>60526391</v>
      </c>
      <c r="D121">
        <v>58308811</v>
      </c>
      <c r="E121">
        <v>1</v>
      </c>
      <c r="F121">
        <v>1</v>
      </c>
      <c r="G121">
        <v>1080</v>
      </c>
      <c r="H121">
        <v>3</v>
      </c>
      <c r="I121" t="s">
        <v>877</v>
      </c>
      <c r="J121" t="s">
        <v>878</v>
      </c>
      <c r="K121" t="s">
        <v>879</v>
      </c>
      <c r="L121">
        <v>1346</v>
      </c>
      <c r="N121">
        <v>1009</v>
      </c>
      <c r="O121" t="s">
        <v>880</v>
      </c>
      <c r="P121" t="s">
        <v>880</v>
      </c>
      <c r="Q121">
        <v>1</v>
      </c>
      <c r="X121">
        <v>0.5</v>
      </c>
      <c r="Y121">
        <v>1.61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3</v>
      </c>
      <c r="AG121">
        <v>0.5</v>
      </c>
      <c r="AH121">
        <v>2</v>
      </c>
      <c r="AI121">
        <v>60526397</v>
      </c>
      <c r="AJ121">
        <v>125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ROW(Source!A65)</f>
        <v>65</v>
      </c>
      <c r="B122">
        <v>60526409</v>
      </c>
      <c r="C122">
        <v>60526391</v>
      </c>
      <c r="D122">
        <v>58308843</v>
      </c>
      <c r="E122">
        <v>1</v>
      </c>
      <c r="F122">
        <v>1</v>
      </c>
      <c r="G122">
        <v>1080</v>
      </c>
      <c r="H122">
        <v>3</v>
      </c>
      <c r="I122" t="s">
        <v>881</v>
      </c>
      <c r="J122" t="s">
        <v>882</v>
      </c>
      <c r="K122" t="s">
        <v>883</v>
      </c>
      <c r="L122">
        <v>1346</v>
      </c>
      <c r="N122">
        <v>1009</v>
      </c>
      <c r="O122" t="s">
        <v>880</v>
      </c>
      <c r="P122" t="s">
        <v>880</v>
      </c>
      <c r="Q122">
        <v>1</v>
      </c>
      <c r="X122">
        <v>9.2999999999999999E-2</v>
      </c>
      <c r="Y122">
        <v>36.78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3</v>
      </c>
      <c r="AG122">
        <v>9.2999999999999999E-2</v>
      </c>
      <c r="AH122">
        <v>2</v>
      </c>
      <c r="AI122">
        <v>60526398</v>
      </c>
      <c r="AJ122">
        <v>126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ROW(Source!A65)</f>
        <v>65</v>
      </c>
      <c r="B123">
        <v>60526410</v>
      </c>
      <c r="C123">
        <v>60526391</v>
      </c>
      <c r="D123">
        <v>58308917</v>
      </c>
      <c r="E123">
        <v>1</v>
      </c>
      <c r="F123">
        <v>1</v>
      </c>
      <c r="G123">
        <v>1080</v>
      </c>
      <c r="H123">
        <v>3</v>
      </c>
      <c r="I123" t="s">
        <v>884</v>
      </c>
      <c r="J123" t="s">
        <v>885</v>
      </c>
      <c r="K123" t="s">
        <v>886</v>
      </c>
      <c r="L123">
        <v>1354</v>
      </c>
      <c r="N123">
        <v>1010</v>
      </c>
      <c r="O123" t="s">
        <v>39</v>
      </c>
      <c r="P123" t="s">
        <v>39</v>
      </c>
      <c r="Q123">
        <v>1</v>
      </c>
      <c r="X123">
        <v>29</v>
      </c>
      <c r="Y123">
        <v>0.89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3</v>
      </c>
      <c r="AG123">
        <v>29</v>
      </c>
      <c r="AH123">
        <v>2</v>
      </c>
      <c r="AI123">
        <v>60526399</v>
      </c>
      <c r="AJ123">
        <v>127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ROW(Source!A65)</f>
        <v>65</v>
      </c>
      <c r="B124">
        <v>60526411</v>
      </c>
      <c r="C124">
        <v>60526391</v>
      </c>
      <c r="D124">
        <v>58263805</v>
      </c>
      <c r="E124">
        <v>1080</v>
      </c>
      <c r="F124">
        <v>1</v>
      </c>
      <c r="G124">
        <v>1080</v>
      </c>
      <c r="H124">
        <v>3</v>
      </c>
      <c r="I124" t="s">
        <v>985</v>
      </c>
      <c r="J124" t="s">
        <v>3</v>
      </c>
      <c r="K124" t="s">
        <v>986</v>
      </c>
      <c r="L124">
        <v>1301</v>
      </c>
      <c r="N124">
        <v>1003</v>
      </c>
      <c r="O124" t="s">
        <v>34</v>
      </c>
      <c r="P124" t="s">
        <v>34</v>
      </c>
      <c r="Q124">
        <v>1</v>
      </c>
      <c r="X124">
        <v>100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3</v>
      </c>
      <c r="AG124">
        <v>100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ROW(Source!A65)</f>
        <v>65</v>
      </c>
      <c r="B125">
        <v>60526412</v>
      </c>
      <c r="C125">
        <v>60526391</v>
      </c>
      <c r="D125">
        <v>58266671</v>
      </c>
      <c r="E125">
        <v>1080</v>
      </c>
      <c r="F125">
        <v>1</v>
      </c>
      <c r="G125">
        <v>1080</v>
      </c>
      <c r="H125">
        <v>3</v>
      </c>
      <c r="I125" t="s">
        <v>987</v>
      </c>
      <c r="J125" t="s">
        <v>3</v>
      </c>
      <c r="K125" t="s">
        <v>988</v>
      </c>
      <c r="L125">
        <v>1354</v>
      </c>
      <c r="N125">
        <v>1010</v>
      </c>
      <c r="O125" t="s">
        <v>39</v>
      </c>
      <c r="P125" t="s">
        <v>39</v>
      </c>
      <c r="Q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3</v>
      </c>
      <c r="AG125">
        <v>0</v>
      </c>
      <c r="AH125">
        <v>3</v>
      </c>
      <c r="AI125">
        <v>-1</v>
      </c>
      <c r="AJ125" t="s">
        <v>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ROW(Source!A65)</f>
        <v>65</v>
      </c>
      <c r="B126">
        <v>60526413</v>
      </c>
      <c r="C126">
        <v>60526391</v>
      </c>
      <c r="D126">
        <v>58267525</v>
      </c>
      <c r="E126">
        <v>1080</v>
      </c>
      <c r="F126">
        <v>1</v>
      </c>
      <c r="G126">
        <v>1080</v>
      </c>
      <c r="H126">
        <v>3</v>
      </c>
      <c r="I126" t="s">
        <v>989</v>
      </c>
      <c r="J126" t="s">
        <v>3</v>
      </c>
      <c r="K126" t="s">
        <v>990</v>
      </c>
      <c r="L126">
        <v>1346</v>
      </c>
      <c r="N126">
        <v>1009</v>
      </c>
      <c r="O126" t="s">
        <v>880</v>
      </c>
      <c r="P126" t="s">
        <v>880</v>
      </c>
      <c r="Q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3</v>
      </c>
      <c r="AG126">
        <v>0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ROW(Source!A72)</f>
        <v>72</v>
      </c>
      <c r="B127">
        <v>60526433</v>
      </c>
      <c r="C127">
        <v>60526417</v>
      </c>
      <c r="D127">
        <v>58266404</v>
      </c>
      <c r="E127">
        <v>1080</v>
      </c>
      <c r="F127">
        <v>1</v>
      </c>
      <c r="G127">
        <v>1080</v>
      </c>
      <c r="H127">
        <v>1</v>
      </c>
      <c r="I127" t="s">
        <v>859</v>
      </c>
      <c r="J127" t="s">
        <v>3</v>
      </c>
      <c r="K127" t="s">
        <v>860</v>
      </c>
      <c r="L127">
        <v>1191</v>
      </c>
      <c r="N127">
        <v>1013</v>
      </c>
      <c r="O127" t="s">
        <v>861</v>
      </c>
      <c r="P127" t="s">
        <v>861</v>
      </c>
      <c r="Q127">
        <v>1</v>
      </c>
      <c r="X127">
        <v>33.700000000000003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 t="s">
        <v>26</v>
      </c>
      <c r="AG127">
        <v>42.630500000000005</v>
      </c>
      <c r="AH127">
        <v>2</v>
      </c>
      <c r="AI127">
        <v>60526418</v>
      </c>
      <c r="AJ127">
        <v>131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ROW(Source!A72)</f>
        <v>72</v>
      </c>
      <c r="B128">
        <v>60526434</v>
      </c>
      <c r="C128">
        <v>60526417</v>
      </c>
      <c r="D128">
        <v>58340276</v>
      </c>
      <c r="E128">
        <v>1</v>
      </c>
      <c r="F128">
        <v>1</v>
      </c>
      <c r="G128">
        <v>1080</v>
      </c>
      <c r="H128">
        <v>2</v>
      </c>
      <c r="I128" t="s">
        <v>887</v>
      </c>
      <c r="J128" t="s">
        <v>888</v>
      </c>
      <c r="K128" t="s">
        <v>889</v>
      </c>
      <c r="L128">
        <v>1368</v>
      </c>
      <c r="N128">
        <v>1011</v>
      </c>
      <c r="O128" t="s">
        <v>865</v>
      </c>
      <c r="P128" t="s">
        <v>865</v>
      </c>
      <c r="Q128">
        <v>1</v>
      </c>
      <c r="X128">
        <v>1.19</v>
      </c>
      <c r="Y128">
        <v>0</v>
      </c>
      <c r="Z128">
        <v>3.18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25</v>
      </c>
      <c r="AG128">
        <v>1.63625</v>
      </c>
      <c r="AH128">
        <v>2</v>
      </c>
      <c r="AI128">
        <v>60526419</v>
      </c>
      <c r="AJ128">
        <v>132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ROW(Source!A72)</f>
        <v>72</v>
      </c>
      <c r="B129">
        <v>60526435</v>
      </c>
      <c r="C129">
        <v>60526417</v>
      </c>
      <c r="D129">
        <v>58340578</v>
      </c>
      <c r="E129">
        <v>1</v>
      </c>
      <c r="F129">
        <v>1</v>
      </c>
      <c r="G129">
        <v>1080</v>
      </c>
      <c r="H129">
        <v>2</v>
      </c>
      <c r="I129" t="s">
        <v>862</v>
      </c>
      <c r="J129" t="s">
        <v>863</v>
      </c>
      <c r="K129" t="s">
        <v>864</v>
      </c>
      <c r="L129">
        <v>1368</v>
      </c>
      <c r="N129">
        <v>1011</v>
      </c>
      <c r="O129" t="s">
        <v>865</v>
      </c>
      <c r="P129" t="s">
        <v>865</v>
      </c>
      <c r="Q129">
        <v>1</v>
      </c>
      <c r="X129">
        <v>0.4</v>
      </c>
      <c r="Y129">
        <v>0</v>
      </c>
      <c r="Z129">
        <v>83.1</v>
      </c>
      <c r="AA129">
        <v>12.62</v>
      </c>
      <c r="AB129">
        <v>0</v>
      </c>
      <c r="AC129">
        <v>0</v>
      </c>
      <c r="AD129">
        <v>1</v>
      </c>
      <c r="AE129">
        <v>0</v>
      </c>
      <c r="AF129" t="s">
        <v>25</v>
      </c>
      <c r="AG129">
        <v>0.55000000000000004</v>
      </c>
      <c r="AH129">
        <v>2</v>
      </c>
      <c r="AI129">
        <v>60526420</v>
      </c>
      <c r="AJ129">
        <v>133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ROW(Source!A72)</f>
        <v>72</v>
      </c>
      <c r="B130">
        <v>60526436</v>
      </c>
      <c r="C130">
        <v>60526417</v>
      </c>
      <c r="D130">
        <v>58339814</v>
      </c>
      <c r="E130">
        <v>1</v>
      </c>
      <c r="F130">
        <v>1</v>
      </c>
      <c r="G130">
        <v>1080</v>
      </c>
      <c r="H130">
        <v>2</v>
      </c>
      <c r="I130" t="s">
        <v>874</v>
      </c>
      <c r="J130" t="s">
        <v>875</v>
      </c>
      <c r="K130" t="s">
        <v>876</v>
      </c>
      <c r="L130">
        <v>1368</v>
      </c>
      <c r="N130">
        <v>1011</v>
      </c>
      <c r="O130" t="s">
        <v>865</v>
      </c>
      <c r="P130" t="s">
        <v>865</v>
      </c>
      <c r="Q130">
        <v>1</v>
      </c>
      <c r="X130">
        <v>0.06</v>
      </c>
      <c r="Y130">
        <v>0</v>
      </c>
      <c r="Z130">
        <v>179.17</v>
      </c>
      <c r="AA130">
        <v>16.93</v>
      </c>
      <c r="AB130">
        <v>0</v>
      </c>
      <c r="AC130">
        <v>0</v>
      </c>
      <c r="AD130">
        <v>1</v>
      </c>
      <c r="AE130">
        <v>0</v>
      </c>
      <c r="AF130" t="s">
        <v>25</v>
      </c>
      <c r="AG130">
        <v>8.2500000000000004E-2</v>
      </c>
      <c r="AH130">
        <v>2</v>
      </c>
      <c r="AI130">
        <v>60526421</v>
      </c>
      <c r="AJ130">
        <v>134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ROW(Source!A72)</f>
        <v>72</v>
      </c>
      <c r="B131">
        <v>60526437</v>
      </c>
      <c r="C131">
        <v>60526417</v>
      </c>
      <c r="D131">
        <v>58308814</v>
      </c>
      <c r="E131">
        <v>1</v>
      </c>
      <c r="F131">
        <v>1</v>
      </c>
      <c r="G131">
        <v>1080</v>
      </c>
      <c r="H131">
        <v>3</v>
      </c>
      <c r="I131" t="s">
        <v>890</v>
      </c>
      <c r="J131" t="s">
        <v>891</v>
      </c>
      <c r="K131" t="s">
        <v>892</v>
      </c>
      <c r="L131">
        <v>1339</v>
      </c>
      <c r="N131">
        <v>1007</v>
      </c>
      <c r="O131" t="s">
        <v>893</v>
      </c>
      <c r="P131" t="s">
        <v>893</v>
      </c>
      <c r="Q131">
        <v>1</v>
      </c>
      <c r="X131">
        <v>9.1999999999999998E-2</v>
      </c>
      <c r="Y131">
        <v>7.07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3</v>
      </c>
      <c r="AG131">
        <v>9.1999999999999998E-2</v>
      </c>
      <c r="AH131">
        <v>2</v>
      </c>
      <c r="AI131">
        <v>60526422</v>
      </c>
      <c r="AJ131">
        <v>135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ROW(Source!A72)</f>
        <v>72</v>
      </c>
      <c r="B132">
        <v>60526438</v>
      </c>
      <c r="C132">
        <v>60526417</v>
      </c>
      <c r="D132">
        <v>58310526</v>
      </c>
      <c r="E132">
        <v>1</v>
      </c>
      <c r="F132">
        <v>1</v>
      </c>
      <c r="G132">
        <v>1080</v>
      </c>
      <c r="H132">
        <v>3</v>
      </c>
      <c r="I132" t="s">
        <v>894</v>
      </c>
      <c r="J132" t="s">
        <v>895</v>
      </c>
      <c r="K132" t="s">
        <v>896</v>
      </c>
      <c r="L132">
        <v>1346</v>
      </c>
      <c r="N132">
        <v>1009</v>
      </c>
      <c r="O132" t="s">
        <v>880</v>
      </c>
      <c r="P132" t="s">
        <v>880</v>
      </c>
      <c r="Q132">
        <v>1</v>
      </c>
      <c r="X132">
        <v>0.05</v>
      </c>
      <c r="Y132">
        <v>37.979999999999997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3</v>
      </c>
      <c r="AG132">
        <v>0.05</v>
      </c>
      <c r="AH132">
        <v>2</v>
      </c>
      <c r="AI132">
        <v>60526423</v>
      </c>
      <c r="AJ132">
        <v>136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ROW(Source!A72)</f>
        <v>72</v>
      </c>
      <c r="B133">
        <v>60526439</v>
      </c>
      <c r="C133">
        <v>60526417</v>
      </c>
      <c r="D133">
        <v>58308933</v>
      </c>
      <c r="E133">
        <v>1</v>
      </c>
      <c r="F133">
        <v>1</v>
      </c>
      <c r="G133">
        <v>1080</v>
      </c>
      <c r="H133">
        <v>3</v>
      </c>
      <c r="I133" t="s">
        <v>897</v>
      </c>
      <c r="J133" t="s">
        <v>898</v>
      </c>
      <c r="K133" t="s">
        <v>899</v>
      </c>
      <c r="L133">
        <v>1348</v>
      </c>
      <c r="N133">
        <v>1009</v>
      </c>
      <c r="O133" t="s">
        <v>900</v>
      </c>
      <c r="P133" t="s">
        <v>900</v>
      </c>
      <c r="Q133">
        <v>1000</v>
      </c>
      <c r="X133">
        <v>2.5000000000000002E-6</v>
      </c>
      <c r="Y133">
        <v>3234.81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3</v>
      </c>
      <c r="AG133">
        <v>2.5000000000000002E-6</v>
      </c>
      <c r="AH133">
        <v>2</v>
      </c>
      <c r="AI133">
        <v>60526424</v>
      </c>
      <c r="AJ133">
        <v>137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ROW(Source!A72)</f>
        <v>72</v>
      </c>
      <c r="B134">
        <v>60526440</v>
      </c>
      <c r="C134">
        <v>60526417</v>
      </c>
      <c r="D134">
        <v>58308746</v>
      </c>
      <c r="E134">
        <v>1</v>
      </c>
      <c r="F134">
        <v>1</v>
      </c>
      <c r="G134">
        <v>1080</v>
      </c>
      <c r="H134">
        <v>3</v>
      </c>
      <c r="I134" t="s">
        <v>901</v>
      </c>
      <c r="J134" t="s">
        <v>902</v>
      </c>
      <c r="K134" t="s">
        <v>903</v>
      </c>
      <c r="L134">
        <v>1339</v>
      </c>
      <c r="N134">
        <v>1007</v>
      </c>
      <c r="O134" t="s">
        <v>893</v>
      </c>
      <c r="P134" t="s">
        <v>893</v>
      </c>
      <c r="Q134">
        <v>1</v>
      </c>
      <c r="X134">
        <v>0.19</v>
      </c>
      <c r="Y134">
        <v>53.42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3</v>
      </c>
      <c r="AG134">
        <v>0.19</v>
      </c>
      <c r="AH134">
        <v>2</v>
      </c>
      <c r="AI134">
        <v>60526425</v>
      </c>
      <c r="AJ134">
        <v>138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ROW(Source!A72)</f>
        <v>72</v>
      </c>
      <c r="B135">
        <v>60526441</v>
      </c>
      <c r="C135">
        <v>60526417</v>
      </c>
      <c r="D135">
        <v>58309012</v>
      </c>
      <c r="E135">
        <v>1</v>
      </c>
      <c r="F135">
        <v>1</v>
      </c>
      <c r="G135">
        <v>1080</v>
      </c>
      <c r="H135">
        <v>3</v>
      </c>
      <c r="I135" t="s">
        <v>904</v>
      </c>
      <c r="J135" t="s">
        <v>905</v>
      </c>
      <c r="K135" t="s">
        <v>906</v>
      </c>
      <c r="L135">
        <v>1339</v>
      </c>
      <c r="N135">
        <v>1007</v>
      </c>
      <c r="O135" t="s">
        <v>893</v>
      </c>
      <c r="P135" t="s">
        <v>893</v>
      </c>
      <c r="Q135">
        <v>1</v>
      </c>
      <c r="X135">
        <v>0.34200000000000003</v>
      </c>
      <c r="Y135">
        <v>5.82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3</v>
      </c>
      <c r="AG135">
        <v>0.34200000000000003</v>
      </c>
      <c r="AH135">
        <v>2</v>
      </c>
      <c r="AI135">
        <v>60526426</v>
      </c>
      <c r="AJ135">
        <v>139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ROW(Source!A72)</f>
        <v>72</v>
      </c>
      <c r="B136">
        <v>60526442</v>
      </c>
      <c r="C136">
        <v>60526417</v>
      </c>
      <c r="D136">
        <v>58309084</v>
      </c>
      <c r="E136">
        <v>1</v>
      </c>
      <c r="F136">
        <v>1</v>
      </c>
      <c r="G136">
        <v>1080</v>
      </c>
      <c r="H136">
        <v>3</v>
      </c>
      <c r="I136" t="s">
        <v>907</v>
      </c>
      <c r="J136" t="s">
        <v>908</v>
      </c>
      <c r="K136" t="s">
        <v>909</v>
      </c>
      <c r="L136">
        <v>1348</v>
      </c>
      <c r="N136">
        <v>1009</v>
      </c>
      <c r="O136" t="s">
        <v>900</v>
      </c>
      <c r="P136" t="s">
        <v>900</v>
      </c>
      <c r="Q136">
        <v>1000</v>
      </c>
      <c r="X136">
        <v>8.7000000000000001E-4</v>
      </c>
      <c r="Y136">
        <v>16214.84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3</v>
      </c>
      <c r="AG136">
        <v>8.7000000000000001E-4</v>
      </c>
      <c r="AH136">
        <v>2</v>
      </c>
      <c r="AI136">
        <v>60526427</v>
      </c>
      <c r="AJ136">
        <v>140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ROW(Source!A72)</f>
        <v>72</v>
      </c>
      <c r="B137">
        <v>60526443</v>
      </c>
      <c r="C137">
        <v>60526417</v>
      </c>
      <c r="D137">
        <v>58309253</v>
      </c>
      <c r="E137">
        <v>1</v>
      </c>
      <c r="F137">
        <v>1</v>
      </c>
      <c r="G137">
        <v>1080</v>
      </c>
      <c r="H137">
        <v>3</v>
      </c>
      <c r="I137" t="s">
        <v>910</v>
      </c>
      <c r="J137" t="s">
        <v>911</v>
      </c>
      <c r="K137" t="s">
        <v>912</v>
      </c>
      <c r="L137">
        <v>1346</v>
      </c>
      <c r="N137">
        <v>1009</v>
      </c>
      <c r="O137" t="s">
        <v>880</v>
      </c>
      <c r="P137" t="s">
        <v>880</v>
      </c>
      <c r="Q137">
        <v>1</v>
      </c>
      <c r="X137">
        <v>0.1</v>
      </c>
      <c r="Y137">
        <v>20.190000000000001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3</v>
      </c>
      <c r="AG137">
        <v>0.1</v>
      </c>
      <c r="AH137">
        <v>2</v>
      </c>
      <c r="AI137">
        <v>60526428</v>
      </c>
      <c r="AJ137">
        <v>141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ROW(Source!A72)</f>
        <v>72</v>
      </c>
      <c r="B138">
        <v>60526444</v>
      </c>
      <c r="C138">
        <v>60526417</v>
      </c>
      <c r="D138">
        <v>58309395</v>
      </c>
      <c r="E138">
        <v>1</v>
      </c>
      <c r="F138">
        <v>1</v>
      </c>
      <c r="G138">
        <v>1080</v>
      </c>
      <c r="H138">
        <v>3</v>
      </c>
      <c r="I138" t="s">
        <v>913</v>
      </c>
      <c r="J138" t="s">
        <v>914</v>
      </c>
      <c r="K138" t="s">
        <v>915</v>
      </c>
      <c r="L138">
        <v>1348</v>
      </c>
      <c r="N138">
        <v>1009</v>
      </c>
      <c r="O138" t="s">
        <v>900</v>
      </c>
      <c r="P138" t="s">
        <v>900</v>
      </c>
      <c r="Q138">
        <v>1000</v>
      </c>
      <c r="X138">
        <v>4.0000000000000002E-4</v>
      </c>
      <c r="Y138">
        <v>35445.93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3</v>
      </c>
      <c r="AG138">
        <v>4.0000000000000002E-4</v>
      </c>
      <c r="AH138">
        <v>2</v>
      </c>
      <c r="AI138">
        <v>60526429</v>
      </c>
      <c r="AJ138">
        <v>142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ROW(Source!A72)</f>
        <v>72</v>
      </c>
      <c r="B139">
        <v>60526445</v>
      </c>
      <c r="C139">
        <v>60526417</v>
      </c>
      <c r="D139">
        <v>58267525</v>
      </c>
      <c r="E139">
        <v>1080</v>
      </c>
      <c r="F139">
        <v>1</v>
      </c>
      <c r="G139">
        <v>1080</v>
      </c>
      <c r="H139">
        <v>3</v>
      </c>
      <c r="I139" t="s">
        <v>989</v>
      </c>
      <c r="J139" t="s">
        <v>3</v>
      </c>
      <c r="K139" t="s">
        <v>990</v>
      </c>
      <c r="L139">
        <v>1346</v>
      </c>
      <c r="N139">
        <v>1009</v>
      </c>
      <c r="O139" t="s">
        <v>880</v>
      </c>
      <c r="P139" t="s">
        <v>880</v>
      </c>
      <c r="Q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3</v>
      </c>
      <c r="AG139">
        <v>0</v>
      </c>
      <c r="AH139">
        <v>3</v>
      </c>
      <c r="AI139">
        <v>-1</v>
      </c>
      <c r="AJ139" t="s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ROW(Source!A72)</f>
        <v>72</v>
      </c>
      <c r="B140">
        <v>60526446</v>
      </c>
      <c r="C140">
        <v>60526417</v>
      </c>
      <c r="D140">
        <v>58287192</v>
      </c>
      <c r="E140">
        <v>1080</v>
      </c>
      <c r="F140">
        <v>1</v>
      </c>
      <c r="G140">
        <v>1080</v>
      </c>
      <c r="H140">
        <v>3</v>
      </c>
      <c r="I140" t="s">
        <v>991</v>
      </c>
      <c r="J140" t="s">
        <v>3</v>
      </c>
      <c r="K140" t="s">
        <v>992</v>
      </c>
      <c r="L140">
        <v>1354</v>
      </c>
      <c r="N140">
        <v>1010</v>
      </c>
      <c r="O140" t="s">
        <v>39</v>
      </c>
      <c r="P140" t="s">
        <v>39</v>
      </c>
      <c r="Q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3</v>
      </c>
      <c r="AG140">
        <v>0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ROW(Source!A72)</f>
        <v>72</v>
      </c>
      <c r="B141">
        <v>60526447</v>
      </c>
      <c r="C141">
        <v>60526417</v>
      </c>
      <c r="D141">
        <v>58289981</v>
      </c>
      <c r="E141">
        <v>1080</v>
      </c>
      <c r="F141">
        <v>1</v>
      </c>
      <c r="G141">
        <v>1080</v>
      </c>
      <c r="H141">
        <v>3</v>
      </c>
      <c r="I141" t="s">
        <v>993</v>
      </c>
      <c r="J141" t="s">
        <v>3</v>
      </c>
      <c r="K141" t="s">
        <v>994</v>
      </c>
      <c r="L141">
        <v>1301</v>
      </c>
      <c r="N141">
        <v>1003</v>
      </c>
      <c r="O141" t="s">
        <v>34</v>
      </c>
      <c r="P141" t="s">
        <v>34</v>
      </c>
      <c r="Q141">
        <v>1</v>
      </c>
      <c r="X141">
        <v>100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3</v>
      </c>
      <c r="AG141">
        <v>100</v>
      </c>
      <c r="AH141">
        <v>3</v>
      </c>
      <c r="AI141">
        <v>-1</v>
      </c>
      <c r="AJ141" t="s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ROW(Source!A73)</f>
        <v>73</v>
      </c>
      <c r="B142">
        <v>60526433</v>
      </c>
      <c r="C142">
        <v>60526417</v>
      </c>
      <c r="D142">
        <v>58266404</v>
      </c>
      <c r="E142">
        <v>1080</v>
      </c>
      <c r="F142">
        <v>1</v>
      </c>
      <c r="G142">
        <v>1080</v>
      </c>
      <c r="H142">
        <v>1</v>
      </c>
      <c r="I142" t="s">
        <v>859</v>
      </c>
      <c r="J142" t="s">
        <v>3</v>
      </c>
      <c r="K142" t="s">
        <v>860</v>
      </c>
      <c r="L142">
        <v>1191</v>
      </c>
      <c r="N142">
        <v>1013</v>
      </c>
      <c r="O142" t="s">
        <v>861</v>
      </c>
      <c r="P142" t="s">
        <v>861</v>
      </c>
      <c r="Q142">
        <v>1</v>
      </c>
      <c r="X142">
        <v>33.700000000000003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</v>
      </c>
      <c r="AF142" t="s">
        <v>26</v>
      </c>
      <c r="AG142">
        <v>42.630500000000005</v>
      </c>
      <c r="AH142">
        <v>2</v>
      </c>
      <c r="AI142">
        <v>60526418</v>
      </c>
      <c r="AJ142">
        <v>146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ROW(Source!A73)</f>
        <v>73</v>
      </c>
      <c r="B143">
        <v>60526434</v>
      </c>
      <c r="C143">
        <v>60526417</v>
      </c>
      <c r="D143">
        <v>58340276</v>
      </c>
      <c r="E143">
        <v>1</v>
      </c>
      <c r="F143">
        <v>1</v>
      </c>
      <c r="G143">
        <v>1080</v>
      </c>
      <c r="H143">
        <v>2</v>
      </c>
      <c r="I143" t="s">
        <v>887</v>
      </c>
      <c r="J143" t="s">
        <v>888</v>
      </c>
      <c r="K143" t="s">
        <v>889</v>
      </c>
      <c r="L143">
        <v>1368</v>
      </c>
      <c r="N143">
        <v>1011</v>
      </c>
      <c r="O143" t="s">
        <v>865</v>
      </c>
      <c r="P143" t="s">
        <v>865</v>
      </c>
      <c r="Q143">
        <v>1</v>
      </c>
      <c r="X143">
        <v>1.19</v>
      </c>
      <c r="Y143">
        <v>0</v>
      </c>
      <c r="Z143">
        <v>3.18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25</v>
      </c>
      <c r="AG143">
        <v>1.63625</v>
      </c>
      <c r="AH143">
        <v>2</v>
      </c>
      <c r="AI143">
        <v>60526419</v>
      </c>
      <c r="AJ143">
        <v>147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ROW(Source!A73)</f>
        <v>73</v>
      </c>
      <c r="B144">
        <v>60526435</v>
      </c>
      <c r="C144">
        <v>60526417</v>
      </c>
      <c r="D144">
        <v>58340578</v>
      </c>
      <c r="E144">
        <v>1</v>
      </c>
      <c r="F144">
        <v>1</v>
      </c>
      <c r="G144">
        <v>1080</v>
      </c>
      <c r="H144">
        <v>2</v>
      </c>
      <c r="I144" t="s">
        <v>862</v>
      </c>
      <c r="J144" t="s">
        <v>863</v>
      </c>
      <c r="K144" t="s">
        <v>864</v>
      </c>
      <c r="L144">
        <v>1368</v>
      </c>
      <c r="N144">
        <v>1011</v>
      </c>
      <c r="O144" t="s">
        <v>865</v>
      </c>
      <c r="P144" t="s">
        <v>865</v>
      </c>
      <c r="Q144">
        <v>1</v>
      </c>
      <c r="X144">
        <v>0.4</v>
      </c>
      <c r="Y144">
        <v>0</v>
      </c>
      <c r="Z144">
        <v>83.1</v>
      </c>
      <c r="AA144">
        <v>12.62</v>
      </c>
      <c r="AB144">
        <v>0</v>
      </c>
      <c r="AC144">
        <v>0</v>
      </c>
      <c r="AD144">
        <v>1</v>
      </c>
      <c r="AE144">
        <v>0</v>
      </c>
      <c r="AF144" t="s">
        <v>25</v>
      </c>
      <c r="AG144">
        <v>0.55000000000000004</v>
      </c>
      <c r="AH144">
        <v>2</v>
      </c>
      <c r="AI144">
        <v>60526420</v>
      </c>
      <c r="AJ144">
        <v>148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ROW(Source!A73)</f>
        <v>73</v>
      </c>
      <c r="B145">
        <v>60526436</v>
      </c>
      <c r="C145">
        <v>60526417</v>
      </c>
      <c r="D145">
        <v>58339814</v>
      </c>
      <c r="E145">
        <v>1</v>
      </c>
      <c r="F145">
        <v>1</v>
      </c>
      <c r="G145">
        <v>1080</v>
      </c>
      <c r="H145">
        <v>2</v>
      </c>
      <c r="I145" t="s">
        <v>874</v>
      </c>
      <c r="J145" t="s">
        <v>875</v>
      </c>
      <c r="K145" t="s">
        <v>876</v>
      </c>
      <c r="L145">
        <v>1368</v>
      </c>
      <c r="N145">
        <v>1011</v>
      </c>
      <c r="O145" t="s">
        <v>865</v>
      </c>
      <c r="P145" t="s">
        <v>865</v>
      </c>
      <c r="Q145">
        <v>1</v>
      </c>
      <c r="X145">
        <v>0.06</v>
      </c>
      <c r="Y145">
        <v>0</v>
      </c>
      <c r="Z145">
        <v>179.17</v>
      </c>
      <c r="AA145">
        <v>16.93</v>
      </c>
      <c r="AB145">
        <v>0</v>
      </c>
      <c r="AC145">
        <v>0</v>
      </c>
      <c r="AD145">
        <v>1</v>
      </c>
      <c r="AE145">
        <v>0</v>
      </c>
      <c r="AF145" t="s">
        <v>25</v>
      </c>
      <c r="AG145">
        <v>8.2500000000000004E-2</v>
      </c>
      <c r="AH145">
        <v>2</v>
      </c>
      <c r="AI145">
        <v>60526421</v>
      </c>
      <c r="AJ145">
        <v>149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ROW(Source!A73)</f>
        <v>73</v>
      </c>
      <c r="B146">
        <v>60526437</v>
      </c>
      <c r="C146">
        <v>60526417</v>
      </c>
      <c r="D146">
        <v>58308814</v>
      </c>
      <c r="E146">
        <v>1</v>
      </c>
      <c r="F146">
        <v>1</v>
      </c>
      <c r="G146">
        <v>1080</v>
      </c>
      <c r="H146">
        <v>3</v>
      </c>
      <c r="I146" t="s">
        <v>890</v>
      </c>
      <c r="J146" t="s">
        <v>891</v>
      </c>
      <c r="K146" t="s">
        <v>892</v>
      </c>
      <c r="L146">
        <v>1339</v>
      </c>
      <c r="N146">
        <v>1007</v>
      </c>
      <c r="O146" t="s">
        <v>893</v>
      </c>
      <c r="P146" t="s">
        <v>893</v>
      </c>
      <c r="Q146">
        <v>1</v>
      </c>
      <c r="X146">
        <v>9.1999999999999998E-2</v>
      </c>
      <c r="Y146">
        <v>7.07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3</v>
      </c>
      <c r="AG146">
        <v>9.1999999999999998E-2</v>
      </c>
      <c r="AH146">
        <v>2</v>
      </c>
      <c r="AI146">
        <v>60526422</v>
      </c>
      <c r="AJ146">
        <v>150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ROW(Source!A73)</f>
        <v>73</v>
      </c>
      <c r="B147">
        <v>60526438</v>
      </c>
      <c r="C147">
        <v>60526417</v>
      </c>
      <c r="D147">
        <v>58310526</v>
      </c>
      <c r="E147">
        <v>1</v>
      </c>
      <c r="F147">
        <v>1</v>
      </c>
      <c r="G147">
        <v>1080</v>
      </c>
      <c r="H147">
        <v>3</v>
      </c>
      <c r="I147" t="s">
        <v>894</v>
      </c>
      <c r="J147" t="s">
        <v>895</v>
      </c>
      <c r="K147" t="s">
        <v>896</v>
      </c>
      <c r="L147">
        <v>1346</v>
      </c>
      <c r="N147">
        <v>1009</v>
      </c>
      <c r="O147" t="s">
        <v>880</v>
      </c>
      <c r="P147" t="s">
        <v>880</v>
      </c>
      <c r="Q147">
        <v>1</v>
      </c>
      <c r="X147">
        <v>0.05</v>
      </c>
      <c r="Y147">
        <v>37.979999999999997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3</v>
      </c>
      <c r="AG147">
        <v>0.05</v>
      </c>
      <c r="AH147">
        <v>2</v>
      </c>
      <c r="AI147">
        <v>60526423</v>
      </c>
      <c r="AJ147">
        <v>151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ROW(Source!A73)</f>
        <v>73</v>
      </c>
      <c r="B148">
        <v>60526439</v>
      </c>
      <c r="C148">
        <v>60526417</v>
      </c>
      <c r="D148">
        <v>58308933</v>
      </c>
      <c r="E148">
        <v>1</v>
      </c>
      <c r="F148">
        <v>1</v>
      </c>
      <c r="G148">
        <v>1080</v>
      </c>
      <c r="H148">
        <v>3</v>
      </c>
      <c r="I148" t="s">
        <v>897</v>
      </c>
      <c r="J148" t="s">
        <v>898</v>
      </c>
      <c r="K148" t="s">
        <v>899</v>
      </c>
      <c r="L148">
        <v>1348</v>
      </c>
      <c r="N148">
        <v>1009</v>
      </c>
      <c r="O148" t="s">
        <v>900</v>
      </c>
      <c r="P148" t="s">
        <v>900</v>
      </c>
      <c r="Q148">
        <v>1000</v>
      </c>
      <c r="X148">
        <v>2.5000000000000002E-6</v>
      </c>
      <c r="Y148">
        <v>3234.81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3</v>
      </c>
      <c r="AG148">
        <v>2.5000000000000002E-6</v>
      </c>
      <c r="AH148">
        <v>2</v>
      </c>
      <c r="AI148">
        <v>60526424</v>
      </c>
      <c r="AJ148">
        <v>152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ROW(Source!A73)</f>
        <v>73</v>
      </c>
      <c r="B149">
        <v>60526440</v>
      </c>
      <c r="C149">
        <v>60526417</v>
      </c>
      <c r="D149">
        <v>58308746</v>
      </c>
      <c r="E149">
        <v>1</v>
      </c>
      <c r="F149">
        <v>1</v>
      </c>
      <c r="G149">
        <v>1080</v>
      </c>
      <c r="H149">
        <v>3</v>
      </c>
      <c r="I149" t="s">
        <v>901</v>
      </c>
      <c r="J149" t="s">
        <v>902</v>
      </c>
      <c r="K149" t="s">
        <v>903</v>
      </c>
      <c r="L149">
        <v>1339</v>
      </c>
      <c r="N149">
        <v>1007</v>
      </c>
      <c r="O149" t="s">
        <v>893</v>
      </c>
      <c r="P149" t="s">
        <v>893</v>
      </c>
      <c r="Q149">
        <v>1</v>
      </c>
      <c r="X149">
        <v>0.19</v>
      </c>
      <c r="Y149">
        <v>53.42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3</v>
      </c>
      <c r="AG149">
        <v>0.19</v>
      </c>
      <c r="AH149">
        <v>2</v>
      </c>
      <c r="AI149">
        <v>60526425</v>
      </c>
      <c r="AJ149">
        <v>153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ROW(Source!A73)</f>
        <v>73</v>
      </c>
      <c r="B150">
        <v>60526441</v>
      </c>
      <c r="C150">
        <v>60526417</v>
      </c>
      <c r="D150">
        <v>58309012</v>
      </c>
      <c r="E150">
        <v>1</v>
      </c>
      <c r="F150">
        <v>1</v>
      </c>
      <c r="G150">
        <v>1080</v>
      </c>
      <c r="H150">
        <v>3</v>
      </c>
      <c r="I150" t="s">
        <v>904</v>
      </c>
      <c r="J150" t="s">
        <v>905</v>
      </c>
      <c r="K150" t="s">
        <v>906</v>
      </c>
      <c r="L150">
        <v>1339</v>
      </c>
      <c r="N150">
        <v>1007</v>
      </c>
      <c r="O150" t="s">
        <v>893</v>
      </c>
      <c r="P150" t="s">
        <v>893</v>
      </c>
      <c r="Q150">
        <v>1</v>
      </c>
      <c r="X150">
        <v>0.34200000000000003</v>
      </c>
      <c r="Y150">
        <v>5.82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3</v>
      </c>
      <c r="AG150">
        <v>0.34200000000000003</v>
      </c>
      <c r="AH150">
        <v>2</v>
      </c>
      <c r="AI150">
        <v>60526426</v>
      </c>
      <c r="AJ150">
        <v>154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ROW(Source!A73)</f>
        <v>73</v>
      </c>
      <c r="B151">
        <v>60526442</v>
      </c>
      <c r="C151">
        <v>60526417</v>
      </c>
      <c r="D151">
        <v>58309084</v>
      </c>
      <c r="E151">
        <v>1</v>
      </c>
      <c r="F151">
        <v>1</v>
      </c>
      <c r="G151">
        <v>1080</v>
      </c>
      <c r="H151">
        <v>3</v>
      </c>
      <c r="I151" t="s">
        <v>907</v>
      </c>
      <c r="J151" t="s">
        <v>908</v>
      </c>
      <c r="K151" t="s">
        <v>909</v>
      </c>
      <c r="L151">
        <v>1348</v>
      </c>
      <c r="N151">
        <v>1009</v>
      </c>
      <c r="O151" t="s">
        <v>900</v>
      </c>
      <c r="P151" t="s">
        <v>900</v>
      </c>
      <c r="Q151">
        <v>1000</v>
      </c>
      <c r="X151">
        <v>8.7000000000000001E-4</v>
      </c>
      <c r="Y151">
        <v>16214.84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3</v>
      </c>
      <c r="AG151">
        <v>8.7000000000000001E-4</v>
      </c>
      <c r="AH151">
        <v>2</v>
      </c>
      <c r="AI151">
        <v>60526427</v>
      </c>
      <c r="AJ151">
        <v>155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ROW(Source!A73)</f>
        <v>73</v>
      </c>
      <c r="B152">
        <v>60526443</v>
      </c>
      <c r="C152">
        <v>60526417</v>
      </c>
      <c r="D152">
        <v>58309253</v>
      </c>
      <c r="E152">
        <v>1</v>
      </c>
      <c r="F152">
        <v>1</v>
      </c>
      <c r="G152">
        <v>1080</v>
      </c>
      <c r="H152">
        <v>3</v>
      </c>
      <c r="I152" t="s">
        <v>910</v>
      </c>
      <c r="J152" t="s">
        <v>911</v>
      </c>
      <c r="K152" t="s">
        <v>912</v>
      </c>
      <c r="L152">
        <v>1346</v>
      </c>
      <c r="N152">
        <v>1009</v>
      </c>
      <c r="O152" t="s">
        <v>880</v>
      </c>
      <c r="P152" t="s">
        <v>880</v>
      </c>
      <c r="Q152">
        <v>1</v>
      </c>
      <c r="X152">
        <v>0.1</v>
      </c>
      <c r="Y152">
        <v>20.190000000000001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3</v>
      </c>
      <c r="AG152">
        <v>0.1</v>
      </c>
      <c r="AH152">
        <v>2</v>
      </c>
      <c r="AI152">
        <v>60526428</v>
      </c>
      <c r="AJ152">
        <v>156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ROW(Source!A73)</f>
        <v>73</v>
      </c>
      <c r="B153">
        <v>60526444</v>
      </c>
      <c r="C153">
        <v>60526417</v>
      </c>
      <c r="D153">
        <v>58309395</v>
      </c>
      <c r="E153">
        <v>1</v>
      </c>
      <c r="F153">
        <v>1</v>
      </c>
      <c r="G153">
        <v>1080</v>
      </c>
      <c r="H153">
        <v>3</v>
      </c>
      <c r="I153" t="s">
        <v>913</v>
      </c>
      <c r="J153" t="s">
        <v>914</v>
      </c>
      <c r="K153" t="s">
        <v>915</v>
      </c>
      <c r="L153">
        <v>1348</v>
      </c>
      <c r="N153">
        <v>1009</v>
      </c>
      <c r="O153" t="s">
        <v>900</v>
      </c>
      <c r="P153" t="s">
        <v>900</v>
      </c>
      <c r="Q153">
        <v>1000</v>
      </c>
      <c r="X153">
        <v>4.0000000000000002E-4</v>
      </c>
      <c r="Y153">
        <v>35445.93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3</v>
      </c>
      <c r="AG153">
        <v>4.0000000000000002E-4</v>
      </c>
      <c r="AH153">
        <v>2</v>
      </c>
      <c r="AI153">
        <v>60526429</v>
      </c>
      <c r="AJ153">
        <v>157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ROW(Source!A73)</f>
        <v>73</v>
      </c>
      <c r="B154">
        <v>60526445</v>
      </c>
      <c r="C154">
        <v>60526417</v>
      </c>
      <c r="D154">
        <v>58267525</v>
      </c>
      <c r="E154">
        <v>1080</v>
      </c>
      <c r="F154">
        <v>1</v>
      </c>
      <c r="G154">
        <v>1080</v>
      </c>
      <c r="H154">
        <v>3</v>
      </c>
      <c r="I154" t="s">
        <v>989</v>
      </c>
      <c r="J154" t="s">
        <v>3</v>
      </c>
      <c r="K154" t="s">
        <v>990</v>
      </c>
      <c r="L154">
        <v>1346</v>
      </c>
      <c r="N154">
        <v>1009</v>
      </c>
      <c r="O154" t="s">
        <v>880</v>
      </c>
      <c r="P154" t="s">
        <v>880</v>
      </c>
      <c r="Q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3</v>
      </c>
      <c r="AG154">
        <v>0</v>
      </c>
      <c r="AH154">
        <v>3</v>
      </c>
      <c r="AI154">
        <v>-1</v>
      </c>
      <c r="AJ154" t="s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ROW(Source!A73)</f>
        <v>73</v>
      </c>
      <c r="B155">
        <v>60526446</v>
      </c>
      <c r="C155">
        <v>60526417</v>
      </c>
      <c r="D155">
        <v>58287192</v>
      </c>
      <c r="E155">
        <v>1080</v>
      </c>
      <c r="F155">
        <v>1</v>
      </c>
      <c r="G155">
        <v>1080</v>
      </c>
      <c r="H155">
        <v>3</v>
      </c>
      <c r="I155" t="s">
        <v>991</v>
      </c>
      <c r="J155" t="s">
        <v>3</v>
      </c>
      <c r="K155" t="s">
        <v>992</v>
      </c>
      <c r="L155">
        <v>1354</v>
      </c>
      <c r="N155">
        <v>1010</v>
      </c>
      <c r="O155" t="s">
        <v>39</v>
      </c>
      <c r="P155" t="s">
        <v>39</v>
      </c>
      <c r="Q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3</v>
      </c>
      <c r="AG155">
        <v>0</v>
      </c>
      <c r="AH155">
        <v>3</v>
      </c>
      <c r="AI155">
        <v>-1</v>
      </c>
      <c r="AJ155" t="s">
        <v>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ROW(Source!A73)</f>
        <v>73</v>
      </c>
      <c r="B156">
        <v>60526447</v>
      </c>
      <c r="C156">
        <v>60526417</v>
      </c>
      <c r="D156">
        <v>58289981</v>
      </c>
      <c r="E156">
        <v>1080</v>
      </c>
      <c r="F156">
        <v>1</v>
      </c>
      <c r="G156">
        <v>1080</v>
      </c>
      <c r="H156">
        <v>3</v>
      </c>
      <c r="I156" t="s">
        <v>993</v>
      </c>
      <c r="J156" t="s">
        <v>3</v>
      </c>
      <c r="K156" t="s">
        <v>994</v>
      </c>
      <c r="L156">
        <v>1301</v>
      </c>
      <c r="N156">
        <v>1003</v>
      </c>
      <c r="O156" t="s">
        <v>34</v>
      </c>
      <c r="P156" t="s">
        <v>34</v>
      </c>
      <c r="Q156">
        <v>1</v>
      </c>
      <c r="X156">
        <v>100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3</v>
      </c>
      <c r="AG156">
        <v>100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ROW(Source!A80)</f>
        <v>80</v>
      </c>
      <c r="B157">
        <v>60526463</v>
      </c>
      <c r="C157">
        <v>60526451</v>
      </c>
      <c r="D157">
        <v>58266404</v>
      </c>
      <c r="E157">
        <v>1080</v>
      </c>
      <c r="F157">
        <v>1</v>
      </c>
      <c r="G157">
        <v>1080</v>
      </c>
      <c r="H157">
        <v>1</v>
      </c>
      <c r="I157" t="s">
        <v>859</v>
      </c>
      <c r="J157" t="s">
        <v>3</v>
      </c>
      <c r="K157" t="s">
        <v>860</v>
      </c>
      <c r="L157">
        <v>1191</v>
      </c>
      <c r="N157">
        <v>1013</v>
      </c>
      <c r="O157" t="s">
        <v>861</v>
      </c>
      <c r="P157" t="s">
        <v>861</v>
      </c>
      <c r="Q157">
        <v>1</v>
      </c>
      <c r="X157">
        <v>16.829999999999998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1</v>
      </c>
      <c r="AF157" t="s">
        <v>26</v>
      </c>
      <c r="AG157">
        <v>21.289950000000001</v>
      </c>
      <c r="AH157">
        <v>2</v>
      </c>
      <c r="AI157">
        <v>60526452</v>
      </c>
      <c r="AJ157">
        <v>161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ROW(Source!A80)</f>
        <v>80</v>
      </c>
      <c r="B158">
        <v>60526464</v>
      </c>
      <c r="C158">
        <v>60526451</v>
      </c>
      <c r="D158">
        <v>58340578</v>
      </c>
      <c r="E158">
        <v>1</v>
      </c>
      <c r="F158">
        <v>1</v>
      </c>
      <c r="G158">
        <v>1080</v>
      </c>
      <c r="H158">
        <v>2</v>
      </c>
      <c r="I158" t="s">
        <v>862</v>
      </c>
      <c r="J158" t="s">
        <v>863</v>
      </c>
      <c r="K158" t="s">
        <v>864</v>
      </c>
      <c r="L158">
        <v>1368</v>
      </c>
      <c r="N158">
        <v>1011</v>
      </c>
      <c r="O158" t="s">
        <v>865</v>
      </c>
      <c r="P158" t="s">
        <v>865</v>
      </c>
      <c r="Q158">
        <v>1</v>
      </c>
      <c r="X158">
        <v>0.01</v>
      </c>
      <c r="Y158">
        <v>0</v>
      </c>
      <c r="Z158">
        <v>83.1</v>
      </c>
      <c r="AA158">
        <v>12.62</v>
      </c>
      <c r="AB158">
        <v>0</v>
      </c>
      <c r="AC158">
        <v>0</v>
      </c>
      <c r="AD158">
        <v>1</v>
      </c>
      <c r="AE158">
        <v>0</v>
      </c>
      <c r="AF158" t="s">
        <v>25</v>
      </c>
      <c r="AG158">
        <v>1.3750000000000002E-2</v>
      </c>
      <c r="AH158">
        <v>2</v>
      </c>
      <c r="AI158">
        <v>60526453</v>
      </c>
      <c r="AJ158">
        <v>162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ROW(Source!A80)</f>
        <v>80</v>
      </c>
      <c r="B159">
        <v>60526466</v>
      </c>
      <c r="C159">
        <v>60526451</v>
      </c>
      <c r="D159">
        <v>58340697</v>
      </c>
      <c r="E159">
        <v>1</v>
      </c>
      <c r="F159">
        <v>1</v>
      </c>
      <c r="G159">
        <v>1080</v>
      </c>
      <c r="H159">
        <v>2</v>
      </c>
      <c r="I159" t="s">
        <v>868</v>
      </c>
      <c r="J159" t="s">
        <v>869</v>
      </c>
      <c r="K159" t="s">
        <v>870</v>
      </c>
      <c r="L159">
        <v>1368</v>
      </c>
      <c r="N159">
        <v>1011</v>
      </c>
      <c r="O159" t="s">
        <v>865</v>
      </c>
      <c r="P159" t="s">
        <v>865</v>
      </c>
      <c r="Q159">
        <v>1</v>
      </c>
      <c r="X159">
        <v>1.08</v>
      </c>
      <c r="Y159">
        <v>0</v>
      </c>
      <c r="Z159">
        <v>0.8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25</v>
      </c>
      <c r="AG159">
        <v>1.4850000000000003</v>
      </c>
      <c r="AH159">
        <v>2</v>
      </c>
      <c r="AI159">
        <v>60526455</v>
      </c>
      <c r="AJ159">
        <v>163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ROW(Source!A80)</f>
        <v>80</v>
      </c>
      <c r="B160">
        <v>60526467</v>
      </c>
      <c r="C160">
        <v>60526451</v>
      </c>
      <c r="D160">
        <v>58340699</v>
      </c>
      <c r="E160">
        <v>1</v>
      </c>
      <c r="F160">
        <v>1</v>
      </c>
      <c r="G160">
        <v>1080</v>
      </c>
      <c r="H160">
        <v>2</v>
      </c>
      <c r="I160" t="s">
        <v>871</v>
      </c>
      <c r="J160" t="s">
        <v>872</v>
      </c>
      <c r="K160" t="s">
        <v>873</v>
      </c>
      <c r="L160">
        <v>1368</v>
      </c>
      <c r="N160">
        <v>1011</v>
      </c>
      <c r="O160" t="s">
        <v>865</v>
      </c>
      <c r="P160" t="s">
        <v>865</v>
      </c>
      <c r="Q160">
        <v>1</v>
      </c>
      <c r="X160">
        <v>0.35</v>
      </c>
      <c r="Y160">
        <v>0</v>
      </c>
      <c r="Z160">
        <v>1.49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25</v>
      </c>
      <c r="AG160">
        <v>0.48125000000000007</v>
      </c>
      <c r="AH160">
        <v>2</v>
      </c>
      <c r="AI160">
        <v>60526456</v>
      </c>
      <c r="AJ160">
        <v>164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ROW(Source!A80)</f>
        <v>80</v>
      </c>
      <c r="B161">
        <v>60526465</v>
      </c>
      <c r="C161">
        <v>60526451</v>
      </c>
      <c r="D161">
        <v>58339814</v>
      </c>
      <c r="E161">
        <v>1</v>
      </c>
      <c r="F161">
        <v>1</v>
      </c>
      <c r="G161">
        <v>1080</v>
      </c>
      <c r="H161">
        <v>2</v>
      </c>
      <c r="I161" t="s">
        <v>874</v>
      </c>
      <c r="J161" t="s">
        <v>875</v>
      </c>
      <c r="K161" t="s">
        <v>876</v>
      </c>
      <c r="L161">
        <v>1368</v>
      </c>
      <c r="N161">
        <v>1011</v>
      </c>
      <c r="O161" t="s">
        <v>865</v>
      </c>
      <c r="P161" t="s">
        <v>865</v>
      </c>
      <c r="Q161">
        <v>1</v>
      </c>
      <c r="X161">
        <v>0.01</v>
      </c>
      <c r="Y161">
        <v>0</v>
      </c>
      <c r="Z161">
        <v>179.17</v>
      </c>
      <c r="AA161">
        <v>16.93</v>
      </c>
      <c r="AB161">
        <v>0</v>
      </c>
      <c r="AC161">
        <v>0</v>
      </c>
      <c r="AD161">
        <v>1</v>
      </c>
      <c r="AE161">
        <v>0</v>
      </c>
      <c r="AF161" t="s">
        <v>25</v>
      </c>
      <c r="AG161">
        <v>1.3750000000000002E-2</v>
      </c>
      <c r="AH161">
        <v>2</v>
      </c>
      <c r="AI161">
        <v>60526454</v>
      </c>
      <c r="AJ161">
        <v>165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ROW(Source!A80)</f>
        <v>80</v>
      </c>
      <c r="B162">
        <v>60526468</v>
      </c>
      <c r="C162">
        <v>60526451</v>
      </c>
      <c r="D162">
        <v>58308811</v>
      </c>
      <c r="E162">
        <v>1</v>
      </c>
      <c r="F162">
        <v>1</v>
      </c>
      <c r="G162">
        <v>1080</v>
      </c>
      <c r="H162">
        <v>3</v>
      </c>
      <c r="I162" t="s">
        <v>877</v>
      </c>
      <c r="J162" t="s">
        <v>878</v>
      </c>
      <c r="K162" t="s">
        <v>879</v>
      </c>
      <c r="L162">
        <v>1346</v>
      </c>
      <c r="N162">
        <v>1009</v>
      </c>
      <c r="O162" t="s">
        <v>880</v>
      </c>
      <c r="P162" t="s">
        <v>880</v>
      </c>
      <c r="Q162">
        <v>1</v>
      </c>
      <c r="X162">
        <v>0.5</v>
      </c>
      <c r="Y162">
        <v>1.61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3</v>
      </c>
      <c r="AG162">
        <v>0.5</v>
      </c>
      <c r="AH162">
        <v>2</v>
      </c>
      <c r="AI162">
        <v>60526457</v>
      </c>
      <c r="AJ162">
        <v>166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ROW(Source!A80)</f>
        <v>80</v>
      </c>
      <c r="B163">
        <v>60526469</v>
      </c>
      <c r="C163">
        <v>60526451</v>
      </c>
      <c r="D163">
        <v>58308843</v>
      </c>
      <c r="E163">
        <v>1</v>
      </c>
      <c r="F163">
        <v>1</v>
      </c>
      <c r="G163">
        <v>1080</v>
      </c>
      <c r="H163">
        <v>3</v>
      </c>
      <c r="I163" t="s">
        <v>881</v>
      </c>
      <c r="J163" t="s">
        <v>882</v>
      </c>
      <c r="K163" t="s">
        <v>883</v>
      </c>
      <c r="L163">
        <v>1346</v>
      </c>
      <c r="N163">
        <v>1009</v>
      </c>
      <c r="O163" t="s">
        <v>880</v>
      </c>
      <c r="P163" t="s">
        <v>880</v>
      </c>
      <c r="Q163">
        <v>1</v>
      </c>
      <c r="X163">
        <v>0.104</v>
      </c>
      <c r="Y163">
        <v>36.78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3</v>
      </c>
      <c r="AG163">
        <v>0.104</v>
      </c>
      <c r="AH163">
        <v>2</v>
      </c>
      <c r="AI163">
        <v>60526458</v>
      </c>
      <c r="AJ163">
        <v>167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ROW(Source!A80)</f>
        <v>80</v>
      </c>
      <c r="B164">
        <v>60526470</v>
      </c>
      <c r="C164">
        <v>60526451</v>
      </c>
      <c r="D164">
        <v>58308917</v>
      </c>
      <c r="E164">
        <v>1</v>
      </c>
      <c r="F164">
        <v>1</v>
      </c>
      <c r="G164">
        <v>1080</v>
      </c>
      <c r="H164">
        <v>3</v>
      </c>
      <c r="I164" t="s">
        <v>884</v>
      </c>
      <c r="J164" t="s">
        <v>885</v>
      </c>
      <c r="K164" t="s">
        <v>886</v>
      </c>
      <c r="L164">
        <v>1354</v>
      </c>
      <c r="N164">
        <v>1010</v>
      </c>
      <c r="O164" t="s">
        <v>39</v>
      </c>
      <c r="P164" t="s">
        <v>39</v>
      </c>
      <c r="Q164">
        <v>1</v>
      </c>
      <c r="X164">
        <v>25</v>
      </c>
      <c r="Y164">
        <v>0.89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3</v>
      </c>
      <c r="AG164">
        <v>25</v>
      </c>
      <c r="AH164">
        <v>2</v>
      </c>
      <c r="AI164">
        <v>60526459</v>
      </c>
      <c r="AJ164">
        <v>168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ROW(Source!A80)</f>
        <v>80</v>
      </c>
      <c r="B165">
        <v>60526471</v>
      </c>
      <c r="C165">
        <v>60526451</v>
      </c>
      <c r="D165">
        <v>58263805</v>
      </c>
      <c r="E165">
        <v>1080</v>
      </c>
      <c r="F165">
        <v>1</v>
      </c>
      <c r="G165">
        <v>1080</v>
      </c>
      <c r="H165">
        <v>3</v>
      </c>
      <c r="I165" t="s">
        <v>985</v>
      </c>
      <c r="J165" t="s">
        <v>3</v>
      </c>
      <c r="K165" t="s">
        <v>986</v>
      </c>
      <c r="L165">
        <v>1301</v>
      </c>
      <c r="N165">
        <v>1003</v>
      </c>
      <c r="O165" t="s">
        <v>34</v>
      </c>
      <c r="P165" t="s">
        <v>34</v>
      </c>
      <c r="Q165">
        <v>1</v>
      </c>
      <c r="X165">
        <v>100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3</v>
      </c>
      <c r="AG165">
        <v>100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ROW(Source!A80)</f>
        <v>80</v>
      </c>
      <c r="B166">
        <v>60526472</v>
      </c>
      <c r="C166">
        <v>60526451</v>
      </c>
      <c r="D166">
        <v>58266671</v>
      </c>
      <c r="E166">
        <v>1080</v>
      </c>
      <c r="F166">
        <v>1</v>
      </c>
      <c r="G166">
        <v>1080</v>
      </c>
      <c r="H166">
        <v>3</v>
      </c>
      <c r="I166" t="s">
        <v>987</v>
      </c>
      <c r="J166" t="s">
        <v>3</v>
      </c>
      <c r="K166" t="s">
        <v>988</v>
      </c>
      <c r="L166">
        <v>1354</v>
      </c>
      <c r="N166">
        <v>1010</v>
      </c>
      <c r="O166" t="s">
        <v>39</v>
      </c>
      <c r="P166" t="s">
        <v>39</v>
      </c>
      <c r="Q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3</v>
      </c>
      <c r="AG166">
        <v>0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ROW(Source!A80)</f>
        <v>80</v>
      </c>
      <c r="B167">
        <v>60526473</v>
      </c>
      <c r="C167">
        <v>60526451</v>
      </c>
      <c r="D167">
        <v>58267525</v>
      </c>
      <c r="E167">
        <v>1080</v>
      </c>
      <c r="F167">
        <v>1</v>
      </c>
      <c r="G167">
        <v>1080</v>
      </c>
      <c r="H167">
        <v>3</v>
      </c>
      <c r="I167" t="s">
        <v>989</v>
      </c>
      <c r="J167" t="s">
        <v>3</v>
      </c>
      <c r="K167" t="s">
        <v>990</v>
      </c>
      <c r="L167">
        <v>1346</v>
      </c>
      <c r="N167">
        <v>1009</v>
      </c>
      <c r="O167" t="s">
        <v>880</v>
      </c>
      <c r="P167" t="s">
        <v>880</v>
      </c>
      <c r="Q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3</v>
      </c>
      <c r="AG167">
        <v>0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ROW(Source!A81)</f>
        <v>81</v>
      </c>
      <c r="B168">
        <v>60526463</v>
      </c>
      <c r="C168">
        <v>60526451</v>
      </c>
      <c r="D168">
        <v>58266404</v>
      </c>
      <c r="E168">
        <v>1080</v>
      </c>
      <c r="F168">
        <v>1</v>
      </c>
      <c r="G168">
        <v>1080</v>
      </c>
      <c r="H168">
        <v>1</v>
      </c>
      <c r="I168" t="s">
        <v>859</v>
      </c>
      <c r="J168" t="s">
        <v>3</v>
      </c>
      <c r="K168" t="s">
        <v>860</v>
      </c>
      <c r="L168">
        <v>1191</v>
      </c>
      <c r="N168">
        <v>1013</v>
      </c>
      <c r="O168" t="s">
        <v>861</v>
      </c>
      <c r="P168" t="s">
        <v>861</v>
      </c>
      <c r="Q168">
        <v>1</v>
      </c>
      <c r="X168">
        <v>16.829999999999998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1</v>
      </c>
      <c r="AF168" t="s">
        <v>26</v>
      </c>
      <c r="AG168">
        <v>21.289950000000001</v>
      </c>
      <c r="AH168">
        <v>2</v>
      </c>
      <c r="AI168">
        <v>60526452</v>
      </c>
      <c r="AJ168">
        <v>172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ROW(Source!A81)</f>
        <v>81</v>
      </c>
      <c r="B169">
        <v>60526464</v>
      </c>
      <c r="C169">
        <v>60526451</v>
      </c>
      <c r="D169">
        <v>58340578</v>
      </c>
      <c r="E169">
        <v>1</v>
      </c>
      <c r="F169">
        <v>1</v>
      </c>
      <c r="G169">
        <v>1080</v>
      </c>
      <c r="H169">
        <v>2</v>
      </c>
      <c r="I169" t="s">
        <v>862</v>
      </c>
      <c r="J169" t="s">
        <v>863</v>
      </c>
      <c r="K169" t="s">
        <v>864</v>
      </c>
      <c r="L169">
        <v>1368</v>
      </c>
      <c r="N169">
        <v>1011</v>
      </c>
      <c r="O169" t="s">
        <v>865</v>
      </c>
      <c r="P169" t="s">
        <v>865</v>
      </c>
      <c r="Q169">
        <v>1</v>
      </c>
      <c r="X169">
        <v>0.01</v>
      </c>
      <c r="Y169">
        <v>0</v>
      </c>
      <c r="Z169">
        <v>83.1</v>
      </c>
      <c r="AA169">
        <v>12.62</v>
      </c>
      <c r="AB169">
        <v>0</v>
      </c>
      <c r="AC169">
        <v>0</v>
      </c>
      <c r="AD169">
        <v>1</v>
      </c>
      <c r="AE169">
        <v>0</v>
      </c>
      <c r="AF169" t="s">
        <v>25</v>
      </c>
      <c r="AG169">
        <v>1.3750000000000002E-2</v>
      </c>
      <c r="AH169">
        <v>2</v>
      </c>
      <c r="AI169">
        <v>60526453</v>
      </c>
      <c r="AJ169">
        <v>173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ROW(Source!A81)</f>
        <v>81</v>
      </c>
      <c r="B170">
        <v>60526466</v>
      </c>
      <c r="C170">
        <v>60526451</v>
      </c>
      <c r="D170">
        <v>58340697</v>
      </c>
      <c r="E170">
        <v>1</v>
      </c>
      <c r="F170">
        <v>1</v>
      </c>
      <c r="G170">
        <v>1080</v>
      </c>
      <c r="H170">
        <v>2</v>
      </c>
      <c r="I170" t="s">
        <v>868</v>
      </c>
      <c r="J170" t="s">
        <v>869</v>
      </c>
      <c r="K170" t="s">
        <v>870</v>
      </c>
      <c r="L170">
        <v>1368</v>
      </c>
      <c r="N170">
        <v>1011</v>
      </c>
      <c r="O170" t="s">
        <v>865</v>
      </c>
      <c r="P170" t="s">
        <v>865</v>
      </c>
      <c r="Q170">
        <v>1</v>
      </c>
      <c r="X170">
        <v>1.08</v>
      </c>
      <c r="Y170">
        <v>0</v>
      </c>
      <c r="Z170">
        <v>0.8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25</v>
      </c>
      <c r="AG170">
        <v>1.4850000000000003</v>
      </c>
      <c r="AH170">
        <v>2</v>
      </c>
      <c r="AI170">
        <v>60526455</v>
      </c>
      <c r="AJ170">
        <v>174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ROW(Source!A81)</f>
        <v>81</v>
      </c>
      <c r="B171">
        <v>60526467</v>
      </c>
      <c r="C171">
        <v>60526451</v>
      </c>
      <c r="D171">
        <v>58340699</v>
      </c>
      <c r="E171">
        <v>1</v>
      </c>
      <c r="F171">
        <v>1</v>
      </c>
      <c r="G171">
        <v>1080</v>
      </c>
      <c r="H171">
        <v>2</v>
      </c>
      <c r="I171" t="s">
        <v>871</v>
      </c>
      <c r="J171" t="s">
        <v>872</v>
      </c>
      <c r="K171" t="s">
        <v>873</v>
      </c>
      <c r="L171">
        <v>1368</v>
      </c>
      <c r="N171">
        <v>1011</v>
      </c>
      <c r="O171" t="s">
        <v>865</v>
      </c>
      <c r="P171" t="s">
        <v>865</v>
      </c>
      <c r="Q171">
        <v>1</v>
      </c>
      <c r="X171">
        <v>0.35</v>
      </c>
      <c r="Y171">
        <v>0</v>
      </c>
      <c r="Z171">
        <v>1.49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25</v>
      </c>
      <c r="AG171">
        <v>0.48125000000000007</v>
      </c>
      <c r="AH171">
        <v>2</v>
      </c>
      <c r="AI171">
        <v>60526456</v>
      </c>
      <c r="AJ171">
        <v>175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ROW(Source!A81)</f>
        <v>81</v>
      </c>
      <c r="B172">
        <v>60526465</v>
      </c>
      <c r="C172">
        <v>60526451</v>
      </c>
      <c r="D172">
        <v>58339814</v>
      </c>
      <c r="E172">
        <v>1</v>
      </c>
      <c r="F172">
        <v>1</v>
      </c>
      <c r="G172">
        <v>1080</v>
      </c>
      <c r="H172">
        <v>2</v>
      </c>
      <c r="I172" t="s">
        <v>874</v>
      </c>
      <c r="J172" t="s">
        <v>875</v>
      </c>
      <c r="K172" t="s">
        <v>876</v>
      </c>
      <c r="L172">
        <v>1368</v>
      </c>
      <c r="N172">
        <v>1011</v>
      </c>
      <c r="O172" t="s">
        <v>865</v>
      </c>
      <c r="P172" t="s">
        <v>865</v>
      </c>
      <c r="Q172">
        <v>1</v>
      </c>
      <c r="X172">
        <v>0.01</v>
      </c>
      <c r="Y172">
        <v>0</v>
      </c>
      <c r="Z172">
        <v>179.17</v>
      </c>
      <c r="AA172">
        <v>16.93</v>
      </c>
      <c r="AB172">
        <v>0</v>
      </c>
      <c r="AC172">
        <v>0</v>
      </c>
      <c r="AD172">
        <v>1</v>
      </c>
      <c r="AE172">
        <v>0</v>
      </c>
      <c r="AF172" t="s">
        <v>25</v>
      </c>
      <c r="AG172">
        <v>1.3750000000000002E-2</v>
      </c>
      <c r="AH172">
        <v>2</v>
      </c>
      <c r="AI172">
        <v>60526454</v>
      </c>
      <c r="AJ172">
        <v>176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ROW(Source!A81)</f>
        <v>81</v>
      </c>
      <c r="B173">
        <v>60526468</v>
      </c>
      <c r="C173">
        <v>60526451</v>
      </c>
      <c r="D173">
        <v>58308811</v>
      </c>
      <c r="E173">
        <v>1</v>
      </c>
      <c r="F173">
        <v>1</v>
      </c>
      <c r="G173">
        <v>1080</v>
      </c>
      <c r="H173">
        <v>3</v>
      </c>
      <c r="I173" t="s">
        <v>877</v>
      </c>
      <c r="J173" t="s">
        <v>878</v>
      </c>
      <c r="K173" t="s">
        <v>879</v>
      </c>
      <c r="L173">
        <v>1346</v>
      </c>
      <c r="N173">
        <v>1009</v>
      </c>
      <c r="O173" t="s">
        <v>880</v>
      </c>
      <c r="P173" t="s">
        <v>880</v>
      </c>
      <c r="Q173">
        <v>1</v>
      </c>
      <c r="X173">
        <v>0.5</v>
      </c>
      <c r="Y173">
        <v>1.61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3</v>
      </c>
      <c r="AG173">
        <v>0.5</v>
      </c>
      <c r="AH173">
        <v>2</v>
      </c>
      <c r="AI173">
        <v>60526457</v>
      </c>
      <c r="AJ173">
        <v>177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ROW(Source!A81)</f>
        <v>81</v>
      </c>
      <c r="B174">
        <v>60526469</v>
      </c>
      <c r="C174">
        <v>60526451</v>
      </c>
      <c r="D174">
        <v>58308843</v>
      </c>
      <c r="E174">
        <v>1</v>
      </c>
      <c r="F174">
        <v>1</v>
      </c>
      <c r="G174">
        <v>1080</v>
      </c>
      <c r="H174">
        <v>3</v>
      </c>
      <c r="I174" t="s">
        <v>881</v>
      </c>
      <c r="J174" t="s">
        <v>882</v>
      </c>
      <c r="K174" t="s">
        <v>883</v>
      </c>
      <c r="L174">
        <v>1346</v>
      </c>
      <c r="N174">
        <v>1009</v>
      </c>
      <c r="O174" t="s">
        <v>880</v>
      </c>
      <c r="P174" t="s">
        <v>880</v>
      </c>
      <c r="Q174">
        <v>1</v>
      </c>
      <c r="X174">
        <v>0.104</v>
      </c>
      <c r="Y174">
        <v>36.78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3</v>
      </c>
      <c r="AG174">
        <v>0.104</v>
      </c>
      <c r="AH174">
        <v>2</v>
      </c>
      <c r="AI174">
        <v>60526458</v>
      </c>
      <c r="AJ174">
        <v>178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ROW(Source!A81)</f>
        <v>81</v>
      </c>
      <c r="B175">
        <v>60526470</v>
      </c>
      <c r="C175">
        <v>60526451</v>
      </c>
      <c r="D175">
        <v>58308917</v>
      </c>
      <c r="E175">
        <v>1</v>
      </c>
      <c r="F175">
        <v>1</v>
      </c>
      <c r="G175">
        <v>1080</v>
      </c>
      <c r="H175">
        <v>3</v>
      </c>
      <c r="I175" t="s">
        <v>884</v>
      </c>
      <c r="J175" t="s">
        <v>885</v>
      </c>
      <c r="K175" t="s">
        <v>886</v>
      </c>
      <c r="L175">
        <v>1354</v>
      </c>
      <c r="N175">
        <v>1010</v>
      </c>
      <c r="O175" t="s">
        <v>39</v>
      </c>
      <c r="P175" t="s">
        <v>39</v>
      </c>
      <c r="Q175">
        <v>1</v>
      </c>
      <c r="X175">
        <v>25</v>
      </c>
      <c r="Y175">
        <v>0.89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3</v>
      </c>
      <c r="AG175">
        <v>25</v>
      </c>
      <c r="AH175">
        <v>2</v>
      </c>
      <c r="AI175">
        <v>60526459</v>
      </c>
      <c r="AJ175">
        <v>179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ROW(Source!A81)</f>
        <v>81</v>
      </c>
      <c r="B176">
        <v>60526471</v>
      </c>
      <c r="C176">
        <v>60526451</v>
      </c>
      <c r="D176">
        <v>58263805</v>
      </c>
      <c r="E176">
        <v>1080</v>
      </c>
      <c r="F176">
        <v>1</v>
      </c>
      <c r="G176">
        <v>1080</v>
      </c>
      <c r="H176">
        <v>3</v>
      </c>
      <c r="I176" t="s">
        <v>985</v>
      </c>
      <c r="J176" t="s">
        <v>3</v>
      </c>
      <c r="K176" t="s">
        <v>986</v>
      </c>
      <c r="L176">
        <v>1301</v>
      </c>
      <c r="N176">
        <v>1003</v>
      </c>
      <c r="O176" t="s">
        <v>34</v>
      </c>
      <c r="P176" t="s">
        <v>34</v>
      </c>
      <c r="Q176">
        <v>1</v>
      </c>
      <c r="X176">
        <v>100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3</v>
      </c>
      <c r="AG176">
        <v>100</v>
      </c>
      <c r="AH176">
        <v>3</v>
      </c>
      <c r="AI176">
        <v>-1</v>
      </c>
      <c r="AJ176" t="s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ROW(Source!A81)</f>
        <v>81</v>
      </c>
      <c r="B177">
        <v>60526472</v>
      </c>
      <c r="C177">
        <v>60526451</v>
      </c>
      <c r="D177">
        <v>58266671</v>
      </c>
      <c r="E177">
        <v>1080</v>
      </c>
      <c r="F177">
        <v>1</v>
      </c>
      <c r="G177">
        <v>1080</v>
      </c>
      <c r="H177">
        <v>3</v>
      </c>
      <c r="I177" t="s">
        <v>987</v>
      </c>
      <c r="J177" t="s">
        <v>3</v>
      </c>
      <c r="K177" t="s">
        <v>988</v>
      </c>
      <c r="L177">
        <v>1354</v>
      </c>
      <c r="N177">
        <v>1010</v>
      </c>
      <c r="O177" t="s">
        <v>39</v>
      </c>
      <c r="P177" t="s">
        <v>39</v>
      </c>
      <c r="Q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3</v>
      </c>
      <c r="AG177">
        <v>0</v>
      </c>
      <c r="AH177">
        <v>3</v>
      </c>
      <c r="AI177">
        <v>-1</v>
      </c>
      <c r="AJ177" t="s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ROW(Source!A81)</f>
        <v>81</v>
      </c>
      <c r="B178">
        <v>60526473</v>
      </c>
      <c r="C178">
        <v>60526451</v>
      </c>
      <c r="D178">
        <v>58267525</v>
      </c>
      <c r="E178">
        <v>1080</v>
      </c>
      <c r="F178">
        <v>1</v>
      </c>
      <c r="G178">
        <v>1080</v>
      </c>
      <c r="H178">
        <v>3</v>
      </c>
      <c r="I178" t="s">
        <v>989</v>
      </c>
      <c r="J178" t="s">
        <v>3</v>
      </c>
      <c r="K178" t="s">
        <v>990</v>
      </c>
      <c r="L178">
        <v>1346</v>
      </c>
      <c r="N178">
        <v>1009</v>
      </c>
      <c r="O178" t="s">
        <v>880</v>
      </c>
      <c r="P178" t="s">
        <v>880</v>
      </c>
      <c r="Q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3</v>
      </c>
      <c r="AG178">
        <v>0</v>
      </c>
      <c r="AH178">
        <v>3</v>
      </c>
      <c r="AI178">
        <v>-1</v>
      </c>
      <c r="AJ178" t="s">
        <v>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ROW(Source!A88)</f>
        <v>88</v>
      </c>
      <c r="B179">
        <v>60526493</v>
      </c>
      <c r="C179">
        <v>60526477</v>
      </c>
      <c r="D179">
        <v>58266404</v>
      </c>
      <c r="E179">
        <v>1080</v>
      </c>
      <c r="F179">
        <v>1</v>
      </c>
      <c r="G179">
        <v>1080</v>
      </c>
      <c r="H179">
        <v>1</v>
      </c>
      <c r="I179" t="s">
        <v>859</v>
      </c>
      <c r="J179" t="s">
        <v>3</v>
      </c>
      <c r="K179" t="s">
        <v>860</v>
      </c>
      <c r="L179">
        <v>1191</v>
      </c>
      <c r="N179">
        <v>1013</v>
      </c>
      <c r="O179" t="s">
        <v>861</v>
      </c>
      <c r="P179" t="s">
        <v>861</v>
      </c>
      <c r="Q179">
        <v>1</v>
      </c>
      <c r="X179">
        <v>33.700000000000003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26</v>
      </c>
      <c r="AG179">
        <v>42.630500000000005</v>
      </c>
      <c r="AH179">
        <v>2</v>
      </c>
      <c r="AI179">
        <v>60526478</v>
      </c>
      <c r="AJ179">
        <v>183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ROW(Source!A88)</f>
        <v>88</v>
      </c>
      <c r="B180">
        <v>60526494</v>
      </c>
      <c r="C180">
        <v>60526477</v>
      </c>
      <c r="D180">
        <v>58340276</v>
      </c>
      <c r="E180">
        <v>1</v>
      </c>
      <c r="F180">
        <v>1</v>
      </c>
      <c r="G180">
        <v>1080</v>
      </c>
      <c r="H180">
        <v>2</v>
      </c>
      <c r="I180" t="s">
        <v>887</v>
      </c>
      <c r="J180" t="s">
        <v>888</v>
      </c>
      <c r="K180" t="s">
        <v>889</v>
      </c>
      <c r="L180">
        <v>1368</v>
      </c>
      <c r="N180">
        <v>1011</v>
      </c>
      <c r="O180" t="s">
        <v>865</v>
      </c>
      <c r="P180" t="s">
        <v>865</v>
      </c>
      <c r="Q180">
        <v>1</v>
      </c>
      <c r="X180">
        <v>1.19</v>
      </c>
      <c r="Y180">
        <v>0</v>
      </c>
      <c r="Z180">
        <v>3.18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25</v>
      </c>
      <c r="AG180">
        <v>1.63625</v>
      </c>
      <c r="AH180">
        <v>2</v>
      </c>
      <c r="AI180">
        <v>60526479</v>
      </c>
      <c r="AJ180">
        <v>184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ROW(Source!A88)</f>
        <v>88</v>
      </c>
      <c r="B181">
        <v>60526495</v>
      </c>
      <c r="C181">
        <v>60526477</v>
      </c>
      <c r="D181">
        <v>58340578</v>
      </c>
      <c r="E181">
        <v>1</v>
      </c>
      <c r="F181">
        <v>1</v>
      </c>
      <c r="G181">
        <v>1080</v>
      </c>
      <c r="H181">
        <v>2</v>
      </c>
      <c r="I181" t="s">
        <v>862</v>
      </c>
      <c r="J181" t="s">
        <v>863</v>
      </c>
      <c r="K181" t="s">
        <v>864</v>
      </c>
      <c r="L181">
        <v>1368</v>
      </c>
      <c r="N181">
        <v>1011</v>
      </c>
      <c r="O181" t="s">
        <v>865</v>
      </c>
      <c r="P181" t="s">
        <v>865</v>
      </c>
      <c r="Q181">
        <v>1</v>
      </c>
      <c r="X181">
        <v>0.4</v>
      </c>
      <c r="Y181">
        <v>0</v>
      </c>
      <c r="Z181">
        <v>83.1</v>
      </c>
      <c r="AA181">
        <v>12.62</v>
      </c>
      <c r="AB181">
        <v>0</v>
      </c>
      <c r="AC181">
        <v>0</v>
      </c>
      <c r="AD181">
        <v>1</v>
      </c>
      <c r="AE181">
        <v>0</v>
      </c>
      <c r="AF181" t="s">
        <v>25</v>
      </c>
      <c r="AG181">
        <v>0.55000000000000004</v>
      </c>
      <c r="AH181">
        <v>2</v>
      </c>
      <c r="AI181">
        <v>60526480</v>
      </c>
      <c r="AJ181">
        <v>185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ROW(Source!A88)</f>
        <v>88</v>
      </c>
      <c r="B182">
        <v>60526496</v>
      </c>
      <c r="C182">
        <v>60526477</v>
      </c>
      <c r="D182">
        <v>58339814</v>
      </c>
      <c r="E182">
        <v>1</v>
      </c>
      <c r="F182">
        <v>1</v>
      </c>
      <c r="G182">
        <v>1080</v>
      </c>
      <c r="H182">
        <v>2</v>
      </c>
      <c r="I182" t="s">
        <v>874</v>
      </c>
      <c r="J182" t="s">
        <v>875</v>
      </c>
      <c r="K182" t="s">
        <v>876</v>
      </c>
      <c r="L182">
        <v>1368</v>
      </c>
      <c r="N182">
        <v>1011</v>
      </c>
      <c r="O182" t="s">
        <v>865</v>
      </c>
      <c r="P182" t="s">
        <v>865</v>
      </c>
      <c r="Q182">
        <v>1</v>
      </c>
      <c r="X182">
        <v>0.06</v>
      </c>
      <c r="Y182">
        <v>0</v>
      </c>
      <c r="Z182">
        <v>179.17</v>
      </c>
      <c r="AA182">
        <v>16.93</v>
      </c>
      <c r="AB182">
        <v>0</v>
      </c>
      <c r="AC182">
        <v>0</v>
      </c>
      <c r="AD182">
        <v>1</v>
      </c>
      <c r="AE182">
        <v>0</v>
      </c>
      <c r="AF182" t="s">
        <v>25</v>
      </c>
      <c r="AG182">
        <v>8.2500000000000004E-2</v>
      </c>
      <c r="AH182">
        <v>2</v>
      </c>
      <c r="AI182">
        <v>60526481</v>
      </c>
      <c r="AJ182">
        <v>186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ROW(Source!A88)</f>
        <v>88</v>
      </c>
      <c r="B183">
        <v>60526497</v>
      </c>
      <c r="C183">
        <v>60526477</v>
      </c>
      <c r="D183">
        <v>58308814</v>
      </c>
      <c r="E183">
        <v>1</v>
      </c>
      <c r="F183">
        <v>1</v>
      </c>
      <c r="G183">
        <v>1080</v>
      </c>
      <c r="H183">
        <v>3</v>
      </c>
      <c r="I183" t="s">
        <v>890</v>
      </c>
      <c r="J183" t="s">
        <v>891</v>
      </c>
      <c r="K183" t="s">
        <v>892</v>
      </c>
      <c r="L183">
        <v>1339</v>
      </c>
      <c r="N183">
        <v>1007</v>
      </c>
      <c r="O183" t="s">
        <v>893</v>
      </c>
      <c r="P183" t="s">
        <v>893</v>
      </c>
      <c r="Q183">
        <v>1</v>
      </c>
      <c r="X183">
        <v>0.15067</v>
      </c>
      <c r="Y183">
        <v>7.07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3</v>
      </c>
      <c r="AG183">
        <v>0.15067</v>
      </c>
      <c r="AH183">
        <v>2</v>
      </c>
      <c r="AI183">
        <v>60526482</v>
      </c>
      <c r="AJ183">
        <v>187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ROW(Source!A88)</f>
        <v>88</v>
      </c>
      <c r="B184">
        <v>60526498</v>
      </c>
      <c r="C184">
        <v>60526477</v>
      </c>
      <c r="D184">
        <v>58310526</v>
      </c>
      <c r="E184">
        <v>1</v>
      </c>
      <c r="F184">
        <v>1</v>
      </c>
      <c r="G184">
        <v>1080</v>
      </c>
      <c r="H184">
        <v>3</v>
      </c>
      <c r="I184" t="s">
        <v>894</v>
      </c>
      <c r="J184" t="s">
        <v>895</v>
      </c>
      <c r="K184" t="s">
        <v>896</v>
      </c>
      <c r="L184">
        <v>1346</v>
      </c>
      <c r="N184">
        <v>1009</v>
      </c>
      <c r="O184" t="s">
        <v>880</v>
      </c>
      <c r="P184" t="s">
        <v>880</v>
      </c>
      <c r="Q184">
        <v>1</v>
      </c>
      <c r="X184">
        <v>0.05</v>
      </c>
      <c r="Y184">
        <v>37.979999999999997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3</v>
      </c>
      <c r="AG184">
        <v>0.05</v>
      </c>
      <c r="AH184">
        <v>2</v>
      </c>
      <c r="AI184">
        <v>60526483</v>
      </c>
      <c r="AJ184">
        <v>188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ROW(Source!A88)</f>
        <v>88</v>
      </c>
      <c r="B185">
        <v>60526499</v>
      </c>
      <c r="C185">
        <v>60526477</v>
      </c>
      <c r="D185">
        <v>58308933</v>
      </c>
      <c r="E185">
        <v>1</v>
      </c>
      <c r="F185">
        <v>1</v>
      </c>
      <c r="G185">
        <v>1080</v>
      </c>
      <c r="H185">
        <v>3</v>
      </c>
      <c r="I185" t="s">
        <v>897</v>
      </c>
      <c r="J185" t="s">
        <v>898</v>
      </c>
      <c r="K185" t="s">
        <v>899</v>
      </c>
      <c r="L185">
        <v>1348</v>
      </c>
      <c r="N185">
        <v>1009</v>
      </c>
      <c r="O185" t="s">
        <v>900</v>
      </c>
      <c r="P185" t="s">
        <v>900</v>
      </c>
      <c r="Q185">
        <v>1000</v>
      </c>
      <c r="X185">
        <v>3.9999999999999998E-6</v>
      </c>
      <c r="Y185">
        <v>3234.81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</v>
      </c>
      <c r="AG185">
        <v>3.9999999999999998E-6</v>
      </c>
      <c r="AH185">
        <v>2</v>
      </c>
      <c r="AI185">
        <v>60526484</v>
      </c>
      <c r="AJ185">
        <v>189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ROW(Source!A88)</f>
        <v>88</v>
      </c>
      <c r="B186">
        <v>60526500</v>
      </c>
      <c r="C186">
        <v>60526477</v>
      </c>
      <c r="D186">
        <v>58308746</v>
      </c>
      <c r="E186">
        <v>1</v>
      </c>
      <c r="F186">
        <v>1</v>
      </c>
      <c r="G186">
        <v>1080</v>
      </c>
      <c r="H186">
        <v>3</v>
      </c>
      <c r="I186" t="s">
        <v>901</v>
      </c>
      <c r="J186" t="s">
        <v>902</v>
      </c>
      <c r="K186" t="s">
        <v>903</v>
      </c>
      <c r="L186">
        <v>1339</v>
      </c>
      <c r="N186">
        <v>1007</v>
      </c>
      <c r="O186" t="s">
        <v>893</v>
      </c>
      <c r="P186" t="s">
        <v>893</v>
      </c>
      <c r="Q186">
        <v>1</v>
      </c>
      <c r="X186">
        <v>0.19</v>
      </c>
      <c r="Y186">
        <v>53.42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3</v>
      </c>
      <c r="AG186">
        <v>0.19</v>
      </c>
      <c r="AH186">
        <v>2</v>
      </c>
      <c r="AI186">
        <v>60526485</v>
      </c>
      <c r="AJ186">
        <v>190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ROW(Source!A88)</f>
        <v>88</v>
      </c>
      <c r="B187">
        <v>60526501</v>
      </c>
      <c r="C187">
        <v>60526477</v>
      </c>
      <c r="D187">
        <v>58309012</v>
      </c>
      <c r="E187">
        <v>1</v>
      </c>
      <c r="F187">
        <v>1</v>
      </c>
      <c r="G187">
        <v>1080</v>
      </c>
      <c r="H187">
        <v>3</v>
      </c>
      <c r="I187" t="s">
        <v>904</v>
      </c>
      <c r="J187" t="s">
        <v>905</v>
      </c>
      <c r="K187" t="s">
        <v>906</v>
      </c>
      <c r="L187">
        <v>1339</v>
      </c>
      <c r="N187">
        <v>1007</v>
      </c>
      <c r="O187" t="s">
        <v>893</v>
      </c>
      <c r="P187" t="s">
        <v>893</v>
      </c>
      <c r="Q187">
        <v>1</v>
      </c>
      <c r="X187">
        <v>0.34200000000000003</v>
      </c>
      <c r="Y187">
        <v>5.82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3</v>
      </c>
      <c r="AG187">
        <v>0.34200000000000003</v>
      </c>
      <c r="AH187">
        <v>2</v>
      </c>
      <c r="AI187">
        <v>60526486</v>
      </c>
      <c r="AJ187">
        <v>191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ROW(Source!A88)</f>
        <v>88</v>
      </c>
      <c r="B188">
        <v>60526502</v>
      </c>
      <c r="C188">
        <v>60526477</v>
      </c>
      <c r="D188">
        <v>58309084</v>
      </c>
      <c r="E188">
        <v>1</v>
      </c>
      <c r="F188">
        <v>1</v>
      </c>
      <c r="G188">
        <v>1080</v>
      </c>
      <c r="H188">
        <v>3</v>
      </c>
      <c r="I188" t="s">
        <v>907</v>
      </c>
      <c r="J188" t="s">
        <v>908</v>
      </c>
      <c r="K188" t="s">
        <v>909</v>
      </c>
      <c r="L188">
        <v>1348</v>
      </c>
      <c r="N188">
        <v>1009</v>
      </c>
      <c r="O188" t="s">
        <v>900</v>
      </c>
      <c r="P188" t="s">
        <v>900</v>
      </c>
      <c r="Q188">
        <v>1000</v>
      </c>
      <c r="X188">
        <v>8.7000000000000001E-4</v>
      </c>
      <c r="Y188">
        <v>16214.84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3</v>
      </c>
      <c r="AG188">
        <v>8.7000000000000001E-4</v>
      </c>
      <c r="AH188">
        <v>2</v>
      </c>
      <c r="AI188">
        <v>60526487</v>
      </c>
      <c r="AJ188">
        <v>192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ROW(Source!A88)</f>
        <v>88</v>
      </c>
      <c r="B189">
        <v>60526503</v>
      </c>
      <c r="C189">
        <v>60526477</v>
      </c>
      <c r="D189">
        <v>58309253</v>
      </c>
      <c r="E189">
        <v>1</v>
      </c>
      <c r="F189">
        <v>1</v>
      </c>
      <c r="G189">
        <v>1080</v>
      </c>
      <c r="H189">
        <v>3</v>
      </c>
      <c r="I189" t="s">
        <v>910</v>
      </c>
      <c r="J189" t="s">
        <v>911</v>
      </c>
      <c r="K189" t="s">
        <v>912</v>
      </c>
      <c r="L189">
        <v>1346</v>
      </c>
      <c r="N189">
        <v>1009</v>
      </c>
      <c r="O189" t="s">
        <v>880</v>
      </c>
      <c r="P189" t="s">
        <v>880</v>
      </c>
      <c r="Q189">
        <v>1</v>
      </c>
      <c r="X189">
        <v>0.1</v>
      </c>
      <c r="Y189">
        <v>20.190000000000001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3</v>
      </c>
      <c r="AG189">
        <v>0.1</v>
      </c>
      <c r="AH189">
        <v>2</v>
      </c>
      <c r="AI189">
        <v>60526488</v>
      </c>
      <c r="AJ189">
        <v>193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ROW(Source!A88)</f>
        <v>88</v>
      </c>
      <c r="B190">
        <v>60526504</v>
      </c>
      <c r="C190">
        <v>60526477</v>
      </c>
      <c r="D190">
        <v>58309395</v>
      </c>
      <c r="E190">
        <v>1</v>
      </c>
      <c r="F190">
        <v>1</v>
      </c>
      <c r="G190">
        <v>1080</v>
      </c>
      <c r="H190">
        <v>3</v>
      </c>
      <c r="I190" t="s">
        <v>913</v>
      </c>
      <c r="J190" t="s">
        <v>914</v>
      </c>
      <c r="K190" t="s">
        <v>915</v>
      </c>
      <c r="L190">
        <v>1348</v>
      </c>
      <c r="N190">
        <v>1009</v>
      </c>
      <c r="O190" t="s">
        <v>900</v>
      </c>
      <c r="P190" t="s">
        <v>900</v>
      </c>
      <c r="Q190">
        <v>1000</v>
      </c>
      <c r="X190">
        <v>4.0000000000000002E-4</v>
      </c>
      <c r="Y190">
        <v>35445.93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3</v>
      </c>
      <c r="AG190">
        <v>4.0000000000000002E-4</v>
      </c>
      <c r="AH190">
        <v>2</v>
      </c>
      <c r="AI190">
        <v>60526489</v>
      </c>
      <c r="AJ190">
        <v>194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ROW(Source!A88)</f>
        <v>88</v>
      </c>
      <c r="B191">
        <v>60526505</v>
      </c>
      <c r="C191">
        <v>60526477</v>
      </c>
      <c r="D191">
        <v>58267525</v>
      </c>
      <c r="E191">
        <v>1080</v>
      </c>
      <c r="F191">
        <v>1</v>
      </c>
      <c r="G191">
        <v>1080</v>
      </c>
      <c r="H191">
        <v>3</v>
      </c>
      <c r="I191" t="s">
        <v>989</v>
      </c>
      <c r="J191" t="s">
        <v>3</v>
      </c>
      <c r="K191" t="s">
        <v>990</v>
      </c>
      <c r="L191">
        <v>1346</v>
      </c>
      <c r="N191">
        <v>1009</v>
      </c>
      <c r="O191" t="s">
        <v>880</v>
      </c>
      <c r="P191" t="s">
        <v>880</v>
      </c>
      <c r="Q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t="s">
        <v>3</v>
      </c>
      <c r="AG191">
        <v>0</v>
      </c>
      <c r="AH191">
        <v>3</v>
      </c>
      <c r="AI191">
        <v>-1</v>
      </c>
      <c r="AJ191" t="s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ROW(Source!A88)</f>
        <v>88</v>
      </c>
      <c r="B192">
        <v>60526506</v>
      </c>
      <c r="C192">
        <v>60526477</v>
      </c>
      <c r="D192">
        <v>58287192</v>
      </c>
      <c r="E192">
        <v>1080</v>
      </c>
      <c r="F192">
        <v>1</v>
      </c>
      <c r="G192">
        <v>1080</v>
      </c>
      <c r="H192">
        <v>3</v>
      </c>
      <c r="I192" t="s">
        <v>991</v>
      </c>
      <c r="J192" t="s">
        <v>3</v>
      </c>
      <c r="K192" t="s">
        <v>992</v>
      </c>
      <c r="L192">
        <v>1354</v>
      </c>
      <c r="N192">
        <v>1010</v>
      </c>
      <c r="O192" t="s">
        <v>39</v>
      </c>
      <c r="P192" t="s">
        <v>39</v>
      </c>
      <c r="Q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3</v>
      </c>
      <c r="AG192">
        <v>0</v>
      </c>
      <c r="AH192">
        <v>3</v>
      </c>
      <c r="AI192">
        <v>-1</v>
      </c>
      <c r="AJ192" t="s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ROW(Source!A88)</f>
        <v>88</v>
      </c>
      <c r="B193">
        <v>60526507</v>
      </c>
      <c r="C193">
        <v>60526477</v>
      </c>
      <c r="D193">
        <v>58289981</v>
      </c>
      <c r="E193">
        <v>1080</v>
      </c>
      <c r="F193">
        <v>1</v>
      </c>
      <c r="G193">
        <v>1080</v>
      </c>
      <c r="H193">
        <v>3</v>
      </c>
      <c r="I193" t="s">
        <v>993</v>
      </c>
      <c r="J193" t="s">
        <v>3</v>
      </c>
      <c r="K193" t="s">
        <v>994</v>
      </c>
      <c r="L193">
        <v>1301</v>
      </c>
      <c r="N193">
        <v>1003</v>
      </c>
      <c r="O193" t="s">
        <v>34</v>
      </c>
      <c r="P193" t="s">
        <v>34</v>
      </c>
      <c r="Q193">
        <v>1</v>
      </c>
      <c r="X193">
        <v>100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3</v>
      </c>
      <c r="AG193">
        <v>100</v>
      </c>
      <c r="AH193">
        <v>3</v>
      </c>
      <c r="AI193">
        <v>-1</v>
      </c>
      <c r="AJ193" t="s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ROW(Source!A89)</f>
        <v>89</v>
      </c>
      <c r="B194">
        <v>60526493</v>
      </c>
      <c r="C194">
        <v>60526477</v>
      </c>
      <c r="D194">
        <v>58266404</v>
      </c>
      <c r="E194">
        <v>1080</v>
      </c>
      <c r="F194">
        <v>1</v>
      </c>
      <c r="G194">
        <v>1080</v>
      </c>
      <c r="H194">
        <v>1</v>
      </c>
      <c r="I194" t="s">
        <v>859</v>
      </c>
      <c r="J194" t="s">
        <v>3</v>
      </c>
      <c r="K194" t="s">
        <v>860</v>
      </c>
      <c r="L194">
        <v>1191</v>
      </c>
      <c r="N194">
        <v>1013</v>
      </c>
      <c r="O194" t="s">
        <v>861</v>
      </c>
      <c r="P194" t="s">
        <v>861</v>
      </c>
      <c r="Q194">
        <v>1</v>
      </c>
      <c r="X194">
        <v>33.700000000000003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 t="s">
        <v>26</v>
      </c>
      <c r="AG194">
        <v>42.630500000000005</v>
      </c>
      <c r="AH194">
        <v>2</v>
      </c>
      <c r="AI194">
        <v>60526478</v>
      </c>
      <c r="AJ194">
        <v>198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ROW(Source!A89)</f>
        <v>89</v>
      </c>
      <c r="B195">
        <v>60526494</v>
      </c>
      <c r="C195">
        <v>60526477</v>
      </c>
      <c r="D195">
        <v>58340276</v>
      </c>
      <c r="E195">
        <v>1</v>
      </c>
      <c r="F195">
        <v>1</v>
      </c>
      <c r="G195">
        <v>1080</v>
      </c>
      <c r="H195">
        <v>2</v>
      </c>
      <c r="I195" t="s">
        <v>887</v>
      </c>
      <c r="J195" t="s">
        <v>888</v>
      </c>
      <c r="K195" t="s">
        <v>889</v>
      </c>
      <c r="L195">
        <v>1368</v>
      </c>
      <c r="N195">
        <v>1011</v>
      </c>
      <c r="O195" t="s">
        <v>865</v>
      </c>
      <c r="P195" t="s">
        <v>865</v>
      </c>
      <c r="Q195">
        <v>1</v>
      </c>
      <c r="X195">
        <v>1.19</v>
      </c>
      <c r="Y195">
        <v>0</v>
      </c>
      <c r="Z195">
        <v>3.18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25</v>
      </c>
      <c r="AG195">
        <v>1.63625</v>
      </c>
      <c r="AH195">
        <v>2</v>
      </c>
      <c r="AI195">
        <v>60526479</v>
      </c>
      <c r="AJ195">
        <v>199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ROW(Source!A89)</f>
        <v>89</v>
      </c>
      <c r="B196">
        <v>60526495</v>
      </c>
      <c r="C196">
        <v>60526477</v>
      </c>
      <c r="D196">
        <v>58340578</v>
      </c>
      <c r="E196">
        <v>1</v>
      </c>
      <c r="F196">
        <v>1</v>
      </c>
      <c r="G196">
        <v>1080</v>
      </c>
      <c r="H196">
        <v>2</v>
      </c>
      <c r="I196" t="s">
        <v>862</v>
      </c>
      <c r="J196" t="s">
        <v>863</v>
      </c>
      <c r="K196" t="s">
        <v>864</v>
      </c>
      <c r="L196">
        <v>1368</v>
      </c>
      <c r="N196">
        <v>1011</v>
      </c>
      <c r="O196" t="s">
        <v>865</v>
      </c>
      <c r="P196" t="s">
        <v>865</v>
      </c>
      <c r="Q196">
        <v>1</v>
      </c>
      <c r="X196">
        <v>0.4</v>
      </c>
      <c r="Y196">
        <v>0</v>
      </c>
      <c r="Z196">
        <v>83.1</v>
      </c>
      <c r="AA196">
        <v>12.62</v>
      </c>
      <c r="AB196">
        <v>0</v>
      </c>
      <c r="AC196">
        <v>0</v>
      </c>
      <c r="AD196">
        <v>1</v>
      </c>
      <c r="AE196">
        <v>0</v>
      </c>
      <c r="AF196" t="s">
        <v>25</v>
      </c>
      <c r="AG196">
        <v>0.55000000000000004</v>
      </c>
      <c r="AH196">
        <v>2</v>
      </c>
      <c r="AI196">
        <v>60526480</v>
      </c>
      <c r="AJ196">
        <v>200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ROW(Source!A89)</f>
        <v>89</v>
      </c>
      <c r="B197">
        <v>60526496</v>
      </c>
      <c r="C197">
        <v>60526477</v>
      </c>
      <c r="D197">
        <v>58339814</v>
      </c>
      <c r="E197">
        <v>1</v>
      </c>
      <c r="F197">
        <v>1</v>
      </c>
      <c r="G197">
        <v>1080</v>
      </c>
      <c r="H197">
        <v>2</v>
      </c>
      <c r="I197" t="s">
        <v>874</v>
      </c>
      <c r="J197" t="s">
        <v>875</v>
      </c>
      <c r="K197" t="s">
        <v>876</v>
      </c>
      <c r="L197">
        <v>1368</v>
      </c>
      <c r="N197">
        <v>1011</v>
      </c>
      <c r="O197" t="s">
        <v>865</v>
      </c>
      <c r="P197" t="s">
        <v>865</v>
      </c>
      <c r="Q197">
        <v>1</v>
      </c>
      <c r="X197">
        <v>0.06</v>
      </c>
      <c r="Y197">
        <v>0</v>
      </c>
      <c r="Z197">
        <v>179.17</v>
      </c>
      <c r="AA197">
        <v>16.93</v>
      </c>
      <c r="AB197">
        <v>0</v>
      </c>
      <c r="AC197">
        <v>0</v>
      </c>
      <c r="AD197">
        <v>1</v>
      </c>
      <c r="AE197">
        <v>0</v>
      </c>
      <c r="AF197" t="s">
        <v>25</v>
      </c>
      <c r="AG197">
        <v>8.2500000000000004E-2</v>
      </c>
      <c r="AH197">
        <v>2</v>
      </c>
      <c r="AI197">
        <v>60526481</v>
      </c>
      <c r="AJ197">
        <v>201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ROW(Source!A89)</f>
        <v>89</v>
      </c>
      <c r="B198">
        <v>60526497</v>
      </c>
      <c r="C198">
        <v>60526477</v>
      </c>
      <c r="D198">
        <v>58308814</v>
      </c>
      <c r="E198">
        <v>1</v>
      </c>
      <c r="F198">
        <v>1</v>
      </c>
      <c r="G198">
        <v>1080</v>
      </c>
      <c r="H198">
        <v>3</v>
      </c>
      <c r="I198" t="s">
        <v>890</v>
      </c>
      <c r="J198" t="s">
        <v>891</v>
      </c>
      <c r="K198" t="s">
        <v>892</v>
      </c>
      <c r="L198">
        <v>1339</v>
      </c>
      <c r="N198">
        <v>1007</v>
      </c>
      <c r="O198" t="s">
        <v>893</v>
      </c>
      <c r="P198" t="s">
        <v>893</v>
      </c>
      <c r="Q198">
        <v>1</v>
      </c>
      <c r="X198">
        <v>0.15067</v>
      </c>
      <c r="Y198">
        <v>7.07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3</v>
      </c>
      <c r="AG198">
        <v>0.15067</v>
      </c>
      <c r="AH198">
        <v>2</v>
      </c>
      <c r="AI198">
        <v>60526482</v>
      </c>
      <c r="AJ198">
        <v>202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ROW(Source!A89)</f>
        <v>89</v>
      </c>
      <c r="B199">
        <v>60526498</v>
      </c>
      <c r="C199">
        <v>60526477</v>
      </c>
      <c r="D199">
        <v>58310526</v>
      </c>
      <c r="E199">
        <v>1</v>
      </c>
      <c r="F199">
        <v>1</v>
      </c>
      <c r="G199">
        <v>1080</v>
      </c>
      <c r="H199">
        <v>3</v>
      </c>
      <c r="I199" t="s">
        <v>894</v>
      </c>
      <c r="J199" t="s">
        <v>895</v>
      </c>
      <c r="K199" t="s">
        <v>896</v>
      </c>
      <c r="L199">
        <v>1346</v>
      </c>
      <c r="N199">
        <v>1009</v>
      </c>
      <c r="O199" t="s">
        <v>880</v>
      </c>
      <c r="P199" t="s">
        <v>880</v>
      </c>
      <c r="Q199">
        <v>1</v>
      </c>
      <c r="X199">
        <v>0.05</v>
      </c>
      <c r="Y199">
        <v>37.979999999999997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3</v>
      </c>
      <c r="AG199">
        <v>0.05</v>
      </c>
      <c r="AH199">
        <v>2</v>
      </c>
      <c r="AI199">
        <v>60526483</v>
      </c>
      <c r="AJ199">
        <v>203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ROW(Source!A89)</f>
        <v>89</v>
      </c>
      <c r="B200">
        <v>60526499</v>
      </c>
      <c r="C200">
        <v>60526477</v>
      </c>
      <c r="D200">
        <v>58308933</v>
      </c>
      <c r="E200">
        <v>1</v>
      </c>
      <c r="F200">
        <v>1</v>
      </c>
      <c r="G200">
        <v>1080</v>
      </c>
      <c r="H200">
        <v>3</v>
      </c>
      <c r="I200" t="s">
        <v>897</v>
      </c>
      <c r="J200" t="s">
        <v>898</v>
      </c>
      <c r="K200" t="s">
        <v>899</v>
      </c>
      <c r="L200">
        <v>1348</v>
      </c>
      <c r="N200">
        <v>1009</v>
      </c>
      <c r="O200" t="s">
        <v>900</v>
      </c>
      <c r="P200" t="s">
        <v>900</v>
      </c>
      <c r="Q200">
        <v>1000</v>
      </c>
      <c r="X200">
        <v>3.9999999999999998E-6</v>
      </c>
      <c r="Y200">
        <v>3234.81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3</v>
      </c>
      <c r="AG200">
        <v>3.9999999999999998E-6</v>
      </c>
      <c r="AH200">
        <v>2</v>
      </c>
      <c r="AI200">
        <v>60526484</v>
      </c>
      <c r="AJ200">
        <v>204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ROW(Source!A89)</f>
        <v>89</v>
      </c>
      <c r="B201">
        <v>60526500</v>
      </c>
      <c r="C201">
        <v>60526477</v>
      </c>
      <c r="D201">
        <v>58308746</v>
      </c>
      <c r="E201">
        <v>1</v>
      </c>
      <c r="F201">
        <v>1</v>
      </c>
      <c r="G201">
        <v>1080</v>
      </c>
      <c r="H201">
        <v>3</v>
      </c>
      <c r="I201" t="s">
        <v>901</v>
      </c>
      <c r="J201" t="s">
        <v>902</v>
      </c>
      <c r="K201" t="s">
        <v>903</v>
      </c>
      <c r="L201">
        <v>1339</v>
      </c>
      <c r="N201">
        <v>1007</v>
      </c>
      <c r="O201" t="s">
        <v>893</v>
      </c>
      <c r="P201" t="s">
        <v>893</v>
      </c>
      <c r="Q201">
        <v>1</v>
      </c>
      <c r="X201">
        <v>0.19</v>
      </c>
      <c r="Y201">
        <v>53.42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3</v>
      </c>
      <c r="AG201">
        <v>0.19</v>
      </c>
      <c r="AH201">
        <v>2</v>
      </c>
      <c r="AI201">
        <v>60526485</v>
      </c>
      <c r="AJ201">
        <v>205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ROW(Source!A89)</f>
        <v>89</v>
      </c>
      <c r="B202">
        <v>60526501</v>
      </c>
      <c r="C202">
        <v>60526477</v>
      </c>
      <c r="D202">
        <v>58309012</v>
      </c>
      <c r="E202">
        <v>1</v>
      </c>
      <c r="F202">
        <v>1</v>
      </c>
      <c r="G202">
        <v>1080</v>
      </c>
      <c r="H202">
        <v>3</v>
      </c>
      <c r="I202" t="s">
        <v>904</v>
      </c>
      <c r="J202" t="s">
        <v>905</v>
      </c>
      <c r="K202" t="s">
        <v>906</v>
      </c>
      <c r="L202">
        <v>1339</v>
      </c>
      <c r="N202">
        <v>1007</v>
      </c>
      <c r="O202" t="s">
        <v>893</v>
      </c>
      <c r="P202" t="s">
        <v>893</v>
      </c>
      <c r="Q202">
        <v>1</v>
      </c>
      <c r="X202">
        <v>0.34200000000000003</v>
      </c>
      <c r="Y202">
        <v>5.82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3</v>
      </c>
      <c r="AG202">
        <v>0.34200000000000003</v>
      </c>
      <c r="AH202">
        <v>2</v>
      </c>
      <c r="AI202">
        <v>60526486</v>
      </c>
      <c r="AJ202">
        <v>206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ROW(Source!A89)</f>
        <v>89</v>
      </c>
      <c r="B203">
        <v>60526502</v>
      </c>
      <c r="C203">
        <v>60526477</v>
      </c>
      <c r="D203">
        <v>58309084</v>
      </c>
      <c r="E203">
        <v>1</v>
      </c>
      <c r="F203">
        <v>1</v>
      </c>
      <c r="G203">
        <v>1080</v>
      </c>
      <c r="H203">
        <v>3</v>
      </c>
      <c r="I203" t="s">
        <v>907</v>
      </c>
      <c r="J203" t="s">
        <v>908</v>
      </c>
      <c r="K203" t="s">
        <v>909</v>
      </c>
      <c r="L203">
        <v>1348</v>
      </c>
      <c r="N203">
        <v>1009</v>
      </c>
      <c r="O203" t="s">
        <v>900</v>
      </c>
      <c r="P203" t="s">
        <v>900</v>
      </c>
      <c r="Q203">
        <v>1000</v>
      </c>
      <c r="X203">
        <v>8.7000000000000001E-4</v>
      </c>
      <c r="Y203">
        <v>16214.84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3</v>
      </c>
      <c r="AG203">
        <v>8.7000000000000001E-4</v>
      </c>
      <c r="AH203">
        <v>2</v>
      </c>
      <c r="AI203">
        <v>60526487</v>
      </c>
      <c r="AJ203">
        <v>207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ROW(Source!A89)</f>
        <v>89</v>
      </c>
      <c r="B204">
        <v>60526503</v>
      </c>
      <c r="C204">
        <v>60526477</v>
      </c>
      <c r="D204">
        <v>58309253</v>
      </c>
      <c r="E204">
        <v>1</v>
      </c>
      <c r="F204">
        <v>1</v>
      </c>
      <c r="G204">
        <v>1080</v>
      </c>
      <c r="H204">
        <v>3</v>
      </c>
      <c r="I204" t="s">
        <v>910</v>
      </c>
      <c r="J204" t="s">
        <v>911</v>
      </c>
      <c r="K204" t="s">
        <v>912</v>
      </c>
      <c r="L204">
        <v>1346</v>
      </c>
      <c r="N204">
        <v>1009</v>
      </c>
      <c r="O204" t="s">
        <v>880</v>
      </c>
      <c r="P204" t="s">
        <v>880</v>
      </c>
      <c r="Q204">
        <v>1</v>
      </c>
      <c r="X204">
        <v>0.1</v>
      </c>
      <c r="Y204">
        <v>20.190000000000001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3</v>
      </c>
      <c r="AG204">
        <v>0.1</v>
      </c>
      <c r="AH204">
        <v>2</v>
      </c>
      <c r="AI204">
        <v>60526488</v>
      </c>
      <c r="AJ204">
        <v>208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ROW(Source!A89)</f>
        <v>89</v>
      </c>
      <c r="B205">
        <v>60526504</v>
      </c>
      <c r="C205">
        <v>60526477</v>
      </c>
      <c r="D205">
        <v>58309395</v>
      </c>
      <c r="E205">
        <v>1</v>
      </c>
      <c r="F205">
        <v>1</v>
      </c>
      <c r="G205">
        <v>1080</v>
      </c>
      <c r="H205">
        <v>3</v>
      </c>
      <c r="I205" t="s">
        <v>913</v>
      </c>
      <c r="J205" t="s">
        <v>914</v>
      </c>
      <c r="K205" t="s">
        <v>915</v>
      </c>
      <c r="L205">
        <v>1348</v>
      </c>
      <c r="N205">
        <v>1009</v>
      </c>
      <c r="O205" t="s">
        <v>900</v>
      </c>
      <c r="P205" t="s">
        <v>900</v>
      </c>
      <c r="Q205">
        <v>1000</v>
      </c>
      <c r="X205">
        <v>4.0000000000000002E-4</v>
      </c>
      <c r="Y205">
        <v>35445.93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3</v>
      </c>
      <c r="AG205">
        <v>4.0000000000000002E-4</v>
      </c>
      <c r="AH205">
        <v>2</v>
      </c>
      <c r="AI205">
        <v>60526489</v>
      </c>
      <c r="AJ205">
        <v>209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ROW(Source!A89)</f>
        <v>89</v>
      </c>
      <c r="B206">
        <v>60526505</v>
      </c>
      <c r="C206">
        <v>60526477</v>
      </c>
      <c r="D206">
        <v>58267525</v>
      </c>
      <c r="E206">
        <v>1080</v>
      </c>
      <c r="F206">
        <v>1</v>
      </c>
      <c r="G206">
        <v>1080</v>
      </c>
      <c r="H206">
        <v>3</v>
      </c>
      <c r="I206" t="s">
        <v>989</v>
      </c>
      <c r="J206" t="s">
        <v>3</v>
      </c>
      <c r="K206" t="s">
        <v>990</v>
      </c>
      <c r="L206">
        <v>1346</v>
      </c>
      <c r="N206">
        <v>1009</v>
      </c>
      <c r="O206" t="s">
        <v>880</v>
      </c>
      <c r="P206" t="s">
        <v>880</v>
      </c>
      <c r="Q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3</v>
      </c>
      <c r="AG206">
        <v>0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ROW(Source!A89)</f>
        <v>89</v>
      </c>
      <c r="B207">
        <v>60526506</v>
      </c>
      <c r="C207">
        <v>60526477</v>
      </c>
      <c r="D207">
        <v>58287192</v>
      </c>
      <c r="E207">
        <v>1080</v>
      </c>
      <c r="F207">
        <v>1</v>
      </c>
      <c r="G207">
        <v>1080</v>
      </c>
      <c r="H207">
        <v>3</v>
      </c>
      <c r="I207" t="s">
        <v>991</v>
      </c>
      <c r="J207" t="s">
        <v>3</v>
      </c>
      <c r="K207" t="s">
        <v>992</v>
      </c>
      <c r="L207">
        <v>1354</v>
      </c>
      <c r="N207">
        <v>1010</v>
      </c>
      <c r="O207" t="s">
        <v>39</v>
      </c>
      <c r="P207" t="s">
        <v>39</v>
      </c>
      <c r="Q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3</v>
      </c>
      <c r="AG207">
        <v>0</v>
      </c>
      <c r="AH207">
        <v>3</v>
      </c>
      <c r="AI207">
        <v>-1</v>
      </c>
      <c r="AJ207" t="s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ROW(Source!A89)</f>
        <v>89</v>
      </c>
      <c r="B208">
        <v>60526507</v>
      </c>
      <c r="C208">
        <v>60526477</v>
      </c>
      <c r="D208">
        <v>58289981</v>
      </c>
      <c r="E208">
        <v>1080</v>
      </c>
      <c r="F208">
        <v>1</v>
      </c>
      <c r="G208">
        <v>1080</v>
      </c>
      <c r="H208">
        <v>3</v>
      </c>
      <c r="I208" t="s">
        <v>993</v>
      </c>
      <c r="J208" t="s">
        <v>3</v>
      </c>
      <c r="K208" t="s">
        <v>994</v>
      </c>
      <c r="L208">
        <v>1301</v>
      </c>
      <c r="N208">
        <v>1003</v>
      </c>
      <c r="O208" t="s">
        <v>34</v>
      </c>
      <c r="P208" t="s">
        <v>34</v>
      </c>
      <c r="Q208">
        <v>1</v>
      </c>
      <c r="X208">
        <v>100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3</v>
      </c>
      <c r="AG208">
        <v>100</v>
      </c>
      <c r="AH208">
        <v>3</v>
      </c>
      <c r="AI208">
        <v>-1</v>
      </c>
      <c r="AJ208" t="s">
        <v>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ROW(Source!A96)</f>
        <v>96</v>
      </c>
      <c r="B209">
        <v>60526522</v>
      </c>
      <c r="C209">
        <v>60526511</v>
      </c>
      <c r="D209">
        <v>58266404</v>
      </c>
      <c r="E209">
        <v>1080</v>
      </c>
      <c r="F209">
        <v>1</v>
      </c>
      <c r="G209">
        <v>1080</v>
      </c>
      <c r="H209">
        <v>1</v>
      </c>
      <c r="I209" t="s">
        <v>859</v>
      </c>
      <c r="J209" t="s">
        <v>3</v>
      </c>
      <c r="K209" t="s">
        <v>860</v>
      </c>
      <c r="L209">
        <v>1191</v>
      </c>
      <c r="N209">
        <v>1013</v>
      </c>
      <c r="O209" t="s">
        <v>861</v>
      </c>
      <c r="P209" t="s">
        <v>861</v>
      </c>
      <c r="Q209">
        <v>1</v>
      </c>
      <c r="X209">
        <v>20.97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1</v>
      </c>
      <c r="AF209" t="s">
        <v>26</v>
      </c>
      <c r="AG209">
        <v>26.527049999999999</v>
      </c>
      <c r="AH209">
        <v>2</v>
      </c>
      <c r="AI209">
        <v>60526512</v>
      </c>
      <c r="AJ209">
        <v>213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ROW(Source!A96)</f>
        <v>96</v>
      </c>
      <c r="B210">
        <v>60526523</v>
      </c>
      <c r="C210">
        <v>60526511</v>
      </c>
      <c r="D210">
        <v>58340578</v>
      </c>
      <c r="E210">
        <v>1</v>
      </c>
      <c r="F210">
        <v>1</v>
      </c>
      <c r="G210">
        <v>1080</v>
      </c>
      <c r="H210">
        <v>2</v>
      </c>
      <c r="I210" t="s">
        <v>862</v>
      </c>
      <c r="J210" t="s">
        <v>863</v>
      </c>
      <c r="K210" t="s">
        <v>864</v>
      </c>
      <c r="L210">
        <v>1368</v>
      </c>
      <c r="N210">
        <v>1011</v>
      </c>
      <c r="O210" t="s">
        <v>865</v>
      </c>
      <c r="P210" t="s">
        <v>865</v>
      </c>
      <c r="Q210">
        <v>1</v>
      </c>
      <c r="X210">
        <v>0.02</v>
      </c>
      <c r="Y210">
        <v>0</v>
      </c>
      <c r="Z210">
        <v>83.1</v>
      </c>
      <c r="AA210">
        <v>12.62</v>
      </c>
      <c r="AB210">
        <v>0</v>
      </c>
      <c r="AC210">
        <v>0</v>
      </c>
      <c r="AD210">
        <v>1</v>
      </c>
      <c r="AE210">
        <v>0</v>
      </c>
      <c r="AF210" t="s">
        <v>25</v>
      </c>
      <c r="AG210">
        <v>2.7500000000000004E-2</v>
      </c>
      <c r="AH210">
        <v>2</v>
      </c>
      <c r="AI210">
        <v>60526513</v>
      </c>
      <c r="AJ210">
        <v>214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ROW(Source!A96)</f>
        <v>96</v>
      </c>
      <c r="B211">
        <v>60526525</v>
      </c>
      <c r="C211">
        <v>60526511</v>
      </c>
      <c r="D211">
        <v>58340697</v>
      </c>
      <c r="E211">
        <v>1</v>
      </c>
      <c r="F211">
        <v>1</v>
      </c>
      <c r="G211">
        <v>1080</v>
      </c>
      <c r="H211">
        <v>2</v>
      </c>
      <c r="I211" t="s">
        <v>868</v>
      </c>
      <c r="J211" t="s">
        <v>869</v>
      </c>
      <c r="K211" t="s">
        <v>870</v>
      </c>
      <c r="L211">
        <v>1368</v>
      </c>
      <c r="N211">
        <v>1011</v>
      </c>
      <c r="O211" t="s">
        <v>865</v>
      </c>
      <c r="P211" t="s">
        <v>865</v>
      </c>
      <c r="Q211">
        <v>1</v>
      </c>
      <c r="X211">
        <v>0.95</v>
      </c>
      <c r="Y211">
        <v>0</v>
      </c>
      <c r="Z211">
        <v>0.8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25</v>
      </c>
      <c r="AG211">
        <v>1.3062500000000001</v>
      </c>
      <c r="AH211">
        <v>2</v>
      </c>
      <c r="AI211">
        <v>60526515</v>
      </c>
      <c r="AJ211">
        <v>215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ROW(Source!A96)</f>
        <v>96</v>
      </c>
      <c r="B212">
        <v>60526526</v>
      </c>
      <c r="C212">
        <v>60526511</v>
      </c>
      <c r="D212">
        <v>58340699</v>
      </c>
      <c r="E212">
        <v>1</v>
      </c>
      <c r="F212">
        <v>1</v>
      </c>
      <c r="G212">
        <v>1080</v>
      </c>
      <c r="H212">
        <v>2</v>
      </c>
      <c r="I212" t="s">
        <v>871</v>
      </c>
      <c r="J212" t="s">
        <v>872</v>
      </c>
      <c r="K212" t="s">
        <v>873</v>
      </c>
      <c r="L212">
        <v>1368</v>
      </c>
      <c r="N212">
        <v>1011</v>
      </c>
      <c r="O212" t="s">
        <v>865</v>
      </c>
      <c r="P212" t="s">
        <v>865</v>
      </c>
      <c r="Q212">
        <v>1</v>
      </c>
      <c r="X212">
        <v>0.45</v>
      </c>
      <c r="Y212">
        <v>0</v>
      </c>
      <c r="Z212">
        <v>1.49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25</v>
      </c>
      <c r="AG212">
        <v>0.61875000000000002</v>
      </c>
      <c r="AH212">
        <v>2</v>
      </c>
      <c r="AI212">
        <v>60526516</v>
      </c>
      <c r="AJ212">
        <v>216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ROW(Source!A96)</f>
        <v>96</v>
      </c>
      <c r="B213">
        <v>60526524</v>
      </c>
      <c r="C213">
        <v>60526511</v>
      </c>
      <c r="D213">
        <v>58339814</v>
      </c>
      <c r="E213">
        <v>1</v>
      </c>
      <c r="F213">
        <v>1</v>
      </c>
      <c r="G213">
        <v>1080</v>
      </c>
      <c r="H213">
        <v>2</v>
      </c>
      <c r="I213" t="s">
        <v>874</v>
      </c>
      <c r="J213" t="s">
        <v>875</v>
      </c>
      <c r="K213" t="s">
        <v>876</v>
      </c>
      <c r="L213">
        <v>1368</v>
      </c>
      <c r="N213">
        <v>1011</v>
      </c>
      <c r="O213" t="s">
        <v>865</v>
      </c>
      <c r="P213" t="s">
        <v>865</v>
      </c>
      <c r="Q213">
        <v>1</v>
      </c>
      <c r="X213">
        <v>0.02</v>
      </c>
      <c r="Y213">
        <v>0</v>
      </c>
      <c r="Z213">
        <v>179.17</v>
      </c>
      <c r="AA213">
        <v>16.93</v>
      </c>
      <c r="AB213">
        <v>0</v>
      </c>
      <c r="AC213">
        <v>0</v>
      </c>
      <c r="AD213">
        <v>1</v>
      </c>
      <c r="AE213">
        <v>0</v>
      </c>
      <c r="AF213" t="s">
        <v>25</v>
      </c>
      <c r="AG213">
        <v>2.7500000000000004E-2</v>
      </c>
      <c r="AH213">
        <v>2</v>
      </c>
      <c r="AI213">
        <v>60526514</v>
      </c>
      <c r="AJ213">
        <v>217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ROW(Source!A96)</f>
        <v>96</v>
      </c>
      <c r="B214">
        <v>60526527</v>
      </c>
      <c r="C214">
        <v>60526511</v>
      </c>
      <c r="D214">
        <v>58308811</v>
      </c>
      <c r="E214">
        <v>1</v>
      </c>
      <c r="F214">
        <v>1</v>
      </c>
      <c r="G214">
        <v>1080</v>
      </c>
      <c r="H214">
        <v>3</v>
      </c>
      <c r="I214" t="s">
        <v>877</v>
      </c>
      <c r="J214" t="s">
        <v>878</v>
      </c>
      <c r="K214" t="s">
        <v>879</v>
      </c>
      <c r="L214">
        <v>1346</v>
      </c>
      <c r="N214">
        <v>1009</v>
      </c>
      <c r="O214" t="s">
        <v>880</v>
      </c>
      <c r="P214" t="s">
        <v>880</v>
      </c>
      <c r="Q214">
        <v>1</v>
      </c>
      <c r="X214">
        <v>0.5</v>
      </c>
      <c r="Y214">
        <v>1.61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3</v>
      </c>
      <c r="AG214">
        <v>0.5</v>
      </c>
      <c r="AH214">
        <v>2</v>
      </c>
      <c r="AI214">
        <v>60526517</v>
      </c>
      <c r="AJ214">
        <v>218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ROW(Source!A96)</f>
        <v>96</v>
      </c>
      <c r="B215">
        <v>60526528</v>
      </c>
      <c r="C215">
        <v>60526511</v>
      </c>
      <c r="D215">
        <v>58308843</v>
      </c>
      <c r="E215">
        <v>1</v>
      </c>
      <c r="F215">
        <v>1</v>
      </c>
      <c r="G215">
        <v>1080</v>
      </c>
      <c r="H215">
        <v>3</v>
      </c>
      <c r="I215" t="s">
        <v>881</v>
      </c>
      <c r="J215" t="s">
        <v>882</v>
      </c>
      <c r="K215" t="s">
        <v>883</v>
      </c>
      <c r="L215">
        <v>1346</v>
      </c>
      <c r="N215">
        <v>1009</v>
      </c>
      <c r="O215" t="s">
        <v>880</v>
      </c>
      <c r="P215" t="s">
        <v>880</v>
      </c>
      <c r="Q215">
        <v>1</v>
      </c>
      <c r="X215">
        <v>0.124</v>
      </c>
      <c r="Y215">
        <v>36.78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3</v>
      </c>
      <c r="AG215">
        <v>0.124</v>
      </c>
      <c r="AH215">
        <v>2</v>
      </c>
      <c r="AI215">
        <v>60526518</v>
      </c>
      <c r="AJ215">
        <v>219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ROW(Source!A96)</f>
        <v>96</v>
      </c>
      <c r="B216">
        <v>60526529</v>
      </c>
      <c r="C216">
        <v>60526511</v>
      </c>
      <c r="D216">
        <v>58308917</v>
      </c>
      <c r="E216">
        <v>1</v>
      </c>
      <c r="F216">
        <v>1</v>
      </c>
      <c r="G216">
        <v>1080</v>
      </c>
      <c r="H216">
        <v>3</v>
      </c>
      <c r="I216" t="s">
        <v>884</v>
      </c>
      <c r="J216" t="s">
        <v>885</v>
      </c>
      <c r="K216" t="s">
        <v>886</v>
      </c>
      <c r="L216">
        <v>1354</v>
      </c>
      <c r="N216">
        <v>1010</v>
      </c>
      <c r="O216" t="s">
        <v>39</v>
      </c>
      <c r="P216" t="s">
        <v>39</v>
      </c>
      <c r="Q216">
        <v>1</v>
      </c>
      <c r="X216">
        <v>22</v>
      </c>
      <c r="Y216">
        <v>0.89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3</v>
      </c>
      <c r="AG216">
        <v>22</v>
      </c>
      <c r="AH216">
        <v>2</v>
      </c>
      <c r="AI216">
        <v>60526519</v>
      </c>
      <c r="AJ216">
        <v>220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ROW(Source!A96)</f>
        <v>96</v>
      </c>
      <c r="B217">
        <v>60526530</v>
      </c>
      <c r="C217">
        <v>60526511</v>
      </c>
      <c r="D217">
        <v>58263805</v>
      </c>
      <c r="E217">
        <v>1080</v>
      </c>
      <c r="F217">
        <v>1</v>
      </c>
      <c r="G217">
        <v>1080</v>
      </c>
      <c r="H217">
        <v>3</v>
      </c>
      <c r="I217" t="s">
        <v>985</v>
      </c>
      <c r="J217" t="s">
        <v>3</v>
      </c>
      <c r="K217" t="s">
        <v>986</v>
      </c>
      <c r="L217">
        <v>1301</v>
      </c>
      <c r="N217">
        <v>1003</v>
      </c>
      <c r="O217" t="s">
        <v>34</v>
      </c>
      <c r="P217" t="s">
        <v>34</v>
      </c>
      <c r="Q217">
        <v>1</v>
      </c>
      <c r="X217">
        <v>100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3</v>
      </c>
      <c r="AG217">
        <v>100</v>
      </c>
      <c r="AH217">
        <v>3</v>
      </c>
      <c r="AI217">
        <v>-1</v>
      </c>
      <c r="AJ217" t="s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ROW(Source!A96)</f>
        <v>96</v>
      </c>
      <c r="B218">
        <v>60526531</v>
      </c>
      <c r="C218">
        <v>60526511</v>
      </c>
      <c r="D218">
        <v>58266671</v>
      </c>
      <c r="E218">
        <v>1080</v>
      </c>
      <c r="F218">
        <v>1</v>
      </c>
      <c r="G218">
        <v>1080</v>
      </c>
      <c r="H218">
        <v>3</v>
      </c>
      <c r="I218" t="s">
        <v>987</v>
      </c>
      <c r="J218" t="s">
        <v>3</v>
      </c>
      <c r="K218" t="s">
        <v>988</v>
      </c>
      <c r="L218">
        <v>1354</v>
      </c>
      <c r="N218">
        <v>1010</v>
      </c>
      <c r="O218" t="s">
        <v>39</v>
      </c>
      <c r="P218" t="s">
        <v>39</v>
      </c>
      <c r="Q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3</v>
      </c>
      <c r="AG218">
        <v>0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ROW(Source!A96)</f>
        <v>96</v>
      </c>
      <c r="B219">
        <v>60526532</v>
      </c>
      <c r="C219">
        <v>60526511</v>
      </c>
      <c r="D219">
        <v>58267525</v>
      </c>
      <c r="E219">
        <v>1080</v>
      </c>
      <c r="F219">
        <v>1</v>
      </c>
      <c r="G219">
        <v>1080</v>
      </c>
      <c r="H219">
        <v>3</v>
      </c>
      <c r="I219" t="s">
        <v>989</v>
      </c>
      <c r="J219" t="s">
        <v>3</v>
      </c>
      <c r="K219" t="s">
        <v>990</v>
      </c>
      <c r="L219">
        <v>1346</v>
      </c>
      <c r="N219">
        <v>1009</v>
      </c>
      <c r="O219" t="s">
        <v>880</v>
      </c>
      <c r="P219" t="s">
        <v>880</v>
      </c>
      <c r="Q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3</v>
      </c>
      <c r="AG219">
        <v>0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ROW(Source!A97)</f>
        <v>97</v>
      </c>
      <c r="B220">
        <v>60526522</v>
      </c>
      <c r="C220">
        <v>60526511</v>
      </c>
      <c r="D220">
        <v>58266404</v>
      </c>
      <c r="E220">
        <v>1080</v>
      </c>
      <c r="F220">
        <v>1</v>
      </c>
      <c r="G220">
        <v>1080</v>
      </c>
      <c r="H220">
        <v>1</v>
      </c>
      <c r="I220" t="s">
        <v>859</v>
      </c>
      <c r="J220" t="s">
        <v>3</v>
      </c>
      <c r="K220" t="s">
        <v>860</v>
      </c>
      <c r="L220">
        <v>1191</v>
      </c>
      <c r="N220">
        <v>1013</v>
      </c>
      <c r="O220" t="s">
        <v>861</v>
      </c>
      <c r="P220" t="s">
        <v>861</v>
      </c>
      <c r="Q220">
        <v>1</v>
      </c>
      <c r="X220">
        <v>20.97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1</v>
      </c>
      <c r="AF220" t="s">
        <v>26</v>
      </c>
      <c r="AG220">
        <v>26.527049999999999</v>
      </c>
      <c r="AH220">
        <v>2</v>
      </c>
      <c r="AI220">
        <v>60526512</v>
      </c>
      <c r="AJ220">
        <v>223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ROW(Source!A97)</f>
        <v>97</v>
      </c>
      <c r="B221">
        <v>60526523</v>
      </c>
      <c r="C221">
        <v>60526511</v>
      </c>
      <c r="D221">
        <v>58340578</v>
      </c>
      <c r="E221">
        <v>1</v>
      </c>
      <c r="F221">
        <v>1</v>
      </c>
      <c r="G221">
        <v>1080</v>
      </c>
      <c r="H221">
        <v>2</v>
      </c>
      <c r="I221" t="s">
        <v>862</v>
      </c>
      <c r="J221" t="s">
        <v>863</v>
      </c>
      <c r="K221" t="s">
        <v>864</v>
      </c>
      <c r="L221">
        <v>1368</v>
      </c>
      <c r="N221">
        <v>1011</v>
      </c>
      <c r="O221" t="s">
        <v>865</v>
      </c>
      <c r="P221" t="s">
        <v>865</v>
      </c>
      <c r="Q221">
        <v>1</v>
      </c>
      <c r="X221">
        <v>0.02</v>
      </c>
      <c r="Y221">
        <v>0</v>
      </c>
      <c r="Z221">
        <v>83.1</v>
      </c>
      <c r="AA221">
        <v>12.62</v>
      </c>
      <c r="AB221">
        <v>0</v>
      </c>
      <c r="AC221">
        <v>0</v>
      </c>
      <c r="AD221">
        <v>1</v>
      </c>
      <c r="AE221">
        <v>0</v>
      </c>
      <c r="AF221" t="s">
        <v>25</v>
      </c>
      <c r="AG221">
        <v>2.7500000000000004E-2</v>
      </c>
      <c r="AH221">
        <v>2</v>
      </c>
      <c r="AI221">
        <v>60526513</v>
      </c>
      <c r="AJ221">
        <v>224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ROW(Source!A97)</f>
        <v>97</v>
      </c>
      <c r="B222">
        <v>60526525</v>
      </c>
      <c r="C222">
        <v>60526511</v>
      </c>
      <c r="D222">
        <v>58340697</v>
      </c>
      <c r="E222">
        <v>1</v>
      </c>
      <c r="F222">
        <v>1</v>
      </c>
      <c r="G222">
        <v>1080</v>
      </c>
      <c r="H222">
        <v>2</v>
      </c>
      <c r="I222" t="s">
        <v>868</v>
      </c>
      <c r="J222" t="s">
        <v>869</v>
      </c>
      <c r="K222" t="s">
        <v>870</v>
      </c>
      <c r="L222">
        <v>1368</v>
      </c>
      <c r="N222">
        <v>1011</v>
      </c>
      <c r="O222" t="s">
        <v>865</v>
      </c>
      <c r="P222" t="s">
        <v>865</v>
      </c>
      <c r="Q222">
        <v>1</v>
      </c>
      <c r="X222">
        <v>0.95</v>
      </c>
      <c r="Y222">
        <v>0</v>
      </c>
      <c r="Z222">
        <v>0.8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25</v>
      </c>
      <c r="AG222">
        <v>1.3062500000000001</v>
      </c>
      <c r="AH222">
        <v>2</v>
      </c>
      <c r="AI222">
        <v>60526515</v>
      </c>
      <c r="AJ222">
        <v>225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ROW(Source!A97)</f>
        <v>97</v>
      </c>
      <c r="B223">
        <v>60526526</v>
      </c>
      <c r="C223">
        <v>60526511</v>
      </c>
      <c r="D223">
        <v>58340699</v>
      </c>
      <c r="E223">
        <v>1</v>
      </c>
      <c r="F223">
        <v>1</v>
      </c>
      <c r="G223">
        <v>1080</v>
      </c>
      <c r="H223">
        <v>2</v>
      </c>
      <c r="I223" t="s">
        <v>871</v>
      </c>
      <c r="J223" t="s">
        <v>872</v>
      </c>
      <c r="K223" t="s">
        <v>873</v>
      </c>
      <c r="L223">
        <v>1368</v>
      </c>
      <c r="N223">
        <v>1011</v>
      </c>
      <c r="O223" t="s">
        <v>865</v>
      </c>
      <c r="P223" t="s">
        <v>865</v>
      </c>
      <c r="Q223">
        <v>1</v>
      </c>
      <c r="X223">
        <v>0.45</v>
      </c>
      <c r="Y223">
        <v>0</v>
      </c>
      <c r="Z223">
        <v>1.49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25</v>
      </c>
      <c r="AG223">
        <v>0.61875000000000002</v>
      </c>
      <c r="AH223">
        <v>2</v>
      </c>
      <c r="AI223">
        <v>60526516</v>
      </c>
      <c r="AJ223">
        <v>226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ROW(Source!A97)</f>
        <v>97</v>
      </c>
      <c r="B224">
        <v>60526524</v>
      </c>
      <c r="C224">
        <v>60526511</v>
      </c>
      <c r="D224">
        <v>58339814</v>
      </c>
      <c r="E224">
        <v>1</v>
      </c>
      <c r="F224">
        <v>1</v>
      </c>
      <c r="G224">
        <v>1080</v>
      </c>
      <c r="H224">
        <v>2</v>
      </c>
      <c r="I224" t="s">
        <v>874</v>
      </c>
      <c r="J224" t="s">
        <v>875</v>
      </c>
      <c r="K224" t="s">
        <v>876</v>
      </c>
      <c r="L224">
        <v>1368</v>
      </c>
      <c r="N224">
        <v>1011</v>
      </c>
      <c r="O224" t="s">
        <v>865</v>
      </c>
      <c r="P224" t="s">
        <v>865</v>
      </c>
      <c r="Q224">
        <v>1</v>
      </c>
      <c r="X224">
        <v>0.02</v>
      </c>
      <c r="Y224">
        <v>0</v>
      </c>
      <c r="Z224">
        <v>179.17</v>
      </c>
      <c r="AA224">
        <v>16.93</v>
      </c>
      <c r="AB224">
        <v>0</v>
      </c>
      <c r="AC224">
        <v>0</v>
      </c>
      <c r="AD224">
        <v>1</v>
      </c>
      <c r="AE224">
        <v>0</v>
      </c>
      <c r="AF224" t="s">
        <v>25</v>
      </c>
      <c r="AG224">
        <v>2.7500000000000004E-2</v>
      </c>
      <c r="AH224">
        <v>2</v>
      </c>
      <c r="AI224">
        <v>60526514</v>
      </c>
      <c r="AJ224">
        <v>227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ROW(Source!A97)</f>
        <v>97</v>
      </c>
      <c r="B225">
        <v>60526527</v>
      </c>
      <c r="C225">
        <v>60526511</v>
      </c>
      <c r="D225">
        <v>58308811</v>
      </c>
      <c r="E225">
        <v>1</v>
      </c>
      <c r="F225">
        <v>1</v>
      </c>
      <c r="G225">
        <v>1080</v>
      </c>
      <c r="H225">
        <v>3</v>
      </c>
      <c r="I225" t="s">
        <v>877</v>
      </c>
      <c r="J225" t="s">
        <v>878</v>
      </c>
      <c r="K225" t="s">
        <v>879</v>
      </c>
      <c r="L225">
        <v>1346</v>
      </c>
      <c r="N225">
        <v>1009</v>
      </c>
      <c r="O225" t="s">
        <v>880</v>
      </c>
      <c r="P225" t="s">
        <v>880</v>
      </c>
      <c r="Q225">
        <v>1</v>
      </c>
      <c r="X225">
        <v>0.5</v>
      </c>
      <c r="Y225">
        <v>1.61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3</v>
      </c>
      <c r="AG225">
        <v>0.5</v>
      </c>
      <c r="AH225">
        <v>2</v>
      </c>
      <c r="AI225">
        <v>60526517</v>
      </c>
      <c r="AJ225">
        <v>228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ROW(Source!A97)</f>
        <v>97</v>
      </c>
      <c r="B226">
        <v>60526528</v>
      </c>
      <c r="C226">
        <v>60526511</v>
      </c>
      <c r="D226">
        <v>58308843</v>
      </c>
      <c r="E226">
        <v>1</v>
      </c>
      <c r="F226">
        <v>1</v>
      </c>
      <c r="G226">
        <v>1080</v>
      </c>
      <c r="H226">
        <v>3</v>
      </c>
      <c r="I226" t="s">
        <v>881</v>
      </c>
      <c r="J226" t="s">
        <v>882</v>
      </c>
      <c r="K226" t="s">
        <v>883</v>
      </c>
      <c r="L226">
        <v>1346</v>
      </c>
      <c r="N226">
        <v>1009</v>
      </c>
      <c r="O226" t="s">
        <v>880</v>
      </c>
      <c r="P226" t="s">
        <v>880</v>
      </c>
      <c r="Q226">
        <v>1</v>
      </c>
      <c r="X226">
        <v>0.124</v>
      </c>
      <c r="Y226">
        <v>36.78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3</v>
      </c>
      <c r="AG226">
        <v>0.124</v>
      </c>
      <c r="AH226">
        <v>2</v>
      </c>
      <c r="AI226">
        <v>60526518</v>
      </c>
      <c r="AJ226">
        <v>229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ROW(Source!A97)</f>
        <v>97</v>
      </c>
      <c r="B227">
        <v>60526529</v>
      </c>
      <c r="C227">
        <v>60526511</v>
      </c>
      <c r="D227">
        <v>58308917</v>
      </c>
      <c r="E227">
        <v>1</v>
      </c>
      <c r="F227">
        <v>1</v>
      </c>
      <c r="G227">
        <v>1080</v>
      </c>
      <c r="H227">
        <v>3</v>
      </c>
      <c r="I227" t="s">
        <v>884</v>
      </c>
      <c r="J227" t="s">
        <v>885</v>
      </c>
      <c r="K227" t="s">
        <v>886</v>
      </c>
      <c r="L227">
        <v>1354</v>
      </c>
      <c r="N227">
        <v>1010</v>
      </c>
      <c r="O227" t="s">
        <v>39</v>
      </c>
      <c r="P227" t="s">
        <v>39</v>
      </c>
      <c r="Q227">
        <v>1</v>
      </c>
      <c r="X227">
        <v>22</v>
      </c>
      <c r="Y227">
        <v>0.89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3</v>
      </c>
      <c r="AG227">
        <v>22</v>
      </c>
      <c r="AH227">
        <v>2</v>
      </c>
      <c r="AI227">
        <v>60526519</v>
      </c>
      <c r="AJ227">
        <v>230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ROW(Source!A97)</f>
        <v>97</v>
      </c>
      <c r="B228">
        <v>60526530</v>
      </c>
      <c r="C228">
        <v>60526511</v>
      </c>
      <c r="D228">
        <v>58263805</v>
      </c>
      <c r="E228">
        <v>1080</v>
      </c>
      <c r="F228">
        <v>1</v>
      </c>
      <c r="G228">
        <v>1080</v>
      </c>
      <c r="H228">
        <v>3</v>
      </c>
      <c r="I228" t="s">
        <v>985</v>
      </c>
      <c r="J228" t="s">
        <v>3</v>
      </c>
      <c r="K228" t="s">
        <v>986</v>
      </c>
      <c r="L228">
        <v>1301</v>
      </c>
      <c r="N228">
        <v>1003</v>
      </c>
      <c r="O228" t="s">
        <v>34</v>
      </c>
      <c r="P228" t="s">
        <v>34</v>
      </c>
      <c r="Q228">
        <v>1</v>
      </c>
      <c r="X228">
        <v>100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3</v>
      </c>
      <c r="AG228">
        <v>100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ROW(Source!A97)</f>
        <v>97</v>
      </c>
      <c r="B229">
        <v>60526531</v>
      </c>
      <c r="C229">
        <v>60526511</v>
      </c>
      <c r="D229">
        <v>58266671</v>
      </c>
      <c r="E229">
        <v>1080</v>
      </c>
      <c r="F229">
        <v>1</v>
      </c>
      <c r="G229">
        <v>1080</v>
      </c>
      <c r="H229">
        <v>3</v>
      </c>
      <c r="I229" t="s">
        <v>987</v>
      </c>
      <c r="J229" t="s">
        <v>3</v>
      </c>
      <c r="K229" t="s">
        <v>988</v>
      </c>
      <c r="L229">
        <v>1354</v>
      </c>
      <c r="N229">
        <v>1010</v>
      </c>
      <c r="O229" t="s">
        <v>39</v>
      </c>
      <c r="P229" t="s">
        <v>39</v>
      </c>
      <c r="Q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3</v>
      </c>
      <c r="AG229">
        <v>0</v>
      </c>
      <c r="AH229">
        <v>3</v>
      </c>
      <c r="AI229">
        <v>-1</v>
      </c>
      <c r="AJ229" t="s">
        <v>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ROW(Source!A97)</f>
        <v>97</v>
      </c>
      <c r="B230">
        <v>60526532</v>
      </c>
      <c r="C230">
        <v>60526511</v>
      </c>
      <c r="D230">
        <v>58267525</v>
      </c>
      <c r="E230">
        <v>1080</v>
      </c>
      <c r="F230">
        <v>1</v>
      </c>
      <c r="G230">
        <v>1080</v>
      </c>
      <c r="H230">
        <v>3</v>
      </c>
      <c r="I230" t="s">
        <v>989</v>
      </c>
      <c r="J230" t="s">
        <v>3</v>
      </c>
      <c r="K230" t="s">
        <v>990</v>
      </c>
      <c r="L230">
        <v>1346</v>
      </c>
      <c r="N230">
        <v>1009</v>
      </c>
      <c r="O230" t="s">
        <v>880</v>
      </c>
      <c r="P230" t="s">
        <v>880</v>
      </c>
      <c r="Q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3</v>
      </c>
      <c r="AG230">
        <v>0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ROW(Source!A102)</f>
        <v>102</v>
      </c>
      <c r="B231">
        <v>60526550</v>
      </c>
      <c r="C231">
        <v>60526535</v>
      </c>
      <c r="D231">
        <v>58266404</v>
      </c>
      <c r="E231">
        <v>1080</v>
      </c>
      <c r="F231">
        <v>1</v>
      </c>
      <c r="G231">
        <v>1080</v>
      </c>
      <c r="H231">
        <v>1</v>
      </c>
      <c r="I231" t="s">
        <v>859</v>
      </c>
      <c r="J231" t="s">
        <v>3</v>
      </c>
      <c r="K231" t="s">
        <v>860</v>
      </c>
      <c r="L231">
        <v>1191</v>
      </c>
      <c r="N231">
        <v>1013</v>
      </c>
      <c r="O231" t="s">
        <v>861</v>
      </c>
      <c r="P231" t="s">
        <v>861</v>
      </c>
      <c r="Q231">
        <v>1</v>
      </c>
      <c r="X231">
        <v>33.700000000000003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26</v>
      </c>
      <c r="AG231">
        <v>42.630500000000005</v>
      </c>
      <c r="AH231">
        <v>2</v>
      </c>
      <c r="AI231">
        <v>60526536</v>
      </c>
      <c r="AJ231">
        <v>233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ROW(Source!A102)</f>
        <v>102</v>
      </c>
      <c r="B232">
        <v>60526551</v>
      </c>
      <c r="C232">
        <v>60526535</v>
      </c>
      <c r="D232">
        <v>58340276</v>
      </c>
      <c r="E232">
        <v>1</v>
      </c>
      <c r="F232">
        <v>1</v>
      </c>
      <c r="G232">
        <v>1080</v>
      </c>
      <c r="H232">
        <v>2</v>
      </c>
      <c r="I232" t="s">
        <v>887</v>
      </c>
      <c r="J232" t="s">
        <v>888</v>
      </c>
      <c r="K232" t="s">
        <v>889</v>
      </c>
      <c r="L232">
        <v>1368</v>
      </c>
      <c r="N232">
        <v>1011</v>
      </c>
      <c r="O232" t="s">
        <v>865</v>
      </c>
      <c r="P232" t="s">
        <v>865</v>
      </c>
      <c r="Q232">
        <v>1</v>
      </c>
      <c r="X232">
        <v>1.19</v>
      </c>
      <c r="Y232">
        <v>0</v>
      </c>
      <c r="Z232">
        <v>3.18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25</v>
      </c>
      <c r="AG232">
        <v>1.63625</v>
      </c>
      <c r="AH232">
        <v>2</v>
      </c>
      <c r="AI232">
        <v>60526537</v>
      </c>
      <c r="AJ232">
        <v>234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ROW(Source!A102)</f>
        <v>102</v>
      </c>
      <c r="B233">
        <v>60526552</v>
      </c>
      <c r="C233">
        <v>60526535</v>
      </c>
      <c r="D233">
        <v>58340578</v>
      </c>
      <c r="E233">
        <v>1</v>
      </c>
      <c r="F233">
        <v>1</v>
      </c>
      <c r="G233">
        <v>1080</v>
      </c>
      <c r="H233">
        <v>2</v>
      </c>
      <c r="I233" t="s">
        <v>862</v>
      </c>
      <c r="J233" t="s">
        <v>863</v>
      </c>
      <c r="K233" t="s">
        <v>864</v>
      </c>
      <c r="L233">
        <v>1368</v>
      </c>
      <c r="N233">
        <v>1011</v>
      </c>
      <c r="O233" t="s">
        <v>865</v>
      </c>
      <c r="P233" t="s">
        <v>865</v>
      </c>
      <c r="Q233">
        <v>1</v>
      </c>
      <c r="X233">
        <v>0.4</v>
      </c>
      <c r="Y233">
        <v>0</v>
      </c>
      <c r="Z233">
        <v>83.1</v>
      </c>
      <c r="AA233">
        <v>12.62</v>
      </c>
      <c r="AB233">
        <v>0</v>
      </c>
      <c r="AC233">
        <v>0</v>
      </c>
      <c r="AD233">
        <v>1</v>
      </c>
      <c r="AE233">
        <v>0</v>
      </c>
      <c r="AF233" t="s">
        <v>25</v>
      </c>
      <c r="AG233">
        <v>0.55000000000000004</v>
      </c>
      <c r="AH233">
        <v>2</v>
      </c>
      <c r="AI233">
        <v>60526538</v>
      </c>
      <c r="AJ233">
        <v>235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ROW(Source!A102)</f>
        <v>102</v>
      </c>
      <c r="B234">
        <v>60526553</v>
      </c>
      <c r="C234">
        <v>60526535</v>
      </c>
      <c r="D234">
        <v>58339814</v>
      </c>
      <c r="E234">
        <v>1</v>
      </c>
      <c r="F234">
        <v>1</v>
      </c>
      <c r="G234">
        <v>1080</v>
      </c>
      <c r="H234">
        <v>2</v>
      </c>
      <c r="I234" t="s">
        <v>874</v>
      </c>
      <c r="J234" t="s">
        <v>875</v>
      </c>
      <c r="K234" t="s">
        <v>876</v>
      </c>
      <c r="L234">
        <v>1368</v>
      </c>
      <c r="N234">
        <v>1011</v>
      </c>
      <c r="O234" t="s">
        <v>865</v>
      </c>
      <c r="P234" t="s">
        <v>865</v>
      </c>
      <c r="Q234">
        <v>1</v>
      </c>
      <c r="X234">
        <v>0.06</v>
      </c>
      <c r="Y234">
        <v>0</v>
      </c>
      <c r="Z234">
        <v>179.17</v>
      </c>
      <c r="AA234">
        <v>16.93</v>
      </c>
      <c r="AB234">
        <v>0</v>
      </c>
      <c r="AC234">
        <v>0</v>
      </c>
      <c r="AD234">
        <v>1</v>
      </c>
      <c r="AE234">
        <v>0</v>
      </c>
      <c r="AF234" t="s">
        <v>25</v>
      </c>
      <c r="AG234">
        <v>8.2500000000000004E-2</v>
      </c>
      <c r="AH234">
        <v>2</v>
      </c>
      <c r="AI234">
        <v>60526539</v>
      </c>
      <c r="AJ234">
        <v>236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ROW(Source!A102)</f>
        <v>102</v>
      </c>
      <c r="B235">
        <v>60526554</v>
      </c>
      <c r="C235">
        <v>60526535</v>
      </c>
      <c r="D235">
        <v>58308814</v>
      </c>
      <c r="E235">
        <v>1</v>
      </c>
      <c r="F235">
        <v>1</v>
      </c>
      <c r="G235">
        <v>1080</v>
      </c>
      <c r="H235">
        <v>3</v>
      </c>
      <c r="I235" t="s">
        <v>890</v>
      </c>
      <c r="J235" t="s">
        <v>891</v>
      </c>
      <c r="K235" t="s">
        <v>892</v>
      </c>
      <c r="L235">
        <v>1339</v>
      </c>
      <c r="N235">
        <v>1007</v>
      </c>
      <c r="O235" t="s">
        <v>893</v>
      </c>
      <c r="P235" t="s">
        <v>893</v>
      </c>
      <c r="Q235">
        <v>1</v>
      </c>
      <c r="X235">
        <v>0.23466999999999999</v>
      </c>
      <c r="Y235">
        <v>7.07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3</v>
      </c>
      <c r="AG235">
        <v>0.23466999999999999</v>
      </c>
      <c r="AH235">
        <v>2</v>
      </c>
      <c r="AI235">
        <v>60526540</v>
      </c>
      <c r="AJ235">
        <v>237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ROW(Source!A102)</f>
        <v>102</v>
      </c>
      <c r="B236">
        <v>60526555</v>
      </c>
      <c r="C236">
        <v>60526535</v>
      </c>
      <c r="D236">
        <v>58310526</v>
      </c>
      <c r="E236">
        <v>1</v>
      </c>
      <c r="F236">
        <v>1</v>
      </c>
      <c r="G236">
        <v>1080</v>
      </c>
      <c r="H236">
        <v>3</v>
      </c>
      <c r="I236" t="s">
        <v>894</v>
      </c>
      <c r="J236" t="s">
        <v>895</v>
      </c>
      <c r="K236" t="s">
        <v>896</v>
      </c>
      <c r="L236">
        <v>1346</v>
      </c>
      <c r="N236">
        <v>1009</v>
      </c>
      <c r="O236" t="s">
        <v>880</v>
      </c>
      <c r="P236" t="s">
        <v>880</v>
      </c>
      <c r="Q236">
        <v>1</v>
      </c>
      <c r="X236">
        <v>0.05</v>
      </c>
      <c r="Y236">
        <v>37.979999999999997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3</v>
      </c>
      <c r="AG236">
        <v>0.05</v>
      </c>
      <c r="AH236">
        <v>2</v>
      </c>
      <c r="AI236">
        <v>60526541</v>
      </c>
      <c r="AJ236">
        <v>238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ROW(Source!A102)</f>
        <v>102</v>
      </c>
      <c r="B237">
        <v>60526556</v>
      </c>
      <c r="C237">
        <v>60526535</v>
      </c>
      <c r="D237">
        <v>58308933</v>
      </c>
      <c r="E237">
        <v>1</v>
      </c>
      <c r="F237">
        <v>1</v>
      </c>
      <c r="G237">
        <v>1080</v>
      </c>
      <c r="H237">
        <v>3</v>
      </c>
      <c r="I237" t="s">
        <v>897</v>
      </c>
      <c r="J237" t="s">
        <v>898</v>
      </c>
      <c r="K237" t="s">
        <v>899</v>
      </c>
      <c r="L237">
        <v>1348</v>
      </c>
      <c r="N237">
        <v>1009</v>
      </c>
      <c r="O237" t="s">
        <v>900</v>
      </c>
      <c r="P237" t="s">
        <v>900</v>
      </c>
      <c r="Q237">
        <v>1000</v>
      </c>
      <c r="X237">
        <v>6.2999999999999998E-6</v>
      </c>
      <c r="Y237">
        <v>3234.81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3</v>
      </c>
      <c r="AG237">
        <v>6.2999999999999998E-6</v>
      </c>
      <c r="AH237">
        <v>2</v>
      </c>
      <c r="AI237">
        <v>60526542</v>
      </c>
      <c r="AJ237">
        <v>239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ROW(Source!A102)</f>
        <v>102</v>
      </c>
      <c r="B238">
        <v>60526557</v>
      </c>
      <c r="C238">
        <v>60526535</v>
      </c>
      <c r="D238">
        <v>58308746</v>
      </c>
      <c r="E238">
        <v>1</v>
      </c>
      <c r="F238">
        <v>1</v>
      </c>
      <c r="G238">
        <v>1080</v>
      </c>
      <c r="H238">
        <v>3</v>
      </c>
      <c r="I238" t="s">
        <v>901</v>
      </c>
      <c r="J238" t="s">
        <v>902</v>
      </c>
      <c r="K238" t="s">
        <v>903</v>
      </c>
      <c r="L238">
        <v>1339</v>
      </c>
      <c r="N238">
        <v>1007</v>
      </c>
      <c r="O238" t="s">
        <v>893</v>
      </c>
      <c r="P238" t="s">
        <v>893</v>
      </c>
      <c r="Q238">
        <v>1</v>
      </c>
      <c r="X238">
        <v>0.19</v>
      </c>
      <c r="Y238">
        <v>53.42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3</v>
      </c>
      <c r="AG238">
        <v>0.19</v>
      </c>
      <c r="AH238">
        <v>2</v>
      </c>
      <c r="AI238">
        <v>60526543</v>
      </c>
      <c r="AJ238">
        <v>240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ROW(Source!A102)</f>
        <v>102</v>
      </c>
      <c r="B239">
        <v>60526558</v>
      </c>
      <c r="C239">
        <v>60526535</v>
      </c>
      <c r="D239">
        <v>58309012</v>
      </c>
      <c r="E239">
        <v>1</v>
      </c>
      <c r="F239">
        <v>1</v>
      </c>
      <c r="G239">
        <v>1080</v>
      </c>
      <c r="H239">
        <v>3</v>
      </c>
      <c r="I239" t="s">
        <v>904</v>
      </c>
      <c r="J239" t="s">
        <v>905</v>
      </c>
      <c r="K239" t="s">
        <v>906</v>
      </c>
      <c r="L239">
        <v>1339</v>
      </c>
      <c r="N239">
        <v>1007</v>
      </c>
      <c r="O239" t="s">
        <v>893</v>
      </c>
      <c r="P239" t="s">
        <v>893</v>
      </c>
      <c r="Q239">
        <v>1</v>
      </c>
      <c r="X239">
        <v>0.34200000000000003</v>
      </c>
      <c r="Y239">
        <v>5.82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3</v>
      </c>
      <c r="AG239">
        <v>0.34200000000000003</v>
      </c>
      <c r="AH239">
        <v>2</v>
      </c>
      <c r="AI239">
        <v>60526544</v>
      </c>
      <c r="AJ239">
        <v>241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ROW(Source!A102)</f>
        <v>102</v>
      </c>
      <c r="B240">
        <v>60526559</v>
      </c>
      <c r="C240">
        <v>60526535</v>
      </c>
      <c r="D240">
        <v>58309084</v>
      </c>
      <c r="E240">
        <v>1</v>
      </c>
      <c r="F240">
        <v>1</v>
      </c>
      <c r="G240">
        <v>1080</v>
      </c>
      <c r="H240">
        <v>3</v>
      </c>
      <c r="I240" t="s">
        <v>907</v>
      </c>
      <c r="J240" t="s">
        <v>908</v>
      </c>
      <c r="K240" t="s">
        <v>909</v>
      </c>
      <c r="L240">
        <v>1348</v>
      </c>
      <c r="N240">
        <v>1009</v>
      </c>
      <c r="O240" t="s">
        <v>900</v>
      </c>
      <c r="P240" t="s">
        <v>900</v>
      </c>
      <c r="Q240">
        <v>1000</v>
      </c>
      <c r="X240">
        <v>8.7000000000000001E-4</v>
      </c>
      <c r="Y240">
        <v>16214.84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3</v>
      </c>
      <c r="AG240">
        <v>8.7000000000000001E-4</v>
      </c>
      <c r="AH240">
        <v>2</v>
      </c>
      <c r="AI240">
        <v>60526545</v>
      </c>
      <c r="AJ240">
        <v>242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ROW(Source!A102)</f>
        <v>102</v>
      </c>
      <c r="B241">
        <v>60526560</v>
      </c>
      <c r="C241">
        <v>60526535</v>
      </c>
      <c r="D241">
        <v>58309253</v>
      </c>
      <c r="E241">
        <v>1</v>
      </c>
      <c r="F241">
        <v>1</v>
      </c>
      <c r="G241">
        <v>1080</v>
      </c>
      <c r="H241">
        <v>3</v>
      </c>
      <c r="I241" t="s">
        <v>910</v>
      </c>
      <c r="J241" t="s">
        <v>911</v>
      </c>
      <c r="K241" t="s">
        <v>912</v>
      </c>
      <c r="L241">
        <v>1346</v>
      </c>
      <c r="N241">
        <v>1009</v>
      </c>
      <c r="O241" t="s">
        <v>880</v>
      </c>
      <c r="P241" t="s">
        <v>880</v>
      </c>
      <c r="Q241">
        <v>1</v>
      </c>
      <c r="X241">
        <v>0.1</v>
      </c>
      <c r="Y241">
        <v>20.190000000000001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3</v>
      </c>
      <c r="AG241">
        <v>0.1</v>
      </c>
      <c r="AH241">
        <v>2</v>
      </c>
      <c r="AI241">
        <v>60526546</v>
      </c>
      <c r="AJ241">
        <v>243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ROW(Source!A102)</f>
        <v>102</v>
      </c>
      <c r="B242">
        <v>60526561</v>
      </c>
      <c r="C242">
        <v>60526535</v>
      </c>
      <c r="D242">
        <v>58309395</v>
      </c>
      <c r="E242">
        <v>1</v>
      </c>
      <c r="F242">
        <v>1</v>
      </c>
      <c r="G242">
        <v>1080</v>
      </c>
      <c r="H242">
        <v>3</v>
      </c>
      <c r="I242" t="s">
        <v>913</v>
      </c>
      <c r="J242" t="s">
        <v>914</v>
      </c>
      <c r="K242" t="s">
        <v>915</v>
      </c>
      <c r="L242">
        <v>1348</v>
      </c>
      <c r="N242">
        <v>1009</v>
      </c>
      <c r="O242" t="s">
        <v>900</v>
      </c>
      <c r="P242" t="s">
        <v>900</v>
      </c>
      <c r="Q242">
        <v>1000</v>
      </c>
      <c r="X242">
        <v>4.0000000000000002E-4</v>
      </c>
      <c r="Y242">
        <v>35445.93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 t="s">
        <v>3</v>
      </c>
      <c r="AG242">
        <v>4.0000000000000002E-4</v>
      </c>
      <c r="AH242">
        <v>2</v>
      </c>
      <c r="AI242">
        <v>60526547</v>
      </c>
      <c r="AJ242">
        <v>244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ROW(Source!A102)</f>
        <v>102</v>
      </c>
      <c r="B243">
        <v>60526562</v>
      </c>
      <c r="C243">
        <v>60526535</v>
      </c>
      <c r="D243">
        <v>58267525</v>
      </c>
      <c r="E243">
        <v>1080</v>
      </c>
      <c r="F243">
        <v>1</v>
      </c>
      <c r="G243">
        <v>1080</v>
      </c>
      <c r="H243">
        <v>3</v>
      </c>
      <c r="I243" t="s">
        <v>989</v>
      </c>
      <c r="J243" t="s">
        <v>3</v>
      </c>
      <c r="K243" t="s">
        <v>990</v>
      </c>
      <c r="L243">
        <v>1346</v>
      </c>
      <c r="N243">
        <v>1009</v>
      </c>
      <c r="O243" t="s">
        <v>880</v>
      </c>
      <c r="P243" t="s">
        <v>880</v>
      </c>
      <c r="Q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 t="s">
        <v>3</v>
      </c>
      <c r="AG243">
        <v>0</v>
      </c>
      <c r="AH243">
        <v>3</v>
      </c>
      <c r="AI243">
        <v>-1</v>
      </c>
      <c r="AJ243" t="s">
        <v>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ROW(Source!A102)</f>
        <v>102</v>
      </c>
      <c r="B244">
        <v>60526563</v>
      </c>
      <c r="C244">
        <v>60526535</v>
      </c>
      <c r="D244">
        <v>58287192</v>
      </c>
      <c r="E244">
        <v>1080</v>
      </c>
      <c r="F244">
        <v>1</v>
      </c>
      <c r="G244">
        <v>1080</v>
      </c>
      <c r="H244">
        <v>3</v>
      </c>
      <c r="I244" t="s">
        <v>991</v>
      </c>
      <c r="J244" t="s">
        <v>3</v>
      </c>
      <c r="K244" t="s">
        <v>992</v>
      </c>
      <c r="L244">
        <v>1354</v>
      </c>
      <c r="N244">
        <v>1010</v>
      </c>
      <c r="O244" t="s">
        <v>39</v>
      </c>
      <c r="P244" t="s">
        <v>39</v>
      </c>
      <c r="Q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3</v>
      </c>
      <c r="AG244">
        <v>0</v>
      </c>
      <c r="AH244">
        <v>3</v>
      </c>
      <c r="AI244">
        <v>-1</v>
      </c>
      <c r="AJ244" t="s">
        <v>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ROW(Source!A102)</f>
        <v>102</v>
      </c>
      <c r="B245">
        <v>60526564</v>
      </c>
      <c r="C245">
        <v>60526535</v>
      </c>
      <c r="D245">
        <v>58289981</v>
      </c>
      <c r="E245">
        <v>1080</v>
      </c>
      <c r="F245">
        <v>1</v>
      </c>
      <c r="G245">
        <v>1080</v>
      </c>
      <c r="H245">
        <v>3</v>
      </c>
      <c r="I245" t="s">
        <v>993</v>
      </c>
      <c r="J245" t="s">
        <v>3</v>
      </c>
      <c r="K245" t="s">
        <v>994</v>
      </c>
      <c r="L245">
        <v>1301</v>
      </c>
      <c r="N245">
        <v>1003</v>
      </c>
      <c r="O245" t="s">
        <v>34</v>
      </c>
      <c r="P245" t="s">
        <v>34</v>
      </c>
      <c r="Q245">
        <v>1</v>
      </c>
      <c r="X245">
        <v>100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t="s">
        <v>3</v>
      </c>
      <c r="AG245">
        <v>100</v>
      </c>
      <c r="AH245">
        <v>3</v>
      </c>
      <c r="AI245">
        <v>-1</v>
      </c>
      <c r="AJ245" t="s">
        <v>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ROW(Source!A103)</f>
        <v>103</v>
      </c>
      <c r="B246">
        <v>60526550</v>
      </c>
      <c r="C246">
        <v>60526535</v>
      </c>
      <c r="D246">
        <v>58266404</v>
      </c>
      <c r="E246">
        <v>1080</v>
      </c>
      <c r="F246">
        <v>1</v>
      </c>
      <c r="G246">
        <v>1080</v>
      </c>
      <c r="H246">
        <v>1</v>
      </c>
      <c r="I246" t="s">
        <v>859</v>
      </c>
      <c r="J246" t="s">
        <v>3</v>
      </c>
      <c r="K246" t="s">
        <v>860</v>
      </c>
      <c r="L246">
        <v>1191</v>
      </c>
      <c r="N246">
        <v>1013</v>
      </c>
      <c r="O246" t="s">
        <v>861</v>
      </c>
      <c r="P246" t="s">
        <v>861</v>
      </c>
      <c r="Q246">
        <v>1</v>
      </c>
      <c r="X246">
        <v>33.700000000000003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1</v>
      </c>
      <c r="AF246" t="s">
        <v>26</v>
      </c>
      <c r="AG246">
        <v>42.630500000000005</v>
      </c>
      <c r="AH246">
        <v>2</v>
      </c>
      <c r="AI246">
        <v>60526536</v>
      </c>
      <c r="AJ246">
        <v>247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ROW(Source!A103)</f>
        <v>103</v>
      </c>
      <c r="B247">
        <v>60526551</v>
      </c>
      <c r="C247">
        <v>60526535</v>
      </c>
      <c r="D247">
        <v>58340276</v>
      </c>
      <c r="E247">
        <v>1</v>
      </c>
      <c r="F247">
        <v>1</v>
      </c>
      <c r="G247">
        <v>1080</v>
      </c>
      <c r="H247">
        <v>2</v>
      </c>
      <c r="I247" t="s">
        <v>887</v>
      </c>
      <c r="J247" t="s">
        <v>888</v>
      </c>
      <c r="K247" t="s">
        <v>889</v>
      </c>
      <c r="L247">
        <v>1368</v>
      </c>
      <c r="N247">
        <v>1011</v>
      </c>
      <c r="O247" t="s">
        <v>865</v>
      </c>
      <c r="P247" t="s">
        <v>865</v>
      </c>
      <c r="Q247">
        <v>1</v>
      </c>
      <c r="X247">
        <v>1.19</v>
      </c>
      <c r="Y247">
        <v>0</v>
      </c>
      <c r="Z247">
        <v>3.18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25</v>
      </c>
      <c r="AG247">
        <v>1.63625</v>
      </c>
      <c r="AH247">
        <v>2</v>
      </c>
      <c r="AI247">
        <v>60526537</v>
      </c>
      <c r="AJ247">
        <v>248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ROW(Source!A103)</f>
        <v>103</v>
      </c>
      <c r="B248">
        <v>60526552</v>
      </c>
      <c r="C248">
        <v>60526535</v>
      </c>
      <c r="D248">
        <v>58340578</v>
      </c>
      <c r="E248">
        <v>1</v>
      </c>
      <c r="F248">
        <v>1</v>
      </c>
      <c r="G248">
        <v>1080</v>
      </c>
      <c r="H248">
        <v>2</v>
      </c>
      <c r="I248" t="s">
        <v>862</v>
      </c>
      <c r="J248" t="s">
        <v>863</v>
      </c>
      <c r="K248" t="s">
        <v>864</v>
      </c>
      <c r="L248">
        <v>1368</v>
      </c>
      <c r="N248">
        <v>1011</v>
      </c>
      <c r="O248" t="s">
        <v>865</v>
      </c>
      <c r="P248" t="s">
        <v>865</v>
      </c>
      <c r="Q248">
        <v>1</v>
      </c>
      <c r="X248">
        <v>0.4</v>
      </c>
      <c r="Y248">
        <v>0</v>
      </c>
      <c r="Z248">
        <v>83.1</v>
      </c>
      <c r="AA248">
        <v>12.62</v>
      </c>
      <c r="AB248">
        <v>0</v>
      </c>
      <c r="AC248">
        <v>0</v>
      </c>
      <c r="AD248">
        <v>1</v>
      </c>
      <c r="AE248">
        <v>0</v>
      </c>
      <c r="AF248" t="s">
        <v>25</v>
      </c>
      <c r="AG248">
        <v>0.55000000000000004</v>
      </c>
      <c r="AH248">
        <v>2</v>
      </c>
      <c r="AI248">
        <v>60526538</v>
      </c>
      <c r="AJ248">
        <v>249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ROW(Source!A103)</f>
        <v>103</v>
      </c>
      <c r="B249">
        <v>60526553</v>
      </c>
      <c r="C249">
        <v>60526535</v>
      </c>
      <c r="D249">
        <v>58339814</v>
      </c>
      <c r="E249">
        <v>1</v>
      </c>
      <c r="F249">
        <v>1</v>
      </c>
      <c r="G249">
        <v>1080</v>
      </c>
      <c r="H249">
        <v>2</v>
      </c>
      <c r="I249" t="s">
        <v>874</v>
      </c>
      <c r="J249" t="s">
        <v>875</v>
      </c>
      <c r="K249" t="s">
        <v>876</v>
      </c>
      <c r="L249">
        <v>1368</v>
      </c>
      <c r="N249">
        <v>1011</v>
      </c>
      <c r="O249" t="s">
        <v>865</v>
      </c>
      <c r="P249" t="s">
        <v>865</v>
      </c>
      <c r="Q249">
        <v>1</v>
      </c>
      <c r="X249">
        <v>0.06</v>
      </c>
      <c r="Y249">
        <v>0</v>
      </c>
      <c r="Z249">
        <v>179.17</v>
      </c>
      <c r="AA249">
        <v>16.93</v>
      </c>
      <c r="AB249">
        <v>0</v>
      </c>
      <c r="AC249">
        <v>0</v>
      </c>
      <c r="AD249">
        <v>1</v>
      </c>
      <c r="AE249">
        <v>0</v>
      </c>
      <c r="AF249" t="s">
        <v>25</v>
      </c>
      <c r="AG249">
        <v>8.2500000000000004E-2</v>
      </c>
      <c r="AH249">
        <v>2</v>
      </c>
      <c r="AI249">
        <v>60526539</v>
      </c>
      <c r="AJ249">
        <v>250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ROW(Source!A103)</f>
        <v>103</v>
      </c>
      <c r="B250">
        <v>60526554</v>
      </c>
      <c r="C250">
        <v>60526535</v>
      </c>
      <c r="D250">
        <v>58308814</v>
      </c>
      <c r="E250">
        <v>1</v>
      </c>
      <c r="F250">
        <v>1</v>
      </c>
      <c r="G250">
        <v>1080</v>
      </c>
      <c r="H250">
        <v>3</v>
      </c>
      <c r="I250" t="s">
        <v>890</v>
      </c>
      <c r="J250" t="s">
        <v>891</v>
      </c>
      <c r="K250" t="s">
        <v>892</v>
      </c>
      <c r="L250">
        <v>1339</v>
      </c>
      <c r="N250">
        <v>1007</v>
      </c>
      <c r="O250" t="s">
        <v>893</v>
      </c>
      <c r="P250" t="s">
        <v>893</v>
      </c>
      <c r="Q250">
        <v>1</v>
      </c>
      <c r="X250">
        <v>0.23466999999999999</v>
      </c>
      <c r="Y250">
        <v>7.07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3</v>
      </c>
      <c r="AG250">
        <v>0.23466999999999999</v>
      </c>
      <c r="AH250">
        <v>2</v>
      </c>
      <c r="AI250">
        <v>60526540</v>
      </c>
      <c r="AJ250">
        <v>251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ROW(Source!A103)</f>
        <v>103</v>
      </c>
      <c r="B251">
        <v>60526555</v>
      </c>
      <c r="C251">
        <v>60526535</v>
      </c>
      <c r="D251">
        <v>58310526</v>
      </c>
      <c r="E251">
        <v>1</v>
      </c>
      <c r="F251">
        <v>1</v>
      </c>
      <c r="G251">
        <v>1080</v>
      </c>
      <c r="H251">
        <v>3</v>
      </c>
      <c r="I251" t="s">
        <v>894</v>
      </c>
      <c r="J251" t="s">
        <v>895</v>
      </c>
      <c r="K251" t="s">
        <v>896</v>
      </c>
      <c r="L251">
        <v>1346</v>
      </c>
      <c r="N251">
        <v>1009</v>
      </c>
      <c r="O251" t="s">
        <v>880</v>
      </c>
      <c r="P251" t="s">
        <v>880</v>
      </c>
      <c r="Q251">
        <v>1</v>
      </c>
      <c r="X251">
        <v>0.05</v>
      </c>
      <c r="Y251">
        <v>37.979999999999997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3</v>
      </c>
      <c r="AG251">
        <v>0.05</v>
      </c>
      <c r="AH251">
        <v>2</v>
      </c>
      <c r="AI251">
        <v>60526541</v>
      </c>
      <c r="AJ251">
        <v>252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ROW(Source!A103)</f>
        <v>103</v>
      </c>
      <c r="B252">
        <v>60526556</v>
      </c>
      <c r="C252">
        <v>60526535</v>
      </c>
      <c r="D252">
        <v>58308933</v>
      </c>
      <c r="E252">
        <v>1</v>
      </c>
      <c r="F252">
        <v>1</v>
      </c>
      <c r="G252">
        <v>1080</v>
      </c>
      <c r="H252">
        <v>3</v>
      </c>
      <c r="I252" t="s">
        <v>897</v>
      </c>
      <c r="J252" t="s">
        <v>898</v>
      </c>
      <c r="K252" t="s">
        <v>899</v>
      </c>
      <c r="L252">
        <v>1348</v>
      </c>
      <c r="N252">
        <v>1009</v>
      </c>
      <c r="O252" t="s">
        <v>900</v>
      </c>
      <c r="P252" t="s">
        <v>900</v>
      </c>
      <c r="Q252">
        <v>1000</v>
      </c>
      <c r="X252">
        <v>6.2999999999999998E-6</v>
      </c>
      <c r="Y252">
        <v>3234.81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3</v>
      </c>
      <c r="AG252">
        <v>6.2999999999999998E-6</v>
      </c>
      <c r="AH252">
        <v>2</v>
      </c>
      <c r="AI252">
        <v>60526542</v>
      </c>
      <c r="AJ252">
        <v>253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ROW(Source!A103)</f>
        <v>103</v>
      </c>
      <c r="B253">
        <v>60526557</v>
      </c>
      <c r="C253">
        <v>60526535</v>
      </c>
      <c r="D253">
        <v>58308746</v>
      </c>
      <c r="E253">
        <v>1</v>
      </c>
      <c r="F253">
        <v>1</v>
      </c>
      <c r="G253">
        <v>1080</v>
      </c>
      <c r="H253">
        <v>3</v>
      </c>
      <c r="I253" t="s">
        <v>901</v>
      </c>
      <c r="J253" t="s">
        <v>902</v>
      </c>
      <c r="K253" t="s">
        <v>903</v>
      </c>
      <c r="L253">
        <v>1339</v>
      </c>
      <c r="N253">
        <v>1007</v>
      </c>
      <c r="O253" t="s">
        <v>893</v>
      </c>
      <c r="P253" t="s">
        <v>893</v>
      </c>
      <c r="Q253">
        <v>1</v>
      </c>
      <c r="X253">
        <v>0.19</v>
      </c>
      <c r="Y253">
        <v>53.42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3</v>
      </c>
      <c r="AG253">
        <v>0.19</v>
      </c>
      <c r="AH253">
        <v>2</v>
      </c>
      <c r="AI253">
        <v>60526543</v>
      </c>
      <c r="AJ253">
        <v>254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ROW(Source!A103)</f>
        <v>103</v>
      </c>
      <c r="B254">
        <v>60526558</v>
      </c>
      <c r="C254">
        <v>60526535</v>
      </c>
      <c r="D254">
        <v>58309012</v>
      </c>
      <c r="E254">
        <v>1</v>
      </c>
      <c r="F254">
        <v>1</v>
      </c>
      <c r="G254">
        <v>1080</v>
      </c>
      <c r="H254">
        <v>3</v>
      </c>
      <c r="I254" t="s">
        <v>904</v>
      </c>
      <c r="J254" t="s">
        <v>905</v>
      </c>
      <c r="K254" t="s">
        <v>906</v>
      </c>
      <c r="L254">
        <v>1339</v>
      </c>
      <c r="N254">
        <v>1007</v>
      </c>
      <c r="O254" t="s">
        <v>893</v>
      </c>
      <c r="P254" t="s">
        <v>893</v>
      </c>
      <c r="Q254">
        <v>1</v>
      </c>
      <c r="X254">
        <v>0.34200000000000003</v>
      </c>
      <c r="Y254">
        <v>5.82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3</v>
      </c>
      <c r="AG254">
        <v>0.34200000000000003</v>
      </c>
      <c r="AH254">
        <v>2</v>
      </c>
      <c r="AI254">
        <v>60526544</v>
      </c>
      <c r="AJ254">
        <v>255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ROW(Source!A103)</f>
        <v>103</v>
      </c>
      <c r="B255">
        <v>60526559</v>
      </c>
      <c r="C255">
        <v>60526535</v>
      </c>
      <c r="D255">
        <v>58309084</v>
      </c>
      <c r="E255">
        <v>1</v>
      </c>
      <c r="F255">
        <v>1</v>
      </c>
      <c r="G255">
        <v>1080</v>
      </c>
      <c r="H255">
        <v>3</v>
      </c>
      <c r="I255" t="s">
        <v>907</v>
      </c>
      <c r="J255" t="s">
        <v>908</v>
      </c>
      <c r="K255" t="s">
        <v>909</v>
      </c>
      <c r="L255">
        <v>1348</v>
      </c>
      <c r="N255">
        <v>1009</v>
      </c>
      <c r="O255" t="s">
        <v>900</v>
      </c>
      <c r="P255" t="s">
        <v>900</v>
      </c>
      <c r="Q255">
        <v>1000</v>
      </c>
      <c r="X255">
        <v>8.7000000000000001E-4</v>
      </c>
      <c r="Y255">
        <v>16214.84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3</v>
      </c>
      <c r="AG255">
        <v>8.7000000000000001E-4</v>
      </c>
      <c r="AH255">
        <v>2</v>
      </c>
      <c r="AI255">
        <v>60526545</v>
      </c>
      <c r="AJ255">
        <v>256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ROW(Source!A103)</f>
        <v>103</v>
      </c>
      <c r="B256">
        <v>60526560</v>
      </c>
      <c r="C256">
        <v>60526535</v>
      </c>
      <c r="D256">
        <v>58309253</v>
      </c>
      <c r="E256">
        <v>1</v>
      </c>
      <c r="F256">
        <v>1</v>
      </c>
      <c r="G256">
        <v>1080</v>
      </c>
      <c r="H256">
        <v>3</v>
      </c>
      <c r="I256" t="s">
        <v>910</v>
      </c>
      <c r="J256" t="s">
        <v>911</v>
      </c>
      <c r="K256" t="s">
        <v>912</v>
      </c>
      <c r="L256">
        <v>1346</v>
      </c>
      <c r="N256">
        <v>1009</v>
      </c>
      <c r="O256" t="s">
        <v>880</v>
      </c>
      <c r="P256" t="s">
        <v>880</v>
      </c>
      <c r="Q256">
        <v>1</v>
      </c>
      <c r="X256">
        <v>0.1</v>
      </c>
      <c r="Y256">
        <v>20.190000000000001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3</v>
      </c>
      <c r="AG256">
        <v>0.1</v>
      </c>
      <c r="AH256">
        <v>2</v>
      </c>
      <c r="AI256">
        <v>60526546</v>
      </c>
      <c r="AJ256">
        <v>257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ROW(Source!A103)</f>
        <v>103</v>
      </c>
      <c r="B257">
        <v>60526561</v>
      </c>
      <c r="C257">
        <v>60526535</v>
      </c>
      <c r="D257">
        <v>58309395</v>
      </c>
      <c r="E257">
        <v>1</v>
      </c>
      <c r="F257">
        <v>1</v>
      </c>
      <c r="G257">
        <v>1080</v>
      </c>
      <c r="H257">
        <v>3</v>
      </c>
      <c r="I257" t="s">
        <v>913</v>
      </c>
      <c r="J257" t="s">
        <v>914</v>
      </c>
      <c r="K257" t="s">
        <v>915</v>
      </c>
      <c r="L257">
        <v>1348</v>
      </c>
      <c r="N257">
        <v>1009</v>
      </c>
      <c r="O257" t="s">
        <v>900</v>
      </c>
      <c r="P257" t="s">
        <v>900</v>
      </c>
      <c r="Q257">
        <v>1000</v>
      </c>
      <c r="X257">
        <v>4.0000000000000002E-4</v>
      </c>
      <c r="Y257">
        <v>35445.93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3</v>
      </c>
      <c r="AG257">
        <v>4.0000000000000002E-4</v>
      </c>
      <c r="AH257">
        <v>2</v>
      </c>
      <c r="AI257">
        <v>60526547</v>
      </c>
      <c r="AJ257">
        <v>258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ROW(Source!A103)</f>
        <v>103</v>
      </c>
      <c r="B258">
        <v>60526562</v>
      </c>
      <c r="C258">
        <v>60526535</v>
      </c>
      <c r="D258">
        <v>58267525</v>
      </c>
      <c r="E258">
        <v>1080</v>
      </c>
      <c r="F258">
        <v>1</v>
      </c>
      <c r="G258">
        <v>1080</v>
      </c>
      <c r="H258">
        <v>3</v>
      </c>
      <c r="I258" t="s">
        <v>989</v>
      </c>
      <c r="J258" t="s">
        <v>3</v>
      </c>
      <c r="K258" t="s">
        <v>990</v>
      </c>
      <c r="L258">
        <v>1346</v>
      </c>
      <c r="N258">
        <v>1009</v>
      </c>
      <c r="O258" t="s">
        <v>880</v>
      </c>
      <c r="P258" t="s">
        <v>880</v>
      </c>
      <c r="Q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3</v>
      </c>
      <c r="AG258">
        <v>0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ROW(Source!A103)</f>
        <v>103</v>
      </c>
      <c r="B259">
        <v>60526563</v>
      </c>
      <c r="C259">
        <v>60526535</v>
      </c>
      <c r="D259">
        <v>58287192</v>
      </c>
      <c r="E259">
        <v>1080</v>
      </c>
      <c r="F259">
        <v>1</v>
      </c>
      <c r="G259">
        <v>1080</v>
      </c>
      <c r="H259">
        <v>3</v>
      </c>
      <c r="I259" t="s">
        <v>991</v>
      </c>
      <c r="J259" t="s">
        <v>3</v>
      </c>
      <c r="K259" t="s">
        <v>992</v>
      </c>
      <c r="L259">
        <v>1354</v>
      </c>
      <c r="N259">
        <v>1010</v>
      </c>
      <c r="O259" t="s">
        <v>39</v>
      </c>
      <c r="P259" t="s">
        <v>39</v>
      </c>
      <c r="Q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3</v>
      </c>
      <c r="AG259">
        <v>0</v>
      </c>
      <c r="AH259">
        <v>3</v>
      </c>
      <c r="AI259">
        <v>-1</v>
      </c>
      <c r="AJ259" t="s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ROW(Source!A103)</f>
        <v>103</v>
      </c>
      <c r="B260">
        <v>60526564</v>
      </c>
      <c r="C260">
        <v>60526535</v>
      </c>
      <c r="D260">
        <v>58289981</v>
      </c>
      <c r="E260">
        <v>1080</v>
      </c>
      <c r="F260">
        <v>1</v>
      </c>
      <c r="G260">
        <v>1080</v>
      </c>
      <c r="H260">
        <v>3</v>
      </c>
      <c r="I260" t="s">
        <v>993</v>
      </c>
      <c r="J260" t="s">
        <v>3</v>
      </c>
      <c r="K260" t="s">
        <v>994</v>
      </c>
      <c r="L260">
        <v>1301</v>
      </c>
      <c r="N260">
        <v>1003</v>
      </c>
      <c r="O260" t="s">
        <v>34</v>
      </c>
      <c r="P260" t="s">
        <v>34</v>
      </c>
      <c r="Q260">
        <v>1</v>
      </c>
      <c r="X260">
        <v>100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t="s">
        <v>3</v>
      </c>
      <c r="AG260">
        <v>100</v>
      </c>
      <c r="AH260">
        <v>3</v>
      </c>
      <c r="AI260">
        <v>-1</v>
      </c>
      <c r="AJ260" t="s">
        <v>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ROW(Source!A108)</f>
        <v>108</v>
      </c>
      <c r="B261">
        <v>60526578</v>
      </c>
      <c r="C261">
        <v>60526567</v>
      </c>
      <c r="D261">
        <v>58266404</v>
      </c>
      <c r="E261">
        <v>1080</v>
      </c>
      <c r="F261">
        <v>1</v>
      </c>
      <c r="G261">
        <v>1080</v>
      </c>
      <c r="H261">
        <v>1</v>
      </c>
      <c r="I261" t="s">
        <v>859</v>
      </c>
      <c r="J261" t="s">
        <v>3</v>
      </c>
      <c r="K261" t="s">
        <v>860</v>
      </c>
      <c r="L261">
        <v>1191</v>
      </c>
      <c r="N261">
        <v>1013</v>
      </c>
      <c r="O261" t="s">
        <v>861</v>
      </c>
      <c r="P261" t="s">
        <v>861</v>
      </c>
      <c r="Q261">
        <v>1</v>
      </c>
      <c r="X261">
        <v>23.23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 t="s">
        <v>26</v>
      </c>
      <c r="AG261">
        <v>29.385950000000001</v>
      </c>
      <c r="AH261">
        <v>2</v>
      </c>
      <c r="AI261">
        <v>60526568</v>
      </c>
      <c r="AJ261">
        <v>261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ROW(Source!A108)</f>
        <v>108</v>
      </c>
      <c r="B262">
        <v>60526579</v>
      </c>
      <c r="C262">
        <v>60526567</v>
      </c>
      <c r="D262">
        <v>58340578</v>
      </c>
      <c r="E262">
        <v>1</v>
      </c>
      <c r="F262">
        <v>1</v>
      </c>
      <c r="G262">
        <v>1080</v>
      </c>
      <c r="H262">
        <v>2</v>
      </c>
      <c r="I262" t="s">
        <v>862</v>
      </c>
      <c r="J262" t="s">
        <v>863</v>
      </c>
      <c r="K262" t="s">
        <v>864</v>
      </c>
      <c r="L262">
        <v>1368</v>
      </c>
      <c r="N262">
        <v>1011</v>
      </c>
      <c r="O262" t="s">
        <v>865</v>
      </c>
      <c r="P262" t="s">
        <v>865</v>
      </c>
      <c r="Q262">
        <v>1</v>
      </c>
      <c r="X262">
        <v>0.03</v>
      </c>
      <c r="Y262">
        <v>0</v>
      </c>
      <c r="Z262">
        <v>83.1</v>
      </c>
      <c r="AA262">
        <v>12.62</v>
      </c>
      <c r="AB262">
        <v>0</v>
      </c>
      <c r="AC262">
        <v>0</v>
      </c>
      <c r="AD262">
        <v>1</v>
      </c>
      <c r="AE262">
        <v>0</v>
      </c>
      <c r="AF262" t="s">
        <v>25</v>
      </c>
      <c r="AG262">
        <v>4.1250000000000002E-2</v>
      </c>
      <c r="AH262">
        <v>2</v>
      </c>
      <c r="AI262">
        <v>60526569</v>
      </c>
      <c r="AJ262">
        <v>262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ROW(Source!A108)</f>
        <v>108</v>
      </c>
      <c r="B263">
        <v>60526581</v>
      </c>
      <c r="C263">
        <v>60526567</v>
      </c>
      <c r="D263">
        <v>58340697</v>
      </c>
      <c r="E263">
        <v>1</v>
      </c>
      <c r="F263">
        <v>1</v>
      </c>
      <c r="G263">
        <v>1080</v>
      </c>
      <c r="H263">
        <v>2</v>
      </c>
      <c r="I263" t="s">
        <v>868</v>
      </c>
      <c r="J263" t="s">
        <v>869</v>
      </c>
      <c r="K263" t="s">
        <v>870</v>
      </c>
      <c r="L263">
        <v>1368</v>
      </c>
      <c r="N263">
        <v>1011</v>
      </c>
      <c r="O263" t="s">
        <v>865</v>
      </c>
      <c r="P263" t="s">
        <v>865</v>
      </c>
      <c r="Q263">
        <v>1</v>
      </c>
      <c r="X263">
        <v>0.86</v>
      </c>
      <c r="Y263">
        <v>0</v>
      </c>
      <c r="Z263">
        <v>0.8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25</v>
      </c>
      <c r="AG263">
        <v>1.1825000000000001</v>
      </c>
      <c r="AH263">
        <v>2</v>
      </c>
      <c r="AI263">
        <v>60526571</v>
      </c>
      <c r="AJ263">
        <v>263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ROW(Source!A108)</f>
        <v>108</v>
      </c>
      <c r="B264">
        <v>60526582</v>
      </c>
      <c r="C264">
        <v>60526567</v>
      </c>
      <c r="D264">
        <v>58340699</v>
      </c>
      <c r="E264">
        <v>1</v>
      </c>
      <c r="F264">
        <v>1</v>
      </c>
      <c r="G264">
        <v>1080</v>
      </c>
      <c r="H264">
        <v>2</v>
      </c>
      <c r="I264" t="s">
        <v>871</v>
      </c>
      <c r="J264" t="s">
        <v>872</v>
      </c>
      <c r="K264" t="s">
        <v>873</v>
      </c>
      <c r="L264">
        <v>1368</v>
      </c>
      <c r="N264">
        <v>1011</v>
      </c>
      <c r="O264" t="s">
        <v>865</v>
      </c>
      <c r="P264" t="s">
        <v>865</v>
      </c>
      <c r="Q264">
        <v>1</v>
      </c>
      <c r="X264">
        <v>0.6</v>
      </c>
      <c r="Y264">
        <v>0</v>
      </c>
      <c r="Z264">
        <v>1.49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25</v>
      </c>
      <c r="AG264">
        <v>0.82500000000000007</v>
      </c>
      <c r="AH264">
        <v>2</v>
      </c>
      <c r="AI264">
        <v>60526572</v>
      </c>
      <c r="AJ264">
        <v>264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ROW(Source!A108)</f>
        <v>108</v>
      </c>
      <c r="B265">
        <v>60526580</v>
      </c>
      <c r="C265">
        <v>60526567</v>
      </c>
      <c r="D265">
        <v>58339814</v>
      </c>
      <c r="E265">
        <v>1</v>
      </c>
      <c r="F265">
        <v>1</v>
      </c>
      <c r="G265">
        <v>1080</v>
      </c>
      <c r="H265">
        <v>2</v>
      </c>
      <c r="I265" t="s">
        <v>874</v>
      </c>
      <c r="J265" t="s">
        <v>875</v>
      </c>
      <c r="K265" t="s">
        <v>876</v>
      </c>
      <c r="L265">
        <v>1368</v>
      </c>
      <c r="N265">
        <v>1011</v>
      </c>
      <c r="O265" t="s">
        <v>865</v>
      </c>
      <c r="P265" t="s">
        <v>865</v>
      </c>
      <c r="Q265">
        <v>1</v>
      </c>
      <c r="X265">
        <v>0.03</v>
      </c>
      <c r="Y265">
        <v>0</v>
      </c>
      <c r="Z265">
        <v>179.17</v>
      </c>
      <c r="AA265">
        <v>16.93</v>
      </c>
      <c r="AB265">
        <v>0</v>
      </c>
      <c r="AC265">
        <v>0</v>
      </c>
      <c r="AD265">
        <v>1</v>
      </c>
      <c r="AE265">
        <v>0</v>
      </c>
      <c r="AF265" t="s">
        <v>25</v>
      </c>
      <c r="AG265">
        <v>4.1250000000000002E-2</v>
      </c>
      <c r="AH265">
        <v>2</v>
      </c>
      <c r="AI265">
        <v>60526570</v>
      </c>
      <c r="AJ265">
        <v>265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ROW(Source!A108)</f>
        <v>108</v>
      </c>
      <c r="B266">
        <v>60526583</v>
      </c>
      <c r="C266">
        <v>60526567</v>
      </c>
      <c r="D266">
        <v>58308811</v>
      </c>
      <c r="E266">
        <v>1</v>
      </c>
      <c r="F266">
        <v>1</v>
      </c>
      <c r="G266">
        <v>1080</v>
      </c>
      <c r="H266">
        <v>3</v>
      </c>
      <c r="I266" t="s">
        <v>877</v>
      </c>
      <c r="J266" t="s">
        <v>878</v>
      </c>
      <c r="K266" t="s">
        <v>879</v>
      </c>
      <c r="L266">
        <v>1346</v>
      </c>
      <c r="N266">
        <v>1009</v>
      </c>
      <c r="O266" t="s">
        <v>880</v>
      </c>
      <c r="P266" t="s">
        <v>880</v>
      </c>
      <c r="Q266">
        <v>1</v>
      </c>
      <c r="X266">
        <v>0.5</v>
      </c>
      <c r="Y266">
        <v>1.61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3</v>
      </c>
      <c r="AG266">
        <v>0.5</v>
      </c>
      <c r="AH266">
        <v>2</v>
      </c>
      <c r="AI266">
        <v>60526573</v>
      </c>
      <c r="AJ266">
        <v>266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ROW(Source!A108)</f>
        <v>108</v>
      </c>
      <c r="B267">
        <v>60526584</v>
      </c>
      <c r="C267">
        <v>60526567</v>
      </c>
      <c r="D267">
        <v>58308843</v>
      </c>
      <c r="E267">
        <v>1</v>
      </c>
      <c r="F267">
        <v>1</v>
      </c>
      <c r="G267">
        <v>1080</v>
      </c>
      <c r="H267">
        <v>3</v>
      </c>
      <c r="I267" t="s">
        <v>881</v>
      </c>
      <c r="J267" t="s">
        <v>882</v>
      </c>
      <c r="K267" t="s">
        <v>883</v>
      </c>
      <c r="L267">
        <v>1346</v>
      </c>
      <c r="N267">
        <v>1009</v>
      </c>
      <c r="O267" t="s">
        <v>880</v>
      </c>
      <c r="P267" t="s">
        <v>880</v>
      </c>
      <c r="Q267">
        <v>1</v>
      </c>
      <c r="X267">
        <v>0.17199999999999999</v>
      </c>
      <c r="Y267">
        <v>36.78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3</v>
      </c>
      <c r="AG267">
        <v>0.17199999999999999</v>
      </c>
      <c r="AH267">
        <v>2</v>
      </c>
      <c r="AI267">
        <v>60526574</v>
      </c>
      <c r="AJ267">
        <v>267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ROW(Source!A108)</f>
        <v>108</v>
      </c>
      <c r="B268">
        <v>60526585</v>
      </c>
      <c r="C268">
        <v>60526567</v>
      </c>
      <c r="D268">
        <v>58308917</v>
      </c>
      <c r="E268">
        <v>1</v>
      </c>
      <c r="F268">
        <v>1</v>
      </c>
      <c r="G268">
        <v>1080</v>
      </c>
      <c r="H268">
        <v>3</v>
      </c>
      <c r="I268" t="s">
        <v>884</v>
      </c>
      <c r="J268" t="s">
        <v>885</v>
      </c>
      <c r="K268" t="s">
        <v>886</v>
      </c>
      <c r="L268">
        <v>1354</v>
      </c>
      <c r="N268">
        <v>1010</v>
      </c>
      <c r="O268" t="s">
        <v>39</v>
      </c>
      <c r="P268" t="s">
        <v>39</v>
      </c>
      <c r="Q268">
        <v>1</v>
      </c>
      <c r="X268">
        <v>20</v>
      </c>
      <c r="Y268">
        <v>0.89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3</v>
      </c>
      <c r="AG268">
        <v>20</v>
      </c>
      <c r="AH268">
        <v>2</v>
      </c>
      <c r="AI268">
        <v>60526575</v>
      </c>
      <c r="AJ268">
        <v>268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ROW(Source!A108)</f>
        <v>108</v>
      </c>
      <c r="B269">
        <v>60526586</v>
      </c>
      <c r="C269">
        <v>60526567</v>
      </c>
      <c r="D269">
        <v>58263805</v>
      </c>
      <c r="E269">
        <v>1080</v>
      </c>
      <c r="F269">
        <v>1</v>
      </c>
      <c r="G269">
        <v>1080</v>
      </c>
      <c r="H269">
        <v>3</v>
      </c>
      <c r="I269" t="s">
        <v>985</v>
      </c>
      <c r="J269" t="s">
        <v>3</v>
      </c>
      <c r="K269" t="s">
        <v>986</v>
      </c>
      <c r="L269">
        <v>1301</v>
      </c>
      <c r="N269">
        <v>1003</v>
      </c>
      <c r="O269" t="s">
        <v>34</v>
      </c>
      <c r="P269" t="s">
        <v>34</v>
      </c>
      <c r="Q269">
        <v>1</v>
      </c>
      <c r="X269">
        <v>100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3</v>
      </c>
      <c r="AG269">
        <v>100</v>
      </c>
      <c r="AH269">
        <v>3</v>
      </c>
      <c r="AI269">
        <v>-1</v>
      </c>
      <c r="AJ269" t="s">
        <v>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ROW(Source!A108)</f>
        <v>108</v>
      </c>
      <c r="B270">
        <v>60526587</v>
      </c>
      <c r="C270">
        <v>60526567</v>
      </c>
      <c r="D270">
        <v>58266671</v>
      </c>
      <c r="E270">
        <v>1080</v>
      </c>
      <c r="F270">
        <v>1</v>
      </c>
      <c r="G270">
        <v>1080</v>
      </c>
      <c r="H270">
        <v>3</v>
      </c>
      <c r="I270" t="s">
        <v>987</v>
      </c>
      <c r="J270" t="s">
        <v>3</v>
      </c>
      <c r="K270" t="s">
        <v>988</v>
      </c>
      <c r="L270">
        <v>1354</v>
      </c>
      <c r="N270">
        <v>1010</v>
      </c>
      <c r="O270" t="s">
        <v>39</v>
      </c>
      <c r="P270" t="s">
        <v>39</v>
      </c>
      <c r="Q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 t="s">
        <v>3</v>
      </c>
      <c r="AG270">
        <v>0</v>
      </c>
      <c r="AH270">
        <v>3</v>
      </c>
      <c r="AI270">
        <v>-1</v>
      </c>
      <c r="AJ270" t="s">
        <v>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ROW(Source!A108)</f>
        <v>108</v>
      </c>
      <c r="B271">
        <v>60526588</v>
      </c>
      <c r="C271">
        <v>60526567</v>
      </c>
      <c r="D271">
        <v>58267525</v>
      </c>
      <c r="E271">
        <v>1080</v>
      </c>
      <c r="F271">
        <v>1</v>
      </c>
      <c r="G271">
        <v>1080</v>
      </c>
      <c r="H271">
        <v>3</v>
      </c>
      <c r="I271" t="s">
        <v>989</v>
      </c>
      <c r="J271" t="s">
        <v>3</v>
      </c>
      <c r="K271" t="s">
        <v>990</v>
      </c>
      <c r="L271">
        <v>1346</v>
      </c>
      <c r="N271">
        <v>1009</v>
      </c>
      <c r="O271" t="s">
        <v>880</v>
      </c>
      <c r="P271" t="s">
        <v>880</v>
      </c>
      <c r="Q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3</v>
      </c>
      <c r="AG271">
        <v>0</v>
      </c>
      <c r="AH271">
        <v>3</v>
      </c>
      <c r="AI271">
        <v>-1</v>
      </c>
      <c r="AJ271" t="s">
        <v>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ROW(Source!A109)</f>
        <v>109</v>
      </c>
      <c r="B272">
        <v>60526578</v>
      </c>
      <c r="C272">
        <v>60526567</v>
      </c>
      <c r="D272">
        <v>58266404</v>
      </c>
      <c r="E272">
        <v>1080</v>
      </c>
      <c r="F272">
        <v>1</v>
      </c>
      <c r="G272">
        <v>1080</v>
      </c>
      <c r="H272">
        <v>1</v>
      </c>
      <c r="I272" t="s">
        <v>859</v>
      </c>
      <c r="J272" t="s">
        <v>3</v>
      </c>
      <c r="K272" t="s">
        <v>860</v>
      </c>
      <c r="L272">
        <v>1191</v>
      </c>
      <c r="N272">
        <v>1013</v>
      </c>
      <c r="O272" t="s">
        <v>861</v>
      </c>
      <c r="P272" t="s">
        <v>861</v>
      </c>
      <c r="Q272">
        <v>1</v>
      </c>
      <c r="X272">
        <v>23.23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1</v>
      </c>
      <c r="AF272" t="s">
        <v>26</v>
      </c>
      <c r="AG272">
        <v>29.385950000000001</v>
      </c>
      <c r="AH272">
        <v>2</v>
      </c>
      <c r="AI272">
        <v>60526568</v>
      </c>
      <c r="AJ272">
        <v>271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ROW(Source!A109)</f>
        <v>109</v>
      </c>
      <c r="B273">
        <v>60526579</v>
      </c>
      <c r="C273">
        <v>60526567</v>
      </c>
      <c r="D273">
        <v>58340578</v>
      </c>
      <c r="E273">
        <v>1</v>
      </c>
      <c r="F273">
        <v>1</v>
      </c>
      <c r="G273">
        <v>1080</v>
      </c>
      <c r="H273">
        <v>2</v>
      </c>
      <c r="I273" t="s">
        <v>862</v>
      </c>
      <c r="J273" t="s">
        <v>863</v>
      </c>
      <c r="K273" t="s">
        <v>864</v>
      </c>
      <c r="L273">
        <v>1368</v>
      </c>
      <c r="N273">
        <v>1011</v>
      </c>
      <c r="O273" t="s">
        <v>865</v>
      </c>
      <c r="P273" t="s">
        <v>865</v>
      </c>
      <c r="Q273">
        <v>1</v>
      </c>
      <c r="X273">
        <v>0.03</v>
      </c>
      <c r="Y273">
        <v>0</v>
      </c>
      <c r="Z273">
        <v>83.1</v>
      </c>
      <c r="AA273">
        <v>12.62</v>
      </c>
      <c r="AB273">
        <v>0</v>
      </c>
      <c r="AC273">
        <v>0</v>
      </c>
      <c r="AD273">
        <v>1</v>
      </c>
      <c r="AE273">
        <v>0</v>
      </c>
      <c r="AF273" t="s">
        <v>25</v>
      </c>
      <c r="AG273">
        <v>4.1250000000000002E-2</v>
      </c>
      <c r="AH273">
        <v>2</v>
      </c>
      <c r="AI273">
        <v>60526569</v>
      </c>
      <c r="AJ273">
        <v>272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ROW(Source!A109)</f>
        <v>109</v>
      </c>
      <c r="B274">
        <v>60526581</v>
      </c>
      <c r="C274">
        <v>60526567</v>
      </c>
      <c r="D274">
        <v>58340697</v>
      </c>
      <c r="E274">
        <v>1</v>
      </c>
      <c r="F274">
        <v>1</v>
      </c>
      <c r="G274">
        <v>1080</v>
      </c>
      <c r="H274">
        <v>2</v>
      </c>
      <c r="I274" t="s">
        <v>868</v>
      </c>
      <c r="J274" t="s">
        <v>869</v>
      </c>
      <c r="K274" t="s">
        <v>870</v>
      </c>
      <c r="L274">
        <v>1368</v>
      </c>
      <c r="N274">
        <v>1011</v>
      </c>
      <c r="O274" t="s">
        <v>865</v>
      </c>
      <c r="P274" t="s">
        <v>865</v>
      </c>
      <c r="Q274">
        <v>1</v>
      </c>
      <c r="X274">
        <v>0.86</v>
      </c>
      <c r="Y274">
        <v>0</v>
      </c>
      <c r="Z274">
        <v>0.8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25</v>
      </c>
      <c r="AG274">
        <v>1.1825000000000001</v>
      </c>
      <c r="AH274">
        <v>2</v>
      </c>
      <c r="AI274">
        <v>60526571</v>
      </c>
      <c r="AJ274">
        <v>273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ROW(Source!A109)</f>
        <v>109</v>
      </c>
      <c r="B275">
        <v>60526582</v>
      </c>
      <c r="C275">
        <v>60526567</v>
      </c>
      <c r="D275">
        <v>58340699</v>
      </c>
      <c r="E275">
        <v>1</v>
      </c>
      <c r="F275">
        <v>1</v>
      </c>
      <c r="G275">
        <v>1080</v>
      </c>
      <c r="H275">
        <v>2</v>
      </c>
      <c r="I275" t="s">
        <v>871</v>
      </c>
      <c r="J275" t="s">
        <v>872</v>
      </c>
      <c r="K275" t="s">
        <v>873</v>
      </c>
      <c r="L275">
        <v>1368</v>
      </c>
      <c r="N275">
        <v>1011</v>
      </c>
      <c r="O275" t="s">
        <v>865</v>
      </c>
      <c r="P275" t="s">
        <v>865</v>
      </c>
      <c r="Q275">
        <v>1</v>
      </c>
      <c r="X275">
        <v>0.6</v>
      </c>
      <c r="Y275">
        <v>0</v>
      </c>
      <c r="Z275">
        <v>1.49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25</v>
      </c>
      <c r="AG275">
        <v>0.82500000000000007</v>
      </c>
      <c r="AH275">
        <v>2</v>
      </c>
      <c r="AI275">
        <v>60526572</v>
      </c>
      <c r="AJ275">
        <v>274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ROW(Source!A109)</f>
        <v>109</v>
      </c>
      <c r="B276">
        <v>60526580</v>
      </c>
      <c r="C276">
        <v>60526567</v>
      </c>
      <c r="D276">
        <v>58339814</v>
      </c>
      <c r="E276">
        <v>1</v>
      </c>
      <c r="F276">
        <v>1</v>
      </c>
      <c r="G276">
        <v>1080</v>
      </c>
      <c r="H276">
        <v>2</v>
      </c>
      <c r="I276" t="s">
        <v>874</v>
      </c>
      <c r="J276" t="s">
        <v>875</v>
      </c>
      <c r="K276" t="s">
        <v>876</v>
      </c>
      <c r="L276">
        <v>1368</v>
      </c>
      <c r="N276">
        <v>1011</v>
      </c>
      <c r="O276" t="s">
        <v>865</v>
      </c>
      <c r="P276" t="s">
        <v>865</v>
      </c>
      <c r="Q276">
        <v>1</v>
      </c>
      <c r="X276">
        <v>0.03</v>
      </c>
      <c r="Y276">
        <v>0</v>
      </c>
      <c r="Z276">
        <v>179.17</v>
      </c>
      <c r="AA276">
        <v>16.93</v>
      </c>
      <c r="AB276">
        <v>0</v>
      </c>
      <c r="AC276">
        <v>0</v>
      </c>
      <c r="AD276">
        <v>1</v>
      </c>
      <c r="AE276">
        <v>0</v>
      </c>
      <c r="AF276" t="s">
        <v>25</v>
      </c>
      <c r="AG276">
        <v>4.1250000000000002E-2</v>
      </c>
      <c r="AH276">
        <v>2</v>
      </c>
      <c r="AI276">
        <v>60526570</v>
      </c>
      <c r="AJ276">
        <v>275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ROW(Source!A109)</f>
        <v>109</v>
      </c>
      <c r="B277">
        <v>60526583</v>
      </c>
      <c r="C277">
        <v>60526567</v>
      </c>
      <c r="D277">
        <v>58308811</v>
      </c>
      <c r="E277">
        <v>1</v>
      </c>
      <c r="F277">
        <v>1</v>
      </c>
      <c r="G277">
        <v>1080</v>
      </c>
      <c r="H277">
        <v>3</v>
      </c>
      <c r="I277" t="s">
        <v>877</v>
      </c>
      <c r="J277" t="s">
        <v>878</v>
      </c>
      <c r="K277" t="s">
        <v>879</v>
      </c>
      <c r="L277">
        <v>1346</v>
      </c>
      <c r="N277">
        <v>1009</v>
      </c>
      <c r="O277" t="s">
        <v>880</v>
      </c>
      <c r="P277" t="s">
        <v>880</v>
      </c>
      <c r="Q277">
        <v>1</v>
      </c>
      <c r="X277">
        <v>0.5</v>
      </c>
      <c r="Y277">
        <v>1.61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3</v>
      </c>
      <c r="AG277">
        <v>0.5</v>
      </c>
      <c r="AH277">
        <v>2</v>
      </c>
      <c r="AI277">
        <v>60526573</v>
      </c>
      <c r="AJ277">
        <v>276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ROW(Source!A109)</f>
        <v>109</v>
      </c>
      <c r="B278">
        <v>60526584</v>
      </c>
      <c r="C278">
        <v>60526567</v>
      </c>
      <c r="D278">
        <v>58308843</v>
      </c>
      <c r="E278">
        <v>1</v>
      </c>
      <c r="F278">
        <v>1</v>
      </c>
      <c r="G278">
        <v>1080</v>
      </c>
      <c r="H278">
        <v>3</v>
      </c>
      <c r="I278" t="s">
        <v>881</v>
      </c>
      <c r="J278" t="s">
        <v>882</v>
      </c>
      <c r="K278" t="s">
        <v>883</v>
      </c>
      <c r="L278">
        <v>1346</v>
      </c>
      <c r="N278">
        <v>1009</v>
      </c>
      <c r="O278" t="s">
        <v>880</v>
      </c>
      <c r="P278" t="s">
        <v>880</v>
      </c>
      <c r="Q278">
        <v>1</v>
      </c>
      <c r="X278">
        <v>0.17199999999999999</v>
      </c>
      <c r="Y278">
        <v>36.78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3</v>
      </c>
      <c r="AG278">
        <v>0.17199999999999999</v>
      </c>
      <c r="AH278">
        <v>2</v>
      </c>
      <c r="AI278">
        <v>60526574</v>
      </c>
      <c r="AJ278">
        <v>277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ROW(Source!A109)</f>
        <v>109</v>
      </c>
      <c r="B279">
        <v>60526585</v>
      </c>
      <c r="C279">
        <v>60526567</v>
      </c>
      <c r="D279">
        <v>58308917</v>
      </c>
      <c r="E279">
        <v>1</v>
      </c>
      <c r="F279">
        <v>1</v>
      </c>
      <c r="G279">
        <v>1080</v>
      </c>
      <c r="H279">
        <v>3</v>
      </c>
      <c r="I279" t="s">
        <v>884</v>
      </c>
      <c r="J279" t="s">
        <v>885</v>
      </c>
      <c r="K279" t="s">
        <v>886</v>
      </c>
      <c r="L279">
        <v>1354</v>
      </c>
      <c r="N279">
        <v>1010</v>
      </c>
      <c r="O279" t="s">
        <v>39</v>
      </c>
      <c r="P279" t="s">
        <v>39</v>
      </c>
      <c r="Q279">
        <v>1</v>
      </c>
      <c r="X279">
        <v>20</v>
      </c>
      <c r="Y279">
        <v>0.89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3</v>
      </c>
      <c r="AG279">
        <v>20</v>
      </c>
      <c r="AH279">
        <v>2</v>
      </c>
      <c r="AI279">
        <v>60526575</v>
      </c>
      <c r="AJ279">
        <v>278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ROW(Source!A109)</f>
        <v>109</v>
      </c>
      <c r="B280">
        <v>60526586</v>
      </c>
      <c r="C280">
        <v>60526567</v>
      </c>
      <c r="D280">
        <v>58263805</v>
      </c>
      <c r="E280">
        <v>1080</v>
      </c>
      <c r="F280">
        <v>1</v>
      </c>
      <c r="G280">
        <v>1080</v>
      </c>
      <c r="H280">
        <v>3</v>
      </c>
      <c r="I280" t="s">
        <v>985</v>
      </c>
      <c r="J280" t="s">
        <v>3</v>
      </c>
      <c r="K280" t="s">
        <v>986</v>
      </c>
      <c r="L280">
        <v>1301</v>
      </c>
      <c r="N280">
        <v>1003</v>
      </c>
      <c r="O280" t="s">
        <v>34</v>
      </c>
      <c r="P280" t="s">
        <v>34</v>
      </c>
      <c r="Q280">
        <v>1</v>
      </c>
      <c r="X280">
        <v>100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 t="s">
        <v>3</v>
      </c>
      <c r="AG280">
        <v>100</v>
      </c>
      <c r="AH280">
        <v>3</v>
      </c>
      <c r="AI280">
        <v>-1</v>
      </c>
      <c r="AJ280" t="s">
        <v>3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ROW(Source!A109)</f>
        <v>109</v>
      </c>
      <c r="B281">
        <v>60526587</v>
      </c>
      <c r="C281">
        <v>60526567</v>
      </c>
      <c r="D281">
        <v>58266671</v>
      </c>
      <c r="E281">
        <v>1080</v>
      </c>
      <c r="F281">
        <v>1</v>
      </c>
      <c r="G281">
        <v>1080</v>
      </c>
      <c r="H281">
        <v>3</v>
      </c>
      <c r="I281" t="s">
        <v>987</v>
      </c>
      <c r="J281" t="s">
        <v>3</v>
      </c>
      <c r="K281" t="s">
        <v>988</v>
      </c>
      <c r="L281">
        <v>1354</v>
      </c>
      <c r="N281">
        <v>1010</v>
      </c>
      <c r="O281" t="s">
        <v>39</v>
      </c>
      <c r="P281" t="s">
        <v>39</v>
      </c>
      <c r="Q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t="s">
        <v>3</v>
      </c>
      <c r="AG281">
        <v>0</v>
      </c>
      <c r="AH281">
        <v>3</v>
      </c>
      <c r="AI281">
        <v>-1</v>
      </c>
      <c r="AJ281" t="s">
        <v>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ROW(Source!A109)</f>
        <v>109</v>
      </c>
      <c r="B282">
        <v>60526588</v>
      </c>
      <c r="C282">
        <v>60526567</v>
      </c>
      <c r="D282">
        <v>58267525</v>
      </c>
      <c r="E282">
        <v>1080</v>
      </c>
      <c r="F282">
        <v>1</v>
      </c>
      <c r="G282">
        <v>1080</v>
      </c>
      <c r="H282">
        <v>3</v>
      </c>
      <c r="I282" t="s">
        <v>989</v>
      </c>
      <c r="J282" t="s">
        <v>3</v>
      </c>
      <c r="K282" t="s">
        <v>990</v>
      </c>
      <c r="L282">
        <v>1346</v>
      </c>
      <c r="N282">
        <v>1009</v>
      </c>
      <c r="O282" t="s">
        <v>880</v>
      </c>
      <c r="P282" t="s">
        <v>880</v>
      </c>
      <c r="Q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3</v>
      </c>
      <c r="AG282">
        <v>0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ROW(Source!A114)</f>
        <v>114</v>
      </c>
      <c r="B283">
        <v>60526606</v>
      </c>
      <c r="C283">
        <v>60526591</v>
      </c>
      <c r="D283">
        <v>58266404</v>
      </c>
      <c r="E283">
        <v>1080</v>
      </c>
      <c r="F283">
        <v>1</v>
      </c>
      <c r="G283">
        <v>1080</v>
      </c>
      <c r="H283">
        <v>1</v>
      </c>
      <c r="I283" t="s">
        <v>859</v>
      </c>
      <c r="J283" t="s">
        <v>3</v>
      </c>
      <c r="K283" t="s">
        <v>860</v>
      </c>
      <c r="L283">
        <v>1191</v>
      </c>
      <c r="N283">
        <v>1013</v>
      </c>
      <c r="O283" t="s">
        <v>861</v>
      </c>
      <c r="P283" t="s">
        <v>861</v>
      </c>
      <c r="Q283">
        <v>1</v>
      </c>
      <c r="X283">
        <v>43.3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26</v>
      </c>
      <c r="AG283">
        <v>54.774499999999996</v>
      </c>
      <c r="AH283">
        <v>2</v>
      </c>
      <c r="AI283">
        <v>60526592</v>
      </c>
      <c r="AJ283">
        <v>281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ROW(Source!A114)</f>
        <v>114</v>
      </c>
      <c r="B284">
        <v>60526607</v>
      </c>
      <c r="C284">
        <v>60526591</v>
      </c>
      <c r="D284">
        <v>58340276</v>
      </c>
      <c r="E284">
        <v>1</v>
      </c>
      <c r="F284">
        <v>1</v>
      </c>
      <c r="G284">
        <v>1080</v>
      </c>
      <c r="H284">
        <v>2</v>
      </c>
      <c r="I284" t="s">
        <v>887</v>
      </c>
      <c r="J284" t="s">
        <v>888</v>
      </c>
      <c r="K284" t="s">
        <v>889</v>
      </c>
      <c r="L284">
        <v>1368</v>
      </c>
      <c r="N284">
        <v>1011</v>
      </c>
      <c r="O284" t="s">
        <v>865</v>
      </c>
      <c r="P284" t="s">
        <v>865</v>
      </c>
      <c r="Q284">
        <v>1</v>
      </c>
      <c r="X284">
        <v>1.69</v>
      </c>
      <c r="Y284">
        <v>0</v>
      </c>
      <c r="Z284">
        <v>3.18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25</v>
      </c>
      <c r="AG284">
        <v>2.32375</v>
      </c>
      <c r="AH284">
        <v>2</v>
      </c>
      <c r="AI284">
        <v>60526593</v>
      </c>
      <c r="AJ284">
        <v>282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ROW(Source!A114)</f>
        <v>114</v>
      </c>
      <c r="B285">
        <v>60526608</v>
      </c>
      <c r="C285">
        <v>60526591</v>
      </c>
      <c r="D285">
        <v>58340578</v>
      </c>
      <c r="E285">
        <v>1</v>
      </c>
      <c r="F285">
        <v>1</v>
      </c>
      <c r="G285">
        <v>1080</v>
      </c>
      <c r="H285">
        <v>2</v>
      </c>
      <c r="I285" t="s">
        <v>862</v>
      </c>
      <c r="J285" t="s">
        <v>863</v>
      </c>
      <c r="K285" t="s">
        <v>864</v>
      </c>
      <c r="L285">
        <v>1368</v>
      </c>
      <c r="N285">
        <v>1011</v>
      </c>
      <c r="O285" t="s">
        <v>865</v>
      </c>
      <c r="P285" t="s">
        <v>865</v>
      </c>
      <c r="Q285">
        <v>1</v>
      </c>
      <c r="X285">
        <v>0.79</v>
      </c>
      <c r="Y285">
        <v>0</v>
      </c>
      <c r="Z285">
        <v>83.1</v>
      </c>
      <c r="AA285">
        <v>12.62</v>
      </c>
      <c r="AB285">
        <v>0</v>
      </c>
      <c r="AC285">
        <v>0</v>
      </c>
      <c r="AD285">
        <v>1</v>
      </c>
      <c r="AE285">
        <v>0</v>
      </c>
      <c r="AF285" t="s">
        <v>25</v>
      </c>
      <c r="AG285">
        <v>1.0862500000000002</v>
      </c>
      <c r="AH285">
        <v>2</v>
      </c>
      <c r="AI285">
        <v>60526594</v>
      </c>
      <c r="AJ285">
        <v>283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ROW(Source!A114)</f>
        <v>114</v>
      </c>
      <c r="B286">
        <v>60526609</v>
      </c>
      <c r="C286">
        <v>60526591</v>
      </c>
      <c r="D286">
        <v>58339814</v>
      </c>
      <c r="E286">
        <v>1</v>
      </c>
      <c r="F286">
        <v>1</v>
      </c>
      <c r="G286">
        <v>1080</v>
      </c>
      <c r="H286">
        <v>2</v>
      </c>
      <c r="I286" t="s">
        <v>874</v>
      </c>
      <c r="J286" t="s">
        <v>875</v>
      </c>
      <c r="K286" t="s">
        <v>876</v>
      </c>
      <c r="L286">
        <v>1368</v>
      </c>
      <c r="N286">
        <v>1011</v>
      </c>
      <c r="O286" t="s">
        <v>865</v>
      </c>
      <c r="P286" t="s">
        <v>865</v>
      </c>
      <c r="Q286">
        <v>1</v>
      </c>
      <c r="X286">
        <v>0.06</v>
      </c>
      <c r="Y286">
        <v>0</v>
      </c>
      <c r="Z286">
        <v>179.17</v>
      </c>
      <c r="AA286">
        <v>16.93</v>
      </c>
      <c r="AB286">
        <v>0</v>
      </c>
      <c r="AC286">
        <v>0</v>
      </c>
      <c r="AD286">
        <v>1</v>
      </c>
      <c r="AE286">
        <v>0</v>
      </c>
      <c r="AF286" t="s">
        <v>25</v>
      </c>
      <c r="AG286">
        <v>8.2500000000000004E-2</v>
      </c>
      <c r="AH286">
        <v>2</v>
      </c>
      <c r="AI286">
        <v>60526595</v>
      </c>
      <c r="AJ286">
        <v>284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ROW(Source!A114)</f>
        <v>114</v>
      </c>
      <c r="B287">
        <v>60526610</v>
      </c>
      <c r="C287">
        <v>60526591</v>
      </c>
      <c r="D287">
        <v>58308814</v>
      </c>
      <c r="E287">
        <v>1</v>
      </c>
      <c r="F287">
        <v>1</v>
      </c>
      <c r="G287">
        <v>1080</v>
      </c>
      <c r="H287">
        <v>3</v>
      </c>
      <c r="I287" t="s">
        <v>890</v>
      </c>
      <c r="J287" t="s">
        <v>891</v>
      </c>
      <c r="K287" t="s">
        <v>892</v>
      </c>
      <c r="L287">
        <v>1339</v>
      </c>
      <c r="N287">
        <v>1007</v>
      </c>
      <c r="O287" t="s">
        <v>893</v>
      </c>
      <c r="P287" t="s">
        <v>893</v>
      </c>
      <c r="Q287">
        <v>1</v>
      </c>
      <c r="X287">
        <v>0.36667</v>
      </c>
      <c r="Y287">
        <v>7.07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3</v>
      </c>
      <c r="AG287">
        <v>0.36667</v>
      </c>
      <c r="AH287">
        <v>2</v>
      </c>
      <c r="AI287">
        <v>60526596</v>
      </c>
      <c r="AJ287">
        <v>285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ROW(Source!A114)</f>
        <v>114</v>
      </c>
      <c r="B288">
        <v>60526611</v>
      </c>
      <c r="C288">
        <v>60526591</v>
      </c>
      <c r="D288">
        <v>58310526</v>
      </c>
      <c r="E288">
        <v>1</v>
      </c>
      <c r="F288">
        <v>1</v>
      </c>
      <c r="G288">
        <v>1080</v>
      </c>
      <c r="H288">
        <v>3</v>
      </c>
      <c r="I288" t="s">
        <v>894</v>
      </c>
      <c r="J288" t="s">
        <v>895</v>
      </c>
      <c r="K288" t="s">
        <v>896</v>
      </c>
      <c r="L288">
        <v>1346</v>
      </c>
      <c r="N288">
        <v>1009</v>
      </c>
      <c r="O288" t="s">
        <v>880</v>
      </c>
      <c r="P288" t="s">
        <v>880</v>
      </c>
      <c r="Q288">
        <v>1</v>
      </c>
      <c r="X288">
        <v>0.02</v>
      </c>
      <c r="Y288">
        <v>37.979999999999997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3</v>
      </c>
      <c r="AG288">
        <v>0.02</v>
      </c>
      <c r="AH288">
        <v>2</v>
      </c>
      <c r="AI288">
        <v>60526597</v>
      </c>
      <c r="AJ288">
        <v>286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ROW(Source!A114)</f>
        <v>114</v>
      </c>
      <c r="B289">
        <v>60526612</v>
      </c>
      <c r="C289">
        <v>60526591</v>
      </c>
      <c r="D289">
        <v>58308933</v>
      </c>
      <c r="E289">
        <v>1</v>
      </c>
      <c r="F289">
        <v>1</v>
      </c>
      <c r="G289">
        <v>1080</v>
      </c>
      <c r="H289">
        <v>3</v>
      </c>
      <c r="I289" t="s">
        <v>897</v>
      </c>
      <c r="J289" t="s">
        <v>898</v>
      </c>
      <c r="K289" t="s">
        <v>899</v>
      </c>
      <c r="L289">
        <v>1348</v>
      </c>
      <c r="N289">
        <v>1009</v>
      </c>
      <c r="O289" t="s">
        <v>900</v>
      </c>
      <c r="P289" t="s">
        <v>900</v>
      </c>
      <c r="Q289">
        <v>1000</v>
      </c>
      <c r="X289">
        <v>9.9000000000000001E-6</v>
      </c>
      <c r="Y289">
        <v>3234.81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3</v>
      </c>
      <c r="AG289">
        <v>9.9000000000000001E-6</v>
      </c>
      <c r="AH289">
        <v>2</v>
      </c>
      <c r="AI289">
        <v>60526598</v>
      </c>
      <c r="AJ289">
        <v>287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ROW(Source!A114)</f>
        <v>114</v>
      </c>
      <c r="B290">
        <v>60526613</v>
      </c>
      <c r="C290">
        <v>60526591</v>
      </c>
      <c r="D290">
        <v>58308746</v>
      </c>
      <c r="E290">
        <v>1</v>
      </c>
      <c r="F290">
        <v>1</v>
      </c>
      <c r="G290">
        <v>1080</v>
      </c>
      <c r="H290">
        <v>3</v>
      </c>
      <c r="I290" t="s">
        <v>901</v>
      </c>
      <c r="J290" t="s">
        <v>902</v>
      </c>
      <c r="K290" t="s">
        <v>903</v>
      </c>
      <c r="L290">
        <v>1339</v>
      </c>
      <c r="N290">
        <v>1007</v>
      </c>
      <c r="O290" t="s">
        <v>893</v>
      </c>
      <c r="P290" t="s">
        <v>893</v>
      </c>
      <c r="Q290">
        <v>1</v>
      </c>
      <c r="X290">
        <v>0.38</v>
      </c>
      <c r="Y290">
        <v>53.42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3</v>
      </c>
      <c r="AG290">
        <v>0.38</v>
      </c>
      <c r="AH290">
        <v>2</v>
      </c>
      <c r="AI290">
        <v>60526599</v>
      </c>
      <c r="AJ290">
        <v>288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ROW(Source!A114)</f>
        <v>114</v>
      </c>
      <c r="B291">
        <v>60526614</v>
      </c>
      <c r="C291">
        <v>60526591</v>
      </c>
      <c r="D291">
        <v>58309012</v>
      </c>
      <c r="E291">
        <v>1</v>
      </c>
      <c r="F291">
        <v>1</v>
      </c>
      <c r="G291">
        <v>1080</v>
      </c>
      <c r="H291">
        <v>3</v>
      </c>
      <c r="I291" t="s">
        <v>904</v>
      </c>
      <c r="J291" t="s">
        <v>905</v>
      </c>
      <c r="K291" t="s">
        <v>906</v>
      </c>
      <c r="L291">
        <v>1339</v>
      </c>
      <c r="N291">
        <v>1007</v>
      </c>
      <c r="O291" t="s">
        <v>893</v>
      </c>
      <c r="P291" t="s">
        <v>893</v>
      </c>
      <c r="Q291">
        <v>1</v>
      </c>
      <c r="X291">
        <v>0.64600000000000002</v>
      </c>
      <c r="Y291">
        <v>5.82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3</v>
      </c>
      <c r="AG291">
        <v>0.64600000000000002</v>
      </c>
      <c r="AH291">
        <v>2</v>
      </c>
      <c r="AI291">
        <v>60526600</v>
      </c>
      <c r="AJ291">
        <v>289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ROW(Source!A114)</f>
        <v>114</v>
      </c>
      <c r="B292">
        <v>60526615</v>
      </c>
      <c r="C292">
        <v>60526591</v>
      </c>
      <c r="D292">
        <v>58309084</v>
      </c>
      <c r="E292">
        <v>1</v>
      </c>
      <c r="F292">
        <v>1</v>
      </c>
      <c r="G292">
        <v>1080</v>
      </c>
      <c r="H292">
        <v>3</v>
      </c>
      <c r="I292" t="s">
        <v>907</v>
      </c>
      <c r="J292" t="s">
        <v>908</v>
      </c>
      <c r="K292" t="s">
        <v>909</v>
      </c>
      <c r="L292">
        <v>1348</v>
      </c>
      <c r="N292">
        <v>1009</v>
      </c>
      <c r="O292" t="s">
        <v>900</v>
      </c>
      <c r="P292" t="s">
        <v>900</v>
      </c>
      <c r="Q292">
        <v>1000</v>
      </c>
      <c r="X292">
        <v>1.0399999999999999E-3</v>
      </c>
      <c r="Y292">
        <v>16214.84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3</v>
      </c>
      <c r="AG292">
        <v>1.0399999999999999E-3</v>
      </c>
      <c r="AH292">
        <v>2</v>
      </c>
      <c r="AI292">
        <v>60526601</v>
      </c>
      <c r="AJ292">
        <v>290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ROW(Source!A114)</f>
        <v>114</v>
      </c>
      <c r="B293">
        <v>60526616</v>
      </c>
      <c r="C293">
        <v>60526591</v>
      </c>
      <c r="D293">
        <v>58309253</v>
      </c>
      <c r="E293">
        <v>1</v>
      </c>
      <c r="F293">
        <v>1</v>
      </c>
      <c r="G293">
        <v>1080</v>
      </c>
      <c r="H293">
        <v>3</v>
      </c>
      <c r="I293" t="s">
        <v>910</v>
      </c>
      <c r="J293" t="s">
        <v>911</v>
      </c>
      <c r="K293" t="s">
        <v>912</v>
      </c>
      <c r="L293">
        <v>1346</v>
      </c>
      <c r="N293">
        <v>1009</v>
      </c>
      <c r="O293" t="s">
        <v>880</v>
      </c>
      <c r="P293" t="s">
        <v>880</v>
      </c>
      <c r="Q293">
        <v>1</v>
      </c>
      <c r="X293">
        <v>0.12</v>
      </c>
      <c r="Y293">
        <v>20.190000000000001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3</v>
      </c>
      <c r="AG293">
        <v>0.12</v>
      </c>
      <c r="AH293">
        <v>2</v>
      </c>
      <c r="AI293">
        <v>60526602</v>
      </c>
      <c r="AJ293">
        <v>291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ROW(Source!A114)</f>
        <v>114</v>
      </c>
      <c r="B294">
        <v>60526617</v>
      </c>
      <c r="C294">
        <v>60526591</v>
      </c>
      <c r="D294">
        <v>58309395</v>
      </c>
      <c r="E294">
        <v>1</v>
      </c>
      <c r="F294">
        <v>1</v>
      </c>
      <c r="G294">
        <v>1080</v>
      </c>
      <c r="H294">
        <v>3</v>
      </c>
      <c r="I294" t="s">
        <v>913</v>
      </c>
      <c r="J294" t="s">
        <v>914</v>
      </c>
      <c r="K294" t="s">
        <v>915</v>
      </c>
      <c r="L294">
        <v>1348</v>
      </c>
      <c r="N294">
        <v>1009</v>
      </c>
      <c r="O294" t="s">
        <v>900</v>
      </c>
      <c r="P294" t="s">
        <v>900</v>
      </c>
      <c r="Q294">
        <v>1000</v>
      </c>
      <c r="X294">
        <v>4.0000000000000002E-4</v>
      </c>
      <c r="Y294">
        <v>35445.93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3</v>
      </c>
      <c r="AG294">
        <v>4.0000000000000002E-4</v>
      </c>
      <c r="AH294">
        <v>2</v>
      </c>
      <c r="AI294">
        <v>60526603</v>
      </c>
      <c r="AJ294">
        <v>292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ROW(Source!A114)</f>
        <v>114</v>
      </c>
      <c r="B295">
        <v>60526618</v>
      </c>
      <c r="C295">
        <v>60526591</v>
      </c>
      <c r="D295">
        <v>58267525</v>
      </c>
      <c r="E295">
        <v>1080</v>
      </c>
      <c r="F295">
        <v>1</v>
      </c>
      <c r="G295">
        <v>1080</v>
      </c>
      <c r="H295">
        <v>3</v>
      </c>
      <c r="I295" t="s">
        <v>989</v>
      </c>
      <c r="J295" t="s">
        <v>3</v>
      </c>
      <c r="K295" t="s">
        <v>990</v>
      </c>
      <c r="L295">
        <v>1346</v>
      </c>
      <c r="N295">
        <v>1009</v>
      </c>
      <c r="O295" t="s">
        <v>880</v>
      </c>
      <c r="P295" t="s">
        <v>880</v>
      </c>
      <c r="Q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3</v>
      </c>
      <c r="AG295">
        <v>0</v>
      </c>
      <c r="AH295">
        <v>3</v>
      </c>
      <c r="AI295">
        <v>-1</v>
      </c>
      <c r="AJ295" t="s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ROW(Source!A114)</f>
        <v>114</v>
      </c>
      <c r="B296">
        <v>60526619</v>
      </c>
      <c r="C296">
        <v>60526591</v>
      </c>
      <c r="D296">
        <v>58287192</v>
      </c>
      <c r="E296">
        <v>1080</v>
      </c>
      <c r="F296">
        <v>1</v>
      </c>
      <c r="G296">
        <v>1080</v>
      </c>
      <c r="H296">
        <v>3</v>
      </c>
      <c r="I296" t="s">
        <v>991</v>
      </c>
      <c r="J296" t="s">
        <v>3</v>
      </c>
      <c r="K296" t="s">
        <v>992</v>
      </c>
      <c r="L296">
        <v>1354</v>
      </c>
      <c r="N296">
        <v>1010</v>
      </c>
      <c r="O296" t="s">
        <v>39</v>
      </c>
      <c r="P296" t="s">
        <v>39</v>
      </c>
      <c r="Q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t="s">
        <v>3</v>
      </c>
      <c r="AG296">
        <v>0</v>
      </c>
      <c r="AH296">
        <v>3</v>
      </c>
      <c r="AI296">
        <v>-1</v>
      </c>
      <c r="AJ296" t="s">
        <v>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ROW(Source!A114)</f>
        <v>114</v>
      </c>
      <c r="B297">
        <v>60526620</v>
      </c>
      <c r="C297">
        <v>60526591</v>
      </c>
      <c r="D297">
        <v>58289981</v>
      </c>
      <c r="E297">
        <v>1080</v>
      </c>
      <c r="F297">
        <v>1</v>
      </c>
      <c r="G297">
        <v>1080</v>
      </c>
      <c r="H297">
        <v>3</v>
      </c>
      <c r="I297" t="s">
        <v>993</v>
      </c>
      <c r="J297" t="s">
        <v>3</v>
      </c>
      <c r="K297" t="s">
        <v>994</v>
      </c>
      <c r="L297">
        <v>1301</v>
      </c>
      <c r="N297">
        <v>1003</v>
      </c>
      <c r="O297" t="s">
        <v>34</v>
      </c>
      <c r="P297" t="s">
        <v>34</v>
      </c>
      <c r="Q297">
        <v>1</v>
      </c>
      <c r="X297">
        <v>100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3</v>
      </c>
      <c r="AG297">
        <v>100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ROW(Source!A115)</f>
        <v>115</v>
      </c>
      <c r="B298">
        <v>60526606</v>
      </c>
      <c r="C298">
        <v>60526591</v>
      </c>
      <c r="D298">
        <v>58266404</v>
      </c>
      <c r="E298">
        <v>1080</v>
      </c>
      <c r="F298">
        <v>1</v>
      </c>
      <c r="G298">
        <v>1080</v>
      </c>
      <c r="H298">
        <v>1</v>
      </c>
      <c r="I298" t="s">
        <v>859</v>
      </c>
      <c r="J298" t="s">
        <v>3</v>
      </c>
      <c r="K298" t="s">
        <v>860</v>
      </c>
      <c r="L298">
        <v>1191</v>
      </c>
      <c r="N298">
        <v>1013</v>
      </c>
      <c r="O298" t="s">
        <v>861</v>
      </c>
      <c r="P298" t="s">
        <v>861</v>
      </c>
      <c r="Q298">
        <v>1</v>
      </c>
      <c r="X298">
        <v>43.3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1</v>
      </c>
      <c r="AF298" t="s">
        <v>26</v>
      </c>
      <c r="AG298">
        <v>54.774499999999996</v>
      </c>
      <c r="AH298">
        <v>2</v>
      </c>
      <c r="AI298">
        <v>60526592</v>
      </c>
      <c r="AJ298">
        <v>295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ROW(Source!A115)</f>
        <v>115</v>
      </c>
      <c r="B299">
        <v>60526607</v>
      </c>
      <c r="C299">
        <v>60526591</v>
      </c>
      <c r="D299">
        <v>58340276</v>
      </c>
      <c r="E299">
        <v>1</v>
      </c>
      <c r="F299">
        <v>1</v>
      </c>
      <c r="G299">
        <v>1080</v>
      </c>
      <c r="H299">
        <v>2</v>
      </c>
      <c r="I299" t="s">
        <v>887</v>
      </c>
      <c r="J299" t="s">
        <v>888</v>
      </c>
      <c r="K299" t="s">
        <v>889</v>
      </c>
      <c r="L299">
        <v>1368</v>
      </c>
      <c r="N299">
        <v>1011</v>
      </c>
      <c r="O299" t="s">
        <v>865</v>
      </c>
      <c r="P299" t="s">
        <v>865</v>
      </c>
      <c r="Q299">
        <v>1</v>
      </c>
      <c r="X299">
        <v>1.69</v>
      </c>
      <c r="Y299">
        <v>0</v>
      </c>
      <c r="Z299">
        <v>3.18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25</v>
      </c>
      <c r="AG299">
        <v>2.32375</v>
      </c>
      <c r="AH299">
        <v>2</v>
      </c>
      <c r="AI299">
        <v>60526593</v>
      </c>
      <c r="AJ299">
        <v>296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ROW(Source!A115)</f>
        <v>115</v>
      </c>
      <c r="B300">
        <v>60526608</v>
      </c>
      <c r="C300">
        <v>60526591</v>
      </c>
      <c r="D300">
        <v>58340578</v>
      </c>
      <c r="E300">
        <v>1</v>
      </c>
      <c r="F300">
        <v>1</v>
      </c>
      <c r="G300">
        <v>1080</v>
      </c>
      <c r="H300">
        <v>2</v>
      </c>
      <c r="I300" t="s">
        <v>862</v>
      </c>
      <c r="J300" t="s">
        <v>863</v>
      </c>
      <c r="K300" t="s">
        <v>864</v>
      </c>
      <c r="L300">
        <v>1368</v>
      </c>
      <c r="N300">
        <v>1011</v>
      </c>
      <c r="O300" t="s">
        <v>865</v>
      </c>
      <c r="P300" t="s">
        <v>865</v>
      </c>
      <c r="Q300">
        <v>1</v>
      </c>
      <c r="X300">
        <v>0.79</v>
      </c>
      <c r="Y300">
        <v>0</v>
      </c>
      <c r="Z300">
        <v>83.1</v>
      </c>
      <c r="AA300">
        <v>12.62</v>
      </c>
      <c r="AB300">
        <v>0</v>
      </c>
      <c r="AC300">
        <v>0</v>
      </c>
      <c r="AD300">
        <v>1</v>
      </c>
      <c r="AE300">
        <v>0</v>
      </c>
      <c r="AF300" t="s">
        <v>25</v>
      </c>
      <c r="AG300">
        <v>1.0862500000000002</v>
      </c>
      <c r="AH300">
        <v>2</v>
      </c>
      <c r="AI300">
        <v>60526594</v>
      </c>
      <c r="AJ300">
        <v>297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ROW(Source!A115)</f>
        <v>115</v>
      </c>
      <c r="B301">
        <v>60526609</v>
      </c>
      <c r="C301">
        <v>60526591</v>
      </c>
      <c r="D301">
        <v>58339814</v>
      </c>
      <c r="E301">
        <v>1</v>
      </c>
      <c r="F301">
        <v>1</v>
      </c>
      <c r="G301">
        <v>1080</v>
      </c>
      <c r="H301">
        <v>2</v>
      </c>
      <c r="I301" t="s">
        <v>874</v>
      </c>
      <c r="J301" t="s">
        <v>875</v>
      </c>
      <c r="K301" t="s">
        <v>876</v>
      </c>
      <c r="L301">
        <v>1368</v>
      </c>
      <c r="N301">
        <v>1011</v>
      </c>
      <c r="O301" t="s">
        <v>865</v>
      </c>
      <c r="P301" t="s">
        <v>865</v>
      </c>
      <c r="Q301">
        <v>1</v>
      </c>
      <c r="X301">
        <v>0.06</v>
      </c>
      <c r="Y301">
        <v>0</v>
      </c>
      <c r="Z301">
        <v>179.17</v>
      </c>
      <c r="AA301">
        <v>16.93</v>
      </c>
      <c r="AB301">
        <v>0</v>
      </c>
      <c r="AC301">
        <v>0</v>
      </c>
      <c r="AD301">
        <v>1</v>
      </c>
      <c r="AE301">
        <v>0</v>
      </c>
      <c r="AF301" t="s">
        <v>25</v>
      </c>
      <c r="AG301">
        <v>8.2500000000000004E-2</v>
      </c>
      <c r="AH301">
        <v>2</v>
      </c>
      <c r="AI301">
        <v>60526595</v>
      </c>
      <c r="AJ301">
        <v>298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ROW(Source!A115)</f>
        <v>115</v>
      </c>
      <c r="B302">
        <v>60526610</v>
      </c>
      <c r="C302">
        <v>60526591</v>
      </c>
      <c r="D302">
        <v>58308814</v>
      </c>
      <c r="E302">
        <v>1</v>
      </c>
      <c r="F302">
        <v>1</v>
      </c>
      <c r="G302">
        <v>1080</v>
      </c>
      <c r="H302">
        <v>3</v>
      </c>
      <c r="I302" t="s">
        <v>890</v>
      </c>
      <c r="J302" t="s">
        <v>891</v>
      </c>
      <c r="K302" t="s">
        <v>892</v>
      </c>
      <c r="L302">
        <v>1339</v>
      </c>
      <c r="N302">
        <v>1007</v>
      </c>
      <c r="O302" t="s">
        <v>893</v>
      </c>
      <c r="P302" t="s">
        <v>893</v>
      </c>
      <c r="Q302">
        <v>1</v>
      </c>
      <c r="X302">
        <v>0.36667</v>
      </c>
      <c r="Y302">
        <v>7.07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3</v>
      </c>
      <c r="AG302">
        <v>0.36667</v>
      </c>
      <c r="AH302">
        <v>2</v>
      </c>
      <c r="AI302">
        <v>60526596</v>
      </c>
      <c r="AJ302">
        <v>299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ROW(Source!A115)</f>
        <v>115</v>
      </c>
      <c r="B303">
        <v>60526611</v>
      </c>
      <c r="C303">
        <v>60526591</v>
      </c>
      <c r="D303">
        <v>58310526</v>
      </c>
      <c r="E303">
        <v>1</v>
      </c>
      <c r="F303">
        <v>1</v>
      </c>
      <c r="G303">
        <v>1080</v>
      </c>
      <c r="H303">
        <v>3</v>
      </c>
      <c r="I303" t="s">
        <v>894</v>
      </c>
      <c r="J303" t="s">
        <v>895</v>
      </c>
      <c r="K303" t="s">
        <v>896</v>
      </c>
      <c r="L303">
        <v>1346</v>
      </c>
      <c r="N303">
        <v>1009</v>
      </c>
      <c r="O303" t="s">
        <v>880</v>
      </c>
      <c r="P303" t="s">
        <v>880</v>
      </c>
      <c r="Q303">
        <v>1</v>
      </c>
      <c r="X303">
        <v>0.02</v>
      </c>
      <c r="Y303">
        <v>37.979999999999997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3</v>
      </c>
      <c r="AG303">
        <v>0.02</v>
      </c>
      <c r="AH303">
        <v>2</v>
      </c>
      <c r="AI303">
        <v>60526597</v>
      </c>
      <c r="AJ303">
        <v>300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ROW(Source!A115)</f>
        <v>115</v>
      </c>
      <c r="B304">
        <v>60526612</v>
      </c>
      <c r="C304">
        <v>60526591</v>
      </c>
      <c r="D304">
        <v>58308933</v>
      </c>
      <c r="E304">
        <v>1</v>
      </c>
      <c r="F304">
        <v>1</v>
      </c>
      <c r="G304">
        <v>1080</v>
      </c>
      <c r="H304">
        <v>3</v>
      </c>
      <c r="I304" t="s">
        <v>897</v>
      </c>
      <c r="J304" t="s">
        <v>898</v>
      </c>
      <c r="K304" t="s">
        <v>899</v>
      </c>
      <c r="L304">
        <v>1348</v>
      </c>
      <c r="N304">
        <v>1009</v>
      </c>
      <c r="O304" t="s">
        <v>900</v>
      </c>
      <c r="P304" t="s">
        <v>900</v>
      </c>
      <c r="Q304">
        <v>1000</v>
      </c>
      <c r="X304">
        <v>9.9000000000000001E-6</v>
      </c>
      <c r="Y304">
        <v>3234.81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3</v>
      </c>
      <c r="AG304">
        <v>9.9000000000000001E-6</v>
      </c>
      <c r="AH304">
        <v>2</v>
      </c>
      <c r="AI304">
        <v>60526598</v>
      </c>
      <c r="AJ304">
        <v>301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ROW(Source!A115)</f>
        <v>115</v>
      </c>
      <c r="B305">
        <v>60526613</v>
      </c>
      <c r="C305">
        <v>60526591</v>
      </c>
      <c r="D305">
        <v>58308746</v>
      </c>
      <c r="E305">
        <v>1</v>
      </c>
      <c r="F305">
        <v>1</v>
      </c>
      <c r="G305">
        <v>1080</v>
      </c>
      <c r="H305">
        <v>3</v>
      </c>
      <c r="I305" t="s">
        <v>901</v>
      </c>
      <c r="J305" t="s">
        <v>902</v>
      </c>
      <c r="K305" t="s">
        <v>903</v>
      </c>
      <c r="L305">
        <v>1339</v>
      </c>
      <c r="N305">
        <v>1007</v>
      </c>
      <c r="O305" t="s">
        <v>893</v>
      </c>
      <c r="P305" t="s">
        <v>893</v>
      </c>
      <c r="Q305">
        <v>1</v>
      </c>
      <c r="X305">
        <v>0.38</v>
      </c>
      <c r="Y305">
        <v>53.42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3</v>
      </c>
      <c r="AG305">
        <v>0.38</v>
      </c>
      <c r="AH305">
        <v>2</v>
      </c>
      <c r="AI305">
        <v>60526599</v>
      </c>
      <c r="AJ305">
        <v>302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ROW(Source!A115)</f>
        <v>115</v>
      </c>
      <c r="B306">
        <v>60526614</v>
      </c>
      <c r="C306">
        <v>60526591</v>
      </c>
      <c r="D306">
        <v>58309012</v>
      </c>
      <c r="E306">
        <v>1</v>
      </c>
      <c r="F306">
        <v>1</v>
      </c>
      <c r="G306">
        <v>1080</v>
      </c>
      <c r="H306">
        <v>3</v>
      </c>
      <c r="I306" t="s">
        <v>904</v>
      </c>
      <c r="J306" t="s">
        <v>905</v>
      </c>
      <c r="K306" t="s">
        <v>906</v>
      </c>
      <c r="L306">
        <v>1339</v>
      </c>
      <c r="N306">
        <v>1007</v>
      </c>
      <c r="O306" t="s">
        <v>893</v>
      </c>
      <c r="P306" t="s">
        <v>893</v>
      </c>
      <c r="Q306">
        <v>1</v>
      </c>
      <c r="X306">
        <v>0.64600000000000002</v>
      </c>
      <c r="Y306">
        <v>5.82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3</v>
      </c>
      <c r="AG306">
        <v>0.64600000000000002</v>
      </c>
      <c r="AH306">
        <v>2</v>
      </c>
      <c r="AI306">
        <v>60526600</v>
      </c>
      <c r="AJ306">
        <v>303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ROW(Source!A115)</f>
        <v>115</v>
      </c>
      <c r="B307">
        <v>60526615</v>
      </c>
      <c r="C307">
        <v>60526591</v>
      </c>
      <c r="D307">
        <v>58309084</v>
      </c>
      <c r="E307">
        <v>1</v>
      </c>
      <c r="F307">
        <v>1</v>
      </c>
      <c r="G307">
        <v>1080</v>
      </c>
      <c r="H307">
        <v>3</v>
      </c>
      <c r="I307" t="s">
        <v>907</v>
      </c>
      <c r="J307" t="s">
        <v>908</v>
      </c>
      <c r="K307" t="s">
        <v>909</v>
      </c>
      <c r="L307">
        <v>1348</v>
      </c>
      <c r="N307">
        <v>1009</v>
      </c>
      <c r="O307" t="s">
        <v>900</v>
      </c>
      <c r="P307" t="s">
        <v>900</v>
      </c>
      <c r="Q307">
        <v>1000</v>
      </c>
      <c r="X307">
        <v>1.0399999999999999E-3</v>
      </c>
      <c r="Y307">
        <v>16214.84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 t="s">
        <v>3</v>
      </c>
      <c r="AG307">
        <v>1.0399999999999999E-3</v>
      </c>
      <c r="AH307">
        <v>2</v>
      </c>
      <c r="AI307">
        <v>60526601</v>
      </c>
      <c r="AJ307">
        <v>304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ROW(Source!A115)</f>
        <v>115</v>
      </c>
      <c r="B308">
        <v>60526616</v>
      </c>
      <c r="C308">
        <v>60526591</v>
      </c>
      <c r="D308">
        <v>58309253</v>
      </c>
      <c r="E308">
        <v>1</v>
      </c>
      <c r="F308">
        <v>1</v>
      </c>
      <c r="G308">
        <v>1080</v>
      </c>
      <c r="H308">
        <v>3</v>
      </c>
      <c r="I308" t="s">
        <v>910</v>
      </c>
      <c r="J308" t="s">
        <v>911</v>
      </c>
      <c r="K308" t="s">
        <v>912</v>
      </c>
      <c r="L308">
        <v>1346</v>
      </c>
      <c r="N308">
        <v>1009</v>
      </c>
      <c r="O308" t="s">
        <v>880</v>
      </c>
      <c r="P308" t="s">
        <v>880</v>
      </c>
      <c r="Q308">
        <v>1</v>
      </c>
      <c r="X308">
        <v>0.12</v>
      </c>
      <c r="Y308">
        <v>20.190000000000001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3</v>
      </c>
      <c r="AG308">
        <v>0.12</v>
      </c>
      <c r="AH308">
        <v>2</v>
      </c>
      <c r="AI308">
        <v>60526602</v>
      </c>
      <c r="AJ308">
        <v>305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ROW(Source!A115)</f>
        <v>115</v>
      </c>
      <c r="B309">
        <v>60526617</v>
      </c>
      <c r="C309">
        <v>60526591</v>
      </c>
      <c r="D309">
        <v>58309395</v>
      </c>
      <c r="E309">
        <v>1</v>
      </c>
      <c r="F309">
        <v>1</v>
      </c>
      <c r="G309">
        <v>1080</v>
      </c>
      <c r="H309">
        <v>3</v>
      </c>
      <c r="I309" t="s">
        <v>913</v>
      </c>
      <c r="J309" t="s">
        <v>914</v>
      </c>
      <c r="K309" t="s">
        <v>915</v>
      </c>
      <c r="L309">
        <v>1348</v>
      </c>
      <c r="N309">
        <v>1009</v>
      </c>
      <c r="O309" t="s">
        <v>900</v>
      </c>
      <c r="P309" t="s">
        <v>900</v>
      </c>
      <c r="Q309">
        <v>1000</v>
      </c>
      <c r="X309">
        <v>4.0000000000000002E-4</v>
      </c>
      <c r="Y309">
        <v>35445.93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3</v>
      </c>
      <c r="AG309">
        <v>4.0000000000000002E-4</v>
      </c>
      <c r="AH309">
        <v>2</v>
      </c>
      <c r="AI309">
        <v>60526603</v>
      </c>
      <c r="AJ309">
        <v>306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ROW(Source!A115)</f>
        <v>115</v>
      </c>
      <c r="B310">
        <v>60526618</v>
      </c>
      <c r="C310">
        <v>60526591</v>
      </c>
      <c r="D310">
        <v>58267525</v>
      </c>
      <c r="E310">
        <v>1080</v>
      </c>
      <c r="F310">
        <v>1</v>
      </c>
      <c r="G310">
        <v>1080</v>
      </c>
      <c r="H310">
        <v>3</v>
      </c>
      <c r="I310" t="s">
        <v>989</v>
      </c>
      <c r="J310" t="s">
        <v>3</v>
      </c>
      <c r="K310" t="s">
        <v>990</v>
      </c>
      <c r="L310">
        <v>1346</v>
      </c>
      <c r="N310">
        <v>1009</v>
      </c>
      <c r="O310" t="s">
        <v>880</v>
      </c>
      <c r="P310" t="s">
        <v>880</v>
      </c>
      <c r="Q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3</v>
      </c>
      <c r="AG310">
        <v>0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ROW(Source!A115)</f>
        <v>115</v>
      </c>
      <c r="B311">
        <v>60526619</v>
      </c>
      <c r="C311">
        <v>60526591</v>
      </c>
      <c r="D311">
        <v>58287192</v>
      </c>
      <c r="E311">
        <v>1080</v>
      </c>
      <c r="F311">
        <v>1</v>
      </c>
      <c r="G311">
        <v>1080</v>
      </c>
      <c r="H311">
        <v>3</v>
      </c>
      <c r="I311" t="s">
        <v>991</v>
      </c>
      <c r="J311" t="s">
        <v>3</v>
      </c>
      <c r="K311" t="s">
        <v>992</v>
      </c>
      <c r="L311">
        <v>1354</v>
      </c>
      <c r="N311">
        <v>1010</v>
      </c>
      <c r="O311" t="s">
        <v>39</v>
      </c>
      <c r="P311" t="s">
        <v>39</v>
      </c>
      <c r="Q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3</v>
      </c>
      <c r="AG311">
        <v>0</v>
      </c>
      <c r="AH311">
        <v>3</v>
      </c>
      <c r="AI311">
        <v>-1</v>
      </c>
      <c r="AJ311" t="s">
        <v>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ROW(Source!A115)</f>
        <v>115</v>
      </c>
      <c r="B312">
        <v>60526620</v>
      </c>
      <c r="C312">
        <v>60526591</v>
      </c>
      <c r="D312">
        <v>58289981</v>
      </c>
      <c r="E312">
        <v>1080</v>
      </c>
      <c r="F312">
        <v>1</v>
      </c>
      <c r="G312">
        <v>1080</v>
      </c>
      <c r="H312">
        <v>3</v>
      </c>
      <c r="I312" t="s">
        <v>993</v>
      </c>
      <c r="J312" t="s">
        <v>3</v>
      </c>
      <c r="K312" t="s">
        <v>994</v>
      </c>
      <c r="L312">
        <v>1301</v>
      </c>
      <c r="N312">
        <v>1003</v>
      </c>
      <c r="O312" t="s">
        <v>34</v>
      </c>
      <c r="P312" t="s">
        <v>34</v>
      </c>
      <c r="Q312">
        <v>1</v>
      </c>
      <c r="X312">
        <v>100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3</v>
      </c>
      <c r="AG312">
        <v>100</v>
      </c>
      <c r="AH312">
        <v>3</v>
      </c>
      <c r="AI312">
        <v>-1</v>
      </c>
      <c r="AJ312" t="s">
        <v>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ROW(Source!A120)</f>
        <v>120</v>
      </c>
      <c r="B313">
        <v>60526634</v>
      </c>
      <c r="C313">
        <v>60526623</v>
      </c>
      <c r="D313">
        <v>58266404</v>
      </c>
      <c r="E313">
        <v>1080</v>
      </c>
      <c r="F313">
        <v>1</v>
      </c>
      <c r="G313">
        <v>1080</v>
      </c>
      <c r="H313">
        <v>1</v>
      </c>
      <c r="I313" t="s">
        <v>859</v>
      </c>
      <c r="J313" t="s">
        <v>3</v>
      </c>
      <c r="K313" t="s">
        <v>860</v>
      </c>
      <c r="L313">
        <v>1191</v>
      </c>
      <c r="N313">
        <v>1013</v>
      </c>
      <c r="O313" t="s">
        <v>861</v>
      </c>
      <c r="P313" t="s">
        <v>861</v>
      </c>
      <c r="Q313">
        <v>1</v>
      </c>
      <c r="X313">
        <v>24.89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26</v>
      </c>
      <c r="AG313">
        <v>31.485850000000003</v>
      </c>
      <c r="AH313">
        <v>2</v>
      </c>
      <c r="AI313">
        <v>60526624</v>
      </c>
      <c r="AJ313">
        <v>309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ROW(Source!A120)</f>
        <v>120</v>
      </c>
      <c r="B314">
        <v>60526635</v>
      </c>
      <c r="C314">
        <v>60526623</v>
      </c>
      <c r="D314">
        <v>58340578</v>
      </c>
      <c r="E314">
        <v>1</v>
      </c>
      <c r="F314">
        <v>1</v>
      </c>
      <c r="G314">
        <v>1080</v>
      </c>
      <c r="H314">
        <v>2</v>
      </c>
      <c r="I314" t="s">
        <v>862</v>
      </c>
      <c r="J314" t="s">
        <v>863</v>
      </c>
      <c r="K314" t="s">
        <v>864</v>
      </c>
      <c r="L314">
        <v>1368</v>
      </c>
      <c r="N314">
        <v>1011</v>
      </c>
      <c r="O314" t="s">
        <v>865</v>
      </c>
      <c r="P314" t="s">
        <v>865</v>
      </c>
      <c r="Q314">
        <v>1</v>
      </c>
      <c r="X314">
        <v>0.03</v>
      </c>
      <c r="Y314">
        <v>0</v>
      </c>
      <c r="Z314">
        <v>83.1</v>
      </c>
      <c r="AA314">
        <v>12.62</v>
      </c>
      <c r="AB314">
        <v>0</v>
      </c>
      <c r="AC314">
        <v>0</v>
      </c>
      <c r="AD314">
        <v>1</v>
      </c>
      <c r="AE314">
        <v>0</v>
      </c>
      <c r="AF314" t="s">
        <v>25</v>
      </c>
      <c r="AG314">
        <v>4.1250000000000002E-2</v>
      </c>
      <c r="AH314">
        <v>2</v>
      </c>
      <c r="AI314">
        <v>60526625</v>
      </c>
      <c r="AJ314">
        <v>310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ROW(Source!A120)</f>
        <v>120</v>
      </c>
      <c r="B315">
        <v>60526637</v>
      </c>
      <c r="C315">
        <v>60526623</v>
      </c>
      <c r="D315">
        <v>58340697</v>
      </c>
      <c r="E315">
        <v>1</v>
      </c>
      <c r="F315">
        <v>1</v>
      </c>
      <c r="G315">
        <v>1080</v>
      </c>
      <c r="H315">
        <v>2</v>
      </c>
      <c r="I315" t="s">
        <v>868</v>
      </c>
      <c r="J315" t="s">
        <v>869</v>
      </c>
      <c r="K315" t="s">
        <v>870</v>
      </c>
      <c r="L315">
        <v>1368</v>
      </c>
      <c r="N315">
        <v>1011</v>
      </c>
      <c r="O315" t="s">
        <v>865</v>
      </c>
      <c r="P315" t="s">
        <v>865</v>
      </c>
      <c r="Q315">
        <v>1</v>
      </c>
      <c r="X315">
        <v>0.73</v>
      </c>
      <c r="Y315">
        <v>0</v>
      </c>
      <c r="Z315">
        <v>0.8</v>
      </c>
      <c r="AA315">
        <v>0</v>
      </c>
      <c r="AB315">
        <v>0</v>
      </c>
      <c r="AC315">
        <v>0</v>
      </c>
      <c r="AD315">
        <v>1</v>
      </c>
      <c r="AE315">
        <v>0</v>
      </c>
      <c r="AF315" t="s">
        <v>25</v>
      </c>
      <c r="AG315">
        <v>1.0037500000000001</v>
      </c>
      <c r="AH315">
        <v>2</v>
      </c>
      <c r="AI315">
        <v>60526627</v>
      </c>
      <c r="AJ315">
        <v>311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ROW(Source!A120)</f>
        <v>120</v>
      </c>
      <c r="B316">
        <v>60526638</v>
      </c>
      <c r="C316">
        <v>60526623</v>
      </c>
      <c r="D316">
        <v>58340699</v>
      </c>
      <c r="E316">
        <v>1</v>
      </c>
      <c r="F316">
        <v>1</v>
      </c>
      <c r="G316">
        <v>1080</v>
      </c>
      <c r="H316">
        <v>2</v>
      </c>
      <c r="I316" t="s">
        <v>871</v>
      </c>
      <c r="J316" t="s">
        <v>872</v>
      </c>
      <c r="K316" t="s">
        <v>873</v>
      </c>
      <c r="L316">
        <v>1368</v>
      </c>
      <c r="N316">
        <v>1011</v>
      </c>
      <c r="O316" t="s">
        <v>865</v>
      </c>
      <c r="P316" t="s">
        <v>865</v>
      </c>
      <c r="Q316">
        <v>1</v>
      </c>
      <c r="X316">
        <v>0.7</v>
      </c>
      <c r="Y316">
        <v>0</v>
      </c>
      <c r="Z316">
        <v>1.49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25</v>
      </c>
      <c r="AG316">
        <v>0.96250000000000013</v>
      </c>
      <c r="AH316">
        <v>2</v>
      </c>
      <c r="AI316">
        <v>60526628</v>
      </c>
      <c r="AJ316">
        <v>312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ROW(Source!A120)</f>
        <v>120</v>
      </c>
      <c r="B317">
        <v>60526636</v>
      </c>
      <c r="C317">
        <v>60526623</v>
      </c>
      <c r="D317">
        <v>58339814</v>
      </c>
      <c r="E317">
        <v>1</v>
      </c>
      <c r="F317">
        <v>1</v>
      </c>
      <c r="G317">
        <v>1080</v>
      </c>
      <c r="H317">
        <v>2</v>
      </c>
      <c r="I317" t="s">
        <v>874</v>
      </c>
      <c r="J317" t="s">
        <v>875</v>
      </c>
      <c r="K317" t="s">
        <v>876</v>
      </c>
      <c r="L317">
        <v>1368</v>
      </c>
      <c r="N317">
        <v>1011</v>
      </c>
      <c r="O317" t="s">
        <v>865</v>
      </c>
      <c r="P317" t="s">
        <v>865</v>
      </c>
      <c r="Q317">
        <v>1</v>
      </c>
      <c r="X317">
        <v>0.03</v>
      </c>
      <c r="Y317">
        <v>0</v>
      </c>
      <c r="Z317">
        <v>179.17</v>
      </c>
      <c r="AA317">
        <v>16.93</v>
      </c>
      <c r="AB317">
        <v>0</v>
      </c>
      <c r="AC317">
        <v>0</v>
      </c>
      <c r="AD317">
        <v>1</v>
      </c>
      <c r="AE317">
        <v>0</v>
      </c>
      <c r="AF317" t="s">
        <v>25</v>
      </c>
      <c r="AG317">
        <v>4.1250000000000002E-2</v>
      </c>
      <c r="AH317">
        <v>2</v>
      </c>
      <c r="AI317">
        <v>60526626</v>
      </c>
      <c r="AJ317">
        <v>313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ROW(Source!A120)</f>
        <v>120</v>
      </c>
      <c r="B318">
        <v>60526639</v>
      </c>
      <c r="C318">
        <v>60526623</v>
      </c>
      <c r="D318">
        <v>58308811</v>
      </c>
      <c r="E318">
        <v>1</v>
      </c>
      <c r="F318">
        <v>1</v>
      </c>
      <c r="G318">
        <v>1080</v>
      </c>
      <c r="H318">
        <v>3</v>
      </c>
      <c r="I318" t="s">
        <v>877</v>
      </c>
      <c r="J318" t="s">
        <v>878</v>
      </c>
      <c r="K318" t="s">
        <v>879</v>
      </c>
      <c r="L318">
        <v>1346</v>
      </c>
      <c r="N318">
        <v>1009</v>
      </c>
      <c r="O318" t="s">
        <v>880</v>
      </c>
      <c r="P318" t="s">
        <v>880</v>
      </c>
      <c r="Q318">
        <v>1</v>
      </c>
      <c r="X318">
        <v>0.5</v>
      </c>
      <c r="Y318">
        <v>1.61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140</v>
      </c>
      <c r="AG318">
        <v>0.5</v>
      </c>
      <c r="AH318">
        <v>2</v>
      </c>
      <c r="AI318">
        <v>60526629</v>
      </c>
      <c r="AJ318">
        <v>314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ROW(Source!A120)</f>
        <v>120</v>
      </c>
      <c r="B319">
        <v>60526640</v>
      </c>
      <c r="C319">
        <v>60526623</v>
      </c>
      <c r="D319">
        <v>58308843</v>
      </c>
      <c r="E319">
        <v>1</v>
      </c>
      <c r="F319">
        <v>1</v>
      </c>
      <c r="G319">
        <v>1080</v>
      </c>
      <c r="H319">
        <v>3</v>
      </c>
      <c r="I319" t="s">
        <v>881</v>
      </c>
      <c r="J319" t="s">
        <v>882</v>
      </c>
      <c r="K319" t="s">
        <v>883</v>
      </c>
      <c r="L319">
        <v>1346</v>
      </c>
      <c r="N319">
        <v>1009</v>
      </c>
      <c r="O319" t="s">
        <v>880</v>
      </c>
      <c r="P319" t="s">
        <v>880</v>
      </c>
      <c r="Q319">
        <v>1</v>
      </c>
      <c r="X319">
        <v>0.21</v>
      </c>
      <c r="Y319">
        <v>36.78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140</v>
      </c>
      <c r="AG319">
        <v>0.21</v>
      </c>
      <c r="AH319">
        <v>2</v>
      </c>
      <c r="AI319">
        <v>60526630</v>
      </c>
      <c r="AJ319">
        <v>315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ROW(Source!A120)</f>
        <v>120</v>
      </c>
      <c r="B320">
        <v>60526641</v>
      </c>
      <c r="C320">
        <v>60526623</v>
      </c>
      <c r="D320">
        <v>58308917</v>
      </c>
      <c r="E320">
        <v>1</v>
      </c>
      <c r="F320">
        <v>1</v>
      </c>
      <c r="G320">
        <v>1080</v>
      </c>
      <c r="H320">
        <v>3</v>
      </c>
      <c r="I320" t="s">
        <v>884</v>
      </c>
      <c r="J320" t="s">
        <v>885</v>
      </c>
      <c r="K320" t="s">
        <v>886</v>
      </c>
      <c r="L320">
        <v>1354</v>
      </c>
      <c r="N320">
        <v>1010</v>
      </c>
      <c r="O320" t="s">
        <v>39</v>
      </c>
      <c r="P320" t="s">
        <v>39</v>
      </c>
      <c r="Q320">
        <v>1</v>
      </c>
      <c r="X320">
        <v>20</v>
      </c>
      <c r="Y320">
        <v>0.89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140</v>
      </c>
      <c r="AG320">
        <v>20</v>
      </c>
      <c r="AH320">
        <v>2</v>
      </c>
      <c r="AI320">
        <v>60526631</v>
      </c>
      <c r="AJ320">
        <v>316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ROW(Source!A120)</f>
        <v>120</v>
      </c>
      <c r="B321">
        <v>60526642</v>
      </c>
      <c r="C321">
        <v>60526623</v>
      </c>
      <c r="D321">
        <v>58263805</v>
      </c>
      <c r="E321">
        <v>1080</v>
      </c>
      <c r="F321">
        <v>1</v>
      </c>
      <c r="G321">
        <v>1080</v>
      </c>
      <c r="H321">
        <v>3</v>
      </c>
      <c r="I321" t="s">
        <v>985</v>
      </c>
      <c r="J321" t="s">
        <v>3</v>
      </c>
      <c r="K321" t="s">
        <v>986</v>
      </c>
      <c r="L321">
        <v>1301</v>
      </c>
      <c r="N321">
        <v>1003</v>
      </c>
      <c r="O321" t="s">
        <v>34</v>
      </c>
      <c r="P321" t="s">
        <v>34</v>
      </c>
      <c r="Q321">
        <v>1</v>
      </c>
      <c r="X321">
        <v>100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 t="s">
        <v>140</v>
      </c>
      <c r="AG321">
        <v>100</v>
      </c>
      <c r="AH321">
        <v>3</v>
      </c>
      <c r="AI321">
        <v>-1</v>
      </c>
      <c r="AJ321" t="s">
        <v>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ROW(Source!A120)</f>
        <v>120</v>
      </c>
      <c r="B322">
        <v>60526643</v>
      </c>
      <c r="C322">
        <v>60526623</v>
      </c>
      <c r="D322">
        <v>58266671</v>
      </c>
      <c r="E322">
        <v>1080</v>
      </c>
      <c r="F322">
        <v>1</v>
      </c>
      <c r="G322">
        <v>1080</v>
      </c>
      <c r="H322">
        <v>3</v>
      </c>
      <c r="I322" t="s">
        <v>987</v>
      </c>
      <c r="J322" t="s">
        <v>3</v>
      </c>
      <c r="K322" t="s">
        <v>988</v>
      </c>
      <c r="L322">
        <v>1354</v>
      </c>
      <c r="N322">
        <v>1010</v>
      </c>
      <c r="O322" t="s">
        <v>39</v>
      </c>
      <c r="P322" t="s">
        <v>39</v>
      </c>
      <c r="Q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 t="s">
        <v>140</v>
      </c>
      <c r="AG322">
        <v>0</v>
      </c>
      <c r="AH322">
        <v>3</v>
      </c>
      <c r="AI322">
        <v>-1</v>
      </c>
      <c r="AJ322" t="s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ROW(Source!A120)</f>
        <v>120</v>
      </c>
      <c r="B323">
        <v>60526644</v>
      </c>
      <c r="C323">
        <v>60526623</v>
      </c>
      <c r="D323">
        <v>58267525</v>
      </c>
      <c r="E323">
        <v>1080</v>
      </c>
      <c r="F323">
        <v>1</v>
      </c>
      <c r="G323">
        <v>1080</v>
      </c>
      <c r="H323">
        <v>3</v>
      </c>
      <c r="I323" t="s">
        <v>989</v>
      </c>
      <c r="J323" t="s">
        <v>3</v>
      </c>
      <c r="K323" t="s">
        <v>990</v>
      </c>
      <c r="L323">
        <v>1346</v>
      </c>
      <c r="N323">
        <v>1009</v>
      </c>
      <c r="O323" t="s">
        <v>880</v>
      </c>
      <c r="P323" t="s">
        <v>880</v>
      </c>
      <c r="Q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140</v>
      </c>
      <c r="AG323">
        <v>0</v>
      </c>
      <c r="AH323">
        <v>3</v>
      </c>
      <c r="AI323">
        <v>-1</v>
      </c>
      <c r="AJ323" t="s">
        <v>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ROW(Source!A121)</f>
        <v>121</v>
      </c>
      <c r="B324">
        <v>60526634</v>
      </c>
      <c r="C324">
        <v>60526623</v>
      </c>
      <c r="D324">
        <v>58266404</v>
      </c>
      <c r="E324">
        <v>1080</v>
      </c>
      <c r="F324">
        <v>1</v>
      </c>
      <c r="G324">
        <v>1080</v>
      </c>
      <c r="H324">
        <v>1</v>
      </c>
      <c r="I324" t="s">
        <v>859</v>
      </c>
      <c r="J324" t="s">
        <v>3</v>
      </c>
      <c r="K324" t="s">
        <v>860</v>
      </c>
      <c r="L324">
        <v>1191</v>
      </c>
      <c r="N324">
        <v>1013</v>
      </c>
      <c r="O324" t="s">
        <v>861</v>
      </c>
      <c r="P324" t="s">
        <v>861</v>
      </c>
      <c r="Q324">
        <v>1</v>
      </c>
      <c r="X324">
        <v>24.89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1</v>
      </c>
      <c r="AF324" t="s">
        <v>26</v>
      </c>
      <c r="AG324">
        <v>31.485850000000003</v>
      </c>
      <c r="AH324">
        <v>2</v>
      </c>
      <c r="AI324">
        <v>60526624</v>
      </c>
      <c r="AJ324">
        <v>319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ROW(Source!A121)</f>
        <v>121</v>
      </c>
      <c r="B325">
        <v>60526635</v>
      </c>
      <c r="C325">
        <v>60526623</v>
      </c>
      <c r="D325">
        <v>58340578</v>
      </c>
      <c r="E325">
        <v>1</v>
      </c>
      <c r="F325">
        <v>1</v>
      </c>
      <c r="G325">
        <v>1080</v>
      </c>
      <c r="H325">
        <v>2</v>
      </c>
      <c r="I325" t="s">
        <v>862</v>
      </c>
      <c r="J325" t="s">
        <v>863</v>
      </c>
      <c r="K325" t="s">
        <v>864</v>
      </c>
      <c r="L325">
        <v>1368</v>
      </c>
      <c r="N325">
        <v>1011</v>
      </c>
      <c r="O325" t="s">
        <v>865</v>
      </c>
      <c r="P325" t="s">
        <v>865</v>
      </c>
      <c r="Q325">
        <v>1</v>
      </c>
      <c r="X325">
        <v>0.03</v>
      </c>
      <c r="Y325">
        <v>0</v>
      </c>
      <c r="Z325">
        <v>83.1</v>
      </c>
      <c r="AA325">
        <v>12.62</v>
      </c>
      <c r="AB325">
        <v>0</v>
      </c>
      <c r="AC325">
        <v>0</v>
      </c>
      <c r="AD325">
        <v>1</v>
      </c>
      <c r="AE325">
        <v>0</v>
      </c>
      <c r="AF325" t="s">
        <v>25</v>
      </c>
      <c r="AG325">
        <v>4.1250000000000002E-2</v>
      </c>
      <c r="AH325">
        <v>2</v>
      </c>
      <c r="AI325">
        <v>60526625</v>
      </c>
      <c r="AJ325">
        <v>320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ROW(Source!A121)</f>
        <v>121</v>
      </c>
      <c r="B326">
        <v>60526637</v>
      </c>
      <c r="C326">
        <v>60526623</v>
      </c>
      <c r="D326">
        <v>58340697</v>
      </c>
      <c r="E326">
        <v>1</v>
      </c>
      <c r="F326">
        <v>1</v>
      </c>
      <c r="G326">
        <v>1080</v>
      </c>
      <c r="H326">
        <v>2</v>
      </c>
      <c r="I326" t="s">
        <v>868</v>
      </c>
      <c r="J326" t="s">
        <v>869</v>
      </c>
      <c r="K326" t="s">
        <v>870</v>
      </c>
      <c r="L326">
        <v>1368</v>
      </c>
      <c r="N326">
        <v>1011</v>
      </c>
      <c r="O326" t="s">
        <v>865</v>
      </c>
      <c r="P326" t="s">
        <v>865</v>
      </c>
      <c r="Q326">
        <v>1</v>
      </c>
      <c r="X326">
        <v>0.73</v>
      </c>
      <c r="Y326">
        <v>0</v>
      </c>
      <c r="Z326">
        <v>0.8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25</v>
      </c>
      <c r="AG326">
        <v>1.0037500000000001</v>
      </c>
      <c r="AH326">
        <v>2</v>
      </c>
      <c r="AI326">
        <v>60526627</v>
      </c>
      <c r="AJ326">
        <v>321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ROW(Source!A121)</f>
        <v>121</v>
      </c>
      <c r="B327">
        <v>60526638</v>
      </c>
      <c r="C327">
        <v>60526623</v>
      </c>
      <c r="D327">
        <v>58340699</v>
      </c>
      <c r="E327">
        <v>1</v>
      </c>
      <c r="F327">
        <v>1</v>
      </c>
      <c r="G327">
        <v>1080</v>
      </c>
      <c r="H327">
        <v>2</v>
      </c>
      <c r="I327" t="s">
        <v>871</v>
      </c>
      <c r="J327" t="s">
        <v>872</v>
      </c>
      <c r="K327" t="s">
        <v>873</v>
      </c>
      <c r="L327">
        <v>1368</v>
      </c>
      <c r="N327">
        <v>1011</v>
      </c>
      <c r="O327" t="s">
        <v>865</v>
      </c>
      <c r="P327" t="s">
        <v>865</v>
      </c>
      <c r="Q327">
        <v>1</v>
      </c>
      <c r="X327">
        <v>0.7</v>
      </c>
      <c r="Y327">
        <v>0</v>
      </c>
      <c r="Z327">
        <v>1.49</v>
      </c>
      <c r="AA327">
        <v>0</v>
      </c>
      <c r="AB327">
        <v>0</v>
      </c>
      <c r="AC327">
        <v>0</v>
      </c>
      <c r="AD327">
        <v>1</v>
      </c>
      <c r="AE327">
        <v>0</v>
      </c>
      <c r="AF327" t="s">
        <v>25</v>
      </c>
      <c r="AG327">
        <v>0.96250000000000013</v>
      </c>
      <c r="AH327">
        <v>2</v>
      </c>
      <c r="AI327">
        <v>60526628</v>
      </c>
      <c r="AJ327">
        <v>322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ROW(Source!A121)</f>
        <v>121</v>
      </c>
      <c r="B328">
        <v>60526636</v>
      </c>
      <c r="C328">
        <v>60526623</v>
      </c>
      <c r="D328">
        <v>58339814</v>
      </c>
      <c r="E328">
        <v>1</v>
      </c>
      <c r="F328">
        <v>1</v>
      </c>
      <c r="G328">
        <v>1080</v>
      </c>
      <c r="H328">
        <v>2</v>
      </c>
      <c r="I328" t="s">
        <v>874</v>
      </c>
      <c r="J328" t="s">
        <v>875</v>
      </c>
      <c r="K328" t="s">
        <v>876</v>
      </c>
      <c r="L328">
        <v>1368</v>
      </c>
      <c r="N328">
        <v>1011</v>
      </c>
      <c r="O328" t="s">
        <v>865</v>
      </c>
      <c r="P328" t="s">
        <v>865</v>
      </c>
      <c r="Q328">
        <v>1</v>
      </c>
      <c r="X328">
        <v>0.03</v>
      </c>
      <c r="Y328">
        <v>0</v>
      </c>
      <c r="Z328">
        <v>179.17</v>
      </c>
      <c r="AA328">
        <v>16.93</v>
      </c>
      <c r="AB328">
        <v>0</v>
      </c>
      <c r="AC328">
        <v>0</v>
      </c>
      <c r="AD328">
        <v>1</v>
      </c>
      <c r="AE328">
        <v>0</v>
      </c>
      <c r="AF328" t="s">
        <v>25</v>
      </c>
      <c r="AG328">
        <v>4.1250000000000002E-2</v>
      </c>
      <c r="AH328">
        <v>2</v>
      </c>
      <c r="AI328">
        <v>60526626</v>
      </c>
      <c r="AJ328">
        <v>323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ROW(Source!A121)</f>
        <v>121</v>
      </c>
      <c r="B329">
        <v>60526639</v>
      </c>
      <c r="C329">
        <v>60526623</v>
      </c>
      <c r="D329">
        <v>58308811</v>
      </c>
      <c r="E329">
        <v>1</v>
      </c>
      <c r="F329">
        <v>1</v>
      </c>
      <c r="G329">
        <v>1080</v>
      </c>
      <c r="H329">
        <v>3</v>
      </c>
      <c r="I329" t="s">
        <v>877</v>
      </c>
      <c r="J329" t="s">
        <v>878</v>
      </c>
      <c r="K329" t="s">
        <v>879</v>
      </c>
      <c r="L329">
        <v>1346</v>
      </c>
      <c r="N329">
        <v>1009</v>
      </c>
      <c r="O329" t="s">
        <v>880</v>
      </c>
      <c r="P329" t="s">
        <v>880</v>
      </c>
      <c r="Q329">
        <v>1</v>
      </c>
      <c r="X329">
        <v>0.5</v>
      </c>
      <c r="Y329">
        <v>1.61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140</v>
      </c>
      <c r="AG329">
        <v>0.5</v>
      </c>
      <c r="AH329">
        <v>2</v>
      </c>
      <c r="AI329">
        <v>60526629</v>
      </c>
      <c r="AJ329">
        <v>324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ROW(Source!A121)</f>
        <v>121</v>
      </c>
      <c r="B330">
        <v>60526640</v>
      </c>
      <c r="C330">
        <v>60526623</v>
      </c>
      <c r="D330">
        <v>58308843</v>
      </c>
      <c r="E330">
        <v>1</v>
      </c>
      <c r="F330">
        <v>1</v>
      </c>
      <c r="G330">
        <v>1080</v>
      </c>
      <c r="H330">
        <v>3</v>
      </c>
      <c r="I330" t="s">
        <v>881</v>
      </c>
      <c r="J330" t="s">
        <v>882</v>
      </c>
      <c r="K330" t="s">
        <v>883</v>
      </c>
      <c r="L330">
        <v>1346</v>
      </c>
      <c r="N330">
        <v>1009</v>
      </c>
      <c r="O330" t="s">
        <v>880</v>
      </c>
      <c r="P330" t="s">
        <v>880</v>
      </c>
      <c r="Q330">
        <v>1</v>
      </c>
      <c r="X330">
        <v>0.21</v>
      </c>
      <c r="Y330">
        <v>36.78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 t="s">
        <v>140</v>
      </c>
      <c r="AG330">
        <v>0.21</v>
      </c>
      <c r="AH330">
        <v>2</v>
      </c>
      <c r="AI330">
        <v>60526630</v>
      </c>
      <c r="AJ330">
        <v>325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ROW(Source!A121)</f>
        <v>121</v>
      </c>
      <c r="B331">
        <v>60526641</v>
      </c>
      <c r="C331">
        <v>60526623</v>
      </c>
      <c r="D331">
        <v>58308917</v>
      </c>
      <c r="E331">
        <v>1</v>
      </c>
      <c r="F331">
        <v>1</v>
      </c>
      <c r="G331">
        <v>1080</v>
      </c>
      <c r="H331">
        <v>3</v>
      </c>
      <c r="I331" t="s">
        <v>884</v>
      </c>
      <c r="J331" t="s">
        <v>885</v>
      </c>
      <c r="K331" t="s">
        <v>886</v>
      </c>
      <c r="L331">
        <v>1354</v>
      </c>
      <c r="N331">
        <v>1010</v>
      </c>
      <c r="O331" t="s">
        <v>39</v>
      </c>
      <c r="P331" t="s">
        <v>39</v>
      </c>
      <c r="Q331">
        <v>1</v>
      </c>
      <c r="X331">
        <v>20</v>
      </c>
      <c r="Y331">
        <v>0.89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 t="s">
        <v>140</v>
      </c>
      <c r="AG331">
        <v>20</v>
      </c>
      <c r="AH331">
        <v>2</v>
      </c>
      <c r="AI331">
        <v>60526631</v>
      </c>
      <c r="AJ331">
        <v>326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ROW(Source!A121)</f>
        <v>121</v>
      </c>
      <c r="B332">
        <v>60526642</v>
      </c>
      <c r="C332">
        <v>60526623</v>
      </c>
      <c r="D332">
        <v>58263805</v>
      </c>
      <c r="E332">
        <v>1080</v>
      </c>
      <c r="F332">
        <v>1</v>
      </c>
      <c r="G332">
        <v>1080</v>
      </c>
      <c r="H332">
        <v>3</v>
      </c>
      <c r="I332" t="s">
        <v>985</v>
      </c>
      <c r="J332" t="s">
        <v>3</v>
      </c>
      <c r="K332" t="s">
        <v>986</v>
      </c>
      <c r="L332">
        <v>1301</v>
      </c>
      <c r="N332">
        <v>1003</v>
      </c>
      <c r="O332" t="s">
        <v>34</v>
      </c>
      <c r="P332" t="s">
        <v>34</v>
      </c>
      <c r="Q332">
        <v>1</v>
      </c>
      <c r="X332">
        <v>100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140</v>
      </c>
      <c r="AG332">
        <v>100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ROW(Source!A121)</f>
        <v>121</v>
      </c>
      <c r="B333">
        <v>60526643</v>
      </c>
      <c r="C333">
        <v>60526623</v>
      </c>
      <c r="D333">
        <v>58266671</v>
      </c>
      <c r="E333">
        <v>1080</v>
      </c>
      <c r="F333">
        <v>1</v>
      </c>
      <c r="G333">
        <v>1080</v>
      </c>
      <c r="H333">
        <v>3</v>
      </c>
      <c r="I333" t="s">
        <v>987</v>
      </c>
      <c r="J333" t="s">
        <v>3</v>
      </c>
      <c r="K333" t="s">
        <v>988</v>
      </c>
      <c r="L333">
        <v>1354</v>
      </c>
      <c r="N333">
        <v>1010</v>
      </c>
      <c r="O333" t="s">
        <v>39</v>
      </c>
      <c r="P333" t="s">
        <v>39</v>
      </c>
      <c r="Q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140</v>
      </c>
      <c r="AG333">
        <v>0</v>
      </c>
      <c r="AH333">
        <v>3</v>
      </c>
      <c r="AI333">
        <v>-1</v>
      </c>
      <c r="AJ333" t="s">
        <v>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ROW(Source!A121)</f>
        <v>121</v>
      </c>
      <c r="B334">
        <v>60526644</v>
      </c>
      <c r="C334">
        <v>60526623</v>
      </c>
      <c r="D334">
        <v>58267525</v>
      </c>
      <c r="E334">
        <v>1080</v>
      </c>
      <c r="F334">
        <v>1</v>
      </c>
      <c r="G334">
        <v>1080</v>
      </c>
      <c r="H334">
        <v>3</v>
      </c>
      <c r="I334" t="s">
        <v>989</v>
      </c>
      <c r="J334" t="s">
        <v>3</v>
      </c>
      <c r="K334" t="s">
        <v>990</v>
      </c>
      <c r="L334">
        <v>1346</v>
      </c>
      <c r="N334">
        <v>1009</v>
      </c>
      <c r="O334" t="s">
        <v>880</v>
      </c>
      <c r="P334" t="s">
        <v>880</v>
      </c>
      <c r="Q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140</v>
      </c>
      <c r="AG334">
        <v>0</v>
      </c>
      <c r="AH334">
        <v>3</v>
      </c>
      <c r="AI334">
        <v>-1</v>
      </c>
      <c r="AJ334" t="s">
        <v>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ROW(Source!A126)</f>
        <v>126</v>
      </c>
      <c r="B335">
        <v>60526660</v>
      </c>
      <c r="C335">
        <v>60526647</v>
      </c>
      <c r="D335">
        <v>58266404</v>
      </c>
      <c r="E335">
        <v>1080</v>
      </c>
      <c r="F335">
        <v>1</v>
      </c>
      <c r="G335">
        <v>1080</v>
      </c>
      <c r="H335">
        <v>1</v>
      </c>
      <c r="I335" t="s">
        <v>859</v>
      </c>
      <c r="J335" t="s">
        <v>3</v>
      </c>
      <c r="K335" t="s">
        <v>860</v>
      </c>
      <c r="L335">
        <v>1191</v>
      </c>
      <c r="N335">
        <v>1013</v>
      </c>
      <c r="O335" t="s">
        <v>861</v>
      </c>
      <c r="P335" t="s">
        <v>861</v>
      </c>
      <c r="Q335">
        <v>1</v>
      </c>
      <c r="X335">
        <v>55.5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1</v>
      </c>
      <c r="AF335" t="s">
        <v>26</v>
      </c>
      <c r="AG335">
        <v>70.207499999999996</v>
      </c>
      <c r="AH335">
        <v>2</v>
      </c>
      <c r="AI335">
        <v>60526648</v>
      </c>
      <c r="AJ335">
        <v>329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ROW(Source!A126)</f>
        <v>126</v>
      </c>
      <c r="B336">
        <v>60526661</v>
      </c>
      <c r="C336">
        <v>60526647</v>
      </c>
      <c r="D336">
        <v>58340276</v>
      </c>
      <c r="E336">
        <v>1</v>
      </c>
      <c r="F336">
        <v>1</v>
      </c>
      <c r="G336">
        <v>1080</v>
      </c>
      <c r="H336">
        <v>2</v>
      </c>
      <c r="I336" t="s">
        <v>887</v>
      </c>
      <c r="J336" t="s">
        <v>888</v>
      </c>
      <c r="K336" t="s">
        <v>889</v>
      </c>
      <c r="L336">
        <v>1368</v>
      </c>
      <c r="N336">
        <v>1011</v>
      </c>
      <c r="O336" t="s">
        <v>865</v>
      </c>
      <c r="P336" t="s">
        <v>865</v>
      </c>
      <c r="Q336">
        <v>1</v>
      </c>
      <c r="X336">
        <v>3.5</v>
      </c>
      <c r="Y336">
        <v>0</v>
      </c>
      <c r="Z336">
        <v>3.18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25</v>
      </c>
      <c r="AG336">
        <v>4.8125</v>
      </c>
      <c r="AH336">
        <v>2</v>
      </c>
      <c r="AI336">
        <v>60526649</v>
      </c>
      <c r="AJ336">
        <v>330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ROW(Source!A126)</f>
        <v>126</v>
      </c>
      <c r="B337">
        <v>60526662</v>
      </c>
      <c r="C337">
        <v>60526647</v>
      </c>
      <c r="D337">
        <v>58340578</v>
      </c>
      <c r="E337">
        <v>1</v>
      </c>
      <c r="F337">
        <v>1</v>
      </c>
      <c r="G337">
        <v>1080</v>
      </c>
      <c r="H337">
        <v>2</v>
      </c>
      <c r="I337" t="s">
        <v>862</v>
      </c>
      <c r="J337" t="s">
        <v>863</v>
      </c>
      <c r="K337" t="s">
        <v>864</v>
      </c>
      <c r="L337">
        <v>1368</v>
      </c>
      <c r="N337">
        <v>1011</v>
      </c>
      <c r="O337" t="s">
        <v>865</v>
      </c>
      <c r="P337" t="s">
        <v>865</v>
      </c>
      <c r="Q337">
        <v>1</v>
      </c>
      <c r="X337">
        <v>1.04</v>
      </c>
      <c r="Y337">
        <v>0</v>
      </c>
      <c r="Z337">
        <v>83.1</v>
      </c>
      <c r="AA337">
        <v>12.62</v>
      </c>
      <c r="AB337">
        <v>0</v>
      </c>
      <c r="AC337">
        <v>0</v>
      </c>
      <c r="AD337">
        <v>1</v>
      </c>
      <c r="AE337">
        <v>0</v>
      </c>
      <c r="AF337" t="s">
        <v>25</v>
      </c>
      <c r="AG337">
        <v>1.4300000000000002</v>
      </c>
      <c r="AH337">
        <v>2</v>
      </c>
      <c r="AI337">
        <v>60526650</v>
      </c>
      <c r="AJ337">
        <v>331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ROW(Source!A126)</f>
        <v>126</v>
      </c>
      <c r="B338">
        <v>60526663</v>
      </c>
      <c r="C338">
        <v>60526647</v>
      </c>
      <c r="D338">
        <v>58339814</v>
      </c>
      <c r="E338">
        <v>1</v>
      </c>
      <c r="F338">
        <v>1</v>
      </c>
      <c r="G338">
        <v>1080</v>
      </c>
      <c r="H338">
        <v>2</v>
      </c>
      <c r="I338" t="s">
        <v>874</v>
      </c>
      <c r="J338" t="s">
        <v>875</v>
      </c>
      <c r="K338" t="s">
        <v>876</v>
      </c>
      <c r="L338">
        <v>1368</v>
      </c>
      <c r="N338">
        <v>1011</v>
      </c>
      <c r="O338" t="s">
        <v>865</v>
      </c>
      <c r="P338" t="s">
        <v>865</v>
      </c>
      <c r="Q338">
        <v>1</v>
      </c>
      <c r="X338">
        <v>0.09</v>
      </c>
      <c r="Y338">
        <v>0</v>
      </c>
      <c r="Z338">
        <v>179.17</v>
      </c>
      <c r="AA338">
        <v>16.93</v>
      </c>
      <c r="AB338">
        <v>0</v>
      </c>
      <c r="AC338">
        <v>0</v>
      </c>
      <c r="AD338">
        <v>1</v>
      </c>
      <c r="AE338">
        <v>0</v>
      </c>
      <c r="AF338" t="s">
        <v>25</v>
      </c>
      <c r="AG338">
        <v>0.12375</v>
      </c>
      <c r="AH338">
        <v>2</v>
      </c>
      <c r="AI338">
        <v>60526651</v>
      </c>
      <c r="AJ338">
        <v>332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ROW(Source!A126)</f>
        <v>126</v>
      </c>
      <c r="B339">
        <v>60526664</v>
      </c>
      <c r="C339">
        <v>60526647</v>
      </c>
      <c r="D339">
        <v>58308814</v>
      </c>
      <c r="E339">
        <v>1</v>
      </c>
      <c r="F339">
        <v>1</v>
      </c>
      <c r="G339">
        <v>1080</v>
      </c>
      <c r="H339">
        <v>3</v>
      </c>
      <c r="I339" t="s">
        <v>890</v>
      </c>
      <c r="J339" t="s">
        <v>891</v>
      </c>
      <c r="K339" t="s">
        <v>892</v>
      </c>
      <c r="L339">
        <v>1339</v>
      </c>
      <c r="N339">
        <v>1007</v>
      </c>
      <c r="O339" t="s">
        <v>893</v>
      </c>
      <c r="P339" t="s">
        <v>893</v>
      </c>
      <c r="Q339">
        <v>1</v>
      </c>
      <c r="X339">
        <v>0.61867000000000005</v>
      </c>
      <c r="Y339">
        <v>7.07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3</v>
      </c>
      <c r="AG339">
        <v>0.61867000000000005</v>
      </c>
      <c r="AH339">
        <v>2</v>
      </c>
      <c r="AI339">
        <v>60526652</v>
      </c>
      <c r="AJ339">
        <v>333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ROW(Source!A126)</f>
        <v>126</v>
      </c>
      <c r="B340">
        <v>60526665</v>
      </c>
      <c r="C340">
        <v>60526647</v>
      </c>
      <c r="D340">
        <v>58308933</v>
      </c>
      <c r="E340">
        <v>1</v>
      </c>
      <c r="F340">
        <v>1</v>
      </c>
      <c r="G340">
        <v>1080</v>
      </c>
      <c r="H340">
        <v>3</v>
      </c>
      <c r="I340" t="s">
        <v>897</v>
      </c>
      <c r="J340" t="s">
        <v>898</v>
      </c>
      <c r="K340" t="s">
        <v>899</v>
      </c>
      <c r="L340">
        <v>1348</v>
      </c>
      <c r="N340">
        <v>1009</v>
      </c>
      <c r="O340" t="s">
        <v>900</v>
      </c>
      <c r="P340" t="s">
        <v>900</v>
      </c>
      <c r="Q340">
        <v>1000</v>
      </c>
      <c r="X340">
        <v>1.66E-5</v>
      </c>
      <c r="Y340">
        <v>3234.81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 t="s">
        <v>3</v>
      </c>
      <c r="AG340">
        <v>1.66E-5</v>
      </c>
      <c r="AH340">
        <v>2</v>
      </c>
      <c r="AI340">
        <v>60526653</v>
      </c>
      <c r="AJ340">
        <v>334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ROW(Source!A126)</f>
        <v>126</v>
      </c>
      <c r="B341">
        <v>60526666</v>
      </c>
      <c r="C341">
        <v>60526647</v>
      </c>
      <c r="D341">
        <v>58308746</v>
      </c>
      <c r="E341">
        <v>1</v>
      </c>
      <c r="F341">
        <v>1</v>
      </c>
      <c r="G341">
        <v>1080</v>
      </c>
      <c r="H341">
        <v>3</v>
      </c>
      <c r="I341" t="s">
        <v>901</v>
      </c>
      <c r="J341" t="s">
        <v>902</v>
      </c>
      <c r="K341" t="s">
        <v>903</v>
      </c>
      <c r="L341">
        <v>1339</v>
      </c>
      <c r="N341">
        <v>1007</v>
      </c>
      <c r="O341" t="s">
        <v>893</v>
      </c>
      <c r="P341" t="s">
        <v>893</v>
      </c>
      <c r="Q341">
        <v>1</v>
      </c>
      <c r="X341">
        <v>1.7</v>
      </c>
      <c r="Y341">
        <v>53.42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3</v>
      </c>
      <c r="AG341">
        <v>1.7</v>
      </c>
      <c r="AH341">
        <v>2</v>
      </c>
      <c r="AI341">
        <v>60526654</v>
      </c>
      <c r="AJ341">
        <v>335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ROW(Source!A126)</f>
        <v>126</v>
      </c>
      <c r="B342">
        <v>60526667</v>
      </c>
      <c r="C342">
        <v>60526647</v>
      </c>
      <c r="D342">
        <v>58309012</v>
      </c>
      <c r="E342">
        <v>1</v>
      </c>
      <c r="F342">
        <v>1</v>
      </c>
      <c r="G342">
        <v>1080</v>
      </c>
      <c r="H342">
        <v>3</v>
      </c>
      <c r="I342" t="s">
        <v>904</v>
      </c>
      <c r="J342" t="s">
        <v>905</v>
      </c>
      <c r="K342" t="s">
        <v>906</v>
      </c>
      <c r="L342">
        <v>1339</v>
      </c>
      <c r="N342">
        <v>1007</v>
      </c>
      <c r="O342" t="s">
        <v>893</v>
      </c>
      <c r="P342" t="s">
        <v>893</v>
      </c>
      <c r="Q342">
        <v>1</v>
      </c>
      <c r="X342">
        <v>1.68</v>
      </c>
      <c r="Y342">
        <v>5.82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3</v>
      </c>
      <c r="AG342">
        <v>1.68</v>
      </c>
      <c r="AH342">
        <v>2</v>
      </c>
      <c r="AI342">
        <v>60526655</v>
      </c>
      <c r="AJ342">
        <v>336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ROW(Source!A126)</f>
        <v>126</v>
      </c>
      <c r="B343">
        <v>60526668</v>
      </c>
      <c r="C343">
        <v>60526647</v>
      </c>
      <c r="D343">
        <v>58309395</v>
      </c>
      <c r="E343">
        <v>1</v>
      </c>
      <c r="F343">
        <v>1</v>
      </c>
      <c r="G343">
        <v>1080</v>
      </c>
      <c r="H343">
        <v>3</v>
      </c>
      <c r="I343" t="s">
        <v>913</v>
      </c>
      <c r="J343" t="s">
        <v>914</v>
      </c>
      <c r="K343" t="s">
        <v>915</v>
      </c>
      <c r="L343">
        <v>1348</v>
      </c>
      <c r="N343">
        <v>1009</v>
      </c>
      <c r="O343" t="s">
        <v>900</v>
      </c>
      <c r="P343" t="s">
        <v>900</v>
      </c>
      <c r="Q343">
        <v>1000</v>
      </c>
      <c r="X343">
        <v>1E-3</v>
      </c>
      <c r="Y343">
        <v>35445.93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3</v>
      </c>
      <c r="AG343">
        <v>1E-3</v>
      </c>
      <c r="AH343">
        <v>2</v>
      </c>
      <c r="AI343">
        <v>60526656</v>
      </c>
      <c r="AJ343">
        <v>337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ROW(Source!A126)</f>
        <v>126</v>
      </c>
      <c r="B344">
        <v>60526669</v>
      </c>
      <c r="C344">
        <v>60526647</v>
      </c>
      <c r="D344">
        <v>58316216</v>
      </c>
      <c r="E344">
        <v>1</v>
      </c>
      <c r="F344">
        <v>1</v>
      </c>
      <c r="G344">
        <v>1080</v>
      </c>
      <c r="H344">
        <v>3</v>
      </c>
      <c r="I344" t="s">
        <v>917</v>
      </c>
      <c r="J344" t="s">
        <v>918</v>
      </c>
      <c r="K344" t="s">
        <v>919</v>
      </c>
      <c r="L344">
        <v>1339</v>
      </c>
      <c r="N344">
        <v>1007</v>
      </c>
      <c r="O344" t="s">
        <v>893</v>
      </c>
      <c r="P344" t="s">
        <v>893</v>
      </c>
      <c r="Q344">
        <v>1</v>
      </c>
      <c r="X344">
        <v>7.0000000000000001E-3</v>
      </c>
      <c r="Y344">
        <v>439.5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3</v>
      </c>
      <c r="AG344">
        <v>7.0000000000000001E-3</v>
      </c>
      <c r="AH344">
        <v>2</v>
      </c>
      <c r="AI344">
        <v>60526659</v>
      </c>
      <c r="AJ344">
        <v>340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ROW(Source!A126)</f>
        <v>126</v>
      </c>
      <c r="B345">
        <v>60526670</v>
      </c>
      <c r="C345">
        <v>60526647</v>
      </c>
      <c r="D345">
        <v>58267525</v>
      </c>
      <c r="E345">
        <v>1080</v>
      </c>
      <c r="F345">
        <v>1</v>
      </c>
      <c r="G345">
        <v>1080</v>
      </c>
      <c r="H345">
        <v>3</v>
      </c>
      <c r="I345" t="s">
        <v>989</v>
      </c>
      <c r="J345" t="s">
        <v>3</v>
      </c>
      <c r="K345" t="s">
        <v>990</v>
      </c>
      <c r="L345">
        <v>1346</v>
      </c>
      <c r="N345">
        <v>1009</v>
      </c>
      <c r="O345" t="s">
        <v>880</v>
      </c>
      <c r="P345" t="s">
        <v>880</v>
      </c>
      <c r="Q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3</v>
      </c>
      <c r="AG345">
        <v>0</v>
      </c>
      <c r="AH345">
        <v>3</v>
      </c>
      <c r="AI345">
        <v>-1</v>
      </c>
      <c r="AJ345" t="s">
        <v>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ROW(Source!A126)</f>
        <v>126</v>
      </c>
      <c r="B346">
        <v>60526671</v>
      </c>
      <c r="C346">
        <v>60526647</v>
      </c>
      <c r="D346">
        <v>58287192</v>
      </c>
      <c r="E346">
        <v>1080</v>
      </c>
      <c r="F346">
        <v>1</v>
      </c>
      <c r="G346">
        <v>1080</v>
      </c>
      <c r="H346">
        <v>3</v>
      </c>
      <c r="I346" t="s">
        <v>991</v>
      </c>
      <c r="J346" t="s">
        <v>3</v>
      </c>
      <c r="K346" t="s">
        <v>992</v>
      </c>
      <c r="L346">
        <v>1354</v>
      </c>
      <c r="N346">
        <v>1010</v>
      </c>
      <c r="O346" t="s">
        <v>39</v>
      </c>
      <c r="P346" t="s">
        <v>39</v>
      </c>
      <c r="Q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3</v>
      </c>
      <c r="AG346">
        <v>0</v>
      </c>
      <c r="AH346">
        <v>3</v>
      </c>
      <c r="AI346">
        <v>-1</v>
      </c>
      <c r="AJ346" t="s">
        <v>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ROW(Source!A126)</f>
        <v>126</v>
      </c>
      <c r="B347">
        <v>60526672</v>
      </c>
      <c r="C347">
        <v>60526647</v>
      </c>
      <c r="D347">
        <v>58289981</v>
      </c>
      <c r="E347">
        <v>1080</v>
      </c>
      <c r="F347">
        <v>1</v>
      </c>
      <c r="G347">
        <v>1080</v>
      </c>
      <c r="H347">
        <v>3</v>
      </c>
      <c r="I347" t="s">
        <v>993</v>
      </c>
      <c r="J347" t="s">
        <v>3</v>
      </c>
      <c r="K347" t="s">
        <v>994</v>
      </c>
      <c r="L347">
        <v>1301</v>
      </c>
      <c r="N347">
        <v>1003</v>
      </c>
      <c r="O347" t="s">
        <v>34</v>
      </c>
      <c r="P347" t="s">
        <v>34</v>
      </c>
      <c r="Q347">
        <v>1</v>
      </c>
      <c r="X347">
        <v>100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 t="s">
        <v>3</v>
      </c>
      <c r="AG347">
        <v>100</v>
      </c>
      <c r="AH347">
        <v>3</v>
      </c>
      <c r="AI347">
        <v>-1</v>
      </c>
      <c r="AJ347" t="s">
        <v>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ROW(Source!A127)</f>
        <v>127</v>
      </c>
      <c r="B348">
        <v>60526660</v>
      </c>
      <c r="C348">
        <v>60526647</v>
      </c>
      <c r="D348">
        <v>58266404</v>
      </c>
      <c r="E348">
        <v>1080</v>
      </c>
      <c r="F348">
        <v>1</v>
      </c>
      <c r="G348">
        <v>1080</v>
      </c>
      <c r="H348">
        <v>1</v>
      </c>
      <c r="I348" t="s">
        <v>859</v>
      </c>
      <c r="J348" t="s">
        <v>3</v>
      </c>
      <c r="K348" t="s">
        <v>860</v>
      </c>
      <c r="L348">
        <v>1191</v>
      </c>
      <c r="N348">
        <v>1013</v>
      </c>
      <c r="O348" t="s">
        <v>861</v>
      </c>
      <c r="P348" t="s">
        <v>861</v>
      </c>
      <c r="Q348">
        <v>1</v>
      </c>
      <c r="X348">
        <v>55.5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 t="s">
        <v>26</v>
      </c>
      <c r="AG348">
        <v>70.207499999999996</v>
      </c>
      <c r="AH348">
        <v>2</v>
      </c>
      <c r="AI348">
        <v>60526648</v>
      </c>
      <c r="AJ348">
        <v>341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ROW(Source!A127)</f>
        <v>127</v>
      </c>
      <c r="B349">
        <v>60526661</v>
      </c>
      <c r="C349">
        <v>60526647</v>
      </c>
      <c r="D349">
        <v>58340276</v>
      </c>
      <c r="E349">
        <v>1</v>
      </c>
      <c r="F349">
        <v>1</v>
      </c>
      <c r="G349">
        <v>1080</v>
      </c>
      <c r="H349">
        <v>2</v>
      </c>
      <c r="I349" t="s">
        <v>887</v>
      </c>
      <c r="J349" t="s">
        <v>888</v>
      </c>
      <c r="K349" t="s">
        <v>889</v>
      </c>
      <c r="L349">
        <v>1368</v>
      </c>
      <c r="N349">
        <v>1011</v>
      </c>
      <c r="O349" t="s">
        <v>865</v>
      </c>
      <c r="P349" t="s">
        <v>865</v>
      </c>
      <c r="Q349">
        <v>1</v>
      </c>
      <c r="X349">
        <v>3.5</v>
      </c>
      <c r="Y349">
        <v>0</v>
      </c>
      <c r="Z349">
        <v>3.18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25</v>
      </c>
      <c r="AG349">
        <v>4.8125</v>
      </c>
      <c r="AH349">
        <v>2</v>
      </c>
      <c r="AI349">
        <v>60526649</v>
      </c>
      <c r="AJ349">
        <v>342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ROW(Source!A127)</f>
        <v>127</v>
      </c>
      <c r="B350">
        <v>60526662</v>
      </c>
      <c r="C350">
        <v>60526647</v>
      </c>
      <c r="D350">
        <v>58340578</v>
      </c>
      <c r="E350">
        <v>1</v>
      </c>
      <c r="F350">
        <v>1</v>
      </c>
      <c r="G350">
        <v>1080</v>
      </c>
      <c r="H350">
        <v>2</v>
      </c>
      <c r="I350" t="s">
        <v>862</v>
      </c>
      <c r="J350" t="s">
        <v>863</v>
      </c>
      <c r="K350" t="s">
        <v>864</v>
      </c>
      <c r="L350">
        <v>1368</v>
      </c>
      <c r="N350">
        <v>1011</v>
      </c>
      <c r="O350" t="s">
        <v>865</v>
      </c>
      <c r="P350" t="s">
        <v>865</v>
      </c>
      <c r="Q350">
        <v>1</v>
      </c>
      <c r="X350">
        <v>1.04</v>
      </c>
      <c r="Y350">
        <v>0</v>
      </c>
      <c r="Z350">
        <v>83.1</v>
      </c>
      <c r="AA350">
        <v>12.62</v>
      </c>
      <c r="AB350">
        <v>0</v>
      </c>
      <c r="AC350">
        <v>0</v>
      </c>
      <c r="AD350">
        <v>1</v>
      </c>
      <c r="AE350">
        <v>0</v>
      </c>
      <c r="AF350" t="s">
        <v>25</v>
      </c>
      <c r="AG350">
        <v>1.4300000000000002</v>
      </c>
      <c r="AH350">
        <v>2</v>
      </c>
      <c r="AI350">
        <v>60526650</v>
      </c>
      <c r="AJ350">
        <v>343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ROW(Source!A127)</f>
        <v>127</v>
      </c>
      <c r="B351">
        <v>60526663</v>
      </c>
      <c r="C351">
        <v>60526647</v>
      </c>
      <c r="D351">
        <v>58339814</v>
      </c>
      <c r="E351">
        <v>1</v>
      </c>
      <c r="F351">
        <v>1</v>
      </c>
      <c r="G351">
        <v>1080</v>
      </c>
      <c r="H351">
        <v>2</v>
      </c>
      <c r="I351" t="s">
        <v>874</v>
      </c>
      <c r="J351" t="s">
        <v>875</v>
      </c>
      <c r="K351" t="s">
        <v>876</v>
      </c>
      <c r="L351">
        <v>1368</v>
      </c>
      <c r="N351">
        <v>1011</v>
      </c>
      <c r="O351" t="s">
        <v>865</v>
      </c>
      <c r="P351" t="s">
        <v>865</v>
      </c>
      <c r="Q351">
        <v>1</v>
      </c>
      <c r="X351">
        <v>0.09</v>
      </c>
      <c r="Y351">
        <v>0</v>
      </c>
      <c r="Z351">
        <v>179.17</v>
      </c>
      <c r="AA351">
        <v>16.93</v>
      </c>
      <c r="AB351">
        <v>0</v>
      </c>
      <c r="AC351">
        <v>0</v>
      </c>
      <c r="AD351">
        <v>1</v>
      </c>
      <c r="AE351">
        <v>0</v>
      </c>
      <c r="AF351" t="s">
        <v>25</v>
      </c>
      <c r="AG351">
        <v>0.12375</v>
      </c>
      <c r="AH351">
        <v>2</v>
      </c>
      <c r="AI351">
        <v>60526651</v>
      </c>
      <c r="AJ351">
        <v>344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ROW(Source!A127)</f>
        <v>127</v>
      </c>
      <c r="B352">
        <v>60526664</v>
      </c>
      <c r="C352">
        <v>60526647</v>
      </c>
      <c r="D352">
        <v>58308814</v>
      </c>
      <c r="E352">
        <v>1</v>
      </c>
      <c r="F352">
        <v>1</v>
      </c>
      <c r="G352">
        <v>1080</v>
      </c>
      <c r="H352">
        <v>3</v>
      </c>
      <c r="I352" t="s">
        <v>890</v>
      </c>
      <c r="J352" t="s">
        <v>891</v>
      </c>
      <c r="K352" t="s">
        <v>892</v>
      </c>
      <c r="L352">
        <v>1339</v>
      </c>
      <c r="N352">
        <v>1007</v>
      </c>
      <c r="O352" t="s">
        <v>893</v>
      </c>
      <c r="P352" t="s">
        <v>893</v>
      </c>
      <c r="Q352">
        <v>1</v>
      </c>
      <c r="X352">
        <v>0.61867000000000005</v>
      </c>
      <c r="Y352">
        <v>7.07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3</v>
      </c>
      <c r="AG352">
        <v>0.61867000000000005</v>
      </c>
      <c r="AH352">
        <v>2</v>
      </c>
      <c r="AI352">
        <v>60526652</v>
      </c>
      <c r="AJ352">
        <v>345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ROW(Source!A127)</f>
        <v>127</v>
      </c>
      <c r="B353">
        <v>60526665</v>
      </c>
      <c r="C353">
        <v>60526647</v>
      </c>
      <c r="D353">
        <v>58308933</v>
      </c>
      <c r="E353">
        <v>1</v>
      </c>
      <c r="F353">
        <v>1</v>
      </c>
      <c r="G353">
        <v>1080</v>
      </c>
      <c r="H353">
        <v>3</v>
      </c>
      <c r="I353" t="s">
        <v>897</v>
      </c>
      <c r="J353" t="s">
        <v>898</v>
      </c>
      <c r="K353" t="s">
        <v>899</v>
      </c>
      <c r="L353">
        <v>1348</v>
      </c>
      <c r="N353">
        <v>1009</v>
      </c>
      <c r="O353" t="s">
        <v>900</v>
      </c>
      <c r="P353" t="s">
        <v>900</v>
      </c>
      <c r="Q353">
        <v>1000</v>
      </c>
      <c r="X353">
        <v>1.66E-5</v>
      </c>
      <c r="Y353">
        <v>3234.81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3</v>
      </c>
      <c r="AG353">
        <v>1.66E-5</v>
      </c>
      <c r="AH353">
        <v>2</v>
      </c>
      <c r="AI353">
        <v>60526653</v>
      </c>
      <c r="AJ353">
        <v>346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ROW(Source!A127)</f>
        <v>127</v>
      </c>
      <c r="B354">
        <v>60526666</v>
      </c>
      <c r="C354">
        <v>60526647</v>
      </c>
      <c r="D354">
        <v>58308746</v>
      </c>
      <c r="E354">
        <v>1</v>
      </c>
      <c r="F354">
        <v>1</v>
      </c>
      <c r="G354">
        <v>1080</v>
      </c>
      <c r="H354">
        <v>3</v>
      </c>
      <c r="I354" t="s">
        <v>901</v>
      </c>
      <c r="J354" t="s">
        <v>902</v>
      </c>
      <c r="K354" t="s">
        <v>903</v>
      </c>
      <c r="L354">
        <v>1339</v>
      </c>
      <c r="N354">
        <v>1007</v>
      </c>
      <c r="O354" t="s">
        <v>893</v>
      </c>
      <c r="P354" t="s">
        <v>893</v>
      </c>
      <c r="Q354">
        <v>1</v>
      </c>
      <c r="X354">
        <v>1.7</v>
      </c>
      <c r="Y354">
        <v>53.42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3</v>
      </c>
      <c r="AG354">
        <v>1.7</v>
      </c>
      <c r="AH354">
        <v>2</v>
      </c>
      <c r="AI354">
        <v>60526654</v>
      </c>
      <c r="AJ354">
        <v>347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ROW(Source!A127)</f>
        <v>127</v>
      </c>
      <c r="B355">
        <v>60526667</v>
      </c>
      <c r="C355">
        <v>60526647</v>
      </c>
      <c r="D355">
        <v>58309012</v>
      </c>
      <c r="E355">
        <v>1</v>
      </c>
      <c r="F355">
        <v>1</v>
      </c>
      <c r="G355">
        <v>1080</v>
      </c>
      <c r="H355">
        <v>3</v>
      </c>
      <c r="I355" t="s">
        <v>904</v>
      </c>
      <c r="J355" t="s">
        <v>905</v>
      </c>
      <c r="K355" t="s">
        <v>906</v>
      </c>
      <c r="L355">
        <v>1339</v>
      </c>
      <c r="N355">
        <v>1007</v>
      </c>
      <c r="O355" t="s">
        <v>893</v>
      </c>
      <c r="P355" t="s">
        <v>893</v>
      </c>
      <c r="Q355">
        <v>1</v>
      </c>
      <c r="X355">
        <v>1.68</v>
      </c>
      <c r="Y355">
        <v>5.82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 t="s">
        <v>3</v>
      </c>
      <c r="AG355">
        <v>1.68</v>
      </c>
      <c r="AH355">
        <v>2</v>
      </c>
      <c r="AI355">
        <v>60526655</v>
      </c>
      <c r="AJ355">
        <v>348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ROW(Source!A127)</f>
        <v>127</v>
      </c>
      <c r="B356">
        <v>60526668</v>
      </c>
      <c r="C356">
        <v>60526647</v>
      </c>
      <c r="D356">
        <v>58309395</v>
      </c>
      <c r="E356">
        <v>1</v>
      </c>
      <c r="F356">
        <v>1</v>
      </c>
      <c r="G356">
        <v>1080</v>
      </c>
      <c r="H356">
        <v>3</v>
      </c>
      <c r="I356" t="s">
        <v>913</v>
      </c>
      <c r="J356" t="s">
        <v>914</v>
      </c>
      <c r="K356" t="s">
        <v>915</v>
      </c>
      <c r="L356">
        <v>1348</v>
      </c>
      <c r="N356">
        <v>1009</v>
      </c>
      <c r="O356" t="s">
        <v>900</v>
      </c>
      <c r="P356" t="s">
        <v>900</v>
      </c>
      <c r="Q356">
        <v>1000</v>
      </c>
      <c r="X356">
        <v>1E-3</v>
      </c>
      <c r="Y356">
        <v>35445.93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3</v>
      </c>
      <c r="AG356">
        <v>1E-3</v>
      </c>
      <c r="AH356">
        <v>2</v>
      </c>
      <c r="AI356">
        <v>60526656</v>
      </c>
      <c r="AJ356">
        <v>349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ROW(Source!A127)</f>
        <v>127</v>
      </c>
      <c r="B357">
        <v>60526669</v>
      </c>
      <c r="C357">
        <v>60526647</v>
      </c>
      <c r="D357">
        <v>58316216</v>
      </c>
      <c r="E357">
        <v>1</v>
      </c>
      <c r="F357">
        <v>1</v>
      </c>
      <c r="G357">
        <v>1080</v>
      </c>
      <c r="H357">
        <v>3</v>
      </c>
      <c r="I357" t="s">
        <v>917</v>
      </c>
      <c r="J357" t="s">
        <v>918</v>
      </c>
      <c r="K357" t="s">
        <v>919</v>
      </c>
      <c r="L357">
        <v>1339</v>
      </c>
      <c r="N357">
        <v>1007</v>
      </c>
      <c r="O357" t="s">
        <v>893</v>
      </c>
      <c r="P357" t="s">
        <v>893</v>
      </c>
      <c r="Q357">
        <v>1</v>
      </c>
      <c r="X357">
        <v>7.0000000000000001E-3</v>
      </c>
      <c r="Y357">
        <v>439.5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3</v>
      </c>
      <c r="AG357">
        <v>7.0000000000000001E-3</v>
      </c>
      <c r="AH357">
        <v>2</v>
      </c>
      <c r="AI357">
        <v>60526659</v>
      </c>
      <c r="AJ357">
        <v>352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ROW(Source!A127)</f>
        <v>127</v>
      </c>
      <c r="B358">
        <v>60526670</v>
      </c>
      <c r="C358">
        <v>60526647</v>
      </c>
      <c r="D358">
        <v>58267525</v>
      </c>
      <c r="E358">
        <v>1080</v>
      </c>
      <c r="F358">
        <v>1</v>
      </c>
      <c r="G358">
        <v>1080</v>
      </c>
      <c r="H358">
        <v>3</v>
      </c>
      <c r="I358" t="s">
        <v>989</v>
      </c>
      <c r="J358" t="s">
        <v>3</v>
      </c>
      <c r="K358" t="s">
        <v>990</v>
      </c>
      <c r="L358">
        <v>1346</v>
      </c>
      <c r="N358">
        <v>1009</v>
      </c>
      <c r="O358" t="s">
        <v>880</v>
      </c>
      <c r="P358" t="s">
        <v>880</v>
      </c>
      <c r="Q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3</v>
      </c>
      <c r="AG358">
        <v>0</v>
      </c>
      <c r="AH358">
        <v>3</v>
      </c>
      <c r="AI358">
        <v>-1</v>
      </c>
      <c r="AJ358" t="s">
        <v>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ROW(Source!A127)</f>
        <v>127</v>
      </c>
      <c r="B359">
        <v>60526671</v>
      </c>
      <c r="C359">
        <v>60526647</v>
      </c>
      <c r="D359">
        <v>58287192</v>
      </c>
      <c r="E359">
        <v>1080</v>
      </c>
      <c r="F359">
        <v>1</v>
      </c>
      <c r="G359">
        <v>1080</v>
      </c>
      <c r="H359">
        <v>3</v>
      </c>
      <c r="I359" t="s">
        <v>991</v>
      </c>
      <c r="J359" t="s">
        <v>3</v>
      </c>
      <c r="K359" t="s">
        <v>992</v>
      </c>
      <c r="L359">
        <v>1354</v>
      </c>
      <c r="N359">
        <v>1010</v>
      </c>
      <c r="O359" t="s">
        <v>39</v>
      </c>
      <c r="P359" t="s">
        <v>39</v>
      </c>
      <c r="Q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3</v>
      </c>
      <c r="AG359">
        <v>0</v>
      </c>
      <c r="AH359">
        <v>3</v>
      </c>
      <c r="AI359">
        <v>-1</v>
      </c>
      <c r="AJ359" t="s">
        <v>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ROW(Source!A127)</f>
        <v>127</v>
      </c>
      <c r="B360">
        <v>60526672</v>
      </c>
      <c r="C360">
        <v>60526647</v>
      </c>
      <c r="D360">
        <v>58289981</v>
      </c>
      <c r="E360">
        <v>1080</v>
      </c>
      <c r="F360">
        <v>1</v>
      </c>
      <c r="G360">
        <v>1080</v>
      </c>
      <c r="H360">
        <v>3</v>
      </c>
      <c r="I360" t="s">
        <v>993</v>
      </c>
      <c r="J360" t="s">
        <v>3</v>
      </c>
      <c r="K360" t="s">
        <v>994</v>
      </c>
      <c r="L360">
        <v>1301</v>
      </c>
      <c r="N360">
        <v>1003</v>
      </c>
      <c r="O360" t="s">
        <v>34</v>
      </c>
      <c r="P360" t="s">
        <v>34</v>
      </c>
      <c r="Q360">
        <v>1</v>
      </c>
      <c r="X360">
        <v>100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t="s">
        <v>3</v>
      </c>
      <c r="AG360">
        <v>100</v>
      </c>
      <c r="AH360">
        <v>3</v>
      </c>
      <c r="AI360">
        <v>-1</v>
      </c>
      <c r="AJ360" t="s">
        <v>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ROW(Source!A132)</f>
        <v>132</v>
      </c>
      <c r="B361">
        <v>60526686</v>
      </c>
      <c r="C361">
        <v>60526675</v>
      </c>
      <c r="D361">
        <v>58266404</v>
      </c>
      <c r="E361">
        <v>1080</v>
      </c>
      <c r="F361">
        <v>1</v>
      </c>
      <c r="G361">
        <v>1080</v>
      </c>
      <c r="H361">
        <v>1</v>
      </c>
      <c r="I361" t="s">
        <v>859</v>
      </c>
      <c r="J361" t="s">
        <v>3</v>
      </c>
      <c r="K361" t="s">
        <v>860</v>
      </c>
      <c r="L361">
        <v>1191</v>
      </c>
      <c r="N361">
        <v>1013</v>
      </c>
      <c r="O361" t="s">
        <v>861</v>
      </c>
      <c r="P361" t="s">
        <v>861</v>
      </c>
      <c r="Q361">
        <v>1</v>
      </c>
      <c r="X361">
        <v>27.72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1</v>
      </c>
      <c r="AF361" t="s">
        <v>26</v>
      </c>
      <c r="AG361">
        <v>35.065799999999996</v>
      </c>
      <c r="AH361">
        <v>2</v>
      </c>
      <c r="AI361">
        <v>60526676</v>
      </c>
      <c r="AJ361">
        <v>353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ROW(Source!A132)</f>
        <v>132</v>
      </c>
      <c r="B362">
        <v>60526687</v>
      </c>
      <c r="C362">
        <v>60526675</v>
      </c>
      <c r="D362">
        <v>58340578</v>
      </c>
      <c r="E362">
        <v>1</v>
      </c>
      <c r="F362">
        <v>1</v>
      </c>
      <c r="G362">
        <v>1080</v>
      </c>
      <c r="H362">
        <v>2</v>
      </c>
      <c r="I362" t="s">
        <v>862</v>
      </c>
      <c r="J362" t="s">
        <v>863</v>
      </c>
      <c r="K362" t="s">
        <v>864</v>
      </c>
      <c r="L362">
        <v>1368</v>
      </c>
      <c r="N362">
        <v>1011</v>
      </c>
      <c r="O362" t="s">
        <v>865</v>
      </c>
      <c r="P362" t="s">
        <v>865</v>
      </c>
      <c r="Q362">
        <v>1</v>
      </c>
      <c r="X362">
        <v>0.03</v>
      </c>
      <c r="Y362">
        <v>0</v>
      </c>
      <c r="Z362">
        <v>83.1</v>
      </c>
      <c r="AA362">
        <v>12.62</v>
      </c>
      <c r="AB362">
        <v>0</v>
      </c>
      <c r="AC362">
        <v>0</v>
      </c>
      <c r="AD362">
        <v>1</v>
      </c>
      <c r="AE362">
        <v>0</v>
      </c>
      <c r="AF362" t="s">
        <v>25</v>
      </c>
      <c r="AG362">
        <v>4.1250000000000002E-2</v>
      </c>
      <c r="AH362">
        <v>2</v>
      </c>
      <c r="AI362">
        <v>60526677</v>
      </c>
      <c r="AJ362">
        <v>354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ROW(Source!A132)</f>
        <v>132</v>
      </c>
      <c r="B363">
        <v>60526689</v>
      </c>
      <c r="C363">
        <v>60526675</v>
      </c>
      <c r="D363">
        <v>58340697</v>
      </c>
      <c r="E363">
        <v>1</v>
      </c>
      <c r="F363">
        <v>1</v>
      </c>
      <c r="G363">
        <v>1080</v>
      </c>
      <c r="H363">
        <v>2</v>
      </c>
      <c r="I363" t="s">
        <v>868</v>
      </c>
      <c r="J363" t="s">
        <v>869</v>
      </c>
      <c r="K363" t="s">
        <v>870</v>
      </c>
      <c r="L363">
        <v>1368</v>
      </c>
      <c r="N363">
        <v>1011</v>
      </c>
      <c r="O363" t="s">
        <v>865</v>
      </c>
      <c r="P363" t="s">
        <v>865</v>
      </c>
      <c r="Q363">
        <v>1</v>
      </c>
      <c r="X363">
        <v>0.73</v>
      </c>
      <c r="Y363">
        <v>0</v>
      </c>
      <c r="Z363">
        <v>0.8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25</v>
      </c>
      <c r="AG363">
        <v>1.0037500000000001</v>
      </c>
      <c r="AH363">
        <v>2</v>
      </c>
      <c r="AI363">
        <v>60526679</v>
      </c>
      <c r="AJ363">
        <v>355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ROW(Source!A132)</f>
        <v>132</v>
      </c>
      <c r="B364">
        <v>60526690</v>
      </c>
      <c r="C364">
        <v>60526675</v>
      </c>
      <c r="D364">
        <v>58340699</v>
      </c>
      <c r="E364">
        <v>1</v>
      </c>
      <c r="F364">
        <v>1</v>
      </c>
      <c r="G364">
        <v>1080</v>
      </c>
      <c r="H364">
        <v>2</v>
      </c>
      <c r="I364" t="s">
        <v>871</v>
      </c>
      <c r="J364" t="s">
        <v>872</v>
      </c>
      <c r="K364" t="s">
        <v>873</v>
      </c>
      <c r="L364">
        <v>1368</v>
      </c>
      <c r="N364">
        <v>1011</v>
      </c>
      <c r="O364" t="s">
        <v>865</v>
      </c>
      <c r="P364" t="s">
        <v>865</v>
      </c>
      <c r="Q364">
        <v>1</v>
      </c>
      <c r="X364">
        <v>0.9</v>
      </c>
      <c r="Y364">
        <v>0</v>
      </c>
      <c r="Z364">
        <v>1.49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25</v>
      </c>
      <c r="AG364">
        <v>1.2375</v>
      </c>
      <c r="AH364">
        <v>2</v>
      </c>
      <c r="AI364">
        <v>60526680</v>
      </c>
      <c r="AJ364">
        <v>356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ROW(Source!A132)</f>
        <v>132</v>
      </c>
      <c r="B365">
        <v>60526688</v>
      </c>
      <c r="C365">
        <v>60526675</v>
      </c>
      <c r="D365">
        <v>58339814</v>
      </c>
      <c r="E365">
        <v>1</v>
      </c>
      <c r="F365">
        <v>1</v>
      </c>
      <c r="G365">
        <v>1080</v>
      </c>
      <c r="H365">
        <v>2</v>
      </c>
      <c r="I365" t="s">
        <v>874</v>
      </c>
      <c r="J365" t="s">
        <v>875</v>
      </c>
      <c r="K365" t="s">
        <v>876</v>
      </c>
      <c r="L365">
        <v>1368</v>
      </c>
      <c r="N365">
        <v>1011</v>
      </c>
      <c r="O365" t="s">
        <v>865</v>
      </c>
      <c r="P365" t="s">
        <v>865</v>
      </c>
      <c r="Q365">
        <v>1</v>
      </c>
      <c r="X365">
        <v>0.03</v>
      </c>
      <c r="Y365">
        <v>0</v>
      </c>
      <c r="Z365">
        <v>179.17</v>
      </c>
      <c r="AA365">
        <v>16.93</v>
      </c>
      <c r="AB365">
        <v>0</v>
      </c>
      <c r="AC365">
        <v>0</v>
      </c>
      <c r="AD365">
        <v>1</v>
      </c>
      <c r="AE365">
        <v>0</v>
      </c>
      <c r="AF365" t="s">
        <v>25</v>
      </c>
      <c r="AG365">
        <v>4.1250000000000002E-2</v>
      </c>
      <c r="AH365">
        <v>2</v>
      </c>
      <c r="AI365">
        <v>60526678</v>
      </c>
      <c r="AJ365">
        <v>357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ROW(Source!A132)</f>
        <v>132</v>
      </c>
      <c r="B366">
        <v>60526691</v>
      </c>
      <c r="C366">
        <v>60526675</v>
      </c>
      <c r="D366">
        <v>58308811</v>
      </c>
      <c r="E366">
        <v>1</v>
      </c>
      <c r="F366">
        <v>1</v>
      </c>
      <c r="G366">
        <v>1080</v>
      </c>
      <c r="H366">
        <v>3</v>
      </c>
      <c r="I366" t="s">
        <v>877</v>
      </c>
      <c r="J366" t="s">
        <v>878</v>
      </c>
      <c r="K366" t="s">
        <v>879</v>
      </c>
      <c r="L366">
        <v>1346</v>
      </c>
      <c r="N366">
        <v>1009</v>
      </c>
      <c r="O366" t="s">
        <v>880</v>
      </c>
      <c r="P366" t="s">
        <v>880</v>
      </c>
      <c r="Q366">
        <v>1</v>
      </c>
      <c r="X366">
        <v>0.5</v>
      </c>
      <c r="Y366">
        <v>1.61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3</v>
      </c>
      <c r="AG366">
        <v>0.5</v>
      </c>
      <c r="AH366">
        <v>2</v>
      </c>
      <c r="AI366">
        <v>60526681</v>
      </c>
      <c r="AJ366">
        <v>358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ROW(Source!A132)</f>
        <v>132</v>
      </c>
      <c r="B367">
        <v>60526692</v>
      </c>
      <c r="C367">
        <v>60526675</v>
      </c>
      <c r="D367">
        <v>58308843</v>
      </c>
      <c r="E367">
        <v>1</v>
      </c>
      <c r="F367">
        <v>1</v>
      </c>
      <c r="G367">
        <v>1080</v>
      </c>
      <c r="H367">
        <v>3</v>
      </c>
      <c r="I367" t="s">
        <v>881</v>
      </c>
      <c r="J367" t="s">
        <v>882</v>
      </c>
      <c r="K367" t="s">
        <v>883</v>
      </c>
      <c r="L367">
        <v>1346</v>
      </c>
      <c r="N367">
        <v>1009</v>
      </c>
      <c r="O367" t="s">
        <v>880</v>
      </c>
      <c r="P367" t="s">
        <v>880</v>
      </c>
      <c r="Q367">
        <v>1</v>
      </c>
      <c r="X367">
        <v>0.252</v>
      </c>
      <c r="Y367">
        <v>36.78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3</v>
      </c>
      <c r="AG367">
        <v>0.252</v>
      </c>
      <c r="AH367">
        <v>2</v>
      </c>
      <c r="AI367">
        <v>60526682</v>
      </c>
      <c r="AJ367">
        <v>359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ROW(Source!A132)</f>
        <v>132</v>
      </c>
      <c r="B368">
        <v>60526693</v>
      </c>
      <c r="C368">
        <v>60526675</v>
      </c>
      <c r="D368">
        <v>58308917</v>
      </c>
      <c r="E368">
        <v>1</v>
      </c>
      <c r="F368">
        <v>1</v>
      </c>
      <c r="G368">
        <v>1080</v>
      </c>
      <c r="H368">
        <v>3</v>
      </c>
      <c r="I368" t="s">
        <v>884</v>
      </c>
      <c r="J368" t="s">
        <v>885</v>
      </c>
      <c r="K368" t="s">
        <v>886</v>
      </c>
      <c r="L368">
        <v>1354</v>
      </c>
      <c r="N368">
        <v>1010</v>
      </c>
      <c r="O368" t="s">
        <v>39</v>
      </c>
      <c r="P368" t="s">
        <v>39</v>
      </c>
      <c r="Q368">
        <v>1</v>
      </c>
      <c r="X368">
        <v>17</v>
      </c>
      <c r="Y368">
        <v>0.89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3</v>
      </c>
      <c r="AG368">
        <v>17</v>
      </c>
      <c r="AH368">
        <v>2</v>
      </c>
      <c r="AI368">
        <v>60526683</v>
      </c>
      <c r="AJ368">
        <v>360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ROW(Source!A132)</f>
        <v>132</v>
      </c>
      <c r="B369">
        <v>60526694</v>
      </c>
      <c r="C369">
        <v>60526675</v>
      </c>
      <c r="D369">
        <v>58263805</v>
      </c>
      <c r="E369">
        <v>1080</v>
      </c>
      <c r="F369">
        <v>1</v>
      </c>
      <c r="G369">
        <v>1080</v>
      </c>
      <c r="H369">
        <v>3</v>
      </c>
      <c r="I369" t="s">
        <v>985</v>
      </c>
      <c r="J369" t="s">
        <v>3</v>
      </c>
      <c r="K369" t="s">
        <v>986</v>
      </c>
      <c r="L369">
        <v>1301</v>
      </c>
      <c r="N369">
        <v>1003</v>
      </c>
      <c r="O369" t="s">
        <v>34</v>
      </c>
      <c r="P369" t="s">
        <v>34</v>
      </c>
      <c r="Q369">
        <v>1</v>
      </c>
      <c r="X369">
        <v>100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3</v>
      </c>
      <c r="AG369">
        <v>100</v>
      </c>
      <c r="AH369">
        <v>3</v>
      </c>
      <c r="AI369">
        <v>-1</v>
      </c>
      <c r="AJ369" t="s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ROW(Source!A132)</f>
        <v>132</v>
      </c>
      <c r="B370">
        <v>60526695</v>
      </c>
      <c r="C370">
        <v>60526675</v>
      </c>
      <c r="D370">
        <v>58266671</v>
      </c>
      <c r="E370">
        <v>1080</v>
      </c>
      <c r="F370">
        <v>1</v>
      </c>
      <c r="G370">
        <v>1080</v>
      </c>
      <c r="H370">
        <v>3</v>
      </c>
      <c r="I370" t="s">
        <v>987</v>
      </c>
      <c r="J370" t="s">
        <v>3</v>
      </c>
      <c r="K370" t="s">
        <v>988</v>
      </c>
      <c r="L370">
        <v>1354</v>
      </c>
      <c r="N370">
        <v>1010</v>
      </c>
      <c r="O370" t="s">
        <v>39</v>
      </c>
      <c r="P370" t="s">
        <v>39</v>
      </c>
      <c r="Q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3</v>
      </c>
      <c r="AG370">
        <v>0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ROW(Source!A132)</f>
        <v>132</v>
      </c>
      <c r="B371">
        <v>60526696</v>
      </c>
      <c r="C371">
        <v>60526675</v>
      </c>
      <c r="D371">
        <v>58267525</v>
      </c>
      <c r="E371">
        <v>1080</v>
      </c>
      <c r="F371">
        <v>1</v>
      </c>
      <c r="G371">
        <v>1080</v>
      </c>
      <c r="H371">
        <v>3</v>
      </c>
      <c r="I371" t="s">
        <v>989</v>
      </c>
      <c r="J371" t="s">
        <v>3</v>
      </c>
      <c r="K371" t="s">
        <v>990</v>
      </c>
      <c r="L371">
        <v>1346</v>
      </c>
      <c r="N371">
        <v>1009</v>
      </c>
      <c r="O371" t="s">
        <v>880</v>
      </c>
      <c r="P371" t="s">
        <v>880</v>
      </c>
      <c r="Q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3</v>
      </c>
      <c r="AG371">
        <v>0</v>
      </c>
      <c r="AH371">
        <v>3</v>
      </c>
      <c r="AI371">
        <v>-1</v>
      </c>
      <c r="AJ371" t="s">
        <v>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ROW(Source!A133)</f>
        <v>133</v>
      </c>
      <c r="B372">
        <v>60526686</v>
      </c>
      <c r="C372">
        <v>60526675</v>
      </c>
      <c r="D372">
        <v>58266404</v>
      </c>
      <c r="E372">
        <v>1080</v>
      </c>
      <c r="F372">
        <v>1</v>
      </c>
      <c r="G372">
        <v>1080</v>
      </c>
      <c r="H372">
        <v>1</v>
      </c>
      <c r="I372" t="s">
        <v>859</v>
      </c>
      <c r="J372" t="s">
        <v>3</v>
      </c>
      <c r="K372" t="s">
        <v>860</v>
      </c>
      <c r="L372">
        <v>1191</v>
      </c>
      <c r="N372">
        <v>1013</v>
      </c>
      <c r="O372" t="s">
        <v>861</v>
      </c>
      <c r="P372" t="s">
        <v>861</v>
      </c>
      <c r="Q372">
        <v>1</v>
      </c>
      <c r="X372">
        <v>27.72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1</v>
      </c>
      <c r="AF372" t="s">
        <v>26</v>
      </c>
      <c r="AG372">
        <v>35.065799999999996</v>
      </c>
      <c r="AH372">
        <v>2</v>
      </c>
      <c r="AI372">
        <v>60526676</v>
      </c>
      <c r="AJ372">
        <v>363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ROW(Source!A133)</f>
        <v>133</v>
      </c>
      <c r="B373">
        <v>60526687</v>
      </c>
      <c r="C373">
        <v>60526675</v>
      </c>
      <c r="D373">
        <v>58340578</v>
      </c>
      <c r="E373">
        <v>1</v>
      </c>
      <c r="F373">
        <v>1</v>
      </c>
      <c r="G373">
        <v>1080</v>
      </c>
      <c r="H373">
        <v>2</v>
      </c>
      <c r="I373" t="s">
        <v>862</v>
      </c>
      <c r="J373" t="s">
        <v>863</v>
      </c>
      <c r="K373" t="s">
        <v>864</v>
      </c>
      <c r="L373">
        <v>1368</v>
      </c>
      <c r="N373">
        <v>1011</v>
      </c>
      <c r="O373" t="s">
        <v>865</v>
      </c>
      <c r="P373" t="s">
        <v>865</v>
      </c>
      <c r="Q373">
        <v>1</v>
      </c>
      <c r="X373">
        <v>0.03</v>
      </c>
      <c r="Y373">
        <v>0</v>
      </c>
      <c r="Z373">
        <v>83.1</v>
      </c>
      <c r="AA373">
        <v>12.62</v>
      </c>
      <c r="AB373">
        <v>0</v>
      </c>
      <c r="AC373">
        <v>0</v>
      </c>
      <c r="AD373">
        <v>1</v>
      </c>
      <c r="AE373">
        <v>0</v>
      </c>
      <c r="AF373" t="s">
        <v>25</v>
      </c>
      <c r="AG373">
        <v>4.1250000000000002E-2</v>
      </c>
      <c r="AH373">
        <v>2</v>
      </c>
      <c r="AI373">
        <v>60526677</v>
      </c>
      <c r="AJ373">
        <v>364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ROW(Source!A133)</f>
        <v>133</v>
      </c>
      <c r="B374">
        <v>60526689</v>
      </c>
      <c r="C374">
        <v>60526675</v>
      </c>
      <c r="D374">
        <v>58340697</v>
      </c>
      <c r="E374">
        <v>1</v>
      </c>
      <c r="F374">
        <v>1</v>
      </c>
      <c r="G374">
        <v>1080</v>
      </c>
      <c r="H374">
        <v>2</v>
      </c>
      <c r="I374" t="s">
        <v>868</v>
      </c>
      <c r="J374" t="s">
        <v>869</v>
      </c>
      <c r="K374" t="s">
        <v>870</v>
      </c>
      <c r="L374">
        <v>1368</v>
      </c>
      <c r="N374">
        <v>1011</v>
      </c>
      <c r="O374" t="s">
        <v>865</v>
      </c>
      <c r="P374" t="s">
        <v>865</v>
      </c>
      <c r="Q374">
        <v>1</v>
      </c>
      <c r="X374">
        <v>0.73</v>
      </c>
      <c r="Y374">
        <v>0</v>
      </c>
      <c r="Z374">
        <v>0.8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25</v>
      </c>
      <c r="AG374">
        <v>1.0037500000000001</v>
      </c>
      <c r="AH374">
        <v>2</v>
      </c>
      <c r="AI374">
        <v>60526679</v>
      </c>
      <c r="AJ374">
        <v>365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ROW(Source!A133)</f>
        <v>133</v>
      </c>
      <c r="B375">
        <v>60526690</v>
      </c>
      <c r="C375">
        <v>60526675</v>
      </c>
      <c r="D375">
        <v>58340699</v>
      </c>
      <c r="E375">
        <v>1</v>
      </c>
      <c r="F375">
        <v>1</v>
      </c>
      <c r="G375">
        <v>1080</v>
      </c>
      <c r="H375">
        <v>2</v>
      </c>
      <c r="I375" t="s">
        <v>871</v>
      </c>
      <c r="J375" t="s">
        <v>872</v>
      </c>
      <c r="K375" t="s">
        <v>873</v>
      </c>
      <c r="L375">
        <v>1368</v>
      </c>
      <c r="N375">
        <v>1011</v>
      </c>
      <c r="O375" t="s">
        <v>865</v>
      </c>
      <c r="P375" t="s">
        <v>865</v>
      </c>
      <c r="Q375">
        <v>1</v>
      </c>
      <c r="X375">
        <v>0.9</v>
      </c>
      <c r="Y375">
        <v>0</v>
      </c>
      <c r="Z375">
        <v>1.49</v>
      </c>
      <c r="AA375">
        <v>0</v>
      </c>
      <c r="AB375">
        <v>0</v>
      </c>
      <c r="AC375">
        <v>0</v>
      </c>
      <c r="AD375">
        <v>1</v>
      </c>
      <c r="AE375">
        <v>0</v>
      </c>
      <c r="AF375" t="s">
        <v>25</v>
      </c>
      <c r="AG375">
        <v>1.2375</v>
      </c>
      <c r="AH375">
        <v>2</v>
      </c>
      <c r="AI375">
        <v>60526680</v>
      </c>
      <c r="AJ375">
        <v>366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ROW(Source!A133)</f>
        <v>133</v>
      </c>
      <c r="B376">
        <v>60526688</v>
      </c>
      <c r="C376">
        <v>60526675</v>
      </c>
      <c r="D376">
        <v>58339814</v>
      </c>
      <c r="E376">
        <v>1</v>
      </c>
      <c r="F376">
        <v>1</v>
      </c>
      <c r="G376">
        <v>1080</v>
      </c>
      <c r="H376">
        <v>2</v>
      </c>
      <c r="I376" t="s">
        <v>874</v>
      </c>
      <c r="J376" t="s">
        <v>875</v>
      </c>
      <c r="K376" t="s">
        <v>876</v>
      </c>
      <c r="L376">
        <v>1368</v>
      </c>
      <c r="N376">
        <v>1011</v>
      </c>
      <c r="O376" t="s">
        <v>865</v>
      </c>
      <c r="P376" t="s">
        <v>865</v>
      </c>
      <c r="Q376">
        <v>1</v>
      </c>
      <c r="X376">
        <v>0.03</v>
      </c>
      <c r="Y376">
        <v>0</v>
      </c>
      <c r="Z376">
        <v>179.17</v>
      </c>
      <c r="AA376">
        <v>16.93</v>
      </c>
      <c r="AB376">
        <v>0</v>
      </c>
      <c r="AC376">
        <v>0</v>
      </c>
      <c r="AD376">
        <v>1</v>
      </c>
      <c r="AE376">
        <v>0</v>
      </c>
      <c r="AF376" t="s">
        <v>25</v>
      </c>
      <c r="AG376">
        <v>4.1250000000000002E-2</v>
      </c>
      <c r="AH376">
        <v>2</v>
      </c>
      <c r="AI376">
        <v>60526678</v>
      </c>
      <c r="AJ376">
        <v>367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ROW(Source!A133)</f>
        <v>133</v>
      </c>
      <c r="B377">
        <v>60526691</v>
      </c>
      <c r="C377">
        <v>60526675</v>
      </c>
      <c r="D377">
        <v>58308811</v>
      </c>
      <c r="E377">
        <v>1</v>
      </c>
      <c r="F377">
        <v>1</v>
      </c>
      <c r="G377">
        <v>1080</v>
      </c>
      <c r="H377">
        <v>3</v>
      </c>
      <c r="I377" t="s">
        <v>877</v>
      </c>
      <c r="J377" t="s">
        <v>878</v>
      </c>
      <c r="K377" t="s">
        <v>879</v>
      </c>
      <c r="L377">
        <v>1346</v>
      </c>
      <c r="N377">
        <v>1009</v>
      </c>
      <c r="O377" t="s">
        <v>880</v>
      </c>
      <c r="P377" t="s">
        <v>880</v>
      </c>
      <c r="Q377">
        <v>1</v>
      </c>
      <c r="X377">
        <v>0.5</v>
      </c>
      <c r="Y377">
        <v>1.61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3</v>
      </c>
      <c r="AG377">
        <v>0.5</v>
      </c>
      <c r="AH377">
        <v>2</v>
      </c>
      <c r="AI377">
        <v>60526681</v>
      </c>
      <c r="AJ377">
        <v>368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ROW(Source!A133)</f>
        <v>133</v>
      </c>
      <c r="B378">
        <v>60526692</v>
      </c>
      <c r="C378">
        <v>60526675</v>
      </c>
      <c r="D378">
        <v>58308843</v>
      </c>
      <c r="E378">
        <v>1</v>
      </c>
      <c r="F378">
        <v>1</v>
      </c>
      <c r="G378">
        <v>1080</v>
      </c>
      <c r="H378">
        <v>3</v>
      </c>
      <c r="I378" t="s">
        <v>881</v>
      </c>
      <c r="J378" t="s">
        <v>882</v>
      </c>
      <c r="K378" t="s">
        <v>883</v>
      </c>
      <c r="L378">
        <v>1346</v>
      </c>
      <c r="N378">
        <v>1009</v>
      </c>
      <c r="O378" t="s">
        <v>880</v>
      </c>
      <c r="P378" t="s">
        <v>880</v>
      </c>
      <c r="Q378">
        <v>1</v>
      </c>
      <c r="X378">
        <v>0.252</v>
      </c>
      <c r="Y378">
        <v>36.78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3</v>
      </c>
      <c r="AG378">
        <v>0.252</v>
      </c>
      <c r="AH378">
        <v>2</v>
      </c>
      <c r="AI378">
        <v>60526682</v>
      </c>
      <c r="AJ378">
        <v>369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ROW(Source!A133)</f>
        <v>133</v>
      </c>
      <c r="B379">
        <v>60526693</v>
      </c>
      <c r="C379">
        <v>60526675</v>
      </c>
      <c r="D379">
        <v>58308917</v>
      </c>
      <c r="E379">
        <v>1</v>
      </c>
      <c r="F379">
        <v>1</v>
      </c>
      <c r="G379">
        <v>1080</v>
      </c>
      <c r="H379">
        <v>3</v>
      </c>
      <c r="I379" t="s">
        <v>884</v>
      </c>
      <c r="J379" t="s">
        <v>885</v>
      </c>
      <c r="K379" t="s">
        <v>886</v>
      </c>
      <c r="L379">
        <v>1354</v>
      </c>
      <c r="N379">
        <v>1010</v>
      </c>
      <c r="O379" t="s">
        <v>39</v>
      </c>
      <c r="P379" t="s">
        <v>39</v>
      </c>
      <c r="Q379">
        <v>1</v>
      </c>
      <c r="X379">
        <v>17</v>
      </c>
      <c r="Y379">
        <v>0.89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 t="s">
        <v>3</v>
      </c>
      <c r="AG379">
        <v>17</v>
      </c>
      <c r="AH379">
        <v>2</v>
      </c>
      <c r="AI379">
        <v>60526683</v>
      </c>
      <c r="AJ379">
        <v>370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ROW(Source!A133)</f>
        <v>133</v>
      </c>
      <c r="B380">
        <v>60526694</v>
      </c>
      <c r="C380">
        <v>60526675</v>
      </c>
      <c r="D380">
        <v>58263805</v>
      </c>
      <c r="E380">
        <v>1080</v>
      </c>
      <c r="F380">
        <v>1</v>
      </c>
      <c r="G380">
        <v>1080</v>
      </c>
      <c r="H380">
        <v>3</v>
      </c>
      <c r="I380" t="s">
        <v>985</v>
      </c>
      <c r="J380" t="s">
        <v>3</v>
      </c>
      <c r="K380" t="s">
        <v>986</v>
      </c>
      <c r="L380">
        <v>1301</v>
      </c>
      <c r="N380">
        <v>1003</v>
      </c>
      <c r="O380" t="s">
        <v>34</v>
      </c>
      <c r="P380" t="s">
        <v>34</v>
      </c>
      <c r="Q380">
        <v>1</v>
      </c>
      <c r="X380">
        <v>100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 t="s">
        <v>3</v>
      </c>
      <c r="AG380">
        <v>100</v>
      </c>
      <c r="AH380">
        <v>3</v>
      </c>
      <c r="AI380">
        <v>-1</v>
      </c>
      <c r="AJ380" t="s">
        <v>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ROW(Source!A133)</f>
        <v>133</v>
      </c>
      <c r="B381">
        <v>60526695</v>
      </c>
      <c r="C381">
        <v>60526675</v>
      </c>
      <c r="D381">
        <v>58266671</v>
      </c>
      <c r="E381">
        <v>1080</v>
      </c>
      <c r="F381">
        <v>1</v>
      </c>
      <c r="G381">
        <v>1080</v>
      </c>
      <c r="H381">
        <v>3</v>
      </c>
      <c r="I381" t="s">
        <v>987</v>
      </c>
      <c r="J381" t="s">
        <v>3</v>
      </c>
      <c r="K381" t="s">
        <v>988</v>
      </c>
      <c r="L381">
        <v>1354</v>
      </c>
      <c r="N381">
        <v>1010</v>
      </c>
      <c r="O381" t="s">
        <v>39</v>
      </c>
      <c r="P381" t="s">
        <v>39</v>
      </c>
      <c r="Q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 t="s">
        <v>3</v>
      </c>
      <c r="AG381">
        <v>0</v>
      </c>
      <c r="AH381">
        <v>3</v>
      </c>
      <c r="AI381">
        <v>-1</v>
      </c>
      <c r="AJ381" t="s">
        <v>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ROW(Source!A133)</f>
        <v>133</v>
      </c>
      <c r="B382">
        <v>60526696</v>
      </c>
      <c r="C382">
        <v>60526675</v>
      </c>
      <c r="D382">
        <v>58267525</v>
      </c>
      <c r="E382">
        <v>1080</v>
      </c>
      <c r="F382">
        <v>1</v>
      </c>
      <c r="G382">
        <v>1080</v>
      </c>
      <c r="H382">
        <v>3</v>
      </c>
      <c r="I382" t="s">
        <v>989</v>
      </c>
      <c r="J382" t="s">
        <v>3</v>
      </c>
      <c r="K382" t="s">
        <v>990</v>
      </c>
      <c r="L382">
        <v>1346</v>
      </c>
      <c r="N382">
        <v>1009</v>
      </c>
      <c r="O382" t="s">
        <v>880</v>
      </c>
      <c r="P382" t="s">
        <v>880</v>
      </c>
      <c r="Q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3</v>
      </c>
      <c r="AG382">
        <v>0</v>
      </c>
      <c r="AH382">
        <v>3</v>
      </c>
      <c r="AI382">
        <v>-1</v>
      </c>
      <c r="AJ382" t="s">
        <v>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ROW(Source!A138)</f>
        <v>138</v>
      </c>
      <c r="B383">
        <v>60526712</v>
      </c>
      <c r="C383">
        <v>60526699</v>
      </c>
      <c r="D383">
        <v>58266404</v>
      </c>
      <c r="E383">
        <v>1080</v>
      </c>
      <c r="F383">
        <v>1</v>
      </c>
      <c r="G383">
        <v>1080</v>
      </c>
      <c r="H383">
        <v>1</v>
      </c>
      <c r="I383" t="s">
        <v>859</v>
      </c>
      <c r="J383" t="s">
        <v>3</v>
      </c>
      <c r="K383" t="s">
        <v>860</v>
      </c>
      <c r="L383">
        <v>1191</v>
      </c>
      <c r="N383">
        <v>1013</v>
      </c>
      <c r="O383" t="s">
        <v>861</v>
      </c>
      <c r="P383" t="s">
        <v>861</v>
      </c>
      <c r="Q383">
        <v>1</v>
      </c>
      <c r="X383">
        <v>55.5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1</v>
      </c>
      <c r="AF383" t="s">
        <v>26</v>
      </c>
      <c r="AG383">
        <v>70.207499999999996</v>
      </c>
      <c r="AH383">
        <v>2</v>
      </c>
      <c r="AI383">
        <v>60526700</v>
      </c>
      <c r="AJ383">
        <v>373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ROW(Source!A138)</f>
        <v>138</v>
      </c>
      <c r="B384">
        <v>60526713</v>
      </c>
      <c r="C384">
        <v>60526699</v>
      </c>
      <c r="D384">
        <v>58340276</v>
      </c>
      <c r="E384">
        <v>1</v>
      </c>
      <c r="F384">
        <v>1</v>
      </c>
      <c r="G384">
        <v>1080</v>
      </c>
      <c r="H384">
        <v>2</v>
      </c>
      <c r="I384" t="s">
        <v>887</v>
      </c>
      <c r="J384" t="s">
        <v>888</v>
      </c>
      <c r="K384" t="s">
        <v>889</v>
      </c>
      <c r="L384">
        <v>1368</v>
      </c>
      <c r="N384">
        <v>1011</v>
      </c>
      <c r="O384" t="s">
        <v>865</v>
      </c>
      <c r="P384" t="s">
        <v>865</v>
      </c>
      <c r="Q384">
        <v>1</v>
      </c>
      <c r="X384">
        <v>3.5</v>
      </c>
      <c r="Y384">
        <v>0</v>
      </c>
      <c r="Z384">
        <v>3.18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25</v>
      </c>
      <c r="AG384">
        <v>4.8125</v>
      </c>
      <c r="AH384">
        <v>2</v>
      </c>
      <c r="AI384">
        <v>60526701</v>
      </c>
      <c r="AJ384">
        <v>374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ROW(Source!A138)</f>
        <v>138</v>
      </c>
      <c r="B385">
        <v>60526714</v>
      </c>
      <c r="C385">
        <v>60526699</v>
      </c>
      <c r="D385">
        <v>58340578</v>
      </c>
      <c r="E385">
        <v>1</v>
      </c>
      <c r="F385">
        <v>1</v>
      </c>
      <c r="G385">
        <v>1080</v>
      </c>
      <c r="H385">
        <v>2</v>
      </c>
      <c r="I385" t="s">
        <v>862</v>
      </c>
      <c r="J385" t="s">
        <v>863</v>
      </c>
      <c r="K385" t="s">
        <v>864</v>
      </c>
      <c r="L385">
        <v>1368</v>
      </c>
      <c r="N385">
        <v>1011</v>
      </c>
      <c r="O385" t="s">
        <v>865</v>
      </c>
      <c r="P385" t="s">
        <v>865</v>
      </c>
      <c r="Q385">
        <v>1</v>
      </c>
      <c r="X385">
        <v>1.04</v>
      </c>
      <c r="Y385">
        <v>0</v>
      </c>
      <c r="Z385">
        <v>83.1</v>
      </c>
      <c r="AA385">
        <v>12.62</v>
      </c>
      <c r="AB385">
        <v>0</v>
      </c>
      <c r="AC385">
        <v>0</v>
      </c>
      <c r="AD385">
        <v>1</v>
      </c>
      <c r="AE385">
        <v>0</v>
      </c>
      <c r="AF385" t="s">
        <v>25</v>
      </c>
      <c r="AG385">
        <v>1.4300000000000002</v>
      </c>
      <c r="AH385">
        <v>2</v>
      </c>
      <c r="AI385">
        <v>60526702</v>
      </c>
      <c r="AJ385">
        <v>375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ROW(Source!A138)</f>
        <v>138</v>
      </c>
      <c r="B386">
        <v>60526715</v>
      </c>
      <c r="C386">
        <v>60526699</v>
      </c>
      <c r="D386">
        <v>58339814</v>
      </c>
      <c r="E386">
        <v>1</v>
      </c>
      <c r="F386">
        <v>1</v>
      </c>
      <c r="G386">
        <v>1080</v>
      </c>
      <c r="H386">
        <v>2</v>
      </c>
      <c r="I386" t="s">
        <v>874</v>
      </c>
      <c r="J386" t="s">
        <v>875</v>
      </c>
      <c r="K386" t="s">
        <v>876</v>
      </c>
      <c r="L386">
        <v>1368</v>
      </c>
      <c r="N386">
        <v>1011</v>
      </c>
      <c r="O386" t="s">
        <v>865</v>
      </c>
      <c r="P386" t="s">
        <v>865</v>
      </c>
      <c r="Q386">
        <v>1</v>
      </c>
      <c r="X386">
        <v>0.09</v>
      </c>
      <c r="Y386">
        <v>0</v>
      </c>
      <c r="Z386">
        <v>179.17</v>
      </c>
      <c r="AA386">
        <v>16.93</v>
      </c>
      <c r="AB386">
        <v>0</v>
      </c>
      <c r="AC386">
        <v>0</v>
      </c>
      <c r="AD386">
        <v>1</v>
      </c>
      <c r="AE386">
        <v>0</v>
      </c>
      <c r="AF386" t="s">
        <v>25</v>
      </c>
      <c r="AG386">
        <v>0.12375</v>
      </c>
      <c r="AH386">
        <v>2</v>
      </c>
      <c r="AI386">
        <v>60526703</v>
      </c>
      <c r="AJ386">
        <v>376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ROW(Source!A138)</f>
        <v>138</v>
      </c>
      <c r="B387">
        <v>60526716</v>
      </c>
      <c r="C387">
        <v>60526699</v>
      </c>
      <c r="D387">
        <v>58308814</v>
      </c>
      <c r="E387">
        <v>1</v>
      </c>
      <c r="F387">
        <v>1</v>
      </c>
      <c r="G387">
        <v>1080</v>
      </c>
      <c r="H387">
        <v>3</v>
      </c>
      <c r="I387" t="s">
        <v>890</v>
      </c>
      <c r="J387" t="s">
        <v>891</v>
      </c>
      <c r="K387" t="s">
        <v>892</v>
      </c>
      <c r="L387">
        <v>1339</v>
      </c>
      <c r="N387">
        <v>1007</v>
      </c>
      <c r="O387" t="s">
        <v>893</v>
      </c>
      <c r="P387" t="s">
        <v>893</v>
      </c>
      <c r="Q387">
        <v>1</v>
      </c>
      <c r="X387">
        <v>0.93733</v>
      </c>
      <c r="Y387">
        <v>7.07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 t="s">
        <v>3</v>
      </c>
      <c r="AG387">
        <v>0.93733</v>
      </c>
      <c r="AH387">
        <v>2</v>
      </c>
      <c r="AI387">
        <v>60526704</v>
      </c>
      <c r="AJ387">
        <v>377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ROW(Source!A138)</f>
        <v>138</v>
      </c>
      <c r="B388">
        <v>60526717</v>
      </c>
      <c r="C388">
        <v>60526699</v>
      </c>
      <c r="D388">
        <v>58308933</v>
      </c>
      <c r="E388">
        <v>1</v>
      </c>
      <c r="F388">
        <v>1</v>
      </c>
      <c r="G388">
        <v>1080</v>
      </c>
      <c r="H388">
        <v>3</v>
      </c>
      <c r="I388" t="s">
        <v>897</v>
      </c>
      <c r="J388" t="s">
        <v>898</v>
      </c>
      <c r="K388" t="s">
        <v>899</v>
      </c>
      <c r="L388">
        <v>1348</v>
      </c>
      <c r="N388">
        <v>1009</v>
      </c>
      <c r="O388" t="s">
        <v>900</v>
      </c>
      <c r="P388" t="s">
        <v>900</v>
      </c>
      <c r="Q388">
        <v>1000</v>
      </c>
      <c r="X388">
        <v>2.51E-5</v>
      </c>
      <c r="Y388">
        <v>3234.81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 t="s">
        <v>3</v>
      </c>
      <c r="AG388">
        <v>2.51E-5</v>
      </c>
      <c r="AH388">
        <v>2</v>
      </c>
      <c r="AI388">
        <v>60526705</v>
      </c>
      <c r="AJ388">
        <v>378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ROW(Source!A138)</f>
        <v>138</v>
      </c>
      <c r="B389">
        <v>60526718</v>
      </c>
      <c r="C389">
        <v>60526699</v>
      </c>
      <c r="D389">
        <v>58308746</v>
      </c>
      <c r="E389">
        <v>1</v>
      </c>
      <c r="F389">
        <v>1</v>
      </c>
      <c r="G389">
        <v>1080</v>
      </c>
      <c r="H389">
        <v>3</v>
      </c>
      <c r="I389" t="s">
        <v>901</v>
      </c>
      <c r="J389" t="s">
        <v>902</v>
      </c>
      <c r="K389" t="s">
        <v>903</v>
      </c>
      <c r="L389">
        <v>1339</v>
      </c>
      <c r="N389">
        <v>1007</v>
      </c>
      <c r="O389" t="s">
        <v>893</v>
      </c>
      <c r="P389" t="s">
        <v>893</v>
      </c>
      <c r="Q389">
        <v>1</v>
      </c>
      <c r="X389">
        <v>1.7</v>
      </c>
      <c r="Y389">
        <v>53.42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3</v>
      </c>
      <c r="AG389">
        <v>1.7</v>
      </c>
      <c r="AH389">
        <v>2</v>
      </c>
      <c r="AI389">
        <v>60526706</v>
      </c>
      <c r="AJ389">
        <v>379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ROW(Source!A138)</f>
        <v>138</v>
      </c>
      <c r="B390">
        <v>60526719</v>
      </c>
      <c r="C390">
        <v>60526699</v>
      </c>
      <c r="D390">
        <v>58309012</v>
      </c>
      <c r="E390">
        <v>1</v>
      </c>
      <c r="F390">
        <v>1</v>
      </c>
      <c r="G390">
        <v>1080</v>
      </c>
      <c r="H390">
        <v>3</v>
      </c>
      <c r="I390" t="s">
        <v>904</v>
      </c>
      <c r="J390" t="s">
        <v>905</v>
      </c>
      <c r="K390" t="s">
        <v>906</v>
      </c>
      <c r="L390">
        <v>1339</v>
      </c>
      <c r="N390">
        <v>1007</v>
      </c>
      <c r="O390" t="s">
        <v>893</v>
      </c>
      <c r="P390" t="s">
        <v>893</v>
      </c>
      <c r="Q390">
        <v>1</v>
      </c>
      <c r="X390">
        <v>1.68</v>
      </c>
      <c r="Y390">
        <v>5.82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3</v>
      </c>
      <c r="AG390">
        <v>1.68</v>
      </c>
      <c r="AH390">
        <v>2</v>
      </c>
      <c r="AI390">
        <v>60526707</v>
      </c>
      <c r="AJ390">
        <v>380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ROW(Source!A138)</f>
        <v>138</v>
      </c>
      <c r="B391">
        <v>60526720</v>
      </c>
      <c r="C391">
        <v>60526699</v>
      </c>
      <c r="D391">
        <v>58309395</v>
      </c>
      <c r="E391">
        <v>1</v>
      </c>
      <c r="F391">
        <v>1</v>
      </c>
      <c r="G391">
        <v>1080</v>
      </c>
      <c r="H391">
        <v>3</v>
      </c>
      <c r="I391" t="s">
        <v>913</v>
      </c>
      <c r="J391" t="s">
        <v>914</v>
      </c>
      <c r="K391" t="s">
        <v>915</v>
      </c>
      <c r="L391">
        <v>1348</v>
      </c>
      <c r="N391">
        <v>1009</v>
      </c>
      <c r="O391" t="s">
        <v>900</v>
      </c>
      <c r="P391" t="s">
        <v>900</v>
      </c>
      <c r="Q391">
        <v>1000</v>
      </c>
      <c r="X391">
        <v>1E-3</v>
      </c>
      <c r="Y391">
        <v>35445.93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3</v>
      </c>
      <c r="AG391">
        <v>1E-3</v>
      </c>
      <c r="AH391">
        <v>2</v>
      </c>
      <c r="AI391">
        <v>60526708</v>
      </c>
      <c r="AJ391">
        <v>381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ROW(Source!A138)</f>
        <v>138</v>
      </c>
      <c r="B392">
        <v>60526721</v>
      </c>
      <c r="C392">
        <v>60526699</v>
      </c>
      <c r="D392">
        <v>58316216</v>
      </c>
      <c r="E392">
        <v>1</v>
      </c>
      <c r="F392">
        <v>1</v>
      </c>
      <c r="G392">
        <v>1080</v>
      </c>
      <c r="H392">
        <v>3</v>
      </c>
      <c r="I392" t="s">
        <v>917</v>
      </c>
      <c r="J392" t="s">
        <v>918</v>
      </c>
      <c r="K392" t="s">
        <v>919</v>
      </c>
      <c r="L392">
        <v>1339</v>
      </c>
      <c r="N392">
        <v>1007</v>
      </c>
      <c r="O392" t="s">
        <v>893</v>
      </c>
      <c r="P392" t="s">
        <v>893</v>
      </c>
      <c r="Q392">
        <v>1</v>
      </c>
      <c r="X392">
        <v>7.0000000000000001E-3</v>
      </c>
      <c r="Y392">
        <v>439.5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3</v>
      </c>
      <c r="AG392">
        <v>7.0000000000000001E-3</v>
      </c>
      <c r="AH392">
        <v>2</v>
      </c>
      <c r="AI392">
        <v>60526711</v>
      </c>
      <c r="AJ392">
        <v>384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ROW(Source!A138)</f>
        <v>138</v>
      </c>
      <c r="B393">
        <v>60526722</v>
      </c>
      <c r="C393">
        <v>60526699</v>
      </c>
      <c r="D393">
        <v>58267525</v>
      </c>
      <c r="E393">
        <v>1080</v>
      </c>
      <c r="F393">
        <v>1</v>
      </c>
      <c r="G393">
        <v>1080</v>
      </c>
      <c r="H393">
        <v>3</v>
      </c>
      <c r="I393" t="s">
        <v>989</v>
      </c>
      <c r="J393" t="s">
        <v>3</v>
      </c>
      <c r="K393" t="s">
        <v>990</v>
      </c>
      <c r="L393">
        <v>1346</v>
      </c>
      <c r="N393">
        <v>1009</v>
      </c>
      <c r="O393" t="s">
        <v>880</v>
      </c>
      <c r="P393" t="s">
        <v>880</v>
      </c>
      <c r="Q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 t="s">
        <v>3</v>
      </c>
      <c r="AG393">
        <v>0</v>
      </c>
      <c r="AH393">
        <v>3</v>
      </c>
      <c r="AI393">
        <v>-1</v>
      </c>
      <c r="AJ393" t="s">
        <v>3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ROW(Source!A138)</f>
        <v>138</v>
      </c>
      <c r="B394">
        <v>60526723</v>
      </c>
      <c r="C394">
        <v>60526699</v>
      </c>
      <c r="D394">
        <v>58287192</v>
      </c>
      <c r="E394">
        <v>1080</v>
      </c>
      <c r="F394">
        <v>1</v>
      </c>
      <c r="G394">
        <v>1080</v>
      </c>
      <c r="H394">
        <v>3</v>
      </c>
      <c r="I394" t="s">
        <v>991</v>
      </c>
      <c r="J394" t="s">
        <v>3</v>
      </c>
      <c r="K394" t="s">
        <v>992</v>
      </c>
      <c r="L394">
        <v>1354</v>
      </c>
      <c r="N394">
        <v>1010</v>
      </c>
      <c r="O394" t="s">
        <v>39</v>
      </c>
      <c r="P394" t="s">
        <v>39</v>
      </c>
      <c r="Q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 t="s">
        <v>3</v>
      </c>
      <c r="AG394">
        <v>0</v>
      </c>
      <c r="AH394">
        <v>3</v>
      </c>
      <c r="AI394">
        <v>-1</v>
      </c>
      <c r="AJ394" t="s">
        <v>3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ROW(Source!A138)</f>
        <v>138</v>
      </c>
      <c r="B395">
        <v>60526724</v>
      </c>
      <c r="C395">
        <v>60526699</v>
      </c>
      <c r="D395">
        <v>58289981</v>
      </c>
      <c r="E395">
        <v>1080</v>
      </c>
      <c r="F395">
        <v>1</v>
      </c>
      <c r="G395">
        <v>1080</v>
      </c>
      <c r="H395">
        <v>3</v>
      </c>
      <c r="I395" t="s">
        <v>993</v>
      </c>
      <c r="J395" t="s">
        <v>3</v>
      </c>
      <c r="K395" t="s">
        <v>994</v>
      </c>
      <c r="L395">
        <v>1301</v>
      </c>
      <c r="N395">
        <v>1003</v>
      </c>
      <c r="O395" t="s">
        <v>34</v>
      </c>
      <c r="P395" t="s">
        <v>34</v>
      </c>
      <c r="Q395">
        <v>1</v>
      </c>
      <c r="X395">
        <v>100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 t="s">
        <v>3</v>
      </c>
      <c r="AG395">
        <v>100</v>
      </c>
      <c r="AH395">
        <v>3</v>
      </c>
      <c r="AI395">
        <v>-1</v>
      </c>
      <c r="AJ395" t="s">
        <v>3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ROW(Source!A139)</f>
        <v>139</v>
      </c>
      <c r="B396">
        <v>60526712</v>
      </c>
      <c r="C396">
        <v>60526699</v>
      </c>
      <c r="D396">
        <v>58266404</v>
      </c>
      <c r="E396">
        <v>1080</v>
      </c>
      <c r="F396">
        <v>1</v>
      </c>
      <c r="G396">
        <v>1080</v>
      </c>
      <c r="H396">
        <v>1</v>
      </c>
      <c r="I396" t="s">
        <v>859</v>
      </c>
      <c r="J396" t="s">
        <v>3</v>
      </c>
      <c r="K396" t="s">
        <v>860</v>
      </c>
      <c r="L396">
        <v>1191</v>
      </c>
      <c r="N396">
        <v>1013</v>
      </c>
      <c r="O396" t="s">
        <v>861</v>
      </c>
      <c r="P396" t="s">
        <v>861</v>
      </c>
      <c r="Q396">
        <v>1</v>
      </c>
      <c r="X396">
        <v>55.5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1</v>
      </c>
      <c r="AF396" t="s">
        <v>26</v>
      </c>
      <c r="AG396">
        <v>70.207499999999996</v>
      </c>
      <c r="AH396">
        <v>2</v>
      </c>
      <c r="AI396">
        <v>60526700</v>
      </c>
      <c r="AJ396">
        <v>385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ROW(Source!A139)</f>
        <v>139</v>
      </c>
      <c r="B397">
        <v>60526713</v>
      </c>
      <c r="C397">
        <v>60526699</v>
      </c>
      <c r="D397">
        <v>58340276</v>
      </c>
      <c r="E397">
        <v>1</v>
      </c>
      <c r="F397">
        <v>1</v>
      </c>
      <c r="G397">
        <v>1080</v>
      </c>
      <c r="H397">
        <v>2</v>
      </c>
      <c r="I397" t="s">
        <v>887</v>
      </c>
      <c r="J397" t="s">
        <v>888</v>
      </c>
      <c r="K397" t="s">
        <v>889</v>
      </c>
      <c r="L397">
        <v>1368</v>
      </c>
      <c r="N397">
        <v>1011</v>
      </c>
      <c r="O397" t="s">
        <v>865</v>
      </c>
      <c r="P397" t="s">
        <v>865</v>
      </c>
      <c r="Q397">
        <v>1</v>
      </c>
      <c r="X397">
        <v>3.5</v>
      </c>
      <c r="Y397">
        <v>0</v>
      </c>
      <c r="Z397">
        <v>3.18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25</v>
      </c>
      <c r="AG397">
        <v>4.8125</v>
      </c>
      <c r="AH397">
        <v>2</v>
      </c>
      <c r="AI397">
        <v>60526701</v>
      </c>
      <c r="AJ397">
        <v>386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ROW(Source!A139)</f>
        <v>139</v>
      </c>
      <c r="B398">
        <v>60526714</v>
      </c>
      <c r="C398">
        <v>60526699</v>
      </c>
      <c r="D398">
        <v>58340578</v>
      </c>
      <c r="E398">
        <v>1</v>
      </c>
      <c r="F398">
        <v>1</v>
      </c>
      <c r="G398">
        <v>1080</v>
      </c>
      <c r="H398">
        <v>2</v>
      </c>
      <c r="I398" t="s">
        <v>862</v>
      </c>
      <c r="J398" t="s">
        <v>863</v>
      </c>
      <c r="K398" t="s">
        <v>864</v>
      </c>
      <c r="L398">
        <v>1368</v>
      </c>
      <c r="N398">
        <v>1011</v>
      </c>
      <c r="O398" t="s">
        <v>865</v>
      </c>
      <c r="P398" t="s">
        <v>865</v>
      </c>
      <c r="Q398">
        <v>1</v>
      </c>
      <c r="X398">
        <v>1.04</v>
      </c>
      <c r="Y398">
        <v>0</v>
      </c>
      <c r="Z398">
        <v>83.1</v>
      </c>
      <c r="AA398">
        <v>12.62</v>
      </c>
      <c r="AB398">
        <v>0</v>
      </c>
      <c r="AC398">
        <v>0</v>
      </c>
      <c r="AD398">
        <v>1</v>
      </c>
      <c r="AE398">
        <v>0</v>
      </c>
      <c r="AF398" t="s">
        <v>25</v>
      </c>
      <c r="AG398">
        <v>1.4300000000000002</v>
      </c>
      <c r="AH398">
        <v>2</v>
      </c>
      <c r="AI398">
        <v>60526702</v>
      </c>
      <c r="AJ398">
        <v>387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ROW(Source!A139)</f>
        <v>139</v>
      </c>
      <c r="B399">
        <v>60526715</v>
      </c>
      <c r="C399">
        <v>60526699</v>
      </c>
      <c r="D399">
        <v>58339814</v>
      </c>
      <c r="E399">
        <v>1</v>
      </c>
      <c r="F399">
        <v>1</v>
      </c>
      <c r="G399">
        <v>1080</v>
      </c>
      <c r="H399">
        <v>2</v>
      </c>
      <c r="I399" t="s">
        <v>874</v>
      </c>
      <c r="J399" t="s">
        <v>875</v>
      </c>
      <c r="K399" t="s">
        <v>876</v>
      </c>
      <c r="L399">
        <v>1368</v>
      </c>
      <c r="N399">
        <v>1011</v>
      </c>
      <c r="O399" t="s">
        <v>865</v>
      </c>
      <c r="P399" t="s">
        <v>865</v>
      </c>
      <c r="Q399">
        <v>1</v>
      </c>
      <c r="X399">
        <v>0.09</v>
      </c>
      <c r="Y399">
        <v>0</v>
      </c>
      <c r="Z399">
        <v>179.17</v>
      </c>
      <c r="AA399">
        <v>16.93</v>
      </c>
      <c r="AB399">
        <v>0</v>
      </c>
      <c r="AC399">
        <v>0</v>
      </c>
      <c r="AD399">
        <v>1</v>
      </c>
      <c r="AE399">
        <v>0</v>
      </c>
      <c r="AF399" t="s">
        <v>25</v>
      </c>
      <c r="AG399">
        <v>0.12375</v>
      </c>
      <c r="AH399">
        <v>2</v>
      </c>
      <c r="AI399">
        <v>60526703</v>
      </c>
      <c r="AJ399">
        <v>388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ROW(Source!A139)</f>
        <v>139</v>
      </c>
      <c r="B400">
        <v>60526716</v>
      </c>
      <c r="C400">
        <v>60526699</v>
      </c>
      <c r="D400">
        <v>58308814</v>
      </c>
      <c r="E400">
        <v>1</v>
      </c>
      <c r="F400">
        <v>1</v>
      </c>
      <c r="G400">
        <v>1080</v>
      </c>
      <c r="H400">
        <v>3</v>
      </c>
      <c r="I400" t="s">
        <v>890</v>
      </c>
      <c r="J400" t="s">
        <v>891</v>
      </c>
      <c r="K400" t="s">
        <v>892</v>
      </c>
      <c r="L400">
        <v>1339</v>
      </c>
      <c r="N400">
        <v>1007</v>
      </c>
      <c r="O400" t="s">
        <v>893</v>
      </c>
      <c r="P400" t="s">
        <v>893</v>
      </c>
      <c r="Q400">
        <v>1</v>
      </c>
      <c r="X400">
        <v>0.93733</v>
      </c>
      <c r="Y400">
        <v>7.07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 t="s">
        <v>3</v>
      </c>
      <c r="AG400">
        <v>0.93733</v>
      </c>
      <c r="AH400">
        <v>2</v>
      </c>
      <c r="AI400">
        <v>60526704</v>
      </c>
      <c r="AJ400">
        <v>389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ROW(Source!A139)</f>
        <v>139</v>
      </c>
      <c r="B401">
        <v>60526717</v>
      </c>
      <c r="C401">
        <v>60526699</v>
      </c>
      <c r="D401">
        <v>58308933</v>
      </c>
      <c r="E401">
        <v>1</v>
      </c>
      <c r="F401">
        <v>1</v>
      </c>
      <c r="G401">
        <v>1080</v>
      </c>
      <c r="H401">
        <v>3</v>
      </c>
      <c r="I401" t="s">
        <v>897</v>
      </c>
      <c r="J401" t="s">
        <v>898</v>
      </c>
      <c r="K401" t="s">
        <v>899</v>
      </c>
      <c r="L401">
        <v>1348</v>
      </c>
      <c r="N401">
        <v>1009</v>
      </c>
      <c r="O401" t="s">
        <v>900</v>
      </c>
      <c r="P401" t="s">
        <v>900</v>
      </c>
      <c r="Q401">
        <v>1000</v>
      </c>
      <c r="X401">
        <v>2.51E-5</v>
      </c>
      <c r="Y401">
        <v>3234.81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3</v>
      </c>
      <c r="AG401">
        <v>2.51E-5</v>
      </c>
      <c r="AH401">
        <v>2</v>
      </c>
      <c r="AI401">
        <v>60526705</v>
      </c>
      <c r="AJ401">
        <v>390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ROW(Source!A139)</f>
        <v>139</v>
      </c>
      <c r="B402">
        <v>60526718</v>
      </c>
      <c r="C402">
        <v>60526699</v>
      </c>
      <c r="D402">
        <v>58308746</v>
      </c>
      <c r="E402">
        <v>1</v>
      </c>
      <c r="F402">
        <v>1</v>
      </c>
      <c r="G402">
        <v>1080</v>
      </c>
      <c r="H402">
        <v>3</v>
      </c>
      <c r="I402" t="s">
        <v>901</v>
      </c>
      <c r="J402" t="s">
        <v>902</v>
      </c>
      <c r="K402" t="s">
        <v>903</v>
      </c>
      <c r="L402">
        <v>1339</v>
      </c>
      <c r="N402">
        <v>1007</v>
      </c>
      <c r="O402" t="s">
        <v>893</v>
      </c>
      <c r="P402" t="s">
        <v>893</v>
      </c>
      <c r="Q402">
        <v>1</v>
      </c>
      <c r="X402">
        <v>1.7</v>
      </c>
      <c r="Y402">
        <v>53.42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 t="s">
        <v>3</v>
      </c>
      <c r="AG402">
        <v>1.7</v>
      </c>
      <c r="AH402">
        <v>2</v>
      </c>
      <c r="AI402">
        <v>60526706</v>
      </c>
      <c r="AJ402">
        <v>391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ROW(Source!A139)</f>
        <v>139</v>
      </c>
      <c r="B403">
        <v>60526719</v>
      </c>
      <c r="C403">
        <v>60526699</v>
      </c>
      <c r="D403">
        <v>58309012</v>
      </c>
      <c r="E403">
        <v>1</v>
      </c>
      <c r="F403">
        <v>1</v>
      </c>
      <c r="G403">
        <v>1080</v>
      </c>
      <c r="H403">
        <v>3</v>
      </c>
      <c r="I403" t="s">
        <v>904</v>
      </c>
      <c r="J403" t="s">
        <v>905</v>
      </c>
      <c r="K403" t="s">
        <v>906</v>
      </c>
      <c r="L403">
        <v>1339</v>
      </c>
      <c r="N403">
        <v>1007</v>
      </c>
      <c r="O403" t="s">
        <v>893</v>
      </c>
      <c r="P403" t="s">
        <v>893</v>
      </c>
      <c r="Q403">
        <v>1</v>
      </c>
      <c r="X403">
        <v>1.68</v>
      </c>
      <c r="Y403">
        <v>5.82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 t="s">
        <v>3</v>
      </c>
      <c r="AG403">
        <v>1.68</v>
      </c>
      <c r="AH403">
        <v>2</v>
      </c>
      <c r="AI403">
        <v>60526707</v>
      </c>
      <c r="AJ403">
        <v>392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ROW(Source!A139)</f>
        <v>139</v>
      </c>
      <c r="B404">
        <v>60526720</v>
      </c>
      <c r="C404">
        <v>60526699</v>
      </c>
      <c r="D404">
        <v>58309395</v>
      </c>
      <c r="E404">
        <v>1</v>
      </c>
      <c r="F404">
        <v>1</v>
      </c>
      <c r="G404">
        <v>1080</v>
      </c>
      <c r="H404">
        <v>3</v>
      </c>
      <c r="I404" t="s">
        <v>913</v>
      </c>
      <c r="J404" t="s">
        <v>914</v>
      </c>
      <c r="K404" t="s">
        <v>915</v>
      </c>
      <c r="L404">
        <v>1348</v>
      </c>
      <c r="N404">
        <v>1009</v>
      </c>
      <c r="O404" t="s">
        <v>900</v>
      </c>
      <c r="P404" t="s">
        <v>900</v>
      </c>
      <c r="Q404">
        <v>1000</v>
      </c>
      <c r="X404">
        <v>1E-3</v>
      </c>
      <c r="Y404">
        <v>35445.93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3</v>
      </c>
      <c r="AG404">
        <v>1E-3</v>
      </c>
      <c r="AH404">
        <v>2</v>
      </c>
      <c r="AI404">
        <v>60526708</v>
      </c>
      <c r="AJ404">
        <v>393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ROW(Source!A139)</f>
        <v>139</v>
      </c>
      <c r="B405">
        <v>60526721</v>
      </c>
      <c r="C405">
        <v>60526699</v>
      </c>
      <c r="D405">
        <v>58316216</v>
      </c>
      <c r="E405">
        <v>1</v>
      </c>
      <c r="F405">
        <v>1</v>
      </c>
      <c r="G405">
        <v>1080</v>
      </c>
      <c r="H405">
        <v>3</v>
      </c>
      <c r="I405" t="s">
        <v>917</v>
      </c>
      <c r="J405" t="s">
        <v>918</v>
      </c>
      <c r="K405" t="s">
        <v>919</v>
      </c>
      <c r="L405">
        <v>1339</v>
      </c>
      <c r="N405">
        <v>1007</v>
      </c>
      <c r="O405" t="s">
        <v>893</v>
      </c>
      <c r="P405" t="s">
        <v>893</v>
      </c>
      <c r="Q405">
        <v>1</v>
      </c>
      <c r="X405">
        <v>7.0000000000000001E-3</v>
      </c>
      <c r="Y405">
        <v>439.5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 t="s">
        <v>3</v>
      </c>
      <c r="AG405">
        <v>7.0000000000000001E-3</v>
      </c>
      <c r="AH405">
        <v>2</v>
      </c>
      <c r="AI405">
        <v>60526711</v>
      </c>
      <c r="AJ405">
        <v>396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ROW(Source!A139)</f>
        <v>139</v>
      </c>
      <c r="B406">
        <v>60526722</v>
      </c>
      <c r="C406">
        <v>60526699</v>
      </c>
      <c r="D406">
        <v>58267525</v>
      </c>
      <c r="E406">
        <v>1080</v>
      </c>
      <c r="F406">
        <v>1</v>
      </c>
      <c r="G406">
        <v>1080</v>
      </c>
      <c r="H406">
        <v>3</v>
      </c>
      <c r="I406" t="s">
        <v>989</v>
      </c>
      <c r="J406" t="s">
        <v>3</v>
      </c>
      <c r="K406" t="s">
        <v>990</v>
      </c>
      <c r="L406">
        <v>1346</v>
      </c>
      <c r="N406">
        <v>1009</v>
      </c>
      <c r="O406" t="s">
        <v>880</v>
      </c>
      <c r="P406" t="s">
        <v>880</v>
      </c>
      <c r="Q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</v>
      </c>
      <c r="AG406">
        <v>0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ROW(Source!A139)</f>
        <v>139</v>
      </c>
      <c r="B407">
        <v>60526723</v>
      </c>
      <c r="C407">
        <v>60526699</v>
      </c>
      <c r="D407">
        <v>58287192</v>
      </c>
      <c r="E407">
        <v>1080</v>
      </c>
      <c r="F407">
        <v>1</v>
      </c>
      <c r="G407">
        <v>1080</v>
      </c>
      <c r="H407">
        <v>3</v>
      </c>
      <c r="I407" t="s">
        <v>991</v>
      </c>
      <c r="J407" t="s">
        <v>3</v>
      </c>
      <c r="K407" t="s">
        <v>992</v>
      </c>
      <c r="L407">
        <v>1354</v>
      </c>
      <c r="N407">
        <v>1010</v>
      </c>
      <c r="O407" t="s">
        <v>39</v>
      </c>
      <c r="P407" t="s">
        <v>39</v>
      </c>
      <c r="Q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 t="s">
        <v>3</v>
      </c>
      <c r="AG407">
        <v>0</v>
      </c>
      <c r="AH407">
        <v>3</v>
      </c>
      <c r="AI407">
        <v>-1</v>
      </c>
      <c r="AJ407" t="s">
        <v>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ROW(Source!A139)</f>
        <v>139</v>
      </c>
      <c r="B408">
        <v>60526724</v>
      </c>
      <c r="C408">
        <v>60526699</v>
      </c>
      <c r="D408">
        <v>58289981</v>
      </c>
      <c r="E408">
        <v>1080</v>
      </c>
      <c r="F408">
        <v>1</v>
      </c>
      <c r="G408">
        <v>1080</v>
      </c>
      <c r="H408">
        <v>3</v>
      </c>
      <c r="I408" t="s">
        <v>993</v>
      </c>
      <c r="J408" t="s">
        <v>3</v>
      </c>
      <c r="K408" t="s">
        <v>994</v>
      </c>
      <c r="L408">
        <v>1301</v>
      </c>
      <c r="N408">
        <v>1003</v>
      </c>
      <c r="O408" t="s">
        <v>34</v>
      </c>
      <c r="P408" t="s">
        <v>34</v>
      </c>
      <c r="Q408">
        <v>1</v>
      </c>
      <c r="X408">
        <v>100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3</v>
      </c>
      <c r="AG408">
        <v>100</v>
      </c>
      <c r="AH408">
        <v>3</v>
      </c>
      <c r="AI408">
        <v>-1</v>
      </c>
      <c r="AJ408" t="s">
        <v>3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ROW(Source!A144)</f>
        <v>144</v>
      </c>
      <c r="B409">
        <v>60526738</v>
      </c>
      <c r="C409">
        <v>60526727</v>
      </c>
      <c r="D409">
        <v>58266404</v>
      </c>
      <c r="E409">
        <v>1080</v>
      </c>
      <c r="F409">
        <v>1</v>
      </c>
      <c r="G409">
        <v>1080</v>
      </c>
      <c r="H409">
        <v>1</v>
      </c>
      <c r="I409" t="s">
        <v>859</v>
      </c>
      <c r="J409" t="s">
        <v>3</v>
      </c>
      <c r="K409" t="s">
        <v>860</v>
      </c>
      <c r="L409">
        <v>1191</v>
      </c>
      <c r="N409">
        <v>1013</v>
      </c>
      <c r="O409" t="s">
        <v>861</v>
      </c>
      <c r="P409" t="s">
        <v>861</v>
      </c>
      <c r="Q409">
        <v>1</v>
      </c>
      <c r="X409">
        <v>33.75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1</v>
      </c>
      <c r="AF409" t="s">
        <v>26</v>
      </c>
      <c r="AG409">
        <v>42.693750000000001</v>
      </c>
      <c r="AH409">
        <v>2</v>
      </c>
      <c r="AI409">
        <v>60526728</v>
      </c>
      <c r="AJ409">
        <v>397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ROW(Source!A144)</f>
        <v>144</v>
      </c>
      <c r="B410">
        <v>60526739</v>
      </c>
      <c r="C410">
        <v>60526727</v>
      </c>
      <c r="D410">
        <v>58340578</v>
      </c>
      <c r="E410">
        <v>1</v>
      </c>
      <c r="F410">
        <v>1</v>
      </c>
      <c r="G410">
        <v>1080</v>
      </c>
      <c r="H410">
        <v>2</v>
      </c>
      <c r="I410" t="s">
        <v>862</v>
      </c>
      <c r="J410" t="s">
        <v>863</v>
      </c>
      <c r="K410" t="s">
        <v>864</v>
      </c>
      <c r="L410">
        <v>1368</v>
      </c>
      <c r="N410">
        <v>1011</v>
      </c>
      <c r="O410" t="s">
        <v>865</v>
      </c>
      <c r="P410" t="s">
        <v>865</v>
      </c>
      <c r="Q410">
        <v>1</v>
      </c>
      <c r="X410">
        <v>0.05</v>
      </c>
      <c r="Y410">
        <v>0</v>
      </c>
      <c r="Z410">
        <v>83.1</v>
      </c>
      <c r="AA410">
        <v>12.62</v>
      </c>
      <c r="AB410">
        <v>0</v>
      </c>
      <c r="AC410">
        <v>0</v>
      </c>
      <c r="AD410">
        <v>1</v>
      </c>
      <c r="AE410">
        <v>0</v>
      </c>
      <c r="AF410" t="s">
        <v>25</v>
      </c>
      <c r="AG410">
        <v>6.8750000000000006E-2</v>
      </c>
      <c r="AH410">
        <v>2</v>
      </c>
      <c r="AI410">
        <v>60526729</v>
      </c>
      <c r="AJ410">
        <v>398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ROW(Source!A144)</f>
        <v>144</v>
      </c>
      <c r="B411">
        <v>60526741</v>
      </c>
      <c r="C411">
        <v>60526727</v>
      </c>
      <c r="D411">
        <v>58340697</v>
      </c>
      <c r="E411">
        <v>1</v>
      </c>
      <c r="F411">
        <v>1</v>
      </c>
      <c r="G411">
        <v>1080</v>
      </c>
      <c r="H411">
        <v>2</v>
      </c>
      <c r="I411" t="s">
        <v>868</v>
      </c>
      <c r="J411" t="s">
        <v>869</v>
      </c>
      <c r="K411" t="s">
        <v>870</v>
      </c>
      <c r="L411">
        <v>1368</v>
      </c>
      <c r="N411">
        <v>1011</v>
      </c>
      <c r="O411" t="s">
        <v>865</v>
      </c>
      <c r="P411" t="s">
        <v>865</v>
      </c>
      <c r="Q411">
        <v>1</v>
      </c>
      <c r="X411">
        <v>0.73</v>
      </c>
      <c r="Y411">
        <v>0</v>
      </c>
      <c r="Z411">
        <v>0.8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25</v>
      </c>
      <c r="AG411">
        <v>1.0037500000000001</v>
      </c>
      <c r="AH411">
        <v>2</v>
      </c>
      <c r="AI411">
        <v>60526731</v>
      </c>
      <c r="AJ411">
        <v>399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ROW(Source!A144)</f>
        <v>144</v>
      </c>
      <c r="B412">
        <v>60526742</v>
      </c>
      <c r="C412">
        <v>60526727</v>
      </c>
      <c r="D412">
        <v>58340699</v>
      </c>
      <c r="E412">
        <v>1</v>
      </c>
      <c r="F412">
        <v>1</v>
      </c>
      <c r="G412">
        <v>1080</v>
      </c>
      <c r="H412">
        <v>2</v>
      </c>
      <c r="I412" t="s">
        <v>871</v>
      </c>
      <c r="J412" t="s">
        <v>872</v>
      </c>
      <c r="K412" t="s">
        <v>873</v>
      </c>
      <c r="L412">
        <v>1368</v>
      </c>
      <c r="N412">
        <v>1011</v>
      </c>
      <c r="O412" t="s">
        <v>865</v>
      </c>
      <c r="P412" t="s">
        <v>865</v>
      </c>
      <c r="Q412">
        <v>1</v>
      </c>
      <c r="X412">
        <v>1.1000000000000001</v>
      </c>
      <c r="Y412">
        <v>0</v>
      </c>
      <c r="Z412">
        <v>1.49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25</v>
      </c>
      <c r="AG412">
        <v>1.5125000000000002</v>
      </c>
      <c r="AH412">
        <v>2</v>
      </c>
      <c r="AI412">
        <v>60526732</v>
      </c>
      <c r="AJ412">
        <v>400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ROW(Source!A144)</f>
        <v>144</v>
      </c>
      <c r="B413">
        <v>60526740</v>
      </c>
      <c r="C413">
        <v>60526727</v>
      </c>
      <c r="D413">
        <v>58339814</v>
      </c>
      <c r="E413">
        <v>1</v>
      </c>
      <c r="F413">
        <v>1</v>
      </c>
      <c r="G413">
        <v>1080</v>
      </c>
      <c r="H413">
        <v>2</v>
      </c>
      <c r="I413" t="s">
        <v>874</v>
      </c>
      <c r="J413" t="s">
        <v>875</v>
      </c>
      <c r="K413" t="s">
        <v>876</v>
      </c>
      <c r="L413">
        <v>1368</v>
      </c>
      <c r="N413">
        <v>1011</v>
      </c>
      <c r="O413" t="s">
        <v>865</v>
      </c>
      <c r="P413" t="s">
        <v>865</v>
      </c>
      <c r="Q413">
        <v>1</v>
      </c>
      <c r="X413">
        <v>0.05</v>
      </c>
      <c r="Y413">
        <v>0</v>
      </c>
      <c r="Z413">
        <v>179.17</v>
      </c>
      <c r="AA413">
        <v>16.93</v>
      </c>
      <c r="AB413">
        <v>0</v>
      </c>
      <c r="AC413">
        <v>0</v>
      </c>
      <c r="AD413">
        <v>1</v>
      </c>
      <c r="AE413">
        <v>0</v>
      </c>
      <c r="AF413" t="s">
        <v>25</v>
      </c>
      <c r="AG413">
        <v>6.8750000000000006E-2</v>
      </c>
      <c r="AH413">
        <v>2</v>
      </c>
      <c r="AI413">
        <v>60526730</v>
      </c>
      <c r="AJ413">
        <v>401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ROW(Source!A144)</f>
        <v>144</v>
      </c>
      <c r="B414">
        <v>60526743</v>
      </c>
      <c r="C414">
        <v>60526727</v>
      </c>
      <c r="D414">
        <v>58308811</v>
      </c>
      <c r="E414">
        <v>1</v>
      </c>
      <c r="F414">
        <v>1</v>
      </c>
      <c r="G414">
        <v>1080</v>
      </c>
      <c r="H414">
        <v>3</v>
      </c>
      <c r="I414" t="s">
        <v>877</v>
      </c>
      <c r="J414" t="s">
        <v>878</v>
      </c>
      <c r="K414" t="s">
        <v>879</v>
      </c>
      <c r="L414">
        <v>1346</v>
      </c>
      <c r="N414">
        <v>1009</v>
      </c>
      <c r="O414" t="s">
        <v>880</v>
      </c>
      <c r="P414" t="s">
        <v>880</v>
      </c>
      <c r="Q414">
        <v>1</v>
      </c>
      <c r="X414">
        <v>0.5</v>
      </c>
      <c r="Y414">
        <v>1.61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3</v>
      </c>
      <c r="AG414">
        <v>0.5</v>
      </c>
      <c r="AH414">
        <v>2</v>
      </c>
      <c r="AI414">
        <v>60526733</v>
      </c>
      <c r="AJ414">
        <v>402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ROW(Source!A144)</f>
        <v>144</v>
      </c>
      <c r="B415">
        <v>60526744</v>
      </c>
      <c r="C415">
        <v>60526727</v>
      </c>
      <c r="D415">
        <v>58308843</v>
      </c>
      <c r="E415">
        <v>1</v>
      </c>
      <c r="F415">
        <v>1</v>
      </c>
      <c r="G415">
        <v>1080</v>
      </c>
      <c r="H415">
        <v>3</v>
      </c>
      <c r="I415" t="s">
        <v>881</v>
      </c>
      <c r="J415" t="s">
        <v>882</v>
      </c>
      <c r="K415" t="s">
        <v>883</v>
      </c>
      <c r="L415">
        <v>1346</v>
      </c>
      <c r="N415">
        <v>1009</v>
      </c>
      <c r="O415" t="s">
        <v>880</v>
      </c>
      <c r="P415" t="s">
        <v>880</v>
      </c>
      <c r="Q415">
        <v>1</v>
      </c>
      <c r="X415">
        <v>0.34399999999999997</v>
      </c>
      <c r="Y415">
        <v>36.78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3</v>
      </c>
      <c r="AG415">
        <v>0.34399999999999997</v>
      </c>
      <c r="AH415">
        <v>2</v>
      </c>
      <c r="AI415">
        <v>60526734</v>
      </c>
      <c r="AJ415">
        <v>403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ROW(Source!A144)</f>
        <v>144</v>
      </c>
      <c r="B416">
        <v>60526745</v>
      </c>
      <c r="C416">
        <v>60526727</v>
      </c>
      <c r="D416">
        <v>58308917</v>
      </c>
      <c r="E416">
        <v>1</v>
      </c>
      <c r="F416">
        <v>1</v>
      </c>
      <c r="G416">
        <v>1080</v>
      </c>
      <c r="H416">
        <v>3</v>
      </c>
      <c r="I416" t="s">
        <v>884</v>
      </c>
      <c r="J416" t="s">
        <v>885</v>
      </c>
      <c r="K416" t="s">
        <v>886</v>
      </c>
      <c r="L416">
        <v>1354</v>
      </c>
      <c r="N416">
        <v>1010</v>
      </c>
      <c r="O416" t="s">
        <v>39</v>
      </c>
      <c r="P416" t="s">
        <v>39</v>
      </c>
      <c r="Q416">
        <v>1</v>
      </c>
      <c r="X416">
        <v>17</v>
      </c>
      <c r="Y416">
        <v>0.89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3</v>
      </c>
      <c r="AG416">
        <v>17</v>
      </c>
      <c r="AH416">
        <v>2</v>
      </c>
      <c r="AI416">
        <v>60526735</v>
      </c>
      <c r="AJ416">
        <v>404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ROW(Source!A144)</f>
        <v>144</v>
      </c>
      <c r="B417">
        <v>60526746</v>
      </c>
      <c r="C417">
        <v>60526727</v>
      </c>
      <c r="D417">
        <v>58263805</v>
      </c>
      <c r="E417">
        <v>1080</v>
      </c>
      <c r="F417">
        <v>1</v>
      </c>
      <c r="G417">
        <v>1080</v>
      </c>
      <c r="H417">
        <v>3</v>
      </c>
      <c r="I417" t="s">
        <v>985</v>
      </c>
      <c r="J417" t="s">
        <v>3</v>
      </c>
      <c r="K417" t="s">
        <v>986</v>
      </c>
      <c r="L417">
        <v>1301</v>
      </c>
      <c r="N417">
        <v>1003</v>
      </c>
      <c r="O417" t="s">
        <v>34</v>
      </c>
      <c r="P417" t="s">
        <v>34</v>
      </c>
      <c r="Q417">
        <v>1</v>
      </c>
      <c r="X417">
        <v>100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3</v>
      </c>
      <c r="AG417">
        <v>100</v>
      </c>
      <c r="AH417">
        <v>3</v>
      </c>
      <c r="AI417">
        <v>-1</v>
      </c>
      <c r="AJ417" t="s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ROW(Source!A144)</f>
        <v>144</v>
      </c>
      <c r="B418">
        <v>60526747</v>
      </c>
      <c r="C418">
        <v>60526727</v>
      </c>
      <c r="D418">
        <v>58266671</v>
      </c>
      <c r="E418">
        <v>1080</v>
      </c>
      <c r="F418">
        <v>1</v>
      </c>
      <c r="G418">
        <v>1080</v>
      </c>
      <c r="H418">
        <v>3</v>
      </c>
      <c r="I418" t="s">
        <v>987</v>
      </c>
      <c r="J418" t="s">
        <v>3</v>
      </c>
      <c r="K418" t="s">
        <v>988</v>
      </c>
      <c r="L418">
        <v>1354</v>
      </c>
      <c r="N418">
        <v>1010</v>
      </c>
      <c r="O418" t="s">
        <v>39</v>
      </c>
      <c r="P418" t="s">
        <v>39</v>
      </c>
      <c r="Q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3</v>
      </c>
      <c r="AG418">
        <v>0</v>
      </c>
      <c r="AH418">
        <v>3</v>
      </c>
      <c r="AI418">
        <v>-1</v>
      </c>
      <c r="AJ418" t="s">
        <v>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ROW(Source!A144)</f>
        <v>144</v>
      </c>
      <c r="B419">
        <v>60526748</v>
      </c>
      <c r="C419">
        <v>60526727</v>
      </c>
      <c r="D419">
        <v>58267525</v>
      </c>
      <c r="E419">
        <v>1080</v>
      </c>
      <c r="F419">
        <v>1</v>
      </c>
      <c r="G419">
        <v>1080</v>
      </c>
      <c r="H419">
        <v>3</v>
      </c>
      <c r="I419" t="s">
        <v>989</v>
      </c>
      <c r="J419" t="s">
        <v>3</v>
      </c>
      <c r="K419" t="s">
        <v>990</v>
      </c>
      <c r="L419">
        <v>1346</v>
      </c>
      <c r="N419">
        <v>1009</v>
      </c>
      <c r="O419" t="s">
        <v>880</v>
      </c>
      <c r="P419" t="s">
        <v>880</v>
      </c>
      <c r="Q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 t="s">
        <v>3</v>
      </c>
      <c r="AG419">
        <v>0</v>
      </c>
      <c r="AH419">
        <v>3</v>
      </c>
      <c r="AI419">
        <v>-1</v>
      </c>
      <c r="AJ419" t="s">
        <v>3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ROW(Source!A145)</f>
        <v>145</v>
      </c>
      <c r="B420">
        <v>60526738</v>
      </c>
      <c r="C420">
        <v>60526727</v>
      </c>
      <c r="D420">
        <v>58266404</v>
      </c>
      <c r="E420">
        <v>1080</v>
      </c>
      <c r="F420">
        <v>1</v>
      </c>
      <c r="G420">
        <v>1080</v>
      </c>
      <c r="H420">
        <v>1</v>
      </c>
      <c r="I420" t="s">
        <v>859</v>
      </c>
      <c r="J420" t="s">
        <v>3</v>
      </c>
      <c r="K420" t="s">
        <v>860</v>
      </c>
      <c r="L420">
        <v>1191</v>
      </c>
      <c r="N420">
        <v>1013</v>
      </c>
      <c r="O420" t="s">
        <v>861</v>
      </c>
      <c r="P420" t="s">
        <v>861</v>
      </c>
      <c r="Q420">
        <v>1</v>
      </c>
      <c r="X420">
        <v>33.75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1</v>
      </c>
      <c r="AF420" t="s">
        <v>26</v>
      </c>
      <c r="AG420">
        <v>42.693750000000001</v>
      </c>
      <c r="AH420">
        <v>2</v>
      </c>
      <c r="AI420">
        <v>60526728</v>
      </c>
      <c r="AJ420">
        <v>407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ROW(Source!A145)</f>
        <v>145</v>
      </c>
      <c r="B421">
        <v>60526739</v>
      </c>
      <c r="C421">
        <v>60526727</v>
      </c>
      <c r="D421">
        <v>58340578</v>
      </c>
      <c r="E421">
        <v>1</v>
      </c>
      <c r="F421">
        <v>1</v>
      </c>
      <c r="G421">
        <v>1080</v>
      </c>
      <c r="H421">
        <v>2</v>
      </c>
      <c r="I421" t="s">
        <v>862</v>
      </c>
      <c r="J421" t="s">
        <v>863</v>
      </c>
      <c r="K421" t="s">
        <v>864</v>
      </c>
      <c r="L421">
        <v>1368</v>
      </c>
      <c r="N421">
        <v>1011</v>
      </c>
      <c r="O421" t="s">
        <v>865</v>
      </c>
      <c r="P421" t="s">
        <v>865</v>
      </c>
      <c r="Q421">
        <v>1</v>
      </c>
      <c r="X421">
        <v>0.05</v>
      </c>
      <c r="Y421">
        <v>0</v>
      </c>
      <c r="Z421">
        <v>83.1</v>
      </c>
      <c r="AA421">
        <v>12.62</v>
      </c>
      <c r="AB421">
        <v>0</v>
      </c>
      <c r="AC421">
        <v>0</v>
      </c>
      <c r="AD421">
        <v>1</v>
      </c>
      <c r="AE421">
        <v>0</v>
      </c>
      <c r="AF421" t="s">
        <v>25</v>
      </c>
      <c r="AG421">
        <v>6.8750000000000006E-2</v>
      </c>
      <c r="AH421">
        <v>2</v>
      </c>
      <c r="AI421">
        <v>60526729</v>
      </c>
      <c r="AJ421">
        <v>408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ROW(Source!A145)</f>
        <v>145</v>
      </c>
      <c r="B422">
        <v>60526741</v>
      </c>
      <c r="C422">
        <v>60526727</v>
      </c>
      <c r="D422">
        <v>58340697</v>
      </c>
      <c r="E422">
        <v>1</v>
      </c>
      <c r="F422">
        <v>1</v>
      </c>
      <c r="G422">
        <v>1080</v>
      </c>
      <c r="H422">
        <v>2</v>
      </c>
      <c r="I422" t="s">
        <v>868</v>
      </c>
      <c r="J422" t="s">
        <v>869</v>
      </c>
      <c r="K422" t="s">
        <v>870</v>
      </c>
      <c r="L422">
        <v>1368</v>
      </c>
      <c r="N422">
        <v>1011</v>
      </c>
      <c r="O422" t="s">
        <v>865</v>
      </c>
      <c r="P422" t="s">
        <v>865</v>
      </c>
      <c r="Q422">
        <v>1</v>
      </c>
      <c r="X422">
        <v>0.73</v>
      </c>
      <c r="Y422">
        <v>0</v>
      </c>
      <c r="Z422">
        <v>0.8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25</v>
      </c>
      <c r="AG422">
        <v>1.0037500000000001</v>
      </c>
      <c r="AH422">
        <v>2</v>
      </c>
      <c r="AI422">
        <v>60526731</v>
      </c>
      <c r="AJ422">
        <v>409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ROW(Source!A145)</f>
        <v>145</v>
      </c>
      <c r="B423">
        <v>60526742</v>
      </c>
      <c r="C423">
        <v>60526727</v>
      </c>
      <c r="D423">
        <v>58340699</v>
      </c>
      <c r="E423">
        <v>1</v>
      </c>
      <c r="F423">
        <v>1</v>
      </c>
      <c r="G423">
        <v>1080</v>
      </c>
      <c r="H423">
        <v>2</v>
      </c>
      <c r="I423" t="s">
        <v>871</v>
      </c>
      <c r="J423" t="s">
        <v>872</v>
      </c>
      <c r="K423" t="s">
        <v>873</v>
      </c>
      <c r="L423">
        <v>1368</v>
      </c>
      <c r="N423">
        <v>1011</v>
      </c>
      <c r="O423" t="s">
        <v>865</v>
      </c>
      <c r="P423" t="s">
        <v>865</v>
      </c>
      <c r="Q423">
        <v>1</v>
      </c>
      <c r="X423">
        <v>1.1000000000000001</v>
      </c>
      <c r="Y423">
        <v>0</v>
      </c>
      <c r="Z423">
        <v>1.49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25</v>
      </c>
      <c r="AG423">
        <v>1.5125000000000002</v>
      </c>
      <c r="AH423">
        <v>2</v>
      </c>
      <c r="AI423">
        <v>60526732</v>
      </c>
      <c r="AJ423">
        <v>410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ROW(Source!A145)</f>
        <v>145</v>
      </c>
      <c r="B424">
        <v>60526740</v>
      </c>
      <c r="C424">
        <v>60526727</v>
      </c>
      <c r="D424">
        <v>58339814</v>
      </c>
      <c r="E424">
        <v>1</v>
      </c>
      <c r="F424">
        <v>1</v>
      </c>
      <c r="G424">
        <v>1080</v>
      </c>
      <c r="H424">
        <v>2</v>
      </c>
      <c r="I424" t="s">
        <v>874</v>
      </c>
      <c r="J424" t="s">
        <v>875</v>
      </c>
      <c r="K424" t="s">
        <v>876</v>
      </c>
      <c r="L424">
        <v>1368</v>
      </c>
      <c r="N424">
        <v>1011</v>
      </c>
      <c r="O424" t="s">
        <v>865</v>
      </c>
      <c r="P424" t="s">
        <v>865</v>
      </c>
      <c r="Q424">
        <v>1</v>
      </c>
      <c r="X424">
        <v>0.05</v>
      </c>
      <c r="Y424">
        <v>0</v>
      </c>
      <c r="Z424">
        <v>179.17</v>
      </c>
      <c r="AA424">
        <v>16.93</v>
      </c>
      <c r="AB424">
        <v>0</v>
      </c>
      <c r="AC424">
        <v>0</v>
      </c>
      <c r="AD424">
        <v>1</v>
      </c>
      <c r="AE424">
        <v>0</v>
      </c>
      <c r="AF424" t="s">
        <v>25</v>
      </c>
      <c r="AG424">
        <v>6.8750000000000006E-2</v>
      </c>
      <c r="AH424">
        <v>2</v>
      </c>
      <c r="AI424">
        <v>60526730</v>
      </c>
      <c r="AJ424">
        <v>411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ROW(Source!A145)</f>
        <v>145</v>
      </c>
      <c r="B425">
        <v>60526743</v>
      </c>
      <c r="C425">
        <v>60526727</v>
      </c>
      <c r="D425">
        <v>58308811</v>
      </c>
      <c r="E425">
        <v>1</v>
      </c>
      <c r="F425">
        <v>1</v>
      </c>
      <c r="G425">
        <v>1080</v>
      </c>
      <c r="H425">
        <v>3</v>
      </c>
      <c r="I425" t="s">
        <v>877</v>
      </c>
      <c r="J425" t="s">
        <v>878</v>
      </c>
      <c r="K425" t="s">
        <v>879</v>
      </c>
      <c r="L425">
        <v>1346</v>
      </c>
      <c r="N425">
        <v>1009</v>
      </c>
      <c r="O425" t="s">
        <v>880</v>
      </c>
      <c r="P425" t="s">
        <v>880</v>
      </c>
      <c r="Q425">
        <v>1</v>
      </c>
      <c r="X425">
        <v>0.5</v>
      </c>
      <c r="Y425">
        <v>1.61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3</v>
      </c>
      <c r="AG425">
        <v>0.5</v>
      </c>
      <c r="AH425">
        <v>2</v>
      </c>
      <c r="AI425">
        <v>60526733</v>
      </c>
      <c r="AJ425">
        <v>412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ROW(Source!A145)</f>
        <v>145</v>
      </c>
      <c r="B426">
        <v>60526744</v>
      </c>
      <c r="C426">
        <v>60526727</v>
      </c>
      <c r="D426">
        <v>58308843</v>
      </c>
      <c r="E426">
        <v>1</v>
      </c>
      <c r="F426">
        <v>1</v>
      </c>
      <c r="G426">
        <v>1080</v>
      </c>
      <c r="H426">
        <v>3</v>
      </c>
      <c r="I426" t="s">
        <v>881</v>
      </c>
      <c r="J426" t="s">
        <v>882</v>
      </c>
      <c r="K426" t="s">
        <v>883</v>
      </c>
      <c r="L426">
        <v>1346</v>
      </c>
      <c r="N426">
        <v>1009</v>
      </c>
      <c r="O426" t="s">
        <v>880</v>
      </c>
      <c r="P426" t="s">
        <v>880</v>
      </c>
      <c r="Q426">
        <v>1</v>
      </c>
      <c r="X426">
        <v>0.34399999999999997</v>
      </c>
      <c r="Y426">
        <v>36.78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 t="s">
        <v>3</v>
      </c>
      <c r="AG426">
        <v>0.34399999999999997</v>
      </c>
      <c r="AH426">
        <v>2</v>
      </c>
      <c r="AI426">
        <v>60526734</v>
      </c>
      <c r="AJ426">
        <v>413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ROW(Source!A145)</f>
        <v>145</v>
      </c>
      <c r="B427">
        <v>60526745</v>
      </c>
      <c r="C427">
        <v>60526727</v>
      </c>
      <c r="D427">
        <v>58308917</v>
      </c>
      <c r="E427">
        <v>1</v>
      </c>
      <c r="F427">
        <v>1</v>
      </c>
      <c r="G427">
        <v>1080</v>
      </c>
      <c r="H427">
        <v>3</v>
      </c>
      <c r="I427" t="s">
        <v>884</v>
      </c>
      <c r="J427" t="s">
        <v>885</v>
      </c>
      <c r="K427" t="s">
        <v>886</v>
      </c>
      <c r="L427">
        <v>1354</v>
      </c>
      <c r="N427">
        <v>1010</v>
      </c>
      <c r="O427" t="s">
        <v>39</v>
      </c>
      <c r="P427" t="s">
        <v>39</v>
      </c>
      <c r="Q427">
        <v>1</v>
      </c>
      <c r="X427">
        <v>17</v>
      </c>
      <c r="Y427">
        <v>0.89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 t="s">
        <v>3</v>
      </c>
      <c r="AG427">
        <v>17</v>
      </c>
      <c r="AH427">
        <v>2</v>
      </c>
      <c r="AI427">
        <v>60526735</v>
      </c>
      <c r="AJ427">
        <v>414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ROW(Source!A145)</f>
        <v>145</v>
      </c>
      <c r="B428">
        <v>60526746</v>
      </c>
      <c r="C428">
        <v>60526727</v>
      </c>
      <c r="D428">
        <v>58263805</v>
      </c>
      <c r="E428">
        <v>1080</v>
      </c>
      <c r="F428">
        <v>1</v>
      </c>
      <c r="G428">
        <v>1080</v>
      </c>
      <c r="H428">
        <v>3</v>
      </c>
      <c r="I428" t="s">
        <v>985</v>
      </c>
      <c r="J428" t="s">
        <v>3</v>
      </c>
      <c r="K428" t="s">
        <v>986</v>
      </c>
      <c r="L428">
        <v>1301</v>
      </c>
      <c r="N428">
        <v>1003</v>
      </c>
      <c r="O428" t="s">
        <v>34</v>
      </c>
      <c r="P428" t="s">
        <v>34</v>
      </c>
      <c r="Q428">
        <v>1</v>
      </c>
      <c r="X428">
        <v>100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 t="s">
        <v>3</v>
      </c>
      <c r="AG428">
        <v>100</v>
      </c>
      <c r="AH428">
        <v>3</v>
      </c>
      <c r="AI428">
        <v>-1</v>
      </c>
      <c r="AJ428" t="s">
        <v>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ROW(Source!A145)</f>
        <v>145</v>
      </c>
      <c r="B429">
        <v>60526747</v>
      </c>
      <c r="C429">
        <v>60526727</v>
      </c>
      <c r="D429">
        <v>58266671</v>
      </c>
      <c r="E429">
        <v>1080</v>
      </c>
      <c r="F429">
        <v>1</v>
      </c>
      <c r="G429">
        <v>1080</v>
      </c>
      <c r="H429">
        <v>3</v>
      </c>
      <c r="I429" t="s">
        <v>987</v>
      </c>
      <c r="J429" t="s">
        <v>3</v>
      </c>
      <c r="K429" t="s">
        <v>988</v>
      </c>
      <c r="L429">
        <v>1354</v>
      </c>
      <c r="N429">
        <v>1010</v>
      </c>
      <c r="O429" t="s">
        <v>39</v>
      </c>
      <c r="P429" t="s">
        <v>39</v>
      </c>
      <c r="Q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 t="s">
        <v>3</v>
      </c>
      <c r="AG429">
        <v>0</v>
      </c>
      <c r="AH429">
        <v>3</v>
      </c>
      <c r="AI429">
        <v>-1</v>
      </c>
      <c r="AJ429" t="s">
        <v>3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ROW(Source!A145)</f>
        <v>145</v>
      </c>
      <c r="B430">
        <v>60526748</v>
      </c>
      <c r="C430">
        <v>60526727</v>
      </c>
      <c r="D430">
        <v>58267525</v>
      </c>
      <c r="E430">
        <v>1080</v>
      </c>
      <c r="F430">
        <v>1</v>
      </c>
      <c r="G430">
        <v>1080</v>
      </c>
      <c r="H430">
        <v>3</v>
      </c>
      <c r="I430" t="s">
        <v>989</v>
      </c>
      <c r="J430" t="s">
        <v>3</v>
      </c>
      <c r="K430" t="s">
        <v>990</v>
      </c>
      <c r="L430">
        <v>1346</v>
      </c>
      <c r="N430">
        <v>1009</v>
      </c>
      <c r="O430" t="s">
        <v>880</v>
      </c>
      <c r="P430" t="s">
        <v>880</v>
      </c>
      <c r="Q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3</v>
      </c>
      <c r="AG430">
        <v>0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ROW(Source!A150)</f>
        <v>150</v>
      </c>
      <c r="B431">
        <v>60526764</v>
      </c>
      <c r="C431">
        <v>60526751</v>
      </c>
      <c r="D431">
        <v>58266404</v>
      </c>
      <c r="E431">
        <v>1080</v>
      </c>
      <c r="F431">
        <v>1</v>
      </c>
      <c r="G431">
        <v>1080</v>
      </c>
      <c r="H431">
        <v>1</v>
      </c>
      <c r="I431" t="s">
        <v>859</v>
      </c>
      <c r="J431" t="s">
        <v>3</v>
      </c>
      <c r="K431" t="s">
        <v>860</v>
      </c>
      <c r="L431">
        <v>1191</v>
      </c>
      <c r="N431">
        <v>1013</v>
      </c>
      <c r="O431" t="s">
        <v>861</v>
      </c>
      <c r="P431" t="s">
        <v>861</v>
      </c>
      <c r="Q431">
        <v>1</v>
      </c>
      <c r="X431">
        <v>69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1</v>
      </c>
      <c r="AF431" t="s">
        <v>26</v>
      </c>
      <c r="AG431">
        <v>87.284999999999997</v>
      </c>
      <c r="AH431">
        <v>2</v>
      </c>
      <c r="AI431">
        <v>60526752</v>
      </c>
      <c r="AJ431">
        <v>417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ROW(Source!A150)</f>
        <v>150</v>
      </c>
      <c r="B432">
        <v>60526765</v>
      </c>
      <c r="C432">
        <v>60526751</v>
      </c>
      <c r="D432">
        <v>58340276</v>
      </c>
      <c r="E432">
        <v>1</v>
      </c>
      <c r="F432">
        <v>1</v>
      </c>
      <c r="G432">
        <v>1080</v>
      </c>
      <c r="H432">
        <v>2</v>
      </c>
      <c r="I432" t="s">
        <v>887</v>
      </c>
      <c r="J432" t="s">
        <v>888</v>
      </c>
      <c r="K432" t="s">
        <v>889</v>
      </c>
      <c r="L432">
        <v>1368</v>
      </c>
      <c r="N432">
        <v>1011</v>
      </c>
      <c r="O432" t="s">
        <v>865</v>
      </c>
      <c r="P432" t="s">
        <v>865</v>
      </c>
      <c r="Q432">
        <v>1</v>
      </c>
      <c r="X432">
        <v>5.05</v>
      </c>
      <c r="Y432">
        <v>0</v>
      </c>
      <c r="Z432">
        <v>3.18</v>
      </c>
      <c r="AA432">
        <v>0</v>
      </c>
      <c r="AB432">
        <v>0</v>
      </c>
      <c r="AC432">
        <v>0</v>
      </c>
      <c r="AD432">
        <v>1</v>
      </c>
      <c r="AE432">
        <v>0</v>
      </c>
      <c r="AF432" t="s">
        <v>25</v>
      </c>
      <c r="AG432">
        <v>6.9437500000000005</v>
      </c>
      <c r="AH432">
        <v>2</v>
      </c>
      <c r="AI432">
        <v>60526753</v>
      </c>
      <c r="AJ432">
        <v>418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ROW(Source!A150)</f>
        <v>150</v>
      </c>
      <c r="B433">
        <v>60526766</v>
      </c>
      <c r="C433">
        <v>60526751</v>
      </c>
      <c r="D433">
        <v>58340578</v>
      </c>
      <c r="E433">
        <v>1</v>
      </c>
      <c r="F433">
        <v>1</v>
      </c>
      <c r="G433">
        <v>1080</v>
      </c>
      <c r="H433">
        <v>2</v>
      </c>
      <c r="I433" t="s">
        <v>862</v>
      </c>
      <c r="J433" t="s">
        <v>863</v>
      </c>
      <c r="K433" t="s">
        <v>864</v>
      </c>
      <c r="L433">
        <v>1368</v>
      </c>
      <c r="N433">
        <v>1011</v>
      </c>
      <c r="O433" t="s">
        <v>865</v>
      </c>
      <c r="P433" t="s">
        <v>865</v>
      </c>
      <c r="Q433">
        <v>1</v>
      </c>
      <c r="X433">
        <v>1.55</v>
      </c>
      <c r="Y433">
        <v>0</v>
      </c>
      <c r="Z433">
        <v>83.1</v>
      </c>
      <c r="AA433">
        <v>12.62</v>
      </c>
      <c r="AB433">
        <v>0</v>
      </c>
      <c r="AC433">
        <v>0</v>
      </c>
      <c r="AD433">
        <v>1</v>
      </c>
      <c r="AE433">
        <v>0</v>
      </c>
      <c r="AF433" t="s">
        <v>25</v>
      </c>
      <c r="AG433">
        <v>2.1312500000000001</v>
      </c>
      <c r="AH433">
        <v>2</v>
      </c>
      <c r="AI433">
        <v>60526754</v>
      </c>
      <c r="AJ433">
        <v>419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ROW(Source!A150)</f>
        <v>150</v>
      </c>
      <c r="B434">
        <v>60526767</v>
      </c>
      <c r="C434">
        <v>60526751</v>
      </c>
      <c r="D434">
        <v>58339814</v>
      </c>
      <c r="E434">
        <v>1</v>
      </c>
      <c r="F434">
        <v>1</v>
      </c>
      <c r="G434">
        <v>1080</v>
      </c>
      <c r="H434">
        <v>2</v>
      </c>
      <c r="I434" t="s">
        <v>874</v>
      </c>
      <c r="J434" t="s">
        <v>875</v>
      </c>
      <c r="K434" t="s">
        <v>876</v>
      </c>
      <c r="L434">
        <v>1368</v>
      </c>
      <c r="N434">
        <v>1011</v>
      </c>
      <c r="O434" t="s">
        <v>865</v>
      </c>
      <c r="P434" t="s">
        <v>865</v>
      </c>
      <c r="Q434">
        <v>1</v>
      </c>
      <c r="X434">
        <v>0.1</v>
      </c>
      <c r="Y434">
        <v>0</v>
      </c>
      <c r="Z434">
        <v>179.17</v>
      </c>
      <c r="AA434">
        <v>16.93</v>
      </c>
      <c r="AB434">
        <v>0</v>
      </c>
      <c r="AC434">
        <v>0</v>
      </c>
      <c r="AD434">
        <v>1</v>
      </c>
      <c r="AE434">
        <v>0</v>
      </c>
      <c r="AF434" t="s">
        <v>25</v>
      </c>
      <c r="AG434">
        <v>0.13750000000000001</v>
      </c>
      <c r="AH434">
        <v>2</v>
      </c>
      <c r="AI434">
        <v>60526755</v>
      </c>
      <c r="AJ434">
        <v>420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ROW(Source!A150)</f>
        <v>150</v>
      </c>
      <c r="B435">
        <v>60526768</v>
      </c>
      <c r="C435">
        <v>60526751</v>
      </c>
      <c r="D435">
        <v>58308814</v>
      </c>
      <c r="E435">
        <v>1</v>
      </c>
      <c r="F435">
        <v>1</v>
      </c>
      <c r="G435">
        <v>1080</v>
      </c>
      <c r="H435">
        <v>3</v>
      </c>
      <c r="I435" t="s">
        <v>890</v>
      </c>
      <c r="J435" t="s">
        <v>891</v>
      </c>
      <c r="K435" t="s">
        <v>892</v>
      </c>
      <c r="L435">
        <v>1339</v>
      </c>
      <c r="N435">
        <v>1007</v>
      </c>
      <c r="O435" t="s">
        <v>893</v>
      </c>
      <c r="P435" t="s">
        <v>893</v>
      </c>
      <c r="Q435">
        <v>1</v>
      </c>
      <c r="X435">
        <v>1.4664999999999999</v>
      </c>
      <c r="Y435">
        <v>7.07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 t="s">
        <v>3</v>
      </c>
      <c r="AG435">
        <v>1.4664999999999999</v>
      </c>
      <c r="AH435">
        <v>2</v>
      </c>
      <c r="AI435">
        <v>60526756</v>
      </c>
      <c r="AJ435">
        <v>421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ROW(Source!A150)</f>
        <v>150</v>
      </c>
      <c r="B436">
        <v>60526769</v>
      </c>
      <c r="C436">
        <v>60526751</v>
      </c>
      <c r="D436">
        <v>58308933</v>
      </c>
      <c r="E436">
        <v>1</v>
      </c>
      <c r="F436">
        <v>1</v>
      </c>
      <c r="G436">
        <v>1080</v>
      </c>
      <c r="H436">
        <v>3</v>
      </c>
      <c r="I436" t="s">
        <v>897</v>
      </c>
      <c r="J436" t="s">
        <v>898</v>
      </c>
      <c r="K436" t="s">
        <v>899</v>
      </c>
      <c r="L436">
        <v>1348</v>
      </c>
      <c r="N436">
        <v>1009</v>
      </c>
      <c r="O436" t="s">
        <v>900</v>
      </c>
      <c r="P436" t="s">
        <v>900</v>
      </c>
      <c r="Q436">
        <v>1000</v>
      </c>
      <c r="X436">
        <v>3.93E-5</v>
      </c>
      <c r="Y436">
        <v>3234.81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 t="s">
        <v>3</v>
      </c>
      <c r="AG436">
        <v>3.93E-5</v>
      </c>
      <c r="AH436">
        <v>2</v>
      </c>
      <c r="AI436">
        <v>60526757</v>
      </c>
      <c r="AJ436">
        <v>422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ROW(Source!A150)</f>
        <v>150</v>
      </c>
      <c r="B437">
        <v>60526770</v>
      </c>
      <c r="C437">
        <v>60526751</v>
      </c>
      <c r="D437">
        <v>58308746</v>
      </c>
      <c r="E437">
        <v>1</v>
      </c>
      <c r="F437">
        <v>1</v>
      </c>
      <c r="G437">
        <v>1080</v>
      </c>
      <c r="H437">
        <v>3</v>
      </c>
      <c r="I437" t="s">
        <v>901</v>
      </c>
      <c r="J437" t="s">
        <v>902</v>
      </c>
      <c r="K437" t="s">
        <v>903</v>
      </c>
      <c r="L437">
        <v>1339</v>
      </c>
      <c r="N437">
        <v>1007</v>
      </c>
      <c r="O437" t="s">
        <v>893</v>
      </c>
      <c r="P437" t="s">
        <v>893</v>
      </c>
      <c r="Q437">
        <v>1</v>
      </c>
      <c r="X437">
        <v>2.2799999999999998</v>
      </c>
      <c r="Y437">
        <v>53.42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3</v>
      </c>
      <c r="AG437">
        <v>2.2799999999999998</v>
      </c>
      <c r="AH437">
        <v>2</v>
      </c>
      <c r="AI437">
        <v>60526758</v>
      </c>
      <c r="AJ437">
        <v>423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ROW(Source!A150)</f>
        <v>150</v>
      </c>
      <c r="B438">
        <v>60526771</v>
      </c>
      <c r="C438">
        <v>60526751</v>
      </c>
      <c r="D438">
        <v>58309012</v>
      </c>
      <c r="E438">
        <v>1</v>
      </c>
      <c r="F438">
        <v>1</v>
      </c>
      <c r="G438">
        <v>1080</v>
      </c>
      <c r="H438">
        <v>3</v>
      </c>
      <c r="I438" t="s">
        <v>904</v>
      </c>
      <c r="J438" t="s">
        <v>905</v>
      </c>
      <c r="K438" t="s">
        <v>906</v>
      </c>
      <c r="L438">
        <v>1339</v>
      </c>
      <c r="N438">
        <v>1007</v>
      </c>
      <c r="O438" t="s">
        <v>893</v>
      </c>
      <c r="P438" t="s">
        <v>893</v>
      </c>
      <c r="Q438">
        <v>1</v>
      </c>
      <c r="X438">
        <v>2.25</v>
      </c>
      <c r="Y438">
        <v>5.82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3</v>
      </c>
      <c r="AG438">
        <v>2.25</v>
      </c>
      <c r="AH438">
        <v>2</v>
      </c>
      <c r="AI438">
        <v>60526759</v>
      </c>
      <c r="AJ438">
        <v>424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ROW(Source!A150)</f>
        <v>150</v>
      </c>
      <c r="B439">
        <v>60526772</v>
      </c>
      <c r="C439">
        <v>60526751</v>
      </c>
      <c r="D439">
        <v>58309395</v>
      </c>
      <c r="E439">
        <v>1</v>
      </c>
      <c r="F439">
        <v>1</v>
      </c>
      <c r="G439">
        <v>1080</v>
      </c>
      <c r="H439">
        <v>3</v>
      </c>
      <c r="I439" t="s">
        <v>913</v>
      </c>
      <c r="J439" t="s">
        <v>914</v>
      </c>
      <c r="K439" t="s">
        <v>915</v>
      </c>
      <c r="L439">
        <v>1348</v>
      </c>
      <c r="N439">
        <v>1009</v>
      </c>
      <c r="O439" t="s">
        <v>900</v>
      </c>
      <c r="P439" t="s">
        <v>900</v>
      </c>
      <c r="Q439">
        <v>1000</v>
      </c>
      <c r="X439">
        <v>1.25E-3</v>
      </c>
      <c r="Y439">
        <v>35445.93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 t="s">
        <v>3</v>
      </c>
      <c r="AG439">
        <v>1.25E-3</v>
      </c>
      <c r="AH439">
        <v>2</v>
      </c>
      <c r="AI439">
        <v>60526760</v>
      </c>
      <c r="AJ439">
        <v>425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ROW(Source!A150)</f>
        <v>150</v>
      </c>
      <c r="B440">
        <v>60526773</v>
      </c>
      <c r="C440">
        <v>60526751</v>
      </c>
      <c r="D440">
        <v>58316216</v>
      </c>
      <c r="E440">
        <v>1</v>
      </c>
      <c r="F440">
        <v>1</v>
      </c>
      <c r="G440">
        <v>1080</v>
      </c>
      <c r="H440">
        <v>3</v>
      </c>
      <c r="I440" t="s">
        <v>917</v>
      </c>
      <c r="J440" t="s">
        <v>918</v>
      </c>
      <c r="K440" t="s">
        <v>919</v>
      </c>
      <c r="L440">
        <v>1339</v>
      </c>
      <c r="N440">
        <v>1007</v>
      </c>
      <c r="O440" t="s">
        <v>893</v>
      </c>
      <c r="P440" t="s">
        <v>893</v>
      </c>
      <c r="Q440">
        <v>1</v>
      </c>
      <c r="X440">
        <v>2.1000000000000001E-2</v>
      </c>
      <c r="Y440">
        <v>439.5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 t="s">
        <v>3</v>
      </c>
      <c r="AG440">
        <v>2.1000000000000001E-2</v>
      </c>
      <c r="AH440">
        <v>2</v>
      </c>
      <c r="AI440">
        <v>60526763</v>
      </c>
      <c r="AJ440">
        <v>428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ROW(Source!A150)</f>
        <v>150</v>
      </c>
      <c r="B441">
        <v>60526774</v>
      </c>
      <c r="C441">
        <v>60526751</v>
      </c>
      <c r="D441">
        <v>58267525</v>
      </c>
      <c r="E441">
        <v>1080</v>
      </c>
      <c r="F441">
        <v>1</v>
      </c>
      <c r="G441">
        <v>1080</v>
      </c>
      <c r="H441">
        <v>3</v>
      </c>
      <c r="I441" t="s">
        <v>989</v>
      </c>
      <c r="J441" t="s">
        <v>3</v>
      </c>
      <c r="K441" t="s">
        <v>990</v>
      </c>
      <c r="L441">
        <v>1346</v>
      </c>
      <c r="N441">
        <v>1009</v>
      </c>
      <c r="O441" t="s">
        <v>880</v>
      </c>
      <c r="P441" t="s">
        <v>880</v>
      </c>
      <c r="Q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3</v>
      </c>
      <c r="AG441">
        <v>0</v>
      </c>
      <c r="AH441">
        <v>3</v>
      </c>
      <c r="AI441">
        <v>-1</v>
      </c>
      <c r="AJ441" t="s">
        <v>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ROW(Source!A150)</f>
        <v>150</v>
      </c>
      <c r="B442">
        <v>60526775</v>
      </c>
      <c r="C442">
        <v>60526751</v>
      </c>
      <c r="D442">
        <v>58287192</v>
      </c>
      <c r="E442">
        <v>1080</v>
      </c>
      <c r="F442">
        <v>1</v>
      </c>
      <c r="G442">
        <v>1080</v>
      </c>
      <c r="H442">
        <v>3</v>
      </c>
      <c r="I442" t="s">
        <v>991</v>
      </c>
      <c r="J442" t="s">
        <v>3</v>
      </c>
      <c r="K442" t="s">
        <v>992</v>
      </c>
      <c r="L442">
        <v>1354</v>
      </c>
      <c r="N442">
        <v>1010</v>
      </c>
      <c r="O442" t="s">
        <v>39</v>
      </c>
      <c r="P442" t="s">
        <v>39</v>
      </c>
      <c r="Q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3</v>
      </c>
      <c r="AG442">
        <v>0</v>
      </c>
      <c r="AH442">
        <v>3</v>
      </c>
      <c r="AI442">
        <v>-1</v>
      </c>
      <c r="AJ442" t="s">
        <v>3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ROW(Source!A150)</f>
        <v>150</v>
      </c>
      <c r="B443">
        <v>60526776</v>
      </c>
      <c r="C443">
        <v>60526751</v>
      </c>
      <c r="D443">
        <v>58289981</v>
      </c>
      <c r="E443">
        <v>1080</v>
      </c>
      <c r="F443">
        <v>1</v>
      </c>
      <c r="G443">
        <v>1080</v>
      </c>
      <c r="H443">
        <v>3</v>
      </c>
      <c r="I443" t="s">
        <v>993</v>
      </c>
      <c r="J443" t="s">
        <v>3</v>
      </c>
      <c r="K443" t="s">
        <v>994</v>
      </c>
      <c r="L443">
        <v>1301</v>
      </c>
      <c r="N443">
        <v>1003</v>
      </c>
      <c r="O443" t="s">
        <v>34</v>
      </c>
      <c r="P443" t="s">
        <v>34</v>
      </c>
      <c r="Q443">
        <v>1</v>
      </c>
      <c r="X443">
        <v>100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3</v>
      </c>
      <c r="AG443">
        <v>100</v>
      </c>
      <c r="AH443">
        <v>3</v>
      </c>
      <c r="AI443">
        <v>-1</v>
      </c>
      <c r="AJ443" t="s">
        <v>3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ROW(Source!A151)</f>
        <v>151</v>
      </c>
      <c r="B444">
        <v>60526764</v>
      </c>
      <c r="C444">
        <v>60526751</v>
      </c>
      <c r="D444">
        <v>58266404</v>
      </c>
      <c r="E444">
        <v>1080</v>
      </c>
      <c r="F444">
        <v>1</v>
      </c>
      <c r="G444">
        <v>1080</v>
      </c>
      <c r="H444">
        <v>1</v>
      </c>
      <c r="I444" t="s">
        <v>859</v>
      </c>
      <c r="J444" t="s">
        <v>3</v>
      </c>
      <c r="K444" t="s">
        <v>860</v>
      </c>
      <c r="L444">
        <v>1191</v>
      </c>
      <c r="N444">
        <v>1013</v>
      </c>
      <c r="O444" t="s">
        <v>861</v>
      </c>
      <c r="P444" t="s">
        <v>861</v>
      </c>
      <c r="Q444">
        <v>1</v>
      </c>
      <c r="X444">
        <v>69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1</v>
      </c>
      <c r="AF444" t="s">
        <v>26</v>
      </c>
      <c r="AG444">
        <v>87.284999999999997</v>
      </c>
      <c r="AH444">
        <v>2</v>
      </c>
      <c r="AI444">
        <v>60526752</v>
      </c>
      <c r="AJ444">
        <v>429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ROW(Source!A151)</f>
        <v>151</v>
      </c>
      <c r="B445">
        <v>60526765</v>
      </c>
      <c r="C445">
        <v>60526751</v>
      </c>
      <c r="D445">
        <v>58340276</v>
      </c>
      <c r="E445">
        <v>1</v>
      </c>
      <c r="F445">
        <v>1</v>
      </c>
      <c r="G445">
        <v>1080</v>
      </c>
      <c r="H445">
        <v>2</v>
      </c>
      <c r="I445" t="s">
        <v>887</v>
      </c>
      <c r="J445" t="s">
        <v>888</v>
      </c>
      <c r="K445" t="s">
        <v>889</v>
      </c>
      <c r="L445">
        <v>1368</v>
      </c>
      <c r="N445">
        <v>1011</v>
      </c>
      <c r="O445" t="s">
        <v>865</v>
      </c>
      <c r="P445" t="s">
        <v>865</v>
      </c>
      <c r="Q445">
        <v>1</v>
      </c>
      <c r="X445">
        <v>5.05</v>
      </c>
      <c r="Y445">
        <v>0</v>
      </c>
      <c r="Z445">
        <v>3.18</v>
      </c>
      <c r="AA445">
        <v>0</v>
      </c>
      <c r="AB445">
        <v>0</v>
      </c>
      <c r="AC445">
        <v>0</v>
      </c>
      <c r="AD445">
        <v>1</v>
      </c>
      <c r="AE445">
        <v>0</v>
      </c>
      <c r="AF445" t="s">
        <v>25</v>
      </c>
      <c r="AG445">
        <v>6.9437500000000005</v>
      </c>
      <c r="AH445">
        <v>2</v>
      </c>
      <c r="AI445">
        <v>60526753</v>
      </c>
      <c r="AJ445">
        <v>430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ROW(Source!A151)</f>
        <v>151</v>
      </c>
      <c r="B446">
        <v>60526766</v>
      </c>
      <c r="C446">
        <v>60526751</v>
      </c>
      <c r="D446">
        <v>58340578</v>
      </c>
      <c r="E446">
        <v>1</v>
      </c>
      <c r="F446">
        <v>1</v>
      </c>
      <c r="G446">
        <v>1080</v>
      </c>
      <c r="H446">
        <v>2</v>
      </c>
      <c r="I446" t="s">
        <v>862</v>
      </c>
      <c r="J446" t="s">
        <v>863</v>
      </c>
      <c r="K446" t="s">
        <v>864</v>
      </c>
      <c r="L446">
        <v>1368</v>
      </c>
      <c r="N446">
        <v>1011</v>
      </c>
      <c r="O446" t="s">
        <v>865</v>
      </c>
      <c r="P446" t="s">
        <v>865</v>
      </c>
      <c r="Q446">
        <v>1</v>
      </c>
      <c r="X446">
        <v>1.55</v>
      </c>
      <c r="Y446">
        <v>0</v>
      </c>
      <c r="Z446">
        <v>83.1</v>
      </c>
      <c r="AA446">
        <v>12.62</v>
      </c>
      <c r="AB446">
        <v>0</v>
      </c>
      <c r="AC446">
        <v>0</v>
      </c>
      <c r="AD446">
        <v>1</v>
      </c>
      <c r="AE446">
        <v>0</v>
      </c>
      <c r="AF446" t="s">
        <v>25</v>
      </c>
      <c r="AG446">
        <v>2.1312500000000001</v>
      </c>
      <c r="AH446">
        <v>2</v>
      </c>
      <c r="AI446">
        <v>60526754</v>
      </c>
      <c r="AJ446">
        <v>431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ROW(Source!A151)</f>
        <v>151</v>
      </c>
      <c r="B447">
        <v>60526767</v>
      </c>
      <c r="C447">
        <v>60526751</v>
      </c>
      <c r="D447">
        <v>58339814</v>
      </c>
      <c r="E447">
        <v>1</v>
      </c>
      <c r="F447">
        <v>1</v>
      </c>
      <c r="G447">
        <v>1080</v>
      </c>
      <c r="H447">
        <v>2</v>
      </c>
      <c r="I447" t="s">
        <v>874</v>
      </c>
      <c r="J447" t="s">
        <v>875</v>
      </c>
      <c r="K447" t="s">
        <v>876</v>
      </c>
      <c r="L447">
        <v>1368</v>
      </c>
      <c r="N447">
        <v>1011</v>
      </c>
      <c r="O447" t="s">
        <v>865</v>
      </c>
      <c r="P447" t="s">
        <v>865</v>
      </c>
      <c r="Q447">
        <v>1</v>
      </c>
      <c r="X447">
        <v>0.1</v>
      </c>
      <c r="Y447">
        <v>0</v>
      </c>
      <c r="Z447">
        <v>179.17</v>
      </c>
      <c r="AA447">
        <v>16.93</v>
      </c>
      <c r="AB447">
        <v>0</v>
      </c>
      <c r="AC447">
        <v>0</v>
      </c>
      <c r="AD447">
        <v>1</v>
      </c>
      <c r="AE447">
        <v>0</v>
      </c>
      <c r="AF447" t="s">
        <v>25</v>
      </c>
      <c r="AG447">
        <v>0.13750000000000001</v>
      </c>
      <c r="AH447">
        <v>2</v>
      </c>
      <c r="AI447">
        <v>60526755</v>
      </c>
      <c r="AJ447">
        <v>432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ROW(Source!A151)</f>
        <v>151</v>
      </c>
      <c r="B448">
        <v>60526768</v>
      </c>
      <c r="C448">
        <v>60526751</v>
      </c>
      <c r="D448">
        <v>58308814</v>
      </c>
      <c r="E448">
        <v>1</v>
      </c>
      <c r="F448">
        <v>1</v>
      </c>
      <c r="G448">
        <v>1080</v>
      </c>
      <c r="H448">
        <v>3</v>
      </c>
      <c r="I448" t="s">
        <v>890</v>
      </c>
      <c r="J448" t="s">
        <v>891</v>
      </c>
      <c r="K448" t="s">
        <v>892</v>
      </c>
      <c r="L448">
        <v>1339</v>
      </c>
      <c r="N448">
        <v>1007</v>
      </c>
      <c r="O448" t="s">
        <v>893</v>
      </c>
      <c r="P448" t="s">
        <v>893</v>
      </c>
      <c r="Q448">
        <v>1</v>
      </c>
      <c r="X448">
        <v>1.4664999999999999</v>
      </c>
      <c r="Y448">
        <v>7.07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3</v>
      </c>
      <c r="AG448">
        <v>1.4664999999999999</v>
      </c>
      <c r="AH448">
        <v>2</v>
      </c>
      <c r="AI448">
        <v>60526756</v>
      </c>
      <c r="AJ448">
        <v>433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ROW(Source!A151)</f>
        <v>151</v>
      </c>
      <c r="B449">
        <v>60526769</v>
      </c>
      <c r="C449">
        <v>60526751</v>
      </c>
      <c r="D449">
        <v>58308933</v>
      </c>
      <c r="E449">
        <v>1</v>
      </c>
      <c r="F449">
        <v>1</v>
      </c>
      <c r="G449">
        <v>1080</v>
      </c>
      <c r="H449">
        <v>3</v>
      </c>
      <c r="I449" t="s">
        <v>897</v>
      </c>
      <c r="J449" t="s">
        <v>898</v>
      </c>
      <c r="K449" t="s">
        <v>899</v>
      </c>
      <c r="L449">
        <v>1348</v>
      </c>
      <c r="N449">
        <v>1009</v>
      </c>
      <c r="O449" t="s">
        <v>900</v>
      </c>
      <c r="P449" t="s">
        <v>900</v>
      </c>
      <c r="Q449">
        <v>1000</v>
      </c>
      <c r="X449">
        <v>3.93E-5</v>
      </c>
      <c r="Y449">
        <v>3234.81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3</v>
      </c>
      <c r="AG449">
        <v>3.93E-5</v>
      </c>
      <c r="AH449">
        <v>2</v>
      </c>
      <c r="AI449">
        <v>60526757</v>
      </c>
      <c r="AJ449">
        <v>434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ROW(Source!A151)</f>
        <v>151</v>
      </c>
      <c r="B450">
        <v>60526770</v>
      </c>
      <c r="C450">
        <v>60526751</v>
      </c>
      <c r="D450">
        <v>58308746</v>
      </c>
      <c r="E450">
        <v>1</v>
      </c>
      <c r="F450">
        <v>1</v>
      </c>
      <c r="G450">
        <v>1080</v>
      </c>
      <c r="H450">
        <v>3</v>
      </c>
      <c r="I450" t="s">
        <v>901</v>
      </c>
      <c r="J450" t="s">
        <v>902</v>
      </c>
      <c r="K450" t="s">
        <v>903</v>
      </c>
      <c r="L450">
        <v>1339</v>
      </c>
      <c r="N450">
        <v>1007</v>
      </c>
      <c r="O450" t="s">
        <v>893</v>
      </c>
      <c r="P450" t="s">
        <v>893</v>
      </c>
      <c r="Q450">
        <v>1</v>
      </c>
      <c r="X450">
        <v>2.2799999999999998</v>
      </c>
      <c r="Y450">
        <v>53.42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 t="s">
        <v>3</v>
      </c>
      <c r="AG450">
        <v>2.2799999999999998</v>
      </c>
      <c r="AH450">
        <v>2</v>
      </c>
      <c r="AI450">
        <v>60526758</v>
      </c>
      <c r="AJ450">
        <v>435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ROW(Source!A151)</f>
        <v>151</v>
      </c>
      <c r="B451">
        <v>60526771</v>
      </c>
      <c r="C451">
        <v>60526751</v>
      </c>
      <c r="D451">
        <v>58309012</v>
      </c>
      <c r="E451">
        <v>1</v>
      </c>
      <c r="F451">
        <v>1</v>
      </c>
      <c r="G451">
        <v>1080</v>
      </c>
      <c r="H451">
        <v>3</v>
      </c>
      <c r="I451" t="s">
        <v>904</v>
      </c>
      <c r="J451" t="s">
        <v>905</v>
      </c>
      <c r="K451" t="s">
        <v>906</v>
      </c>
      <c r="L451">
        <v>1339</v>
      </c>
      <c r="N451">
        <v>1007</v>
      </c>
      <c r="O451" t="s">
        <v>893</v>
      </c>
      <c r="P451" t="s">
        <v>893</v>
      </c>
      <c r="Q451">
        <v>1</v>
      </c>
      <c r="X451">
        <v>2.25</v>
      </c>
      <c r="Y451">
        <v>5.82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 t="s">
        <v>3</v>
      </c>
      <c r="AG451">
        <v>2.25</v>
      </c>
      <c r="AH451">
        <v>2</v>
      </c>
      <c r="AI451">
        <v>60526759</v>
      </c>
      <c r="AJ451">
        <v>436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ROW(Source!A151)</f>
        <v>151</v>
      </c>
      <c r="B452">
        <v>60526772</v>
      </c>
      <c r="C452">
        <v>60526751</v>
      </c>
      <c r="D452">
        <v>58309395</v>
      </c>
      <c r="E452">
        <v>1</v>
      </c>
      <c r="F452">
        <v>1</v>
      </c>
      <c r="G452">
        <v>1080</v>
      </c>
      <c r="H452">
        <v>3</v>
      </c>
      <c r="I452" t="s">
        <v>913</v>
      </c>
      <c r="J452" t="s">
        <v>914</v>
      </c>
      <c r="K452" t="s">
        <v>915</v>
      </c>
      <c r="L452">
        <v>1348</v>
      </c>
      <c r="N452">
        <v>1009</v>
      </c>
      <c r="O452" t="s">
        <v>900</v>
      </c>
      <c r="P452" t="s">
        <v>900</v>
      </c>
      <c r="Q452">
        <v>1000</v>
      </c>
      <c r="X452">
        <v>1.25E-3</v>
      </c>
      <c r="Y452">
        <v>35445.93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3</v>
      </c>
      <c r="AG452">
        <v>1.25E-3</v>
      </c>
      <c r="AH452">
        <v>2</v>
      </c>
      <c r="AI452">
        <v>60526760</v>
      </c>
      <c r="AJ452">
        <v>437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ROW(Source!A151)</f>
        <v>151</v>
      </c>
      <c r="B453">
        <v>60526773</v>
      </c>
      <c r="C453">
        <v>60526751</v>
      </c>
      <c r="D453">
        <v>58316216</v>
      </c>
      <c r="E453">
        <v>1</v>
      </c>
      <c r="F453">
        <v>1</v>
      </c>
      <c r="G453">
        <v>1080</v>
      </c>
      <c r="H453">
        <v>3</v>
      </c>
      <c r="I453" t="s">
        <v>917</v>
      </c>
      <c r="J453" t="s">
        <v>918</v>
      </c>
      <c r="K453" t="s">
        <v>919</v>
      </c>
      <c r="L453">
        <v>1339</v>
      </c>
      <c r="N453">
        <v>1007</v>
      </c>
      <c r="O453" t="s">
        <v>893</v>
      </c>
      <c r="P453" t="s">
        <v>893</v>
      </c>
      <c r="Q453">
        <v>1</v>
      </c>
      <c r="X453">
        <v>2.1000000000000001E-2</v>
      </c>
      <c r="Y453">
        <v>439.5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3</v>
      </c>
      <c r="AG453">
        <v>2.1000000000000001E-2</v>
      </c>
      <c r="AH453">
        <v>2</v>
      </c>
      <c r="AI453">
        <v>60526763</v>
      </c>
      <c r="AJ453">
        <v>440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ROW(Source!A151)</f>
        <v>151</v>
      </c>
      <c r="B454">
        <v>60526774</v>
      </c>
      <c r="C454">
        <v>60526751</v>
      </c>
      <c r="D454">
        <v>58267525</v>
      </c>
      <c r="E454">
        <v>1080</v>
      </c>
      <c r="F454">
        <v>1</v>
      </c>
      <c r="G454">
        <v>1080</v>
      </c>
      <c r="H454">
        <v>3</v>
      </c>
      <c r="I454" t="s">
        <v>989</v>
      </c>
      <c r="J454" t="s">
        <v>3</v>
      </c>
      <c r="K454" t="s">
        <v>990</v>
      </c>
      <c r="L454">
        <v>1346</v>
      </c>
      <c r="N454">
        <v>1009</v>
      </c>
      <c r="O454" t="s">
        <v>880</v>
      </c>
      <c r="P454" t="s">
        <v>880</v>
      </c>
      <c r="Q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 t="s">
        <v>3</v>
      </c>
      <c r="AG454">
        <v>0</v>
      </c>
      <c r="AH454">
        <v>3</v>
      </c>
      <c r="AI454">
        <v>-1</v>
      </c>
      <c r="AJ454" t="s">
        <v>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ROW(Source!A151)</f>
        <v>151</v>
      </c>
      <c r="B455">
        <v>60526775</v>
      </c>
      <c r="C455">
        <v>60526751</v>
      </c>
      <c r="D455">
        <v>58287192</v>
      </c>
      <c r="E455">
        <v>1080</v>
      </c>
      <c r="F455">
        <v>1</v>
      </c>
      <c r="G455">
        <v>1080</v>
      </c>
      <c r="H455">
        <v>3</v>
      </c>
      <c r="I455" t="s">
        <v>991</v>
      </c>
      <c r="J455" t="s">
        <v>3</v>
      </c>
      <c r="K455" t="s">
        <v>992</v>
      </c>
      <c r="L455">
        <v>1354</v>
      </c>
      <c r="N455">
        <v>1010</v>
      </c>
      <c r="O455" t="s">
        <v>39</v>
      </c>
      <c r="P455" t="s">
        <v>39</v>
      </c>
      <c r="Q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 t="s">
        <v>3</v>
      </c>
      <c r="AG455">
        <v>0</v>
      </c>
      <c r="AH455">
        <v>3</v>
      </c>
      <c r="AI455">
        <v>-1</v>
      </c>
      <c r="AJ455" t="s">
        <v>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ROW(Source!A151)</f>
        <v>151</v>
      </c>
      <c r="B456">
        <v>60526776</v>
      </c>
      <c r="C456">
        <v>60526751</v>
      </c>
      <c r="D456">
        <v>58289981</v>
      </c>
      <c r="E456">
        <v>1080</v>
      </c>
      <c r="F456">
        <v>1</v>
      </c>
      <c r="G456">
        <v>1080</v>
      </c>
      <c r="H456">
        <v>3</v>
      </c>
      <c r="I456" t="s">
        <v>993</v>
      </c>
      <c r="J456" t="s">
        <v>3</v>
      </c>
      <c r="K456" t="s">
        <v>994</v>
      </c>
      <c r="L456">
        <v>1301</v>
      </c>
      <c r="N456">
        <v>1003</v>
      </c>
      <c r="O456" t="s">
        <v>34</v>
      </c>
      <c r="P456" t="s">
        <v>34</v>
      </c>
      <c r="Q456">
        <v>1</v>
      </c>
      <c r="X456">
        <v>100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 t="s">
        <v>3</v>
      </c>
      <c r="AG456">
        <v>100</v>
      </c>
      <c r="AH456">
        <v>3</v>
      </c>
      <c r="AI456">
        <v>-1</v>
      </c>
      <c r="AJ456" t="s">
        <v>3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ROW(Source!A156)</f>
        <v>156</v>
      </c>
      <c r="B457">
        <v>60526785</v>
      </c>
      <c r="C457">
        <v>60526779</v>
      </c>
      <c r="D457">
        <v>58266404</v>
      </c>
      <c r="E457">
        <v>1080</v>
      </c>
      <c r="F457">
        <v>1</v>
      </c>
      <c r="G457">
        <v>1080</v>
      </c>
      <c r="H457">
        <v>1</v>
      </c>
      <c r="I457" t="s">
        <v>859</v>
      </c>
      <c r="J457" t="s">
        <v>3</v>
      </c>
      <c r="K457" t="s">
        <v>860</v>
      </c>
      <c r="L457">
        <v>1191</v>
      </c>
      <c r="N457">
        <v>1013</v>
      </c>
      <c r="O457" t="s">
        <v>861</v>
      </c>
      <c r="P457" t="s">
        <v>861</v>
      </c>
      <c r="Q457">
        <v>1</v>
      </c>
      <c r="X457">
        <v>5.01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1</v>
      </c>
      <c r="AF457" t="s">
        <v>26</v>
      </c>
      <c r="AG457">
        <v>6.3376499999999991</v>
      </c>
      <c r="AH457">
        <v>2</v>
      </c>
      <c r="AI457">
        <v>60526780</v>
      </c>
      <c r="AJ457">
        <v>441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ROW(Source!A156)</f>
        <v>156</v>
      </c>
      <c r="B458">
        <v>60526786</v>
      </c>
      <c r="C458">
        <v>60526779</v>
      </c>
      <c r="D458">
        <v>58308814</v>
      </c>
      <c r="E458">
        <v>1</v>
      </c>
      <c r="F458">
        <v>1</v>
      </c>
      <c r="G458">
        <v>1080</v>
      </c>
      <c r="H458">
        <v>3</v>
      </c>
      <c r="I458" t="s">
        <v>890</v>
      </c>
      <c r="J458" t="s">
        <v>891</v>
      </c>
      <c r="K458" t="s">
        <v>892</v>
      </c>
      <c r="L458">
        <v>1339</v>
      </c>
      <c r="N458">
        <v>1007</v>
      </c>
      <c r="O458" t="s">
        <v>893</v>
      </c>
      <c r="P458" t="s">
        <v>893</v>
      </c>
      <c r="Q458">
        <v>1</v>
      </c>
      <c r="X458">
        <v>1</v>
      </c>
      <c r="Y458">
        <v>7.07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3</v>
      </c>
      <c r="AG458">
        <v>1</v>
      </c>
      <c r="AH458">
        <v>2</v>
      </c>
      <c r="AI458">
        <v>60526781</v>
      </c>
      <c r="AJ458">
        <v>442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ROW(Source!A156)</f>
        <v>156</v>
      </c>
      <c r="B459">
        <v>60526787</v>
      </c>
      <c r="C459">
        <v>60526779</v>
      </c>
      <c r="D459">
        <v>58310526</v>
      </c>
      <c r="E459">
        <v>1</v>
      </c>
      <c r="F459">
        <v>1</v>
      </c>
      <c r="G459">
        <v>1080</v>
      </c>
      <c r="H459">
        <v>3</v>
      </c>
      <c r="I459" t="s">
        <v>894</v>
      </c>
      <c r="J459" t="s">
        <v>895</v>
      </c>
      <c r="K459" t="s">
        <v>896</v>
      </c>
      <c r="L459">
        <v>1346</v>
      </c>
      <c r="N459">
        <v>1009</v>
      </c>
      <c r="O459" t="s">
        <v>880</v>
      </c>
      <c r="P459" t="s">
        <v>880</v>
      </c>
      <c r="Q459">
        <v>1</v>
      </c>
      <c r="X459">
        <v>0.02</v>
      </c>
      <c r="Y459">
        <v>37.979999999999997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3</v>
      </c>
      <c r="AG459">
        <v>0.02</v>
      </c>
      <c r="AH459">
        <v>2</v>
      </c>
      <c r="AI459">
        <v>60526782</v>
      </c>
      <c r="AJ459">
        <v>443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ROW(Source!A156)</f>
        <v>156</v>
      </c>
      <c r="B460">
        <v>60526788</v>
      </c>
      <c r="C460">
        <v>60526779</v>
      </c>
      <c r="D460">
        <v>58309084</v>
      </c>
      <c r="E460">
        <v>1</v>
      </c>
      <c r="F460">
        <v>1</v>
      </c>
      <c r="G460">
        <v>1080</v>
      </c>
      <c r="H460">
        <v>3</v>
      </c>
      <c r="I460" t="s">
        <v>907</v>
      </c>
      <c r="J460" t="s">
        <v>908</v>
      </c>
      <c r="K460" t="s">
        <v>909</v>
      </c>
      <c r="L460">
        <v>1348</v>
      </c>
      <c r="N460">
        <v>1009</v>
      </c>
      <c r="O460" t="s">
        <v>900</v>
      </c>
      <c r="P460" t="s">
        <v>900</v>
      </c>
      <c r="Q460">
        <v>1000</v>
      </c>
      <c r="X460">
        <v>5.0000000000000002E-5</v>
      </c>
      <c r="Y460">
        <v>16214.84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 t="s">
        <v>3</v>
      </c>
      <c r="AG460">
        <v>5.0000000000000002E-5</v>
      </c>
      <c r="AH460">
        <v>2</v>
      </c>
      <c r="AI460">
        <v>60526783</v>
      </c>
      <c r="AJ460">
        <v>444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ROW(Source!A156)</f>
        <v>156</v>
      </c>
      <c r="B461">
        <v>60526789</v>
      </c>
      <c r="C461">
        <v>60526779</v>
      </c>
      <c r="D461">
        <v>58309253</v>
      </c>
      <c r="E461">
        <v>1</v>
      </c>
      <c r="F461">
        <v>1</v>
      </c>
      <c r="G461">
        <v>1080</v>
      </c>
      <c r="H461">
        <v>3</v>
      </c>
      <c r="I461" t="s">
        <v>910</v>
      </c>
      <c r="J461" t="s">
        <v>911</v>
      </c>
      <c r="K461" t="s">
        <v>912</v>
      </c>
      <c r="L461">
        <v>1346</v>
      </c>
      <c r="N461">
        <v>1009</v>
      </c>
      <c r="O461" t="s">
        <v>880</v>
      </c>
      <c r="P461" t="s">
        <v>880</v>
      </c>
      <c r="Q461">
        <v>1</v>
      </c>
      <c r="X461">
        <v>0.02</v>
      </c>
      <c r="Y461">
        <v>20.190000000000001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3</v>
      </c>
      <c r="AG461">
        <v>0.02</v>
      </c>
      <c r="AH461">
        <v>2</v>
      </c>
      <c r="AI461">
        <v>60526784</v>
      </c>
      <c r="AJ461">
        <v>445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ROW(Source!A157)</f>
        <v>157</v>
      </c>
      <c r="B462">
        <v>60526785</v>
      </c>
      <c r="C462">
        <v>60526779</v>
      </c>
      <c r="D462">
        <v>58266404</v>
      </c>
      <c r="E462">
        <v>1080</v>
      </c>
      <c r="F462">
        <v>1</v>
      </c>
      <c r="G462">
        <v>1080</v>
      </c>
      <c r="H462">
        <v>1</v>
      </c>
      <c r="I462" t="s">
        <v>859</v>
      </c>
      <c r="J462" t="s">
        <v>3</v>
      </c>
      <c r="K462" t="s">
        <v>860</v>
      </c>
      <c r="L462">
        <v>1191</v>
      </c>
      <c r="N462">
        <v>1013</v>
      </c>
      <c r="O462" t="s">
        <v>861</v>
      </c>
      <c r="P462" t="s">
        <v>861</v>
      </c>
      <c r="Q462">
        <v>1</v>
      </c>
      <c r="X462">
        <v>5.01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1</v>
      </c>
      <c r="AF462" t="s">
        <v>26</v>
      </c>
      <c r="AG462">
        <v>6.3376499999999991</v>
      </c>
      <c r="AH462">
        <v>2</v>
      </c>
      <c r="AI462">
        <v>60526780</v>
      </c>
      <c r="AJ462">
        <v>446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ROW(Source!A157)</f>
        <v>157</v>
      </c>
      <c r="B463">
        <v>60526786</v>
      </c>
      <c r="C463">
        <v>60526779</v>
      </c>
      <c r="D463">
        <v>58308814</v>
      </c>
      <c r="E463">
        <v>1</v>
      </c>
      <c r="F463">
        <v>1</v>
      </c>
      <c r="G463">
        <v>1080</v>
      </c>
      <c r="H463">
        <v>3</v>
      </c>
      <c r="I463" t="s">
        <v>890</v>
      </c>
      <c r="J463" t="s">
        <v>891</v>
      </c>
      <c r="K463" t="s">
        <v>892</v>
      </c>
      <c r="L463">
        <v>1339</v>
      </c>
      <c r="N463">
        <v>1007</v>
      </c>
      <c r="O463" t="s">
        <v>893</v>
      </c>
      <c r="P463" t="s">
        <v>893</v>
      </c>
      <c r="Q463">
        <v>1</v>
      </c>
      <c r="X463">
        <v>1</v>
      </c>
      <c r="Y463">
        <v>7.07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3</v>
      </c>
      <c r="AG463">
        <v>1</v>
      </c>
      <c r="AH463">
        <v>2</v>
      </c>
      <c r="AI463">
        <v>60526781</v>
      </c>
      <c r="AJ463">
        <v>447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ROW(Source!A157)</f>
        <v>157</v>
      </c>
      <c r="B464">
        <v>60526787</v>
      </c>
      <c r="C464">
        <v>60526779</v>
      </c>
      <c r="D464">
        <v>58310526</v>
      </c>
      <c r="E464">
        <v>1</v>
      </c>
      <c r="F464">
        <v>1</v>
      </c>
      <c r="G464">
        <v>1080</v>
      </c>
      <c r="H464">
        <v>3</v>
      </c>
      <c r="I464" t="s">
        <v>894</v>
      </c>
      <c r="J464" t="s">
        <v>895</v>
      </c>
      <c r="K464" t="s">
        <v>896</v>
      </c>
      <c r="L464">
        <v>1346</v>
      </c>
      <c r="N464">
        <v>1009</v>
      </c>
      <c r="O464" t="s">
        <v>880</v>
      </c>
      <c r="P464" t="s">
        <v>880</v>
      </c>
      <c r="Q464">
        <v>1</v>
      </c>
      <c r="X464">
        <v>0.02</v>
      </c>
      <c r="Y464">
        <v>37.979999999999997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 t="s">
        <v>3</v>
      </c>
      <c r="AG464">
        <v>0.02</v>
      </c>
      <c r="AH464">
        <v>2</v>
      </c>
      <c r="AI464">
        <v>60526782</v>
      </c>
      <c r="AJ464">
        <v>448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ROW(Source!A157)</f>
        <v>157</v>
      </c>
      <c r="B465">
        <v>60526788</v>
      </c>
      <c r="C465">
        <v>60526779</v>
      </c>
      <c r="D465">
        <v>58309084</v>
      </c>
      <c r="E465">
        <v>1</v>
      </c>
      <c r="F465">
        <v>1</v>
      </c>
      <c r="G465">
        <v>1080</v>
      </c>
      <c r="H465">
        <v>3</v>
      </c>
      <c r="I465" t="s">
        <v>907</v>
      </c>
      <c r="J465" t="s">
        <v>908</v>
      </c>
      <c r="K465" t="s">
        <v>909</v>
      </c>
      <c r="L465">
        <v>1348</v>
      </c>
      <c r="N465">
        <v>1009</v>
      </c>
      <c r="O465" t="s">
        <v>900</v>
      </c>
      <c r="P465" t="s">
        <v>900</v>
      </c>
      <c r="Q465">
        <v>1000</v>
      </c>
      <c r="X465">
        <v>5.0000000000000002E-5</v>
      </c>
      <c r="Y465">
        <v>16214.84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 t="s">
        <v>3</v>
      </c>
      <c r="AG465">
        <v>5.0000000000000002E-5</v>
      </c>
      <c r="AH465">
        <v>2</v>
      </c>
      <c r="AI465">
        <v>60526783</v>
      </c>
      <c r="AJ465">
        <v>449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ROW(Source!A157)</f>
        <v>157</v>
      </c>
      <c r="B466">
        <v>60526789</v>
      </c>
      <c r="C466">
        <v>60526779</v>
      </c>
      <c r="D466">
        <v>58309253</v>
      </c>
      <c r="E466">
        <v>1</v>
      </c>
      <c r="F466">
        <v>1</v>
      </c>
      <c r="G466">
        <v>1080</v>
      </c>
      <c r="H466">
        <v>3</v>
      </c>
      <c r="I466" t="s">
        <v>910</v>
      </c>
      <c r="J466" t="s">
        <v>911</v>
      </c>
      <c r="K466" t="s">
        <v>912</v>
      </c>
      <c r="L466">
        <v>1346</v>
      </c>
      <c r="N466">
        <v>1009</v>
      </c>
      <c r="O466" t="s">
        <v>880</v>
      </c>
      <c r="P466" t="s">
        <v>880</v>
      </c>
      <c r="Q466">
        <v>1</v>
      </c>
      <c r="X466">
        <v>0.02</v>
      </c>
      <c r="Y466">
        <v>20.190000000000001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 t="s">
        <v>3</v>
      </c>
      <c r="AG466">
        <v>0.02</v>
      </c>
      <c r="AH466">
        <v>2</v>
      </c>
      <c r="AI466">
        <v>60526784</v>
      </c>
      <c r="AJ466">
        <v>450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ROW(Source!A158)</f>
        <v>158</v>
      </c>
      <c r="B467">
        <v>60526796</v>
      </c>
      <c r="C467">
        <v>60526790</v>
      </c>
      <c r="D467">
        <v>58266404</v>
      </c>
      <c r="E467">
        <v>1080</v>
      </c>
      <c r="F467">
        <v>1</v>
      </c>
      <c r="G467">
        <v>1080</v>
      </c>
      <c r="H467">
        <v>1</v>
      </c>
      <c r="I467" t="s">
        <v>859</v>
      </c>
      <c r="J467" t="s">
        <v>3</v>
      </c>
      <c r="K467" t="s">
        <v>860</v>
      </c>
      <c r="L467">
        <v>1191</v>
      </c>
      <c r="N467">
        <v>1013</v>
      </c>
      <c r="O467" t="s">
        <v>861</v>
      </c>
      <c r="P467" t="s">
        <v>861</v>
      </c>
      <c r="Q467">
        <v>1</v>
      </c>
      <c r="X467">
        <v>5.01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1</v>
      </c>
      <c r="AF467" t="s">
        <v>26</v>
      </c>
      <c r="AG467">
        <v>6.3376499999999991</v>
      </c>
      <c r="AH467">
        <v>2</v>
      </c>
      <c r="AI467">
        <v>60526791</v>
      </c>
      <c r="AJ467">
        <v>451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ROW(Source!A158)</f>
        <v>158</v>
      </c>
      <c r="B468">
        <v>60526797</v>
      </c>
      <c r="C468">
        <v>60526790</v>
      </c>
      <c r="D468">
        <v>58308814</v>
      </c>
      <c r="E468">
        <v>1</v>
      </c>
      <c r="F468">
        <v>1</v>
      </c>
      <c r="G468">
        <v>1080</v>
      </c>
      <c r="H468">
        <v>3</v>
      </c>
      <c r="I468" t="s">
        <v>890</v>
      </c>
      <c r="J468" t="s">
        <v>891</v>
      </c>
      <c r="K468" t="s">
        <v>892</v>
      </c>
      <c r="L468">
        <v>1339</v>
      </c>
      <c r="N468">
        <v>1007</v>
      </c>
      <c r="O468" t="s">
        <v>893</v>
      </c>
      <c r="P468" t="s">
        <v>893</v>
      </c>
      <c r="Q468">
        <v>1</v>
      </c>
      <c r="X468">
        <v>3.8</v>
      </c>
      <c r="Y468">
        <v>7.07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3</v>
      </c>
      <c r="AG468">
        <v>3.8</v>
      </c>
      <c r="AH468">
        <v>2</v>
      </c>
      <c r="AI468">
        <v>60526792</v>
      </c>
      <c r="AJ468">
        <v>452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ROW(Source!A158)</f>
        <v>158</v>
      </c>
      <c r="B469">
        <v>60526798</v>
      </c>
      <c r="C469">
        <v>60526790</v>
      </c>
      <c r="D469">
        <v>58310526</v>
      </c>
      <c r="E469">
        <v>1</v>
      </c>
      <c r="F469">
        <v>1</v>
      </c>
      <c r="G469">
        <v>1080</v>
      </c>
      <c r="H469">
        <v>3</v>
      </c>
      <c r="I469" t="s">
        <v>894</v>
      </c>
      <c r="J469" t="s">
        <v>895</v>
      </c>
      <c r="K469" t="s">
        <v>896</v>
      </c>
      <c r="L469">
        <v>1346</v>
      </c>
      <c r="N469">
        <v>1009</v>
      </c>
      <c r="O469" t="s">
        <v>880</v>
      </c>
      <c r="P469" t="s">
        <v>880</v>
      </c>
      <c r="Q469">
        <v>1</v>
      </c>
      <c r="X469">
        <v>0.02</v>
      </c>
      <c r="Y469">
        <v>37.979999999999997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3</v>
      </c>
      <c r="AG469">
        <v>0.02</v>
      </c>
      <c r="AH469">
        <v>2</v>
      </c>
      <c r="AI469">
        <v>60526793</v>
      </c>
      <c r="AJ469">
        <v>453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ROW(Source!A158)</f>
        <v>158</v>
      </c>
      <c r="B470">
        <v>60526799</v>
      </c>
      <c r="C470">
        <v>60526790</v>
      </c>
      <c r="D470">
        <v>58309084</v>
      </c>
      <c r="E470">
        <v>1</v>
      </c>
      <c r="F470">
        <v>1</v>
      </c>
      <c r="G470">
        <v>1080</v>
      </c>
      <c r="H470">
        <v>3</v>
      </c>
      <c r="I470" t="s">
        <v>907</v>
      </c>
      <c r="J470" t="s">
        <v>908</v>
      </c>
      <c r="K470" t="s">
        <v>909</v>
      </c>
      <c r="L470">
        <v>1348</v>
      </c>
      <c r="N470">
        <v>1009</v>
      </c>
      <c r="O470" t="s">
        <v>900</v>
      </c>
      <c r="P470" t="s">
        <v>900</v>
      </c>
      <c r="Q470">
        <v>1000</v>
      </c>
      <c r="X470">
        <v>5.0000000000000002E-5</v>
      </c>
      <c r="Y470">
        <v>16214.84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3</v>
      </c>
      <c r="AG470">
        <v>5.0000000000000002E-5</v>
      </c>
      <c r="AH470">
        <v>2</v>
      </c>
      <c r="AI470">
        <v>60526794</v>
      </c>
      <c r="AJ470">
        <v>454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ROW(Source!A158)</f>
        <v>158</v>
      </c>
      <c r="B471">
        <v>60526800</v>
      </c>
      <c r="C471">
        <v>60526790</v>
      </c>
      <c r="D471">
        <v>58309253</v>
      </c>
      <c r="E471">
        <v>1</v>
      </c>
      <c r="F471">
        <v>1</v>
      </c>
      <c r="G471">
        <v>1080</v>
      </c>
      <c r="H471">
        <v>3</v>
      </c>
      <c r="I471" t="s">
        <v>910</v>
      </c>
      <c r="J471" t="s">
        <v>911</v>
      </c>
      <c r="K471" t="s">
        <v>912</v>
      </c>
      <c r="L471">
        <v>1346</v>
      </c>
      <c r="N471">
        <v>1009</v>
      </c>
      <c r="O471" t="s">
        <v>880</v>
      </c>
      <c r="P471" t="s">
        <v>880</v>
      </c>
      <c r="Q471">
        <v>1</v>
      </c>
      <c r="X471">
        <v>0.02</v>
      </c>
      <c r="Y471">
        <v>20.190000000000001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3</v>
      </c>
      <c r="AG471">
        <v>0.02</v>
      </c>
      <c r="AH471">
        <v>2</v>
      </c>
      <c r="AI471">
        <v>60526795</v>
      </c>
      <c r="AJ471">
        <v>455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ROW(Source!A159)</f>
        <v>159</v>
      </c>
      <c r="B472">
        <v>60526796</v>
      </c>
      <c r="C472">
        <v>60526790</v>
      </c>
      <c r="D472">
        <v>58266404</v>
      </c>
      <c r="E472">
        <v>1080</v>
      </c>
      <c r="F472">
        <v>1</v>
      </c>
      <c r="G472">
        <v>1080</v>
      </c>
      <c r="H472">
        <v>1</v>
      </c>
      <c r="I472" t="s">
        <v>859</v>
      </c>
      <c r="J472" t="s">
        <v>3</v>
      </c>
      <c r="K472" t="s">
        <v>860</v>
      </c>
      <c r="L472">
        <v>1191</v>
      </c>
      <c r="N472">
        <v>1013</v>
      </c>
      <c r="O472" t="s">
        <v>861</v>
      </c>
      <c r="P472" t="s">
        <v>861</v>
      </c>
      <c r="Q472">
        <v>1</v>
      </c>
      <c r="X472">
        <v>5.01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1</v>
      </c>
      <c r="AF472" t="s">
        <v>26</v>
      </c>
      <c r="AG472">
        <v>6.3376499999999991</v>
      </c>
      <c r="AH472">
        <v>2</v>
      </c>
      <c r="AI472">
        <v>60526791</v>
      </c>
      <c r="AJ472">
        <v>456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ROW(Source!A159)</f>
        <v>159</v>
      </c>
      <c r="B473">
        <v>60526797</v>
      </c>
      <c r="C473">
        <v>60526790</v>
      </c>
      <c r="D473">
        <v>58308814</v>
      </c>
      <c r="E473">
        <v>1</v>
      </c>
      <c r="F473">
        <v>1</v>
      </c>
      <c r="G473">
        <v>1080</v>
      </c>
      <c r="H473">
        <v>3</v>
      </c>
      <c r="I473" t="s">
        <v>890</v>
      </c>
      <c r="J473" t="s">
        <v>891</v>
      </c>
      <c r="K473" t="s">
        <v>892</v>
      </c>
      <c r="L473">
        <v>1339</v>
      </c>
      <c r="N473">
        <v>1007</v>
      </c>
      <c r="O473" t="s">
        <v>893</v>
      </c>
      <c r="P473" t="s">
        <v>893</v>
      </c>
      <c r="Q473">
        <v>1</v>
      </c>
      <c r="X473">
        <v>3.8</v>
      </c>
      <c r="Y473">
        <v>7.07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3</v>
      </c>
      <c r="AG473">
        <v>3.8</v>
      </c>
      <c r="AH473">
        <v>2</v>
      </c>
      <c r="AI473">
        <v>60526792</v>
      </c>
      <c r="AJ473">
        <v>457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ROW(Source!A159)</f>
        <v>159</v>
      </c>
      <c r="B474">
        <v>60526798</v>
      </c>
      <c r="C474">
        <v>60526790</v>
      </c>
      <c r="D474">
        <v>58310526</v>
      </c>
      <c r="E474">
        <v>1</v>
      </c>
      <c r="F474">
        <v>1</v>
      </c>
      <c r="G474">
        <v>1080</v>
      </c>
      <c r="H474">
        <v>3</v>
      </c>
      <c r="I474" t="s">
        <v>894</v>
      </c>
      <c r="J474" t="s">
        <v>895</v>
      </c>
      <c r="K474" t="s">
        <v>896</v>
      </c>
      <c r="L474">
        <v>1346</v>
      </c>
      <c r="N474">
        <v>1009</v>
      </c>
      <c r="O474" t="s">
        <v>880</v>
      </c>
      <c r="P474" t="s">
        <v>880</v>
      </c>
      <c r="Q474">
        <v>1</v>
      </c>
      <c r="X474">
        <v>0.02</v>
      </c>
      <c r="Y474">
        <v>37.979999999999997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 t="s">
        <v>3</v>
      </c>
      <c r="AG474">
        <v>0.02</v>
      </c>
      <c r="AH474">
        <v>2</v>
      </c>
      <c r="AI474">
        <v>60526793</v>
      </c>
      <c r="AJ474">
        <v>458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ROW(Source!A159)</f>
        <v>159</v>
      </c>
      <c r="B475">
        <v>60526799</v>
      </c>
      <c r="C475">
        <v>60526790</v>
      </c>
      <c r="D475">
        <v>58309084</v>
      </c>
      <c r="E475">
        <v>1</v>
      </c>
      <c r="F475">
        <v>1</v>
      </c>
      <c r="G475">
        <v>1080</v>
      </c>
      <c r="H475">
        <v>3</v>
      </c>
      <c r="I475" t="s">
        <v>907</v>
      </c>
      <c r="J475" t="s">
        <v>908</v>
      </c>
      <c r="K475" t="s">
        <v>909</v>
      </c>
      <c r="L475">
        <v>1348</v>
      </c>
      <c r="N475">
        <v>1009</v>
      </c>
      <c r="O475" t="s">
        <v>900</v>
      </c>
      <c r="P475" t="s">
        <v>900</v>
      </c>
      <c r="Q475">
        <v>1000</v>
      </c>
      <c r="X475">
        <v>5.0000000000000002E-5</v>
      </c>
      <c r="Y475">
        <v>16214.84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 t="s">
        <v>3</v>
      </c>
      <c r="AG475">
        <v>5.0000000000000002E-5</v>
      </c>
      <c r="AH475">
        <v>2</v>
      </c>
      <c r="AI475">
        <v>60526794</v>
      </c>
      <c r="AJ475">
        <v>459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ROW(Source!A159)</f>
        <v>159</v>
      </c>
      <c r="B476">
        <v>60526800</v>
      </c>
      <c r="C476">
        <v>60526790</v>
      </c>
      <c r="D476">
        <v>58309253</v>
      </c>
      <c r="E476">
        <v>1</v>
      </c>
      <c r="F476">
        <v>1</v>
      </c>
      <c r="G476">
        <v>1080</v>
      </c>
      <c r="H476">
        <v>3</v>
      </c>
      <c r="I476" t="s">
        <v>910</v>
      </c>
      <c r="J476" t="s">
        <v>911</v>
      </c>
      <c r="K476" t="s">
        <v>912</v>
      </c>
      <c r="L476">
        <v>1346</v>
      </c>
      <c r="N476">
        <v>1009</v>
      </c>
      <c r="O476" t="s">
        <v>880</v>
      </c>
      <c r="P476" t="s">
        <v>880</v>
      </c>
      <c r="Q476">
        <v>1</v>
      </c>
      <c r="X476">
        <v>0.02</v>
      </c>
      <c r="Y476">
        <v>20.190000000000001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3</v>
      </c>
      <c r="AG476">
        <v>0.02</v>
      </c>
      <c r="AH476">
        <v>2</v>
      </c>
      <c r="AI476">
        <v>60526795</v>
      </c>
      <c r="AJ476">
        <v>460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ROW(Source!A160)</f>
        <v>160</v>
      </c>
      <c r="B477">
        <v>60526816</v>
      </c>
      <c r="C477">
        <v>60526801</v>
      </c>
      <c r="D477">
        <v>58266404</v>
      </c>
      <c r="E477">
        <v>1080</v>
      </c>
      <c r="F477">
        <v>1</v>
      </c>
      <c r="G477">
        <v>1080</v>
      </c>
      <c r="H477">
        <v>1</v>
      </c>
      <c r="I477" t="s">
        <v>859</v>
      </c>
      <c r="J477" t="s">
        <v>3</v>
      </c>
      <c r="K477" t="s">
        <v>860</v>
      </c>
      <c r="L477">
        <v>1191</v>
      </c>
      <c r="N477">
        <v>1013</v>
      </c>
      <c r="O477" t="s">
        <v>861</v>
      </c>
      <c r="P477" t="s">
        <v>861</v>
      </c>
      <c r="Q477">
        <v>1</v>
      </c>
      <c r="X477">
        <v>14.56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</v>
      </c>
      <c r="AF477" t="s">
        <v>26</v>
      </c>
      <c r="AG477">
        <v>18.418400000000002</v>
      </c>
      <c r="AH477">
        <v>2</v>
      </c>
      <c r="AI477">
        <v>60526802</v>
      </c>
      <c r="AJ477">
        <v>461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ROW(Source!A160)</f>
        <v>160</v>
      </c>
      <c r="B478">
        <v>60526817</v>
      </c>
      <c r="C478">
        <v>60526801</v>
      </c>
      <c r="D478">
        <v>58340234</v>
      </c>
      <c r="E478">
        <v>1</v>
      </c>
      <c r="F478">
        <v>1</v>
      </c>
      <c r="G478">
        <v>1080</v>
      </c>
      <c r="H478">
        <v>2</v>
      </c>
      <c r="I478" t="s">
        <v>920</v>
      </c>
      <c r="J478" t="s">
        <v>921</v>
      </c>
      <c r="K478" t="s">
        <v>922</v>
      </c>
      <c r="L478">
        <v>1368</v>
      </c>
      <c r="N478">
        <v>1011</v>
      </c>
      <c r="O478" t="s">
        <v>865</v>
      </c>
      <c r="P478" t="s">
        <v>865</v>
      </c>
      <c r="Q478">
        <v>1</v>
      </c>
      <c r="X478">
        <v>2.0499999999999998</v>
      </c>
      <c r="Y478">
        <v>0</v>
      </c>
      <c r="Z478">
        <v>5.78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25</v>
      </c>
      <c r="AG478">
        <v>2.8187500000000001</v>
      </c>
      <c r="AH478">
        <v>2</v>
      </c>
      <c r="AI478">
        <v>60526803</v>
      </c>
      <c r="AJ478">
        <v>462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ROW(Source!A160)</f>
        <v>160</v>
      </c>
      <c r="B479">
        <v>60526818</v>
      </c>
      <c r="C479">
        <v>60526801</v>
      </c>
      <c r="D479">
        <v>58340578</v>
      </c>
      <c r="E479">
        <v>1</v>
      </c>
      <c r="F479">
        <v>1</v>
      </c>
      <c r="G479">
        <v>1080</v>
      </c>
      <c r="H479">
        <v>2</v>
      </c>
      <c r="I479" t="s">
        <v>862</v>
      </c>
      <c r="J479" t="s">
        <v>863</v>
      </c>
      <c r="K479" t="s">
        <v>864</v>
      </c>
      <c r="L479">
        <v>1368</v>
      </c>
      <c r="N479">
        <v>1011</v>
      </c>
      <c r="O479" t="s">
        <v>865</v>
      </c>
      <c r="P479" t="s">
        <v>865</v>
      </c>
      <c r="Q479">
        <v>1</v>
      </c>
      <c r="X479">
        <v>0.04</v>
      </c>
      <c r="Y479">
        <v>0</v>
      </c>
      <c r="Z479">
        <v>83.1</v>
      </c>
      <c r="AA479">
        <v>12.62</v>
      </c>
      <c r="AB479">
        <v>0</v>
      </c>
      <c r="AC479">
        <v>0</v>
      </c>
      <c r="AD479">
        <v>1</v>
      </c>
      <c r="AE479">
        <v>0</v>
      </c>
      <c r="AF479" t="s">
        <v>25</v>
      </c>
      <c r="AG479">
        <v>5.5000000000000007E-2</v>
      </c>
      <c r="AH479">
        <v>2</v>
      </c>
      <c r="AI479">
        <v>60526804</v>
      </c>
      <c r="AJ479">
        <v>463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ROW(Source!A160)</f>
        <v>160</v>
      </c>
      <c r="B480">
        <v>60526819</v>
      </c>
      <c r="C480">
        <v>60526801</v>
      </c>
      <c r="D480">
        <v>58340630</v>
      </c>
      <c r="E480">
        <v>1</v>
      </c>
      <c r="F480">
        <v>1</v>
      </c>
      <c r="G480">
        <v>1080</v>
      </c>
      <c r="H480">
        <v>2</v>
      </c>
      <c r="I480" t="s">
        <v>923</v>
      </c>
      <c r="J480" t="s">
        <v>924</v>
      </c>
      <c r="K480" t="s">
        <v>925</v>
      </c>
      <c r="L480">
        <v>1368</v>
      </c>
      <c r="N480">
        <v>1011</v>
      </c>
      <c r="O480" t="s">
        <v>865</v>
      </c>
      <c r="P480" t="s">
        <v>865</v>
      </c>
      <c r="Q480">
        <v>1</v>
      </c>
      <c r="X480">
        <v>2.81</v>
      </c>
      <c r="Y480">
        <v>0</v>
      </c>
      <c r="Z480">
        <v>0.77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25</v>
      </c>
      <c r="AG480">
        <v>3.8637500000000005</v>
      </c>
      <c r="AH480">
        <v>2</v>
      </c>
      <c r="AI480">
        <v>60526805</v>
      </c>
      <c r="AJ480">
        <v>464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ROW(Source!A160)</f>
        <v>160</v>
      </c>
      <c r="B481">
        <v>60526820</v>
      </c>
      <c r="C481">
        <v>60526801</v>
      </c>
      <c r="D481">
        <v>58340663</v>
      </c>
      <c r="E481">
        <v>1</v>
      </c>
      <c r="F481">
        <v>1</v>
      </c>
      <c r="G481">
        <v>1080</v>
      </c>
      <c r="H481">
        <v>2</v>
      </c>
      <c r="I481" t="s">
        <v>926</v>
      </c>
      <c r="J481" t="s">
        <v>927</v>
      </c>
      <c r="K481" t="s">
        <v>928</v>
      </c>
      <c r="L481">
        <v>1368</v>
      </c>
      <c r="N481">
        <v>1011</v>
      </c>
      <c r="O481" t="s">
        <v>865</v>
      </c>
      <c r="P481" t="s">
        <v>865</v>
      </c>
      <c r="Q481">
        <v>1</v>
      </c>
      <c r="X481">
        <v>2.21</v>
      </c>
      <c r="Y481">
        <v>0</v>
      </c>
      <c r="Z481">
        <v>0.47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25</v>
      </c>
      <c r="AG481">
        <v>3.0387500000000003</v>
      </c>
      <c r="AH481">
        <v>2</v>
      </c>
      <c r="AI481">
        <v>60526806</v>
      </c>
      <c r="AJ481">
        <v>465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ROW(Source!A160)</f>
        <v>160</v>
      </c>
      <c r="B482">
        <v>60526821</v>
      </c>
      <c r="C482">
        <v>60526801</v>
      </c>
      <c r="D482">
        <v>58308814</v>
      </c>
      <c r="E482">
        <v>1</v>
      </c>
      <c r="F482">
        <v>1</v>
      </c>
      <c r="G482">
        <v>1080</v>
      </c>
      <c r="H482">
        <v>3</v>
      </c>
      <c r="I482" t="s">
        <v>890</v>
      </c>
      <c r="J482" t="s">
        <v>891</v>
      </c>
      <c r="K482" t="s">
        <v>892</v>
      </c>
      <c r="L482">
        <v>1339</v>
      </c>
      <c r="N482">
        <v>1007</v>
      </c>
      <c r="O482" t="s">
        <v>893</v>
      </c>
      <c r="P482" t="s">
        <v>893</v>
      </c>
      <c r="Q482">
        <v>1</v>
      </c>
      <c r="X482">
        <v>0.7208</v>
      </c>
      <c r="Y482">
        <v>7.07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3</v>
      </c>
      <c r="AG482">
        <v>0.7208</v>
      </c>
      <c r="AH482">
        <v>2</v>
      </c>
      <c r="AI482">
        <v>60526807</v>
      </c>
      <c r="AJ482">
        <v>466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ROW(Source!A160)</f>
        <v>160</v>
      </c>
      <c r="B483">
        <v>60526822</v>
      </c>
      <c r="C483">
        <v>60526801</v>
      </c>
      <c r="D483">
        <v>58311329</v>
      </c>
      <c r="E483">
        <v>1</v>
      </c>
      <c r="F483">
        <v>1</v>
      </c>
      <c r="G483">
        <v>1080</v>
      </c>
      <c r="H483">
        <v>3</v>
      </c>
      <c r="I483" t="s">
        <v>929</v>
      </c>
      <c r="J483" t="s">
        <v>930</v>
      </c>
      <c r="K483" t="s">
        <v>931</v>
      </c>
      <c r="L483">
        <v>1355</v>
      </c>
      <c r="N483">
        <v>1010</v>
      </c>
      <c r="O483" t="s">
        <v>48</v>
      </c>
      <c r="P483" t="s">
        <v>48</v>
      </c>
      <c r="Q483">
        <v>100</v>
      </c>
      <c r="X483">
        <v>1.67</v>
      </c>
      <c r="Y483">
        <v>15.04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3</v>
      </c>
      <c r="AG483">
        <v>1.67</v>
      </c>
      <c r="AH483">
        <v>2</v>
      </c>
      <c r="AI483">
        <v>60526808</v>
      </c>
      <c r="AJ483">
        <v>467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ROW(Source!A160)</f>
        <v>160</v>
      </c>
      <c r="B484">
        <v>60526823</v>
      </c>
      <c r="C484">
        <v>60526801</v>
      </c>
      <c r="D484">
        <v>58311563</v>
      </c>
      <c r="E484">
        <v>1</v>
      </c>
      <c r="F484">
        <v>1</v>
      </c>
      <c r="G484">
        <v>1080</v>
      </c>
      <c r="H484">
        <v>3</v>
      </c>
      <c r="I484" t="s">
        <v>932</v>
      </c>
      <c r="J484" t="s">
        <v>933</v>
      </c>
      <c r="K484" t="s">
        <v>934</v>
      </c>
      <c r="L484">
        <v>1346</v>
      </c>
      <c r="N484">
        <v>1009</v>
      </c>
      <c r="O484" t="s">
        <v>880</v>
      </c>
      <c r="P484" t="s">
        <v>880</v>
      </c>
      <c r="Q484">
        <v>1</v>
      </c>
      <c r="X484">
        <v>3.173</v>
      </c>
      <c r="Y484">
        <v>38.729999999999997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3</v>
      </c>
      <c r="AG484">
        <v>3.173</v>
      </c>
      <c r="AH484">
        <v>2</v>
      </c>
      <c r="AI484">
        <v>60526809</v>
      </c>
      <c r="AJ484">
        <v>468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ROW(Source!A160)</f>
        <v>160</v>
      </c>
      <c r="B485">
        <v>60526824</v>
      </c>
      <c r="C485">
        <v>60526801</v>
      </c>
      <c r="D485">
        <v>58267437</v>
      </c>
      <c r="E485">
        <v>1080</v>
      </c>
      <c r="F485">
        <v>1</v>
      </c>
      <c r="G485">
        <v>1080</v>
      </c>
      <c r="H485">
        <v>3</v>
      </c>
      <c r="I485" t="s">
        <v>995</v>
      </c>
      <c r="J485" t="s">
        <v>3</v>
      </c>
      <c r="K485" t="s">
        <v>996</v>
      </c>
      <c r="L485">
        <v>1354</v>
      </c>
      <c r="N485">
        <v>1010</v>
      </c>
      <c r="O485" t="s">
        <v>39</v>
      </c>
      <c r="P485" t="s">
        <v>39</v>
      </c>
      <c r="Q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3</v>
      </c>
      <c r="AG485">
        <v>0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ROW(Source!A160)</f>
        <v>160</v>
      </c>
      <c r="B486">
        <v>60526825</v>
      </c>
      <c r="C486">
        <v>60526801</v>
      </c>
      <c r="D486">
        <v>58274832</v>
      </c>
      <c r="E486">
        <v>1080</v>
      </c>
      <c r="F486">
        <v>1</v>
      </c>
      <c r="G486">
        <v>1080</v>
      </c>
      <c r="H486">
        <v>3</v>
      </c>
      <c r="I486" t="s">
        <v>997</v>
      </c>
      <c r="J486" t="s">
        <v>3</v>
      </c>
      <c r="K486" t="s">
        <v>998</v>
      </c>
      <c r="L486">
        <v>1301</v>
      </c>
      <c r="N486">
        <v>1003</v>
      </c>
      <c r="O486" t="s">
        <v>34</v>
      </c>
      <c r="P486" t="s">
        <v>34</v>
      </c>
      <c r="Q486">
        <v>1</v>
      </c>
      <c r="X486">
        <v>102.5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3</v>
      </c>
      <c r="AG486">
        <v>102.5</v>
      </c>
      <c r="AH486">
        <v>3</v>
      </c>
      <c r="AI486">
        <v>-1</v>
      </c>
      <c r="AJ486" t="s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ROW(Source!A160)</f>
        <v>160</v>
      </c>
      <c r="B487">
        <v>60526826</v>
      </c>
      <c r="C487">
        <v>60526801</v>
      </c>
      <c r="D487">
        <v>58274832</v>
      </c>
      <c r="E487">
        <v>1080</v>
      </c>
      <c r="F487">
        <v>1</v>
      </c>
      <c r="G487">
        <v>1080</v>
      </c>
      <c r="H487">
        <v>3</v>
      </c>
      <c r="I487" t="s">
        <v>997</v>
      </c>
      <c r="J487" t="s">
        <v>3</v>
      </c>
      <c r="K487" t="s">
        <v>999</v>
      </c>
      <c r="L487">
        <v>1354</v>
      </c>
      <c r="N487">
        <v>1010</v>
      </c>
      <c r="O487" t="s">
        <v>39</v>
      </c>
      <c r="P487" t="s">
        <v>39</v>
      </c>
      <c r="Q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 t="s">
        <v>3</v>
      </c>
      <c r="AG487">
        <v>0</v>
      </c>
      <c r="AH487">
        <v>3</v>
      </c>
      <c r="AI487">
        <v>-1</v>
      </c>
      <c r="AJ487" t="s">
        <v>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ROW(Source!A160)</f>
        <v>160</v>
      </c>
      <c r="B488">
        <v>60526827</v>
      </c>
      <c r="C488">
        <v>60526801</v>
      </c>
      <c r="D488">
        <v>58287192</v>
      </c>
      <c r="E488">
        <v>1080</v>
      </c>
      <c r="F488">
        <v>1</v>
      </c>
      <c r="G488">
        <v>1080</v>
      </c>
      <c r="H488">
        <v>3</v>
      </c>
      <c r="I488" t="s">
        <v>991</v>
      </c>
      <c r="J488" t="s">
        <v>3</v>
      </c>
      <c r="K488" t="s">
        <v>992</v>
      </c>
      <c r="L488">
        <v>1354</v>
      </c>
      <c r="N488">
        <v>1010</v>
      </c>
      <c r="O488" t="s">
        <v>39</v>
      </c>
      <c r="P488" t="s">
        <v>39</v>
      </c>
      <c r="Q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t="s">
        <v>3</v>
      </c>
      <c r="AG488">
        <v>0</v>
      </c>
      <c r="AH488">
        <v>3</v>
      </c>
      <c r="AI488">
        <v>-1</v>
      </c>
      <c r="AJ488" t="s">
        <v>3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ROW(Source!A160)</f>
        <v>160</v>
      </c>
      <c r="B489">
        <v>60526828</v>
      </c>
      <c r="C489">
        <v>60526801</v>
      </c>
      <c r="D489">
        <v>58288041</v>
      </c>
      <c r="E489">
        <v>1080</v>
      </c>
      <c r="F489">
        <v>1</v>
      </c>
      <c r="G489">
        <v>1080</v>
      </c>
      <c r="H489">
        <v>3</v>
      </c>
      <c r="I489" t="s">
        <v>1000</v>
      </c>
      <c r="J489" t="s">
        <v>3</v>
      </c>
      <c r="K489" t="s">
        <v>1001</v>
      </c>
      <c r="L489">
        <v>1354</v>
      </c>
      <c r="N489">
        <v>1010</v>
      </c>
      <c r="O489" t="s">
        <v>39</v>
      </c>
      <c r="P489" t="s">
        <v>39</v>
      </c>
      <c r="Q489">
        <v>1</v>
      </c>
      <c r="X489">
        <v>1.05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3</v>
      </c>
      <c r="AG489">
        <v>1.05</v>
      </c>
      <c r="AH489">
        <v>3</v>
      </c>
      <c r="AI489">
        <v>-1</v>
      </c>
      <c r="AJ489" t="s">
        <v>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ROW(Source!A161)</f>
        <v>161</v>
      </c>
      <c r="B490">
        <v>60526816</v>
      </c>
      <c r="C490">
        <v>60526801</v>
      </c>
      <c r="D490">
        <v>58266404</v>
      </c>
      <c r="E490">
        <v>1080</v>
      </c>
      <c r="F490">
        <v>1</v>
      </c>
      <c r="G490">
        <v>1080</v>
      </c>
      <c r="H490">
        <v>1</v>
      </c>
      <c r="I490" t="s">
        <v>859</v>
      </c>
      <c r="J490" t="s">
        <v>3</v>
      </c>
      <c r="K490" t="s">
        <v>860</v>
      </c>
      <c r="L490">
        <v>1191</v>
      </c>
      <c r="N490">
        <v>1013</v>
      </c>
      <c r="O490" t="s">
        <v>861</v>
      </c>
      <c r="P490" t="s">
        <v>861</v>
      </c>
      <c r="Q490">
        <v>1</v>
      </c>
      <c r="X490">
        <v>14.56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1</v>
      </c>
      <c r="AF490" t="s">
        <v>26</v>
      </c>
      <c r="AG490">
        <v>18.418400000000002</v>
      </c>
      <c r="AH490">
        <v>2</v>
      </c>
      <c r="AI490">
        <v>60526802</v>
      </c>
      <c r="AJ490">
        <v>475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ROW(Source!A161)</f>
        <v>161</v>
      </c>
      <c r="B491">
        <v>60526817</v>
      </c>
      <c r="C491">
        <v>60526801</v>
      </c>
      <c r="D491">
        <v>58340234</v>
      </c>
      <c r="E491">
        <v>1</v>
      </c>
      <c r="F491">
        <v>1</v>
      </c>
      <c r="G491">
        <v>1080</v>
      </c>
      <c r="H491">
        <v>2</v>
      </c>
      <c r="I491" t="s">
        <v>920</v>
      </c>
      <c r="J491" t="s">
        <v>921</v>
      </c>
      <c r="K491" t="s">
        <v>922</v>
      </c>
      <c r="L491">
        <v>1368</v>
      </c>
      <c r="N491">
        <v>1011</v>
      </c>
      <c r="O491" t="s">
        <v>865</v>
      </c>
      <c r="P491" t="s">
        <v>865</v>
      </c>
      <c r="Q491">
        <v>1</v>
      </c>
      <c r="X491">
        <v>2.0499999999999998</v>
      </c>
      <c r="Y491">
        <v>0</v>
      </c>
      <c r="Z491">
        <v>5.78</v>
      </c>
      <c r="AA491">
        <v>0</v>
      </c>
      <c r="AB491">
        <v>0</v>
      </c>
      <c r="AC491">
        <v>0</v>
      </c>
      <c r="AD491">
        <v>1</v>
      </c>
      <c r="AE491">
        <v>0</v>
      </c>
      <c r="AF491" t="s">
        <v>25</v>
      </c>
      <c r="AG491">
        <v>2.8187500000000001</v>
      </c>
      <c r="AH491">
        <v>2</v>
      </c>
      <c r="AI491">
        <v>60526803</v>
      </c>
      <c r="AJ491">
        <v>476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ROW(Source!A161)</f>
        <v>161</v>
      </c>
      <c r="B492">
        <v>60526818</v>
      </c>
      <c r="C492">
        <v>60526801</v>
      </c>
      <c r="D492">
        <v>58340578</v>
      </c>
      <c r="E492">
        <v>1</v>
      </c>
      <c r="F492">
        <v>1</v>
      </c>
      <c r="G492">
        <v>1080</v>
      </c>
      <c r="H492">
        <v>2</v>
      </c>
      <c r="I492" t="s">
        <v>862</v>
      </c>
      <c r="J492" t="s">
        <v>863</v>
      </c>
      <c r="K492" t="s">
        <v>864</v>
      </c>
      <c r="L492">
        <v>1368</v>
      </c>
      <c r="N492">
        <v>1011</v>
      </c>
      <c r="O492" t="s">
        <v>865</v>
      </c>
      <c r="P492" t="s">
        <v>865</v>
      </c>
      <c r="Q492">
        <v>1</v>
      </c>
      <c r="X492">
        <v>0.04</v>
      </c>
      <c r="Y492">
        <v>0</v>
      </c>
      <c r="Z492">
        <v>83.1</v>
      </c>
      <c r="AA492">
        <v>12.62</v>
      </c>
      <c r="AB492">
        <v>0</v>
      </c>
      <c r="AC492">
        <v>0</v>
      </c>
      <c r="AD492">
        <v>1</v>
      </c>
      <c r="AE492">
        <v>0</v>
      </c>
      <c r="AF492" t="s">
        <v>25</v>
      </c>
      <c r="AG492">
        <v>5.5000000000000007E-2</v>
      </c>
      <c r="AH492">
        <v>2</v>
      </c>
      <c r="AI492">
        <v>60526804</v>
      </c>
      <c r="AJ492">
        <v>477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ROW(Source!A161)</f>
        <v>161</v>
      </c>
      <c r="B493">
        <v>60526819</v>
      </c>
      <c r="C493">
        <v>60526801</v>
      </c>
      <c r="D493">
        <v>58340630</v>
      </c>
      <c r="E493">
        <v>1</v>
      </c>
      <c r="F493">
        <v>1</v>
      </c>
      <c r="G493">
        <v>1080</v>
      </c>
      <c r="H493">
        <v>2</v>
      </c>
      <c r="I493" t="s">
        <v>923</v>
      </c>
      <c r="J493" t="s">
        <v>924</v>
      </c>
      <c r="K493" t="s">
        <v>925</v>
      </c>
      <c r="L493">
        <v>1368</v>
      </c>
      <c r="N493">
        <v>1011</v>
      </c>
      <c r="O493" t="s">
        <v>865</v>
      </c>
      <c r="P493" t="s">
        <v>865</v>
      </c>
      <c r="Q493">
        <v>1</v>
      </c>
      <c r="X493">
        <v>2.81</v>
      </c>
      <c r="Y493">
        <v>0</v>
      </c>
      <c r="Z493">
        <v>0.77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25</v>
      </c>
      <c r="AG493">
        <v>3.8637500000000005</v>
      </c>
      <c r="AH493">
        <v>2</v>
      </c>
      <c r="AI493">
        <v>60526805</v>
      </c>
      <c r="AJ493">
        <v>478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ROW(Source!A161)</f>
        <v>161</v>
      </c>
      <c r="B494">
        <v>60526820</v>
      </c>
      <c r="C494">
        <v>60526801</v>
      </c>
      <c r="D494">
        <v>58340663</v>
      </c>
      <c r="E494">
        <v>1</v>
      </c>
      <c r="F494">
        <v>1</v>
      </c>
      <c r="G494">
        <v>1080</v>
      </c>
      <c r="H494">
        <v>2</v>
      </c>
      <c r="I494" t="s">
        <v>926</v>
      </c>
      <c r="J494" t="s">
        <v>927</v>
      </c>
      <c r="K494" t="s">
        <v>928</v>
      </c>
      <c r="L494">
        <v>1368</v>
      </c>
      <c r="N494">
        <v>1011</v>
      </c>
      <c r="O494" t="s">
        <v>865</v>
      </c>
      <c r="P494" t="s">
        <v>865</v>
      </c>
      <c r="Q494">
        <v>1</v>
      </c>
      <c r="X494">
        <v>2.21</v>
      </c>
      <c r="Y494">
        <v>0</v>
      </c>
      <c r="Z494">
        <v>0.47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25</v>
      </c>
      <c r="AG494">
        <v>3.0387500000000003</v>
      </c>
      <c r="AH494">
        <v>2</v>
      </c>
      <c r="AI494">
        <v>60526806</v>
      </c>
      <c r="AJ494">
        <v>479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ROW(Source!A161)</f>
        <v>161</v>
      </c>
      <c r="B495">
        <v>60526821</v>
      </c>
      <c r="C495">
        <v>60526801</v>
      </c>
      <c r="D495">
        <v>58308814</v>
      </c>
      <c r="E495">
        <v>1</v>
      </c>
      <c r="F495">
        <v>1</v>
      </c>
      <c r="G495">
        <v>1080</v>
      </c>
      <c r="H495">
        <v>3</v>
      </c>
      <c r="I495" t="s">
        <v>890</v>
      </c>
      <c r="J495" t="s">
        <v>891</v>
      </c>
      <c r="K495" t="s">
        <v>892</v>
      </c>
      <c r="L495">
        <v>1339</v>
      </c>
      <c r="N495">
        <v>1007</v>
      </c>
      <c r="O495" t="s">
        <v>893</v>
      </c>
      <c r="P495" t="s">
        <v>893</v>
      </c>
      <c r="Q495">
        <v>1</v>
      </c>
      <c r="X495">
        <v>0.7208</v>
      </c>
      <c r="Y495">
        <v>7.07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3</v>
      </c>
      <c r="AG495">
        <v>0.7208</v>
      </c>
      <c r="AH495">
        <v>2</v>
      </c>
      <c r="AI495">
        <v>60526807</v>
      </c>
      <c r="AJ495">
        <v>480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ROW(Source!A161)</f>
        <v>161</v>
      </c>
      <c r="B496">
        <v>60526822</v>
      </c>
      <c r="C496">
        <v>60526801</v>
      </c>
      <c r="D496">
        <v>58311329</v>
      </c>
      <c r="E496">
        <v>1</v>
      </c>
      <c r="F496">
        <v>1</v>
      </c>
      <c r="G496">
        <v>1080</v>
      </c>
      <c r="H496">
        <v>3</v>
      </c>
      <c r="I496" t="s">
        <v>929</v>
      </c>
      <c r="J496" t="s">
        <v>930</v>
      </c>
      <c r="K496" t="s">
        <v>931</v>
      </c>
      <c r="L496">
        <v>1355</v>
      </c>
      <c r="N496">
        <v>1010</v>
      </c>
      <c r="O496" t="s">
        <v>48</v>
      </c>
      <c r="P496" t="s">
        <v>48</v>
      </c>
      <c r="Q496">
        <v>100</v>
      </c>
      <c r="X496">
        <v>1.67</v>
      </c>
      <c r="Y496">
        <v>15.04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3</v>
      </c>
      <c r="AG496">
        <v>1.67</v>
      </c>
      <c r="AH496">
        <v>2</v>
      </c>
      <c r="AI496">
        <v>60526808</v>
      </c>
      <c r="AJ496">
        <v>481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ROW(Source!A161)</f>
        <v>161</v>
      </c>
      <c r="B497">
        <v>60526823</v>
      </c>
      <c r="C497">
        <v>60526801</v>
      </c>
      <c r="D497">
        <v>58311563</v>
      </c>
      <c r="E497">
        <v>1</v>
      </c>
      <c r="F497">
        <v>1</v>
      </c>
      <c r="G497">
        <v>1080</v>
      </c>
      <c r="H497">
        <v>3</v>
      </c>
      <c r="I497" t="s">
        <v>932</v>
      </c>
      <c r="J497" t="s">
        <v>933</v>
      </c>
      <c r="K497" t="s">
        <v>934</v>
      </c>
      <c r="L497">
        <v>1346</v>
      </c>
      <c r="N497">
        <v>1009</v>
      </c>
      <c r="O497" t="s">
        <v>880</v>
      </c>
      <c r="P497" t="s">
        <v>880</v>
      </c>
      <c r="Q497">
        <v>1</v>
      </c>
      <c r="X497">
        <v>3.173</v>
      </c>
      <c r="Y497">
        <v>38.729999999999997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 t="s">
        <v>3</v>
      </c>
      <c r="AG497">
        <v>3.173</v>
      </c>
      <c r="AH497">
        <v>2</v>
      </c>
      <c r="AI497">
        <v>60526809</v>
      </c>
      <c r="AJ497">
        <v>482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ROW(Source!A161)</f>
        <v>161</v>
      </c>
      <c r="B498">
        <v>60526824</v>
      </c>
      <c r="C498">
        <v>60526801</v>
      </c>
      <c r="D498">
        <v>58267437</v>
      </c>
      <c r="E498">
        <v>1080</v>
      </c>
      <c r="F498">
        <v>1</v>
      </c>
      <c r="G498">
        <v>1080</v>
      </c>
      <c r="H498">
        <v>3</v>
      </c>
      <c r="I498" t="s">
        <v>995</v>
      </c>
      <c r="J498" t="s">
        <v>3</v>
      </c>
      <c r="K498" t="s">
        <v>996</v>
      </c>
      <c r="L498">
        <v>1354</v>
      </c>
      <c r="N498">
        <v>1010</v>
      </c>
      <c r="O498" t="s">
        <v>39</v>
      </c>
      <c r="P498" t="s">
        <v>39</v>
      </c>
      <c r="Q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 t="s">
        <v>3</v>
      </c>
      <c r="AG498">
        <v>0</v>
      </c>
      <c r="AH498">
        <v>3</v>
      </c>
      <c r="AI498">
        <v>-1</v>
      </c>
      <c r="AJ498" t="s">
        <v>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ROW(Source!A161)</f>
        <v>161</v>
      </c>
      <c r="B499">
        <v>60526825</v>
      </c>
      <c r="C499">
        <v>60526801</v>
      </c>
      <c r="D499">
        <v>58274832</v>
      </c>
      <c r="E499">
        <v>1080</v>
      </c>
      <c r="F499">
        <v>1</v>
      </c>
      <c r="G499">
        <v>1080</v>
      </c>
      <c r="H499">
        <v>3</v>
      </c>
      <c r="I499" t="s">
        <v>997</v>
      </c>
      <c r="J499" t="s">
        <v>3</v>
      </c>
      <c r="K499" t="s">
        <v>998</v>
      </c>
      <c r="L499">
        <v>1301</v>
      </c>
      <c r="N499">
        <v>1003</v>
      </c>
      <c r="O499" t="s">
        <v>34</v>
      </c>
      <c r="P499" t="s">
        <v>34</v>
      </c>
      <c r="Q499">
        <v>1</v>
      </c>
      <c r="X499">
        <v>102.5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3</v>
      </c>
      <c r="AG499">
        <v>102.5</v>
      </c>
      <c r="AH499">
        <v>3</v>
      </c>
      <c r="AI499">
        <v>-1</v>
      </c>
      <c r="AJ499" t="s">
        <v>3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ROW(Source!A161)</f>
        <v>161</v>
      </c>
      <c r="B500">
        <v>60526826</v>
      </c>
      <c r="C500">
        <v>60526801</v>
      </c>
      <c r="D500">
        <v>58274832</v>
      </c>
      <c r="E500">
        <v>1080</v>
      </c>
      <c r="F500">
        <v>1</v>
      </c>
      <c r="G500">
        <v>1080</v>
      </c>
      <c r="H500">
        <v>3</v>
      </c>
      <c r="I500" t="s">
        <v>997</v>
      </c>
      <c r="J500" t="s">
        <v>3</v>
      </c>
      <c r="K500" t="s">
        <v>999</v>
      </c>
      <c r="L500">
        <v>1354</v>
      </c>
      <c r="N500">
        <v>1010</v>
      </c>
      <c r="O500" t="s">
        <v>39</v>
      </c>
      <c r="P500" t="s">
        <v>39</v>
      </c>
      <c r="Q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3</v>
      </c>
      <c r="AG500">
        <v>0</v>
      </c>
      <c r="AH500">
        <v>3</v>
      </c>
      <c r="AI500">
        <v>-1</v>
      </c>
      <c r="AJ500" t="s">
        <v>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ROW(Source!A161)</f>
        <v>161</v>
      </c>
      <c r="B501">
        <v>60526827</v>
      </c>
      <c r="C501">
        <v>60526801</v>
      </c>
      <c r="D501">
        <v>58287192</v>
      </c>
      <c r="E501">
        <v>1080</v>
      </c>
      <c r="F501">
        <v>1</v>
      </c>
      <c r="G501">
        <v>1080</v>
      </c>
      <c r="H501">
        <v>3</v>
      </c>
      <c r="I501" t="s">
        <v>991</v>
      </c>
      <c r="J501" t="s">
        <v>3</v>
      </c>
      <c r="K501" t="s">
        <v>992</v>
      </c>
      <c r="L501">
        <v>1354</v>
      </c>
      <c r="N501">
        <v>1010</v>
      </c>
      <c r="O501" t="s">
        <v>39</v>
      </c>
      <c r="P501" t="s">
        <v>39</v>
      </c>
      <c r="Q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 t="s">
        <v>3</v>
      </c>
      <c r="AG501">
        <v>0</v>
      </c>
      <c r="AH501">
        <v>3</v>
      </c>
      <c r="AI501">
        <v>-1</v>
      </c>
      <c r="AJ501" t="s">
        <v>3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ROW(Source!A161)</f>
        <v>161</v>
      </c>
      <c r="B502">
        <v>60526828</v>
      </c>
      <c r="C502">
        <v>60526801</v>
      </c>
      <c r="D502">
        <v>58288041</v>
      </c>
      <c r="E502">
        <v>1080</v>
      </c>
      <c r="F502">
        <v>1</v>
      </c>
      <c r="G502">
        <v>1080</v>
      </c>
      <c r="H502">
        <v>3</v>
      </c>
      <c r="I502" t="s">
        <v>1000</v>
      </c>
      <c r="J502" t="s">
        <v>3</v>
      </c>
      <c r="K502" t="s">
        <v>1001</v>
      </c>
      <c r="L502">
        <v>1354</v>
      </c>
      <c r="N502">
        <v>1010</v>
      </c>
      <c r="O502" t="s">
        <v>39</v>
      </c>
      <c r="P502" t="s">
        <v>39</v>
      </c>
      <c r="Q502">
        <v>1</v>
      </c>
      <c r="X502">
        <v>1.05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 t="s">
        <v>3</v>
      </c>
      <c r="AG502">
        <v>1.05</v>
      </c>
      <c r="AH502">
        <v>3</v>
      </c>
      <c r="AI502">
        <v>-1</v>
      </c>
      <c r="AJ502" t="s">
        <v>3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ROW(Source!A174)</f>
        <v>174</v>
      </c>
      <c r="B503">
        <v>60526838</v>
      </c>
      <c r="C503">
        <v>60526835</v>
      </c>
      <c r="D503">
        <v>58266404</v>
      </c>
      <c r="E503">
        <v>1080</v>
      </c>
      <c r="F503">
        <v>1</v>
      </c>
      <c r="G503">
        <v>1080</v>
      </c>
      <c r="H503">
        <v>1</v>
      </c>
      <c r="I503" t="s">
        <v>859</v>
      </c>
      <c r="J503" t="s">
        <v>3</v>
      </c>
      <c r="K503" t="s">
        <v>860</v>
      </c>
      <c r="L503">
        <v>1191</v>
      </c>
      <c r="N503">
        <v>1013</v>
      </c>
      <c r="O503" t="s">
        <v>861</v>
      </c>
      <c r="P503" t="s">
        <v>861</v>
      </c>
      <c r="Q503">
        <v>1</v>
      </c>
      <c r="X503">
        <v>1.56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1</v>
      </c>
      <c r="AF503" t="s">
        <v>26</v>
      </c>
      <c r="AG503">
        <v>1.9734</v>
      </c>
      <c r="AH503">
        <v>2</v>
      </c>
      <c r="AI503">
        <v>60526836</v>
      </c>
      <c r="AJ503">
        <v>489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ROW(Source!A174)</f>
        <v>174</v>
      </c>
      <c r="B504">
        <v>60526839</v>
      </c>
      <c r="C504">
        <v>60526835</v>
      </c>
      <c r="D504">
        <v>58340296</v>
      </c>
      <c r="E504">
        <v>1</v>
      </c>
      <c r="F504">
        <v>1</v>
      </c>
      <c r="G504">
        <v>1080</v>
      </c>
      <c r="H504">
        <v>2</v>
      </c>
      <c r="I504" t="s">
        <v>935</v>
      </c>
      <c r="J504" t="s">
        <v>936</v>
      </c>
      <c r="K504" t="s">
        <v>937</v>
      </c>
      <c r="L504">
        <v>1368</v>
      </c>
      <c r="N504">
        <v>1011</v>
      </c>
      <c r="O504" t="s">
        <v>865</v>
      </c>
      <c r="P504" t="s">
        <v>865</v>
      </c>
      <c r="Q504">
        <v>1</v>
      </c>
      <c r="X504">
        <v>0.7</v>
      </c>
      <c r="Y504">
        <v>0</v>
      </c>
      <c r="Z504">
        <v>1.57</v>
      </c>
      <c r="AA504">
        <v>0</v>
      </c>
      <c r="AB504">
        <v>0</v>
      </c>
      <c r="AC504">
        <v>0</v>
      </c>
      <c r="AD504">
        <v>1</v>
      </c>
      <c r="AE504">
        <v>0</v>
      </c>
      <c r="AF504" t="s">
        <v>25</v>
      </c>
      <c r="AG504">
        <v>0.96250000000000013</v>
      </c>
      <c r="AH504">
        <v>2</v>
      </c>
      <c r="AI504">
        <v>60526837</v>
      </c>
      <c r="AJ504">
        <v>490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ROW(Source!A175)</f>
        <v>175</v>
      </c>
      <c r="B505">
        <v>60526838</v>
      </c>
      <c r="C505">
        <v>60526835</v>
      </c>
      <c r="D505">
        <v>58266404</v>
      </c>
      <c r="E505">
        <v>1080</v>
      </c>
      <c r="F505">
        <v>1</v>
      </c>
      <c r="G505">
        <v>1080</v>
      </c>
      <c r="H505">
        <v>1</v>
      </c>
      <c r="I505" t="s">
        <v>859</v>
      </c>
      <c r="J505" t="s">
        <v>3</v>
      </c>
      <c r="K505" t="s">
        <v>860</v>
      </c>
      <c r="L505">
        <v>1191</v>
      </c>
      <c r="N505">
        <v>1013</v>
      </c>
      <c r="O505" t="s">
        <v>861</v>
      </c>
      <c r="P505" t="s">
        <v>861</v>
      </c>
      <c r="Q505">
        <v>1</v>
      </c>
      <c r="X505">
        <v>1.56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1</v>
      </c>
      <c r="AF505" t="s">
        <v>26</v>
      </c>
      <c r="AG505">
        <v>1.9734</v>
      </c>
      <c r="AH505">
        <v>2</v>
      </c>
      <c r="AI505">
        <v>60526836</v>
      </c>
      <c r="AJ505">
        <v>491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ROW(Source!A175)</f>
        <v>175</v>
      </c>
      <c r="B506">
        <v>60526839</v>
      </c>
      <c r="C506">
        <v>60526835</v>
      </c>
      <c r="D506">
        <v>58340296</v>
      </c>
      <c r="E506">
        <v>1</v>
      </c>
      <c r="F506">
        <v>1</v>
      </c>
      <c r="G506">
        <v>1080</v>
      </c>
      <c r="H506">
        <v>2</v>
      </c>
      <c r="I506" t="s">
        <v>935</v>
      </c>
      <c r="J506" t="s">
        <v>936</v>
      </c>
      <c r="K506" t="s">
        <v>937</v>
      </c>
      <c r="L506">
        <v>1368</v>
      </c>
      <c r="N506">
        <v>1011</v>
      </c>
      <c r="O506" t="s">
        <v>865</v>
      </c>
      <c r="P506" t="s">
        <v>865</v>
      </c>
      <c r="Q506">
        <v>1</v>
      </c>
      <c r="X506">
        <v>0.7</v>
      </c>
      <c r="Y506">
        <v>0</v>
      </c>
      <c r="Z506">
        <v>1.57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25</v>
      </c>
      <c r="AG506">
        <v>0.96250000000000013</v>
      </c>
      <c r="AH506">
        <v>2</v>
      </c>
      <c r="AI506">
        <v>60526837</v>
      </c>
      <c r="AJ506">
        <v>492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ROW(Source!A177)</f>
        <v>177</v>
      </c>
      <c r="B507">
        <v>60526849</v>
      </c>
      <c r="C507">
        <v>60526840</v>
      </c>
      <c r="D507">
        <v>58266404</v>
      </c>
      <c r="E507">
        <v>1080</v>
      </c>
      <c r="F507">
        <v>1</v>
      </c>
      <c r="G507">
        <v>1080</v>
      </c>
      <c r="H507">
        <v>1</v>
      </c>
      <c r="I507" t="s">
        <v>859</v>
      </c>
      <c r="J507" t="s">
        <v>3</v>
      </c>
      <c r="K507" t="s">
        <v>860</v>
      </c>
      <c r="L507">
        <v>1191</v>
      </c>
      <c r="N507">
        <v>1013</v>
      </c>
      <c r="O507" t="s">
        <v>861</v>
      </c>
      <c r="P507" t="s">
        <v>861</v>
      </c>
      <c r="Q507">
        <v>1</v>
      </c>
      <c r="X507">
        <v>2.6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1</v>
      </c>
      <c r="AF507" t="s">
        <v>26</v>
      </c>
      <c r="AG507">
        <v>3.2890000000000001</v>
      </c>
      <c r="AH507">
        <v>2</v>
      </c>
      <c r="AI507">
        <v>60526841</v>
      </c>
      <c r="AJ507">
        <v>493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ROW(Source!A177)</f>
        <v>177</v>
      </c>
      <c r="B508">
        <v>60526850</v>
      </c>
      <c r="C508">
        <v>60526840</v>
      </c>
      <c r="D508">
        <v>58340279</v>
      </c>
      <c r="E508">
        <v>1</v>
      </c>
      <c r="F508">
        <v>1</v>
      </c>
      <c r="G508">
        <v>1080</v>
      </c>
      <c r="H508">
        <v>2</v>
      </c>
      <c r="I508" t="s">
        <v>938</v>
      </c>
      <c r="J508" t="s">
        <v>939</v>
      </c>
      <c r="K508" t="s">
        <v>940</v>
      </c>
      <c r="L508">
        <v>1368</v>
      </c>
      <c r="N508">
        <v>1011</v>
      </c>
      <c r="O508" t="s">
        <v>865</v>
      </c>
      <c r="P508" t="s">
        <v>865</v>
      </c>
      <c r="Q508">
        <v>1</v>
      </c>
      <c r="X508">
        <v>0.63</v>
      </c>
      <c r="Y508">
        <v>0</v>
      </c>
      <c r="Z508">
        <v>7.11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25</v>
      </c>
      <c r="AG508">
        <v>0.86625000000000008</v>
      </c>
      <c r="AH508">
        <v>2</v>
      </c>
      <c r="AI508">
        <v>60526842</v>
      </c>
      <c r="AJ508">
        <v>494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ROW(Source!A177)</f>
        <v>177</v>
      </c>
      <c r="B509">
        <v>60526851</v>
      </c>
      <c r="C509">
        <v>60526840</v>
      </c>
      <c r="D509">
        <v>58340578</v>
      </c>
      <c r="E509">
        <v>1</v>
      </c>
      <c r="F509">
        <v>1</v>
      </c>
      <c r="G509">
        <v>1080</v>
      </c>
      <c r="H509">
        <v>2</v>
      </c>
      <c r="I509" t="s">
        <v>862</v>
      </c>
      <c r="J509" t="s">
        <v>863</v>
      </c>
      <c r="K509" t="s">
        <v>864</v>
      </c>
      <c r="L509">
        <v>1368</v>
      </c>
      <c r="N509">
        <v>1011</v>
      </c>
      <c r="O509" t="s">
        <v>865</v>
      </c>
      <c r="P509" t="s">
        <v>865</v>
      </c>
      <c r="Q509">
        <v>1</v>
      </c>
      <c r="X509">
        <v>0.02</v>
      </c>
      <c r="Y509">
        <v>0</v>
      </c>
      <c r="Z509">
        <v>83.1</v>
      </c>
      <c r="AA509">
        <v>12.62</v>
      </c>
      <c r="AB509">
        <v>0</v>
      </c>
      <c r="AC509">
        <v>0</v>
      </c>
      <c r="AD509">
        <v>1</v>
      </c>
      <c r="AE509">
        <v>0</v>
      </c>
      <c r="AF509" t="s">
        <v>25</v>
      </c>
      <c r="AG509">
        <v>2.7500000000000004E-2</v>
      </c>
      <c r="AH509">
        <v>2</v>
      </c>
      <c r="AI509">
        <v>60526843</v>
      </c>
      <c r="AJ509">
        <v>495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ROW(Source!A177)</f>
        <v>177</v>
      </c>
      <c r="B510">
        <v>60526852</v>
      </c>
      <c r="C510">
        <v>60526840</v>
      </c>
      <c r="D510">
        <v>58309957</v>
      </c>
      <c r="E510">
        <v>1</v>
      </c>
      <c r="F510">
        <v>1</v>
      </c>
      <c r="G510">
        <v>1080</v>
      </c>
      <c r="H510">
        <v>3</v>
      </c>
      <c r="I510" t="s">
        <v>941</v>
      </c>
      <c r="J510" t="s">
        <v>942</v>
      </c>
      <c r="K510" t="s">
        <v>943</v>
      </c>
      <c r="L510">
        <v>1348</v>
      </c>
      <c r="N510">
        <v>1009</v>
      </c>
      <c r="O510" t="s">
        <v>900</v>
      </c>
      <c r="P510" t="s">
        <v>900</v>
      </c>
      <c r="Q510">
        <v>1000</v>
      </c>
      <c r="X510">
        <v>3.3E-4</v>
      </c>
      <c r="Y510">
        <v>9879.51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3</v>
      </c>
      <c r="AG510">
        <v>3.3E-4</v>
      </c>
      <c r="AH510">
        <v>2</v>
      </c>
      <c r="AI510">
        <v>60526844</v>
      </c>
      <c r="AJ510">
        <v>496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ROW(Source!A177)</f>
        <v>177</v>
      </c>
      <c r="B511">
        <v>60526853</v>
      </c>
      <c r="C511">
        <v>60526840</v>
      </c>
      <c r="D511">
        <v>58308765</v>
      </c>
      <c r="E511">
        <v>1</v>
      </c>
      <c r="F511">
        <v>1</v>
      </c>
      <c r="G511">
        <v>1080</v>
      </c>
      <c r="H511">
        <v>3</v>
      </c>
      <c r="I511" t="s">
        <v>944</v>
      </c>
      <c r="J511" t="s">
        <v>945</v>
      </c>
      <c r="K511" t="s">
        <v>946</v>
      </c>
      <c r="L511">
        <v>1348</v>
      </c>
      <c r="N511">
        <v>1009</v>
      </c>
      <c r="O511" t="s">
        <v>900</v>
      </c>
      <c r="P511" t="s">
        <v>900</v>
      </c>
      <c r="Q511">
        <v>1000</v>
      </c>
      <c r="X511">
        <v>2.0699999999999998E-3</v>
      </c>
      <c r="Y511">
        <v>17868.28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3</v>
      </c>
      <c r="AG511">
        <v>2.0699999999999998E-3</v>
      </c>
      <c r="AH511">
        <v>2</v>
      </c>
      <c r="AI511">
        <v>60526845</v>
      </c>
      <c r="AJ511">
        <v>497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ROW(Source!A177)</f>
        <v>177</v>
      </c>
      <c r="B512">
        <v>60526854</v>
      </c>
      <c r="C512">
        <v>60526840</v>
      </c>
      <c r="D512">
        <v>58330407</v>
      </c>
      <c r="E512">
        <v>1</v>
      </c>
      <c r="F512">
        <v>1</v>
      </c>
      <c r="G512">
        <v>1080</v>
      </c>
      <c r="H512">
        <v>3</v>
      </c>
      <c r="I512" t="s">
        <v>947</v>
      </c>
      <c r="J512" t="s">
        <v>948</v>
      </c>
      <c r="K512" t="s">
        <v>949</v>
      </c>
      <c r="L512">
        <v>1346</v>
      </c>
      <c r="N512">
        <v>1009</v>
      </c>
      <c r="O512" t="s">
        <v>880</v>
      </c>
      <c r="P512" t="s">
        <v>880</v>
      </c>
      <c r="Q512">
        <v>1</v>
      </c>
      <c r="X512">
        <v>0.1</v>
      </c>
      <c r="Y512">
        <v>19.28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 t="s">
        <v>3</v>
      </c>
      <c r="AG512">
        <v>0.1</v>
      </c>
      <c r="AH512">
        <v>2</v>
      </c>
      <c r="AI512">
        <v>60526848</v>
      </c>
      <c r="AJ512">
        <v>500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ROW(Source!A177)</f>
        <v>177</v>
      </c>
      <c r="B513">
        <v>60526855</v>
      </c>
      <c r="C513">
        <v>60526840</v>
      </c>
      <c r="D513">
        <v>58266855</v>
      </c>
      <c r="E513">
        <v>1080</v>
      </c>
      <c r="F513">
        <v>1</v>
      </c>
      <c r="G513">
        <v>1080</v>
      </c>
      <c r="H513">
        <v>3</v>
      </c>
      <c r="I513" t="s">
        <v>1002</v>
      </c>
      <c r="J513" t="s">
        <v>3</v>
      </c>
      <c r="K513" t="s">
        <v>1003</v>
      </c>
      <c r="L513">
        <v>1354</v>
      </c>
      <c r="N513">
        <v>1010</v>
      </c>
      <c r="O513" t="s">
        <v>39</v>
      </c>
      <c r="P513" t="s">
        <v>39</v>
      </c>
      <c r="Q513">
        <v>1</v>
      </c>
      <c r="X513">
        <v>2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3</v>
      </c>
      <c r="AG513">
        <v>2</v>
      </c>
      <c r="AH513">
        <v>3</v>
      </c>
      <c r="AI513">
        <v>-1</v>
      </c>
      <c r="AJ513" t="s">
        <v>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ROW(Source!A177)</f>
        <v>177</v>
      </c>
      <c r="B514">
        <v>60526856</v>
      </c>
      <c r="C514">
        <v>60526840</v>
      </c>
      <c r="D514">
        <v>58287192</v>
      </c>
      <c r="E514">
        <v>1080</v>
      </c>
      <c r="F514">
        <v>1</v>
      </c>
      <c r="G514">
        <v>1080</v>
      </c>
      <c r="H514">
        <v>3</v>
      </c>
      <c r="I514" t="s">
        <v>991</v>
      </c>
      <c r="J514" t="s">
        <v>3</v>
      </c>
      <c r="K514" t="s">
        <v>992</v>
      </c>
      <c r="L514">
        <v>1354</v>
      </c>
      <c r="N514">
        <v>1010</v>
      </c>
      <c r="O514" t="s">
        <v>39</v>
      </c>
      <c r="P514" t="s">
        <v>39</v>
      </c>
      <c r="Q514">
        <v>1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3</v>
      </c>
      <c r="AG514">
        <v>1</v>
      </c>
      <c r="AH514">
        <v>3</v>
      </c>
      <c r="AI514">
        <v>-1</v>
      </c>
      <c r="AJ514" t="s">
        <v>3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ROW(Source!A178)</f>
        <v>178</v>
      </c>
      <c r="B515">
        <v>60526849</v>
      </c>
      <c r="C515">
        <v>60526840</v>
      </c>
      <c r="D515">
        <v>58266404</v>
      </c>
      <c r="E515">
        <v>1080</v>
      </c>
      <c r="F515">
        <v>1</v>
      </c>
      <c r="G515">
        <v>1080</v>
      </c>
      <c r="H515">
        <v>1</v>
      </c>
      <c r="I515" t="s">
        <v>859</v>
      </c>
      <c r="J515" t="s">
        <v>3</v>
      </c>
      <c r="K515" t="s">
        <v>860</v>
      </c>
      <c r="L515">
        <v>1191</v>
      </c>
      <c r="N515">
        <v>1013</v>
      </c>
      <c r="O515" t="s">
        <v>861</v>
      </c>
      <c r="P515" t="s">
        <v>861</v>
      </c>
      <c r="Q515">
        <v>1</v>
      </c>
      <c r="X515">
        <v>2.6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1</v>
      </c>
      <c r="AF515" t="s">
        <v>26</v>
      </c>
      <c r="AG515">
        <v>3.2890000000000001</v>
      </c>
      <c r="AH515">
        <v>2</v>
      </c>
      <c r="AI515">
        <v>60526841</v>
      </c>
      <c r="AJ515">
        <v>501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ROW(Source!A178)</f>
        <v>178</v>
      </c>
      <c r="B516">
        <v>60526850</v>
      </c>
      <c r="C516">
        <v>60526840</v>
      </c>
      <c r="D516">
        <v>58340279</v>
      </c>
      <c r="E516">
        <v>1</v>
      </c>
      <c r="F516">
        <v>1</v>
      </c>
      <c r="G516">
        <v>1080</v>
      </c>
      <c r="H516">
        <v>2</v>
      </c>
      <c r="I516" t="s">
        <v>938</v>
      </c>
      <c r="J516" t="s">
        <v>939</v>
      </c>
      <c r="K516" t="s">
        <v>940</v>
      </c>
      <c r="L516">
        <v>1368</v>
      </c>
      <c r="N516">
        <v>1011</v>
      </c>
      <c r="O516" t="s">
        <v>865</v>
      </c>
      <c r="P516" t="s">
        <v>865</v>
      </c>
      <c r="Q516">
        <v>1</v>
      </c>
      <c r="X516">
        <v>0.63</v>
      </c>
      <c r="Y516">
        <v>0</v>
      </c>
      <c r="Z516">
        <v>7.11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25</v>
      </c>
      <c r="AG516">
        <v>0.86625000000000008</v>
      </c>
      <c r="AH516">
        <v>2</v>
      </c>
      <c r="AI516">
        <v>60526842</v>
      </c>
      <c r="AJ516">
        <v>502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ROW(Source!A178)</f>
        <v>178</v>
      </c>
      <c r="B517">
        <v>60526851</v>
      </c>
      <c r="C517">
        <v>60526840</v>
      </c>
      <c r="D517">
        <v>58340578</v>
      </c>
      <c r="E517">
        <v>1</v>
      </c>
      <c r="F517">
        <v>1</v>
      </c>
      <c r="G517">
        <v>1080</v>
      </c>
      <c r="H517">
        <v>2</v>
      </c>
      <c r="I517" t="s">
        <v>862</v>
      </c>
      <c r="J517" t="s">
        <v>863</v>
      </c>
      <c r="K517" t="s">
        <v>864</v>
      </c>
      <c r="L517">
        <v>1368</v>
      </c>
      <c r="N517">
        <v>1011</v>
      </c>
      <c r="O517" t="s">
        <v>865</v>
      </c>
      <c r="P517" t="s">
        <v>865</v>
      </c>
      <c r="Q517">
        <v>1</v>
      </c>
      <c r="X517">
        <v>0.02</v>
      </c>
      <c r="Y517">
        <v>0</v>
      </c>
      <c r="Z517">
        <v>83.1</v>
      </c>
      <c r="AA517">
        <v>12.62</v>
      </c>
      <c r="AB517">
        <v>0</v>
      </c>
      <c r="AC517">
        <v>0</v>
      </c>
      <c r="AD517">
        <v>1</v>
      </c>
      <c r="AE517">
        <v>0</v>
      </c>
      <c r="AF517" t="s">
        <v>25</v>
      </c>
      <c r="AG517">
        <v>2.7500000000000004E-2</v>
      </c>
      <c r="AH517">
        <v>2</v>
      </c>
      <c r="AI517">
        <v>60526843</v>
      </c>
      <c r="AJ517">
        <v>503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ROW(Source!A178)</f>
        <v>178</v>
      </c>
      <c r="B518">
        <v>60526852</v>
      </c>
      <c r="C518">
        <v>60526840</v>
      </c>
      <c r="D518">
        <v>58309957</v>
      </c>
      <c r="E518">
        <v>1</v>
      </c>
      <c r="F518">
        <v>1</v>
      </c>
      <c r="G518">
        <v>1080</v>
      </c>
      <c r="H518">
        <v>3</v>
      </c>
      <c r="I518" t="s">
        <v>941</v>
      </c>
      <c r="J518" t="s">
        <v>942</v>
      </c>
      <c r="K518" t="s">
        <v>943</v>
      </c>
      <c r="L518">
        <v>1348</v>
      </c>
      <c r="N518">
        <v>1009</v>
      </c>
      <c r="O518" t="s">
        <v>900</v>
      </c>
      <c r="P518" t="s">
        <v>900</v>
      </c>
      <c r="Q518">
        <v>1000</v>
      </c>
      <c r="X518">
        <v>3.3E-4</v>
      </c>
      <c r="Y518">
        <v>9879.51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3</v>
      </c>
      <c r="AG518">
        <v>3.3E-4</v>
      </c>
      <c r="AH518">
        <v>2</v>
      </c>
      <c r="AI518">
        <v>60526844</v>
      </c>
      <c r="AJ518">
        <v>504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ROW(Source!A178)</f>
        <v>178</v>
      </c>
      <c r="B519">
        <v>60526853</v>
      </c>
      <c r="C519">
        <v>60526840</v>
      </c>
      <c r="D519">
        <v>58308765</v>
      </c>
      <c r="E519">
        <v>1</v>
      </c>
      <c r="F519">
        <v>1</v>
      </c>
      <c r="G519">
        <v>1080</v>
      </c>
      <c r="H519">
        <v>3</v>
      </c>
      <c r="I519" t="s">
        <v>944</v>
      </c>
      <c r="J519" t="s">
        <v>945</v>
      </c>
      <c r="K519" t="s">
        <v>946</v>
      </c>
      <c r="L519">
        <v>1348</v>
      </c>
      <c r="N519">
        <v>1009</v>
      </c>
      <c r="O519" t="s">
        <v>900</v>
      </c>
      <c r="P519" t="s">
        <v>900</v>
      </c>
      <c r="Q519">
        <v>1000</v>
      </c>
      <c r="X519">
        <v>2.0699999999999998E-3</v>
      </c>
      <c r="Y519">
        <v>17868.28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3</v>
      </c>
      <c r="AG519">
        <v>2.0699999999999998E-3</v>
      </c>
      <c r="AH519">
        <v>2</v>
      </c>
      <c r="AI519">
        <v>60526845</v>
      </c>
      <c r="AJ519">
        <v>505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ROW(Source!A178)</f>
        <v>178</v>
      </c>
      <c r="B520">
        <v>60526854</v>
      </c>
      <c r="C520">
        <v>60526840</v>
      </c>
      <c r="D520">
        <v>58330407</v>
      </c>
      <c r="E520">
        <v>1</v>
      </c>
      <c r="F520">
        <v>1</v>
      </c>
      <c r="G520">
        <v>1080</v>
      </c>
      <c r="H520">
        <v>3</v>
      </c>
      <c r="I520" t="s">
        <v>947</v>
      </c>
      <c r="J520" t="s">
        <v>948</v>
      </c>
      <c r="K520" t="s">
        <v>949</v>
      </c>
      <c r="L520">
        <v>1346</v>
      </c>
      <c r="N520">
        <v>1009</v>
      </c>
      <c r="O520" t="s">
        <v>880</v>
      </c>
      <c r="P520" t="s">
        <v>880</v>
      </c>
      <c r="Q520">
        <v>1</v>
      </c>
      <c r="X520">
        <v>0.1</v>
      </c>
      <c r="Y520">
        <v>19.28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3</v>
      </c>
      <c r="AG520">
        <v>0.1</v>
      </c>
      <c r="AH520">
        <v>2</v>
      </c>
      <c r="AI520">
        <v>60526848</v>
      </c>
      <c r="AJ520">
        <v>508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ROW(Source!A178)</f>
        <v>178</v>
      </c>
      <c r="B521">
        <v>60526855</v>
      </c>
      <c r="C521">
        <v>60526840</v>
      </c>
      <c r="D521">
        <v>58266855</v>
      </c>
      <c r="E521">
        <v>1080</v>
      </c>
      <c r="F521">
        <v>1</v>
      </c>
      <c r="G521">
        <v>1080</v>
      </c>
      <c r="H521">
        <v>3</v>
      </c>
      <c r="I521" t="s">
        <v>1002</v>
      </c>
      <c r="J521" t="s">
        <v>3</v>
      </c>
      <c r="K521" t="s">
        <v>1003</v>
      </c>
      <c r="L521">
        <v>1354</v>
      </c>
      <c r="N521">
        <v>1010</v>
      </c>
      <c r="O521" t="s">
        <v>39</v>
      </c>
      <c r="P521" t="s">
        <v>39</v>
      </c>
      <c r="Q521">
        <v>1</v>
      </c>
      <c r="X521">
        <v>2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3</v>
      </c>
      <c r="AG521">
        <v>2</v>
      </c>
      <c r="AH521">
        <v>3</v>
      </c>
      <c r="AI521">
        <v>-1</v>
      </c>
      <c r="AJ521" t="s">
        <v>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ROW(Source!A178)</f>
        <v>178</v>
      </c>
      <c r="B522">
        <v>60526856</v>
      </c>
      <c r="C522">
        <v>60526840</v>
      </c>
      <c r="D522">
        <v>58287192</v>
      </c>
      <c r="E522">
        <v>1080</v>
      </c>
      <c r="F522">
        <v>1</v>
      </c>
      <c r="G522">
        <v>1080</v>
      </c>
      <c r="H522">
        <v>3</v>
      </c>
      <c r="I522" t="s">
        <v>991</v>
      </c>
      <c r="J522" t="s">
        <v>3</v>
      </c>
      <c r="K522" t="s">
        <v>992</v>
      </c>
      <c r="L522">
        <v>1354</v>
      </c>
      <c r="N522">
        <v>1010</v>
      </c>
      <c r="O522" t="s">
        <v>39</v>
      </c>
      <c r="P522" t="s">
        <v>39</v>
      </c>
      <c r="Q522">
        <v>1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3</v>
      </c>
      <c r="AG522">
        <v>1</v>
      </c>
      <c r="AH522">
        <v>3</v>
      </c>
      <c r="AI522">
        <v>-1</v>
      </c>
      <c r="AJ522" t="s">
        <v>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ROW(Source!A183)</f>
        <v>183</v>
      </c>
      <c r="B523">
        <v>60526868</v>
      </c>
      <c r="C523">
        <v>60526859</v>
      </c>
      <c r="D523">
        <v>58266404</v>
      </c>
      <c r="E523">
        <v>1080</v>
      </c>
      <c r="F523">
        <v>1</v>
      </c>
      <c r="G523">
        <v>1080</v>
      </c>
      <c r="H523">
        <v>1</v>
      </c>
      <c r="I523" t="s">
        <v>859</v>
      </c>
      <c r="J523" t="s">
        <v>3</v>
      </c>
      <c r="K523" t="s">
        <v>860</v>
      </c>
      <c r="L523">
        <v>1191</v>
      </c>
      <c r="N523">
        <v>1013</v>
      </c>
      <c r="O523" t="s">
        <v>861</v>
      </c>
      <c r="P523" t="s">
        <v>861</v>
      </c>
      <c r="Q523">
        <v>1</v>
      </c>
      <c r="X523">
        <v>2.6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 t="s">
        <v>26</v>
      </c>
      <c r="AG523">
        <v>3.2890000000000001</v>
      </c>
      <c r="AH523">
        <v>2</v>
      </c>
      <c r="AI523">
        <v>60526860</v>
      </c>
      <c r="AJ523">
        <v>509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ROW(Source!A183)</f>
        <v>183</v>
      </c>
      <c r="B524">
        <v>60526869</v>
      </c>
      <c r="C524">
        <v>60526859</v>
      </c>
      <c r="D524">
        <v>58340279</v>
      </c>
      <c r="E524">
        <v>1</v>
      </c>
      <c r="F524">
        <v>1</v>
      </c>
      <c r="G524">
        <v>1080</v>
      </c>
      <c r="H524">
        <v>2</v>
      </c>
      <c r="I524" t="s">
        <v>938</v>
      </c>
      <c r="J524" t="s">
        <v>939</v>
      </c>
      <c r="K524" t="s">
        <v>940</v>
      </c>
      <c r="L524">
        <v>1368</v>
      </c>
      <c r="N524">
        <v>1011</v>
      </c>
      <c r="O524" t="s">
        <v>865</v>
      </c>
      <c r="P524" t="s">
        <v>865</v>
      </c>
      <c r="Q524">
        <v>1</v>
      </c>
      <c r="X524">
        <v>0.63</v>
      </c>
      <c r="Y524">
        <v>0</v>
      </c>
      <c r="Z524">
        <v>7.11</v>
      </c>
      <c r="AA524">
        <v>0</v>
      </c>
      <c r="AB524">
        <v>0</v>
      </c>
      <c r="AC524">
        <v>0</v>
      </c>
      <c r="AD524">
        <v>1</v>
      </c>
      <c r="AE524">
        <v>0</v>
      </c>
      <c r="AF524" t="s">
        <v>25</v>
      </c>
      <c r="AG524">
        <v>0.86625000000000008</v>
      </c>
      <c r="AH524">
        <v>2</v>
      </c>
      <c r="AI524">
        <v>60526861</v>
      </c>
      <c r="AJ524">
        <v>510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ROW(Source!A183)</f>
        <v>183</v>
      </c>
      <c r="B525">
        <v>60526870</v>
      </c>
      <c r="C525">
        <v>60526859</v>
      </c>
      <c r="D525">
        <v>58340578</v>
      </c>
      <c r="E525">
        <v>1</v>
      </c>
      <c r="F525">
        <v>1</v>
      </c>
      <c r="G525">
        <v>1080</v>
      </c>
      <c r="H525">
        <v>2</v>
      </c>
      <c r="I525" t="s">
        <v>862</v>
      </c>
      <c r="J525" t="s">
        <v>863</v>
      </c>
      <c r="K525" t="s">
        <v>864</v>
      </c>
      <c r="L525">
        <v>1368</v>
      </c>
      <c r="N525">
        <v>1011</v>
      </c>
      <c r="O525" t="s">
        <v>865</v>
      </c>
      <c r="P525" t="s">
        <v>865</v>
      </c>
      <c r="Q525">
        <v>1</v>
      </c>
      <c r="X525">
        <v>0.02</v>
      </c>
      <c r="Y525">
        <v>0</v>
      </c>
      <c r="Z525">
        <v>83.1</v>
      </c>
      <c r="AA525">
        <v>12.62</v>
      </c>
      <c r="AB525">
        <v>0</v>
      </c>
      <c r="AC525">
        <v>0</v>
      </c>
      <c r="AD525">
        <v>1</v>
      </c>
      <c r="AE525">
        <v>0</v>
      </c>
      <c r="AF525" t="s">
        <v>25</v>
      </c>
      <c r="AG525">
        <v>2.7500000000000004E-2</v>
      </c>
      <c r="AH525">
        <v>2</v>
      </c>
      <c r="AI525">
        <v>60526862</v>
      </c>
      <c r="AJ525">
        <v>511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ROW(Source!A183)</f>
        <v>183</v>
      </c>
      <c r="B526">
        <v>60526871</v>
      </c>
      <c r="C526">
        <v>60526859</v>
      </c>
      <c r="D526">
        <v>58309957</v>
      </c>
      <c r="E526">
        <v>1</v>
      </c>
      <c r="F526">
        <v>1</v>
      </c>
      <c r="G526">
        <v>1080</v>
      </c>
      <c r="H526">
        <v>3</v>
      </c>
      <c r="I526" t="s">
        <v>941</v>
      </c>
      <c r="J526" t="s">
        <v>942</v>
      </c>
      <c r="K526" t="s">
        <v>943</v>
      </c>
      <c r="L526">
        <v>1348</v>
      </c>
      <c r="N526">
        <v>1009</v>
      </c>
      <c r="O526" t="s">
        <v>900</v>
      </c>
      <c r="P526" t="s">
        <v>900</v>
      </c>
      <c r="Q526">
        <v>1000</v>
      </c>
      <c r="X526">
        <v>3.3E-4</v>
      </c>
      <c r="Y526">
        <v>9879.51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3</v>
      </c>
      <c r="AG526">
        <v>3.3E-4</v>
      </c>
      <c r="AH526">
        <v>2</v>
      </c>
      <c r="AI526">
        <v>60526863</v>
      </c>
      <c r="AJ526">
        <v>512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ROW(Source!A183)</f>
        <v>183</v>
      </c>
      <c r="B527">
        <v>60526872</v>
      </c>
      <c r="C527">
        <v>60526859</v>
      </c>
      <c r="D527">
        <v>58308765</v>
      </c>
      <c r="E527">
        <v>1</v>
      </c>
      <c r="F527">
        <v>1</v>
      </c>
      <c r="G527">
        <v>1080</v>
      </c>
      <c r="H527">
        <v>3</v>
      </c>
      <c r="I527" t="s">
        <v>944</v>
      </c>
      <c r="J527" t="s">
        <v>945</v>
      </c>
      <c r="K527" t="s">
        <v>946</v>
      </c>
      <c r="L527">
        <v>1348</v>
      </c>
      <c r="N527">
        <v>1009</v>
      </c>
      <c r="O527" t="s">
        <v>900</v>
      </c>
      <c r="P527" t="s">
        <v>900</v>
      </c>
      <c r="Q527">
        <v>1000</v>
      </c>
      <c r="X527">
        <v>2.0699999999999998E-3</v>
      </c>
      <c r="Y527">
        <v>17868.28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3</v>
      </c>
      <c r="AG527">
        <v>2.0699999999999998E-3</v>
      </c>
      <c r="AH527">
        <v>2</v>
      </c>
      <c r="AI527">
        <v>60526864</v>
      </c>
      <c r="AJ527">
        <v>513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ROW(Source!A183)</f>
        <v>183</v>
      </c>
      <c r="B528">
        <v>60526873</v>
      </c>
      <c r="C528">
        <v>60526859</v>
      </c>
      <c r="D528">
        <v>58330407</v>
      </c>
      <c r="E528">
        <v>1</v>
      </c>
      <c r="F528">
        <v>1</v>
      </c>
      <c r="G528">
        <v>1080</v>
      </c>
      <c r="H528">
        <v>3</v>
      </c>
      <c r="I528" t="s">
        <v>947</v>
      </c>
      <c r="J528" t="s">
        <v>948</v>
      </c>
      <c r="K528" t="s">
        <v>949</v>
      </c>
      <c r="L528">
        <v>1346</v>
      </c>
      <c r="N528">
        <v>1009</v>
      </c>
      <c r="O528" t="s">
        <v>880</v>
      </c>
      <c r="P528" t="s">
        <v>880</v>
      </c>
      <c r="Q528">
        <v>1</v>
      </c>
      <c r="X528">
        <v>0.1</v>
      </c>
      <c r="Y528">
        <v>19.28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3</v>
      </c>
      <c r="AG528">
        <v>0.1</v>
      </c>
      <c r="AH528">
        <v>2</v>
      </c>
      <c r="AI528">
        <v>60526867</v>
      </c>
      <c r="AJ528">
        <v>516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ROW(Source!A183)</f>
        <v>183</v>
      </c>
      <c r="B529">
        <v>60526874</v>
      </c>
      <c r="C529">
        <v>60526859</v>
      </c>
      <c r="D529">
        <v>58266855</v>
      </c>
      <c r="E529">
        <v>1080</v>
      </c>
      <c r="F529">
        <v>1</v>
      </c>
      <c r="G529">
        <v>1080</v>
      </c>
      <c r="H529">
        <v>3</v>
      </c>
      <c r="I529" t="s">
        <v>1002</v>
      </c>
      <c r="J529" t="s">
        <v>3</v>
      </c>
      <c r="K529" t="s">
        <v>1003</v>
      </c>
      <c r="L529">
        <v>1354</v>
      </c>
      <c r="N529">
        <v>1010</v>
      </c>
      <c r="O529" t="s">
        <v>39</v>
      </c>
      <c r="P529" t="s">
        <v>39</v>
      </c>
      <c r="Q529">
        <v>1</v>
      </c>
      <c r="X529">
        <v>2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 t="s">
        <v>3</v>
      </c>
      <c r="AG529">
        <v>2</v>
      </c>
      <c r="AH529">
        <v>3</v>
      </c>
      <c r="AI529">
        <v>-1</v>
      </c>
      <c r="AJ529" t="s">
        <v>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ROW(Source!A183)</f>
        <v>183</v>
      </c>
      <c r="B530">
        <v>60526875</v>
      </c>
      <c r="C530">
        <v>60526859</v>
      </c>
      <c r="D530">
        <v>58287192</v>
      </c>
      <c r="E530">
        <v>1080</v>
      </c>
      <c r="F530">
        <v>1</v>
      </c>
      <c r="G530">
        <v>1080</v>
      </c>
      <c r="H530">
        <v>3</v>
      </c>
      <c r="I530" t="s">
        <v>991</v>
      </c>
      <c r="J530" t="s">
        <v>3</v>
      </c>
      <c r="K530" t="s">
        <v>992</v>
      </c>
      <c r="L530">
        <v>1354</v>
      </c>
      <c r="N530">
        <v>1010</v>
      </c>
      <c r="O530" t="s">
        <v>39</v>
      </c>
      <c r="P530" t="s">
        <v>39</v>
      </c>
      <c r="Q530">
        <v>1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3</v>
      </c>
      <c r="AG530">
        <v>1</v>
      </c>
      <c r="AH530">
        <v>3</v>
      </c>
      <c r="AI530">
        <v>-1</v>
      </c>
      <c r="AJ530" t="s">
        <v>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ROW(Source!A184)</f>
        <v>184</v>
      </c>
      <c r="B531">
        <v>60526868</v>
      </c>
      <c r="C531">
        <v>60526859</v>
      </c>
      <c r="D531">
        <v>58266404</v>
      </c>
      <c r="E531">
        <v>1080</v>
      </c>
      <c r="F531">
        <v>1</v>
      </c>
      <c r="G531">
        <v>1080</v>
      </c>
      <c r="H531">
        <v>1</v>
      </c>
      <c r="I531" t="s">
        <v>859</v>
      </c>
      <c r="J531" t="s">
        <v>3</v>
      </c>
      <c r="K531" t="s">
        <v>860</v>
      </c>
      <c r="L531">
        <v>1191</v>
      </c>
      <c r="N531">
        <v>1013</v>
      </c>
      <c r="O531" t="s">
        <v>861</v>
      </c>
      <c r="P531" t="s">
        <v>861</v>
      </c>
      <c r="Q531">
        <v>1</v>
      </c>
      <c r="X531">
        <v>2.6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1</v>
      </c>
      <c r="AF531" t="s">
        <v>26</v>
      </c>
      <c r="AG531">
        <v>3.2890000000000001</v>
      </c>
      <c r="AH531">
        <v>2</v>
      </c>
      <c r="AI531">
        <v>60526860</v>
      </c>
      <c r="AJ531">
        <v>517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ROW(Source!A184)</f>
        <v>184</v>
      </c>
      <c r="B532">
        <v>60526869</v>
      </c>
      <c r="C532">
        <v>60526859</v>
      </c>
      <c r="D532">
        <v>58340279</v>
      </c>
      <c r="E532">
        <v>1</v>
      </c>
      <c r="F532">
        <v>1</v>
      </c>
      <c r="G532">
        <v>1080</v>
      </c>
      <c r="H532">
        <v>2</v>
      </c>
      <c r="I532" t="s">
        <v>938</v>
      </c>
      <c r="J532" t="s">
        <v>939</v>
      </c>
      <c r="K532" t="s">
        <v>940</v>
      </c>
      <c r="L532">
        <v>1368</v>
      </c>
      <c r="N532">
        <v>1011</v>
      </c>
      <c r="O532" t="s">
        <v>865</v>
      </c>
      <c r="P532" t="s">
        <v>865</v>
      </c>
      <c r="Q532">
        <v>1</v>
      </c>
      <c r="X532">
        <v>0.63</v>
      </c>
      <c r="Y532">
        <v>0</v>
      </c>
      <c r="Z532">
        <v>7.11</v>
      </c>
      <c r="AA532">
        <v>0</v>
      </c>
      <c r="AB532">
        <v>0</v>
      </c>
      <c r="AC532">
        <v>0</v>
      </c>
      <c r="AD532">
        <v>1</v>
      </c>
      <c r="AE532">
        <v>0</v>
      </c>
      <c r="AF532" t="s">
        <v>25</v>
      </c>
      <c r="AG532">
        <v>0.86625000000000008</v>
      </c>
      <c r="AH532">
        <v>2</v>
      </c>
      <c r="AI532">
        <v>60526861</v>
      </c>
      <c r="AJ532">
        <v>518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ROW(Source!A184)</f>
        <v>184</v>
      </c>
      <c r="B533">
        <v>60526870</v>
      </c>
      <c r="C533">
        <v>60526859</v>
      </c>
      <c r="D533">
        <v>58340578</v>
      </c>
      <c r="E533">
        <v>1</v>
      </c>
      <c r="F533">
        <v>1</v>
      </c>
      <c r="G533">
        <v>1080</v>
      </c>
      <c r="H533">
        <v>2</v>
      </c>
      <c r="I533" t="s">
        <v>862</v>
      </c>
      <c r="J533" t="s">
        <v>863</v>
      </c>
      <c r="K533" t="s">
        <v>864</v>
      </c>
      <c r="L533">
        <v>1368</v>
      </c>
      <c r="N533">
        <v>1011</v>
      </c>
      <c r="O533" t="s">
        <v>865</v>
      </c>
      <c r="P533" t="s">
        <v>865</v>
      </c>
      <c r="Q533">
        <v>1</v>
      </c>
      <c r="X533">
        <v>0.02</v>
      </c>
      <c r="Y533">
        <v>0</v>
      </c>
      <c r="Z533">
        <v>83.1</v>
      </c>
      <c r="AA533">
        <v>12.62</v>
      </c>
      <c r="AB533">
        <v>0</v>
      </c>
      <c r="AC533">
        <v>0</v>
      </c>
      <c r="AD533">
        <v>1</v>
      </c>
      <c r="AE533">
        <v>0</v>
      </c>
      <c r="AF533" t="s">
        <v>25</v>
      </c>
      <c r="AG533">
        <v>2.7500000000000004E-2</v>
      </c>
      <c r="AH533">
        <v>2</v>
      </c>
      <c r="AI533">
        <v>60526862</v>
      </c>
      <c r="AJ533">
        <v>519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ROW(Source!A184)</f>
        <v>184</v>
      </c>
      <c r="B534">
        <v>60526871</v>
      </c>
      <c r="C534">
        <v>60526859</v>
      </c>
      <c r="D534">
        <v>58309957</v>
      </c>
      <c r="E534">
        <v>1</v>
      </c>
      <c r="F534">
        <v>1</v>
      </c>
      <c r="G534">
        <v>1080</v>
      </c>
      <c r="H534">
        <v>3</v>
      </c>
      <c r="I534" t="s">
        <v>941</v>
      </c>
      <c r="J534" t="s">
        <v>942</v>
      </c>
      <c r="K534" t="s">
        <v>943</v>
      </c>
      <c r="L534">
        <v>1348</v>
      </c>
      <c r="N534">
        <v>1009</v>
      </c>
      <c r="O534" t="s">
        <v>900</v>
      </c>
      <c r="P534" t="s">
        <v>900</v>
      </c>
      <c r="Q534">
        <v>1000</v>
      </c>
      <c r="X534">
        <v>3.3E-4</v>
      </c>
      <c r="Y534">
        <v>9879.51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 t="s">
        <v>3</v>
      </c>
      <c r="AG534">
        <v>3.3E-4</v>
      </c>
      <c r="AH534">
        <v>2</v>
      </c>
      <c r="AI534">
        <v>60526863</v>
      </c>
      <c r="AJ534">
        <v>520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ROW(Source!A184)</f>
        <v>184</v>
      </c>
      <c r="B535">
        <v>60526872</v>
      </c>
      <c r="C535">
        <v>60526859</v>
      </c>
      <c r="D535">
        <v>58308765</v>
      </c>
      <c r="E535">
        <v>1</v>
      </c>
      <c r="F535">
        <v>1</v>
      </c>
      <c r="G535">
        <v>1080</v>
      </c>
      <c r="H535">
        <v>3</v>
      </c>
      <c r="I535" t="s">
        <v>944</v>
      </c>
      <c r="J535" t="s">
        <v>945</v>
      </c>
      <c r="K535" t="s">
        <v>946</v>
      </c>
      <c r="L535">
        <v>1348</v>
      </c>
      <c r="N535">
        <v>1009</v>
      </c>
      <c r="O535" t="s">
        <v>900</v>
      </c>
      <c r="P535" t="s">
        <v>900</v>
      </c>
      <c r="Q535">
        <v>1000</v>
      </c>
      <c r="X535">
        <v>2.0699999999999998E-3</v>
      </c>
      <c r="Y535">
        <v>17868.28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3</v>
      </c>
      <c r="AG535">
        <v>2.0699999999999998E-3</v>
      </c>
      <c r="AH535">
        <v>2</v>
      </c>
      <c r="AI535">
        <v>60526864</v>
      </c>
      <c r="AJ535">
        <v>521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ROW(Source!A184)</f>
        <v>184</v>
      </c>
      <c r="B536">
        <v>60526873</v>
      </c>
      <c r="C536">
        <v>60526859</v>
      </c>
      <c r="D536">
        <v>58330407</v>
      </c>
      <c r="E536">
        <v>1</v>
      </c>
      <c r="F536">
        <v>1</v>
      </c>
      <c r="G536">
        <v>1080</v>
      </c>
      <c r="H536">
        <v>3</v>
      </c>
      <c r="I536" t="s">
        <v>947</v>
      </c>
      <c r="J536" t="s">
        <v>948</v>
      </c>
      <c r="K536" t="s">
        <v>949</v>
      </c>
      <c r="L536">
        <v>1346</v>
      </c>
      <c r="N536">
        <v>1009</v>
      </c>
      <c r="O536" t="s">
        <v>880</v>
      </c>
      <c r="P536" t="s">
        <v>880</v>
      </c>
      <c r="Q536">
        <v>1</v>
      </c>
      <c r="X536">
        <v>0.1</v>
      </c>
      <c r="Y536">
        <v>19.28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3</v>
      </c>
      <c r="AG536">
        <v>0.1</v>
      </c>
      <c r="AH536">
        <v>2</v>
      </c>
      <c r="AI536">
        <v>60526867</v>
      </c>
      <c r="AJ536">
        <v>524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ROW(Source!A184)</f>
        <v>184</v>
      </c>
      <c r="B537">
        <v>60526874</v>
      </c>
      <c r="C537">
        <v>60526859</v>
      </c>
      <c r="D537">
        <v>58266855</v>
      </c>
      <c r="E537">
        <v>1080</v>
      </c>
      <c r="F537">
        <v>1</v>
      </c>
      <c r="G537">
        <v>1080</v>
      </c>
      <c r="H537">
        <v>3</v>
      </c>
      <c r="I537" t="s">
        <v>1002</v>
      </c>
      <c r="J537" t="s">
        <v>3</v>
      </c>
      <c r="K537" t="s">
        <v>1003</v>
      </c>
      <c r="L537">
        <v>1354</v>
      </c>
      <c r="N537">
        <v>1010</v>
      </c>
      <c r="O537" t="s">
        <v>39</v>
      </c>
      <c r="P537" t="s">
        <v>39</v>
      </c>
      <c r="Q537">
        <v>1</v>
      </c>
      <c r="X537">
        <v>2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3</v>
      </c>
      <c r="AG537">
        <v>2</v>
      </c>
      <c r="AH537">
        <v>3</v>
      </c>
      <c r="AI537">
        <v>-1</v>
      </c>
      <c r="AJ537" t="s">
        <v>3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ROW(Source!A184)</f>
        <v>184</v>
      </c>
      <c r="B538">
        <v>60526875</v>
      </c>
      <c r="C538">
        <v>60526859</v>
      </c>
      <c r="D538">
        <v>58287192</v>
      </c>
      <c r="E538">
        <v>1080</v>
      </c>
      <c r="F538">
        <v>1</v>
      </c>
      <c r="G538">
        <v>1080</v>
      </c>
      <c r="H538">
        <v>3</v>
      </c>
      <c r="I538" t="s">
        <v>991</v>
      </c>
      <c r="J538" t="s">
        <v>3</v>
      </c>
      <c r="K538" t="s">
        <v>992</v>
      </c>
      <c r="L538">
        <v>1354</v>
      </c>
      <c r="N538">
        <v>1010</v>
      </c>
      <c r="O538" t="s">
        <v>39</v>
      </c>
      <c r="P538" t="s">
        <v>39</v>
      </c>
      <c r="Q538">
        <v>1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3</v>
      </c>
      <c r="AG538">
        <v>1</v>
      </c>
      <c r="AH538">
        <v>3</v>
      </c>
      <c r="AI538">
        <v>-1</v>
      </c>
      <c r="AJ538" t="s">
        <v>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ROW(Source!A191)</f>
        <v>191</v>
      </c>
      <c r="B539">
        <v>60526887</v>
      </c>
      <c r="C539">
        <v>60526879</v>
      </c>
      <c r="D539">
        <v>58266404</v>
      </c>
      <c r="E539">
        <v>1080</v>
      </c>
      <c r="F539">
        <v>1</v>
      </c>
      <c r="G539">
        <v>1080</v>
      </c>
      <c r="H539">
        <v>1</v>
      </c>
      <c r="I539" t="s">
        <v>859</v>
      </c>
      <c r="J539" t="s">
        <v>3</v>
      </c>
      <c r="K539" t="s">
        <v>860</v>
      </c>
      <c r="L539">
        <v>1191</v>
      </c>
      <c r="N539">
        <v>1013</v>
      </c>
      <c r="O539" t="s">
        <v>861</v>
      </c>
      <c r="P539" t="s">
        <v>861</v>
      </c>
      <c r="Q539">
        <v>1</v>
      </c>
      <c r="X539">
        <v>1.47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1</v>
      </c>
      <c r="AF539" t="s">
        <v>26</v>
      </c>
      <c r="AG539">
        <v>1.85955</v>
      </c>
      <c r="AH539">
        <v>2</v>
      </c>
      <c r="AI539">
        <v>60526880</v>
      </c>
      <c r="AJ539">
        <v>525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ROW(Source!A191)</f>
        <v>191</v>
      </c>
      <c r="B540">
        <v>60526888</v>
      </c>
      <c r="C540">
        <v>60526879</v>
      </c>
      <c r="D540">
        <v>58340279</v>
      </c>
      <c r="E540">
        <v>1</v>
      </c>
      <c r="F540">
        <v>1</v>
      </c>
      <c r="G540">
        <v>1080</v>
      </c>
      <c r="H540">
        <v>2</v>
      </c>
      <c r="I540" t="s">
        <v>938</v>
      </c>
      <c r="J540" t="s">
        <v>939</v>
      </c>
      <c r="K540" t="s">
        <v>940</v>
      </c>
      <c r="L540">
        <v>1368</v>
      </c>
      <c r="N540">
        <v>1011</v>
      </c>
      <c r="O540" t="s">
        <v>865</v>
      </c>
      <c r="P540" t="s">
        <v>865</v>
      </c>
      <c r="Q540">
        <v>1</v>
      </c>
      <c r="X540">
        <v>0.35</v>
      </c>
      <c r="Y540">
        <v>0</v>
      </c>
      <c r="Z540">
        <v>7.11</v>
      </c>
      <c r="AA540">
        <v>0</v>
      </c>
      <c r="AB540">
        <v>0</v>
      </c>
      <c r="AC540">
        <v>0</v>
      </c>
      <c r="AD540">
        <v>1</v>
      </c>
      <c r="AE540">
        <v>0</v>
      </c>
      <c r="AF540" t="s">
        <v>25</v>
      </c>
      <c r="AG540">
        <v>0.48125000000000007</v>
      </c>
      <c r="AH540">
        <v>2</v>
      </c>
      <c r="AI540">
        <v>60526881</v>
      </c>
      <c r="AJ540">
        <v>526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f>ROW(Source!A191)</f>
        <v>191</v>
      </c>
      <c r="B541">
        <v>60526889</v>
      </c>
      <c r="C541">
        <v>60526879</v>
      </c>
      <c r="D541">
        <v>58340578</v>
      </c>
      <c r="E541">
        <v>1</v>
      </c>
      <c r="F541">
        <v>1</v>
      </c>
      <c r="G541">
        <v>1080</v>
      </c>
      <c r="H541">
        <v>2</v>
      </c>
      <c r="I541" t="s">
        <v>862</v>
      </c>
      <c r="J541" t="s">
        <v>863</v>
      </c>
      <c r="K541" t="s">
        <v>864</v>
      </c>
      <c r="L541">
        <v>1368</v>
      </c>
      <c r="N541">
        <v>1011</v>
      </c>
      <c r="O541" t="s">
        <v>865</v>
      </c>
      <c r="P541" t="s">
        <v>865</v>
      </c>
      <c r="Q541">
        <v>1</v>
      </c>
      <c r="X541">
        <v>0.01</v>
      </c>
      <c r="Y541">
        <v>0</v>
      </c>
      <c r="Z541">
        <v>83.1</v>
      </c>
      <c r="AA541">
        <v>12.62</v>
      </c>
      <c r="AB541">
        <v>0</v>
      </c>
      <c r="AC541">
        <v>0</v>
      </c>
      <c r="AD541">
        <v>1</v>
      </c>
      <c r="AE541">
        <v>0</v>
      </c>
      <c r="AF541" t="s">
        <v>25</v>
      </c>
      <c r="AG541">
        <v>1.3750000000000002E-2</v>
      </c>
      <c r="AH541">
        <v>2</v>
      </c>
      <c r="AI541">
        <v>60526882</v>
      </c>
      <c r="AJ541">
        <v>527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f>ROW(Source!A191)</f>
        <v>191</v>
      </c>
      <c r="B542">
        <v>60526890</v>
      </c>
      <c r="C542">
        <v>60526879</v>
      </c>
      <c r="D542">
        <v>58309957</v>
      </c>
      <c r="E542">
        <v>1</v>
      </c>
      <c r="F542">
        <v>1</v>
      </c>
      <c r="G542">
        <v>1080</v>
      </c>
      <c r="H542">
        <v>3</v>
      </c>
      <c r="I542" t="s">
        <v>941</v>
      </c>
      <c r="J542" t="s">
        <v>942</v>
      </c>
      <c r="K542" t="s">
        <v>943</v>
      </c>
      <c r="L542">
        <v>1348</v>
      </c>
      <c r="N542">
        <v>1009</v>
      </c>
      <c r="O542" t="s">
        <v>900</v>
      </c>
      <c r="P542" t="s">
        <v>900</v>
      </c>
      <c r="Q542">
        <v>1000</v>
      </c>
      <c r="X542">
        <v>1.3999999999999999E-4</v>
      </c>
      <c r="Y542">
        <v>9879.51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 t="s">
        <v>3</v>
      </c>
      <c r="AG542">
        <v>1.3999999999999999E-4</v>
      </c>
      <c r="AH542">
        <v>2</v>
      </c>
      <c r="AI542">
        <v>60526883</v>
      </c>
      <c r="AJ542">
        <v>528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f>ROW(Source!A191)</f>
        <v>191</v>
      </c>
      <c r="B543">
        <v>60526891</v>
      </c>
      <c r="C543">
        <v>60526879</v>
      </c>
      <c r="D543">
        <v>58308765</v>
      </c>
      <c r="E543">
        <v>1</v>
      </c>
      <c r="F543">
        <v>1</v>
      </c>
      <c r="G543">
        <v>1080</v>
      </c>
      <c r="H543">
        <v>3</v>
      </c>
      <c r="I543" t="s">
        <v>944</v>
      </c>
      <c r="J543" t="s">
        <v>945</v>
      </c>
      <c r="K543" t="s">
        <v>946</v>
      </c>
      <c r="L543">
        <v>1348</v>
      </c>
      <c r="N543">
        <v>1009</v>
      </c>
      <c r="O543" t="s">
        <v>900</v>
      </c>
      <c r="P543" t="s">
        <v>900</v>
      </c>
      <c r="Q543">
        <v>1000</v>
      </c>
      <c r="X543">
        <v>1.1000000000000001E-3</v>
      </c>
      <c r="Y543">
        <v>17868.28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 t="s">
        <v>3</v>
      </c>
      <c r="AG543">
        <v>1.1000000000000001E-3</v>
      </c>
      <c r="AH543">
        <v>2</v>
      </c>
      <c r="AI543">
        <v>60526884</v>
      </c>
      <c r="AJ543">
        <v>529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f>ROW(Source!A191)</f>
        <v>191</v>
      </c>
      <c r="B544">
        <v>60526892</v>
      </c>
      <c r="C544">
        <v>60526879</v>
      </c>
      <c r="D544">
        <v>58330407</v>
      </c>
      <c r="E544">
        <v>1</v>
      </c>
      <c r="F544">
        <v>1</v>
      </c>
      <c r="G544">
        <v>1080</v>
      </c>
      <c r="H544">
        <v>3</v>
      </c>
      <c r="I544" t="s">
        <v>947</v>
      </c>
      <c r="J544" t="s">
        <v>948</v>
      </c>
      <c r="K544" t="s">
        <v>949</v>
      </c>
      <c r="L544">
        <v>1346</v>
      </c>
      <c r="N544">
        <v>1009</v>
      </c>
      <c r="O544" t="s">
        <v>880</v>
      </c>
      <c r="P544" t="s">
        <v>880</v>
      </c>
      <c r="Q544">
        <v>1</v>
      </c>
      <c r="X544">
        <v>0.02</v>
      </c>
      <c r="Y544">
        <v>19.28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 t="s">
        <v>3</v>
      </c>
      <c r="AG544">
        <v>0.02</v>
      </c>
      <c r="AH544">
        <v>2</v>
      </c>
      <c r="AI544">
        <v>60526886</v>
      </c>
      <c r="AJ544">
        <v>531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f>ROW(Source!A191)</f>
        <v>191</v>
      </c>
      <c r="B545">
        <v>60526893</v>
      </c>
      <c r="C545">
        <v>60526879</v>
      </c>
      <c r="D545">
        <v>58266855</v>
      </c>
      <c r="E545">
        <v>1080</v>
      </c>
      <c r="F545">
        <v>1</v>
      </c>
      <c r="G545">
        <v>1080</v>
      </c>
      <c r="H545">
        <v>3</v>
      </c>
      <c r="I545" t="s">
        <v>1002</v>
      </c>
      <c r="J545" t="s">
        <v>3</v>
      </c>
      <c r="K545" t="s">
        <v>1003</v>
      </c>
      <c r="L545">
        <v>1354</v>
      </c>
      <c r="N545">
        <v>1010</v>
      </c>
      <c r="O545" t="s">
        <v>39</v>
      </c>
      <c r="P545" t="s">
        <v>39</v>
      </c>
      <c r="Q545">
        <v>1</v>
      </c>
      <c r="X545">
        <v>2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3</v>
      </c>
      <c r="AG545">
        <v>2</v>
      </c>
      <c r="AH545">
        <v>3</v>
      </c>
      <c r="AI545">
        <v>-1</v>
      </c>
      <c r="AJ545" t="s">
        <v>3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">
      <c r="A546">
        <f>ROW(Source!A191)</f>
        <v>191</v>
      </c>
      <c r="B546">
        <v>60526894</v>
      </c>
      <c r="C546">
        <v>60526879</v>
      </c>
      <c r="D546">
        <v>58287192</v>
      </c>
      <c r="E546">
        <v>1080</v>
      </c>
      <c r="F546">
        <v>1</v>
      </c>
      <c r="G546">
        <v>1080</v>
      </c>
      <c r="H546">
        <v>3</v>
      </c>
      <c r="I546" t="s">
        <v>991</v>
      </c>
      <c r="J546" t="s">
        <v>3</v>
      </c>
      <c r="K546" t="s">
        <v>992</v>
      </c>
      <c r="L546">
        <v>1354</v>
      </c>
      <c r="N546">
        <v>1010</v>
      </c>
      <c r="O546" t="s">
        <v>39</v>
      </c>
      <c r="P546" t="s">
        <v>39</v>
      </c>
      <c r="Q546">
        <v>1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3</v>
      </c>
      <c r="AG546">
        <v>1</v>
      </c>
      <c r="AH546">
        <v>3</v>
      </c>
      <c r="AI546">
        <v>-1</v>
      </c>
      <c r="AJ546" t="s">
        <v>3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f>ROW(Source!A192)</f>
        <v>192</v>
      </c>
      <c r="B547">
        <v>60526887</v>
      </c>
      <c r="C547">
        <v>60526879</v>
      </c>
      <c r="D547">
        <v>58266404</v>
      </c>
      <c r="E547">
        <v>1080</v>
      </c>
      <c r="F547">
        <v>1</v>
      </c>
      <c r="G547">
        <v>1080</v>
      </c>
      <c r="H547">
        <v>1</v>
      </c>
      <c r="I547" t="s">
        <v>859</v>
      </c>
      <c r="J547" t="s">
        <v>3</v>
      </c>
      <c r="K547" t="s">
        <v>860</v>
      </c>
      <c r="L547">
        <v>1191</v>
      </c>
      <c r="N547">
        <v>1013</v>
      </c>
      <c r="O547" t="s">
        <v>861</v>
      </c>
      <c r="P547" t="s">
        <v>861</v>
      </c>
      <c r="Q547">
        <v>1</v>
      </c>
      <c r="X547">
        <v>1.47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1</v>
      </c>
      <c r="AF547" t="s">
        <v>26</v>
      </c>
      <c r="AG547">
        <v>1.85955</v>
      </c>
      <c r="AH547">
        <v>2</v>
      </c>
      <c r="AI547">
        <v>60526880</v>
      </c>
      <c r="AJ547">
        <v>532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">
      <c r="A548">
        <f>ROW(Source!A192)</f>
        <v>192</v>
      </c>
      <c r="B548">
        <v>60526888</v>
      </c>
      <c r="C548">
        <v>60526879</v>
      </c>
      <c r="D548">
        <v>58340279</v>
      </c>
      <c r="E548">
        <v>1</v>
      </c>
      <c r="F548">
        <v>1</v>
      </c>
      <c r="G548">
        <v>1080</v>
      </c>
      <c r="H548">
        <v>2</v>
      </c>
      <c r="I548" t="s">
        <v>938</v>
      </c>
      <c r="J548" t="s">
        <v>939</v>
      </c>
      <c r="K548" t="s">
        <v>940</v>
      </c>
      <c r="L548">
        <v>1368</v>
      </c>
      <c r="N548">
        <v>1011</v>
      </c>
      <c r="O548" t="s">
        <v>865</v>
      </c>
      <c r="P548" t="s">
        <v>865</v>
      </c>
      <c r="Q548">
        <v>1</v>
      </c>
      <c r="X548">
        <v>0.35</v>
      </c>
      <c r="Y548">
        <v>0</v>
      </c>
      <c r="Z548">
        <v>7.11</v>
      </c>
      <c r="AA548">
        <v>0</v>
      </c>
      <c r="AB548">
        <v>0</v>
      </c>
      <c r="AC548">
        <v>0</v>
      </c>
      <c r="AD548">
        <v>1</v>
      </c>
      <c r="AE548">
        <v>0</v>
      </c>
      <c r="AF548" t="s">
        <v>25</v>
      </c>
      <c r="AG548">
        <v>0.48125000000000007</v>
      </c>
      <c r="AH548">
        <v>2</v>
      </c>
      <c r="AI548">
        <v>60526881</v>
      </c>
      <c r="AJ548">
        <v>533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f>ROW(Source!A192)</f>
        <v>192</v>
      </c>
      <c r="B549">
        <v>60526889</v>
      </c>
      <c r="C549">
        <v>60526879</v>
      </c>
      <c r="D549">
        <v>58340578</v>
      </c>
      <c r="E549">
        <v>1</v>
      </c>
      <c r="F549">
        <v>1</v>
      </c>
      <c r="G549">
        <v>1080</v>
      </c>
      <c r="H549">
        <v>2</v>
      </c>
      <c r="I549" t="s">
        <v>862</v>
      </c>
      <c r="J549" t="s">
        <v>863</v>
      </c>
      <c r="K549" t="s">
        <v>864</v>
      </c>
      <c r="L549">
        <v>1368</v>
      </c>
      <c r="N549">
        <v>1011</v>
      </c>
      <c r="O549" t="s">
        <v>865</v>
      </c>
      <c r="P549" t="s">
        <v>865</v>
      </c>
      <c r="Q549">
        <v>1</v>
      </c>
      <c r="X549">
        <v>0.01</v>
      </c>
      <c r="Y549">
        <v>0</v>
      </c>
      <c r="Z549">
        <v>83.1</v>
      </c>
      <c r="AA549">
        <v>12.62</v>
      </c>
      <c r="AB549">
        <v>0</v>
      </c>
      <c r="AC549">
        <v>0</v>
      </c>
      <c r="AD549">
        <v>1</v>
      </c>
      <c r="AE549">
        <v>0</v>
      </c>
      <c r="AF549" t="s">
        <v>25</v>
      </c>
      <c r="AG549">
        <v>1.3750000000000002E-2</v>
      </c>
      <c r="AH549">
        <v>2</v>
      </c>
      <c r="AI549">
        <v>60526882</v>
      </c>
      <c r="AJ549">
        <v>534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f>ROW(Source!A192)</f>
        <v>192</v>
      </c>
      <c r="B550">
        <v>60526890</v>
      </c>
      <c r="C550">
        <v>60526879</v>
      </c>
      <c r="D550">
        <v>58309957</v>
      </c>
      <c r="E550">
        <v>1</v>
      </c>
      <c r="F550">
        <v>1</v>
      </c>
      <c r="G550">
        <v>1080</v>
      </c>
      <c r="H550">
        <v>3</v>
      </c>
      <c r="I550" t="s">
        <v>941</v>
      </c>
      <c r="J550" t="s">
        <v>942</v>
      </c>
      <c r="K550" t="s">
        <v>943</v>
      </c>
      <c r="L550">
        <v>1348</v>
      </c>
      <c r="N550">
        <v>1009</v>
      </c>
      <c r="O550" t="s">
        <v>900</v>
      </c>
      <c r="P550" t="s">
        <v>900</v>
      </c>
      <c r="Q550">
        <v>1000</v>
      </c>
      <c r="X550">
        <v>1.3999999999999999E-4</v>
      </c>
      <c r="Y550">
        <v>9879.51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 t="s">
        <v>3</v>
      </c>
      <c r="AG550">
        <v>1.3999999999999999E-4</v>
      </c>
      <c r="AH550">
        <v>2</v>
      </c>
      <c r="AI550">
        <v>60526883</v>
      </c>
      <c r="AJ550">
        <v>535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f>ROW(Source!A192)</f>
        <v>192</v>
      </c>
      <c r="B551">
        <v>60526891</v>
      </c>
      <c r="C551">
        <v>60526879</v>
      </c>
      <c r="D551">
        <v>58308765</v>
      </c>
      <c r="E551">
        <v>1</v>
      </c>
      <c r="F551">
        <v>1</v>
      </c>
      <c r="G551">
        <v>1080</v>
      </c>
      <c r="H551">
        <v>3</v>
      </c>
      <c r="I551" t="s">
        <v>944</v>
      </c>
      <c r="J551" t="s">
        <v>945</v>
      </c>
      <c r="K551" t="s">
        <v>946</v>
      </c>
      <c r="L551">
        <v>1348</v>
      </c>
      <c r="N551">
        <v>1009</v>
      </c>
      <c r="O551" t="s">
        <v>900</v>
      </c>
      <c r="P551" t="s">
        <v>900</v>
      </c>
      <c r="Q551">
        <v>1000</v>
      </c>
      <c r="X551">
        <v>1.1000000000000001E-3</v>
      </c>
      <c r="Y551">
        <v>17868.28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 t="s">
        <v>3</v>
      </c>
      <c r="AG551">
        <v>1.1000000000000001E-3</v>
      </c>
      <c r="AH551">
        <v>2</v>
      </c>
      <c r="AI551">
        <v>60526884</v>
      </c>
      <c r="AJ551">
        <v>536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>
        <f>ROW(Source!A192)</f>
        <v>192</v>
      </c>
      <c r="B552">
        <v>60526892</v>
      </c>
      <c r="C552">
        <v>60526879</v>
      </c>
      <c r="D552">
        <v>58330407</v>
      </c>
      <c r="E552">
        <v>1</v>
      </c>
      <c r="F552">
        <v>1</v>
      </c>
      <c r="G552">
        <v>1080</v>
      </c>
      <c r="H552">
        <v>3</v>
      </c>
      <c r="I552" t="s">
        <v>947</v>
      </c>
      <c r="J552" t="s">
        <v>948</v>
      </c>
      <c r="K552" t="s">
        <v>949</v>
      </c>
      <c r="L552">
        <v>1346</v>
      </c>
      <c r="N552">
        <v>1009</v>
      </c>
      <c r="O552" t="s">
        <v>880</v>
      </c>
      <c r="P552" t="s">
        <v>880</v>
      </c>
      <c r="Q552">
        <v>1</v>
      </c>
      <c r="X552">
        <v>0.02</v>
      </c>
      <c r="Y552">
        <v>19.28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3</v>
      </c>
      <c r="AG552">
        <v>0.02</v>
      </c>
      <c r="AH552">
        <v>2</v>
      </c>
      <c r="AI552">
        <v>60526886</v>
      </c>
      <c r="AJ552">
        <v>538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f>ROW(Source!A192)</f>
        <v>192</v>
      </c>
      <c r="B553">
        <v>60526893</v>
      </c>
      <c r="C553">
        <v>60526879</v>
      </c>
      <c r="D553">
        <v>58266855</v>
      </c>
      <c r="E553">
        <v>1080</v>
      </c>
      <c r="F553">
        <v>1</v>
      </c>
      <c r="G553">
        <v>1080</v>
      </c>
      <c r="H553">
        <v>3</v>
      </c>
      <c r="I553" t="s">
        <v>1002</v>
      </c>
      <c r="J553" t="s">
        <v>3</v>
      </c>
      <c r="K553" t="s">
        <v>1003</v>
      </c>
      <c r="L553">
        <v>1354</v>
      </c>
      <c r="N553">
        <v>1010</v>
      </c>
      <c r="O553" t="s">
        <v>39</v>
      </c>
      <c r="P553" t="s">
        <v>39</v>
      </c>
      <c r="Q553">
        <v>1</v>
      </c>
      <c r="X553">
        <v>2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 t="s">
        <v>3</v>
      </c>
      <c r="AG553">
        <v>2</v>
      </c>
      <c r="AH553">
        <v>3</v>
      </c>
      <c r="AI553">
        <v>-1</v>
      </c>
      <c r="AJ553" t="s">
        <v>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f>ROW(Source!A192)</f>
        <v>192</v>
      </c>
      <c r="B554">
        <v>60526894</v>
      </c>
      <c r="C554">
        <v>60526879</v>
      </c>
      <c r="D554">
        <v>58287192</v>
      </c>
      <c r="E554">
        <v>1080</v>
      </c>
      <c r="F554">
        <v>1</v>
      </c>
      <c r="G554">
        <v>1080</v>
      </c>
      <c r="H554">
        <v>3</v>
      </c>
      <c r="I554" t="s">
        <v>991</v>
      </c>
      <c r="J554" t="s">
        <v>3</v>
      </c>
      <c r="K554" t="s">
        <v>992</v>
      </c>
      <c r="L554">
        <v>1354</v>
      </c>
      <c r="N554">
        <v>1010</v>
      </c>
      <c r="O554" t="s">
        <v>39</v>
      </c>
      <c r="P554" t="s">
        <v>39</v>
      </c>
      <c r="Q554">
        <v>1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 t="s">
        <v>3</v>
      </c>
      <c r="AG554">
        <v>1</v>
      </c>
      <c r="AH554">
        <v>3</v>
      </c>
      <c r="AI554">
        <v>-1</v>
      </c>
      <c r="AJ554" t="s">
        <v>3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">
      <c r="A555">
        <f>ROW(Source!A195)</f>
        <v>195</v>
      </c>
      <c r="B555">
        <v>60526903</v>
      </c>
      <c r="C555">
        <v>60526896</v>
      </c>
      <c r="D555">
        <v>58266404</v>
      </c>
      <c r="E555">
        <v>1080</v>
      </c>
      <c r="F555">
        <v>1</v>
      </c>
      <c r="G555">
        <v>1080</v>
      </c>
      <c r="H555">
        <v>1</v>
      </c>
      <c r="I555" t="s">
        <v>859</v>
      </c>
      <c r="J555" t="s">
        <v>3</v>
      </c>
      <c r="K555" t="s">
        <v>860</v>
      </c>
      <c r="L555">
        <v>1191</v>
      </c>
      <c r="N555">
        <v>1013</v>
      </c>
      <c r="O555" t="s">
        <v>861</v>
      </c>
      <c r="P555" t="s">
        <v>861</v>
      </c>
      <c r="Q555">
        <v>1</v>
      </c>
      <c r="X555">
        <v>0.75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1</v>
      </c>
      <c r="AF555" t="s">
        <v>26</v>
      </c>
      <c r="AG555">
        <v>0.94874999999999998</v>
      </c>
      <c r="AH555">
        <v>2</v>
      </c>
      <c r="AI555">
        <v>60526897</v>
      </c>
      <c r="AJ555">
        <v>539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f>ROW(Source!A195)</f>
        <v>195</v>
      </c>
      <c r="B556">
        <v>60526904</v>
      </c>
      <c r="C556">
        <v>60526896</v>
      </c>
      <c r="D556">
        <v>58340279</v>
      </c>
      <c r="E556">
        <v>1</v>
      </c>
      <c r="F556">
        <v>1</v>
      </c>
      <c r="G556">
        <v>1080</v>
      </c>
      <c r="H556">
        <v>2</v>
      </c>
      <c r="I556" t="s">
        <v>938</v>
      </c>
      <c r="J556" t="s">
        <v>939</v>
      </c>
      <c r="K556" t="s">
        <v>940</v>
      </c>
      <c r="L556">
        <v>1368</v>
      </c>
      <c r="N556">
        <v>1011</v>
      </c>
      <c r="O556" t="s">
        <v>865</v>
      </c>
      <c r="P556" t="s">
        <v>865</v>
      </c>
      <c r="Q556">
        <v>1</v>
      </c>
      <c r="X556">
        <v>0.24</v>
      </c>
      <c r="Y556">
        <v>0</v>
      </c>
      <c r="Z556">
        <v>7.11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25</v>
      </c>
      <c r="AG556">
        <v>0.33</v>
      </c>
      <c r="AH556">
        <v>2</v>
      </c>
      <c r="AI556">
        <v>60526898</v>
      </c>
      <c r="AJ556">
        <v>540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">
      <c r="A557">
        <f>ROW(Source!A195)</f>
        <v>195</v>
      </c>
      <c r="B557">
        <v>60526905</v>
      </c>
      <c r="C557">
        <v>60526896</v>
      </c>
      <c r="D557">
        <v>58340578</v>
      </c>
      <c r="E557">
        <v>1</v>
      </c>
      <c r="F557">
        <v>1</v>
      </c>
      <c r="G557">
        <v>1080</v>
      </c>
      <c r="H557">
        <v>2</v>
      </c>
      <c r="I557" t="s">
        <v>862</v>
      </c>
      <c r="J557" t="s">
        <v>863</v>
      </c>
      <c r="K557" t="s">
        <v>864</v>
      </c>
      <c r="L557">
        <v>1368</v>
      </c>
      <c r="N557">
        <v>1011</v>
      </c>
      <c r="O557" t="s">
        <v>865</v>
      </c>
      <c r="P557" t="s">
        <v>865</v>
      </c>
      <c r="Q557">
        <v>1</v>
      </c>
      <c r="X557">
        <v>3.2000000000000001E-2</v>
      </c>
      <c r="Y557">
        <v>0</v>
      </c>
      <c r="Z557">
        <v>83.1</v>
      </c>
      <c r="AA557">
        <v>12.62</v>
      </c>
      <c r="AB557">
        <v>0</v>
      </c>
      <c r="AC557">
        <v>0</v>
      </c>
      <c r="AD557">
        <v>1</v>
      </c>
      <c r="AE557">
        <v>0</v>
      </c>
      <c r="AF557" t="s">
        <v>25</v>
      </c>
      <c r="AG557">
        <v>4.4000000000000004E-2</v>
      </c>
      <c r="AH557">
        <v>2</v>
      </c>
      <c r="AI557">
        <v>60526899</v>
      </c>
      <c r="AJ557">
        <v>541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f>ROW(Source!A195)</f>
        <v>195</v>
      </c>
      <c r="B558">
        <v>60526906</v>
      </c>
      <c r="C558">
        <v>60526896</v>
      </c>
      <c r="D558">
        <v>58339814</v>
      </c>
      <c r="E558">
        <v>1</v>
      </c>
      <c r="F558">
        <v>1</v>
      </c>
      <c r="G558">
        <v>1080</v>
      </c>
      <c r="H558">
        <v>2</v>
      </c>
      <c r="I558" t="s">
        <v>874</v>
      </c>
      <c r="J558" t="s">
        <v>875</v>
      </c>
      <c r="K558" t="s">
        <v>876</v>
      </c>
      <c r="L558">
        <v>1368</v>
      </c>
      <c r="N558">
        <v>1011</v>
      </c>
      <c r="O558" t="s">
        <v>865</v>
      </c>
      <c r="P558" t="s">
        <v>865</v>
      </c>
      <c r="Q558">
        <v>1</v>
      </c>
      <c r="X558">
        <v>1E-3</v>
      </c>
      <c r="Y558">
        <v>0</v>
      </c>
      <c r="Z558">
        <v>179.17</v>
      </c>
      <c r="AA558">
        <v>16.93</v>
      </c>
      <c r="AB558">
        <v>0</v>
      </c>
      <c r="AC558">
        <v>0</v>
      </c>
      <c r="AD558">
        <v>1</v>
      </c>
      <c r="AE558">
        <v>0</v>
      </c>
      <c r="AF558" t="s">
        <v>25</v>
      </c>
      <c r="AG558">
        <v>1.3750000000000001E-3</v>
      </c>
      <c r="AH558">
        <v>2</v>
      </c>
      <c r="AI558">
        <v>60526900</v>
      </c>
      <c r="AJ558">
        <v>542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f>ROW(Source!A195)</f>
        <v>195</v>
      </c>
      <c r="B559">
        <v>60526907</v>
      </c>
      <c r="C559">
        <v>60526896</v>
      </c>
      <c r="D559">
        <v>58309878</v>
      </c>
      <c r="E559">
        <v>1</v>
      </c>
      <c r="F559">
        <v>1</v>
      </c>
      <c r="G559">
        <v>1080</v>
      </c>
      <c r="H559">
        <v>3</v>
      </c>
      <c r="I559" t="s">
        <v>950</v>
      </c>
      <c r="J559" t="s">
        <v>951</v>
      </c>
      <c r="K559" t="s">
        <v>952</v>
      </c>
      <c r="L559">
        <v>1348</v>
      </c>
      <c r="N559">
        <v>1009</v>
      </c>
      <c r="O559" t="s">
        <v>900</v>
      </c>
      <c r="P559" t="s">
        <v>900</v>
      </c>
      <c r="Q559">
        <v>1000</v>
      </c>
      <c r="X559">
        <v>6.9999999999999994E-5</v>
      </c>
      <c r="Y559">
        <v>7185.82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3</v>
      </c>
      <c r="AG559">
        <v>6.9999999999999994E-5</v>
      </c>
      <c r="AH559">
        <v>2</v>
      </c>
      <c r="AI559">
        <v>60526901</v>
      </c>
      <c r="AJ559">
        <v>543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">
      <c r="A560">
        <f>ROW(Source!A195)</f>
        <v>195</v>
      </c>
      <c r="B560">
        <v>60526908</v>
      </c>
      <c r="C560">
        <v>60526896</v>
      </c>
      <c r="D560">
        <v>58277747</v>
      </c>
      <c r="E560">
        <v>1080</v>
      </c>
      <c r="F560">
        <v>1</v>
      </c>
      <c r="G560">
        <v>1080</v>
      </c>
      <c r="H560">
        <v>3</v>
      </c>
      <c r="I560" t="s">
        <v>1004</v>
      </c>
      <c r="J560" t="s">
        <v>3</v>
      </c>
      <c r="K560" t="s">
        <v>1005</v>
      </c>
      <c r="L560">
        <v>1354</v>
      </c>
      <c r="N560">
        <v>1010</v>
      </c>
      <c r="O560" t="s">
        <v>39</v>
      </c>
      <c r="P560" t="s">
        <v>39</v>
      </c>
      <c r="Q560">
        <v>1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3</v>
      </c>
      <c r="AG560">
        <v>1</v>
      </c>
      <c r="AH560">
        <v>3</v>
      </c>
      <c r="AI560">
        <v>-1</v>
      </c>
      <c r="AJ560" t="s">
        <v>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">
      <c r="A561">
        <f>ROW(Source!A196)</f>
        <v>196</v>
      </c>
      <c r="B561">
        <v>60526903</v>
      </c>
      <c r="C561">
        <v>60526896</v>
      </c>
      <c r="D561">
        <v>58266404</v>
      </c>
      <c r="E561">
        <v>1080</v>
      </c>
      <c r="F561">
        <v>1</v>
      </c>
      <c r="G561">
        <v>1080</v>
      </c>
      <c r="H561">
        <v>1</v>
      </c>
      <c r="I561" t="s">
        <v>859</v>
      </c>
      <c r="J561" t="s">
        <v>3</v>
      </c>
      <c r="K561" t="s">
        <v>860</v>
      </c>
      <c r="L561">
        <v>1191</v>
      </c>
      <c r="N561">
        <v>1013</v>
      </c>
      <c r="O561" t="s">
        <v>861</v>
      </c>
      <c r="P561" t="s">
        <v>861</v>
      </c>
      <c r="Q561">
        <v>1</v>
      </c>
      <c r="X561">
        <v>0.75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 t="s">
        <v>26</v>
      </c>
      <c r="AG561">
        <v>0.94874999999999998</v>
      </c>
      <c r="AH561">
        <v>2</v>
      </c>
      <c r="AI561">
        <v>60526897</v>
      </c>
      <c r="AJ561">
        <v>545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">
      <c r="A562">
        <f>ROW(Source!A196)</f>
        <v>196</v>
      </c>
      <c r="B562">
        <v>60526904</v>
      </c>
      <c r="C562">
        <v>60526896</v>
      </c>
      <c r="D562">
        <v>58340279</v>
      </c>
      <c r="E562">
        <v>1</v>
      </c>
      <c r="F562">
        <v>1</v>
      </c>
      <c r="G562">
        <v>1080</v>
      </c>
      <c r="H562">
        <v>2</v>
      </c>
      <c r="I562" t="s">
        <v>938</v>
      </c>
      <c r="J562" t="s">
        <v>939</v>
      </c>
      <c r="K562" t="s">
        <v>940</v>
      </c>
      <c r="L562">
        <v>1368</v>
      </c>
      <c r="N562">
        <v>1011</v>
      </c>
      <c r="O562" t="s">
        <v>865</v>
      </c>
      <c r="P562" t="s">
        <v>865</v>
      </c>
      <c r="Q562">
        <v>1</v>
      </c>
      <c r="X562">
        <v>0.24</v>
      </c>
      <c r="Y562">
        <v>0</v>
      </c>
      <c r="Z562">
        <v>7.11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25</v>
      </c>
      <c r="AG562">
        <v>0.33</v>
      </c>
      <c r="AH562">
        <v>2</v>
      </c>
      <c r="AI562">
        <v>60526898</v>
      </c>
      <c r="AJ562">
        <v>546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f>ROW(Source!A196)</f>
        <v>196</v>
      </c>
      <c r="B563">
        <v>60526905</v>
      </c>
      <c r="C563">
        <v>60526896</v>
      </c>
      <c r="D563">
        <v>58340578</v>
      </c>
      <c r="E563">
        <v>1</v>
      </c>
      <c r="F563">
        <v>1</v>
      </c>
      <c r="G563">
        <v>1080</v>
      </c>
      <c r="H563">
        <v>2</v>
      </c>
      <c r="I563" t="s">
        <v>862</v>
      </c>
      <c r="J563" t="s">
        <v>863</v>
      </c>
      <c r="K563" t="s">
        <v>864</v>
      </c>
      <c r="L563">
        <v>1368</v>
      </c>
      <c r="N563">
        <v>1011</v>
      </c>
      <c r="O563" t="s">
        <v>865</v>
      </c>
      <c r="P563" t="s">
        <v>865</v>
      </c>
      <c r="Q563">
        <v>1</v>
      </c>
      <c r="X563">
        <v>3.2000000000000001E-2</v>
      </c>
      <c r="Y563">
        <v>0</v>
      </c>
      <c r="Z563">
        <v>83.1</v>
      </c>
      <c r="AA563">
        <v>12.62</v>
      </c>
      <c r="AB563">
        <v>0</v>
      </c>
      <c r="AC563">
        <v>0</v>
      </c>
      <c r="AD563">
        <v>1</v>
      </c>
      <c r="AE563">
        <v>0</v>
      </c>
      <c r="AF563" t="s">
        <v>25</v>
      </c>
      <c r="AG563">
        <v>4.4000000000000004E-2</v>
      </c>
      <c r="AH563">
        <v>2</v>
      </c>
      <c r="AI563">
        <v>60526899</v>
      </c>
      <c r="AJ563">
        <v>547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f>ROW(Source!A196)</f>
        <v>196</v>
      </c>
      <c r="B564">
        <v>60526906</v>
      </c>
      <c r="C564">
        <v>60526896</v>
      </c>
      <c r="D564">
        <v>58339814</v>
      </c>
      <c r="E564">
        <v>1</v>
      </c>
      <c r="F564">
        <v>1</v>
      </c>
      <c r="G564">
        <v>1080</v>
      </c>
      <c r="H564">
        <v>2</v>
      </c>
      <c r="I564" t="s">
        <v>874</v>
      </c>
      <c r="J564" t="s">
        <v>875</v>
      </c>
      <c r="K564" t="s">
        <v>876</v>
      </c>
      <c r="L564">
        <v>1368</v>
      </c>
      <c r="N564">
        <v>1011</v>
      </c>
      <c r="O564" t="s">
        <v>865</v>
      </c>
      <c r="P564" t="s">
        <v>865</v>
      </c>
      <c r="Q564">
        <v>1</v>
      </c>
      <c r="X564">
        <v>1E-3</v>
      </c>
      <c r="Y564">
        <v>0</v>
      </c>
      <c r="Z564">
        <v>179.17</v>
      </c>
      <c r="AA564">
        <v>16.93</v>
      </c>
      <c r="AB564">
        <v>0</v>
      </c>
      <c r="AC564">
        <v>0</v>
      </c>
      <c r="AD564">
        <v>1</v>
      </c>
      <c r="AE564">
        <v>0</v>
      </c>
      <c r="AF564" t="s">
        <v>25</v>
      </c>
      <c r="AG564">
        <v>1.3750000000000001E-3</v>
      </c>
      <c r="AH564">
        <v>2</v>
      </c>
      <c r="AI564">
        <v>60526900</v>
      </c>
      <c r="AJ564">
        <v>548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">
      <c r="A565">
        <f>ROW(Source!A196)</f>
        <v>196</v>
      </c>
      <c r="B565">
        <v>60526907</v>
      </c>
      <c r="C565">
        <v>60526896</v>
      </c>
      <c r="D565">
        <v>58309878</v>
      </c>
      <c r="E565">
        <v>1</v>
      </c>
      <c r="F565">
        <v>1</v>
      </c>
      <c r="G565">
        <v>1080</v>
      </c>
      <c r="H565">
        <v>3</v>
      </c>
      <c r="I565" t="s">
        <v>950</v>
      </c>
      <c r="J565" t="s">
        <v>951</v>
      </c>
      <c r="K565" t="s">
        <v>952</v>
      </c>
      <c r="L565">
        <v>1348</v>
      </c>
      <c r="N565">
        <v>1009</v>
      </c>
      <c r="O565" t="s">
        <v>900</v>
      </c>
      <c r="P565" t="s">
        <v>900</v>
      </c>
      <c r="Q565">
        <v>1000</v>
      </c>
      <c r="X565">
        <v>6.9999999999999994E-5</v>
      </c>
      <c r="Y565">
        <v>7185.82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 t="s">
        <v>3</v>
      </c>
      <c r="AG565">
        <v>6.9999999999999994E-5</v>
      </c>
      <c r="AH565">
        <v>2</v>
      </c>
      <c r="AI565">
        <v>60526901</v>
      </c>
      <c r="AJ565">
        <v>549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">
      <c r="A566">
        <f>ROW(Source!A196)</f>
        <v>196</v>
      </c>
      <c r="B566">
        <v>60526908</v>
      </c>
      <c r="C566">
        <v>60526896</v>
      </c>
      <c r="D566">
        <v>58277747</v>
      </c>
      <c r="E566">
        <v>1080</v>
      </c>
      <c r="F566">
        <v>1</v>
      </c>
      <c r="G566">
        <v>1080</v>
      </c>
      <c r="H566">
        <v>3</v>
      </c>
      <c r="I566" t="s">
        <v>1004</v>
      </c>
      <c r="J566" t="s">
        <v>3</v>
      </c>
      <c r="K566" t="s">
        <v>1005</v>
      </c>
      <c r="L566">
        <v>1354</v>
      </c>
      <c r="N566">
        <v>1010</v>
      </c>
      <c r="O566" t="s">
        <v>39</v>
      </c>
      <c r="P566" t="s">
        <v>39</v>
      </c>
      <c r="Q566">
        <v>1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3</v>
      </c>
      <c r="AG566">
        <v>1</v>
      </c>
      <c r="AH566">
        <v>3</v>
      </c>
      <c r="AI566">
        <v>-1</v>
      </c>
      <c r="AJ566" t="s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f>ROW(Source!A199)</f>
        <v>199</v>
      </c>
      <c r="B567">
        <v>60526915</v>
      </c>
      <c r="C567">
        <v>60526910</v>
      </c>
      <c r="D567">
        <v>58266404</v>
      </c>
      <c r="E567">
        <v>1080</v>
      </c>
      <c r="F567">
        <v>1</v>
      </c>
      <c r="G567">
        <v>1080</v>
      </c>
      <c r="H567">
        <v>1</v>
      </c>
      <c r="I567" t="s">
        <v>859</v>
      </c>
      <c r="J567" t="s">
        <v>3</v>
      </c>
      <c r="K567" t="s">
        <v>860</v>
      </c>
      <c r="L567">
        <v>1191</v>
      </c>
      <c r="N567">
        <v>1013</v>
      </c>
      <c r="O567" t="s">
        <v>861</v>
      </c>
      <c r="P567" t="s">
        <v>861</v>
      </c>
      <c r="Q567">
        <v>1</v>
      </c>
      <c r="X567">
        <v>0.3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1</v>
      </c>
      <c r="AF567" t="s">
        <v>266</v>
      </c>
      <c r="AG567">
        <v>0.33</v>
      </c>
      <c r="AH567">
        <v>2</v>
      </c>
      <c r="AI567">
        <v>60526911</v>
      </c>
      <c r="AJ567">
        <v>551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f>ROW(Source!A199)</f>
        <v>199</v>
      </c>
      <c r="B568">
        <v>60526916</v>
      </c>
      <c r="C568">
        <v>60526910</v>
      </c>
      <c r="D568">
        <v>58330407</v>
      </c>
      <c r="E568">
        <v>1</v>
      </c>
      <c r="F568">
        <v>1</v>
      </c>
      <c r="G568">
        <v>1080</v>
      </c>
      <c r="H568">
        <v>3</v>
      </c>
      <c r="I568" t="s">
        <v>947</v>
      </c>
      <c r="J568" t="s">
        <v>948</v>
      </c>
      <c r="K568" t="s">
        <v>949</v>
      </c>
      <c r="L568">
        <v>1346</v>
      </c>
      <c r="N568">
        <v>1009</v>
      </c>
      <c r="O568" t="s">
        <v>880</v>
      </c>
      <c r="P568" t="s">
        <v>880</v>
      </c>
      <c r="Q568">
        <v>1</v>
      </c>
      <c r="X568">
        <v>4.2000000000000003E-2</v>
      </c>
      <c r="Y568">
        <v>19.28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 t="s">
        <v>140</v>
      </c>
      <c r="AG568">
        <v>4.2000000000000003E-2</v>
      </c>
      <c r="AH568">
        <v>2</v>
      </c>
      <c r="AI568">
        <v>60526912</v>
      </c>
      <c r="AJ568">
        <v>552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f>ROW(Source!A199)</f>
        <v>199</v>
      </c>
      <c r="B569">
        <v>60526917</v>
      </c>
      <c r="C569">
        <v>60526910</v>
      </c>
      <c r="D569">
        <v>58288274</v>
      </c>
      <c r="E569">
        <v>1080</v>
      </c>
      <c r="F569">
        <v>1</v>
      </c>
      <c r="G569">
        <v>1080</v>
      </c>
      <c r="H569">
        <v>3</v>
      </c>
      <c r="I569" t="s">
        <v>1006</v>
      </c>
      <c r="J569" t="s">
        <v>3</v>
      </c>
      <c r="K569" t="s">
        <v>1007</v>
      </c>
      <c r="L569">
        <v>1354</v>
      </c>
      <c r="N569">
        <v>1010</v>
      </c>
      <c r="O569" t="s">
        <v>39</v>
      </c>
      <c r="P569" t="s">
        <v>39</v>
      </c>
      <c r="Q569">
        <v>1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140</v>
      </c>
      <c r="AG569">
        <v>1</v>
      </c>
      <c r="AH569">
        <v>3</v>
      </c>
      <c r="AI569">
        <v>-1</v>
      </c>
      <c r="AJ569" t="s">
        <v>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">
      <c r="A570">
        <f>ROW(Source!A199)</f>
        <v>199</v>
      </c>
      <c r="B570">
        <v>60526918</v>
      </c>
      <c r="C570">
        <v>60526910</v>
      </c>
      <c r="D570">
        <v>58271406</v>
      </c>
      <c r="E570">
        <v>1080</v>
      </c>
      <c r="F570">
        <v>1</v>
      </c>
      <c r="G570">
        <v>1080</v>
      </c>
      <c r="H570">
        <v>3</v>
      </c>
      <c r="I570" t="s">
        <v>953</v>
      </c>
      <c r="J570" t="s">
        <v>3</v>
      </c>
      <c r="K570" t="s">
        <v>954</v>
      </c>
      <c r="L570">
        <v>1348</v>
      </c>
      <c r="N570">
        <v>1009</v>
      </c>
      <c r="O570" t="s">
        <v>900</v>
      </c>
      <c r="P570" t="s">
        <v>900</v>
      </c>
      <c r="Q570">
        <v>1000</v>
      </c>
      <c r="X570">
        <v>1.5E-3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140</v>
      </c>
      <c r="AG570">
        <v>1.5E-3</v>
      </c>
      <c r="AH570">
        <v>2</v>
      </c>
      <c r="AI570">
        <v>60526913</v>
      </c>
      <c r="AJ570">
        <v>553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">
      <c r="A571">
        <f>ROW(Source!A200)</f>
        <v>200</v>
      </c>
      <c r="B571">
        <v>60526915</v>
      </c>
      <c r="C571">
        <v>60526910</v>
      </c>
      <c r="D571">
        <v>58266404</v>
      </c>
      <c r="E571">
        <v>1080</v>
      </c>
      <c r="F571">
        <v>1</v>
      </c>
      <c r="G571">
        <v>1080</v>
      </c>
      <c r="H571">
        <v>1</v>
      </c>
      <c r="I571" t="s">
        <v>859</v>
      </c>
      <c r="J571" t="s">
        <v>3</v>
      </c>
      <c r="K571" t="s">
        <v>860</v>
      </c>
      <c r="L571">
        <v>1191</v>
      </c>
      <c r="N571">
        <v>1013</v>
      </c>
      <c r="O571" t="s">
        <v>861</v>
      </c>
      <c r="P571" t="s">
        <v>861</v>
      </c>
      <c r="Q571">
        <v>1</v>
      </c>
      <c r="X571">
        <v>0.3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1</v>
      </c>
      <c r="AF571" t="s">
        <v>266</v>
      </c>
      <c r="AG571">
        <v>0.33</v>
      </c>
      <c r="AH571">
        <v>2</v>
      </c>
      <c r="AI571">
        <v>60526911</v>
      </c>
      <c r="AJ571">
        <v>555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">
      <c r="A572">
        <f>ROW(Source!A200)</f>
        <v>200</v>
      </c>
      <c r="B572">
        <v>60526916</v>
      </c>
      <c r="C572">
        <v>60526910</v>
      </c>
      <c r="D572">
        <v>58330407</v>
      </c>
      <c r="E572">
        <v>1</v>
      </c>
      <c r="F572">
        <v>1</v>
      </c>
      <c r="G572">
        <v>1080</v>
      </c>
      <c r="H572">
        <v>3</v>
      </c>
      <c r="I572" t="s">
        <v>947</v>
      </c>
      <c r="J572" t="s">
        <v>948</v>
      </c>
      <c r="K572" t="s">
        <v>949</v>
      </c>
      <c r="L572">
        <v>1346</v>
      </c>
      <c r="N572">
        <v>1009</v>
      </c>
      <c r="O572" t="s">
        <v>880</v>
      </c>
      <c r="P572" t="s">
        <v>880</v>
      </c>
      <c r="Q572">
        <v>1</v>
      </c>
      <c r="X572">
        <v>4.2000000000000003E-2</v>
      </c>
      <c r="Y572">
        <v>19.28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140</v>
      </c>
      <c r="AG572">
        <v>4.2000000000000003E-2</v>
      </c>
      <c r="AH572">
        <v>2</v>
      </c>
      <c r="AI572">
        <v>60526912</v>
      </c>
      <c r="AJ572">
        <v>556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f>ROW(Source!A200)</f>
        <v>200</v>
      </c>
      <c r="B573">
        <v>60526917</v>
      </c>
      <c r="C573">
        <v>60526910</v>
      </c>
      <c r="D573">
        <v>58288274</v>
      </c>
      <c r="E573">
        <v>1080</v>
      </c>
      <c r="F573">
        <v>1</v>
      </c>
      <c r="G573">
        <v>1080</v>
      </c>
      <c r="H573">
        <v>3</v>
      </c>
      <c r="I573" t="s">
        <v>1006</v>
      </c>
      <c r="J573" t="s">
        <v>3</v>
      </c>
      <c r="K573" t="s">
        <v>1007</v>
      </c>
      <c r="L573">
        <v>1354</v>
      </c>
      <c r="N573">
        <v>1010</v>
      </c>
      <c r="O573" t="s">
        <v>39</v>
      </c>
      <c r="P573" t="s">
        <v>39</v>
      </c>
      <c r="Q573">
        <v>1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140</v>
      </c>
      <c r="AG573">
        <v>1</v>
      </c>
      <c r="AH573">
        <v>3</v>
      </c>
      <c r="AI573">
        <v>-1</v>
      </c>
      <c r="AJ573" t="s">
        <v>3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f>ROW(Source!A200)</f>
        <v>200</v>
      </c>
      <c r="B574">
        <v>60526918</v>
      </c>
      <c r="C574">
        <v>60526910</v>
      </c>
      <c r="D574">
        <v>58271406</v>
      </c>
      <c r="E574">
        <v>1080</v>
      </c>
      <c r="F574">
        <v>1</v>
      </c>
      <c r="G574">
        <v>1080</v>
      </c>
      <c r="H574">
        <v>3</v>
      </c>
      <c r="I574" t="s">
        <v>953</v>
      </c>
      <c r="J574" t="s">
        <v>3</v>
      </c>
      <c r="K574" t="s">
        <v>954</v>
      </c>
      <c r="L574">
        <v>1348</v>
      </c>
      <c r="N574">
        <v>1009</v>
      </c>
      <c r="O574" t="s">
        <v>900</v>
      </c>
      <c r="P574" t="s">
        <v>900</v>
      </c>
      <c r="Q574">
        <v>1000</v>
      </c>
      <c r="X574">
        <v>1.5E-3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140</v>
      </c>
      <c r="AG574">
        <v>1.5E-3</v>
      </c>
      <c r="AH574">
        <v>2</v>
      </c>
      <c r="AI574">
        <v>60526913</v>
      </c>
      <c r="AJ574">
        <v>557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f>ROW(Source!A205)</f>
        <v>205</v>
      </c>
      <c r="B575">
        <v>60526929</v>
      </c>
      <c r="C575">
        <v>60526921</v>
      </c>
      <c r="D575">
        <v>58266404</v>
      </c>
      <c r="E575">
        <v>1080</v>
      </c>
      <c r="F575">
        <v>1</v>
      </c>
      <c r="G575">
        <v>1080</v>
      </c>
      <c r="H575">
        <v>1</v>
      </c>
      <c r="I575" t="s">
        <v>859</v>
      </c>
      <c r="J575" t="s">
        <v>3</v>
      </c>
      <c r="K575" t="s">
        <v>860</v>
      </c>
      <c r="L575">
        <v>1191</v>
      </c>
      <c r="N575">
        <v>1013</v>
      </c>
      <c r="O575" t="s">
        <v>861</v>
      </c>
      <c r="P575" t="s">
        <v>861</v>
      </c>
      <c r="Q575">
        <v>1</v>
      </c>
      <c r="X575">
        <v>1.47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1</v>
      </c>
      <c r="AF575" t="s">
        <v>26</v>
      </c>
      <c r="AG575">
        <v>1.85955</v>
      </c>
      <c r="AH575">
        <v>2</v>
      </c>
      <c r="AI575">
        <v>60526922</v>
      </c>
      <c r="AJ575">
        <v>559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">
      <c r="A576">
        <f>ROW(Source!A205)</f>
        <v>205</v>
      </c>
      <c r="B576">
        <v>60526930</v>
      </c>
      <c r="C576">
        <v>60526921</v>
      </c>
      <c r="D576">
        <v>58340279</v>
      </c>
      <c r="E576">
        <v>1</v>
      </c>
      <c r="F576">
        <v>1</v>
      </c>
      <c r="G576">
        <v>1080</v>
      </c>
      <c r="H576">
        <v>2</v>
      </c>
      <c r="I576" t="s">
        <v>938</v>
      </c>
      <c r="J576" t="s">
        <v>939</v>
      </c>
      <c r="K576" t="s">
        <v>940</v>
      </c>
      <c r="L576">
        <v>1368</v>
      </c>
      <c r="N576">
        <v>1011</v>
      </c>
      <c r="O576" t="s">
        <v>865</v>
      </c>
      <c r="P576" t="s">
        <v>865</v>
      </c>
      <c r="Q576">
        <v>1</v>
      </c>
      <c r="X576">
        <v>0.35</v>
      </c>
      <c r="Y576">
        <v>0</v>
      </c>
      <c r="Z576">
        <v>7.11</v>
      </c>
      <c r="AA576">
        <v>0</v>
      </c>
      <c r="AB576">
        <v>0</v>
      </c>
      <c r="AC576">
        <v>0</v>
      </c>
      <c r="AD576">
        <v>1</v>
      </c>
      <c r="AE576">
        <v>0</v>
      </c>
      <c r="AF576" t="s">
        <v>25</v>
      </c>
      <c r="AG576">
        <v>0.48125000000000007</v>
      </c>
      <c r="AH576">
        <v>2</v>
      </c>
      <c r="AI576">
        <v>60526923</v>
      </c>
      <c r="AJ576">
        <v>560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f>ROW(Source!A205)</f>
        <v>205</v>
      </c>
      <c r="B577">
        <v>60526931</v>
      </c>
      <c r="C577">
        <v>60526921</v>
      </c>
      <c r="D577">
        <v>58340578</v>
      </c>
      <c r="E577">
        <v>1</v>
      </c>
      <c r="F577">
        <v>1</v>
      </c>
      <c r="G577">
        <v>1080</v>
      </c>
      <c r="H577">
        <v>2</v>
      </c>
      <c r="I577" t="s">
        <v>862</v>
      </c>
      <c r="J577" t="s">
        <v>863</v>
      </c>
      <c r="K577" t="s">
        <v>864</v>
      </c>
      <c r="L577">
        <v>1368</v>
      </c>
      <c r="N577">
        <v>1011</v>
      </c>
      <c r="O577" t="s">
        <v>865</v>
      </c>
      <c r="P577" t="s">
        <v>865</v>
      </c>
      <c r="Q577">
        <v>1</v>
      </c>
      <c r="X577">
        <v>0.01</v>
      </c>
      <c r="Y577">
        <v>0</v>
      </c>
      <c r="Z577">
        <v>83.1</v>
      </c>
      <c r="AA577">
        <v>12.62</v>
      </c>
      <c r="AB577">
        <v>0</v>
      </c>
      <c r="AC577">
        <v>0</v>
      </c>
      <c r="AD577">
        <v>1</v>
      </c>
      <c r="AE577">
        <v>0</v>
      </c>
      <c r="AF577" t="s">
        <v>25</v>
      </c>
      <c r="AG577">
        <v>1.3750000000000002E-2</v>
      </c>
      <c r="AH577">
        <v>2</v>
      </c>
      <c r="AI577">
        <v>60526924</v>
      </c>
      <c r="AJ577">
        <v>561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f>ROW(Source!A205)</f>
        <v>205</v>
      </c>
      <c r="B578">
        <v>60526932</v>
      </c>
      <c r="C578">
        <v>60526921</v>
      </c>
      <c r="D578">
        <v>58309957</v>
      </c>
      <c r="E578">
        <v>1</v>
      </c>
      <c r="F578">
        <v>1</v>
      </c>
      <c r="G578">
        <v>1080</v>
      </c>
      <c r="H578">
        <v>3</v>
      </c>
      <c r="I578" t="s">
        <v>941</v>
      </c>
      <c r="J578" t="s">
        <v>942</v>
      </c>
      <c r="K578" t="s">
        <v>943</v>
      </c>
      <c r="L578">
        <v>1348</v>
      </c>
      <c r="N578">
        <v>1009</v>
      </c>
      <c r="O578" t="s">
        <v>900</v>
      </c>
      <c r="P578" t="s">
        <v>900</v>
      </c>
      <c r="Q578">
        <v>1000</v>
      </c>
      <c r="X578">
        <v>1.3999999999999999E-4</v>
      </c>
      <c r="Y578">
        <v>9879.51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0</v>
      </c>
      <c r="AF578" t="s">
        <v>3</v>
      </c>
      <c r="AG578">
        <v>1.3999999999999999E-4</v>
      </c>
      <c r="AH578">
        <v>2</v>
      </c>
      <c r="AI578">
        <v>60526925</v>
      </c>
      <c r="AJ578">
        <v>562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">
      <c r="A579">
        <f>ROW(Source!A205)</f>
        <v>205</v>
      </c>
      <c r="B579">
        <v>60526933</v>
      </c>
      <c r="C579">
        <v>60526921</v>
      </c>
      <c r="D579">
        <v>58308765</v>
      </c>
      <c r="E579">
        <v>1</v>
      </c>
      <c r="F579">
        <v>1</v>
      </c>
      <c r="G579">
        <v>1080</v>
      </c>
      <c r="H579">
        <v>3</v>
      </c>
      <c r="I579" t="s">
        <v>944</v>
      </c>
      <c r="J579" t="s">
        <v>945</v>
      </c>
      <c r="K579" t="s">
        <v>946</v>
      </c>
      <c r="L579">
        <v>1348</v>
      </c>
      <c r="N579">
        <v>1009</v>
      </c>
      <c r="O579" t="s">
        <v>900</v>
      </c>
      <c r="P579" t="s">
        <v>900</v>
      </c>
      <c r="Q579">
        <v>1000</v>
      </c>
      <c r="X579">
        <v>1.1000000000000001E-3</v>
      </c>
      <c r="Y579">
        <v>17868.28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 t="s">
        <v>3</v>
      </c>
      <c r="AG579">
        <v>1.1000000000000001E-3</v>
      </c>
      <c r="AH579">
        <v>2</v>
      </c>
      <c r="AI579">
        <v>60526926</v>
      </c>
      <c r="AJ579">
        <v>563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">
      <c r="A580">
        <f>ROW(Source!A205)</f>
        <v>205</v>
      </c>
      <c r="B580">
        <v>60526934</v>
      </c>
      <c r="C580">
        <v>60526921</v>
      </c>
      <c r="D580">
        <v>58330407</v>
      </c>
      <c r="E580">
        <v>1</v>
      </c>
      <c r="F580">
        <v>1</v>
      </c>
      <c r="G580">
        <v>1080</v>
      </c>
      <c r="H580">
        <v>3</v>
      </c>
      <c r="I580" t="s">
        <v>947</v>
      </c>
      <c r="J580" t="s">
        <v>948</v>
      </c>
      <c r="K580" t="s">
        <v>949</v>
      </c>
      <c r="L580">
        <v>1346</v>
      </c>
      <c r="N580">
        <v>1009</v>
      </c>
      <c r="O580" t="s">
        <v>880</v>
      </c>
      <c r="P580" t="s">
        <v>880</v>
      </c>
      <c r="Q580">
        <v>1</v>
      </c>
      <c r="X580">
        <v>0.02</v>
      </c>
      <c r="Y580">
        <v>19.28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 t="s">
        <v>3</v>
      </c>
      <c r="AG580">
        <v>0.02</v>
      </c>
      <c r="AH580">
        <v>2</v>
      </c>
      <c r="AI580">
        <v>60526928</v>
      </c>
      <c r="AJ580">
        <v>565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f>ROW(Source!A205)</f>
        <v>205</v>
      </c>
      <c r="B581">
        <v>60526935</v>
      </c>
      <c r="C581">
        <v>60526921</v>
      </c>
      <c r="D581">
        <v>58266855</v>
      </c>
      <c r="E581">
        <v>1080</v>
      </c>
      <c r="F581">
        <v>1</v>
      </c>
      <c r="G581">
        <v>1080</v>
      </c>
      <c r="H581">
        <v>3</v>
      </c>
      <c r="I581" t="s">
        <v>1002</v>
      </c>
      <c r="J581" t="s">
        <v>3</v>
      </c>
      <c r="K581" t="s">
        <v>1003</v>
      </c>
      <c r="L581">
        <v>1354</v>
      </c>
      <c r="N581">
        <v>1010</v>
      </c>
      <c r="O581" t="s">
        <v>39</v>
      </c>
      <c r="P581" t="s">
        <v>39</v>
      </c>
      <c r="Q581">
        <v>1</v>
      </c>
      <c r="X581">
        <v>2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 t="s">
        <v>3</v>
      </c>
      <c r="AG581">
        <v>2</v>
      </c>
      <c r="AH581">
        <v>3</v>
      </c>
      <c r="AI581">
        <v>-1</v>
      </c>
      <c r="AJ581" t="s">
        <v>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f>ROW(Source!A205)</f>
        <v>205</v>
      </c>
      <c r="B582">
        <v>60526936</v>
      </c>
      <c r="C582">
        <v>60526921</v>
      </c>
      <c r="D582">
        <v>58287192</v>
      </c>
      <c r="E582">
        <v>1080</v>
      </c>
      <c r="F582">
        <v>1</v>
      </c>
      <c r="G582">
        <v>1080</v>
      </c>
      <c r="H582">
        <v>3</v>
      </c>
      <c r="I582" t="s">
        <v>991</v>
      </c>
      <c r="J582" t="s">
        <v>3</v>
      </c>
      <c r="K582" t="s">
        <v>992</v>
      </c>
      <c r="L582">
        <v>1354</v>
      </c>
      <c r="N582">
        <v>1010</v>
      </c>
      <c r="O582" t="s">
        <v>39</v>
      </c>
      <c r="P582" t="s">
        <v>39</v>
      </c>
      <c r="Q582">
        <v>1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3</v>
      </c>
      <c r="AG582">
        <v>1</v>
      </c>
      <c r="AH582">
        <v>3</v>
      </c>
      <c r="AI582">
        <v>-1</v>
      </c>
      <c r="AJ582" t="s">
        <v>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f>ROW(Source!A206)</f>
        <v>206</v>
      </c>
      <c r="B583">
        <v>60526929</v>
      </c>
      <c r="C583">
        <v>60526921</v>
      </c>
      <c r="D583">
        <v>58266404</v>
      </c>
      <c r="E583">
        <v>1080</v>
      </c>
      <c r="F583">
        <v>1</v>
      </c>
      <c r="G583">
        <v>1080</v>
      </c>
      <c r="H583">
        <v>1</v>
      </c>
      <c r="I583" t="s">
        <v>859</v>
      </c>
      <c r="J583" t="s">
        <v>3</v>
      </c>
      <c r="K583" t="s">
        <v>860</v>
      </c>
      <c r="L583">
        <v>1191</v>
      </c>
      <c r="N583">
        <v>1013</v>
      </c>
      <c r="O583" t="s">
        <v>861</v>
      </c>
      <c r="P583" t="s">
        <v>861</v>
      </c>
      <c r="Q583">
        <v>1</v>
      </c>
      <c r="X583">
        <v>1.47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26</v>
      </c>
      <c r="AG583">
        <v>1.85955</v>
      </c>
      <c r="AH583">
        <v>2</v>
      </c>
      <c r="AI583">
        <v>60526922</v>
      </c>
      <c r="AJ583">
        <v>566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f>ROW(Source!A206)</f>
        <v>206</v>
      </c>
      <c r="B584">
        <v>60526930</v>
      </c>
      <c r="C584">
        <v>60526921</v>
      </c>
      <c r="D584">
        <v>58340279</v>
      </c>
      <c r="E584">
        <v>1</v>
      </c>
      <c r="F584">
        <v>1</v>
      </c>
      <c r="G584">
        <v>1080</v>
      </c>
      <c r="H584">
        <v>2</v>
      </c>
      <c r="I584" t="s">
        <v>938</v>
      </c>
      <c r="J584" t="s">
        <v>939</v>
      </c>
      <c r="K584" t="s">
        <v>940</v>
      </c>
      <c r="L584">
        <v>1368</v>
      </c>
      <c r="N584">
        <v>1011</v>
      </c>
      <c r="O584" t="s">
        <v>865</v>
      </c>
      <c r="P584" t="s">
        <v>865</v>
      </c>
      <c r="Q584">
        <v>1</v>
      </c>
      <c r="X584">
        <v>0.35</v>
      </c>
      <c r="Y584">
        <v>0</v>
      </c>
      <c r="Z584">
        <v>7.11</v>
      </c>
      <c r="AA584">
        <v>0</v>
      </c>
      <c r="AB584">
        <v>0</v>
      </c>
      <c r="AC584">
        <v>0</v>
      </c>
      <c r="AD584">
        <v>1</v>
      </c>
      <c r="AE584">
        <v>0</v>
      </c>
      <c r="AF584" t="s">
        <v>25</v>
      </c>
      <c r="AG584">
        <v>0.48125000000000007</v>
      </c>
      <c r="AH584">
        <v>2</v>
      </c>
      <c r="AI584">
        <v>60526923</v>
      </c>
      <c r="AJ584">
        <v>567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f>ROW(Source!A206)</f>
        <v>206</v>
      </c>
      <c r="B585">
        <v>60526931</v>
      </c>
      <c r="C585">
        <v>60526921</v>
      </c>
      <c r="D585">
        <v>58340578</v>
      </c>
      <c r="E585">
        <v>1</v>
      </c>
      <c r="F585">
        <v>1</v>
      </c>
      <c r="G585">
        <v>1080</v>
      </c>
      <c r="H585">
        <v>2</v>
      </c>
      <c r="I585" t="s">
        <v>862</v>
      </c>
      <c r="J585" t="s">
        <v>863</v>
      </c>
      <c r="K585" t="s">
        <v>864</v>
      </c>
      <c r="L585">
        <v>1368</v>
      </c>
      <c r="N585">
        <v>1011</v>
      </c>
      <c r="O585" t="s">
        <v>865</v>
      </c>
      <c r="P585" t="s">
        <v>865</v>
      </c>
      <c r="Q585">
        <v>1</v>
      </c>
      <c r="X585">
        <v>0.01</v>
      </c>
      <c r="Y585">
        <v>0</v>
      </c>
      <c r="Z585">
        <v>83.1</v>
      </c>
      <c r="AA585">
        <v>12.62</v>
      </c>
      <c r="AB585">
        <v>0</v>
      </c>
      <c r="AC585">
        <v>0</v>
      </c>
      <c r="AD585">
        <v>1</v>
      </c>
      <c r="AE585">
        <v>0</v>
      </c>
      <c r="AF585" t="s">
        <v>25</v>
      </c>
      <c r="AG585">
        <v>1.3750000000000002E-2</v>
      </c>
      <c r="AH585">
        <v>2</v>
      </c>
      <c r="AI585">
        <v>60526924</v>
      </c>
      <c r="AJ585">
        <v>568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f>ROW(Source!A206)</f>
        <v>206</v>
      </c>
      <c r="B586">
        <v>60526932</v>
      </c>
      <c r="C586">
        <v>60526921</v>
      </c>
      <c r="D586">
        <v>58309957</v>
      </c>
      <c r="E586">
        <v>1</v>
      </c>
      <c r="F586">
        <v>1</v>
      </c>
      <c r="G586">
        <v>1080</v>
      </c>
      <c r="H586">
        <v>3</v>
      </c>
      <c r="I586" t="s">
        <v>941</v>
      </c>
      <c r="J586" t="s">
        <v>942</v>
      </c>
      <c r="K586" t="s">
        <v>943</v>
      </c>
      <c r="L586">
        <v>1348</v>
      </c>
      <c r="N586">
        <v>1009</v>
      </c>
      <c r="O586" t="s">
        <v>900</v>
      </c>
      <c r="P586" t="s">
        <v>900</v>
      </c>
      <c r="Q586">
        <v>1000</v>
      </c>
      <c r="X586">
        <v>1.3999999999999999E-4</v>
      </c>
      <c r="Y586">
        <v>9879.51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 t="s">
        <v>3</v>
      </c>
      <c r="AG586">
        <v>1.3999999999999999E-4</v>
      </c>
      <c r="AH586">
        <v>2</v>
      </c>
      <c r="AI586">
        <v>60526925</v>
      </c>
      <c r="AJ586">
        <v>569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f>ROW(Source!A206)</f>
        <v>206</v>
      </c>
      <c r="B587">
        <v>60526933</v>
      </c>
      <c r="C587">
        <v>60526921</v>
      </c>
      <c r="D587">
        <v>58308765</v>
      </c>
      <c r="E587">
        <v>1</v>
      </c>
      <c r="F587">
        <v>1</v>
      </c>
      <c r="G587">
        <v>1080</v>
      </c>
      <c r="H587">
        <v>3</v>
      </c>
      <c r="I587" t="s">
        <v>944</v>
      </c>
      <c r="J587" t="s">
        <v>945</v>
      </c>
      <c r="K587" t="s">
        <v>946</v>
      </c>
      <c r="L587">
        <v>1348</v>
      </c>
      <c r="N587">
        <v>1009</v>
      </c>
      <c r="O587" t="s">
        <v>900</v>
      </c>
      <c r="P587" t="s">
        <v>900</v>
      </c>
      <c r="Q587">
        <v>1000</v>
      </c>
      <c r="X587">
        <v>1.1000000000000001E-3</v>
      </c>
      <c r="Y587">
        <v>17868.28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 t="s">
        <v>3</v>
      </c>
      <c r="AG587">
        <v>1.1000000000000001E-3</v>
      </c>
      <c r="AH587">
        <v>2</v>
      </c>
      <c r="AI587">
        <v>60526926</v>
      </c>
      <c r="AJ587">
        <v>570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f>ROW(Source!A206)</f>
        <v>206</v>
      </c>
      <c r="B588">
        <v>60526934</v>
      </c>
      <c r="C588">
        <v>60526921</v>
      </c>
      <c r="D588">
        <v>58330407</v>
      </c>
      <c r="E588">
        <v>1</v>
      </c>
      <c r="F588">
        <v>1</v>
      </c>
      <c r="G588">
        <v>1080</v>
      </c>
      <c r="H588">
        <v>3</v>
      </c>
      <c r="I588" t="s">
        <v>947</v>
      </c>
      <c r="J588" t="s">
        <v>948</v>
      </c>
      <c r="K588" t="s">
        <v>949</v>
      </c>
      <c r="L588">
        <v>1346</v>
      </c>
      <c r="N588">
        <v>1009</v>
      </c>
      <c r="O588" t="s">
        <v>880</v>
      </c>
      <c r="P588" t="s">
        <v>880</v>
      </c>
      <c r="Q588">
        <v>1</v>
      </c>
      <c r="X588">
        <v>0.02</v>
      </c>
      <c r="Y588">
        <v>19.28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 t="s">
        <v>3</v>
      </c>
      <c r="AG588">
        <v>0.02</v>
      </c>
      <c r="AH588">
        <v>2</v>
      </c>
      <c r="AI588">
        <v>60526928</v>
      </c>
      <c r="AJ588">
        <v>572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f>ROW(Source!A206)</f>
        <v>206</v>
      </c>
      <c r="B589">
        <v>60526935</v>
      </c>
      <c r="C589">
        <v>60526921</v>
      </c>
      <c r="D589">
        <v>58266855</v>
      </c>
      <c r="E589">
        <v>1080</v>
      </c>
      <c r="F589">
        <v>1</v>
      </c>
      <c r="G589">
        <v>1080</v>
      </c>
      <c r="H589">
        <v>3</v>
      </c>
      <c r="I589" t="s">
        <v>1002</v>
      </c>
      <c r="J589" t="s">
        <v>3</v>
      </c>
      <c r="K589" t="s">
        <v>1003</v>
      </c>
      <c r="L589">
        <v>1354</v>
      </c>
      <c r="N589">
        <v>1010</v>
      </c>
      <c r="O589" t="s">
        <v>39</v>
      </c>
      <c r="P589" t="s">
        <v>39</v>
      </c>
      <c r="Q589">
        <v>1</v>
      </c>
      <c r="X589">
        <v>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3</v>
      </c>
      <c r="AG589">
        <v>2</v>
      </c>
      <c r="AH589">
        <v>3</v>
      </c>
      <c r="AI589">
        <v>-1</v>
      </c>
      <c r="AJ589" t="s">
        <v>3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">
      <c r="A590">
        <f>ROW(Source!A206)</f>
        <v>206</v>
      </c>
      <c r="B590">
        <v>60526936</v>
      </c>
      <c r="C590">
        <v>60526921</v>
      </c>
      <c r="D590">
        <v>58287192</v>
      </c>
      <c r="E590">
        <v>1080</v>
      </c>
      <c r="F590">
        <v>1</v>
      </c>
      <c r="G590">
        <v>1080</v>
      </c>
      <c r="H590">
        <v>3</v>
      </c>
      <c r="I590" t="s">
        <v>991</v>
      </c>
      <c r="J590" t="s">
        <v>3</v>
      </c>
      <c r="K590" t="s">
        <v>992</v>
      </c>
      <c r="L590">
        <v>1354</v>
      </c>
      <c r="N590">
        <v>1010</v>
      </c>
      <c r="O590" t="s">
        <v>39</v>
      </c>
      <c r="P590" t="s">
        <v>39</v>
      </c>
      <c r="Q590">
        <v>1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3</v>
      </c>
      <c r="AG590">
        <v>1</v>
      </c>
      <c r="AH590">
        <v>3</v>
      </c>
      <c r="AI590">
        <v>-1</v>
      </c>
      <c r="AJ590" t="s">
        <v>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f>ROW(Source!A209)</f>
        <v>209</v>
      </c>
      <c r="B591">
        <v>60526947</v>
      </c>
      <c r="C591">
        <v>60526938</v>
      </c>
      <c r="D591">
        <v>58266404</v>
      </c>
      <c r="E591">
        <v>1080</v>
      </c>
      <c r="F591">
        <v>1</v>
      </c>
      <c r="G591">
        <v>1080</v>
      </c>
      <c r="H591">
        <v>1</v>
      </c>
      <c r="I591" t="s">
        <v>859</v>
      </c>
      <c r="J591" t="s">
        <v>3</v>
      </c>
      <c r="K591" t="s">
        <v>860</v>
      </c>
      <c r="L591">
        <v>1191</v>
      </c>
      <c r="N591">
        <v>1013</v>
      </c>
      <c r="O591" t="s">
        <v>861</v>
      </c>
      <c r="P591" t="s">
        <v>861</v>
      </c>
      <c r="Q591">
        <v>1</v>
      </c>
      <c r="X591">
        <v>0.3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 t="s">
        <v>26</v>
      </c>
      <c r="AG591">
        <v>0.3795</v>
      </c>
      <c r="AH591">
        <v>2</v>
      </c>
      <c r="AI591">
        <v>60526939</v>
      </c>
      <c r="AJ591">
        <v>573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f>ROW(Source!A209)</f>
        <v>209</v>
      </c>
      <c r="B592">
        <v>60526948</v>
      </c>
      <c r="C592">
        <v>60526938</v>
      </c>
      <c r="D592">
        <v>58340578</v>
      </c>
      <c r="E592">
        <v>1</v>
      </c>
      <c r="F592">
        <v>1</v>
      </c>
      <c r="G592">
        <v>1080</v>
      </c>
      <c r="H592">
        <v>2</v>
      </c>
      <c r="I592" t="s">
        <v>862</v>
      </c>
      <c r="J592" t="s">
        <v>863</v>
      </c>
      <c r="K592" t="s">
        <v>864</v>
      </c>
      <c r="L592">
        <v>1368</v>
      </c>
      <c r="N592">
        <v>1011</v>
      </c>
      <c r="O592" t="s">
        <v>865</v>
      </c>
      <c r="P592" t="s">
        <v>865</v>
      </c>
      <c r="Q592">
        <v>1</v>
      </c>
      <c r="X592">
        <v>0.01</v>
      </c>
      <c r="Y592">
        <v>0</v>
      </c>
      <c r="Z592">
        <v>83.1</v>
      </c>
      <c r="AA592">
        <v>12.62</v>
      </c>
      <c r="AB592">
        <v>0</v>
      </c>
      <c r="AC592">
        <v>0</v>
      </c>
      <c r="AD592">
        <v>1</v>
      </c>
      <c r="AE592">
        <v>0</v>
      </c>
      <c r="AF592" t="s">
        <v>25</v>
      </c>
      <c r="AG592">
        <v>1.3750000000000002E-2</v>
      </c>
      <c r="AH592">
        <v>2</v>
      </c>
      <c r="AI592">
        <v>60526940</v>
      </c>
      <c r="AJ592">
        <v>574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">
      <c r="A593">
        <f>ROW(Source!A209)</f>
        <v>209</v>
      </c>
      <c r="B593">
        <v>60526949</v>
      </c>
      <c r="C593">
        <v>60526938</v>
      </c>
      <c r="D593">
        <v>58310526</v>
      </c>
      <c r="E593">
        <v>1</v>
      </c>
      <c r="F593">
        <v>1</v>
      </c>
      <c r="G593">
        <v>1080</v>
      </c>
      <c r="H593">
        <v>3</v>
      </c>
      <c r="I593" t="s">
        <v>894</v>
      </c>
      <c r="J593" t="s">
        <v>895</v>
      </c>
      <c r="K593" t="s">
        <v>896</v>
      </c>
      <c r="L593">
        <v>1346</v>
      </c>
      <c r="N593">
        <v>1009</v>
      </c>
      <c r="O593" t="s">
        <v>880</v>
      </c>
      <c r="P593" t="s">
        <v>880</v>
      </c>
      <c r="Q593">
        <v>1</v>
      </c>
      <c r="X593">
        <v>0.01</v>
      </c>
      <c r="Y593">
        <v>37.979999999999997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 t="s">
        <v>3</v>
      </c>
      <c r="AG593">
        <v>0.01</v>
      </c>
      <c r="AH593">
        <v>2</v>
      </c>
      <c r="AI593">
        <v>60526941</v>
      </c>
      <c r="AJ593">
        <v>575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">
      <c r="A594">
        <f>ROW(Source!A209)</f>
        <v>209</v>
      </c>
      <c r="B594">
        <v>60526950</v>
      </c>
      <c r="C594">
        <v>60526938</v>
      </c>
      <c r="D594">
        <v>58309084</v>
      </c>
      <c r="E594">
        <v>1</v>
      </c>
      <c r="F594">
        <v>1</v>
      </c>
      <c r="G594">
        <v>1080</v>
      </c>
      <c r="H594">
        <v>3</v>
      </c>
      <c r="I594" t="s">
        <v>907</v>
      </c>
      <c r="J594" t="s">
        <v>908</v>
      </c>
      <c r="K594" t="s">
        <v>909</v>
      </c>
      <c r="L594">
        <v>1348</v>
      </c>
      <c r="N594">
        <v>1009</v>
      </c>
      <c r="O594" t="s">
        <v>900</v>
      </c>
      <c r="P594" t="s">
        <v>900</v>
      </c>
      <c r="Q594">
        <v>1000</v>
      </c>
      <c r="X594">
        <v>2.0000000000000002E-5</v>
      </c>
      <c r="Y594">
        <v>16214.84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 t="s">
        <v>3</v>
      </c>
      <c r="AG594">
        <v>2.0000000000000002E-5</v>
      </c>
      <c r="AH594">
        <v>2</v>
      </c>
      <c r="AI594">
        <v>60526942</v>
      </c>
      <c r="AJ594">
        <v>576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f>ROW(Source!A209)</f>
        <v>209</v>
      </c>
      <c r="B595">
        <v>60526951</v>
      </c>
      <c r="C595">
        <v>60526938</v>
      </c>
      <c r="D595">
        <v>58309253</v>
      </c>
      <c r="E595">
        <v>1</v>
      </c>
      <c r="F595">
        <v>1</v>
      </c>
      <c r="G595">
        <v>1080</v>
      </c>
      <c r="H595">
        <v>3</v>
      </c>
      <c r="I595" t="s">
        <v>910</v>
      </c>
      <c r="J595" t="s">
        <v>911</v>
      </c>
      <c r="K595" t="s">
        <v>912</v>
      </c>
      <c r="L595">
        <v>1346</v>
      </c>
      <c r="N595">
        <v>1009</v>
      </c>
      <c r="O595" t="s">
        <v>880</v>
      </c>
      <c r="P595" t="s">
        <v>880</v>
      </c>
      <c r="Q595">
        <v>1</v>
      </c>
      <c r="X595">
        <v>0.01</v>
      </c>
      <c r="Y595">
        <v>20.190000000000001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 t="s">
        <v>3</v>
      </c>
      <c r="AG595">
        <v>0.01</v>
      </c>
      <c r="AH595">
        <v>2</v>
      </c>
      <c r="AI595">
        <v>60526943</v>
      </c>
      <c r="AJ595">
        <v>577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f>ROW(Source!A209)</f>
        <v>209</v>
      </c>
      <c r="B596">
        <v>60526952</v>
      </c>
      <c r="C596">
        <v>60526938</v>
      </c>
      <c r="D596">
        <v>58328762</v>
      </c>
      <c r="E596">
        <v>1</v>
      </c>
      <c r="F596">
        <v>1</v>
      </c>
      <c r="G596">
        <v>1080</v>
      </c>
      <c r="H596">
        <v>3</v>
      </c>
      <c r="I596" t="s">
        <v>955</v>
      </c>
      <c r="J596" t="s">
        <v>956</v>
      </c>
      <c r="K596" t="s">
        <v>957</v>
      </c>
      <c r="L596">
        <v>1354</v>
      </c>
      <c r="N596">
        <v>1010</v>
      </c>
      <c r="O596" t="s">
        <v>39</v>
      </c>
      <c r="P596" t="s">
        <v>39</v>
      </c>
      <c r="Q596">
        <v>1</v>
      </c>
      <c r="X596">
        <v>2</v>
      </c>
      <c r="Y596">
        <v>12.41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3</v>
      </c>
      <c r="AG596">
        <v>2</v>
      </c>
      <c r="AH596">
        <v>2</v>
      </c>
      <c r="AI596">
        <v>60526945</v>
      </c>
      <c r="AJ596">
        <v>579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">
      <c r="A597">
        <f>ROW(Source!A209)</f>
        <v>209</v>
      </c>
      <c r="B597">
        <v>60526953</v>
      </c>
      <c r="C597">
        <v>60526938</v>
      </c>
      <c r="D597">
        <v>58287192</v>
      </c>
      <c r="E597">
        <v>1080</v>
      </c>
      <c r="F597">
        <v>1</v>
      </c>
      <c r="G597">
        <v>1080</v>
      </c>
      <c r="H597">
        <v>3</v>
      </c>
      <c r="I597" t="s">
        <v>991</v>
      </c>
      <c r="J597" t="s">
        <v>3</v>
      </c>
      <c r="K597" t="s">
        <v>992</v>
      </c>
      <c r="L597">
        <v>1354</v>
      </c>
      <c r="N597">
        <v>1010</v>
      </c>
      <c r="O597" t="s">
        <v>39</v>
      </c>
      <c r="P597" t="s">
        <v>39</v>
      </c>
      <c r="Q597">
        <v>1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3</v>
      </c>
      <c r="AG597">
        <v>1</v>
      </c>
      <c r="AH597">
        <v>3</v>
      </c>
      <c r="AI597">
        <v>-1</v>
      </c>
      <c r="AJ597" t="s">
        <v>3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f>ROW(Source!A209)</f>
        <v>209</v>
      </c>
      <c r="B598">
        <v>60526954</v>
      </c>
      <c r="C598">
        <v>60526938</v>
      </c>
      <c r="D598">
        <v>58304663</v>
      </c>
      <c r="E598">
        <v>1080</v>
      </c>
      <c r="F598">
        <v>1</v>
      </c>
      <c r="G598">
        <v>1080</v>
      </c>
      <c r="H598">
        <v>3</v>
      </c>
      <c r="I598" t="s">
        <v>1008</v>
      </c>
      <c r="J598" t="s">
        <v>3</v>
      </c>
      <c r="K598" t="s">
        <v>1009</v>
      </c>
      <c r="L598">
        <v>1301</v>
      </c>
      <c r="N598">
        <v>1003</v>
      </c>
      <c r="O598" t="s">
        <v>34</v>
      </c>
      <c r="P598" t="s">
        <v>34</v>
      </c>
      <c r="Q598">
        <v>1</v>
      </c>
      <c r="X598">
        <v>20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3</v>
      </c>
      <c r="AG598">
        <v>20</v>
      </c>
      <c r="AH598">
        <v>3</v>
      </c>
      <c r="AI598">
        <v>-1</v>
      </c>
      <c r="AJ598" t="s">
        <v>3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">
      <c r="A599">
        <f>ROW(Source!A210)</f>
        <v>210</v>
      </c>
      <c r="B599">
        <v>60526947</v>
      </c>
      <c r="C599">
        <v>60526938</v>
      </c>
      <c r="D599">
        <v>58266404</v>
      </c>
      <c r="E599">
        <v>1080</v>
      </c>
      <c r="F599">
        <v>1</v>
      </c>
      <c r="G599">
        <v>1080</v>
      </c>
      <c r="H599">
        <v>1</v>
      </c>
      <c r="I599" t="s">
        <v>859</v>
      </c>
      <c r="J599" t="s">
        <v>3</v>
      </c>
      <c r="K599" t="s">
        <v>860</v>
      </c>
      <c r="L599">
        <v>1191</v>
      </c>
      <c r="N599">
        <v>1013</v>
      </c>
      <c r="O599" t="s">
        <v>861</v>
      </c>
      <c r="P599" t="s">
        <v>861</v>
      </c>
      <c r="Q599">
        <v>1</v>
      </c>
      <c r="X599">
        <v>0.3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 t="s">
        <v>26</v>
      </c>
      <c r="AG599">
        <v>0.3795</v>
      </c>
      <c r="AH599">
        <v>2</v>
      </c>
      <c r="AI599">
        <v>60526939</v>
      </c>
      <c r="AJ599">
        <v>581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f>ROW(Source!A210)</f>
        <v>210</v>
      </c>
      <c r="B600">
        <v>60526948</v>
      </c>
      <c r="C600">
        <v>60526938</v>
      </c>
      <c r="D600">
        <v>58340578</v>
      </c>
      <c r="E600">
        <v>1</v>
      </c>
      <c r="F600">
        <v>1</v>
      </c>
      <c r="G600">
        <v>1080</v>
      </c>
      <c r="H600">
        <v>2</v>
      </c>
      <c r="I600" t="s">
        <v>862</v>
      </c>
      <c r="J600" t="s">
        <v>863</v>
      </c>
      <c r="K600" t="s">
        <v>864</v>
      </c>
      <c r="L600">
        <v>1368</v>
      </c>
      <c r="N600">
        <v>1011</v>
      </c>
      <c r="O600" t="s">
        <v>865</v>
      </c>
      <c r="P600" t="s">
        <v>865</v>
      </c>
      <c r="Q600">
        <v>1</v>
      </c>
      <c r="X600">
        <v>0.01</v>
      </c>
      <c r="Y600">
        <v>0</v>
      </c>
      <c r="Z600">
        <v>83.1</v>
      </c>
      <c r="AA600">
        <v>12.62</v>
      </c>
      <c r="AB600">
        <v>0</v>
      </c>
      <c r="AC600">
        <v>0</v>
      </c>
      <c r="AD600">
        <v>1</v>
      </c>
      <c r="AE600">
        <v>0</v>
      </c>
      <c r="AF600" t="s">
        <v>25</v>
      </c>
      <c r="AG600">
        <v>1.3750000000000002E-2</v>
      </c>
      <c r="AH600">
        <v>2</v>
      </c>
      <c r="AI600">
        <v>60526940</v>
      </c>
      <c r="AJ600">
        <v>582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f>ROW(Source!A210)</f>
        <v>210</v>
      </c>
      <c r="B601">
        <v>60526949</v>
      </c>
      <c r="C601">
        <v>60526938</v>
      </c>
      <c r="D601">
        <v>58310526</v>
      </c>
      <c r="E601">
        <v>1</v>
      </c>
      <c r="F601">
        <v>1</v>
      </c>
      <c r="G601">
        <v>1080</v>
      </c>
      <c r="H601">
        <v>3</v>
      </c>
      <c r="I601" t="s">
        <v>894</v>
      </c>
      <c r="J601" t="s">
        <v>895</v>
      </c>
      <c r="K601" t="s">
        <v>896</v>
      </c>
      <c r="L601">
        <v>1346</v>
      </c>
      <c r="N601">
        <v>1009</v>
      </c>
      <c r="O601" t="s">
        <v>880</v>
      </c>
      <c r="P601" t="s">
        <v>880</v>
      </c>
      <c r="Q601">
        <v>1</v>
      </c>
      <c r="X601">
        <v>0.01</v>
      </c>
      <c r="Y601">
        <v>37.979999999999997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3</v>
      </c>
      <c r="AG601">
        <v>0.01</v>
      </c>
      <c r="AH601">
        <v>2</v>
      </c>
      <c r="AI601">
        <v>60526941</v>
      </c>
      <c r="AJ601">
        <v>583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f>ROW(Source!A210)</f>
        <v>210</v>
      </c>
      <c r="B602">
        <v>60526950</v>
      </c>
      <c r="C602">
        <v>60526938</v>
      </c>
      <c r="D602">
        <v>58309084</v>
      </c>
      <c r="E602">
        <v>1</v>
      </c>
      <c r="F602">
        <v>1</v>
      </c>
      <c r="G602">
        <v>1080</v>
      </c>
      <c r="H602">
        <v>3</v>
      </c>
      <c r="I602" t="s">
        <v>907</v>
      </c>
      <c r="J602" t="s">
        <v>908</v>
      </c>
      <c r="K602" t="s">
        <v>909</v>
      </c>
      <c r="L602">
        <v>1348</v>
      </c>
      <c r="N602">
        <v>1009</v>
      </c>
      <c r="O602" t="s">
        <v>900</v>
      </c>
      <c r="P602" t="s">
        <v>900</v>
      </c>
      <c r="Q602">
        <v>1000</v>
      </c>
      <c r="X602">
        <v>2.0000000000000002E-5</v>
      </c>
      <c r="Y602">
        <v>16214.84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3</v>
      </c>
      <c r="AG602">
        <v>2.0000000000000002E-5</v>
      </c>
      <c r="AH602">
        <v>2</v>
      </c>
      <c r="AI602">
        <v>60526942</v>
      </c>
      <c r="AJ602">
        <v>584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f>ROW(Source!A210)</f>
        <v>210</v>
      </c>
      <c r="B603">
        <v>60526951</v>
      </c>
      <c r="C603">
        <v>60526938</v>
      </c>
      <c r="D603">
        <v>58309253</v>
      </c>
      <c r="E603">
        <v>1</v>
      </c>
      <c r="F603">
        <v>1</v>
      </c>
      <c r="G603">
        <v>1080</v>
      </c>
      <c r="H603">
        <v>3</v>
      </c>
      <c r="I603" t="s">
        <v>910</v>
      </c>
      <c r="J603" t="s">
        <v>911</v>
      </c>
      <c r="K603" t="s">
        <v>912</v>
      </c>
      <c r="L603">
        <v>1346</v>
      </c>
      <c r="N603">
        <v>1009</v>
      </c>
      <c r="O603" t="s">
        <v>880</v>
      </c>
      <c r="P603" t="s">
        <v>880</v>
      </c>
      <c r="Q603">
        <v>1</v>
      </c>
      <c r="X603">
        <v>0.01</v>
      </c>
      <c r="Y603">
        <v>20.190000000000001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 t="s">
        <v>3</v>
      </c>
      <c r="AG603">
        <v>0.01</v>
      </c>
      <c r="AH603">
        <v>2</v>
      </c>
      <c r="AI603">
        <v>60526943</v>
      </c>
      <c r="AJ603">
        <v>585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f>ROW(Source!A210)</f>
        <v>210</v>
      </c>
      <c r="B604">
        <v>60526952</v>
      </c>
      <c r="C604">
        <v>60526938</v>
      </c>
      <c r="D604">
        <v>58328762</v>
      </c>
      <c r="E604">
        <v>1</v>
      </c>
      <c r="F604">
        <v>1</v>
      </c>
      <c r="G604">
        <v>1080</v>
      </c>
      <c r="H604">
        <v>3</v>
      </c>
      <c r="I604" t="s">
        <v>955</v>
      </c>
      <c r="J604" t="s">
        <v>956</v>
      </c>
      <c r="K604" t="s">
        <v>957</v>
      </c>
      <c r="L604">
        <v>1354</v>
      </c>
      <c r="N604">
        <v>1010</v>
      </c>
      <c r="O604" t="s">
        <v>39</v>
      </c>
      <c r="P604" t="s">
        <v>39</v>
      </c>
      <c r="Q604">
        <v>1</v>
      </c>
      <c r="X604">
        <v>2</v>
      </c>
      <c r="Y604">
        <v>12.41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3</v>
      </c>
      <c r="AG604">
        <v>2</v>
      </c>
      <c r="AH604">
        <v>2</v>
      </c>
      <c r="AI604">
        <v>60526945</v>
      </c>
      <c r="AJ604">
        <v>587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f>ROW(Source!A210)</f>
        <v>210</v>
      </c>
      <c r="B605">
        <v>60526953</v>
      </c>
      <c r="C605">
        <v>60526938</v>
      </c>
      <c r="D605">
        <v>58287192</v>
      </c>
      <c r="E605">
        <v>1080</v>
      </c>
      <c r="F605">
        <v>1</v>
      </c>
      <c r="G605">
        <v>1080</v>
      </c>
      <c r="H605">
        <v>3</v>
      </c>
      <c r="I605" t="s">
        <v>991</v>
      </c>
      <c r="J605" t="s">
        <v>3</v>
      </c>
      <c r="K605" t="s">
        <v>992</v>
      </c>
      <c r="L605">
        <v>1354</v>
      </c>
      <c r="N605">
        <v>1010</v>
      </c>
      <c r="O605" t="s">
        <v>39</v>
      </c>
      <c r="P605" t="s">
        <v>39</v>
      </c>
      <c r="Q605">
        <v>1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 t="s">
        <v>3</v>
      </c>
      <c r="AG605">
        <v>1</v>
      </c>
      <c r="AH605">
        <v>3</v>
      </c>
      <c r="AI605">
        <v>-1</v>
      </c>
      <c r="AJ605" t="s">
        <v>3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f>ROW(Source!A210)</f>
        <v>210</v>
      </c>
      <c r="B606">
        <v>60526954</v>
      </c>
      <c r="C606">
        <v>60526938</v>
      </c>
      <c r="D606">
        <v>58304663</v>
      </c>
      <c r="E606">
        <v>1080</v>
      </c>
      <c r="F606">
        <v>1</v>
      </c>
      <c r="G606">
        <v>1080</v>
      </c>
      <c r="H606">
        <v>3</v>
      </c>
      <c r="I606" t="s">
        <v>1008</v>
      </c>
      <c r="J606" t="s">
        <v>3</v>
      </c>
      <c r="K606" t="s">
        <v>1009</v>
      </c>
      <c r="L606">
        <v>1301</v>
      </c>
      <c r="N606">
        <v>1003</v>
      </c>
      <c r="O606" t="s">
        <v>34</v>
      </c>
      <c r="P606" t="s">
        <v>34</v>
      </c>
      <c r="Q606">
        <v>1</v>
      </c>
      <c r="X606">
        <v>20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 t="s">
        <v>3</v>
      </c>
      <c r="AG606">
        <v>20</v>
      </c>
      <c r="AH606">
        <v>3</v>
      </c>
      <c r="AI606">
        <v>-1</v>
      </c>
      <c r="AJ606" t="s">
        <v>3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f>ROW(Source!A217)</f>
        <v>217</v>
      </c>
      <c r="B607">
        <v>60526966</v>
      </c>
      <c r="C607">
        <v>60526958</v>
      </c>
      <c r="D607">
        <v>58266404</v>
      </c>
      <c r="E607">
        <v>1080</v>
      </c>
      <c r="F607">
        <v>1</v>
      </c>
      <c r="G607">
        <v>1080</v>
      </c>
      <c r="H607">
        <v>1</v>
      </c>
      <c r="I607" t="s">
        <v>859</v>
      </c>
      <c r="J607" t="s">
        <v>3</v>
      </c>
      <c r="K607" t="s">
        <v>860</v>
      </c>
      <c r="L607">
        <v>1191</v>
      </c>
      <c r="N607">
        <v>1013</v>
      </c>
      <c r="O607" t="s">
        <v>861</v>
      </c>
      <c r="P607" t="s">
        <v>861</v>
      </c>
      <c r="Q607">
        <v>1</v>
      </c>
      <c r="X607">
        <v>1.47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1</v>
      </c>
      <c r="AF607" t="s">
        <v>26</v>
      </c>
      <c r="AG607">
        <v>1.85955</v>
      </c>
      <c r="AH607">
        <v>2</v>
      </c>
      <c r="AI607">
        <v>60526959</v>
      </c>
      <c r="AJ607">
        <v>589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f>ROW(Source!A217)</f>
        <v>217</v>
      </c>
      <c r="B608">
        <v>60526967</v>
      </c>
      <c r="C608">
        <v>60526958</v>
      </c>
      <c r="D608">
        <v>58340279</v>
      </c>
      <c r="E608">
        <v>1</v>
      </c>
      <c r="F608">
        <v>1</v>
      </c>
      <c r="G608">
        <v>1080</v>
      </c>
      <c r="H608">
        <v>2</v>
      </c>
      <c r="I608" t="s">
        <v>938</v>
      </c>
      <c r="J608" t="s">
        <v>939</v>
      </c>
      <c r="K608" t="s">
        <v>940</v>
      </c>
      <c r="L608">
        <v>1368</v>
      </c>
      <c r="N608">
        <v>1011</v>
      </c>
      <c r="O608" t="s">
        <v>865</v>
      </c>
      <c r="P608" t="s">
        <v>865</v>
      </c>
      <c r="Q608">
        <v>1</v>
      </c>
      <c r="X608">
        <v>0.35</v>
      </c>
      <c r="Y608">
        <v>0</v>
      </c>
      <c r="Z608">
        <v>7.11</v>
      </c>
      <c r="AA608">
        <v>0</v>
      </c>
      <c r="AB608">
        <v>0</v>
      </c>
      <c r="AC608">
        <v>0</v>
      </c>
      <c r="AD608">
        <v>1</v>
      </c>
      <c r="AE608">
        <v>0</v>
      </c>
      <c r="AF608" t="s">
        <v>25</v>
      </c>
      <c r="AG608">
        <v>0.48125000000000007</v>
      </c>
      <c r="AH608">
        <v>2</v>
      </c>
      <c r="AI608">
        <v>60526960</v>
      </c>
      <c r="AJ608">
        <v>590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">
      <c r="A609">
        <f>ROW(Source!A217)</f>
        <v>217</v>
      </c>
      <c r="B609">
        <v>60526968</v>
      </c>
      <c r="C609">
        <v>60526958</v>
      </c>
      <c r="D609">
        <v>58340578</v>
      </c>
      <c r="E609">
        <v>1</v>
      </c>
      <c r="F609">
        <v>1</v>
      </c>
      <c r="G609">
        <v>1080</v>
      </c>
      <c r="H609">
        <v>2</v>
      </c>
      <c r="I609" t="s">
        <v>862</v>
      </c>
      <c r="J609" t="s">
        <v>863</v>
      </c>
      <c r="K609" t="s">
        <v>864</v>
      </c>
      <c r="L609">
        <v>1368</v>
      </c>
      <c r="N609">
        <v>1011</v>
      </c>
      <c r="O609" t="s">
        <v>865</v>
      </c>
      <c r="P609" t="s">
        <v>865</v>
      </c>
      <c r="Q609">
        <v>1</v>
      </c>
      <c r="X609">
        <v>0.01</v>
      </c>
      <c r="Y609">
        <v>0</v>
      </c>
      <c r="Z609">
        <v>83.1</v>
      </c>
      <c r="AA609">
        <v>12.62</v>
      </c>
      <c r="AB609">
        <v>0</v>
      </c>
      <c r="AC609">
        <v>0</v>
      </c>
      <c r="AD609">
        <v>1</v>
      </c>
      <c r="AE609">
        <v>0</v>
      </c>
      <c r="AF609" t="s">
        <v>25</v>
      </c>
      <c r="AG609">
        <v>1.3750000000000002E-2</v>
      </c>
      <c r="AH609">
        <v>2</v>
      </c>
      <c r="AI609">
        <v>60526961</v>
      </c>
      <c r="AJ609">
        <v>591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">
      <c r="A610">
        <f>ROW(Source!A217)</f>
        <v>217</v>
      </c>
      <c r="B610">
        <v>60526969</v>
      </c>
      <c r="C610">
        <v>60526958</v>
      </c>
      <c r="D610">
        <v>58309957</v>
      </c>
      <c r="E610">
        <v>1</v>
      </c>
      <c r="F610">
        <v>1</v>
      </c>
      <c r="G610">
        <v>1080</v>
      </c>
      <c r="H610">
        <v>3</v>
      </c>
      <c r="I610" t="s">
        <v>941</v>
      </c>
      <c r="J610" t="s">
        <v>942</v>
      </c>
      <c r="K610" t="s">
        <v>943</v>
      </c>
      <c r="L610">
        <v>1348</v>
      </c>
      <c r="N610">
        <v>1009</v>
      </c>
      <c r="O610" t="s">
        <v>900</v>
      </c>
      <c r="P610" t="s">
        <v>900</v>
      </c>
      <c r="Q610">
        <v>1000</v>
      </c>
      <c r="X610">
        <v>1.3999999999999999E-4</v>
      </c>
      <c r="Y610">
        <v>9879.51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 t="s">
        <v>3</v>
      </c>
      <c r="AG610">
        <v>1.3999999999999999E-4</v>
      </c>
      <c r="AH610">
        <v>2</v>
      </c>
      <c r="AI610">
        <v>60526962</v>
      </c>
      <c r="AJ610">
        <v>592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">
      <c r="A611">
        <f>ROW(Source!A217)</f>
        <v>217</v>
      </c>
      <c r="B611">
        <v>60526970</v>
      </c>
      <c r="C611">
        <v>60526958</v>
      </c>
      <c r="D611">
        <v>58308765</v>
      </c>
      <c r="E611">
        <v>1</v>
      </c>
      <c r="F611">
        <v>1</v>
      </c>
      <c r="G611">
        <v>1080</v>
      </c>
      <c r="H611">
        <v>3</v>
      </c>
      <c r="I611" t="s">
        <v>944</v>
      </c>
      <c r="J611" t="s">
        <v>945</v>
      </c>
      <c r="K611" t="s">
        <v>946</v>
      </c>
      <c r="L611">
        <v>1348</v>
      </c>
      <c r="N611">
        <v>1009</v>
      </c>
      <c r="O611" t="s">
        <v>900</v>
      </c>
      <c r="P611" t="s">
        <v>900</v>
      </c>
      <c r="Q611">
        <v>1000</v>
      </c>
      <c r="X611">
        <v>1.1000000000000001E-3</v>
      </c>
      <c r="Y611">
        <v>17868.28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 t="s">
        <v>3</v>
      </c>
      <c r="AG611">
        <v>1.1000000000000001E-3</v>
      </c>
      <c r="AH611">
        <v>2</v>
      </c>
      <c r="AI611">
        <v>60526963</v>
      </c>
      <c r="AJ611">
        <v>593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">
      <c r="A612">
        <f>ROW(Source!A217)</f>
        <v>217</v>
      </c>
      <c r="B612">
        <v>60526971</v>
      </c>
      <c r="C612">
        <v>60526958</v>
      </c>
      <c r="D612">
        <v>58330407</v>
      </c>
      <c r="E612">
        <v>1</v>
      </c>
      <c r="F612">
        <v>1</v>
      </c>
      <c r="G612">
        <v>1080</v>
      </c>
      <c r="H612">
        <v>3</v>
      </c>
      <c r="I612" t="s">
        <v>947</v>
      </c>
      <c r="J612" t="s">
        <v>948</v>
      </c>
      <c r="K612" t="s">
        <v>949</v>
      </c>
      <c r="L612">
        <v>1346</v>
      </c>
      <c r="N612">
        <v>1009</v>
      </c>
      <c r="O612" t="s">
        <v>880</v>
      </c>
      <c r="P612" t="s">
        <v>880</v>
      </c>
      <c r="Q612">
        <v>1</v>
      </c>
      <c r="X612">
        <v>0.02</v>
      </c>
      <c r="Y612">
        <v>19.28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 t="s">
        <v>3</v>
      </c>
      <c r="AG612">
        <v>0.02</v>
      </c>
      <c r="AH612">
        <v>2</v>
      </c>
      <c r="AI612">
        <v>60526965</v>
      </c>
      <c r="AJ612">
        <v>595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">
      <c r="A613">
        <f>ROW(Source!A217)</f>
        <v>217</v>
      </c>
      <c r="B613">
        <v>60526972</v>
      </c>
      <c r="C613">
        <v>60526958</v>
      </c>
      <c r="D613">
        <v>58266855</v>
      </c>
      <c r="E613">
        <v>1080</v>
      </c>
      <c r="F613">
        <v>1</v>
      </c>
      <c r="G613">
        <v>1080</v>
      </c>
      <c r="H613">
        <v>3</v>
      </c>
      <c r="I613" t="s">
        <v>1002</v>
      </c>
      <c r="J613" t="s">
        <v>3</v>
      </c>
      <c r="K613" t="s">
        <v>1003</v>
      </c>
      <c r="L613">
        <v>1354</v>
      </c>
      <c r="N613">
        <v>1010</v>
      </c>
      <c r="O613" t="s">
        <v>39</v>
      </c>
      <c r="P613" t="s">
        <v>39</v>
      </c>
      <c r="Q613">
        <v>1</v>
      </c>
      <c r="X613">
        <v>2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 t="s">
        <v>3</v>
      </c>
      <c r="AG613">
        <v>2</v>
      </c>
      <c r="AH613">
        <v>3</v>
      </c>
      <c r="AI613">
        <v>-1</v>
      </c>
      <c r="AJ613" t="s">
        <v>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">
      <c r="A614">
        <f>ROW(Source!A217)</f>
        <v>217</v>
      </c>
      <c r="B614">
        <v>60526973</v>
      </c>
      <c r="C614">
        <v>60526958</v>
      </c>
      <c r="D614">
        <v>58287192</v>
      </c>
      <c r="E614">
        <v>1080</v>
      </c>
      <c r="F614">
        <v>1</v>
      </c>
      <c r="G614">
        <v>1080</v>
      </c>
      <c r="H614">
        <v>3</v>
      </c>
      <c r="I614" t="s">
        <v>991</v>
      </c>
      <c r="J614" t="s">
        <v>3</v>
      </c>
      <c r="K614" t="s">
        <v>992</v>
      </c>
      <c r="L614">
        <v>1354</v>
      </c>
      <c r="N614">
        <v>1010</v>
      </c>
      <c r="O614" t="s">
        <v>39</v>
      </c>
      <c r="P614" t="s">
        <v>39</v>
      </c>
      <c r="Q614">
        <v>1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 t="s">
        <v>3</v>
      </c>
      <c r="AG614">
        <v>1</v>
      </c>
      <c r="AH614">
        <v>3</v>
      </c>
      <c r="AI614">
        <v>-1</v>
      </c>
      <c r="AJ614" t="s">
        <v>3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">
      <c r="A615">
        <f>ROW(Source!A218)</f>
        <v>218</v>
      </c>
      <c r="B615">
        <v>60526966</v>
      </c>
      <c r="C615">
        <v>60526958</v>
      </c>
      <c r="D615">
        <v>58266404</v>
      </c>
      <c r="E615">
        <v>1080</v>
      </c>
      <c r="F615">
        <v>1</v>
      </c>
      <c r="G615">
        <v>1080</v>
      </c>
      <c r="H615">
        <v>1</v>
      </c>
      <c r="I615" t="s">
        <v>859</v>
      </c>
      <c r="J615" t="s">
        <v>3</v>
      </c>
      <c r="K615" t="s">
        <v>860</v>
      </c>
      <c r="L615">
        <v>1191</v>
      </c>
      <c r="N615">
        <v>1013</v>
      </c>
      <c r="O615" t="s">
        <v>861</v>
      </c>
      <c r="P615" t="s">
        <v>861</v>
      </c>
      <c r="Q615">
        <v>1</v>
      </c>
      <c r="X615">
        <v>1.47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1</v>
      </c>
      <c r="AF615" t="s">
        <v>26</v>
      </c>
      <c r="AG615">
        <v>1.85955</v>
      </c>
      <c r="AH615">
        <v>2</v>
      </c>
      <c r="AI615">
        <v>60526959</v>
      </c>
      <c r="AJ615">
        <v>596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">
      <c r="A616">
        <f>ROW(Source!A218)</f>
        <v>218</v>
      </c>
      <c r="B616">
        <v>60526967</v>
      </c>
      <c r="C616">
        <v>60526958</v>
      </c>
      <c r="D616">
        <v>58340279</v>
      </c>
      <c r="E616">
        <v>1</v>
      </c>
      <c r="F616">
        <v>1</v>
      </c>
      <c r="G616">
        <v>1080</v>
      </c>
      <c r="H616">
        <v>2</v>
      </c>
      <c r="I616" t="s">
        <v>938</v>
      </c>
      <c r="J616" t="s">
        <v>939</v>
      </c>
      <c r="K616" t="s">
        <v>940</v>
      </c>
      <c r="L616">
        <v>1368</v>
      </c>
      <c r="N616">
        <v>1011</v>
      </c>
      <c r="O616" t="s">
        <v>865</v>
      </c>
      <c r="P616" t="s">
        <v>865</v>
      </c>
      <c r="Q616">
        <v>1</v>
      </c>
      <c r="X616">
        <v>0.35</v>
      </c>
      <c r="Y616">
        <v>0</v>
      </c>
      <c r="Z616">
        <v>7.11</v>
      </c>
      <c r="AA616">
        <v>0</v>
      </c>
      <c r="AB616">
        <v>0</v>
      </c>
      <c r="AC616">
        <v>0</v>
      </c>
      <c r="AD616">
        <v>1</v>
      </c>
      <c r="AE616">
        <v>0</v>
      </c>
      <c r="AF616" t="s">
        <v>25</v>
      </c>
      <c r="AG616">
        <v>0.48125000000000007</v>
      </c>
      <c r="AH616">
        <v>2</v>
      </c>
      <c r="AI616">
        <v>60526960</v>
      </c>
      <c r="AJ616">
        <v>597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">
      <c r="A617">
        <f>ROW(Source!A218)</f>
        <v>218</v>
      </c>
      <c r="B617">
        <v>60526968</v>
      </c>
      <c r="C617">
        <v>60526958</v>
      </c>
      <c r="D617">
        <v>58340578</v>
      </c>
      <c r="E617">
        <v>1</v>
      </c>
      <c r="F617">
        <v>1</v>
      </c>
      <c r="G617">
        <v>1080</v>
      </c>
      <c r="H617">
        <v>2</v>
      </c>
      <c r="I617" t="s">
        <v>862</v>
      </c>
      <c r="J617" t="s">
        <v>863</v>
      </c>
      <c r="K617" t="s">
        <v>864</v>
      </c>
      <c r="L617">
        <v>1368</v>
      </c>
      <c r="N617">
        <v>1011</v>
      </c>
      <c r="O617" t="s">
        <v>865</v>
      </c>
      <c r="P617" t="s">
        <v>865</v>
      </c>
      <c r="Q617">
        <v>1</v>
      </c>
      <c r="X617">
        <v>0.01</v>
      </c>
      <c r="Y617">
        <v>0</v>
      </c>
      <c r="Z617">
        <v>83.1</v>
      </c>
      <c r="AA617">
        <v>12.62</v>
      </c>
      <c r="AB617">
        <v>0</v>
      </c>
      <c r="AC617">
        <v>0</v>
      </c>
      <c r="AD617">
        <v>1</v>
      </c>
      <c r="AE617">
        <v>0</v>
      </c>
      <c r="AF617" t="s">
        <v>25</v>
      </c>
      <c r="AG617">
        <v>1.3750000000000002E-2</v>
      </c>
      <c r="AH617">
        <v>2</v>
      </c>
      <c r="AI617">
        <v>60526961</v>
      </c>
      <c r="AJ617">
        <v>598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">
      <c r="A618">
        <f>ROW(Source!A218)</f>
        <v>218</v>
      </c>
      <c r="B618">
        <v>60526969</v>
      </c>
      <c r="C618">
        <v>60526958</v>
      </c>
      <c r="D618">
        <v>58309957</v>
      </c>
      <c r="E618">
        <v>1</v>
      </c>
      <c r="F618">
        <v>1</v>
      </c>
      <c r="G618">
        <v>1080</v>
      </c>
      <c r="H618">
        <v>3</v>
      </c>
      <c r="I618" t="s">
        <v>941</v>
      </c>
      <c r="J618" t="s">
        <v>942</v>
      </c>
      <c r="K618" t="s">
        <v>943</v>
      </c>
      <c r="L618">
        <v>1348</v>
      </c>
      <c r="N618">
        <v>1009</v>
      </c>
      <c r="O618" t="s">
        <v>900</v>
      </c>
      <c r="P618" t="s">
        <v>900</v>
      </c>
      <c r="Q618">
        <v>1000</v>
      </c>
      <c r="X618">
        <v>1.3999999999999999E-4</v>
      </c>
      <c r="Y618">
        <v>9879.51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 t="s">
        <v>3</v>
      </c>
      <c r="AG618">
        <v>1.3999999999999999E-4</v>
      </c>
      <c r="AH618">
        <v>2</v>
      </c>
      <c r="AI618">
        <v>60526962</v>
      </c>
      <c r="AJ618">
        <v>599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">
      <c r="A619">
        <f>ROW(Source!A218)</f>
        <v>218</v>
      </c>
      <c r="B619">
        <v>60526970</v>
      </c>
      <c r="C619">
        <v>60526958</v>
      </c>
      <c r="D619">
        <v>58308765</v>
      </c>
      <c r="E619">
        <v>1</v>
      </c>
      <c r="F619">
        <v>1</v>
      </c>
      <c r="G619">
        <v>1080</v>
      </c>
      <c r="H619">
        <v>3</v>
      </c>
      <c r="I619" t="s">
        <v>944</v>
      </c>
      <c r="J619" t="s">
        <v>945</v>
      </c>
      <c r="K619" t="s">
        <v>946</v>
      </c>
      <c r="L619">
        <v>1348</v>
      </c>
      <c r="N619">
        <v>1009</v>
      </c>
      <c r="O619" t="s">
        <v>900</v>
      </c>
      <c r="P619" t="s">
        <v>900</v>
      </c>
      <c r="Q619">
        <v>1000</v>
      </c>
      <c r="X619">
        <v>1.1000000000000001E-3</v>
      </c>
      <c r="Y619">
        <v>17868.28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3</v>
      </c>
      <c r="AG619">
        <v>1.1000000000000001E-3</v>
      </c>
      <c r="AH619">
        <v>2</v>
      </c>
      <c r="AI619">
        <v>60526963</v>
      </c>
      <c r="AJ619">
        <v>600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">
      <c r="A620">
        <f>ROW(Source!A218)</f>
        <v>218</v>
      </c>
      <c r="B620">
        <v>60526971</v>
      </c>
      <c r="C620">
        <v>60526958</v>
      </c>
      <c r="D620">
        <v>58330407</v>
      </c>
      <c r="E620">
        <v>1</v>
      </c>
      <c r="F620">
        <v>1</v>
      </c>
      <c r="G620">
        <v>1080</v>
      </c>
      <c r="H620">
        <v>3</v>
      </c>
      <c r="I620" t="s">
        <v>947</v>
      </c>
      <c r="J620" t="s">
        <v>948</v>
      </c>
      <c r="K620" t="s">
        <v>949</v>
      </c>
      <c r="L620">
        <v>1346</v>
      </c>
      <c r="N620">
        <v>1009</v>
      </c>
      <c r="O620" t="s">
        <v>880</v>
      </c>
      <c r="P620" t="s">
        <v>880</v>
      </c>
      <c r="Q620">
        <v>1</v>
      </c>
      <c r="X620">
        <v>0.02</v>
      </c>
      <c r="Y620">
        <v>19.28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 t="s">
        <v>3</v>
      </c>
      <c r="AG620">
        <v>0.02</v>
      </c>
      <c r="AH620">
        <v>2</v>
      </c>
      <c r="AI620">
        <v>60526965</v>
      </c>
      <c r="AJ620">
        <v>602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">
      <c r="A621">
        <f>ROW(Source!A218)</f>
        <v>218</v>
      </c>
      <c r="B621">
        <v>60526972</v>
      </c>
      <c r="C621">
        <v>60526958</v>
      </c>
      <c r="D621">
        <v>58266855</v>
      </c>
      <c r="E621">
        <v>1080</v>
      </c>
      <c r="F621">
        <v>1</v>
      </c>
      <c r="G621">
        <v>1080</v>
      </c>
      <c r="H621">
        <v>3</v>
      </c>
      <c r="I621" t="s">
        <v>1002</v>
      </c>
      <c r="J621" t="s">
        <v>3</v>
      </c>
      <c r="K621" t="s">
        <v>1003</v>
      </c>
      <c r="L621">
        <v>1354</v>
      </c>
      <c r="N621">
        <v>1010</v>
      </c>
      <c r="O621" t="s">
        <v>39</v>
      </c>
      <c r="P621" t="s">
        <v>39</v>
      </c>
      <c r="Q621">
        <v>1</v>
      </c>
      <c r="X621">
        <v>2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3</v>
      </c>
      <c r="AG621">
        <v>2</v>
      </c>
      <c r="AH621">
        <v>3</v>
      </c>
      <c r="AI621">
        <v>-1</v>
      </c>
      <c r="AJ621" t="s">
        <v>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">
      <c r="A622">
        <f>ROW(Source!A218)</f>
        <v>218</v>
      </c>
      <c r="B622">
        <v>60526973</v>
      </c>
      <c r="C622">
        <v>60526958</v>
      </c>
      <c r="D622">
        <v>58287192</v>
      </c>
      <c r="E622">
        <v>1080</v>
      </c>
      <c r="F622">
        <v>1</v>
      </c>
      <c r="G622">
        <v>1080</v>
      </c>
      <c r="H622">
        <v>3</v>
      </c>
      <c r="I622" t="s">
        <v>991</v>
      </c>
      <c r="J622" t="s">
        <v>3</v>
      </c>
      <c r="K622" t="s">
        <v>992</v>
      </c>
      <c r="L622">
        <v>1354</v>
      </c>
      <c r="N622">
        <v>1010</v>
      </c>
      <c r="O622" t="s">
        <v>39</v>
      </c>
      <c r="P622" t="s">
        <v>39</v>
      </c>
      <c r="Q622">
        <v>1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3</v>
      </c>
      <c r="AG622">
        <v>1</v>
      </c>
      <c r="AH622">
        <v>3</v>
      </c>
      <c r="AI622">
        <v>-1</v>
      </c>
      <c r="AJ622" t="s">
        <v>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">
      <c r="A623">
        <f>ROW(Source!A221)</f>
        <v>221</v>
      </c>
      <c r="B623">
        <v>60526990</v>
      </c>
      <c r="C623">
        <v>60526975</v>
      </c>
      <c r="D623">
        <v>58266404</v>
      </c>
      <c r="E623">
        <v>1080</v>
      </c>
      <c r="F623">
        <v>1</v>
      </c>
      <c r="G623">
        <v>1080</v>
      </c>
      <c r="H623">
        <v>1</v>
      </c>
      <c r="I623" t="s">
        <v>859</v>
      </c>
      <c r="J623" t="s">
        <v>3</v>
      </c>
      <c r="K623" t="s">
        <v>860</v>
      </c>
      <c r="L623">
        <v>1191</v>
      </c>
      <c r="N623">
        <v>1013</v>
      </c>
      <c r="O623" t="s">
        <v>861</v>
      </c>
      <c r="P623" t="s">
        <v>861</v>
      </c>
      <c r="Q623">
        <v>1</v>
      </c>
      <c r="X623">
        <v>2.2000000000000002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1</v>
      </c>
      <c r="AF623" t="s">
        <v>26</v>
      </c>
      <c r="AG623">
        <v>2.7829999999999999</v>
      </c>
      <c r="AH623">
        <v>2</v>
      </c>
      <c r="AI623">
        <v>60526976</v>
      </c>
      <c r="AJ623">
        <v>603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">
      <c r="A624">
        <f>ROW(Source!A221)</f>
        <v>221</v>
      </c>
      <c r="B624">
        <v>60526991</v>
      </c>
      <c r="C624">
        <v>60526975</v>
      </c>
      <c r="D624">
        <v>58340578</v>
      </c>
      <c r="E624">
        <v>1</v>
      </c>
      <c r="F624">
        <v>1</v>
      </c>
      <c r="G624">
        <v>1080</v>
      </c>
      <c r="H624">
        <v>2</v>
      </c>
      <c r="I624" t="s">
        <v>862</v>
      </c>
      <c r="J624" t="s">
        <v>863</v>
      </c>
      <c r="K624" t="s">
        <v>864</v>
      </c>
      <c r="L624">
        <v>1368</v>
      </c>
      <c r="N624">
        <v>1011</v>
      </c>
      <c r="O624" t="s">
        <v>865</v>
      </c>
      <c r="P624" t="s">
        <v>865</v>
      </c>
      <c r="Q624">
        <v>1</v>
      </c>
      <c r="X624">
        <v>8.9999999999999993E-3</v>
      </c>
      <c r="Y624">
        <v>0</v>
      </c>
      <c r="Z624">
        <v>83.1</v>
      </c>
      <c r="AA624">
        <v>12.62</v>
      </c>
      <c r="AB624">
        <v>0</v>
      </c>
      <c r="AC624">
        <v>0</v>
      </c>
      <c r="AD624">
        <v>1</v>
      </c>
      <c r="AE624">
        <v>0</v>
      </c>
      <c r="AF624" t="s">
        <v>25</v>
      </c>
      <c r="AG624">
        <v>1.2375000000000001E-2</v>
      </c>
      <c r="AH624">
        <v>2</v>
      </c>
      <c r="AI624">
        <v>60526977</v>
      </c>
      <c r="AJ624">
        <v>604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">
      <c r="A625">
        <f>ROW(Source!A221)</f>
        <v>221</v>
      </c>
      <c r="B625">
        <v>60526992</v>
      </c>
      <c r="C625">
        <v>60526975</v>
      </c>
      <c r="D625">
        <v>58311301</v>
      </c>
      <c r="E625">
        <v>1</v>
      </c>
      <c r="F625">
        <v>1</v>
      </c>
      <c r="G625">
        <v>1080</v>
      </c>
      <c r="H625">
        <v>3</v>
      </c>
      <c r="I625" t="s">
        <v>958</v>
      </c>
      <c r="J625" t="s">
        <v>959</v>
      </c>
      <c r="K625" t="s">
        <v>960</v>
      </c>
      <c r="L625">
        <v>1346</v>
      </c>
      <c r="N625">
        <v>1009</v>
      </c>
      <c r="O625" t="s">
        <v>880</v>
      </c>
      <c r="P625" t="s">
        <v>880</v>
      </c>
      <c r="Q625">
        <v>1</v>
      </c>
      <c r="X625">
        <v>1.6400000000000001E-2</v>
      </c>
      <c r="Y625">
        <v>53.33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 t="s">
        <v>3</v>
      </c>
      <c r="AG625">
        <v>1.6400000000000001E-2</v>
      </c>
      <c r="AH625">
        <v>2</v>
      </c>
      <c r="AI625">
        <v>60526987</v>
      </c>
      <c r="AJ625">
        <v>614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">
      <c r="A626">
        <f>ROW(Source!A221)</f>
        <v>221</v>
      </c>
      <c r="B626">
        <v>60526993</v>
      </c>
      <c r="C626">
        <v>60526975</v>
      </c>
      <c r="D626">
        <v>58309035</v>
      </c>
      <c r="E626">
        <v>1</v>
      </c>
      <c r="F626">
        <v>1</v>
      </c>
      <c r="G626">
        <v>1080</v>
      </c>
      <c r="H626">
        <v>3</v>
      </c>
      <c r="I626" t="s">
        <v>961</v>
      </c>
      <c r="J626" t="s">
        <v>962</v>
      </c>
      <c r="K626" t="s">
        <v>963</v>
      </c>
      <c r="L626">
        <v>1354</v>
      </c>
      <c r="N626">
        <v>1010</v>
      </c>
      <c r="O626" t="s">
        <v>39</v>
      </c>
      <c r="P626" t="s">
        <v>39</v>
      </c>
      <c r="Q626">
        <v>1</v>
      </c>
      <c r="X626">
        <v>30</v>
      </c>
      <c r="Y626">
        <v>0.75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3</v>
      </c>
      <c r="AG626">
        <v>30</v>
      </c>
      <c r="AH626">
        <v>2</v>
      </c>
      <c r="AI626">
        <v>60526988</v>
      </c>
      <c r="AJ626">
        <v>615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">
      <c r="A627">
        <f>ROW(Source!A221)</f>
        <v>221</v>
      </c>
      <c r="B627">
        <v>60526994</v>
      </c>
      <c r="C627">
        <v>60526975</v>
      </c>
      <c r="D627">
        <v>58309081</v>
      </c>
      <c r="E627">
        <v>1</v>
      </c>
      <c r="F627">
        <v>1</v>
      </c>
      <c r="G627">
        <v>1080</v>
      </c>
      <c r="H627">
        <v>3</v>
      </c>
      <c r="I627" t="s">
        <v>964</v>
      </c>
      <c r="J627" t="s">
        <v>965</v>
      </c>
      <c r="K627" t="s">
        <v>966</v>
      </c>
      <c r="L627">
        <v>1296</v>
      </c>
      <c r="N627">
        <v>1002</v>
      </c>
      <c r="O627" t="s">
        <v>717</v>
      </c>
      <c r="P627" t="s">
        <v>717</v>
      </c>
      <c r="Q627">
        <v>1</v>
      </c>
      <c r="X627">
        <v>0.93</v>
      </c>
      <c r="Y627">
        <v>34.74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 t="s">
        <v>3</v>
      </c>
      <c r="AG627">
        <v>0.93</v>
      </c>
      <c r="AH627">
        <v>2</v>
      </c>
      <c r="AI627">
        <v>60526989</v>
      </c>
      <c r="AJ627">
        <v>616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">
      <c r="A628">
        <f>ROW(Source!A221)</f>
        <v>221</v>
      </c>
      <c r="B628">
        <v>60526995</v>
      </c>
      <c r="C628">
        <v>60526975</v>
      </c>
      <c r="D628">
        <v>58272165</v>
      </c>
      <c r="E628">
        <v>1080</v>
      </c>
      <c r="F628">
        <v>1</v>
      </c>
      <c r="G628">
        <v>1080</v>
      </c>
      <c r="H628">
        <v>3</v>
      </c>
      <c r="I628" t="s">
        <v>1010</v>
      </c>
      <c r="J628" t="s">
        <v>3</v>
      </c>
      <c r="K628" t="s">
        <v>1011</v>
      </c>
      <c r="L628">
        <v>1301</v>
      </c>
      <c r="N628">
        <v>1003</v>
      </c>
      <c r="O628" t="s">
        <v>34</v>
      </c>
      <c r="P628" t="s">
        <v>34</v>
      </c>
      <c r="Q628">
        <v>1</v>
      </c>
      <c r="X628">
        <v>15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 t="s">
        <v>3</v>
      </c>
      <c r="AG628">
        <v>15</v>
      </c>
      <c r="AH628">
        <v>3</v>
      </c>
      <c r="AI628">
        <v>-1</v>
      </c>
      <c r="AJ628" t="s">
        <v>3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">
      <c r="A629">
        <f>ROW(Source!A221)</f>
        <v>221</v>
      </c>
      <c r="B629">
        <v>60526996</v>
      </c>
      <c r="C629">
        <v>60526975</v>
      </c>
      <c r="D629">
        <v>58272195</v>
      </c>
      <c r="E629">
        <v>1080</v>
      </c>
      <c r="F629">
        <v>1</v>
      </c>
      <c r="G629">
        <v>1080</v>
      </c>
      <c r="H629">
        <v>3</v>
      </c>
      <c r="I629" t="s">
        <v>1012</v>
      </c>
      <c r="J629" t="s">
        <v>3</v>
      </c>
      <c r="K629" t="s">
        <v>1013</v>
      </c>
      <c r="L629">
        <v>1327</v>
      </c>
      <c r="N629">
        <v>1005</v>
      </c>
      <c r="O629" t="s">
        <v>1014</v>
      </c>
      <c r="P629" t="s">
        <v>1014</v>
      </c>
      <c r="Q629">
        <v>1</v>
      </c>
      <c r="X629">
        <v>0.25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 t="s">
        <v>3</v>
      </c>
      <c r="AG629">
        <v>0.25</v>
      </c>
      <c r="AH629">
        <v>3</v>
      </c>
      <c r="AI629">
        <v>-1</v>
      </c>
      <c r="AJ629" t="s">
        <v>3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">
      <c r="A630">
        <f>ROW(Source!A221)</f>
        <v>221</v>
      </c>
      <c r="B630">
        <v>60526997</v>
      </c>
      <c r="C630">
        <v>60526975</v>
      </c>
      <c r="D630">
        <v>58273784</v>
      </c>
      <c r="E630">
        <v>1080</v>
      </c>
      <c r="F630">
        <v>1</v>
      </c>
      <c r="G630">
        <v>1080</v>
      </c>
      <c r="H630">
        <v>3</v>
      </c>
      <c r="I630" t="s">
        <v>1015</v>
      </c>
      <c r="J630" t="s">
        <v>3</v>
      </c>
      <c r="K630" t="s">
        <v>1016</v>
      </c>
      <c r="L630">
        <v>1301</v>
      </c>
      <c r="N630">
        <v>1003</v>
      </c>
      <c r="O630" t="s">
        <v>34</v>
      </c>
      <c r="P630" t="s">
        <v>34</v>
      </c>
      <c r="Q630">
        <v>1</v>
      </c>
      <c r="X630">
        <v>10.5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3</v>
      </c>
      <c r="AG630">
        <v>10.5</v>
      </c>
      <c r="AH630">
        <v>3</v>
      </c>
      <c r="AI630">
        <v>-1</v>
      </c>
      <c r="AJ630" t="s">
        <v>3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">
      <c r="A631">
        <f>ROW(Source!A221)</f>
        <v>221</v>
      </c>
      <c r="B631">
        <v>60526998</v>
      </c>
      <c r="C631">
        <v>60526975</v>
      </c>
      <c r="D631">
        <v>58277416</v>
      </c>
      <c r="E631">
        <v>1080</v>
      </c>
      <c r="F631">
        <v>1</v>
      </c>
      <c r="G631">
        <v>1080</v>
      </c>
      <c r="H631">
        <v>3</v>
      </c>
      <c r="I631" t="s">
        <v>1017</v>
      </c>
      <c r="J631" t="s">
        <v>3</v>
      </c>
      <c r="K631" t="s">
        <v>1018</v>
      </c>
      <c r="L631">
        <v>1296</v>
      </c>
      <c r="N631">
        <v>1002</v>
      </c>
      <c r="O631" t="s">
        <v>717</v>
      </c>
      <c r="P631" t="s">
        <v>717</v>
      </c>
      <c r="Q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t="s">
        <v>3</v>
      </c>
      <c r="AG631">
        <v>0</v>
      </c>
      <c r="AH631">
        <v>3</v>
      </c>
      <c r="AI631">
        <v>-1</v>
      </c>
      <c r="AJ631" t="s">
        <v>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">
      <c r="A632">
        <f>ROW(Source!A222)</f>
        <v>222</v>
      </c>
      <c r="B632">
        <v>60526990</v>
      </c>
      <c r="C632">
        <v>60526975</v>
      </c>
      <c r="D632">
        <v>58266404</v>
      </c>
      <c r="E632">
        <v>1080</v>
      </c>
      <c r="F632">
        <v>1</v>
      </c>
      <c r="G632">
        <v>1080</v>
      </c>
      <c r="H632">
        <v>1</v>
      </c>
      <c r="I632" t="s">
        <v>859</v>
      </c>
      <c r="J632" t="s">
        <v>3</v>
      </c>
      <c r="K632" t="s">
        <v>860</v>
      </c>
      <c r="L632">
        <v>1191</v>
      </c>
      <c r="N632">
        <v>1013</v>
      </c>
      <c r="O632" t="s">
        <v>861</v>
      </c>
      <c r="P632" t="s">
        <v>861</v>
      </c>
      <c r="Q632">
        <v>1</v>
      </c>
      <c r="X632">
        <v>2.2000000000000002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1</v>
      </c>
      <c r="AF632" t="s">
        <v>26</v>
      </c>
      <c r="AG632">
        <v>2.7829999999999999</v>
      </c>
      <c r="AH632">
        <v>2</v>
      </c>
      <c r="AI632">
        <v>60526976</v>
      </c>
      <c r="AJ632">
        <v>617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">
      <c r="A633">
        <f>ROW(Source!A222)</f>
        <v>222</v>
      </c>
      <c r="B633">
        <v>60526991</v>
      </c>
      <c r="C633">
        <v>60526975</v>
      </c>
      <c r="D633">
        <v>58340578</v>
      </c>
      <c r="E633">
        <v>1</v>
      </c>
      <c r="F633">
        <v>1</v>
      </c>
      <c r="G633">
        <v>1080</v>
      </c>
      <c r="H633">
        <v>2</v>
      </c>
      <c r="I633" t="s">
        <v>862</v>
      </c>
      <c r="J633" t="s">
        <v>863</v>
      </c>
      <c r="K633" t="s">
        <v>864</v>
      </c>
      <c r="L633">
        <v>1368</v>
      </c>
      <c r="N633">
        <v>1011</v>
      </c>
      <c r="O633" t="s">
        <v>865</v>
      </c>
      <c r="P633" t="s">
        <v>865</v>
      </c>
      <c r="Q633">
        <v>1</v>
      </c>
      <c r="X633">
        <v>8.9999999999999993E-3</v>
      </c>
      <c r="Y633">
        <v>0</v>
      </c>
      <c r="Z633">
        <v>83.1</v>
      </c>
      <c r="AA633">
        <v>12.62</v>
      </c>
      <c r="AB633">
        <v>0</v>
      </c>
      <c r="AC633">
        <v>0</v>
      </c>
      <c r="AD633">
        <v>1</v>
      </c>
      <c r="AE633">
        <v>0</v>
      </c>
      <c r="AF633" t="s">
        <v>25</v>
      </c>
      <c r="AG633">
        <v>1.2375000000000001E-2</v>
      </c>
      <c r="AH633">
        <v>2</v>
      </c>
      <c r="AI633">
        <v>60526977</v>
      </c>
      <c r="AJ633">
        <v>618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">
      <c r="A634">
        <f>ROW(Source!A222)</f>
        <v>222</v>
      </c>
      <c r="B634">
        <v>60526992</v>
      </c>
      <c r="C634">
        <v>60526975</v>
      </c>
      <c r="D634">
        <v>58311301</v>
      </c>
      <c r="E634">
        <v>1</v>
      </c>
      <c r="F634">
        <v>1</v>
      </c>
      <c r="G634">
        <v>1080</v>
      </c>
      <c r="H634">
        <v>3</v>
      </c>
      <c r="I634" t="s">
        <v>958</v>
      </c>
      <c r="J634" t="s">
        <v>959</v>
      </c>
      <c r="K634" t="s">
        <v>960</v>
      </c>
      <c r="L634">
        <v>1346</v>
      </c>
      <c r="N634">
        <v>1009</v>
      </c>
      <c r="O634" t="s">
        <v>880</v>
      </c>
      <c r="P634" t="s">
        <v>880</v>
      </c>
      <c r="Q634">
        <v>1</v>
      </c>
      <c r="X634">
        <v>1.6400000000000001E-2</v>
      </c>
      <c r="Y634">
        <v>53.33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 t="s">
        <v>3</v>
      </c>
      <c r="AG634">
        <v>1.6400000000000001E-2</v>
      </c>
      <c r="AH634">
        <v>2</v>
      </c>
      <c r="AI634">
        <v>60526987</v>
      </c>
      <c r="AJ634">
        <v>628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">
      <c r="A635">
        <f>ROW(Source!A222)</f>
        <v>222</v>
      </c>
      <c r="B635">
        <v>60526993</v>
      </c>
      <c r="C635">
        <v>60526975</v>
      </c>
      <c r="D635">
        <v>58309035</v>
      </c>
      <c r="E635">
        <v>1</v>
      </c>
      <c r="F635">
        <v>1</v>
      </c>
      <c r="G635">
        <v>1080</v>
      </c>
      <c r="H635">
        <v>3</v>
      </c>
      <c r="I635" t="s">
        <v>961</v>
      </c>
      <c r="J635" t="s">
        <v>962</v>
      </c>
      <c r="K635" t="s">
        <v>963</v>
      </c>
      <c r="L635">
        <v>1354</v>
      </c>
      <c r="N635">
        <v>1010</v>
      </c>
      <c r="O635" t="s">
        <v>39</v>
      </c>
      <c r="P635" t="s">
        <v>39</v>
      </c>
      <c r="Q635">
        <v>1</v>
      </c>
      <c r="X635">
        <v>30</v>
      </c>
      <c r="Y635">
        <v>0.75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 t="s">
        <v>3</v>
      </c>
      <c r="AG635">
        <v>30</v>
      </c>
      <c r="AH635">
        <v>2</v>
      </c>
      <c r="AI635">
        <v>60526988</v>
      </c>
      <c r="AJ635">
        <v>629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">
      <c r="A636">
        <f>ROW(Source!A222)</f>
        <v>222</v>
      </c>
      <c r="B636">
        <v>60526994</v>
      </c>
      <c r="C636">
        <v>60526975</v>
      </c>
      <c r="D636">
        <v>58309081</v>
      </c>
      <c r="E636">
        <v>1</v>
      </c>
      <c r="F636">
        <v>1</v>
      </c>
      <c r="G636">
        <v>1080</v>
      </c>
      <c r="H636">
        <v>3</v>
      </c>
      <c r="I636" t="s">
        <v>964</v>
      </c>
      <c r="J636" t="s">
        <v>965</v>
      </c>
      <c r="K636" t="s">
        <v>966</v>
      </c>
      <c r="L636">
        <v>1296</v>
      </c>
      <c r="N636">
        <v>1002</v>
      </c>
      <c r="O636" t="s">
        <v>717</v>
      </c>
      <c r="P636" t="s">
        <v>717</v>
      </c>
      <c r="Q636">
        <v>1</v>
      </c>
      <c r="X636">
        <v>0.93</v>
      </c>
      <c r="Y636">
        <v>34.74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 t="s">
        <v>3</v>
      </c>
      <c r="AG636">
        <v>0.93</v>
      </c>
      <c r="AH636">
        <v>2</v>
      </c>
      <c r="AI636">
        <v>60526989</v>
      </c>
      <c r="AJ636">
        <v>630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">
      <c r="A637">
        <f>ROW(Source!A222)</f>
        <v>222</v>
      </c>
      <c r="B637">
        <v>60526995</v>
      </c>
      <c r="C637">
        <v>60526975</v>
      </c>
      <c r="D637">
        <v>58272165</v>
      </c>
      <c r="E637">
        <v>1080</v>
      </c>
      <c r="F637">
        <v>1</v>
      </c>
      <c r="G637">
        <v>1080</v>
      </c>
      <c r="H637">
        <v>3</v>
      </c>
      <c r="I637" t="s">
        <v>1010</v>
      </c>
      <c r="J637" t="s">
        <v>3</v>
      </c>
      <c r="K637" t="s">
        <v>1011</v>
      </c>
      <c r="L637">
        <v>1301</v>
      </c>
      <c r="N637">
        <v>1003</v>
      </c>
      <c r="O637" t="s">
        <v>34</v>
      </c>
      <c r="P637" t="s">
        <v>34</v>
      </c>
      <c r="Q637">
        <v>1</v>
      </c>
      <c r="X637">
        <v>15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3</v>
      </c>
      <c r="AG637">
        <v>15</v>
      </c>
      <c r="AH637">
        <v>3</v>
      </c>
      <c r="AI637">
        <v>-1</v>
      </c>
      <c r="AJ637" t="s">
        <v>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">
      <c r="A638">
        <f>ROW(Source!A222)</f>
        <v>222</v>
      </c>
      <c r="B638">
        <v>60526996</v>
      </c>
      <c r="C638">
        <v>60526975</v>
      </c>
      <c r="D638">
        <v>58272195</v>
      </c>
      <c r="E638">
        <v>1080</v>
      </c>
      <c r="F638">
        <v>1</v>
      </c>
      <c r="G638">
        <v>1080</v>
      </c>
      <c r="H638">
        <v>3</v>
      </c>
      <c r="I638" t="s">
        <v>1012</v>
      </c>
      <c r="J638" t="s">
        <v>3</v>
      </c>
      <c r="K638" t="s">
        <v>1013</v>
      </c>
      <c r="L638">
        <v>1327</v>
      </c>
      <c r="N638">
        <v>1005</v>
      </c>
      <c r="O638" t="s">
        <v>1014</v>
      </c>
      <c r="P638" t="s">
        <v>1014</v>
      </c>
      <c r="Q638">
        <v>1</v>
      </c>
      <c r="X638">
        <v>0.25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3</v>
      </c>
      <c r="AG638">
        <v>0.25</v>
      </c>
      <c r="AH638">
        <v>3</v>
      </c>
      <c r="AI638">
        <v>-1</v>
      </c>
      <c r="AJ638" t="s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">
      <c r="A639">
        <f>ROW(Source!A222)</f>
        <v>222</v>
      </c>
      <c r="B639">
        <v>60526997</v>
      </c>
      <c r="C639">
        <v>60526975</v>
      </c>
      <c r="D639">
        <v>58273784</v>
      </c>
      <c r="E639">
        <v>1080</v>
      </c>
      <c r="F639">
        <v>1</v>
      </c>
      <c r="G639">
        <v>1080</v>
      </c>
      <c r="H639">
        <v>3</v>
      </c>
      <c r="I639" t="s">
        <v>1015</v>
      </c>
      <c r="J639" t="s">
        <v>3</v>
      </c>
      <c r="K639" t="s">
        <v>1016</v>
      </c>
      <c r="L639">
        <v>1301</v>
      </c>
      <c r="N639">
        <v>1003</v>
      </c>
      <c r="O639" t="s">
        <v>34</v>
      </c>
      <c r="P639" t="s">
        <v>34</v>
      </c>
      <c r="Q639">
        <v>1</v>
      </c>
      <c r="X639">
        <v>10.5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3</v>
      </c>
      <c r="AG639">
        <v>10.5</v>
      </c>
      <c r="AH639">
        <v>3</v>
      </c>
      <c r="AI639">
        <v>-1</v>
      </c>
      <c r="AJ639" t="s">
        <v>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">
      <c r="A640">
        <f>ROW(Source!A222)</f>
        <v>222</v>
      </c>
      <c r="B640">
        <v>60526998</v>
      </c>
      <c r="C640">
        <v>60526975</v>
      </c>
      <c r="D640">
        <v>58277416</v>
      </c>
      <c r="E640">
        <v>1080</v>
      </c>
      <c r="F640">
        <v>1</v>
      </c>
      <c r="G640">
        <v>1080</v>
      </c>
      <c r="H640">
        <v>3</v>
      </c>
      <c r="I640" t="s">
        <v>1017</v>
      </c>
      <c r="J640" t="s">
        <v>3</v>
      </c>
      <c r="K640" t="s">
        <v>1018</v>
      </c>
      <c r="L640">
        <v>1296</v>
      </c>
      <c r="N640">
        <v>1002</v>
      </c>
      <c r="O640" t="s">
        <v>717</v>
      </c>
      <c r="P640" t="s">
        <v>717</v>
      </c>
      <c r="Q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3</v>
      </c>
      <c r="AG640">
        <v>0</v>
      </c>
      <c r="AH640">
        <v>3</v>
      </c>
      <c r="AI640">
        <v>-1</v>
      </c>
      <c r="AJ640" t="s">
        <v>3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">
      <c r="A641">
        <f>ROW(Source!A276)</f>
        <v>276</v>
      </c>
      <c r="B641">
        <v>60527060</v>
      </c>
      <c r="C641">
        <v>60527049</v>
      </c>
      <c r="D641">
        <v>58266404</v>
      </c>
      <c r="E641">
        <v>1080</v>
      </c>
      <c r="F641">
        <v>1</v>
      </c>
      <c r="G641">
        <v>1080</v>
      </c>
      <c r="H641">
        <v>1</v>
      </c>
      <c r="I641" t="s">
        <v>859</v>
      </c>
      <c r="J641" t="s">
        <v>3</v>
      </c>
      <c r="K641" t="s">
        <v>860</v>
      </c>
      <c r="L641">
        <v>1191</v>
      </c>
      <c r="N641">
        <v>1013</v>
      </c>
      <c r="O641" t="s">
        <v>861</v>
      </c>
      <c r="P641" t="s">
        <v>861</v>
      </c>
      <c r="Q641">
        <v>1</v>
      </c>
      <c r="X641">
        <v>19.12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1</v>
      </c>
      <c r="AF641" t="s">
        <v>26</v>
      </c>
      <c r="AG641">
        <v>24.186800000000002</v>
      </c>
      <c r="AH641">
        <v>2</v>
      </c>
      <c r="AI641">
        <v>60527050</v>
      </c>
      <c r="AJ641">
        <v>631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">
      <c r="A642">
        <f>ROW(Source!A276)</f>
        <v>276</v>
      </c>
      <c r="B642">
        <v>60527061</v>
      </c>
      <c r="C642">
        <v>60527049</v>
      </c>
      <c r="D642">
        <v>58340578</v>
      </c>
      <c r="E642">
        <v>1</v>
      </c>
      <c r="F642">
        <v>1</v>
      </c>
      <c r="G642">
        <v>1080</v>
      </c>
      <c r="H642">
        <v>2</v>
      </c>
      <c r="I642" t="s">
        <v>862</v>
      </c>
      <c r="J642" t="s">
        <v>863</v>
      </c>
      <c r="K642" t="s">
        <v>864</v>
      </c>
      <c r="L642">
        <v>1368</v>
      </c>
      <c r="N642">
        <v>1011</v>
      </c>
      <c r="O642" t="s">
        <v>865</v>
      </c>
      <c r="P642" t="s">
        <v>865</v>
      </c>
      <c r="Q642">
        <v>1</v>
      </c>
      <c r="X642">
        <v>0.01</v>
      </c>
      <c r="Y642">
        <v>0</v>
      </c>
      <c r="Z642">
        <v>83.1</v>
      </c>
      <c r="AA642">
        <v>12.62</v>
      </c>
      <c r="AB642">
        <v>0</v>
      </c>
      <c r="AC642">
        <v>0</v>
      </c>
      <c r="AD642">
        <v>1</v>
      </c>
      <c r="AE642">
        <v>0</v>
      </c>
      <c r="AF642" t="s">
        <v>25</v>
      </c>
      <c r="AG642">
        <v>1.3750000000000002E-2</v>
      </c>
      <c r="AH642">
        <v>2</v>
      </c>
      <c r="AI642">
        <v>60527051</v>
      </c>
      <c r="AJ642">
        <v>632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">
      <c r="A643">
        <f>ROW(Source!A276)</f>
        <v>276</v>
      </c>
      <c r="B643">
        <v>60527063</v>
      </c>
      <c r="C643">
        <v>60527049</v>
      </c>
      <c r="D643">
        <v>58340697</v>
      </c>
      <c r="E643">
        <v>1</v>
      </c>
      <c r="F643">
        <v>1</v>
      </c>
      <c r="G643">
        <v>1080</v>
      </c>
      <c r="H643">
        <v>2</v>
      </c>
      <c r="I643" t="s">
        <v>868</v>
      </c>
      <c r="J643" t="s">
        <v>869</v>
      </c>
      <c r="K643" t="s">
        <v>870</v>
      </c>
      <c r="L643">
        <v>1368</v>
      </c>
      <c r="N643">
        <v>1011</v>
      </c>
      <c r="O643" t="s">
        <v>865</v>
      </c>
      <c r="P643" t="s">
        <v>865</v>
      </c>
      <c r="Q643">
        <v>1</v>
      </c>
      <c r="X643">
        <v>1.25</v>
      </c>
      <c r="Y643">
        <v>0</v>
      </c>
      <c r="Z643">
        <v>0.8</v>
      </c>
      <c r="AA643">
        <v>0</v>
      </c>
      <c r="AB643">
        <v>0</v>
      </c>
      <c r="AC643">
        <v>0</v>
      </c>
      <c r="AD643">
        <v>1</v>
      </c>
      <c r="AE643">
        <v>0</v>
      </c>
      <c r="AF643" t="s">
        <v>25</v>
      </c>
      <c r="AG643">
        <v>1.7187500000000002</v>
      </c>
      <c r="AH643">
        <v>2</v>
      </c>
      <c r="AI643">
        <v>60527053</v>
      </c>
      <c r="AJ643">
        <v>633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">
      <c r="A644">
        <f>ROW(Source!A276)</f>
        <v>276</v>
      </c>
      <c r="B644">
        <v>60527064</v>
      </c>
      <c r="C644">
        <v>60527049</v>
      </c>
      <c r="D644">
        <v>58340699</v>
      </c>
      <c r="E644">
        <v>1</v>
      </c>
      <c r="F644">
        <v>1</v>
      </c>
      <c r="G644">
        <v>1080</v>
      </c>
      <c r="H644">
        <v>2</v>
      </c>
      <c r="I644" t="s">
        <v>871</v>
      </c>
      <c r="J644" t="s">
        <v>872</v>
      </c>
      <c r="K644" t="s">
        <v>873</v>
      </c>
      <c r="L644">
        <v>1368</v>
      </c>
      <c r="N644">
        <v>1011</v>
      </c>
      <c r="O644" t="s">
        <v>865</v>
      </c>
      <c r="P644" t="s">
        <v>865</v>
      </c>
      <c r="Q644">
        <v>1</v>
      </c>
      <c r="X644">
        <v>0.3</v>
      </c>
      <c r="Y644">
        <v>0</v>
      </c>
      <c r="Z644">
        <v>1.49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25</v>
      </c>
      <c r="AG644">
        <v>0.41250000000000003</v>
      </c>
      <c r="AH644">
        <v>2</v>
      </c>
      <c r="AI644">
        <v>60527054</v>
      </c>
      <c r="AJ644">
        <v>634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">
      <c r="A645">
        <f>ROW(Source!A276)</f>
        <v>276</v>
      </c>
      <c r="B645">
        <v>60527062</v>
      </c>
      <c r="C645">
        <v>60527049</v>
      </c>
      <c r="D645">
        <v>58339814</v>
      </c>
      <c r="E645">
        <v>1</v>
      </c>
      <c r="F645">
        <v>1</v>
      </c>
      <c r="G645">
        <v>1080</v>
      </c>
      <c r="H645">
        <v>2</v>
      </c>
      <c r="I645" t="s">
        <v>874</v>
      </c>
      <c r="J645" t="s">
        <v>875</v>
      </c>
      <c r="K645" t="s">
        <v>876</v>
      </c>
      <c r="L645">
        <v>1368</v>
      </c>
      <c r="N645">
        <v>1011</v>
      </c>
      <c r="O645" t="s">
        <v>865</v>
      </c>
      <c r="P645" t="s">
        <v>865</v>
      </c>
      <c r="Q645">
        <v>1</v>
      </c>
      <c r="X645">
        <v>0.01</v>
      </c>
      <c r="Y645">
        <v>0</v>
      </c>
      <c r="Z645">
        <v>179.17</v>
      </c>
      <c r="AA645">
        <v>16.93</v>
      </c>
      <c r="AB645">
        <v>0</v>
      </c>
      <c r="AC645">
        <v>0</v>
      </c>
      <c r="AD645">
        <v>1</v>
      </c>
      <c r="AE645">
        <v>0</v>
      </c>
      <c r="AF645" t="s">
        <v>25</v>
      </c>
      <c r="AG645">
        <v>1.3750000000000002E-2</v>
      </c>
      <c r="AH645">
        <v>2</v>
      </c>
      <c r="AI645">
        <v>60527052</v>
      </c>
      <c r="AJ645">
        <v>635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">
      <c r="A646">
        <f>ROW(Source!A276)</f>
        <v>276</v>
      </c>
      <c r="B646">
        <v>60527065</v>
      </c>
      <c r="C646">
        <v>60527049</v>
      </c>
      <c r="D646">
        <v>58308811</v>
      </c>
      <c r="E646">
        <v>1</v>
      </c>
      <c r="F646">
        <v>1</v>
      </c>
      <c r="G646">
        <v>1080</v>
      </c>
      <c r="H646">
        <v>3</v>
      </c>
      <c r="I646" t="s">
        <v>877</v>
      </c>
      <c r="J646" t="s">
        <v>878</v>
      </c>
      <c r="K646" t="s">
        <v>879</v>
      </c>
      <c r="L646">
        <v>1346</v>
      </c>
      <c r="N646">
        <v>1009</v>
      </c>
      <c r="O646" t="s">
        <v>880</v>
      </c>
      <c r="P646" t="s">
        <v>880</v>
      </c>
      <c r="Q646">
        <v>1</v>
      </c>
      <c r="X646">
        <v>0.5</v>
      </c>
      <c r="Y646">
        <v>1.61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3</v>
      </c>
      <c r="AG646">
        <v>0.5</v>
      </c>
      <c r="AH646">
        <v>2</v>
      </c>
      <c r="AI646">
        <v>60527055</v>
      </c>
      <c r="AJ646">
        <v>636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">
      <c r="A647">
        <f>ROW(Source!A276)</f>
        <v>276</v>
      </c>
      <c r="B647">
        <v>60527066</v>
      </c>
      <c r="C647">
        <v>60527049</v>
      </c>
      <c r="D647">
        <v>58308843</v>
      </c>
      <c r="E647">
        <v>1</v>
      </c>
      <c r="F647">
        <v>1</v>
      </c>
      <c r="G647">
        <v>1080</v>
      </c>
      <c r="H647">
        <v>3</v>
      </c>
      <c r="I647" t="s">
        <v>881</v>
      </c>
      <c r="J647" t="s">
        <v>882</v>
      </c>
      <c r="K647" t="s">
        <v>883</v>
      </c>
      <c r="L647">
        <v>1346</v>
      </c>
      <c r="N647">
        <v>1009</v>
      </c>
      <c r="O647" t="s">
        <v>880</v>
      </c>
      <c r="P647" t="s">
        <v>880</v>
      </c>
      <c r="Q647">
        <v>1</v>
      </c>
      <c r="X647">
        <v>9.2999999999999999E-2</v>
      </c>
      <c r="Y647">
        <v>36.78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 t="s">
        <v>3</v>
      </c>
      <c r="AG647">
        <v>9.2999999999999999E-2</v>
      </c>
      <c r="AH647">
        <v>2</v>
      </c>
      <c r="AI647">
        <v>60527056</v>
      </c>
      <c r="AJ647">
        <v>637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">
      <c r="A648">
        <f>ROW(Source!A276)</f>
        <v>276</v>
      </c>
      <c r="B648">
        <v>60527067</v>
      </c>
      <c r="C648">
        <v>60527049</v>
      </c>
      <c r="D648">
        <v>58308917</v>
      </c>
      <c r="E648">
        <v>1</v>
      </c>
      <c r="F648">
        <v>1</v>
      </c>
      <c r="G648">
        <v>1080</v>
      </c>
      <c r="H648">
        <v>3</v>
      </c>
      <c r="I648" t="s">
        <v>884</v>
      </c>
      <c r="J648" t="s">
        <v>885</v>
      </c>
      <c r="K648" t="s">
        <v>886</v>
      </c>
      <c r="L648">
        <v>1354</v>
      </c>
      <c r="N648">
        <v>1010</v>
      </c>
      <c r="O648" t="s">
        <v>39</v>
      </c>
      <c r="P648" t="s">
        <v>39</v>
      </c>
      <c r="Q648">
        <v>1</v>
      </c>
      <c r="X648">
        <v>29</v>
      </c>
      <c r="Y648">
        <v>0.89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 t="s">
        <v>3</v>
      </c>
      <c r="AG648">
        <v>29</v>
      </c>
      <c r="AH648">
        <v>2</v>
      </c>
      <c r="AI648">
        <v>60527057</v>
      </c>
      <c r="AJ648">
        <v>638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">
      <c r="A649">
        <f>ROW(Source!A276)</f>
        <v>276</v>
      </c>
      <c r="B649">
        <v>60527068</v>
      </c>
      <c r="C649">
        <v>60527049</v>
      </c>
      <c r="D649">
        <v>58263805</v>
      </c>
      <c r="E649">
        <v>1080</v>
      </c>
      <c r="F649">
        <v>1</v>
      </c>
      <c r="G649">
        <v>1080</v>
      </c>
      <c r="H649">
        <v>3</v>
      </c>
      <c r="I649" t="s">
        <v>985</v>
      </c>
      <c r="J649" t="s">
        <v>3</v>
      </c>
      <c r="K649" t="s">
        <v>986</v>
      </c>
      <c r="L649">
        <v>1301</v>
      </c>
      <c r="N649">
        <v>1003</v>
      </c>
      <c r="O649" t="s">
        <v>34</v>
      </c>
      <c r="P649" t="s">
        <v>34</v>
      </c>
      <c r="Q649">
        <v>1</v>
      </c>
      <c r="X649">
        <v>100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3</v>
      </c>
      <c r="AG649">
        <v>100</v>
      </c>
      <c r="AH649">
        <v>3</v>
      </c>
      <c r="AI649">
        <v>-1</v>
      </c>
      <c r="AJ649" t="s">
        <v>3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">
      <c r="A650">
        <f>ROW(Source!A276)</f>
        <v>276</v>
      </c>
      <c r="B650">
        <v>60527069</v>
      </c>
      <c r="C650">
        <v>60527049</v>
      </c>
      <c r="D650">
        <v>58266671</v>
      </c>
      <c r="E650">
        <v>1080</v>
      </c>
      <c r="F650">
        <v>1</v>
      </c>
      <c r="G650">
        <v>1080</v>
      </c>
      <c r="H650">
        <v>3</v>
      </c>
      <c r="I650" t="s">
        <v>987</v>
      </c>
      <c r="J650" t="s">
        <v>3</v>
      </c>
      <c r="K650" t="s">
        <v>988</v>
      </c>
      <c r="L650">
        <v>1354</v>
      </c>
      <c r="N650">
        <v>1010</v>
      </c>
      <c r="O650" t="s">
        <v>39</v>
      </c>
      <c r="P650" t="s">
        <v>39</v>
      </c>
      <c r="Q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3</v>
      </c>
      <c r="AG650">
        <v>0</v>
      </c>
      <c r="AH650">
        <v>3</v>
      </c>
      <c r="AI650">
        <v>-1</v>
      </c>
      <c r="AJ650" t="s">
        <v>3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">
      <c r="A651">
        <f>ROW(Source!A276)</f>
        <v>276</v>
      </c>
      <c r="B651">
        <v>60527070</v>
      </c>
      <c r="C651">
        <v>60527049</v>
      </c>
      <c r="D651">
        <v>58267525</v>
      </c>
      <c r="E651">
        <v>1080</v>
      </c>
      <c r="F651">
        <v>1</v>
      </c>
      <c r="G651">
        <v>1080</v>
      </c>
      <c r="H651">
        <v>3</v>
      </c>
      <c r="I651" t="s">
        <v>989</v>
      </c>
      <c r="J651" t="s">
        <v>3</v>
      </c>
      <c r="K651" t="s">
        <v>990</v>
      </c>
      <c r="L651">
        <v>1346</v>
      </c>
      <c r="N651">
        <v>1009</v>
      </c>
      <c r="O651" t="s">
        <v>880</v>
      </c>
      <c r="P651" t="s">
        <v>880</v>
      </c>
      <c r="Q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3</v>
      </c>
      <c r="AG651">
        <v>0</v>
      </c>
      <c r="AH651">
        <v>3</v>
      </c>
      <c r="AI651">
        <v>-1</v>
      </c>
      <c r="AJ651" t="s">
        <v>3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">
      <c r="A652">
        <f>ROW(Source!A277)</f>
        <v>277</v>
      </c>
      <c r="B652">
        <v>60527060</v>
      </c>
      <c r="C652">
        <v>60527049</v>
      </c>
      <c r="D652">
        <v>58266404</v>
      </c>
      <c r="E652">
        <v>1080</v>
      </c>
      <c r="F652">
        <v>1</v>
      </c>
      <c r="G652">
        <v>1080</v>
      </c>
      <c r="H652">
        <v>1</v>
      </c>
      <c r="I652" t="s">
        <v>859</v>
      </c>
      <c r="J652" t="s">
        <v>3</v>
      </c>
      <c r="K652" t="s">
        <v>860</v>
      </c>
      <c r="L652">
        <v>1191</v>
      </c>
      <c r="N652">
        <v>1013</v>
      </c>
      <c r="O652" t="s">
        <v>861</v>
      </c>
      <c r="P652" t="s">
        <v>861</v>
      </c>
      <c r="Q652">
        <v>1</v>
      </c>
      <c r="X652">
        <v>19.12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1</v>
      </c>
      <c r="AF652" t="s">
        <v>26</v>
      </c>
      <c r="AG652">
        <v>24.186800000000002</v>
      </c>
      <c r="AH652">
        <v>2</v>
      </c>
      <c r="AI652">
        <v>60527050</v>
      </c>
      <c r="AJ652">
        <v>641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">
      <c r="A653">
        <f>ROW(Source!A277)</f>
        <v>277</v>
      </c>
      <c r="B653">
        <v>60527061</v>
      </c>
      <c r="C653">
        <v>60527049</v>
      </c>
      <c r="D653">
        <v>58340578</v>
      </c>
      <c r="E653">
        <v>1</v>
      </c>
      <c r="F653">
        <v>1</v>
      </c>
      <c r="G653">
        <v>1080</v>
      </c>
      <c r="H653">
        <v>2</v>
      </c>
      <c r="I653" t="s">
        <v>862</v>
      </c>
      <c r="J653" t="s">
        <v>863</v>
      </c>
      <c r="K653" t="s">
        <v>864</v>
      </c>
      <c r="L653">
        <v>1368</v>
      </c>
      <c r="N653">
        <v>1011</v>
      </c>
      <c r="O653" t="s">
        <v>865</v>
      </c>
      <c r="P653" t="s">
        <v>865</v>
      </c>
      <c r="Q653">
        <v>1</v>
      </c>
      <c r="X653">
        <v>0.01</v>
      </c>
      <c r="Y653">
        <v>0</v>
      </c>
      <c r="Z653">
        <v>83.1</v>
      </c>
      <c r="AA653">
        <v>12.62</v>
      </c>
      <c r="AB653">
        <v>0</v>
      </c>
      <c r="AC653">
        <v>0</v>
      </c>
      <c r="AD653">
        <v>1</v>
      </c>
      <c r="AE653">
        <v>0</v>
      </c>
      <c r="AF653" t="s">
        <v>25</v>
      </c>
      <c r="AG653">
        <v>1.3750000000000002E-2</v>
      </c>
      <c r="AH653">
        <v>2</v>
      </c>
      <c r="AI653">
        <v>60527051</v>
      </c>
      <c r="AJ653">
        <v>642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">
      <c r="A654">
        <f>ROW(Source!A277)</f>
        <v>277</v>
      </c>
      <c r="B654">
        <v>60527063</v>
      </c>
      <c r="C654">
        <v>60527049</v>
      </c>
      <c r="D654">
        <v>58340697</v>
      </c>
      <c r="E654">
        <v>1</v>
      </c>
      <c r="F654">
        <v>1</v>
      </c>
      <c r="G654">
        <v>1080</v>
      </c>
      <c r="H654">
        <v>2</v>
      </c>
      <c r="I654" t="s">
        <v>868</v>
      </c>
      <c r="J654" t="s">
        <v>869</v>
      </c>
      <c r="K654" t="s">
        <v>870</v>
      </c>
      <c r="L654">
        <v>1368</v>
      </c>
      <c r="N654">
        <v>1011</v>
      </c>
      <c r="O654" t="s">
        <v>865</v>
      </c>
      <c r="P654" t="s">
        <v>865</v>
      </c>
      <c r="Q654">
        <v>1</v>
      </c>
      <c r="X654">
        <v>1.25</v>
      </c>
      <c r="Y654">
        <v>0</v>
      </c>
      <c r="Z654">
        <v>0.8</v>
      </c>
      <c r="AA654">
        <v>0</v>
      </c>
      <c r="AB654">
        <v>0</v>
      </c>
      <c r="AC654">
        <v>0</v>
      </c>
      <c r="AD654">
        <v>1</v>
      </c>
      <c r="AE654">
        <v>0</v>
      </c>
      <c r="AF654" t="s">
        <v>25</v>
      </c>
      <c r="AG654">
        <v>1.7187500000000002</v>
      </c>
      <c r="AH654">
        <v>2</v>
      </c>
      <c r="AI654">
        <v>60527053</v>
      </c>
      <c r="AJ654">
        <v>643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">
      <c r="A655">
        <f>ROW(Source!A277)</f>
        <v>277</v>
      </c>
      <c r="B655">
        <v>60527064</v>
      </c>
      <c r="C655">
        <v>60527049</v>
      </c>
      <c r="D655">
        <v>58340699</v>
      </c>
      <c r="E655">
        <v>1</v>
      </c>
      <c r="F655">
        <v>1</v>
      </c>
      <c r="G655">
        <v>1080</v>
      </c>
      <c r="H655">
        <v>2</v>
      </c>
      <c r="I655" t="s">
        <v>871</v>
      </c>
      <c r="J655" t="s">
        <v>872</v>
      </c>
      <c r="K655" t="s">
        <v>873</v>
      </c>
      <c r="L655">
        <v>1368</v>
      </c>
      <c r="N655">
        <v>1011</v>
      </c>
      <c r="O655" t="s">
        <v>865</v>
      </c>
      <c r="P655" t="s">
        <v>865</v>
      </c>
      <c r="Q655">
        <v>1</v>
      </c>
      <c r="X655">
        <v>0.3</v>
      </c>
      <c r="Y655">
        <v>0</v>
      </c>
      <c r="Z655">
        <v>1.49</v>
      </c>
      <c r="AA655">
        <v>0</v>
      </c>
      <c r="AB655">
        <v>0</v>
      </c>
      <c r="AC655">
        <v>0</v>
      </c>
      <c r="AD655">
        <v>1</v>
      </c>
      <c r="AE655">
        <v>0</v>
      </c>
      <c r="AF655" t="s">
        <v>25</v>
      </c>
      <c r="AG655">
        <v>0.41250000000000003</v>
      </c>
      <c r="AH655">
        <v>2</v>
      </c>
      <c r="AI655">
        <v>60527054</v>
      </c>
      <c r="AJ655">
        <v>644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">
      <c r="A656">
        <f>ROW(Source!A277)</f>
        <v>277</v>
      </c>
      <c r="B656">
        <v>60527062</v>
      </c>
      <c r="C656">
        <v>60527049</v>
      </c>
      <c r="D656">
        <v>58339814</v>
      </c>
      <c r="E656">
        <v>1</v>
      </c>
      <c r="F656">
        <v>1</v>
      </c>
      <c r="G656">
        <v>1080</v>
      </c>
      <c r="H656">
        <v>2</v>
      </c>
      <c r="I656" t="s">
        <v>874</v>
      </c>
      <c r="J656" t="s">
        <v>875</v>
      </c>
      <c r="K656" t="s">
        <v>876</v>
      </c>
      <c r="L656">
        <v>1368</v>
      </c>
      <c r="N656">
        <v>1011</v>
      </c>
      <c r="O656" t="s">
        <v>865</v>
      </c>
      <c r="P656" t="s">
        <v>865</v>
      </c>
      <c r="Q656">
        <v>1</v>
      </c>
      <c r="X656">
        <v>0.01</v>
      </c>
      <c r="Y656">
        <v>0</v>
      </c>
      <c r="Z656">
        <v>179.17</v>
      </c>
      <c r="AA656">
        <v>16.93</v>
      </c>
      <c r="AB656">
        <v>0</v>
      </c>
      <c r="AC656">
        <v>0</v>
      </c>
      <c r="AD656">
        <v>1</v>
      </c>
      <c r="AE656">
        <v>0</v>
      </c>
      <c r="AF656" t="s">
        <v>25</v>
      </c>
      <c r="AG656">
        <v>1.3750000000000002E-2</v>
      </c>
      <c r="AH656">
        <v>2</v>
      </c>
      <c r="AI656">
        <v>60527052</v>
      </c>
      <c r="AJ656">
        <v>645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">
      <c r="A657">
        <f>ROW(Source!A277)</f>
        <v>277</v>
      </c>
      <c r="B657">
        <v>60527065</v>
      </c>
      <c r="C657">
        <v>60527049</v>
      </c>
      <c r="D657">
        <v>58308811</v>
      </c>
      <c r="E657">
        <v>1</v>
      </c>
      <c r="F657">
        <v>1</v>
      </c>
      <c r="G657">
        <v>1080</v>
      </c>
      <c r="H657">
        <v>3</v>
      </c>
      <c r="I657" t="s">
        <v>877</v>
      </c>
      <c r="J657" t="s">
        <v>878</v>
      </c>
      <c r="K657" t="s">
        <v>879</v>
      </c>
      <c r="L657">
        <v>1346</v>
      </c>
      <c r="N657">
        <v>1009</v>
      </c>
      <c r="O657" t="s">
        <v>880</v>
      </c>
      <c r="P657" t="s">
        <v>880</v>
      </c>
      <c r="Q657">
        <v>1</v>
      </c>
      <c r="X657">
        <v>0.5</v>
      </c>
      <c r="Y657">
        <v>1.61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 t="s">
        <v>3</v>
      </c>
      <c r="AG657">
        <v>0.5</v>
      </c>
      <c r="AH657">
        <v>2</v>
      </c>
      <c r="AI657">
        <v>60527055</v>
      </c>
      <c r="AJ657">
        <v>646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">
      <c r="A658">
        <f>ROW(Source!A277)</f>
        <v>277</v>
      </c>
      <c r="B658">
        <v>60527066</v>
      </c>
      <c r="C658">
        <v>60527049</v>
      </c>
      <c r="D658">
        <v>58308843</v>
      </c>
      <c r="E658">
        <v>1</v>
      </c>
      <c r="F658">
        <v>1</v>
      </c>
      <c r="G658">
        <v>1080</v>
      </c>
      <c r="H658">
        <v>3</v>
      </c>
      <c r="I658" t="s">
        <v>881</v>
      </c>
      <c r="J658" t="s">
        <v>882</v>
      </c>
      <c r="K658" t="s">
        <v>883</v>
      </c>
      <c r="L658">
        <v>1346</v>
      </c>
      <c r="N658">
        <v>1009</v>
      </c>
      <c r="O658" t="s">
        <v>880</v>
      </c>
      <c r="P658" t="s">
        <v>880</v>
      </c>
      <c r="Q658">
        <v>1</v>
      </c>
      <c r="X658">
        <v>9.2999999999999999E-2</v>
      </c>
      <c r="Y658">
        <v>36.78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 t="s">
        <v>3</v>
      </c>
      <c r="AG658">
        <v>9.2999999999999999E-2</v>
      </c>
      <c r="AH658">
        <v>2</v>
      </c>
      <c r="AI658">
        <v>60527056</v>
      </c>
      <c r="AJ658">
        <v>647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">
      <c r="A659">
        <f>ROW(Source!A277)</f>
        <v>277</v>
      </c>
      <c r="B659">
        <v>60527067</v>
      </c>
      <c r="C659">
        <v>60527049</v>
      </c>
      <c r="D659">
        <v>58308917</v>
      </c>
      <c r="E659">
        <v>1</v>
      </c>
      <c r="F659">
        <v>1</v>
      </c>
      <c r="G659">
        <v>1080</v>
      </c>
      <c r="H659">
        <v>3</v>
      </c>
      <c r="I659" t="s">
        <v>884</v>
      </c>
      <c r="J659" t="s">
        <v>885</v>
      </c>
      <c r="K659" t="s">
        <v>886</v>
      </c>
      <c r="L659">
        <v>1354</v>
      </c>
      <c r="N659">
        <v>1010</v>
      </c>
      <c r="O659" t="s">
        <v>39</v>
      </c>
      <c r="P659" t="s">
        <v>39</v>
      </c>
      <c r="Q659">
        <v>1</v>
      </c>
      <c r="X659">
        <v>29</v>
      </c>
      <c r="Y659">
        <v>0.89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 t="s">
        <v>3</v>
      </c>
      <c r="AG659">
        <v>29</v>
      </c>
      <c r="AH659">
        <v>2</v>
      </c>
      <c r="AI659">
        <v>60527057</v>
      </c>
      <c r="AJ659">
        <v>648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">
      <c r="A660">
        <f>ROW(Source!A277)</f>
        <v>277</v>
      </c>
      <c r="B660">
        <v>60527068</v>
      </c>
      <c r="C660">
        <v>60527049</v>
      </c>
      <c r="D660">
        <v>58263805</v>
      </c>
      <c r="E660">
        <v>1080</v>
      </c>
      <c r="F660">
        <v>1</v>
      </c>
      <c r="G660">
        <v>1080</v>
      </c>
      <c r="H660">
        <v>3</v>
      </c>
      <c r="I660" t="s">
        <v>985</v>
      </c>
      <c r="J660" t="s">
        <v>3</v>
      </c>
      <c r="K660" t="s">
        <v>986</v>
      </c>
      <c r="L660">
        <v>1301</v>
      </c>
      <c r="N660">
        <v>1003</v>
      </c>
      <c r="O660" t="s">
        <v>34</v>
      </c>
      <c r="P660" t="s">
        <v>34</v>
      </c>
      <c r="Q660">
        <v>1</v>
      </c>
      <c r="X660">
        <v>100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 t="s">
        <v>3</v>
      </c>
      <c r="AG660">
        <v>100</v>
      </c>
      <c r="AH660">
        <v>3</v>
      </c>
      <c r="AI660">
        <v>-1</v>
      </c>
      <c r="AJ660" t="s">
        <v>3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">
      <c r="A661">
        <f>ROW(Source!A277)</f>
        <v>277</v>
      </c>
      <c r="B661">
        <v>60527069</v>
      </c>
      <c r="C661">
        <v>60527049</v>
      </c>
      <c r="D661">
        <v>58266671</v>
      </c>
      <c r="E661">
        <v>1080</v>
      </c>
      <c r="F661">
        <v>1</v>
      </c>
      <c r="G661">
        <v>1080</v>
      </c>
      <c r="H661">
        <v>3</v>
      </c>
      <c r="I661" t="s">
        <v>987</v>
      </c>
      <c r="J661" t="s">
        <v>3</v>
      </c>
      <c r="K661" t="s">
        <v>988</v>
      </c>
      <c r="L661">
        <v>1354</v>
      </c>
      <c r="N661">
        <v>1010</v>
      </c>
      <c r="O661" t="s">
        <v>39</v>
      </c>
      <c r="P661" t="s">
        <v>39</v>
      </c>
      <c r="Q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 t="s">
        <v>3</v>
      </c>
      <c r="AG661">
        <v>0</v>
      </c>
      <c r="AH661">
        <v>3</v>
      </c>
      <c r="AI661">
        <v>-1</v>
      </c>
      <c r="AJ661" t="s">
        <v>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">
      <c r="A662">
        <f>ROW(Source!A277)</f>
        <v>277</v>
      </c>
      <c r="B662">
        <v>60527070</v>
      </c>
      <c r="C662">
        <v>60527049</v>
      </c>
      <c r="D662">
        <v>58267525</v>
      </c>
      <c r="E662">
        <v>1080</v>
      </c>
      <c r="F662">
        <v>1</v>
      </c>
      <c r="G662">
        <v>1080</v>
      </c>
      <c r="H662">
        <v>3</v>
      </c>
      <c r="I662" t="s">
        <v>989</v>
      </c>
      <c r="J662" t="s">
        <v>3</v>
      </c>
      <c r="K662" t="s">
        <v>990</v>
      </c>
      <c r="L662">
        <v>1346</v>
      </c>
      <c r="N662">
        <v>1009</v>
      </c>
      <c r="O662" t="s">
        <v>880</v>
      </c>
      <c r="P662" t="s">
        <v>880</v>
      </c>
      <c r="Q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3</v>
      </c>
      <c r="AG662">
        <v>0</v>
      </c>
      <c r="AH662">
        <v>3</v>
      </c>
      <c r="AI662">
        <v>-1</v>
      </c>
      <c r="AJ662" t="s">
        <v>3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">
      <c r="A663">
        <f>ROW(Source!A282)</f>
        <v>282</v>
      </c>
      <c r="B663">
        <v>60527088</v>
      </c>
      <c r="C663">
        <v>60527073</v>
      </c>
      <c r="D663">
        <v>58266404</v>
      </c>
      <c r="E663">
        <v>1080</v>
      </c>
      <c r="F663">
        <v>1</v>
      </c>
      <c r="G663">
        <v>1080</v>
      </c>
      <c r="H663">
        <v>1</v>
      </c>
      <c r="I663" t="s">
        <v>859</v>
      </c>
      <c r="J663" t="s">
        <v>3</v>
      </c>
      <c r="K663" t="s">
        <v>860</v>
      </c>
      <c r="L663">
        <v>1191</v>
      </c>
      <c r="N663">
        <v>1013</v>
      </c>
      <c r="O663" t="s">
        <v>861</v>
      </c>
      <c r="P663" t="s">
        <v>861</v>
      </c>
      <c r="Q663">
        <v>1</v>
      </c>
      <c r="X663">
        <v>33.700000000000003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1</v>
      </c>
      <c r="AF663" t="s">
        <v>26</v>
      </c>
      <c r="AG663">
        <v>42.630500000000005</v>
      </c>
      <c r="AH663">
        <v>2</v>
      </c>
      <c r="AI663">
        <v>60527074</v>
      </c>
      <c r="AJ663">
        <v>651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">
      <c r="A664">
        <f>ROW(Source!A282)</f>
        <v>282</v>
      </c>
      <c r="B664">
        <v>60527089</v>
      </c>
      <c r="C664">
        <v>60527073</v>
      </c>
      <c r="D664">
        <v>58340276</v>
      </c>
      <c r="E664">
        <v>1</v>
      </c>
      <c r="F664">
        <v>1</v>
      </c>
      <c r="G664">
        <v>1080</v>
      </c>
      <c r="H664">
        <v>2</v>
      </c>
      <c r="I664" t="s">
        <v>887</v>
      </c>
      <c r="J664" t="s">
        <v>888</v>
      </c>
      <c r="K664" t="s">
        <v>889</v>
      </c>
      <c r="L664">
        <v>1368</v>
      </c>
      <c r="N664">
        <v>1011</v>
      </c>
      <c r="O664" t="s">
        <v>865</v>
      </c>
      <c r="P664" t="s">
        <v>865</v>
      </c>
      <c r="Q664">
        <v>1</v>
      </c>
      <c r="X664">
        <v>1.19</v>
      </c>
      <c r="Y664">
        <v>0</v>
      </c>
      <c r="Z664">
        <v>3.18</v>
      </c>
      <c r="AA664">
        <v>0</v>
      </c>
      <c r="AB664">
        <v>0</v>
      </c>
      <c r="AC664">
        <v>0</v>
      </c>
      <c r="AD664">
        <v>1</v>
      </c>
      <c r="AE664">
        <v>0</v>
      </c>
      <c r="AF664" t="s">
        <v>25</v>
      </c>
      <c r="AG664">
        <v>1.63625</v>
      </c>
      <c r="AH664">
        <v>2</v>
      </c>
      <c r="AI664">
        <v>60527075</v>
      </c>
      <c r="AJ664">
        <v>652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">
      <c r="A665">
        <f>ROW(Source!A282)</f>
        <v>282</v>
      </c>
      <c r="B665">
        <v>60527090</v>
      </c>
      <c r="C665">
        <v>60527073</v>
      </c>
      <c r="D665">
        <v>58340578</v>
      </c>
      <c r="E665">
        <v>1</v>
      </c>
      <c r="F665">
        <v>1</v>
      </c>
      <c r="G665">
        <v>1080</v>
      </c>
      <c r="H665">
        <v>2</v>
      </c>
      <c r="I665" t="s">
        <v>862</v>
      </c>
      <c r="J665" t="s">
        <v>863</v>
      </c>
      <c r="K665" t="s">
        <v>864</v>
      </c>
      <c r="L665">
        <v>1368</v>
      </c>
      <c r="N665">
        <v>1011</v>
      </c>
      <c r="O665" t="s">
        <v>865</v>
      </c>
      <c r="P665" t="s">
        <v>865</v>
      </c>
      <c r="Q665">
        <v>1</v>
      </c>
      <c r="X665">
        <v>0.4</v>
      </c>
      <c r="Y665">
        <v>0</v>
      </c>
      <c r="Z665">
        <v>83.1</v>
      </c>
      <c r="AA665">
        <v>12.62</v>
      </c>
      <c r="AB665">
        <v>0</v>
      </c>
      <c r="AC665">
        <v>0</v>
      </c>
      <c r="AD665">
        <v>1</v>
      </c>
      <c r="AE665">
        <v>0</v>
      </c>
      <c r="AF665" t="s">
        <v>25</v>
      </c>
      <c r="AG665">
        <v>0.55000000000000004</v>
      </c>
      <c r="AH665">
        <v>2</v>
      </c>
      <c r="AI665">
        <v>60527076</v>
      </c>
      <c r="AJ665">
        <v>653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">
      <c r="A666">
        <f>ROW(Source!A282)</f>
        <v>282</v>
      </c>
      <c r="B666">
        <v>60527091</v>
      </c>
      <c r="C666">
        <v>60527073</v>
      </c>
      <c r="D666">
        <v>58339814</v>
      </c>
      <c r="E666">
        <v>1</v>
      </c>
      <c r="F666">
        <v>1</v>
      </c>
      <c r="G666">
        <v>1080</v>
      </c>
      <c r="H666">
        <v>2</v>
      </c>
      <c r="I666" t="s">
        <v>874</v>
      </c>
      <c r="J666" t="s">
        <v>875</v>
      </c>
      <c r="K666" t="s">
        <v>876</v>
      </c>
      <c r="L666">
        <v>1368</v>
      </c>
      <c r="N666">
        <v>1011</v>
      </c>
      <c r="O666" t="s">
        <v>865</v>
      </c>
      <c r="P666" t="s">
        <v>865</v>
      </c>
      <c r="Q666">
        <v>1</v>
      </c>
      <c r="X666">
        <v>0.06</v>
      </c>
      <c r="Y666">
        <v>0</v>
      </c>
      <c r="Z666">
        <v>179.17</v>
      </c>
      <c r="AA666">
        <v>16.93</v>
      </c>
      <c r="AB666">
        <v>0</v>
      </c>
      <c r="AC666">
        <v>0</v>
      </c>
      <c r="AD666">
        <v>1</v>
      </c>
      <c r="AE666">
        <v>0</v>
      </c>
      <c r="AF666" t="s">
        <v>25</v>
      </c>
      <c r="AG666">
        <v>8.2500000000000004E-2</v>
      </c>
      <c r="AH666">
        <v>2</v>
      </c>
      <c r="AI666">
        <v>60527077</v>
      </c>
      <c r="AJ666">
        <v>654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">
      <c r="A667">
        <f>ROW(Source!A282)</f>
        <v>282</v>
      </c>
      <c r="B667">
        <v>60527092</v>
      </c>
      <c r="C667">
        <v>60527073</v>
      </c>
      <c r="D667">
        <v>58308814</v>
      </c>
      <c r="E667">
        <v>1</v>
      </c>
      <c r="F667">
        <v>1</v>
      </c>
      <c r="G667">
        <v>1080</v>
      </c>
      <c r="H667">
        <v>3</v>
      </c>
      <c r="I667" t="s">
        <v>890</v>
      </c>
      <c r="J667" t="s">
        <v>891</v>
      </c>
      <c r="K667" t="s">
        <v>892</v>
      </c>
      <c r="L667">
        <v>1339</v>
      </c>
      <c r="N667">
        <v>1007</v>
      </c>
      <c r="O667" t="s">
        <v>893</v>
      </c>
      <c r="P667" t="s">
        <v>893</v>
      </c>
      <c r="Q667">
        <v>1</v>
      </c>
      <c r="X667">
        <v>3.3000000000000002E-2</v>
      </c>
      <c r="Y667">
        <v>7.07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 t="s">
        <v>3</v>
      </c>
      <c r="AG667">
        <v>3.3000000000000002E-2</v>
      </c>
      <c r="AH667">
        <v>2</v>
      </c>
      <c r="AI667">
        <v>60527078</v>
      </c>
      <c r="AJ667">
        <v>655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">
      <c r="A668">
        <f>ROW(Source!A282)</f>
        <v>282</v>
      </c>
      <c r="B668">
        <v>60527093</v>
      </c>
      <c r="C668">
        <v>60527073</v>
      </c>
      <c r="D668">
        <v>58310526</v>
      </c>
      <c r="E668">
        <v>1</v>
      </c>
      <c r="F668">
        <v>1</v>
      </c>
      <c r="G668">
        <v>1080</v>
      </c>
      <c r="H668">
        <v>3</v>
      </c>
      <c r="I668" t="s">
        <v>894</v>
      </c>
      <c r="J668" t="s">
        <v>895</v>
      </c>
      <c r="K668" t="s">
        <v>896</v>
      </c>
      <c r="L668">
        <v>1346</v>
      </c>
      <c r="N668">
        <v>1009</v>
      </c>
      <c r="O668" t="s">
        <v>880</v>
      </c>
      <c r="P668" t="s">
        <v>880</v>
      </c>
      <c r="Q668">
        <v>1</v>
      </c>
      <c r="X668">
        <v>0.05</v>
      </c>
      <c r="Y668">
        <v>37.979999999999997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0</v>
      </c>
      <c r="AF668" t="s">
        <v>3</v>
      </c>
      <c r="AG668">
        <v>0.05</v>
      </c>
      <c r="AH668">
        <v>2</v>
      </c>
      <c r="AI668">
        <v>60527079</v>
      </c>
      <c r="AJ668">
        <v>656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">
      <c r="A669">
        <f>ROW(Source!A282)</f>
        <v>282</v>
      </c>
      <c r="B669">
        <v>60527094</v>
      </c>
      <c r="C669">
        <v>60527073</v>
      </c>
      <c r="D669">
        <v>58308933</v>
      </c>
      <c r="E669">
        <v>1</v>
      </c>
      <c r="F669">
        <v>1</v>
      </c>
      <c r="G669">
        <v>1080</v>
      </c>
      <c r="H669">
        <v>3</v>
      </c>
      <c r="I669" t="s">
        <v>897</v>
      </c>
      <c r="J669" t="s">
        <v>898</v>
      </c>
      <c r="K669" t="s">
        <v>899</v>
      </c>
      <c r="L669">
        <v>1348</v>
      </c>
      <c r="N669">
        <v>1009</v>
      </c>
      <c r="O669" t="s">
        <v>900</v>
      </c>
      <c r="P669" t="s">
        <v>900</v>
      </c>
      <c r="Q669">
        <v>1000</v>
      </c>
      <c r="X669">
        <v>8.9999999999999996E-7</v>
      </c>
      <c r="Y669">
        <v>3234.81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 t="s">
        <v>3</v>
      </c>
      <c r="AG669">
        <v>8.9999999999999996E-7</v>
      </c>
      <c r="AH669">
        <v>2</v>
      </c>
      <c r="AI669">
        <v>60527080</v>
      </c>
      <c r="AJ669">
        <v>657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">
      <c r="A670">
        <f>ROW(Source!A282)</f>
        <v>282</v>
      </c>
      <c r="B670">
        <v>60527095</v>
      </c>
      <c r="C670">
        <v>60527073</v>
      </c>
      <c r="D670">
        <v>58308746</v>
      </c>
      <c r="E670">
        <v>1</v>
      </c>
      <c r="F670">
        <v>1</v>
      </c>
      <c r="G670">
        <v>1080</v>
      </c>
      <c r="H670">
        <v>3</v>
      </c>
      <c r="I670" t="s">
        <v>901</v>
      </c>
      <c r="J670" t="s">
        <v>902</v>
      </c>
      <c r="K670" t="s">
        <v>903</v>
      </c>
      <c r="L670">
        <v>1339</v>
      </c>
      <c r="N670">
        <v>1007</v>
      </c>
      <c r="O670" t="s">
        <v>893</v>
      </c>
      <c r="P670" t="s">
        <v>893</v>
      </c>
      <c r="Q670">
        <v>1</v>
      </c>
      <c r="X670">
        <v>0.19</v>
      </c>
      <c r="Y670">
        <v>53.42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 t="s">
        <v>3</v>
      </c>
      <c r="AG670">
        <v>0.19</v>
      </c>
      <c r="AH670">
        <v>2</v>
      </c>
      <c r="AI670">
        <v>60527081</v>
      </c>
      <c r="AJ670">
        <v>658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">
      <c r="A671">
        <f>ROW(Source!A282)</f>
        <v>282</v>
      </c>
      <c r="B671">
        <v>60527096</v>
      </c>
      <c r="C671">
        <v>60527073</v>
      </c>
      <c r="D671">
        <v>58309012</v>
      </c>
      <c r="E671">
        <v>1</v>
      </c>
      <c r="F671">
        <v>1</v>
      </c>
      <c r="G671">
        <v>1080</v>
      </c>
      <c r="H671">
        <v>3</v>
      </c>
      <c r="I671" t="s">
        <v>904</v>
      </c>
      <c r="J671" t="s">
        <v>905</v>
      </c>
      <c r="K671" t="s">
        <v>906</v>
      </c>
      <c r="L671">
        <v>1339</v>
      </c>
      <c r="N671">
        <v>1007</v>
      </c>
      <c r="O671" t="s">
        <v>893</v>
      </c>
      <c r="P671" t="s">
        <v>893</v>
      </c>
      <c r="Q671">
        <v>1</v>
      </c>
      <c r="X671">
        <v>0.34200000000000003</v>
      </c>
      <c r="Y671">
        <v>5.82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 t="s">
        <v>3</v>
      </c>
      <c r="AG671">
        <v>0.34200000000000003</v>
      </c>
      <c r="AH671">
        <v>2</v>
      </c>
      <c r="AI671">
        <v>60527082</v>
      </c>
      <c r="AJ671">
        <v>659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">
      <c r="A672">
        <f>ROW(Source!A282)</f>
        <v>282</v>
      </c>
      <c r="B672">
        <v>60527097</v>
      </c>
      <c r="C672">
        <v>60527073</v>
      </c>
      <c r="D672">
        <v>58309084</v>
      </c>
      <c r="E672">
        <v>1</v>
      </c>
      <c r="F672">
        <v>1</v>
      </c>
      <c r="G672">
        <v>1080</v>
      </c>
      <c r="H672">
        <v>3</v>
      </c>
      <c r="I672" t="s">
        <v>907</v>
      </c>
      <c r="J672" t="s">
        <v>908</v>
      </c>
      <c r="K672" t="s">
        <v>909</v>
      </c>
      <c r="L672">
        <v>1348</v>
      </c>
      <c r="N672">
        <v>1009</v>
      </c>
      <c r="O672" t="s">
        <v>900</v>
      </c>
      <c r="P672" t="s">
        <v>900</v>
      </c>
      <c r="Q672">
        <v>1000</v>
      </c>
      <c r="X672">
        <v>8.7000000000000001E-4</v>
      </c>
      <c r="Y672">
        <v>16214.84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3</v>
      </c>
      <c r="AG672">
        <v>8.7000000000000001E-4</v>
      </c>
      <c r="AH672">
        <v>2</v>
      </c>
      <c r="AI672">
        <v>60527083</v>
      </c>
      <c r="AJ672">
        <v>660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">
      <c r="A673">
        <f>ROW(Source!A282)</f>
        <v>282</v>
      </c>
      <c r="B673">
        <v>60527098</v>
      </c>
      <c r="C673">
        <v>60527073</v>
      </c>
      <c r="D673">
        <v>58309253</v>
      </c>
      <c r="E673">
        <v>1</v>
      </c>
      <c r="F673">
        <v>1</v>
      </c>
      <c r="G673">
        <v>1080</v>
      </c>
      <c r="H673">
        <v>3</v>
      </c>
      <c r="I673" t="s">
        <v>910</v>
      </c>
      <c r="J673" t="s">
        <v>911</v>
      </c>
      <c r="K673" t="s">
        <v>912</v>
      </c>
      <c r="L673">
        <v>1346</v>
      </c>
      <c r="N673">
        <v>1009</v>
      </c>
      <c r="O673" t="s">
        <v>880</v>
      </c>
      <c r="P673" t="s">
        <v>880</v>
      </c>
      <c r="Q673">
        <v>1</v>
      </c>
      <c r="X673">
        <v>0.1</v>
      </c>
      <c r="Y673">
        <v>20.190000000000001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 t="s">
        <v>3</v>
      </c>
      <c r="AG673">
        <v>0.1</v>
      </c>
      <c r="AH673">
        <v>2</v>
      </c>
      <c r="AI673">
        <v>60527084</v>
      </c>
      <c r="AJ673">
        <v>661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">
      <c r="A674">
        <f>ROW(Source!A282)</f>
        <v>282</v>
      </c>
      <c r="B674">
        <v>60527099</v>
      </c>
      <c r="C674">
        <v>60527073</v>
      </c>
      <c r="D674">
        <v>58309395</v>
      </c>
      <c r="E674">
        <v>1</v>
      </c>
      <c r="F674">
        <v>1</v>
      </c>
      <c r="G674">
        <v>1080</v>
      </c>
      <c r="H674">
        <v>3</v>
      </c>
      <c r="I674" t="s">
        <v>913</v>
      </c>
      <c r="J674" t="s">
        <v>914</v>
      </c>
      <c r="K674" t="s">
        <v>915</v>
      </c>
      <c r="L674">
        <v>1348</v>
      </c>
      <c r="N674">
        <v>1009</v>
      </c>
      <c r="O674" t="s">
        <v>900</v>
      </c>
      <c r="P674" t="s">
        <v>900</v>
      </c>
      <c r="Q674">
        <v>1000</v>
      </c>
      <c r="X674">
        <v>4.0000000000000002E-4</v>
      </c>
      <c r="Y674">
        <v>35445.93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3</v>
      </c>
      <c r="AG674">
        <v>4.0000000000000002E-4</v>
      </c>
      <c r="AH674">
        <v>2</v>
      </c>
      <c r="AI674">
        <v>60527085</v>
      </c>
      <c r="AJ674">
        <v>662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">
      <c r="A675">
        <f>ROW(Source!A282)</f>
        <v>282</v>
      </c>
      <c r="B675">
        <v>60527100</v>
      </c>
      <c r="C675">
        <v>60527073</v>
      </c>
      <c r="D675">
        <v>58267525</v>
      </c>
      <c r="E675">
        <v>1080</v>
      </c>
      <c r="F675">
        <v>1</v>
      </c>
      <c r="G675">
        <v>1080</v>
      </c>
      <c r="H675">
        <v>3</v>
      </c>
      <c r="I675" t="s">
        <v>989</v>
      </c>
      <c r="J675" t="s">
        <v>3</v>
      </c>
      <c r="K675" t="s">
        <v>990</v>
      </c>
      <c r="L675">
        <v>1346</v>
      </c>
      <c r="N675">
        <v>1009</v>
      </c>
      <c r="O675" t="s">
        <v>880</v>
      </c>
      <c r="P675" t="s">
        <v>880</v>
      </c>
      <c r="Q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3</v>
      </c>
      <c r="AG675">
        <v>0</v>
      </c>
      <c r="AH675">
        <v>3</v>
      </c>
      <c r="AI675">
        <v>-1</v>
      </c>
      <c r="AJ675" t="s">
        <v>3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">
      <c r="A676">
        <f>ROW(Source!A282)</f>
        <v>282</v>
      </c>
      <c r="B676">
        <v>60527101</v>
      </c>
      <c r="C676">
        <v>60527073</v>
      </c>
      <c r="D676">
        <v>58287192</v>
      </c>
      <c r="E676">
        <v>1080</v>
      </c>
      <c r="F676">
        <v>1</v>
      </c>
      <c r="G676">
        <v>1080</v>
      </c>
      <c r="H676">
        <v>3</v>
      </c>
      <c r="I676" t="s">
        <v>991</v>
      </c>
      <c r="J676" t="s">
        <v>3</v>
      </c>
      <c r="K676" t="s">
        <v>992</v>
      </c>
      <c r="L676">
        <v>1354</v>
      </c>
      <c r="N676">
        <v>1010</v>
      </c>
      <c r="O676" t="s">
        <v>39</v>
      </c>
      <c r="P676" t="s">
        <v>39</v>
      </c>
      <c r="Q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3</v>
      </c>
      <c r="AG676">
        <v>0</v>
      </c>
      <c r="AH676">
        <v>3</v>
      </c>
      <c r="AI676">
        <v>-1</v>
      </c>
      <c r="AJ676" t="s">
        <v>3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">
      <c r="A677">
        <f>ROW(Source!A282)</f>
        <v>282</v>
      </c>
      <c r="B677">
        <v>60527102</v>
      </c>
      <c r="C677">
        <v>60527073</v>
      </c>
      <c r="D677">
        <v>58289981</v>
      </c>
      <c r="E677">
        <v>1080</v>
      </c>
      <c r="F677">
        <v>1</v>
      </c>
      <c r="G677">
        <v>1080</v>
      </c>
      <c r="H677">
        <v>3</v>
      </c>
      <c r="I677" t="s">
        <v>993</v>
      </c>
      <c r="J677" t="s">
        <v>3</v>
      </c>
      <c r="K677" t="s">
        <v>994</v>
      </c>
      <c r="L677">
        <v>1301</v>
      </c>
      <c r="N677">
        <v>1003</v>
      </c>
      <c r="O677" t="s">
        <v>34</v>
      </c>
      <c r="P677" t="s">
        <v>34</v>
      </c>
      <c r="Q677">
        <v>1</v>
      </c>
      <c r="X677">
        <v>100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3</v>
      </c>
      <c r="AG677">
        <v>100</v>
      </c>
      <c r="AH677">
        <v>3</v>
      </c>
      <c r="AI677">
        <v>-1</v>
      </c>
      <c r="AJ677" t="s">
        <v>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">
      <c r="A678">
        <f>ROW(Source!A283)</f>
        <v>283</v>
      </c>
      <c r="B678">
        <v>60527088</v>
      </c>
      <c r="C678">
        <v>60527073</v>
      </c>
      <c r="D678">
        <v>58266404</v>
      </c>
      <c r="E678">
        <v>1080</v>
      </c>
      <c r="F678">
        <v>1</v>
      </c>
      <c r="G678">
        <v>1080</v>
      </c>
      <c r="H678">
        <v>1</v>
      </c>
      <c r="I678" t="s">
        <v>859</v>
      </c>
      <c r="J678" t="s">
        <v>3</v>
      </c>
      <c r="K678" t="s">
        <v>860</v>
      </c>
      <c r="L678">
        <v>1191</v>
      </c>
      <c r="N678">
        <v>1013</v>
      </c>
      <c r="O678" t="s">
        <v>861</v>
      </c>
      <c r="P678" t="s">
        <v>861</v>
      </c>
      <c r="Q678">
        <v>1</v>
      </c>
      <c r="X678">
        <v>33.700000000000003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1</v>
      </c>
      <c r="AF678" t="s">
        <v>26</v>
      </c>
      <c r="AG678">
        <v>42.630500000000005</v>
      </c>
      <c r="AH678">
        <v>2</v>
      </c>
      <c r="AI678">
        <v>60527074</v>
      </c>
      <c r="AJ678">
        <v>665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">
      <c r="A679">
        <f>ROW(Source!A283)</f>
        <v>283</v>
      </c>
      <c r="B679">
        <v>60527089</v>
      </c>
      <c r="C679">
        <v>60527073</v>
      </c>
      <c r="D679">
        <v>58340276</v>
      </c>
      <c r="E679">
        <v>1</v>
      </c>
      <c r="F679">
        <v>1</v>
      </c>
      <c r="G679">
        <v>1080</v>
      </c>
      <c r="H679">
        <v>2</v>
      </c>
      <c r="I679" t="s">
        <v>887</v>
      </c>
      <c r="J679" t="s">
        <v>888</v>
      </c>
      <c r="K679" t="s">
        <v>889</v>
      </c>
      <c r="L679">
        <v>1368</v>
      </c>
      <c r="N679">
        <v>1011</v>
      </c>
      <c r="O679" t="s">
        <v>865</v>
      </c>
      <c r="P679" t="s">
        <v>865</v>
      </c>
      <c r="Q679">
        <v>1</v>
      </c>
      <c r="X679">
        <v>1.19</v>
      </c>
      <c r="Y679">
        <v>0</v>
      </c>
      <c r="Z679">
        <v>3.18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25</v>
      </c>
      <c r="AG679">
        <v>1.63625</v>
      </c>
      <c r="AH679">
        <v>2</v>
      </c>
      <c r="AI679">
        <v>60527075</v>
      </c>
      <c r="AJ679">
        <v>666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">
      <c r="A680">
        <f>ROW(Source!A283)</f>
        <v>283</v>
      </c>
      <c r="B680">
        <v>60527090</v>
      </c>
      <c r="C680">
        <v>60527073</v>
      </c>
      <c r="D680">
        <v>58340578</v>
      </c>
      <c r="E680">
        <v>1</v>
      </c>
      <c r="F680">
        <v>1</v>
      </c>
      <c r="G680">
        <v>1080</v>
      </c>
      <c r="H680">
        <v>2</v>
      </c>
      <c r="I680" t="s">
        <v>862</v>
      </c>
      <c r="J680" t="s">
        <v>863</v>
      </c>
      <c r="K680" t="s">
        <v>864</v>
      </c>
      <c r="L680">
        <v>1368</v>
      </c>
      <c r="N680">
        <v>1011</v>
      </c>
      <c r="O680" t="s">
        <v>865</v>
      </c>
      <c r="P680" t="s">
        <v>865</v>
      </c>
      <c r="Q680">
        <v>1</v>
      </c>
      <c r="X680">
        <v>0.4</v>
      </c>
      <c r="Y680">
        <v>0</v>
      </c>
      <c r="Z680">
        <v>83.1</v>
      </c>
      <c r="AA680">
        <v>12.62</v>
      </c>
      <c r="AB680">
        <v>0</v>
      </c>
      <c r="AC680">
        <v>0</v>
      </c>
      <c r="AD680">
        <v>1</v>
      </c>
      <c r="AE680">
        <v>0</v>
      </c>
      <c r="AF680" t="s">
        <v>25</v>
      </c>
      <c r="AG680">
        <v>0.55000000000000004</v>
      </c>
      <c r="AH680">
        <v>2</v>
      </c>
      <c r="AI680">
        <v>60527076</v>
      </c>
      <c r="AJ680">
        <v>667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">
      <c r="A681">
        <f>ROW(Source!A283)</f>
        <v>283</v>
      </c>
      <c r="B681">
        <v>60527091</v>
      </c>
      <c r="C681">
        <v>60527073</v>
      </c>
      <c r="D681">
        <v>58339814</v>
      </c>
      <c r="E681">
        <v>1</v>
      </c>
      <c r="F681">
        <v>1</v>
      </c>
      <c r="G681">
        <v>1080</v>
      </c>
      <c r="H681">
        <v>2</v>
      </c>
      <c r="I681" t="s">
        <v>874</v>
      </c>
      <c r="J681" t="s">
        <v>875</v>
      </c>
      <c r="K681" t="s">
        <v>876</v>
      </c>
      <c r="L681">
        <v>1368</v>
      </c>
      <c r="N681">
        <v>1011</v>
      </c>
      <c r="O681" t="s">
        <v>865</v>
      </c>
      <c r="P681" t="s">
        <v>865</v>
      </c>
      <c r="Q681">
        <v>1</v>
      </c>
      <c r="X681">
        <v>0.06</v>
      </c>
      <c r="Y681">
        <v>0</v>
      </c>
      <c r="Z681">
        <v>179.17</v>
      </c>
      <c r="AA681">
        <v>16.93</v>
      </c>
      <c r="AB681">
        <v>0</v>
      </c>
      <c r="AC681">
        <v>0</v>
      </c>
      <c r="AD681">
        <v>1</v>
      </c>
      <c r="AE681">
        <v>0</v>
      </c>
      <c r="AF681" t="s">
        <v>25</v>
      </c>
      <c r="AG681">
        <v>8.2500000000000004E-2</v>
      </c>
      <c r="AH681">
        <v>2</v>
      </c>
      <c r="AI681">
        <v>60527077</v>
      </c>
      <c r="AJ681">
        <v>668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">
      <c r="A682">
        <f>ROW(Source!A283)</f>
        <v>283</v>
      </c>
      <c r="B682">
        <v>60527092</v>
      </c>
      <c r="C682">
        <v>60527073</v>
      </c>
      <c r="D682">
        <v>58308814</v>
      </c>
      <c r="E682">
        <v>1</v>
      </c>
      <c r="F682">
        <v>1</v>
      </c>
      <c r="G682">
        <v>1080</v>
      </c>
      <c r="H682">
        <v>3</v>
      </c>
      <c r="I682" t="s">
        <v>890</v>
      </c>
      <c r="J682" t="s">
        <v>891</v>
      </c>
      <c r="K682" t="s">
        <v>892</v>
      </c>
      <c r="L682">
        <v>1339</v>
      </c>
      <c r="N682">
        <v>1007</v>
      </c>
      <c r="O682" t="s">
        <v>893</v>
      </c>
      <c r="P682" t="s">
        <v>893</v>
      </c>
      <c r="Q682">
        <v>1</v>
      </c>
      <c r="X682">
        <v>3.3000000000000002E-2</v>
      </c>
      <c r="Y682">
        <v>7.07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 t="s">
        <v>3</v>
      </c>
      <c r="AG682">
        <v>3.3000000000000002E-2</v>
      </c>
      <c r="AH682">
        <v>2</v>
      </c>
      <c r="AI682">
        <v>60527078</v>
      </c>
      <c r="AJ682">
        <v>669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">
      <c r="A683">
        <f>ROW(Source!A283)</f>
        <v>283</v>
      </c>
      <c r="B683">
        <v>60527093</v>
      </c>
      <c r="C683">
        <v>60527073</v>
      </c>
      <c r="D683">
        <v>58310526</v>
      </c>
      <c r="E683">
        <v>1</v>
      </c>
      <c r="F683">
        <v>1</v>
      </c>
      <c r="G683">
        <v>1080</v>
      </c>
      <c r="H683">
        <v>3</v>
      </c>
      <c r="I683" t="s">
        <v>894</v>
      </c>
      <c r="J683" t="s">
        <v>895</v>
      </c>
      <c r="K683" t="s">
        <v>896</v>
      </c>
      <c r="L683">
        <v>1346</v>
      </c>
      <c r="N683">
        <v>1009</v>
      </c>
      <c r="O683" t="s">
        <v>880</v>
      </c>
      <c r="P683" t="s">
        <v>880</v>
      </c>
      <c r="Q683">
        <v>1</v>
      </c>
      <c r="X683">
        <v>0.05</v>
      </c>
      <c r="Y683">
        <v>37.979999999999997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 t="s">
        <v>3</v>
      </c>
      <c r="AG683">
        <v>0.05</v>
      </c>
      <c r="AH683">
        <v>2</v>
      </c>
      <c r="AI683">
        <v>60527079</v>
      </c>
      <c r="AJ683">
        <v>670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">
      <c r="A684">
        <f>ROW(Source!A283)</f>
        <v>283</v>
      </c>
      <c r="B684">
        <v>60527094</v>
      </c>
      <c r="C684">
        <v>60527073</v>
      </c>
      <c r="D684">
        <v>58308933</v>
      </c>
      <c r="E684">
        <v>1</v>
      </c>
      <c r="F684">
        <v>1</v>
      </c>
      <c r="G684">
        <v>1080</v>
      </c>
      <c r="H684">
        <v>3</v>
      </c>
      <c r="I684" t="s">
        <v>897</v>
      </c>
      <c r="J684" t="s">
        <v>898</v>
      </c>
      <c r="K684" t="s">
        <v>899</v>
      </c>
      <c r="L684">
        <v>1348</v>
      </c>
      <c r="N684">
        <v>1009</v>
      </c>
      <c r="O684" t="s">
        <v>900</v>
      </c>
      <c r="P684" t="s">
        <v>900</v>
      </c>
      <c r="Q684">
        <v>1000</v>
      </c>
      <c r="X684">
        <v>8.9999999999999996E-7</v>
      </c>
      <c r="Y684">
        <v>3234.81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 t="s">
        <v>3</v>
      </c>
      <c r="AG684">
        <v>8.9999999999999996E-7</v>
      </c>
      <c r="AH684">
        <v>2</v>
      </c>
      <c r="AI684">
        <v>60527080</v>
      </c>
      <c r="AJ684">
        <v>671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">
      <c r="A685">
        <f>ROW(Source!A283)</f>
        <v>283</v>
      </c>
      <c r="B685">
        <v>60527095</v>
      </c>
      <c r="C685">
        <v>60527073</v>
      </c>
      <c r="D685">
        <v>58308746</v>
      </c>
      <c r="E685">
        <v>1</v>
      </c>
      <c r="F685">
        <v>1</v>
      </c>
      <c r="G685">
        <v>1080</v>
      </c>
      <c r="H685">
        <v>3</v>
      </c>
      <c r="I685" t="s">
        <v>901</v>
      </c>
      <c r="J685" t="s">
        <v>902</v>
      </c>
      <c r="K685" t="s">
        <v>903</v>
      </c>
      <c r="L685">
        <v>1339</v>
      </c>
      <c r="N685">
        <v>1007</v>
      </c>
      <c r="O685" t="s">
        <v>893</v>
      </c>
      <c r="P685" t="s">
        <v>893</v>
      </c>
      <c r="Q685">
        <v>1</v>
      </c>
      <c r="X685">
        <v>0.19</v>
      </c>
      <c r="Y685">
        <v>53.42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 t="s">
        <v>3</v>
      </c>
      <c r="AG685">
        <v>0.19</v>
      </c>
      <c r="AH685">
        <v>2</v>
      </c>
      <c r="AI685">
        <v>60527081</v>
      </c>
      <c r="AJ685">
        <v>672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">
      <c r="A686">
        <f>ROW(Source!A283)</f>
        <v>283</v>
      </c>
      <c r="B686">
        <v>60527096</v>
      </c>
      <c r="C686">
        <v>60527073</v>
      </c>
      <c r="D686">
        <v>58309012</v>
      </c>
      <c r="E686">
        <v>1</v>
      </c>
      <c r="F686">
        <v>1</v>
      </c>
      <c r="G686">
        <v>1080</v>
      </c>
      <c r="H686">
        <v>3</v>
      </c>
      <c r="I686" t="s">
        <v>904</v>
      </c>
      <c r="J686" t="s">
        <v>905</v>
      </c>
      <c r="K686" t="s">
        <v>906</v>
      </c>
      <c r="L686">
        <v>1339</v>
      </c>
      <c r="N686">
        <v>1007</v>
      </c>
      <c r="O686" t="s">
        <v>893</v>
      </c>
      <c r="P686" t="s">
        <v>893</v>
      </c>
      <c r="Q686">
        <v>1</v>
      </c>
      <c r="X686">
        <v>0.34200000000000003</v>
      </c>
      <c r="Y686">
        <v>5.82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3</v>
      </c>
      <c r="AG686">
        <v>0.34200000000000003</v>
      </c>
      <c r="AH686">
        <v>2</v>
      </c>
      <c r="AI686">
        <v>60527082</v>
      </c>
      <c r="AJ686">
        <v>673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">
      <c r="A687">
        <f>ROW(Source!A283)</f>
        <v>283</v>
      </c>
      <c r="B687">
        <v>60527097</v>
      </c>
      <c r="C687">
        <v>60527073</v>
      </c>
      <c r="D687">
        <v>58309084</v>
      </c>
      <c r="E687">
        <v>1</v>
      </c>
      <c r="F687">
        <v>1</v>
      </c>
      <c r="G687">
        <v>1080</v>
      </c>
      <c r="H687">
        <v>3</v>
      </c>
      <c r="I687" t="s">
        <v>907</v>
      </c>
      <c r="J687" t="s">
        <v>908</v>
      </c>
      <c r="K687" t="s">
        <v>909</v>
      </c>
      <c r="L687">
        <v>1348</v>
      </c>
      <c r="N687">
        <v>1009</v>
      </c>
      <c r="O687" t="s">
        <v>900</v>
      </c>
      <c r="P687" t="s">
        <v>900</v>
      </c>
      <c r="Q687">
        <v>1000</v>
      </c>
      <c r="X687">
        <v>8.7000000000000001E-4</v>
      </c>
      <c r="Y687">
        <v>16214.84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 t="s">
        <v>3</v>
      </c>
      <c r="AG687">
        <v>8.7000000000000001E-4</v>
      </c>
      <c r="AH687">
        <v>2</v>
      </c>
      <c r="AI687">
        <v>60527083</v>
      </c>
      <c r="AJ687">
        <v>674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">
      <c r="A688">
        <f>ROW(Source!A283)</f>
        <v>283</v>
      </c>
      <c r="B688">
        <v>60527098</v>
      </c>
      <c r="C688">
        <v>60527073</v>
      </c>
      <c r="D688">
        <v>58309253</v>
      </c>
      <c r="E688">
        <v>1</v>
      </c>
      <c r="F688">
        <v>1</v>
      </c>
      <c r="G688">
        <v>1080</v>
      </c>
      <c r="H688">
        <v>3</v>
      </c>
      <c r="I688" t="s">
        <v>910</v>
      </c>
      <c r="J688" t="s">
        <v>911</v>
      </c>
      <c r="K688" t="s">
        <v>912</v>
      </c>
      <c r="L688">
        <v>1346</v>
      </c>
      <c r="N688">
        <v>1009</v>
      </c>
      <c r="O688" t="s">
        <v>880</v>
      </c>
      <c r="P688" t="s">
        <v>880</v>
      </c>
      <c r="Q688">
        <v>1</v>
      </c>
      <c r="X688">
        <v>0.1</v>
      </c>
      <c r="Y688">
        <v>20.190000000000001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 t="s">
        <v>3</v>
      </c>
      <c r="AG688">
        <v>0.1</v>
      </c>
      <c r="AH688">
        <v>2</v>
      </c>
      <c r="AI688">
        <v>60527084</v>
      </c>
      <c r="AJ688">
        <v>675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">
      <c r="A689">
        <f>ROW(Source!A283)</f>
        <v>283</v>
      </c>
      <c r="B689">
        <v>60527099</v>
      </c>
      <c r="C689">
        <v>60527073</v>
      </c>
      <c r="D689">
        <v>58309395</v>
      </c>
      <c r="E689">
        <v>1</v>
      </c>
      <c r="F689">
        <v>1</v>
      </c>
      <c r="G689">
        <v>1080</v>
      </c>
      <c r="H689">
        <v>3</v>
      </c>
      <c r="I689" t="s">
        <v>913</v>
      </c>
      <c r="J689" t="s">
        <v>914</v>
      </c>
      <c r="K689" t="s">
        <v>915</v>
      </c>
      <c r="L689">
        <v>1348</v>
      </c>
      <c r="N689">
        <v>1009</v>
      </c>
      <c r="O689" t="s">
        <v>900</v>
      </c>
      <c r="P689" t="s">
        <v>900</v>
      </c>
      <c r="Q689">
        <v>1000</v>
      </c>
      <c r="X689">
        <v>4.0000000000000002E-4</v>
      </c>
      <c r="Y689">
        <v>35445.93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3</v>
      </c>
      <c r="AG689">
        <v>4.0000000000000002E-4</v>
      </c>
      <c r="AH689">
        <v>2</v>
      </c>
      <c r="AI689">
        <v>60527085</v>
      </c>
      <c r="AJ689">
        <v>676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">
      <c r="A690">
        <f>ROW(Source!A283)</f>
        <v>283</v>
      </c>
      <c r="B690">
        <v>60527100</v>
      </c>
      <c r="C690">
        <v>60527073</v>
      </c>
      <c r="D690">
        <v>58267525</v>
      </c>
      <c r="E690">
        <v>1080</v>
      </c>
      <c r="F690">
        <v>1</v>
      </c>
      <c r="G690">
        <v>1080</v>
      </c>
      <c r="H690">
        <v>3</v>
      </c>
      <c r="I690" t="s">
        <v>989</v>
      </c>
      <c r="J690" t="s">
        <v>3</v>
      </c>
      <c r="K690" t="s">
        <v>990</v>
      </c>
      <c r="L690">
        <v>1346</v>
      </c>
      <c r="N690">
        <v>1009</v>
      </c>
      <c r="O690" t="s">
        <v>880</v>
      </c>
      <c r="P690" t="s">
        <v>880</v>
      </c>
      <c r="Q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3</v>
      </c>
      <c r="AG690">
        <v>0</v>
      </c>
      <c r="AH690">
        <v>3</v>
      </c>
      <c r="AI690">
        <v>-1</v>
      </c>
      <c r="AJ690" t="s">
        <v>3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">
      <c r="A691">
        <f>ROW(Source!A283)</f>
        <v>283</v>
      </c>
      <c r="B691">
        <v>60527101</v>
      </c>
      <c r="C691">
        <v>60527073</v>
      </c>
      <c r="D691">
        <v>58287192</v>
      </c>
      <c r="E691">
        <v>1080</v>
      </c>
      <c r="F691">
        <v>1</v>
      </c>
      <c r="G691">
        <v>1080</v>
      </c>
      <c r="H691">
        <v>3</v>
      </c>
      <c r="I691" t="s">
        <v>991</v>
      </c>
      <c r="J691" t="s">
        <v>3</v>
      </c>
      <c r="K691" t="s">
        <v>992</v>
      </c>
      <c r="L691">
        <v>1354</v>
      </c>
      <c r="N691">
        <v>1010</v>
      </c>
      <c r="O691" t="s">
        <v>39</v>
      </c>
      <c r="P691" t="s">
        <v>39</v>
      </c>
      <c r="Q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 t="s">
        <v>3</v>
      </c>
      <c r="AG691">
        <v>0</v>
      </c>
      <c r="AH691">
        <v>3</v>
      </c>
      <c r="AI691">
        <v>-1</v>
      </c>
      <c r="AJ691" t="s">
        <v>3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">
      <c r="A692">
        <f>ROW(Source!A283)</f>
        <v>283</v>
      </c>
      <c r="B692">
        <v>60527102</v>
      </c>
      <c r="C692">
        <v>60527073</v>
      </c>
      <c r="D692">
        <v>58289981</v>
      </c>
      <c r="E692">
        <v>1080</v>
      </c>
      <c r="F692">
        <v>1</v>
      </c>
      <c r="G692">
        <v>1080</v>
      </c>
      <c r="H692">
        <v>3</v>
      </c>
      <c r="I692" t="s">
        <v>993</v>
      </c>
      <c r="J692" t="s">
        <v>3</v>
      </c>
      <c r="K692" t="s">
        <v>994</v>
      </c>
      <c r="L692">
        <v>1301</v>
      </c>
      <c r="N692">
        <v>1003</v>
      </c>
      <c r="O692" t="s">
        <v>34</v>
      </c>
      <c r="P692" t="s">
        <v>34</v>
      </c>
      <c r="Q692">
        <v>1</v>
      </c>
      <c r="X692">
        <v>100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3</v>
      </c>
      <c r="AG692">
        <v>100</v>
      </c>
      <c r="AH692">
        <v>3</v>
      </c>
      <c r="AI692">
        <v>-1</v>
      </c>
      <c r="AJ692" t="s">
        <v>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">
      <c r="A693">
        <f>ROW(Source!A288)</f>
        <v>288</v>
      </c>
      <c r="B693">
        <v>60527116</v>
      </c>
      <c r="C693">
        <v>60527105</v>
      </c>
      <c r="D693">
        <v>58266404</v>
      </c>
      <c r="E693">
        <v>1080</v>
      </c>
      <c r="F693">
        <v>1</v>
      </c>
      <c r="G693">
        <v>1080</v>
      </c>
      <c r="H693">
        <v>1</v>
      </c>
      <c r="I693" t="s">
        <v>859</v>
      </c>
      <c r="J693" t="s">
        <v>3</v>
      </c>
      <c r="K693" t="s">
        <v>860</v>
      </c>
      <c r="L693">
        <v>1191</v>
      </c>
      <c r="N693">
        <v>1013</v>
      </c>
      <c r="O693" t="s">
        <v>861</v>
      </c>
      <c r="P693" t="s">
        <v>861</v>
      </c>
      <c r="Q693">
        <v>1</v>
      </c>
      <c r="X693">
        <v>19.12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1</v>
      </c>
      <c r="AF693" t="s">
        <v>26</v>
      </c>
      <c r="AG693">
        <v>24.186800000000002</v>
      </c>
      <c r="AH693">
        <v>2</v>
      </c>
      <c r="AI693">
        <v>60527106</v>
      </c>
      <c r="AJ693">
        <v>679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">
      <c r="A694">
        <f>ROW(Source!A288)</f>
        <v>288</v>
      </c>
      <c r="B694">
        <v>60527117</v>
      </c>
      <c r="C694">
        <v>60527105</v>
      </c>
      <c r="D694">
        <v>58340578</v>
      </c>
      <c r="E694">
        <v>1</v>
      </c>
      <c r="F694">
        <v>1</v>
      </c>
      <c r="G694">
        <v>1080</v>
      </c>
      <c r="H694">
        <v>2</v>
      </c>
      <c r="I694" t="s">
        <v>862</v>
      </c>
      <c r="J694" t="s">
        <v>863</v>
      </c>
      <c r="K694" t="s">
        <v>864</v>
      </c>
      <c r="L694">
        <v>1368</v>
      </c>
      <c r="N694">
        <v>1011</v>
      </c>
      <c r="O694" t="s">
        <v>865</v>
      </c>
      <c r="P694" t="s">
        <v>865</v>
      </c>
      <c r="Q694">
        <v>1</v>
      </c>
      <c r="X694">
        <v>0.01</v>
      </c>
      <c r="Y694">
        <v>0</v>
      </c>
      <c r="Z694">
        <v>83.1</v>
      </c>
      <c r="AA694">
        <v>12.62</v>
      </c>
      <c r="AB694">
        <v>0</v>
      </c>
      <c r="AC694">
        <v>0</v>
      </c>
      <c r="AD694">
        <v>1</v>
      </c>
      <c r="AE694">
        <v>0</v>
      </c>
      <c r="AF694" t="s">
        <v>25</v>
      </c>
      <c r="AG694">
        <v>1.3750000000000002E-2</v>
      </c>
      <c r="AH694">
        <v>2</v>
      </c>
      <c r="AI694">
        <v>60527107</v>
      </c>
      <c r="AJ694">
        <v>680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">
      <c r="A695">
        <f>ROW(Source!A288)</f>
        <v>288</v>
      </c>
      <c r="B695">
        <v>60527119</v>
      </c>
      <c r="C695">
        <v>60527105</v>
      </c>
      <c r="D695">
        <v>58340697</v>
      </c>
      <c r="E695">
        <v>1</v>
      </c>
      <c r="F695">
        <v>1</v>
      </c>
      <c r="G695">
        <v>1080</v>
      </c>
      <c r="H695">
        <v>2</v>
      </c>
      <c r="I695" t="s">
        <v>868</v>
      </c>
      <c r="J695" t="s">
        <v>869</v>
      </c>
      <c r="K695" t="s">
        <v>870</v>
      </c>
      <c r="L695">
        <v>1368</v>
      </c>
      <c r="N695">
        <v>1011</v>
      </c>
      <c r="O695" t="s">
        <v>865</v>
      </c>
      <c r="P695" t="s">
        <v>865</v>
      </c>
      <c r="Q695">
        <v>1</v>
      </c>
      <c r="X695">
        <v>1.25</v>
      </c>
      <c r="Y695">
        <v>0</v>
      </c>
      <c r="Z695">
        <v>0.8</v>
      </c>
      <c r="AA695">
        <v>0</v>
      </c>
      <c r="AB695">
        <v>0</v>
      </c>
      <c r="AC695">
        <v>0</v>
      </c>
      <c r="AD695">
        <v>1</v>
      </c>
      <c r="AE695">
        <v>0</v>
      </c>
      <c r="AF695" t="s">
        <v>25</v>
      </c>
      <c r="AG695">
        <v>1.7187500000000002</v>
      </c>
      <c r="AH695">
        <v>2</v>
      </c>
      <c r="AI695">
        <v>60527109</v>
      </c>
      <c r="AJ695">
        <v>681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">
      <c r="A696">
        <f>ROW(Source!A288)</f>
        <v>288</v>
      </c>
      <c r="B696">
        <v>60527120</v>
      </c>
      <c r="C696">
        <v>60527105</v>
      </c>
      <c r="D696">
        <v>58340699</v>
      </c>
      <c r="E696">
        <v>1</v>
      </c>
      <c r="F696">
        <v>1</v>
      </c>
      <c r="G696">
        <v>1080</v>
      </c>
      <c r="H696">
        <v>2</v>
      </c>
      <c r="I696" t="s">
        <v>871</v>
      </c>
      <c r="J696" t="s">
        <v>872</v>
      </c>
      <c r="K696" t="s">
        <v>873</v>
      </c>
      <c r="L696">
        <v>1368</v>
      </c>
      <c r="N696">
        <v>1011</v>
      </c>
      <c r="O696" t="s">
        <v>865</v>
      </c>
      <c r="P696" t="s">
        <v>865</v>
      </c>
      <c r="Q696">
        <v>1</v>
      </c>
      <c r="X696">
        <v>0.3</v>
      </c>
      <c r="Y696">
        <v>0</v>
      </c>
      <c r="Z696">
        <v>1.49</v>
      </c>
      <c r="AA696">
        <v>0</v>
      </c>
      <c r="AB696">
        <v>0</v>
      </c>
      <c r="AC696">
        <v>0</v>
      </c>
      <c r="AD696">
        <v>1</v>
      </c>
      <c r="AE696">
        <v>0</v>
      </c>
      <c r="AF696" t="s">
        <v>25</v>
      </c>
      <c r="AG696">
        <v>0.41250000000000003</v>
      </c>
      <c r="AH696">
        <v>2</v>
      </c>
      <c r="AI696">
        <v>60527110</v>
      </c>
      <c r="AJ696">
        <v>682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">
      <c r="A697">
        <f>ROW(Source!A288)</f>
        <v>288</v>
      </c>
      <c r="B697">
        <v>60527118</v>
      </c>
      <c r="C697">
        <v>60527105</v>
      </c>
      <c r="D697">
        <v>58339814</v>
      </c>
      <c r="E697">
        <v>1</v>
      </c>
      <c r="F697">
        <v>1</v>
      </c>
      <c r="G697">
        <v>1080</v>
      </c>
      <c r="H697">
        <v>2</v>
      </c>
      <c r="I697" t="s">
        <v>874</v>
      </c>
      <c r="J697" t="s">
        <v>875</v>
      </c>
      <c r="K697" t="s">
        <v>876</v>
      </c>
      <c r="L697">
        <v>1368</v>
      </c>
      <c r="N697">
        <v>1011</v>
      </c>
      <c r="O697" t="s">
        <v>865</v>
      </c>
      <c r="P697" t="s">
        <v>865</v>
      </c>
      <c r="Q697">
        <v>1</v>
      </c>
      <c r="X697">
        <v>0.01</v>
      </c>
      <c r="Y697">
        <v>0</v>
      </c>
      <c r="Z697">
        <v>179.17</v>
      </c>
      <c r="AA697">
        <v>16.93</v>
      </c>
      <c r="AB697">
        <v>0</v>
      </c>
      <c r="AC697">
        <v>0</v>
      </c>
      <c r="AD697">
        <v>1</v>
      </c>
      <c r="AE697">
        <v>0</v>
      </c>
      <c r="AF697" t="s">
        <v>25</v>
      </c>
      <c r="AG697">
        <v>1.3750000000000002E-2</v>
      </c>
      <c r="AH697">
        <v>2</v>
      </c>
      <c r="AI697">
        <v>60527108</v>
      </c>
      <c r="AJ697">
        <v>683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">
      <c r="A698">
        <f>ROW(Source!A288)</f>
        <v>288</v>
      </c>
      <c r="B698">
        <v>60527121</v>
      </c>
      <c r="C698">
        <v>60527105</v>
      </c>
      <c r="D698">
        <v>58308811</v>
      </c>
      <c r="E698">
        <v>1</v>
      </c>
      <c r="F698">
        <v>1</v>
      </c>
      <c r="G698">
        <v>1080</v>
      </c>
      <c r="H698">
        <v>3</v>
      </c>
      <c r="I698" t="s">
        <v>877</v>
      </c>
      <c r="J698" t="s">
        <v>878</v>
      </c>
      <c r="K698" t="s">
        <v>879</v>
      </c>
      <c r="L698">
        <v>1346</v>
      </c>
      <c r="N698">
        <v>1009</v>
      </c>
      <c r="O698" t="s">
        <v>880</v>
      </c>
      <c r="P698" t="s">
        <v>880</v>
      </c>
      <c r="Q698">
        <v>1</v>
      </c>
      <c r="X698">
        <v>0.5</v>
      </c>
      <c r="Y698">
        <v>1.61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 t="s">
        <v>3</v>
      </c>
      <c r="AG698">
        <v>0.5</v>
      </c>
      <c r="AH698">
        <v>2</v>
      </c>
      <c r="AI698">
        <v>60527111</v>
      </c>
      <c r="AJ698">
        <v>684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">
      <c r="A699">
        <f>ROW(Source!A288)</f>
        <v>288</v>
      </c>
      <c r="B699">
        <v>60527122</v>
      </c>
      <c r="C699">
        <v>60527105</v>
      </c>
      <c r="D699">
        <v>58308843</v>
      </c>
      <c r="E699">
        <v>1</v>
      </c>
      <c r="F699">
        <v>1</v>
      </c>
      <c r="G699">
        <v>1080</v>
      </c>
      <c r="H699">
        <v>3</v>
      </c>
      <c r="I699" t="s">
        <v>881</v>
      </c>
      <c r="J699" t="s">
        <v>882</v>
      </c>
      <c r="K699" t="s">
        <v>883</v>
      </c>
      <c r="L699">
        <v>1346</v>
      </c>
      <c r="N699">
        <v>1009</v>
      </c>
      <c r="O699" t="s">
        <v>880</v>
      </c>
      <c r="P699" t="s">
        <v>880</v>
      </c>
      <c r="Q699">
        <v>1</v>
      </c>
      <c r="X699">
        <v>9.2999999999999999E-2</v>
      </c>
      <c r="Y699">
        <v>36.78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 t="s">
        <v>3</v>
      </c>
      <c r="AG699">
        <v>9.2999999999999999E-2</v>
      </c>
      <c r="AH699">
        <v>2</v>
      </c>
      <c r="AI699">
        <v>60527112</v>
      </c>
      <c r="AJ699">
        <v>685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">
      <c r="A700">
        <f>ROW(Source!A288)</f>
        <v>288</v>
      </c>
      <c r="B700">
        <v>60527123</v>
      </c>
      <c r="C700">
        <v>60527105</v>
      </c>
      <c r="D700">
        <v>58308917</v>
      </c>
      <c r="E700">
        <v>1</v>
      </c>
      <c r="F700">
        <v>1</v>
      </c>
      <c r="G700">
        <v>1080</v>
      </c>
      <c r="H700">
        <v>3</v>
      </c>
      <c r="I700" t="s">
        <v>884</v>
      </c>
      <c r="J700" t="s">
        <v>885</v>
      </c>
      <c r="K700" t="s">
        <v>886</v>
      </c>
      <c r="L700">
        <v>1354</v>
      </c>
      <c r="N700">
        <v>1010</v>
      </c>
      <c r="O700" t="s">
        <v>39</v>
      </c>
      <c r="P700" t="s">
        <v>39</v>
      </c>
      <c r="Q700">
        <v>1</v>
      </c>
      <c r="X700">
        <v>29</v>
      </c>
      <c r="Y700">
        <v>0.89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  <c r="AF700" t="s">
        <v>3</v>
      </c>
      <c r="AG700">
        <v>29</v>
      </c>
      <c r="AH700">
        <v>2</v>
      </c>
      <c r="AI700">
        <v>60527113</v>
      </c>
      <c r="AJ700">
        <v>686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">
      <c r="A701">
        <f>ROW(Source!A288)</f>
        <v>288</v>
      </c>
      <c r="B701">
        <v>60527124</v>
      </c>
      <c r="C701">
        <v>60527105</v>
      </c>
      <c r="D701">
        <v>58263805</v>
      </c>
      <c r="E701">
        <v>1080</v>
      </c>
      <c r="F701">
        <v>1</v>
      </c>
      <c r="G701">
        <v>1080</v>
      </c>
      <c r="H701">
        <v>3</v>
      </c>
      <c r="I701" t="s">
        <v>985</v>
      </c>
      <c r="J701" t="s">
        <v>3</v>
      </c>
      <c r="K701" t="s">
        <v>986</v>
      </c>
      <c r="L701">
        <v>1301</v>
      </c>
      <c r="N701">
        <v>1003</v>
      </c>
      <c r="O701" t="s">
        <v>34</v>
      </c>
      <c r="P701" t="s">
        <v>34</v>
      </c>
      <c r="Q701">
        <v>1</v>
      </c>
      <c r="X701">
        <v>100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3</v>
      </c>
      <c r="AG701">
        <v>100</v>
      </c>
      <c r="AH701">
        <v>3</v>
      </c>
      <c r="AI701">
        <v>-1</v>
      </c>
      <c r="AJ701" t="s">
        <v>3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">
      <c r="A702">
        <f>ROW(Source!A288)</f>
        <v>288</v>
      </c>
      <c r="B702">
        <v>60527125</v>
      </c>
      <c r="C702">
        <v>60527105</v>
      </c>
      <c r="D702">
        <v>58266671</v>
      </c>
      <c r="E702">
        <v>1080</v>
      </c>
      <c r="F702">
        <v>1</v>
      </c>
      <c r="G702">
        <v>1080</v>
      </c>
      <c r="H702">
        <v>3</v>
      </c>
      <c r="I702" t="s">
        <v>987</v>
      </c>
      <c r="J702" t="s">
        <v>3</v>
      </c>
      <c r="K702" t="s">
        <v>988</v>
      </c>
      <c r="L702">
        <v>1354</v>
      </c>
      <c r="N702">
        <v>1010</v>
      </c>
      <c r="O702" t="s">
        <v>39</v>
      </c>
      <c r="P702" t="s">
        <v>39</v>
      </c>
      <c r="Q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3</v>
      </c>
      <c r="AG702">
        <v>0</v>
      </c>
      <c r="AH702">
        <v>3</v>
      </c>
      <c r="AI702">
        <v>-1</v>
      </c>
      <c r="AJ702" t="s">
        <v>3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">
      <c r="A703">
        <f>ROW(Source!A288)</f>
        <v>288</v>
      </c>
      <c r="B703">
        <v>60527126</v>
      </c>
      <c r="C703">
        <v>60527105</v>
      </c>
      <c r="D703">
        <v>58267525</v>
      </c>
      <c r="E703">
        <v>1080</v>
      </c>
      <c r="F703">
        <v>1</v>
      </c>
      <c r="G703">
        <v>1080</v>
      </c>
      <c r="H703">
        <v>3</v>
      </c>
      <c r="I703" t="s">
        <v>989</v>
      </c>
      <c r="J703" t="s">
        <v>3</v>
      </c>
      <c r="K703" t="s">
        <v>990</v>
      </c>
      <c r="L703">
        <v>1346</v>
      </c>
      <c r="N703">
        <v>1009</v>
      </c>
      <c r="O703" t="s">
        <v>880</v>
      </c>
      <c r="P703" t="s">
        <v>880</v>
      </c>
      <c r="Q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3</v>
      </c>
      <c r="AG703">
        <v>0</v>
      </c>
      <c r="AH703">
        <v>3</v>
      </c>
      <c r="AI703">
        <v>-1</v>
      </c>
      <c r="AJ703" t="s">
        <v>3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">
      <c r="A704">
        <f>ROW(Source!A289)</f>
        <v>289</v>
      </c>
      <c r="B704">
        <v>60527116</v>
      </c>
      <c r="C704">
        <v>60527105</v>
      </c>
      <c r="D704">
        <v>58266404</v>
      </c>
      <c r="E704">
        <v>1080</v>
      </c>
      <c r="F704">
        <v>1</v>
      </c>
      <c r="G704">
        <v>1080</v>
      </c>
      <c r="H704">
        <v>1</v>
      </c>
      <c r="I704" t="s">
        <v>859</v>
      </c>
      <c r="J704" t="s">
        <v>3</v>
      </c>
      <c r="K704" t="s">
        <v>860</v>
      </c>
      <c r="L704">
        <v>1191</v>
      </c>
      <c r="N704">
        <v>1013</v>
      </c>
      <c r="O704" t="s">
        <v>861</v>
      </c>
      <c r="P704" t="s">
        <v>861</v>
      </c>
      <c r="Q704">
        <v>1</v>
      </c>
      <c r="X704">
        <v>19.12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1</v>
      </c>
      <c r="AF704" t="s">
        <v>26</v>
      </c>
      <c r="AG704">
        <v>24.186800000000002</v>
      </c>
      <c r="AH704">
        <v>2</v>
      </c>
      <c r="AI704">
        <v>60527106</v>
      </c>
      <c r="AJ704">
        <v>689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">
      <c r="A705">
        <f>ROW(Source!A289)</f>
        <v>289</v>
      </c>
      <c r="B705">
        <v>60527117</v>
      </c>
      <c r="C705">
        <v>60527105</v>
      </c>
      <c r="D705">
        <v>58340578</v>
      </c>
      <c r="E705">
        <v>1</v>
      </c>
      <c r="F705">
        <v>1</v>
      </c>
      <c r="G705">
        <v>1080</v>
      </c>
      <c r="H705">
        <v>2</v>
      </c>
      <c r="I705" t="s">
        <v>862</v>
      </c>
      <c r="J705" t="s">
        <v>863</v>
      </c>
      <c r="K705" t="s">
        <v>864</v>
      </c>
      <c r="L705">
        <v>1368</v>
      </c>
      <c r="N705">
        <v>1011</v>
      </c>
      <c r="O705" t="s">
        <v>865</v>
      </c>
      <c r="P705" t="s">
        <v>865</v>
      </c>
      <c r="Q705">
        <v>1</v>
      </c>
      <c r="X705">
        <v>0.01</v>
      </c>
      <c r="Y705">
        <v>0</v>
      </c>
      <c r="Z705">
        <v>83.1</v>
      </c>
      <c r="AA705">
        <v>12.62</v>
      </c>
      <c r="AB705">
        <v>0</v>
      </c>
      <c r="AC705">
        <v>0</v>
      </c>
      <c r="AD705">
        <v>1</v>
      </c>
      <c r="AE705">
        <v>0</v>
      </c>
      <c r="AF705" t="s">
        <v>25</v>
      </c>
      <c r="AG705">
        <v>1.3750000000000002E-2</v>
      </c>
      <c r="AH705">
        <v>2</v>
      </c>
      <c r="AI705">
        <v>60527107</v>
      </c>
      <c r="AJ705">
        <v>690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">
      <c r="A706">
        <f>ROW(Source!A289)</f>
        <v>289</v>
      </c>
      <c r="B706">
        <v>60527119</v>
      </c>
      <c r="C706">
        <v>60527105</v>
      </c>
      <c r="D706">
        <v>58340697</v>
      </c>
      <c r="E706">
        <v>1</v>
      </c>
      <c r="F706">
        <v>1</v>
      </c>
      <c r="G706">
        <v>1080</v>
      </c>
      <c r="H706">
        <v>2</v>
      </c>
      <c r="I706" t="s">
        <v>868</v>
      </c>
      <c r="J706" t="s">
        <v>869</v>
      </c>
      <c r="K706" t="s">
        <v>870</v>
      </c>
      <c r="L706">
        <v>1368</v>
      </c>
      <c r="N706">
        <v>1011</v>
      </c>
      <c r="O706" t="s">
        <v>865</v>
      </c>
      <c r="P706" t="s">
        <v>865</v>
      </c>
      <c r="Q706">
        <v>1</v>
      </c>
      <c r="X706">
        <v>1.25</v>
      </c>
      <c r="Y706">
        <v>0</v>
      </c>
      <c r="Z706">
        <v>0.8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25</v>
      </c>
      <c r="AG706">
        <v>1.7187500000000002</v>
      </c>
      <c r="AH706">
        <v>2</v>
      </c>
      <c r="AI706">
        <v>60527109</v>
      </c>
      <c r="AJ706">
        <v>691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">
      <c r="A707">
        <f>ROW(Source!A289)</f>
        <v>289</v>
      </c>
      <c r="B707">
        <v>60527120</v>
      </c>
      <c r="C707">
        <v>60527105</v>
      </c>
      <c r="D707">
        <v>58340699</v>
      </c>
      <c r="E707">
        <v>1</v>
      </c>
      <c r="F707">
        <v>1</v>
      </c>
      <c r="G707">
        <v>1080</v>
      </c>
      <c r="H707">
        <v>2</v>
      </c>
      <c r="I707" t="s">
        <v>871</v>
      </c>
      <c r="J707" t="s">
        <v>872</v>
      </c>
      <c r="K707" t="s">
        <v>873</v>
      </c>
      <c r="L707">
        <v>1368</v>
      </c>
      <c r="N707">
        <v>1011</v>
      </c>
      <c r="O707" t="s">
        <v>865</v>
      </c>
      <c r="P707" t="s">
        <v>865</v>
      </c>
      <c r="Q707">
        <v>1</v>
      </c>
      <c r="X707">
        <v>0.3</v>
      </c>
      <c r="Y707">
        <v>0</v>
      </c>
      <c r="Z707">
        <v>1.49</v>
      </c>
      <c r="AA707">
        <v>0</v>
      </c>
      <c r="AB707">
        <v>0</v>
      </c>
      <c r="AC707">
        <v>0</v>
      </c>
      <c r="AD707">
        <v>1</v>
      </c>
      <c r="AE707">
        <v>0</v>
      </c>
      <c r="AF707" t="s">
        <v>25</v>
      </c>
      <c r="AG707">
        <v>0.41250000000000003</v>
      </c>
      <c r="AH707">
        <v>2</v>
      </c>
      <c r="AI707">
        <v>60527110</v>
      </c>
      <c r="AJ707">
        <v>692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">
      <c r="A708">
        <f>ROW(Source!A289)</f>
        <v>289</v>
      </c>
      <c r="B708">
        <v>60527118</v>
      </c>
      <c r="C708">
        <v>60527105</v>
      </c>
      <c r="D708">
        <v>58339814</v>
      </c>
      <c r="E708">
        <v>1</v>
      </c>
      <c r="F708">
        <v>1</v>
      </c>
      <c r="G708">
        <v>1080</v>
      </c>
      <c r="H708">
        <v>2</v>
      </c>
      <c r="I708" t="s">
        <v>874</v>
      </c>
      <c r="J708" t="s">
        <v>875</v>
      </c>
      <c r="K708" t="s">
        <v>876</v>
      </c>
      <c r="L708">
        <v>1368</v>
      </c>
      <c r="N708">
        <v>1011</v>
      </c>
      <c r="O708" t="s">
        <v>865</v>
      </c>
      <c r="P708" t="s">
        <v>865</v>
      </c>
      <c r="Q708">
        <v>1</v>
      </c>
      <c r="X708">
        <v>0.01</v>
      </c>
      <c r="Y708">
        <v>0</v>
      </c>
      <c r="Z708">
        <v>179.17</v>
      </c>
      <c r="AA708">
        <v>16.93</v>
      </c>
      <c r="AB708">
        <v>0</v>
      </c>
      <c r="AC708">
        <v>0</v>
      </c>
      <c r="AD708">
        <v>1</v>
      </c>
      <c r="AE708">
        <v>0</v>
      </c>
      <c r="AF708" t="s">
        <v>25</v>
      </c>
      <c r="AG708">
        <v>1.3750000000000002E-2</v>
      </c>
      <c r="AH708">
        <v>2</v>
      </c>
      <c r="AI708">
        <v>60527108</v>
      </c>
      <c r="AJ708">
        <v>693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">
      <c r="A709">
        <f>ROW(Source!A289)</f>
        <v>289</v>
      </c>
      <c r="B709">
        <v>60527121</v>
      </c>
      <c r="C709">
        <v>60527105</v>
      </c>
      <c r="D709">
        <v>58308811</v>
      </c>
      <c r="E709">
        <v>1</v>
      </c>
      <c r="F709">
        <v>1</v>
      </c>
      <c r="G709">
        <v>1080</v>
      </c>
      <c r="H709">
        <v>3</v>
      </c>
      <c r="I709" t="s">
        <v>877</v>
      </c>
      <c r="J709" t="s">
        <v>878</v>
      </c>
      <c r="K709" t="s">
        <v>879</v>
      </c>
      <c r="L709">
        <v>1346</v>
      </c>
      <c r="N709">
        <v>1009</v>
      </c>
      <c r="O709" t="s">
        <v>880</v>
      </c>
      <c r="P709" t="s">
        <v>880</v>
      </c>
      <c r="Q709">
        <v>1</v>
      </c>
      <c r="X709">
        <v>0.5</v>
      </c>
      <c r="Y709">
        <v>1.61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 t="s">
        <v>3</v>
      </c>
      <c r="AG709">
        <v>0.5</v>
      </c>
      <c r="AH709">
        <v>2</v>
      </c>
      <c r="AI709">
        <v>60527111</v>
      </c>
      <c r="AJ709">
        <v>694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">
      <c r="A710">
        <f>ROW(Source!A289)</f>
        <v>289</v>
      </c>
      <c r="B710">
        <v>60527122</v>
      </c>
      <c r="C710">
        <v>60527105</v>
      </c>
      <c r="D710">
        <v>58308843</v>
      </c>
      <c r="E710">
        <v>1</v>
      </c>
      <c r="F710">
        <v>1</v>
      </c>
      <c r="G710">
        <v>1080</v>
      </c>
      <c r="H710">
        <v>3</v>
      </c>
      <c r="I710" t="s">
        <v>881</v>
      </c>
      <c r="J710" t="s">
        <v>882</v>
      </c>
      <c r="K710" t="s">
        <v>883</v>
      </c>
      <c r="L710">
        <v>1346</v>
      </c>
      <c r="N710">
        <v>1009</v>
      </c>
      <c r="O710" t="s">
        <v>880</v>
      </c>
      <c r="P710" t="s">
        <v>880</v>
      </c>
      <c r="Q710">
        <v>1</v>
      </c>
      <c r="X710">
        <v>9.2999999999999999E-2</v>
      </c>
      <c r="Y710">
        <v>36.78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3</v>
      </c>
      <c r="AG710">
        <v>9.2999999999999999E-2</v>
      </c>
      <c r="AH710">
        <v>2</v>
      </c>
      <c r="AI710">
        <v>60527112</v>
      </c>
      <c r="AJ710">
        <v>695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">
      <c r="A711">
        <f>ROW(Source!A289)</f>
        <v>289</v>
      </c>
      <c r="B711">
        <v>60527123</v>
      </c>
      <c r="C711">
        <v>60527105</v>
      </c>
      <c r="D711">
        <v>58308917</v>
      </c>
      <c r="E711">
        <v>1</v>
      </c>
      <c r="F711">
        <v>1</v>
      </c>
      <c r="G711">
        <v>1080</v>
      </c>
      <c r="H711">
        <v>3</v>
      </c>
      <c r="I711" t="s">
        <v>884</v>
      </c>
      <c r="J711" t="s">
        <v>885</v>
      </c>
      <c r="K711" t="s">
        <v>886</v>
      </c>
      <c r="L711">
        <v>1354</v>
      </c>
      <c r="N711">
        <v>1010</v>
      </c>
      <c r="O711" t="s">
        <v>39</v>
      </c>
      <c r="P711" t="s">
        <v>39</v>
      </c>
      <c r="Q711">
        <v>1</v>
      </c>
      <c r="X711">
        <v>29</v>
      </c>
      <c r="Y711">
        <v>0.89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 t="s">
        <v>3</v>
      </c>
      <c r="AG711">
        <v>29</v>
      </c>
      <c r="AH711">
        <v>2</v>
      </c>
      <c r="AI711">
        <v>60527113</v>
      </c>
      <c r="AJ711">
        <v>696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">
      <c r="A712">
        <f>ROW(Source!A289)</f>
        <v>289</v>
      </c>
      <c r="B712">
        <v>60527124</v>
      </c>
      <c r="C712">
        <v>60527105</v>
      </c>
      <c r="D712">
        <v>58263805</v>
      </c>
      <c r="E712">
        <v>1080</v>
      </c>
      <c r="F712">
        <v>1</v>
      </c>
      <c r="G712">
        <v>1080</v>
      </c>
      <c r="H712">
        <v>3</v>
      </c>
      <c r="I712" t="s">
        <v>985</v>
      </c>
      <c r="J712" t="s">
        <v>3</v>
      </c>
      <c r="K712" t="s">
        <v>986</v>
      </c>
      <c r="L712">
        <v>1301</v>
      </c>
      <c r="N712">
        <v>1003</v>
      </c>
      <c r="O712" t="s">
        <v>34</v>
      </c>
      <c r="P712" t="s">
        <v>34</v>
      </c>
      <c r="Q712">
        <v>1</v>
      </c>
      <c r="X712">
        <v>100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3</v>
      </c>
      <c r="AG712">
        <v>100</v>
      </c>
      <c r="AH712">
        <v>3</v>
      </c>
      <c r="AI712">
        <v>-1</v>
      </c>
      <c r="AJ712" t="s">
        <v>3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">
      <c r="A713">
        <f>ROW(Source!A289)</f>
        <v>289</v>
      </c>
      <c r="B713">
        <v>60527125</v>
      </c>
      <c r="C713">
        <v>60527105</v>
      </c>
      <c r="D713">
        <v>58266671</v>
      </c>
      <c r="E713">
        <v>1080</v>
      </c>
      <c r="F713">
        <v>1</v>
      </c>
      <c r="G713">
        <v>1080</v>
      </c>
      <c r="H713">
        <v>3</v>
      </c>
      <c r="I713" t="s">
        <v>987</v>
      </c>
      <c r="J713" t="s">
        <v>3</v>
      </c>
      <c r="K713" t="s">
        <v>988</v>
      </c>
      <c r="L713">
        <v>1354</v>
      </c>
      <c r="N713">
        <v>1010</v>
      </c>
      <c r="O713" t="s">
        <v>39</v>
      </c>
      <c r="P713" t="s">
        <v>39</v>
      </c>
      <c r="Q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 t="s">
        <v>3</v>
      </c>
      <c r="AG713">
        <v>0</v>
      </c>
      <c r="AH713">
        <v>3</v>
      </c>
      <c r="AI713">
        <v>-1</v>
      </c>
      <c r="AJ713" t="s">
        <v>3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">
      <c r="A714">
        <f>ROW(Source!A289)</f>
        <v>289</v>
      </c>
      <c r="B714">
        <v>60527126</v>
      </c>
      <c r="C714">
        <v>60527105</v>
      </c>
      <c r="D714">
        <v>58267525</v>
      </c>
      <c r="E714">
        <v>1080</v>
      </c>
      <c r="F714">
        <v>1</v>
      </c>
      <c r="G714">
        <v>1080</v>
      </c>
      <c r="H714">
        <v>3</v>
      </c>
      <c r="I714" t="s">
        <v>989</v>
      </c>
      <c r="J714" t="s">
        <v>3</v>
      </c>
      <c r="K714" t="s">
        <v>990</v>
      </c>
      <c r="L714">
        <v>1346</v>
      </c>
      <c r="N714">
        <v>1009</v>
      </c>
      <c r="O714" t="s">
        <v>880</v>
      </c>
      <c r="P714" t="s">
        <v>880</v>
      </c>
      <c r="Q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3</v>
      </c>
      <c r="AG714">
        <v>0</v>
      </c>
      <c r="AH714">
        <v>3</v>
      </c>
      <c r="AI714">
        <v>-1</v>
      </c>
      <c r="AJ714" t="s">
        <v>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">
      <c r="A715">
        <f>ROW(Source!A294)</f>
        <v>294</v>
      </c>
      <c r="B715">
        <v>60527140</v>
      </c>
      <c r="C715">
        <v>60527129</v>
      </c>
      <c r="D715">
        <v>58266404</v>
      </c>
      <c r="E715">
        <v>1080</v>
      </c>
      <c r="F715">
        <v>1</v>
      </c>
      <c r="G715">
        <v>1080</v>
      </c>
      <c r="H715">
        <v>1</v>
      </c>
      <c r="I715" t="s">
        <v>859</v>
      </c>
      <c r="J715" t="s">
        <v>3</v>
      </c>
      <c r="K715" t="s">
        <v>860</v>
      </c>
      <c r="L715">
        <v>1191</v>
      </c>
      <c r="N715">
        <v>1013</v>
      </c>
      <c r="O715" t="s">
        <v>861</v>
      </c>
      <c r="P715" t="s">
        <v>861</v>
      </c>
      <c r="Q715">
        <v>1</v>
      </c>
      <c r="X715">
        <v>19.12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</v>
      </c>
      <c r="AF715" t="s">
        <v>26</v>
      </c>
      <c r="AG715">
        <v>24.186800000000002</v>
      </c>
      <c r="AH715">
        <v>2</v>
      </c>
      <c r="AI715">
        <v>60527130</v>
      </c>
      <c r="AJ715">
        <v>699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">
      <c r="A716">
        <f>ROW(Source!A294)</f>
        <v>294</v>
      </c>
      <c r="B716">
        <v>60527141</v>
      </c>
      <c r="C716">
        <v>60527129</v>
      </c>
      <c r="D716">
        <v>58340578</v>
      </c>
      <c r="E716">
        <v>1</v>
      </c>
      <c r="F716">
        <v>1</v>
      </c>
      <c r="G716">
        <v>1080</v>
      </c>
      <c r="H716">
        <v>2</v>
      </c>
      <c r="I716" t="s">
        <v>862</v>
      </c>
      <c r="J716" t="s">
        <v>863</v>
      </c>
      <c r="K716" t="s">
        <v>864</v>
      </c>
      <c r="L716">
        <v>1368</v>
      </c>
      <c r="N716">
        <v>1011</v>
      </c>
      <c r="O716" t="s">
        <v>865</v>
      </c>
      <c r="P716" t="s">
        <v>865</v>
      </c>
      <c r="Q716">
        <v>1</v>
      </c>
      <c r="X716">
        <v>0.01</v>
      </c>
      <c r="Y716">
        <v>0</v>
      </c>
      <c r="Z716">
        <v>83.1</v>
      </c>
      <c r="AA716">
        <v>12.62</v>
      </c>
      <c r="AB716">
        <v>0</v>
      </c>
      <c r="AC716">
        <v>0</v>
      </c>
      <c r="AD716">
        <v>1</v>
      </c>
      <c r="AE716">
        <v>0</v>
      </c>
      <c r="AF716" t="s">
        <v>25</v>
      </c>
      <c r="AG716">
        <v>1.3750000000000002E-2</v>
      </c>
      <c r="AH716">
        <v>2</v>
      </c>
      <c r="AI716">
        <v>60527131</v>
      </c>
      <c r="AJ716">
        <v>700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">
      <c r="A717">
        <f>ROW(Source!A294)</f>
        <v>294</v>
      </c>
      <c r="B717">
        <v>60527143</v>
      </c>
      <c r="C717">
        <v>60527129</v>
      </c>
      <c r="D717">
        <v>58340697</v>
      </c>
      <c r="E717">
        <v>1</v>
      </c>
      <c r="F717">
        <v>1</v>
      </c>
      <c r="G717">
        <v>1080</v>
      </c>
      <c r="H717">
        <v>2</v>
      </c>
      <c r="I717" t="s">
        <v>868</v>
      </c>
      <c r="J717" t="s">
        <v>869</v>
      </c>
      <c r="K717" t="s">
        <v>870</v>
      </c>
      <c r="L717">
        <v>1368</v>
      </c>
      <c r="N717">
        <v>1011</v>
      </c>
      <c r="O717" t="s">
        <v>865</v>
      </c>
      <c r="P717" t="s">
        <v>865</v>
      </c>
      <c r="Q717">
        <v>1</v>
      </c>
      <c r="X717">
        <v>1.25</v>
      </c>
      <c r="Y717">
        <v>0</v>
      </c>
      <c r="Z717">
        <v>0.8</v>
      </c>
      <c r="AA717">
        <v>0</v>
      </c>
      <c r="AB717">
        <v>0</v>
      </c>
      <c r="AC717">
        <v>0</v>
      </c>
      <c r="AD717">
        <v>1</v>
      </c>
      <c r="AE717">
        <v>0</v>
      </c>
      <c r="AF717" t="s">
        <v>25</v>
      </c>
      <c r="AG717">
        <v>1.7187500000000002</v>
      </c>
      <c r="AH717">
        <v>2</v>
      </c>
      <c r="AI717">
        <v>60527133</v>
      </c>
      <c r="AJ717">
        <v>701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">
      <c r="A718">
        <f>ROW(Source!A294)</f>
        <v>294</v>
      </c>
      <c r="B718">
        <v>60527144</v>
      </c>
      <c r="C718">
        <v>60527129</v>
      </c>
      <c r="D718">
        <v>58340699</v>
      </c>
      <c r="E718">
        <v>1</v>
      </c>
      <c r="F718">
        <v>1</v>
      </c>
      <c r="G718">
        <v>1080</v>
      </c>
      <c r="H718">
        <v>2</v>
      </c>
      <c r="I718" t="s">
        <v>871</v>
      </c>
      <c r="J718" t="s">
        <v>872</v>
      </c>
      <c r="K718" t="s">
        <v>873</v>
      </c>
      <c r="L718">
        <v>1368</v>
      </c>
      <c r="N718">
        <v>1011</v>
      </c>
      <c r="O718" t="s">
        <v>865</v>
      </c>
      <c r="P718" t="s">
        <v>865</v>
      </c>
      <c r="Q718">
        <v>1</v>
      </c>
      <c r="X718">
        <v>0.3</v>
      </c>
      <c r="Y718">
        <v>0</v>
      </c>
      <c r="Z718">
        <v>1.49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25</v>
      </c>
      <c r="AG718">
        <v>0.41250000000000003</v>
      </c>
      <c r="AH718">
        <v>2</v>
      </c>
      <c r="AI718">
        <v>60527134</v>
      </c>
      <c r="AJ718">
        <v>702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">
      <c r="A719">
        <f>ROW(Source!A294)</f>
        <v>294</v>
      </c>
      <c r="B719">
        <v>60527142</v>
      </c>
      <c r="C719">
        <v>60527129</v>
      </c>
      <c r="D719">
        <v>58339814</v>
      </c>
      <c r="E719">
        <v>1</v>
      </c>
      <c r="F719">
        <v>1</v>
      </c>
      <c r="G719">
        <v>1080</v>
      </c>
      <c r="H719">
        <v>2</v>
      </c>
      <c r="I719" t="s">
        <v>874</v>
      </c>
      <c r="J719" t="s">
        <v>875</v>
      </c>
      <c r="K719" t="s">
        <v>876</v>
      </c>
      <c r="L719">
        <v>1368</v>
      </c>
      <c r="N719">
        <v>1011</v>
      </c>
      <c r="O719" t="s">
        <v>865</v>
      </c>
      <c r="P719" t="s">
        <v>865</v>
      </c>
      <c r="Q719">
        <v>1</v>
      </c>
      <c r="X719">
        <v>0.01</v>
      </c>
      <c r="Y719">
        <v>0</v>
      </c>
      <c r="Z719">
        <v>179.17</v>
      </c>
      <c r="AA719">
        <v>16.93</v>
      </c>
      <c r="AB719">
        <v>0</v>
      </c>
      <c r="AC719">
        <v>0</v>
      </c>
      <c r="AD719">
        <v>1</v>
      </c>
      <c r="AE719">
        <v>0</v>
      </c>
      <c r="AF719" t="s">
        <v>25</v>
      </c>
      <c r="AG719">
        <v>1.3750000000000002E-2</v>
      </c>
      <c r="AH719">
        <v>2</v>
      </c>
      <c r="AI719">
        <v>60527132</v>
      </c>
      <c r="AJ719">
        <v>703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">
      <c r="A720">
        <f>ROW(Source!A294)</f>
        <v>294</v>
      </c>
      <c r="B720">
        <v>60527145</v>
      </c>
      <c r="C720">
        <v>60527129</v>
      </c>
      <c r="D720">
        <v>58308811</v>
      </c>
      <c r="E720">
        <v>1</v>
      </c>
      <c r="F720">
        <v>1</v>
      </c>
      <c r="G720">
        <v>1080</v>
      </c>
      <c r="H720">
        <v>3</v>
      </c>
      <c r="I720" t="s">
        <v>877</v>
      </c>
      <c r="J720" t="s">
        <v>878</v>
      </c>
      <c r="K720" t="s">
        <v>879</v>
      </c>
      <c r="L720">
        <v>1346</v>
      </c>
      <c r="N720">
        <v>1009</v>
      </c>
      <c r="O720" t="s">
        <v>880</v>
      </c>
      <c r="P720" t="s">
        <v>880</v>
      </c>
      <c r="Q720">
        <v>1</v>
      </c>
      <c r="X720">
        <v>0.5</v>
      </c>
      <c r="Y720">
        <v>1.61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 t="s">
        <v>3</v>
      </c>
      <c r="AG720">
        <v>0.5</v>
      </c>
      <c r="AH720">
        <v>2</v>
      </c>
      <c r="AI720">
        <v>60527135</v>
      </c>
      <c r="AJ720">
        <v>704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">
      <c r="A721">
        <f>ROW(Source!A294)</f>
        <v>294</v>
      </c>
      <c r="B721">
        <v>60527146</v>
      </c>
      <c r="C721">
        <v>60527129</v>
      </c>
      <c r="D721">
        <v>58308843</v>
      </c>
      <c r="E721">
        <v>1</v>
      </c>
      <c r="F721">
        <v>1</v>
      </c>
      <c r="G721">
        <v>1080</v>
      </c>
      <c r="H721">
        <v>3</v>
      </c>
      <c r="I721" t="s">
        <v>881</v>
      </c>
      <c r="J721" t="s">
        <v>882</v>
      </c>
      <c r="K721" t="s">
        <v>883</v>
      </c>
      <c r="L721">
        <v>1346</v>
      </c>
      <c r="N721">
        <v>1009</v>
      </c>
      <c r="O721" t="s">
        <v>880</v>
      </c>
      <c r="P721" t="s">
        <v>880</v>
      </c>
      <c r="Q721">
        <v>1</v>
      </c>
      <c r="X721">
        <v>9.2999999999999999E-2</v>
      </c>
      <c r="Y721">
        <v>36.78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 t="s">
        <v>3</v>
      </c>
      <c r="AG721">
        <v>9.2999999999999999E-2</v>
      </c>
      <c r="AH721">
        <v>2</v>
      </c>
      <c r="AI721">
        <v>60527136</v>
      </c>
      <c r="AJ721">
        <v>705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">
      <c r="A722">
        <f>ROW(Source!A294)</f>
        <v>294</v>
      </c>
      <c r="B722">
        <v>60527147</v>
      </c>
      <c r="C722">
        <v>60527129</v>
      </c>
      <c r="D722">
        <v>58308917</v>
      </c>
      <c r="E722">
        <v>1</v>
      </c>
      <c r="F722">
        <v>1</v>
      </c>
      <c r="G722">
        <v>1080</v>
      </c>
      <c r="H722">
        <v>3</v>
      </c>
      <c r="I722" t="s">
        <v>884</v>
      </c>
      <c r="J722" t="s">
        <v>885</v>
      </c>
      <c r="K722" t="s">
        <v>886</v>
      </c>
      <c r="L722">
        <v>1354</v>
      </c>
      <c r="N722">
        <v>1010</v>
      </c>
      <c r="O722" t="s">
        <v>39</v>
      </c>
      <c r="P722" t="s">
        <v>39</v>
      </c>
      <c r="Q722">
        <v>1</v>
      </c>
      <c r="X722">
        <v>29</v>
      </c>
      <c r="Y722">
        <v>0.89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3</v>
      </c>
      <c r="AG722">
        <v>29</v>
      </c>
      <c r="AH722">
        <v>2</v>
      </c>
      <c r="AI722">
        <v>60527137</v>
      </c>
      <c r="AJ722">
        <v>706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">
      <c r="A723">
        <f>ROW(Source!A294)</f>
        <v>294</v>
      </c>
      <c r="B723">
        <v>60527148</v>
      </c>
      <c r="C723">
        <v>60527129</v>
      </c>
      <c r="D723">
        <v>58263805</v>
      </c>
      <c r="E723">
        <v>1080</v>
      </c>
      <c r="F723">
        <v>1</v>
      </c>
      <c r="G723">
        <v>1080</v>
      </c>
      <c r="H723">
        <v>3</v>
      </c>
      <c r="I723" t="s">
        <v>985</v>
      </c>
      <c r="J723" t="s">
        <v>3</v>
      </c>
      <c r="K723" t="s">
        <v>986</v>
      </c>
      <c r="L723">
        <v>1301</v>
      </c>
      <c r="N723">
        <v>1003</v>
      </c>
      <c r="O723" t="s">
        <v>34</v>
      </c>
      <c r="P723" t="s">
        <v>34</v>
      </c>
      <c r="Q723">
        <v>1</v>
      </c>
      <c r="X723">
        <v>100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3</v>
      </c>
      <c r="AG723">
        <v>100</v>
      </c>
      <c r="AH723">
        <v>3</v>
      </c>
      <c r="AI723">
        <v>-1</v>
      </c>
      <c r="AJ723" t="s">
        <v>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">
      <c r="A724">
        <f>ROW(Source!A294)</f>
        <v>294</v>
      </c>
      <c r="B724">
        <v>60527149</v>
      </c>
      <c r="C724">
        <v>60527129</v>
      </c>
      <c r="D724">
        <v>58266671</v>
      </c>
      <c r="E724">
        <v>1080</v>
      </c>
      <c r="F724">
        <v>1</v>
      </c>
      <c r="G724">
        <v>1080</v>
      </c>
      <c r="H724">
        <v>3</v>
      </c>
      <c r="I724" t="s">
        <v>987</v>
      </c>
      <c r="J724" t="s">
        <v>3</v>
      </c>
      <c r="K724" t="s">
        <v>988</v>
      </c>
      <c r="L724">
        <v>1354</v>
      </c>
      <c r="N724">
        <v>1010</v>
      </c>
      <c r="O724" t="s">
        <v>39</v>
      </c>
      <c r="P724" t="s">
        <v>39</v>
      </c>
      <c r="Q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3</v>
      </c>
      <c r="AG724">
        <v>0</v>
      </c>
      <c r="AH724">
        <v>3</v>
      </c>
      <c r="AI724">
        <v>-1</v>
      </c>
      <c r="AJ724" t="s">
        <v>3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">
      <c r="A725">
        <f>ROW(Source!A294)</f>
        <v>294</v>
      </c>
      <c r="B725">
        <v>60527150</v>
      </c>
      <c r="C725">
        <v>60527129</v>
      </c>
      <c r="D725">
        <v>58267525</v>
      </c>
      <c r="E725">
        <v>1080</v>
      </c>
      <c r="F725">
        <v>1</v>
      </c>
      <c r="G725">
        <v>1080</v>
      </c>
      <c r="H725">
        <v>3</v>
      </c>
      <c r="I725" t="s">
        <v>989</v>
      </c>
      <c r="J725" t="s">
        <v>3</v>
      </c>
      <c r="K725" t="s">
        <v>990</v>
      </c>
      <c r="L725">
        <v>1346</v>
      </c>
      <c r="N725">
        <v>1009</v>
      </c>
      <c r="O725" t="s">
        <v>880</v>
      </c>
      <c r="P725" t="s">
        <v>880</v>
      </c>
      <c r="Q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3</v>
      </c>
      <c r="AG725">
        <v>0</v>
      </c>
      <c r="AH725">
        <v>3</v>
      </c>
      <c r="AI725">
        <v>-1</v>
      </c>
      <c r="AJ725" t="s">
        <v>3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">
      <c r="A726">
        <f>ROW(Source!A295)</f>
        <v>295</v>
      </c>
      <c r="B726">
        <v>60527140</v>
      </c>
      <c r="C726">
        <v>60527129</v>
      </c>
      <c r="D726">
        <v>58266404</v>
      </c>
      <c r="E726">
        <v>1080</v>
      </c>
      <c r="F726">
        <v>1</v>
      </c>
      <c r="G726">
        <v>1080</v>
      </c>
      <c r="H726">
        <v>1</v>
      </c>
      <c r="I726" t="s">
        <v>859</v>
      </c>
      <c r="J726" t="s">
        <v>3</v>
      </c>
      <c r="K726" t="s">
        <v>860</v>
      </c>
      <c r="L726">
        <v>1191</v>
      </c>
      <c r="N726">
        <v>1013</v>
      </c>
      <c r="O726" t="s">
        <v>861</v>
      </c>
      <c r="P726" t="s">
        <v>861</v>
      </c>
      <c r="Q726">
        <v>1</v>
      </c>
      <c r="X726">
        <v>19.12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1</v>
      </c>
      <c r="AF726" t="s">
        <v>26</v>
      </c>
      <c r="AG726">
        <v>24.186800000000002</v>
      </c>
      <c r="AH726">
        <v>2</v>
      </c>
      <c r="AI726">
        <v>60527130</v>
      </c>
      <c r="AJ726">
        <v>709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">
      <c r="A727">
        <f>ROW(Source!A295)</f>
        <v>295</v>
      </c>
      <c r="B727">
        <v>60527141</v>
      </c>
      <c r="C727">
        <v>60527129</v>
      </c>
      <c r="D727">
        <v>58340578</v>
      </c>
      <c r="E727">
        <v>1</v>
      </c>
      <c r="F727">
        <v>1</v>
      </c>
      <c r="G727">
        <v>1080</v>
      </c>
      <c r="H727">
        <v>2</v>
      </c>
      <c r="I727" t="s">
        <v>862</v>
      </c>
      <c r="J727" t="s">
        <v>863</v>
      </c>
      <c r="K727" t="s">
        <v>864</v>
      </c>
      <c r="L727">
        <v>1368</v>
      </c>
      <c r="N727">
        <v>1011</v>
      </c>
      <c r="O727" t="s">
        <v>865</v>
      </c>
      <c r="P727" t="s">
        <v>865</v>
      </c>
      <c r="Q727">
        <v>1</v>
      </c>
      <c r="X727">
        <v>0.01</v>
      </c>
      <c r="Y727">
        <v>0</v>
      </c>
      <c r="Z727">
        <v>83.1</v>
      </c>
      <c r="AA727">
        <v>12.62</v>
      </c>
      <c r="AB727">
        <v>0</v>
      </c>
      <c r="AC727">
        <v>0</v>
      </c>
      <c r="AD727">
        <v>1</v>
      </c>
      <c r="AE727">
        <v>0</v>
      </c>
      <c r="AF727" t="s">
        <v>25</v>
      </c>
      <c r="AG727">
        <v>1.3750000000000002E-2</v>
      </c>
      <c r="AH727">
        <v>2</v>
      </c>
      <c r="AI727">
        <v>60527131</v>
      </c>
      <c r="AJ727">
        <v>710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">
      <c r="A728">
        <f>ROW(Source!A295)</f>
        <v>295</v>
      </c>
      <c r="B728">
        <v>60527143</v>
      </c>
      <c r="C728">
        <v>60527129</v>
      </c>
      <c r="D728">
        <v>58340697</v>
      </c>
      <c r="E728">
        <v>1</v>
      </c>
      <c r="F728">
        <v>1</v>
      </c>
      <c r="G728">
        <v>1080</v>
      </c>
      <c r="H728">
        <v>2</v>
      </c>
      <c r="I728" t="s">
        <v>868</v>
      </c>
      <c r="J728" t="s">
        <v>869</v>
      </c>
      <c r="K728" t="s">
        <v>870</v>
      </c>
      <c r="L728">
        <v>1368</v>
      </c>
      <c r="N728">
        <v>1011</v>
      </c>
      <c r="O728" t="s">
        <v>865</v>
      </c>
      <c r="P728" t="s">
        <v>865</v>
      </c>
      <c r="Q728">
        <v>1</v>
      </c>
      <c r="X728">
        <v>1.25</v>
      </c>
      <c r="Y728">
        <v>0</v>
      </c>
      <c r="Z728">
        <v>0.8</v>
      </c>
      <c r="AA728">
        <v>0</v>
      </c>
      <c r="AB728">
        <v>0</v>
      </c>
      <c r="AC728">
        <v>0</v>
      </c>
      <c r="AD728">
        <v>1</v>
      </c>
      <c r="AE728">
        <v>0</v>
      </c>
      <c r="AF728" t="s">
        <v>25</v>
      </c>
      <c r="AG728">
        <v>1.7187500000000002</v>
      </c>
      <c r="AH728">
        <v>2</v>
      </c>
      <c r="AI728">
        <v>60527133</v>
      </c>
      <c r="AJ728">
        <v>711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">
      <c r="A729">
        <f>ROW(Source!A295)</f>
        <v>295</v>
      </c>
      <c r="B729">
        <v>60527144</v>
      </c>
      <c r="C729">
        <v>60527129</v>
      </c>
      <c r="D729">
        <v>58340699</v>
      </c>
      <c r="E729">
        <v>1</v>
      </c>
      <c r="F729">
        <v>1</v>
      </c>
      <c r="G729">
        <v>1080</v>
      </c>
      <c r="H729">
        <v>2</v>
      </c>
      <c r="I729" t="s">
        <v>871</v>
      </c>
      <c r="J729" t="s">
        <v>872</v>
      </c>
      <c r="K729" t="s">
        <v>873</v>
      </c>
      <c r="L729">
        <v>1368</v>
      </c>
      <c r="N729">
        <v>1011</v>
      </c>
      <c r="O729" t="s">
        <v>865</v>
      </c>
      <c r="P729" t="s">
        <v>865</v>
      </c>
      <c r="Q729">
        <v>1</v>
      </c>
      <c r="X729">
        <v>0.3</v>
      </c>
      <c r="Y729">
        <v>0</v>
      </c>
      <c r="Z729">
        <v>1.49</v>
      </c>
      <c r="AA729">
        <v>0</v>
      </c>
      <c r="AB729">
        <v>0</v>
      </c>
      <c r="AC729">
        <v>0</v>
      </c>
      <c r="AD729">
        <v>1</v>
      </c>
      <c r="AE729">
        <v>0</v>
      </c>
      <c r="AF729" t="s">
        <v>25</v>
      </c>
      <c r="AG729">
        <v>0.41250000000000003</v>
      </c>
      <c r="AH729">
        <v>2</v>
      </c>
      <c r="AI729">
        <v>60527134</v>
      </c>
      <c r="AJ729">
        <v>712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">
      <c r="A730">
        <f>ROW(Source!A295)</f>
        <v>295</v>
      </c>
      <c r="B730">
        <v>60527142</v>
      </c>
      <c r="C730">
        <v>60527129</v>
      </c>
      <c r="D730">
        <v>58339814</v>
      </c>
      <c r="E730">
        <v>1</v>
      </c>
      <c r="F730">
        <v>1</v>
      </c>
      <c r="G730">
        <v>1080</v>
      </c>
      <c r="H730">
        <v>2</v>
      </c>
      <c r="I730" t="s">
        <v>874</v>
      </c>
      <c r="J730" t="s">
        <v>875</v>
      </c>
      <c r="K730" t="s">
        <v>876</v>
      </c>
      <c r="L730">
        <v>1368</v>
      </c>
      <c r="N730">
        <v>1011</v>
      </c>
      <c r="O730" t="s">
        <v>865</v>
      </c>
      <c r="P730" t="s">
        <v>865</v>
      </c>
      <c r="Q730">
        <v>1</v>
      </c>
      <c r="X730">
        <v>0.01</v>
      </c>
      <c r="Y730">
        <v>0</v>
      </c>
      <c r="Z730">
        <v>179.17</v>
      </c>
      <c r="AA730">
        <v>16.93</v>
      </c>
      <c r="AB730">
        <v>0</v>
      </c>
      <c r="AC730">
        <v>0</v>
      </c>
      <c r="AD730">
        <v>1</v>
      </c>
      <c r="AE730">
        <v>0</v>
      </c>
      <c r="AF730" t="s">
        <v>25</v>
      </c>
      <c r="AG730">
        <v>1.3750000000000002E-2</v>
      </c>
      <c r="AH730">
        <v>2</v>
      </c>
      <c r="AI730">
        <v>60527132</v>
      </c>
      <c r="AJ730">
        <v>713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">
      <c r="A731">
        <f>ROW(Source!A295)</f>
        <v>295</v>
      </c>
      <c r="B731">
        <v>60527145</v>
      </c>
      <c r="C731">
        <v>60527129</v>
      </c>
      <c r="D731">
        <v>58308811</v>
      </c>
      <c r="E731">
        <v>1</v>
      </c>
      <c r="F731">
        <v>1</v>
      </c>
      <c r="G731">
        <v>1080</v>
      </c>
      <c r="H731">
        <v>3</v>
      </c>
      <c r="I731" t="s">
        <v>877</v>
      </c>
      <c r="J731" t="s">
        <v>878</v>
      </c>
      <c r="K731" t="s">
        <v>879</v>
      </c>
      <c r="L731">
        <v>1346</v>
      </c>
      <c r="N731">
        <v>1009</v>
      </c>
      <c r="O731" t="s">
        <v>880</v>
      </c>
      <c r="P731" t="s">
        <v>880</v>
      </c>
      <c r="Q731">
        <v>1</v>
      </c>
      <c r="X731">
        <v>0.5</v>
      </c>
      <c r="Y731">
        <v>1.61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 t="s">
        <v>3</v>
      </c>
      <c r="AG731">
        <v>0.5</v>
      </c>
      <c r="AH731">
        <v>2</v>
      </c>
      <c r="AI731">
        <v>60527135</v>
      </c>
      <c r="AJ731">
        <v>714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">
      <c r="A732">
        <f>ROW(Source!A295)</f>
        <v>295</v>
      </c>
      <c r="B732">
        <v>60527146</v>
      </c>
      <c r="C732">
        <v>60527129</v>
      </c>
      <c r="D732">
        <v>58308843</v>
      </c>
      <c r="E732">
        <v>1</v>
      </c>
      <c r="F732">
        <v>1</v>
      </c>
      <c r="G732">
        <v>1080</v>
      </c>
      <c r="H732">
        <v>3</v>
      </c>
      <c r="I732" t="s">
        <v>881</v>
      </c>
      <c r="J732" t="s">
        <v>882</v>
      </c>
      <c r="K732" t="s">
        <v>883</v>
      </c>
      <c r="L732">
        <v>1346</v>
      </c>
      <c r="N732">
        <v>1009</v>
      </c>
      <c r="O732" t="s">
        <v>880</v>
      </c>
      <c r="P732" t="s">
        <v>880</v>
      </c>
      <c r="Q732">
        <v>1</v>
      </c>
      <c r="X732">
        <v>9.2999999999999999E-2</v>
      </c>
      <c r="Y732">
        <v>36.78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 t="s">
        <v>3</v>
      </c>
      <c r="AG732">
        <v>9.2999999999999999E-2</v>
      </c>
      <c r="AH732">
        <v>2</v>
      </c>
      <c r="AI732">
        <v>60527136</v>
      </c>
      <c r="AJ732">
        <v>715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">
      <c r="A733">
        <f>ROW(Source!A295)</f>
        <v>295</v>
      </c>
      <c r="B733">
        <v>60527147</v>
      </c>
      <c r="C733">
        <v>60527129</v>
      </c>
      <c r="D733">
        <v>58308917</v>
      </c>
      <c r="E733">
        <v>1</v>
      </c>
      <c r="F733">
        <v>1</v>
      </c>
      <c r="G733">
        <v>1080</v>
      </c>
      <c r="H733">
        <v>3</v>
      </c>
      <c r="I733" t="s">
        <v>884</v>
      </c>
      <c r="J733" t="s">
        <v>885</v>
      </c>
      <c r="K733" t="s">
        <v>886</v>
      </c>
      <c r="L733">
        <v>1354</v>
      </c>
      <c r="N733">
        <v>1010</v>
      </c>
      <c r="O733" t="s">
        <v>39</v>
      </c>
      <c r="P733" t="s">
        <v>39</v>
      </c>
      <c r="Q733">
        <v>1</v>
      </c>
      <c r="X733">
        <v>29</v>
      </c>
      <c r="Y733">
        <v>0.89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 t="s">
        <v>3</v>
      </c>
      <c r="AG733">
        <v>29</v>
      </c>
      <c r="AH733">
        <v>2</v>
      </c>
      <c r="AI733">
        <v>60527137</v>
      </c>
      <c r="AJ733">
        <v>716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">
      <c r="A734">
        <f>ROW(Source!A295)</f>
        <v>295</v>
      </c>
      <c r="B734">
        <v>60527148</v>
      </c>
      <c r="C734">
        <v>60527129</v>
      </c>
      <c r="D734">
        <v>58263805</v>
      </c>
      <c r="E734">
        <v>1080</v>
      </c>
      <c r="F734">
        <v>1</v>
      </c>
      <c r="G734">
        <v>1080</v>
      </c>
      <c r="H734">
        <v>3</v>
      </c>
      <c r="I734" t="s">
        <v>985</v>
      </c>
      <c r="J734" t="s">
        <v>3</v>
      </c>
      <c r="K734" t="s">
        <v>986</v>
      </c>
      <c r="L734">
        <v>1301</v>
      </c>
      <c r="N734">
        <v>1003</v>
      </c>
      <c r="O734" t="s">
        <v>34</v>
      </c>
      <c r="P734" t="s">
        <v>34</v>
      </c>
      <c r="Q734">
        <v>1</v>
      </c>
      <c r="X734">
        <v>100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3</v>
      </c>
      <c r="AG734">
        <v>100</v>
      </c>
      <c r="AH734">
        <v>3</v>
      </c>
      <c r="AI734">
        <v>-1</v>
      </c>
      <c r="AJ734" t="s">
        <v>3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">
      <c r="A735">
        <f>ROW(Source!A295)</f>
        <v>295</v>
      </c>
      <c r="B735">
        <v>60527149</v>
      </c>
      <c r="C735">
        <v>60527129</v>
      </c>
      <c r="D735">
        <v>58266671</v>
      </c>
      <c r="E735">
        <v>1080</v>
      </c>
      <c r="F735">
        <v>1</v>
      </c>
      <c r="G735">
        <v>1080</v>
      </c>
      <c r="H735">
        <v>3</v>
      </c>
      <c r="I735" t="s">
        <v>987</v>
      </c>
      <c r="J735" t="s">
        <v>3</v>
      </c>
      <c r="K735" t="s">
        <v>988</v>
      </c>
      <c r="L735">
        <v>1354</v>
      </c>
      <c r="N735">
        <v>1010</v>
      </c>
      <c r="O735" t="s">
        <v>39</v>
      </c>
      <c r="P735" t="s">
        <v>39</v>
      </c>
      <c r="Q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3</v>
      </c>
      <c r="AG735">
        <v>0</v>
      </c>
      <c r="AH735">
        <v>3</v>
      </c>
      <c r="AI735">
        <v>-1</v>
      </c>
      <c r="AJ735" t="s">
        <v>3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">
      <c r="A736">
        <f>ROW(Source!A295)</f>
        <v>295</v>
      </c>
      <c r="B736">
        <v>60527150</v>
      </c>
      <c r="C736">
        <v>60527129</v>
      </c>
      <c r="D736">
        <v>58267525</v>
      </c>
      <c r="E736">
        <v>1080</v>
      </c>
      <c r="F736">
        <v>1</v>
      </c>
      <c r="G736">
        <v>1080</v>
      </c>
      <c r="H736">
        <v>3</v>
      </c>
      <c r="I736" t="s">
        <v>989</v>
      </c>
      <c r="J736" t="s">
        <v>3</v>
      </c>
      <c r="K736" t="s">
        <v>990</v>
      </c>
      <c r="L736">
        <v>1346</v>
      </c>
      <c r="N736">
        <v>1009</v>
      </c>
      <c r="O736" t="s">
        <v>880</v>
      </c>
      <c r="P736" t="s">
        <v>880</v>
      </c>
      <c r="Q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3</v>
      </c>
      <c r="AG736">
        <v>0</v>
      </c>
      <c r="AH736">
        <v>3</v>
      </c>
      <c r="AI736">
        <v>-1</v>
      </c>
      <c r="AJ736" t="s">
        <v>3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">
      <c r="A737">
        <f>ROW(Source!A300)</f>
        <v>300</v>
      </c>
      <c r="B737">
        <v>60527164</v>
      </c>
      <c r="C737">
        <v>60527153</v>
      </c>
      <c r="D737">
        <v>58266404</v>
      </c>
      <c r="E737">
        <v>1080</v>
      </c>
      <c r="F737">
        <v>1</v>
      </c>
      <c r="G737">
        <v>1080</v>
      </c>
      <c r="H737">
        <v>1</v>
      </c>
      <c r="I737" t="s">
        <v>859</v>
      </c>
      <c r="J737" t="s">
        <v>3</v>
      </c>
      <c r="K737" t="s">
        <v>860</v>
      </c>
      <c r="L737">
        <v>1191</v>
      </c>
      <c r="N737">
        <v>1013</v>
      </c>
      <c r="O737" t="s">
        <v>861</v>
      </c>
      <c r="P737" t="s">
        <v>861</v>
      </c>
      <c r="Q737">
        <v>1</v>
      </c>
      <c r="X737">
        <v>16.829999999999998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1</v>
      </c>
      <c r="AF737" t="s">
        <v>26</v>
      </c>
      <c r="AG737">
        <v>21.289950000000001</v>
      </c>
      <c r="AH737">
        <v>2</v>
      </c>
      <c r="AI737">
        <v>60527154</v>
      </c>
      <c r="AJ737">
        <v>719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">
      <c r="A738">
        <f>ROW(Source!A300)</f>
        <v>300</v>
      </c>
      <c r="B738">
        <v>60527165</v>
      </c>
      <c r="C738">
        <v>60527153</v>
      </c>
      <c r="D738">
        <v>58340578</v>
      </c>
      <c r="E738">
        <v>1</v>
      </c>
      <c r="F738">
        <v>1</v>
      </c>
      <c r="G738">
        <v>1080</v>
      </c>
      <c r="H738">
        <v>2</v>
      </c>
      <c r="I738" t="s">
        <v>862</v>
      </c>
      <c r="J738" t="s">
        <v>863</v>
      </c>
      <c r="K738" t="s">
        <v>864</v>
      </c>
      <c r="L738">
        <v>1368</v>
      </c>
      <c r="N738">
        <v>1011</v>
      </c>
      <c r="O738" t="s">
        <v>865</v>
      </c>
      <c r="P738" t="s">
        <v>865</v>
      </c>
      <c r="Q738">
        <v>1</v>
      </c>
      <c r="X738">
        <v>0.01</v>
      </c>
      <c r="Y738">
        <v>0</v>
      </c>
      <c r="Z738">
        <v>83.1</v>
      </c>
      <c r="AA738">
        <v>12.62</v>
      </c>
      <c r="AB738">
        <v>0</v>
      </c>
      <c r="AC738">
        <v>0</v>
      </c>
      <c r="AD738">
        <v>1</v>
      </c>
      <c r="AE738">
        <v>0</v>
      </c>
      <c r="AF738" t="s">
        <v>25</v>
      </c>
      <c r="AG738">
        <v>1.3750000000000002E-2</v>
      </c>
      <c r="AH738">
        <v>2</v>
      </c>
      <c r="AI738">
        <v>60527155</v>
      </c>
      <c r="AJ738">
        <v>720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">
      <c r="A739">
        <f>ROW(Source!A300)</f>
        <v>300</v>
      </c>
      <c r="B739">
        <v>60527167</v>
      </c>
      <c r="C739">
        <v>60527153</v>
      </c>
      <c r="D739">
        <v>58340697</v>
      </c>
      <c r="E739">
        <v>1</v>
      </c>
      <c r="F739">
        <v>1</v>
      </c>
      <c r="G739">
        <v>1080</v>
      </c>
      <c r="H739">
        <v>2</v>
      </c>
      <c r="I739" t="s">
        <v>868</v>
      </c>
      <c r="J739" t="s">
        <v>869</v>
      </c>
      <c r="K739" t="s">
        <v>870</v>
      </c>
      <c r="L739">
        <v>1368</v>
      </c>
      <c r="N739">
        <v>1011</v>
      </c>
      <c r="O739" t="s">
        <v>865</v>
      </c>
      <c r="P739" t="s">
        <v>865</v>
      </c>
      <c r="Q739">
        <v>1</v>
      </c>
      <c r="X739">
        <v>1.08</v>
      </c>
      <c r="Y739">
        <v>0</v>
      </c>
      <c r="Z739">
        <v>0.8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25</v>
      </c>
      <c r="AG739">
        <v>1.4850000000000003</v>
      </c>
      <c r="AH739">
        <v>2</v>
      </c>
      <c r="AI739">
        <v>60527157</v>
      </c>
      <c r="AJ739">
        <v>721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">
      <c r="A740">
        <f>ROW(Source!A300)</f>
        <v>300</v>
      </c>
      <c r="B740">
        <v>60527168</v>
      </c>
      <c r="C740">
        <v>60527153</v>
      </c>
      <c r="D740">
        <v>58340699</v>
      </c>
      <c r="E740">
        <v>1</v>
      </c>
      <c r="F740">
        <v>1</v>
      </c>
      <c r="G740">
        <v>1080</v>
      </c>
      <c r="H740">
        <v>2</v>
      </c>
      <c r="I740" t="s">
        <v>871</v>
      </c>
      <c r="J740" t="s">
        <v>872</v>
      </c>
      <c r="K740" t="s">
        <v>873</v>
      </c>
      <c r="L740">
        <v>1368</v>
      </c>
      <c r="N740">
        <v>1011</v>
      </c>
      <c r="O740" t="s">
        <v>865</v>
      </c>
      <c r="P740" t="s">
        <v>865</v>
      </c>
      <c r="Q740">
        <v>1</v>
      </c>
      <c r="X740">
        <v>0.35</v>
      </c>
      <c r="Y740">
        <v>0</v>
      </c>
      <c r="Z740">
        <v>1.49</v>
      </c>
      <c r="AA740">
        <v>0</v>
      </c>
      <c r="AB740">
        <v>0</v>
      </c>
      <c r="AC740">
        <v>0</v>
      </c>
      <c r="AD740">
        <v>1</v>
      </c>
      <c r="AE740">
        <v>0</v>
      </c>
      <c r="AF740" t="s">
        <v>25</v>
      </c>
      <c r="AG740">
        <v>0.48125000000000007</v>
      </c>
      <c r="AH740">
        <v>2</v>
      </c>
      <c r="AI740">
        <v>60527158</v>
      </c>
      <c r="AJ740">
        <v>722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">
      <c r="A741">
        <f>ROW(Source!A300)</f>
        <v>300</v>
      </c>
      <c r="B741">
        <v>60527166</v>
      </c>
      <c r="C741">
        <v>60527153</v>
      </c>
      <c r="D741">
        <v>58339814</v>
      </c>
      <c r="E741">
        <v>1</v>
      </c>
      <c r="F741">
        <v>1</v>
      </c>
      <c r="G741">
        <v>1080</v>
      </c>
      <c r="H741">
        <v>2</v>
      </c>
      <c r="I741" t="s">
        <v>874</v>
      </c>
      <c r="J741" t="s">
        <v>875</v>
      </c>
      <c r="K741" t="s">
        <v>876</v>
      </c>
      <c r="L741">
        <v>1368</v>
      </c>
      <c r="N741">
        <v>1011</v>
      </c>
      <c r="O741" t="s">
        <v>865</v>
      </c>
      <c r="P741" t="s">
        <v>865</v>
      </c>
      <c r="Q741">
        <v>1</v>
      </c>
      <c r="X741">
        <v>0.01</v>
      </c>
      <c r="Y741">
        <v>0</v>
      </c>
      <c r="Z741">
        <v>179.17</v>
      </c>
      <c r="AA741">
        <v>16.93</v>
      </c>
      <c r="AB741">
        <v>0</v>
      </c>
      <c r="AC741">
        <v>0</v>
      </c>
      <c r="AD741">
        <v>1</v>
      </c>
      <c r="AE741">
        <v>0</v>
      </c>
      <c r="AF741" t="s">
        <v>25</v>
      </c>
      <c r="AG741">
        <v>1.3750000000000002E-2</v>
      </c>
      <c r="AH741">
        <v>2</v>
      </c>
      <c r="AI741">
        <v>60527156</v>
      </c>
      <c r="AJ741">
        <v>723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">
      <c r="A742">
        <f>ROW(Source!A300)</f>
        <v>300</v>
      </c>
      <c r="B742">
        <v>60527169</v>
      </c>
      <c r="C742">
        <v>60527153</v>
      </c>
      <c r="D742">
        <v>58308811</v>
      </c>
      <c r="E742">
        <v>1</v>
      </c>
      <c r="F742">
        <v>1</v>
      </c>
      <c r="G742">
        <v>1080</v>
      </c>
      <c r="H742">
        <v>3</v>
      </c>
      <c r="I742" t="s">
        <v>877</v>
      </c>
      <c r="J742" t="s">
        <v>878</v>
      </c>
      <c r="K742" t="s">
        <v>879</v>
      </c>
      <c r="L742">
        <v>1346</v>
      </c>
      <c r="N742">
        <v>1009</v>
      </c>
      <c r="O742" t="s">
        <v>880</v>
      </c>
      <c r="P742" t="s">
        <v>880</v>
      </c>
      <c r="Q742">
        <v>1</v>
      </c>
      <c r="X742">
        <v>0.5</v>
      </c>
      <c r="Y742">
        <v>1.61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 t="s">
        <v>3</v>
      </c>
      <c r="AG742">
        <v>0.5</v>
      </c>
      <c r="AH742">
        <v>2</v>
      </c>
      <c r="AI742">
        <v>60527159</v>
      </c>
      <c r="AJ742">
        <v>724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">
      <c r="A743">
        <f>ROW(Source!A300)</f>
        <v>300</v>
      </c>
      <c r="B743">
        <v>60527170</v>
      </c>
      <c r="C743">
        <v>60527153</v>
      </c>
      <c r="D743">
        <v>58308843</v>
      </c>
      <c r="E743">
        <v>1</v>
      </c>
      <c r="F743">
        <v>1</v>
      </c>
      <c r="G743">
        <v>1080</v>
      </c>
      <c r="H743">
        <v>3</v>
      </c>
      <c r="I743" t="s">
        <v>881</v>
      </c>
      <c r="J743" t="s">
        <v>882</v>
      </c>
      <c r="K743" t="s">
        <v>883</v>
      </c>
      <c r="L743">
        <v>1346</v>
      </c>
      <c r="N743">
        <v>1009</v>
      </c>
      <c r="O743" t="s">
        <v>880</v>
      </c>
      <c r="P743" t="s">
        <v>880</v>
      </c>
      <c r="Q743">
        <v>1</v>
      </c>
      <c r="X743">
        <v>0.104</v>
      </c>
      <c r="Y743">
        <v>36.78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3</v>
      </c>
      <c r="AG743">
        <v>0.104</v>
      </c>
      <c r="AH743">
        <v>2</v>
      </c>
      <c r="AI743">
        <v>60527160</v>
      </c>
      <c r="AJ743">
        <v>725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">
      <c r="A744">
        <f>ROW(Source!A300)</f>
        <v>300</v>
      </c>
      <c r="B744">
        <v>60527171</v>
      </c>
      <c r="C744">
        <v>60527153</v>
      </c>
      <c r="D744">
        <v>58308917</v>
      </c>
      <c r="E744">
        <v>1</v>
      </c>
      <c r="F744">
        <v>1</v>
      </c>
      <c r="G744">
        <v>1080</v>
      </c>
      <c r="H744">
        <v>3</v>
      </c>
      <c r="I744" t="s">
        <v>884</v>
      </c>
      <c r="J744" t="s">
        <v>885</v>
      </c>
      <c r="K744" t="s">
        <v>886</v>
      </c>
      <c r="L744">
        <v>1354</v>
      </c>
      <c r="N744">
        <v>1010</v>
      </c>
      <c r="O744" t="s">
        <v>39</v>
      </c>
      <c r="P744" t="s">
        <v>39</v>
      </c>
      <c r="Q744">
        <v>1</v>
      </c>
      <c r="X744">
        <v>25</v>
      </c>
      <c r="Y744">
        <v>0.89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 t="s">
        <v>3</v>
      </c>
      <c r="AG744">
        <v>25</v>
      </c>
      <c r="AH744">
        <v>2</v>
      </c>
      <c r="AI744">
        <v>60527161</v>
      </c>
      <c r="AJ744">
        <v>726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">
      <c r="A745">
        <f>ROW(Source!A300)</f>
        <v>300</v>
      </c>
      <c r="B745">
        <v>60527172</v>
      </c>
      <c r="C745">
        <v>60527153</v>
      </c>
      <c r="D745">
        <v>58263805</v>
      </c>
      <c r="E745">
        <v>1080</v>
      </c>
      <c r="F745">
        <v>1</v>
      </c>
      <c r="G745">
        <v>1080</v>
      </c>
      <c r="H745">
        <v>3</v>
      </c>
      <c r="I745" t="s">
        <v>985</v>
      </c>
      <c r="J745" t="s">
        <v>3</v>
      </c>
      <c r="K745" t="s">
        <v>986</v>
      </c>
      <c r="L745">
        <v>1301</v>
      </c>
      <c r="N745">
        <v>1003</v>
      </c>
      <c r="O745" t="s">
        <v>34</v>
      </c>
      <c r="P745" t="s">
        <v>34</v>
      </c>
      <c r="Q745">
        <v>1</v>
      </c>
      <c r="X745">
        <v>100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3</v>
      </c>
      <c r="AG745">
        <v>100</v>
      </c>
      <c r="AH745">
        <v>3</v>
      </c>
      <c r="AI745">
        <v>-1</v>
      </c>
      <c r="AJ745" t="s">
        <v>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">
      <c r="A746">
        <f>ROW(Source!A300)</f>
        <v>300</v>
      </c>
      <c r="B746">
        <v>60527173</v>
      </c>
      <c r="C746">
        <v>60527153</v>
      </c>
      <c r="D746">
        <v>58266671</v>
      </c>
      <c r="E746">
        <v>1080</v>
      </c>
      <c r="F746">
        <v>1</v>
      </c>
      <c r="G746">
        <v>1080</v>
      </c>
      <c r="H746">
        <v>3</v>
      </c>
      <c r="I746" t="s">
        <v>987</v>
      </c>
      <c r="J746" t="s">
        <v>3</v>
      </c>
      <c r="K746" t="s">
        <v>988</v>
      </c>
      <c r="L746">
        <v>1354</v>
      </c>
      <c r="N746">
        <v>1010</v>
      </c>
      <c r="O746" t="s">
        <v>39</v>
      </c>
      <c r="P746" t="s">
        <v>39</v>
      </c>
      <c r="Q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3</v>
      </c>
      <c r="AG746">
        <v>0</v>
      </c>
      <c r="AH746">
        <v>3</v>
      </c>
      <c r="AI746">
        <v>-1</v>
      </c>
      <c r="AJ746" t="s">
        <v>3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">
      <c r="A747">
        <f>ROW(Source!A300)</f>
        <v>300</v>
      </c>
      <c r="B747">
        <v>60527174</v>
      </c>
      <c r="C747">
        <v>60527153</v>
      </c>
      <c r="D747">
        <v>58267525</v>
      </c>
      <c r="E747">
        <v>1080</v>
      </c>
      <c r="F747">
        <v>1</v>
      </c>
      <c r="G747">
        <v>1080</v>
      </c>
      <c r="H747">
        <v>3</v>
      </c>
      <c r="I747" t="s">
        <v>989</v>
      </c>
      <c r="J747" t="s">
        <v>3</v>
      </c>
      <c r="K747" t="s">
        <v>990</v>
      </c>
      <c r="L747">
        <v>1346</v>
      </c>
      <c r="N747">
        <v>1009</v>
      </c>
      <c r="O747" t="s">
        <v>880</v>
      </c>
      <c r="P747" t="s">
        <v>880</v>
      </c>
      <c r="Q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3</v>
      </c>
      <c r="AG747">
        <v>0</v>
      </c>
      <c r="AH747">
        <v>3</v>
      </c>
      <c r="AI747">
        <v>-1</v>
      </c>
      <c r="AJ747" t="s">
        <v>3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">
      <c r="A748">
        <f>ROW(Source!A301)</f>
        <v>301</v>
      </c>
      <c r="B748">
        <v>60527164</v>
      </c>
      <c r="C748">
        <v>60527153</v>
      </c>
      <c r="D748">
        <v>58266404</v>
      </c>
      <c r="E748">
        <v>1080</v>
      </c>
      <c r="F748">
        <v>1</v>
      </c>
      <c r="G748">
        <v>1080</v>
      </c>
      <c r="H748">
        <v>1</v>
      </c>
      <c r="I748" t="s">
        <v>859</v>
      </c>
      <c r="J748" t="s">
        <v>3</v>
      </c>
      <c r="K748" t="s">
        <v>860</v>
      </c>
      <c r="L748">
        <v>1191</v>
      </c>
      <c r="N748">
        <v>1013</v>
      </c>
      <c r="O748" t="s">
        <v>861</v>
      </c>
      <c r="P748" t="s">
        <v>861</v>
      </c>
      <c r="Q748">
        <v>1</v>
      </c>
      <c r="X748">
        <v>16.829999999999998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1</v>
      </c>
      <c r="AF748" t="s">
        <v>26</v>
      </c>
      <c r="AG748">
        <v>21.289950000000001</v>
      </c>
      <c r="AH748">
        <v>2</v>
      </c>
      <c r="AI748">
        <v>60527154</v>
      </c>
      <c r="AJ748">
        <v>729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">
      <c r="A749">
        <f>ROW(Source!A301)</f>
        <v>301</v>
      </c>
      <c r="B749">
        <v>60527165</v>
      </c>
      <c r="C749">
        <v>60527153</v>
      </c>
      <c r="D749">
        <v>58340578</v>
      </c>
      <c r="E749">
        <v>1</v>
      </c>
      <c r="F749">
        <v>1</v>
      </c>
      <c r="G749">
        <v>1080</v>
      </c>
      <c r="H749">
        <v>2</v>
      </c>
      <c r="I749" t="s">
        <v>862</v>
      </c>
      <c r="J749" t="s">
        <v>863</v>
      </c>
      <c r="K749" t="s">
        <v>864</v>
      </c>
      <c r="L749">
        <v>1368</v>
      </c>
      <c r="N749">
        <v>1011</v>
      </c>
      <c r="O749" t="s">
        <v>865</v>
      </c>
      <c r="P749" t="s">
        <v>865</v>
      </c>
      <c r="Q749">
        <v>1</v>
      </c>
      <c r="X749">
        <v>0.01</v>
      </c>
      <c r="Y749">
        <v>0</v>
      </c>
      <c r="Z749">
        <v>83.1</v>
      </c>
      <c r="AA749">
        <v>12.62</v>
      </c>
      <c r="AB749">
        <v>0</v>
      </c>
      <c r="AC749">
        <v>0</v>
      </c>
      <c r="AD749">
        <v>1</v>
      </c>
      <c r="AE749">
        <v>0</v>
      </c>
      <c r="AF749" t="s">
        <v>25</v>
      </c>
      <c r="AG749">
        <v>1.3750000000000002E-2</v>
      </c>
      <c r="AH749">
        <v>2</v>
      </c>
      <c r="AI749">
        <v>60527155</v>
      </c>
      <c r="AJ749">
        <v>730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">
      <c r="A750">
        <f>ROW(Source!A301)</f>
        <v>301</v>
      </c>
      <c r="B750">
        <v>60527167</v>
      </c>
      <c r="C750">
        <v>60527153</v>
      </c>
      <c r="D750">
        <v>58340697</v>
      </c>
      <c r="E750">
        <v>1</v>
      </c>
      <c r="F750">
        <v>1</v>
      </c>
      <c r="G750">
        <v>1080</v>
      </c>
      <c r="H750">
        <v>2</v>
      </c>
      <c r="I750" t="s">
        <v>868</v>
      </c>
      <c r="J750" t="s">
        <v>869</v>
      </c>
      <c r="K750" t="s">
        <v>870</v>
      </c>
      <c r="L750">
        <v>1368</v>
      </c>
      <c r="N750">
        <v>1011</v>
      </c>
      <c r="O750" t="s">
        <v>865</v>
      </c>
      <c r="P750" t="s">
        <v>865</v>
      </c>
      <c r="Q750">
        <v>1</v>
      </c>
      <c r="X750">
        <v>1.08</v>
      </c>
      <c r="Y750">
        <v>0</v>
      </c>
      <c r="Z750">
        <v>0.8</v>
      </c>
      <c r="AA750">
        <v>0</v>
      </c>
      <c r="AB750">
        <v>0</v>
      </c>
      <c r="AC750">
        <v>0</v>
      </c>
      <c r="AD750">
        <v>1</v>
      </c>
      <c r="AE750">
        <v>0</v>
      </c>
      <c r="AF750" t="s">
        <v>25</v>
      </c>
      <c r="AG750">
        <v>1.4850000000000003</v>
      </c>
      <c r="AH750">
        <v>2</v>
      </c>
      <c r="AI750">
        <v>60527157</v>
      </c>
      <c r="AJ750">
        <v>731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">
      <c r="A751">
        <f>ROW(Source!A301)</f>
        <v>301</v>
      </c>
      <c r="B751">
        <v>60527168</v>
      </c>
      <c r="C751">
        <v>60527153</v>
      </c>
      <c r="D751">
        <v>58340699</v>
      </c>
      <c r="E751">
        <v>1</v>
      </c>
      <c r="F751">
        <v>1</v>
      </c>
      <c r="G751">
        <v>1080</v>
      </c>
      <c r="H751">
        <v>2</v>
      </c>
      <c r="I751" t="s">
        <v>871</v>
      </c>
      <c r="J751" t="s">
        <v>872</v>
      </c>
      <c r="K751" t="s">
        <v>873</v>
      </c>
      <c r="L751">
        <v>1368</v>
      </c>
      <c r="N751">
        <v>1011</v>
      </c>
      <c r="O751" t="s">
        <v>865</v>
      </c>
      <c r="P751" t="s">
        <v>865</v>
      </c>
      <c r="Q751">
        <v>1</v>
      </c>
      <c r="X751">
        <v>0.35</v>
      </c>
      <c r="Y751">
        <v>0</v>
      </c>
      <c r="Z751">
        <v>1.49</v>
      </c>
      <c r="AA751">
        <v>0</v>
      </c>
      <c r="AB751">
        <v>0</v>
      </c>
      <c r="AC751">
        <v>0</v>
      </c>
      <c r="AD751">
        <v>1</v>
      </c>
      <c r="AE751">
        <v>0</v>
      </c>
      <c r="AF751" t="s">
        <v>25</v>
      </c>
      <c r="AG751">
        <v>0.48125000000000007</v>
      </c>
      <c r="AH751">
        <v>2</v>
      </c>
      <c r="AI751">
        <v>60527158</v>
      </c>
      <c r="AJ751">
        <v>732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">
      <c r="A752">
        <f>ROW(Source!A301)</f>
        <v>301</v>
      </c>
      <c r="B752">
        <v>60527166</v>
      </c>
      <c r="C752">
        <v>60527153</v>
      </c>
      <c r="D752">
        <v>58339814</v>
      </c>
      <c r="E752">
        <v>1</v>
      </c>
      <c r="F752">
        <v>1</v>
      </c>
      <c r="G752">
        <v>1080</v>
      </c>
      <c r="H752">
        <v>2</v>
      </c>
      <c r="I752" t="s">
        <v>874</v>
      </c>
      <c r="J752" t="s">
        <v>875</v>
      </c>
      <c r="K752" t="s">
        <v>876</v>
      </c>
      <c r="L752">
        <v>1368</v>
      </c>
      <c r="N752">
        <v>1011</v>
      </c>
      <c r="O752" t="s">
        <v>865</v>
      </c>
      <c r="P752" t="s">
        <v>865</v>
      </c>
      <c r="Q752">
        <v>1</v>
      </c>
      <c r="X752">
        <v>0.01</v>
      </c>
      <c r="Y752">
        <v>0</v>
      </c>
      <c r="Z752">
        <v>179.17</v>
      </c>
      <c r="AA752">
        <v>16.93</v>
      </c>
      <c r="AB752">
        <v>0</v>
      </c>
      <c r="AC752">
        <v>0</v>
      </c>
      <c r="AD752">
        <v>1</v>
      </c>
      <c r="AE752">
        <v>0</v>
      </c>
      <c r="AF752" t="s">
        <v>25</v>
      </c>
      <c r="AG752">
        <v>1.3750000000000002E-2</v>
      </c>
      <c r="AH752">
        <v>2</v>
      </c>
      <c r="AI752">
        <v>60527156</v>
      </c>
      <c r="AJ752">
        <v>733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">
      <c r="A753">
        <f>ROW(Source!A301)</f>
        <v>301</v>
      </c>
      <c r="B753">
        <v>60527169</v>
      </c>
      <c r="C753">
        <v>60527153</v>
      </c>
      <c r="D753">
        <v>58308811</v>
      </c>
      <c r="E753">
        <v>1</v>
      </c>
      <c r="F753">
        <v>1</v>
      </c>
      <c r="G753">
        <v>1080</v>
      </c>
      <c r="H753">
        <v>3</v>
      </c>
      <c r="I753" t="s">
        <v>877</v>
      </c>
      <c r="J753" t="s">
        <v>878</v>
      </c>
      <c r="K753" t="s">
        <v>879</v>
      </c>
      <c r="L753">
        <v>1346</v>
      </c>
      <c r="N753">
        <v>1009</v>
      </c>
      <c r="O753" t="s">
        <v>880</v>
      </c>
      <c r="P753" t="s">
        <v>880</v>
      </c>
      <c r="Q753">
        <v>1</v>
      </c>
      <c r="X753">
        <v>0.5</v>
      </c>
      <c r="Y753">
        <v>1.61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 t="s">
        <v>3</v>
      </c>
      <c r="AG753">
        <v>0.5</v>
      </c>
      <c r="AH753">
        <v>2</v>
      </c>
      <c r="AI753">
        <v>60527159</v>
      </c>
      <c r="AJ753">
        <v>734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">
      <c r="A754">
        <f>ROW(Source!A301)</f>
        <v>301</v>
      </c>
      <c r="B754">
        <v>60527170</v>
      </c>
      <c r="C754">
        <v>60527153</v>
      </c>
      <c r="D754">
        <v>58308843</v>
      </c>
      <c r="E754">
        <v>1</v>
      </c>
      <c r="F754">
        <v>1</v>
      </c>
      <c r="G754">
        <v>1080</v>
      </c>
      <c r="H754">
        <v>3</v>
      </c>
      <c r="I754" t="s">
        <v>881</v>
      </c>
      <c r="J754" t="s">
        <v>882</v>
      </c>
      <c r="K754" t="s">
        <v>883</v>
      </c>
      <c r="L754">
        <v>1346</v>
      </c>
      <c r="N754">
        <v>1009</v>
      </c>
      <c r="O754" t="s">
        <v>880</v>
      </c>
      <c r="P754" t="s">
        <v>880</v>
      </c>
      <c r="Q754">
        <v>1</v>
      </c>
      <c r="X754">
        <v>0.104</v>
      </c>
      <c r="Y754">
        <v>36.78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 t="s">
        <v>3</v>
      </c>
      <c r="AG754">
        <v>0.104</v>
      </c>
      <c r="AH754">
        <v>2</v>
      </c>
      <c r="AI754">
        <v>60527160</v>
      </c>
      <c r="AJ754">
        <v>735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">
      <c r="A755">
        <f>ROW(Source!A301)</f>
        <v>301</v>
      </c>
      <c r="B755">
        <v>60527171</v>
      </c>
      <c r="C755">
        <v>60527153</v>
      </c>
      <c r="D755">
        <v>58308917</v>
      </c>
      <c r="E755">
        <v>1</v>
      </c>
      <c r="F755">
        <v>1</v>
      </c>
      <c r="G755">
        <v>1080</v>
      </c>
      <c r="H755">
        <v>3</v>
      </c>
      <c r="I755" t="s">
        <v>884</v>
      </c>
      <c r="J755" t="s">
        <v>885</v>
      </c>
      <c r="K755" t="s">
        <v>886</v>
      </c>
      <c r="L755">
        <v>1354</v>
      </c>
      <c r="N755">
        <v>1010</v>
      </c>
      <c r="O755" t="s">
        <v>39</v>
      </c>
      <c r="P755" t="s">
        <v>39</v>
      </c>
      <c r="Q755">
        <v>1</v>
      </c>
      <c r="X755">
        <v>25</v>
      </c>
      <c r="Y755">
        <v>0.89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 t="s">
        <v>3</v>
      </c>
      <c r="AG755">
        <v>25</v>
      </c>
      <c r="AH755">
        <v>2</v>
      </c>
      <c r="AI755">
        <v>60527161</v>
      </c>
      <c r="AJ755">
        <v>736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">
      <c r="A756">
        <f>ROW(Source!A301)</f>
        <v>301</v>
      </c>
      <c r="B756">
        <v>60527172</v>
      </c>
      <c r="C756">
        <v>60527153</v>
      </c>
      <c r="D756">
        <v>58263805</v>
      </c>
      <c r="E756">
        <v>1080</v>
      </c>
      <c r="F756">
        <v>1</v>
      </c>
      <c r="G756">
        <v>1080</v>
      </c>
      <c r="H756">
        <v>3</v>
      </c>
      <c r="I756" t="s">
        <v>985</v>
      </c>
      <c r="J756" t="s">
        <v>3</v>
      </c>
      <c r="K756" t="s">
        <v>986</v>
      </c>
      <c r="L756">
        <v>1301</v>
      </c>
      <c r="N756">
        <v>1003</v>
      </c>
      <c r="O756" t="s">
        <v>34</v>
      </c>
      <c r="P756" t="s">
        <v>34</v>
      </c>
      <c r="Q756">
        <v>1</v>
      </c>
      <c r="X756">
        <v>100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3</v>
      </c>
      <c r="AG756">
        <v>100</v>
      </c>
      <c r="AH756">
        <v>3</v>
      </c>
      <c r="AI756">
        <v>-1</v>
      </c>
      <c r="AJ756" t="s">
        <v>3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">
      <c r="A757">
        <f>ROW(Source!A301)</f>
        <v>301</v>
      </c>
      <c r="B757">
        <v>60527173</v>
      </c>
      <c r="C757">
        <v>60527153</v>
      </c>
      <c r="D757">
        <v>58266671</v>
      </c>
      <c r="E757">
        <v>1080</v>
      </c>
      <c r="F757">
        <v>1</v>
      </c>
      <c r="G757">
        <v>1080</v>
      </c>
      <c r="H757">
        <v>3</v>
      </c>
      <c r="I757" t="s">
        <v>987</v>
      </c>
      <c r="J757" t="s">
        <v>3</v>
      </c>
      <c r="K757" t="s">
        <v>988</v>
      </c>
      <c r="L757">
        <v>1354</v>
      </c>
      <c r="N757">
        <v>1010</v>
      </c>
      <c r="O757" t="s">
        <v>39</v>
      </c>
      <c r="P757" t="s">
        <v>39</v>
      </c>
      <c r="Q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3</v>
      </c>
      <c r="AG757">
        <v>0</v>
      </c>
      <c r="AH757">
        <v>3</v>
      </c>
      <c r="AI757">
        <v>-1</v>
      </c>
      <c r="AJ757" t="s">
        <v>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">
      <c r="A758">
        <f>ROW(Source!A301)</f>
        <v>301</v>
      </c>
      <c r="B758">
        <v>60527174</v>
      </c>
      <c r="C758">
        <v>60527153</v>
      </c>
      <c r="D758">
        <v>58267525</v>
      </c>
      <c r="E758">
        <v>1080</v>
      </c>
      <c r="F758">
        <v>1</v>
      </c>
      <c r="G758">
        <v>1080</v>
      </c>
      <c r="H758">
        <v>3</v>
      </c>
      <c r="I758" t="s">
        <v>989</v>
      </c>
      <c r="J758" t="s">
        <v>3</v>
      </c>
      <c r="K758" t="s">
        <v>990</v>
      </c>
      <c r="L758">
        <v>1346</v>
      </c>
      <c r="N758">
        <v>1009</v>
      </c>
      <c r="O758" t="s">
        <v>880</v>
      </c>
      <c r="P758" t="s">
        <v>880</v>
      </c>
      <c r="Q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3</v>
      </c>
      <c r="AG758">
        <v>0</v>
      </c>
      <c r="AH758">
        <v>3</v>
      </c>
      <c r="AI758">
        <v>-1</v>
      </c>
      <c r="AJ758" t="s">
        <v>3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">
      <c r="A759">
        <f>ROW(Source!A306)</f>
        <v>306</v>
      </c>
      <c r="B759">
        <v>60527183</v>
      </c>
      <c r="C759">
        <v>60527177</v>
      </c>
      <c r="D759">
        <v>58266404</v>
      </c>
      <c r="E759">
        <v>1080</v>
      </c>
      <c r="F759">
        <v>1</v>
      </c>
      <c r="G759">
        <v>1080</v>
      </c>
      <c r="H759">
        <v>1</v>
      </c>
      <c r="I759" t="s">
        <v>859</v>
      </c>
      <c r="J759" t="s">
        <v>3</v>
      </c>
      <c r="K759" t="s">
        <v>860</v>
      </c>
      <c r="L759">
        <v>1191</v>
      </c>
      <c r="N759">
        <v>1013</v>
      </c>
      <c r="O759" t="s">
        <v>861</v>
      </c>
      <c r="P759" t="s">
        <v>861</v>
      </c>
      <c r="Q759">
        <v>1</v>
      </c>
      <c r="X759">
        <v>5.01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1</v>
      </c>
      <c r="AF759" t="s">
        <v>26</v>
      </c>
      <c r="AG759">
        <v>6.3376499999999991</v>
      </c>
      <c r="AH759">
        <v>2</v>
      </c>
      <c r="AI759">
        <v>60527178</v>
      </c>
      <c r="AJ759">
        <v>739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">
      <c r="A760">
        <f>ROW(Source!A306)</f>
        <v>306</v>
      </c>
      <c r="B760">
        <v>60527184</v>
      </c>
      <c r="C760">
        <v>60527177</v>
      </c>
      <c r="D760">
        <v>58308814</v>
      </c>
      <c r="E760">
        <v>1</v>
      </c>
      <c r="F760">
        <v>1</v>
      </c>
      <c r="G760">
        <v>1080</v>
      </c>
      <c r="H760">
        <v>3</v>
      </c>
      <c r="I760" t="s">
        <v>890</v>
      </c>
      <c r="J760" t="s">
        <v>891</v>
      </c>
      <c r="K760" t="s">
        <v>892</v>
      </c>
      <c r="L760">
        <v>1339</v>
      </c>
      <c r="N760">
        <v>1007</v>
      </c>
      <c r="O760" t="s">
        <v>893</v>
      </c>
      <c r="P760" t="s">
        <v>893</v>
      </c>
      <c r="Q760">
        <v>1</v>
      </c>
      <c r="X760">
        <v>1</v>
      </c>
      <c r="Y760">
        <v>7.07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 t="s">
        <v>3</v>
      </c>
      <c r="AG760">
        <v>1</v>
      </c>
      <c r="AH760">
        <v>2</v>
      </c>
      <c r="AI760">
        <v>60527179</v>
      </c>
      <c r="AJ760">
        <v>740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">
      <c r="A761">
        <f>ROW(Source!A306)</f>
        <v>306</v>
      </c>
      <c r="B761">
        <v>60527185</v>
      </c>
      <c r="C761">
        <v>60527177</v>
      </c>
      <c r="D761">
        <v>58310526</v>
      </c>
      <c r="E761">
        <v>1</v>
      </c>
      <c r="F761">
        <v>1</v>
      </c>
      <c r="G761">
        <v>1080</v>
      </c>
      <c r="H761">
        <v>3</v>
      </c>
      <c r="I761" t="s">
        <v>894</v>
      </c>
      <c r="J761" t="s">
        <v>895</v>
      </c>
      <c r="K761" t="s">
        <v>896</v>
      </c>
      <c r="L761">
        <v>1346</v>
      </c>
      <c r="N761">
        <v>1009</v>
      </c>
      <c r="O761" t="s">
        <v>880</v>
      </c>
      <c r="P761" t="s">
        <v>880</v>
      </c>
      <c r="Q761">
        <v>1</v>
      </c>
      <c r="X761">
        <v>0.02</v>
      </c>
      <c r="Y761">
        <v>37.979999999999997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 t="s">
        <v>3</v>
      </c>
      <c r="AG761">
        <v>0.02</v>
      </c>
      <c r="AH761">
        <v>2</v>
      </c>
      <c r="AI761">
        <v>60527180</v>
      </c>
      <c r="AJ761">
        <v>741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">
      <c r="A762">
        <f>ROW(Source!A306)</f>
        <v>306</v>
      </c>
      <c r="B762">
        <v>60527186</v>
      </c>
      <c r="C762">
        <v>60527177</v>
      </c>
      <c r="D762">
        <v>58309084</v>
      </c>
      <c r="E762">
        <v>1</v>
      </c>
      <c r="F762">
        <v>1</v>
      </c>
      <c r="G762">
        <v>1080</v>
      </c>
      <c r="H762">
        <v>3</v>
      </c>
      <c r="I762" t="s">
        <v>907</v>
      </c>
      <c r="J762" t="s">
        <v>908</v>
      </c>
      <c r="K762" t="s">
        <v>909</v>
      </c>
      <c r="L762">
        <v>1348</v>
      </c>
      <c r="N762">
        <v>1009</v>
      </c>
      <c r="O762" t="s">
        <v>900</v>
      </c>
      <c r="P762" t="s">
        <v>900</v>
      </c>
      <c r="Q762">
        <v>1000</v>
      </c>
      <c r="X762">
        <v>5.0000000000000002E-5</v>
      </c>
      <c r="Y762">
        <v>16214.84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 t="s">
        <v>3</v>
      </c>
      <c r="AG762">
        <v>5.0000000000000002E-5</v>
      </c>
      <c r="AH762">
        <v>2</v>
      </c>
      <c r="AI762">
        <v>60527181</v>
      </c>
      <c r="AJ762">
        <v>742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">
      <c r="A763">
        <f>ROW(Source!A306)</f>
        <v>306</v>
      </c>
      <c r="B763">
        <v>60527187</v>
      </c>
      <c r="C763">
        <v>60527177</v>
      </c>
      <c r="D763">
        <v>58309253</v>
      </c>
      <c r="E763">
        <v>1</v>
      </c>
      <c r="F763">
        <v>1</v>
      </c>
      <c r="G763">
        <v>1080</v>
      </c>
      <c r="H763">
        <v>3</v>
      </c>
      <c r="I763" t="s">
        <v>910</v>
      </c>
      <c r="J763" t="s">
        <v>911</v>
      </c>
      <c r="K763" t="s">
        <v>912</v>
      </c>
      <c r="L763">
        <v>1346</v>
      </c>
      <c r="N763">
        <v>1009</v>
      </c>
      <c r="O763" t="s">
        <v>880</v>
      </c>
      <c r="P763" t="s">
        <v>880</v>
      </c>
      <c r="Q763">
        <v>1</v>
      </c>
      <c r="X763">
        <v>0.02</v>
      </c>
      <c r="Y763">
        <v>20.190000000000001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 t="s">
        <v>3</v>
      </c>
      <c r="AG763">
        <v>0.02</v>
      </c>
      <c r="AH763">
        <v>2</v>
      </c>
      <c r="AI763">
        <v>60527182</v>
      </c>
      <c r="AJ763">
        <v>743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">
      <c r="A764">
        <f>ROW(Source!A307)</f>
        <v>307</v>
      </c>
      <c r="B764">
        <v>60527183</v>
      </c>
      <c r="C764">
        <v>60527177</v>
      </c>
      <c r="D764">
        <v>58266404</v>
      </c>
      <c r="E764">
        <v>1080</v>
      </c>
      <c r="F764">
        <v>1</v>
      </c>
      <c r="G764">
        <v>1080</v>
      </c>
      <c r="H764">
        <v>1</v>
      </c>
      <c r="I764" t="s">
        <v>859</v>
      </c>
      <c r="J764" t="s">
        <v>3</v>
      </c>
      <c r="K764" t="s">
        <v>860</v>
      </c>
      <c r="L764">
        <v>1191</v>
      </c>
      <c r="N764">
        <v>1013</v>
      </c>
      <c r="O764" t="s">
        <v>861</v>
      </c>
      <c r="P764" t="s">
        <v>861</v>
      </c>
      <c r="Q764">
        <v>1</v>
      </c>
      <c r="X764">
        <v>5.01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26</v>
      </c>
      <c r="AG764">
        <v>6.3376499999999991</v>
      </c>
      <c r="AH764">
        <v>2</v>
      </c>
      <c r="AI764">
        <v>60527178</v>
      </c>
      <c r="AJ764">
        <v>744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">
      <c r="A765">
        <f>ROW(Source!A307)</f>
        <v>307</v>
      </c>
      <c r="B765">
        <v>60527184</v>
      </c>
      <c r="C765">
        <v>60527177</v>
      </c>
      <c r="D765">
        <v>58308814</v>
      </c>
      <c r="E765">
        <v>1</v>
      </c>
      <c r="F765">
        <v>1</v>
      </c>
      <c r="G765">
        <v>1080</v>
      </c>
      <c r="H765">
        <v>3</v>
      </c>
      <c r="I765" t="s">
        <v>890</v>
      </c>
      <c r="J765" t="s">
        <v>891</v>
      </c>
      <c r="K765" t="s">
        <v>892</v>
      </c>
      <c r="L765">
        <v>1339</v>
      </c>
      <c r="N765">
        <v>1007</v>
      </c>
      <c r="O765" t="s">
        <v>893</v>
      </c>
      <c r="P765" t="s">
        <v>893</v>
      </c>
      <c r="Q765">
        <v>1</v>
      </c>
      <c r="X765">
        <v>1</v>
      </c>
      <c r="Y765">
        <v>7.07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 t="s">
        <v>3</v>
      </c>
      <c r="AG765">
        <v>1</v>
      </c>
      <c r="AH765">
        <v>2</v>
      </c>
      <c r="AI765">
        <v>60527179</v>
      </c>
      <c r="AJ765">
        <v>745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">
      <c r="A766">
        <f>ROW(Source!A307)</f>
        <v>307</v>
      </c>
      <c r="B766">
        <v>60527185</v>
      </c>
      <c r="C766">
        <v>60527177</v>
      </c>
      <c r="D766">
        <v>58310526</v>
      </c>
      <c r="E766">
        <v>1</v>
      </c>
      <c r="F766">
        <v>1</v>
      </c>
      <c r="G766">
        <v>1080</v>
      </c>
      <c r="H766">
        <v>3</v>
      </c>
      <c r="I766" t="s">
        <v>894</v>
      </c>
      <c r="J766" t="s">
        <v>895</v>
      </c>
      <c r="K766" t="s">
        <v>896</v>
      </c>
      <c r="L766">
        <v>1346</v>
      </c>
      <c r="N766">
        <v>1009</v>
      </c>
      <c r="O766" t="s">
        <v>880</v>
      </c>
      <c r="P766" t="s">
        <v>880</v>
      </c>
      <c r="Q766">
        <v>1</v>
      </c>
      <c r="X766">
        <v>0.02</v>
      </c>
      <c r="Y766">
        <v>37.979999999999997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 t="s">
        <v>3</v>
      </c>
      <c r="AG766">
        <v>0.02</v>
      </c>
      <c r="AH766">
        <v>2</v>
      </c>
      <c r="AI766">
        <v>60527180</v>
      </c>
      <c r="AJ766">
        <v>746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">
      <c r="A767">
        <f>ROW(Source!A307)</f>
        <v>307</v>
      </c>
      <c r="B767">
        <v>60527186</v>
      </c>
      <c r="C767">
        <v>60527177</v>
      </c>
      <c r="D767">
        <v>58309084</v>
      </c>
      <c r="E767">
        <v>1</v>
      </c>
      <c r="F767">
        <v>1</v>
      </c>
      <c r="G767">
        <v>1080</v>
      </c>
      <c r="H767">
        <v>3</v>
      </c>
      <c r="I767" t="s">
        <v>907</v>
      </c>
      <c r="J767" t="s">
        <v>908</v>
      </c>
      <c r="K767" t="s">
        <v>909</v>
      </c>
      <c r="L767">
        <v>1348</v>
      </c>
      <c r="N767">
        <v>1009</v>
      </c>
      <c r="O767" t="s">
        <v>900</v>
      </c>
      <c r="P767" t="s">
        <v>900</v>
      </c>
      <c r="Q767">
        <v>1000</v>
      </c>
      <c r="X767">
        <v>5.0000000000000002E-5</v>
      </c>
      <c r="Y767">
        <v>16214.84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 t="s">
        <v>3</v>
      </c>
      <c r="AG767">
        <v>5.0000000000000002E-5</v>
      </c>
      <c r="AH767">
        <v>2</v>
      </c>
      <c r="AI767">
        <v>60527181</v>
      </c>
      <c r="AJ767">
        <v>747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">
      <c r="A768">
        <f>ROW(Source!A307)</f>
        <v>307</v>
      </c>
      <c r="B768">
        <v>60527187</v>
      </c>
      <c r="C768">
        <v>60527177</v>
      </c>
      <c r="D768">
        <v>58309253</v>
      </c>
      <c r="E768">
        <v>1</v>
      </c>
      <c r="F768">
        <v>1</v>
      </c>
      <c r="G768">
        <v>1080</v>
      </c>
      <c r="H768">
        <v>3</v>
      </c>
      <c r="I768" t="s">
        <v>910</v>
      </c>
      <c r="J768" t="s">
        <v>911</v>
      </c>
      <c r="K768" t="s">
        <v>912</v>
      </c>
      <c r="L768">
        <v>1346</v>
      </c>
      <c r="N768">
        <v>1009</v>
      </c>
      <c r="O768" t="s">
        <v>880</v>
      </c>
      <c r="P768" t="s">
        <v>880</v>
      </c>
      <c r="Q768">
        <v>1</v>
      </c>
      <c r="X768">
        <v>0.02</v>
      </c>
      <c r="Y768">
        <v>20.190000000000001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 t="s">
        <v>3</v>
      </c>
      <c r="AG768">
        <v>0.02</v>
      </c>
      <c r="AH768">
        <v>2</v>
      </c>
      <c r="AI768">
        <v>60527182</v>
      </c>
      <c r="AJ768">
        <v>748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">
      <c r="A769">
        <f>ROW(Source!A308)</f>
        <v>308</v>
      </c>
      <c r="B769">
        <v>60527211</v>
      </c>
      <c r="C769">
        <v>60527188</v>
      </c>
      <c r="D769">
        <v>58266404</v>
      </c>
      <c r="E769">
        <v>1080</v>
      </c>
      <c r="F769">
        <v>1</v>
      </c>
      <c r="G769">
        <v>1080</v>
      </c>
      <c r="H769">
        <v>1</v>
      </c>
      <c r="I769" t="s">
        <v>859</v>
      </c>
      <c r="J769" t="s">
        <v>3</v>
      </c>
      <c r="K769" t="s">
        <v>860</v>
      </c>
      <c r="L769">
        <v>1191</v>
      </c>
      <c r="N769">
        <v>1013</v>
      </c>
      <c r="O769" t="s">
        <v>861</v>
      </c>
      <c r="P769" t="s">
        <v>861</v>
      </c>
      <c r="Q769">
        <v>1</v>
      </c>
      <c r="X769">
        <v>14.56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1</v>
      </c>
      <c r="AF769" t="s">
        <v>26</v>
      </c>
      <c r="AG769">
        <v>18.418400000000002</v>
      </c>
      <c r="AH769">
        <v>2</v>
      </c>
      <c r="AI769">
        <v>60527189</v>
      </c>
      <c r="AJ769">
        <v>749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">
      <c r="A770">
        <f>ROW(Source!A308)</f>
        <v>308</v>
      </c>
      <c r="B770">
        <v>60527212</v>
      </c>
      <c r="C770">
        <v>60527188</v>
      </c>
      <c r="D770">
        <v>58340234</v>
      </c>
      <c r="E770">
        <v>1</v>
      </c>
      <c r="F770">
        <v>1</v>
      </c>
      <c r="G770">
        <v>1080</v>
      </c>
      <c r="H770">
        <v>2</v>
      </c>
      <c r="I770" t="s">
        <v>920</v>
      </c>
      <c r="J770" t="s">
        <v>921</v>
      </c>
      <c r="K770" t="s">
        <v>922</v>
      </c>
      <c r="L770">
        <v>1368</v>
      </c>
      <c r="N770">
        <v>1011</v>
      </c>
      <c r="O770" t="s">
        <v>865</v>
      </c>
      <c r="P770" t="s">
        <v>865</v>
      </c>
      <c r="Q770">
        <v>1</v>
      </c>
      <c r="X770">
        <v>2.0499999999999998</v>
      </c>
      <c r="Y770">
        <v>0</v>
      </c>
      <c r="Z770">
        <v>5.78</v>
      </c>
      <c r="AA770">
        <v>0</v>
      </c>
      <c r="AB770">
        <v>0</v>
      </c>
      <c r="AC770">
        <v>0</v>
      </c>
      <c r="AD770">
        <v>1</v>
      </c>
      <c r="AE770">
        <v>0</v>
      </c>
      <c r="AF770" t="s">
        <v>25</v>
      </c>
      <c r="AG770">
        <v>2.8187500000000001</v>
      </c>
      <c r="AH770">
        <v>2</v>
      </c>
      <c r="AI770">
        <v>60527190</v>
      </c>
      <c r="AJ770">
        <v>750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">
      <c r="A771">
        <f>ROW(Source!A308)</f>
        <v>308</v>
      </c>
      <c r="B771">
        <v>60527213</v>
      </c>
      <c r="C771">
        <v>60527188</v>
      </c>
      <c r="D771">
        <v>58340578</v>
      </c>
      <c r="E771">
        <v>1</v>
      </c>
      <c r="F771">
        <v>1</v>
      </c>
      <c r="G771">
        <v>1080</v>
      </c>
      <c r="H771">
        <v>2</v>
      </c>
      <c r="I771" t="s">
        <v>862</v>
      </c>
      <c r="J771" t="s">
        <v>863</v>
      </c>
      <c r="K771" t="s">
        <v>864</v>
      </c>
      <c r="L771">
        <v>1368</v>
      </c>
      <c r="N771">
        <v>1011</v>
      </c>
      <c r="O771" t="s">
        <v>865</v>
      </c>
      <c r="P771" t="s">
        <v>865</v>
      </c>
      <c r="Q771">
        <v>1</v>
      </c>
      <c r="X771">
        <v>0.04</v>
      </c>
      <c r="Y771">
        <v>0</v>
      </c>
      <c r="Z771">
        <v>83.1</v>
      </c>
      <c r="AA771">
        <v>12.62</v>
      </c>
      <c r="AB771">
        <v>0</v>
      </c>
      <c r="AC771">
        <v>0</v>
      </c>
      <c r="AD771">
        <v>1</v>
      </c>
      <c r="AE771">
        <v>0</v>
      </c>
      <c r="AF771" t="s">
        <v>25</v>
      </c>
      <c r="AG771">
        <v>5.5000000000000007E-2</v>
      </c>
      <c r="AH771">
        <v>2</v>
      </c>
      <c r="AI771">
        <v>60527191</v>
      </c>
      <c r="AJ771">
        <v>751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">
      <c r="A772">
        <f>ROW(Source!A308)</f>
        <v>308</v>
      </c>
      <c r="B772">
        <v>60527214</v>
      </c>
      <c r="C772">
        <v>60527188</v>
      </c>
      <c r="D772">
        <v>58340630</v>
      </c>
      <c r="E772">
        <v>1</v>
      </c>
      <c r="F772">
        <v>1</v>
      </c>
      <c r="G772">
        <v>1080</v>
      </c>
      <c r="H772">
        <v>2</v>
      </c>
      <c r="I772" t="s">
        <v>923</v>
      </c>
      <c r="J772" t="s">
        <v>924</v>
      </c>
      <c r="K772" t="s">
        <v>925</v>
      </c>
      <c r="L772">
        <v>1368</v>
      </c>
      <c r="N772">
        <v>1011</v>
      </c>
      <c r="O772" t="s">
        <v>865</v>
      </c>
      <c r="P772" t="s">
        <v>865</v>
      </c>
      <c r="Q772">
        <v>1</v>
      </c>
      <c r="X772">
        <v>2.81</v>
      </c>
      <c r="Y772">
        <v>0</v>
      </c>
      <c r="Z772">
        <v>0.77</v>
      </c>
      <c r="AA772">
        <v>0</v>
      </c>
      <c r="AB772">
        <v>0</v>
      </c>
      <c r="AC772">
        <v>0</v>
      </c>
      <c r="AD772">
        <v>1</v>
      </c>
      <c r="AE772">
        <v>0</v>
      </c>
      <c r="AF772" t="s">
        <v>25</v>
      </c>
      <c r="AG772">
        <v>3.8637500000000005</v>
      </c>
      <c r="AH772">
        <v>2</v>
      </c>
      <c r="AI772">
        <v>60527192</v>
      </c>
      <c r="AJ772">
        <v>752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">
      <c r="A773">
        <f>ROW(Source!A308)</f>
        <v>308</v>
      </c>
      <c r="B773">
        <v>60527215</v>
      </c>
      <c r="C773">
        <v>60527188</v>
      </c>
      <c r="D773">
        <v>58340663</v>
      </c>
      <c r="E773">
        <v>1</v>
      </c>
      <c r="F773">
        <v>1</v>
      </c>
      <c r="G773">
        <v>1080</v>
      </c>
      <c r="H773">
        <v>2</v>
      </c>
      <c r="I773" t="s">
        <v>926</v>
      </c>
      <c r="J773" t="s">
        <v>927</v>
      </c>
      <c r="K773" t="s">
        <v>928</v>
      </c>
      <c r="L773">
        <v>1368</v>
      </c>
      <c r="N773">
        <v>1011</v>
      </c>
      <c r="O773" t="s">
        <v>865</v>
      </c>
      <c r="P773" t="s">
        <v>865</v>
      </c>
      <c r="Q773">
        <v>1</v>
      </c>
      <c r="X773">
        <v>2.21</v>
      </c>
      <c r="Y773">
        <v>0</v>
      </c>
      <c r="Z773">
        <v>0.47</v>
      </c>
      <c r="AA773">
        <v>0</v>
      </c>
      <c r="AB773">
        <v>0</v>
      </c>
      <c r="AC773">
        <v>0</v>
      </c>
      <c r="AD773">
        <v>1</v>
      </c>
      <c r="AE773">
        <v>0</v>
      </c>
      <c r="AF773" t="s">
        <v>25</v>
      </c>
      <c r="AG773">
        <v>3.0387500000000003</v>
      </c>
      <c r="AH773">
        <v>2</v>
      </c>
      <c r="AI773">
        <v>60527193</v>
      </c>
      <c r="AJ773">
        <v>753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">
      <c r="A774">
        <f>ROW(Source!A308)</f>
        <v>308</v>
      </c>
      <c r="B774">
        <v>60527216</v>
      </c>
      <c r="C774">
        <v>60527188</v>
      </c>
      <c r="D774">
        <v>58308814</v>
      </c>
      <c r="E774">
        <v>1</v>
      </c>
      <c r="F774">
        <v>1</v>
      </c>
      <c r="G774">
        <v>1080</v>
      </c>
      <c r="H774">
        <v>3</v>
      </c>
      <c r="I774" t="s">
        <v>890</v>
      </c>
      <c r="J774" t="s">
        <v>891</v>
      </c>
      <c r="K774" t="s">
        <v>892</v>
      </c>
      <c r="L774">
        <v>1339</v>
      </c>
      <c r="N774">
        <v>1007</v>
      </c>
      <c r="O774" t="s">
        <v>893</v>
      </c>
      <c r="P774" t="s">
        <v>893</v>
      </c>
      <c r="Q774">
        <v>1</v>
      </c>
      <c r="X774">
        <v>0.7208</v>
      </c>
      <c r="Y774">
        <v>7.07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 t="s">
        <v>3</v>
      </c>
      <c r="AG774">
        <v>0.7208</v>
      </c>
      <c r="AH774">
        <v>2</v>
      </c>
      <c r="AI774">
        <v>60527194</v>
      </c>
      <c r="AJ774">
        <v>754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">
      <c r="A775">
        <f>ROW(Source!A308)</f>
        <v>308</v>
      </c>
      <c r="B775">
        <v>60527217</v>
      </c>
      <c r="C775">
        <v>60527188</v>
      </c>
      <c r="D775">
        <v>58311329</v>
      </c>
      <c r="E775">
        <v>1</v>
      </c>
      <c r="F775">
        <v>1</v>
      </c>
      <c r="G775">
        <v>1080</v>
      </c>
      <c r="H775">
        <v>3</v>
      </c>
      <c r="I775" t="s">
        <v>929</v>
      </c>
      <c r="J775" t="s">
        <v>930</v>
      </c>
      <c r="K775" t="s">
        <v>931</v>
      </c>
      <c r="L775">
        <v>1355</v>
      </c>
      <c r="N775">
        <v>1010</v>
      </c>
      <c r="O775" t="s">
        <v>48</v>
      </c>
      <c r="P775" t="s">
        <v>48</v>
      </c>
      <c r="Q775">
        <v>100</v>
      </c>
      <c r="X775">
        <v>1.67</v>
      </c>
      <c r="Y775">
        <v>15.04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 t="s">
        <v>3</v>
      </c>
      <c r="AG775">
        <v>1.67</v>
      </c>
      <c r="AH775">
        <v>2</v>
      </c>
      <c r="AI775">
        <v>60527195</v>
      </c>
      <c r="AJ775">
        <v>755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">
      <c r="A776">
        <f>ROW(Source!A308)</f>
        <v>308</v>
      </c>
      <c r="B776">
        <v>60527218</v>
      </c>
      <c r="C776">
        <v>60527188</v>
      </c>
      <c r="D776">
        <v>58311563</v>
      </c>
      <c r="E776">
        <v>1</v>
      </c>
      <c r="F776">
        <v>1</v>
      </c>
      <c r="G776">
        <v>1080</v>
      </c>
      <c r="H776">
        <v>3</v>
      </c>
      <c r="I776" t="s">
        <v>932</v>
      </c>
      <c r="J776" t="s">
        <v>933</v>
      </c>
      <c r="K776" t="s">
        <v>934</v>
      </c>
      <c r="L776">
        <v>1346</v>
      </c>
      <c r="N776">
        <v>1009</v>
      </c>
      <c r="O776" t="s">
        <v>880</v>
      </c>
      <c r="P776" t="s">
        <v>880</v>
      </c>
      <c r="Q776">
        <v>1</v>
      </c>
      <c r="X776">
        <v>3.173</v>
      </c>
      <c r="Y776">
        <v>38.729999999999997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3</v>
      </c>
      <c r="AG776">
        <v>3.173</v>
      </c>
      <c r="AH776">
        <v>2</v>
      </c>
      <c r="AI776">
        <v>60527196</v>
      </c>
      <c r="AJ776">
        <v>756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">
      <c r="A777">
        <f>ROW(Source!A308)</f>
        <v>308</v>
      </c>
      <c r="B777">
        <v>60527219</v>
      </c>
      <c r="C777">
        <v>60527188</v>
      </c>
      <c r="D777">
        <v>58267437</v>
      </c>
      <c r="E777">
        <v>1080</v>
      </c>
      <c r="F777">
        <v>1</v>
      </c>
      <c r="G777">
        <v>1080</v>
      </c>
      <c r="H777">
        <v>3</v>
      </c>
      <c r="I777" t="s">
        <v>995</v>
      </c>
      <c r="J777" t="s">
        <v>3</v>
      </c>
      <c r="K777" t="s">
        <v>996</v>
      </c>
      <c r="L777">
        <v>1354</v>
      </c>
      <c r="N777">
        <v>1010</v>
      </c>
      <c r="O777" t="s">
        <v>39</v>
      </c>
      <c r="P777" t="s">
        <v>39</v>
      </c>
      <c r="Q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3</v>
      </c>
      <c r="AG777">
        <v>0</v>
      </c>
      <c r="AH777">
        <v>3</v>
      </c>
      <c r="AI777">
        <v>-1</v>
      </c>
      <c r="AJ777" t="s">
        <v>3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">
      <c r="A778">
        <f>ROW(Source!A308)</f>
        <v>308</v>
      </c>
      <c r="B778">
        <v>60527220</v>
      </c>
      <c r="C778">
        <v>60527188</v>
      </c>
      <c r="D778">
        <v>58274832</v>
      </c>
      <c r="E778">
        <v>1080</v>
      </c>
      <c r="F778">
        <v>1</v>
      </c>
      <c r="G778">
        <v>1080</v>
      </c>
      <c r="H778">
        <v>3</v>
      </c>
      <c r="I778" t="s">
        <v>997</v>
      </c>
      <c r="J778" t="s">
        <v>3</v>
      </c>
      <c r="K778" t="s">
        <v>998</v>
      </c>
      <c r="L778">
        <v>1301</v>
      </c>
      <c r="N778">
        <v>1003</v>
      </c>
      <c r="O778" t="s">
        <v>34</v>
      </c>
      <c r="P778" t="s">
        <v>34</v>
      </c>
      <c r="Q778">
        <v>1</v>
      </c>
      <c r="X778">
        <v>102.5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3</v>
      </c>
      <c r="AG778">
        <v>102.5</v>
      </c>
      <c r="AH778">
        <v>3</v>
      </c>
      <c r="AI778">
        <v>-1</v>
      </c>
      <c r="AJ778" t="s">
        <v>3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">
      <c r="A779">
        <f>ROW(Source!A308)</f>
        <v>308</v>
      </c>
      <c r="B779">
        <v>60527221</v>
      </c>
      <c r="C779">
        <v>60527188</v>
      </c>
      <c r="D779">
        <v>58274832</v>
      </c>
      <c r="E779">
        <v>1080</v>
      </c>
      <c r="F779">
        <v>1</v>
      </c>
      <c r="G779">
        <v>1080</v>
      </c>
      <c r="H779">
        <v>3</v>
      </c>
      <c r="I779" t="s">
        <v>997</v>
      </c>
      <c r="J779" t="s">
        <v>3</v>
      </c>
      <c r="K779" t="s">
        <v>999</v>
      </c>
      <c r="L779">
        <v>1354</v>
      </c>
      <c r="N779">
        <v>1010</v>
      </c>
      <c r="O779" t="s">
        <v>39</v>
      </c>
      <c r="P779" t="s">
        <v>39</v>
      </c>
      <c r="Q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3</v>
      </c>
      <c r="AG779">
        <v>0</v>
      </c>
      <c r="AH779">
        <v>3</v>
      </c>
      <c r="AI779">
        <v>-1</v>
      </c>
      <c r="AJ779" t="s">
        <v>3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">
      <c r="A780">
        <f>ROW(Source!A308)</f>
        <v>308</v>
      </c>
      <c r="B780">
        <v>60527222</v>
      </c>
      <c r="C780">
        <v>60527188</v>
      </c>
      <c r="D780">
        <v>58287192</v>
      </c>
      <c r="E780">
        <v>1080</v>
      </c>
      <c r="F780">
        <v>1</v>
      </c>
      <c r="G780">
        <v>1080</v>
      </c>
      <c r="H780">
        <v>3</v>
      </c>
      <c r="I780" t="s">
        <v>991</v>
      </c>
      <c r="J780" t="s">
        <v>3</v>
      </c>
      <c r="K780" t="s">
        <v>992</v>
      </c>
      <c r="L780">
        <v>1354</v>
      </c>
      <c r="N780">
        <v>1010</v>
      </c>
      <c r="O780" t="s">
        <v>39</v>
      </c>
      <c r="P780" t="s">
        <v>39</v>
      </c>
      <c r="Q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 t="s">
        <v>3</v>
      </c>
      <c r="AG780">
        <v>0</v>
      </c>
      <c r="AH780">
        <v>3</v>
      </c>
      <c r="AI780">
        <v>-1</v>
      </c>
      <c r="AJ780" t="s">
        <v>3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">
      <c r="A781">
        <f>ROW(Source!A308)</f>
        <v>308</v>
      </c>
      <c r="B781">
        <v>60527223</v>
      </c>
      <c r="C781">
        <v>60527188</v>
      </c>
      <c r="D781">
        <v>58288041</v>
      </c>
      <c r="E781">
        <v>1080</v>
      </c>
      <c r="F781">
        <v>1</v>
      </c>
      <c r="G781">
        <v>1080</v>
      </c>
      <c r="H781">
        <v>3</v>
      </c>
      <c r="I781" t="s">
        <v>1000</v>
      </c>
      <c r="J781" t="s">
        <v>3</v>
      </c>
      <c r="K781" t="s">
        <v>1001</v>
      </c>
      <c r="L781">
        <v>1354</v>
      </c>
      <c r="N781">
        <v>1010</v>
      </c>
      <c r="O781" t="s">
        <v>39</v>
      </c>
      <c r="P781" t="s">
        <v>39</v>
      </c>
      <c r="Q781">
        <v>1</v>
      </c>
      <c r="X781">
        <v>1.05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3</v>
      </c>
      <c r="AG781">
        <v>1.05</v>
      </c>
      <c r="AH781">
        <v>3</v>
      </c>
      <c r="AI781">
        <v>-1</v>
      </c>
      <c r="AJ781" t="s">
        <v>3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">
      <c r="A782">
        <f>ROW(Source!A309)</f>
        <v>309</v>
      </c>
      <c r="B782">
        <v>60527211</v>
      </c>
      <c r="C782">
        <v>60527188</v>
      </c>
      <c r="D782">
        <v>58266404</v>
      </c>
      <c r="E782">
        <v>1080</v>
      </c>
      <c r="F782">
        <v>1</v>
      </c>
      <c r="G782">
        <v>1080</v>
      </c>
      <c r="H782">
        <v>1</v>
      </c>
      <c r="I782" t="s">
        <v>859</v>
      </c>
      <c r="J782" t="s">
        <v>3</v>
      </c>
      <c r="K782" t="s">
        <v>860</v>
      </c>
      <c r="L782">
        <v>1191</v>
      </c>
      <c r="N782">
        <v>1013</v>
      </c>
      <c r="O782" t="s">
        <v>861</v>
      </c>
      <c r="P782" t="s">
        <v>861</v>
      </c>
      <c r="Q782">
        <v>1</v>
      </c>
      <c r="X782">
        <v>14.56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1</v>
      </c>
      <c r="AF782" t="s">
        <v>26</v>
      </c>
      <c r="AG782">
        <v>18.418400000000002</v>
      </c>
      <c r="AH782">
        <v>2</v>
      </c>
      <c r="AI782">
        <v>60527189</v>
      </c>
      <c r="AJ782">
        <v>771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">
      <c r="A783">
        <f>ROW(Source!A309)</f>
        <v>309</v>
      </c>
      <c r="B783">
        <v>60527212</v>
      </c>
      <c r="C783">
        <v>60527188</v>
      </c>
      <c r="D783">
        <v>58340234</v>
      </c>
      <c r="E783">
        <v>1</v>
      </c>
      <c r="F783">
        <v>1</v>
      </c>
      <c r="G783">
        <v>1080</v>
      </c>
      <c r="H783">
        <v>2</v>
      </c>
      <c r="I783" t="s">
        <v>920</v>
      </c>
      <c r="J783" t="s">
        <v>921</v>
      </c>
      <c r="K783" t="s">
        <v>922</v>
      </c>
      <c r="L783">
        <v>1368</v>
      </c>
      <c r="N783">
        <v>1011</v>
      </c>
      <c r="O783" t="s">
        <v>865</v>
      </c>
      <c r="P783" t="s">
        <v>865</v>
      </c>
      <c r="Q783">
        <v>1</v>
      </c>
      <c r="X783">
        <v>2.0499999999999998</v>
      </c>
      <c r="Y783">
        <v>0</v>
      </c>
      <c r="Z783">
        <v>5.78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25</v>
      </c>
      <c r="AG783">
        <v>2.8187500000000001</v>
      </c>
      <c r="AH783">
        <v>2</v>
      </c>
      <c r="AI783">
        <v>60527190</v>
      </c>
      <c r="AJ783">
        <v>772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">
      <c r="A784">
        <f>ROW(Source!A309)</f>
        <v>309</v>
      </c>
      <c r="B784">
        <v>60527213</v>
      </c>
      <c r="C784">
        <v>60527188</v>
      </c>
      <c r="D784">
        <v>58340578</v>
      </c>
      <c r="E784">
        <v>1</v>
      </c>
      <c r="F784">
        <v>1</v>
      </c>
      <c r="G784">
        <v>1080</v>
      </c>
      <c r="H784">
        <v>2</v>
      </c>
      <c r="I784" t="s">
        <v>862</v>
      </c>
      <c r="J784" t="s">
        <v>863</v>
      </c>
      <c r="K784" t="s">
        <v>864</v>
      </c>
      <c r="L784">
        <v>1368</v>
      </c>
      <c r="N784">
        <v>1011</v>
      </c>
      <c r="O784" t="s">
        <v>865</v>
      </c>
      <c r="P784" t="s">
        <v>865</v>
      </c>
      <c r="Q784">
        <v>1</v>
      </c>
      <c r="X784">
        <v>0.04</v>
      </c>
      <c r="Y784">
        <v>0</v>
      </c>
      <c r="Z784">
        <v>83.1</v>
      </c>
      <c r="AA784">
        <v>12.62</v>
      </c>
      <c r="AB784">
        <v>0</v>
      </c>
      <c r="AC784">
        <v>0</v>
      </c>
      <c r="AD784">
        <v>1</v>
      </c>
      <c r="AE784">
        <v>0</v>
      </c>
      <c r="AF784" t="s">
        <v>25</v>
      </c>
      <c r="AG784">
        <v>5.5000000000000007E-2</v>
      </c>
      <c r="AH784">
        <v>2</v>
      </c>
      <c r="AI784">
        <v>60527191</v>
      </c>
      <c r="AJ784">
        <v>773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">
      <c r="A785">
        <f>ROW(Source!A309)</f>
        <v>309</v>
      </c>
      <c r="B785">
        <v>60527214</v>
      </c>
      <c r="C785">
        <v>60527188</v>
      </c>
      <c r="D785">
        <v>58340630</v>
      </c>
      <c r="E785">
        <v>1</v>
      </c>
      <c r="F785">
        <v>1</v>
      </c>
      <c r="G785">
        <v>1080</v>
      </c>
      <c r="H785">
        <v>2</v>
      </c>
      <c r="I785" t="s">
        <v>923</v>
      </c>
      <c r="J785" t="s">
        <v>924</v>
      </c>
      <c r="K785" t="s">
        <v>925</v>
      </c>
      <c r="L785">
        <v>1368</v>
      </c>
      <c r="N785">
        <v>1011</v>
      </c>
      <c r="O785" t="s">
        <v>865</v>
      </c>
      <c r="P785" t="s">
        <v>865</v>
      </c>
      <c r="Q785">
        <v>1</v>
      </c>
      <c r="X785">
        <v>2.81</v>
      </c>
      <c r="Y785">
        <v>0</v>
      </c>
      <c r="Z785">
        <v>0.77</v>
      </c>
      <c r="AA785">
        <v>0</v>
      </c>
      <c r="AB785">
        <v>0</v>
      </c>
      <c r="AC785">
        <v>0</v>
      </c>
      <c r="AD785">
        <v>1</v>
      </c>
      <c r="AE785">
        <v>0</v>
      </c>
      <c r="AF785" t="s">
        <v>25</v>
      </c>
      <c r="AG785">
        <v>3.8637500000000005</v>
      </c>
      <c r="AH785">
        <v>2</v>
      </c>
      <c r="AI785">
        <v>60527192</v>
      </c>
      <c r="AJ785">
        <v>774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">
      <c r="A786">
        <f>ROW(Source!A309)</f>
        <v>309</v>
      </c>
      <c r="B786">
        <v>60527215</v>
      </c>
      <c r="C786">
        <v>60527188</v>
      </c>
      <c r="D786">
        <v>58340663</v>
      </c>
      <c r="E786">
        <v>1</v>
      </c>
      <c r="F786">
        <v>1</v>
      </c>
      <c r="G786">
        <v>1080</v>
      </c>
      <c r="H786">
        <v>2</v>
      </c>
      <c r="I786" t="s">
        <v>926</v>
      </c>
      <c r="J786" t="s">
        <v>927</v>
      </c>
      <c r="K786" t="s">
        <v>928</v>
      </c>
      <c r="L786">
        <v>1368</v>
      </c>
      <c r="N786">
        <v>1011</v>
      </c>
      <c r="O786" t="s">
        <v>865</v>
      </c>
      <c r="P786" t="s">
        <v>865</v>
      </c>
      <c r="Q786">
        <v>1</v>
      </c>
      <c r="X786">
        <v>2.21</v>
      </c>
      <c r="Y786">
        <v>0</v>
      </c>
      <c r="Z786">
        <v>0.47</v>
      </c>
      <c r="AA786">
        <v>0</v>
      </c>
      <c r="AB786">
        <v>0</v>
      </c>
      <c r="AC786">
        <v>0</v>
      </c>
      <c r="AD786">
        <v>1</v>
      </c>
      <c r="AE786">
        <v>0</v>
      </c>
      <c r="AF786" t="s">
        <v>25</v>
      </c>
      <c r="AG786">
        <v>3.0387500000000003</v>
      </c>
      <c r="AH786">
        <v>2</v>
      </c>
      <c r="AI786">
        <v>60527193</v>
      </c>
      <c r="AJ786">
        <v>775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">
      <c r="A787">
        <f>ROW(Source!A309)</f>
        <v>309</v>
      </c>
      <c r="B787">
        <v>60527216</v>
      </c>
      <c r="C787">
        <v>60527188</v>
      </c>
      <c r="D787">
        <v>58308814</v>
      </c>
      <c r="E787">
        <v>1</v>
      </c>
      <c r="F787">
        <v>1</v>
      </c>
      <c r="G787">
        <v>1080</v>
      </c>
      <c r="H787">
        <v>3</v>
      </c>
      <c r="I787" t="s">
        <v>890</v>
      </c>
      <c r="J787" t="s">
        <v>891</v>
      </c>
      <c r="K787" t="s">
        <v>892</v>
      </c>
      <c r="L787">
        <v>1339</v>
      </c>
      <c r="N787">
        <v>1007</v>
      </c>
      <c r="O787" t="s">
        <v>893</v>
      </c>
      <c r="P787" t="s">
        <v>893</v>
      </c>
      <c r="Q787">
        <v>1</v>
      </c>
      <c r="X787">
        <v>0.7208</v>
      </c>
      <c r="Y787">
        <v>7.07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 t="s">
        <v>3</v>
      </c>
      <c r="AG787">
        <v>0.7208</v>
      </c>
      <c r="AH787">
        <v>2</v>
      </c>
      <c r="AI787">
        <v>60527194</v>
      </c>
      <c r="AJ787">
        <v>776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">
      <c r="A788">
        <f>ROW(Source!A309)</f>
        <v>309</v>
      </c>
      <c r="B788">
        <v>60527217</v>
      </c>
      <c r="C788">
        <v>60527188</v>
      </c>
      <c r="D788">
        <v>58311329</v>
      </c>
      <c r="E788">
        <v>1</v>
      </c>
      <c r="F788">
        <v>1</v>
      </c>
      <c r="G788">
        <v>1080</v>
      </c>
      <c r="H788">
        <v>3</v>
      </c>
      <c r="I788" t="s">
        <v>929</v>
      </c>
      <c r="J788" t="s">
        <v>930</v>
      </c>
      <c r="K788" t="s">
        <v>931</v>
      </c>
      <c r="L788">
        <v>1355</v>
      </c>
      <c r="N788">
        <v>1010</v>
      </c>
      <c r="O788" t="s">
        <v>48</v>
      </c>
      <c r="P788" t="s">
        <v>48</v>
      </c>
      <c r="Q788">
        <v>100</v>
      </c>
      <c r="X788">
        <v>1.67</v>
      </c>
      <c r="Y788">
        <v>15.04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 t="s">
        <v>3</v>
      </c>
      <c r="AG788">
        <v>1.67</v>
      </c>
      <c r="AH788">
        <v>2</v>
      </c>
      <c r="AI788">
        <v>60527195</v>
      </c>
      <c r="AJ788">
        <v>777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">
      <c r="A789">
        <f>ROW(Source!A309)</f>
        <v>309</v>
      </c>
      <c r="B789">
        <v>60527218</v>
      </c>
      <c r="C789">
        <v>60527188</v>
      </c>
      <c r="D789">
        <v>58311563</v>
      </c>
      <c r="E789">
        <v>1</v>
      </c>
      <c r="F789">
        <v>1</v>
      </c>
      <c r="G789">
        <v>1080</v>
      </c>
      <c r="H789">
        <v>3</v>
      </c>
      <c r="I789" t="s">
        <v>932</v>
      </c>
      <c r="J789" t="s">
        <v>933</v>
      </c>
      <c r="K789" t="s">
        <v>934</v>
      </c>
      <c r="L789">
        <v>1346</v>
      </c>
      <c r="N789">
        <v>1009</v>
      </c>
      <c r="O789" t="s">
        <v>880</v>
      </c>
      <c r="P789" t="s">
        <v>880</v>
      </c>
      <c r="Q789">
        <v>1</v>
      </c>
      <c r="X789">
        <v>3.173</v>
      </c>
      <c r="Y789">
        <v>38.729999999999997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 t="s">
        <v>3</v>
      </c>
      <c r="AG789">
        <v>3.173</v>
      </c>
      <c r="AH789">
        <v>2</v>
      </c>
      <c r="AI789">
        <v>60527196</v>
      </c>
      <c r="AJ789">
        <v>778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">
      <c r="A790">
        <f>ROW(Source!A309)</f>
        <v>309</v>
      </c>
      <c r="B790">
        <v>60527219</v>
      </c>
      <c r="C790">
        <v>60527188</v>
      </c>
      <c r="D790">
        <v>58267437</v>
      </c>
      <c r="E790">
        <v>1080</v>
      </c>
      <c r="F790">
        <v>1</v>
      </c>
      <c r="G790">
        <v>1080</v>
      </c>
      <c r="H790">
        <v>3</v>
      </c>
      <c r="I790" t="s">
        <v>995</v>
      </c>
      <c r="J790" t="s">
        <v>3</v>
      </c>
      <c r="K790" t="s">
        <v>996</v>
      </c>
      <c r="L790">
        <v>1354</v>
      </c>
      <c r="N790">
        <v>1010</v>
      </c>
      <c r="O790" t="s">
        <v>39</v>
      </c>
      <c r="P790" t="s">
        <v>39</v>
      </c>
      <c r="Q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3</v>
      </c>
      <c r="AG790">
        <v>0</v>
      </c>
      <c r="AH790">
        <v>3</v>
      </c>
      <c r="AI790">
        <v>-1</v>
      </c>
      <c r="AJ790" t="s">
        <v>3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">
      <c r="A791">
        <f>ROW(Source!A309)</f>
        <v>309</v>
      </c>
      <c r="B791">
        <v>60527220</v>
      </c>
      <c r="C791">
        <v>60527188</v>
      </c>
      <c r="D791">
        <v>58274832</v>
      </c>
      <c r="E791">
        <v>1080</v>
      </c>
      <c r="F791">
        <v>1</v>
      </c>
      <c r="G791">
        <v>1080</v>
      </c>
      <c r="H791">
        <v>3</v>
      </c>
      <c r="I791" t="s">
        <v>997</v>
      </c>
      <c r="J791" t="s">
        <v>3</v>
      </c>
      <c r="K791" t="s">
        <v>998</v>
      </c>
      <c r="L791">
        <v>1301</v>
      </c>
      <c r="N791">
        <v>1003</v>
      </c>
      <c r="O791" t="s">
        <v>34</v>
      </c>
      <c r="P791" t="s">
        <v>34</v>
      </c>
      <c r="Q791">
        <v>1</v>
      </c>
      <c r="X791">
        <v>102.5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3</v>
      </c>
      <c r="AG791">
        <v>102.5</v>
      </c>
      <c r="AH791">
        <v>3</v>
      </c>
      <c r="AI791">
        <v>-1</v>
      </c>
      <c r="AJ791" t="s">
        <v>3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">
      <c r="A792">
        <f>ROW(Source!A309)</f>
        <v>309</v>
      </c>
      <c r="B792">
        <v>60527221</v>
      </c>
      <c r="C792">
        <v>60527188</v>
      </c>
      <c r="D792">
        <v>58274832</v>
      </c>
      <c r="E792">
        <v>1080</v>
      </c>
      <c r="F792">
        <v>1</v>
      </c>
      <c r="G792">
        <v>1080</v>
      </c>
      <c r="H792">
        <v>3</v>
      </c>
      <c r="I792" t="s">
        <v>997</v>
      </c>
      <c r="J792" t="s">
        <v>3</v>
      </c>
      <c r="K792" t="s">
        <v>999</v>
      </c>
      <c r="L792">
        <v>1354</v>
      </c>
      <c r="N792">
        <v>1010</v>
      </c>
      <c r="O792" t="s">
        <v>39</v>
      </c>
      <c r="P792" t="s">
        <v>39</v>
      </c>
      <c r="Q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3</v>
      </c>
      <c r="AG792">
        <v>0</v>
      </c>
      <c r="AH792">
        <v>3</v>
      </c>
      <c r="AI792">
        <v>-1</v>
      </c>
      <c r="AJ792" t="s">
        <v>3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">
      <c r="A793">
        <f>ROW(Source!A309)</f>
        <v>309</v>
      </c>
      <c r="B793">
        <v>60527222</v>
      </c>
      <c r="C793">
        <v>60527188</v>
      </c>
      <c r="D793">
        <v>58287192</v>
      </c>
      <c r="E793">
        <v>1080</v>
      </c>
      <c r="F793">
        <v>1</v>
      </c>
      <c r="G793">
        <v>1080</v>
      </c>
      <c r="H793">
        <v>3</v>
      </c>
      <c r="I793" t="s">
        <v>991</v>
      </c>
      <c r="J793" t="s">
        <v>3</v>
      </c>
      <c r="K793" t="s">
        <v>992</v>
      </c>
      <c r="L793">
        <v>1354</v>
      </c>
      <c r="N793">
        <v>1010</v>
      </c>
      <c r="O793" t="s">
        <v>39</v>
      </c>
      <c r="P793" t="s">
        <v>39</v>
      </c>
      <c r="Q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3</v>
      </c>
      <c r="AG793">
        <v>0</v>
      </c>
      <c r="AH793">
        <v>3</v>
      </c>
      <c r="AI793">
        <v>-1</v>
      </c>
      <c r="AJ793" t="s">
        <v>3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">
      <c r="A794">
        <f>ROW(Source!A309)</f>
        <v>309</v>
      </c>
      <c r="B794">
        <v>60527223</v>
      </c>
      <c r="C794">
        <v>60527188</v>
      </c>
      <c r="D794">
        <v>58288041</v>
      </c>
      <c r="E794">
        <v>1080</v>
      </c>
      <c r="F794">
        <v>1</v>
      </c>
      <c r="G794">
        <v>1080</v>
      </c>
      <c r="H794">
        <v>3</v>
      </c>
      <c r="I794" t="s">
        <v>1000</v>
      </c>
      <c r="J794" t="s">
        <v>3</v>
      </c>
      <c r="K794" t="s">
        <v>1001</v>
      </c>
      <c r="L794">
        <v>1354</v>
      </c>
      <c r="N794">
        <v>1010</v>
      </c>
      <c r="O794" t="s">
        <v>39</v>
      </c>
      <c r="P794" t="s">
        <v>39</v>
      </c>
      <c r="Q794">
        <v>1</v>
      </c>
      <c r="X794">
        <v>1.05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3</v>
      </c>
      <c r="AG794">
        <v>1.05</v>
      </c>
      <c r="AH794">
        <v>3</v>
      </c>
      <c r="AI794">
        <v>-1</v>
      </c>
      <c r="AJ794" t="s">
        <v>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">
      <c r="A795">
        <f>ROW(Source!A338)</f>
        <v>338</v>
      </c>
      <c r="B795">
        <v>60527253</v>
      </c>
      <c r="C795">
        <v>60527238</v>
      </c>
      <c r="D795">
        <v>58266404</v>
      </c>
      <c r="E795">
        <v>1080</v>
      </c>
      <c r="F795">
        <v>1</v>
      </c>
      <c r="G795">
        <v>1080</v>
      </c>
      <c r="H795">
        <v>1</v>
      </c>
      <c r="I795" t="s">
        <v>859</v>
      </c>
      <c r="J795" t="s">
        <v>3</v>
      </c>
      <c r="K795" t="s">
        <v>860</v>
      </c>
      <c r="L795">
        <v>1191</v>
      </c>
      <c r="N795">
        <v>1013</v>
      </c>
      <c r="O795" t="s">
        <v>861</v>
      </c>
      <c r="P795" t="s">
        <v>861</v>
      </c>
      <c r="Q795">
        <v>1</v>
      </c>
      <c r="X795">
        <v>14.08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1</v>
      </c>
      <c r="AF795" t="s">
        <v>26</v>
      </c>
      <c r="AG795">
        <v>17.811200000000003</v>
      </c>
      <c r="AH795">
        <v>2</v>
      </c>
      <c r="AI795">
        <v>60527239</v>
      </c>
      <c r="AJ795">
        <v>793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">
      <c r="A796">
        <f>ROW(Source!A338)</f>
        <v>338</v>
      </c>
      <c r="B796">
        <v>60527254</v>
      </c>
      <c r="C796">
        <v>60527238</v>
      </c>
      <c r="D796">
        <v>58340234</v>
      </c>
      <c r="E796">
        <v>1</v>
      </c>
      <c r="F796">
        <v>1</v>
      </c>
      <c r="G796">
        <v>1080</v>
      </c>
      <c r="H796">
        <v>2</v>
      </c>
      <c r="I796" t="s">
        <v>920</v>
      </c>
      <c r="J796" t="s">
        <v>921</v>
      </c>
      <c r="K796" t="s">
        <v>922</v>
      </c>
      <c r="L796">
        <v>1368</v>
      </c>
      <c r="N796">
        <v>1011</v>
      </c>
      <c r="O796" t="s">
        <v>865</v>
      </c>
      <c r="P796" t="s">
        <v>865</v>
      </c>
      <c r="Q796">
        <v>1</v>
      </c>
      <c r="X796">
        <v>2.0499999999999998</v>
      </c>
      <c r="Y796">
        <v>0</v>
      </c>
      <c r="Z796">
        <v>5.78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25</v>
      </c>
      <c r="AG796">
        <v>2.8187500000000001</v>
      </c>
      <c r="AH796">
        <v>2</v>
      </c>
      <c r="AI796">
        <v>60527240</v>
      </c>
      <c r="AJ796">
        <v>794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">
      <c r="A797">
        <f>ROW(Source!A338)</f>
        <v>338</v>
      </c>
      <c r="B797">
        <v>60527255</v>
      </c>
      <c r="C797">
        <v>60527238</v>
      </c>
      <c r="D797">
        <v>58340578</v>
      </c>
      <c r="E797">
        <v>1</v>
      </c>
      <c r="F797">
        <v>1</v>
      </c>
      <c r="G797">
        <v>1080</v>
      </c>
      <c r="H797">
        <v>2</v>
      </c>
      <c r="I797" t="s">
        <v>862</v>
      </c>
      <c r="J797" t="s">
        <v>863</v>
      </c>
      <c r="K797" t="s">
        <v>864</v>
      </c>
      <c r="L797">
        <v>1368</v>
      </c>
      <c r="N797">
        <v>1011</v>
      </c>
      <c r="O797" t="s">
        <v>865</v>
      </c>
      <c r="P797" t="s">
        <v>865</v>
      </c>
      <c r="Q797">
        <v>1</v>
      </c>
      <c r="X797">
        <v>0.06</v>
      </c>
      <c r="Y797">
        <v>0</v>
      </c>
      <c r="Z797">
        <v>83.1</v>
      </c>
      <c r="AA797">
        <v>12.62</v>
      </c>
      <c r="AB797">
        <v>0</v>
      </c>
      <c r="AC797">
        <v>0</v>
      </c>
      <c r="AD797">
        <v>1</v>
      </c>
      <c r="AE797">
        <v>0</v>
      </c>
      <c r="AF797" t="s">
        <v>25</v>
      </c>
      <c r="AG797">
        <v>8.2500000000000004E-2</v>
      </c>
      <c r="AH797">
        <v>2</v>
      </c>
      <c r="AI797">
        <v>60527241</v>
      </c>
      <c r="AJ797">
        <v>795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">
      <c r="A798">
        <f>ROW(Source!A338)</f>
        <v>338</v>
      </c>
      <c r="B798">
        <v>60527256</v>
      </c>
      <c r="C798">
        <v>60527238</v>
      </c>
      <c r="D798">
        <v>58340630</v>
      </c>
      <c r="E798">
        <v>1</v>
      </c>
      <c r="F798">
        <v>1</v>
      </c>
      <c r="G798">
        <v>1080</v>
      </c>
      <c r="H798">
        <v>2</v>
      </c>
      <c r="I798" t="s">
        <v>923</v>
      </c>
      <c r="J798" t="s">
        <v>924</v>
      </c>
      <c r="K798" t="s">
        <v>925</v>
      </c>
      <c r="L798">
        <v>1368</v>
      </c>
      <c r="N798">
        <v>1011</v>
      </c>
      <c r="O798" t="s">
        <v>865</v>
      </c>
      <c r="P798" t="s">
        <v>865</v>
      </c>
      <c r="Q798">
        <v>1</v>
      </c>
      <c r="X798">
        <v>2.4</v>
      </c>
      <c r="Y798">
        <v>0</v>
      </c>
      <c r="Z798">
        <v>0.77</v>
      </c>
      <c r="AA798">
        <v>0</v>
      </c>
      <c r="AB798">
        <v>0</v>
      </c>
      <c r="AC798">
        <v>0</v>
      </c>
      <c r="AD798">
        <v>1</v>
      </c>
      <c r="AE798">
        <v>0</v>
      </c>
      <c r="AF798" t="s">
        <v>25</v>
      </c>
      <c r="AG798">
        <v>3.3000000000000003</v>
      </c>
      <c r="AH798">
        <v>2</v>
      </c>
      <c r="AI798">
        <v>60527242</v>
      </c>
      <c r="AJ798">
        <v>796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">
      <c r="A799">
        <f>ROW(Source!A338)</f>
        <v>338</v>
      </c>
      <c r="B799">
        <v>60527257</v>
      </c>
      <c r="C799">
        <v>60527238</v>
      </c>
      <c r="D799">
        <v>58340663</v>
      </c>
      <c r="E799">
        <v>1</v>
      </c>
      <c r="F799">
        <v>1</v>
      </c>
      <c r="G799">
        <v>1080</v>
      </c>
      <c r="H799">
        <v>2</v>
      </c>
      <c r="I799" t="s">
        <v>926</v>
      </c>
      <c r="J799" t="s">
        <v>927</v>
      </c>
      <c r="K799" t="s">
        <v>928</v>
      </c>
      <c r="L799">
        <v>1368</v>
      </c>
      <c r="N799">
        <v>1011</v>
      </c>
      <c r="O799" t="s">
        <v>865</v>
      </c>
      <c r="P799" t="s">
        <v>865</v>
      </c>
      <c r="Q799">
        <v>1</v>
      </c>
      <c r="X799">
        <v>2.1</v>
      </c>
      <c r="Y799">
        <v>0</v>
      </c>
      <c r="Z799">
        <v>0.47</v>
      </c>
      <c r="AA799">
        <v>0</v>
      </c>
      <c r="AB799">
        <v>0</v>
      </c>
      <c r="AC799">
        <v>0</v>
      </c>
      <c r="AD799">
        <v>1</v>
      </c>
      <c r="AE799">
        <v>0</v>
      </c>
      <c r="AF799" t="s">
        <v>25</v>
      </c>
      <c r="AG799">
        <v>2.8875000000000002</v>
      </c>
      <c r="AH799">
        <v>2</v>
      </c>
      <c r="AI799">
        <v>60527243</v>
      </c>
      <c r="AJ799">
        <v>797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">
      <c r="A800">
        <f>ROW(Source!A338)</f>
        <v>338</v>
      </c>
      <c r="B800">
        <v>60527258</v>
      </c>
      <c r="C800">
        <v>60527238</v>
      </c>
      <c r="D800">
        <v>58308814</v>
      </c>
      <c r="E800">
        <v>1</v>
      </c>
      <c r="F800">
        <v>1</v>
      </c>
      <c r="G800">
        <v>1080</v>
      </c>
      <c r="H800">
        <v>3</v>
      </c>
      <c r="I800" t="s">
        <v>890</v>
      </c>
      <c r="J800" t="s">
        <v>891</v>
      </c>
      <c r="K800" t="s">
        <v>892</v>
      </c>
      <c r="L800">
        <v>1339</v>
      </c>
      <c r="N800">
        <v>1007</v>
      </c>
      <c r="O800" t="s">
        <v>893</v>
      </c>
      <c r="P800" t="s">
        <v>893</v>
      </c>
      <c r="Q800">
        <v>1</v>
      </c>
      <c r="X800">
        <v>1.1262000000000001</v>
      </c>
      <c r="Y800">
        <v>7.07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 t="s">
        <v>3</v>
      </c>
      <c r="AG800">
        <v>1.1262000000000001</v>
      </c>
      <c r="AH800">
        <v>2</v>
      </c>
      <c r="AI800">
        <v>60527244</v>
      </c>
      <c r="AJ800">
        <v>798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">
      <c r="A801">
        <f>ROW(Source!A338)</f>
        <v>338</v>
      </c>
      <c r="B801">
        <v>60527259</v>
      </c>
      <c r="C801">
        <v>60527238</v>
      </c>
      <c r="D801">
        <v>58311329</v>
      </c>
      <c r="E801">
        <v>1</v>
      </c>
      <c r="F801">
        <v>1</v>
      </c>
      <c r="G801">
        <v>1080</v>
      </c>
      <c r="H801">
        <v>3</v>
      </c>
      <c r="I801" t="s">
        <v>929</v>
      </c>
      <c r="J801" t="s">
        <v>930</v>
      </c>
      <c r="K801" t="s">
        <v>931</v>
      </c>
      <c r="L801">
        <v>1355</v>
      </c>
      <c r="N801">
        <v>1010</v>
      </c>
      <c r="O801" t="s">
        <v>48</v>
      </c>
      <c r="P801" t="s">
        <v>48</v>
      </c>
      <c r="Q801">
        <v>100</v>
      </c>
      <c r="X801">
        <v>1.43</v>
      </c>
      <c r="Y801">
        <v>15.04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 t="s">
        <v>3</v>
      </c>
      <c r="AG801">
        <v>1.43</v>
      </c>
      <c r="AH801">
        <v>2</v>
      </c>
      <c r="AI801">
        <v>60527245</v>
      </c>
      <c r="AJ801">
        <v>799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">
      <c r="A802">
        <f>ROW(Source!A338)</f>
        <v>338</v>
      </c>
      <c r="B802">
        <v>60527260</v>
      </c>
      <c r="C802">
        <v>60527238</v>
      </c>
      <c r="D802">
        <v>58311563</v>
      </c>
      <c r="E802">
        <v>1</v>
      </c>
      <c r="F802">
        <v>1</v>
      </c>
      <c r="G802">
        <v>1080</v>
      </c>
      <c r="H802">
        <v>3</v>
      </c>
      <c r="I802" t="s">
        <v>932</v>
      </c>
      <c r="J802" t="s">
        <v>933</v>
      </c>
      <c r="K802" t="s">
        <v>934</v>
      </c>
      <c r="L802">
        <v>1346</v>
      </c>
      <c r="N802">
        <v>1009</v>
      </c>
      <c r="O802" t="s">
        <v>880</v>
      </c>
      <c r="P802" t="s">
        <v>880</v>
      </c>
      <c r="Q802">
        <v>1</v>
      </c>
      <c r="X802">
        <v>2.7170000000000001</v>
      </c>
      <c r="Y802">
        <v>38.729999999999997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 t="s">
        <v>3</v>
      </c>
      <c r="AG802">
        <v>2.7170000000000001</v>
      </c>
      <c r="AH802">
        <v>2</v>
      </c>
      <c r="AI802">
        <v>60527246</v>
      </c>
      <c r="AJ802">
        <v>800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">
      <c r="A803">
        <f>ROW(Source!A338)</f>
        <v>338</v>
      </c>
      <c r="B803">
        <v>60527261</v>
      </c>
      <c r="C803">
        <v>60527238</v>
      </c>
      <c r="D803">
        <v>58267437</v>
      </c>
      <c r="E803">
        <v>1080</v>
      </c>
      <c r="F803">
        <v>1</v>
      </c>
      <c r="G803">
        <v>1080</v>
      </c>
      <c r="H803">
        <v>3</v>
      </c>
      <c r="I803" t="s">
        <v>995</v>
      </c>
      <c r="J803" t="s">
        <v>3</v>
      </c>
      <c r="K803" t="s">
        <v>996</v>
      </c>
      <c r="L803">
        <v>1354</v>
      </c>
      <c r="N803">
        <v>1010</v>
      </c>
      <c r="O803" t="s">
        <v>39</v>
      </c>
      <c r="P803" t="s">
        <v>39</v>
      </c>
      <c r="Q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 t="s">
        <v>3</v>
      </c>
      <c r="AG803">
        <v>0</v>
      </c>
      <c r="AH803">
        <v>3</v>
      </c>
      <c r="AI803">
        <v>-1</v>
      </c>
      <c r="AJ803" t="s">
        <v>3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">
      <c r="A804">
        <f>ROW(Source!A338)</f>
        <v>338</v>
      </c>
      <c r="B804">
        <v>60527262</v>
      </c>
      <c r="C804">
        <v>60527238</v>
      </c>
      <c r="D804">
        <v>58274832</v>
      </c>
      <c r="E804">
        <v>1080</v>
      </c>
      <c r="F804">
        <v>1</v>
      </c>
      <c r="G804">
        <v>1080</v>
      </c>
      <c r="H804">
        <v>3</v>
      </c>
      <c r="I804" t="s">
        <v>997</v>
      </c>
      <c r="J804" t="s">
        <v>3</v>
      </c>
      <c r="K804" t="s">
        <v>998</v>
      </c>
      <c r="L804">
        <v>1301</v>
      </c>
      <c r="N804">
        <v>1003</v>
      </c>
      <c r="O804" t="s">
        <v>34</v>
      </c>
      <c r="P804" t="s">
        <v>34</v>
      </c>
      <c r="Q804">
        <v>1</v>
      </c>
      <c r="X804">
        <v>102.5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3</v>
      </c>
      <c r="AG804">
        <v>102.5</v>
      </c>
      <c r="AH804">
        <v>3</v>
      </c>
      <c r="AI804">
        <v>-1</v>
      </c>
      <c r="AJ804" t="s">
        <v>3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">
      <c r="A805">
        <f>ROW(Source!A338)</f>
        <v>338</v>
      </c>
      <c r="B805">
        <v>60527263</v>
      </c>
      <c r="C805">
        <v>60527238</v>
      </c>
      <c r="D805">
        <v>58274832</v>
      </c>
      <c r="E805">
        <v>1080</v>
      </c>
      <c r="F805">
        <v>1</v>
      </c>
      <c r="G805">
        <v>1080</v>
      </c>
      <c r="H805">
        <v>3</v>
      </c>
      <c r="I805" t="s">
        <v>997</v>
      </c>
      <c r="J805" t="s">
        <v>3</v>
      </c>
      <c r="K805" t="s">
        <v>999</v>
      </c>
      <c r="L805">
        <v>1354</v>
      </c>
      <c r="N805">
        <v>1010</v>
      </c>
      <c r="O805" t="s">
        <v>39</v>
      </c>
      <c r="P805" t="s">
        <v>39</v>
      </c>
      <c r="Q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3</v>
      </c>
      <c r="AG805">
        <v>0</v>
      </c>
      <c r="AH805">
        <v>3</v>
      </c>
      <c r="AI805">
        <v>-1</v>
      </c>
      <c r="AJ805" t="s">
        <v>3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">
      <c r="A806">
        <f>ROW(Source!A338)</f>
        <v>338</v>
      </c>
      <c r="B806">
        <v>60527264</v>
      </c>
      <c r="C806">
        <v>60527238</v>
      </c>
      <c r="D806">
        <v>58287192</v>
      </c>
      <c r="E806">
        <v>1080</v>
      </c>
      <c r="F806">
        <v>1</v>
      </c>
      <c r="G806">
        <v>1080</v>
      </c>
      <c r="H806">
        <v>3</v>
      </c>
      <c r="I806" t="s">
        <v>991</v>
      </c>
      <c r="J806" t="s">
        <v>3</v>
      </c>
      <c r="K806" t="s">
        <v>992</v>
      </c>
      <c r="L806">
        <v>1354</v>
      </c>
      <c r="N806">
        <v>1010</v>
      </c>
      <c r="O806" t="s">
        <v>39</v>
      </c>
      <c r="P806" t="s">
        <v>39</v>
      </c>
      <c r="Q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3</v>
      </c>
      <c r="AG806">
        <v>0</v>
      </c>
      <c r="AH806">
        <v>3</v>
      </c>
      <c r="AI806">
        <v>-1</v>
      </c>
      <c r="AJ806" t="s">
        <v>3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">
      <c r="A807">
        <f>ROW(Source!A338)</f>
        <v>338</v>
      </c>
      <c r="B807">
        <v>60527265</v>
      </c>
      <c r="C807">
        <v>60527238</v>
      </c>
      <c r="D807">
        <v>58288041</v>
      </c>
      <c r="E807">
        <v>1080</v>
      </c>
      <c r="F807">
        <v>1</v>
      </c>
      <c r="G807">
        <v>1080</v>
      </c>
      <c r="H807">
        <v>3</v>
      </c>
      <c r="I807" t="s">
        <v>1000</v>
      </c>
      <c r="J807" t="s">
        <v>3</v>
      </c>
      <c r="K807" t="s">
        <v>1001</v>
      </c>
      <c r="L807">
        <v>1354</v>
      </c>
      <c r="N807">
        <v>1010</v>
      </c>
      <c r="O807" t="s">
        <v>39</v>
      </c>
      <c r="P807" t="s">
        <v>39</v>
      </c>
      <c r="Q807">
        <v>1</v>
      </c>
      <c r="X807">
        <v>0.9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3</v>
      </c>
      <c r="AG807">
        <v>0.9</v>
      </c>
      <c r="AH807">
        <v>3</v>
      </c>
      <c r="AI807">
        <v>-1</v>
      </c>
      <c r="AJ807" t="s">
        <v>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">
      <c r="A808">
        <f>ROW(Source!A339)</f>
        <v>339</v>
      </c>
      <c r="B808">
        <v>60527253</v>
      </c>
      <c r="C808">
        <v>60527238</v>
      </c>
      <c r="D808">
        <v>58266404</v>
      </c>
      <c r="E808">
        <v>1080</v>
      </c>
      <c r="F808">
        <v>1</v>
      </c>
      <c r="G808">
        <v>1080</v>
      </c>
      <c r="H808">
        <v>1</v>
      </c>
      <c r="I808" t="s">
        <v>859</v>
      </c>
      <c r="J808" t="s">
        <v>3</v>
      </c>
      <c r="K808" t="s">
        <v>860</v>
      </c>
      <c r="L808">
        <v>1191</v>
      </c>
      <c r="N808">
        <v>1013</v>
      </c>
      <c r="O808" t="s">
        <v>861</v>
      </c>
      <c r="P808" t="s">
        <v>861</v>
      </c>
      <c r="Q808">
        <v>1</v>
      </c>
      <c r="X808">
        <v>14.08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1</v>
      </c>
      <c r="AF808" t="s">
        <v>26</v>
      </c>
      <c r="AG808">
        <v>17.811200000000003</v>
      </c>
      <c r="AH808">
        <v>2</v>
      </c>
      <c r="AI808">
        <v>60527239</v>
      </c>
      <c r="AJ808">
        <v>807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">
      <c r="A809">
        <f>ROW(Source!A339)</f>
        <v>339</v>
      </c>
      <c r="B809">
        <v>60527254</v>
      </c>
      <c r="C809">
        <v>60527238</v>
      </c>
      <c r="D809">
        <v>58340234</v>
      </c>
      <c r="E809">
        <v>1</v>
      </c>
      <c r="F809">
        <v>1</v>
      </c>
      <c r="G809">
        <v>1080</v>
      </c>
      <c r="H809">
        <v>2</v>
      </c>
      <c r="I809" t="s">
        <v>920</v>
      </c>
      <c r="J809" t="s">
        <v>921</v>
      </c>
      <c r="K809" t="s">
        <v>922</v>
      </c>
      <c r="L809">
        <v>1368</v>
      </c>
      <c r="N809">
        <v>1011</v>
      </c>
      <c r="O809" t="s">
        <v>865</v>
      </c>
      <c r="P809" t="s">
        <v>865</v>
      </c>
      <c r="Q809">
        <v>1</v>
      </c>
      <c r="X809">
        <v>2.0499999999999998</v>
      </c>
      <c r="Y809">
        <v>0</v>
      </c>
      <c r="Z809">
        <v>5.78</v>
      </c>
      <c r="AA809">
        <v>0</v>
      </c>
      <c r="AB809">
        <v>0</v>
      </c>
      <c r="AC809">
        <v>0</v>
      </c>
      <c r="AD809">
        <v>1</v>
      </c>
      <c r="AE809">
        <v>0</v>
      </c>
      <c r="AF809" t="s">
        <v>25</v>
      </c>
      <c r="AG809">
        <v>2.8187500000000001</v>
      </c>
      <c r="AH809">
        <v>2</v>
      </c>
      <c r="AI809">
        <v>60527240</v>
      </c>
      <c r="AJ809">
        <v>808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">
      <c r="A810">
        <f>ROW(Source!A339)</f>
        <v>339</v>
      </c>
      <c r="B810">
        <v>60527255</v>
      </c>
      <c r="C810">
        <v>60527238</v>
      </c>
      <c r="D810">
        <v>58340578</v>
      </c>
      <c r="E810">
        <v>1</v>
      </c>
      <c r="F810">
        <v>1</v>
      </c>
      <c r="G810">
        <v>1080</v>
      </c>
      <c r="H810">
        <v>2</v>
      </c>
      <c r="I810" t="s">
        <v>862</v>
      </c>
      <c r="J810" t="s">
        <v>863</v>
      </c>
      <c r="K810" t="s">
        <v>864</v>
      </c>
      <c r="L810">
        <v>1368</v>
      </c>
      <c r="N810">
        <v>1011</v>
      </c>
      <c r="O810" t="s">
        <v>865</v>
      </c>
      <c r="P810" t="s">
        <v>865</v>
      </c>
      <c r="Q810">
        <v>1</v>
      </c>
      <c r="X810">
        <v>0.06</v>
      </c>
      <c r="Y810">
        <v>0</v>
      </c>
      <c r="Z810">
        <v>83.1</v>
      </c>
      <c r="AA810">
        <v>12.62</v>
      </c>
      <c r="AB810">
        <v>0</v>
      </c>
      <c r="AC810">
        <v>0</v>
      </c>
      <c r="AD810">
        <v>1</v>
      </c>
      <c r="AE810">
        <v>0</v>
      </c>
      <c r="AF810" t="s">
        <v>25</v>
      </c>
      <c r="AG810">
        <v>8.2500000000000004E-2</v>
      </c>
      <c r="AH810">
        <v>2</v>
      </c>
      <c r="AI810">
        <v>60527241</v>
      </c>
      <c r="AJ810">
        <v>809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">
      <c r="A811">
        <f>ROW(Source!A339)</f>
        <v>339</v>
      </c>
      <c r="B811">
        <v>60527256</v>
      </c>
      <c r="C811">
        <v>60527238</v>
      </c>
      <c r="D811">
        <v>58340630</v>
      </c>
      <c r="E811">
        <v>1</v>
      </c>
      <c r="F811">
        <v>1</v>
      </c>
      <c r="G811">
        <v>1080</v>
      </c>
      <c r="H811">
        <v>2</v>
      </c>
      <c r="I811" t="s">
        <v>923</v>
      </c>
      <c r="J811" t="s">
        <v>924</v>
      </c>
      <c r="K811" t="s">
        <v>925</v>
      </c>
      <c r="L811">
        <v>1368</v>
      </c>
      <c r="N811">
        <v>1011</v>
      </c>
      <c r="O811" t="s">
        <v>865</v>
      </c>
      <c r="P811" t="s">
        <v>865</v>
      </c>
      <c r="Q811">
        <v>1</v>
      </c>
      <c r="X811">
        <v>2.4</v>
      </c>
      <c r="Y811">
        <v>0</v>
      </c>
      <c r="Z811">
        <v>0.77</v>
      </c>
      <c r="AA811">
        <v>0</v>
      </c>
      <c r="AB811">
        <v>0</v>
      </c>
      <c r="AC811">
        <v>0</v>
      </c>
      <c r="AD811">
        <v>1</v>
      </c>
      <c r="AE811">
        <v>0</v>
      </c>
      <c r="AF811" t="s">
        <v>25</v>
      </c>
      <c r="AG811">
        <v>3.3000000000000003</v>
      </c>
      <c r="AH811">
        <v>2</v>
      </c>
      <c r="AI811">
        <v>60527242</v>
      </c>
      <c r="AJ811">
        <v>810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">
      <c r="A812">
        <f>ROW(Source!A339)</f>
        <v>339</v>
      </c>
      <c r="B812">
        <v>60527257</v>
      </c>
      <c r="C812">
        <v>60527238</v>
      </c>
      <c r="D812">
        <v>58340663</v>
      </c>
      <c r="E812">
        <v>1</v>
      </c>
      <c r="F812">
        <v>1</v>
      </c>
      <c r="G812">
        <v>1080</v>
      </c>
      <c r="H812">
        <v>2</v>
      </c>
      <c r="I812" t="s">
        <v>926</v>
      </c>
      <c r="J812" t="s">
        <v>927</v>
      </c>
      <c r="K812" t="s">
        <v>928</v>
      </c>
      <c r="L812">
        <v>1368</v>
      </c>
      <c r="N812">
        <v>1011</v>
      </c>
      <c r="O812" t="s">
        <v>865</v>
      </c>
      <c r="P812" t="s">
        <v>865</v>
      </c>
      <c r="Q812">
        <v>1</v>
      </c>
      <c r="X812">
        <v>2.1</v>
      </c>
      <c r="Y812">
        <v>0</v>
      </c>
      <c r="Z812">
        <v>0.47</v>
      </c>
      <c r="AA812">
        <v>0</v>
      </c>
      <c r="AB812">
        <v>0</v>
      </c>
      <c r="AC812">
        <v>0</v>
      </c>
      <c r="AD812">
        <v>1</v>
      </c>
      <c r="AE812">
        <v>0</v>
      </c>
      <c r="AF812" t="s">
        <v>25</v>
      </c>
      <c r="AG812">
        <v>2.8875000000000002</v>
      </c>
      <c r="AH812">
        <v>2</v>
      </c>
      <c r="AI812">
        <v>60527243</v>
      </c>
      <c r="AJ812">
        <v>811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">
      <c r="A813">
        <f>ROW(Source!A339)</f>
        <v>339</v>
      </c>
      <c r="B813">
        <v>60527258</v>
      </c>
      <c r="C813">
        <v>60527238</v>
      </c>
      <c r="D813">
        <v>58308814</v>
      </c>
      <c r="E813">
        <v>1</v>
      </c>
      <c r="F813">
        <v>1</v>
      </c>
      <c r="G813">
        <v>1080</v>
      </c>
      <c r="H813">
        <v>3</v>
      </c>
      <c r="I813" t="s">
        <v>890</v>
      </c>
      <c r="J813" t="s">
        <v>891</v>
      </c>
      <c r="K813" t="s">
        <v>892</v>
      </c>
      <c r="L813">
        <v>1339</v>
      </c>
      <c r="N813">
        <v>1007</v>
      </c>
      <c r="O813" t="s">
        <v>893</v>
      </c>
      <c r="P813" t="s">
        <v>893</v>
      </c>
      <c r="Q813">
        <v>1</v>
      </c>
      <c r="X813">
        <v>1.1262000000000001</v>
      </c>
      <c r="Y813">
        <v>7.07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0</v>
      </c>
      <c r="AF813" t="s">
        <v>3</v>
      </c>
      <c r="AG813">
        <v>1.1262000000000001</v>
      </c>
      <c r="AH813">
        <v>2</v>
      </c>
      <c r="AI813">
        <v>60527244</v>
      </c>
      <c r="AJ813">
        <v>812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">
      <c r="A814">
        <f>ROW(Source!A339)</f>
        <v>339</v>
      </c>
      <c r="B814">
        <v>60527259</v>
      </c>
      <c r="C814">
        <v>60527238</v>
      </c>
      <c r="D814">
        <v>58311329</v>
      </c>
      <c r="E814">
        <v>1</v>
      </c>
      <c r="F814">
        <v>1</v>
      </c>
      <c r="G814">
        <v>1080</v>
      </c>
      <c r="H814">
        <v>3</v>
      </c>
      <c r="I814" t="s">
        <v>929</v>
      </c>
      <c r="J814" t="s">
        <v>930</v>
      </c>
      <c r="K814" t="s">
        <v>931</v>
      </c>
      <c r="L814">
        <v>1355</v>
      </c>
      <c r="N814">
        <v>1010</v>
      </c>
      <c r="O814" t="s">
        <v>48</v>
      </c>
      <c r="P814" t="s">
        <v>48</v>
      </c>
      <c r="Q814">
        <v>100</v>
      </c>
      <c r="X814">
        <v>1.43</v>
      </c>
      <c r="Y814">
        <v>15.04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 t="s">
        <v>3</v>
      </c>
      <c r="AG814">
        <v>1.43</v>
      </c>
      <c r="AH814">
        <v>2</v>
      </c>
      <c r="AI814">
        <v>60527245</v>
      </c>
      <c r="AJ814">
        <v>813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">
      <c r="A815">
        <f>ROW(Source!A339)</f>
        <v>339</v>
      </c>
      <c r="B815">
        <v>60527260</v>
      </c>
      <c r="C815">
        <v>60527238</v>
      </c>
      <c r="D815">
        <v>58311563</v>
      </c>
      <c r="E815">
        <v>1</v>
      </c>
      <c r="F815">
        <v>1</v>
      </c>
      <c r="G815">
        <v>1080</v>
      </c>
      <c r="H815">
        <v>3</v>
      </c>
      <c r="I815" t="s">
        <v>932</v>
      </c>
      <c r="J815" t="s">
        <v>933</v>
      </c>
      <c r="K815" t="s">
        <v>934</v>
      </c>
      <c r="L815">
        <v>1346</v>
      </c>
      <c r="N815">
        <v>1009</v>
      </c>
      <c r="O815" t="s">
        <v>880</v>
      </c>
      <c r="P815" t="s">
        <v>880</v>
      </c>
      <c r="Q815">
        <v>1</v>
      </c>
      <c r="X815">
        <v>2.7170000000000001</v>
      </c>
      <c r="Y815">
        <v>38.729999999999997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 t="s">
        <v>3</v>
      </c>
      <c r="AG815">
        <v>2.7170000000000001</v>
      </c>
      <c r="AH815">
        <v>2</v>
      </c>
      <c r="AI815">
        <v>60527246</v>
      </c>
      <c r="AJ815">
        <v>814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">
      <c r="A816">
        <f>ROW(Source!A339)</f>
        <v>339</v>
      </c>
      <c r="B816">
        <v>60527261</v>
      </c>
      <c r="C816">
        <v>60527238</v>
      </c>
      <c r="D816">
        <v>58267437</v>
      </c>
      <c r="E816">
        <v>1080</v>
      </c>
      <c r="F816">
        <v>1</v>
      </c>
      <c r="G816">
        <v>1080</v>
      </c>
      <c r="H816">
        <v>3</v>
      </c>
      <c r="I816" t="s">
        <v>995</v>
      </c>
      <c r="J816" t="s">
        <v>3</v>
      </c>
      <c r="K816" t="s">
        <v>996</v>
      </c>
      <c r="L816">
        <v>1354</v>
      </c>
      <c r="N816">
        <v>1010</v>
      </c>
      <c r="O816" t="s">
        <v>39</v>
      </c>
      <c r="P816" t="s">
        <v>39</v>
      </c>
      <c r="Q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3</v>
      </c>
      <c r="AG816">
        <v>0</v>
      </c>
      <c r="AH816">
        <v>3</v>
      </c>
      <c r="AI816">
        <v>-1</v>
      </c>
      <c r="AJ816" t="s">
        <v>3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">
      <c r="A817">
        <f>ROW(Source!A339)</f>
        <v>339</v>
      </c>
      <c r="B817">
        <v>60527262</v>
      </c>
      <c r="C817">
        <v>60527238</v>
      </c>
      <c r="D817">
        <v>58274832</v>
      </c>
      <c r="E817">
        <v>1080</v>
      </c>
      <c r="F817">
        <v>1</v>
      </c>
      <c r="G817">
        <v>1080</v>
      </c>
      <c r="H817">
        <v>3</v>
      </c>
      <c r="I817" t="s">
        <v>997</v>
      </c>
      <c r="J817" t="s">
        <v>3</v>
      </c>
      <c r="K817" t="s">
        <v>998</v>
      </c>
      <c r="L817">
        <v>1301</v>
      </c>
      <c r="N817">
        <v>1003</v>
      </c>
      <c r="O817" t="s">
        <v>34</v>
      </c>
      <c r="P817" t="s">
        <v>34</v>
      </c>
      <c r="Q817">
        <v>1</v>
      </c>
      <c r="X817">
        <v>102.5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 t="s">
        <v>3</v>
      </c>
      <c r="AG817">
        <v>102.5</v>
      </c>
      <c r="AH817">
        <v>3</v>
      </c>
      <c r="AI817">
        <v>-1</v>
      </c>
      <c r="AJ817" t="s">
        <v>3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">
      <c r="A818">
        <f>ROW(Source!A339)</f>
        <v>339</v>
      </c>
      <c r="B818">
        <v>60527263</v>
      </c>
      <c r="C818">
        <v>60527238</v>
      </c>
      <c r="D818">
        <v>58274832</v>
      </c>
      <c r="E818">
        <v>1080</v>
      </c>
      <c r="F818">
        <v>1</v>
      </c>
      <c r="G818">
        <v>1080</v>
      </c>
      <c r="H818">
        <v>3</v>
      </c>
      <c r="I818" t="s">
        <v>997</v>
      </c>
      <c r="J818" t="s">
        <v>3</v>
      </c>
      <c r="K818" t="s">
        <v>999</v>
      </c>
      <c r="L818">
        <v>1354</v>
      </c>
      <c r="N818">
        <v>1010</v>
      </c>
      <c r="O818" t="s">
        <v>39</v>
      </c>
      <c r="P818" t="s">
        <v>39</v>
      </c>
      <c r="Q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3</v>
      </c>
      <c r="AG818">
        <v>0</v>
      </c>
      <c r="AH818">
        <v>3</v>
      </c>
      <c r="AI818">
        <v>-1</v>
      </c>
      <c r="AJ818" t="s">
        <v>3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">
      <c r="A819">
        <f>ROW(Source!A339)</f>
        <v>339</v>
      </c>
      <c r="B819">
        <v>60527264</v>
      </c>
      <c r="C819">
        <v>60527238</v>
      </c>
      <c r="D819">
        <v>58287192</v>
      </c>
      <c r="E819">
        <v>1080</v>
      </c>
      <c r="F819">
        <v>1</v>
      </c>
      <c r="G819">
        <v>1080</v>
      </c>
      <c r="H819">
        <v>3</v>
      </c>
      <c r="I819" t="s">
        <v>991</v>
      </c>
      <c r="J819" t="s">
        <v>3</v>
      </c>
      <c r="K819" t="s">
        <v>992</v>
      </c>
      <c r="L819">
        <v>1354</v>
      </c>
      <c r="N819">
        <v>1010</v>
      </c>
      <c r="O819" t="s">
        <v>39</v>
      </c>
      <c r="P819" t="s">
        <v>39</v>
      </c>
      <c r="Q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 t="s">
        <v>3</v>
      </c>
      <c r="AG819">
        <v>0</v>
      </c>
      <c r="AH819">
        <v>3</v>
      </c>
      <c r="AI819">
        <v>-1</v>
      </c>
      <c r="AJ819" t="s">
        <v>3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">
      <c r="A820">
        <f>ROW(Source!A339)</f>
        <v>339</v>
      </c>
      <c r="B820">
        <v>60527265</v>
      </c>
      <c r="C820">
        <v>60527238</v>
      </c>
      <c r="D820">
        <v>58288041</v>
      </c>
      <c r="E820">
        <v>1080</v>
      </c>
      <c r="F820">
        <v>1</v>
      </c>
      <c r="G820">
        <v>1080</v>
      </c>
      <c r="H820">
        <v>3</v>
      </c>
      <c r="I820" t="s">
        <v>1000</v>
      </c>
      <c r="J820" t="s">
        <v>3</v>
      </c>
      <c r="K820" t="s">
        <v>1001</v>
      </c>
      <c r="L820">
        <v>1354</v>
      </c>
      <c r="N820">
        <v>1010</v>
      </c>
      <c r="O820" t="s">
        <v>39</v>
      </c>
      <c r="P820" t="s">
        <v>39</v>
      </c>
      <c r="Q820">
        <v>1</v>
      </c>
      <c r="X820">
        <v>0.9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 t="s">
        <v>3</v>
      </c>
      <c r="AG820">
        <v>0.9</v>
      </c>
      <c r="AH820">
        <v>3</v>
      </c>
      <c r="AI820">
        <v>-1</v>
      </c>
      <c r="AJ820" t="s">
        <v>3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">
      <c r="A821">
        <f>ROW(Source!A352)</f>
        <v>352</v>
      </c>
      <c r="B821">
        <v>60527286</v>
      </c>
      <c r="C821">
        <v>60527272</v>
      </c>
      <c r="D821">
        <v>58266404</v>
      </c>
      <c r="E821">
        <v>1080</v>
      </c>
      <c r="F821">
        <v>1</v>
      </c>
      <c r="G821">
        <v>1080</v>
      </c>
      <c r="H821">
        <v>1</v>
      </c>
      <c r="I821" t="s">
        <v>859</v>
      </c>
      <c r="J821" t="s">
        <v>3</v>
      </c>
      <c r="K821" t="s">
        <v>860</v>
      </c>
      <c r="L821">
        <v>1191</v>
      </c>
      <c r="N821">
        <v>1013</v>
      </c>
      <c r="O821" t="s">
        <v>861</v>
      </c>
      <c r="P821" t="s">
        <v>861</v>
      </c>
      <c r="Q821">
        <v>1</v>
      </c>
      <c r="X821">
        <v>13.73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1</v>
      </c>
      <c r="AF821" t="s">
        <v>26</v>
      </c>
      <c r="AG821">
        <v>17.368449999999999</v>
      </c>
      <c r="AH821">
        <v>2</v>
      </c>
      <c r="AI821">
        <v>60527273</v>
      </c>
      <c r="AJ821">
        <v>821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">
      <c r="A822">
        <f>ROW(Source!A352)</f>
        <v>352</v>
      </c>
      <c r="B822">
        <v>60527287</v>
      </c>
      <c r="C822">
        <v>60527272</v>
      </c>
      <c r="D822">
        <v>58340234</v>
      </c>
      <c r="E822">
        <v>1</v>
      </c>
      <c r="F822">
        <v>1</v>
      </c>
      <c r="G822">
        <v>1080</v>
      </c>
      <c r="H822">
        <v>2</v>
      </c>
      <c r="I822" t="s">
        <v>920</v>
      </c>
      <c r="J822" t="s">
        <v>921</v>
      </c>
      <c r="K822" t="s">
        <v>922</v>
      </c>
      <c r="L822">
        <v>1368</v>
      </c>
      <c r="N822">
        <v>1011</v>
      </c>
      <c r="O822" t="s">
        <v>865</v>
      </c>
      <c r="P822" t="s">
        <v>865</v>
      </c>
      <c r="Q822">
        <v>1</v>
      </c>
      <c r="X822">
        <v>2.0499999999999998</v>
      </c>
      <c r="Y822">
        <v>0</v>
      </c>
      <c r="Z822">
        <v>5.78</v>
      </c>
      <c r="AA822">
        <v>0</v>
      </c>
      <c r="AB822">
        <v>0</v>
      </c>
      <c r="AC822">
        <v>0</v>
      </c>
      <c r="AD822">
        <v>1</v>
      </c>
      <c r="AE822">
        <v>0</v>
      </c>
      <c r="AF822" t="s">
        <v>25</v>
      </c>
      <c r="AG822">
        <v>2.8187500000000001</v>
      </c>
      <c r="AH822">
        <v>2</v>
      </c>
      <c r="AI822">
        <v>60527274</v>
      </c>
      <c r="AJ822">
        <v>822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">
      <c r="A823">
        <f>ROW(Source!A352)</f>
        <v>352</v>
      </c>
      <c r="B823">
        <v>60527288</v>
      </c>
      <c r="C823">
        <v>60527272</v>
      </c>
      <c r="D823">
        <v>58340578</v>
      </c>
      <c r="E823">
        <v>1</v>
      </c>
      <c r="F823">
        <v>1</v>
      </c>
      <c r="G823">
        <v>1080</v>
      </c>
      <c r="H823">
        <v>2</v>
      </c>
      <c r="I823" t="s">
        <v>862</v>
      </c>
      <c r="J823" t="s">
        <v>863</v>
      </c>
      <c r="K823" t="s">
        <v>864</v>
      </c>
      <c r="L823">
        <v>1368</v>
      </c>
      <c r="N823">
        <v>1011</v>
      </c>
      <c r="O823" t="s">
        <v>865</v>
      </c>
      <c r="P823" t="s">
        <v>865</v>
      </c>
      <c r="Q823">
        <v>1</v>
      </c>
      <c r="X823">
        <v>0.08</v>
      </c>
      <c r="Y823">
        <v>0</v>
      </c>
      <c r="Z823">
        <v>83.1</v>
      </c>
      <c r="AA823">
        <v>12.62</v>
      </c>
      <c r="AB823">
        <v>0</v>
      </c>
      <c r="AC823">
        <v>0</v>
      </c>
      <c r="AD823">
        <v>1</v>
      </c>
      <c r="AE823">
        <v>0</v>
      </c>
      <c r="AF823" t="s">
        <v>25</v>
      </c>
      <c r="AG823">
        <v>0.11000000000000001</v>
      </c>
      <c r="AH823">
        <v>2</v>
      </c>
      <c r="AI823">
        <v>60527275</v>
      </c>
      <c r="AJ823">
        <v>823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">
      <c r="A824">
        <f>ROW(Source!A352)</f>
        <v>352</v>
      </c>
      <c r="B824">
        <v>60527289</v>
      </c>
      <c r="C824">
        <v>60527272</v>
      </c>
      <c r="D824">
        <v>58340630</v>
      </c>
      <c r="E824">
        <v>1</v>
      </c>
      <c r="F824">
        <v>1</v>
      </c>
      <c r="G824">
        <v>1080</v>
      </c>
      <c r="H824">
        <v>2</v>
      </c>
      <c r="I824" t="s">
        <v>923</v>
      </c>
      <c r="J824" t="s">
        <v>924</v>
      </c>
      <c r="K824" t="s">
        <v>925</v>
      </c>
      <c r="L824">
        <v>1368</v>
      </c>
      <c r="N824">
        <v>1011</v>
      </c>
      <c r="O824" t="s">
        <v>865</v>
      </c>
      <c r="P824" t="s">
        <v>865</v>
      </c>
      <c r="Q824">
        <v>1</v>
      </c>
      <c r="X824">
        <v>2.1</v>
      </c>
      <c r="Y824">
        <v>0</v>
      </c>
      <c r="Z824">
        <v>0.77</v>
      </c>
      <c r="AA824">
        <v>0</v>
      </c>
      <c r="AB824">
        <v>0</v>
      </c>
      <c r="AC824">
        <v>0</v>
      </c>
      <c r="AD824">
        <v>1</v>
      </c>
      <c r="AE824">
        <v>0</v>
      </c>
      <c r="AF824" t="s">
        <v>25</v>
      </c>
      <c r="AG824">
        <v>2.8875000000000002</v>
      </c>
      <c r="AH824">
        <v>2</v>
      </c>
      <c r="AI824">
        <v>60527276</v>
      </c>
      <c r="AJ824">
        <v>824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">
      <c r="A825">
        <f>ROW(Source!A352)</f>
        <v>352</v>
      </c>
      <c r="B825">
        <v>60527290</v>
      </c>
      <c r="C825">
        <v>60527272</v>
      </c>
      <c r="D825">
        <v>58340663</v>
      </c>
      <c r="E825">
        <v>1</v>
      </c>
      <c r="F825">
        <v>1</v>
      </c>
      <c r="G825">
        <v>1080</v>
      </c>
      <c r="H825">
        <v>2</v>
      </c>
      <c r="I825" t="s">
        <v>926</v>
      </c>
      <c r="J825" t="s">
        <v>927</v>
      </c>
      <c r="K825" t="s">
        <v>928</v>
      </c>
      <c r="L825">
        <v>1368</v>
      </c>
      <c r="N825">
        <v>1011</v>
      </c>
      <c r="O825" t="s">
        <v>865</v>
      </c>
      <c r="P825" t="s">
        <v>865</v>
      </c>
      <c r="Q825">
        <v>1</v>
      </c>
      <c r="X825">
        <v>2.0099999999999998</v>
      </c>
      <c r="Y825">
        <v>0</v>
      </c>
      <c r="Z825">
        <v>0.47</v>
      </c>
      <c r="AA825">
        <v>0</v>
      </c>
      <c r="AB825">
        <v>0</v>
      </c>
      <c r="AC825">
        <v>0</v>
      </c>
      <c r="AD825">
        <v>1</v>
      </c>
      <c r="AE825">
        <v>0</v>
      </c>
      <c r="AF825" t="s">
        <v>25</v>
      </c>
      <c r="AG825">
        <v>2.7637499999999999</v>
      </c>
      <c r="AH825">
        <v>2</v>
      </c>
      <c r="AI825">
        <v>60527277</v>
      </c>
      <c r="AJ825">
        <v>825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">
      <c r="A826">
        <f>ROW(Source!A352)</f>
        <v>352</v>
      </c>
      <c r="B826">
        <v>60527291</v>
      </c>
      <c r="C826">
        <v>60527272</v>
      </c>
      <c r="D826">
        <v>58308814</v>
      </c>
      <c r="E826">
        <v>1</v>
      </c>
      <c r="F826">
        <v>1</v>
      </c>
      <c r="G826">
        <v>1080</v>
      </c>
      <c r="H826">
        <v>3</v>
      </c>
      <c r="I826" t="s">
        <v>890</v>
      </c>
      <c r="J826" t="s">
        <v>891</v>
      </c>
      <c r="K826" t="s">
        <v>892</v>
      </c>
      <c r="L826">
        <v>1339</v>
      </c>
      <c r="N826">
        <v>1007</v>
      </c>
      <c r="O826" t="s">
        <v>893</v>
      </c>
      <c r="P826" t="s">
        <v>893</v>
      </c>
      <c r="Q826">
        <v>1</v>
      </c>
      <c r="X826">
        <v>2.1379000000000001</v>
      </c>
      <c r="Y826">
        <v>7.07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 t="s">
        <v>3</v>
      </c>
      <c r="AG826">
        <v>2.1379000000000001</v>
      </c>
      <c r="AH826">
        <v>2</v>
      </c>
      <c r="AI826">
        <v>60527278</v>
      </c>
      <c r="AJ826">
        <v>826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">
      <c r="A827">
        <f>ROW(Source!A352)</f>
        <v>352</v>
      </c>
      <c r="B827">
        <v>60527292</v>
      </c>
      <c r="C827">
        <v>60527272</v>
      </c>
      <c r="D827">
        <v>58311329</v>
      </c>
      <c r="E827">
        <v>1</v>
      </c>
      <c r="F827">
        <v>1</v>
      </c>
      <c r="G827">
        <v>1080</v>
      </c>
      <c r="H827">
        <v>3</v>
      </c>
      <c r="I827" t="s">
        <v>929</v>
      </c>
      <c r="J827" t="s">
        <v>930</v>
      </c>
      <c r="K827" t="s">
        <v>931</v>
      </c>
      <c r="L827">
        <v>1355</v>
      </c>
      <c r="N827">
        <v>1010</v>
      </c>
      <c r="O827" t="s">
        <v>48</v>
      </c>
      <c r="P827" t="s">
        <v>48</v>
      </c>
      <c r="Q827">
        <v>100</v>
      </c>
      <c r="X827">
        <v>1.25</v>
      </c>
      <c r="Y827">
        <v>15.04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 t="s">
        <v>3</v>
      </c>
      <c r="AG827">
        <v>1.25</v>
      </c>
      <c r="AH827">
        <v>2</v>
      </c>
      <c r="AI827">
        <v>60527279</v>
      </c>
      <c r="AJ827">
        <v>827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">
      <c r="A828">
        <f>ROW(Source!A352)</f>
        <v>352</v>
      </c>
      <c r="B828">
        <v>60527293</v>
      </c>
      <c r="C828">
        <v>60527272</v>
      </c>
      <c r="D828">
        <v>58311563</v>
      </c>
      <c r="E828">
        <v>1</v>
      </c>
      <c r="F828">
        <v>1</v>
      </c>
      <c r="G828">
        <v>1080</v>
      </c>
      <c r="H828">
        <v>3</v>
      </c>
      <c r="I828" t="s">
        <v>932</v>
      </c>
      <c r="J828" t="s">
        <v>933</v>
      </c>
      <c r="K828" t="s">
        <v>934</v>
      </c>
      <c r="L828">
        <v>1346</v>
      </c>
      <c r="N828">
        <v>1009</v>
      </c>
      <c r="O828" t="s">
        <v>880</v>
      </c>
      <c r="P828" t="s">
        <v>880</v>
      </c>
      <c r="Q828">
        <v>1</v>
      </c>
      <c r="X828">
        <v>2.375</v>
      </c>
      <c r="Y828">
        <v>38.729999999999997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 t="s">
        <v>3</v>
      </c>
      <c r="AG828">
        <v>2.375</v>
      </c>
      <c r="AH828">
        <v>2</v>
      </c>
      <c r="AI828">
        <v>60527280</v>
      </c>
      <c r="AJ828">
        <v>828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">
      <c r="A829">
        <f>ROW(Source!A352)</f>
        <v>352</v>
      </c>
      <c r="B829">
        <v>60527294</v>
      </c>
      <c r="C829">
        <v>60527272</v>
      </c>
      <c r="D829">
        <v>58267437</v>
      </c>
      <c r="E829">
        <v>1080</v>
      </c>
      <c r="F829">
        <v>1</v>
      </c>
      <c r="G829">
        <v>1080</v>
      </c>
      <c r="H829">
        <v>3</v>
      </c>
      <c r="I829" t="s">
        <v>995</v>
      </c>
      <c r="J829" t="s">
        <v>3</v>
      </c>
      <c r="K829" t="s">
        <v>996</v>
      </c>
      <c r="L829">
        <v>1354</v>
      </c>
      <c r="N829">
        <v>1010</v>
      </c>
      <c r="O829" t="s">
        <v>39</v>
      </c>
      <c r="P829" t="s">
        <v>39</v>
      </c>
      <c r="Q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 t="s">
        <v>3</v>
      </c>
      <c r="AG829">
        <v>0</v>
      </c>
      <c r="AH829">
        <v>3</v>
      </c>
      <c r="AI829">
        <v>-1</v>
      </c>
      <c r="AJ829" t="s">
        <v>3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">
      <c r="A830">
        <f>ROW(Source!A352)</f>
        <v>352</v>
      </c>
      <c r="B830">
        <v>60527295</v>
      </c>
      <c r="C830">
        <v>60527272</v>
      </c>
      <c r="D830">
        <v>58274832</v>
      </c>
      <c r="E830">
        <v>1080</v>
      </c>
      <c r="F830">
        <v>1</v>
      </c>
      <c r="G830">
        <v>1080</v>
      </c>
      <c r="H830">
        <v>3</v>
      </c>
      <c r="I830" t="s">
        <v>997</v>
      </c>
      <c r="J830" t="s">
        <v>3</v>
      </c>
      <c r="K830" t="s">
        <v>998</v>
      </c>
      <c r="L830">
        <v>1301</v>
      </c>
      <c r="N830">
        <v>1003</v>
      </c>
      <c r="O830" t="s">
        <v>34</v>
      </c>
      <c r="P830" t="s">
        <v>34</v>
      </c>
      <c r="Q830">
        <v>1</v>
      </c>
      <c r="X830">
        <v>102.5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3</v>
      </c>
      <c r="AG830">
        <v>102.5</v>
      </c>
      <c r="AH830">
        <v>3</v>
      </c>
      <c r="AI830">
        <v>-1</v>
      </c>
      <c r="AJ830" t="s">
        <v>3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">
      <c r="A831">
        <f>ROW(Source!A352)</f>
        <v>352</v>
      </c>
      <c r="B831">
        <v>60527296</v>
      </c>
      <c r="C831">
        <v>60527272</v>
      </c>
      <c r="D831">
        <v>58274832</v>
      </c>
      <c r="E831">
        <v>1080</v>
      </c>
      <c r="F831">
        <v>1</v>
      </c>
      <c r="G831">
        <v>1080</v>
      </c>
      <c r="H831">
        <v>3</v>
      </c>
      <c r="I831" t="s">
        <v>997</v>
      </c>
      <c r="J831" t="s">
        <v>3</v>
      </c>
      <c r="K831" t="s">
        <v>999</v>
      </c>
      <c r="L831">
        <v>1354</v>
      </c>
      <c r="N831">
        <v>1010</v>
      </c>
      <c r="O831" t="s">
        <v>39</v>
      </c>
      <c r="P831" t="s">
        <v>39</v>
      </c>
      <c r="Q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3</v>
      </c>
      <c r="AG831">
        <v>0</v>
      </c>
      <c r="AH831">
        <v>3</v>
      </c>
      <c r="AI831">
        <v>-1</v>
      </c>
      <c r="AJ831" t="s">
        <v>3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">
      <c r="A832">
        <f>ROW(Source!A352)</f>
        <v>352</v>
      </c>
      <c r="B832">
        <v>60527297</v>
      </c>
      <c r="C832">
        <v>60527272</v>
      </c>
      <c r="D832">
        <v>58287192</v>
      </c>
      <c r="E832">
        <v>1080</v>
      </c>
      <c r="F832">
        <v>1</v>
      </c>
      <c r="G832">
        <v>1080</v>
      </c>
      <c r="H832">
        <v>3</v>
      </c>
      <c r="I832" t="s">
        <v>991</v>
      </c>
      <c r="J832" t="s">
        <v>3</v>
      </c>
      <c r="K832" t="s">
        <v>992</v>
      </c>
      <c r="L832">
        <v>1354</v>
      </c>
      <c r="N832">
        <v>1010</v>
      </c>
      <c r="O832" t="s">
        <v>39</v>
      </c>
      <c r="P832" t="s">
        <v>39</v>
      </c>
      <c r="Q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 t="s">
        <v>3</v>
      </c>
      <c r="AG832">
        <v>0</v>
      </c>
      <c r="AH832">
        <v>3</v>
      </c>
      <c r="AI832">
        <v>-1</v>
      </c>
      <c r="AJ832" t="s">
        <v>3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">
      <c r="A833">
        <f>ROW(Source!A352)</f>
        <v>352</v>
      </c>
      <c r="B833">
        <v>60527298</v>
      </c>
      <c r="C833">
        <v>60527272</v>
      </c>
      <c r="D833">
        <v>58288041</v>
      </c>
      <c r="E833">
        <v>1080</v>
      </c>
      <c r="F833">
        <v>1</v>
      </c>
      <c r="G833">
        <v>1080</v>
      </c>
      <c r="H833">
        <v>3</v>
      </c>
      <c r="I833" t="s">
        <v>1000</v>
      </c>
      <c r="J833" t="s">
        <v>3</v>
      </c>
      <c r="K833" t="s">
        <v>1001</v>
      </c>
      <c r="L833">
        <v>1354</v>
      </c>
      <c r="N833">
        <v>1010</v>
      </c>
      <c r="O833" t="s">
        <v>39</v>
      </c>
      <c r="P833" t="s">
        <v>39</v>
      </c>
      <c r="Q833">
        <v>1</v>
      </c>
      <c r="X833">
        <v>0.79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3</v>
      </c>
      <c r="AG833">
        <v>0.79</v>
      </c>
      <c r="AH833">
        <v>3</v>
      </c>
      <c r="AI833">
        <v>-1</v>
      </c>
      <c r="AJ833" t="s">
        <v>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">
      <c r="A834">
        <f>ROW(Source!A353)</f>
        <v>353</v>
      </c>
      <c r="B834">
        <v>60527286</v>
      </c>
      <c r="C834">
        <v>60527272</v>
      </c>
      <c r="D834">
        <v>58266404</v>
      </c>
      <c r="E834">
        <v>1080</v>
      </c>
      <c r="F834">
        <v>1</v>
      </c>
      <c r="G834">
        <v>1080</v>
      </c>
      <c r="H834">
        <v>1</v>
      </c>
      <c r="I834" t="s">
        <v>859</v>
      </c>
      <c r="J834" t="s">
        <v>3</v>
      </c>
      <c r="K834" t="s">
        <v>860</v>
      </c>
      <c r="L834">
        <v>1191</v>
      </c>
      <c r="N834">
        <v>1013</v>
      </c>
      <c r="O834" t="s">
        <v>861</v>
      </c>
      <c r="P834" t="s">
        <v>861</v>
      </c>
      <c r="Q834">
        <v>1</v>
      </c>
      <c r="X834">
        <v>13.73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1</v>
      </c>
      <c r="AF834" t="s">
        <v>26</v>
      </c>
      <c r="AG834">
        <v>17.368449999999999</v>
      </c>
      <c r="AH834">
        <v>2</v>
      </c>
      <c r="AI834">
        <v>60527273</v>
      </c>
      <c r="AJ834">
        <v>834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">
      <c r="A835">
        <f>ROW(Source!A353)</f>
        <v>353</v>
      </c>
      <c r="B835">
        <v>60527287</v>
      </c>
      <c r="C835">
        <v>60527272</v>
      </c>
      <c r="D835">
        <v>58340234</v>
      </c>
      <c r="E835">
        <v>1</v>
      </c>
      <c r="F835">
        <v>1</v>
      </c>
      <c r="G835">
        <v>1080</v>
      </c>
      <c r="H835">
        <v>2</v>
      </c>
      <c r="I835" t="s">
        <v>920</v>
      </c>
      <c r="J835" t="s">
        <v>921</v>
      </c>
      <c r="K835" t="s">
        <v>922</v>
      </c>
      <c r="L835">
        <v>1368</v>
      </c>
      <c r="N835">
        <v>1011</v>
      </c>
      <c r="O835" t="s">
        <v>865</v>
      </c>
      <c r="P835" t="s">
        <v>865</v>
      </c>
      <c r="Q835">
        <v>1</v>
      </c>
      <c r="X835">
        <v>2.0499999999999998</v>
      </c>
      <c r="Y835">
        <v>0</v>
      </c>
      <c r="Z835">
        <v>5.78</v>
      </c>
      <c r="AA835">
        <v>0</v>
      </c>
      <c r="AB835">
        <v>0</v>
      </c>
      <c r="AC835">
        <v>0</v>
      </c>
      <c r="AD835">
        <v>1</v>
      </c>
      <c r="AE835">
        <v>0</v>
      </c>
      <c r="AF835" t="s">
        <v>25</v>
      </c>
      <c r="AG835">
        <v>2.8187500000000001</v>
      </c>
      <c r="AH835">
        <v>2</v>
      </c>
      <c r="AI835">
        <v>60527274</v>
      </c>
      <c r="AJ835">
        <v>835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">
      <c r="A836">
        <f>ROW(Source!A353)</f>
        <v>353</v>
      </c>
      <c r="B836">
        <v>60527288</v>
      </c>
      <c r="C836">
        <v>60527272</v>
      </c>
      <c r="D836">
        <v>58340578</v>
      </c>
      <c r="E836">
        <v>1</v>
      </c>
      <c r="F836">
        <v>1</v>
      </c>
      <c r="G836">
        <v>1080</v>
      </c>
      <c r="H836">
        <v>2</v>
      </c>
      <c r="I836" t="s">
        <v>862</v>
      </c>
      <c r="J836" t="s">
        <v>863</v>
      </c>
      <c r="K836" t="s">
        <v>864</v>
      </c>
      <c r="L836">
        <v>1368</v>
      </c>
      <c r="N836">
        <v>1011</v>
      </c>
      <c r="O836" t="s">
        <v>865</v>
      </c>
      <c r="P836" t="s">
        <v>865</v>
      </c>
      <c r="Q836">
        <v>1</v>
      </c>
      <c r="X836">
        <v>0.08</v>
      </c>
      <c r="Y836">
        <v>0</v>
      </c>
      <c r="Z836">
        <v>83.1</v>
      </c>
      <c r="AA836">
        <v>12.62</v>
      </c>
      <c r="AB836">
        <v>0</v>
      </c>
      <c r="AC836">
        <v>0</v>
      </c>
      <c r="AD836">
        <v>1</v>
      </c>
      <c r="AE836">
        <v>0</v>
      </c>
      <c r="AF836" t="s">
        <v>25</v>
      </c>
      <c r="AG836">
        <v>0.11000000000000001</v>
      </c>
      <c r="AH836">
        <v>2</v>
      </c>
      <c r="AI836">
        <v>60527275</v>
      </c>
      <c r="AJ836">
        <v>836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">
      <c r="A837">
        <f>ROW(Source!A353)</f>
        <v>353</v>
      </c>
      <c r="B837">
        <v>60527289</v>
      </c>
      <c r="C837">
        <v>60527272</v>
      </c>
      <c r="D837">
        <v>58340630</v>
      </c>
      <c r="E837">
        <v>1</v>
      </c>
      <c r="F837">
        <v>1</v>
      </c>
      <c r="G837">
        <v>1080</v>
      </c>
      <c r="H837">
        <v>2</v>
      </c>
      <c r="I837" t="s">
        <v>923</v>
      </c>
      <c r="J837" t="s">
        <v>924</v>
      </c>
      <c r="K837" t="s">
        <v>925</v>
      </c>
      <c r="L837">
        <v>1368</v>
      </c>
      <c r="N837">
        <v>1011</v>
      </c>
      <c r="O837" t="s">
        <v>865</v>
      </c>
      <c r="P837" t="s">
        <v>865</v>
      </c>
      <c r="Q837">
        <v>1</v>
      </c>
      <c r="X837">
        <v>2.1</v>
      </c>
      <c r="Y837">
        <v>0</v>
      </c>
      <c r="Z837">
        <v>0.77</v>
      </c>
      <c r="AA837">
        <v>0</v>
      </c>
      <c r="AB837">
        <v>0</v>
      </c>
      <c r="AC837">
        <v>0</v>
      </c>
      <c r="AD837">
        <v>1</v>
      </c>
      <c r="AE837">
        <v>0</v>
      </c>
      <c r="AF837" t="s">
        <v>25</v>
      </c>
      <c r="AG837">
        <v>2.8875000000000002</v>
      </c>
      <c r="AH837">
        <v>2</v>
      </c>
      <c r="AI837">
        <v>60527276</v>
      </c>
      <c r="AJ837">
        <v>837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">
      <c r="A838">
        <f>ROW(Source!A353)</f>
        <v>353</v>
      </c>
      <c r="B838">
        <v>60527290</v>
      </c>
      <c r="C838">
        <v>60527272</v>
      </c>
      <c r="D838">
        <v>58340663</v>
      </c>
      <c r="E838">
        <v>1</v>
      </c>
      <c r="F838">
        <v>1</v>
      </c>
      <c r="G838">
        <v>1080</v>
      </c>
      <c r="H838">
        <v>2</v>
      </c>
      <c r="I838" t="s">
        <v>926</v>
      </c>
      <c r="J838" t="s">
        <v>927</v>
      </c>
      <c r="K838" t="s">
        <v>928</v>
      </c>
      <c r="L838">
        <v>1368</v>
      </c>
      <c r="N838">
        <v>1011</v>
      </c>
      <c r="O838" t="s">
        <v>865</v>
      </c>
      <c r="P838" t="s">
        <v>865</v>
      </c>
      <c r="Q838">
        <v>1</v>
      </c>
      <c r="X838">
        <v>2.0099999999999998</v>
      </c>
      <c r="Y838">
        <v>0</v>
      </c>
      <c r="Z838">
        <v>0.47</v>
      </c>
      <c r="AA838">
        <v>0</v>
      </c>
      <c r="AB838">
        <v>0</v>
      </c>
      <c r="AC838">
        <v>0</v>
      </c>
      <c r="AD838">
        <v>1</v>
      </c>
      <c r="AE838">
        <v>0</v>
      </c>
      <c r="AF838" t="s">
        <v>25</v>
      </c>
      <c r="AG838">
        <v>2.7637499999999999</v>
      </c>
      <c r="AH838">
        <v>2</v>
      </c>
      <c r="AI838">
        <v>60527277</v>
      </c>
      <c r="AJ838">
        <v>838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">
      <c r="A839">
        <f>ROW(Source!A353)</f>
        <v>353</v>
      </c>
      <c r="B839">
        <v>60527291</v>
      </c>
      <c r="C839">
        <v>60527272</v>
      </c>
      <c r="D839">
        <v>58308814</v>
      </c>
      <c r="E839">
        <v>1</v>
      </c>
      <c r="F839">
        <v>1</v>
      </c>
      <c r="G839">
        <v>1080</v>
      </c>
      <c r="H839">
        <v>3</v>
      </c>
      <c r="I839" t="s">
        <v>890</v>
      </c>
      <c r="J839" t="s">
        <v>891</v>
      </c>
      <c r="K839" t="s">
        <v>892</v>
      </c>
      <c r="L839">
        <v>1339</v>
      </c>
      <c r="N839">
        <v>1007</v>
      </c>
      <c r="O839" t="s">
        <v>893</v>
      </c>
      <c r="P839" t="s">
        <v>893</v>
      </c>
      <c r="Q839">
        <v>1</v>
      </c>
      <c r="X839">
        <v>2.1379000000000001</v>
      </c>
      <c r="Y839">
        <v>7.07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 t="s">
        <v>3</v>
      </c>
      <c r="AG839">
        <v>2.1379000000000001</v>
      </c>
      <c r="AH839">
        <v>2</v>
      </c>
      <c r="AI839">
        <v>60527278</v>
      </c>
      <c r="AJ839">
        <v>839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">
      <c r="A840">
        <f>ROW(Source!A353)</f>
        <v>353</v>
      </c>
      <c r="B840">
        <v>60527292</v>
      </c>
      <c r="C840">
        <v>60527272</v>
      </c>
      <c r="D840">
        <v>58311329</v>
      </c>
      <c r="E840">
        <v>1</v>
      </c>
      <c r="F840">
        <v>1</v>
      </c>
      <c r="G840">
        <v>1080</v>
      </c>
      <c r="H840">
        <v>3</v>
      </c>
      <c r="I840" t="s">
        <v>929</v>
      </c>
      <c r="J840" t="s">
        <v>930</v>
      </c>
      <c r="K840" t="s">
        <v>931</v>
      </c>
      <c r="L840">
        <v>1355</v>
      </c>
      <c r="N840">
        <v>1010</v>
      </c>
      <c r="O840" t="s">
        <v>48</v>
      </c>
      <c r="P840" t="s">
        <v>48</v>
      </c>
      <c r="Q840">
        <v>100</v>
      </c>
      <c r="X840">
        <v>1.25</v>
      </c>
      <c r="Y840">
        <v>15.04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 t="s">
        <v>3</v>
      </c>
      <c r="AG840">
        <v>1.25</v>
      </c>
      <c r="AH840">
        <v>2</v>
      </c>
      <c r="AI840">
        <v>60527279</v>
      </c>
      <c r="AJ840">
        <v>840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">
      <c r="A841">
        <f>ROW(Source!A353)</f>
        <v>353</v>
      </c>
      <c r="B841">
        <v>60527293</v>
      </c>
      <c r="C841">
        <v>60527272</v>
      </c>
      <c r="D841">
        <v>58311563</v>
      </c>
      <c r="E841">
        <v>1</v>
      </c>
      <c r="F841">
        <v>1</v>
      </c>
      <c r="G841">
        <v>1080</v>
      </c>
      <c r="H841">
        <v>3</v>
      </c>
      <c r="I841" t="s">
        <v>932</v>
      </c>
      <c r="J841" t="s">
        <v>933</v>
      </c>
      <c r="K841" t="s">
        <v>934</v>
      </c>
      <c r="L841">
        <v>1346</v>
      </c>
      <c r="N841">
        <v>1009</v>
      </c>
      <c r="O841" t="s">
        <v>880</v>
      </c>
      <c r="P841" t="s">
        <v>880</v>
      </c>
      <c r="Q841">
        <v>1</v>
      </c>
      <c r="X841">
        <v>2.375</v>
      </c>
      <c r="Y841">
        <v>38.729999999999997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 t="s">
        <v>3</v>
      </c>
      <c r="AG841">
        <v>2.375</v>
      </c>
      <c r="AH841">
        <v>2</v>
      </c>
      <c r="AI841">
        <v>60527280</v>
      </c>
      <c r="AJ841">
        <v>841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">
      <c r="A842">
        <f>ROW(Source!A353)</f>
        <v>353</v>
      </c>
      <c r="B842">
        <v>60527294</v>
      </c>
      <c r="C842">
        <v>60527272</v>
      </c>
      <c r="D842">
        <v>58267437</v>
      </c>
      <c r="E842">
        <v>1080</v>
      </c>
      <c r="F842">
        <v>1</v>
      </c>
      <c r="G842">
        <v>1080</v>
      </c>
      <c r="H842">
        <v>3</v>
      </c>
      <c r="I842" t="s">
        <v>995</v>
      </c>
      <c r="J842" t="s">
        <v>3</v>
      </c>
      <c r="K842" t="s">
        <v>996</v>
      </c>
      <c r="L842">
        <v>1354</v>
      </c>
      <c r="N842">
        <v>1010</v>
      </c>
      <c r="O842" t="s">
        <v>39</v>
      </c>
      <c r="P842" t="s">
        <v>39</v>
      </c>
      <c r="Q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 t="s">
        <v>3</v>
      </c>
      <c r="AG842">
        <v>0</v>
      </c>
      <c r="AH842">
        <v>3</v>
      </c>
      <c r="AI842">
        <v>-1</v>
      </c>
      <c r="AJ842" t="s">
        <v>3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">
      <c r="A843">
        <f>ROW(Source!A353)</f>
        <v>353</v>
      </c>
      <c r="B843">
        <v>60527295</v>
      </c>
      <c r="C843">
        <v>60527272</v>
      </c>
      <c r="D843">
        <v>58274832</v>
      </c>
      <c r="E843">
        <v>1080</v>
      </c>
      <c r="F843">
        <v>1</v>
      </c>
      <c r="G843">
        <v>1080</v>
      </c>
      <c r="H843">
        <v>3</v>
      </c>
      <c r="I843" t="s">
        <v>997</v>
      </c>
      <c r="J843" t="s">
        <v>3</v>
      </c>
      <c r="K843" t="s">
        <v>998</v>
      </c>
      <c r="L843">
        <v>1301</v>
      </c>
      <c r="N843">
        <v>1003</v>
      </c>
      <c r="O843" t="s">
        <v>34</v>
      </c>
      <c r="P843" t="s">
        <v>34</v>
      </c>
      <c r="Q843">
        <v>1</v>
      </c>
      <c r="X843">
        <v>102.5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 t="s">
        <v>3</v>
      </c>
      <c r="AG843">
        <v>102.5</v>
      </c>
      <c r="AH843">
        <v>3</v>
      </c>
      <c r="AI843">
        <v>-1</v>
      </c>
      <c r="AJ843" t="s">
        <v>3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">
      <c r="A844">
        <f>ROW(Source!A353)</f>
        <v>353</v>
      </c>
      <c r="B844">
        <v>60527296</v>
      </c>
      <c r="C844">
        <v>60527272</v>
      </c>
      <c r="D844">
        <v>58274832</v>
      </c>
      <c r="E844">
        <v>1080</v>
      </c>
      <c r="F844">
        <v>1</v>
      </c>
      <c r="G844">
        <v>1080</v>
      </c>
      <c r="H844">
        <v>3</v>
      </c>
      <c r="I844" t="s">
        <v>997</v>
      </c>
      <c r="J844" t="s">
        <v>3</v>
      </c>
      <c r="K844" t="s">
        <v>999</v>
      </c>
      <c r="L844">
        <v>1354</v>
      </c>
      <c r="N844">
        <v>1010</v>
      </c>
      <c r="O844" t="s">
        <v>39</v>
      </c>
      <c r="P844" t="s">
        <v>39</v>
      </c>
      <c r="Q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 t="s">
        <v>3</v>
      </c>
      <c r="AG844">
        <v>0</v>
      </c>
      <c r="AH844">
        <v>3</v>
      </c>
      <c r="AI844">
        <v>-1</v>
      </c>
      <c r="AJ844" t="s">
        <v>3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">
      <c r="A845">
        <f>ROW(Source!A353)</f>
        <v>353</v>
      </c>
      <c r="B845">
        <v>60527297</v>
      </c>
      <c r="C845">
        <v>60527272</v>
      </c>
      <c r="D845">
        <v>58287192</v>
      </c>
      <c r="E845">
        <v>1080</v>
      </c>
      <c r="F845">
        <v>1</v>
      </c>
      <c r="G845">
        <v>1080</v>
      </c>
      <c r="H845">
        <v>3</v>
      </c>
      <c r="I845" t="s">
        <v>991</v>
      </c>
      <c r="J845" t="s">
        <v>3</v>
      </c>
      <c r="K845" t="s">
        <v>992</v>
      </c>
      <c r="L845">
        <v>1354</v>
      </c>
      <c r="N845">
        <v>1010</v>
      </c>
      <c r="O845" t="s">
        <v>39</v>
      </c>
      <c r="P845" t="s">
        <v>39</v>
      </c>
      <c r="Q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 t="s">
        <v>3</v>
      </c>
      <c r="AG845">
        <v>0</v>
      </c>
      <c r="AH845">
        <v>3</v>
      </c>
      <c r="AI845">
        <v>-1</v>
      </c>
      <c r="AJ845" t="s">
        <v>3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">
      <c r="A846">
        <f>ROW(Source!A353)</f>
        <v>353</v>
      </c>
      <c r="B846">
        <v>60527298</v>
      </c>
      <c r="C846">
        <v>60527272</v>
      </c>
      <c r="D846">
        <v>58288041</v>
      </c>
      <c r="E846">
        <v>1080</v>
      </c>
      <c r="F846">
        <v>1</v>
      </c>
      <c r="G846">
        <v>1080</v>
      </c>
      <c r="H846">
        <v>3</v>
      </c>
      <c r="I846" t="s">
        <v>1000</v>
      </c>
      <c r="J846" t="s">
        <v>3</v>
      </c>
      <c r="K846" t="s">
        <v>1001</v>
      </c>
      <c r="L846">
        <v>1354</v>
      </c>
      <c r="N846">
        <v>1010</v>
      </c>
      <c r="O846" t="s">
        <v>39</v>
      </c>
      <c r="P846" t="s">
        <v>39</v>
      </c>
      <c r="Q846">
        <v>1</v>
      </c>
      <c r="X846">
        <v>0.79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 t="s">
        <v>3</v>
      </c>
      <c r="AG846">
        <v>0.79</v>
      </c>
      <c r="AH846">
        <v>3</v>
      </c>
      <c r="AI846">
        <v>-1</v>
      </c>
      <c r="AJ846" t="s">
        <v>3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">
      <c r="A847">
        <f>ROW(Source!A364)</f>
        <v>364</v>
      </c>
      <c r="B847">
        <v>60527307</v>
      </c>
      <c r="C847">
        <v>60527304</v>
      </c>
      <c r="D847">
        <v>58266404</v>
      </c>
      <c r="E847">
        <v>1080</v>
      </c>
      <c r="F847">
        <v>1</v>
      </c>
      <c r="G847">
        <v>1080</v>
      </c>
      <c r="H847">
        <v>1</v>
      </c>
      <c r="I847" t="s">
        <v>859</v>
      </c>
      <c r="J847" t="s">
        <v>3</v>
      </c>
      <c r="K847" t="s">
        <v>860</v>
      </c>
      <c r="L847">
        <v>1191</v>
      </c>
      <c r="N847">
        <v>1013</v>
      </c>
      <c r="O847" t="s">
        <v>861</v>
      </c>
      <c r="P847" t="s">
        <v>861</v>
      </c>
      <c r="Q847">
        <v>1</v>
      </c>
      <c r="X847">
        <v>1.56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1</v>
      </c>
      <c r="AF847" t="s">
        <v>26</v>
      </c>
      <c r="AG847">
        <v>1.9734</v>
      </c>
      <c r="AH847">
        <v>2</v>
      </c>
      <c r="AI847">
        <v>60527305</v>
      </c>
      <c r="AJ847">
        <v>847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">
      <c r="A848">
        <f>ROW(Source!A364)</f>
        <v>364</v>
      </c>
      <c r="B848">
        <v>60527308</v>
      </c>
      <c r="C848">
        <v>60527304</v>
      </c>
      <c r="D848">
        <v>58340296</v>
      </c>
      <c r="E848">
        <v>1</v>
      </c>
      <c r="F848">
        <v>1</v>
      </c>
      <c r="G848">
        <v>1080</v>
      </c>
      <c r="H848">
        <v>2</v>
      </c>
      <c r="I848" t="s">
        <v>935</v>
      </c>
      <c r="J848" t="s">
        <v>936</v>
      </c>
      <c r="K848" t="s">
        <v>937</v>
      </c>
      <c r="L848">
        <v>1368</v>
      </c>
      <c r="N848">
        <v>1011</v>
      </c>
      <c r="O848" t="s">
        <v>865</v>
      </c>
      <c r="P848" t="s">
        <v>865</v>
      </c>
      <c r="Q848">
        <v>1</v>
      </c>
      <c r="X848">
        <v>0.7</v>
      </c>
      <c r="Y848">
        <v>0</v>
      </c>
      <c r="Z848">
        <v>1.57</v>
      </c>
      <c r="AA848">
        <v>0</v>
      </c>
      <c r="AB848">
        <v>0</v>
      </c>
      <c r="AC848">
        <v>0</v>
      </c>
      <c r="AD848">
        <v>1</v>
      </c>
      <c r="AE848">
        <v>0</v>
      </c>
      <c r="AF848" t="s">
        <v>25</v>
      </c>
      <c r="AG848">
        <v>0.96250000000000013</v>
      </c>
      <c r="AH848">
        <v>2</v>
      </c>
      <c r="AI848">
        <v>60527306</v>
      </c>
      <c r="AJ848">
        <v>848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">
      <c r="A849">
        <f>ROW(Source!A365)</f>
        <v>365</v>
      </c>
      <c r="B849">
        <v>60527307</v>
      </c>
      <c r="C849">
        <v>60527304</v>
      </c>
      <c r="D849">
        <v>58266404</v>
      </c>
      <c r="E849">
        <v>1080</v>
      </c>
      <c r="F849">
        <v>1</v>
      </c>
      <c r="G849">
        <v>1080</v>
      </c>
      <c r="H849">
        <v>1</v>
      </c>
      <c r="I849" t="s">
        <v>859</v>
      </c>
      <c r="J849" t="s">
        <v>3</v>
      </c>
      <c r="K849" t="s">
        <v>860</v>
      </c>
      <c r="L849">
        <v>1191</v>
      </c>
      <c r="N849">
        <v>1013</v>
      </c>
      <c r="O849" t="s">
        <v>861</v>
      </c>
      <c r="P849" t="s">
        <v>861</v>
      </c>
      <c r="Q849">
        <v>1</v>
      </c>
      <c r="X849">
        <v>1.56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1</v>
      </c>
      <c r="AF849" t="s">
        <v>26</v>
      </c>
      <c r="AG849">
        <v>1.9734</v>
      </c>
      <c r="AH849">
        <v>2</v>
      </c>
      <c r="AI849">
        <v>60527305</v>
      </c>
      <c r="AJ849">
        <v>849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">
      <c r="A850">
        <f>ROW(Source!A365)</f>
        <v>365</v>
      </c>
      <c r="B850">
        <v>60527308</v>
      </c>
      <c r="C850">
        <v>60527304</v>
      </c>
      <c r="D850">
        <v>58340296</v>
      </c>
      <c r="E850">
        <v>1</v>
      </c>
      <c r="F850">
        <v>1</v>
      </c>
      <c r="G850">
        <v>1080</v>
      </c>
      <c r="H850">
        <v>2</v>
      </c>
      <c r="I850" t="s">
        <v>935</v>
      </c>
      <c r="J850" t="s">
        <v>936</v>
      </c>
      <c r="K850" t="s">
        <v>937</v>
      </c>
      <c r="L850">
        <v>1368</v>
      </c>
      <c r="N850">
        <v>1011</v>
      </c>
      <c r="O850" t="s">
        <v>865</v>
      </c>
      <c r="P850" t="s">
        <v>865</v>
      </c>
      <c r="Q850">
        <v>1</v>
      </c>
      <c r="X850">
        <v>0.7</v>
      </c>
      <c r="Y850">
        <v>0</v>
      </c>
      <c r="Z850">
        <v>1.57</v>
      </c>
      <c r="AA850">
        <v>0</v>
      </c>
      <c r="AB850">
        <v>0</v>
      </c>
      <c r="AC850">
        <v>0</v>
      </c>
      <c r="AD850">
        <v>1</v>
      </c>
      <c r="AE850">
        <v>0</v>
      </c>
      <c r="AF850" t="s">
        <v>25</v>
      </c>
      <c r="AG850">
        <v>0.96250000000000013</v>
      </c>
      <c r="AH850">
        <v>2</v>
      </c>
      <c r="AI850">
        <v>60527306</v>
      </c>
      <c r="AJ850">
        <v>850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">
      <c r="A851">
        <f>ROW(Source!A366)</f>
        <v>366</v>
      </c>
      <c r="B851">
        <v>60527312</v>
      </c>
      <c r="C851">
        <v>60527309</v>
      </c>
      <c r="D851">
        <v>58266404</v>
      </c>
      <c r="E851">
        <v>1080</v>
      </c>
      <c r="F851">
        <v>1</v>
      </c>
      <c r="G851">
        <v>1080</v>
      </c>
      <c r="H851">
        <v>1</v>
      </c>
      <c r="I851" t="s">
        <v>859</v>
      </c>
      <c r="J851" t="s">
        <v>3</v>
      </c>
      <c r="K851" t="s">
        <v>860</v>
      </c>
      <c r="L851">
        <v>1191</v>
      </c>
      <c r="N851">
        <v>1013</v>
      </c>
      <c r="O851" t="s">
        <v>861</v>
      </c>
      <c r="P851" t="s">
        <v>861</v>
      </c>
      <c r="Q851">
        <v>1</v>
      </c>
      <c r="X851">
        <v>2.34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1</v>
      </c>
      <c r="AF851" t="s">
        <v>26</v>
      </c>
      <c r="AG851">
        <v>2.9601000000000002</v>
      </c>
      <c r="AH851">
        <v>2</v>
      </c>
      <c r="AI851">
        <v>60527310</v>
      </c>
      <c r="AJ851">
        <v>851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">
      <c r="A852">
        <f>ROW(Source!A366)</f>
        <v>366</v>
      </c>
      <c r="B852">
        <v>60527313</v>
      </c>
      <c r="C852">
        <v>60527309</v>
      </c>
      <c r="D852">
        <v>58340296</v>
      </c>
      <c r="E852">
        <v>1</v>
      </c>
      <c r="F852">
        <v>1</v>
      </c>
      <c r="G852">
        <v>1080</v>
      </c>
      <c r="H852">
        <v>2</v>
      </c>
      <c r="I852" t="s">
        <v>935</v>
      </c>
      <c r="J852" t="s">
        <v>936</v>
      </c>
      <c r="K852" t="s">
        <v>937</v>
      </c>
      <c r="L852">
        <v>1368</v>
      </c>
      <c r="N852">
        <v>1011</v>
      </c>
      <c r="O852" t="s">
        <v>865</v>
      </c>
      <c r="P852" t="s">
        <v>865</v>
      </c>
      <c r="Q852">
        <v>1</v>
      </c>
      <c r="X852">
        <v>1</v>
      </c>
      <c r="Y852">
        <v>0</v>
      </c>
      <c r="Z852">
        <v>1.57</v>
      </c>
      <c r="AA852">
        <v>0</v>
      </c>
      <c r="AB852">
        <v>0</v>
      </c>
      <c r="AC852">
        <v>0</v>
      </c>
      <c r="AD852">
        <v>1</v>
      </c>
      <c r="AE852">
        <v>0</v>
      </c>
      <c r="AF852" t="s">
        <v>25</v>
      </c>
      <c r="AG852">
        <v>1.375</v>
      </c>
      <c r="AH852">
        <v>2</v>
      </c>
      <c r="AI852">
        <v>60527311</v>
      </c>
      <c r="AJ852">
        <v>852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">
      <c r="A853">
        <f>ROW(Source!A367)</f>
        <v>367</v>
      </c>
      <c r="B853">
        <v>60527312</v>
      </c>
      <c r="C853">
        <v>60527309</v>
      </c>
      <c r="D853">
        <v>58266404</v>
      </c>
      <c r="E853">
        <v>1080</v>
      </c>
      <c r="F853">
        <v>1</v>
      </c>
      <c r="G853">
        <v>1080</v>
      </c>
      <c r="H853">
        <v>1</v>
      </c>
      <c r="I853" t="s">
        <v>859</v>
      </c>
      <c r="J853" t="s">
        <v>3</v>
      </c>
      <c r="K853" t="s">
        <v>860</v>
      </c>
      <c r="L853">
        <v>1191</v>
      </c>
      <c r="N853">
        <v>1013</v>
      </c>
      <c r="O853" t="s">
        <v>861</v>
      </c>
      <c r="P853" t="s">
        <v>861</v>
      </c>
      <c r="Q853">
        <v>1</v>
      </c>
      <c r="X853">
        <v>2.34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1</v>
      </c>
      <c r="AF853" t="s">
        <v>26</v>
      </c>
      <c r="AG853">
        <v>2.9601000000000002</v>
      </c>
      <c r="AH853">
        <v>2</v>
      </c>
      <c r="AI853">
        <v>60527310</v>
      </c>
      <c r="AJ853">
        <v>853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">
      <c r="A854">
        <f>ROW(Source!A367)</f>
        <v>367</v>
      </c>
      <c r="B854">
        <v>60527313</v>
      </c>
      <c r="C854">
        <v>60527309</v>
      </c>
      <c r="D854">
        <v>58340296</v>
      </c>
      <c r="E854">
        <v>1</v>
      </c>
      <c r="F854">
        <v>1</v>
      </c>
      <c r="G854">
        <v>1080</v>
      </c>
      <c r="H854">
        <v>2</v>
      </c>
      <c r="I854" t="s">
        <v>935</v>
      </c>
      <c r="J854" t="s">
        <v>936</v>
      </c>
      <c r="K854" t="s">
        <v>937</v>
      </c>
      <c r="L854">
        <v>1368</v>
      </c>
      <c r="N854">
        <v>1011</v>
      </c>
      <c r="O854" t="s">
        <v>865</v>
      </c>
      <c r="P854" t="s">
        <v>865</v>
      </c>
      <c r="Q854">
        <v>1</v>
      </c>
      <c r="X854">
        <v>1</v>
      </c>
      <c r="Y854">
        <v>0</v>
      </c>
      <c r="Z854">
        <v>1.57</v>
      </c>
      <c r="AA854">
        <v>0</v>
      </c>
      <c r="AB854">
        <v>0</v>
      </c>
      <c r="AC854">
        <v>0</v>
      </c>
      <c r="AD854">
        <v>1</v>
      </c>
      <c r="AE854">
        <v>0</v>
      </c>
      <c r="AF854" t="s">
        <v>25</v>
      </c>
      <c r="AG854">
        <v>1.375</v>
      </c>
      <c r="AH854">
        <v>2</v>
      </c>
      <c r="AI854">
        <v>60527311</v>
      </c>
      <c r="AJ854">
        <v>854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">
      <c r="A855">
        <f>ROW(Source!A371)</f>
        <v>371</v>
      </c>
      <c r="B855">
        <v>60527324</v>
      </c>
      <c r="C855">
        <v>60527316</v>
      </c>
      <c r="D855">
        <v>58266404</v>
      </c>
      <c r="E855">
        <v>1080</v>
      </c>
      <c r="F855">
        <v>1</v>
      </c>
      <c r="G855">
        <v>1080</v>
      </c>
      <c r="H855">
        <v>1</v>
      </c>
      <c r="I855" t="s">
        <v>859</v>
      </c>
      <c r="J855" t="s">
        <v>3</v>
      </c>
      <c r="K855" t="s">
        <v>860</v>
      </c>
      <c r="L855">
        <v>1191</v>
      </c>
      <c r="N855">
        <v>1013</v>
      </c>
      <c r="O855" t="s">
        <v>861</v>
      </c>
      <c r="P855" t="s">
        <v>861</v>
      </c>
      <c r="Q855">
        <v>1</v>
      </c>
      <c r="X855">
        <v>1.47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1</v>
      </c>
      <c r="AF855" t="s">
        <v>26</v>
      </c>
      <c r="AG855">
        <v>1.85955</v>
      </c>
      <c r="AH855">
        <v>2</v>
      </c>
      <c r="AI855">
        <v>60527317</v>
      </c>
      <c r="AJ855">
        <v>855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">
      <c r="A856">
        <f>ROW(Source!A371)</f>
        <v>371</v>
      </c>
      <c r="B856">
        <v>60527325</v>
      </c>
      <c r="C856">
        <v>60527316</v>
      </c>
      <c r="D856">
        <v>58340279</v>
      </c>
      <c r="E856">
        <v>1</v>
      </c>
      <c r="F856">
        <v>1</v>
      </c>
      <c r="G856">
        <v>1080</v>
      </c>
      <c r="H856">
        <v>2</v>
      </c>
      <c r="I856" t="s">
        <v>938</v>
      </c>
      <c r="J856" t="s">
        <v>939</v>
      </c>
      <c r="K856" t="s">
        <v>940</v>
      </c>
      <c r="L856">
        <v>1368</v>
      </c>
      <c r="N856">
        <v>1011</v>
      </c>
      <c r="O856" t="s">
        <v>865</v>
      </c>
      <c r="P856" t="s">
        <v>865</v>
      </c>
      <c r="Q856">
        <v>1</v>
      </c>
      <c r="X856">
        <v>0.35</v>
      </c>
      <c r="Y856">
        <v>0</v>
      </c>
      <c r="Z856">
        <v>7.11</v>
      </c>
      <c r="AA856">
        <v>0</v>
      </c>
      <c r="AB856">
        <v>0</v>
      </c>
      <c r="AC856">
        <v>0</v>
      </c>
      <c r="AD856">
        <v>1</v>
      </c>
      <c r="AE856">
        <v>0</v>
      </c>
      <c r="AF856" t="s">
        <v>25</v>
      </c>
      <c r="AG856">
        <v>0.48125000000000007</v>
      </c>
      <c r="AH856">
        <v>2</v>
      </c>
      <c r="AI856">
        <v>60527318</v>
      </c>
      <c r="AJ856">
        <v>856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">
      <c r="A857">
        <f>ROW(Source!A371)</f>
        <v>371</v>
      </c>
      <c r="B857">
        <v>60527326</v>
      </c>
      <c r="C857">
        <v>60527316</v>
      </c>
      <c r="D857">
        <v>58340578</v>
      </c>
      <c r="E857">
        <v>1</v>
      </c>
      <c r="F857">
        <v>1</v>
      </c>
      <c r="G857">
        <v>1080</v>
      </c>
      <c r="H857">
        <v>2</v>
      </c>
      <c r="I857" t="s">
        <v>862</v>
      </c>
      <c r="J857" t="s">
        <v>863</v>
      </c>
      <c r="K857" t="s">
        <v>864</v>
      </c>
      <c r="L857">
        <v>1368</v>
      </c>
      <c r="N857">
        <v>1011</v>
      </c>
      <c r="O857" t="s">
        <v>865</v>
      </c>
      <c r="P857" t="s">
        <v>865</v>
      </c>
      <c r="Q857">
        <v>1</v>
      </c>
      <c r="X857">
        <v>0.01</v>
      </c>
      <c r="Y857">
        <v>0</v>
      </c>
      <c r="Z857">
        <v>83.1</v>
      </c>
      <c r="AA857">
        <v>12.62</v>
      </c>
      <c r="AB857">
        <v>0</v>
      </c>
      <c r="AC857">
        <v>0</v>
      </c>
      <c r="AD857">
        <v>1</v>
      </c>
      <c r="AE857">
        <v>0</v>
      </c>
      <c r="AF857" t="s">
        <v>25</v>
      </c>
      <c r="AG857">
        <v>1.3750000000000002E-2</v>
      </c>
      <c r="AH857">
        <v>2</v>
      </c>
      <c r="AI857">
        <v>60527319</v>
      </c>
      <c r="AJ857">
        <v>857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">
      <c r="A858">
        <f>ROW(Source!A371)</f>
        <v>371</v>
      </c>
      <c r="B858">
        <v>60527327</v>
      </c>
      <c r="C858">
        <v>60527316</v>
      </c>
      <c r="D858">
        <v>58309957</v>
      </c>
      <c r="E858">
        <v>1</v>
      </c>
      <c r="F858">
        <v>1</v>
      </c>
      <c r="G858">
        <v>1080</v>
      </c>
      <c r="H858">
        <v>3</v>
      </c>
      <c r="I858" t="s">
        <v>941</v>
      </c>
      <c r="J858" t="s">
        <v>942</v>
      </c>
      <c r="K858" t="s">
        <v>943</v>
      </c>
      <c r="L858">
        <v>1348</v>
      </c>
      <c r="N858">
        <v>1009</v>
      </c>
      <c r="O858" t="s">
        <v>900</v>
      </c>
      <c r="P858" t="s">
        <v>900</v>
      </c>
      <c r="Q858">
        <v>1000</v>
      </c>
      <c r="X858">
        <v>1.3999999999999999E-4</v>
      </c>
      <c r="Y858">
        <v>9879.51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 t="s">
        <v>3</v>
      </c>
      <c r="AG858">
        <v>1.3999999999999999E-4</v>
      </c>
      <c r="AH858">
        <v>2</v>
      </c>
      <c r="AI858">
        <v>60527320</v>
      </c>
      <c r="AJ858">
        <v>858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">
      <c r="A859">
        <f>ROW(Source!A371)</f>
        <v>371</v>
      </c>
      <c r="B859">
        <v>60527328</v>
      </c>
      <c r="C859">
        <v>60527316</v>
      </c>
      <c r="D859">
        <v>58308765</v>
      </c>
      <c r="E859">
        <v>1</v>
      </c>
      <c r="F859">
        <v>1</v>
      </c>
      <c r="G859">
        <v>1080</v>
      </c>
      <c r="H859">
        <v>3</v>
      </c>
      <c r="I859" t="s">
        <v>944</v>
      </c>
      <c r="J859" t="s">
        <v>945</v>
      </c>
      <c r="K859" t="s">
        <v>946</v>
      </c>
      <c r="L859">
        <v>1348</v>
      </c>
      <c r="N859">
        <v>1009</v>
      </c>
      <c r="O859" t="s">
        <v>900</v>
      </c>
      <c r="P859" t="s">
        <v>900</v>
      </c>
      <c r="Q859">
        <v>1000</v>
      </c>
      <c r="X859">
        <v>1.1000000000000001E-3</v>
      </c>
      <c r="Y859">
        <v>17868.28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 t="s">
        <v>3</v>
      </c>
      <c r="AG859">
        <v>1.1000000000000001E-3</v>
      </c>
      <c r="AH859">
        <v>2</v>
      </c>
      <c r="AI859">
        <v>60527321</v>
      </c>
      <c r="AJ859">
        <v>859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">
      <c r="A860">
        <f>ROW(Source!A371)</f>
        <v>371</v>
      </c>
      <c r="B860">
        <v>60527329</v>
      </c>
      <c r="C860">
        <v>60527316</v>
      </c>
      <c r="D860">
        <v>58330407</v>
      </c>
      <c r="E860">
        <v>1</v>
      </c>
      <c r="F860">
        <v>1</v>
      </c>
      <c r="G860">
        <v>1080</v>
      </c>
      <c r="H860">
        <v>3</v>
      </c>
      <c r="I860" t="s">
        <v>947</v>
      </c>
      <c r="J860" t="s">
        <v>948</v>
      </c>
      <c r="K860" t="s">
        <v>949</v>
      </c>
      <c r="L860">
        <v>1346</v>
      </c>
      <c r="N860">
        <v>1009</v>
      </c>
      <c r="O860" t="s">
        <v>880</v>
      </c>
      <c r="P860" t="s">
        <v>880</v>
      </c>
      <c r="Q860">
        <v>1</v>
      </c>
      <c r="X860">
        <v>0.02</v>
      </c>
      <c r="Y860">
        <v>19.28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 t="s">
        <v>3</v>
      </c>
      <c r="AG860">
        <v>0.02</v>
      </c>
      <c r="AH860">
        <v>2</v>
      </c>
      <c r="AI860">
        <v>60527323</v>
      </c>
      <c r="AJ860">
        <v>861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">
      <c r="A861">
        <f>ROW(Source!A371)</f>
        <v>371</v>
      </c>
      <c r="B861">
        <v>60527330</v>
      </c>
      <c r="C861">
        <v>60527316</v>
      </c>
      <c r="D861">
        <v>58266855</v>
      </c>
      <c r="E861">
        <v>1080</v>
      </c>
      <c r="F861">
        <v>1</v>
      </c>
      <c r="G861">
        <v>1080</v>
      </c>
      <c r="H861">
        <v>3</v>
      </c>
      <c r="I861" t="s">
        <v>1002</v>
      </c>
      <c r="J861" t="s">
        <v>3</v>
      </c>
      <c r="K861" t="s">
        <v>1003</v>
      </c>
      <c r="L861">
        <v>1354</v>
      </c>
      <c r="N861">
        <v>1010</v>
      </c>
      <c r="O861" t="s">
        <v>39</v>
      </c>
      <c r="P861" t="s">
        <v>39</v>
      </c>
      <c r="Q861">
        <v>1</v>
      </c>
      <c r="X861">
        <v>2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3</v>
      </c>
      <c r="AG861">
        <v>2</v>
      </c>
      <c r="AH861">
        <v>3</v>
      </c>
      <c r="AI861">
        <v>-1</v>
      </c>
      <c r="AJ861" t="s">
        <v>3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">
      <c r="A862">
        <f>ROW(Source!A371)</f>
        <v>371</v>
      </c>
      <c r="B862">
        <v>60527331</v>
      </c>
      <c r="C862">
        <v>60527316</v>
      </c>
      <c r="D862">
        <v>58287192</v>
      </c>
      <c r="E862">
        <v>1080</v>
      </c>
      <c r="F862">
        <v>1</v>
      </c>
      <c r="G862">
        <v>1080</v>
      </c>
      <c r="H862">
        <v>3</v>
      </c>
      <c r="I862" t="s">
        <v>991</v>
      </c>
      <c r="J862" t="s">
        <v>3</v>
      </c>
      <c r="K862" t="s">
        <v>992</v>
      </c>
      <c r="L862">
        <v>1354</v>
      </c>
      <c r="N862">
        <v>1010</v>
      </c>
      <c r="O862" t="s">
        <v>39</v>
      </c>
      <c r="P862" t="s">
        <v>39</v>
      </c>
      <c r="Q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 t="s">
        <v>3</v>
      </c>
      <c r="AG862">
        <v>1</v>
      </c>
      <c r="AH862">
        <v>3</v>
      </c>
      <c r="AI862">
        <v>-1</v>
      </c>
      <c r="AJ862" t="s">
        <v>3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">
      <c r="A863">
        <f>ROW(Source!A372)</f>
        <v>372</v>
      </c>
      <c r="B863">
        <v>60527324</v>
      </c>
      <c r="C863">
        <v>60527316</v>
      </c>
      <c r="D863">
        <v>58266404</v>
      </c>
      <c r="E863">
        <v>1080</v>
      </c>
      <c r="F863">
        <v>1</v>
      </c>
      <c r="G863">
        <v>1080</v>
      </c>
      <c r="H863">
        <v>1</v>
      </c>
      <c r="I863" t="s">
        <v>859</v>
      </c>
      <c r="J863" t="s">
        <v>3</v>
      </c>
      <c r="K863" t="s">
        <v>860</v>
      </c>
      <c r="L863">
        <v>1191</v>
      </c>
      <c r="N863">
        <v>1013</v>
      </c>
      <c r="O863" t="s">
        <v>861</v>
      </c>
      <c r="P863" t="s">
        <v>861</v>
      </c>
      <c r="Q863">
        <v>1</v>
      </c>
      <c r="X863">
        <v>1.47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1</v>
      </c>
      <c r="AF863" t="s">
        <v>26</v>
      </c>
      <c r="AG863">
        <v>1.85955</v>
      </c>
      <c r="AH863">
        <v>2</v>
      </c>
      <c r="AI863">
        <v>60527317</v>
      </c>
      <c r="AJ863">
        <v>862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">
      <c r="A864">
        <f>ROW(Source!A372)</f>
        <v>372</v>
      </c>
      <c r="B864">
        <v>60527325</v>
      </c>
      <c r="C864">
        <v>60527316</v>
      </c>
      <c r="D864">
        <v>58340279</v>
      </c>
      <c r="E864">
        <v>1</v>
      </c>
      <c r="F864">
        <v>1</v>
      </c>
      <c r="G864">
        <v>1080</v>
      </c>
      <c r="H864">
        <v>2</v>
      </c>
      <c r="I864" t="s">
        <v>938</v>
      </c>
      <c r="J864" t="s">
        <v>939</v>
      </c>
      <c r="K864" t="s">
        <v>940</v>
      </c>
      <c r="L864">
        <v>1368</v>
      </c>
      <c r="N864">
        <v>1011</v>
      </c>
      <c r="O864" t="s">
        <v>865</v>
      </c>
      <c r="P864" t="s">
        <v>865</v>
      </c>
      <c r="Q864">
        <v>1</v>
      </c>
      <c r="X864">
        <v>0.35</v>
      </c>
      <c r="Y864">
        <v>0</v>
      </c>
      <c r="Z864">
        <v>7.11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25</v>
      </c>
      <c r="AG864">
        <v>0.48125000000000007</v>
      </c>
      <c r="AH864">
        <v>2</v>
      </c>
      <c r="AI864">
        <v>60527318</v>
      </c>
      <c r="AJ864">
        <v>863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">
      <c r="A865">
        <f>ROW(Source!A372)</f>
        <v>372</v>
      </c>
      <c r="B865">
        <v>60527326</v>
      </c>
      <c r="C865">
        <v>60527316</v>
      </c>
      <c r="D865">
        <v>58340578</v>
      </c>
      <c r="E865">
        <v>1</v>
      </c>
      <c r="F865">
        <v>1</v>
      </c>
      <c r="G865">
        <v>1080</v>
      </c>
      <c r="H865">
        <v>2</v>
      </c>
      <c r="I865" t="s">
        <v>862</v>
      </c>
      <c r="J865" t="s">
        <v>863</v>
      </c>
      <c r="K865" t="s">
        <v>864</v>
      </c>
      <c r="L865">
        <v>1368</v>
      </c>
      <c r="N865">
        <v>1011</v>
      </c>
      <c r="O865" t="s">
        <v>865</v>
      </c>
      <c r="P865" t="s">
        <v>865</v>
      </c>
      <c r="Q865">
        <v>1</v>
      </c>
      <c r="X865">
        <v>0.01</v>
      </c>
      <c r="Y865">
        <v>0</v>
      </c>
      <c r="Z865">
        <v>83.1</v>
      </c>
      <c r="AA865">
        <v>12.62</v>
      </c>
      <c r="AB865">
        <v>0</v>
      </c>
      <c r="AC865">
        <v>0</v>
      </c>
      <c r="AD865">
        <v>1</v>
      </c>
      <c r="AE865">
        <v>0</v>
      </c>
      <c r="AF865" t="s">
        <v>25</v>
      </c>
      <c r="AG865">
        <v>1.3750000000000002E-2</v>
      </c>
      <c r="AH865">
        <v>2</v>
      </c>
      <c r="AI865">
        <v>60527319</v>
      </c>
      <c r="AJ865">
        <v>864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">
      <c r="A866">
        <f>ROW(Source!A372)</f>
        <v>372</v>
      </c>
      <c r="B866">
        <v>60527327</v>
      </c>
      <c r="C866">
        <v>60527316</v>
      </c>
      <c r="D866">
        <v>58309957</v>
      </c>
      <c r="E866">
        <v>1</v>
      </c>
      <c r="F866">
        <v>1</v>
      </c>
      <c r="G866">
        <v>1080</v>
      </c>
      <c r="H866">
        <v>3</v>
      </c>
      <c r="I866" t="s">
        <v>941</v>
      </c>
      <c r="J866" t="s">
        <v>942</v>
      </c>
      <c r="K866" t="s">
        <v>943</v>
      </c>
      <c r="L866">
        <v>1348</v>
      </c>
      <c r="N866">
        <v>1009</v>
      </c>
      <c r="O866" t="s">
        <v>900</v>
      </c>
      <c r="P866" t="s">
        <v>900</v>
      </c>
      <c r="Q866">
        <v>1000</v>
      </c>
      <c r="X866">
        <v>1.3999999999999999E-4</v>
      </c>
      <c r="Y866">
        <v>9879.51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 t="s">
        <v>3</v>
      </c>
      <c r="AG866">
        <v>1.3999999999999999E-4</v>
      </c>
      <c r="AH866">
        <v>2</v>
      </c>
      <c r="AI866">
        <v>60527320</v>
      </c>
      <c r="AJ866">
        <v>865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">
      <c r="A867">
        <f>ROW(Source!A372)</f>
        <v>372</v>
      </c>
      <c r="B867">
        <v>60527328</v>
      </c>
      <c r="C867">
        <v>60527316</v>
      </c>
      <c r="D867">
        <v>58308765</v>
      </c>
      <c r="E867">
        <v>1</v>
      </c>
      <c r="F867">
        <v>1</v>
      </c>
      <c r="G867">
        <v>1080</v>
      </c>
      <c r="H867">
        <v>3</v>
      </c>
      <c r="I867" t="s">
        <v>944</v>
      </c>
      <c r="J867" t="s">
        <v>945</v>
      </c>
      <c r="K867" t="s">
        <v>946</v>
      </c>
      <c r="L867">
        <v>1348</v>
      </c>
      <c r="N867">
        <v>1009</v>
      </c>
      <c r="O867" t="s">
        <v>900</v>
      </c>
      <c r="P867" t="s">
        <v>900</v>
      </c>
      <c r="Q867">
        <v>1000</v>
      </c>
      <c r="X867">
        <v>1.1000000000000001E-3</v>
      </c>
      <c r="Y867">
        <v>17868.28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 t="s">
        <v>3</v>
      </c>
      <c r="AG867">
        <v>1.1000000000000001E-3</v>
      </c>
      <c r="AH867">
        <v>2</v>
      </c>
      <c r="AI867">
        <v>60527321</v>
      </c>
      <c r="AJ867">
        <v>866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">
      <c r="A868">
        <f>ROW(Source!A372)</f>
        <v>372</v>
      </c>
      <c r="B868">
        <v>60527329</v>
      </c>
      <c r="C868">
        <v>60527316</v>
      </c>
      <c r="D868">
        <v>58330407</v>
      </c>
      <c r="E868">
        <v>1</v>
      </c>
      <c r="F868">
        <v>1</v>
      </c>
      <c r="G868">
        <v>1080</v>
      </c>
      <c r="H868">
        <v>3</v>
      </c>
      <c r="I868" t="s">
        <v>947</v>
      </c>
      <c r="J868" t="s">
        <v>948</v>
      </c>
      <c r="K868" t="s">
        <v>949</v>
      </c>
      <c r="L868">
        <v>1346</v>
      </c>
      <c r="N868">
        <v>1009</v>
      </c>
      <c r="O868" t="s">
        <v>880</v>
      </c>
      <c r="P868" t="s">
        <v>880</v>
      </c>
      <c r="Q868">
        <v>1</v>
      </c>
      <c r="X868">
        <v>0.02</v>
      </c>
      <c r="Y868">
        <v>19.28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 t="s">
        <v>3</v>
      </c>
      <c r="AG868">
        <v>0.02</v>
      </c>
      <c r="AH868">
        <v>2</v>
      </c>
      <c r="AI868">
        <v>60527323</v>
      </c>
      <c r="AJ868">
        <v>868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">
      <c r="A869">
        <f>ROW(Source!A372)</f>
        <v>372</v>
      </c>
      <c r="B869">
        <v>60527330</v>
      </c>
      <c r="C869">
        <v>60527316</v>
      </c>
      <c r="D869">
        <v>58266855</v>
      </c>
      <c r="E869">
        <v>1080</v>
      </c>
      <c r="F869">
        <v>1</v>
      </c>
      <c r="G869">
        <v>1080</v>
      </c>
      <c r="H869">
        <v>3</v>
      </c>
      <c r="I869" t="s">
        <v>1002</v>
      </c>
      <c r="J869" t="s">
        <v>3</v>
      </c>
      <c r="K869" t="s">
        <v>1003</v>
      </c>
      <c r="L869">
        <v>1354</v>
      </c>
      <c r="N869">
        <v>1010</v>
      </c>
      <c r="O869" t="s">
        <v>39</v>
      </c>
      <c r="P869" t="s">
        <v>39</v>
      </c>
      <c r="Q869">
        <v>1</v>
      </c>
      <c r="X869">
        <v>2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3</v>
      </c>
      <c r="AG869">
        <v>2</v>
      </c>
      <c r="AH869">
        <v>3</v>
      </c>
      <c r="AI869">
        <v>-1</v>
      </c>
      <c r="AJ869" t="s">
        <v>3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">
      <c r="A870">
        <f>ROW(Source!A372)</f>
        <v>372</v>
      </c>
      <c r="B870">
        <v>60527331</v>
      </c>
      <c r="C870">
        <v>60527316</v>
      </c>
      <c r="D870">
        <v>58287192</v>
      </c>
      <c r="E870">
        <v>1080</v>
      </c>
      <c r="F870">
        <v>1</v>
      </c>
      <c r="G870">
        <v>1080</v>
      </c>
      <c r="H870">
        <v>3</v>
      </c>
      <c r="I870" t="s">
        <v>991</v>
      </c>
      <c r="J870" t="s">
        <v>3</v>
      </c>
      <c r="K870" t="s">
        <v>992</v>
      </c>
      <c r="L870">
        <v>1354</v>
      </c>
      <c r="N870">
        <v>1010</v>
      </c>
      <c r="O870" t="s">
        <v>39</v>
      </c>
      <c r="P870" t="s">
        <v>39</v>
      </c>
      <c r="Q870">
        <v>1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 t="s">
        <v>3</v>
      </c>
      <c r="AG870">
        <v>1</v>
      </c>
      <c r="AH870">
        <v>3</v>
      </c>
      <c r="AI870">
        <v>-1</v>
      </c>
      <c r="AJ870" t="s">
        <v>3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">
      <c r="A871">
        <f>ROW(Source!A375)</f>
        <v>375</v>
      </c>
      <c r="B871">
        <v>60527340</v>
      </c>
      <c r="C871">
        <v>60527333</v>
      </c>
      <c r="D871">
        <v>58266404</v>
      </c>
      <c r="E871">
        <v>1080</v>
      </c>
      <c r="F871">
        <v>1</v>
      </c>
      <c r="G871">
        <v>1080</v>
      </c>
      <c r="H871">
        <v>1</v>
      </c>
      <c r="I871" t="s">
        <v>859</v>
      </c>
      <c r="J871" t="s">
        <v>3</v>
      </c>
      <c r="K871" t="s">
        <v>860</v>
      </c>
      <c r="L871">
        <v>1191</v>
      </c>
      <c r="N871">
        <v>1013</v>
      </c>
      <c r="O871" t="s">
        <v>861</v>
      </c>
      <c r="P871" t="s">
        <v>861</v>
      </c>
      <c r="Q871">
        <v>1</v>
      </c>
      <c r="X871">
        <v>0.75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1</v>
      </c>
      <c r="AF871" t="s">
        <v>26</v>
      </c>
      <c r="AG871">
        <v>0.94874999999999998</v>
      </c>
      <c r="AH871">
        <v>2</v>
      </c>
      <c r="AI871">
        <v>60527334</v>
      </c>
      <c r="AJ871">
        <v>869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">
      <c r="A872">
        <f>ROW(Source!A375)</f>
        <v>375</v>
      </c>
      <c r="B872">
        <v>60527341</v>
      </c>
      <c r="C872">
        <v>60527333</v>
      </c>
      <c r="D872">
        <v>58340279</v>
      </c>
      <c r="E872">
        <v>1</v>
      </c>
      <c r="F872">
        <v>1</v>
      </c>
      <c r="G872">
        <v>1080</v>
      </c>
      <c r="H872">
        <v>2</v>
      </c>
      <c r="I872" t="s">
        <v>938</v>
      </c>
      <c r="J872" t="s">
        <v>939</v>
      </c>
      <c r="K872" t="s">
        <v>940</v>
      </c>
      <c r="L872">
        <v>1368</v>
      </c>
      <c r="N872">
        <v>1011</v>
      </c>
      <c r="O872" t="s">
        <v>865</v>
      </c>
      <c r="P872" t="s">
        <v>865</v>
      </c>
      <c r="Q872">
        <v>1</v>
      </c>
      <c r="X872">
        <v>0.24</v>
      </c>
      <c r="Y872">
        <v>0</v>
      </c>
      <c r="Z872">
        <v>7.11</v>
      </c>
      <c r="AA872">
        <v>0</v>
      </c>
      <c r="AB872">
        <v>0</v>
      </c>
      <c r="AC872">
        <v>0</v>
      </c>
      <c r="AD872">
        <v>1</v>
      </c>
      <c r="AE872">
        <v>0</v>
      </c>
      <c r="AF872" t="s">
        <v>25</v>
      </c>
      <c r="AG872">
        <v>0.33</v>
      </c>
      <c r="AH872">
        <v>2</v>
      </c>
      <c r="AI872">
        <v>60527335</v>
      </c>
      <c r="AJ872">
        <v>870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">
      <c r="A873">
        <f>ROW(Source!A375)</f>
        <v>375</v>
      </c>
      <c r="B873">
        <v>60527342</v>
      </c>
      <c r="C873">
        <v>60527333</v>
      </c>
      <c r="D873">
        <v>58340578</v>
      </c>
      <c r="E873">
        <v>1</v>
      </c>
      <c r="F873">
        <v>1</v>
      </c>
      <c r="G873">
        <v>1080</v>
      </c>
      <c r="H873">
        <v>2</v>
      </c>
      <c r="I873" t="s">
        <v>862</v>
      </c>
      <c r="J873" t="s">
        <v>863</v>
      </c>
      <c r="K873" t="s">
        <v>864</v>
      </c>
      <c r="L873">
        <v>1368</v>
      </c>
      <c r="N873">
        <v>1011</v>
      </c>
      <c r="O873" t="s">
        <v>865</v>
      </c>
      <c r="P873" t="s">
        <v>865</v>
      </c>
      <c r="Q873">
        <v>1</v>
      </c>
      <c r="X873">
        <v>3.2000000000000001E-2</v>
      </c>
      <c r="Y873">
        <v>0</v>
      </c>
      <c r="Z873">
        <v>83.1</v>
      </c>
      <c r="AA873">
        <v>12.62</v>
      </c>
      <c r="AB873">
        <v>0</v>
      </c>
      <c r="AC873">
        <v>0</v>
      </c>
      <c r="AD873">
        <v>1</v>
      </c>
      <c r="AE873">
        <v>0</v>
      </c>
      <c r="AF873" t="s">
        <v>25</v>
      </c>
      <c r="AG873">
        <v>4.4000000000000004E-2</v>
      </c>
      <c r="AH873">
        <v>2</v>
      </c>
      <c r="AI873">
        <v>60527336</v>
      </c>
      <c r="AJ873">
        <v>871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">
      <c r="A874">
        <f>ROW(Source!A375)</f>
        <v>375</v>
      </c>
      <c r="B874">
        <v>60527343</v>
      </c>
      <c r="C874">
        <v>60527333</v>
      </c>
      <c r="D874">
        <v>58339814</v>
      </c>
      <c r="E874">
        <v>1</v>
      </c>
      <c r="F874">
        <v>1</v>
      </c>
      <c r="G874">
        <v>1080</v>
      </c>
      <c r="H874">
        <v>2</v>
      </c>
      <c r="I874" t="s">
        <v>874</v>
      </c>
      <c r="J874" t="s">
        <v>875</v>
      </c>
      <c r="K874" t="s">
        <v>876</v>
      </c>
      <c r="L874">
        <v>1368</v>
      </c>
      <c r="N874">
        <v>1011</v>
      </c>
      <c r="O874" t="s">
        <v>865</v>
      </c>
      <c r="P874" t="s">
        <v>865</v>
      </c>
      <c r="Q874">
        <v>1</v>
      </c>
      <c r="X874">
        <v>1E-3</v>
      </c>
      <c r="Y874">
        <v>0</v>
      </c>
      <c r="Z874">
        <v>179.17</v>
      </c>
      <c r="AA874">
        <v>16.93</v>
      </c>
      <c r="AB874">
        <v>0</v>
      </c>
      <c r="AC874">
        <v>0</v>
      </c>
      <c r="AD874">
        <v>1</v>
      </c>
      <c r="AE874">
        <v>0</v>
      </c>
      <c r="AF874" t="s">
        <v>25</v>
      </c>
      <c r="AG874">
        <v>1.3750000000000001E-3</v>
      </c>
      <c r="AH874">
        <v>2</v>
      </c>
      <c r="AI874">
        <v>60527337</v>
      </c>
      <c r="AJ874">
        <v>872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">
      <c r="A875">
        <f>ROW(Source!A375)</f>
        <v>375</v>
      </c>
      <c r="B875">
        <v>60527344</v>
      </c>
      <c r="C875">
        <v>60527333</v>
      </c>
      <c r="D875">
        <v>58309878</v>
      </c>
      <c r="E875">
        <v>1</v>
      </c>
      <c r="F875">
        <v>1</v>
      </c>
      <c r="G875">
        <v>1080</v>
      </c>
      <c r="H875">
        <v>3</v>
      </c>
      <c r="I875" t="s">
        <v>950</v>
      </c>
      <c r="J875" t="s">
        <v>951</v>
      </c>
      <c r="K875" t="s">
        <v>952</v>
      </c>
      <c r="L875">
        <v>1348</v>
      </c>
      <c r="N875">
        <v>1009</v>
      </c>
      <c r="O875" t="s">
        <v>900</v>
      </c>
      <c r="P875" t="s">
        <v>900</v>
      </c>
      <c r="Q875">
        <v>1000</v>
      </c>
      <c r="X875">
        <v>6.9999999999999994E-5</v>
      </c>
      <c r="Y875">
        <v>7185.82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 t="s">
        <v>3</v>
      </c>
      <c r="AG875">
        <v>6.9999999999999994E-5</v>
      </c>
      <c r="AH875">
        <v>2</v>
      </c>
      <c r="AI875">
        <v>60527338</v>
      </c>
      <c r="AJ875">
        <v>873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">
      <c r="A876">
        <f>ROW(Source!A375)</f>
        <v>375</v>
      </c>
      <c r="B876">
        <v>60527345</v>
      </c>
      <c r="C876">
        <v>60527333</v>
      </c>
      <c r="D876">
        <v>58277747</v>
      </c>
      <c r="E876">
        <v>1080</v>
      </c>
      <c r="F876">
        <v>1</v>
      </c>
      <c r="G876">
        <v>1080</v>
      </c>
      <c r="H876">
        <v>3</v>
      </c>
      <c r="I876" t="s">
        <v>1004</v>
      </c>
      <c r="J876" t="s">
        <v>3</v>
      </c>
      <c r="K876" t="s">
        <v>1005</v>
      </c>
      <c r="L876">
        <v>1354</v>
      </c>
      <c r="N876">
        <v>1010</v>
      </c>
      <c r="O876" t="s">
        <v>39</v>
      </c>
      <c r="P876" t="s">
        <v>39</v>
      </c>
      <c r="Q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3</v>
      </c>
      <c r="AG876">
        <v>1</v>
      </c>
      <c r="AH876">
        <v>3</v>
      </c>
      <c r="AI876">
        <v>-1</v>
      </c>
      <c r="AJ876" t="s">
        <v>3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">
      <c r="A877">
        <f>ROW(Source!A376)</f>
        <v>376</v>
      </c>
      <c r="B877">
        <v>60527340</v>
      </c>
      <c r="C877">
        <v>60527333</v>
      </c>
      <c r="D877">
        <v>58266404</v>
      </c>
      <c r="E877">
        <v>1080</v>
      </c>
      <c r="F877">
        <v>1</v>
      </c>
      <c r="G877">
        <v>1080</v>
      </c>
      <c r="H877">
        <v>1</v>
      </c>
      <c r="I877" t="s">
        <v>859</v>
      </c>
      <c r="J877" t="s">
        <v>3</v>
      </c>
      <c r="K877" t="s">
        <v>860</v>
      </c>
      <c r="L877">
        <v>1191</v>
      </c>
      <c r="N877">
        <v>1013</v>
      </c>
      <c r="O877" t="s">
        <v>861</v>
      </c>
      <c r="P877" t="s">
        <v>861</v>
      </c>
      <c r="Q877">
        <v>1</v>
      </c>
      <c r="X877">
        <v>0.75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1</v>
      </c>
      <c r="AF877" t="s">
        <v>26</v>
      </c>
      <c r="AG877">
        <v>0.94874999999999998</v>
      </c>
      <c r="AH877">
        <v>2</v>
      </c>
      <c r="AI877">
        <v>60527334</v>
      </c>
      <c r="AJ877">
        <v>875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">
      <c r="A878">
        <f>ROW(Source!A376)</f>
        <v>376</v>
      </c>
      <c r="B878">
        <v>60527341</v>
      </c>
      <c r="C878">
        <v>60527333</v>
      </c>
      <c r="D878">
        <v>58340279</v>
      </c>
      <c r="E878">
        <v>1</v>
      </c>
      <c r="F878">
        <v>1</v>
      </c>
      <c r="G878">
        <v>1080</v>
      </c>
      <c r="H878">
        <v>2</v>
      </c>
      <c r="I878" t="s">
        <v>938</v>
      </c>
      <c r="J878" t="s">
        <v>939</v>
      </c>
      <c r="K878" t="s">
        <v>940</v>
      </c>
      <c r="L878">
        <v>1368</v>
      </c>
      <c r="N878">
        <v>1011</v>
      </c>
      <c r="O878" t="s">
        <v>865</v>
      </c>
      <c r="P878" t="s">
        <v>865</v>
      </c>
      <c r="Q878">
        <v>1</v>
      </c>
      <c r="X878">
        <v>0.24</v>
      </c>
      <c r="Y878">
        <v>0</v>
      </c>
      <c r="Z878">
        <v>7.11</v>
      </c>
      <c r="AA878">
        <v>0</v>
      </c>
      <c r="AB878">
        <v>0</v>
      </c>
      <c r="AC878">
        <v>0</v>
      </c>
      <c r="AD878">
        <v>1</v>
      </c>
      <c r="AE878">
        <v>0</v>
      </c>
      <c r="AF878" t="s">
        <v>25</v>
      </c>
      <c r="AG878">
        <v>0.33</v>
      </c>
      <c r="AH878">
        <v>2</v>
      </c>
      <c r="AI878">
        <v>60527335</v>
      </c>
      <c r="AJ878">
        <v>876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">
      <c r="A879">
        <f>ROW(Source!A376)</f>
        <v>376</v>
      </c>
      <c r="B879">
        <v>60527342</v>
      </c>
      <c r="C879">
        <v>60527333</v>
      </c>
      <c r="D879">
        <v>58340578</v>
      </c>
      <c r="E879">
        <v>1</v>
      </c>
      <c r="F879">
        <v>1</v>
      </c>
      <c r="G879">
        <v>1080</v>
      </c>
      <c r="H879">
        <v>2</v>
      </c>
      <c r="I879" t="s">
        <v>862</v>
      </c>
      <c r="J879" t="s">
        <v>863</v>
      </c>
      <c r="K879" t="s">
        <v>864</v>
      </c>
      <c r="L879">
        <v>1368</v>
      </c>
      <c r="N879">
        <v>1011</v>
      </c>
      <c r="O879" t="s">
        <v>865</v>
      </c>
      <c r="P879" t="s">
        <v>865</v>
      </c>
      <c r="Q879">
        <v>1</v>
      </c>
      <c r="X879">
        <v>3.2000000000000001E-2</v>
      </c>
      <c r="Y879">
        <v>0</v>
      </c>
      <c r="Z879">
        <v>83.1</v>
      </c>
      <c r="AA879">
        <v>12.62</v>
      </c>
      <c r="AB879">
        <v>0</v>
      </c>
      <c r="AC879">
        <v>0</v>
      </c>
      <c r="AD879">
        <v>1</v>
      </c>
      <c r="AE879">
        <v>0</v>
      </c>
      <c r="AF879" t="s">
        <v>25</v>
      </c>
      <c r="AG879">
        <v>4.4000000000000004E-2</v>
      </c>
      <c r="AH879">
        <v>2</v>
      </c>
      <c r="AI879">
        <v>60527336</v>
      </c>
      <c r="AJ879">
        <v>877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">
      <c r="A880">
        <f>ROW(Source!A376)</f>
        <v>376</v>
      </c>
      <c r="B880">
        <v>60527343</v>
      </c>
      <c r="C880">
        <v>60527333</v>
      </c>
      <c r="D880">
        <v>58339814</v>
      </c>
      <c r="E880">
        <v>1</v>
      </c>
      <c r="F880">
        <v>1</v>
      </c>
      <c r="G880">
        <v>1080</v>
      </c>
      <c r="H880">
        <v>2</v>
      </c>
      <c r="I880" t="s">
        <v>874</v>
      </c>
      <c r="J880" t="s">
        <v>875</v>
      </c>
      <c r="K880" t="s">
        <v>876</v>
      </c>
      <c r="L880">
        <v>1368</v>
      </c>
      <c r="N880">
        <v>1011</v>
      </c>
      <c r="O880" t="s">
        <v>865</v>
      </c>
      <c r="P880" t="s">
        <v>865</v>
      </c>
      <c r="Q880">
        <v>1</v>
      </c>
      <c r="X880">
        <v>1E-3</v>
      </c>
      <c r="Y880">
        <v>0</v>
      </c>
      <c r="Z880">
        <v>179.17</v>
      </c>
      <c r="AA880">
        <v>16.93</v>
      </c>
      <c r="AB880">
        <v>0</v>
      </c>
      <c r="AC880">
        <v>0</v>
      </c>
      <c r="AD880">
        <v>1</v>
      </c>
      <c r="AE880">
        <v>0</v>
      </c>
      <c r="AF880" t="s">
        <v>25</v>
      </c>
      <c r="AG880">
        <v>1.3750000000000001E-3</v>
      </c>
      <c r="AH880">
        <v>2</v>
      </c>
      <c r="AI880">
        <v>60527337</v>
      </c>
      <c r="AJ880">
        <v>878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">
      <c r="A881">
        <f>ROW(Source!A376)</f>
        <v>376</v>
      </c>
      <c r="B881">
        <v>60527344</v>
      </c>
      <c r="C881">
        <v>60527333</v>
      </c>
      <c r="D881">
        <v>58309878</v>
      </c>
      <c r="E881">
        <v>1</v>
      </c>
      <c r="F881">
        <v>1</v>
      </c>
      <c r="G881">
        <v>1080</v>
      </c>
      <c r="H881">
        <v>3</v>
      </c>
      <c r="I881" t="s">
        <v>950</v>
      </c>
      <c r="J881" t="s">
        <v>951</v>
      </c>
      <c r="K881" t="s">
        <v>952</v>
      </c>
      <c r="L881">
        <v>1348</v>
      </c>
      <c r="N881">
        <v>1009</v>
      </c>
      <c r="O881" t="s">
        <v>900</v>
      </c>
      <c r="P881" t="s">
        <v>900</v>
      </c>
      <c r="Q881">
        <v>1000</v>
      </c>
      <c r="X881">
        <v>6.9999999999999994E-5</v>
      </c>
      <c r="Y881">
        <v>7185.82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 t="s">
        <v>3</v>
      </c>
      <c r="AG881">
        <v>6.9999999999999994E-5</v>
      </c>
      <c r="AH881">
        <v>2</v>
      </c>
      <c r="AI881">
        <v>60527338</v>
      </c>
      <c r="AJ881">
        <v>879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">
      <c r="A882">
        <f>ROW(Source!A376)</f>
        <v>376</v>
      </c>
      <c r="B882">
        <v>60527345</v>
      </c>
      <c r="C882">
        <v>60527333</v>
      </c>
      <c r="D882">
        <v>58277747</v>
      </c>
      <c r="E882">
        <v>1080</v>
      </c>
      <c r="F882">
        <v>1</v>
      </c>
      <c r="G882">
        <v>1080</v>
      </c>
      <c r="H882">
        <v>3</v>
      </c>
      <c r="I882" t="s">
        <v>1004</v>
      </c>
      <c r="J882" t="s">
        <v>3</v>
      </c>
      <c r="K882" t="s">
        <v>1005</v>
      </c>
      <c r="L882">
        <v>1354</v>
      </c>
      <c r="N882">
        <v>1010</v>
      </c>
      <c r="O882" t="s">
        <v>39</v>
      </c>
      <c r="P882" t="s">
        <v>39</v>
      </c>
      <c r="Q882">
        <v>1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3</v>
      </c>
      <c r="AG882">
        <v>1</v>
      </c>
      <c r="AH882">
        <v>3</v>
      </c>
      <c r="AI882">
        <v>-1</v>
      </c>
      <c r="AJ882" t="s">
        <v>3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">
      <c r="A883">
        <f>ROW(Source!A379)</f>
        <v>379</v>
      </c>
      <c r="B883">
        <v>60527352</v>
      </c>
      <c r="C883">
        <v>60527347</v>
      </c>
      <c r="D883">
        <v>58266404</v>
      </c>
      <c r="E883">
        <v>1080</v>
      </c>
      <c r="F883">
        <v>1</v>
      </c>
      <c r="G883">
        <v>1080</v>
      </c>
      <c r="H883">
        <v>1</v>
      </c>
      <c r="I883" t="s">
        <v>859</v>
      </c>
      <c r="J883" t="s">
        <v>3</v>
      </c>
      <c r="K883" t="s">
        <v>860</v>
      </c>
      <c r="L883">
        <v>1191</v>
      </c>
      <c r="N883">
        <v>1013</v>
      </c>
      <c r="O883" t="s">
        <v>861</v>
      </c>
      <c r="P883" t="s">
        <v>861</v>
      </c>
      <c r="Q883">
        <v>1</v>
      </c>
      <c r="X883">
        <v>0.3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1</v>
      </c>
      <c r="AF883" t="s">
        <v>266</v>
      </c>
      <c r="AG883">
        <v>0.33</v>
      </c>
      <c r="AH883">
        <v>2</v>
      </c>
      <c r="AI883">
        <v>60527348</v>
      </c>
      <c r="AJ883">
        <v>881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">
      <c r="A884">
        <f>ROW(Source!A379)</f>
        <v>379</v>
      </c>
      <c r="B884">
        <v>60527353</v>
      </c>
      <c r="C884">
        <v>60527347</v>
      </c>
      <c r="D884">
        <v>58330407</v>
      </c>
      <c r="E884">
        <v>1</v>
      </c>
      <c r="F884">
        <v>1</v>
      </c>
      <c r="G884">
        <v>1080</v>
      </c>
      <c r="H884">
        <v>3</v>
      </c>
      <c r="I884" t="s">
        <v>947</v>
      </c>
      <c r="J884" t="s">
        <v>948</v>
      </c>
      <c r="K884" t="s">
        <v>949</v>
      </c>
      <c r="L884">
        <v>1346</v>
      </c>
      <c r="N884">
        <v>1009</v>
      </c>
      <c r="O884" t="s">
        <v>880</v>
      </c>
      <c r="P884" t="s">
        <v>880</v>
      </c>
      <c r="Q884">
        <v>1</v>
      </c>
      <c r="X884">
        <v>4.2000000000000003E-2</v>
      </c>
      <c r="Y884">
        <v>19.28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 t="s">
        <v>140</v>
      </c>
      <c r="AG884">
        <v>4.2000000000000003E-2</v>
      </c>
      <c r="AH884">
        <v>2</v>
      </c>
      <c r="AI884">
        <v>60527349</v>
      </c>
      <c r="AJ884">
        <v>882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">
      <c r="A885">
        <f>ROW(Source!A379)</f>
        <v>379</v>
      </c>
      <c r="B885">
        <v>60527354</v>
      </c>
      <c r="C885">
        <v>60527347</v>
      </c>
      <c r="D885">
        <v>58288274</v>
      </c>
      <c r="E885">
        <v>1080</v>
      </c>
      <c r="F885">
        <v>1</v>
      </c>
      <c r="G885">
        <v>1080</v>
      </c>
      <c r="H885">
        <v>3</v>
      </c>
      <c r="I885" t="s">
        <v>1006</v>
      </c>
      <c r="J885" t="s">
        <v>3</v>
      </c>
      <c r="K885" t="s">
        <v>1007</v>
      </c>
      <c r="L885">
        <v>1354</v>
      </c>
      <c r="N885">
        <v>1010</v>
      </c>
      <c r="O885" t="s">
        <v>39</v>
      </c>
      <c r="P885" t="s">
        <v>39</v>
      </c>
      <c r="Q885">
        <v>1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 t="s">
        <v>140</v>
      </c>
      <c r="AG885">
        <v>1</v>
      </c>
      <c r="AH885">
        <v>3</v>
      </c>
      <c r="AI885">
        <v>-1</v>
      </c>
      <c r="AJ885" t="s">
        <v>3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">
      <c r="A886">
        <f>ROW(Source!A379)</f>
        <v>379</v>
      </c>
      <c r="B886">
        <v>60527355</v>
      </c>
      <c r="C886">
        <v>60527347</v>
      </c>
      <c r="D886">
        <v>58271406</v>
      </c>
      <c r="E886">
        <v>1080</v>
      </c>
      <c r="F886">
        <v>1</v>
      </c>
      <c r="G886">
        <v>1080</v>
      </c>
      <c r="H886">
        <v>3</v>
      </c>
      <c r="I886" t="s">
        <v>953</v>
      </c>
      <c r="J886" t="s">
        <v>3</v>
      </c>
      <c r="K886" t="s">
        <v>954</v>
      </c>
      <c r="L886">
        <v>1348</v>
      </c>
      <c r="N886">
        <v>1009</v>
      </c>
      <c r="O886" t="s">
        <v>900</v>
      </c>
      <c r="P886" t="s">
        <v>900</v>
      </c>
      <c r="Q886">
        <v>1000</v>
      </c>
      <c r="X886">
        <v>1.5E-3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 t="s">
        <v>140</v>
      </c>
      <c r="AG886">
        <v>1.5E-3</v>
      </c>
      <c r="AH886">
        <v>2</v>
      </c>
      <c r="AI886">
        <v>60527350</v>
      </c>
      <c r="AJ886">
        <v>883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">
      <c r="A887">
        <f>ROW(Source!A380)</f>
        <v>380</v>
      </c>
      <c r="B887">
        <v>60527352</v>
      </c>
      <c r="C887">
        <v>60527347</v>
      </c>
      <c r="D887">
        <v>58266404</v>
      </c>
      <c r="E887">
        <v>1080</v>
      </c>
      <c r="F887">
        <v>1</v>
      </c>
      <c r="G887">
        <v>1080</v>
      </c>
      <c r="H887">
        <v>1</v>
      </c>
      <c r="I887" t="s">
        <v>859</v>
      </c>
      <c r="J887" t="s">
        <v>3</v>
      </c>
      <c r="K887" t="s">
        <v>860</v>
      </c>
      <c r="L887">
        <v>1191</v>
      </c>
      <c r="N887">
        <v>1013</v>
      </c>
      <c r="O887" t="s">
        <v>861</v>
      </c>
      <c r="P887" t="s">
        <v>861</v>
      </c>
      <c r="Q887">
        <v>1</v>
      </c>
      <c r="X887">
        <v>0.3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1</v>
      </c>
      <c r="AF887" t="s">
        <v>266</v>
      </c>
      <c r="AG887">
        <v>0.33</v>
      </c>
      <c r="AH887">
        <v>2</v>
      </c>
      <c r="AI887">
        <v>60527348</v>
      </c>
      <c r="AJ887">
        <v>885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">
      <c r="A888">
        <f>ROW(Source!A380)</f>
        <v>380</v>
      </c>
      <c r="B888">
        <v>60527353</v>
      </c>
      <c r="C888">
        <v>60527347</v>
      </c>
      <c r="D888">
        <v>58330407</v>
      </c>
      <c r="E888">
        <v>1</v>
      </c>
      <c r="F888">
        <v>1</v>
      </c>
      <c r="G888">
        <v>1080</v>
      </c>
      <c r="H888">
        <v>3</v>
      </c>
      <c r="I888" t="s">
        <v>947</v>
      </c>
      <c r="J888" t="s">
        <v>948</v>
      </c>
      <c r="K888" t="s">
        <v>949</v>
      </c>
      <c r="L888">
        <v>1346</v>
      </c>
      <c r="N888">
        <v>1009</v>
      </c>
      <c r="O888" t="s">
        <v>880</v>
      </c>
      <c r="P888" t="s">
        <v>880</v>
      </c>
      <c r="Q888">
        <v>1</v>
      </c>
      <c r="X888">
        <v>4.2000000000000003E-2</v>
      </c>
      <c r="Y888">
        <v>19.28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 t="s">
        <v>140</v>
      </c>
      <c r="AG888">
        <v>4.2000000000000003E-2</v>
      </c>
      <c r="AH888">
        <v>2</v>
      </c>
      <c r="AI888">
        <v>60527349</v>
      </c>
      <c r="AJ888">
        <v>886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">
      <c r="A889">
        <f>ROW(Source!A380)</f>
        <v>380</v>
      </c>
      <c r="B889">
        <v>60527354</v>
      </c>
      <c r="C889">
        <v>60527347</v>
      </c>
      <c r="D889">
        <v>58288274</v>
      </c>
      <c r="E889">
        <v>1080</v>
      </c>
      <c r="F889">
        <v>1</v>
      </c>
      <c r="G889">
        <v>1080</v>
      </c>
      <c r="H889">
        <v>3</v>
      </c>
      <c r="I889" t="s">
        <v>1006</v>
      </c>
      <c r="J889" t="s">
        <v>3</v>
      </c>
      <c r="K889" t="s">
        <v>1007</v>
      </c>
      <c r="L889">
        <v>1354</v>
      </c>
      <c r="N889">
        <v>1010</v>
      </c>
      <c r="O889" t="s">
        <v>39</v>
      </c>
      <c r="P889" t="s">
        <v>39</v>
      </c>
      <c r="Q889">
        <v>1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140</v>
      </c>
      <c r="AG889">
        <v>1</v>
      </c>
      <c r="AH889">
        <v>3</v>
      </c>
      <c r="AI889">
        <v>-1</v>
      </c>
      <c r="AJ889" t="s">
        <v>3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">
      <c r="A890">
        <f>ROW(Source!A380)</f>
        <v>380</v>
      </c>
      <c r="B890">
        <v>60527355</v>
      </c>
      <c r="C890">
        <v>60527347</v>
      </c>
      <c r="D890">
        <v>58271406</v>
      </c>
      <c r="E890">
        <v>1080</v>
      </c>
      <c r="F890">
        <v>1</v>
      </c>
      <c r="G890">
        <v>1080</v>
      </c>
      <c r="H890">
        <v>3</v>
      </c>
      <c r="I890" t="s">
        <v>953</v>
      </c>
      <c r="J890" t="s">
        <v>3</v>
      </c>
      <c r="K890" t="s">
        <v>954</v>
      </c>
      <c r="L890">
        <v>1348</v>
      </c>
      <c r="N890">
        <v>1009</v>
      </c>
      <c r="O890" t="s">
        <v>900</v>
      </c>
      <c r="P890" t="s">
        <v>900</v>
      </c>
      <c r="Q890">
        <v>1000</v>
      </c>
      <c r="X890">
        <v>1.5E-3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 t="s">
        <v>140</v>
      </c>
      <c r="AG890">
        <v>1.5E-3</v>
      </c>
      <c r="AH890">
        <v>2</v>
      </c>
      <c r="AI890">
        <v>60527350</v>
      </c>
      <c r="AJ890">
        <v>887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">
      <c r="A891">
        <f>ROW(Source!A385)</f>
        <v>385</v>
      </c>
      <c r="B891">
        <v>60527366</v>
      </c>
      <c r="C891">
        <v>60527358</v>
      </c>
      <c r="D891">
        <v>58266404</v>
      </c>
      <c r="E891">
        <v>1080</v>
      </c>
      <c r="F891">
        <v>1</v>
      </c>
      <c r="G891">
        <v>1080</v>
      </c>
      <c r="H891">
        <v>1</v>
      </c>
      <c r="I891" t="s">
        <v>859</v>
      </c>
      <c r="J891" t="s">
        <v>3</v>
      </c>
      <c r="K891" t="s">
        <v>860</v>
      </c>
      <c r="L891">
        <v>1191</v>
      </c>
      <c r="N891">
        <v>1013</v>
      </c>
      <c r="O891" t="s">
        <v>861</v>
      </c>
      <c r="P891" t="s">
        <v>861</v>
      </c>
      <c r="Q891">
        <v>1</v>
      </c>
      <c r="X891">
        <v>1.47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1</v>
      </c>
      <c r="AF891" t="s">
        <v>26</v>
      </c>
      <c r="AG891">
        <v>1.85955</v>
      </c>
      <c r="AH891">
        <v>2</v>
      </c>
      <c r="AI891">
        <v>60527359</v>
      </c>
      <c r="AJ891">
        <v>889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">
      <c r="A892">
        <f>ROW(Source!A385)</f>
        <v>385</v>
      </c>
      <c r="B892">
        <v>60527367</v>
      </c>
      <c r="C892">
        <v>60527358</v>
      </c>
      <c r="D892">
        <v>58340279</v>
      </c>
      <c r="E892">
        <v>1</v>
      </c>
      <c r="F892">
        <v>1</v>
      </c>
      <c r="G892">
        <v>1080</v>
      </c>
      <c r="H892">
        <v>2</v>
      </c>
      <c r="I892" t="s">
        <v>938</v>
      </c>
      <c r="J892" t="s">
        <v>939</v>
      </c>
      <c r="K892" t="s">
        <v>940</v>
      </c>
      <c r="L892">
        <v>1368</v>
      </c>
      <c r="N892">
        <v>1011</v>
      </c>
      <c r="O892" t="s">
        <v>865</v>
      </c>
      <c r="P892" t="s">
        <v>865</v>
      </c>
      <c r="Q892">
        <v>1</v>
      </c>
      <c r="X892">
        <v>0.35</v>
      </c>
      <c r="Y892">
        <v>0</v>
      </c>
      <c r="Z892">
        <v>7.11</v>
      </c>
      <c r="AA892">
        <v>0</v>
      </c>
      <c r="AB892">
        <v>0</v>
      </c>
      <c r="AC892">
        <v>0</v>
      </c>
      <c r="AD892">
        <v>1</v>
      </c>
      <c r="AE892">
        <v>0</v>
      </c>
      <c r="AF892" t="s">
        <v>25</v>
      </c>
      <c r="AG892">
        <v>0.48125000000000007</v>
      </c>
      <c r="AH892">
        <v>2</v>
      </c>
      <c r="AI892">
        <v>60527360</v>
      </c>
      <c r="AJ892">
        <v>890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">
      <c r="A893">
        <f>ROW(Source!A385)</f>
        <v>385</v>
      </c>
      <c r="B893">
        <v>60527368</v>
      </c>
      <c r="C893">
        <v>60527358</v>
      </c>
      <c r="D893">
        <v>58340578</v>
      </c>
      <c r="E893">
        <v>1</v>
      </c>
      <c r="F893">
        <v>1</v>
      </c>
      <c r="G893">
        <v>1080</v>
      </c>
      <c r="H893">
        <v>2</v>
      </c>
      <c r="I893" t="s">
        <v>862</v>
      </c>
      <c r="J893" t="s">
        <v>863</v>
      </c>
      <c r="K893" t="s">
        <v>864</v>
      </c>
      <c r="L893">
        <v>1368</v>
      </c>
      <c r="N893">
        <v>1011</v>
      </c>
      <c r="O893" t="s">
        <v>865</v>
      </c>
      <c r="P893" t="s">
        <v>865</v>
      </c>
      <c r="Q893">
        <v>1</v>
      </c>
      <c r="X893">
        <v>0.01</v>
      </c>
      <c r="Y893">
        <v>0</v>
      </c>
      <c r="Z893">
        <v>83.1</v>
      </c>
      <c r="AA893">
        <v>12.62</v>
      </c>
      <c r="AB893">
        <v>0</v>
      </c>
      <c r="AC893">
        <v>0</v>
      </c>
      <c r="AD893">
        <v>1</v>
      </c>
      <c r="AE893">
        <v>0</v>
      </c>
      <c r="AF893" t="s">
        <v>25</v>
      </c>
      <c r="AG893">
        <v>1.3750000000000002E-2</v>
      </c>
      <c r="AH893">
        <v>2</v>
      </c>
      <c r="AI893">
        <v>60527361</v>
      </c>
      <c r="AJ893">
        <v>891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">
      <c r="A894">
        <f>ROW(Source!A385)</f>
        <v>385</v>
      </c>
      <c r="B894">
        <v>60527369</v>
      </c>
      <c r="C894">
        <v>60527358</v>
      </c>
      <c r="D894">
        <v>58309957</v>
      </c>
      <c r="E894">
        <v>1</v>
      </c>
      <c r="F894">
        <v>1</v>
      </c>
      <c r="G894">
        <v>1080</v>
      </c>
      <c r="H894">
        <v>3</v>
      </c>
      <c r="I894" t="s">
        <v>941</v>
      </c>
      <c r="J894" t="s">
        <v>942</v>
      </c>
      <c r="K894" t="s">
        <v>943</v>
      </c>
      <c r="L894">
        <v>1348</v>
      </c>
      <c r="N894">
        <v>1009</v>
      </c>
      <c r="O894" t="s">
        <v>900</v>
      </c>
      <c r="P894" t="s">
        <v>900</v>
      </c>
      <c r="Q894">
        <v>1000</v>
      </c>
      <c r="X894">
        <v>1.3999999999999999E-4</v>
      </c>
      <c r="Y894">
        <v>9879.51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 t="s">
        <v>3</v>
      </c>
      <c r="AG894">
        <v>1.3999999999999999E-4</v>
      </c>
      <c r="AH894">
        <v>2</v>
      </c>
      <c r="AI894">
        <v>60527362</v>
      </c>
      <c r="AJ894">
        <v>892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">
      <c r="A895">
        <f>ROW(Source!A385)</f>
        <v>385</v>
      </c>
      <c r="B895">
        <v>60527370</v>
      </c>
      <c r="C895">
        <v>60527358</v>
      </c>
      <c r="D895">
        <v>58308765</v>
      </c>
      <c r="E895">
        <v>1</v>
      </c>
      <c r="F895">
        <v>1</v>
      </c>
      <c r="G895">
        <v>1080</v>
      </c>
      <c r="H895">
        <v>3</v>
      </c>
      <c r="I895" t="s">
        <v>944</v>
      </c>
      <c r="J895" t="s">
        <v>945</v>
      </c>
      <c r="K895" t="s">
        <v>946</v>
      </c>
      <c r="L895">
        <v>1348</v>
      </c>
      <c r="N895">
        <v>1009</v>
      </c>
      <c r="O895" t="s">
        <v>900</v>
      </c>
      <c r="P895" t="s">
        <v>900</v>
      </c>
      <c r="Q895">
        <v>1000</v>
      </c>
      <c r="X895">
        <v>1.1000000000000001E-3</v>
      </c>
      <c r="Y895">
        <v>17868.28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3</v>
      </c>
      <c r="AG895">
        <v>1.1000000000000001E-3</v>
      </c>
      <c r="AH895">
        <v>2</v>
      </c>
      <c r="AI895">
        <v>60527363</v>
      </c>
      <c r="AJ895">
        <v>893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">
      <c r="A896">
        <f>ROW(Source!A385)</f>
        <v>385</v>
      </c>
      <c r="B896">
        <v>60527371</v>
      </c>
      <c r="C896">
        <v>60527358</v>
      </c>
      <c r="D896">
        <v>58330407</v>
      </c>
      <c r="E896">
        <v>1</v>
      </c>
      <c r="F896">
        <v>1</v>
      </c>
      <c r="G896">
        <v>1080</v>
      </c>
      <c r="H896">
        <v>3</v>
      </c>
      <c r="I896" t="s">
        <v>947</v>
      </c>
      <c r="J896" t="s">
        <v>948</v>
      </c>
      <c r="K896" t="s">
        <v>949</v>
      </c>
      <c r="L896">
        <v>1346</v>
      </c>
      <c r="N896">
        <v>1009</v>
      </c>
      <c r="O896" t="s">
        <v>880</v>
      </c>
      <c r="P896" t="s">
        <v>880</v>
      </c>
      <c r="Q896">
        <v>1</v>
      </c>
      <c r="X896">
        <v>0.02</v>
      </c>
      <c r="Y896">
        <v>19.28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3</v>
      </c>
      <c r="AG896">
        <v>0.02</v>
      </c>
      <c r="AH896">
        <v>2</v>
      </c>
      <c r="AI896">
        <v>60527365</v>
      </c>
      <c r="AJ896">
        <v>895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">
      <c r="A897">
        <f>ROW(Source!A385)</f>
        <v>385</v>
      </c>
      <c r="B897">
        <v>60527372</v>
      </c>
      <c r="C897">
        <v>60527358</v>
      </c>
      <c r="D897">
        <v>58266855</v>
      </c>
      <c r="E897">
        <v>1080</v>
      </c>
      <c r="F897">
        <v>1</v>
      </c>
      <c r="G897">
        <v>1080</v>
      </c>
      <c r="H897">
        <v>3</v>
      </c>
      <c r="I897" t="s">
        <v>1002</v>
      </c>
      <c r="J897" t="s">
        <v>3</v>
      </c>
      <c r="K897" t="s">
        <v>1003</v>
      </c>
      <c r="L897">
        <v>1354</v>
      </c>
      <c r="N897">
        <v>1010</v>
      </c>
      <c r="O897" t="s">
        <v>39</v>
      </c>
      <c r="P897" t="s">
        <v>39</v>
      </c>
      <c r="Q897">
        <v>1</v>
      </c>
      <c r="X897">
        <v>2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 t="s">
        <v>3</v>
      </c>
      <c r="AG897">
        <v>2</v>
      </c>
      <c r="AH897">
        <v>3</v>
      </c>
      <c r="AI897">
        <v>-1</v>
      </c>
      <c r="AJ897" t="s">
        <v>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">
      <c r="A898">
        <f>ROW(Source!A385)</f>
        <v>385</v>
      </c>
      <c r="B898">
        <v>60527373</v>
      </c>
      <c r="C898">
        <v>60527358</v>
      </c>
      <c r="D898">
        <v>58287192</v>
      </c>
      <c r="E898">
        <v>1080</v>
      </c>
      <c r="F898">
        <v>1</v>
      </c>
      <c r="G898">
        <v>1080</v>
      </c>
      <c r="H898">
        <v>3</v>
      </c>
      <c r="I898" t="s">
        <v>991</v>
      </c>
      <c r="J898" t="s">
        <v>3</v>
      </c>
      <c r="K898" t="s">
        <v>992</v>
      </c>
      <c r="L898">
        <v>1354</v>
      </c>
      <c r="N898">
        <v>1010</v>
      </c>
      <c r="O898" t="s">
        <v>39</v>
      </c>
      <c r="P898" t="s">
        <v>39</v>
      </c>
      <c r="Q898">
        <v>1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3</v>
      </c>
      <c r="AG898">
        <v>1</v>
      </c>
      <c r="AH898">
        <v>3</v>
      </c>
      <c r="AI898">
        <v>-1</v>
      </c>
      <c r="AJ898" t="s">
        <v>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">
      <c r="A899">
        <f>ROW(Source!A386)</f>
        <v>386</v>
      </c>
      <c r="B899">
        <v>60527366</v>
      </c>
      <c r="C899">
        <v>60527358</v>
      </c>
      <c r="D899">
        <v>58266404</v>
      </c>
      <c r="E899">
        <v>1080</v>
      </c>
      <c r="F899">
        <v>1</v>
      </c>
      <c r="G899">
        <v>1080</v>
      </c>
      <c r="H899">
        <v>1</v>
      </c>
      <c r="I899" t="s">
        <v>859</v>
      </c>
      <c r="J899" t="s">
        <v>3</v>
      </c>
      <c r="K899" t="s">
        <v>860</v>
      </c>
      <c r="L899">
        <v>1191</v>
      </c>
      <c r="N899">
        <v>1013</v>
      </c>
      <c r="O899" t="s">
        <v>861</v>
      </c>
      <c r="P899" t="s">
        <v>861</v>
      </c>
      <c r="Q899">
        <v>1</v>
      </c>
      <c r="X899">
        <v>1.47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1</v>
      </c>
      <c r="AF899" t="s">
        <v>26</v>
      </c>
      <c r="AG899">
        <v>1.85955</v>
      </c>
      <c r="AH899">
        <v>2</v>
      </c>
      <c r="AI899">
        <v>60527359</v>
      </c>
      <c r="AJ899">
        <v>896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">
      <c r="A900">
        <f>ROW(Source!A386)</f>
        <v>386</v>
      </c>
      <c r="B900">
        <v>60527367</v>
      </c>
      <c r="C900">
        <v>60527358</v>
      </c>
      <c r="D900">
        <v>58340279</v>
      </c>
      <c r="E900">
        <v>1</v>
      </c>
      <c r="F900">
        <v>1</v>
      </c>
      <c r="G900">
        <v>1080</v>
      </c>
      <c r="H900">
        <v>2</v>
      </c>
      <c r="I900" t="s">
        <v>938</v>
      </c>
      <c r="J900" t="s">
        <v>939</v>
      </c>
      <c r="K900" t="s">
        <v>940</v>
      </c>
      <c r="L900">
        <v>1368</v>
      </c>
      <c r="N900">
        <v>1011</v>
      </c>
      <c r="O900" t="s">
        <v>865</v>
      </c>
      <c r="P900" t="s">
        <v>865</v>
      </c>
      <c r="Q900">
        <v>1</v>
      </c>
      <c r="X900">
        <v>0.35</v>
      </c>
      <c r="Y900">
        <v>0</v>
      </c>
      <c r="Z900">
        <v>7.11</v>
      </c>
      <c r="AA900">
        <v>0</v>
      </c>
      <c r="AB900">
        <v>0</v>
      </c>
      <c r="AC900">
        <v>0</v>
      </c>
      <c r="AD900">
        <v>1</v>
      </c>
      <c r="AE900">
        <v>0</v>
      </c>
      <c r="AF900" t="s">
        <v>25</v>
      </c>
      <c r="AG900">
        <v>0.48125000000000007</v>
      </c>
      <c r="AH900">
        <v>2</v>
      </c>
      <c r="AI900">
        <v>60527360</v>
      </c>
      <c r="AJ900">
        <v>897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">
      <c r="A901">
        <f>ROW(Source!A386)</f>
        <v>386</v>
      </c>
      <c r="B901">
        <v>60527368</v>
      </c>
      <c r="C901">
        <v>60527358</v>
      </c>
      <c r="D901">
        <v>58340578</v>
      </c>
      <c r="E901">
        <v>1</v>
      </c>
      <c r="F901">
        <v>1</v>
      </c>
      <c r="G901">
        <v>1080</v>
      </c>
      <c r="H901">
        <v>2</v>
      </c>
      <c r="I901" t="s">
        <v>862</v>
      </c>
      <c r="J901" t="s">
        <v>863</v>
      </c>
      <c r="K901" t="s">
        <v>864</v>
      </c>
      <c r="L901">
        <v>1368</v>
      </c>
      <c r="N901">
        <v>1011</v>
      </c>
      <c r="O901" t="s">
        <v>865</v>
      </c>
      <c r="P901" t="s">
        <v>865</v>
      </c>
      <c r="Q901">
        <v>1</v>
      </c>
      <c r="X901">
        <v>0.01</v>
      </c>
      <c r="Y901">
        <v>0</v>
      </c>
      <c r="Z901">
        <v>83.1</v>
      </c>
      <c r="AA901">
        <v>12.62</v>
      </c>
      <c r="AB901">
        <v>0</v>
      </c>
      <c r="AC901">
        <v>0</v>
      </c>
      <c r="AD901">
        <v>1</v>
      </c>
      <c r="AE901">
        <v>0</v>
      </c>
      <c r="AF901" t="s">
        <v>25</v>
      </c>
      <c r="AG901">
        <v>1.3750000000000002E-2</v>
      </c>
      <c r="AH901">
        <v>2</v>
      </c>
      <c r="AI901">
        <v>60527361</v>
      </c>
      <c r="AJ901">
        <v>898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">
      <c r="A902">
        <f>ROW(Source!A386)</f>
        <v>386</v>
      </c>
      <c r="B902">
        <v>60527369</v>
      </c>
      <c r="C902">
        <v>60527358</v>
      </c>
      <c r="D902">
        <v>58309957</v>
      </c>
      <c r="E902">
        <v>1</v>
      </c>
      <c r="F902">
        <v>1</v>
      </c>
      <c r="G902">
        <v>1080</v>
      </c>
      <c r="H902">
        <v>3</v>
      </c>
      <c r="I902" t="s">
        <v>941</v>
      </c>
      <c r="J902" t="s">
        <v>942</v>
      </c>
      <c r="K902" t="s">
        <v>943</v>
      </c>
      <c r="L902">
        <v>1348</v>
      </c>
      <c r="N902">
        <v>1009</v>
      </c>
      <c r="O902" t="s">
        <v>900</v>
      </c>
      <c r="P902" t="s">
        <v>900</v>
      </c>
      <c r="Q902">
        <v>1000</v>
      </c>
      <c r="X902">
        <v>1.3999999999999999E-4</v>
      </c>
      <c r="Y902">
        <v>9879.51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0</v>
      </c>
      <c r="AF902" t="s">
        <v>3</v>
      </c>
      <c r="AG902">
        <v>1.3999999999999999E-4</v>
      </c>
      <c r="AH902">
        <v>2</v>
      </c>
      <c r="AI902">
        <v>60527362</v>
      </c>
      <c r="AJ902">
        <v>899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">
      <c r="A903">
        <f>ROW(Source!A386)</f>
        <v>386</v>
      </c>
      <c r="B903">
        <v>60527370</v>
      </c>
      <c r="C903">
        <v>60527358</v>
      </c>
      <c r="D903">
        <v>58308765</v>
      </c>
      <c r="E903">
        <v>1</v>
      </c>
      <c r="F903">
        <v>1</v>
      </c>
      <c r="G903">
        <v>1080</v>
      </c>
      <c r="H903">
        <v>3</v>
      </c>
      <c r="I903" t="s">
        <v>944</v>
      </c>
      <c r="J903" t="s">
        <v>945</v>
      </c>
      <c r="K903" t="s">
        <v>946</v>
      </c>
      <c r="L903">
        <v>1348</v>
      </c>
      <c r="N903">
        <v>1009</v>
      </c>
      <c r="O903" t="s">
        <v>900</v>
      </c>
      <c r="P903" t="s">
        <v>900</v>
      </c>
      <c r="Q903">
        <v>1000</v>
      </c>
      <c r="X903">
        <v>1.1000000000000001E-3</v>
      </c>
      <c r="Y903">
        <v>17868.28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 t="s">
        <v>3</v>
      </c>
      <c r="AG903">
        <v>1.1000000000000001E-3</v>
      </c>
      <c r="AH903">
        <v>2</v>
      </c>
      <c r="AI903">
        <v>60527363</v>
      </c>
      <c r="AJ903">
        <v>900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">
      <c r="A904">
        <f>ROW(Source!A386)</f>
        <v>386</v>
      </c>
      <c r="B904">
        <v>60527371</v>
      </c>
      <c r="C904">
        <v>60527358</v>
      </c>
      <c r="D904">
        <v>58330407</v>
      </c>
      <c r="E904">
        <v>1</v>
      </c>
      <c r="F904">
        <v>1</v>
      </c>
      <c r="G904">
        <v>1080</v>
      </c>
      <c r="H904">
        <v>3</v>
      </c>
      <c r="I904" t="s">
        <v>947</v>
      </c>
      <c r="J904" t="s">
        <v>948</v>
      </c>
      <c r="K904" t="s">
        <v>949</v>
      </c>
      <c r="L904">
        <v>1346</v>
      </c>
      <c r="N904">
        <v>1009</v>
      </c>
      <c r="O904" t="s">
        <v>880</v>
      </c>
      <c r="P904" t="s">
        <v>880</v>
      </c>
      <c r="Q904">
        <v>1</v>
      </c>
      <c r="X904">
        <v>0.02</v>
      </c>
      <c r="Y904">
        <v>19.28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 t="s">
        <v>3</v>
      </c>
      <c r="AG904">
        <v>0.02</v>
      </c>
      <c r="AH904">
        <v>2</v>
      </c>
      <c r="AI904">
        <v>60527365</v>
      </c>
      <c r="AJ904">
        <v>902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">
      <c r="A905">
        <f>ROW(Source!A386)</f>
        <v>386</v>
      </c>
      <c r="B905">
        <v>60527372</v>
      </c>
      <c r="C905">
        <v>60527358</v>
      </c>
      <c r="D905">
        <v>58266855</v>
      </c>
      <c r="E905">
        <v>1080</v>
      </c>
      <c r="F905">
        <v>1</v>
      </c>
      <c r="G905">
        <v>1080</v>
      </c>
      <c r="H905">
        <v>3</v>
      </c>
      <c r="I905" t="s">
        <v>1002</v>
      </c>
      <c r="J905" t="s">
        <v>3</v>
      </c>
      <c r="K905" t="s">
        <v>1003</v>
      </c>
      <c r="L905">
        <v>1354</v>
      </c>
      <c r="N905">
        <v>1010</v>
      </c>
      <c r="O905" t="s">
        <v>39</v>
      </c>
      <c r="P905" t="s">
        <v>39</v>
      </c>
      <c r="Q905">
        <v>1</v>
      </c>
      <c r="X905">
        <v>2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3</v>
      </c>
      <c r="AG905">
        <v>2</v>
      </c>
      <c r="AH905">
        <v>3</v>
      </c>
      <c r="AI905">
        <v>-1</v>
      </c>
      <c r="AJ905" t="s">
        <v>3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">
      <c r="A906">
        <f>ROW(Source!A386)</f>
        <v>386</v>
      </c>
      <c r="B906">
        <v>60527373</v>
      </c>
      <c r="C906">
        <v>60527358</v>
      </c>
      <c r="D906">
        <v>58287192</v>
      </c>
      <c r="E906">
        <v>1080</v>
      </c>
      <c r="F906">
        <v>1</v>
      </c>
      <c r="G906">
        <v>1080</v>
      </c>
      <c r="H906">
        <v>3</v>
      </c>
      <c r="I906" t="s">
        <v>991</v>
      </c>
      <c r="J906" t="s">
        <v>3</v>
      </c>
      <c r="K906" t="s">
        <v>992</v>
      </c>
      <c r="L906">
        <v>1354</v>
      </c>
      <c r="N906">
        <v>1010</v>
      </c>
      <c r="O906" t="s">
        <v>39</v>
      </c>
      <c r="P906" t="s">
        <v>39</v>
      </c>
      <c r="Q906">
        <v>1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3</v>
      </c>
      <c r="AG906">
        <v>1</v>
      </c>
      <c r="AH906">
        <v>3</v>
      </c>
      <c r="AI906">
        <v>-1</v>
      </c>
      <c r="AJ906" t="s">
        <v>3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">
      <c r="A907">
        <f>ROW(Source!A391)</f>
        <v>391</v>
      </c>
      <c r="B907">
        <v>60527384</v>
      </c>
      <c r="C907">
        <v>60527376</v>
      </c>
      <c r="D907">
        <v>58266404</v>
      </c>
      <c r="E907">
        <v>1080</v>
      </c>
      <c r="F907">
        <v>1</v>
      </c>
      <c r="G907">
        <v>1080</v>
      </c>
      <c r="H907">
        <v>1</v>
      </c>
      <c r="I907" t="s">
        <v>859</v>
      </c>
      <c r="J907" t="s">
        <v>3</v>
      </c>
      <c r="K907" t="s">
        <v>860</v>
      </c>
      <c r="L907">
        <v>1191</v>
      </c>
      <c r="N907">
        <v>1013</v>
      </c>
      <c r="O907" t="s">
        <v>861</v>
      </c>
      <c r="P907" t="s">
        <v>861</v>
      </c>
      <c r="Q907">
        <v>1</v>
      </c>
      <c r="X907">
        <v>1.47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1</v>
      </c>
      <c r="AF907" t="s">
        <v>26</v>
      </c>
      <c r="AG907">
        <v>1.85955</v>
      </c>
      <c r="AH907">
        <v>2</v>
      </c>
      <c r="AI907">
        <v>60527377</v>
      </c>
      <c r="AJ907">
        <v>903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">
      <c r="A908">
        <f>ROW(Source!A391)</f>
        <v>391</v>
      </c>
      <c r="B908">
        <v>60527385</v>
      </c>
      <c r="C908">
        <v>60527376</v>
      </c>
      <c r="D908">
        <v>58340279</v>
      </c>
      <c r="E908">
        <v>1</v>
      </c>
      <c r="F908">
        <v>1</v>
      </c>
      <c r="G908">
        <v>1080</v>
      </c>
      <c r="H908">
        <v>2</v>
      </c>
      <c r="I908" t="s">
        <v>938</v>
      </c>
      <c r="J908" t="s">
        <v>939</v>
      </c>
      <c r="K908" t="s">
        <v>940</v>
      </c>
      <c r="L908">
        <v>1368</v>
      </c>
      <c r="N908">
        <v>1011</v>
      </c>
      <c r="O908" t="s">
        <v>865</v>
      </c>
      <c r="P908" t="s">
        <v>865</v>
      </c>
      <c r="Q908">
        <v>1</v>
      </c>
      <c r="X908">
        <v>0.35</v>
      </c>
      <c r="Y908">
        <v>0</v>
      </c>
      <c r="Z908">
        <v>7.11</v>
      </c>
      <c r="AA908">
        <v>0</v>
      </c>
      <c r="AB908">
        <v>0</v>
      </c>
      <c r="AC908">
        <v>0</v>
      </c>
      <c r="AD908">
        <v>1</v>
      </c>
      <c r="AE908">
        <v>0</v>
      </c>
      <c r="AF908" t="s">
        <v>25</v>
      </c>
      <c r="AG908">
        <v>0.48125000000000007</v>
      </c>
      <c r="AH908">
        <v>2</v>
      </c>
      <c r="AI908">
        <v>60527378</v>
      </c>
      <c r="AJ908">
        <v>904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">
      <c r="A909">
        <f>ROW(Source!A391)</f>
        <v>391</v>
      </c>
      <c r="B909">
        <v>60527386</v>
      </c>
      <c r="C909">
        <v>60527376</v>
      </c>
      <c r="D909">
        <v>58340578</v>
      </c>
      <c r="E909">
        <v>1</v>
      </c>
      <c r="F909">
        <v>1</v>
      </c>
      <c r="G909">
        <v>1080</v>
      </c>
      <c r="H909">
        <v>2</v>
      </c>
      <c r="I909" t="s">
        <v>862</v>
      </c>
      <c r="J909" t="s">
        <v>863</v>
      </c>
      <c r="K909" t="s">
        <v>864</v>
      </c>
      <c r="L909">
        <v>1368</v>
      </c>
      <c r="N909">
        <v>1011</v>
      </c>
      <c r="O909" t="s">
        <v>865</v>
      </c>
      <c r="P909" t="s">
        <v>865</v>
      </c>
      <c r="Q909">
        <v>1</v>
      </c>
      <c r="X909">
        <v>0.01</v>
      </c>
      <c r="Y909">
        <v>0</v>
      </c>
      <c r="Z909">
        <v>83.1</v>
      </c>
      <c r="AA909">
        <v>12.62</v>
      </c>
      <c r="AB909">
        <v>0</v>
      </c>
      <c r="AC909">
        <v>0</v>
      </c>
      <c r="AD909">
        <v>1</v>
      </c>
      <c r="AE909">
        <v>0</v>
      </c>
      <c r="AF909" t="s">
        <v>25</v>
      </c>
      <c r="AG909">
        <v>1.3750000000000002E-2</v>
      </c>
      <c r="AH909">
        <v>2</v>
      </c>
      <c r="AI909">
        <v>60527379</v>
      </c>
      <c r="AJ909">
        <v>905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">
      <c r="A910">
        <f>ROW(Source!A391)</f>
        <v>391</v>
      </c>
      <c r="B910">
        <v>60527387</v>
      </c>
      <c r="C910">
        <v>60527376</v>
      </c>
      <c r="D910">
        <v>58309957</v>
      </c>
      <c r="E910">
        <v>1</v>
      </c>
      <c r="F910">
        <v>1</v>
      </c>
      <c r="G910">
        <v>1080</v>
      </c>
      <c r="H910">
        <v>3</v>
      </c>
      <c r="I910" t="s">
        <v>941</v>
      </c>
      <c r="J910" t="s">
        <v>942</v>
      </c>
      <c r="K910" t="s">
        <v>943</v>
      </c>
      <c r="L910">
        <v>1348</v>
      </c>
      <c r="N910">
        <v>1009</v>
      </c>
      <c r="O910" t="s">
        <v>900</v>
      </c>
      <c r="P910" t="s">
        <v>900</v>
      </c>
      <c r="Q910">
        <v>1000</v>
      </c>
      <c r="X910">
        <v>1.3999999999999999E-4</v>
      </c>
      <c r="Y910">
        <v>9879.51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 t="s">
        <v>3</v>
      </c>
      <c r="AG910">
        <v>1.3999999999999999E-4</v>
      </c>
      <c r="AH910">
        <v>2</v>
      </c>
      <c r="AI910">
        <v>60527380</v>
      </c>
      <c r="AJ910">
        <v>906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">
      <c r="A911">
        <f>ROW(Source!A391)</f>
        <v>391</v>
      </c>
      <c r="B911">
        <v>60527388</v>
      </c>
      <c r="C911">
        <v>60527376</v>
      </c>
      <c r="D911">
        <v>58308765</v>
      </c>
      <c r="E911">
        <v>1</v>
      </c>
      <c r="F911">
        <v>1</v>
      </c>
      <c r="G911">
        <v>1080</v>
      </c>
      <c r="H911">
        <v>3</v>
      </c>
      <c r="I911" t="s">
        <v>944</v>
      </c>
      <c r="J911" t="s">
        <v>945</v>
      </c>
      <c r="K911" t="s">
        <v>946</v>
      </c>
      <c r="L911">
        <v>1348</v>
      </c>
      <c r="N911">
        <v>1009</v>
      </c>
      <c r="O911" t="s">
        <v>900</v>
      </c>
      <c r="P911" t="s">
        <v>900</v>
      </c>
      <c r="Q911">
        <v>1000</v>
      </c>
      <c r="X911">
        <v>1.1000000000000001E-3</v>
      </c>
      <c r="Y911">
        <v>17868.28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 t="s">
        <v>3</v>
      </c>
      <c r="AG911">
        <v>1.1000000000000001E-3</v>
      </c>
      <c r="AH911">
        <v>2</v>
      </c>
      <c r="AI911">
        <v>60527381</v>
      </c>
      <c r="AJ911">
        <v>907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">
      <c r="A912">
        <f>ROW(Source!A391)</f>
        <v>391</v>
      </c>
      <c r="B912">
        <v>60527389</v>
      </c>
      <c r="C912">
        <v>60527376</v>
      </c>
      <c r="D912">
        <v>58330407</v>
      </c>
      <c r="E912">
        <v>1</v>
      </c>
      <c r="F912">
        <v>1</v>
      </c>
      <c r="G912">
        <v>1080</v>
      </c>
      <c r="H912">
        <v>3</v>
      </c>
      <c r="I912" t="s">
        <v>947</v>
      </c>
      <c r="J912" t="s">
        <v>948</v>
      </c>
      <c r="K912" t="s">
        <v>949</v>
      </c>
      <c r="L912">
        <v>1346</v>
      </c>
      <c r="N912">
        <v>1009</v>
      </c>
      <c r="O912" t="s">
        <v>880</v>
      </c>
      <c r="P912" t="s">
        <v>880</v>
      </c>
      <c r="Q912">
        <v>1</v>
      </c>
      <c r="X912">
        <v>0.02</v>
      </c>
      <c r="Y912">
        <v>19.28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 t="s">
        <v>3</v>
      </c>
      <c r="AG912">
        <v>0.02</v>
      </c>
      <c r="AH912">
        <v>2</v>
      </c>
      <c r="AI912">
        <v>60527383</v>
      </c>
      <c r="AJ912">
        <v>909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">
      <c r="A913">
        <f>ROW(Source!A391)</f>
        <v>391</v>
      </c>
      <c r="B913">
        <v>60527390</v>
      </c>
      <c r="C913">
        <v>60527376</v>
      </c>
      <c r="D913">
        <v>58266855</v>
      </c>
      <c r="E913">
        <v>1080</v>
      </c>
      <c r="F913">
        <v>1</v>
      </c>
      <c r="G913">
        <v>1080</v>
      </c>
      <c r="H913">
        <v>3</v>
      </c>
      <c r="I913" t="s">
        <v>1002</v>
      </c>
      <c r="J913" t="s">
        <v>3</v>
      </c>
      <c r="K913" t="s">
        <v>1003</v>
      </c>
      <c r="L913">
        <v>1354</v>
      </c>
      <c r="N913">
        <v>1010</v>
      </c>
      <c r="O913" t="s">
        <v>39</v>
      </c>
      <c r="P913" t="s">
        <v>39</v>
      </c>
      <c r="Q913">
        <v>1</v>
      </c>
      <c r="X913">
        <v>2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 t="s">
        <v>3</v>
      </c>
      <c r="AG913">
        <v>2</v>
      </c>
      <c r="AH913">
        <v>3</v>
      </c>
      <c r="AI913">
        <v>-1</v>
      </c>
      <c r="AJ913" t="s">
        <v>3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">
      <c r="A914">
        <f>ROW(Source!A391)</f>
        <v>391</v>
      </c>
      <c r="B914">
        <v>60527391</v>
      </c>
      <c r="C914">
        <v>60527376</v>
      </c>
      <c r="D914">
        <v>58287192</v>
      </c>
      <c r="E914">
        <v>1080</v>
      </c>
      <c r="F914">
        <v>1</v>
      </c>
      <c r="G914">
        <v>1080</v>
      </c>
      <c r="H914">
        <v>3</v>
      </c>
      <c r="I914" t="s">
        <v>991</v>
      </c>
      <c r="J914" t="s">
        <v>3</v>
      </c>
      <c r="K914" t="s">
        <v>992</v>
      </c>
      <c r="L914">
        <v>1354</v>
      </c>
      <c r="N914">
        <v>1010</v>
      </c>
      <c r="O914" t="s">
        <v>39</v>
      </c>
      <c r="P914" t="s">
        <v>39</v>
      </c>
      <c r="Q914">
        <v>1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 t="s">
        <v>3</v>
      </c>
      <c r="AG914">
        <v>1</v>
      </c>
      <c r="AH914">
        <v>3</v>
      </c>
      <c r="AI914">
        <v>-1</v>
      </c>
      <c r="AJ914" t="s">
        <v>3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">
      <c r="A915">
        <f>ROW(Source!A392)</f>
        <v>392</v>
      </c>
      <c r="B915">
        <v>60527384</v>
      </c>
      <c r="C915">
        <v>60527376</v>
      </c>
      <c r="D915">
        <v>58266404</v>
      </c>
      <c r="E915">
        <v>1080</v>
      </c>
      <c r="F915">
        <v>1</v>
      </c>
      <c r="G915">
        <v>1080</v>
      </c>
      <c r="H915">
        <v>1</v>
      </c>
      <c r="I915" t="s">
        <v>859</v>
      </c>
      <c r="J915" t="s">
        <v>3</v>
      </c>
      <c r="K915" t="s">
        <v>860</v>
      </c>
      <c r="L915">
        <v>1191</v>
      </c>
      <c r="N915">
        <v>1013</v>
      </c>
      <c r="O915" t="s">
        <v>861</v>
      </c>
      <c r="P915" t="s">
        <v>861</v>
      </c>
      <c r="Q915">
        <v>1</v>
      </c>
      <c r="X915">
        <v>1.47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1</v>
      </c>
      <c r="AF915" t="s">
        <v>26</v>
      </c>
      <c r="AG915">
        <v>1.85955</v>
      </c>
      <c r="AH915">
        <v>2</v>
      </c>
      <c r="AI915">
        <v>60527377</v>
      </c>
      <c r="AJ915">
        <v>910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">
      <c r="A916">
        <f>ROW(Source!A392)</f>
        <v>392</v>
      </c>
      <c r="B916">
        <v>60527385</v>
      </c>
      <c r="C916">
        <v>60527376</v>
      </c>
      <c r="D916">
        <v>58340279</v>
      </c>
      <c r="E916">
        <v>1</v>
      </c>
      <c r="F916">
        <v>1</v>
      </c>
      <c r="G916">
        <v>1080</v>
      </c>
      <c r="H916">
        <v>2</v>
      </c>
      <c r="I916" t="s">
        <v>938</v>
      </c>
      <c r="J916" t="s">
        <v>939</v>
      </c>
      <c r="K916" t="s">
        <v>940</v>
      </c>
      <c r="L916">
        <v>1368</v>
      </c>
      <c r="N916">
        <v>1011</v>
      </c>
      <c r="O916" t="s">
        <v>865</v>
      </c>
      <c r="P916" t="s">
        <v>865</v>
      </c>
      <c r="Q916">
        <v>1</v>
      </c>
      <c r="X916">
        <v>0.35</v>
      </c>
      <c r="Y916">
        <v>0</v>
      </c>
      <c r="Z916">
        <v>7.11</v>
      </c>
      <c r="AA916">
        <v>0</v>
      </c>
      <c r="AB916">
        <v>0</v>
      </c>
      <c r="AC916">
        <v>0</v>
      </c>
      <c r="AD916">
        <v>1</v>
      </c>
      <c r="AE916">
        <v>0</v>
      </c>
      <c r="AF916" t="s">
        <v>25</v>
      </c>
      <c r="AG916">
        <v>0.48125000000000007</v>
      </c>
      <c r="AH916">
        <v>2</v>
      </c>
      <c r="AI916">
        <v>60527378</v>
      </c>
      <c r="AJ916">
        <v>911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">
      <c r="A917">
        <f>ROW(Source!A392)</f>
        <v>392</v>
      </c>
      <c r="B917">
        <v>60527386</v>
      </c>
      <c r="C917">
        <v>60527376</v>
      </c>
      <c r="D917">
        <v>58340578</v>
      </c>
      <c r="E917">
        <v>1</v>
      </c>
      <c r="F917">
        <v>1</v>
      </c>
      <c r="G917">
        <v>1080</v>
      </c>
      <c r="H917">
        <v>2</v>
      </c>
      <c r="I917" t="s">
        <v>862</v>
      </c>
      <c r="J917" t="s">
        <v>863</v>
      </c>
      <c r="K917" t="s">
        <v>864</v>
      </c>
      <c r="L917">
        <v>1368</v>
      </c>
      <c r="N917">
        <v>1011</v>
      </c>
      <c r="O917" t="s">
        <v>865</v>
      </c>
      <c r="P917" t="s">
        <v>865</v>
      </c>
      <c r="Q917">
        <v>1</v>
      </c>
      <c r="X917">
        <v>0.01</v>
      </c>
      <c r="Y917">
        <v>0</v>
      </c>
      <c r="Z917">
        <v>83.1</v>
      </c>
      <c r="AA917">
        <v>12.62</v>
      </c>
      <c r="AB917">
        <v>0</v>
      </c>
      <c r="AC917">
        <v>0</v>
      </c>
      <c r="AD917">
        <v>1</v>
      </c>
      <c r="AE917">
        <v>0</v>
      </c>
      <c r="AF917" t="s">
        <v>25</v>
      </c>
      <c r="AG917">
        <v>1.3750000000000002E-2</v>
      </c>
      <c r="AH917">
        <v>2</v>
      </c>
      <c r="AI917">
        <v>60527379</v>
      </c>
      <c r="AJ917">
        <v>912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">
      <c r="A918">
        <f>ROW(Source!A392)</f>
        <v>392</v>
      </c>
      <c r="B918">
        <v>60527387</v>
      </c>
      <c r="C918">
        <v>60527376</v>
      </c>
      <c r="D918">
        <v>58309957</v>
      </c>
      <c r="E918">
        <v>1</v>
      </c>
      <c r="F918">
        <v>1</v>
      </c>
      <c r="G918">
        <v>1080</v>
      </c>
      <c r="H918">
        <v>3</v>
      </c>
      <c r="I918" t="s">
        <v>941</v>
      </c>
      <c r="J918" t="s">
        <v>942</v>
      </c>
      <c r="K918" t="s">
        <v>943</v>
      </c>
      <c r="L918">
        <v>1348</v>
      </c>
      <c r="N918">
        <v>1009</v>
      </c>
      <c r="O918" t="s">
        <v>900</v>
      </c>
      <c r="P918" t="s">
        <v>900</v>
      </c>
      <c r="Q918">
        <v>1000</v>
      </c>
      <c r="X918">
        <v>1.3999999999999999E-4</v>
      </c>
      <c r="Y918">
        <v>9879.51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 t="s">
        <v>3</v>
      </c>
      <c r="AG918">
        <v>1.3999999999999999E-4</v>
      </c>
      <c r="AH918">
        <v>2</v>
      </c>
      <c r="AI918">
        <v>60527380</v>
      </c>
      <c r="AJ918">
        <v>913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">
      <c r="A919">
        <f>ROW(Source!A392)</f>
        <v>392</v>
      </c>
      <c r="B919">
        <v>60527388</v>
      </c>
      <c r="C919">
        <v>60527376</v>
      </c>
      <c r="D919">
        <v>58308765</v>
      </c>
      <c r="E919">
        <v>1</v>
      </c>
      <c r="F919">
        <v>1</v>
      </c>
      <c r="G919">
        <v>1080</v>
      </c>
      <c r="H919">
        <v>3</v>
      </c>
      <c r="I919" t="s">
        <v>944</v>
      </c>
      <c r="J919" t="s">
        <v>945</v>
      </c>
      <c r="K919" t="s">
        <v>946</v>
      </c>
      <c r="L919">
        <v>1348</v>
      </c>
      <c r="N919">
        <v>1009</v>
      </c>
      <c r="O919" t="s">
        <v>900</v>
      </c>
      <c r="P919" t="s">
        <v>900</v>
      </c>
      <c r="Q919">
        <v>1000</v>
      </c>
      <c r="X919">
        <v>1.1000000000000001E-3</v>
      </c>
      <c r="Y919">
        <v>17868.28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 t="s">
        <v>3</v>
      </c>
      <c r="AG919">
        <v>1.1000000000000001E-3</v>
      </c>
      <c r="AH919">
        <v>2</v>
      </c>
      <c r="AI919">
        <v>60527381</v>
      </c>
      <c r="AJ919">
        <v>914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">
      <c r="A920">
        <f>ROW(Source!A392)</f>
        <v>392</v>
      </c>
      <c r="B920">
        <v>60527389</v>
      </c>
      <c r="C920">
        <v>60527376</v>
      </c>
      <c r="D920">
        <v>58330407</v>
      </c>
      <c r="E920">
        <v>1</v>
      </c>
      <c r="F920">
        <v>1</v>
      </c>
      <c r="G920">
        <v>1080</v>
      </c>
      <c r="H920">
        <v>3</v>
      </c>
      <c r="I920" t="s">
        <v>947</v>
      </c>
      <c r="J920" t="s">
        <v>948</v>
      </c>
      <c r="K920" t="s">
        <v>949</v>
      </c>
      <c r="L920">
        <v>1346</v>
      </c>
      <c r="N920">
        <v>1009</v>
      </c>
      <c r="O920" t="s">
        <v>880</v>
      </c>
      <c r="P920" t="s">
        <v>880</v>
      </c>
      <c r="Q920">
        <v>1</v>
      </c>
      <c r="X920">
        <v>0.02</v>
      </c>
      <c r="Y920">
        <v>19.28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 t="s">
        <v>3</v>
      </c>
      <c r="AG920">
        <v>0.02</v>
      </c>
      <c r="AH920">
        <v>2</v>
      </c>
      <c r="AI920">
        <v>60527383</v>
      </c>
      <c r="AJ920">
        <v>916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">
      <c r="A921">
        <f>ROW(Source!A392)</f>
        <v>392</v>
      </c>
      <c r="B921">
        <v>60527390</v>
      </c>
      <c r="C921">
        <v>60527376</v>
      </c>
      <c r="D921">
        <v>58266855</v>
      </c>
      <c r="E921">
        <v>1080</v>
      </c>
      <c r="F921">
        <v>1</v>
      </c>
      <c r="G921">
        <v>1080</v>
      </c>
      <c r="H921">
        <v>3</v>
      </c>
      <c r="I921" t="s">
        <v>1002</v>
      </c>
      <c r="J921" t="s">
        <v>3</v>
      </c>
      <c r="K921" t="s">
        <v>1003</v>
      </c>
      <c r="L921">
        <v>1354</v>
      </c>
      <c r="N921">
        <v>1010</v>
      </c>
      <c r="O921" t="s">
        <v>39</v>
      </c>
      <c r="P921" t="s">
        <v>39</v>
      </c>
      <c r="Q921">
        <v>1</v>
      </c>
      <c r="X921">
        <v>2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 t="s">
        <v>3</v>
      </c>
      <c r="AG921">
        <v>2</v>
      </c>
      <c r="AH921">
        <v>3</v>
      </c>
      <c r="AI921">
        <v>-1</v>
      </c>
      <c r="AJ921" t="s">
        <v>3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">
      <c r="A922">
        <f>ROW(Source!A392)</f>
        <v>392</v>
      </c>
      <c r="B922">
        <v>60527391</v>
      </c>
      <c r="C922">
        <v>60527376</v>
      </c>
      <c r="D922">
        <v>58287192</v>
      </c>
      <c r="E922">
        <v>1080</v>
      </c>
      <c r="F922">
        <v>1</v>
      </c>
      <c r="G922">
        <v>1080</v>
      </c>
      <c r="H922">
        <v>3</v>
      </c>
      <c r="I922" t="s">
        <v>991</v>
      </c>
      <c r="J922" t="s">
        <v>3</v>
      </c>
      <c r="K922" t="s">
        <v>992</v>
      </c>
      <c r="L922">
        <v>1354</v>
      </c>
      <c r="N922">
        <v>1010</v>
      </c>
      <c r="O922" t="s">
        <v>39</v>
      </c>
      <c r="P922" t="s">
        <v>39</v>
      </c>
      <c r="Q922">
        <v>1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 t="s">
        <v>3</v>
      </c>
      <c r="AG922">
        <v>1</v>
      </c>
      <c r="AH922">
        <v>3</v>
      </c>
      <c r="AI922">
        <v>-1</v>
      </c>
      <c r="AJ922" t="s">
        <v>3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">
      <c r="A923">
        <f>ROW(Source!A395)</f>
        <v>395</v>
      </c>
      <c r="B923">
        <v>60527400</v>
      </c>
      <c r="C923">
        <v>60527393</v>
      </c>
      <c r="D923">
        <v>58266404</v>
      </c>
      <c r="E923">
        <v>1080</v>
      </c>
      <c r="F923">
        <v>1</v>
      </c>
      <c r="G923">
        <v>1080</v>
      </c>
      <c r="H923">
        <v>1</v>
      </c>
      <c r="I923" t="s">
        <v>859</v>
      </c>
      <c r="J923" t="s">
        <v>3</v>
      </c>
      <c r="K923" t="s">
        <v>860</v>
      </c>
      <c r="L923">
        <v>1191</v>
      </c>
      <c r="N923">
        <v>1013</v>
      </c>
      <c r="O923" t="s">
        <v>861</v>
      </c>
      <c r="P923" t="s">
        <v>861</v>
      </c>
      <c r="Q923">
        <v>1</v>
      </c>
      <c r="X923">
        <v>0.75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1</v>
      </c>
      <c r="AF923" t="s">
        <v>26</v>
      </c>
      <c r="AG923">
        <v>0.94874999999999998</v>
      </c>
      <c r="AH923">
        <v>2</v>
      </c>
      <c r="AI923">
        <v>60527394</v>
      </c>
      <c r="AJ923">
        <v>917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">
      <c r="A924">
        <f>ROW(Source!A395)</f>
        <v>395</v>
      </c>
      <c r="B924">
        <v>60527401</v>
      </c>
      <c r="C924">
        <v>60527393</v>
      </c>
      <c r="D924">
        <v>58340279</v>
      </c>
      <c r="E924">
        <v>1</v>
      </c>
      <c r="F924">
        <v>1</v>
      </c>
      <c r="G924">
        <v>1080</v>
      </c>
      <c r="H924">
        <v>2</v>
      </c>
      <c r="I924" t="s">
        <v>938</v>
      </c>
      <c r="J924" t="s">
        <v>939</v>
      </c>
      <c r="K924" t="s">
        <v>940</v>
      </c>
      <c r="L924">
        <v>1368</v>
      </c>
      <c r="N924">
        <v>1011</v>
      </c>
      <c r="O924" t="s">
        <v>865</v>
      </c>
      <c r="P924" t="s">
        <v>865</v>
      </c>
      <c r="Q924">
        <v>1</v>
      </c>
      <c r="X924">
        <v>0.24</v>
      </c>
      <c r="Y924">
        <v>0</v>
      </c>
      <c r="Z924">
        <v>7.11</v>
      </c>
      <c r="AA924">
        <v>0</v>
      </c>
      <c r="AB924">
        <v>0</v>
      </c>
      <c r="AC924">
        <v>0</v>
      </c>
      <c r="AD924">
        <v>1</v>
      </c>
      <c r="AE924">
        <v>0</v>
      </c>
      <c r="AF924" t="s">
        <v>25</v>
      </c>
      <c r="AG924">
        <v>0.33</v>
      </c>
      <c r="AH924">
        <v>2</v>
      </c>
      <c r="AI924">
        <v>60527395</v>
      </c>
      <c r="AJ924">
        <v>918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">
      <c r="A925">
        <f>ROW(Source!A395)</f>
        <v>395</v>
      </c>
      <c r="B925">
        <v>60527402</v>
      </c>
      <c r="C925">
        <v>60527393</v>
      </c>
      <c r="D925">
        <v>58340578</v>
      </c>
      <c r="E925">
        <v>1</v>
      </c>
      <c r="F925">
        <v>1</v>
      </c>
      <c r="G925">
        <v>1080</v>
      </c>
      <c r="H925">
        <v>2</v>
      </c>
      <c r="I925" t="s">
        <v>862</v>
      </c>
      <c r="J925" t="s">
        <v>863</v>
      </c>
      <c r="K925" t="s">
        <v>864</v>
      </c>
      <c r="L925">
        <v>1368</v>
      </c>
      <c r="N925">
        <v>1011</v>
      </c>
      <c r="O925" t="s">
        <v>865</v>
      </c>
      <c r="P925" t="s">
        <v>865</v>
      </c>
      <c r="Q925">
        <v>1</v>
      </c>
      <c r="X925">
        <v>3.2000000000000001E-2</v>
      </c>
      <c r="Y925">
        <v>0</v>
      </c>
      <c r="Z925">
        <v>83.1</v>
      </c>
      <c r="AA925">
        <v>12.62</v>
      </c>
      <c r="AB925">
        <v>0</v>
      </c>
      <c r="AC925">
        <v>0</v>
      </c>
      <c r="AD925">
        <v>1</v>
      </c>
      <c r="AE925">
        <v>0</v>
      </c>
      <c r="AF925" t="s">
        <v>25</v>
      </c>
      <c r="AG925">
        <v>4.4000000000000004E-2</v>
      </c>
      <c r="AH925">
        <v>2</v>
      </c>
      <c r="AI925">
        <v>60527396</v>
      </c>
      <c r="AJ925">
        <v>919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">
      <c r="A926">
        <f>ROW(Source!A395)</f>
        <v>395</v>
      </c>
      <c r="B926">
        <v>60527403</v>
      </c>
      <c r="C926">
        <v>60527393</v>
      </c>
      <c r="D926">
        <v>58339814</v>
      </c>
      <c r="E926">
        <v>1</v>
      </c>
      <c r="F926">
        <v>1</v>
      </c>
      <c r="G926">
        <v>1080</v>
      </c>
      <c r="H926">
        <v>2</v>
      </c>
      <c r="I926" t="s">
        <v>874</v>
      </c>
      <c r="J926" t="s">
        <v>875</v>
      </c>
      <c r="K926" t="s">
        <v>876</v>
      </c>
      <c r="L926">
        <v>1368</v>
      </c>
      <c r="N926">
        <v>1011</v>
      </c>
      <c r="O926" t="s">
        <v>865</v>
      </c>
      <c r="P926" t="s">
        <v>865</v>
      </c>
      <c r="Q926">
        <v>1</v>
      </c>
      <c r="X926">
        <v>1E-3</v>
      </c>
      <c r="Y926">
        <v>0</v>
      </c>
      <c r="Z926">
        <v>179.17</v>
      </c>
      <c r="AA926">
        <v>16.93</v>
      </c>
      <c r="AB926">
        <v>0</v>
      </c>
      <c r="AC926">
        <v>0</v>
      </c>
      <c r="AD926">
        <v>1</v>
      </c>
      <c r="AE926">
        <v>0</v>
      </c>
      <c r="AF926" t="s">
        <v>25</v>
      </c>
      <c r="AG926">
        <v>1.3750000000000001E-3</v>
      </c>
      <c r="AH926">
        <v>2</v>
      </c>
      <c r="AI926">
        <v>60527397</v>
      </c>
      <c r="AJ926">
        <v>920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">
      <c r="A927">
        <f>ROW(Source!A395)</f>
        <v>395</v>
      </c>
      <c r="B927">
        <v>60527404</v>
      </c>
      <c r="C927">
        <v>60527393</v>
      </c>
      <c r="D927">
        <v>58309878</v>
      </c>
      <c r="E927">
        <v>1</v>
      </c>
      <c r="F927">
        <v>1</v>
      </c>
      <c r="G927">
        <v>1080</v>
      </c>
      <c r="H927">
        <v>3</v>
      </c>
      <c r="I927" t="s">
        <v>950</v>
      </c>
      <c r="J927" t="s">
        <v>951</v>
      </c>
      <c r="K927" t="s">
        <v>952</v>
      </c>
      <c r="L927">
        <v>1348</v>
      </c>
      <c r="N927">
        <v>1009</v>
      </c>
      <c r="O927" t="s">
        <v>900</v>
      </c>
      <c r="P927" t="s">
        <v>900</v>
      </c>
      <c r="Q927">
        <v>1000</v>
      </c>
      <c r="X927">
        <v>6.9999999999999994E-5</v>
      </c>
      <c r="Y927">
        <v>7185.82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 t="s">
        <v>3</v>
      </c>
      <c r="AG927">
        <v>6.9999999999999994E-5</v>
      </c>
      <c r="AH927">
        <v>2</v>
      </c>
      <c r="AI927">
        <v>60527398</v>
      </c>
      <c r="AJ927">
        <v>921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">
      <c r="A928">
        <f>ROW(Source!A395)</f>
        <v>395</v>
      </c>
      <c r="B928">
        <v>60527405</v>
      </c>
      <c r="C928">
        <v>60527393</v>
      </c>
      <c r="D928">
        <v>58277747</v>
      </c>
      <c r="E928">
        <v>1080</v>
      </c>
      <c r="F928">
        <v>1</v>
      </c>
      <c r="G928">
        <v>1080</v>
      </c>
      <c r="H928">
        <v>3</v>
      </c>
      <c r="I928" t="s">
        <v>1004</v>
      </c>
      <c r="J928" t="s">
        <v>3</v>
      </c>
      <c r="K928" t="s">
        <v>1005</v>
      </c>
      <c r="L928">
        <v>1354</v>
      </c>
      <c r="N928">
        <v>1010</v>
      </c>
      <c r="O928" t="s">
        <v>39</v>
      </c>
      <c r="P928" t="s">
        <v>39</v>
      </c>
      <c r="Q928">
        <v>1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 t="s">
        <v>3</v>
      </c>
      <c r="AG928">
        <v>1</v>
      </c>
      <c r="AH928">
        <v>3</v>
      </c>
      <c r="AI928">
        <v>-1</v>
      </c>
      <c r="AJ928" t="s">
        <v>3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">
      <c r="A929">
        <f>ROW(Source!A396)</f>
        <v>396</v>
      </c>
      <c r="B929">
        <v>60527400</v>
      </c>
      <c r="C929">
        <v>60527393</v>
      </c>
      <c r="D929">
        <v>58266404</v>
      </c>
      <c r="E929">
        <v>1080</v>
      </c>
      <c r="F929">
        <v>1</v>
      </c>
      <c r="G929">
        <v>1080</v>
      </c>
      <c r="H929">
        <v>1</v>
      </c>
      <c r="I929" t="s">
        <v>859</v>
      </c>
      <c r="J929" t="s">
        <v>3</v>
      </c>
      <c r="K929" t="s">
        <v>860</v>
      </c>
      <c r="L929">
        <v>1191</v>
      </c>
      <c r="N929">
        <v>1013</v>
      </c>
      <c r="O929" t="s">
        <v>861</v>
      </c>
      <c r="P929" t="s">
        <v>861</v>
      </c>
      <c r="Q929">
        <v>1</v>
      </c>
      <c r="X929">
        <v>0.75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1</v>
      </c>
      <c r="AF929" t="s">
        <v>26</v>
      </c>
      <c r="AG929">
        <v>0.94874999999999998</v>
      </c>
      <c r="AH929">
        <v>2</v>
      </c>
      <c r="AI929">
        <v>60527394</v>
      </c>
      <c r="AJ929">
        <v>923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">
      <c r="A930">
        <f>ROW(Source!A396)</f>
        <v>396</v>
      </c>
      <c r="B930">
        <v>60527401</v>
      </c>
      <c r="C930">
        <v>60527393</v>
      </c>
      <c r="D930">
        <v>58340279</v>
      </c>
      <c r="E930">
        <v>1</v>
      </c>
      <c r="F930">
        <v>1</v>
      </c>
      <c r="G930">
        <v>1080</v>
      </c>
      <c r="H930">
        <v>2</v>
      </c>
      <c r="I930" t="s">
        <v>938</v>
      </c>
      <c r="J930" t="s">
        <v>939</v>
      </c>
      <c r="K930" t="s">
        <v>940</v>
      </c>
      <c r="L930">
        <v>1368</v>
      </c>
      <c r="N930">
        <v>1011</v>
      </c>
      <c r="O930" t="s">
        <v>865</v>
      </c>
      <c r="P930" t="s">
        <v>865</v>
      </c>
      <c r="Q930">
        <v>1</v>
      </c>
      <c r="X930">
        <v>0.24</v>
      </c>
      <c r="Y930">
        <v>0</v>
      </c>
      <c r="Z930">
        <v>7.11</v>
      </c>
      <c r="AA930">
        <v>0</v>
      </c>
      <c r="AB930">
        <v>0</v>
      </c>
      <c r="AC930">
        <v>0</v>
      </c>
      <c r="AD930">
        <v>1</v>
      </c>
      <c r="AE930">
        <v>0</v>
      </c>
      <c r="AF930" t="s">
        <v>25</v>
      </c>
      <c r="AG930">
        <v>0.33</v>
      </c>
      <c r="AH930">
        <v>2</v>
      </c>
      <c r="AI930">
        <v>60527395</v>
      </c>
      <c r="AJ930">
        <v>924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">
      <c r="A931">
        <f>ROW(Source!A396)</f>
        <v>396</v>
      </c>
      <c r="B931">
        <v>60527402</v>
      </c>
      <c r="C931">
        <v>60527393</v>
      </c>
      <c r="D931">
        <v>58340578</v>
      </c>
      <c r="E931">
        <v>1</v>
      </c>
      <c r="F931">
        <v>1</v>
      </c>
      <c r="G931">
        <v>1080</v>
      </c>
      <c r="H931">
        <v>2</v>
      </c>
      <c r="I931" t="s">
        <v>862</v>
      </c>
      <c r="J931" t="s">
        <v>863</v>
      </c>
      <c r="K931" t="s">
        <v>864</v>
      </c>
      <c r="L931">
        <v>1368</v>
      </c>
      <c r="N931">
        <v>1011</v>
      </c>
      <c r="O931" t="s">
        <v>865</v>
      </c>
      <c r="P931" t="s">
        <v>865</v>
      </c>
      <c r="Q931">
        <v>1</v>
      </c>
      <c r="X931">
        <v>3.2000000000000001E-2</v>
      </c>
      <c r="Y931">
        <v>0</v>
      </c>
      <c r="Z931">
        <v>83.1</v>
      </c>
      <c r="AA931">
        <v>12.62</v>
      </c>
      <c r="AB931">
        <v>0</v>
      </c>
      <c r="AC931">
        <v>0</v>
      </c>
      <c r="AD931">
        <v>1</v>
      </c>
      <c r="AE931">
        <v>0</v>
      </c>
      <c r="AF931" t="s">
        <v>25</v>
      </c>
      <c r="AG931">
        <v>4.4000000000000004E-2</v>
      </c>
      <c r="AH931">
        <v>2</v>
      </c>
      <c r="AI931">
        <v>60527396</v>
      </c>
      <c r="AJ931">
        <v>925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">
      <c r="A932">
        <f>ROW(Source!A396)</f>
        <v>396</v>
      </c>
      <c r="B932">
        <v>60527403</v>
      </c>
      <c r="C932">
        <v>60527393</v>
      </c>
      <c r="D932">
        <v>58339814</v>
      </c>
      <c r="E932">
        <v>1</v>
      </c>
      <c r="F932">
        <v>1</v>
      </c>
      <c r="G932">
        <v>1080</v>
      </c>
      <c r="H932">
        <v>2</v>
      </c>
      <c r="I932" t="s">
        <v>874</v>
      </c>
      <c r="J932" t="s">
        <v>875</v>
      </c>
      <c r="K932" t="s">
        <v>876</v>
      </c>
      <c r="L932">
        <v>1368</v>
      </c>
      <c r="N932">
        <v>1011</v>
      </c>
      <c r="O932" t="s">
        <v>865</v>
      </c>
      <c r="P932" t="s">
        <v>865</v>
      </c>
      <c r="Q932">
        <v>1</v>
      </c>
      <c r="X932">
        <v>1E-3</v>
      </c>
      <c r="Y932">
        <v>0</v>
      </c>
      <c r="Z932">
        <v>179.17</v>
      </c>
      <c r="AA932">
        <v>16.93</v>
      </c>
      <c r="AB932">
        <v>0</v>
      </c>
      <c r="AC932">
        <v>0</v>
      </c>
      <c r="AD932">
        <v>1</v>
      </c>
      <c r="AE932">
        <v>0</v>
      </c>
      <c r="AF932" t="s">
        <v>25</v>
      </c>
      <c r="AG932">
        <v>1.3750000000000001E-3</v>
      </c>
      <c r="AH932">
        <v>2</v>
      </c>
      <c r="AI932">
        <v>60527397</v>
      </c>
      <c r="AJ932">
        <v>926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">
      <c r="A933">
        <f>ROW(Source!A396)</f>
        <v>396</v>
      </c>
      <c r="B933">
        <v>60527404</v>
      </c>
      <c r="C933">
        <v>60527393</v>
      </c>
      <c r="D933">
        <v>58309878</v>
      </c>
      <c r="E933">
        <v>1</v>
      </c>
      <c r="F933">
        <v>1</v>
      </c>
      <c r="G933">
        <v>1080</v>
      </c>
      <c r="H933">
        <v>3</v>
      </c>
      <c r="I933" t="s">
        <v>950</v>
      </c>
      <c r="J933" t="s">
        <v>951</v>
      </c>
      <c r="K933" t="s">
        <v>952</v>
      </c>
      <c r="L933">
        <v>1348</v>
      </c>
      <c r="N933">
        <v>1009</v>
      </c>
      <c r="O933" t="s">
        <v>900</v>
      </c>
      <c r="P933" t="s">
        <v>900</v>
      </c>
      <c r="Q933">
        <v>1000</v>
      </c>
      <c r="X933">
        <v>6.9999999999999994E-5</v>
      </c>
      <c r="Y933">
        <v>7185.82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 t="s">
        <v>3</v>
      </c>
      <c r="AG933">
        <v>6.9999999999999994E-5</v>
      </c>
      <c r="AH933">
        <v>2</v>
      </c>
      <c r="AI933">
        <v>60527398</v>
      </c>
      <c r="AJ933">
        <v>927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">
      <c r="A934">
        <f>ROW(Source!A396)</f>
        <v>396</v>
      </c>
      <c r="B934">
        <v>60527405</v>
      </c>
      <c r="C934">
        <v>60527393</v>
      </c>
      <c r="D934">
        <v>58277747</v>
      </c>
      <c r="E934">
        <v>1080</v>
      </c>
      <c r="F934">
        <v>1</v>
      </c>
      <c r="G934">
        <v>1080</v>
      </c>
      <c r="H934">
        <v>3</v>
      </c>
      <c r="I934" t="s">
        <v>1004</v>
      </c>
      <c r="J934" t="s">
        <v>3</v>
      </c>
      <c r="K934" t="s">
        <v>1005</v>
      </c>
      <c r="L934">
        <v>1354</v>
      </c>
      <c r="N934">
        <v>1010</v>
      </c>
      <c r="O934" t="s">
        <v>39</v>
      </c>
      <c r="P934" t="s">
        <v>39</v>
      </c>
      <c r="Q934">
        <v>1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 t="s">
        <v>3</v>
      </c>
      <c r="AG934">
        <v>1</v>
      </c>
      <c r="AH934">
        <v>3</v>
      </c>
      <c r="AI934">
        <v>-1</v>
      </c>
      <c r="AJ934" t="s">
        <v>3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">
      <c r="A935">
        <f>ROW(Source!A399)</f>
        <v>399</v>
      </c>
      <c r="B935">
        <v>60527412</v>
      </c>
      <c r="C935">
        <v>60527407</v>
      </c>
      <c r="D935">
        <v>58266404</v>
      </c>
      <c r="E935">
        <v>1080</v>
      </c>
      <c r="F935">
        <v>1</v>
      </c>
      <c r="G935">
        <v>1080</v>
      </c>
      <c r="H935">
        <v>1</v>
      </c>
      <c r="I935" t="s">
        <v>859</v>
      </c>
      <c r="J935" t="s">
        <v>3</v>
      </c>
      <c r="K935" t="s">
        <v>860</v>
      </c>
      <c r="L935">
        <v>1191</v>
      </c>
      <c r="N935">
        <v>1013</v>
      </c>
      <c r="O935" t="s">
        <v>861</v>
      </c>
      <c r="P935" t="s">
        <v>861</v>
      </c>
      <c r="Q935">
        <v>1</v>
      </c>
      <c r="X935">
        <v>0.3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1</v>
      </c>
      <c r="AF935" t="s">
        <v>266</v>
      </c>
      <c r="AG935">
        <v>0.33</v>
      </c>
      <c r="AH935">
        <v>2</v>
      </c>
      <c r="AI935">
        <v>60527408</v>
      </c>
      <c r="AJ935">
        <v>929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">
      <c r="A936">
        <f>ROW(Source!A399)</f>
        <v>399</v>
      </c>
      <c r="B936">
        <v>60527413</v>
      </c>
      <c r="C936">
        <v>60527407</v>
      </c>
      <c r="D936">
        <v>58330407</v>
      </c>
      <c r="E936">
        <v>1</v>
      </c>
      <c r="F936">
        <v>1</v>
      </c>
      <c r="G936">
        <v>1080</v>
      </c>
      <c r="H936">
        <v>3</v>
      </c>
      <c r="I936" t="s">
        <v>947</v>
      </c>
      <c r="J936" t="s">
        <v>948</v>
      </c>
      <c r="K936" t="s">
        <v>949</v>
      </c>
      <c r="L936">
        <v>1346</v>
      </c>
      <c r="N936">
        <v>1009</v>
      </c>
      <c r="O936" t="s">
        <v>880</v>
      </c>
      <c r="P936" t="s">
        <v>880</v>
      </c>
      <c r="Q936">
        <v>1</v>
      </c>
      <c r="X936">
        <v>4.2000000000000003E-2</v>
      </c>
      <c r="Y936">
        <v>19.28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 t="s">
        <v>140</v>
      </c>
      <c r="AG936">
        <v>4.2000000000000003E-2</v>
      </c>
      <c r="AH936">
        <v>2</v>
      </c>
      <c r="AI936">
        <v>60527409</v>
      </c>
      <c r="AJ936">
        <v>930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  <row r="937" spans="1:44" x14ac:dyDescent="0.2">
      <c r="A937">
        <f>ROW(Source!A399)</f>
        <v>399</v>
      </c>
      <c r="B937">
        <v>60527414</v>
      </c>
      <c r="C937">
        <v>60527407</v>
      </c>
      <c r="D937">
        <v>58288274</v>
      </c>
      <c r="E937">
        <v>1080</v>
      </c>
      <c r="F937">
        <v>1</v>
      </c>
      <c r="G937">
        <v>1080</v>
      </c>
      <c r="H937">
        <v>3</v>
      </c>
      <c r="I937" t="s">
        <v>1006</v>
      </c>
      <c r="J937" t="s">
        <v>3</v>
      </c>
      <c r="K937" t="s">
        <v>1007</v>
      </c>
      <c r="L937">
        <v>1354</v>
      </c>
      <c r="N937">
        <v>1010</v>
      </c>
      <c r="O937" t="s">
        <v>39</v>
      </c>
      <c r="P937" t="s">
        <v>39</v>
      </c>
      <c r="Q937">
        <v>1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140</v>
      </c>
      <c r="AG937">
        <v>1</v>
      </c>
      <c r="AH937">
        <v>3</v>
      </c>
      <c r="AI937">
        <v>-1</v>
      </c>
      <c r="AJ937" t="s">
        <v>3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 x14ac:dyDescent="0.2">
      <c r="A938">
        <f>ROW(Source!A399)</f>
        <v>399</v>
      </c>
      <c r="B938">
        <v>60527415</v>
      </c>
      <c r="C938">
        <v>60527407</v>
      </c>
      <c r="D938">
        <v>58271406</v>
      </c>
      <c r="E938">
        <v>1080</v>
      </c>
      <c r="F938">
        <v>1</v>
      </c>
      <c r="G938">
        <v>1080</v>
      </c>
      <c r="H938">
        <v>3</v>
      </c>
      <c r="I938" t="s">
        <v>953</v>
      </c>
      <c r="J938" t="s">
        <v>3</v>
      </c>
      <c r="K938" t="s">
        <v>954</v>
      </c>
      <c r="L938">
        <v>1348</v>
      </c>
      <c r="N938">
        <v>1009</v>
      </c>
      <c r="O938" t="s">
        <v>900</v>
      </c>
      <c r="P938" t="s">
        <v>900</v>
      </c>
      <c r="Q938">
        <v>1000</v>
      </c>
      <c r="X938">
        <v>1.5E-3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 t="s">
        <v>140</v>
      </c>
      <c r="AG938">
        <v>1.5E-3</v>
      </c>
      <c r="AH938">
        <v>2</v>
      </c>
      <c r="AI938">
        <v>60527410</v>
      </c>
      <c r="AJ938">
        <v>931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</row>
    <row r="939" spans="1:44" x14ac:dyDescent="0.2">
      <c r="A939">
        <f>ROW(Source!A400)</f>
        <v>400</v>
      </c>
      <c r="B939">
        <v>60527412</v>
      </c>
      <c r="C939">
        <v>60527407</v>
      </c>
      <c r="D939">
        <v>58266404</v>
      </c>
      <c r="E939">
        <v>1080</v>
      </c>
      <c r="F939">
        <v>1</v>
      </c>
      <c r="G939">
        <v>1080</v>
      </c>
      <c r="H939">
        <v>1</v>
      </c>
      <c r="I939" t="s">
        <v>859</v>
      </c>
      <c r="J939" t="s">
        <v>3</v>
      </c>
      <c r="K939" t="s">
        <v>860</v>
      </c>
      <c r="L939">
        <v>1191</v>
      </c>
      <c r="N939">
        <v>1013</v>
      </c>
      <c r="O939" t="s">
        <v>861</v>
      </c>
      <c r="P939" t="s">
        <v>861</v>
      </c>
      <c r="Q939">
        <v>1</v>
      </c>
      <c r="X939">
        <v>0.3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1</v>
      </c>
      <c r="AF939" t="s">
        <v>266</v>
      </c>
      <c r="AG939">
        <v>0.33</v>
      </c>
      <c r="AH939">
        <v>2</v>
      </c>
      <c r="AI939">
        <v>60527408</v>
      </c>
      <c r="AJ939">
        <v>933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</row>
    <row r="940" spans="1:44" x14ac:dyDescent="0.2">
      <c r="A940">
        <f>ROW(Source!A400)</f>
        <v>400</v>
      </c>
      <c r="B940">
        <v>60527413</v>
      </c>
      <c r="C940">
        <v>60527407</v>
      </c>
      <c r="D940">
        <v>58330407</v>
      </c>
      <c r="E940">
        <v>1</v>
      </c>
      <c r="F940">
        <v>1</v>
      </c>
      <c r="G940">
        <v>1080</v>
      </c>
      <c r="H940">
        <v>3</v>
      </c>
      <c r="I940" t="s">
        <v>947</v>
      </c>
      <c r="J940" t="s">
        <v>948</v>
      </c>
      <c r="K940" t="s">
        <v>949</v>
      </c>
      <c r="L940">
        <v>1346</v>
      </c>
      <c r="N940">
        <v>1009</v>
      </c>
      <c r="O940" t="s">
        <v>880</v>
      </c>
      <c r="P940" t="s">
        <v>880</v>
      </c>
      <c r="Q940">
        <v>1</v>
      </c>
      <c r="X940">
        <v>4.2000000000000003E-2</v>
      </c>
      <c r="Y940">
        <v>19.28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v>0</v>
      </c>
      <c r="AF940" t="s">
        <v>140</v>
      </c>
      <c r="AG940">
        <v>4.2000000000000003E-2</v>
      </c>
      <c r="AH940">
        <v>2</v>
      </c>
      <c r="AI940">
        <v>60527409</v>
      </c>
      <c r="AJ940">
        <v>934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x14ac:dyDescent="0.2">
      <c r="A941">
        <f>ROW(Source!A400)</f>
        <v>400</v>
      </c>
      <c r="B941">
        <v>60527414</v>
      </c>
      <c r="C941">
        <v>60527407</v>
      </c>
      <c r="D941">
        <v>58288274</v>
      </c>
      <c r="E941">
        <v>1080</v>
      </c>
      <c r="F941">
        <v>1</v>
      </c>
      <c r="G941">
        <v>1080</v>
      </c>
      <c r="H941">
        <v>3</v>
      </c>
      <c r="I941" t="s">
        <v>1006</v>
      </c>
      <c r="J941" t="s">
        <v>3</v>
      </c>
      <c r="K941" t="s">
        <v>1007</v>
      </c>
      <c r="L941">
        <v>1354</v>
      </c>
      <c r="N941">
        <v>1010</v>
      </c>
      <c r="O941" t="s">
        <v>39</v>
      </c>
      <c r="P941" t="s">
        <v>39</v>
      </c>
      <c r="Q941">
        <v>1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 t="s">
        <v>140</v>
      </c>
      <c r="AG941">
        <v>1</v>
      </c>
      <c r="AH941">
        <v>3</v>
      </c>
      <c r="AI941">
        <v>-1</v>
      </c>
      <c r="AJ941" t="s">
        <v>3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</row>
    <row r="942" spans="1:44" x14ac:dyDescent="0.2">
      <c r="A942">
        <f>ROW(Source!A400)</f>
        <v>400</v>
      </c>
      <c r="B942">
        <v>60527415</v>
      </c>
      <c r="C942">
        <v>60527407</v>
      </c>
      <c r="D942">
        <v>58271406</v>
      </c>
      <c r="E942">
        <v>1080</v>
      </c>
      <c r="F942">
        <v>1</v>
      </c>
      <c r="G942">
        <v>1080</v>
      </c>
      <c r="H942">
        <v>3</v>
      </c>
      <c r="I942" t="s">
        <v>953</v>
      </c>
      <c r="J942" t="s">
        <v>3</v>
      </c>
      <c r="K942" t="s">
        <v>954</v>
      </c>
      <c r="L942">
        <v>1348</v>
      </c>
      <c r="N942">
        <v>1009</v>
      </c>
      <c r="O942" t="s">
        <v>900</v>
      </c>
      <c r="P942" t="s">
        <v>900</v>
      </c>
      <c r="Q942">
        <v>1000</v>
      </c>
      <c r="X942">
        <v>1.5E-3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 t="s">
        <v>140</v>
      </c>
      <c r="AG942">
        <v>1.5E-3</v>
      </c>
      <c r="AH942">
        <v>2</v>
      </c>
      <c r="AI942">
        <v>60527410</v>
      </c>
      <c r="AJ942">
        <v>935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</row>
    <row r="943" spans="1:44" x14ac:dyDescent="0.2">
      <c r="A943">
        <f>ROW(Source!A405)</f>
        <v>405</v>
      </c>
      <c r="B943">
        <v>60527426</v>
      </c>
      <c r="C943">
        <v>60527418</v>
      </c>
      <c r="D943">
        <v>58266404</v>
      </c>
      <c r="E943">
        <v>1080</v>
      </c>
      <c r="F943">
        <v>1</v>
      </c>
      <c r="G943">
        <v>1080</v>
      </c>
      <c r="H943">
        <v>1</v>
      </c>
      <c r="I943" t="s">
        <v>859</v>
      </c>
      <c r="J943" t="s">
        <v>3</v>
      </c>
      <c r="K943" t="s">
        <v>860</v>
      </c>
      <c r="L943">
        <v>1191</v>
      </c>
      <c r="N943">
        <v>1013</v>
      </c>
      <c r="O943" t="s">
        <v>861</v>
      </c>
      <c r="P943" t="s">
        <v>861</v>
      </c>
      <c r="Q943">
        <v>1</v>
      </c>
      <c r="X943">
        <v>1.47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1</v>
      </c>
      <c r="AF943" t="s">
        <v>26</v>
      </c>
      <c r="AG943">
        <v>1.85955</v>
      </c>
      <c r="AH943">
        <v>2</v>
      </c>
      <c r="AI943">
        <v>60527419</v>
      </c>
      <c r="AJ943">
        <v>937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2">
      <c r="A944">
        <f>ROW(Source!A405)</f>
        <v>405</v>
      </c>
      <c r="B944">
        <v>60527427</v>
      </c>
      <c r="C944">
        <v>60527418</v>
      </c>
      <c r="D944">
        <v>58340279</v>
      </c>
      <c r="E944">
        <v>1</v>
      </c>
      <c r="F944">
        <v>1</v>
      </c>
      <c r="G944">
        <v>1080</v>
      </c>
      <c r="H944">
        <v>2</v>
      </c>
      <c r="I944" t="s">
        <v>938</v>
      </c>
      <c r="J944" t="s">
        <v>939</v>
      </c>
      <c r="K944" t="s">
        <v>940</v>
      </c>
      <c r="L944">
        <v>1368</v>
      </c>
      <c r="N944">
        <v>1011</v>
      </c>
      <c r="O944" t="s">
        <v>865</v>
      </c>
      <c r="P944" t="s">
        <v>865</v>
      </c>
      <c r="Q944">
        <v>1</v>
      </c>
      <c r="X944">
        <v>0.35</v>
      </c>
      <c r="Y944">
        <v>0</v>
      </c>
      <c r="Z944">
        <v>7.11</v>
      </c>
      <c r="AA944">
        <v>0</v>
      </c>
      <c r="AB944">
        <v>0</v>
      </c>
      <c r="AC944">
        <v>0</v>
      </c>
      <c r="AD944">
        <v>1</v>
      </c>
      <c r="AE944">
        <v>0</v>
      </c>
      <c r="AF944" t="s">
        <v>25</v>
      </c>
      <c r="AG944">
        <v>0.48125000000000007</v>
      </c>
      <c r="AH944">
        <v>2</v>
      </c>
      <c r="AI944">
        <v>60527420</v>
      </c>
      <c r="AJ944">
        <v>938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</row>
    <row r="945" spans="1:44" x14ac:dyDescent="0.2">
      <c r="A945">
        <f>ROW(Source!A405)</f>
        <v>405</v>
      </c>
      <c r="B945">
        <v>60527428</v>
      </c>
      <c r="C945">
        <v>60527418</v>
      </c>
      <c r="D945">
        <v>58340578</v>
      </c>
      <c r="E945">
        <v>1</v>
      </c>
      <c r="F945">
        <v>1</v>
      </c>
      <c r="G945">
        <v>1080</v>
      </c>
      <c r="H945">
        <v>2</v>
      </c>
      <c r="I945" t="s">
        <v>862</v>
      </c>
      <c r="J945" t="s">
        <v>863</v>
      </c>
      <c r="K945" t="s">
        <v>864</v>
      </c>
      <c r="L945">
        <v>1368</v>
      </c>
      <c r="N945">
        <v>1011</v>
      </c>
      <c r="O945" t="s">
        <v>865</v>
      </c>
      <c r="P945" t="s">
        <v>865</v>
      </c>
      <c r="Q945">
        <v>1</v>
      </c>
      <c r="X945">
        <v>0.01</v>
      </c>
      <c r="Y945">
        <v>0</v>
      </c>
      <c r="Z945">
        <v>83.1</v>
      </c>
      <c r="AA945">
        <v>12.62</v>
      </c>
      <c r="AB945">
        <v>0</v>
      </c>
      <c r="AC945">
        <v>0</v>
      </c>
      <c r="AD945">
        <v>1</v>
      </c>
      <c r="AE945">
        <v>0</v>
      </c>
      <c r="AF945" t="s">
        <v>25</v>
      </c>
      <c r="AG945">
        <v>1.3750000000000002E-2</v>
      </c>
      <c r="AH945">
        <v>2</v>
      </c>
      <c r="AI945">
        <v>60527421</v>
      </c>
      <c r="AJ945">
        <v>939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</row>
    <row r="946" spans="1:44" x14ac:dyDescent="0.2">
      <c r="A946">
        <f>ROW(Source!A405)</f>
        <v>405</v>
      </c>
      <c r="B946">
        <v>60527429</v>
      </c>
      <c r="C946">
        <v>60527418</v>
      </c>
      <c r="D946">
        <v>58309957</v>
      </c>
      <c r="E946">
        <v>1</v>
      </c>
      <c r="F946">
        <v>1</v>
      </c>
      <c r="G946">
        <v>1080</v>
      </c>
      <c r="H946">
        <v>3</v>
      </c>
      <c r="I946" t="s">
        <v>941</v>
      </c>
      <c r="J946" t="s">
        <v>942</v>
      </c>
      <c r="K946" t="s">
        <v>943</v>
      </c>
      <c r="L946">
        <v>1348</v>
      </c>
      <c r="N946">
        <v>1009</v>
      </c>
      <c r="O946" t="s">
        <v>900</v>
      </c>
      <c r="P946" t="s">
        <v>900</v>
      </c>
      <c r="Q946">
        <v>1000</v>
      </c>
      <c r="X946">
        <v>1.3999999999999999E-4</v>
      </c>
      <c r="Y946">
        <v>9879.51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 t="s">
        <v>3</v>
      </c>
      <c r="AG946">
        <v>1.3999999999999999E-4</v>
      </c>
      <c r="AH946">
        <v>2</v>
      </c>
      <c r="AI946">
        <v>60527422</v>
      </c>
      <c r="AJ946">
        <v>940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</row>
    <row r="947" spans="1:44" x14ac:dyDescent="0.2">
      <c r="A947">
        <f>ROW(Source!A405)</f>
        <v>405</v>
      </c>
      <c r="B947">
        <v>60527430</v>
      </c>
      <c r="C947">
        <v>60527418</v>
      </c>
      <c r="D947">
        <v>58308765</v>
      </c>
      <c r="E947">
        <v>1</v>
      </c>
      <c r="F947">
        <v>1</v>
      </c>
      <c r="G947">
        <v>1080</v>
      </c>
      <c r="H947">
        <v>3</v>
      </c>
      <c r="I947" t="s">
        <v>944</v>
      </c>
      <c r="J947" t="s">
        <v>945</v>
      </c>
      <c r="K947" t="s">
        <v>946</v>
      </c>
      <c r="L947">
        <v>1348</v>
      </c>
      <c r="N947">
        <v>1009</v>
      </c>
      <c r="O947" t="s">
        <v>900</v>
      </c>
      <c r="P947" t="s">
        <v>900</v>
      </c>
      <c r="Q947">
        <v>1000</v>
      </c>
      <c r="X947">
        <v>1.1000000000000001E-3</v>
      </c>
      <c r="Y947">
        <v>17868.28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0</v>
      </c>
      <c r="AF947" t="s">
        <v>3</v>
      </c>
      <c r="AG947">
        <v>1.1000000000000001E-3</v>
      </c>
      <c r="AH947">
        <v>2</v>
      </c>
      <c r="AI947">
        <v>60527423</v>
      </c>
      <c r="AJ947">
        <v>941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</row>
    <row r="948" spans="1:44" x14ac:dyDescent="0.2">
      <c r="A948">
        <f>ROW(Source!A405)</f>
        <v>405</v>
      </c>
      <c r="B948">
        <v>60527431</v>
      </c>
      <c r="C948">
        <v>60527418</v>
      </c>
      <c r="D948">
        <v>58330407</v>
      </c>
      <c r="E948">
        <v>1</v>
      </c>
      <c r="F948">
        <v>1</v>
      </c>
      <c r="G948">
        <v>1080</v>
      </c>
      <c r="H948">
        <v>3</v>
      </c>
      <c r="I948" t="s">
        <v>947</v>
      </c>
      <c r="J948" t="s">
        <v>948</v>
      </c>
      <c r="K948" t="s">
        <v>949</v>
      </c>
      <c r="L948">
        <v>1346</v>
      </c>
      <c r="N948">
        <v>1009</v>
      </c>
      <c r="O948" t="s">
        <v>880</v>
      </c>
      <c r="P948" t="s">
        <v>880</v>
      </c>
      <c r="Q948">
        <v>1</v>
      </c>
      <c r="X948">
        <v>0.02</v>
      </c>
      <c r="Y948">
        <v>19.28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 t="s">
        <v>3</v>
      </c>
      <c r="AG948">
        <v>0.02</v>
      </c>
      <c r="AH948">
        <v>2</v>
      </c>
      <c r="AI948">
        <v>60527425</v>
      </c>
      <c r="AJ948">
        <v>943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</row>
    <row r="949" spans="1:44" x14ac:dyDescent="0.2">
      <c r="A949">
        <f>ROW(Source!A405)</f>
        <v>405</v>
      </c>
      <c r="B949">
        <v>60527432</v>
      </c>
      <c r="C949">
        <v>60527418</v>
      </c>
      <c r="D949">
        <v>58266855</v>
      </c>
      <c r="E949">
        <v>1080</v>
      </c>
      <c r="F949">
        <v>1</v>
      </c>
      <c r="G949">
        <v>1080</v>
      </c>
      <c r="H949">
        <v>3</v>
      </c>
      <c r="I949" t="s">
        <v>1002</v>
      </c>
      <c r="J949" t="s">
        <v>3</v>
      </c>
      <c r="K949" t="s">
        <v>1003</v>
      </c>
      <c r="L949">
        <v>1354</v>
      </c>
      <c r="N949">
        <v>1010</v>
      </c>
      <c r="O949" t="s">
        <v>39</v>
      </c>
      <c r="P949" t="s">
        <v>39</v>
      </c>
      <c r="Q949">
        <v>1</v>
      </c>
      <c r="X949">
        <v>2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 t="s">
        <v>3</v>
      </c>
      <c r="AG949">
        <v>2</v>
      </c>
      <c r="AH949">
        <v>3</v>
      </c>
      <c r="AI949">
        <v>-1</v>
      </c>
      <c r="AJ949" t="s">
        <v>3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2">
      <c r="A950">
        <f>ROW(Source!A405)</f>
        <v>405</v>
      </c>
      <c r="B950">
        <v>60527433</v>
      </c>
      <c r="C950">
        <v>60527418</v>
      </c>
      <c r="D950">
        <v>58287192</v>
      </c>
      <c r="E950">
        <v>1080</v>
      </c>
      <c r="F950">
        <v>1</v>
      </c>
      <c r="G950">
        <v>1080</v>
      </c>
      <c r="H950">
        <v>3</v>
      </c>
      <c r="I950" t="s">
        <v>991</v>
      </c>
      <c r="J950" t="s">
        <v>3</v>
      </c>
      <c r="K950" t="s">
        <v>992</v>
      </c>
      <c r="L950">
        <v>1354</v>
      </c>
      <c r="N950">
        <v>1010</v>
      </c>
      <c r="O950" t="s">
        <v>39</v>
      </c>
      <c r="P950" t="s">
        <v>39</v>
      </c>
      <c r="Q950">
        <v>1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3</v>
      </c>
      <c r="AG950">
        <v>1</v>
      </c>
      <c r="AH950">
        <v>3</v>
      </c>
      <c r="AI950">
        <v>-1</v>
      </c>
      <c r="AJ950" t="s">
        <v>3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2">
      <c r="A951">
        <f>ROW(Source!A406)</f>
        <v>406</v>
      </c>
      <c r="B951">
        <v>60527426</v>
      </c>
      <c r="C951">
        <v>60527418</v>
      </c>
      <c r="D951">
        <v>58266404</v>
      </c>
      <c r="E951">
        <v>1080</v>
      </c>
      <c r="F951">
        <v>1</v>
      </c>
      <c r="G951">
        <v>1080</v>
      </c>
      <c r="H951">
        <v>1</v>
      </c>
      <c r="I951" t="s">
        <v>859</v>
      </c>
      <c r="J951" t="s">
        <v>3</v>
      </c>
      <c r="K951" t="s">
        <v>860</v>
      </c>
      <c r="L951">
        <v>1191</v>
      </c>
      <c r="N951">
        <v>1013</v>
      </c>
      <c r="O951" t="s">
        <v>861</v>
      </c>
      <c r="P951" t="s">
        <v>861</v>
      </c>
      <c r="Q951">
        <v>1</v>
      </c>
      <c r="X951">
        <v>1.47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1</v>
      </c>
      <c r="AF951" t="s">
        <v>26</v>
      </c>
      <c r="AG951">
        <v>1.85955</v>
      </c>
      <c r="AH951">
        <v>2</v>
      </c>
      <c r="AI951">
        <v>60527419</v>
      </c>
      <c r="AJ951">
        <v>944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x14ac:dyDescent="0.2">
      <c r="A952">
        <f>ROW(Source!A406)</f>
        <v>406</v>
      </c>
      <c r="B952">
        <v>60527427</v>
      </c>
      <c r="C952">
        <v>60527418</v>
      </c>
      <c r="D952">
        <v>58340279</v>
      </c>
      <c r="E952">
        <v>1</v>
      </c>
      <c r="F952">
        <v>1</v>
      </c>
      <c r="G952">
        <v>1080</v>
      </c>
      <c r="H952">
        <v>2</v>
      </c>
      <c r="I952" t="s">
        <v>938</v>
      </c>
      <c r="J952" t="s">
        <v>939</v>
      </c>
      <c r="K952" t="s">
        <v>940</v>
      </c>
      <c r="L952">
        <v>1368</v>
      </c>
      <c r="N952">
        <v>1011</v>
      </c>
      <c r="O952" t="s">
        <v>865</v>
      </c>
      <c r="P952" t="s">
        <v>865</v>
      </c>
      <c r="Q952">
        <v>1</v>
      </c>
      <c r="X952">
        <v>0.35</v>
      </c>
      <c r="Y952">
        <v>0</v>
      </c>
      <c r="Z952">
        <v>7.11</v>
      </c>
      <c r="AA952">
        <v>0</v>
      </c>
      <c r="AB952">
        <v>0</v>
      </c>
      <c r="AC952">
        <v>0</v>
      </c>
      <c r="AD952">
        <v>1</v>
      </c>
      <c r="AE952">
        <v>0</v>
      </c>
      <c r="AF952" t="s">
        <v>25</v>
      </c>
      <c r="AG952">
        <v>0.48125000000000007</v>
      </c>
      <c r="AH952">
        <v>2</v>
      </c>
      <c r="AI952">
        <v>60527420</v>
      </c>
      <c r="AJ952">
        <v>945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x14ac:dyDescent="0.2">
      <c r="A953">
        <f>ROW(Source!A406)</f>
        <v>406</v>
      </c>
      <c r="B953">
        <v>60527428</v>
      </c>
      <c r="C953">
        <v>60527418</v>
      </c>
      <c r="D953">
        <v>58340578</v>
      </c>
      <c r="E953">
        <v>1</v>
      </c>
      <c r="F953">
        <v>1</v>
      </c>
      <c r="G953">
        <v>1080</v>
      </c>
      <c r="H953">
        <v>2</v>
      </c>
      <c r="I953" t="s">
        <v>862</v>
      </c>
      <c r="J953" t="s">
        <v>863</v>
      </c>
      <c r="K953" t="s">
        <v>864</v>
      </c>
      <c r="L953">
        <v>1368</v>
      </c>
      <c r="N953">
        <v>1011</v>
      </c>
      <c r="O953" t="s">
        <v>865</v>
      </c>
      <c r="P953" t="s">
        <v>865</v>
      </c>
      <c r="Q953">
        <v>1</v>
      </c>
      <c r="X953">
        <v>0.01</v>
      </c>
      <c r="Y953">
        <v>0</v>
      </c>
      <c r="Z953">
        <v>83.1</v>
      </c>
      <c r="AA953">
        <v>12.62</v>
      </c>
      <c r="AB953">
        <v>0</v>
      </c>
      <c r="AC953">
        <v>0</v>
      </c>
      <c r="AD953">
        <v>1</v>
      </c>
      <c r="AE953">
        <v>0</v>
      </c>
      <c r="AF953" t="s">
        <v>25</v>
      </c>
      <c r="AG953">
        <v>1.3750000000000002E-2</v>
      </c>
      <c r="AH953">
        <v>2</v>
      </c>
      <c r="AI953">
        <v>60527421</v>
      </c>
      <c r="AJ953">
        <v>946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2">
      <c r="A954">
        <f>ROW(Source!A406)</f>
        <v>406</v>
      </c>
      <c r="B954">
        <v>60527429</v>
      </c>
      <c r="C954">
        <v>60527418</v>
      </c>
      <c r="D954">
        <v>58309957</v>
      </c>
      <c r="E954">
        <v>1</v>
      </c>
      <c r="F954">
        <v>1</v>
      </c>
      <c r="G954">
        <v>1080</v>
      </c>
      <c r="H954">
        <v>3</v>
      </c>
      <c r="I954" t="s">
        <v>941</v>
      </c>
      <c r="J954" t="s">
        <v>942</v>
      </c>
      <c r="K954" t="s">
        <v>943</v>
      </c>
      <c r="L954">
        <v>1348</v>
      </c>
      <c r="N954">
        <v>1009</v>
      </c>
      <c r="O954" t="s">
        <v>900</v>
      </c>
      <c r="P954" t="s">
        <v>900</v>
      </c>
      <c r="Q954">
        <v>1000</v>
      </c>
      <c r="X954">
        <v>1.3999999999999999E-4</v>
      </c>
      <c r="Y954">
        <v>9879.51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 t="s">
        <v>3</v>
      </c>
      <c r="AG954">
        <v>1.3999999999999999E-4</v>
      </c>
      <c r="AH954">
        <v>2</v>
      </c>
      <c r="AI954">
        <v>60527422</v>
      </c>
      <c r="AJ954">
        <v>947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2">
      <c r="A955">
        <f>ROW(Source!A406)</f>
        <v>406</v>
      </c>
      <c r="B955">
        <v>60527430</v>
      </c>
      <c r="C955">
        <v>60527418</v>
      </c>
      <c r="D955">
        <v>58308765</v>
      </c>
      <c r="E955">
        <v>1</v>
      </c>
      <c r="F955">
        <v>1</v>
      </c>
      <c r="G955">
        <v>1080</v>
      </c>
      <c r="H955">
        <v>3</v>
      </c>
      <c r="I955" t="s">
        <v>944</v>
      </c>
      <c r="J955" t="s">
        <v>945</v>
      </c>
      <c r="K955" t="s">
        <v>946</v>
      </c>
      <c r="L955">
        <v>1348</v>
      </c>
      <c r="N955">
        <v>1009</v>
      </c>
      <c r="O955" t="s">
        <v>900</v>
      </c>
      <c r="P955" t="s">
        <v>900</v>
      </c>
      <c r="Q955">
        <v>1000</v>
      </c>
      <c r="X955">
        <v>1.1000000000000001E-3</v>
      </c>
      <c r="Y955">
        <v>17868.28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 t="s">
        <v>3</v>
      </c>
      <c r="AG955">
        <v>1.1000000000000001E-3</v>
      </c>
      <c r="AH955">
        <v>2</v>
      </c>
      <c r="AI955">
        <v>60527423</v>
      </c>
      <c r="AJ955">
        <v>948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2">
      <c r="A956">
        <f>ROW(Source!A406)</f>
        <v>406</v>
      </c>
      <c r="B956">
        <v>60527431</v>
      </c>
      <c r="C956">
        <v>60527418</v>
      </c>
      <c r="D956">
        <v>58330407</v>
      </c>
      <c r="E956">
        <v>1</v>
      </c>
      <c r="F956">
        <v>1</v>
      </c>
      <c r="G956">
        <v>1080</v>
      </c>
      <c r="H956">
        <v>3</v>
      </c>
      <c r="I956" t="s">
        <v>947</v>
      </c>
      <c r="J956" t="s">
        <v>948</v>
      </c>
      <c r="K956" t="s">
        <v>949</v>
      </c>
      <c r="L956">
        <v>1346</v>
      </c>
      <c r="N956">
        <v>1009</v>
      </c>
      <c r="O956" t="s">
        <v>880</v>
      </c>
      <c r="P956" t="s">
        <v>880</v>
      </c>
      <c r="Q956">
        <v>1</v>
      </c>
      <c r="X956">
        <v>0.02</v>
      </c>
      <c r="Y956">
        <v>19.28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 t="s">
        <v>3</v>
      </c>
      <c r="AG956">
        <v>0.02</v>
      </c>
      <c r="AH956">
        <v>2</v>
      </c>
      <c r="AI956">
        <v>60527425</v>
      </c>
      <c r="AJ956">
        <v>950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x14ac:dyDescent="0.2">
      <c r="A957">
        <f>ROW(Source!A406)</f>
        <v>406</v>
      </c>
      <c r="B957">
        <v>60527432</v>
      </c>
      <c r="C957">
        <v>60527418</v>
      </c>
      <c r="D957">
        <v>58266855</v>
      </c>
      <c r="E957">
        <v>1080</v>
      </c>
      <c r="F957">
        <v>1</v>
      </c>
      <c r="G957">
        <v>1080</v>
      </c>
      <c r="H957">
        <v>3</v>
      </c>
      <c r="I957" t="s">
        <v>1002</v>
      </c>
      <c r="J957" t="s">
        <v>3</v>
      </c>
      <c r="K957" t="s">
        <v>1003</v>
      </c>
      <c r="L957">
        <v>1354</v>
      </c>
      <c r="N957">
        <v>1010</v>
      </c>
      <c r="O957" t="s">
        <v>39</v>
      </c>
      <c r="P957" t="s">
        <v>39</v>
      </c>
      <c r="Q957">
        <v>1</v>
      </c>
      <c r="X957">
        <v>2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3</v>
      </c>
      <c r="AG957">
        <v>2</v>
      </c>
      <c r="AH957">
        <v>3</v>
      </c>
      <c r="AI957">
        <v>-1</v>
      </c>
      <c r="AJ957" t="s">
        <v>3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x14ac:dyDescent="0.2">
      <c r="A958">
        <f>ROW(Source!A406)</f>
        <v>406</v>
      </c>
      <c r="B958">
        <v>60527433</v>
      </c>
      <c r="C958">
        <v>60527418</v>
      </c>
      <c r="D958">
        <v>58287192</v>
      </c>
      <c r="E958">
        <v>1080</v>
      </c>
      <c r="F958">
        <v>1</v>
      </c>
      <c r="G958">
        <v>1080</v>
      </c>
      <c r="H958">
        <v>3</v>
      </c>
      <c r="I958" t="s">
        <v>991</v>
      </c>
      <c r="J958" t="s">
        <v>3</v>
      </c>
      <c r="K958" t="s">
        <v>992</v>
      </c>
      <c r="L958">
        <v>1354</v>
      </c>
      <c r="N958">
        <v>1010</v>
      </c>
      <c r="O958" t="s">
        <v>39</v>
      </c>
      <c r="P958" t="s">
        <v>39</v>
      </c>
      <c r="Q958">
        <v>1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3</v>
      </c>
      <c r="AG958">
        <v>1</v>
      </c>
      <c r="AH958">
        <v>3</v>
      </c>
      <c r="AI958">
        <v>-1</v>
      </c>
      <c r="AJ958" t="s">
        <v>3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x14ac:dyDescent="0.2">
      <c r="A959">
        <f>ROW(Source!A411)</f>
        <v>411</v>
      </c>
      <c r="B959">
        <v>60527444</v>
      </c>
      <c r="C959">
        <v>60527436</v>
      </c>
      <c r="D959">
        <v>58266404</v>
      </c>
      <c r="E959">
        <v>1080</v>
      </c>
      <c r="F959">
        <v>1</v>
      </c>
      <c r="G959">
        <v>1080</v>
      </c>
      <c r="H959">
        <v>1</v>
      </c>
      <c r="I959" t="s">
        <v>859</v>
      </c>
      <c r="J959" t="s">
        <v>3</v>
      </c>
      <c r="K959" t="s">
        <v>860</v>
      </c>
      <c r="L959">
        <v>1191</v>
      </c>
      <c r="N959">
        <v>1013</v>
      </c>
      <c r="O959" t="s">
        <v>861</v>
      </c>
      <c r="P959" t="s">
        <v>861</v>
      </c>
      <c r="Q959">
        <v>1</v>
      </c>
      <c r="X959">
        <v>1.47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1</v>
      </c>
      <c r="AF959" t="s">
        <v>26</v>
      </c>
      <c r="AG959">
        <v>1.85955</v>
      </c>
      <c r="AH959">
        <v>2</v>
      </c>
      <c r="AI959">
        <v>60527437</v>
      </c>
      <c r="AJ959">
        <v>951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2">
      <c r="A960">
        <f>ROW(Source!A411)</f>
        <v>411</v>
      </c>
      <c r="B960">
        <v>60527445</v>
      </c>
      <c r="C960">
        <v>60527436</v>
      </c>
      <c r="D960">
        <v>58340279</v>
      </c>
      <c r="E960">
        <v>1</v>
      </c>
      <c r="F960">
        <v>1</v>
      </c>
      <c r="G960">
        <v>1080</v>
      </c>
      <c r="H960">
        <v>2</v>
      </c>
      <c r="I960" t="s">
        <v>938</v>
      </c>
      <c r="J960" t="s">
        <v>939</v>
      </c>
      <c r="K960" t="s">
        <v>940</v>
      </c>
      <c r="L960">
        <v>1368</v>
      </c>
      <c r="N960">
        <v>1011</v>
      </c>
      <c r="O960" t="s">
        <v>865</v>
      </c>
      <c r="P960" t="s">
        <v>865</v>
      </c>
      <c r="Q960">
        <v>1</v>
      </c>
      <c r="X960">
        <v>0.35</v>
      </c>
      <c r="Y960">
        <v>0</v>
      </c>
      <c r="Z960">
        <v>7.11</v>
      </c>
      <c r="AA960">
        <v>0</v>
      </c>
      <c r="AB960">
        <v>0</v>
      </c>
      <c r="AC960">
        <v>0</v>
      </c>
      <c r="AD960">
        <v>1</v>
      </c>
      <c r="AE960">
        <v>0</v>
      </c>
      <c r="AF960" t="s">
        <v>25</v>
      </c>
      <c r="AG960">
        <v>0.48125000000000007</v>
      </c>
      <c r="AH960">
        <v>2</v>
      </c>
      <c r="AI960">
        <v>60527438</v>
      </c>
      <c r="AJ960">
        <v>952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x14ac:dyDescent="0.2">
      <c r="A961">
        <f>ROW(Source!A411)</f>
        <v>411</v>
      </c>
      <c r="B961">
        <v>60527446</v>
      </c>
      <c r="C961">
        <v>60527436</v>
      </c>
      <c r="D961">
        <v>58340578</v>
      </c>
      <c r="E961">
        <v>1</v>
      </c>
      <c r="F961">
        <v>1</v>
      </c>
      <c r="G961">
        <v>1080</v>
      </c>
      <c r="H961">
        <v>2</v>
      </c>
      <c r="I961" t="s">
        <v>862</v>
      </c>
      <c r="J961" t="s">
        <v>863</v>
      </c>
      <c r="K961" t="s">
        <v>864</v>
      </c>
      <c r="L961">
        <v>1368</v>
      </c>
      <c r="N961">
        <v>1011</v>
      </c>
      <c r="O961" t="s">
        <v>865</v>
      </c>
      <c r="P961" t="s">
        <v>865</v>
      </c>
      <c r="Q961">
        <v>1</v>
      </c>
      <c r="X961">
        <v>0.01</v>
      </c>
      <c r="Y961">
        <v>0</v>
      </c>
      <c r="Z961">
        <v>83.1</v>
      </c>
      <c r="AA961">
        <v>12.62</v>
      </c>
      <c r="AB961">
        <v>0</v>
      </c>
      <c r="AC961">
        <v>0</v>
      </c>
      <c r="AD961">
        <v>1</v>
      </c>
      <c r="AE961">
        <v>0</v>
      </c>
      <c r="AF961" t="s">
        <v>25</v>
      </c>
      <c r="AG961">
        <v>1.3750000000000002E-2</v>
      </c>
      <c r="AH961">
        <v>2</v>
      </c>
      <c r="AI961">
        <v>60527439</v>
      </c>
      <c r="AJ961">
        <v>953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x14ac:dyDescent="0.2">
      <c r="A962">
        <f>ROW(Source!A411)</f>
        <v>411</v>
      </c>
      <c r="B962">
        <v>60527447</v>
      </c>
      <c r="C962">
        <v>60527436</v>
      </c>
      <c r="D962">
        <v>58309957</v>
      </c>
      <c r="E962">
        <v>1</v>
      </c>
      <c r="F962">
        <v>1</v>
      </c>
      <c r="G962">
        <v>1080</v>
      </c>
      <c r="H962">
        <v>3</v>
      </c>
      <c r="I962" t="s">
        <v>941</v>
      </c>
      <c r="J962" t="s">
        <v>942</v>
      </c>
      <c r="K962" t="s">
        <v>943</v>
      </c>
      <c r="L962">
        <v>1348</v>
      </c>
      <c r="N962">
        <v>1009</v>
      </c>
      <c r="O962" t="s">
        <v>900</v>
      </c>
      <c r="P962" t="s">
        <v>900</v>
      </c>
      <c r="Q962">
        <v>1000</v>
      </c>
      <c r="X962">
        <v>1.3999999999999999E-4</v>
      </c>
      <c r="Y962">
        <v>9879.51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 t="s">
        <v>3</v>
      </c>
      <c r="AG962">
        <v>1.3999999999999999E-4</v>
      </c>
      <c r="AH962">
        <v>2</v>
      </c>
      <c r="AI962">
        <v>60527440</v>
      </c>
      <c r="AJ962">
        <v>954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x14ac:dyDescent="0.2">
      <c r="A963">
        <f>ROW(Source!A411)</f>
        <v>411</v>
      </c>
      <c r="B963">
        <v>60527448</v>
      </c>
      <c r="C963">
        <v>60527436</v>
      </c>
      <c r="D963">
        <v>58308765</v>
      </c>
      <c r="E963">
        <v>1</v>
      </c>
      <c r="F963">
        <v>1</v>
      </c>
      <c r="G963">
        <v>1080</v>
      </c>
      <c r="H963">
        <v>3</v>
      </c>
      <c r="I963" t="s">
        <v>944</v>
      </c>
      <c r="J963" t="s">
        <v>945</v>
      </c>
      <c r="K963" t="s">
        <v>946</v>
      </c>
      <c r="L963">
        <v>1348</v>
      </c>
      <c r="N963">
        <v>1009</v>
      </c>
      <c r="O963" t="s">
        <v>900</v>
      </c>
      <c r="P963" t="s">
        <v>900</v>
      </c>
      <c r="Q963">
        <v>1000</v>
      </c>
      <c r="X963">
        <v>1.1000000000000001E-3</v>
      </c>
      <c r="Y963">
        <v>17868.28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 t="s">
        <v>3</v>
      </c>
      <c r="AG963">
        <v>1.1000000000000001E-3</v>
      </c>
      <c r="AH963">
        <v>2</v>
      </c>
      <c r="AI963">
        <v>60527441</v>
      </c>
      <c r="AJ963">
        <v>955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x14ac:dyDescent="0.2">
      <c r="A964">
        <f>ROW(Source!A411)</f>
        <v>411</v>
      </c>
      <c r="B964">
        <v>60527449</v>
      </c>
      <c r="C964">
        <v>60527436</v>
      </c>
      <c r="D964">
        <v>58330407</v>
      </c>
      <c r="E964">
        <v>1</v>
      </c>
      <c r="F964">
        <v>1</v>
      </c>
      <c r="G964">
        <v>1080</v>
      </c>
      <c r="H964">
        <v>3</v>
      </c>
      <c r="I964" t="s">
        <v>947</v>
      </c>
      <c r="J964" t="s">
        <v>948</v>
      </c>
      <c r="K964" t="s">
        <v>949</v>
      </c>
      <c r="L964">
        <v>1346</v>
      </c>
      <c r="N964">
        <v>1009</v>
      </c>
      <c r="O964" t="s">
        <v>880</v>
      </c>
      <c r="P964" t="s">
        <v>880</v>
      </c>
      <c r="Q964">
        <v>1</v>
      </c>
      <c r="X964">
        <v>0.02</v>
      </c>
      <c r="Y964">
        <v>19.28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0</v>
      </c>
      <c r="AF964" t="s">
        <v>3</v>
      </c>
      <c r="AG964">
        <v>0.02</v>
      </c>
      <c r="AH964">
        <v>2</v>
      </c>
      <c r="AI964">
        <v>60527443</v>
      </c>
      <c r="AJ964">
        <v>957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x14ac:dyDescent="0.2">
      <c r="A965">
        <f>ROW(Source!A411)</f>
        <v>411</v>
      </c>
      <c r="B965">
        <v>60527450</v>
      </c>
      <c r="C965">
        <v>60527436</v>
      </c>
      <c r="D965">
        <v>58266855</v>
      </c>
      <c r="E965">
        <v>1080</v>
      </c>
      <c r="F965">
        <v>1</v>
      </c>
      <c r="G965">
        <v>1080</v>
      </c>
      <c r="H965">
        <v>3</v>
      </c>
      <c r="I965" t="s">
        <v>1002</v>
      </c>
      <c r="J965" t="s">
        <v>3</v>
      </c>
      <c r="K965" t="s">
        <v>1003</v>
      </c>
      <c r="L965">
        <v>1354</v>
      </c>
      <c r="N965">
        <v>1010</v>
      </c>
      <c r="O965" t="s">
        <v>39</v>
      </c>
      <c r="P965" t="s">
        <v>39</v>
      </c>
      <c r="Q965">
        <v>1</v>
      </c>
      <c r="X965">
        <v>2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 t="s">
        <v>3</v>
      </c>
      <c r="AG965">
        <v>2</v>
      </c>
      <c r="AH965">
        <v>3</v>
      </c>
      <c r="AI965">
        <v>-1</v>
      </c>
      <c r="AJ965" t="s">
        <v>3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2">
      <c r="A966">
        <f>ROW(Source!A411)</f>
        <v>411</v>
      </c>
      <c r="B966">
        <v>60527451</v>
      </c>
      <c r="C966">
        <v>60527436</v>
      </c>
      <c r="D966">
        <v>58287192</v>
      </c>
      <c r="E966">
        <v>1080</v>
      </c>
      <c r="F966">
        <v>1</v>
      </c>
      <c r="G966">
        <v>1080</v>
      </c>
      <c r="H966">
        <v>3</v>
      </c>
      <c r="I966" t="s">
        <v>991</v>
      </c>
      <c r="J966" t="s">
        <v>3</v>
      </c>
      <c r="K966" t="s">
        <v>992</v>
      </c>
      <c r="L966">
        <v>1354</v>
      </c>
      <c r="N966">
        <v>1010</v>
      </c>
      <c r="O966" t="s">
        <v>39</v>
      </c>
      <c r="P966" t="s">
        <v>39</v>
      </c>
      <c r="Q966">
        <v>1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 t="s">
        <v>3</v>
      </c>
      <c r="AG966">
        <v>1</v>
      </c>
      <c r="AH966">
        <v>3</v>
      </c>
      <c r="AI966">
        <v>-1</v>
      </c>
      <c r="AJ966" t="s">
        <v>3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x14ac:dyDescent="0.2">
      <c r="A967">
        <f>ROW(Source!A412)</f>
        <v>412</v>
      </c>
      <c r="B967">
        <v>60527444</v>
      </c>
      <c r="C967">
        <v>60527436</v>
      </c>
      <c r="D967">
        <v>58266404</v>
      </c>
      <c r="E967">
        <v>1080</v>
      </c>
      <c r="F967">
        <v>1</v>
      </c>
      <c r="G967">
        <v>1080</v>
      </c>
      <c r="H967">
        <v>1</v>
      </c>
      <c r="I967" t="s">
        <v>859</v>
      </c>
      <c r="J967" t="s">
        <v>3</v>
      </c>
      <c r="K967" t="s">
        <v>860</v>
      </c>
      <c r="L967">
        <v>1191</v>
      </c>
      <c r="N967">
        <v>1013</v>
      </c>
      <c r="O967" t="s">
        <v>861</v>
      </c>
      <c r="P967" t="s">
        <v>861</v>
      </c>
      <c r="Q967">
        <v>1</v>
      </c>
      <c r="X967">
        <v>1.47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1</v>
      </c>
      <c r="AF967" t="s">
        <v>26</v>
      </c>
      <c r="AG967">
        <v>1.85955</v>
      </c>
      <c r="AH967">
        <v>2</v>
      </c>
      <c r="AI967">
        <v>60527437</v>
      </c>
      <c r="AJ967">
        <v>958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">
      <c r="A968">
        <f>ROW(Source!A412)</f>
        <v>412</v>
      </c>
      <c r="B968">
        <v>60527445</v>
      </c>
      <c r="C968">
        <v>60527436</v>
      </c>
      <c r="D968">
        <v>58340279</v>
      </c>
      <c r="E968">
        <v>1</v>
      </c>
      <c r="F968">
        <v>1</v>
      </c>
      <c r="G968">
        <v>1080</v>
      </c>
      <c r="H968">
        <v>2</v>
      </c>
      <c r="I968" t="s">
        <v>938</v>
      </c>
      <c r="J968" t="s">
        <v>939</v>
      </c>
      <c r="K968" t="s">
        <v>940</v>
      </c>
      <c r="L968">
        <v>1368</v>
      </c>
      <c r="N968">
        <v>1011</v>
      </c>
      <c r="O968" t="s">
        <v>865</v>
      </c>
      <c r="P968" t="s">
        <v>865</v>
      </c>
      <c r="Q968">
        <v>1</v>
      </c>
      <c r="X968">
        <v>0.35</v>
      </c>
      <c r="Y968">
        <v>0</v>
      </c>
      <c r="Z968">
        <v>7.11</v>
      </c>
      <c r="AA968">
        <v>0</v>
      </c>
      <c r="AB968">
        <v>0</v>
      </c>
      <c r="AC968">
        <v>0</v>
      </c>
      <c r="AD968">
        <v>1</v>
      </c>
      <c r="AE968">
        <v>0</v>
      </c>
      <c r="AF968" t="s">
        <v>25</v>
      </c>
      <c r="AG968">
        <v>0.48125000000000007</v>
      </c>
      <c r="AH968">
        <v>2</v>
      </c>
      <c r="AI968">
        <v>60527438</v>
      </c>
      <c r="AJ968">
        <v>959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">
      <c r="A969">
        <f>ROW(Source!A412)</f>
        <v>412</v>
      </c>
      <c r="B969">
        <v>60527446</v>
      </c>
      <c r="C969">
        <v>60527436</v>
      </c>
      <c r="D969">
        <v>58340578</v>
      </c>
      <c r="E969">
        <v>1</v>
      </c>
      <c r="F969">
        <v>1</v>
      </c>
      <c r="G969">
        <v>1080</v>
      </c>
      <c r="H969">
        <v>2</v>
      </c>
      <c r="I969" t="s">
        <v>862</v>
      </c>
      <c r="J969" t="s">
        <v>863</v>
      </c>
      <c r="K969" t="s">
        <v>864</v>
      </c>
      <c r="L969">
        <v>1368</v>
      </c>
      <c r="N969">
        <v>1011</v>
      </c>
      <c r="O969" t="s">
        <v>865</v>
      </c>
      <c r="P969" t="s">
        <v>865</v>
      </c>
      <c r="Q969">
        <v>1</v>
      </c>
      <c r="X969">
        <v>0.01</v>
      </c>
      <c r="Y969">
        <v>0</v>
      </c>
      <c r="Z969">
        <v>83.1</v>
      </c>
      <c r="AA969">
        <v>12.62</v>
      </c>
      <c r="AB969">
        <v>0</v>
      </c>
      <c r="AC969">
        <v>0</v>
      </c>
      <c r="AD969">
        <v>1</v>
      </c>
      <c r="AE969">
        <v>0</v>
      </c>
      <c r="AF969" t="s">
        <v>25</v>
      </c>
      <c r="AG969">
        <v>1.3750000000000002E-2</v>
      </c>
      <c r="AH969">
        <v>2</v>
      </c>
      <c r="AI969">
        <v>60527439</v>
      </c>
      <c r="AJ969">
        <v>960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">
      <c r="A970">
        <f>ROW(Source!A412)</f>
        <v>412</v>
      </c>
      <c r="B970">
        <v>60527447</v>
      </c>
      <c r="C970">
        <v>60527436</v>
      </c>
      <c r="D970">
        <v>58309957</v>
      </c>
      <c r="E970">
        <v>1</v>
      </c>
      <c r="F970">
        <v>1</v>
      </c>
      <c r="G970">
        <v>1080</v>
      </c>
      <c r="H970">
        <v>3</v>
      </c>
      <c r="I970" t="s">
        <v>941</v>
      </c>
      <c r="J970" t="s">
        <v>942</v>
      </c>
      <c r="K970" t="s">
        <v>943</v>
      </c>
      <c r="L970">
        <v>1348</v>
      </c>
      <c r="N970">
        <v>1009</v>
      </c>
      <c r="O970" t="s">
        <v>900</v>
      </c>
      <c r="P970" t="s">
        <v>900</v>
      </c>
      <c r="Q970">
        <v>1000</v>
      </c>
      <c r="X970">
        <v>1.3999999999999999E-4</v>
      </c>
      <c r="Y970">
        <v>9879.51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 t="s">
        <v>3</v>
      </c>
      <c r="AG970">
        <v>1.3999999999999999E-4</v>
      </c>
      <c r="AH970">
        <v>2</v>
      </c>
      <c r="AI970">
        <v>60527440</v>
      </c>
      <c r="AJ970">
        <v>961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x14ac:dyDescent="0.2">
      <c r="A971">
        <f>ROW(Source!A412)</f>
        <v>412</v>
      </c>
      <c r="B971">
        <v>60527448</v>
      </c>
      <c r="C971">
        <v>60527436</v>
      </c>
      <c r="D971">
        <v>58308765</v>
      </c>
      <c r="E971">
        <v>1</v>
      </c>
      <c r="F971">
        <v>1</v>
      </c>
      <c r="G971">
        <v>1080</v>
      </c>
      <c r="H971">
        <v>3</v>
      </c>
      <c r="I971" t="s">
        <v>944</v>
      </c>
      <c r="J971" t="s">
        <v>945</v>
      </c>
      <c r="K971" t="s">
        <v>946</v>
      </c>
      <c r="L971">
        <v>1348</v>
      </c>
      <c r="N971">
        <v>1009</v>
      </c>
      <c r="O971" t="s">
        <v>900</v>
      </c>
      <c r="P971" t="s">
        <v>900</v>
      </c>
      <c r="Q971">
        <v>1000</v>
      </c>
      <c r="X971">
        <v>1.1000000000000001E-3</v>
      </c>
      <c r="Y971">
        <v>17868.28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 t="s">
        <v>3</v>
      </c>
      <c r="AG971">
        <v>1.1000000000000001E-3</v>
      </c>
      <c r="AH971">
        <v>2</v>
      </c>
      <c r="AI971">
        <v>60527441</v>
      </c>
      <c r="AJ971">
        <v>962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">
      <c r="A972">
        <f>ROW(Source!A412)</f>
        <v>412</v>
      </c>
      <c r="B972">
        <v>60527449</v>
      </c>
      <c r="C972">
        <v>60527436</v>
      </c>
      <c r="D972">
        <v>58330407</v>
      </c>
      <c r="E972">
        <v>1</v>
      </c>
      <c r="F972">
        <v>1</v>
      </c>
      <c r="G972">
        <v>1080</v>
      </c>
      <c r="H972">
        <v>3</v>
      </c>
      <c r="I972" t="s">
        <v>947</v>
      </c>
      <c r="J972" t="s">
        <v>948</v>
      </c>
      <c r="K972" t="s">
        <v>949</v>
      </c>
      <c r="L972">
        <v>1346</v>
      </c>
      <c r="N972">
        <v>1009</v>
      </c>
      <c r="O972" t="s">
        <v>880</v>
      </c>
      <c r="P972" t="s">
        <v>880</v>
      </c>
      <c r="Q972">
        <v>1</v>
      </c>
      <c r="X972">
        <v>0.02</v>
      </c>
      <c r="Y972">
        <v>19.28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 t="s">
        <v>3</v>
      </c>
      <c r="AG972">
        <v>0.02</v>
      </c>
      <c r="AH972">
        <v>2</v>
      </c>
      <c r="AI972">
        <v>60527443</v>
      </c>
      <c r="AJ972">
        <v>964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">
      <c r="A973">
        <f>ROW(Source!A412)</f>
        <v>412</v>
      </c>
      <c r="B973">
        <v>60527450</v>
      </c>
      <c r="C973">
        <v>60527436</v>
      </c>
      <c r="D973">
        <v>58266855</v>
      </c>
      <c r="E973">
        <v>1080</v>
      </c>
      <c r="F973">
        <v>1</v>
      </c>
      <c r="G973">
        <v>1080</v>
      </c>
      <c r="H973">
        <v>3</v>
      </c>
      <c r="I973" t="s">
        <v>1002</v>
      </c>
      <c r="J973" t="s">
        <v>3</v>
      </c>
      <c r="K973" t="s">
        <v>1003</v>
      </c>
      <c r="L973">
        <v>1354</v>
      </c>
      <c r="N973">
        <v>1010</v>
      </c>
      <c r="O973" t="s">
        <v>39</v>
      </c>
      <c r="P973" t="s">
        <v>39</v>
      </c>
      <c r="Q973">
        <v>1</v>
      </c>
      <c r="X973">
        <v>2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 t="s">
        <v>3</v>
      </c>
      <c r="AG973">
        <v>2</v>
      </c>
      <c r="AH973">
        <v>3</v>
      </c>
      <c r="AI973">
        <v>-1</v>
      </c>
      <c r="AJ973" t="s">
        <v>3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x14ac:dyDescent="0.2">
      <c r="A974">
        <f>ROW(Source!A412)</f>
        <v>412</v>
      </c>
      <c r="B974">
        <v>60527451</v>
      </c>
      <c r="C974">
        <v>60527436</v>
      </c>
      <c r="D974">
        <v>58287192</v>
      </c>
      <c r="E974">
        <v>1080</v>
      </c>
      <c r="F974">
        <v>1</v>
      </c>
      <c r="G974">
        <v>1080</v>
      </c>
      <c r="H974">
        <v>3</v>
      </c>
      <c r="I974" t="s">
        <v>991</v>
      </c>
      <c r="J974" t="s">
        <v>3</v>
      </c>
      <c r="K974" t="s">
        <v>992</v>
      </c>
      <c r="L974">
        <v>1354</v>
      </c>
      <c r="N974">
        <v>1010</v>
      </c>
      <c r="O974" t="s">
        <v>39</v>
      </c>
      <c r="P974" t="s">
        <v>39</v>
      </c>
      <c r="Q974">
        <v>1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 t="s">
        <v>3</v>
      </c>
      <c r="AG974">
        <v>1</v>
      </c>
      <c r="AH974">
        <v>3</v>
      </c>
      <c r="AI974">
        <v>-1</v>
      </c>
      <c r="AJ974" t="s">
        <v>3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">
      <c r="A975">
        <f>ROW(Source!A415)</f>
        <v>415</v>
      </c>
      <c r="B975">
        <v>60527460</v>
      </c>
      <c r="C975">
        <v>60527453</v>
      </c>
      <c r="D975">
        <v>58266404</v>
      </c>
      <c r="E975">
        <v>1080</v>
      </c>
      <c r="F975">
        <v>1</v>
      </c>
      <c r="G975">
        <v>1080</v>
      </c>
      <c r="H975">
        <v>1</v>
      </c>
      <c r="I975" t="s">
        <v>859</v>
      </c>
      <c r="J975" t="s">
        <v>3</v>
      </c>
      <c r="K975" t="s">
        <v>860</v>
      </c>
      <c r="L975">
        <v>1191</v>
      </c>
      <c r="N975">
        <v>1013</v>
      </c>
      <c r="O975" t="s">
        <v>861</v>
      </c>
      <c r="P975" t="s">
        <v>861</v>
      </c>
      <c r="Q975">
        <v>1</v>
      </c>
      <c r="X975">
        <v>0.75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1</v>
      </c>
      <c r="AF975" t="s">
        <v>26</v>
      </c>
      <c r="AG975">
        <v>0.94874999999999998</v>
      </c>
      <c r="AH975">
        <v>2</v>
      </c>
      <c r="AI975">
        <v>60527454</v>
      </c>
      <c r="AJ975">
        <v>965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">
      <c r="A976">
        <f>ROW(Source!A415)</f>
        <v>415</v>
      </c>
      <c r="B976">
        <v>60527461</v>
      </c>
      <c r="C976">
        <v>60527453</v>
      </c>
      <c r="D976">
        <v>58340279</v>
      </c>
      <c r="E976">
        <v>1</v>
      </c>
      <c r="F976">
        <v>1</v>
      </c>
      <c r="G976">
        <v>1080</v>
      </c>
      <c r="H976">
        <v>2</v>
      </c>
      <c r="I976" t="s">
        <v>938</v>
      </c>
      <c r="J976" t="s">
        <v>939</v>
      </c>
      <c r="K976" t="s">
        <v>940</v>
      </c>
      <c r="L976">
        <v>1368</v>
      </c>
      <c r="N976">
        <v>1011</v>
      </c>
      <c r="O976" t="s">
        <v>865</v>
      </c>
      <c r="P976" t="s">
        <v>865</v>
      </c>
      <c r="Q976">
        <v>1</v>
      </c>
      <c r="X976">
        <v>0.24</v>
      </c>
      <c r="Y976">
        <v>0</v>
      </c>
      <c r="Z976">
        <v>7.11</v>
      </c>
      <c r="AA976">
        <v>0</v>
      </c>
      <c r="AB976">
        <v>0</v>
      </c>
      <c r="AC976">
        <v>0</v>
      </c>
      <c r="AD976">
        <v>1</v>
      </c>
      <c r="AE976">
        <v>0</v>
      </c>
      <c r="AF976" t="s">
        <v>25</v>
      </c>
      <c r="AG976">
        <v>0.33</v>
      </c>
      <c r="AH976">
        <v>2</v>
      </c>
      <c r="AI976">
        <v>60527455</v>
      </c>
      <c r="AJ976">
        <v>966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">
      <c r="A977">
        <f>ROW(Source!A415)</f>
        <v>415</v>
      </c>
      <c r="B977">
        <v>60527462</v>
      </c>
      <c r="C977">
        <v>60527453</v>
      </c>
      <c r="D977">
        <v>58340578</v>
      </c>
      <c r="E977">
        <v>1</v>
      </c>
      <c r="F977">
        <v>1</v>
      </c>
      <c r="G977">
        <v>1080</v>
      </c>
      <c r="H977">
        <v>2</v>
      </c>
      <c r="I977" t="s">
        <v>862</v>
      </c>
      <c r="J977" t="s">
        <v>863</v>
      </c>
      <c r="K977" t="s">
        <v>864</v>
      </c>
      <c r="L977">
        <v>1368</v>
      </c>
      <c r="N977">
        <v>1011</v>
      </c>
      <c r="O977" t="s">
        <v>865</v>
      </c>
      <c r="P977" t="s">
        <v>865</v>
      </c>
      <c r="Q977">
        <v>1</v>
      </c>
      <c r="X977">
        <v>3.2000000000000001E-2</v>
      </c>
      <c r="Y977">
        <v>0</v>
      </c>
      <c r="Z977">
        <v>83.1</v>
      </c>
      <c r="AA977">
        <v>12.62</v>
      </c>
      <c r="AB977">
        <v>0</v>
      </c>
      <c r="AC977">
        <v>0</v>
      </c>
      <c r="AD977">
        <v>1</v>
      </c>
      <c r="AE977">
        <v>0</v>
      </c>
      <c r="AF977" t="s">
        <v>25</v>
      </c>
      <c r="AG977">
        <v>4.4000000000000004E-2</v>
      </c>
      <c r="AH977">
        <v>2</v>
      </c>
      <c r="AI977">
        <v>60527456</v>
      </c>
      <c r="AJ977">
        <v>967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x14ac:dyDescent="0.2">
      <c r="A978">
        <f>ROW(Source!A415)</f>
        <v>415</v>
      </c>
      <c r="B978">
        <v>60527463</v>
      </c>
      <c r="C978">
        <v>60527453</v>
      </c>
      <c r="D978">
        <v>58339814</v>
      </c>
      <c r="E978">
        <v>1</v>
      </c>
      <c r="F978">
        <v>1</v>
      </c>
      <c r="G978">
        <v>1080</v>
      </c>
      <c r="H978">
        <v>2</v>
      </c>
      <c r="I978" t="s">
        <v>874</v>
      </c>
      <c r="J978" t="s">
        <v>875</v>
      </c>
      <c r="K978" t="s">
        <v>876</v>
      </c>
      <c r="L978">
        <v>1368</v>
      </c>
      <c r="N978">
        <v>1011</v>
      </c>
      <c r="O978" t="s">
        <v>865</v>
      </c>
      <c r="P978" t="s">
        <v>865</v>
      </c>
      <c r="Q978">
        <v>1</v>
      </c>
      <c r="X978">
        <v>1E-3</v>
      </c>
      <c r="Y978">
        <v>0</v>
      </c>
      <c r="Z978">
        <v>179.17</v>
      </c>
      <c r="AA978">
        <v>16.93</v>
      </c>
      <c r="AB978">
        <v>0</v>
      </c>
      <c r="AC978">
        <v>0</v>
      </c>
      <c r="AD978">
        <v>1</v>
      </c>
      <c r="AE978">
        <v>0</v>
      </c>
      <c r="AF978" t="s">
        <v>25</v>
      </c>
      <c r="AG978">
        <v>1.3750000000000001E-3</v>
      </c>
      <c r="AH978">
        <v>2</v>
      </c>
      <c r="AI978">
        <v>60527457</v>
      </c>
      <c r="AJ978">
        <v>968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x14ac:dyDescent="0.2">
      <c r="A979">
        <f>ROW(Source!A415)</f>
        <v>415</v>
      </c>
      <c r="B979">
        <v>60527464</v>
      </c>
      <c r="C979">
        <v>60527453</v>
      </c>
      <c r="D979">
        <v>58309878</v>
      </c>
      <c r="E979">
        <v>1</v>
      </c>
      <c r="F979">
        <v>1</v>
      </c>
      <c r="G979">
        <v>1080</v>
      </c>
      <c r="H979">
        <v>3</v>
      </c>
      <c r="I979" t="s">
        <v>950</v>
      </c>
      <c r="J979" t="s">
        <v>951</v>
      </c>
      <c r="K979" t="s">
        <v>952</v>
      </c>
      <c r="L979">
        <v>1348</v>
      </c>
      <c r="N979">
        <v>1009</v>
      </c>
      <c r="O979" t="s">
        <v>900</v>
      </c>
      <c r="P979" t="s">
        <v>900</v>
      </c>
      <c r="Q979">
        <v>1000</v>
      </c>
      <c r="X979">
        <v>6.9999999999999994E-5</v>
      </c>
      <c r="Y979">
        <v>7185.82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 t="s">
        <v>3</v>
      </c>
      <c r="AG979">
        <v>6.9999999999999994E-5</v>
      </c>
      <c r="AH979">
        <v>2</v>
      </c>
      <c r="AI979">
        <v>60527458</v>
      </c>
      <c r="AJ979">
        <v>969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x14ac:dyDescent="0.2">
      <c r="A980">
        <f>ROW(Source!A415)</f>
        <v>415</v>
      </c>
      <c r="B980">
        <v>60527465</v>
      </c>
      <c r="C980">
        <v>60527453</v>
      </c>
      <c r="D980">
        <v>58277747</v>
      </c>
      <c r="E980">
        <v>1080</v>
      </c>
      <c r="F980">
        <v>1</v>
      </c>
      <c r="G980">
        <v>1080</v>
      </c>
      <c r="H980">
        <v>3</v>
      </c>
      <c r="I980" t="s">
        <v>1004</v>
      </c>
      <c r="J980" t="s">
        <v>3</v>
      </c>
      <c r="K980" t="s">
        <v>1005</v>
      </c>
      <c r="L980">
        <v>1354</v>
      </c>
      <c r="N980">
        <v>1010</v>
      </c>
      <c r="O980" t="s">
        <v>39</v>
      </c>
      <c r="P980" t="s">
        <v>39</v>
      </c>
      <c r="Q980">
        <v>1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 t="s">
        <v>3</v>
      </c>
      <c r="AG980">
        <v>1</v>
      </c>
      <c r="AH980">
        <v>3</v>
      </c>
      <c r="AI980">
        <v>-1</v>
      </c>
      <c r="AJ980" t="s">
        <v>3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">
      <c r="A981">
        <f>ROW(Source!A416)</f>
        <v>416</v>
      </c>
      <c r="B981">
        <v>60527460</v>
      </c>
      <c r="C981">
        <v>60527453</v>
      </c>
      <c r="D981">
        <v>58266404</v>
      </c>
      <c r="E981">
        <v>1080</v>
      </c>
      <c r="F981">
        <v>1</v>
      </c>
      <c r="G981">
        <v>1080</v>
      </c>
      <c r="H981">
        <v>1</v>
      </c>
      <c r="I981" t="s">
        <v>859</v>
      </c>
      <c r="J981" t="s">
        <v>3</v>
      </c>
      <c r="K981" t="s">
        <v>860</v>
      </c>
      <c r="L981">
        <v>1191</v>
      </c>
      <c r="N981">
        <v>1013</v>
      </c>
      <c r="O981" t="s">
        <v>861</v>
      </c>
      <c r="P981" t="s">
        <v>861</v>
      </c>
      <c r="Q981">
        <v>1</v>
      </c>
      <c r="X981">
        <v>0.75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1</v>
      </c>
      <c r="AF981" t="s">
        <v>26</v>
      </c>
      <c r="AG981">
        <v>0.94874999999999998</v>
      </c>
      <c r="AH981">
        <v>2</v>
      </c>
      <c r="AI981">
        <v>60527454</v>
      </c>
      <c r="AJ981">
        <v>971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x14ac:dyDescent="0.2">
      <c r="A982">
        <f>ROW(Source!A416)</f>
        <v>416</v>
      </c>
      <c r="B982">
        <v>60527461</v>
      </c>
      <c r="C982">
        <v>60527453</v>
      </c>
      <c r="D982">
        <v>58340279</v>
      </c>
      <c r="E982">
        <v>1</v>
      </c>
      <c r="F982">
        <v>1</v>
      </c>
      <c r="G982">
        <v>1080</v>
      </c>
      <c r="H982">
        <v>2</v>
      </c>
      <c r="I982" t="s">
        <v>938</v>
      </c>
      <c r="J982" t="s">
        <v>939</v>
      </c>
      <c r="K982" t="s">
        <v>940</v>
      </c>
      <c r="L982">
        <v>1368</v>
      </c>
      <c r="N982">
        <v>1011</v>
      </c>
      <c r="O982" t="s">
        <v>865</v>
      </c>
      <c r="P982" t="s">
        <v>865</v>
      </c>
      <c r="Q982">
        <v>1</v>
      </c>
      <c r="X982">
        <v>0.24</v>
      </c>
      <c r="Y982">
        <v>0</v>
      </c>
      <c r="Z982">
        <v>7.11</v>
      </c>
      <c r="AA982">
        <v>0</v>
      </c>
      <c r="AB982">
        <v>0</v>
      </c>
      <c r="AC982">
        <v>0</v>
      </c>
      <c r="AD982">
        <v>1</v>
      </c>
      <c r="AE982">
        <v>0</v>
      </c>
      <c r="AF982" t="s">
        <v>25</v>
      </c>
      <c r="AG982">
        <v>0.33</v>
      </c>
      <c r="AH982">
        <v>2</v>
      </c>
      <c r="AI982">
        <v>60527455</v>
      </c>
      <c r="AJ982">
        <v>972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2">
      <c r="A983">
        <f>ROW(Source!A416)</f>
        <v>416</v>
      </c>
      <c r="B983">
        <v>60527462</v>
      </c>
      <c r="C983">
        <v>60527453</v>
      </c>
      <c r="D983">
        <v>58340578</v>
      </c>
      <c r="E983">
        <v>1</v>
      </c>
      <c r="F983">
        <v>1</v>
      </c>
      <c r="G983">
        <v>1080</v>
      </c>
      <c r="H983">
        <v>2</v>
      </c>
      <c r="I983" t="s">
        <v>862</v>
      </c>
      <c r="J983" t="s">
        <v>863</v>
      </c>
      <c r="K983" t="s">
        <v>864</v>
      </c>
      <c r="L983">
        <v>1368</v>
      </c>
      <c r="N983">
        <v>1011</v>
      </c>
      <c r="O983" t="s">
        <v>865</v>
      </c>
      <c r="P983" t="s">
        <v>865</v>
      </c>
      <c r="Q983">
        <v>1</v>
      </c>
      <c r="X983">
        <v>3.2000000000000001E-2</v>
      </c>
      <c r="Y983">
        <v>0</v>
      </c>
      <c r="Z983">
        <v>83.1</v>
      </c>
      <c r="AA983">
        <v>12.62</v>
      </c>
      <c r="AB983">
        <v>0</v>
      </c>
      <c r="AC983">
        <v>0</v>
      </c>
      <c r="AD983">
        <v>1</v>
      </c>
      <c r="AE983">
        <v>0</v>
      </c>
      <c r="AF983" t="s">
        <v>25</v>
      </c>
      <c r="AG983">
        <v>4.4000000000000004E-2</v>
      </c>
      <c r="AH983">
        <v>2</v>
      </c>
      <c r="AI983">
        <v>60527456</v>
      </c>
      <c r="AJ983">
        <v>973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2">
      <c r="A984">
        <f>ROW(Source!A416)</f>
        <v>416</v>
      </c>
      <c r="B984">
        <v>60527463</v>
      </c>
      <c r="C984">
        <v>60527453</v>
      </c>
      <c r="D984">
        <v>58339814</v>
      </c>
      <c r="E984">
        <v>1</v>
      </c>
      <c r="F984">
        <v>1</v>
      </c>
      <c r="G984">
        <v>1080</v>
      </c>
      <c r="H984">
        <v>2</v>
      </c>
      <c r="I984" t="s">
        <v>874</v>
      </c>
      <c r="J984" t="s">
        <v>875</v>
      </c>
      <c r="K984" t="s">
        <v>876</v>
      </c>
      <c r="L984">
        <v>1368</v>
      </c>
      <c r="N984">
        <v>1011</v>
      </c>
      <c r="O984" t="s">
        <v>865</v>
      </c>
      <c r="P984" t="s">
        <v>865</v>
      </c>
      <c r="Q984">
        <v>1</v>
      </c>
      <c r="X984">
        <v>1E-3</v>
      </c>
      <c r="Y984">
        <v>0</v>
      </c>
      <c r="Z984">
        <v>179.17</v>
      </c>
      <c r="AA984">
        <v>16.93</v>
      </c>
      <c r="AB984">
        <v>0</v>
      </c>
      <c r="AC984">
        <v>0</v>
      </c>
      <c r="AD984">
        <v>1</v>
      </c>
      <c r="AE984">
        <v>0</v>
      </c>
      <c r="AF984" t="s">
        <v>25</v>
      </c>
      <c r="AG984">
        <v>1.3750000000000001E-3</v>
      </c>
      <c r="AH984">
        <v>2</v>
      </c>
      <c r="AI984">
        <v>60527457</v>
      </c>
      <c r="AJ984">
        <v>974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">
      <c r="A985">
        <f>ROW(Source!A416)</f>
        <v>416</v>
      </c>
      <c r="B985">
        <v>60527464</v>
      </c>
      <c r="C985">
        <v>60527453</v>
      </c>
      <c r="D985">
        <v>58309878</v>
      </c>
      <c r="E985">
        <v>1</v>
      </c>
      <c r="F985">
        <v>1</v>
      </c>
      <c r="G985">
        <v>1080</v>
      </c>
      <c r="H985">
        <v>3</v>
      </c>
      <c r="I985" t="s">
        <v>950</v>
      </c>
      <c r="J985" t="s">
        <v>951</v>
      </c>
      <c r="K985" t="s">
        <v>952</v>
      </c>
      <c r="L985">
        <v>1348</v>
      </c>
      <c r="N985">
        <v>1009</v>
      </c>
      <c r="O985" t="s">
        <v>900</v>
      </c>
      <c r="P985" t="s">
        <v>900</v>
      </c>
      <c r="Q985">
        <v>1000</v>
      </c>
      <c r="X985">
        <v>6.9999999999999994E-5</v>
      </c>
      <c r="Y985">
        <v>7185.82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0</v>
      </c>
      <c r="AF985" t="s">
        <v>3</v>
      </c>
      <c r="AG985">
        <v>6.9999999999999994E-5</v>
      </c>
      <c r="AH985">
        <v>2</v>
      </c>
      <c r="AI985">
        <v>60527458</v>
      </c>
      <c r="AJ985">
        <v>975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">
      <c r="A986">
        <f>ROW(Source!A416)</f>
        <v>416</v>
      </c>
      <c r="B986">
        <v>60527465</v>
      </c>
      <c r="C986">
        <v>60527453</v>
      </c>
      <c r="D986">
        <v>58277747</v>
      </c>
      <c r="E986">
        <v>1080</v>
      </c>
      <c r="F986">
        <v>1</v>
      </c>
      <c r="G986">
        <v>1080</v>
      </c>
      <c r="H986">
        <v>3</v>
      </c>
      <c r="I986" t="s">
        <v>1004</v>
      </c>
      <c r="J986" t="s">
        <v>3</v>
      </c>
      <c r="K986" t="s">
        <v>1005</v>
      </c>
      <c r="L986">
        <v>1354</v>
      </c>
      <c r="N986">
        <v>1010</v>
      </c>
      <c r="O986" t="s">
        <v>39</v>
      </c>
      <c r="P986" t="s">
        <v>39</v>
      </c>
      <c r="Q986">
        <v>1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3</v>
      </c>
      <c r="AG986">
        <v>1</v>
      </c>
      <c r="AH986">
        <v>3</v>
      </c>
      <c r="AI986">
        <v>-1</v>
      </c>
      <c r="AJ986" t="s">
        <v>3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x14ac:dyDescent="0.2">
      <c r="A987">
        <f>ROW(Source!A419)</f>
        <v>419</v>
      </c>
      <c r="B987">
        <v>60527472</v>
      </c>
      <c r="C987">
        <v>60527467</v>
      </c>
      <c r="D987">
        <v>58266404</v>
      </c>
      <c r="E987">
        <v>1080</v>
      </c>
      <c r="F987">
        <v>1</v>
      </c>
      <c r="G987">
        <v>1080</v>
      </c>
      <c r="H987">
        <v>1</v>
      </c>
      <c r="I987" t="s">
        <v>859</v>
      </c>
      <c r="J987" t="s">
        <v>3</v>
      </c>
      <c r="K987" t="s">
        <v>860</v>
      </c>
      <c r="L987">
        <v>1191</v>
      </c>
      <c r="N987">
        <v>1013</v>
      </c>
      <c r="O987" t="s">
        <v>861</v>
      </c>
      <c r="P987" t="s">
        <v>861</v>
      </c>
      <c r="Q987">
        <v>1</v>
      </c>
      <c r="X987">
        <v>0.3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1</v>
      </c>
      <c r="AF987" t="s">
        <v>266</v>
      </c>
      <c r="AG987">
        <v>0.33</v>
      </c>
      <c r="AH987">
        <v>2</v>
      </c>
      <c r="AI987">
        <v>60527468</v>
      </c>
      <c r="AJ987">
        <v>977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">
      <c r="A988">
        <f>ROW(Source!A419)</f>
        <v>419</v>
      </c>
      <c r="B988">
        <v>60527473</v>
      </c>
      <c r="C988">
        <v>60527467</v>
      </c>
      <c r="D988">
        <v>58330407</v>
      </c>
      <c r="E988">
        <v>1</v>
      </c>
      <c r="F988">
        <v>1</v>
      </c>
      <c r="G988">
        <v>1080</v>
      </c>
      <c r="H988">
        <v>3</v>
      </c>
      <c r="I988" t="s">
        <v>947</v>
      </c>
      <c r="J988" t="s">
        <v>948</v>
      </c>
      <c r="K988" t="s">
        <v>949</v>
      </c>
      <c r="L988">
        <v>1346</v>
      </c>
      <c r="N988">
        <v>1009</v>
      </c>
      <c r="O988" t="s">
        <v>880</v>
      </c>
      <c r="P988" t="s">
        <v>880</v>
      </c>
      <c r="Q988">
        <v>1</v>
      </c>
      <c r="X988">
        <v>4.2000000000000003E-2</v>
      </c>
      <c r="Y988">
        <v>19.28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 t="s">
        <v>140</v>
      </c>
      <c r="AG988">
        <v>4.2000000000000003E-2</v>
      </c>
      <c r="AH988">
        <v>2</v>
      </c>
      <c r="AI988">
        <v>60527469</v>
      </c>
      <c r="AJ988">
        <v>978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x14ac:dyDescent="0.2">
      <c r="A989">
        <f>ROW(Source!A419)</f>
        <v>419</v>
      </c>
      <c r="B989">
        <v>60527474</v>
      </c>
      <c r="C989">
        <v>60527467</v>
      </c>
      <c r="D989">
        <v>58288274</v>
      </c>
      <c r="E989">
        <v>1080</v>
      </c>
      <c r="F989">
        <v>1</v>
      </c>
      <c r="G989">
        <v>1080</v>
      </c>
      <c r="H989">
        <v>3</v>
      </c>
      <c r="I989" t="s">
        <v>1006</v>
      </c>
      <c r="J989" t="s">
        <v>3</v>
      </c>
      <c r="K989" t="s">
        <v>1007</v>
      </c>
      <c r="L989">
        <v>1354</v>
      </c>
      <c r="N989">
        <v>1010</v>
      </c>
      <c r="O989" t="s">
        <v>39</v>
      </c>
      <c r="P989" t="s">
        <v>39</v>
      </c>
      <c r="Q989">
        <v>1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 t="s">
        <v>140</v>
      </c>
      <c r="AG989">
        <v>1</v>
      </c>
      <c r="AH989">
        <v>3</v>
      </c>
      <c r="AI989">
        <v>-1</v>
      </c>
      <c r="AJ989" t="s">
        <v>3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">
      <c r="A990">
        <f>ROW(Source!A419)</f>
        <v>419</v>
      </c>
      <c r="B990">
        <v>60527475</v>
      </c>
      <c r="C990">
        <v>60527467</v>
      </c>
      <c r="D990">
        <v>58271406</v>
      </c>
      <c r="E990">
        <v>1080</v>
      </c>
      <c r="F990">
        <v>1</v>
      </c>
      <c r="G990">
        <v>1080</v>
      </c>
      <c r="H990">
        <v>3</v>
      </c>
      <c r="I990" t="s">
        <v>953</v>
      </c>
      <c r="J990" t="s">
        <v>3</v>
      </c>
      <c r="K990" t="s">
        <v>954</v>
      </c>
      <c r="L990">
        <v>1348</v>
      </c>
      <c r="N990">
        <v>1009</v>
      </c>
      <c r="O990" t="s">
        <v>900</v>
      </c>
      <c r="P990" t="s">
        <v>900</v>
      </c>
      <c r="Q990">
        <v>1000</v>
      </c>
      <c r="X990">
        <v>1.5E-3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 t="s">
        <v>140</v>
      </c>
      <c r="AG990">
        <v>1.5E-3</v>
      </c>
      <c r="AH990">
        <v>2</v>
      </c>
      <c r="AI990">
        <v>60527470</v>
      </c>
      <c r="AJ990">
        <v>979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2">
      <c r="A991">
        <f>ROW(Source!A420)</f>
        <v>420</v>
      </c>
      <c r="B991">
        <v>60527472</v>
      </c>
      <c r="C991">
        <v>60527467</v>
      </c>
      <c r="D991">
        <v>58266404</v>
      </c>
      <c r="E991">
        <v>1080</v>
      </c>
      <c r="F991">
        <v>1</v>
      </c>
      <c r="G991">
        <v>1080</v>
      </c>
      <c r="H991">
        <v>1</v>
      </c>
      <c r="I991" t="s">
        <v>859</v>
      </c>
      <c r="J991" t="s">
        <v>3</v>
      </c>
      <c r="K991" t="s">
        <v>860</v>
      </c>
      <c r="L991">
        <v>1191</v>
      </c>
      <c r="N991">
        <v>1013</v>
      </c>
      <c r="O991" t="s">
        <v>861</v>
      </c>
      <c r="P991" t="s">
        <v>861</v>
      </c>
      <c r="Q991">
        <v>1</v>
      </c>
      <c r="X991">
        <v>0.3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1</v>
      </c>
      <c r="AF991" t="s">
        <v>266</v>
      </c>
      <c r="AG991">
        <v>0.33</v>
      </c>
      <c r="AH991">
        <v>2</v>
      </c>
      <c r="AI991">
        <v>60527468</v>
      </c>
      <c r="AJ991">
        <v>981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">
      <c r="A992">
        <f>ROW(Source!A420)</f>
        <v>420</v>
      </c>
      <c r="B992">
        <v>60527473</v>
      </c>
      <c r="C992">
        <v>60527467</v>
      </c>
      <c r="D992">
        <v>58330407</v>
      </c>
      <c r="E992">
        <v>1</v>
      </c>
      <c r="F992">
        <v>1</v>
      </c>
      <c r="G992">
        <v>1080</v>
      </c>
      <c r="H992">
        <v>3</v>
      </c>
      <c r="I992" t="s">
        <v>947</v>
      </c>
      <c r="J992" t="s">
        <v>948</v>
      </c>
      <c r="K992" t="s">
        <v>949</v>
      </c>
      <c r="L992">
        <v>1346</v>
      </c>
      <c r="N992">
        <v>1009</v>
      </c>
      <c r="O992" t="s">
        <v>880</v>
      </c>
      <c r="P992" t="s">
        <v>880</v>
      </c>
      <c r="Q992">
        <v>1</v>
      </c>
      <c r="X992">
        <v>4.2000000000000003E-2</v>
      </c>
      <c r="Y992">
        <v>19.28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 t="s">
        <v>140</v>
      </c>
      <c r="AG992">
        <v>4.2000000000000003E-2</v>
      </c>
      <c r="AH992">
        <v>2</v>
      </c>
      <c r="AI992">
        <v>60527469</v>
      </c>
      <c r="AJ992">
        <v>982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">
      <c r="A993">
        <f>ROW(Source!A420)</f>
        <v>420</v>
      </c>
      <c r="B993">
        <v>60527474</v>
      </c>
      <c r="C993">
        <v>60527467</v>
      </c>
      <c r="D993">
        <v>58288274</v>
      </c>
      <c r="E993">
        <v>1080</v>
      </c>
      <c r="F993">
        <v>1</v>
      </c>
      <c r="G993">
        <v>1080</v>
      </c>
      <c r="H993">
        <v>3</v>
      </c>
      <c r="I993" t="s">
        <v>1006</v>
      </c>
      <c r="J993" t="s">
        <v>3</v>
      </c>
      <c r="K993" t="s">
        <v>1007</v>
      </c>
      <c r="L993">
        <v>1354</v>
      </c>
      <c r="N993">
        <v>1010</v>
      </c>
      <c r="O993" t="s">
        <v>39</v>
      </c>
      <c r="P993" t="s">
        <v>39</v>
      </c>
      <c r="Q993">
        <v>1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 t="s">
        <v>140</v>
      </c>
      <c r="AG993">
        <v>1</v>
      </c>
      <c r="AH993">
        <v>3</v>
      </c>
      <c r="AI993">
        <v>-1</v>
      </c>
      <c r="AJ993" t="s">
        <v>3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">
      <c r="A994">
        <f>ROW(Source!A420)</f>
        <v>420</v>
      </c>
      <c r="B994">
        <v>60527475</v>
      </c>
      <c r="C994">
        <v>60527467</v>
      </c>
      <c r="D994">
        <v>58271406</v>
      </c>
      <c r="E994">
        <v>1080</v>
      </c>
      <c r="F994">
        <v>1</v>
      </c>
      <c r="G994">
        <v>1080</v>
      </c>
      <c r="H994">
        <v>3</v>
      </c>
      <c r="I994" t="s">
        <v>953</v>
      </c>
      <c r="J994" t="s">
        <v>3</v>
      </c>
      <c r="K994" t="s">
        <v>954</v>
      </c>
      <c r="L994">
        <v>1348</v>
      </c>
      <c r="N994">
        <v>1009</v>
      </c>
      <c r="O994" t="s">
        <v>900</v>
      </c>
      <c r="P994" t="s">
        <v>900</v>
      </c>
      <c r="Q994">
        <v>1000</v>
      </c>
      <c r="X994">
        <v>1.5E-3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 t="s">
        <v>140</v>
      </c>
      <c r="AG994">
        <v>1.5E-3</v>
      </c>
      <c r="AH994">
        <v>2</v>
      </c>
      <c r="AI994">
        <v>60527470</v>
      </c>
      <c r="AJ994">
        <v>983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2">
      <c r="A995">
        <f>ROW(Source!A425)</f>
        <v>425</v>
      </c>
      <c r="B995">
        <v>60527486</v>
      </c>
      <c r="C995">
        <v>60527478</v>
      </c>
      <c r="D995">
        <v>58266404</v>
      </c>
      <c r="E995">
        <v>1080</v>
      </c>
      <c r="F995">
        <v>1</v>
      </c>
      <c r="G995">
        <v>1080</v>
      </c>
      <c r="H995">
        <v>1</v>
      </c>
      <c r="I995" t="s">
        <v>859</v>
      </c>
      <c r="J995" t="s">
        <v>3</v>
      </c>
      <c r="K995" t="s">
        <v>860</v>
      </c>
      <c r="L995">
        <v>1191</v>
      </c>
      <c r="N995">
        <v>1013</v>
      </c>
      <c r="O995" t="s">
        <v>861</v>
      </c>
      <c r="P995" t="s">
        <v>861</v>
      </c>
      <c r="Q995">
        <v>1</v>
      </c>
      <c r="X995">
        <v>1.47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1</v>
      </c>
      <c r="AF995" t="s">
        <v>26</v>
      </c>
      <c r="AG995">
        <v>1.85955</v>
      </c>
      <c r="AH995">
        <v>2</v>
      </c>
      <c r="AI995">
        <v>60527479</v>
      </c>
      <c r="AJ995">
        <v>985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2">
      <c r="A996">
        <f>ROW(Source!A425)</f>
        <v>425</v>
      </c>
      <c r="B996">
        <v>60527487</v>
      </c>
      <c r="C996">
        <v>60527478</v>
      </c>
      <c r="D996">
        <v>58340279</v>
      </c>
      <c r="E996">
        <v>1</v>
      </c>
      <c r="F996">
        <v>1</v>
      </c>
      <c r="G996">
        <v>1080</v>
      </c>
      <c r="H996">
        <v>2</v>
      </c>
      <c r="I996" t="s">
        <v>938</v>
      </c>
      <c r="J996" t="s">
        <v>939</v>
      </c>
      <c r="K996" t="s">
        <v>940</v>
      </c>
      <c r="L996">
        <v>1368</v>
      </c>
      <c r="N996">
        <v>1011</v>
      </c>
      <c r="O996" t="s">
        <v>865</v>
      </c>
      <c r="P996" t="s">
        <v>865</v>
      </c>
      <c r="Q996">
        <v>1</v>
      </c>
      <c r="X996">
        <v>0.35</v>
      </c>
      <c r="Y996">
        <v>0</v>
      </c>
      <c r="Z996">
        <v>7.11</v>
      </c>
      <c r="AA996">
        <v>0</v>
      </c>
      <c r="AB996">
        <v>0</v>
      </c>
      <c r="AC996">
        <v>0</v>
      </c>
      <c r="AD996">
        <v>1</v>
      </c>
      <c r="AE996">
        <v>0</v>
      </c>
      <c r="AF996" t="s">
        <v>25</v>
      </c>
      <c r="AG996">
        <v>0.48125000000000007</v>
      </c>
      <c r="AH996">
        <v>2</v>
      </c>
      <c r="AI996">
        <v>60527480</v>
      </c>
      <c r="AJ996">
        <v>986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2">
      <c r="A997">
        <f>ROW(Source!A425)</f>
        <v>425</v>
      </c>
      <c r="B997">
        <v>60527488</v>
      </c>
      <c r="C997">
        <v>60527478</v>
      </c>
      <c r="D997">
        <v>58340578</v>
      </c>
      <c r="E997">
        <v>1</v>
      </c>
      <c r="F997">
        <v>1</v>
      </c>
      <c r="G997">
        <v>1080</v>
      </c>
      <c r="H997">
        <v>2</v>
      </c>
      <c r="I997" t="s">
        <v>862</v>
      </c>
      <c r="J997" t="s">
        <v>863</v>
      </c>
      <c r="K997" t="s">
        <v>864</v>
      </c>
      <c r="L997">
        <v>1368</v>
      </c>
      <c r="N997">
        <v>1011</v>
      </c>
      <c r="O997" t="s">
        <v>865</v>
      </c>
      <c r="P997" t="s">
        <v>865</v>
      </c>
      <c r="Q997">
        <v>1</v>
      </c>
      <c r="X997">
        <v>0.01</v>
      </c>
      <c r="Y997">
        <v>0</v>
      </c>
      <c r="Z997">
        <v>83.1</v>
      </c>
      <c r="AA997">
        <v>12.62</v>
      </c>
      <c r="AB997">
        <v>0</v>
      </c>
      <c r="AC997">
        <v>0</v>
      </c>
      <c r="AD997">
        <v>1</v>
      </c>
      <c r="AE997">
        <v>0</v>
      </c>
      <c r="AF997" t="s">
        <v>25</v>
      </c>
      <c r="AG997">
        <v>1.3750000000000002E-2</v>
      </c>
      <c r="AH997">
        <v>2</v>
      </c>
      <c r="AI997">
        <v>60527481</v>
      </c>
      <c r="AJ997">
        <v>987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x14ac:dyDescent="0.2">
      <c r="A998">
        <f>ROW(Source!A425)</f>
        <v>425</v>
      </c>
      <c r="B998">
        <v>60527489</v>
      </c>
      <c r="C998">
        <v>60527478</v>
      </c>
      <c r="D998">
        <v>58309957</v>
      </c>
      <c r="E998">
        <v>1</v>
      </c>
      <c r="F998">
        <v>1</v>
      </c>
      <c r="G998">
        <v>1080</v>
      </c>
      <c r="H998">
        <v>3</v>
      </c>
      <c r="I998" t="s">
        <v>941</v>
      </c>
      <c r="J998" t="s">
        <v>942</v>
      </c>
      <c r="K998" t="s">
        <v>943</v>
      </c>
      <c r="L998">
        <v>1348</v>
      </c>
      <c r="N998">
        <v>1009</v>
      </c>
      <c r="O998" t="s">
        <v>900</v>
      </c>
      <c r="P998" t="s">
        <v>900</v>
      </c>
      <c r="Q998">
        <v>1000</v>
      </c>
      <c r="X998">
        <v>1.3999999999999999E-4</v>
      </c>
      <c r="Y998">
        <v>9879.51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 t="s">
        <v>3</v>
      </c>
      <c r="AG998">
        <v>1.3999999999999999E-4</v>
      </c>
      <c r="AH998">
        <v>2</v>
      </c>
      <c r="AI998">
        <v>60527482</v>
      </c>
      <c r="AJ998">
        <v>988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x14ac:dyDescent="0.2">
      <c r="A999">
        <f>ROW(Source!A425)</f>
        <v>425</v>
      </c>
      <c r="B999">
        <v>60527490</v>
      </c>
      <c r="C999">
        <v>60527478</v>
      </c>
      <c r="D999">
        <v>58308765</v>
      </c>
      <c r="E999">
        <v>1</v>
      </c>
      <c r="F999">
        <v>1</v>
      </c>
      <c r="G999">
        <v>1080</v>
      </c>
      <c r="H999">
        <v>3</v>
      </c>
      <c r="I999" t="s">
        <v>944</v>
      </c>
      <c r="J999" t="s">
        <v>945</v>
      </c>
      <c r="K999" t="s">
        <v>946</v>
      </c>
      <c r="L999">
        <v>1348</v>
      </c>
      <c r="N999">
        <v>1009</v>
      </c>
      <c r="O999" t="s">
        <v>900</v>
      </c>
      <c r="P999" t="s">
        <v>900</v>
      </c>
      <c r="Q999">
        <v>1000</v>
      </c>
      <c r="X999">
        <v>1.1000000000000001E-3</v>
      </c>
      <c r="Y999">
        <v>17868.28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 t="s">
        <v>3</v>
      </c>
      <c r="AG999">
        <v>1.1000000000000001E-3</v>
      </c>
      <c r="AH999">
        <v>2</v>
      </c>
      <c r="AI999">
        <v>60527483</v>
      </c>
      <c r="AJ999">
        <v>989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2">
      <c r="A1000">
        <f>ROW(Source!A425)</f>
        <v>425</v>
      </c>
      <c r="B1000">
        <v>60527491</v>
      </c>
      <c r="C1000">
        <v>60527478</v>
      </c>
      <c r="D1000">
        <v>58330407</v>
      </c>
      <c r="E1000">
        <v>1</v>
      </c>
      <c r="F1000">
        <v>1</v>
      </c>
      <c r="G1000">
        <v>1080</v>
      </c>
      <c r="H1000">
        <v>3</v>
      </c>
      <c r="I1000" t="s">
        <v>947</v>
      </c>
      <c r="J1000" t="s">
        <v>948</v>
      </c>
      <c r="K1000" t="s">
        <v>949</v>
      </c>
      <c r="L1000">
        <v>1346</v>
      </c>
      <c r="N1000">
        <v>1009</v>
      </c>
      <c r="O1000" t="s">
        <v>880</v>
      </c>
      <c r="P1000" t="s">
        <v>880</v>
      </c>
      <c r="Q1000">
        <v>1</v>
      </c>
      <c r="X1000">
        <v>0.02</v>
      </c>
      <c r="Y1000">
        <v>19.28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 t="s">
        <v>3</v>
      </c>
      <c r="AG1000">
        <v>0.02</v>
      </c>
      <c r="AH1000">
        <v>2</v>
      </c>
      <c r="AI1000">
        <v>60527485</v>
      </c>
      <c r="AJ1000">
        <v>991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x14ac:dyDescent="0.2">
      <c r="A1001">
        <f>ROW(Source!A425)</f>
        <v>425</v>
      </c>
      <c r="B1001">
        <v>60527492</v>
      </c>
      <c r="C1001">
        <v>60527478</v>
      </c>
      <c r="D1001">
        <v>58266855</v>
      </c>
      <c r="E1001">
        <v>1080</v>
      </c>
      <c r="F1001">
        <v>1</v>
      </c>
      <c r="G1001">
        <v>1080</v>
      </c>
      <c r="H1001">
        <v>3</v>
      </c>
      <c r="I1001" t="s">
        <v>1002</v>
      </c>
      <c r="J1001" t="s">
        <v>3</v>
      </c>
      <c r="K1001" t="s">
        <v>1003</v>
      </c>
      <c r="L1001">
        <v>1354</v>
      </c>
      <c r="N1001">
        <v>1010</v>
      </c>
      <c r="O1001" t="s">
        <v>39</v>
      </c>
      <c r="P1001" t="s">
        <v>39</v>
      </c>
      <c r="Q1001">
        <v>1</v>
      </c>
      <c r="X1001">
        <v>2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3</v>
      </c>
      <c r="AG1001">
        <v>2</v>
      </c>
      <c r="AH1001">
        <v>3</v>
      </c>
      <c r="AI1001">
        <v>-1</v>
      </c>
      <c r="AJ1001" t="s">
        <v>3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2">
      <c r="A1002">
        <f>ROW(Source!A425)</f>
        <v>425</v>
      </c>
      <c r="B1002">
        <v>60527493</v>
      </c>
      <c r="C1002">
        <v>60527478</v>
      </c>
      <c r="D1002">
        <v>58287192</v>
      </c>
      <c r="E1002">
        <v>1080</v>
      </c>
      <c r="F1002">
        <v>1</v>
      </c>
      <c r="G1002">
        <v>1080</v>
      </c>
      <c r="H1002">
        <v>3</v>
      </c>
      <c r="I1002" t="s">
        <v>991</v>
      </c>
      <c r="J1002" t="s">
        <v>3</v>
      </c>
      <c r="K1002" t="s">
        <v>992</v>
      </c>
      <c r="L1002">
        <v>1354</v>
      </c>
      <c r="N1002">
        <v>1010</v>
      </c>
      <c r="O1002" t="s">
        <v>39</v>
      </c>
      <c r="P1002" t="s">
        <v>39</v>
      </c>
      <c r="Q1002">
        <v>1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 t="s">
        <v>3</v>
      </c>
      <c r="AG1002">
        <v>1</v>
      </c>
      <c r="AH1002">
        <v>3</v>
      </c>
      <c r="AI1002">
        <v>-1</v>
      </c>
      <c r="AJ1002" t="s">
        <v>3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2">
      <c r="A1003">
        <f>ROW(Source!A426)</f>
        <v>426</v>
      </c>
      <c r="B1003">
        <v>60527486</v>
      </c>
      <c r="C1003">
        <v>60527478</v>
      </c>
      <c r="D1003">
        <v>58266404</v>
      </c>
      <c r="E1003">
        <v>1080</v>
      </c>
      <c r="F1003">
        <v>1</v>
      </c>
      <c r="G1003">
        <v>1080</v>
      </c>
      <c r="H1003">
        <v>1</v>
      </c>
      <c r="I1003" t="s">
        <v>859</v>
      </c>
      <c r="J1003" t="s">
        <v>3</v>
      </c>
      <c r="K1003" t="s">
        <v>860</v>
      </c>
      <c r="L1003">
        <v>1191</v>
      </c>
      <c r="N1003">
        <v>1013</v>
      </c>
      <c r="O1003" t="s">
        <v>861</v>
      </c>
      <c r="P1003" t="s">
        <v>861</v>
      </c>
      <c r="Q1003">
        <v>1</v>
      </c>
      <c r="X1003">
        <v>1.47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1</v>
      </c>
      <c r="AF1003" t="s">
        <v>26</v>
      </c>
      <c r="AG1003">
        <v>1.85955</v>
      </c>
      <c r="AH1003">
        <v>2</v>
      </c>
      <c r="AI1003">
        <v>60527479</v>
      </c>
      <c r="AJ1003">
        <v>992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">
      <c r="A1004">
        <f>ROW(Source!A426)</f>
        <v>426</v>
      </c>
      <c r="B1004">
        <v>60527487</v>
      </c>
      <c r="C1004">
        <v>60527478</v>
      </c>
      <c r="D1004">
        <v>58340279</v>
      </c>
      <c r="E1004">
        <v>1</v>
      </c>
      <c r="F1004">
        <v>1</v>
      </c>
      <c r="G1004">
        <v>1080</v>
      </c>
      <c r="H1004">
        <v>2</v>
      </c>
      <c r="I1004" t="s">
        <v>938</v>
      </c>
      <c r="J1004" t="s">
        <v>939</v>
      </c>
      <c r="K1004" t="s">
        <v>940</v>
      </c>
      <c r="L1004">
        <v>1368</v>
      </c>
      <c r="N1004">
        <v>1011</v>
      </c>
      <c r="O1004" t="s">
        <v>865</v>
      </c>
      <c r="P1004" t="s">
        <v>865</v>
      </c>
      <c r="Q1004">
        <v>1</v>
      </c>
      <c r="X1004">
        <v>0.35</v>
      </c>
      <c r="Y1004">
        <v>0</v>
      </c>
      <c r="Z1004">
        <v>7.11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 t="s">
        <v>25</v>
      </c>
      <c r="AG1004">
        <v>0.48125000000000007</v>
      </c>
      <c r="AH1004">
        <v>2</v>
      </c>
      <c r="AI1004">
        <v>60527480</v>
      </c>
      <c r="AJ1004">
        <v>993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">
      <c r="A1005">
        <f>ROW(Source!A426)</f>
        <v>426</v>
      </c>
      <c r="B1005">
        <v>60527488</v>
      </c>
      <c r="C1005">
        <v>60527478</v>
      </c>
      <c r="D1005">
        <v>58340578</v>
      </c>
      <c r="E1005">
        <v>1</v>
      </c>
      <c r="F1005">
        <v>1</v>
      </c>
      <c r="G1005">
        <v>1080</v>
      </c>
      <c r="H1005">
        <v>2</v>
      </c>
      <c r="I1005" t="s">
        <v>862</v>
      </c>
      <c r="J1005" t="s">
        <v>863</v>
      </c>
      <c r="K1005" t="s">
        <v>864</v>
      </c>
      <c r="L1005">
        <v>1368</v>
      </c>
      <c r="N1005">
        <v>1011</v>
      </c>
      <c r="O1005" t="s">
        <v>865</v>
      </c>
      <c r="P1005" t="s">
        <v>865</v>
      </c>
      <c r="Q1005">
        <v>1</v>
      </c>
      <c r="X1005">
        <v>0.01</v>
      </c>
      <c r="Y1005">
        <v>0</v>
      </c>
      <c r="Z1005">
        <v>83.1</v>
      </c>
      <c r="AA1005">
        <v>12.62</v>
      </c>
      <c r="AB1005">
        <v>0</v>
      </c>
      <c r="AC1005">
        <v>0</v>
      </c>
      <c r="AD1005">
        <v>1</v>
      </c>
      <c r="AE1005">
        <v>0</v>
      </c>
      <c r="AF1005" t="s">
        <v>25</v>
      </c>
      <c r="AG1005">
        <v>1.3750000000000002E-2</v>
      </c>
      <c r="AH1005">
        <v>2</v>
      </c>
      <c r="AI1005">
        <v>60527481</v>
      </c>
      <c r="AJ1005">
        <v>994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">
      <c r="A1006">
        <f>ROW(Source!A426)</f>
        <v>426</v>
      </c>
      <c r="B1006">
        <v>60527489</v>
      </c>
      <c r="C1006">
        <v>60527478</v>
      </c>
      <c r="D1006">
        <v>58309957</v>
      </c>
      <c r="E1006">
        <v>1</v>
      </c>
      <c r="F1006">
        <v>1</v>
      </c>
      <c r="G1006">
        <v>1080</v>
      </c>
      <c r="H1006">
        <v>3</v>
      </c>
      <c r="I1006" t="s">
        <v>941</v>
      </c>
      <c r="J1006" t="s">
        <v>942</v>
      </c>
      <c r="K1006" t="s">
        <v>943</v>
      </c>
      <c r="L1006">
        <v>1348</v>
      </c>
      <c r="N1006">
        <v>1009</v>
      </c>
      <c r="O1006" t="s">
        <v>900</v>
      </c>
      <c r="P1006" t="s">
        <v>900</v>
      </c>
      <c r="Q1006">
        <v>1000</v>
      </c>
      <c r="X1006">
        <v>1.3999999999999999E-4</v>
      </c>
      <c r="Y1006">
        <v>9879.51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 t="s">
        <v>3</v>
      </c>
      <c r="AG1006">
        <v>1.3999999999999999E-4</v>
      </c>
      <c r="AH1006">
        <v>2</v>
      </c>
      <c r="AI1006">
        <v>60527482</v>
      </c>
      <c r="AJ1006">
        <v>995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2">
      <c r="A1007">
        <f>ROW(Source!A426)</f>
        <v>426</v>
      </c>
      <c r="B1007">
        <v>60527490</v>
      </c>
      <c r="C1007">
        <v>60527478</v>
      </c>
      <c r="D1007">
        <v>58308765</v>
      </c>
      <c r="E1007">
        <v>1</v>
      </c>
      <c r="F1007">
        <v>1</v>
      </c>
      <c r="G1007">
        <v>1080</v>
      </c>
      <c r="H1007">
        <v>3</v>
      </c>
      <c r="I1007" t="s">
        <v>944</v>
      </c>
      <c r="J1007" t="s">
        <v>945</v>
      </c>
      <c r="K1007" t="s">
        <v>946</v>
      </c>
      <c r="L1007">
        <v>1348</v>
      </c>
      <c r="N1007">
        <v>1009</v>
      </c>
      <c r="O1007" t="s">
        <v>900</v>
      </c>
      <c r="P1007" t="s">
        <v>900</v>
      </c>
      <c r="Q1007">
        <v>1000</v>
      </c>
      <c r="X1007">
        <v>1.1000000000000001E-3</v>
      </c>
      <c r="Y1007">
        <v>17868.28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 t="s">
        <v>3</v>
      </c>
      <c r="AG1007">
        <v>1.1000000000000001E-3</v>
      </c>
      <c r="AH1007">
        <v>2</v>
      </c>
      <c r="AI1007">
        <v>60527483</v>
      </c>
      <c r="AJ1007">
        <v>996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2">
      <c r="A1008">
        <f>ROW(Source!A426)</f>
        <v>426</v>
      </c>
      <c r="B1008">
        <v>60527491</v>
      </c>
      <c r="C1008">
        <v>60527478</v>
      </c>
      <c r="D1008">
        <v>58330407</v>
      </c>
      <c r="E1008">
        <v>1</v>
      </c>
      <c r="F1008">
        <v>1</v>
      </c>
      <c r="G1008">
        <v>1080</v>
      </c>
      <c r="H1008">
        <v>3</v>
      </c>
      <c r="I1008" t="s">
        <v>947</v>
      </c>
      <c r="J1008" t="s">
        <v>948</v>
      </c>
      <c r="K1008" t="s">
        <v>949</v>
      </c>
      <c r="L1008">
        <v>1346</v>
      </c>
      <c r="N1008">
        <v>1009</v>
      </c>
      <c r="O1008" t="s">
        <v>880</v>
      </c>
      <c r="P1008" t="s">
        <v>880</v>
      </c>
      <c r="Q1008">
        <v>1</v>
      </c>
      <c r="X1008">
        <v>0.02</v>
      </c>
      <c r="Y1008">
        <v>19.28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 t="s">
        <v>3</v>
      </c>
      <c r="AG1008">
        <v>0.02</v>
      </c>
      <c r="AH1008">
        <v>2</v>
      </c>
      <c r="AI1008">
        <v>60527485</v>
      </c>
      <c r="AJ1008">
        <v>998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x14ac:dyDescent="0.2">
      <c r="A1009">
        <f>ROW(Source!A426)</f>
        <v>426</v>
      </c>
      <c r="B1009">
        <v>60527492</v>
      </c>
      <c r="C1009">
        <v>60527478</v>
      </c>
      <c r="D1009">
        <v>58266855</v>
      </c>
      <c r="E1009">
        <v>1080</v>
      </c>
      <c r="F1009">
        <v>1</v>
      </c>
      <c r="G1009">
        <v>1080</v>
      </c>
      <c r="H1009">
        <v>3</v>
      </c>
      <c r="I1009" t="s">
        <v>1002</v>
      </c>
      <c r="J1009" t="s">
        <v>3</v>
      </c>
      <c r="K1009" t="s">
        <v>1003</v>
      </c>
      <c r="L1009">
        <v>1354</v>
      </c>
      <c r="N1009">
        <v>1010</v>
      </c>
      <c r="O1009" t="s">
        <v>39</v>
      </c>
      <c r="P1009" t="s">
        <v>39</v>
      </c>
      <c r="Q1009">
        <v>1</v>
      </c>
      <c r="X1009">
        <v>2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 t="s">
        <v>3</v>
      </c>
      <c r="AG1009">
        <v>2</v>
      </c>
      <c r="AH1009">
        <v>3</v>
      </c>
      <c r="AI1009">
        <v>-1</v>
      </c>
      <c r="AJ1009" t="s">
        <v>3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 x14ac:dyDescent="0.2">
      <c r="A1010">
        <f>ROW(Source!A426)</f>
        <v>426</v>
      </c>
      <c r="B1010">
        <v>60527493</v>
      </c>
      <c r="C1010">
        <v>60527478</v>
      </c>
      <c r="D1010">
        <v>58287192</v>
      </c>
      <c r="E1010">
        <v>1080</v>
      </c>
      <c r="F1010">
        <v>1</v>
      </c>
      <c r="G1010">
        <v>1080</v>
      </c>
      <c r="H1010">
        <v>3</v>
      </c>
      <c r="I1010" t="s">
        <v>991</v>
      </c>
      <c r="J1010" t="s">
        <v>3</v>
      </c>
      <c r="K1010" t="s">
        <v>992</v>
      </c>
      <c r="L1010">
        <v>1354</v>
      </c>
      <c r="N1010">
        <v>1010</v>
      </c>
      <c r="O1010" t="s">
        <v>39</v>
      </c>
      <c r="P1010" t="s">
        <v>39</v>
      </c>
      <c r="Q1010">
        <v>1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 t="s">
        <v>3</v>
      </c>
      <c r="AG1010">
        <v>1</v>
      </c>
      <c r="AH1010">
        <v>3</v>
      </c>
      <c r="AI1010">
        <v>-1</v>
      </c>
      <c r="AJ1010" t="s">
        <v>3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x14ac:dyDescent="0.2">
      <c r="A1011">
        <f>ROW(Source!A429)</f>
        <v>429</v>
      </c>
      <c r="B1011">
        <v>60527500</v>
      </c>
      <c r="C1011">
        <v>60527495</v>
      </c>
      <c r="D1011">
        <v>58266404</v>
      </c>
      <c r="E1011">
        <v>1080</v>
      </c>
      <c r="F1011">
        <v>1</v>
      </c>
      <c r="G1011">
        <v>1080</v>
      </c>
      <c r="H1011">
        <v>1</v>
      </c>
      <c r="I1011" t="s">
        <v>859</v>
      </c>
      <c r="J1011" t="s">
        <v>3</v>
      </c>
      <c r="K1011" t="s">
        <v>860</v>
      </c>
      <c r="L1011">
        <v>1191</v>
      </c>
      <c r="N1011">
        <v>1013</v>
      </c>
      <c r="O1011" t="s">
        <v>861</v>
      </c>
      <c r="P1011" t="s">
        <v>861</v>
      </c>
      <c r="Q1011">
        <v>1</v>
      </c>
      <c r="X1011">
        <v>0.3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1</v>
      </c>
      <c r="AF1011" t="s">
        <v>26</v>
      </c>
      <c r="AG1011">
        <v>0.3795</v>
      </c>
      <c r="AH1011">
        <v>2</v>
      </c>
      <c r="AI1011">
        <v>60527496</v>
      </c>
      <c r="AJ1011">
        <v>999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x14ac:dyDescent="0.2">
      <c r="A1012">
        <f>ROW(Source!A429)</f>
        <v>429</v>
      </c>
      <c r="B1012">
        <v>60527501</v>
      </c>
      <c r="C1012">
        <v>60527495</v>
      </c>
      <c r="D1012">
        <v>58330407</v>
      </c>
      <c r="E1012">
        <v>1</v>
      </c>
      <c r="F1012">
        <v>1</v>
      </c>
      <c r="G1012">
        <v>1080</v>
      </c>
      <c r="H1012">
        <v>3</v>
      </c>
      <c r="I1012" t="s">
        <v>947</v>
      </c>
      <c r="J1012" t="s">
        <v>948</v>
      </c>
      <c r="K1012" t="s">
        <v>949</v>
      </c>
      <c r="L1012">
        <v>1346</v>
      </c>
      <c r="N1012">
        <v>1009</v>
      </c>
      <c r="O1012" t="s">
        <v>880</v>
      </c>
      <c r="P1012" t="s">
        <v>880</v>
      </c>
      <c r="Q1012">
        <v>1</v>
      </c>
      <c r="X1012">
        <v>4.2000000000000003E-2</v>
      </c>
      <c r="Y1012">
        <v>19.28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 t="s">
        <v>3</v>
      </c>
      <c r="AG1012">
        <v>4.2000000000000003E-2</v>
      </c>
      <c r="AH1012">
        <v>2</v>
      </c>
      <c r="AI1012">
        <v>60527498</v>
      </c>
      <c r="AJ1012">
        <v>1001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2">
      <c r="A1013">
        <f>ROW(Source!A429)</f>
        <v>429</v>
      </c>
      <c r="B1013">
        <v>60527502</v>
      </c>
      <c r="C1013">
        <v>60527495</v>
      </c>
      <c r="D1013">
        <v>58288274</v>
      </c>
      <c r="E1013">
        <v>1080</v>
      </c>
      <c r="F1013">
        <v>1</v>
      </c>
      <c r="G1013">
        <v>1080</v>
      </c>
      <c r="H1013">
        <v>3</v>
      </c>
      <c r="I1013" t="s">
        <v>1006</v>
      </c>
      <c r="J1013" t="s">
        <v>3</v>
      </c>
      <c r="K1013" t="s">
        <v>1007</v>
      </c>
      <c r="L1013">
        <v>1354</v>
      </c>
      <c r="N1013">
        <v>1010</v>
      </c>
      <c r="O1013" t="s">
        <v>39</v>
      </c>
      <c r="P1013" t="s">
        <v>39</v>
      </c>
      <c r="Q1013">
        <v>1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 t="s">
        <v>3</v>
      </c>
      <c r="AG1013">
        <v>1</v>
      </c>
      <c r="AH1013">
        <v>3</v>
      </c>
      <c r="AI1013">
        <v>-1</v>
      </c>
      <c r="AJ1013" t="s">
        <v>3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x14ac:dyDescent="0.2">
      <c r="A1014">
        <f>ROW(Source!A429)</f>
        <v>429</v>
      </c>
      <c r="B1014">
        <v>60527503</v>
      </c>
      <c r="C1014">
        <v>60527495</v>
      </c>
      <c r="D1014">
        <v>58271406</v>
      </c>
      <c r="E1014">
        <v>1080</v>
      </c>
      <c r="F1014">
        <v>1</v>
      </c>
      <c r="G1014">
        <v>1080</v>
      </c>
      <c r="H1014">
        <v>3</v>
      </c>
      <c r="I1014" t="s">
        <v>953</v>
      </c>
      <c r="J1014" t="s">
        <v>3</v>
      </c>
      <c r="K1014" t="s">
        <v>954</v>
      </c>
      <c r="L1014">
        <v>1348</v>
      </c>
      <c r="N1014">
        <v>1009</v>
      </c>
      <c r="O1014" t="s">
        <v>900</v>
      </c>
      <c r="P1014" t="s">
        <v>900</v>
      </c>
      <c r="Q1014">
        <v>1000</v>
      </c>
      <c r="X1014">
        <v>1.5E-3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 t="s">
        <v>3</v>
      </c>
      <c r="AG1014">
        <v>1.5E-3</v>
      </c>
      <c r="AH1014">
        <v>2</v>
      </c>
      <c r="AI1014">
        <v>60527499</v>
      </c>
      <c r="AJ1014">
        <v>1002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x14ac:dyDescent="0.2">
      <c r="A1015">
        <f>ROW(Source!A430)</f>
        <v>430</v>
      </c>
      <c r="B1015">
        <v>60527500</v>
      </c>
      <c r="C1015">
        <v>60527495</v>
      </c>
      <c r="D1015">
        <v>58266404</v>
      </c>
      <c r="E1015">
        <v>1080</v>
      </c>
      <c r="F1015">
        <v>1</v>
      </c>
      <c r="G1015">
        <v>1080</v>
      </c>
      <c r="H1015">
        <v>1</v>
      </c>
      <c r="I1015" t="s">
        <v>859</v>
      </c>
      <c r="J1015" t="s">
        <v>3</v>
      </c>
      <c r="K1015" t="s">
        <v>860</v>
      </c>
      <c r="L1015">
        <v>1191</v>
      </c>
      <c r="N1015">
        <v>1013</v>
      </c>
      <c r="O1015" t="s">
        <v>861</v>
      </c>
      <c r="P1015" t="s">
        <v>861</v>
      </c>
      <c r="Q1015">
        <v>1</v>
      </c>
      <c r="X1015">
        <v>0.3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1</v>
      </c>
      <c r="AF1015" t="s">
        <v>26</v>
      </c>
      <c r="AG1015">
        <v>0.3795</v>
      </c>
      <c r="AH1015">
        <v>2</v>
      </c>
      <c r="AI1015">
        <v>60527496</v>
      </c>
      <c r="AJ1015">
        <v>1003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2">
      <c r="A1016">
        <f>ROW(Source!A430)</f>
        <v>430</v>
      </c>
      <c r="B1016">
        <v>60527501</v>
      </c>
      <c r="C1016">
        <v>60527495</v>
      </c>
      <c r="D1016">
        <v>58330407</v>
      </c>
      <c r="E1016">
        <v>1</v>
      </c>
      <c r="F1016">
        <v>1</v>
      </c>
      <c r="G1016">
        <v>1080</v>
      </c>
      <c r="H1016">
        <v>3</v>
      </c>
      <c r="I1016" t="s">
        <v>947</v>
      </c>
      <c r="J1016" t="s">
        <v>948</v>
      </c>
      <c r="K1016" t="s">
        <v>949</v>
      </c>
      <c r="L1016">
        <v>1346</v>
      </c>
      <c r="N1016">
        <v>1009</v>
      </c>
      <c r="O1016" t="s">
        <v>880</v>
      </c>
      <c r="P1016" t="s">
        <v>880</v>
      </c>
      <c r="Q1016">
        <v>1</v>
      </c>
      <c r="X1016">
        <v>4.2000000000000003E-2</v>
      </c>
      <c r="Y1016">
        <v>19.28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 t="s">
        <v>3</v>
      </c>
      <c r="AG1016">
        <v>4.2000000000000003E-2</v>
      </c>
      <c r="AH1016">
        <v>2</v>
      </c>
      <c r="AI1016">
        <v>60527498</v>
      </c>
      <c r="AJ1016">
        <v>1005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2">
      <c r="A1017">
        <f>ROW(Source!A430)</f>
        <v>430</v>
      </c>
      <c r="B1017">
        <v>60527502</v>
      </c>
      <c r="C1017">
        <v>60527495</v>
      </c>
      <c r="D1017">
        <v>58288274</v>
      </c>
      <c r="E1017">
        <v>1080</v>
      </c>
      <c r="F1017">
        <v>1</v>
      </c>
      <c r="G1017">
        <v>1080</v>
      </c>
      <c r="H1017">
        <v>3</v>
      </c>
      <c r="I1017" t="s">
        <v>1006</v>
      </c>
      <c r="J1017" t="s">
        <v>3</v>
      </c>
      <c r="K1017" t="s">
        <v>1007</v>
      </c>
      <c r="L1017">
        <v>1354</v>
      </c>
      <c r="N1017">
        <v>1010</v>
      </c>
      <c r="O1017" t="s">
        <v>39</v>
      </c>
      <c r="P1017" t="s">
        <v>39</v>
      </c>
      <c r="Q1017">
        <v>1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 t="s">
        <v>3</v>
      </c>
      <c r="AG1017">
        <v>1</v>
      </c>
      <c r="AH1017">
        <v>3</v>
      </c>
      <c r="AI1017">
        <v>-1</v>
      </c>
      <c r="AJ1017" t="s">
        <v>3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">
      <c r="A1018">
        <f>ROW(Source!A430)</f>
        <v>430</v>
      </c>
      <c r="B1018">
        <v>60527503</v>
      </c>
      <c r="C1018">
        <v>60527495</v>
      </c>
      <c r="D1018">
        <v>58271406</v>
      </c>
      <c r="E1018">
        <v>1080</v>
      </c>
      <c r="F1018">
        <v>1</v>
      </c>
      <c r="G1018">
        <v>1080</v>
      </c>
      <c r="H1018">
        <v>3</v>
      </c>
      <c r="I1018" t="s">
        <v>953</v>
      </c>
      <c r="J1018" t="s">
        <v>3</v>
      </c>
      <c r="K1018" t="s">
        <v>954</v>
      </c>
      <c r="L1018">
        <v>1348</v>
      </c>
      <c r="N1018">
        <v>1009</v>
      </c>
      <c r="O1018" t="s">
        <v>900</v>
      </c>
      <c r="P1018" t="s">
        <v>900</v>
      </c>
      <c r="Q1018">
        <v>1000</v>
      </c>
      <c r="X1018">
        <v>1.5E-3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 t="s">
        <v>3</v>
      </c>
      <c r="AG1018">
        <v>1.5E-3</v>
      </c>
      <c r="AH1018">
        <v>2</v>
      </c>
      <c r="AI1018">
        <v>60527499</v>
      </c>
      <c r="AJ1018">
        <v>1006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 x14ac:dyDescent="0.2">
      <c r="A1019">
        <f>ROW(Source!A433)</f>
        <v>433</v>
      </c>
      <c r="B1019">
        <v>60527514</v>
      </c>
      <c r="C1019">
        <v>60527505</v>
      </c>
      <c r="D1019">
        <v>58266404</v>
      </c>
      <c r="E1019">
        <v>1080</v>
      </c>
      <c r="F1019">
        <v>1</v>
      </c>
      <c r="G1019">
        <v>1080</v>
      </c>
      <c r="H1019">
        <v>1</v>
      </c>
      <c r="I1019" t="s">
        <v>859</v>
      </c>
      <c r="J1019" t="s">
        <v>3</v>
      </c>
      <c r="K1019" t="s">
        <v>860</v>
      </c>
      <c r="L1019">
        <v>1191</v>
      </c>
      <c r="N1019">
        <v>1013</v>
      </c>
      <c r="O1019" t="s">
        <v>861</v>
      </c>
      <c r="P1019" t="s">
        <v>861</v>
      </c>
      <c r="Q1019">
        <v>1</v>
      </c>
      <c r="X1019">
        <v>1.59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1</v>
      </c>
      <c r="AF1019" t="s">
        <v>26</v>
      </c>
      <c r="AG1019">
        <v>2.0113500000000002</v>
      </c>
      <c r="AH1019">
        <v>2</v>
      </c>
      <c r="AI1019">
        <v>60527506</v>
      </c>
      <c r="AJ1019">
        <v>1007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x14ac:dyDescent="0.2">
      <c r="A1020">
        <f>ROW(Source!A433)</f>
        <v>433</v>
      </c>
      <c r="B1020">
        <v>60527515</v>
      </c>
      <c r="C1020">
        <v>60527505</v>
      </c>
      <c r="D1020">
        <v>58340578</v>
      </c>
      <c r="E1020">
        <v>1</v>
      </c>
      <c r="F1020">
        <v>1</v>
      </c>
      <c r="G1020">
        <v>1080</v>
      </c>
      <c r="H1020">
        <v>2</v>
      </c>
      <c r="I1020" t="s">
        <v>862</v>
      </c>
      <c r="J1020" t="s">
        <v>863</v>
      </c>
      <c r="K1020" t="s">
        <v>864</v>
      </c>
      <c r="L1020">
        <v>1368</v>
      </c>
      <c r="N1020">
        <v>1011</v>
      </c>
      <c r="O1020" t="s">
        <v>865</v>
      </c>
      <c r="P1020" t="s">
        <v>865</v>
      </c>
      <c r="Q1020">
        <v>1</v>
      </c>
      <c r="X1020">
        <v>0.06</v>
      </c>
      <c r="Y1020">
        <v>0</v>
      </c>
      <c r="Z1020">
        <v>83.1</v>
      </c>
      <c r="AA1020">
        <v>12.62</v>
      </c>
      <c r="AB1020">
        <v>0</v>
      </c>
      <c r="AC1020">
        <v>0</v>
      </c>
      <c r="AD1020">
        <v>1</v>
      </c>
      <c r="AE1020">
        <v>0</v>
      </c>
      <c r="AF1020" t="s">
        <v>25</v>
      </c>
      <c r="AG1020">
        <v>8.2500000000000004E-2</v>
      </c>
      <c r="AH1020">
        <v>2</v>
      </c>
      <c r="AI1020">
        <v>60527507</v>
      </c>
      <c r="AJ1020">
        <v>1008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x14ac:dyDescent="0.2">
      <c r="A1021">
        <f>ROW(Source!A433)</f>
        <v>433</v>
      </c>
      <c r="B1021">
        <v>60527516</v>
      </c>
      <c r="C1021">
        <v>60527505</v>
      </c>
      <c r="D1021">
        <v>58339814</v>
      </c>
      <c r="E1021">
        <v>1</v>
      </c>
      <c r="F1021">
        <v>1</v>
      </c>
      <c r="G1021">
        <v>1080</v>
      </c>
      <c r="H1021">
        <v>2</v>
      </c>
      <c r="I1021" t="s">
        <v>874</v>
      </c>
      <c r="J1021" t="s">
        <v>875</v>
      </c>
      <c r="K1021" t="s">
        <v>876</v>
      </c>
      <c r="L1021">
        <v>1368</v>
      </c>
      <c r="N1021">
        <v>1011</v>
      </c>
      <c r="O1021" t="s">
        <v>865</v>
      </c>
      <c r="P1021" t="s">
        <v>865</v>
      </c>
      <c r="Q1021">
        <v>1</v>
      </c>
      <c r="X1021">
        <v>0.02</v>
      </c>
      <c r="Y1021">
        <v>0</v>
      </c>
      <c r="Z1021">
        <v>179.17</v>
      </c>
      <c r="AA1021">
        <v>16.93</v>
      </c>
      <c r="AB1021">
        <v>0</v>
      </c>
      <c r="AC1021">
        <v>0</v>
      </c>
      <c r="AD1021">
        <v>1</v>
      </c>
      <c r="AE1021">
        <v>0</v>
      </c>
      <c r="AF1021" t="s">
        <v>25</v>
      </c>
      <c r="AG1021">
        <v>2.7500000000000004E-2</v>
      </c>
      <c r="AH1021">
        <v>2</v>
      </c>
      <c r="AI1021">
        <v>60527508</v>
      </c>
      <c r="AJ1021">
        <v>1009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x14ac:dyDescent="0.2">
      <c r="A1022">
        <f>ROW(Source!A433)</f>
        <v>433</v>
      </c>
      <c r="B1022">
        <v>60527517</v>
      </c>
      <c r="C1022">
        <v>60527505</v>
      </c>
      <c r="D1022">
        <v>58310526</v>
      </c>
      <c r="E1022">
        <v>1</v>
      </c>
      <c r="F1022">
        <v>1</v>
      </c>
      <c r="G1022">
        <v>1080</v>
      </c>
      <c r="H1022">
        <v>3</v>
      </c>
      <c r="I1022" t="s">
        <v>894</v>
      </c>
      <c r="J1022" t="s">
        <v>895</v>
      </c>
      <c r="K1022" t="s">
        <v>896</v>
      </c>
      <c r="L1022">
        <v>1346</v>
      </c>
      <c r="N1022">
        <v>1009</v>
      </c>
      <c r="O1022" t="s">
        <v>880</v>
      </c>
      <c r="P1022" t="s">
        <v>880</v>
      </c>
      <c r="Q1022">
        <v>1</v>
      </c>
      <c r="X1022">
        <v>0.04</v>
      </c>
      <c r="Y1022">
        <v>37.979999999999997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 t="s">
        <v>3</v>
      </c>
      <c r="AG1022">
        <v>0.04</v>
      </c>
      <c r="AH1022">
        <v>2</v>
      </c>
      <c r="AI1022">
        <v>60527509</v>
      </c>
      <c r="AJ1022">
        <v>1010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x14ac:dyDescent="0.2">
      <c r="A1023">
        <f>ROW(Source!A433)</f>
        <v>433</v>
      </c>
      <c r="B1023">
        <v>60527518</v>
      </c>
      <c r="C1023">
        <v>60527505</v>
      </c>
      <c r="D1023">
        <v>58309084</v>
      </c>
      <c r="E1023">
        <v>1</v>
      </c>
      <c r="F1023">
        <v>1</v>
      </c>
      <c r="G1023">
        <v>1080</v>
      </c>
      <c r="H1023">
        <v>3</v>
      </c>
      <c r="I1023" t="s">
        <v>907</v>
      </c>
      <c r="J1023" t="s">
        <v>908</v>
      </c>
      <c r="K1023" t="s">
        <v>909</v>
      </c>
      <c r="L1023">
        <v>1348</v>
      </c>
      <c r="N1023">
        <v>1009</v>
      </c>
      <c r="O1023" t="s">
        <v>900</v>
      </c>
      <c r="P1023" t="s">
        <v>900</v>
      </c>
      <c r="Q1023">
        <v>1000</v>
      </c>
      <c r="X1023">
        <v>1E-4</v>
      </c>
      <c r="Y1023">
        <v>16214.84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 t="s">
        <v>3</v>
      </c>
      <c r="AG1023">
        <v>1E-4</v>
      </c>
      <c r="AH1023">
        <v>2</v>
      </c>
      <c r="AI1023">
        <v>60527510</v>
      </c>
      <c r="AJ1023">
        <v>1011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x14ac:dyDescent="0.2">
      <c r="A1024">
        <f>ROW(Source!A433)</f>
        <v>433</v>
      </c>
      <c r="B1024">
        <v>60527519</v>
      </c>
      <c r="C1024">
        <v>60527505</v>
      </c>
      <c r="D1024">
        <v>58309253</v>
      </c>
      <c r="E1024">
        <v>1</v>
      </c>
      <c r="F1024">
        <v>1</v>
      </c>
      <c r="G1024">
        <v>1080</v>
      </c>
      <c r="H1024">
        <v>3</v>
      </c>
      <c r="I1024" t="s">
        <v>910</v>
      </c>
      <c r="J1024" t="s">
        <v>911</v>
      </c>
      <c r="K1024" t="s">
        <v>912</v>
      </c>
      <c r="L1024">
        <v>1346</v>
      </c>
      <c r="N1024">
        <v>1009</v>
      </c>
      <c r="O1024" t="s">
        <v>880</v>
      </c>
      <c r="P1024" t="s">
        <v>880</v>
      </c>
      <c r="Q1024">
        <v>1</v>
      </c>
      <c r="X1024">
        <v>0.01</v>
      </c>
      <c r="Y1024">
        <v>20.190000000000001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 t="s">
        <v>3</v>
      </c>
      <c r="AG1024">
        <v>0.01</v>
      </c>
      <c r="AH1024">
        <v>2</v>
      </c>
      <c r="AI1024">
        <v>60527511</v>
      </c>
      <c r="AJ1024">
        <v>1012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x14ac:dyDescent="0.2">
      <c r="A1025">
        <f>ROW(Source!A433)</f>
        <v>433</v>
      </c>
      <c r="B1025">
        <v>60527520</v>
      </c>
      <c r="C1025">
        <v>60527505</v>
      </c>
      <c r="D1025">
        <v>58330407</v>
      </c>
      <c r="E1025">
        <v>1</v>
      </c>
      <c r="F1025">
        <v>1</v>
      </c>
      <c r="G1025">
        <v>1080</v>
      </c>
      <c r="H1025">
        <v>3</v>
      </c>
      <c r="I1025" t="s">
        <v>947</v>
      </c>
      <c r="J1025" t="s">
        <v>948</v>
      </c>
      <c r="K1025" t="s">
        <v>949</v>
      </c>
      <c r="L1025">
        <v>1346</v>
      </c>
      <c r="N1025">
        <v>1009</v>
      </c>
      <c r="O1025" t="s">
        <v>880</v>
      </c>
      <c r="P1025" t="s">
        <v>880</v>
      </c>
      <c r="Q1025">
        <v>1</v>
      </c>
      <c r="X1025">
        <v>1.374E-2</v>
      </c>
      <c r="Y1025">
        <v>19.28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 t="s">
        <v>3</v>
      </c>
      <c r="AG1025">
        <v>1.374E-2</v>
      </c>
      <c r="AH1025">
        <v>2</v>
      </c>
      <c r="AI1025">
        <v>60527513</v>
      </c>
      <c r="AJ1025">
        <v>1014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</row>
    <row r="1026" spans="1:44" x14ac:dyDescent="0.2">
      <c r="A1026">
        <f>ROW(Source!A433)</f>
        <v>433</v>
      </c>
      <c r="B1026">
        <v>60527521</v>
      </c>
      <c r="C1026">
        <v>60527505</v>
      </c>
      <c r="D1026">
        <v>58266855</v>
      </c>
      <c r="E1026">
        <v>1080</v>
      </c>
      <c r="F1026">
        <v>1</v>
      </c>
      <c r="G1026">
        <v>1080</v>
      </c>
      <c r="H1026">
        <v>3</v>
      </c>
      <c r="I1026" t="s">
        <v>1002</v>
      </c>
      <c r="J1026" t="s">
        <v>3</v>
      </c>
      <c r="K1026" t="s">
        <v>1019</v>
      </c>
      <c r="L1026">
        <v>1354</v>
      </c>
      <c r="N1026">
        <v>1010</v>
      </c>
      <c r="O1026" t="s">
        <v>39</v>
      </c>
      <c r="P1026" t="s">
        <v>39</v>
      </c>
      <c r="Q1026">
        <v>1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 t="s">
        <v>3</v>
      </c>
      <c r="AG1026">
        <v>1</v>
      </c>
      <c r="AH1026">
        <v>3</v>
      </c>
      <c r="AI1026">
        <v>-1</v>
      </c>
      <c r="AJ1026" t="s">
        <v>3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</row>
    <row r="1027" spans="1:44" x14ac:dyDescent="0.2">
      <c r="A1027">
        <f>ROW(Source!A433)</f>
        <v>433</v>
      </c>
      <c r="B1027">
        <v>60527522</v>
      </c>
      <c r="C1027">
        <v>60527505</v>
      </c>
      <c r="D1027">
        <v>58290324</v>
      </c>
      <c r="E1027">
        <v>1080</v>
      </c>
      <c r="F1027">
        <v>1</v>
      </c>
      <c r="G1027">
        <v>1080</v>
      </c>
      <c r="H1027">
        <v>3</v>
      </c>
      <c r="I1027" t="s">
        <v>1020</v>
      </c>
      <c r="J1027" t="s">
        <v>3</v>
      </c>
      <c r="K1027" t="s">
        <v>1021</v>
      </c>
      <c r="L1027">
        <v>1354</v>
      </c>
      <c r="N1027">
        <v>1010</v>
      </c>
      <c r="O1027" t="s">
        <v>39</v>
      </c>
      <c r="P1027" t="s">
        <v>39</v>
      </c>
      <c r="Q1027">
        <v>1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 t="s">
        <v>3</v>
      </c>
      <c r="AG1027">
        <v>1</v>
      </c>
      <c r="AH1027">
        <v>3</v>
      </c>
      <c r="AI1027">
        <v>-1</v>
      </c>
      <c r="AJ1027" t="s">
        <v>3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 x14ac:dyDescent="0.2">
      <c r="A1028">
        <f>ROW(Source!A434)</f>
        <v>434</v>
      </c>
      <c r="B1028">
        <v>60527514</v>
      </c>
      <c r="C1028">
        <v>60527505</v>
      </c>
      <c r="D1028">
        <v>58266404</v>
      </c>
      <c r="E1028">
        <v>1080</v>
      </c>
      <c r="F1028">
        <v>1</v>
      </c>
      <c r="G1028">
        <v>1080</v>
      </c>
      <c r="H1028">
        <v>1</v>
      </c>
      <c r="I1028" t="s">
        <v>859</v>
      </c>
      <c r="J1028" t="s">
        <v>3</v>
      </c>
      <c r="K1028" t="s">
        <v>860</v>
      </c>
      <c r="L1028">
        <v>1191</v>
      </c>
      <c r="N1028">
        <v>1013</v>
      </c>
      <c r="O1028" t="s">
        <v>861</v>
      </c>
      <c r="P1028" t="s">
        <v>861</v>
      </c>
      <c r="Q1028">
        <v>1</v>
      </c>
      <c r="X1028">
        <v>1.59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1</v>
      </c>
      <c r="AF1028" t="s">
        <v>26</v>
      </c>
      <c r="AG1028">
        <v>2.0113500000000002</v>
      </c>
      <c r="AH1028">
        <v>2</v>
      </c>
      <c r="AI1028">
        <v>60527506</v>
      </c>
      <c r="AJ1028">
        <v>1015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</row>
    <row r="1029" spans="1:44" x14ac:dyDescent="0.2">
      <c r="A1029">
        <f>ROW(Source!A434)</f>
        <v>434</v>
      </c>
      <c r="B1029">
        <v>60527515</v>
      </c>
      <c r="C1029">
        <v>60527505</v>
      </c>
      <c r="D1029">
        <v>58340578</v>
      </c>
      <c r="E1029">
        <v>1</v>
      </c>
      <c r="F1029">
        <v>1</v>
      </c>
      <c r="G1029">
        <v>1080</v>
      </c>
      <c r="H1029">
        <v>2</v>
      </c>
      <c r="I1029" t="s">
        <v>862</v>
      </c>
      <c r="J1029" t="s">
        <v>863</v>
      </c>
      <c r="K1029" t="s">
        <v>864</v>
      </c>
      <c r="L1029">
        <v>1368</v>
      </c>
      <c r="N1029">
        <v>1011</v>
      </c>
      <c r="O1029" t="s">
        <v>865</v>
      </c>
      <c r="P1029" t="s">
        <v>865</v>
      </c>
      <c r="Q1029">
        <v>1</v>
      </c>
      <c r="X1029">
        <v>0.06</v>
      </c>
      <c r="Y1029">
        <v>0</v>
      </c>
      <c r="Z1029">
        <v>83.1</v>
      </c>
      <c r="AA1029">
        <v>12.62</v>
      </c>
      <c r="AB1029">
        <v>0</v>
      </c>
      <c r="AC1029">
        <v>0</v>
      </c>
      <c r="AD1029">
        <v>1</v>
      </c>
      <c r="AE1029">
        <v>0</v>
      </c>
      <c r="AF1029" t="s">
        <v>25</v>
      </c>
      <c r="AG1029">
        <v>8.2500000000000004E-2</v>
      </c>
      <c r="AH1029">
        <v>2</v>
      </c>
      <c r="AI1029">
        <v>60527507</v>
      </c>
      <c r="AJ1029">
        <v>1016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 x14ac:dyDescent="0.2">
      <c r="A1030">
        <f>ROW(Source!A434)</f>
        <v>434</v>
      </c>
      <c r="B1030">
        <v>60527516</v>
      </c>
      <c r="C1030">
        <v>60527505</v>
      </c>
      <c r="D1030">
        <v>58339814</v>
      </c>
      <c r="E1030">
        <v>1</v>
      </c>
      <c r="F1030">
        <v>1</v>
      </c>
      <c r="G1030">
        <v>1080</v>
      </c>
      <c r="H1030">
        <v>2</v>
      </c>
      <c r="I1030" t="s">
        <v>874</v>
      </c>
      <c r="J1030" t="s">
        <v>875</v>
      </c>
      <c r="K1030" t="s">
        <v>876</v>
      </c>
      <c r="L1030">
        <v>1368</v>
      </c>
      <c r="N1030">
        <v>1011</v>
      </c>
      <c r="O1030" t="s">
        <v>865</v>
      </c>
      <c r="P1030" t="s">
        <v>865</v>
      </c>
      <c r="Q1030">
        <v>1</v>
      </c>
      <c r="X1030">
        <v>0.02</v>
      </c>
      <c r="Y1030">
        <v>0</v>
      </c>
      <c r="Z1030">
        <v>179.17</v>
      </c>
      <c r="AA1030">
        <v>16.93</v>
      </c>
      <c r="AB1030">
        <v>0</v>
      </c>
      <c r="AC1030">
        <v>0</v>
      </c>
      <c r="AD1030">
        <v>1</v>
      </c>
      <c r="AE1030">
        <v>0</v>
      </c>
      <c r="AF1030" t="s">
        <v>25</v>
      </c>
      <c r="AG1030">
        <v>2.7500000000000004E-2</v>
      </c>
      <c r="AH1030">
        <v>2</v>
      </c>
      <c r="AI1030">
        <v>60527508</v>
      </c>
      <c r="AJ1030">
        <v>1017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</row>
    <row r="1031" spans="1:44" x14ac:dyDescent="0.2">
      <c r="A1031">
        <f>ROW(Source!A434)</f>
        <v>434</v>
      </c>
      <c r="B1031">
        <v>60527517</v>
      </c>
      <c r="C1031">
        <v>60527505</v>
      </c>
      <c r="D1031">
        <v>58310526</v>
      </c>
      <c r="E1031">
        <v>1</v>
      </c>
      <c r="F1031">
        <v>1</v>
      </c>
      <c r="G1031">
        <v>1080</v>
      </c>
      <c r="H1031">
        <v>3</v>
      </c>
      <c r="I1031" t="s">
        <v>894</v>
      </c>
      <c r="J1031" t="s">
        <v>895</v>
      </c>
      <c r="K1031" t="s">
        <v>896</v>
      </c>
      <c r="L1031">
        <v>1346</v>
      </c>
      <c r="N1031">
        <v>1009</v>
      </c>
      <c r="O1031" t="s">
        <v>880</v>
      </c>
      <c r="P1031" t="s">
        <v>880</v>
      </c>
      <c r="Q1031">
        <v>1</v>
      </c>
      <c r="X1031">
        <v>0.04</v>
      </c>
      <c r="Y1031">
        <v>37.979999999999997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 t="s">
        <v>3</v>
      </c>
      <c r="AG1031">
        <v>0.04</v>
      </c>
      <c r="AH1031">
        <v>2</v>
      </c>
      <c r="AI1031">
        <v>60527509</v>
      </c>
      <c r="AJ1031">
        <v>1018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</row>
    <row r="1032" spans="1:44" x14ac:dyDescent="0.2">
      <c r="A1032">
        <f>ROW(Source!A434)</f>
        <v>434</v>
      </c>
      <c r="B1032">
        <v>60527518</v>
      </c>
      <c r="C1032">
        <v>60527505</v>
      </c>
      <c r="D1032">
        <v>58309084</v>
      </c>
      <c r="E1032">
        <v>1</v>
      </c>
      <c r="F1032">
        <v>1</v>
      </c>
      <c r="G1032">
        <v>1080</v>
      </c>
      <c r="H1032">
        <v>3</v>
      </c>
      <c r="I1032" t="s">
        <v>907</v>
      </c>
      <c r="J1032" t="s">
        <v>908</v>
      </c>
      <c r="K1032" t="s">
        <v>909</v>
      </c>
      <c r="L1032">
        <v>1348</v>
      </c>
      <c r="N1032">
        <v>1009</v>
      </c>
      <c r="O1032" t="s">
        <v>900</v>
      </c>
      <c r="P1032" t="s">
        <v>900</v>
      </c>
      <c r="Q1032">
        <v>1000</v>
      </c>
      <c r="X1032">
        <v>1E-4</v>
      </c>
      <c r="Y1032">
        <v>16214.84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 t="s">
        <v>3</v>
      </c>
      <c r="AG1032">
        <v>1E-4</v>
      </c>
      <c r="AH1032">
        <v>2</v>
      </c>
      <c r="AI1032">
        <v>60527510</v>
      </c>
      <c r="AJ1032">
        <v>1019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 x14ac:dyDescent="0.2">
      <c r="A1033">
        <f>ROW(Source!A434)</f>
        <v>434</v>
      </c>
      <c r="B1033">
        <v>60527519</v>
      </c>
      <c r="C1033">
        <v>60527505</v>
      </c>
      <c r="D1033">
        <v>58309253</v>
      </c>
      <c r="E1033">
        <v>1</v>
      </c>
      <c r="F1033">
        <v>1</v>
      </c>
      <c r="G1033">
        <v>1080</v>
      </c>
      <c r="H1033">
        <v>3</v>
      </c>
      <c r="I1033" t="s">
        <v>910</v>
      </c>
      <c r="J1033" t="s">
        <v>911</v>
      </c>
      <c r="K1033" t="s">
        <v>912</v>
      </c>
      <c r="L1033">
        <v>1346</v>
      </c>
      <c r="N1033">
        <v>1009</v>
      </c>
      <c r="O1033" t="s">
        <v>880</v>
      </c>
      <c r="P1033" t="s">
        <v>880</v>
      </c>
      <c r="Q1033">
        <v>1</v>
      </c>
      <c r="X1033">
        <v>0.01</v>
      </c>
      <c r="Y1033">
        <v>20.190000000000001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 t="s">
        <v>3</v>
      </c>
      <c r="AG1033">
        <v>0.01</v>
      </c>
      <c r="AH1033">
        <v>2</v>
      </c>
      <c r="AI1033">
        <v>60527511</v>
      </c>
      <c r="AJ1033">
        <v>1020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44" x14ac:dyDescent="0.2">
      <c r="A1034">
        <f>ROW(Source!A434)</f>
        <v>434</v>
      </c>
      <c r="B1034">
        <v>60527520</v>
      </c>
      <c r="C1034">
        <v>60527505</v>
      </c>
      <c r="D1034">
        <v>58330407</v>
      </c>
      <c r="E1034">
        <v>1</v>
      </c>
      <c r="F1034">
        <v>1</v>
      </c>
      <c r="G1034">
        <v>1080</v>
      </c>
      <c r="H1034">
        <v>3</v>
      </c>
      <c r="I1034" t="s">
        <v>947</v>
      </c>
      <c r="J1034" t="s">
        <v>948</v>
      </c>
      <c r="K1034" t="s">
        <v>949</v>
      </c>
      <c r="L1034">
        <v>1346</v>
      </c>
      <c r="N1034">
        <v>1009</v>
      </c>
      <c r="O1034" t="s">
        <v>880</v>
      </c>
      <c r="P1034" t="s">
        <v>880</v>
      </c>
      <c r="Q1034">
        <v>1</v>
      </c>
      <c r="X1034">
        <v>1.374E-2</v>
      </c>
      <c r="Y1034">
        <v>19.28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 t="s">
        <v>3</v>
      </c>
      <c r="AG1034">
        <v>1.374E-2</v>
      </c>
      <c r="AH1034">
        <v>2</v>
      </c>
      <c r="AI1034">
        <v>60527513</v>
      </c>
      <c r="AJ1034">
        <v>1022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x14ac:dyDescent="0.2">
      <c r="A1035">
        <f>ROW(Source!A434)</f>
        <v>434</v>
      </c>
      <c r="B1035">
        <v>60527521</v>
      </c>
      <c r="C1035">
        <v>60527505</v>
      </c>
      <c r="D1035">
        <v>58266855</v>
      </c>
      <c r="E1035">
        <v>1080</v>
      </c>
      <c r="F1035">
        <v>1</v>
      </c>
      <c r="G1035">
        <v>1080</v>
      </c>
      <c r="H1035">
        <v>3</v>
      </c>
      <c r="I1035" t="s">
        <v>1002</v>
      </c>
      <c r="J1035" t="s">
        <v>3</v>
      </c>
      <c r="K1035" t="s">
        <v>1019</v>
      </c>
      <c r="L1035">
        <v>1354</v>
      </c>
      <c r="N1035">
        <v>1010</v>
      </c>
      <c r="O1035" t="s">
        <v>39</v>
      </c>
      <c r="P1035" t="s">
        <v>39</v>
      </c>
      <c r="Q1035">
        <v>1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3</v>
      </c>
      <c r="AG1035">
        <v>1</v>
      </c>
      <c r="AH1035">
        <v>3</v>
      </c>
      <c r="AI1035">
        <v>-1</v>
      </c>
      <c r="AJ1035" t="s">
        <v>3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 x14ac:dyDescent="0.2">
      <c r="A1036">
        <f>ROW(Source!A434)</f>
        <v>434</v>
      </c>
      <c r="B1036">
        <v>60527522</v>
      </c>
      <c r="C1036">
        <v>60527505</v>
      </c>
      <c r="D1036">
        <v>58290324</v>
      </c>
      <c r="E1036">
        <v>1080</v>
      </c>
      <c r="F1036">
        <v>1</v>
      </c>
      <c r="G1036">
        <v>1080</v>
      </c>
      <c r="H1036">
        <v>3</v>
      </c>
      <c r="I1036" t="s">
        <v>1020</v>
      </c>
      <c r="J1036" t="s">
        <v>3</v>
      </c>
      <c r="K1036" t="s">
        <v>1021</v>
      </c>
      <c r="L1036">
        <v>1354</v>
      </c>
      <c r="N1036">
        <v>1010</v>
      </c>
      <c r="O1036" t="s">
        <v>39</v>
      </c>
      <c r="P1036" t="s">
        <v>39</v>
      </c>
      <c r="Q1036">
        <v>1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3</v>
      </c>
      <c r="AG1036">
        <v>1</v>
      </c>
      <c r="AH1036">
        <v>3</v>
      </c>
      <c r="AI1036">
        <v>-1</v>
      </c>
      <c r="AJ1036" t="s">
        <v>3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 x14ac:dyDescent="0.2">
      <c r="A1037">
        <f>ROW(Source!A437)</f>
        <v>437</v>
      </c>
      <c r="B1037">
        <v>60527534</v>
      </c>
      <c r="C1037">
        <v>60527524</v>
      </c>
      <c r="D1037">
        <v>58266404</v>
      </c>
      <c r="E1037">
        <v>1080</v>
      </c>
      <c r="F1037">
        <v>1</v>
      </c>
      <c r="G1037">
        <v>1080</v>
      </c>
      <c r="H1037">
        <v>1</v>
      </c>
      <c r="I1037" t="s">
        <v>859</v>
      </c>
      <c r="J1037" t="s">
        <v>3</v>
      </c>
      <c r="K1037" t="s">
        <v>860</v>
      </c>
      <c r="L1037">
        <v>1191</v>
      </c>
      <c r="N1037">
        <v>1013</v>
      </c>
      <c r="O1037" t="s">
        <v>861</v>
      </c>
      <c r="P1037" t="s">
        <v>861</v>
      </c>
      <c r="Q1037">
        <v>1</v>
      </c>
      <c r="X1037">
        <v>2.2000000000000002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1</v>
      </c>
      <c r="AF1037" t="s">
        <v>26</v>
      </c>
      <c r="AG1037">
        <v>2.7829999999999999</v>
      </c>
      <c r="AH1037">
        <v>2</v>
      </c>
      <c r="AI1037">
        <v>60527525</v>
      </c>
      <c r="AJ1037">
        <v>1023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x14ac:dyDescent="0.2">
      <c r="A1038">
        <f>ROW(Source!A437)</f>
        <v>437</v>
      </c>
      <c r="B1038">
        <v>60527535</v>
      </c>
      <c r="C1038">
        <v>60527524</v>
      </c>
      <c r="D1038">
        <v>58340578</v>
      </c>
      <c r="E1038">
        <v>1</v>
      </c>
      <c r="F1038">
        <v>1</v>
      </c>
      <c r="G1038">
        <v>1080</v>
      </c>
      <c r="H1038">
        <v>2</v>
      </c>
      <c r="I1038" t="s">
        <v>862</v>
      </c>
      <c r="J1038" t="s">
        <v>863</v>
      </c>
      <c r="K1038" t="s">
        <v>864</v>
      </c>
      <c r="L1038">
        <v>1368</v>
      </c>
      <c r="N1038">
        <v>1011</v>
      </c>
      <c r="O1038" t="s">
        <v>865</v>
      </c>
      <c r="P1038" t="s">
        <v>865</v>
      </c>
      <c r="Q1038">
        <v>1</v>
      </c>
      <c r="X1038">
        <v>8.9999999999999993E-3</v>
      </c>
      <c r="Y1038">
        <v>0</v>
      </c>
      <c r="Z1038">
        <v>83.1</v>
      </c>
      <c r="AA1038">
        <v>12.62</v>
      </c>
      <c r="AB1038">
        <v>0</v>
      </c>
      <c r="AC1038">
        <v>0</v>
      </c>
      <c r="AD1038">
        <v>1</v>
      </c>
      <c r="AE1038">
        <v>0</v>
      </c>
      <c r="AF1038" t="s">
        <v>25</v>
      </c>
      <c r="AG1038">
        <v>1.2375000000000001E-2</v>
      </c>
      <c r="AH1038">
        <v>2</v>
      </c>
      <c r="AI1038">
        <v>60527526</v>
      </c>
      <c r="AJ1038">
        <v>1024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x14ac:dyDescent="0.2">
      <c r="A1039">
        <f>ROW(Source!A437)</f>
        <v>437</v>
      </c>
      <c r="B1039">
        <v>60527536</v>
      </c>
      <c r="C1039">
        <v>60527524</v>
      </c>
      <c r="D1039">
        <v>58311301</v>
      </c>
      <c r="E1039">
        <v>1</v>
      </c>
      <c r="F1039">
        <v>1</v>
      </c>
      <c r="G1039">
        <v>1080</v>
      </c>
      <c r="H1039">
        <v>3</v>
      </c>
      <c r="I1039" t="s">
        <v>958</v>
      </c>
      <c r="J1039" t="s">
        <v>959</v>
      </c>
      <c r="K1039" t="s">
        <v>960</v>
      </c>
      <c r="L1039">
        <v>1346</v>
      </c>
      <c r="N1039">
        <v>1009</v>
      </c>
      <c r="O1039" t="s">
        <v>880</v>
      </c>
      <c r="P1039" t="s">
        <v>880</v>
      </c>
      <c r="Q1039">
        <v>1</v>
      </c>
      <c r="X1039">
        <v>1.6400000000000001E-2</v>
      </c>
      <c r="Y1039">
        <v>53.33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 t="s">
        <v>3</v>
      </c>
      <c r="AG1039">
        <v>1.6400000000000001E-2</v>
      </c>
      <c r="AH1039">
        <v>2</v>
      </c>
      <c r="AI1039">
        <v>60527531</v>
      </c>
      <c r="AJ1039">
        <v>1029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x14ac:dyDescent="0.2">
      <c r="A1040">
        <f>ROW(Source!A437)</f>
        <v>437</v>
      </c>
      <c r="B1040">
        <v>60527537</v>
      </c>
      <c r="C1040">
        <v>60527524</v>
      </c>
      <c r="D1040">
        <v>58309035</v>
      </c>
      <c r="E1040">
        <v>1</v>
      </c>
      <c r="F1040">
        <v>1</v>
      </c>
      <c r="G1040">
        <v>1080</v>
      </c>
      <c r="H1040">
        <v>3</v>
      </c>
      <c r="I1040" t="s">
        <v>961</v>
      </c>
      <c r="J1040" t="s">
        <v>962</v>
      </c>
      <c r="K1040" t="s">
        <v>963</v>
      </c>
      <c r="L1040">
        <v>1354</v>
      </c>
      <c r="N1040">
        <v>1010</v>
      </c>
      <c r="O1040" t="s">
        <v>39</v>
      </c>
      <c r="P1040" t="s">
        <v>39</v>
      </c>
      <c r="Q1040">
        <v>1</v>
      </c>
      <c r="X1040">
        <v>30</v>
      </c>
      <c r="Y1040">
        <v>0.75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 t="s">
        <v>3</v>
      </c>
      <c r="AG1040">
        <v>30</v>
      </c>
      <c r="AH1040">
        <v>2</v>
      </c>
      <c r="AI1040">
        <v>60527532</v>
      </c>
      <c r="AJ1040">
        <v>1030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">
      <c r="A1041">
        <f>ROW(Source!A437)</f>
        <v>437</v>
      </c>
      <c r="B1041">
        <v>60527538</v>
      </c>
      <c r="C1041">
        <v>60527524</v>
      </c>
      <c r="D1041">
        <v>58309081</v>
      </c>
      <c r="E1041">
        <v>1</v>
      </c>
      <c r="F1041">
        <v>1</v>
      </c>
      <c r="G1041">
        <v>1080</v>
      </c>
      <c r="H1041">
        <v>3</v>
      </c>
      <c r="I1041" t="s">
        <v>964</v>
      </c>
      <c r="J1041" t="s">
        <v>965</v>
      </c>
      <c r="K1041" t="s">
        <v>966</v>
      </c>
      <c r="L1041">
        <v>1296</v>
      </c>
      <c r="N1041">
        <v>1002</v>
      </c>
      <c r="O1041" t="s">
        <v>717</v>
      </c>
      <c r="P1041" t="s">
        <v>717</v>
      </c>
      <c r="Q1041">
        <v>1</v>
      </c>
      <c r="X1041">
        <v>0.93</v>
      </c>
      <c r="Y1041">
        <v>34.74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 t="s">
        <v>3</v>
      </c>
      <c r="AG1041">
        <v>0.93</v>
      </c>
      <c r="AH1041">
        <v>2</v>
      </c>
      <c r="AI1041">
        <v>60527533</v>
      </c>
      <c r="AJ1041">
        <v>1031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 x14ac:dyDescent="0.2">
      <c r="A1042">
        <f>ROW(Source!A437)</f>
        <v>437</v>
      </c>
      <c r="B1042">
        <v>60527539</v>
      </c>
      <c r="C1042">
        <v>60527524</v>
      </c>
      <c r="D1042">
        <v>58272165</v>
      </c>
      <c r="E1042">
        <v>1080</v>
      </c>
      <c r="F1042">
        <v>1</v>
      </c>
      <c r="G1042">
        <v>1080</v>
      </c>
      <c r="H1042">
        <v>3</v>
      </c>
      <c r="I1042" t="s">
        <v>1010</v>
      </c>
      <c r="J1042" t="s">
        <v>3</v>
      </c>
      <c r="K1042" t="s">
        <v>1011</v>
      </c>
      <c r="L1042">
        <v>1301</v>
      </c>
      <c r="N1042">
        <v>1003</v>
      </c>
      <c r="O1042" t="s">
        <v>34</v>
      </c>
      <c r="P1042" t="s">
        <v>34</v>
      </c>
      <c r="Q1042">
        <v>1</v>
      </c>
      <c r="X1042">
        <v>15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 t="s">
        <v>3</v>
      </c>
      <c r="AG1042">
        <v>15</v>
      </c>
      <c r="AH1042">
        <v>3</v>
      </c>
      <c r="AI1042">
        <v>-1</v>
      </c>
      <c r="AJ1042" t="s">
        <v>3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x14ac:dyDescent="0.2">
      <c r="A1043">
        <f>ROW(Source!A437)</f>
        <v>437</v>
      </c>
      <c r="B1043">
        <v>60527540</v>
      </c>
      <c r="C1043">
        <v>60527524</v>
      </c>
      <c r="D1043">
        <v>58272195</v>
      </c>
      <c r="E1043">
        <v>1080</v>
      </c>
      <c r="F1043">
        <v>1</v>
      </c>
      <c r="G1043">
        <v>1080</v>
      </c>
      <c r="H1043">
        <v>3</v>
      </c>
      <c r="I1043" t="s">
        <v>1012</v>
      </c>
      <c r="J1043" t="s">
        <v>3</v>
      </c>
      <c r="K1043" t="s">
        <v>1013</v>
      </c>
      <c r="L1043">
        <v>1327</v>
      </c>
      <c r="N1043">
        <v>1005</v>
      </c>
      <c r="O1043" t="s">
        <v>1014</v>
      </c>
      <c r="P1043" t="s">
        <v>1014</v>
      </c>
      <c r="Q1043">
        <v>1</v>
      </c>
      <c r="X1043">
        <v>0.25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 t="s">
        <v>3</v>
      </c>
      <c r="AG1043">
        <v>0.25</v>
      </c>
      <c r="AH1043">
        <v>3</v>
      </c>
      <c r="AI1043">
        <v>-1</v>
      </c>
      <c r="AJ1043" t="s">
        <v>3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 x14ac:dyDescent="0.2">
      <c r="A1044">
        <f>ROW(Source!A437)</f>
        <v>437</v>
      </c>
      <c r="B1044">
        <v>60527541</v>
      </c>
      <c r="C1044">
        <v>60527524</v>
      </c>
      <c r="D1044">
        <v>58273784</v>
      </c>
      <c r="E1044">
        <v>1080</v>
      </c>
      <c r="F1044">
        <v>1</v>
      </c>
      <c r="G1044">
        <v>1080</v>
      </c>
      <c r="H1044">
        <v>3</v>
      </c>
      <c r="I1044" t="s">
        <v>1015</v>
      </c>
      <c r="J1044" t="s">
        <v>3</v>
      </c>
      <c r="K1044" t="s">
        <v>1016</v>
      </c>
      <c r="L1044">
        <v>1301</v>
      </c>
      <c r="N1044">
        <v>1003</v>
      </c>
      <c r="O1044" t="s">
        <v>34</v>
      </c>
      <c r="P1044" t="s">
        <v>34</v>
      </c>
      <c r="Q1044">
        <v>1</v>
      </c>
      <c r="X1044">
        <v>10.5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 t="s">
        <v>3</v>
      </c>
      <c r="AG1044">
        <v>10.5</v>
      </c>
      <c r="AH1044">
        <v>3</v>
      </c>
      <c r="AI1044">
        <v>-1</v>
      </c>
      <c r="AJ1044" t="s">
        <v>3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 x14ac:dyDescent="0.2">
      <c r="A1045">
        <f>ROW(Source!A437)</f>
        <v>437</v>
      </c>
      <c r="B1045">
        <v>60527542</v>
      </c>
      <c r="C1045">
        <v>60527524</v>
      </c>
      <c r="D1045">
        <v>58277416</v>
      </c>
      <c r="E1045">
        <v>1080</v>
      </c>
      <c r="F1045">
        <v>1</v>
      </c>
      <c r="G1045">
        <v>1080</v>
      </c>
      <c r="H1045">
        <v>3</v>
      </c>
      <c r="I1045" t="s">
        <v>1017</v>
      </c>
      <c r="J1045" t="s">
        <v>3</v>
      </c>
      <c r="K1045" t="s">
        <v>1018</v>
      </c>
      <c r="L1045">
        <v>1296</v>
      </c>
      <c r="N1045">
        <v>1002</v>
      </c>
      <c r="O1045" t="s">
        <v>717</v>
      </c>
      <c r="P1045" t="s">
        <v>717</v>
      </c>
      <c r="Q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 t="s">
        <v>3</v>
      </c>
      <c r="AG1045">
        <v>0</v>
      </c>
      <c r="AH1045">
        <v>3</v>
      </c>
      <c r="AI1045">
        <v>-1</v>
      </c>
      <c r="AJ1045" t="s">
        <v>3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">
      <c r="A1046">
        <f>ROW(Source!A438)</f>
        <v>438</v>
      </c>
      <c r="B1046">
        <v>60527534</v>
      </c>
      <c r="C1046">
        <v>60527524</v>
      </c>
      <c r="D1046">
        <v>58266404</v>
      </c>
      <c r="E1046">
        <v>1080</v>
      </c>
      <c r="F1046">
        <v>1</v>
      </c>
      <c r="G1046">
        <v>1080</v>
      </c>
      <c r="H1046">
        <v>1</v>
      </c>
      <c r="I1046" t="s">
        <v>859</v>
      </c>
      <c r="J1046" t="s">
        <v>3</v>
      </c>
      <c r="K1046" t="s">
        <v>860</v>
      </c>
      <c r="L1046">
        <v>1191</v>
      </c>
      <c r="N1046">
        <v>1013</v>
      </c>
      <c r="O1046" t="s">
        <v>861</v>
      </c>
      <c r="P1046" t="s">
        <v>861</v>
      </c>
      <c r="Q1046">
        <v>1</v>
      </c>
      <c r="X1046">
        <v>2.2000000000000002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1</v>
      </c>
      <c r="AF1046" t="s">
        <v>26</v>
      </c>
      <c r="AG1046">
        <v>2.7829999999999999</v>
      </c>
      <c r="AH1046">
        <v>2</v>
      </c>
      <c r="AI1046">
        <v>60527525</v>
      </c>
      <c r="AJ1046">
        <v>1032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 x14ac:dyDescent="0.2">
      <c r="A1047">
        <f>ROW(Source!A438)</f>
        <v>438</v>
      </c>
      <c r="B1047">
        <v>60527535</v>
      </c>
      <c r="C1047">
        <v>60527524</v>
      </c>
      <c r="D1047">
        <v>58340578</v>
      </c>
      <c r="E1047">
        <v>1</v>
      </c>
      <c r="F1047">
        <v>1</v>
      </c>
      <c r="G1047">
        <v>1080</v>
      </c>
      <c r="H1047">
        <v>2</v>
      </c>
      <c r="I1047" t="s">
        <v>862</v>
      </c>
      <c r="J1047" t="s">
        <v>863</v>
      </c>
      <c r="K1047" t="s">
        <v>864</v>
      </c>
      <c r="L1047">
        <v>1368</v>
      </c>
      <c r="N1047">
        <v>1011</v>
      </c>
      <c r="O1047" t="s">
        <v>865</v>
      </c>
      <c r="P1047" t="s">
        <v>865</v>
      </c>
      <c r="Q1047">
        <v>1</v>
      </c>
      <c r="X1047">
        <v>8.9999999999999993E-3</v>
      </c>
      <c r="Y1047">
        <v>0</v>
      </c>
      <c r="Z1047">
        <v>83.1</v>
      </c>
      <c r="AA1047">
        <v>12.62</v>
      </c>
      <c r="AB1047">
        <v>0</v>
      </c>
      <c r="AC1047">
        <v>0</v>
      </c>
      <c r="AD1047">
        <v>1</v>
      </c>
      <c r="AE1047">
        <v>0</v>
      </c>
      <c r="AF1047" t="s">
        <v>25</v>
      </c>
      <c r="AG1047">
        <v>1.2375000000000001E-2</v>
      </c>
      <c r="AH1047">
        <v>2</v>
      </c>
      <c r="AI1047">
        <v>60527526</v>
      </c>
      <c r="AJ1047">
        <v>1033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2">
      <c r="A1048">
        <f>ROW(Source!A438)</f>
        <v>438</v>
      </c>
      <c r="B1048">
        <v>60527536</v>
      </c>
      <c r="C1048">
        <v>60527524</v>
      </c>
      <c r="D1048">
        <v>58311301</v>
      </c>
      <c r="E1048">
        <v>1</v>
      </c>
      <c r="F1048">
        <v>1</v>
      </c>
      <c r="G1048">
        <v>1080</v>
      </c>
      <c r="H1048">
        <v>3</v>
      </c>
      <c r="I1048" t="s">
        <v>958</v>
      </c>
      <c r="J1048" t="s">
        <v>959</v>
      </c>
      <c r="K1048" t="s">
        <v>960</v>
      </c>
      <c r="L1048">
        <v>1346</v>
      </c>
      <c r="N1048">
        <v>1009</v>
      </c>
      <c r="O1048" t="s">
        <v>880</v>
      </c>
      <c r="P1048" t="s">
        <v>880</v>
      </c>
      <c r="Q1048">
        <v>1</v>
      </c>
      <c r="X1048">
        <v>1.6400000000000001E-2</v>
      </c>
      <c r="Y1048">
        <v>53.33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 t="s">
        <v>3</v>
      </c>
      <c r="AG1048">
        <v>1.6400000000000001E-2</v>
      </c>
      <c r="AH1048">
        <v>2</v>
      </c>
      <c r="AI1048">
        <v>60527531</v>
      </c>
      <c r="AJ1048">
        <v>1038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2">
      <c r="A1049">
        <f>ROW(Source!A438)</f>
        <v>438</v>
      </c>
      <c r="B1049">
        <v>60527537</v>
      </c>
      <c r="C1049">
        <v>60527524</v>
      </c>
      <c r="D1049">
        <v>58309035</v>
      </c>
      <c r="E1049">
        <v>1</v>
      </c>
      <c r="F1049">
        <v>1</v>
      </c>
      <c r="G1049">
        <v>1080</v>
      </c>
      <c r="H1049">
        <v>3</v>
      </c>
      <c r="I1049" t="s">
        <v>961</v>
      </c>
      <c r="J1049" t="s">
        <v>962</v>
      </c>
      <c r="K1049" t="s">
        <v>963</v>
      </c>
      <c r="L1049">
        <v>1354</v>
      </c>
      <c r="N1049">
        <v>1010</v>
      </c>
      <c r="O1049" t="s">
        <v>39</v>
      </c>
      <c r="P1049" t="s">
        <v>39</v>
      </c>
      <c r="Q1049">
        <v>1</v>
      </c>
      <c r="X1049">
        <v>30</v>
      </c>
      <c r="Y1049">
        <v>0.75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 t="s">
        <v>3</v>
      </c>
      <c r="AG1049">
        <v>30</v>
      </c>
      <c r="AH1049">
        <v>2</v>
      </c>
      <c r="AI1049">
        <v>60527532</v>
      </c>
      <c r="AJ1049">
        <v>1039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2">
      <c r="A1050">
        <f>ROW(Source!A438)</f>
        <v>438</v>
      </c>
      <c r="B1050">
        <v>60527538</v>
      </c>
      <c r="C1050">
        <v>60527524</v>
      </c>
      <c r="D1050">
        <v>58309081</v>
      </c>
      <c r="E1050">
        <v>1</v>
      </c>
      <c r="F1050">
        <v>1</v>
      </c>
      <c r="G1050">
        <v>1080</v>
      </c>
      <c r="H1050">
        <v>3</v>
      </c>
      <c r="I1050" t="s">
        <v>964</v>
      </c>
      <c r="J1050" t="s">
        <v>965</v>
      </c>
      <c r="K1050" t="s">
        <v>966</v>
      </c>
      <c r="L1050">
        <v>1296</v>
      </c>
      <c r="N1050">
        <v>1002</v>
      </c>
      <c r="O1050" t="s">
        <v>717</v>
      </c>
      <c r="P1050" t="s">
        <v>717</v>
      </c>
      <c r="Q1050">
        <v>1</v>
      </c>
      <c r="X1050">
        <v>0.93</v>
      </c>
      <c r="Y1050">
        <v>34.74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 t="s">
        <v>3</v>
      </c>
      <c r="AG1050">
        <v>0.93</v>
      </c>
      <c r="AH1050">
        <v>2</v>
      </c>
      <c r="AI1050">
        <v>60527533</v>
      </c>
      <c r="AJ1050">
        <v>1040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2">
      <c r="A1051">
        <f>ROW(Source!A438)</f>
        <v>438</v>
      </c>
      <c r="B1051">
        <v>60527539</v>
      </c>
      <c r="C1051">
        <v>60527524</v>
      </c>
      <c r="D1051">
        <v>58272165</v>
      </c>
      <c r="E1051">
        <v>1080</v>
      </c>
      <c r="F1051">
        <v>1</v>
      </c>
      <c r="G1051">
        <v>1080</v>
      </c>
      <c r="H1051">
        <v>3</v>
      </c>
      <c r="I1051" t="s">
        <v>1010</v>
      </c>
      <c r="J1051" t="s">
        <v>3</v>
      </c>
      <c r="K1051" t="s">
        <v>1011</v>
      </c>
      <c r="L1051">
        <v>1301</v>
      </c>
      <c r="N1051">
        <v>1003</v>
      </c>
      <c r="O1051" t="s">
        <v>34</v>
      </c>
      <c r="P1051" t="s">
        <v>34</v>
      </c>
      <c r="Q1051">
        <v>1</v>
      </c>
      <c r="X1051">
        <v>15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 t="s">
        <v>3</v>
      </c>
      <c r="AG1051">
        <v>15</v>
      </c>
      <c r="AH1051">
        <v>3</v>
      </c>
      <c r="AI1051">
        <v>-1</v>
      </c>
      <c r="AJ1051" t="s">
        <v>3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2">
      <c r="A1052">
        <f>ROW(Source!A438)</f>
        <v>438</v>
      </c>
      <c r="B1052">
        <v>60527540</v>
      </c>
      <c r="C1052">
        <v>60527524</v>
      </c>
      <c r="D1052">
        <v>58272195</v>
      </c>
      <c r="E1052">
        <v>1080</v>
      </c>
      <c r="F1052">
        <v>1</v>
      </c>
      <c r="G1052">
        <v>1080</v>
      </c>
      <c r="H1052">
        <v>3</v>
      </c>
      <c r="I1052" t="s">
        <v>1012</v>
      </c>
      <c r="J1052" t="s">
        <v>3</v>
      </c>
      <c r="K1052" t="s">
        <v>1013</v>
      </c>
      <c r="L1052">
        <v>1327</v>
      </c>
      <c r="N1052">
        <v>1005</v>
      </c>
      <c r="O1052" t="s">
        <v>1014</v>
      </c>
      <c r="P1052" t="s">
        <v>1014</v>
      </c>
      <c r="Q1052">
        <v>1</v>
      </c>
      <c r="X1052">
        <v>0.25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3</v>
      </c>
      <c r="AG1052">
        <v>0.25</v>
      </c>
      <c r="AH1052">
        <v>3</v>
      </c>
      <c r="AI1052">
        <v>-1</v>
      </c>
      <c r="AJ1052" t="s">
        <v>3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2">
      <c r="A1053">
        <f>ROW(Source!A438)</f>
        <v>438</v>
      </c>
      <c r="B1053">
        <v>60527541</v>
      </c>
      <c r="C1053">
        <v>60527524</v>
      </c>
      <c r="D1053">
        <v>58273784</v>
      </c>
      <c r="E1053">
        <v>1080</v>
      </c>
      <c r="F1053">
        <v>1</v>
      </c>
      <c r="G1053">
        <v>1080</v>
      </c>
      <c r="H1053">
        <v>3</v>
      </c>
      <c r="I1053" t="s">
        <v>1015</v>
      </c>
      <c r="J1053" t="s">
        <v>3</v>
      </c>
      <c r="K1053" t="s">
        <v>1016</v>
      </c>
      <c r="L1053">
        <v>1301</v>
      </c>
      <c r="N1053">
        <v>1003</v>
      </c>
      <c r="O1053" t="s">
        <v>34</v>
      </c>
      <c r="P1053" t="s">
        <v>34</v>
      </c>
      <c r="Q1053">
        <v>1</v>
      </c>
      <c r="X1053">
        <v>10.5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 t="s">
        <v>3</v>
      </c>
      <c r="AG1053">
        <v>10.5</v>
      </c>
      <c r="AH1053">
        <v>3</v>
      </c>
      <c r="AI1053">
        <v>-1</v>
      </c>
      <c r="AJ1053" t="s">
        <v>3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2">
      <c r="A1054">
        <f>ROW(Source!A438)</f>
        <v>438</v>
      </c>
      <c r="B1054">
        <v>60527542</v>
      </c>
      <c r="C1054">
        <v>60527524</v>
      </c>
      <c r="D1054">
        <v>58277416</v>
      </c>
      <c r="E1054">
        <v>1080</v>
      </c>
      <c r="F1054">
        <v>1</v>
      </c>
      <c r="G1054">
        <v>1080</v>
      </c>
      <c r="H1054">
        <v>3</v>
      </c>
      <c r="I1054" t="s">
        <v>1017</v>
      </c>
      <c r="J1054" t="s">
        <v>3</v>
      </c>
      <c r="K1054" t="s">
        <v>1018</v>
      </c>
      <c r="L1054">
        <v>1296</v>
      </c>
      <c r="N1054">
        <v>1002</v>
      </c>
      <c r="O1054" t="s">
        <v>717</v>
      </c>
      <c r="P1054" t="s">
        <v>717</v>
      </c>
      <c r="Q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3</v>
      </c>
      <c r="AG1054">
        <v>0</v>
      </c>
      <c r="AH1054">
        <v>3</v>
      </c>
      <c r="AI1054">
        <v>-1</v>
      </c>
      <c r="AJ1054" t="s">
        <v>3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2">
      <c r="A1055">
        <f>ROW(Source!A482)</f>
        <v>482</v>
      </c>
      <c r="B1055">
        <v>60527640</v>
      </c>
      <c r="C1055">
        <v>60527627</v>
      </c>
      <c r="D1055">
        <v>58266404</v>
      </c>
      <c r="E1055">
        <v>1080</v>
      </c>
      <c r="F1055">
        <v>1</v>
      </c>
      <c r="G1055">
        <v>1080</v>
      </c>
      <c r="H1055">
        <v>1</v>
      </c>
      <c r="I1055" t="s">
        <v>859</v>
      </c>
      <c r="J1055" t="s">
        <v>3</v>
      </c>
      <c r="K1055" t="s">
        <v>860</v>
      </c>
      <c r="L1055">
        <v>1191</v>
      </c>
      <c r="N1055">
        <v>1013</v>
      </c>
      <c r="O1055" t="s">
        <v>861</v>
      </c>
      <c r="P1055" t="s">
        <v>861</v>
      </c>
      <c r="Q1055">
        <v>1</v>
      </c>
      <c r="X1055">
        <v>19.12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1</v>
      </c>
      <c r="AF1055" t="s">
        <v>26</v>
      </c>
      <c r="AG1055">
        <v>24.186800000000002</v>
      </c>
      <c r="AH1055">
        <v>2</v>
      </c>
      <c r="AI1055">
        <v>60527628</v>
      </c>
      <c r="AJ1055">
        <v>1041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2">
      <c r="A1056">
        <f>ROW(Source!A482)</f>
        <v>482</v>
      </c>
      <c r="B1056">
        <v>60527641</v>
      </c>
      <c r="C1056">
        <v>60527627</v>
      </c>
      <c r="D1056">
        <v>58340578</v>
      </c>
      <c r="E1056">
        <v>1</v>
      </c>
      <c r="F1056">
        <v>1</v>
      </c>
      <c r="G1056">
        <v>1080</v>
      </c>
      <c r="H1056">
        <v>2</v>
      </c>
      <c r="I1056" t="s">
        <v>862</v>
      </c>
      <c r="J1056" t="s">
        <v>863</v>
      </c>
      <c r="K1056" t="s">
        <v>864</v>
      </c>
      <c r="L1056">
        <v>1368</v>
      </c>
      <c r="N1056">
        <v>1011</v>
      </c>
      <c r="O1056" t="s">
        <v>865</v>
      </c>
      <c r="P1056" t="s">
        <v>865</v>
      </c>
      <c r="Q1056">
        <v>1</v>
      </c>
      <c r="X1056">
        <v>0.01</v>
      </c>
      <c r="Y1056">
        <v>0</v>
      </c>
      <c r="Z1056">
        <v>83.1</v>
      </c>
      <c r="AA1056">
        <v>12.62</v>
      </c>
      <c r="AB1056">
        <v>0</v>
      </c>
      <c r="AC1056">
        <v>0</v>
      </c>
      <c r="AD1056">
        <v>1</v>
      </c>
      <c r="AE1056">
        <v>0</v>
      </c>
      <c r="AF1056" t="s">
        <v>25</v>
      </c>
      <c r="AG1056">
        <v>1.3750000000000002E-2</v>
      </c>
      <c r="AH1056">
        <v>2</v>
      </c>
      <c r="AI1056">
        <v>60527629</v>
      </c>
      <c r="AJ1056">
        <v>1042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x14ac:dyDescent="0.2">
      <c r="A1057">
        <f>ROW(Source!A482)</f>
        <v>482</v>
      </c>
      <c r="B1057">
        <v>60527643</v>
      </c>
      <c r="C1057">
        <v>60527627</v>
      </c>
      <c r="D1057">
        <v>58340697</v>
      </c>
      <c r="E1057">
        <v>1</v>
      </c>
      <c r="F1057">
        <v>1</v>
      </c>
      <c r="G1057">
        <v>1080</v>
      </c>
      <c r="H1057">
        <v>2</v>
      </c>
      <c r="I1057" t="s">
        <v>868</v>
      </c>
      <c r="J1057" t="s">
        <v>869</v>
      </c>
      <c r="K1057" t="s">
        <v>870</v>
      </c>
      <c r="L1057">
        <v>1368</v>
      </c>
      <c r="N1057">
        <v>1011</v>
      </c>
      <c r="O1057" t="s">
        <v>865</v>
      </c>
      <c r="P1057" t="s">
        <v>865</v>
      </c>
      <c r="Q1057">
        <v>1</v>
      </c>
      <c r="X1057">
        <v>1.25</v>
      </c>
      <c r="Y1057">
        <v>0</v>
      </c>
      <c r="Z1057">
        <v>0.8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 t="s">
        <v>25</v>
      </c>
      <c r="AG1057">
        <v>1.7187500000000002</v>
      </c>
      <c r="AH1057">
        <v>2</v>
      </c>
      <c r="AI1057">
        <v>60527631</v>
      </c>
      <c r="AJ1057">
        <v>1043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x14ac:dyDescent="0.2">
      <c r="A1058">
        <f>ROW(Source!A482)</f>
        <v>482</v>
      </c>
      <c r="B1058">
        <v>60527644</v>
      </c>
      <c r="C1058">
        <v>60527627</v>
      </c>
      <c r="D1058">
        <v>58340699</v>
      </c>
      <c r="E1058">
        <v>1</v>
      </c>
      <c r="F1058">
        <v>1</v>
      </c>
      <c r="G1058">
        <v>1080</v>
      </c>
      <c r="H1058">
        <v>2</v>
      </c>
      <c r="I1058" t="s">
        <v>871</v>
      </c>
      <c r="J1058" t="s">
        <v>872</v>
      </c>
      <c r="K1058" t="s">
        <v>873</v>
      </c>
      <c r="L1058">
        <v>1368</v>
      </c>
      <c r="N1058">
        <v>1011</v>
      </c>
      <c r="O1058" t="s">
        <v>865</v>
      </c>
      <c r="P1058" t="s">
        <v>865</v>
      </c>
      <c r="Q1058">
        <v>1</v>
      </c>
      <c r="X1058">
        <v>0.3</v>
      </c>
      <c r="Y1058">
        <v>0</v>
      </c>
      <c r="Z1058">
        <v>1.49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 t="s">
        <v>25</v>
      </c>
      <c r="AG1058">
        <v>0.41250000000000003</v>
      </c>
      <c r="AH1058">
        <v>2</v>
      </c>
      <c r="AI1058">
        <v>60527632</v>
      </c>
      <c r="AJ1058">
        <v>1044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x14ac:dyDescent="0.2">
      <c r="A1059">
        <f>ROW(Source!A482)</f>
        <v>482</v>
      </c>
      <c r="B1059">
        <v>60527642</v>
      </c>
      <c r="C1059">
        <v>60527627</v>
      </c>
      <c r="D1059">
        <v>58339814</v>
      </c>
      <c r="E1059">
        <v>1</v>
      </c>
      <c r="F1059">
        <v>1</v>
      </c>
      <c r="G1059">
        <v>1080</v>
      </c>
      <c r="H1059">
        <v>2</v>
      </c>
      <c r="I1059" t="s">
        <v>874</v>
      </c>
      <c r="J1059" t="s">
        <v>875</v>
      </c>
      <c r="K1059" t="s">
        <v>876</v>
      </c>
      <c r="L1059">
        <v>1368</v>
      </c>
      <c r="N1059">
        <v>1011</v>
      </c>
      <c r="O1059" t="s">
        <v>865</v>
      </c>
      <c r="P1059" t="s">
        <v>865</v>
      </c>
      <c r="Q1059">
        <v>1</v>
      </c>
      <c r="X1059">
        <v>0.01</v>
      </c>
      <c r="Y1059">
        <v>0</v>
      </c>
      <c r="Z1059">
        <v>179.17</v>
      </c>
      <c r="AA1059">
        <v>16.93</v>
      </c>
      <c r="AB1059">
        <v>0</v>
      </c>
      <c r="AC1059">
        <v>0</v>
      </c>
      <c r="AD1059">
        <v>1</v>
      </c>
      <c r="AE1059">
        <v>0</v>
      </c>
      <c r="AF1059" t="s">
        <v>25</v>
      </c>
      <c r="AG1059">
        <v>1.3750000000000002E-2</v>
      </c>
      <c r="AH1059">
        <v>2</v>
      </c>
      <c r="AI1059">
        <v>60527630</v>
      </c>
      <c r="AJ1059">
        <v>1045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x14ac:dyDescent="0.2">
      <c r="A1060">
        <f>ROW(Source!A482)</f>
        <v>482</v>
      </c>
      <c r="B1060">
        <v>60527645</v>
      </c>
      <c r="C1060">
        <v>60527627</v>
      </c>
      <c r="D1060">
        <v>58308811</v>
      </c>
      <c r="E1060">
        <v>1</v>
      </c>
      <c r="F1060">
        <v>1</v>
      </c>
      <c r="G1060">
        <v>1080</v>
      </c>
      <c r="H1060">
        <v>3</v>
      </c>
      <c r="I1060" t="s">
        <v>877</v>
      </c>
      <c r="J1060" t="s">
        <v>878</v>
      </c>
      <c r="K1060" t="s">
        <v>879</v>
      </c>
      <c r="L1060">
        <v>1346</v>
      </c>
      <c r="N1060">
        <v>1009</v>
      </c>
      <c r="O1060" t="s">
        <v>880</v>
      </c>
      <c r="P1060" t="s">
        <v>880</v>
      </c>
      <c r="Q1060">
        <v>1</v>
      </c>
      <c r="X1060">
        <v>0.5</v>
      </c>
      <c r="Y1060">
        <v>1.61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0</v>
      </c>
      <c r="AF1060" t="s">
        <v>3</v>
      </c>
      <c r="AG1060">
        <v>0.5</v>
      </c>
      <c r="AH1060">
        <v>2</v>
      </c>
      <c r="AI1060">
        <v>60527633</v>
      </c>
      <c r="AJ1060">
        <v>1046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x14ac:dyDescent="0.2">
      <c r="A1061">
        <f>ROW(Source!A482)</f>
        <v>482</v>
      </c>
      <c r="B1061">
        <v>60527646</v>
      </c>
      <c r="C1061">
        <v>60527627</v>
      </c>
      <c r="D1061">
        <v>58308843</v>
      </c>
      <c r="E1061">
        <v>1</v>
      </c>
      <c r="F1061">
        <v>1</v>
      </c>
      <c r="G1061">
        <v>1080</v>
      </c>
      <c r="H1061">
        <v>3</v>
      </c>
      <c r="I1061" t="s">
        <v>881</v>
      </c>
      <c r="J1061" t="s">
        <v>882</v>
      </c>
      <c r="K1061" t="s">
        <v>883</v>
      </c>
      <c r="L1061">
        <v>1346</v>
      </c>
      <c r="N1061">
        <v>1009</v>
      </c>
      <c r="O1061" t="s">
        <v>880</v>
      </c>
      <c r="P1061" t="s">
        <v>880</v>
      </c>
      <c r="Q1061">
        <v>1</v>
      </c>
      <c r="X1061">
        <v>9.2999999999999999E-2</v>
      </c>
      <c r="Y1061">
        <v>36.78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 t="s">
        <v>3</v>
      </c>
      <c r="AG1061">
        <v>9.2999999999999999E-2</v>
      </c>
      <c r="AH1061">
        <v>2</v>
      </c>
      <c r="AI1061">
        <v>60527634</v>
      </c>
      <c r="AJ1061">
        <v>1047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x14ac:dyDescent="0.2">
      <c r="A1062">
        <f>ROW(Source!A482)</f>
        <v>482</v>
      </c>
      <c r="B1062">
        <v>60527647</v>
      </c>
      <c r="C1062">
        <v>60527627</v>
      </c>
      <c r="D1062">
        <v>58308917</v>
      </c>
      <c r="E1062">
        <v>1</v>
      </c>
      <c r="F1062">
        <v>1</v>
      </c>
      <c r="G1062">
        <v>1080</v>
      </c>
      <c r="H1062">
        <v>3</v>
      </c>
      <c r="I1062" t="s">
        <v>884</v>
      </c>
      <c r="J1062" t="s">
        <v>885</v>
      </c>
      <c r="K1062" t="s">
        <v>886</v>
      </c>
      <c r="L1062">
        <v>1354</v>
      </c>
      <c r="N1062">
        <v>1010</v>
      </c>
      <c r="O1062" t="s">
        <v>39</v>
      </c>
      <c r="P1062" t="s">
        <v>39</v>
      </c>
      <c r="Q1062">
        <v>1</v>
      </c>
      <c r="X1062">
        <v>29</v>
      </c>
      <c r="Y1062">
        <v>0.89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 t="s">
        <v>3</v>
      </c>
      <c r="AG1062">
        <v>29</v>
      </c>
      <c r="AH1062">
        <v>2</v>
      </c>
      <c r="AI1062">
        <v>60527635</v>
      </c>
      <c r="AJ1062">
        <v>1048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x14ac:dyDescent="0.2">
      <c r="A1063">
        <f>ROW(Source!A482)</f>
        <v>482</v>
      </c>
      <c r="B1063">
        <v>60527648</v>
      </c>
      <c r="C1063">
        <v>60527627</v>
      </c>
      <c r="D1063">
        <v>58263805</v>
      </c>
      <c r="E1063">
        <v>1080</v>
      </c>
      <c r="F1063">
        <v>1</v>
      </c>
      <c r="G1063">
        <v>1080</v>
      </c>
      <c r="H1063">
        <v>3</v>
      </c>
      <c r="I1063" t="s">
        <v>985</v>
      </c>
      <c r="J1063" t="s">
        <v>3</v>
      </c>
      <c r="K1063" t="s">
        <v>986</v>
      </c>
      <c r="L1063">
        <v>1301</v>
      </c>
      <c r="N1063">
        <v>1003</v>
      </c>
      <c r="O1063" t="s">
        <v>34</v>
      </c>
      <c r="P1063" t="s">
        <v>34</v>
      </c>
      <c r="Q1063">
        <v>1</v>
      </c>
      <c r="X1063">
        <v>100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 t="s">
        <v>3</v>
      </c>
      <c r="AG1063">
        <v>100</v>
      </c>
      <c r="AH1063">
        <v>3</v>
      </c>
      <c r="AI1063">
        <v>-1</v>
      </c>
      <c r="AJ1063" t="s">
        <v>3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2">
      <c r="A1064">
        <f>ROW(Source!A482)</f>
        <v>482</v>
      </c>
      <c r="B1064">
        <v>60527649</v>
      </c>
      <c r="C1064">
        <v>60527627</v>
      </c>
      <c r="D1064">
        <v>58266671</v>
      </c>
      <c r="E1064">
        <v>1080</v>
      </c>
      <c r="F1064">
        <v>1</v>
      </c>
      <c r="G1064">
        <v>1080</v>
      </c>
      <c r="H1064">
        <v>3</v>
      </c>
      <c r="I1064" t="s">
        <v>987</v>
      </c>
      <c r="J1064" t="s">
        <v>3</v>
      </c>
      <c r="K1064" t="s">
        <v>988</v>
      </c>
      <c r="L1064">
        <v>1354</v>
      </c>
      <c r="N1064">
        <v>1010</v>
      </c>
      <c r="O1064" t="s">
        <v>39</v>
      </c>
      <c r="P1064" t="s">
        <v>39</v>
      </c>
      <c r="Q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3</v>
      </c>
      <c r="AG1064">
        <v>0</v>
      </c>
      <c r="AH1064">
        <v>3</v>
      </c>
      <c r="AI1064">
        <v>-1</v>
      </c>
      <c r="AJ1064" t="s">
        <v>3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</row>
    <row r="1065" spans="1:44" x14ac:dyDescent="0.2">
      <c r="A1065">
        <f>ROW(Source!A482)</f>
        <v>482</v>
      </c>
      <c r="B1065">
        <v>60527650</v>
      </c>
      <c r="C1065">
        <v>60527627</v>
      </c>
      <c r="D1065">
        <v>58267525</v>
      </c>
      <c r="E1065">
        <v>1080</v>
      </c>
      <c r="F1065">
        <v>1</v>
      </c>
      <c r="G1065">
        <v>1080</v>
      </c>
      <c r="H1065">
        <v>3</v>
      </c>
      <c r="I1065" t="s">
        <v>989</v>
      </c>
      <c r="J1065" t="s">
        <v>3</v>
      </c>
      <c r="K1065" t="s">
        <v>990</v>
      </c>
      <c r="L1065">
        <v>1346</v>
      </c>
      <c r="N1065">
        <v>1009</v>
      </c>
      <c r="O1065" t="s">
        <v>880</v>
      </c>
      <c r="P1065" t="s">
        <v>880</v>
      </c>
      <c r="Q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 t="s">
        <v>3</v>
      </c>
      <c r="AG1065">
        <v>0</v>
      </c>
      <c r="AH1065">
        <v>3</v>
      </c>
      <c r="AI1065">
        <v>-1</v>
      </c>
      <c r="AJ1065" t="s">
        <v>3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 x14ac:dyDescent="0.2">
      <c r="A1066">
        <f>ROW(Source!A483)</f>
        <v>483</v>
      </c>
      <c r="B1066">
        <v>60527640</v>
      </c>
      <c r="C1066">
        <v>60527627</v>
      </c>
      <c r="D1066">
        <v>58266404</v>
      </c>
      <c r="E1066">
        <v>1080</v>
      </c>
      <c r="F1066">
        <v>1</v>
      </c>
      <c r="G1066">
        <v>1080</v>
      </c>
      <c r="H1066">
        <v>1</v>
      </c>
      <c r="I1066" t="s">
        <v>859</v>
      </c>
      <c r="J1066" t="s">
        <v>3</v>
      </c>
      <c r="K1066" t="s">
        <v>860</v>
      </c>
      <c r="L1066">
        <v>1191</v>
      </c>
      <c r="N1066">
        <v>1013</v>
      </c>
      <c r="O1066" t="s">
        <v>861</v>
      </c>
      <c r="P1066" t="s">
        <v>861</v>
      </c>
      <c r="Q1066">
        <v>1</v>
      </c>
      <c r="X1066">
        <v>19.12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1</v>
      </c>
      <c r="AF1066" t="s">
        <v>26</v>
      </c>
      <c r="AG1066">
        <v>24.186800000000002</v>
      </c>
      <c r="AH1066">
        <v>2</v>
      </c>
      <c r="AI1066">
        <v>60527628</v>
      </c>
      <c r="AJ1066">
        <v>1053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 x14ac:dyDescent="0.2">
      <c r="A1067">
        <f>ROW(Source!A483)</f>
        <v>483</v>
      </c>
      <c r="B1067">
        <v>60527641</v>
      </c>
      <c r="C1067">
        <v>60527627</v>
      </c>
      <c r="D1067">
        <v>58340578</v>
      </c>
      <c r="E1067">
        <v>1</v>
      </c>
      <c r="F1067">
        <v>1</v>
      </c>
      <c r="G1067">
        <v>1080</v>
      </c>
      <c r="H1067">
        <v>2</v>
      </c>
      <c r="I1067" t="s">
        <v>862</v>
      </c>
      <c r="J1067" t="s">
        <v>863</v>
      </c>
      <c r="K1067" t="s">
        <v>864</v>
      </c>
      <c r="L1067">
        <v>1368</v>
      </c>
      <c r="N1067">
        <v>1011</v>
      </c>
      <c r="O1067" t="s">
        <v>865</v>
      </c>
      <c r="P1067" t="s">
        <v>865</v>
      </c>
      <c r="Q1067">
        <v>1</v>
      </c>
      <c r="X1067">
        <v>0.01</v>
      </c>
      <c r="Y1067">
        <v>0</v>
      </c>
      <c r="Z1067">
        <v>83.1</v>
      </c>
      <c r="AA1067">
        <v>12.62</v>
      </c>
      <c r="AB1067">
        <v>0</v>
      </c>
      <c r="AC1067">
        <v>0</v>
      </c>
      <c r="AD1067">
        <v>1</v>
      </c>
      <c r="AE1067">
        <v>0</v>
      </c>
      <c r="AF1067" t="s">
        <v>25</v>
      </c>
      <c r="AG1067">
        <v>1.3750000000000002E-2</v>
      </c>
      <c r="AH1067">
        <v>2</v>
      </c>
      <c r="AI1067">
        <v>60527629</v>
      </c>
      <c r="AJ1067">
        <v>1054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</row>
    <row r="1068" spans="1:44" x14ac:dyDescent="0.2">
      <c r="A1068">
        <f>ROW(Source!A483)</f>
        <v>483</v>
      </c>
      <c r="B1068">
        <v>60527643</v>
      </c>
      <c r="C1068">
        <v>60527627</v>
      </c>
      <c r="D1068">
        <v>58340697</v>
      </c>
      <c r="E1068">
        <v>1</v>
      </c>
      <c r="F1068">
        <v>1</v>
      </c>
      <c r="G1068">
        <v>1080</v>
      </c>
      <c r="H1068">
        <v>2</v>
      </c>
      <c r="I1068" t="s">
        <v>868</v>
      </c>
      <c r="J1068" t="s">
        <v>869</v>
      </c>
      <c r="K1068" t="s">
        <v>870</v>
      </c>
      <c r="L1068">
        <v>1368</v>
      </c>
      <c r="N1068">
        <v>1011</v>
      </c>
      <c r="O1068" t="s">
        <v>865</v>
      </c>
      <c r="P1068" t="s">
        <v>865</v>
      </c>
      <c r="Q1068">
        <v>1</v>
      </c>
      <c r="X1068">
        <v>1.25</v>
      </c>
      <c r="Y1068">
        <v>0</v>
      </c>
      <c r="Z1068">
        <v>0.8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 t="s">
        <v>25</v>
      </c>
      <c r="AG1068">
        <v>1.7187500000000002</v>
      </c>
      <c r="AH1068">
        <v>2</v>
      </c>
      <c r="AI1068">
        <v>60527631</v>
      </c>
      <c r="AJ1068">
        <v>1055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 x14ac:dyDescent="0.2">
      <c r="A1069">
        <f>ROW(Source!A483)</f>
        <v>483</v>
      </c>
      <c r="B1069">
        <v>60527644</v>
      </c>
      <c r="C1069">
        <v>60527627</v>
      </c>
      <c r="D1069">
        <v>58340699</v>
      </c>
      <c r="E1069">
        <v>1</v>
      </c>
      <c r="F1069">
        <v>1</v>
      </c>
      <c r="G1069">
        <v>1080</v>
      </c>
      <c r="H1069">
        <v>2</v>
      </c>
      <c r="I1069" t="s">
        <v>871</v>
      </c>
      <c r="J1069" t="s">
        <v>872</v>
      </c>
      <c r="K1069" t="s">
        <v>873</v>
      </c>
      <c r="L1069">
        <v>1368</v>
      </c>
      <c r="N1069">
        <v>1011</v>
      </c>
      <c r="O1069" t="s">
        <v>865</v>
      </c>
      <c r="P1069" t="s">
        <v>865</v>
      </c>
      <c r="Q1069">
        <v>1</v>
      </c>
      <c r="X1069">
        <v>0.3</v>
      </c>
      <c r="Y1069">
        <v>0</v>
      </c>
      <c r="Z1069">
        <v>1.49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 t="s">
        <v>25</v>
      </c>
      <c r="AG1069">
        <v>0.41250000000000003</v>
      </c>
      <c r="AH1069">
        <v>2</v>
      </c>
      <c r="AI1069">
        <v>60527632</v>
      </c>
      <c r="AJ1069">
        <v>1056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 x14ac:dyDescent="0.2">
      <c r="A1070">
        <f>ROW(Source!A483)</f>
        <v>483</v>
      </c>
      <c r="B1070">
        <v>60527642</v>
      </c>
      <c r="C1070">
        <v>60527627</v>
      </c>
      <c r="D1070">
        <v>58339814</v>
      </c>
      <c r="E1070">
        <v>1</v>
      </c>
      <c r="F1070">
        <v>1</v>
      </c>
      <c r="G1070">
        <v>1080</v>
      </c>
      <c r="H1070">
        <v>2</v>
      </c>
      <c r="I1070" t="s">
        <v>874</v>
      </c>
      <c r="J1070" t="s">
        <v>875</v>
      </c>
      <c r="K1070" t="s">
        <v>876</v>
      </c>
      <c r="L1070">
        <v>1368</v>
      </c>
      <c r="N1070">
        <v>1011</v>
      </c>
      <c r="O1070" t="s">
        <v>865</v>
      </c>
      <c r="P1070" t="s">
        <v>865</v>
      </c>
      <c r="Q1070">
        <v>1</v>
      </c>
      <c r="X1070">
        <v>0.01</v>
      </c>
      <c r="Y1070">
        <v>0</v>
      </c>
      <c r="Z1070">
        <v>179.17</v>
      </c>
      <c r="AA1070">
        <v>16.93</v>
      </c>
      <c r="AB1070">
        <v>0</v>
      </c>
      <c r="AC1070">
        <v>0</v>
      </c>
      <c r="AD1070">
        <v>1</v>
      </c>
      <c r="AE1070">
        <v>0</v>
      </c>
      <c r="AF1070" t="s">
        <v>25</v>
      </c>
      <c r="AG1070">
        <v>1.3750000000000002E-2</v>
      </c>
      <c r="AH1070">
        <v>2</v>
      </c>
      <c r="AI1070">
        <v>60527630</v>
      </c>
      <c r="AJ1070">
        <v>1057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 x14ac:dyDescent="0.2">
      <c r="A1071">
        <f>ROW(Source!A483)</f>
        <v>483</v>
      </c>
      <c r="B1071">
        <v>60527645</v>
      </c>
      <c r="C1071">
        <v>60527627</v>
      </c>
      <c r="D1071">
        <v>58308811</v>
      </c>
      <c r="E1071">
        <v>1</v>
      </c>
      <c r="F1071">
        <v>1</v>
      </c>
      <c r="G1071">
        <v>1080</v>
      </c>
      <c r="H1071">
        <v>3</v>
      </c>
      <c r="I1071" t="s">
        <v>877</v>
      </c>
      <c r="J1071" t="s">
        <v>878</v>
      </c>
      <c r="K1071" t="s">
        <v>879</v>
      </c>
      <c r="L1071">
        <v>1346</v>
      </c>
      <c r="N1071">
        <v>1009</v>
      </c>
      <c r="O1071" t="s">
        <v>880</v>
      </c>
      <c r="P1071" t="s">
        <v>880</v>
      </c>
      <c r="Q1071">
        <v>1</v>
      </c>
      <c r="X1071">
        <v>0.5</v>
      </c>
      <c r="Y1071">
        <v>1.61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 t="s">
        <v>3</v>
      </c>
      <c r="AG1071">
        <v>0.5</v>
      </c>
      <c r="AH1071">
        <v>2</v>
      </c>
      <c r="AI1071">
        <v>60527633</v>
      </c>
      <c r="AJ1071">
        <v>1058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 x14ac:dyDescent="0.2">
      <c r="A1072">
        <f>ROW(Source!A483)</f>
        <v>483</v>
      </c>
      <c r="B1072">
        <v>60527646</v>
      </c>
      <c r="C1072">
        <v>60527627</v>
      </c>
      <c r="D1072">
        <v>58308843</v>
      </c>
      <c r="E1072">
        <v>1</v>
      </c>
      <c r="F1072">
        <v>1</v>
      </c>
      <c r="G1072">
        <v>1080</v>
      </c>
      <c r="H1072">
        <v>3</v>
      </c>
      <c r="I1072" t="s">
        <v>881</v>
      </c>
      <c r="J1072" t="s">
        <v>882</v>
      </c>
      <c r="K1072" t="s">
        <v>883</v>
      </c>
      <c r="L1072">
        <v>1346</v>
      </c>
      <c r="N1072">
        <v>1009</v>
      </c>
      <c r="O1072" t="s">
        <v>880</v>
      </c>
      <c r="P1072" t="s">
        <v>880</v>
      </c>
      <c r="Q1072">
        <v>1</v>
      </c>
      <c r="X1072">
        <v>9.2999999999999999E-2</v>
      </c>
      <c r="Y1072">
        <v>36.78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 t="s">
        <v>3</v>
      </c>
      <c r="AG1072">
        <v>9.2999999999999999E-2</v>
      </c>
      <c r="AH1072">
        <v>2</v>
      </c>
      <c r="AI1072">
        <v>60527634</v>
      </c>
      <c r="AJ1072">
        <v>1059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 x14ac:dyDescent="0.2">
      <c r="A1073">
        <f>ROW(Source!A483)</f>
        <v>483</v>
      </c>
      <c r="B1073">
        <v>60527647</v>
      </c>
      <c r="C1073">
        <v>60527627</v>
      </c>
      <c r="D1073">
        <v>58308917</v>
      </c>
      <c r="E1073">
        <v>1</v>
      </c>
      <c r="F1073">
        <v>1</v>
      </c>
      <c r="G1073">
        <v>1080</v>
      </c>
      <c r="H1073">
        <v>3</v>
      </c>
      <c r="I1073" t="s">
        <v>884</v>
      </c>
      <c r="J1073" t="s">
        <v>885</v>
      </c>
      <c r="K1073" t="s">
        <v>886</v>
      </c>
      <c r="L1073">
        <v>1354</v>
      </c>
      <c r="N1073">
        <v>1010</v>
      </c>
      <c r="O1073" t="s">
        <v>39</v>
      </c>
      <c r="P1073" t="s">
        <v>39</v>
      </c>
      <c r="Q1073">
        <v>1</v>
      </c>
      <c r="X1073">
        <v>29</v>
      </c>
      <c r="Y1073">
        <v>0.89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 t="s">
        <v>3</v>
      </c>
      <c r="AG1073">
        <v>29</v>
      </c>
      <c r="AH1073">
        <v>2</v>
      </c>
      <c r="AI1073">
        <v>60527635</v>
      </c>
      <c r="AJ1073">
        <v>1060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 x14ac:dyDescent="0.2">
      <c r="A1074">
        <f>ROW(Source!A483)</f>
        <v>483</v>
      </c>
      <c r="B1074">
        <v>60527648</v>
      </c>
      <c r="C1074">
        <v>60527627</v>
      </c>
      <c r="D1074">
        <v>58263805</v>
      </c>
      <c r="E1074">
        <v>1080</v>
      </c>
      <c r="F1074">
        <v>1</v>
      </c>
      <c r="G1074">
        <v>1080</v>
      </c>
      <c r="H1074">
        <v>3</v>
      </c>
      <c r="I1074" t="s">
        <v>985</v>
      </c>
      <c r="J1074" t="s">
        <v>3</v>
      </c>
      <c r="K1074" t="s">
        <v>986</v>
      </c>
      <c r="L1074">
        <v>1301</v>
      </c>
      <c r="N1074">
        <v>1003</v>
      </c>
      <c r="O1074" t="s">
        <v>34</v>
      </c>
      <c r="P1074" t="s">
        <v>34</v>
      </c>
      <c r="Q1074">
        <v>1</v>
      </c>
      <c r="X1074">
        <v>100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 t="s">
        <v>3</v>
      </c>
      <c r="AG1074">
        <v>100</v>
      </c>
      <c r="AH1074">
        <v>3</v>
      </c>
      <c r="AI1074">
        <v>-1</v>
      </c>
      <c r="AJ1074" t="s">
        <v>3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</row>
    <row r="1075" spans="1:44" x14ac:dyDescent="0.2">
      <c r="A1075">
        <f>ROW(Source!A483)</f>
        <v>483</v>
      </c>
      <c r="B1075">
        <v>60527649</v>
      </c>
      <c r="C1075">
        <v>60527627</v>
      </c>
      <c r="D1075">
        <v>58266671</v>
      </c>
      <c r="E1075">
        <v>1080</v>
      </c>
      <c r="F1075">
        <v>1</v>
      </c>
      <c r="G1075">
        <v>1080</v>
      </c>
      <c r="H1075">
        <v>3</v>
      </c>
      <c r="I1075" t="s">
        <v>987</v>
      </c>
      <c r="J1075" t="s">
        <v>3</v>
      </c>
      <c r="K1075" t="s">
        <v>988</v>
      </c>
      <c r="L1075">
        <v>1354</v>
      </c>
      <c r="N1075">
        <v>1010</v>
      </c>
      <c r="O1075" t="s">
        <v>39</v>
      </c>
      <c r="P1075" t="s">
        <v>39</v>
      </c>
      <c r="Q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 t="s">
        <v>3</v>
      </c>
      <c r="AG1075">
        <v>0</v>
      </c>
      <c r="AH1075">
        <v>3</v>
      </c>
      <c r="AI1075">
        <v>-1</v>
      </c>
      <c r="AJ1075" t="s">
        <v>3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 x14ac:dyDescent="0.2">
      <c r="A1076">
        <f>ROW(Source!A483)</f>
        <v>483</v>
      </c>
      <c r="B1076">
        <v>60527650</v>
      </c>
      <c r="C1076">
        <v>60527627</v>
      </c>
      <c r="D1076">
        <v>58267525</v>
      </c>
      <c r="E1076">
        <v>1080</v>
      </c>
      <c r="F1076">
        <v>1</v>
      </c>
      <c r="G1076">
        <v>1080</v>
      </c>
      <c r="H1076">
        <v>3</v>
      </c>
      <c r="I1076" t="s">
        <v>989</v>
      </c>
      <c r="J1076" t="s">
        <v>3</v>
      </c>
      <c r="K1076" t="s">
        <v>990</v>
      </c>
      <c r="L1076">
        <v>1346</v>
      </c>
      <c r="N1076">
        <v>1009</v>
      </c>
      <c r="O1076" t="s">
        <v>880</v>
      </c>
      <c r="P1076" t="s">
        <v>880</v>
      </c>
      <c r="Q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3</v>
      </c>
      <c r="AG1076">
        <v>0</v>
      </c>
      <c r="AH1076">
        <v>3</v>
      </c>
      <c r="AI1076">
        <v>-1</v>
      </c>
      <c r="AJ1076" t="s">
        <v>3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 x14ac:dyDescent="0.2">
      <c r="A1077">
        <f>ROW(Source!A492)</f>
        <v>492</v>
      </c>
      <c r="B1077">
        <v>60527672</v>
      </c>
      <c r="C1077">
        <v>60527655</v>
      </c>
      <c r="D1077">
        <v>58266404</v>
      </c>
      <c r="E1077">
        <v>1080</v>
      </c>
      <c r="F1077">
        <v>1</v>
      </c>
      <c r="G1077">
        <v>1080</v>
      </c>
      <c r="H1077">
        <v>1</v>
      </c>
      <c r="I1077" t="s">
        <v>859</v>
      </c>
      <c r="J1077" t="s">
        <v>3</v>
      </c>
      <c r="K1077" t="s">
        <v>860</v>
      </c>
      <c r="L1077">
        <v>1191</v>
      </c>
      <c r="N1077">
        <v>1013</v>
      </c>
      <c r="O1077" t="s">
        <v>861</v>
      </c>
      <c r="P1077" t="s">
        <v>861</v>
      </c>
      <c r="Q1077">
        <v>1</v>
      </c>
      <c r="X1077">
        <v>33.700000000000003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1</v>
      </c>
      <c r="AF1077" t="s">
        <v>26</v>
      </c>
      <c r="AG1077">
        <v>42.630500000000005</v>
      </c>
      <c r="AH1077">
        <v>2</v>
      </c>
      <c r="AI1077">
        <v>60527656</v>
      </c>
      <c r="AJ1077">
        <v>1065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44" x14ac:dyDescent="0.2">
      <c r="A1078">
        <f>ROW(Source!A492)</f>
        <v>492</v>
      </c>
      <c r="B1078">
        <v>60527673</v>
      </c>
      <c r="C1078">
        <v>60527655</v>
      </c>
      <c r="D1078">
        <v>58340276</v>
      </c>
      <c r="E1078">
        <v>1</v>
      </c>
      <c r="F1078">
        <v>1</v>
      </c>
      <c r="G1078">
        <v>1080</v>
      </c>
      <c r="H1078">
        <v>2</v>
      </c>
      <c r="I1078" t="s">
        <v>887</v>
      </c>
      <c r="J1078" t="s">
        <v>888</v>
      </c>
      <c r="K1078" t="s">
        <v>889</v>
      </c>
      <c r="L1078">
        <v>1368</v>
      </c>
      <c r="N1078">
        <v>1011</v>
      </c>
      <c r="O1078" t="s">
        <v>865</v>
      </c>
      <c r="P1078" t="s">
        <v>865</v>
      </c>
      <c r="Q1078">
        <v>1</v>
      </c>
      <c r="X1078">
        <v>1.19</v>
      </c>
      <c r="Y1078">
        <v>0</v>
      </c>
      <c r="Z1078">
        <v>3.18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 t="s">
        <v>25</v>
      </c>
      <c r="AG1078">
        <v>1.63625</v>
      </c>
      <c r="AH1078">
        <v>2</v>
      </c>
      <c r="AI1078">
        <v>60527657</v>
      </c>
      <c r="AJ1078">
        <v>1066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x14ac:dyDescent="0.2">
      <c r="A1079">
        <f>ROW(Source!A492)</f>
        <v>492</v>
      </c>
      <c r="B1079">
        <v>60527674</v>
      </c>
      <c r="C1079">
        <v>60527655</v>
      </c>
      <c r="D1079">
        <v>58340578</v>
      </c>
      <c r="E1079">
        <v>1</v>
      </c>
      <c r="F1079">
        <v>1</v>
      </c>
      <c r="G1079">
        <v>1080</v>
      </c>
      <c r="H1079">
        <v>2</v>
      </c>
      <c r="I1079" t="s">
        <v>862</v>
      </c>
      <c r="J1079" t="s">
        <v>863</v>
      </c>
      <c r="K1079" t="s">
        <v>864</v>
      </c>
      <c r="L1079">
        <v>1368</v>
      </c>
      <c r="N1079">
        <v>1011</v>
      </c>
      <c r="O1079" t="s">
        <v>865</v>
      </c>
      <c r="P1079" t="s">
        <v>865</v>
      </c>
      <c r="Q1079">
        <v>1</v>
      </c>
      <c r="X1079">
        <v>0.4</v>
      </c>
      <c r="Y1079">
        <v>0</v>
      </c>
      <c r="Z1079">
        <v>83.1</v>
      </c>
      <c r="AA1079">
        <v>12.62</v>
      </c>
      <c r="AB1079">
        <v>0</v>
      </c>
      <c r="AC1079">
        <v>0</v>
      </c>
      <c r="AD1079">
        <v>1</v>
      </c>
      <c r="AE1079">
        <v>0</v>
      </c>
      <c r="AF1079" t="s">
        <v>25</v>
      </c>
      <c r="AG1079">
        <v>0.55000000000000004</v>
      </c>
      <c r="AH1079">
        <v>2</v>
      </c>
      <c r="AI1079">
        <v>60527658</v>
      </c>
      <c r="AJ1079">
        <v>1067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44" x14ac:dyDescent="0.2">
      <c r="A1080">
        <f>ROW(Source!A492)</f>
        <v>492</v>
      </c>
      <c r="B1080">
        <v>60527675</v>
      </c>
      <c r="C1080">
        <v>60527655</v>
      </c>
      <c r="D1080">
        <v>58339814</v>
      </c>
      <c r="E1080">
        <v>1</v>
      </c>
      <c r="F1080">
        <v>1</v>
      </c>
      <c r="G1080">
        <v>1080</v>
      </c>
      <c r="H1080">
        <v>2</v>
      </c>
      <c r="I1080" t="s">
        <v>874</v>
      </c>
      <c r="J1080" t="s">
        <v>875</v>
      </c>
      <c r="K1080" t="s">
        <v>876</v>
      </c>
      <c r="L1080">
        <v>1368</v>
      </c>
      <c r="N1080">
        <v>1011</v>
      </c>
      <c r="O1080" t="s">
        <v>865</v>
      </c>
      <c r="P1080" t="s">
        <v>865</v>
      </c>
      <c r="Q1080">
        <v>1</v>
      </c>
      <c r="X1080">
        <v>0.06</v>
      </c>
      <c r="Y1080">
        <v>0</v>
      </c>
      <c r="Z1080">
        <v>179.17</v>
      </c>
      <c r="AA1080">
        <v>16.93</v>
      </c>
      <c r="AB1080">
        <v>0</v>
      </c>
      <c r="AC1080">
        <v>0</v>
      </c>
      <c r="AD1080">
        <v>1</v>
      </c>
      <c r="AE1080">
        <v>0</v>
      </c>
      <c r="AF1080" t="s">
        <v>25</v>
      </c>
      <c r="AG1080">
        <v>8.2500000000000004E-2</v>
      </c>
      <c r="AH1080">
        <v>2</v>
      </c>
      <c r="AI1080">
        <v>60527659</v>
      </c>
      <c r="AJ1080">
        <v>1068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 x14ac:dyDescent="0.2">
      <c r="A1081">
        <f>ROW(Source!A492)</f>
        <v>492</v>
      </c>
      <c r="B1081">
        <v>60527676</v>
      </c>
      <c r="C1081">
        <v>60527655</v>
      </c>
      <c r="D1081">
        <v>58308814</v>
      </c>
      <c r="E1081">
        <v>1</v>
      </c>
      <c r="F1081">
        <v>1</v>
      </c>
      <c r="G1081">
        <v>1080</v>
      </c>
      <c r="H1081">
        <v>3</v>
      </c>
      <c r="I1081" t="s">
        <v>890</v>
      </c>
      <c r="J1081" t="s">
        <v>891</v>
      </c>
      <c r="K1081" t="s">
        <v>892</v>
      </c>
      <c r="L1081">
        <v>1339</v>
      </c>
      <c r="N1081">
        <v>1007</v>
      </c>
      <c r="O1081" t="s">
        <v>893</v>
      </c>
      <c r="P1081" t="s">
        <v>893</v>
      </c>
      <c r="Q1081">
        <v>1</v>
      </c>
      <c r="X1081">
        <v>3.3000000000000002E-2</v>
      </c>
      <c r="Y1081">
        <v>7.07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 t="s">
        <v>3</v>
      </c>
      <c r="AG1081">
        <v>3.3000000000000002E-2</v>
      </c>
      <c r="AH1081">
        <v>2</v>
      </c>
      <c r="AI1081">
        <v>60527660</v>
      </c>
      <c r="AJ1081">
        <v>1069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 x14ac:dyDescent="0.2">
      <c r="A1082">
        <f>ROW(Source!A492)</f>
        <v>492</v>
      </c>
      <c r="B1082">
        <v>60527677</v>
      </c>
      <c r="C1082">
        <v>60527655</v>
      </c>
      <c r="D1082">
        <v>58310526</v>
      </c>
      <c r="E1082">
        <v>1</v>
      </c>
      <c r="F1082">
        <v>1</v>
      </c>
      <c r="G1082">
        <v>1080</v>
      </c>
      <c r="H1082">
        <v>3</v>
      </c>
      <c r="I1082" t="s">
        <v>894</v>
      </c>
      <c r="J1082" t="s">
        <v>895</v>
      </c>
      <c r="K1082" t="s">
        <v>896</v>
      </c>
      <c r="L1082">
        <v>1346</v>
      </c>
      <c r="N1082">
        <v>1009</v>
      </c>
      <c r="O1082" t="s">
        <v>880</v>
      </c>
      <c r="P1082" t="s">
        <v>880</v>
      </c>
      <c r="Q1082">
        <v>1</v>
      </c>
      <c r="X1082">
        <v>0.05</v>
      </c>
      <c r="Y1082">
        <v>37.979999999999997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 t="s">
        <v>3</v>
      </c>
      <c r="AG1082">
        <v>0.05</v>
      </c>
      <c r="AH1082">
        <v>2</v>
      </c>
      <c r="AI1082">
        <v>60527661</v>
      </c>
      <c r="AJ1082">
        <v>1070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 x14ac:dyDescent="0.2">
      <c r="A1083">
        <f>ROW(Source!A492)</f>
        <v>492</v>
      </c>
      <c r="B1083">
        <v>60527678</v>
      </c>
      <c r="C1083">
        <v>60527655</v>
      </c>
      <c r="D1083">
        <v>58308933</v>
      </c>
      <c r="E1083">
        <v>1</v>
      </c>
      <c r="F1083">
        <v>1</v>
      </c>
      <c r="G1083">
        <v>1080</v>
      </c>
      <c r="H1083">
        <v>3</v>
      </c>
      <c r="I1083" t="s">
        <v>897</v>
      </c>
      <c r="J1083" t="s">
        <v>898</v>
      </c>
      <c r="K1083" t="s">
        <v>899</v>
      </c>
      <c r="L1083">
        <v>1348</v>
      </c>
      <c r="N1083">
        <v>1009</v>
      </c>
      <c r="O1083" t="s">
        <v>900</v>
      </c>
      <c r="P1083" t="s">
        <v>900</v>
      </c>
      <c r="Q1083">
        <v>1000</v>
      </c>
      <c r="X1083">
        <v>8.9999999999999996E-7</v>
      </c>
      <c r="Y1083">
        <v>3234.81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 t="s">
        <v>3</v>
      </c>
      <c r="AG1083">
        <v>8.9999999999999996E-7</v>
      </c>
      <c r="AH1083">
        <v>2</v>
      </c>
      <c r="AI1083">
        <v>60527662</v>
      </c>
      <c r="AJ1083">
        <v>1071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x14ac:dyDescent="0.2">
      <c r="A1084">
        <f>ROW(Source!A492)</f>
        <v>492</v>
      </c>
      <c r="B1084">
        <v>60527679</v>
      </c>
      <c r="C1084">
        <v>60527655</v>
      </c>
      <c r="D1084">
        <v>58308746</v>
      </c>
      <c r="E1084">
        <v>1</v>
      </c>
      <c r="F1084">
        <v>1</v>
      </c>
      <c r="G1084">
        <v>1080</v>
      </c>
      <c r="H1084">
        <v>3</v>
      </c>
      <c r="I1084" t="s">
        <v>901</v>
      </c>
      <c r="J1084" t="s">
        <v>902</v>
      </c>
      <c r="K1084" t="s">
        <v>903</v>
      </c>
      <c r="L1084">
        <v>1339</v>
      </c>
      <c r="N1084">
        <v>1007</v>
      </c>
      <c r="O1084" t="s">
        <v>893</v>
      </c>
      <c r="P1084" t="s">
        <v>893</v>
      </c>
      <c r="Q1084">
        <v>1</v>
      </c>
      <c r="X1084">
        <v>0.19</v>
      </c>
      <c r="Y1084">
        <v>53.42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 t="s">
        <v>3</v>
      </c>
      <c r="AG1084">
        <v>0.19</v>
      </c>
      <c r="AH1084">
        <v>2</v>
      </c>
      <c r="AI1084">
        <v>60527663</v>
      </c>
      <c r="AJ1084">
        <v>1072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 x14ac:dyDescent="0.2">
      <c r="A1085">
        <f>ROW(Source!A492)</f>
        <v>492</v>
      </c>
      <c r="B1085">
        <v>60527680</v>
      </c>
      <c r="C1085">
        <v>60527655</v>
      </c>
      <c r="D1085">
        <v>58309012</v>
      </c>
      <c r="E1085">
        <v>1</v>
      </c>
      <c r="F1085">
        <v>1</v>
      </c>
      <c r="G1085">
        <v>1080</v>
      </c>
      <c r="H1085">
        <v>3</v>
      </c>
      <c r="I1085" t="s">
        <v>904</v>
      </c>
      <c r="J1085" t="s">
        <v>905</v>
      </c>
      <c r="K1085" t="s">
        <v>906</v>
      </c>
      <c r="L1085">
        <v>1339</v>
      </c>
      <c r="N1085">
        <v>1007</v>
      </c>
      <c r="O1085" t="s">
        <v>893</v>
      </c>
      <c r="P1085" t="s">
        <v>893</v>
      </c>
      <c r="Q1085">
        <v>1</v>
      </c>
      <c r="X1085">
        <v>0.34200000000000003</v>
      </c>
      <c r="Y1085">
        <v>5.82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 t="s">
        <v>3</v>
      </c>
      <c r="AG1085">
        <v>0.34200000000000003</v>
      </c>
      <c r="AH1085">
        <v>2</v>
      </c>
      <c r="AI1085">
        <v>60527664</v>
      </c>
      <c r="AJ1085">
        <v>1073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</row>
    <row r="1086" spans="1:44" x14ac:dyDescent="0.2">
      <c r="A1086">
        <f>ROW(Source!A492)</f>
        <v>492</v>
      </c>
      <c r="B1086">
        <v>60527681</v>
      </c>
      <c r="C1086">
        <v>60527655</v>
      </c>
      <c r="D1086">
        <v>58309084</v>
      </c>
      <c r="E1086">
        <v>1</v>
      </c>
      <c r="F1086">
        <v>1</v>
      </c>
      <c r="G1086">
        <v>1080</v>
      </c>
      <c r="H1086">
        <v>3</v>
      </c>
      <c r="I1086" t="s">
        <v>907</v>
      </c>
      <c r="J1086" t="s">
        <v>908</v>
      </c>
      <c r="K1086" t="s">
        <v>909</v>
      </c>
      <c r="L1086">
        <v>1348</v>
      </c>
      <c r="N1086">
        <v>1009</v>
      </c>
      <c r="O1086" t="s">
        <v>900</v>
      </c>
      <c r="P1086" t="s">
        <v>900</v>
      </c>
      <c r="Q1086">
        <v>1000</v>
      </c>
      <c r="X1086">
        <v>8.7000000000000001E-4</v>
      </c>
      <c r="Y1086">
        <v>16214.84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 t="s">
        <v>3</v>
      </c>
      <c r="AG1086">
        <v>8.7000000000000001E-4</v>
      </c>
      <c r="AH1086">
        <v>2</v>
      </c>
      <c r="AI1086">
        <v>60527665</v>
      </c>
      <c r="AJ1086">
        <v>1074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</row>
    <row r="1087" spans="1:44" x14ac:dyDescent="0.2">
      <c r="A1087">
        <f>ROW(Source!A492)</f>
        <v>492</v>
      </c>
      <c r="B1087">
        <v>60527682</v>
      </c>
      <c r="C1087">
        <v>60527655</v>
      </c>
      <c r="D1087">
        <v>58309253</v>
      </c>
      <c r="E1087">
        <v>1</v>
      </c>
      <c r="F1087">
        <v>1</v>
      </c>
      <c r="G1087">
        <v>1080</v>
      </c>
      <c r="H1087">
        <v>3</v>
      </c>
      <c r="I1087" t="s">
        <v>910</v>
      </c>
      <c r="J1087" t="s">
        <v>911</v>
      </c>
      <c r="K1087" t="s">
        <v>912</v>
      </c>
      <c r="L1087">
        <v>1346</v>
      </c>
      <c r="N1087">
        <v>1009</v>
      </c>
      <c r="O1087" t="s">
        <v>880</v>
      </c>
      <c r="P1087" t="s">
        <v>880</v>
      </c>
      <c r="Q1087">
        <v>1</v>
      </c>
      <c r="X1087">
        <v>0.1</v>
      </c>
      <c r="Y1087">
        <v>20.190000000000001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 t="s">
        <v>3</v>
      </c>
      <c r="AG1087">
        <v>0.1</v>
      </c>
      <c r="AH1087">
        <v>2</v>
      </c>
      <c r="AI1087">
        <v>60527666</v>
      </c>
      <c r="AJ1087">
        <v>1075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</row>
    <row r="1088" spans="1:44" x14ac:dyDescent="0.2">
      <c r="A1088">
        <f>ROW(Source!A492)</f>
        <v>492</v>
      </c>
      <c r="B1088">
        <v>60527683</v>
      </c>
      <c r="C1088">
        <v>60527655</v>
      </c>
      <c r="D1088">
        <v>58309395</v>
      </c>
      <c r="E1088">
        <v>1</v>
      </c>
      <c r="F1088">
        <v>1</v>
      </c>
      <c r="G1088">
        <v>1080</v>
      </c>
      <c r="H1088">
        <v>3</v>
      </c>
      <c r="I1088" t="s">
        <v>913</v>
      </c>
      <c r="J1088" t="s">
        <v>914</v>
      </c>
      <c r="K1088" t="s">
        <v>915</v>
      </c>
      <c r="L1088">
        <v>1348</v>
      </c>
      <c r="N1088">
        <v>1009</v>
      </c>
      <c r="O1088" t="s">
        <v>900</v>
      </c>
      <c r="P1088" t="s">
        <v>900</v>
      </c>
      <c r="Q1088">
        <v>1000</v>
      </c>
      <c r="X1088">
        <v>4.0000000000000002E-4</v>
      </c>
      <c r="Y1088">
        <v>35445.93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 t="s">
        <v>3</v>
      </c>
      <c r="AG1088">
        <v>4.0000000000000002E-4</v>
      </c>
      <c r="AH1088">
        <v>2</v>
      </c>
      <c r="AI1088">
        <v>60527667</v>
      </c>
      <c r="AJ1088">
        <v>1076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x14ac:dyDescent="0.2">
      <c r="A1089">
        <f>ROW(Source!A492)</f>
        <v>492</v>
      </c>
      <c r="B1089">
        <v>60527684</v>
      </c>
      <c r="C1089">
        <v>60527655</v>
      </c>
      <c r="D1089">
        <v>58267525</v>
      </c>
      <c r="E1089">
        <v>1080</v>
      </c>
      <c r="F1089">
        <v>1</v>
      </c>
      <c r="G1089">
        <v>1080</v>
      </c>
      <c r="H1089">
        <v>3</v>
      </c>
      <c r="I1089" t="s">
        <v>989</v>
      </c>
      <c r="J1089" t="s">
        <v>3</v>
      </c>
      <c r="K1089" t="s">
        <v>990</v>
      </c>
      <c r="L1089">
        <v>1346</v>
      </c>
      <c r="N1089">
        <v>1009</v>
      </c>
      <c r="O1089" t="s">
        <v>880</v>
      </c>
      <c r="P1089" t="s">
        <v>880</v>
      </c>
      <c r="Q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s">
        <v>3</v>
      </c>
      <c r="AG1089">
        <v>0</v>
      </c>
      <c r="AH1089">
        <v>3</v>
      </c>
      <c r="AI1089">
        <v>-1</v>
      </c>
      <c r="AJ1089" t="s">
        <v>3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</row>
    <row r="1090" spans="1:44" x14ac:dyDescent="0.2">
      <c r="A1090">
        <f>ROW(Source!A492)</f>
        <v>492</v>
      </c>
      <c r="B1090">
        <v>60527685</v>
      </c>
      <c r="C1090">
        <v>60527655</v>
      </c>
      <c r="D1090">
        <v>58287192</v>
      </c>
      <c r="E1090">
        <v>1080</v>
      </c>
      <c r="F1090">
        <v>1</v>
      </c>
      <c r="G1090">
        <v>1080</v>
      </c>
      <c r="H1090">
        <v>3</v>
      </c>
      <c r="I1090" t="s">
        <v>991</v>
      </c>
      <c r="J1090" t="s">
        <v>3</v>
      </c>
      <c r="K1090" t="s">
        <v>992</v>
      </c>
      <c r="L1090">
        <v>1354</v>
      </c>
      <c r="N1090">
        <v>1010</v>
      </c>
      <c r="O1090" t="s">
        <v>39</v>
      </c>
      <c r="P1090" t="s">
        <v>39</v>
      </c>
      <c r="Q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3</v>
      </c>
      <c r="AG1090">
        <v>0</v>
      </c>
      <c r="AH1090">
        <v>3</v>
      </c>
      <c r="AI1090">
        <v>-1</v>
      </c>
      <c r="AJ1090" t="s">
        <v>3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</row>
    <row r="1091" spans="1:44" x14ac:dyDescent="0.2">
      <c r="A1091">
        <f>ROW(Source!A492)</f>
        <v>492</v>
      </c>
      <c r="B1091">
        <v>60527686</v>
      </c>
      <c r="C1091">
        <v>60527655</v>
      </c>
      <c r="D1091">
        <v>58289981</v>
      </c>
      <c r="E1091">
        <v>1080</v>
      </c>
      <c r="F1091">
        <v>1</v>
      </c>
      <c r="G1091">
        <v>1080</v>
      </c>
      <c r="H1091">
        <v>3</v>
      </c>
      <c r="I1091" t="s">
        <v>993</v>
      </c>
      <c r="J1091" t="s">
        <v>3</v>
      </c>
      <c r="K1091" t="s">
        <v>994</v>
      </c>
      <c r="L1091">
        <v>1301</v>
      </c>
      <c r="N1091">
        <v>1003</v>
      </c>
      <c r="O1091" t="s">
        <v>34</v>
      </c>
      <c r="P1091" t="s">
        <v>34</v>
      </c>
      <c r="Q1091">
        <v>1</v>
      </c>
      <c r="X1091">
        <v>100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3</v>
      </c>
      <c r="AG1091">
        <v>100</v>
      </c>
      <c r="AH1091">
        <v>3</v>
      </c>
      <c r="AI1091">
        <v>-1</v>
      </c>
      <c r="AJ1091" t="s">
        <v>3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x14ac:dyDescent="0.2">
      <c r="A1092">
        <f>ROW(Source!A493)</f>
        <v>493</v>
      </c>
      <c r="B1092">
        <v>60527672</v>
      </c>
      <c r="C1092">
        <v>60527655</v>
      </c>
      <c r="D1092">
        <v>58266404</v>
      </c>
      <c r="E1092">
        <v>1080</v>
      </c>
      <c r="F1092">
        <v>1</v>
      </c>
      <c r="G1092">
        <v>1080</v>
      </c>
      <c r="H1092">
        <v>1</v>
      </c>
      <c r="I1092" t="s">
        <v>859</v>
      </c>
      <c r="J1092" t="s">
        <v>3</v>
      </c>
      <c r="K1092" t="s">
        <v>860</v>
      </c>
      <c r="L1092">
        <v>1191</v>
      </c>
      <c r="N1092">
        <v>1013</v>
      </c>
      <c r="O1092" t="s">
        <v>861</v>
      </c>
      <c r="P1092" t="s">
        <v>861</v>
      </c>
      <c r="Q1092">
        <v>1</v>
      </c>
      <c r="X1092">
        <v>33.700000000000003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1</v>
      </c>
      <c r="AF1092" t="s">
        <v>26</v>
      </c>
      <c r="AG1092">
        <v>42.630500000000005</v>
      </c>
      <c r="AH1092">
        <v>2</v>
      </c>
      <c r="AI1092">
        <v>60527656</v>
      </c>
      <c r="AJ1092">
        <v>1081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</row>
    <row r="1093" spans="1:44" x14ac:dyDescent="0.2">
      <c r="A1093">
        <f>ROW(Source!A493)</f>
        <v>493</v>
      </c>
      <c r="B1093">
        <v>60527673</v>
      </c>
      <c r="C1093">
        <v>60527655</v>
      </c>
      <c r="D1093">
        <v>58340276</v>
      </c>
      <c r="E1093">
        <v>1</v>
      </c>
      <c r="F1093">
        <v>1</v>
      </c>
      <c r="G1093">
        <v>1080</v>
      </c>
      <c r="H1093">
        <v>2</v>
      </c>
      <c r="I1093" t="s">
        <v>887</v>
      </c>
      <c r="J1093" t="s">
        <v>888</v>
      </c>
      <c r="K1093" t="s">
        <v>889</v>
      </c>
      <c r="L1093">
        <v>1368</v>
      </c>
      <c r="N1093">
        <v>1011</v>
      </c>
      <c r="O1093" t="s">
        <v>865</v>
      </c>
      <c r="P1093" t="s">
        <v>865</v>
      </c>
      <c r="Q1093">
        <v>1</v>
      </c>
      <c r="X1093">
        <v>1.19</v>
      </c>
      <c r="Y1093">
        <v>0</v>
      </c>
      <c r="Z1093">
        <v>3.18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 t="s">
        <v>25</v>
      </c>
      <c r="AG1093">
        <v>1.63625</v>
      </c>
      <c r="AH1093">
        <v>2</v>
      </c>
      <c r="AI1093">
        <v>60527657</v>
      </c>
      <c r="AJ1093">
        <v>1082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x14ac:dyDescent="0.2">
      <c r="A1094">
        <f>ROW(Source!A493)</f>
        <v>493</v>
      </c>
      <c r="B1094">
        <v>60527674</v>
      </c>
      <c r="C1094">
        <v>60527655</v>
      </c>
      <c r="D1094">
        <v>58340578</v>
      </c>
      <c r="E1094">
        <v>1</v>
      </c>
      <c r="F1094">
        <v>1</v>
      </c>
      <c r="G1094">
        <v>1080</v>
      </c>
      <c r="H1094">
        <v>2</v>
      </c>
      <c r="I1094" t="s">
        <v>862</v>
      </c>
      <c r="J1094" t="s">
        <v>863</v>
      </c>
      <c r="K1094" t="s">
        <v>864</v>
      </c>
      <c r="L1094">
        <v>1368</v>
      </c>
      <c r="N1094">
        <v>1011</v>
      </c>
      <c r="O1094" t="s">
        <v>865</v>
      </c>
      <c r="P1094" t="s">
        <v>865</v>
      </c>
      <c r="Q1094">
        <v>1</v>
      </c>
      <c r="X1094">
        <v>0.4</v>
      </c>
      <c r="Y1094">
        <v>0</v>
      </c>
      <c r="Z1094">
        <v>83.1</v>
      </c>
      <c r="AA1094">
        <v>12.62</v>
      </c>
      <c r="AB1094">
        <v>0</v>
      </c>
      <c r="AC1094">
        <v>0</v>
      </c>
      <c r="AD1094">
        <v>1</v>
      </c>
      <c r="AE1094">
        <v>0</v>
      </c>
      <c r="AF1094" t="s">
        <v>25</v>
      </c>
      <c r="AG1094">
        <v>0.55000000000000004</v>
      </c>
      <c r="AH1094">
        <v>2</v>
      </c>
      <c r="AI1094">
        <v>60527658</v>
      </c>
      <c r="AJ1094">
        <v>1083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 x14ac:dyDescent="0.2">
      <c r="A1095">
        <f>ROW(Source!A493)</f>
        <v>493</v>
      </c>
      <c r="B1095">
        <v>60527675</v>
      </c>
      <c r="C1095">
        <v>60527655</v>
      </c>
      <c r="D1095">
        <v>58339814</v>
      </c>
      <c r="E1095">
        <v>1</v>
      </c>
      <c r="F1095">
        <v>1</v>
      </c>
      <c r="G1095">
        <v>1080</v>
      </c>
      <c r="H1095">
        <v>2</v>
      </c>
      <c r="I1095" t="s">
        <v>874</v>
      </c>
      <c r="J1095" t="s">
        <v>875</v>
      </c>
      <c r="K1095" t="s">
        <v>876</v>
      </c>
      <c r="L1095">
        <v>1368</v>
      </c>
      <c r="N1095">
        <v>1011</v>
      </c>
      <c r="O1095" t="s">
        <v>865</v>
      </c>
      <c r="P1095" t="s">
        <v>865</v>
      </c>
      <c r="Q1095">
        <v>1</v>
      </c>
      <c r="X1095">
        <v>0.06</v>
      </c>
      <c r="Y1095">
        <v>0</v>
      </c>
      <c r="Z1095">
        <v>179.17</v>
      </c>
      <c r="AA1095">
        <v>16.93</v>
      </c>
      <c r="AB1095">
        <v>0</v>
      </c>
      <c r="AC1095">
        <v>0</v>
      </c>
      <c r="AD1095">
        <v>1</v>
      </c>
      <c r="AE1095">
        <v>0</v>
      </c>
      <c r="AF1095" t="s">
        <v>25</v>
      </c>
      <c r="AG1095">
        <v>8.2500000000000004E-2</v>
      </c>
      <c r="AH1095">
        <v>2</v>
      </c>
      <c r="AI1095">
        <v>60527659</v>
      </c>
      <c r="AJ1095">
        <v>1084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x14ac:dyDescent="0.2">
      <c r="A1096">
        <f>ROW(Source!A493)</f>
        <v>493</v>
      </c>
      <c r="B1096">
        <v>60527676</v>
      </c>
      <c r="C1096">
        <v>60527655</v>
      </c>
      <c r="D1096">
        <v>58308814</v>
      </c>
      <c r="E1096">
        <v>1</v>
      </c>
      <c r="F1096">
        <v>1</v>
      </c>
      <c r="G1096">
        <v>1080</v>
      </c>
      <c r="H1096">
        <v>3</v>
      </c>
      <c r="I1096" t="s">
        <v>890</v>
      </c>
      <c r="J1096" t="s">
        <v>891</v>
      </c>
      <c r="K1096" t="s">
        <v>892</v>
      </c>
      <c r="L1096">
        <v>1339</v>
      </c>
      <c r="N1096">
        <v>1007</v>
      </c>
      <c r="O1096" t="s">
        <v>893</v>
      </c>
      <c r="P1096" t="s">
        <v>893</v>
      </c>
      <c r="Q1096">
        <v>1</v>
      </c>
      <c r="X1096">
        <v>3.3000000000000002E-2</v>
      </c>
      <c r="Y1096">
        <v>7.07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 t="s">
        <v>3</v>
      </c>
      <c r="AG1096">
        <v>3.3000000000000002E-2</v>
      </c>
      <c r="AH1096">
        <v>2</v>
      </c>
      <c r="AI1096">
        <v>60527660</v>
      </c>
      <c r="AJ1096">
        <v>1085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x14ac:dyDescent="0.2">
      <c r="A1097">
        <f>ROW(Source!A493)</f>
        <v>493</v>
      </c>
      <c r="B1097">
        <v>60527677</v>
      </c>
      <c r="C1097">
        <v>60527655</v>
      </c>
      <c r="D1097">
        <v>58310526</v>
      </c>
      <c r="E1097">
        <v>1</v>
      </c>
      <c r="F1097">
        <v>1</v>
      </c>
      <c r="G1097">
        <v>1080</v>
      </c>
      <c r="H1097">
        <v>3</v>
      </c>
      <c r="I1097" t="s">
        <v>894</v>
      </c>
      <c r="J1097" t="s">
        <v>895</v>
      </c>
      <c r="K1097" t="s">
        <v>896</v>
      </c>
      <c r="L1097">
        <v>1346</v>
      </c>
      <c r="N1097">
        <v>1009</v>
      </c>
      <c r="O1097" t="s">
        <v>880</v>
      </c>
      <c r="P1097" t="s">
        <v>880</v>
      </c>
      <c r="Q1097">
        <v>1</v>
      </c>
      <c r="X1097">
        <v>0.05</v>
      </c>
      <c r="Y1097">
        <v>37.979999999999997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 t="s">
        <v>3</v>
      </c>
      <c r="AG1097">
        <v>0.05</v>
      </c>
      <c r="AH1097">
        <v>2</v>
      </c>
      <c r="AI1097">
        <v>60527661</v>
      </c>
      <c r="AJ1097">
        <v>1086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x14ac:dyDescent="0.2">
      <c r="A1098">
        <f>ROW(Source!A493)</f>
        <v>493</v>
      </c>
      <c r="B1098">
        <v>60527678</v>
      </c>
      <c r="C1098">
        <v>60527655</v>
      </c>
      <c r="D1098">
        <v>58308933</v>
      </c>
      <c r="E1098">
        <v>1</v>
      </c>
      <c r="F1098">
        <v>1</v>
      </c>
      <c r="G1098">
        <v>1080</v>
      </c>
      <c r="H1098">
        <v>3</v>
      </c>
      <c r="I1098" t="s">
        <v>897</v>
      </c>
      <c r="J1098" t="s">
        <v>898</v>
      </c>
      <c r="K1098" t="s">
        <v>899</v>
      </c>
      <c r="L1098">
        <v>1348</v>
      </c>
      <c r="N1098">
        <v>1009</v>
      </c>
      <c r="O1098" t="s">
        <v>900</v>
      </c>
      <c r="P1098" t="s">
        <v>900</v>
      </c>
      <c r="Q1098">
        <v>1000</v>
      </c>
      <c r="X1098">
        <v>8.9999999999999996E-7</v>
      </c>
      <c r="Y1098">
        <v>3234.81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 t="s">
        <v>3</v>
      </c>
      <c r="AG1098">
        <v>8.9999999999999996E-7</v>
      </c>
      <c r="AH1098">
        <v>2</v>
      </c>
      <c r="AI1098">
        <v>60527662</v>
      </c>
      <c r="AJ1098">
        <v>1087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x14ac:dyDescent="0.2">
      <c r="A1099">
        <f>ROW(Source!A493)</f>
        <v>493</v>
      </c>
      <c r="B1099">
        <v>60527679</v>
      </c>
      <c r="C1099">
        <v>60527655</v>
      </c>
      <c r="D1099">
        <v>58308746</v>
      </c>
      <c r="E1099">
        <v>1</v>
      </c>
      <c r="F1099">
        <v>1</v>
      </c>
      <c r="G1099">
        <v>1080</v>
      </c>
      <c r="H1099">
        <v>3</v>
      </c>
      <c r="I1099" t="s">
        <v>901</v>
      </c>
      <c r="J1099" t="s">
        <v>902</v>
      </c>
      <c r="K1099" t="s">
        <v>903</v>
      </c>
      <c r="L1099">
        <v>1339</v>
      </c>
      <c r="N1099">
        <v>1007</v>
      </c>
      <c r="O1099" t="s">
        <v>893</v>
      </c>
      <c r="P1099" t="s">
        <v>893</v>
      </c>
      <c r="Q1099">
        <v>1</v>
      </c>
      <c r="X1099">
        <v>0.19</v>
      </c>
      <c r="Y1099">
        <v>53.42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 t="s">
        <v>3</v>
      </c>
      <c r="AG1099">
        <v>0.19</v>
      </c>
      <c r="AH1099">
        <v>2</v>
      </c>
      <c r="AI1099">
        <v>60527663</v>
      </c>
      <c r="AJ1099">
        <v>1088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x14ac:dyDescent="0.2">
      <c r="A1100">
        <f>ROW(Source!A493)</f>
        <v>493</v>
      </c>
      <c r="B1100">
        <v>60527680</v>
      </c>
      <c r="C1100">
        <v>60527655</v>
      </c>
      <c r="D1100">
        <v>58309012</v>
      </c>
      <c r="E1100">
        <v>1</v>
      </c>
      <c r="F1100">
        <v>1</v>
      </c>
      <c r="G1100">
        <v>1080</v>
      </c>
      <c r="H1100">
        <v>3</v>
      </c>
      <c r="I1100" t="s">
        <v>904</v>
      </c>
      <c r="J1100" t="s">
        <v>905</v>
      </c>
      <c r="K1100" t="s">
        <v>906</v>
      </c>
      <c r="L1100">
        <v>1339</v>
      </c>
      <c r="N1100">
        <v>1007</v>
      </c>
      <c r="O1100" t="s">
        <v>893</v>
      </c>
      <c r="P1100" t="s">
        <v>893</v>
      </c>
      <c r="Q1100">
        <v>1</v>
      </c>
      <c r="X1100">
        <v>0.34200000000000003</v>
      </c>
      <c r="Y1100">
        <v>5.82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 t="s">
        <v>3</v>
      </c>
      <c r="AG1100">
        <v>0.34200000000000003</v>
      </c>
      <c r="AH1100">
        <v>2</v>
      </c>
      <c r="AI1100">
        <v>60527664</v>
      </c>
      <c r="AJ1100">
        <v>1089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x14ac:dyDescent="0.2">
      <c r="A1101">
        <f>ROW(Source!A493)</f>
        <v>493</v>
      </c>
      <c r="B1101">
        <v>60527681</v>
      </c>
      <c r="C1101">
        <v>60527655</v>
      </c>
      <c r="D1101">
        <v>58309084</v>
      </c>
      <c r="E1101">
        <v>1</v>
      </c>
      <c r="F1101">
        <v>1</v>
      </c>
      <c r="G1101">
        <v>1080</v>
      </c>
      <c r="H1101">
        <v>3</v>
      </c>
      <c r="I1101" t="s">
        <v>907</v>
      </c>
      <c r="J1101" t="s">
        <v>908</v>
      </c>
      <c r="K1101" t="s">
        <v>909</v>
      </c>
      <c r="L1101">
        <v>1348</v>
      </c>
      <c r="N1101">
        <v>1009</v>
      </c>
      <c r="O1101" t="s">
        <v>900</v>
      </c>
      <c r="P1101" t="s">
        <v>900</v>
      </c>
      <c r="Q1101">
        <v>1000</v>
      </c>
      <c r="X1101">
        <v>8.7000000000000001E-4</v>
      </c>
      <c r="Y1101">
        <v>16214.84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 t="s">
        <v>3</v>
      </c>
      <c r="AG1101">
        <v>8.7000000000000001E-4</v>
      </c>
      <c r="AH1101">
        <v>2</v>
      </c>
      <c r="AI1101">
        <v>60527665</v>
      </c>
      <c r="AJ1101">
        <v>1090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 x14ac:dyDescent="0.2">
      <c r="A1102">
        <f>ROW(Source!A493)</f>
        <v>493</v>
      </c>
      <c r="B1102">
        <v>60527682</v>
      </c>
      <c r="C1102">
        <v>60527655</v>
      </c>
      <c r="D1102">
        <v>58309253</v>
      </c>
      <c r="E1102">
        <v>1</v>
      </c>
      <c r="F1102">
        <v>1</v>
      </c>
      <c r="G1102">
        <v>1080</v>
      </c>
      <c r="H1102">
        <v>3</v>
      </c>
      <c r="I1102" t="s">
        <v>910</v>
      </c>
      <c r="J1102" t="s">
        <v>911</v>
      </c>
      <c r="K1102" t="s">
        <v>912</v>
      </c>
      <c r="L1102">
        <v>1346</v>
      </c>
      <c r="N1102">
        <v>1009</v>
      </c>
      <c r="O1102" t="s">
        <v>880</v>
      </c>
      <c r="P1102" t="s">
        <v>880</v>
      </c>
      <c r="Q1102">
        <v>1</v>
      </c>
      <c r="X1102">
        <v>0.1</v>
      </c>
      <c r="Y1102">
        <v>20.190000000000001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 t="s">
        <v>3</v>
      </c>
      <c r="AG1102">
        <v>0.1</v>
      </c>
      <c r="AH1102">
        <v>2</v>
      </c>
      <c r="AI1102">
        <v>60527666</v>
      </c>
      <c r="AJ1102">
        <v>1091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 x14ac:dyDescent="0.2">
      <c r="A1103">
        <f>ROW(Source!A493)</f>
        <v>493</v>
      </c>
      <c r="B1103">
        <v>60527683</v>
      </c>
      <c r="C1103">
        <v>60527655</v>
      </c>
      <c r="D1103">
        <v>58309395</v>
      </c>
      <c r="E1103">
        <v>1</v>
      </c>
      <c r="F1103">
        <v>1</v>
      </c>
      <c r="G1103">
        <v>1080</v>
      </c>
      <c r="H1103">
        <v>3</v>
      </c>
      <c r="I1103" t="s">
        <v>913</v>
      </c>
      <c r="J1103" t="s">
        <v>914</v>
      </c>
      <c r="K1103" t="s">
        <v>915</v>
      </c>
      <c r="L1103">
        <v>1348</v>
      </c>
      <c r="N1103">
        <v>1009</v>
      </c>
      <c r="O1103" t="s">
        <v>900</v>
      </c>
      <c r="P1103" t="s">
        <v>900</v>
      </c>
      <c r="Q1103">
        <v>1000</v>
      </c>
      <c r="X1103">
        <v>4.0000000000000002E-4</v>
      </c>
      <c r="Y1103">
        <v>35445.93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0</v>
      </c>
      <c r="AF1103" t="s">
        <v>3</v>
      </c>
      <c r="AG1103">
        <v>4.0000000000000002E-4</v>
      </c>
      <c r="AH1103">
        <v>2</v>
      </c>
      <c r="AI1103">
        <v>60527667</v>
      </c>
      <c r="AJ1103">
        <v>1092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x14ac:dyDescent="0.2">
      <c r="A1104">
        <f>ROW(Source!A493)</f>
        <v>493</v>
      </c>
      <c r="B1104">
        <v>60527684</v>
      </c>
      <c r="C1104">
        <v>60527655</v>
      </c>
      <c r="D1104">
        <v>58267525</v>
      </c>
      <c r="E1104">
        <v>1080</v>
      </c>
      <c r="F1104">
        <v>1</v>
      </c>
      <c r="G1104">
        <v>1080</v>
      </c>
      <c r="H1104">
        <v>3</v>
      </c>
      <c r="I1104" t="s">
        <v>989</v>
      </c>
      <c r="J1104" t="s">
        <v>3</v>
      </c>
      <c r="K1104" t="s">
        <v>990</v>
      </c>
      <c r="L1104">
        <v>1346</v>
      </c>
      <c r="N1104">
        <v>1009</v>
      </c>
      <c r="O1104" t="s">
        <v>880</v>
      </c>
      <c r="P1104" t="s">
        <v>880</v>
      </c>
      <c r="Q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3</v>
      </c>
      <c r="AG1104">
        <v>0</v>
      </c>
      <c r="AH1104">
        <v>3</v>
      </c>
      <c r="AI1104">
        <v>-1</v>
      </c>
      <c r="AJ1104" t="s">
        <v>3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2">
      <c r="A1105">
        <f>ROW(Source!A493)</f>
        <v>493</v>
      </c>
      <c r="B1105">
        <v>60527685</v>
      </c>
      <c r="C1105">
        <v>60527655</v>
      </c>
      <c r="D1105">
        <v>58287192</v>
      </c>
      <c r="E1105">
        <v>1080</v>
      </c>
      <c r="F1105">
        <v>1</v>
      </c>
      <c r="G1105">
        <v>1080</v>
      </c>
      <c r="H1105">
        <v>3</v>
      </c>
      <c r="I1105" t="s">
        <v>991</v>
      </c>
      <c r="J1105" t="s">
        <v>3</v>
      </c>
      <c r="K1105" t="s">
        <v>992</v>
      </c>
      <c r="L1105">
        <v>1354</v>
      </c>
      <c r="N1105">
        <v>1010</v>
      </c>
      <c r="O1105" t="s">
        <v>39</v>
      </c>
      <c r="P1105" t="s">
        <v>39</v>
      </c>
      <c r="Q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3</v>
      </c>
      <c r="AG1105">
        <v>0</v>
      </c>
      <c r="AH1105">
        <v>3</v>
      </c>
      <c r="AI1105">
        <v>-1</v>
      </c>
      <c r="AJ1105" t="s">
        <v>3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x14ac:dyDescent="0.2">
      <c r="A1106">
        <f>ROW(Source!A493)</f>
        <v>493</v>
      </c>
      <c r="B1106">
        <v>60527686</v>
      </c>
      <c r="C1106">
        <v>60527655</v>
      </c>
      <c r="D1106">
        <v>58289981</v>
      </c>
      <c r="E1106">
        <v>1080</v>
      </c>
      <c r="F1106">
        <v>1</v>
      </c>
      <c r="G1106">
        <v>1080</v>
      </c>
      <c r="H1106">
        <v>3</v>
      </c>
      <c r="I1106" t="s">
        <v>993</v>
      </c>
      <c r="J1106" t="s">
        <v>3</v>
      </c>
      <c r="K1106" t="s">
        <v>994</v>
      </c>
      <c r="L1106">
        <v>1301</v>
      </c>
      <c r="N1106">
        <v>1003</v>
      </c>
      <c r="O1106" t="s">
        <v>34</v>
      </c>
      <c r="P1106" t="s">
        <v>34</v>
      </c>
      <c r="Q1106">
        <v>1</v>
      </c>
      <c r="X1106">
        <v>100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 t="s">
        <v>3</v>
      </c>
      <c r="AG1106">
        <v>100</v>
      </c>
      <c r="AH1106">
        <v>3</v>
      </c>
      <c r="AI1106">
        <v>-1</v>
      </c>
      <c r="AJ1106" t="s">
        <v>3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 x14ac:dyDescent="0.2">
      <c r="A1107">
        <f>ROW(Source!A502)</f>
        <v>502</v>
      </c>
      <c r="B1107">
        <v>60527703</v>
      </c>
      <c r="C1107">
        <v>60527691</v>
      </c>
      <c r="D1107">
        <v>58266404</v>
      </c>
      <c r="E1107">
        <v>1080</v>
      </c>
      <c r="F1107">
        <v>1</v>
      </c>
      <c r="G1107">
        <v>1080</v>
      </c>
      <c r="H1107">
        <v>1</v>
      </c>
      <c r="I1107" t="s">
        <v>859</v>
      </c>
      <c r="J1107" t="s">
        <v>3</v>
      </c>
      <c r="K1107" t="s">
        <v>860</v>
      </c>
      <c r="L1107">
        <v>1191</v>
      </c>
      <c r="N1107">
        <v>1013</v>
      </c>
      <c r="O1107" t="s">
        <v>861</v>
      </c>
      <c r="P1107" t="s">
        <v>861</v>
      </c>
      <c r="Q1107">
        <v>1</v>
      </c>
      <c r="X1107">
        <v>19.12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1</v>
      </c>
      <c r="AF1107" t="s">
        <v>26</v>
      </c>
      <c r="AG1107">
        <v>24.186800000000002</v>
      </c>
      <c r="AH1107">
        <v>2</v>
      </c>
      <c r="AI1107">
        <v>60527692</v>
      </c>
      <c r="AJ1107">
        <v>1097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2">
      <c r="A1108">
        <f>ROW(Source!A502)</f>
        <v>502</v>
      </c>
      <c r="B1108">
        <v>60527704</v>
      </c>
      <c r="C1108">
        <v>60527691</v>
      </c>
      <c r="D1108">
        <v>58340578</v>
      </c>
      <c r="E1108">
        <v>1</v>
      </c>
      <c r="F1108">
        <v>1</v>
      </c>
      <c r="G1108">
        <v>1080</v>
      </c>
      <c r="H1108">
        <v>2</v>
      </c>
      <c r="I1108" t="s">
        <v>862</v>
      </c>
      <c r="J1108" t="s">
        <v>863</v>
      </c>
      <c r="K1108" t="s">
        <v>864</v>
      </c>
      <c r="L1108">
        <v>1368</v>
      </c>
      <c r="N1108">
        <v>1011</v>
      </c>
      <c r="O1108" t="s">
        <v>865</v>
      </c>
      <c r="P1108" t="s">
        <v>865</v>
      </c>
      <c r="Q1108">
        <v>1</v>
      </c>
      <c r="X1108">
        <v>0.01</v>
      </c>
      <c r="Y1108">
        <v>0</v>
      </c>
      <c r="Z1108">
        <v>83.1</v>
      </c>
      <c r="AA1108">
        <v>12.62</v>
      </c>
      <c r="AB1108">
        <v>0</v>
      </c>
      <c r="AC1108">
        <v>0</v>
      </c>
      <c r="AD1108">
        <v>1</v>
      </c>
      <c r="AE1108">
        <v>0</v>
      </c>
      <c r="AF1108" t="s">
        <v>25</v>
      </c>
      <c r="AG1108">
        <v>1.3750000000000002E-2</v>
      </c>
      <c r="AH1108">
        <v>2</v>
      </c>
      <c r="AI1108">
        <v>60527693</v>
      </c>
      <c r="AJ1108">
        <v>1098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x14ac:dyDescent="0.2">
      <c r="A1109">
        <f>ROW(Source!A502)</f>
        <v>502</v>
      </c>
      <c r="B1109">
        <v>60527706</v>
      </c>
      <c r="C1109">
        <v>60527691</v>
      </c>
      <c r="D1109">
        <v>58340697</v>
      </c>
      <c r="E1109">
        <v>1</v>
      </c>
      <c r="F1109">
        <v>1</v>
      </c>
      <c r="G1109">
        <v>1080</v>
      </c>
      <c r="H1109">
        <v>2</v>
      </c>
      <c r="I1109" t="s">
        <v>868</v>
      </c>
      <c r="J1109" t="s">
        <v>869</v>
      </c>
      <c r="K1109" t="s">
        <v>870</v>
      </c>
      <c r="L1109">
        <v>1368</v>
      </c>
      <c r="N1109">
        <v>1011</v>
      </c>
      <c r="O1109" t="s">
        <v>865</v>
      </c>
      <c r="P1109" t="s">
        <v>865</v>
      </c>
      <c r="Q1109">
        <v>1</v>
      </c>
      <c r="X1109">
        <v>1.25</v>
      </c>
      <c r="Y1109">
        <v>0</v>
      </c>
      <c r="Z1109">
        <v>0.8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 t="s">
        <v>25</v>
      </c>
      <c r="AG1109">
        <v>1.7187500000000002</v>
      </c>
      <c r="AH1109">
        <v>2</v>
      </c>
      <c r="AI1109">
        <v>60527695</v>
      </c>
      <c r="AJ1109">
        <v>1099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2">
      <c r="A1110">
        <f>ROW(Source!A502)</f>
        <v>502</v>
      </c>
      <c r="B1110">
        <v>60527707</v>
      </c>
      <c r="C1110">
        <v>60527691</v>
      </c>
      <c r="D1110">
        <v>58340699</v>
      </c>
      <c r="E1110">
        <v>1</v>
      </c>
      <c r="F1110">
        <v>1</v>
      </c>
      <c r="G1110">
        <v>1080</v>
      </c>
      <c r="H1110">
        <v>2</v>
      </c>
      <c r="I1110" t="s">
        <v>871</v>
      </c>
      <c r="J1110" t="s">
        <v>872</v>
      </c>
      <c r="K1110" t="s">
        <v>873</v>
      </c>
      <c r="L1110">
        <v>1368</v>
      </c>
      <c r="N1110">
        <v>1011</v>
      </c>
      <c r="O1110" t="s">
        <v>865</v>
      </c>
      <c r="P1110" t="s">
        <v>865</v>
      </c>
      <c r="Q1110">
        <v>1</v>
      </c>
      <c r="X1110">
        <v>0.3</v>
      </c>
      <c r="Y1110">
        <v>0</v>
      </c>
      <c r="Z1110">
        <v>1.49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 t="s">
        <v>25</v>
      </c>
      <c r="AG1110">
        <v>0.41250000000000003</v>
      </c>
      <c r="AH1110">
        <v>2</v>
      </c>
      <c r="AI1110">
        <v>60527696</v>
      </c>
      <c r="AJ1110">
        <v>1100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x14ac:dyDescent="0.2">
      <c r="A1111">
        <f>ROW(Source!A502)</f>
        <v>502</v>
      </c>
      <c r="B1111">
        <v>60527705</v>
      </c>
      <c r="C1111">
        <v>60527691</v>
      </c>
      <c r="D1111">
        <v>58339814</v>
      </c>
      <c r="E1111">
        <v>1</v>
      </c>
      <c r="F1111">
        <v>1</v>
      </c>
      <c r="G1111">
        <v>1080</v>
      </c>
      <c r="H1111">
        <v>2</v>
      </c>
      <c r="I1111" t="s">
        <v>874</v>
      </c>
      <c r="J1111" t="s">
        <v>875</v>
      </c>
      <c r="K1111" t="s">
        <v>876</v>
      </c>
      <c r="L1111">
        <v>1368</v>
      </c>
      <c r="N1111">
        <v>1011</v>
      </c>
      <c r="O1111" t="s">
        <v>865</v>
      </c>
      <c r="P1111" t="s">
        <v>865</v>
      </c>
      <c r="Q1111">
        <v>1</v>
      </c>
      <c r="X1111">
        <v>0.01</v>
      </c>
      <c r="Y1111">
        <v>0</v>
      </c>
      <c r="Z1111">
        <v>179.17</v>
      </c>
      <c r="AA1111">
        <v>16.93</v>
      </c>
      <c r="AB1111">
        <v>0</v>
      </c>
      <c r="AC1111">
        <v>0</v>
      </c>
      <c r="AD1111">
        <v>1</v>
      </c>
      <c r="AE1111">
        <v>0</v>
      </c>
      <c r="AF1111" t="s">
        <v>25</v>
      </c>
      <c r="AG1111">
        <v>1.3750000000000002E-2</v>
      </c>
      <c r="AH1111">
        <v>2</v>
      </c>
      <c r="AI1111">
        <v>60527694</v>
      </c>
      <c r="AJ1111">
        <v>1101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 x14ac:dyDescent="0.2">
      <c r="A1112">
        <f>ROW(Source!A502)</f>
        <v>502</v>
      </c>
      <c r="B1112">
        <v>60527708</v>
      </c>
      <c r="C1112">
        <v>60527691</v>
      </c>
      <c r="D1112">
        <v>58308811</v>
      </c>
      <c r="E1112">
        <v>1</v>
      </c>
      <c r="F1112">
        <v>1</v>
      </c>
      <c r="G1112">
        <v>1080</v>
      </c>
      <c r="H1112">
        <v>3</v>
      </c>
      <c r="I1112" t="s">
        <v>877</v>
      </c>
      <c r="J1112" t="s">
        <v>878</v>
      </c>
      <c r="K1112" t="s">
        <v>879</v>
      </c>
      <c r="L1112">
        <v>1346</v>
      </c>
      <c r="N1112">
        <v>1009</v>
      </c>
      <c r="O1112" t="s">
        <v>880</v>
      </c>
      <c r="P1112" t="s">
        <v>880</v>
      </c>
      <c r="Q1112">
        <v>1</v>
      </c>
      <c r="X1112">
        <v>0.5</v>
      </c>
      <c r="Y1112">
        <v>1.61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 t="s">
        <v>3</v>
      </c>
      <c r="AG1112">
        <v>0.5</v>
      </c>
      <c r="AH1112">
        <v>2</v>
      </c>
      <c r="AI1112">
        <v>60527697</v>
      </c>
      <c r="AJ1112">
        <v>1102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 x14ac:dyDescent="0.2">
      <c r="A1113">
        <f>ROW(Source!A502)</f>
        <v>502</v>
      </c>
      <c r="B1113">
        <v>60527709</v>
      </c>
      <c r="C1113">
        <v>60527691</v>
      </c>
      <c r="D1113">
        <v>58308843</v>
      </c>
      <c r="E1113">
        <v>1</v>
      </c>
      <c r="F1113">
        <v>1</v>
      </c>
      <c r="G1113">
        <v>1080</v>
      </c>
      <c r="H1113">
        <v>3</v>
      </c>
      <c r="I1113" t="s">
        <v>881</v>
      </c>
      <c r="J1113" t="s">
        <v>882</v>
      </c>
      <c r="K1113" t="s">
        <v>883</v>
      </c>
      <c r="L1113">
        <v>1346</v>
      </c>
      <c r="N1113">
        <v>1009</v>
      </c>
      <c r="O1113" t="s">
        <v>880</v>
      </c>
      <c r="P1113" t="s">
        <v>880</v>
      </c>
      <c r="Q1113">
        <v>1</v>
      </c>
      <c r="X1113">
        <v>9.2999999999999999E-2</v>
      </c>
      <c r="Y1113">
        <v>36.78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 t="s">
        <v>3</v>
      </c>
      <c r="AG1113">
        <v>9.2999999999999999E-2</v>
      </c>
      <c r="AH1113">
        <v>2</v>
      </c>
      <c r="AI1113">
        <v>60527698</v>
      </c>
      <c r="AJ1113">
        <v>1103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 x14ac:dyDescent="0.2">
      <c r="A1114">
        <f>ROW(Source!A502)</f>
        <v>502</v>
      </c>
      <c r="B1114">
        <v>60527710</v>
      </c>
      <c r="C1114">
        <v>60527691</v>
      </c>
      <c r="D1114">
        <v>58308917</v>
      </c>
      <c r="E1114">
        <v>1</v>
      </c>
      <c r="F1114">
        <v>1</v>
      </c>
      <c r="G1114">
        <v>1080</v>
      </c>
      <c r="H1114">
        <v>3</v>
      </c>
      <c r="I1114" t="s">
        <v>884</v>
      </c>
      <c r="J1114" t="s">
        <v>885</v>
      </c>
      <c r="K1114" t="s">
        <v>886</v>
      </c>
      <c r="L1114">
        <v>1354</v>
      </c>
      <c r="N1114">
        <v>1010</v>
      </c>
      <c r="O1114" t="s">
        <v>39</v>
      </c>
      <c r="P1114" t="s">
        <v>39</v>
      </c>
      <c r="Q1114">
        <v>1</v>
      </c>
      <c r="X1114">
        <v>29</v>
      </c>
      <c r="Y1114">
        <v>0.89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 t="s">
        <v>3</v>
      </c>
      <c r="AG1114">
        <v>29</v>
      </c>
      <c r="AH1114">
        <v>2</v>
      </c>
      <c r="AI1114">
        <v>60527699</v>
      </c>
      <c r="AJ1114">
        <v>1104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 x14ac:dyDescent="0.2">
      <c r="A1115">
        <f>ROW(Source!A502)</f>
        <v>502</v>
      </c>
      <c r="B1115">
        <v>60527711</v>
      </c>
      <c r="C1115">
        <v>60527691</v>
      </c>
      <c r="D1115">
        <v>58263805</v>
      </c>
      <c r="E1115">
        <v>1080</v>
      </c>
      <c r="F1115">
        <v>1</v>
      </c>
      <c r="G1115">
        <v>1080</v>
      </c>
      <c r="H1115">
        <v>3</v>
      </c>
      <c r="I1115" t="s">
        <v>985</v>
      </c>
      <c r="J1115" t="s">
        <v>3</v>
      </c>
      <c r="K1115" t="s">
        <v>986</v>
      </c>
      <c r="L1115">
        <v>1301</v>
      </c>
      <c r="N1115">
        <v>1003</v>
      </c>
      <c r="O1115" t="s">
        <v>34</v>
      </c>
      <c r="P1115" t="s">
        <v>34</v>
      </c>
      <c r="Q1115">
        <v>1</v>
      </c>
      <c r="X1115">
        <v>100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 t="s">
        <v>3</v>
      </c>
      <c r="AG1115">
        <v>100</v>
      </c>
      <c r="AH1115">
        <v>3</v>
      </c>
      <c r="AI1115">
        <v>-1</v>
      </c>
      <c r="AJ1115" t="s">
        <v>3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 x14ac:dyDescent="0.2">
      <c r="A1116">
        <f>ROW(Source!A502)</f>
        <v>502</v>
      </c>
      <c r="B1116">
        <v>60527712</v>
      </c>
      <c r="C1116">
        <v>60527691</v>
      </c>
      <c r="D1116">
        <v>58266671</v>
      </c>
      <c r="E1116">
        <v>1080</v>
      </c>
      <c r="F1116">
        <v>1</v>
      </c>
      <c r="G1116">
        <v>1080</v>
      </c>
      <c r="H1116">
        <v>3</v>
      </c>
      <c r="I1116" t="s">
        <v>987</v>
      </c>
      <c r="J1116" t="s">
        <v>3</v>
      </c>
      <c r="K1116" t="s">
        <v>988</v>
      </c>
      <c r="L1116">
        <v>1354</v>
      </c>
      <c r="N1116">
        <v>1010</v>
      </c>
      <c r="O1116" t="s">
        <v>39</v>
      </c>
      <c r="P1116" t="s">
        <v>39</v>
      </c>
      <c r="Q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3</v>
      </c>
      <c r="AG1116">
        <v>0</v>
      </c>
      <c r="AH1116">
        <v>3</v>
      </c>
      <c r="AI1116">
        <v>-1</v>
      </c>
      <c r="AJ1116" t="s">
        <v>3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</row>
    <row r="1117" spans="1:44" x14ac:dyDescent="0.2">
      <c r="A1117">
        <f>ROW(Source!A502)</f>
        <v>502</v>
      </c>
      <c r="B1117">
        <v>60527713</v>
      </c>
      <c r="C1117">
        <v>60527691</v>
      </c>
      <c r="D1117">
        <v>58267525</v>
      </c>
      <c r="E1117">
        <v>1080</v>
      </c>
      <c r="F1117">
        <v>1</v>
      </c>
      <c r="G1117">
        <v>1080</v>
      </c>
      <c r="H1117">
        <v>3</v>
      </c>
      <c r="I1117" t="s">
        <v>989</v>
      </c>
      <c r="J1117" t="s">
        <v>3</v>
      </c>
      <c r="K1117" t="s">
        <v>990</v>
      </c>
      <c r="L1117">
        <v>1346</v>
      </c>
      <c r="N1117">
        <v>1009</v>
      </c>
      <c r="O1117" t="s">
        <v>880</v>
      </c>
      <c r="P1117" t="s">
        <v>880</v>
      </c>
      <c r="Q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 t="s">
        <v>3</v>
      </c>
      <c r="AG1117">
        <v>0</v>
      </c>
      <c r="AH1117">
        <v>3</v>
      </c>
      <c r="AI1117">
        <v>-1</v>
      </c>
      <c r="AJ1117" t="s">
        <v>3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x14ac:dyDescent="0.2">
      <c r="A1118">
        <f>ROW(Source!A503)</f>
        <v>503</v>
      </c>
      <c r="B1118">
        <v>60527703</v>
      </c>
      <c r="C1118">
        <v>60527691</v>
      </c>
      <c r="D1118">
        <v>58266404</v>
      </c>
      <c r="E1118">
        <v>1080</v>
      </c>
      <c r="F1118">
        <v>1</v>
      </c>
      <c r="G1118">
        <v>1080</v>
      </c>
      <c r="H1118">
        <v>1</v>
      </c>
      <c r="I1118" t="s">
        <v>859</v>
      </c>
      <c r="J1118" t="s">
        <v>3</v>
      </c>
      <c r="K1118" t="s">
        <v>860</v>
      </c>
      <c r="L1118">
        <v>1191</v>
      </c>
      <c r="N1118">
        <v>1013</v>
      </c>
      <c r="O1118" t="s">
        <v>861</v>
      </c>
      <c r="P1118" t="s">
        <v>861</v>
      </c>
      <c r="Q1118">
        <v>1</v>
      </c>
      <c r="X1118">
        <v>19.12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1</v>
      </c>
      <c r="AF1118" t="s">
        <v>26</v>
      </c>
      <c r="AG1118">
        <v>24.186800000000002</v>
      </c>
      <c r="AH1118">
        <v>2</v>
      </c>
      <c r="AI1118">
        <v>60527692</v>
      </c>
      <c r="AJ1118">
        <v>1108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4" x14ac:dyDescent="0.2">
      <c r="A1119">
        <f>ROW(Source!A503)</f>
        <v>503</v>
      </c>
      <c r="B1119">
        <v>60527704</v>
      </c>
      <c r="C1119">
        <v>60527691</v>
      </c>
      <c r="D1119">
        <v>58340578</v>
      </c>
      <c r="E1119">
        <v>1</v>
      </c>
      <c r="F1119">
        <v>1</v>
      </c>
      <c r="G1119">
        <v>1080</v>
      </c>
      <c r="H1119">
        <v>2</v>
      </c>
      <c r="I1119" t="s">
        <v>862</v>
      </c>
      <c r="J1119" t="s">
        <v>863</v>
      </c>
      <c r="K1119" t="s">
        <v>864</v>
      </c>
      <c r="L1119">
        <v>1368</v>
      </c>
      <c r="N1119">
        <v>1011</v>
      </c>
      <c r="O1119" t="s">
        <v>865</v>
      </c>
      <c r="P1119" t="s">
        <v>865</v>
      </c>
      <c r="Q1119">
        <v>1</v>
      </c>
      <c r="X1119">
        <v>0.01</v>
      </c>
      <c r="Y1119">
        <v>0</v>
      </c>
      <c r="Z1119">
        <v>83.1</v>
      </c>
      <c r="AA1119">
        <v>12.62</v>
      </c>
      <c r="AB1119">
        <v>0</v>
      </c>
      <c r="AC1119">
        <v>0</v>
      </c>
      <c r="AD1119">
        <v>1</v>
      </c>
      <c r="AE1119">
        <v>0</v>
      </c>
      <c r="AF1119" t="s">
        <v>25</v>
      </c>
      <c r="AG1119">
        <v>1.3750000000000002E-2</v>
      </c>
      <c r="AH1119">
        <v>2</v>
      </c>
      <c r="AI1119">
        <v>60527693</v>
      </c>
      <c r="AJ1119">
        <v>1109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x14ac:dyDescent="0.2">
      <c r="A1120">
        <f>ROW(Source!A503)</f>
        <v>503</v>
      </c>
      <c r="B1120">
        <v>60527706</v>
      </c>
      <c r="C1120">
        <v>60527691</v>
      </c>
      <c r="D1120">
        <v>58340697</v>
      </c>
      <c r="E1120">
        <v>1</v>
      </c>
      <c r="F1120">
        <v>1</v>
      </c>
      <c r="G1120">
        <v>1080</v>
      </c>
      <c r="H1120">
        <v>2</v>
      </c>
      <c r="I1120" t="s">
        <v>868</v>
      </c>
      <c r="J1120" t="s">
        <v>869</v>
      </c>
      <c r="K1120" t="s">
        <v>870</v>
      </c>
      <c r="L1120">
        <v>1368</v>
      </c>
      <c r="N1120">
        <v>1011</v>
      </c>
      <c r="O1120" t="s">
        <v>865</v>
      </c>
      <c r="P1120" t="s">
        <v>865</v>
      </c>
      <c r="Q1120">
        <v>1</v>
      </c>
      <c r="X1120">
        <v>1.25</v>
      </c>
      <c r="Y1120">
        <v>0</v>
      </c>
      <c r="Z1120">
        <v>0.8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 t="s">
        <v>25</v>
      </c>
      <c r="AG1120">
        <v>1.7187500000000002</v>
      </c>
      <c r="AH1120">
        <v>2</v>
      </c>
      <c r="AI1120">
        <v>60527695</v>
      </c>
      <c r="AJ1120">
        <v>1110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</row>
    <row r="1121" spans="1:44" x14ac:dyDescent="0.2">
      <c r="A1121">
        <f>ROW(Source!A503)</f>
        <v>503</v>
      </c>
      <c r="B1121">
        <v>60527707</v>
      </c>
      <c r="C1121">
        <v>60527691</v>
      </c>
      <c r="D1121">
        <v>58340699</v>
      </c>
      <c r="E1121">
        <v>1</v>
      </c>
      <c r="F1121">
        <v>1</v>
      </c>
      <c r="G1121">
        <v>1080</v>
      </c>
      <c r="H1121">
        <v>2</v>
      </c>
      <c r="I1121" t="s">
        <v>871</v>
      </c>
      <c r="J1121" t="s">
        <v>872</v>
      </c>
      <c r="K1121" t="s">
        <v>873</v>
      </c>
      <c r="L1121">
        <v>1368</v>
      </c>
      <c r="N1121">
        <v>1011</v>
      </c>
      <c r="O1121" t="s">
        <v>865</v>
      </c>
      <c r="P1121" t="s">
        <v>865</v>
      </c>
      <c r="Q1121">
        <v>1</v>
      </c>
      <c r="X1121">
        <v>0.3</v>
      </c>
      <c r="Y1121">
        <v>0</v>
      </c>
      <c r="Z1121">
        <v>1.49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 t="s">
        <v>25</v>
      </c>
      <c r="AG1121">
        <v>0.41250000000000003</v>
      </c>
      <c r="AH1121">
        <v>2</v>
      </c>
      <c r="AI1121">
        <v>60527696</v>
      </c>
      <c r="AJ1121">
        <v>1111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44" x14ac:dyDescent="0.2">
      <c r="A1122">
        <f>ROW(Source!A503)</f>
        <v>503</v>
      </c>
      <c r="B1122">
        <v>60527705</v>
      </c>
      <c r="C1122">
        <v>60527691</v>
      </c>
      <c r="D1122">
        <v>58339814</v>
      </c>
      <c r="E1122">
        <v>1</v>
      </c>
      <c r="F1122">
        <v>1</v>
      </c>
      <c r="G1122">
        <v>1080</v>
      </c>
      <c r="H1122">
        <v>2</v>
      </c>
      <c r="I1122" t="s">
        <v>874</v>
      </c>
      <c r="J1122" t="s">
        <v>875</v>
      </c>
      <c r="K1122" t="s">
        <v>876</v>
      </c>
      <c r="L1122">
        <v>1368</v>
      </c>
      <c r="N1122">
        <v>1011</v>
      </c>
      <c r="O1122" t="s">
        <v>865</v>
      </c>
      <c r="P1122" t="s">
        <v>865</v>
      </c>
      <c r="Q1122">
        <v>1</v>
      </c>
      <c r="X1122">
        <v>0.01</v>
      </c>
      <c r="Y1122">
        <v>0</v>
      </c>
      <c r="Z1122">
        <v>179.17</v>
      </c>
      <c r="AA1122">
        <v>16.93</v>
      </c>
      <c r="AB1122">
        <v>0</v>
      </c>
      <c r="AC1122">
        <v>0</v>
      </c>
      <c r="AD1122">
        <v>1</v>
      </c>
      <c r="AE1122">
        <v>0</v>
      </c>
      <c r="AF1122" t="s">
        <v>25</v>
      </c>
      <c r="AG1122">
        <v>1.3750000000000002E-2</v>
      </c>
      <c r="AH1122">
        <v>2</v>
      </c>
      <c r="AI1122">
        <v>60527694</v>
      </c>
      <c r="AJ1122">
        <v>1112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4" x14ac:dyDescent="0.2">
      <c r="A1123">
        <f>ROW(Source!A503)</f>
        <v>503</v>
      </c>
      <c r="B1123">
        <v>60527708</v>
      </c>
      <c r="C1123">
        <v>60527691</v>
      </c>
      <c r="D1123">
        <v>58308811</v>
      </c>
      <c r="E1123">
        <v>1</v>
      </c>
      <c r="F1123">
        <v>1</v>
      </c>
      <c r="G1123">
        <v>1080</v>
      </c>
      <c r="H1123">
        <v>3</v>
      </c>
      <c r="I1123" t="s">
        <v>877</v>
      </c>
      <c r="J1123" t="s">
        <v>878</v>
      </c>
      <c r="K1123" t="s">
        <v>879</v>
      </c>
      <c r="L1123">
        <v>1346</v>
      </c>
      <c r="N1123">
        <v>1009</v>
      </c>
      <c r="O1123" t="s">
        <v>880</v>
      </c>
      <c r="P1123" t="s">
        <v>880</v>
      </c>
      <c r="Q1123">
        <v>1</v>
      </c>
      <c r="X1123">
        <v>0.5</v>
      </c>
      <c r="Y1123">
        <v>1.61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 t="s">
        <v>3</v>
      </c>
      <c r="AG1123">
        <v>0.5</v>
      </c>
      <c r="AH1123">
        <v>2</v>
      </c>
      <c r="AI1123">
        <v>60527697</v>
      </c>
      <c r="AJ1123">
        <v>1113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</row>
    <row r="1124" spans="1:44" x14ac:dyDescent="0.2">
      <c r="A1124">
        <f>ROW(Source!A503)</f>
        <v>503</v>
      </c>
      <c r="B1124">
        <v>60527709</v>
      </c>
      <c r="C1124">
        <v>60527691</v>
      </c>
      <c r="D1124">
        <v>58308843</v>
      </c>
      <c r="E1124">
        <v>1</v>
      </c>
      <c r="F1124">
        <v>1</v>
      </c>
      <c r="G1124">
        <v>1080</v>
      </c>
      <c r="H1124">
        <v>3</v>
      </c>
      <c r="I1124" t="s">
        <v>881</v>
      </c>
      <c r="J1124" t="s">
        <v>882</v>
      </c>
      <c r="K1124" t="s">
        <v>883</v>
      </c>
      <c r="L1124">
        <v>1346</v>
      </c>
      <c r="N1124">
        <v>1009</v>
      </c>
      <c r="O1124" t="s">
        <v>880</v>
      </c>
      <c r="P1124" t="s">
        <v>880</v>
      </c>
      <c r="Q1124">
        <v>1</v>
      </c>
      <c r="X1124">
        <v>9.2999999999999999E-2</v>
      </c>
      <c r="Y1124">
        <v>36.78</v>
      </c>
      <c r="Z1124">
        <v>0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 t="s">
        <v>3</v>
      </c>
      <c r="AG1124">
        <v>9.2999999999999999E-2</v>
      </c>
      <c r="AH1124">
        <v>2</v>
      </c>
      <c r="AI1124">
        <v>60527698</v>
      </c>
      <c r="AJ1124">
        <v>1114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</row>
    <row r="1125" spans="1:44" x14ac:dyDescent="0.2">
      <c r="A1125">
        <f>ROW(Source!A503)</f>
        <v>503</v>
      </c>
      <c r="B1125">
        <v>60527710</v>
      </c>
      <c r="C1125">
        <v>60527691</v>
      </c>
      <c r="D1125">
        <v>58308917</v>
      </c>
      <c r="E1125">
        <v>1</v>
      </c>
      <c r="F1125">
        <v>1</v>
      </c>
      <c r="G1125">
        <v>1080</v>
      </c>
      <c r="H1125">
        <v>3</v>
      </c>
      <c r="I1125" t="s">
        <v>884</v>
      </c>
      <c r="J1125" t="s">
        <v>885</v>
      </c>
      <c r="K1125" t="s">
        <v>886</v>
      </c>
      <c r="L1125">
        <v>1354</v>
      </c>
      <c r="N1125">
        <v>1010</v>
      </c>
      <c r="O1125" t="s">
        <v>39</v>
      </c>
      <c r="P1125" t="s">
        <v>39</v>
      </c>
      <c r="Q1125">
        <v>1</v>
      </c>
      <c r="X1125">
        <v>29</v>
      </c>
      <c r="Y1125">
        <v>0.89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 t="s">
        <v>3</v>
      </c>
      <c r="AG1125">
        <v>29</v>
      </c>
      <c r="AH1125">
        <v>2</v>
      </c>
      <c r="AI1125">
        <v>60527699</v>
      </c>
      <c r="AJ1125">
        <v>1115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</row>
    <row r="1126" spans="1:44" x14ac:dyDescent="0.2">
      <c r="A1126">
        <f>ROW(Source!A503)</f>
        <v>503</v>
      </c>
      <c r="B1126">
        <v>60527711</v>
      </c>
      <c r="C1126">
        <v>60527691</v>
      </c>
      <c r="D1126">
        <v>58263805</v>
      </c>
      <c r="E1126">
        <v>1080</v>
      </c>
      <c r="F1126">
        <v>1</v>
      </c>
      <c r="G1126">
        <v>1080</v>
      </c>
      <c r="H1126">
        <v>3</v>
      </c>
      <c r="I1126" t="s">
        <v>985</v>
      </c>
      <c r="J1126" t="s">
        <v>3</v>
      </c>
      <c r="K1126" t="s">
        <v>986</v>
      </c>
      <c r="L1126">
        <v>1301</v>
      </c>
      <c r="N1126">
        <v>1003</v>
      </c>
      <c r="O1126" t="s">
        <v>34</v>
      </c>
      <c r="P1126" t="s">
        <v>34</v>
      </c>
      <c r="Q1126">
        <v>1</v>
      </c>
      <c r="X1126">
        <v>100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 t="s">
        <v>3</v>
      </c>
      <c r="AG1126">
        <v>100</v>
      </c>
      <c r="AH1126">
        <v>3</v>
      </c>
      <c r="AI1126">
        <v>-1</v>
      </c>
      <c r="AJ1126" t="s">
        <v>3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</row>
    <row r="1127" spans="1:44" x14ac:dyDescent="0.2">
      <c r="A1127">
        <f>ROW(Source!A503)</f>
        <v>503</v>
      </c>
      <c r="B1127">
        <v>60527712</v>
      </c>
      <c r="C1127">
        <v>60527691</v>
      </c>
      <c r="D1127">
        <v>58266671</v>
      </c>
      <c r="E1127">
        <v>1080</v>
      </c>
      <c r="F1127">
        <v>1</v>
      </c>
      <c r="G1127">
        <v>1080</v>
      </c>
      <c r="H1127">
        <v>3</v>
      </c>
      <c r="I1127" t="s">
        <v>987</v>
      </c>
      <c r="J1127" t="s">
        <v>3</v>
      </c>
      <c r="K1127" t="s">
        <v>988</v>
      </c>
      <c r="L1127">
        <v>1354</v>
      </c>
      <c r="N1127">
        <v>1010</v>
      </c>
      <c r="O1127" t="s">
        <v>39</v>
      </c>
      <c r="P1127" t="s">
        <v>39</v>
      </c>
      <c r="Q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 t="s">
        <v>3</v>
      </c>
      <c r="AG1127">
        <v>0</v>
      </c>
      <c r="AH1127">
        <v>3</v>
      </c>
      <c r="AI1127">
        <v>-1</v>
      </c>
      <c r="AJ1127" t="s">
        <v>3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</row>
    <row r="1128" spans="1:44" x14ac:dyDescent="0.2">
      <c r="A1128">
        <f>ROW(Source!A503)</f>
        <v>503</v>
      </c>
      <c r="B1128">
        <v>60527713</v>
      </c>
      <c r="C1128">
        <v>60527691</v>
      </c>
      <c r="D1128">
        <v>58267525</v>
      </c>
      <c r="E1128">
        <v>1080</v>
      </c>
      <c r="F1128">
        <v>1</v>
      </c>
      <c r="G1128">
        <v>1080</v>
      </c>
      <c r="H1128">
        <v>3</v>
      </c>
      <c r="I1128" t="s">
        <v>989</v>
      </c>
      <c r="J1128" t="s">
        <v>3</v>
      </c>
      <c r="K1128" t="s">
        <v>990</v>
      </c>
      <c r="L1128">
        <v>1346</v>
      </c>
      <c r="N1128">
        <v>1009</v>
      </c>
      <c r="O1128" t="s">
        <v>880</v>
      </c>
      <c r="P1128" t="s">
        <v>880</v>
      </c>
      <c r="Q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 t="s">
        <v>3</v>
      </c>
      <c r="AG1128">
        <v>0</v>
      </c>
      <c r="AH1128">
        <v>3</v>
      </c>
      <c r="AI1128">
        <v>-1</v>
      </c>
      <c r="AJ1128" t="s">
        <v>3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</row>
    <row r="1129" spans="1:44" x14ac:dyDescent="0.2">
      <c r="A1129">
        <f>ROW(Source!A510)</f>
        <v>510</v>
      </c>
      <c r="B1129">
        <v>60527729</v>
      </c>
      <c r="C1129">
        <v>60527717</v>
      </c>
      <c r="D1129">
        <v>58266404</v>
      </c>
      <c r="E1129">
        <v>1080</v>
      </c>
      <c r="F1129">
        <v>1</v>
      </c>
      <c r="G1129">
        <v>1080</v>
      </c>
      <c r="H1129">
        <v>1</v>
      </c>
      <c r="I1129" t="s">
        <v>859</v>
      </c>
      <c r="J1129" t="s">
        <v>3</v>
      </c>
      <c r="K1129" t="s">
        <v>860</v>
      </c>
      <c r="L1129">
        <v>1191</v>
      </c>
      <c r="N1129">
        <v>1013</v>
      </c>
      <c r="O1129" t="s">
        <v>861</v>
      </c>
      <c r="P1129" t="s">
        <v>861</v>
      </c>
      <c r="Q1129">
        <v>1</v>
      </c>
      <c r="X1129">
        <v>19.12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1</v>
      </c>
      <c r="AF1129" t="s">
        <v>26</v>
      </c>
      <c r="AG1129">
        <v>24.186800000000002</v>
      </c>
      <c r="AH1129">
        <v>2</v>
      </c>
      <c r="AI1129">
        <v>60527718</v>
      </c>
      <c r="AJ1129">
        <v>1119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 x14ac:dyDescent="0.2">
      <c r="A1130">
        <f>ROW(Source!A510)</f>
        <v>510</v>
      </c>
      <c r="B1130">
        <v>60527730</v>
      </c>
      <c r="C1130">
        <v>60527717</v>
      </c>
      <c r="D1130">
        <v>58340578</v>
      </c>
      <c r="E1130">
        <v>1</v>
      </c>
      <c r="F1130">
        <v>1</v>
      </c>
      <c r="G1130">
        <v>1080</v>
      </c>
      <c r="H1130">
        <v>2</v>
      </c>
      <c r="I1130" t="s">
        <v>862</v>
      </c>
      <c r="J1130" t="s">
        <v>863</v>
      </c>
      <c r="K1130" t="s">
        <v>864</v>
      </c>
      <c r="L1130">
        <v>1368</v>
      </c>
      <c r="N1130">
        <v>1011</v>
      </c>
      <c r="O1130" t="s">
        <v>865</v>
      </c>
      <c r="P1130" t="s">
        <v>865</v>
      </c>
      <c r="Q1130">
        <v>1</v>
      </c>
      <c r="X1130">
        <v>0.01</v>
      </c>
      <c r="Y1130">
        <v>0</v>
      </c>
      <c r="Z1130">
        <v>83.1</v>
      </c>
      <c r="AA1130">
        <v>12.62</v>
      </c>
      <c r="AB1130">
        <v>0</v>
      </c>
      <c r="AC1130">
        <v>0</v>
      </c>
      <c r="AD1130">
        <v>1</v>
      </c>
      <c r="AE1130">
        <v>0</v>
      </c>
      <c r="AF1130" t="s">
        <v>25</v>
      </c>
      <c r="AG1130">
        <v>1.3750000000000002E-2</v>
      </c>
      <c r="AH1130">
        <v>2</v>
      </c>
      <c r="AI1130">
        <v>60527719</v>
      </c>
      <c r="AJ1130">
        <v>1120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</row>
    <row r="1131" spans="1:44" x14ac:dyDescent="0.2">
      <c r="A1131">
        <f>ROW(Source!A510)</f>
        <v>510</v>
      </c>
      <c r="B1131">
        <v>60527732</v>
      </c>
      <c r="C1131">
        <v>60527717</v>
      </c>
      <c r="D1131">
        <v>58340697</v>
      </c>
      <c r="E1131">
        <v>1</v>
      </c>
      <c r="F1131">
        <v>1</v>
      </c>
      <c r="G1131">
        <v>1080</v>
      </c>
      <c r="H1131">
        <v>2</v>
      </c>
      <c r="I1131" t="s">
        <v>868</v>
      </c>
      <c r="J1131" t="s">
        <v>869</v>
      </c>
      <c r="K1131" t="s">
        <v>870</v>
      </c>
      <c r="L1131">
        <v>1368</v>
      </c>
      <c r="N1131">
        <v>1011</v>
      </c>
      <c r="O1131" t="s">
        <v>865</v>
      </c>
      <c r="P1131" t="s">
        <v>865</v>
      </c>
      <c r="Q1131">
        <v>1</v>
      </c>
      <c r="X1131">
        <v>1.25</v>
      </c>
      <c r="Y1131">
        <v>0</v>
      </c>
      <c r="Z1131">
        <v>0.8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 t="s">
        <v>25</v>
      </c>
      <c r="AG1131">
        <v>1.7187500000000002</v>
      </c>
      <c r="AH1131">
        <v>2</v>
      </c>
      <c r="AI1131">
        <v>60527721</v>
      </c>
      <c r="AJ1131">
        <v>1121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</row>
    <row r="1132" spans="1:44" x14ac:dyDescent="0.2">
      <c r="A1132">
        <f>ROW(Source!A510)</f>
        <v>510</v>
      </c>
      <c r="B1132">
        <v>60527733</v>
      </c>
      <c r="C1132">
        <v>60527717</v>
      </c>
      <c r="D1132">
        <v>58340699</v>
      </c>
      <c r="E1132">
        <v>1</v>
      </c>
      <c r="F1132">
        <v>1</v>
      </c>
      <c r="G1132">
        <v>1080</v>
      </c>
      <c r="H1132">
        <v>2</v>
      </c>
      <c r="I1132" t="s">
        <v>871</v>
      </c>
      <c r="J1132" t="s">
        <v>872</v>
      </c>
      <c r="K1132" t="s">
        <v>873</v>
      </c>
      <c r="L1132">
        <v>1368</v>
      </c>
      <c r="N1132">
        <v>1011</v>
      </c>
      <c r="O1132" t="s">
        <v>865</v>
      </c>
      <c r="P1132" t="s">
        <v>865</v>
      </c>
      <c r="Q1132">
        <v>1</v>
      </c>
      <c r="X1132">
        <v>0.3</v>
      </c>
      <c r="Y1132">
        <v>0</v>
      </c>
      <c r="Z1132">
        <v>1.49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 t="s">
        <v>25</v>
      </c>
      <c r="AG1132">
        <v>0.41250000000000003</v>
      </c>
      <c r="AH1132">
        <v>2</v>
      </c>
      <c r="AI1132">
        <v>60527722</v>
      </c>
      <c r="AJ1132">
        <v>1122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</row>
    <row r="1133" spans="1:44" x14ac:dyDescent="0.2">
      <c r="A1133">
        <f>ROW(Source!A510)</f>
        <v>510</v>
      </c>
      <c r="B1133">
        <v>60527731</v>
      </c>
      <c r="C1133">
        <v>60527717</v>
      </c>
      <c r="D1133">
        <v>58339814</v>
      </c>
      <c r="E1133">
        <v>1</v>
      </c>
      <c r="F1133">
        <v>1</v>
      </c>
      <c r="G1133">
        <v>1080</v>
      </c>
      <c r="H1133">
        <v>2</v>
      </c>
      <c r="I1133" t="s">
        <v>874</v>
      </c>
      <c r="J1133" t="s">
        <v>875</v>
      </c>
      <c r="K1133" t="s">
        <v>876</v>
      </c>
      <c r="L1133">
        <v>1368</v>
      </c>
      <c r="N1133">
        <v>1011</v>
      </c>
      <c r="O1133" t="s">
        <v>865</v>
      </c>
      <c r="P1133" t="s">
        <v>865</v>
      </c>
      <c r="Q1133">
        <v>1</v>
      </c>
      <c r="X1133">
        <v>0.01</v>
      </c>
      <c r="Y1133">
        <v>0</v>
      </c>
      <c r="Z1133">
        <v>179.17</v>
      </c>
      <c r="AA1133">
        <v>16.93</v>
      </c>
      <c r="AB1133">
        <v>0</v>
      </c>
      <c r="AC1133">
        <v>0</v>
      </c>
      <c r="AD1133">
        <v>1</v>
      </c>
      <c r="AE1133">
        <v>0</v>
      </c>
      <c r="AF1133" t="s">
        <v>25</v>
      </c>
      <c r="AG1133">
        <v>1.3750000000000002E-2</v>
      </c>
      <c r="AH1133">
        <v>2</v>
      </c>
      <c r="AI1133">
        <v>60527720</v>
      </c>
      <c r="AJ1133">
        <v>1123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</row>
    <row r="1134" spans="1:44" x14ac:dyDescent="0.2">
      <c r="A1134">
        <f>ROW(Source!A510)</f>
        <v>510</v>
      </c>
      <c r="B1134">
        <v>60527734</v>
      </c>
      <c r="C1134">
        <v>60527717</v>
      </c>
      <c r="D1134">
        <v>58308811</v>
      </c>
      <c r="E1134">
        <v>1</v>
      </c>
      <c r="F1134">
        <v>1</v>
      </c>
      <c r="G1134">
        <v>1080</v>
      </c>
      <c r="H1134">
        <v>3</v>
      </c>
      <c r="I1134" t="s">
        <v>877</v>
      </c>
      <c r="J1134" t="s">
        <v>878</v>
      </c>
      <c r="K1134" t="s">
        <v>879</v>
      </c>
      <c r="L1134">
        <v>1346</v>
      </c>
      <c r="N1134">
        <v>1009</v>
      </c>
      <c r="O1134" t="s">
        <v>880</v>
      </c>
      <c r="P1134" t="s">
        <v>880</v>
      </c>
      <c r="Q1134">
        <v>1</v>
      </c>
      <c r="X1134">
        <v>0.5</v>
      </c>
      <c r="Y1134">
        <v>1.61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 t="s">
        <v>3</v>
      </c>
      <c r="AG1134">
        <v>0.5</v>
      </c>
      <c r="AH1134">
        <v>2</v>
      </c>
      <c r="AI1134">
        <v>60527723</v>
      </c>
      <c r="AJ1134">
        <v>1124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</row>
    <row r="1135" spans="1:44" x14ac:dyDescent="0.2">
      <c r="A1135">
        <f>ROW(Source!A510)</f>
        <v>510</v>
      </c>
      <c r="B1135">
        <v>60527735</v>
      </c>
      <c r="C1135">
        <v>60527717</v>
      </c>
      <c r="D1135">
        <v>58308843</v>
      </c>
      <c r="E1135">
        <v>1</v>
      </c>
      <c r="F1135">
        <v>1</v>
      </c>
      <c r="G1135">
        <v>1080</v>
      </c>
      <c r="H1135">
        <v>3</v>
      </c>
      <c r="I1135" t="s">
        <v>881</v>
      </c>
      <c r="J1135" t="s">
        <v>882</v>
      </c>
      <c r="K1135" t="s">
        <v>883</v>
      </c>
      <c r="L1135">
        <v>1346</v>
      </c>
      <c r="N1135">
        <v>1009</v>
      </c>
      <c r="O1135" t="s">
        <v>880</v>
      </c>
      <c r="P1135" t="s">
        <v>880</v>
      </c>
      <c r="Q1135">
        <v>1</v>
      </c>
      <c r="X1135">
        <v>9.2999999999999999E-2</v>
      </c>
      <c r="Y1135">
        <v>36.78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 t="s">
        <v>3</v>
      </c>
      <c r="AG1135">
        <v>9.2999999999999999E-2</v>
      </c>
      <c r="AH1135">
        <v>2</v>
      </c>
      <c r="AI1135">
        <v>60527724</v>
      </c>
      <c r="AJ1135">
        <v>1125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</row>
    <row r="1136" spans="1:44" x14ac:dyDescent="0.2">
      <c r="A1136">
        <f>ROW(Source!A510)</f>
        <v>510</v>
      </c>
      <c r="B1136">
        <v>60527736</v>
      </c>
      <c r="C1136">
        <v>60527717</v>
      </c>
      <c r="D1136">
        <v>58308917</v>
      </c>
      <c r="E1136">
        <v>1</v>
      </c>
      <c r="F1136">
        <v>1</v>
      </c>
      <c r="G1136">
        <v>1080</v>
      </c>
      <c r="H1136">
        <v>3</v>
      </c>
      <c r="I1136" t="s">
        <v>884</v>
      </c>
      <c r="J1136" t="s">
        <v>885</v>
      </c>
      <c r="K1136" t="s">
        <v>886</v>
      </c>
      <c r="L1136">
        <v>1354</v>
      </c>
      <c r="N1136">
        <v>1010</v>
      </c>
      <c r="O1136" t="s">
        <v>39</v>
      </c>
      <c r="P1136" t="s">
        <v>39</v>
      </c>
      <c r="Q1136">
        <v>1</v>
      </c>
      <c r="X1136">
        <v>29</v>
      </c>
      <c r="Y1136">
        <v>0.89</v>
      </c>
      <c r="Z1136">
        <v>0</v>
      </c>
      <c r="AA1136">
        <v>0</v>
      </c>
      <c r="AB1136">
        <v>0</v>
      </c>
      <c r="AC1136">
        <v>0</v>
      </c>
      <c r="AD1136">
        <v>1</v>
      </c>
      <c r="AE1136">
        <v>0</v>
      </c>
      <c r="AF1136" t="s">
        <v>3</v>
      </c>
      <c r="AG1136">
        <v>29</v>
      </c>
      <c r="AH1136">
        <v>2</v>
      </c>
      <c r="AI1136">
        <v>60527725</v>
      </c>
      <c r="AJ1136">
        <v>1126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4" x14ac:dyDescent="0.2">
      <c r="A1137">
        <f>ROW(Source!A510)</f>
        <v>510</v>
      </c>
      <c r="B1137">
        <v>60527737</v>
      </c>
      <c r="C1137">
        <v>60527717</v>
      </c>
      <c r="D1137">
        <v>58263805</v>
      </c>
      <c r="E1137">
        <v>1080</v>
      </c>
      <c r="F1137">
        <v>1</v>
      </c>
      <c r="G1137">
        <v>1080</v>
      </c>
      <c r="H1137">
        <v>3</v>
      </c>
      <c r="I1137" t="s">
        <v>985</v>
      </c>
      <c r="J1137" t="s">
        <v>3</v>
      </c>
      <c r="K1137" t="s">
        <v>986</v>
      </c>
      <c r="L1137">
        <v>1301</v>
      </c>
      <c r="N1137">
        <v>1003</v>
      </c>
      <c r="O1137" t="s">
        <v>34</v>
      </c>
      <c r="P1137" t="s">
        <v>34</v>
      </c>
      <c r="Q1137">
        <v>1</v>
      </c>
      <c r="X1137">
        <v>100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 t="s">
        <v>3</v>
      </c>
      <c r="AG1137">
        <v>100</v>
      </c>
      <c r="AH1137">
        <v>3</v>
      </c>
      <c r="AI1137">
        <v>-1</v>
      </c>
      <c r="AJ1137" t="s">
        <v>3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</row>
    <row r="1138" spans="1:44" x14ac:dyDescent="0.2">
      <c r="A1138">
        <f>ROW(Source!A510)</f>
        <v>510</v>
      </c>
      <c r="B1138">
        <v>60527738</v>
      </c>
      <c r="C1138">
        <v>60527717</v>
      </c>
      <c r="D1138">
        <v>58266671</v>
      </c>
      <c r="E1138">
        <v>1080</v>
      </c>
      <c r="F1138">
        <v>1</v>
      </c>
      <c r="G1138">
        <v>1080</v>
      </c>
      <c r="H1138">
        <v>3</v>
      </c>
      <c r="I1138" t="s">
        <v>987</v>
      </c>
      <c r="J1138" t="s">
        <v>3</v>
      </c>
      <c r="K1138" t="s">
        <v>988</v>
      </c>
      <c r="L1138">
        <v>1354</v>
      </c>
      <c r="N1138">
        <v>1010</v>
      </c>
      <c r="O1138" t="s">
        <v>39</v>
      </c>
      <c r="P1138" t="s">
        <v>39</v>
      </c>
      <c r="Q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 t="s">
        <v>3</v>
      </c>
      <c r="AG1138">
        <v>0</v>
      </c>
      <c r="AH1138">
        <v>3</v>
      </c>
      <c r="AI1138">
        <v>-1</v>
      </c>
      <c r="AJ1138" t="s">
        <v>3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</row>
    <row r="1139" spans="1:44" x14ac:dyDescent="0.2">
      <c r="A1139">
        <f>ROW(Source!A510)</f>
        <v>510</v>
      </c>
      <c r="B1139">
        <v>60527739</v>
      </c>
      <c r="C1139">
        <v>60527717</v>
      </c>
      <c r="D1139">
        <v>58267525</v>
      </c>
      <c r="E1139">
        <v>1080</v>
      </c>
      <c r="F1139">
        <v>1</v>
      </c>
      <c r="G1139">
        <v>1080</v>
      </c>
      <c r="H1139">
        <v>3</v>
      </c>
      <c r="I1139" t="s">
        <v>989</v>
      </c>
      <c r="J1139" t="s">
        <v>3</v>
      </c>
      <c r="K1139" t="s">
        <v>990</v>
      </c>
      <c r="L1139">
        <v>1346</v>
      </c>
      <c r="N1139">
        <v>1009</v>
      </c>
      <c r="O1139" t="s">
        <v>880</v>
      </c>
      <c r="P1139" t="s">
        <v>880</v>
      </c>
      <c r="Q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 t="s">
        <v>3</v>
      </c>
      <c r="AG1139">
        <v>0</v>
      </c>
      <c r="AH1139">
        <v>3</v>
      </c>
      <c r="AI1139">
        <v>-1</v>
      </c>
      <c r="AJ1139" t="s">
        <v>3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</row>
    <row r="1140" spans="1:44" x14ac:dyDescent="0.2">
      <c r="A1140">
        <f>ROW(Source!A511)</f>
        <v>511</v>
      </c>
      <c r="B1140">
        <v>60527729</v>
      </c>
      <c r="C1140">
        <v>60527717</v>
      </c>
      <c r="D1140">
        <v>58266404</v>
      </c>
      <c r="E1140">
        <v>1080</v>
      </c>
      <c r="F1140">
        <v>1</v>
      </c>
      <c r="G1140">
        <v>1080</v>
      </c>
      <c r="H1140">
        <v>1</v>
      </c>
      <c r="I1140" t="s">
        <v>859</v>
      </c>
      <c r="J1140" t="s">
        <v>3</v>
      </c>
      <c r="K1140" t="s">
        <v>860</v>
      </c>
      <c r="L1140">
        <v>1191</v>
      </c>
      <c r="N1140">
        <v>1013</v>
      </c>
      <c r="O1140" t="s">
        <v>861</v>
      </c>
      <c r="P1140" t="s">
        <v>861</v>
      </c>
      <c r="Q1140">
        <v>1</v>
      </c>
      <c r="X1140">
        <v>19.12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1</v>
      </c>
      <c r="AF1140" t="s">
        <v>26</v>
      </c>
      <c r="AG1140">
        <v>24.186800000000002</v>
      </c>
      <c r="AH1140">
        <v>2</v>
      </c>
      <c r="AI1140">
        <v>60527718</v>
      </c>
      <c r="AJ1140">
        <v>1130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</row>
    <row r="1141" spans="1:44" x14ac:dyDescent="0.2">
      <c r="A1141">
        <f>ROW(Source!A511)</f>
        <v>511</v>
      </c>
      <c r="B1141">
        <v>60527730</v>
      </c>
      <c r="C1141">
        <v>60527717</v>
      </c>
      <c r="D1141">
        <v>58340578</v>
      </c>
      <c r="E1141">
        <v>1</v>
      </c>
      <c r="F1141">
        <v>1</v>
      </c>
      <c r="G1141">
        <v>1080</v>
      </c>
      <c r="H1141">
        <v>2</v>
      </c>
      <c r="I1141" t="s">
        <v>862</v>
      </c>
      <c r="J1141" t="s">
        <v>863</v>
      </c>
      <c r="K1141" t="s">
        <v>864</v>
      </c>
      <c r="L1141">
        <v>1368</v>
      </c>
      <c r="N1141">
        <v>1011</v>
      </c>
      <c r="O1141" t="s">
        <v>865</v>
      </c>
      <c r="P1141" t="s">
        <v>865</v>
      </c>
      <c r="Q1141">
        <v>1</v>
      </c>
      <c r="X1141">
        <v>0.01</v>
      </c>
      <c r="Y1141">
        <v>0</v>
      </c>
      <c r="Z1141">
        <v>83.1</v>
      </c>
      <c r="AA1141">
        <v>12.62</v>
      </c>
      <c r="AB1141">
        <v>0</v>
      </c>
      <c r="AC1141">
        <v>0</v>
      </c>
      <c r="AD1141">
        <v>1</v>
      </c>
      <c r="AE1141">
        <v>0</v>
      </c>
      <c r="AF1141" t="s">
        <v>25</v>
      </c>
      <c r="AG1141">
        <v>1.3750000000000002E-2</v>
      </c>
      <c r="AH1141">
        <v>2</v>
      </c>
      <c r="AI1141">
        <v>60527719</v>
      </c>
      <c r="AJ1141">
        <v>1131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</row>
    <row r="1142" spans="1:44" x14ac:dyDescent="0.2">
      <c r="A1142">
        <f>ROW(Source!A511)</f>
        <v>511</v>
      </c>
      <c r="B1142">
        <v>60527732</v>
      </c>
      <c r="C1142">
        <v>60527717</v>
      </c>
      <c r="D1142">
        <v>58340697</v>
      </c>
      <c r="E1142">
        <v>1</v>
      </c>
      <c r="F1142">
        <v>1</v>
      </c>
      <c r="G1142">
        <v>1080</v>
      </c>
      <c r="H1142">
        <v>2</v>
      </c>
      <c r="I1142" t="s">
        <v>868</v>
      </c>
      <c r="J1142" t="s">
        <v>869</v>
      </c>
      <c r="K1142" t="s">
        <v>870</v>
      </c>
      <c r="L1142">
        <v>1368</v>
      </c>
      <c r="N1142">
        <v>1011</v>
      </c>
      <c r="O1142" t="s">
        <v>865</v>
      </c>
      <c r="P1142" t="s">
        <v>865</v>
      </c>
      <c r="Q1142">
        <v>1</v>
      </c>
      <c r="X1142">
        <v>1.25</v>
      </c>
      <c r="Y1142">
        <v>0</v>
      </c>
      <c r="Z1142">
        <v>0.8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 t="s">
        <v>25</v>
      </c>
      <c r="AG1142">
        <v>1.7187500000000002</v>
      </c>
      <c r="AH1142">
        <v>2</v>
      </c>
      <c r="AI1142">
        <v>60527721</v>
      </c>
      <c r="AJ1142">
        <v>1132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</row>
    <row r="1143" spans="1:44" x14ac:dyDescent="0.2">
      <c r="A1143">
        <f>ROW(Source!A511)</f>
        <v>511</v>
      </c>
      <c r="B1143">
        <v>60527733</v>
      </c>
      <c r="C1143">
        <v>60527717</v>
      </c>
      <c r="D1143">
        <v>58340699</v>
      </c>
      <c r="E1143">
        <v>1</v>
      </c>
      <c r="F1143">
        <v>1</v>
      </c>
      <c r="G1143">
        <v>1080</v>
      </c>
      <c r="H1143">
        <v>2</v>
      </c>
      <c r="I1143" t="s">
        <v>871</v>
      </c>
      <c r="J1143" t="s">
        <v>872</v>
      </c>
      <c r="K1143" t="s">
        <v>873</v>
      </c>
      <c r="L1143">
        <v>1368</v>
      </c>
      <c r="N1143">
        <v>1011</v>
      </c>
      <c r="O1143" t="s">
        <v>865</v>
      </c>
      <c r="P1143" t="s">
        <v>865</v>
      </c>
      <c r="Q1143">
        <v>1</v>
      </c>
      <c r="X1143">
        <v>0.3</v>
      </c>
      <c r="Y1143">
        <v>0</v>
      </c>
      <c r="Z1143">
        <v>1.49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 t="s">
        <v>25</v>
      </c>
      <c r="AG1143">
        <v>0.41250000000000003</v>
      </c>
      <c r="AH1143">
        <v>2</v>
      </c>
      <c r="AI1143">
        <v>60527722</v>
      </c>
      <c r="AJ1143">
        <v>1133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</row>
    <row r="1144" spans="1:44" x14ac:dyDescent="0.2">
      <c r="A1144">
        <f>ROW(Source!A511)</f>
        <v>511</v>
      </c>
      <c r="B1144">
        <v>60527731</v>
      </c>
      <c r="C1144">
        <v>60527717</v>
      </c>
      <c r="D1144">
        <v>58339814</v>
      </c>
      <c r="E1144">
        <v>1</v>
      </c>
      <c r="F1144">
        <v>1</v>
      </c>
      <c r="G1144">
        <v>1080</v>
      </c>
      <c r="H1144">
        <v>2</v>
      </c>
      <c r="I1144" t="s">
        <v>874</v>
      </c>
      <c r="J1144" t="s">
        <v>875</v>
      </c>
      <c r="K1144" t="s">
        <v>876</v>
      </c>
      <c r="L1144">
        <v>1368</v>
      </c>
      <c r="N1144">
        <v>1011</v>
      </c>
      <c r="O1144" t="s">
        <v>865</v>
      </c>
      <c r="P1144" t="s">
        <v>865</v>
      </c>
      <c r="Q1144">
        <v>1</v>
      </c>
      <c r="X1144">
        <v>0.01</v>
      </c>
      <c r="Y1144">
        <v>0</v>
      </c>
      <c r="Z1144">
        <v>179.17</v>
      </c>
      <c r="AA1144">
        <v>16.93</v>
      </c>
      <c r="AB1144">
        <v>0</v>
      </c>
      <c r="AC1144">
        <v>0</v>
      </c>
      <c r="AD1144">
        <v>1</v>
      </c>
      <c r="AE1144">
        <v>0</v>
      </c>
      <c r="AF1144" t="s">
        <v>25</v>
      </c>
      <c r="AG1144">
        <v>1.3750000000000002E-2</v>
      </c>
      <c r="AH1144">
        <v>2</v>
      </c>
      <c r="AI1144">
        <v>60527720</v>
      </c>
      <c r="AJ1144">
        <v>1134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</row>
    <row r="1145" spans="1:44" x14ac:dyDescent="0.2">
      <c r="A1145">
        <f>ROW(Source!A511)</f>
        <v>511</v>
      </c>
      <c r="B1145">
        <v>60527734</v>
      </c>
      <c r="C1145">
        <v>60527717</v>
      </c>
      <c r="D1145">
        <v>58308811</v>
      </c>
      <c r="E1145">
        <v>1</v>
      </c>
      <c r="F1145">
        <v>1</v>
      </c>
      <c r="G1145">
        <v>1080</v>
      </c>
      <c r="H1145">
        <v>3</v>
      </c>
      <c r="I1145" t="s">
        <v>877</v>
      </c>
      <c r="J1145" t="s">
        <v>878</v>
      </c>
      <c r="K1145" t="s">
        <v>879</v>
      </c>
      <c r="L1145">
        <v>1346</v>
      </c>
      <c r="N1145">
        <v>1009</v>
      </c>
      <c r="O1145" t="s">
        <v>880</v>
      </c>
      <c r="P1145" t="s">
        <v>880</v>
      </c>
      <c r="Q1145">
        <v>1</v>
      </c>
      <c r="X1145">
        <v>0.5</v>
      </c>
      <c r="Y1145">
        <v>1.61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 t="s">
        <v>3</v>
      </c>
      <c r="AG1145">
        <v>0.5</v>
      </c>
      <c r="AH1145">
        <v>2</v>
      </c>
      <c r="AI1145">
        <v>60527723</v>
      </c>
      <c r="AJ1145">
        <v>1135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</row>
    <row r="1146" spans="1:44" x14ac:dyDescent="0.2">
      <c r="A1146">
        <f>ROW(Source!A511)</f>
        <v>511</v>
      </c>
      <c r="B1146">
        <v>60527735</v>
      </c>
      <c r="C1146">
        <v>60527717</v>
      </c>
      <c r="D1146">
        <v>58308843</v>
      </c>
      <c r="E1146">
        <v>1</v>
      </c>
      <c r="F1146">
        <v>1</v>
      </c>
      <c r="G1146">
        <v>1080</v>
      </c>
      <c r="H1146">
        <v>3</v>
      </c>
      <c r="I1146" t="s">
        <v>881</v>
      </c>
      <c r="J1146" t="s">
        <v>882</v>
      </c>
      <c r="K1146" t="s">
        <v>883</v>
      </c>
      <c r="L1146">
        <v>1346</v>
      </c>
      <c r="N1146">
        <v>1009</v>
      </c>
      <c r="O1146" t="s">
        <v>880</v>
      </c>
      <c r="P1146" t="s">
        <v>880</v>
      </c>
      <c r="Q1146">
        <v>1</v>
      </c>
      <c r="X1146">
        <v>9.2999999999999999E-2</v>
      </c>
      <c r="Y1146">
        <v>36.78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 t="s">
        <v>3</v>
      </c>
      <c r="AG1146">
        <v>9.2999999999999999E-2</v>
      </c>
      <c r="AH1146">
        <v>2</v>
      </c>
      <c r="AI1146">
        <v>60527724</v>
      </c>
      <c r="AJ1146">
        <v>1136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</row>
    <row r="1147" spans="1:44" x14ac:dyDescent="0.2">
      <c r="A1147">
        <f>ROW(Source!A511)</f>
        <v>511</v>
      </c>
      <c r="B1147">
        <v>60527736</v>
      </c>
      <c r="C1147">
        <v>60527717</v>
      </c>
      <c r="D1147">
        <v>58308917</v>
      </c>
      <c r="E1147">
        <v>1</v>
      </c>
      <c r="F1147">
        <v>1</v>
      </c>
      <c r="G1147">
        <v>1080</v>
      </c>
      <c r="H1147">
        <v>3</v>
      </c>
      <c r="I1147" t="s">
        <v>884</v>
      </c>
      <c r="J1147" t="s">
        <v>885</v>
      </c>
      <c r="K1147" t="s">
        <v>886</v>
      </c>
      <c r="L1147">
        <v>1354</v>
      </c>
      <c r="N1147">
        <v>1010</v>
      </c>
      <c r="O1147" t="s">
        <v>39</v>
      </c>
      <c r="P1147" t="s">
        <v>39</v>
      </c>
      <c r="Q1147">
        <v>1</v>
      </c>
      <c r="X1147">
        <v>29</v>
      </c>
      <c r="Y1147">
        <v>0.89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 t="s">
        <v>3</v>
      </c>
      <c r="AG1147">
        <v>29</v>
      </c>
      <c r="AH1147">
        <v>2</v>
      </c>
      <c r="AI1147">
        <v>60527725</v>
      </c>
      <c r="AJ1147">
        <v>1137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</row>
    <row r="1148" spans="1:44" x14ac:dyDescent="0.2">
      <c r="A1148">
        <f>ROW(Source!A511)</f>
        <v>511</v>
      </c>
      <c r="B1148">
        <v>60527737</v>
      </c>
      <c r="C1148">
        <v>60527717</v>
      </c>
      <c r="D1148">
        <v>58263805</v>
      </c>
      <c r="E1148">
        <v>1080</v>
      </c>
      <c r="F1148">
        <v>1</v>
      </c>
      <c r="G1148">
        <v>1080</v>
      </c>
      <c r="H1148">
        <v>3</v>
      </c>
      <c r="I1148" t="s">
        <v>985</v>
      </c>
      <c r="J1148" t="s">
        <v>3</v>
      </c>
      <c r="K1148" t="s">
        <v>986</v>
      </c>
      <c r="L1148">
        <v>1301</v>
      </c>
      <c r="N1148">
        <v>1003</v>
      </c>
      <c r="O1148" t="s">
        <v>34</v>
      </c>
      <c r="P1148" t="s">
        <v>34</v>
      </c>
      <c r="Q1148">
        <v>1</v>
      </c>
      <c r="X1148">
        <v>100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 t="s">
        <v>3</v>
      </c>
      <c r="AG1148">
        <v>100</v>
      </c>
      <c r="AH1148">
        <v>3</v>
      </c>
      <c r="AI1148">
        <v>-1</v>
      </c>
      <c r="AJ1148" t="s">
        <v>3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</row>
    <row r="1149" spans="1:44" x14ac:dyDescent="0.2">
      <c r="A1149">
        <f>ROW(Source!A511)</f>
        <v>511</v>
      </c>
      <c r="B1149">
        <v>60527738</v>
      </c>
      <c r="C1149">
        <v>60527717</v>
      </c>
      <c r="D1149">
        <v>58266671</v>
      </c>
      <c r="E1149">
        <v>1080</v>
      </c>
      <c r="F1149">
        <v>1</v>
      </c>
      <c r="G1149">
        <v>1080</v>
      </c>
      <c r="H1149">
        <v>3</v>
      </c>
      <c r="I1149" t="s">
        <v>987</v>
      </c>
      <c r="J1149" t="s">
        <v>3</v>
      </c>
      <c r="K1149" t="s">
        <v>988</v>
      </c>
      <c r="L1149">
        <v>1354</v>
      </c>
      <c r="N1149">
        <v>1010</v>
      </c>
      <c r="O1149" t="s">
        <v>39</v>
      </c>
      <c r="P1149" t="s">
        <v>39</v>
      </c>
      <c r="Q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3</v>
      </c>
      <c r="AG1149">
        <v>0</v>
      </c>
      <c r="AH1149">
        <v>3</v>
      </c>
      <c r="AI1149">
        <v>-1</v>
      </c>
      <c r="AJ1149" t="s">
        <v>3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</row>
    <row r="1150" spans="1:44" x14ac:dyDescent="0.2">
      <c r="A1150">
        <f>ROW(Source!A511)</f>
        <v>511</v>
      </c>
      <c r="B1150">
        <v>60527739</v>
      </c>
      <c r="C1150">
        <v>60527717</v>
      </c>
      <c r="D1150">
        <v>58267525</v>
      </c>
      <c r="E1150">
        <v>1080</v>
      </c>
      <c r="F1150">
        <v>1</v>
      </c>
      <c r="G1150">
        <v>1080</v>
      </c>
      <c r="H1150">
        <v>3</v>
      </c>
      <c r="I1150" t="s">
        <v>989</v>
      </c>
      <c r="J1150" t="s">
        <v>3</v>
      </c>
      <c r="K1150" t="s">
        <v>990</v>
      </c>
      <c r="L1150">
        <v>1346</v>
      </c>
      <c r="N1150">
        <v>1009</v>
      </c>
      <c r="O1150" t="s">
        <v>880</v>
      </c>
      <c r="P1150" t="s">
        <v>880</v>
      </c>
      <c r="Q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 t="s">
        <v>3</v>
      </c>
      <c r="AG1150">
        <v>0</v>
      </c>
      <c r="AH1150">
        <v>3</v>
      </c>
      <c r="AI1150">
        <v>-1</v>
      </c>
      <c r="AJ1150" t="s">
        <v>3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</row>
    <row r="1151" spans="1:44" x14ac:dyDescent="0.2">
      <c r="A1151">
        <f>ROW(Source!A518)</f>
        <v>518</v>
      </c>
      <c r="B1151">
        <v>60527754</v>
      </c>
      <c r="C1151">
        <v>60527743</v>
      </c>
      <c r="D1151">
        <v>58266404</v>
      </c>
      <c r="E1151">
        <v>1080</v>
      </c>
      <c r="F1151">
        <v>1</v>
      </c>
      <c r="G1151">
        <v>1080</v>
      </c>
      <c r="H1151">
        <v>1</v>
      </c>
      <c r="I1151" t="s">
        <v>859</v>
      </c>
      <c r="J1151" t="s">
        <v>3</v>
      </c>
      <c r="K1151" t="s">
        <v>860</v>
      </c>
      <c r="L1151">
        <v>1191</v>
      </c>
      <c r="N1151">
        <v>1013</v>
      </c>
      <c r="O1151" t="s">
        <v>861</v>
      </c>
      <c r="P1151" t="s">
        <v>861</v>
      </c>
      <c r="Q1151">
        <v>1</v>
      </c>
      <c r="X1151">
        <v>16.829999999999998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1</v>
      </c>
      <c r="AF1151" t="s">
        <v>26</v>
      </c>
      <c r="AG1151">
        <v>21.289950000000001</v>
      </c>
      <c r="AH1151">
        <v>2</v>
      </c>
      <c r="AI1151">
        <v>60527744</v>
      </c>
      <c r="AJ1151">
        <v>1141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</row>
    <row r="1152" spans="1:44" x14ac:dyDescent="0.2">
      <c r="A1152">
        <f>ROW(Source!A518)</f>
        <v>518</v>
      </c>
      <c r="B1152">
        <v>60527755</v>
      </c>
      <c r="C1152">
        <v>60527743</v>
      </c>
      <c r="D1152">
        <v>58340578</v>
      </c>
      <c r="E1152">
        <v>1</v>
      </c>
      <c r="F1152">
        <v>1</v>
      </c>
      <c r="G1152">
        <v>1080</v>
      </c>
      <c r="H1152">
        <v>2</v>
      </c>
      <c r="I1152" t="s">
        <v>862</v>
      </c>
      <c r="J1152" t="s">
        <v>863</v>
      </c>
      <c r="K1152" t="s">
        <v>864</v>
      </c>
      <c r="L1152">
        <v>1368</v>
      </c>
      <c r="N1152">
        <v>1011</v>
      </c>
      <c r="O1152" t="s">
        <v>865</v>
      </c>
      <c r="P1152" t="s">
        <v>865</v>
      </c>
      <c r="Q1152">
        <v>1</v>
      </c>
      <c r="X1152">
        <v>0.01</v>
      </c>
      <c r="Y1152">
        <v>0</v>
      </c>
      <c r="Z1152">
        <v>83.1</v>
      </c>
      <c r="AA1152">
        <v>12.62</v>
      </c>
      <c r="AB1152">
        <v>0</v>
      </c>
      <c r="AC1152">
        <v>0</v>
      </c>
      <c r="AD1152">
        <v>1</v>
      </c>
      <c r="AE1152">
        <v>0</v>
      </c>
      <c r="AF1152" t="s">
        <v>25</v>
      </c>
      <c r="AG1152">
        <v>1.3750000000000002E-2</v>
      </c>
      <c r="AH1152">
        <v>2</v>
      </c>
      <c r="AI1152">
        <v>60527745</v>
      </c>
      <c r="AJ1152">
        <v>1142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</row>
    <row r="1153" spans="1:44" x14ac:dyDescent="0.2">
      <c r="A1153">
        <f>ROW(Source!A518)</f>
        <v>518</v>
      </c>
      <c r="B1153">
        <v>60527757</v>
      </c>
      <c r="C1153">
        <v>60527743</v>
      </c>
      <c r="D1153">
        <v>58340697</v>
      </c>
      <c r="E1153">
        <v>1</v>
      </c>
      <c r="F1153">
        <v>1</v>
      </c>
      <c r="G1153">
        <v>1080</v>
      </c>
      <c r="H1153">
        <v>2</v>
      </c>
      <c r="I1153" t="s">
        <v>868</v>
      </c>
      <c r="J1153" t="s">
        <v>869</v>
      </c>
      <c r="K1153" t="s">
        <v>870</v>
      </c>
      <c r="L1153">
        <v>1368</v>
      </c>
      <c r="N1153">
        <v>1011</v>
      </c>
      <c r="O1153" t="s">
        <v>865</v>
      </c>
      <c r="P1153" t="s">
        <v>865</v>
      </c>
      <c r="Q1153">
        <v>1</v>
      </c>
      <c r="X1153">
        <v>1.08</v>
      </c>
      <c r="Y1153">
        <v>0</v>
      </c>
      <c r="Z1153">
        <v>0.8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 t="s">
        <v>25</v>
      </c>
      <c r="AG1153">
        <v>1.4850000000000003</v>
      </c>
      <c r="AH1153">
        <v>2</v>
      </c>
      <c r="AI1153">
        <v>60527747</v>
      </c>
      <c r="AJ1153">
        <v>1143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</row>
    <row r="1154" spans="1:44" x14ac:dyDescent="0.2">
      <c r="A1154">
        <f>ROW(Source!A518)</f>
        <v>518</v>
      </c>
      <c r="B1154">
        <v>60527758</v>
      </c>
      <c r="C1154">
        <v>60527743</v>
      </c>
      <c r="D1154">
        <v>58340699</v>
      </c>
      <c r="E1154">
        <v>1</v>
      </c>
      <c r="F1154">
        <v>1</v>
      </c>
      <c r="G1154">
        <v>1080</v>
      </c>
      <c r="H1154">
        <v>2</v>
      </c>
      <c r="I1154" t="s">
        <v>871</v>
      </c>
      <c r="J1154" t="s">
        <v>872</v>
      </c>
      <c r="K1154" t="s">
        <v>873</v>
      </c>
      <c r="L1154">
        <v>1368</v>
      </c>
      <c r="N1154">
        <v>1011</v>
      </c>
      <c r="O1154" t="s">
        <v>865</v>
      </c>
      <c r="P1154" t="s">
        <v>865</v>
      </c>
      <c r="Q1154">
        <v>1</v>
      </c>
      <c r="X1154">
        <v>0.35</v>
      </c>
      <c r="Y1154">
        <v>0</v>
      </c>
      <c r="Z1154">
        <v>1.49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 t="s">
        <v>25</v>
      </c>
      <c r="AG1154">
        <v>0.48125000000000007</v>
      </c>
      <c r="AH1154">
        <v>2</v>
      </c>
      <c r="AI1154">
        <v>60527748</v>
      </c>
      <c r="AJ1154">
        <v>1144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</row>
    <row r="1155" spans="1:44" x14ac:dyDescent="0.2">
      <c r="A1155">
        <f>ROW(Source!A518)</f>
        <v>518</v>
      </c>
      <c r="B1155">
        <v>60527756</v>
      </c>
      <c r="C1155">
        <v>60527743</v>
      </c>
      <c r="D1155">
        <v>58339814</v>
      </c>
      <c r="E1155">
        <v>1</v>
      </c>
      <c r="F1155">
        <v>1</v>
      </c>
      <c r="G1155">
        <v>1080</v>
      </c>
      <c r="H1155">
        <v>2</v>
      </c>
      <c r="I1155" t="s">
        <v>874</v>
      </c>
      <c r="J1155" t="s">
        <v>875</v>
      </c>
      <c r="K1155" t="s">
        <v>876</v>
      </c>
      <c r="L1155">
        <v>1368</v>
      </c>
      <c r="N1155">
        <v>1011</v>
      </c>
      <c r="O1155" t="s">
        <v>865</v>
      </c>
      <c r="P1155" t="s">
        <v>865</v>
      </c>
      <c r="Q1155">
        <v>1</v>
      </c>
      <c r="X1155">
        <v>0.01</v>
      </c>
      <c r="Y1155">
        <v>0</v>
      </c>
      <c r="Z1155">
        <v>179.17</v>
      </c>
      <c r="AA1155">
        <v>16.93</v>
      </c>
      <c r="AB1155">
        <v>0</v>
      </c>
      <c r="AC1155">
        <v>0</v>
      </c>
      <c r="AD1155">
        <v>1</v>
      </c>
      <c r="AE1155">
        <v>0</v>
      </c>
      <c r="AF1155" t="s">
        <v>25</v>
      </c>
      <c r="AG1155">
        <v>1.3750000000000002E-2</v>
      </c>
      <c r="AH1155">
        <v>2</v>
      </c>
      <c r="AI1155">
        <v>60527746</v>
      </c>
      <c r="AJ1155">
        <v>1145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</row>
    <row r="1156" spans="1:44" x14ac:dyDescent="0.2">
      <c r="A1156">
        <f>ROW(Source!A518)</f>
        <v>518</v>
      </c>
      <c r="B1156">
        <v>60527759</v>
      </c>
      <c r="C1156">
        <v>60527743</v>
      </c>
      <c r="D1156">
        <v>58308811</v>
      </c>
      <c r="E1156">
        <v>1</v>
      </c>
      <c r="F1156">
        <v>1</v>
      </c>
      <c r="G1156">
        <v>1080</v>
      </c>
      <c r="H1156">
        <v>3</v>
      </c>
      <c r="I1156" t="s">
        <v>877</v>
      </c>
      <c r="J1156" t="s">
        <v>878</v>
      </c>
      <c r="K1156" t="s">
        <v>879</v>
      </c>
      <c r="L1156">
        <v>1346</v>
      </c>
      <c r="N1156">
        <v>1009</v>
      </c>
      <c r="O1156" t="s">
        <v>880</v>
      </c>
      <c r="P1156" t="s">
        <v>880</v>
      </c>
      <c r="Q1156">
        <v>1</v>
      </c>
      <c r="X1156">
        <v>0.5</v>
      </c>
      <c r="Y1156">
        <v>1.61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 t="s">
        <v>3</v>
      </c>
      <c r="AG1156">
        <v>0.5</v>
      </c>
      <c r="AH1156">
        <v>2</v>
      </c>
      <c r="AI1156">
        <v>60527749</v>
      </c>
      <c r="AJ1156">
        <v>1146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</row>
    <row r="1157" spans="1:44" x14ac:dyDescent="0.2">
      <c r="A1157">
        <f>ROW(Source!A518)</f>
        <v>518</v>
      </c>
      <c r="B1157">
        <v>60527760</v>
      </c>
      <c r="C1157">
        <v>60527743</v>
      </c>
      <c r="D1157">
        <v>58308843</v>
      </c>
      <c r="E1157">
        <v>1</v>
      </c>
      <c r="F1157">
        <v>1</v>
      </c>
      <c r="G1157">
        <v>1080</v>
      </c>
      <c r="H1157">
        <v>3</v>
      </c>
      <c r="I1157" t="s">
        <v>881</v>
      </c>
      <c r="J1157" t="s">
        <v>882</v>
      </c>
      <c r="K1157" t="s">
        <v>883</v>
      </c>
      <c r="L1157">
        <v>1346</v>
      </c>
      <c r="N1157">
        <v>1009</v>
      </c>
      <c r="O1157" t="s">
        <v>880</v>
      </c>
      <c r="P1157" t="s">
        <v>880</v>
      </c>
      <c r="Q1157">
        <v>1</v>
      </c>
      <c r="X1157">
        <v>0.104</v>
      </c>
      <c r="Y1157">
        <v>36.78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 t="s">
        <v>3</v>
      </c>
      <c r="AG1157">
        <v>0.104</v>
      </c>
      <c r="AH1157">
        <v>2</v>
      </c>
      <c r="AI1157">
        <v>60527750</v>
      </c>
      <c r="AJ1157">
        <v>1147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</row>
    <row r="1158" spans="1:44" x14ac:dyDescent="0.2">
      <c r="A1158">
        <f>ROW(Source!A518)</f>
        <v>518</v>
      </c>
      <c r="B1158">
        <v>60527761</v>
      </c>
      <c r="C1158">
        <v>60527743</v>
      </c>
      <c r="D1158">
        <v>58308917</v>
      </c>
      <c r="E1158">
        <v>1</v>
      </c>
      <c r="F1158">
        <v>1</v>
      </c>
      <c r="G1158">
        <v>1080</v>
      </c>
      <c r="H1158">
        <v>3</v>
      </c>
      <c r="I1158" t="s">
        <v>884</v>
      </c>
      <c r="J1158" t="s">
        <v>885</v>
      </c>
      <c r="K1158" t="s">
        <v>886</v>
      </c>
      <c r="L1158">
        <v>1354</v>
      </c>
      <c r="N1158">
        <v>1010</v>
      </c>
      <c r="O1158" t="s">
        <v>39</v>
      </c>
      <c r="P1158" t="s">
        <v>39</v>
      </c>
      <c r="Q1158">
        <v>1</v>
      </c>
      <c r="X1158">
        <v>25</v>
      </c>
      <c r="Y1158">
        <v>0.89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 t="s">
        <v>3</v>
      </c>
      <c r="AG1158">
        <v>25</v>
      </c>
      <c r="AH1158">
        <v>2</v>
      </c>
      <c r="AI1158">
        <v>60527751</v>
      </c>
      <c r="AJ1158">
        <v>1148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</row>
    <row r="1159" spans="1:44" x14ac:dyDescent="0.2">
      <c r="A1159">
        <f>ROW(Source!A518)</f>
        <v>518</v>
      </c>
      <c r="B1159">
        <v>60527762</v>
      </c>
      <c r="C1159">
        <v>60527743</v>
      </c>
      <c r="D1159">
        <v>58263805</v>
      </c>
      <c r="E1159">
        <v>1080</v>
      </c>
      <c r="F1159">
        <v>1</v>
      </c>
      <c r="G1159">
        <v>1080</v>
      </c>
      <c r="H1159">
        <v>3</v>
      </c>
      <c r="I1159" t="s">
        <v>985</v>
      </c>
      <c r="J1159" t="s">
        <v>3</v>
      </c>
      <c r="K1159" t="s">
        <v>986</v>
      </c>
      <c r="L1159">
        <v>1301</v>
      </c>
      <c r="N1159">
        <v>1003</v>
      </c>
      <c r="O1159" t="s">
        <v>34</v>
      </c>
      <c r="P1159" t="s">
        <v>34</v>
      </c>
      <c r="Q1159">
        <v>1</v>
      </c>
      <c r="X1159">
        <v>100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 t="s">
        <v>3</v>
      </c>
      <c r="AG1159">
        <v>100</v>
      </c>
      <c r="AH1159">
        <v>3</v>
      </c>
      <c r="AI1159">
        <v>-1</v>
      </c>
      <c r="AJ1159" t="s">
        <v>3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</row>
    <row r="1160" spans="1:44" x14ac:dyDescent="0.2">
      <c r="A1160">
        <f>ROW(Source!A518)</f>
        <v>518</v>
      </c>
      <c r="B1160">
        <v>60527763</v>
      </c>
      <c r="C1160">
        <v>60527743</v>
      </c>
      <c r="D1160">
        <v>58266671</v>
      </c>
      <c r="E1160">
        <v>1080</v>
      </c>
      <c r="F1160">
        <v>1</v>
      </c>
      <c r="G1160">
        <v>1080</v>
      </c>
      <c r="H1160">
        <v>3</v>
      </c>
      <c r="I1160" t="s">
        <v>987</v>
      </c>
      <c r="J1160" t="s">
        <v>3</v>
      </c>
      <c r="K1160" t="s">
        <v>988</v>
      </c>
      <c r="L1160">
        <v>1354</v>
      </c>
      <c r="N1160">
        <v>1010</v>
      </c>
      <c r="O1160" t="s">
        <v>39</v>
      </c>
      <c r="P1160" t="s">
        <v>39</v>
      </c>
      <c r="Q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 t="s">
        <v>3</v>
      </c>
      <c r="AG1160">
        <v>0</v>
      </c>
      <c r="AH1160">
        <v>3</v>
      </c>
      <c r="AI1160">
        <v>-1</v>
      </c>
      <c r="AJ1160" t="s">
        <v>3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</row>
    <row r="1161" spans="1:44" x14ac:dyDescent="0.2">
      <c r="A1161">
        <f>ROW(Source!A518)</f>
        <v>518</v>
      </c>
      <c r="B1161">
        <v>60527764</v>
      </c>
      <c r="C1161">
        <v>60527743</v>
      </c>
      <c r="D1161">
        <v>58267525</v>
      </c>
      <c r="E1161">
        <v>1080</v>
      </c>
      <c r="F1161">
        <v>1</v>
      </c>
      <c r="G1161">
        <v>1080</v>
      </c>
      <c r="H1161">
        <v>3</v>
      </c>
      <c r="I1161" t="s">
        <v>989</v>
      </c>
      <c r="J1161" t="s">
        <v>3</v>
      </c>
      <c r="K1161" t="s">
        <v>990</v>
      </c>
      <c r="L1161">
        <v>1346</v>
      </c>
      <c r="N1161">
        <v>1009</v>
      </c>
      <c r="O1161" t="s">
        <v>880</v>
      </c>
      <c r="P1161" t="s">
        <v>880</v>
      </c>
      <c r="Q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 t="s">
        <v>3</v>
      </c>
      <c r="AG1161">
        <v>0</v>
      </c>
      <c r="AH1161">
        <v>3</v>
      </c>
      <c r="AI1161">
        <v>-1</v>
      </c>
      <c r="AJ1161" t="s">
        <v>3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</row>
    <row r="1162" spans="1:44" x14ac:dyDescent="0.2">
      <c r="A1162">
        <f>ROW(Source!A519)</f>
        <v>519</v>
      </c>
      <c r="B1162">
        <v>60527754</v>
      </c>
      <c r="C1162">
        <v>60527743</v>
      </c>
      <c r="D1162">
        <v>58266404</v>
      </c>
      <c r="E1162">
        <v>1080</v>
      </c>
      <c r="F1162">
        <v>1</v>
      </c>
      <c r="G1162">
        <v>1080</v>
      </c>
      <c r="H1162">
        <v>1</v>
      </c>
      <c r="I1162" t="s">
        <v>859</v>
      </c>
      <c r="J1162" t="s">
        <v>3</v>
      </c>
      <c r="K1162" t="s">
        <v>860</v>
      </c>
      <c r="L1162">
        <v>1191</v>
      </c>
      <c r="N1162">
        <v>1013</v>
      </c>
      <c r="O1162" t="s">
        <v>861</v>
      </c>
      <c r="P1162" t="s">
        <v>861</v>
      </c>
      <c r="Q1162">
        <v>1</v>
      </c>
      <c r="X1162">
        <v>16.829999999999998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1</v>
      </c>
      <c r="AF1162" t="s">
        <v>26</v>
      </c>
      <c r="AG1162">
        <v>21.289950000000001</v>
      </c>
      <c r="AH1162">
        <v>2</v>
      </c>
      <c r="AI1162">
        <v>60527744</v>
      </c>
      <c r="AJ1162">
        <v>1151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</row>
    <row r="1163" spans="1:44" x14ac:dyDescent="0.2">
      <c r="A1163">
        <f>ROW(Source!A519)</f>
        <v>519</v>
      </c>
      <c r="B1163">
        <v>60527755</v>
      </c>
      <c r="C1163">
        <v>60527743</v>
      </c>
      <c r="D1163">
        <v>58340578</v>
      </c>
      <c r="E1163">
        <v>1</v>
      </c>
      <c r="F1163">
        <v>1</v>
      </c>
      <c r="G1163">
        <v>1080</v>
      </c>
      <c r="H1163">
        <v>2</v>
      </c>
      <c r="I1163" t="s">
        <v>862</v>
      </c>
      <c r="J1163" t="s">
        <v>863</v>
      </c>
      <c r="K1163" t="s">
        <v>864</v>
      </c>
      <c r="L1163">
        <v>1368</v>
      </c>
      <c r="N1163">
        <v>1011</v>
      </c>
      <c r="O1163" t="s">
        <v>865</v>
      </c>
      <c r="P1163" t="s">
        <v>865</v>
      </c>
      <c r="Q1163">
        <v>1</v>
      </c>
      <c r="X1163">
        <v>0.01</v>
      </c>
      <c r="Y1163">
        <v>0</v>
      </c>
      <c r="Z1163">
        <v>83.1</v>
      </c>
      <c r="AA1163">
        <v>12.62</v>
      </c>
      <c r="AB1163">
        <v>0</v>
      </c>
      <c r="AC1163">
        <v>0</v>
      </c>
      <c r="AD1163">
        <v>1</v>
      </c>
      <c r="AE1163">
        <v>0</v>
      </c>
      <c r="AF1163" t="s">
        <v>25</v>
      </c>
      <c r="AG1163">
        <v>1.3750000000000002E-2</v>
      </c>
      <c r="AH1163">
        <v>2</v>
      </c>
      <c r="AI1163">
        <v>60527745</v>
      </c>
      <c r="AJ1163">
        <v>1152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</row>
    <row r="1164" spans="1:44" x14ac:dyDescent="0.2">
      <c r="A1164">
        <f>ROW(Source!A519)</f>
        <v>519</v>
      </c>
      <c r="B1164">
        <v>60527757</v>
      </c>
      <c r="C1164">
        <v>60527743</v>
      </c>
      <c r="D1164">
        <v>58340697</v>
      </c>
      <c r="E1164">
        <v>1</v>
      </c>
      <c r="F1164">
        <v>1</v>
      </c>
      <c r="G1164">
        <v>1080</v>
      </c>
      <c r="H1164">
        <v>2</v>
      </c>
      <c r="I1164" t="s">
        <v>868</v>
      </c>
      <c r="J1164" t="s">
        <v>869</v>
      </c>
      <c r="K1164" t="s">
        <v>870</v>
      </c>
      <c r="L1164">
        <v>1368</v>
      </c>
      <c r="N1164">
        <v>1011</v>
      </c>
      <c r="O1164" t="s">
        <v>865</v>
      </c>
      <c r="P1164" t="s">
        <v>865</v>
      </c>
      <c r="Q1164">
        <v>1</v>
      </c>
      <c r="X1164">
        <v>1.08</v>
      </c>
      <c r="Y1164">
        <v>0</v>
      </c>
      <c r="Z1164">
        <v>0.8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 t="s">
        <v>25</v>
      </c>
      <c r="AG1164">
        <v>1.4850000000000003</v>
      </c>
      <c r="AH1164">
        <v>2</v>
      </c>
      <c r="AI1164">
        <v>60527747</v>
      </c>
      <c r="AJ1164">
        <v>1153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</row>
    <row r="1165" spans="1:44" x14ac:dyDescent="0.2">
      <c r="A1165">
        <f>ROW(Source!A519)</f>
        <v>519</v>
      </c>
      <c r="B1165">
        <v>60527758</v>
      </c>
      <c r="C1165">
        <v>60527743</v>
      </c>
      <c r="D1165">
        <v>58340699</v>
      </c>
      <c r="E1165">
        <v>1</v>
      </c>
      <c r="F1165">
        <v>1</v>
      </c>
      <c r="G1165">
        <v>1080</v>
      </c>
      <c r="H1165">
        <v>2</v>
      </c>
      <c r="I1165" t="s">
        <v>871</v>
      </c>
      <c r="J1165" t="s">
        <v>872</v>
      </c>
      <c r="K1165" t="s">
        <v>873</v>
      </c>
      <c r="L1165">
        <v>1368</v>
      </c>
      <c r="N1165">
        <v>1011</v>
      </c>
      <c r="O1165" t="s">
        <v>865</v>
      </c>
      <c r="P1165" t="s">
        <v>865</v>
      </c>
      <c r="Q1165">
        <v>1</v>
      </c>
      <c r="X1165">
        <v>0.35</v>
      </c>
      <c r="Y1165">
        <v>0</v>
      </c>
      <c r="Z1165">
        <v>1.49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 t="s">
        <v>25</v>
      </c>
      <c r="AG1165">
        <v>0.48125000000000007</v>
      </c>
      <c r="AH1165">
        <v>2</v>
      </c>
      <c r="AI1165">
        <v>60527748</v>
      </c>
      <c r="AJ1165">
        <v>1154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</row>
    <row r="1166" spans="1:44" x14ac:dyDescent="0.2">
      <c r="A1166">
        <f>ROW(Source!A519)</f>
        <v>519</v>
      </c>
      <c r="B1166">
        <v>60527756</v>
      </c>
      <c r="C1166">
        <v>60527743</v>
      </c>
      <c r="D1166">
        <v>58339814</v>
      </c>
      <c r="E1166">
        <v>1</v>
      </c>
      <c r="F1166">
        <v>1</v>
      </c>
      <c r="G1166">
        <v>1080</v>
      </c>
      <c r="H1166">
        <v>2</v>
      </c>
      <c r="I1166" t="s">
        <v>874</v>
      </c>
      <c r="J1166" t="s">
        <v>875</v>
      </c>
      <c r="K1166" t="s">
        <v>876</v>
      </c>
      <c r="L1166">
        <v>1368</v>
      </c>
      <c r="N1166">
        <v>1011</v>
      </c>
      <c r="O1166" t="s">
        <v>865</v>
      </c>
      <c r="P1166" t="s">
        <v>865</v>
      </c>
      <c r="Q1166">
        <v>1</v>
      </c>
      <c r="X1166">
        <v>0.01</v>
      </c>
      <c r="Y1166">
        <v>0</v>
      </c>
      <c r="Z1166">
        <v>179.17</v>
      </c>
      <c r="AA1166">
        <v>16.93</v>
      </c>
      <c r="AB1166">
        <v>0</v>
      </c>
      <c r="AC1166">
        <v>0</v>
      </c>
      <c r="AD1166">
        <v>1</v>
      </c>
      <c r="AE1166">
        <v>0</v>
      </c>
      <c r="AF1166" t="s">
        <v>25</v>
      </c>
      <c r="AG1166">
        <v>1.3750000000000002E-2</v>
      </c>
      <c r="AH1166">
        <v>2</v>
      </c>
      <c r="AI1166">
        <v>60527746</v>
      </c>
      <c r="AJ1166">
        <v>1155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</row>
    <row r="1167" spans="1:44" x14ac:dyDescent="0.2">
      <c r="A1167">
        <f>ROW(Source!A519)</f>
        <v>519</v>
      </c>
      <c r="B1167">
        <v>60527759</v>
      </c>
      <c r="C1167">
        <v>60527743</v>
      </c>
      <c r="D1167">
        <v>58308811</v>
      </c>
      <c r="E1167">
        <v>1</v>
      </c>
      <c r="F1167">
        <v>1</v>
      </c>
      <c r="G1167">
        <v>1080</v>
      </c>
      <c r="H1167">
        <v>3</v>
      </c>
      <c r="I1167" t="s">
        <v>877</v>
      </c>
      <c r="J1167" t="s">
        <v>878</v>
      </c>
      <c r="K1167" t="s">
        <v>879</v>
      </c>
      <c r="L1167">
        <v>1346</v>
      </c>
      <c r="N1167">
        <v>1009</v>
      </c>
      <c r="O1167" t="s">
        <v>880</v>
      </c>
      <c r="P1167" t="s">
        <v>880</v>
      </c>
      <c r="Q1167">
        <v>1</v>
      </c>
      <c r="X1167">
        <v>0.5</v>
      </c>
      <c r="Y1167">
        <v>1.61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 t="s">
        <v>3</v>
      </c>
      <c r="AG1167">
        <v>0.5</v>
      </c>
      <c r="AH1167">
        <v>2</v>
      </c>
      <c r="AI1167">
        <v>60527749</v>
      </c>
      <c r="AJ1167">
        <v>1156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</row>
    <row r="1168" spans="1:44" x14ac:dyDescent="0.2">
      <c r="A1168">
        <f>ROW(Source!A519)</f>
        <v>519</v>
      </c>
      <c r="B1168">
        <v>60527760</v>
      </c>
      <c r="C1168">
        <v>60527743</v>
      </c>
      <c r="D1168">
        <v>58308843</v>
      </c>
      <c r="E1168">
        <v>1</v>
      </c>
      <c r="F1168">
        <v>1</v>
      </c>
      <c r="G1168">
        <v>1080</v>
      </c>
      <c r="H1168">
        <v>3</v>
      </c>
      <c r="I1168" t="s">
        <v>881</v>
      </c>
      <c r="J1168" t="s">
        <v>882</v>
      </c>
      <c r="K1168" t="s">
        <v>883</v>
      </c>
      <c r="L1168">
        <v>1346</v>
      </c>
      <c r="N1168">
        <v>1009</v>
      </c>
      <c r="O1168" t="s">
        <v>880</v>
      </c>
      <c r="P1168" t="s">
        <v>880</v>
      </c>
      <c r="Q1168">
        <v>1</v>
      </c>
      <c r="X1168">
        <v>0.104</v>
      </c>
      <c r="Y1168">
        <v>36.78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 t="s">
        <v>3</v>
      </c>
      <c r="AG1168">
        <v>0.104</v>
      </c>
      <c r="AH1168">
        <v>2</v>
      </c>
      <c r="AI1168">
        <v>60527750</v>
      </c>
      <c r="AJ1168">
        <v>1157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</row>
    <row r="1169" spans="1:44" x14ac:dyDescent="0.2">
      <c r="A1169">
        <f>ROW(Source!A519)</f>
        <v>519</v>
      </c>
      <c r="B1169">
        <v>60527761</v>
      </c>
      <c r="C1169">
        <v>60527743</v>
      </c>
      <c r="D1169">
        <v>58308917</v>
      </c>
      <c r="E1169">
        <v>1</v>
      </c>
      <c r="F1169">
        <v>1</v>
      </c>
      <c r="G1169">
        <v>1080</v>
      </c>
      <c r="H1169">
        <v>3</v>
      </c>
      <c r="I1169" t="s">
        <v>884</v>
      </c>
      <c r="J1169" t="s">
        <v>885</v>
      </c>
      <c r="K1169" t="s">
        <v>886</v>
      </c>
      <c r="L1169">
        <v>1354</v>
      </c>
      <c r="N1169">
        <v>1010</v>
      </c>
      <c r="O1169" t="s">
        <v>39</v>
      </c>
      <c r="P1169" t="s">
        <v>39</v>
      </c>
      <c r="Q1169">
        <v>1</v>
      </c>
      <c r="X1169">
        <v>25</v>
      </c>
      <c r="Y1169">
        <v>0.89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 t="s">
        <v>3</v>
      </c>
      <c r="AG1169">
        <v>25</v>
      </c>
      <c r="AH1169">
        <v>2</v>
      </c>
      <c r="AI1169">
        <v>60527751</v>
      </c>
      <c r="AJ1169">
        <v>1158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</row>
    <row r="1170" spans="1:44" x14ac:dyDescent="0.2">
      <c r="A1170">
        <f>ROW(Source!A519)</f>
        <v>519</v>
      </c>
      <c r="B1170">
        <v>60527762</v>
      </c>
      <c r="C1170">
        <v>60527743</v>
      </c>
      <c r="D1170">
        <v>58263805</v>
      </c>
      <c r="E1170">
        <v>1080</v>
      </c>
      <c r="F1170">
        <v>1</v>
      </c>
      <c r="G1170">
        <v>1080</v>
      </c>
      <c r="H1170">
        <v>3</v>
      </c>
      <c r="I1170" t="s">
        <v>985</v>
      </c>
      <c r="J1170" t="s">
        <v>3</v>
      </c>
      <c r="K1170" t="s">
        <v>986</v>
      </c>
      <c r="L1170">
        <v>1301</v>
      </c>
      <c r="N1170">
        <v>1003</v>
      </c>
      <c r="O1170" t="s">
        <v>34</v>
      </c>
      <c r="P1170" t="s">
        <v>34</v>
      </c>
      <c r="Q1170">
        <v>1</v>
      </c>
      <c r="X1170">
        <v>100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 t="s">
        <v>3</v>
      </c>
      <c r="AG1170">
        <v>100</v>
      </c>
      <c r="AH1170">
        <v>3</v>
      </c>
      <c r="AI1170">
        <v>-1</v>
      </c>
      <c r="AJ1170" t="s">
        <v>3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</row>
    <row r="1171" spans="1:44" x14ac:dyDescent="0.2">
      <c r="A1171">
        <f>ROW(Source!A519)</f>
        <v>519</v>
      </c>
      <c r="B1171">
        <v>60527763</v>
      </c>
      <c r="C1171">
        <v>60527743</v>
      </c>
      <c r="D1171">
        <v>58266671</v>
      </c>
      <c r="E1171">
        <v>1080</v>
      </c>
      <c r="F1171">
        <v>1</v>
      </c>
      <c r="G1171">
        <v>1080</v>
      </c>
      <c r="H1171">
        <v>3</v>
      </c>
      <c r="I1171" t="s">
        <v>987</v>
      </c>
      <c r="J1171" t="s">
        <v>3</v>
      </c>
      <c r="K1171" t="s">
        <v>988</v>
      </c>
      <c r="L1171">
        <v>1354</v>
      </c>
      <c r="N1171">
        <v>1010</v>
      </c>
      <c r="O1171" t="s">
        <v>39</v>
      </c>
      <c r="P1171" t="s">
        <v>39</v>
      </c>
      <c r="Q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 t="s">
        <v>3</v>
      </c>
      <c r="AG1171">
        <v>0</v>
      </c>
      <c r="AH1171">
        <v>3</v>
      </c>
      <c r="AI1171">
        <v>-1</v>
      </c>
      <c r="AJ1171" t="s">
        <v>3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</row>
    <row r="1172" spans="1:44" x14ac:dyDescent="0.2">
      <c r="A1172">
        <f>ROW(Source!A519)</f>
        <v>519</v>
      </c>
      <c r="B1172">
        <v>60527764</v>
      </c>
      <c r="C1172">
        <v>60527743</v>
      </c>
      <c r="D1172">
        <v>58267525</v>
      </c>
      <c r="E1172">
        <v>1080</v>
      </c>
      <c r="F1172">
        <v>1</v>
      </c>
      <c r="G1172">
        <v>1080</v>
      </c>
      <c r="H1172">
        <v>3</v>
      </c>
      <c r="I1172" t="s">
        <v>989</v>
      </c>
      <c r="J1172" t="s">
        <v>3</v>
      </c>
      <c r="K1172" t="s">
        <v>990</v>
      </c>
      <c r="L1172">
        <v>1346</v>
      </c>
      <c r="N1172">
        <v>1009</v>
      </c>
      <c r="O1172" t="s">
        <v>880</v>
      </c>
      <c r="P1172" t="s">
        <v>880</v>
      </c>
      <c r="Q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 t="s">
        <v>3</v>
      </c>
      <c r="AG1172">
        <v>0</v>
      </c>
      <c r="AH1172">
        <v>3</v>
      </c>
      <c r="AI1172">
        <v>-1</v>
      </c>
      <c r="AJ1172" t="s">
        <v>3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</row>
    <row r="1173" spans="1:44" x14ac:dyDescent="0.2">
      <c r="A1173">
        <f>ROW(Source!A524)</f>
        <v>524</v>
      </c>
      <c r="B1173">
        <v>60527778</v>
      </c>
      <c r="C1173">
        <v>60527767</v>
      </c>
      <c r="D1173">
        <v>58266404</v>
      </c>
      <c r="E1173">
        <v>1080</v>
      </c>
      <c r="F1173">
        <v>1</v>
      </c>
      <c r="G1173">
        <v>1080</v>
      </c>
      <c r="H1173">
        <v>1</v>
      </c>
      <c r="I1173" t="s">
        <v>859</v>
      </c>
      <c r="J1173" t="s">
        <v>3</v>
      </c>
      <c r="K1173" t="s">
        <v>860</v>
      </c>
      <c r="L1173">
        <v>1191</v>
      </c>
      <c r="N1173">
        <v>1013</v>
      </c>
      <c r="O1173" t="s">
        <v>861</v>
      </c>
      <c r="P1173" t="s">
        <v>861</v>
      </c>
      <c r="Q1173">
        <v>1</v>
      </c>
      <c r="X1173">
        <v>20.97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1</v>
      </c>
      <c r="AF1173" t="s">
        <v>26</v>
      </c>
      <c r="AG1173">
        <v>26.527049999999999</v>
      </c>
      <c r="AH1173">
        <v>2</v>
      </c>
      <c r="AI1173">
        <v>60527768</v>
      </c>
      <c r="AJ1173">
        <v>1161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</row>
    <row r="1174" spans="1:44" x14ac:dyDescent="0.2">
      <c r="A1174">
        <f>ROW(Source!A524)</f>
        <v>524</v>
      </c>
      <c r="B1174">
        <v>60527779</v>
      </c>
      <c r="C1174">
        <v>60527767</v>
      </c>
      <c r="D1174">
        <v>58340578</v>
      </c>
      <c r="E1174">
        <v>1</v>
      </c>
      <c r="F1174">
        <v>1</v>
      </c>
      <c r="G1174">
        <v>1080</v>
      </c>
      <c r="H1174">
        <v>2</v>
      </c>
      <c r="I1174" t="s">
        <v>862</v>
      </c>
      <c r="J1174" t="s">
        <v>863</v>
      </c>
      <c r="K1174" t="s">
        <v>864</v>
      </c>
      <c r="L1174">
        <v>1368</v>
      </c>
      <c r="N1174">
        <v>1011</v>
      </c>
      <c r="O1174" t="s">
        <v>865</v>
      </c>
      <c r="P1174" t="s">
        <v>865</v>
      </c>
      <c r="Q1174">
        <v>1</v>
      </c>
      <c r="X1174">
        <v>0.02</v>
      </c>
      <c r="Y1174">
        <v>0</v>
      </c>
      <c r="Z1174">
        <v>83.1</v>
      </c>
      <c r="AA1174">
        <v>12.62</v>
      </c>
      <c r="AB1174">
        <v>0</v>
      </c>
      <c r="AC1174">
        <v>0</v>
      </c>
      <c r="AD1174">
        <v>1</v>
      </c>
      <c r="AE1174">
        <v>0</v>
      </c>
      <c r="AF1174" t="s">
        <v>25</v>
      </c>
      <c r="AG1174">
        <v>2.7500000000000004E-2</v>
      </c>
      <c r="AH1174">
        <v>2</v>
      </c>
      <c r="AI1174">
        <v>60527769</v>
      </c>
      <c r="AJ1174">
        <v>1162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</row>
    <row r="1175" spans="1:44" x14ac:dyDescent="0.2">
      <c r="A1175">
        <f>ROW(Source!A524)</f>
        <v>524</v>
      </c>
      <c r="B1175">
        <v>60527781</v>
      </c>
      <c r="C1175">
        <v>60527767</v>
      </c>
      <c r="D1175">
        <v>58340697</v>
      </c>
      <c r="E1175">
        <v>1</v>
      </c>
      <c r="F1175">
        <v>1</v>
      </c>
      <c r="G1175">
        <v>1080</v>
      </c>
      <c r="H1175">
        <v>2</v>
      </c>
      <c r="I1175" t="s">
        <v>868</v>
      </c>
      <c r="J1175" t="s">
        <v>869</v>
      </c>
      <c r="K1175" t="s">
        <v>870</v>
      </c>
      <c r="L1175">
        <v>1368</v>
      </c>
      <c r="N1175">
        <v>1011</v>
      </c>
      <c r="O1175" t="s">
        <v>865</v>
      </c>
      <c r="P1175" t="s">
        <v>865</v>
      </c>
      <c r="Q1175">
        <v>1</v>
      </c>
      <c r="X1175">
        <v>0.95</v>
      </c>
      <c r="Y1175">
        <v>0</v>
      </c>
      <c r="Z1175">
        <v>0.8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 t="s">
        <v>25</v>
      </c>
      <c r="AG1175">
        <v>1.3062500000000001</v>
      </c>
      <c r="AH1175">
        <v>2</v>
      </c>
      <c r="AI1175">
        <v>60527771</v>
      </c>
      <c r="AJ1175">
        <v>1163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</row>
    <row r="1176" spans="1:44" x14ac:dyDescent="0.2">
      <c r="A1176">
        <f>ROW(Source!A524)</f>
        <v>524</v>
      </c>
      <c r="B1176">
        <v>60527782</v>
      </c>
      <c r="C1176">
        <v>60527767</v>
      </c>
      <c r="D1176">
        <v>58340699</v>
      </c>
      <c r="E1176">
        <v>1</v>
      </c>
      <c r="F1176">
        <v>1</v>
      </c>
      <c r="G1176">
        <v>1080</v>
      </c>
      <c r="H1176">
        <v>2</v>
      </c>
      <c r="I1176" t="s">
        <v>871</v>
      </c>
      <c r="J1176" t="s">
        <v>872</v>
      </c>
      <c r="K1176" t="s">
        <v>873</v>
      </c>
      <c r="L1176">
        <v>1368</v>
      </c>
      <c r="N1176">
        <v>1011</v>
      </c>
      <c r="O1176" t="s">
        <v>865</v>
      </c>
      <c r="P1176" t="s">
        <v>865</v>
      </c>
      <c r="Q1176">
        <v>1</v>
      </c>
      <c r="X1176">
        <v>0.45</v>
      </c>
      <c r="Y1176">
        <v>0</v>
      </c>
      <c r="Z1176">
        <v>1.49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 t="s">
        <v>25</v>
      </c>
      <c r="AG1176">
        <v>0.61875000000000002</v>
      </c>
      <c r="AH1176">
        <v>2</v>
      </c>
      <c r="AI1176">
        <v>60527772</v>
      </c>
      <c r="AJ1176">
        <v>1164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</row>
    <row r="1177" spans="1:44" x14ac:dyDescent="0.2">
      <c r="A1177">
        <f>ROW(Source!A524)</f>
        <v>524</v>
      </c>
      <c r="B1177">
        <v>60527780</v>
      </c>
      <c r="C1177">
        <v>60527767</v>
      </c>
      <c r="D1177">
        <v>58339814</v>
      </c>
      <c r="E1177">
        <v>1</v>
      </c>
      <c r="F1177">
        <v>1</v>
      </c>
      <c r="G1177">
        <v>1080</v>
      </c>
      <c r="H1177">
        <v>2</v>
      </c>
      <c r="I1177" t="s">
        <v>874</v>
      </c>
      <c r="J1177" t="s">
        <v>875</v>
      </c>
      <c r="K1177" t="s">
        <v>876</v>
      </c>
      <c r="L1177">
        <v>1368</v>
      </c>
      <c r="N1177">
        <v>1011</v>
      </c>
      <c r="O1177" t="s">
        <v>865</v>
      </c>
      <c r="P1177" t="s">
        <v>865</v>
      </c>
      <c r="Q1177">
        <v>1</v>
      </c>
      <c r="X1177">
        <v>0.02</v>
      </c>
      <c r="Y1177">
        <v>0</v>
      </c>
      <c r="Z1177">
        <v>179.17</v>
      </c>
      <c r="AA1177">
        <v>16.93</v>
      </c>
      <c r="AB1177">
        <v>0</v>
      </c>
      <c r="AC1177">
        <v>0</v>
      </c>
      <c r="AD1177">
        <v>1</v>
      </c>
      <c r="AE1177">
        <v>0</v>
      </c>
      <c r="AF1177" t="s">
        <v>25</v>
      </c>
      <c r="AG1177">
        <v>2.7500000000000004E-2</v>
      </c>
      <c r="AH1177">
        <v>2</v>
      </c>
      <c r="AI1177">
        <v>60527770</v>
      </c>
      <c r="AJ1177">
        <v>1165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</row>
    <row r="1178" spans="1:44" x14ac:dyDescent="0.2">
      <c r="A1178">
        <f>ROW(Source!A524)</f>
        <v>524</v>
      </c>
      <c r="B1178">
        <v>60527783</v>
      </c>
      <c r="C1178">
        <v>60527767</v>
      </c>
      <c r="D1178">
        <v>58308811</v>
      </c>
      <c r="E1178">
        <v>1</v>
      </c>
      <c r="F1178">
        <v>1</v>
      </c>
      <c r="G1178">
        <v>1080</v>
      </c>
      <c r="H1178">
        <v>3</v>
      </c>
      <c r="I1178" t="s">
        <v>877</v>
      </c>
      <c r="J1178" t="s">
        <v>878</v>
      </c>
      <c r="K1178" t="s">
        <v>879</v>
      </c>
      <c r="L1178">
        <v>1346</v>
      </c>
      <c r="N1178">
        <v>1009</v>
      </c>
      <c r="O1178" t="s">
        <v>880</v>
      </c>
      <c r="P1178" t="s">
        <v>880</v>
      </c>
      <c r="Q1178">
        <v>1</v>
      </c>
      <c r="X1178">
        <v>0.5</v>
      </c>
      <c r="Y1178">
        <v>1.61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 t="s">
        <v>3</v>
      </c>
      <c r="AG1178">
        <v>0.5</v>
      </c>
      <c r="AH1178">
        <v>2</v>
      </c>
      <c r="AI1178">
        <v>60527773</v>
      </c>
      <c r="AJ1178">
        <v>1166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</row>
    <row r="1179" spans="1:44" x14ac:dyDescent="0.2">
      <c r="A1179">
        <f>ROW(Source!A524)</f>
        <v>524</v>
      </c>
      <c r="B1179">
        <v>60527784</v>
      </c>
      <c r="C1179">
        <v>60527767</v>
      </c>
      <c r="D1179">
        <v>58308843</v>
      </c>
      <c r="E1179">
        <v>1</v>
      </c>
      <c r="F1179">
        <v>1</v>
      </c>
      <c r="G1179">
        <v>1080</v>
      </c>
      <c r="H1179">
        <v>3</v>
      </c>
      <c r="I1179" t="s">
        <v>881</v>
      </c>
      <c r="J1179" t="s">
        <v>882</v>
      </c>
      <c r="K1179" t="s">
        <v>883</v>
      </c>
      <c r="L1179">
        <v>1346</v>
      </c>
      <c r="N1179">
        <v>1009</v>
      </c>
      <c r="O1179" t="s">
        <v>880</v>
      </c>
      <c r="P1179" t="s">
        <v>880</v>
      </c>
      <c r="Q1179">
        <v>1</v>
      </c>
      <c r="X1179">
        <v>0.124</v>
      </c>
      <c r="Y1179">
        <v>36.78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 t="s">
        <v>3</v>
      </c>
      <c r="AG1179">
        <v>0.124</v>
      </c>
      <c r="AH1179">
        <v>2</v>
      </c>
      <c r="AI1179">
        <v>60527774</v>
      </c>
      <c r="AJ1179">
        <v>1167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</row>
    <row r="1180" spans="1:44" x14ac:dyDescent="0.2">
      <c r="A1180">
        <f>ROW(Source!A524)</f>
        <v>524</v>
      </c>
      <c r="B1180">
        <v>60527785</v>
      </c>
      <c r="C1180">
        <v>60527767</v>
      </c>
      <c r="D1180">
        <v>58308917</v>
      </c>
      <c r="E1180">
        <v>1</v>
      </c>
      <c r="F1180">
        <v>1</v>
      </c>
      <c r="G1180">
        <v>1080</v>
      </c>
      <c r="H1180">
        <v>3</v>
      </c>
      <c r="I1180" t="s">
        <v>884</v>
      </c>
      <c r="J1180" t="s">
        <v>885</v>
      </c>
      <c r="K1180" t="s">
        <v>886</v>
      </c>
      <c r="L1180">
        <v>1354</v>
      </c>
      <c r="N1180">
        <v>1010</v>
      </c>
      <c r="O1180" t="s">
        <v>39</v>
      </c>
      <c r="P1180" t="s">
        <v>39</v>
      </c>
      <c r="Q1180">
        <v>1</v>
      </c>
      <c r="X1180">
        <v>22</v>
      </c>
      <c r="Y1180">
        <v>0.89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 t="s">
        <v>3</v>
      </c>
      <c r="AG1180">
        <v>22</v>
      </c>
      <c r="AH1180">
        <v>2</v>
      </c>
      <c r="AI1180">
        <v>60527775</v>
      </c>
      <c r="AJ1180">
        <v>1168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</row>
    <row r="1181" spans="1:44" x14ac:dyDescent="0.2">
      <c r="A1181">
        <f>ROW(Source!A524)</f>
        <v>524</v>
      </c>
      <c r="B1181">
        <v>60527786</v>
      </c>
      <c r="C1181">
        <v>60527767</v>
      </c>
      <c r="D1181">
        <v>58263805</v>
      </c>
      <c r="E1181">
        <v>1080</v>
      </c>
      <c r="F1181">
        <v>1</v>
      </c>
      <c r="G1181">
        <v>1080</v>
      </c>
      <c r="H1181">
        <v>3</v>
      </c>
      <c r="I1181" t="s">
        <v>985</v>
      </c>
      <c r="J1181" t="s">
        <v>3</v>
      </c>
      <c r="K1181" t="s">
        <v>986</v>
      </c>
      <c r="L1181">
        <v>1301</v>
      </c>
      <c r="N1181">
        <v>1003</v>
      </c>
      <c r="O1181" t="s">
        <v>34</v>
      </c>
      <c r="P1181" t="s">
        <v>34</v>
      </c>
      <c r="Q1181">
        <v>1</v>
      </c>
      <c r="X1181">
        <v>100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 t="s">
        <v>3</v>
      </c>
      <c r="AG1181">
        <v>100</v>
      </c>
      <c r="AH1181">
        <v>3</v>
      </c>
      <c r="AI1181">
        <v>-1</v>
      </c>
      <c r="AJ1181" t="s">
        <v>3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</row>
    <row r="1182" spans="1:44" x14ac:dyDescent="0.2">
      <c r="A1182">
        <f>ROW(Source!A524)</f>
        <v>524</v>
      </c>
      <c r="B1182">
        <v>60527787</v>
      </c>
      <c r="C1182">
        <v>60527767</v>
      </c>
      <c r="D1182">
        <v>58266671</v>
      </c>
      <c r="E1182">
        <v>1080</v>
      </c>
      <c r="F1182">
        <v>1</v>
      </c>
      <c r="G1182">
        <v>1080</v>
      </c>
      <c r="H1182">
        <v>3</v>
      </c>
      <c r="I1182" t="s">
        <v>987</v>
      </c>
      <c r="J1182" t="s">
        <v>3</v>
      </c>
      <c r="K1182" t="s">
        <v>988</v>
      </c>
      <c r="L1182">
        <v>1354</v>
      </c>
      <c r="N1182">
        <v>1010</v>
      </c>
      <c r="O1182" t="s">
        <v>39</v>
      </c>
      <c r="P1182" t="s">
        <v>39</v>
      </c>
      <c r="Q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 t="s">
        <v>3</v>
      </c>
      <c r="AG1182">
        <v>0</v>
      </c>
      <c r="AH1182">
        <v>3</v>
      </c>
      <c r="AI1182">
        <v>-1</v>
      </c>
      <c r="AJ1182" t="s">
        <v>3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</row>
    <row r="1183" spans="1:44" x14ac:dyDescent="0.2">
      <c r="A1183">
        <f>ROW(Source!A524)</f>
        <v>524</v>
      </c>
      <c r="B1183">
        <v>60527788</v>
      </c>
      <c r="C1183">
        <v>60527767</v>
      </c>
      <c r="D1183">
        <v>58267525</v>
      </c>
      <c r="E1183">
        <v>1080</v>
      </c>
      <c r="F1183">
        <v>1</v>
      </c>
      <c r="G1183">
        <v>1080</v>
      </c>
      <c r="H1183">
        <v>3</v>
      </c>
      <c r="I1183" t="s">
        <v>989</v>
      </c>
      <c r="J1183" t="s">
        <v>3</v>
      </c>
      <c r="K1183" t="s">
        <v>990</v>
      </c>
      <c r="L1183">
        <v>1346</v>
      </c>
      <c r="N1183">
        <v>1009</v>
      </c>
      <c r="O1183" t="s">
        <v>880</v>
      </c>
      <c r="P1183" t="s">
        <v>880</v>
      </c>
      <c r="Q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 t="s">
        <v>3</v>
      </c>
      <c r="AG1183">
        <v>0</v>
      </c>
      <c r="AH1183">
        <v>3</v>
      </c>
      <c r="AI1183">
        <v>-1</v>
      </c>
      <c r="AJ1183" t="s">
        <v>3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</row>
    <row r="1184" spans="1:44" x14ac:dyDescent="0.2">
      <c r="A1184">
        <f>ROW(Source!A525)</f>
        <v>525</v>
      </c>
      <c r="B1184">
        <v>60527778</v>
      </c>
      <c r="C1184">
        <v>60527767</v>
      </c>
      <c r="D1184">
        <v>58266404</v>
      </c>
      <c r="E1184">
        <v>1080</v>
      </c>
      <c r="F1184">
        <v>1</v>
      </c>
      <c r="G1184">
        <v>1080</v>
      </c>
      <c r="H1184">
        <v>1</v>
      </c>
      <c r="I1184" t="s">
        <v>859</v>
      </c>
      <c r="J1184" t="s">
        <v>3</v>
      </c>
      <c r="K1184" t="s">
        <v>860</v>
      </c>
      <c r="L1184">
        <v>1191</v>
      </c>
      <c r="N1184">
        <v>1013</v>
      </c>
      <c r="O1184" t="s">
        <v>861</v>
      </c>
      <c r="P1184" t="s">
        <v>861</v>
      </c>
      <c r="Q1184">
        <v>1</v>
      </c>
      <c r="X1184">
        <v>20.97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1</v>
      </c>
      <c r="AF1184" t="s">
        <v>26</v>
      </c>
      <c r="AG1184">
        <v>26.527049999999999</v>
      </c>
      <c r="AH1184">
        <v>2</v>
      </c>
      <c r="AI1184">
        <v>60527768</v>
      </c>
      <c r="AJ1184">
        <v>1171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</row>
    <row r="1185" spans="1:44" x14ac:dyDescent="0.2">
      <c r="A1185">
        <f>ROW(Source!A525)</f>
        <v>525</v>
      </c>
      <c r="B1185">
        <v>60527779</v>
      </c>
      <c r="C1185">
        <v>60527767</v>
      </c>
      <c r="D1185">
        <v>58340578</v>
      </c>
      <c r="E1185">
        <v>1</v>
      </c>
      <c r="F1185">
        <v>1</v>
      </c>
      <c r="G1185">
        <v>1080</v>
      </c>
      <c r="H1185">
        <v>2</v>
      </c>
      <c r="I1185" t="s">
        <v>862</v>
      </c>
      <c r="J1185" t="s">
        <v>863</v>
      </c>
      <c r="K1185" t="s">
        <v>864</v>
      </c>
      <c r="L1185">
        <v>1368</v>
      </c>
      <c r="N1185">
        <v>1011</v>
      </c>
      <c r="O1185" t="s">
        <v>865</v>
      </c>
      <c r="P1185" t="s">
        <v>865</v>
      </c>
      <c r="Q1185">
        <v>1</v>
      </c>
      <c r="X1185">
        <v>0.02</v>
      </c>
      <c r="Y1185">
        <v>0</v>
      </c>
      <c r="Z1185">
        <v>83.1</v>
      </c>
      <c r="AA1185">
        <v>12.62</v>
      </c>
      <c r="AB1185">
        <v>0</v>
      </c>
      <c r="AC1185">
        <v>0</v>
      </c>
      <c r="AD1185">
        <v>1</v>
      </c>
      <c r="AE1185">
        <v>0</v>
      </c>
      <c r="AF1185" t="s">
        <v>25</v>
      </c>
      <c r="AG1185">
        <v>2.7500000000000004E-2</v>
      </c>
      <c r="AH1185">
        <v>2</v>
      </c>
      <c r="AI1185">
        <v>60527769</v>
      </c>
      <c r="AJ1185">
        <v>1172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</row>
    <row r="1186" spans="1:44" x14ac:dyDescent="0.2">
      <c r="A1186">
        <f>ROW(Source!A525)</f>
        <v>525</v>
      </c>
      <c r="B1186">
        <v>60527781</v>
      </c>
      <c r="C1186">
        <v>60527767</v>
      </c>
      <c r="D1186">
        <v>58340697</v>
      </c>
      <c r="E1186">
        <v>1</v>
      </c>
      <c r="F1186">
        <v>1</v>
      </c>
      <c r="G1186">
        <v>1080</v>
      </c>
      <c r="H1186">
        <v>2</v>
      </c>
      <c r="I1186" t="s">
        <v>868</v>
      </c>
      <c r="J1186" t="s">
        <v>869</v>
      </c>
      <c r="K1186" t="s">
        <v>870</v>
      </c>
      <c r="L1186">
        <v>1368</v>
      </c>
      <c r="N1186">
        <v>1011</v>
      </c>
      <c r="O1186" t="s">
        <v>865</v>
      </c>
      <c r="P1186" t="s">
        <v>865</v>
      </c>
      <c r="Q1186">
        <v>1</v>
      </c>
      <c r="X1186">
        <v>0.95</v>
      </c>
      <c r="Y1186">
        <v>0</v>
      </c>
      <c r="Z1186">
        <v>0.8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 t="s">
        <v>25</v>
      </c>
      <c r="AG1186">
        <v>1.3062500000000001</v>
      </c>
      <c r="AH1186">
        <v>2</v>
      </c>
      <c r="AI1186">
        <v>60527771</v>
      </c>
      <c r="AJ1186">
        <v>1173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</row>
    <row r="1187" spans="1:44" x14ac:dyDescent="0.2">
      <c r="A1187">
        <f>ROW(Source!A525)</f>
        <v>525</v>
      </c>
      <c r="B1187">
        <v>60527782</v>
      </c>
      <c r="C1187">
        <v>60527767</v>
      </c>
      <c r="D1187">
        <v>58340699</v>
      </c>
      <c r="E1187">
        <v>1</v>
      </c>
      <c r="F1187">
        <v>1</v>
      </c>
      <c r="G1187">
        <v>1080</v>
      </c>
      <c r="H1187">
        <v>2</v>
      </c>
      <c r="I1187" t="s">
        <v>871</v>
      </c>
      <c r="J1187" t="s">
        <v>872</v>
      </c>
      <c r="K1187" t="s">
        <v>873</v>
      </c>
      <c r="L1187">
        <v>1368</v>
      </c>
      <c r="N1187">
        <v>1011</v>
      </c>
      <c r="O1187" t="s">
        <v>865</v>
      </c>
      <c r="P1187" t="s">
        <v>865</v>
      </c>
      <c r="Q1187">
        <v>1</v>
      </c>
      <c r="X1187">
        <v>0.45</v>
      </c>
      <c r="Y1187">
        <v>0</v>
      </c>
      <c r="Z1187">
        <v>1.49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 t="s">
        <v>25</v>
      </c>
      <c r="AG1187">
        <v>0.61875000000000002</v>
      </c>
      <c r="AH1187">
        <v>2</v>
      </c>
      <c r="AI1187">
        <v>60527772</v>
      </c>
      <c r="AJ1187">
        <v>1174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</row>
    <row r="1188" spans="1:44" x14ac:dyDescent="0.2">
      <c r="A1188">
        <f>ROW(Source!A525)</f>
        <v>525</v>
      </c>
      <c r="B1188">
        <v>60527780</v>
      </c>
      <c r="C1188">
        <v>60527767</v>
      </c>
      <c r="D1188">
        <v>58339814</v>
      </c>
      <c r="E1188">
        <v>1</v>
      </c>
      <c r="F1188">
        <v>1</v>
      </c>
      <c r="G1188">
        <v>1080</v>
      </c>
      <c r="H1188">
        <v>2</v>
      </c>
      <c r="I1188" t="s">
        <v>874</v>
      </c>
      <c r="J1188" t="s">
        <v>875</v>
      </c>
      <c r="K1188" t="s">
        <v>876</v>
      </c>
      <c r="L1188">
        <v>1368</v>
      </c>
      <c r="N1188">
        <v>1011</v>
      </c>
      <c r="O1188" t="s">
        <v>865</v>
      </c>
      <c r="P1188" t="s">
        <v>865</v>
      </c>
      <c r="Q1188">
        <v>1</v>
      </c>
      <c r="X1188">
        <v>0.02</v>
      </c>
      <c r="Y1188">
        <v>0</v>
      </c>
      <c r="Z1188">
        <v>179.17</v>
      </c>
      <c r="AA1188">
        <v>16.93</v>
      </c>
      <c r="AB1188">
        <v>0</v>
      </c>
      <c r="AC1188">
        <v>0</v>
      </c>
      <c r="AD1188">
        <v>1</v>
      </c>
      <c r="AE1188">
        <v>0</v>
      </c>
      <c r="AF1188" t="s">
        <v>25</v>
      </c>
      <c r="AG1188">
        <v>2.7500000000000004E-2</v>
      </c>
      <c r="AH1188">
        <v>2</v>
      </c>
      <c r="AI1188">
        <v>60527770</v>
      </c>
      <c r="AJ1188">
        <v>1175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</row>
    <row r="1189" spans="1:44" x14ac:dyDescent="0.2">
      <c r="A1189">
        <f>ROW(Source!A525)</f>
        <v>525</v>
      </c>
      <c r="B1189">
        <v>60527783</v>
      </c>
      <c r="C1189">
        <v>60527767</v>
      </c>
      <c r="D1189">
        <v>58308811</v>
      </c>
      <c r="E1189">
        <v>1</v>
      </c>
      <c r="F1189">
        <v>1</v>
      </c>
      <c r="G1189">
        <v>1080</v>
      </c>
      <c r="H1189">
        <v>3</v>
      </c>
      <c r="I1189" t="s">
        <v>877</v>
      </c>
      <c r="J1189" t="s">
        <v>878</v>
      </c>
      <c r="K1189" t="s">
        <v>879</v>
      </c>
      <c r="L1189">
        <v>1346</v>
      </c>
      <c r="N1189">
        <v>1009</v>
      </c>
      <c r="O1189" t="s">
        <v>880</v>
      </c>
      <c r="P1189" t="s">
        <v>880</v>
      </c>
      <c r="Q1189">
        <v>1</v>
      </c>
      <c r="X1189">
        <v>0.5</v>
      </c>
      <c r="Y1189">
        <v>1.61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 t="s">
        <v>3</v>
      </c>
      <c r="AG1189">
        <v>0.5</v>
      </c>
      <c r="AH1189">
        <v>2</v>
      </c>
      <c r="AI1189">
        <v>60527773</v>
      </c>
      <c r="AJ1189">
        <v>1176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</row>
    <row r="1190" spans="1:44" x14ac:dyDescent="0.2">
      <c r="A1190">
        <f>ROW(Source!A525)</f>
        <v>525</v>
      </c>
      <c r="B1190">
        <v>60527784</v>
      </c>
      <c r="C1190">
        <v>60527767</v>
      </c>
      <c r="D1190">
        <v>58308843</v>
      </c>
      <c r="E1190">
        <v>1</v>
      </c>
      <c r="F1190">
        <v>1</v>
      </c>
      <c r="G1190">
        <v>1080</v>
      </c>
      <c r="H1190">
        <v>3</v>
      </c>
      <c r="I1190" t="s">
        <v>881</v>
      </c>
      <c r="J1190" t="s">
        <v>882</v>
      </c>
      <c r="K1190" t="s">
        <v>883</v>
      </c>
      <c r="L1190">
        <v>1346</v>
      </c>
      <c r="N1190">
        <v>1009</v>
      </c>
      <c r="O1190" t="s">
        <v>880</v>
      </c>
      <c r="P1190" t="s">
        <v>880</v>
      </c>
      <c r="Q1190">
        <v>1</v>
      </c>
      <c r="X1190">
        <v>0.124</v>
      </c>
      <c r="Y1190">
        <v>36.78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 t="s">
        <v>3</v>
      </c>
      <c r="AG1190">
        <v>0.124</v>
      </c>
      <c r="AH1190">
        <v>2</v>
      </c>
      <c r="AI1190">
        <v>60527774</v>
      </c>
      <c r="AJ1190">
        <v>1177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</row>
    <row r="1191" spans="1:44" x14ac:dyDescent="0.2">
      <c r="A1191">
        <f>ROW(Source!A525)</f>
        <v>525</v>
      </c>
      <c r="B1191">
        <v>60527785</v>
      </c>
      <c r="C1191">
        <v>60527767</v>
      </c>
      <c r="D1191">
        <v>58308917</v>
      </c>
      <c r="E1191">
        <v>1</v>
      </c>
      <c r="F1191">
        <v>1</v>
      </c>
      <c r="G1191">
        <v>1080</v>
      </c>
      <c r="H1191">
        <v>3</v>
      </c>
      <c r="I1191" t="s">
        <v>884</v>
      </c>
      <c r="J1191" t="s">
        <v>885</v>
      </c>
      <c r="K1191" t="s">
        <v>886</v>
      </c>
      <c r="L1191">
        <v>1354</v>
      </c>
      <c r="N1191">
        <v>1010</v>
      </c>
      <c r="O1191" t="s">
        <v>39</v>
      </c>
      <c r="P1191" t="s">
        <v>39</v>
      </c>
      <c r="Q1191">
        <v>1</v>
      </c>
      <c r="X1191">
        <v>22</v>
      </c>
      <c r="Y1191">
        <v>0.89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 t="s">
        <v>3</v>
      </c>
      <c r="AG1191">
        <v>22</v>
      </c>
      <c r="AH1191">
        <v>2</v>
      </c>
      <c r="AI1191">
        <v>60527775</v>
      </c>
      <c r="AJ1191">
        <v>1178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</row>
    <row r="1192" spans="1:44" x14ac:dyDescent="0.2">
      <c r="A1192">
        <f>ROW(Source!A525)</f>
        <v>525</v>
      </c>
      <c r="B1192">
        <v>60527786</v>
      </c>
      <c r="C1192">
        <v>60527767</v>
      </c>
      <c r="D1192">
        <v>58263805</v>
      </c>
      <c r="E1192">
        <v>1080</v>
      </c>
      <c r="F1192">
        <v>1</v>
      </c>
      <c r="G1192">
        <v>1080</v>
      </c>
      <c r="H1192">
        <v>3</v>
      </c>
      <c r="I1192" t="s">
        <v>985</v>
      </c>
      <c r="J1192" t="s">
        <v>3</v>
      </c>
      <c r="K1192" t="s">
        <v>986</v>
      </c>
      <c r="L1192">
        <v>1301</v>
      </c>
      <c r="N1192">
        <v>1003</v>
      </c>
      <c r="O1192" t="s">
        <v>34</v>
      </c>
      <c r="P1192" t="s">
        <v>34</v>
      </c>
      <c r="Q1192">
        <v>1</v>
      </c>
      <c r="X1192">
        <v>100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 t="s">
        <v>3</v>
      </c>
      <c r="AG1192">
        <v>100</v>
      </c>
      <c r="AH1192">
        <v>3</v>
      </c>
      <c r="AI1192">
        <v>-1</v>
      </c>
      <c r="AJ1192" t="s">
        <v>3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</row>
    <row r="1193" spans="1:44" x14ac:dyDescent="0.2">
      <c r="A1193">
        <f>ROW(Source!A525)</f>
        <v>525</v>
      </c>
      <c r="B1193">
        <v>60527787</v>
      </c>
      <c r="C1193">
        <v>60527767</v>
      </c>
      <c r="D1193">
        <v>58266671</v>
      </c>
      <c r="E1193">
        <v>1080</v>
      </c>
      <c r="F1193">
        <v>1</v>
      </c>
      <c r="G1193">
        <v>1080</v>
      </c>
      <c r="H1193">
        <v>3</v>
      </c>
      <c r="I1193" t="s">
        <v>987</v>
      </c>
      <c r="J1193" t="s">
        <v>3</v>
      </c>
      <c r="K1193" t="s">
        <v>988</v>
      </c>
      <c r="L1193">
        <v>1354</v>
      </c>
      <c r="N1193">
        <v>1010</v>
      </c>
      <c r="O1193" t="s">
        <v>39</v>
      </c>
      <c r="P1193" t="s">
        <v>39</v>
      </c>
      <c r="Q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 t="s">
        <v>3</v>
      </c>
      <c r="AG1193">
        <v>0</v>
      </c>
      <c r="AH1193">
        <v>3</v>
      </c>
      <c r="AI1193">
        <v>-1</v>
      </c>
      <c r="AJ1193" t="s">
        <v>3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</row>
    <row r="1194" spans="1:44" x14ac:dyDescent="0.2">
      <c r="A1194">
        <f>ROW(Source!A525)</f>
        <v>525</v>
      </c>
      <c r="B1194">
        <v>60527788</v>
      </c>
      <c r="C1194">
        <v>60527767</v>
      </c>
      <c r="D1194">
        <v>58267525</v>
      </c>
      <c r="E1194">
        <v>1080</v>
      </c>
      <c r="F1194">
        <v>1</v>
      </c>
      <c r="G1194">
        <v>1080</v>
      </c>
      <c r="H1194">
        <v>3</v>
      </c>
      <c r="I1194" t="s">
        <v>989</v>
      </c>
      <c r="J1194" t="s">
        <v>3</v>
      </c>
      <c r="K1194" t="s">
        <v>990</v>
      </c>
      <c r="L1194">
        <v>1346</v>
      </c>
      <c r="N1194">
        <v>1009</v>
      </c>
      <c r="O1194" t="s">
        <v>880</v>
      </c>
      <c r="P1194" t="s">
        <v>880</v>
      </c>
      <c r="Q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 t="s">
        <v>3</v>
      </c>
      <c r="AG1194">
        <v>0</v>
      </c>
      <c r="AH1194">
        <v>3</v>
      </c>
      <c r="AI1194">
        <v>-1</v>
      </c>
      <c r="AJ1194" t="s">
        <v>3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</row>
    <row r="1195" spans="1:44" x14ac:dyDescent="0.2">
      <c r="A1195">
        <f>ROW(Source!A530)</f>
        <v>530</v>
      </c>
      <c r="B1195">
        <v>60527802</v>
      </c>
      <c r="C1195">
        <v>60527791</v>
      </c>
      <c r="D1195">
        <v>58266404</v>
      </c>
      <c r="E1195">
        <v>1080</v>
      </c>
      <c r="F1195">
        <v>1</v>
      </c>
      <c r="G1195">
        <v>1080</v>
      </c>
      <c r="H1195">
        <v>1</v>
      </c>
      <c r="I1195" t="s">
        <v>859</v>
      </c>
      <c r="J1195" t="s">
        <v>3</v>
      </c>
      <c r="K1195" t="s">
        <v>860</v>
      </c>
      <c r="L1195">
        <v>1191</v>
      </c>
      <c r="N1195">
        <v>1013</v>
      </c>
      <c r="O1195" t="s">
        <v>861</v>
      </c>
      <c r="P1195" t="s">
        <v>861</v>
      </c>
      <c r="Q1195">
        <v>1</v>
      </c>
      <c r="X1195">
        <v>23.23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1</v>
      </c>
      <c r="AF1195" t="s">
        <v>26</v>
      </c>
      <c r="AG1195">
        <v>29.385950000000001</v>
      </c>
      <c r="AH1195">
        <v>2</v>
      </c>
      <c r="AI1195">
        <v>60527792</v>
      </c>
      <c r="AJ1195">
        <v>1181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</row>
    <row r="1196" spans="1:44" x14ac:dyDescent="0.2">
      <c r="A1196">
        <f>ROW(Source!A530)</f>
        <v>530</v>
      </c>
      <c r="B1196">
        <v>60527803</v>
      </c>
      <c r="C1196">
        <v>60527791</v>
      </c>
      <c r="D1196">
        <v>58340578</v>
      </c>
      <c r="E1196">
        <v>1</v>
      </c>
      <c r="F1196">
        <v>1</v>
      </c>
      <c r="G1196">
        <v>1080</v>
      </c>
      <c r="H1196">
        <v>2</v>
      </c>
      <c r="I1196" t="s">
        <v>862</v>
      </c>
      <c r="J1196" t="s">
        <v>863</v>
      </c>
      <c r="K1196" t="s">
        <v>864</v>
      </c>
      <c r="L1196">
        <v>1368</v>
      </c>
      <c r="N1196">
        <v>1011</v>
      </c>
      <c r="O1196" t="s">
        <v>865</v>
      </c>
      <c r="P1196" t="s">
        <v>865</v>
      </c>
      <c r="Q1196">
        <v>1</v>
      </c>
      <c r="X1196">
        <v>0.03</v>
      </c>
      <c r="Y1196">
        <v>0</v>
      </c>
      <c r="Z1196">
        <v>83.1</v>
      </c>
      <c r="AA1196">
        <v>12.62</v>
      </c>
      <c r="AB1196">
        <v>0</v>
      </c>
      <c r="AC1196">
        <v>0</v>
      </c>
      <c r="AD1196">
        <v>1</v>
      </c>
      <c r="AE1196">
        <v>0</v>
      </c>
      <c r="AF1196" t="s">
        <v>25</v>
      </c>
      <c r="AG1196">
        <v>4.1250000000000002E-2</v>
      </c>
      <c r="AH1196">
        <v>2</v>
      </c>
      <c r="AI1196">
        <v>60527793</v>
      </c>
      <c r="AJ1196">
        <v>1182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</row>
    <row r="1197" spans="1:44" x14ac:dyDescent="0.2">
      <c r="A1197">
        <f>ROW(Source!A530)</f>
        <v>530</v>
      </c>
      <c r="B1197">
        <v>60527805</v>
      </c>
      <c r="C1197">
        <v>60527791</v>
      </c>
      <c r="D1197">
        <v>58340697</v>
      </c>
      <c r="E1197">
        <v>1</v>
      </c>
      <c r="F1197">
        <v>1</v>
      </c>
      <c r="G1197">
        <v>1080</v>
      </c>
      <c r="H1197">
        <v>2</v>
      </c>
      <c r="I1197" t="s">
        <v>868</v>
      </c>
      <c r="J1197" t="s">
        <v>869</v>
      </c>
      <c r="K1197" t="s">
        <v>870</v>
      </c>
      <c r="L1197">
        <v>1368</v>
      </c>
      <c r="N1197">
        <v>1011</v>
      </c>
      <c r="O1197" t="s">
        <v>865</v>
      </c>
      <c r="P1197" t="s">
        <v>865</v>
      </c>
      <c r="Q1197">
        <v>1</v>
      </c>
      <c r="X1197">
        <v>0.86</v>
      </c>
      <c r="Y1197">
        <v>0</v>
      </c>
      <c r="Z1197">
        <v>0.8</v>
      </c>
      <c r="AA1197">
        <v>0</v>
      </c>
      <c r="AB1197">
        <v>0</v>
      </c>
      <c r="AC1197">
        <v>0</v>
      </c>
      <c r="AD1197">
        <v>1</v>
      </c>
      <c r="AE1197">
        <v>0</v>
      </c>
      <c r="AF1197" t="s">
        <v>25</v>
      </c>
      <c r="AG1197">
        <v>1.1825000000000001</v>
      </c>
      <c r="AH1197">
        <v>2</v>
      </c>
      <c r="AI1197">
        <v>60527795</v>
      </c>
      <c r="AJ1197">
        <v>1183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</row>
    <row r="1198" spans="1:44" x14ac:dyDescent="0.2">
      <c r="A1198">
        <f>ROW(Source!A530)</f>
        <v>530</v>
      </c>
      <c r="B1198">
        <v>60527806</v>
      </c>
      <c r="C1198">
        <v>60527791</v>
      </c>
      <c r="D1198">
        <v>58340699</v>
      </c>
      <c r="E1198">
        <v>1</v>
      </c>
      <c r="F1198">
        <v>1</v>
      </c>
      <c r="G1198">
        <v>1080</v>
      </c>
      <c r="H1198">
        <v>2</v>
      </c>
      <c r="I1198" t="s">
        <v>871</v>
      </c>
      <c r="J1198" t="s">
        <v>872</v>
      </c>
      <c r="K1198" t="s">
        <v>873</v>
      </c>
      <c r="L1198">
        <v>1368</v>
      </c>
      <c r="N1198">
        <v>1011</v>
      </c>
      <c r="O1198" t="s">
        <v>865</v>
      </c>
      <c r="P1198" t="s">
        <v>865</v>
      </c>
      <c r="Q1198">
        <v>1</v>
      </c>
      <c r="X1198">
        <v>0.6</v>
      </c>
      <c r="Y1198">
        <v>0</v>
      </c>
      <c r="Z1198">
        <v>1.49</v>
      </c>
      <c r="AA1198">
        <v>0</v>
      </c>
      <c r="AB1198">
        <v>0</v>
      </c>
      <c r="AC1198">
        <v>0</v>
      </c>
      <c r="AD1198">
        <v>1</v>
      </c>
      <c r="AE1198">
        <v>0</v>
      </c>
      <c r="AF1198" t="s">
        <v>25</v>
      </c>
      <c r="AG1198">
        <v>0.82500000000000007</v>
      </c>
      <c r="AH1198">
        <v>2</v>
      </c>
      <c r="AI1198">
        <v>60527796</v>
      </c>
      <c r="AJ1198">
        <v>1184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</row>
    <row r="1199" spans="1:44" x14ac:dyDescent="0.2">
      <c r="A1199">
        <f>ROW(Source!A530)</f>
        <v>530</v>
      </c>
      <c r="B1199">
        <v>60527804</v>
      </c>
      <c r="C1199">
        <v>60527791</v>
      </c>
      <c r="D1199">
        <v>58339814</v>
      </c>
      <c r="E1199">
        <v>1</v>
      </c>
      <c r="F1199">
        <v>1</v>
      </c>
      <c r="G1199">
        <v>1080</v>
      </c>
      <c r="H1199">
        <v>2</v>
      </c>
      <c r="I1199" t="s">
        <v>874</v>
      </c>
      <c r="J1199" t="s">
        <v>875</v>
      </c>
      <c r="K1199" t="s">
        <v>876</v>
      </c>
      <c r="L1199">
        <v>1368</v>
      </c>
      <c r="N1199">
        <v>1011</v>
      </c>
      <c r="O1199" t="s">
        <v>865</v>
      </c>
      <c r="P1199" t="s">
        <v>865</v>
      </c>
      <c r="Q1199">
        <v>1</v>
      </c>
      <c r="X1199">
        <v>0.03</v>
      </c>
      <c r="Y1199">
        <v>0</v>
      </c>
      <c r="Z1199">
        <v>179.17</v>
      </c>
      <c r="AA1199">
        <v>16.93</v>
      </c>
      <c r="AB1199">
        <v>0</v>
      </c>
      <c r="AC1199">
        <v>0</v>
      </c>
      <c r="AD1199">
        <v>1</v>
      </c>
      <c r="AE1199">
        <v>0</v>
      </c>
      <c r="AF1199" t="s">
        <v>25</v>
      </c>
      <c r="AG1199">
        <v>4.1250000000000002E-2</v>
      </c>
      <c r="AH1199">
        <v>2</v>
      </c>
      <c r="AI1199">
        <v>60527794</v>
      </c>
      <c r="AJ1199">
        <v>1185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</row>
    <row r="1200" spans="1:44" x14ac:dyDescent="0.2">
      <c r="A1200">
        <f>ROW(Source!A530)</f>
        <v>530</v>
      </c>
      <c r="B1200">
        <v>60527807</v>
      </c>
      <c r="C1200">
        <v>60527791</v>
      </c>
      <c r="D1200">
        <v>58308811</v>
      </c>
      <c r="E1200">
        <v>1</v>
      </c>
      <c r="F1200">
        <v>1</v>
      </c>
      <c r="G1200">
        <v>1080</v>
      </c>
      <c r="H1200">
        <v>3</v>
      </c>
      <c r="I1200" t="s">
        <v>877</v>
      </c>
      <c r="J1200" t="s">
        <v>878</v>
      </c>
      <c r="K1200" t="s">
        <v>879</v>
      </c>
      <c r="L1200">
        <v>1346</v>
      </c>
      <c r="N1200">
        <v>1009</v>
      </c>
      <c r="O1200" t="s">
        <v>880</v>
      </c>
      <c r="P1200" t="s">
        <v>880</v>
      </c>
      <c r="Q1200">
        <v>1</v>
      </c>
      <c r="X1200">
        <v>0.5</v>
      </c>
      <c r="Y1200">
        <v>1.61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 t="s">
        <v>3</v>
      </c>
      <c r="AG1200">
        <v>0.5</v>
      </c>
      <c r="AH1200">
        <v>2</v>
      </c>
      <c r="AI1200">
        <v>60527797</v>
      </c>
      <c r="AJ1200">
        <v>1186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</row>
    <row r="1201" spans="1:44" x14ac:dyDescent="0.2">
      <c r="A1201">
        <f>ROW(Source!A530)</f>
        <v>530</v>
      </c>
      <c r="B1201">
        <v>60527808</v>
      </c>
      <c r="C1201">
        <v>60527791</v>
      </c>
      <c r="D1201">
        <v>58308843</v>
      </c>
      <c r="E1201">
        <v>1</v>
      </c>
      <c r="F1201">
        <v>1</v>
      </c>
      <c r="G1201">
        <v>1080</v>
      </c>
      <c r="H1201">
        <v>3</v>
      </c>
      <c r="I1201" t="s">
        <v>881</v>
      </c>
      <c r="J1201" t="s">
        <v>882</v>
      </c>
      <c r="K1201" t="s">
        <v>883</v>
      </c>
      <c r="L1201">
        <v>1346</v>
      </c>
      <c r="N1201">
        <v>1009</v>
      </c>
      <c r="O1201" t="s">
        <v>880</v>
      </c>
      <c r="P1201" t="s">
        <v>880</v>
      </c>
      <c r="Q1201">
        <v>1</v>
      </c>
      <c r="X1201">
        <v>0.17199999999999999</v>
      </c>
      <c r="Y1201">
        <v>36.78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0</v>
      </c>
      <c r="AF1201" t="s">
        <v>3</v>
      </c>
      <c r="AG1201">
        <v>0.17199999999999999</v>
      </c>
      <c r="AH1201">
        <v>2</v>
      </c>
      <c r="AI1201">
        <v>60527798</v>
      </c>
      <c r="AJ1201">
        <v>1187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</row>
    <row r="1202" spans="1:44" x14ac:dyDescent="0.2">
      <c r="A1202">
        <f>ROW(Source!A530)</f>
        <v>530</v>
      </c>
      <c r="B1202">
        <v>60527809</v>
      </c>
      <c r="C1202">
        <v>60527791</v>
      </c>
      <c r="D1202">
        <v>58308917</v>
      </c>
      <c r="E1202">
        <v>1</v>
      </c>
      <c r="F1202">
        <v>1</v>
      </c>
      <c r="G1202">
        <v>1080</v>
      </c>
      <c r="H1202">
        <v>3</v>
      </c>
      <c r="I1202" t="s">
        <v>884</v>
      </c>
      <c r="J1202" t="s">
        <v>885</v>
      </c>
      <c r="K1202" t="s">
        <v>886</v>
      </c>
      <c r="L1202">
        <v>1354</v>
      </c>
      <c r="N1202">
        <v>1010</v>
      </c>
      <c r="O1202" t="s">
        <v>39</v>
      </c>
      <c r="P1202" t="s">
        <v>39</v>
      </c>
      <c r="Q1202">
        <v>1</v>
      </c>
      <c r="X1202">
        <v>20</v>
      </c>
      <c r="Y1202">
        <v>0.89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0</v>
      </c>
      <c r="AF1202" t="s">
        <v>3</v>
      </c>
      <c r="AG1202">
        <v>20</v>
      </c>
      <c r="AH1202">
        <v>2</v>
      </c>
      <c r="AI1202">
        <v>60527799</v>
      </c>
      <c r="AJ1202">
        <v>1188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</row>
    <row r="1203" spans="1:44" x14ac:dyDescent="0.2">
      <c r="A1203">
        <f>ROW(Source!A530)</f>
        <v>530</v>
      </c>
      <c r="B1203">
        <v>60527810</v>
      </c>
      <c r="C1203">
        <v>60527791</v>
      </c>
      <c r="D1203">
        <v>58263805</v>
      </c>
      <c r="E1203">
        <v>1080</v>
      </c>
      <c r="F1203">
        <v>1</v>
      </c>
      <c r="G1203">
        <v>1080</v>
      </c>
      <c r="H1203">
        <v>3</v>
      </c>
      <c r="I1203" t="s">
        <v>985</v>
      </c>
      <c r="J1203" t="s">
        <v>3</v>
      </c>
      <c r="K1203" t="s">
        <v>986</v>
      </c>
      <c r="L1203">
        <v>1301</v>
      </c>
      <c r="N1203">
        <v>1003</v>
      </c>
      <c r="O1203" t="s">
        <v>34</v>
      </c>
      <c r="P1203" t="s">
        <v>34</v>
      </c>
      <c r="Q1203">
        <v>1</v>
      </c>
      <c r="X1203">
        <v>100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 t="s">
        <v>3</v>
      </c>
      <c r="AG1203">
        <v>100</v>
      </c>
      <c r="AH1203">
        <v>3</v>
      </c>
      <c r="AI1203">
        <v>-1</v>
      </c>
      <c r="AJ1203" t="s">
        <v>3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</row>
    <row r="1204" spans="1:44" x14ac:dyDescent="0.2">
      <c r="A1204">
        <f>ROW(Source!A530)</f>
        <v>530</v>
      </c>
      <c r="B1204">
        <v>60527811</v>
      </c>
      <c r="C1204">
        <v>60527791</v>
      </c>
      <c r="D1204">
        <v>58266671</v>
      </c>
      <c r="E1204">
        <v>1080</v>
      </c>
      <c r="F1204">
        <v>1</v>
      </c>
      <c r="G1204">
        <v>1080</v>
      </c>
      <c r="H1204">
        <v>3</v>
      </c>
      <c r="I1204" t="s">
        <v>987</v>
      </c>
      <c r="J1204" t="s">
        <v>3</v>
      </c>
      <c r="K1204" t="s">
        <v>988</v>
      </c>
      <c r="L1204">
        <v>1354</v>
      </c>
      <c r="N1204">
        <v>1010</v>
      </c>
      <c r="O1204" t="s">
        <v>39</v>
      </c>
      <c r="P1204" t="s">
        <v>39</v>
      </c>
      <c r="Q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 t="s">
        <v>3</v>
      </c>
      <c r="AG1204">
        <v>0</v>
      </c>
      <c r="AH1204">
        <v>3</v>
      </c>
      <c r="AI1204">
        <v>-1</v>
      </c>
      <c r="AJ1204" t="s">
        <v>3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</row>
    <row r="1205" spans="1:44" x14ac:dyDescent="0.2">
      <c r="A1205">
        <f>ROW(Source!A530)</f>
        <v>530</v>
      </c>
      <c r="B1205">
        <v>60527812</v>
      </c>
      <c r="C1205">
        <v>60527791</v>
      </c>
      <c r="D1205">
        <v>58267525</v>
      </c>
      <c r="E1205">
        <v>1080</v>
      </c>
      <c r="F1205">
        <v>1</v>
      </c>
      <c r="G1205">
        <v>1080</v>
      </c>
      <c r="H1205">
        <v>3</v>
      </c>
      <c r="I1205" t="s">
        <v>989</v>
      </c>
      <c r="J1205" t="s">
        <v>3</v>
      </c>
      <c r="K1205" t="s">
        <v>990</v>
      </c>
      <c r="L1205">
        <v>1346</v>
      </c>
      <c r="N1205">
        <v>1009</v>
      </c>
      <c r="O1205" t="s">
        <v>880</v>
      </c>
      <c r="P1205" t="s">
        <v>880</v>
      </c>
      <c r="Q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 t="s">
        <v>3</v>
      </c>
      <c r="AG1205">
        <v>0</v>
      </c>
      <c r="AH1205">
        <v>3</v>
      </c>
      <c r="AI1205">
        <v>-1</v>
      </c>
      <c r="AJ1205" t="s">
        <v>3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</row>
    <row r="1206" spans="1:44" x14ac:dyDescent="0.2">
      <c r="A1206">
        <f>ROW(Source!A531)</f>
        <v>531</v>
      </c>
      <c r="B1206">
        <v>60527802</v>
      </c>
      <c r="C1206">
        <v>60527791</v>
      </c>
      <c r="D1206">
        <v>58266404</v>
      </c>
      <c r="E1206">
        <v>1080</v>
      </c>
      <c r="F1206">
        <v>1</v>
      </c>
      <c r="G1206">
        <v>1080</v>
      </c>
      <c r="H1206">
        <v>1</v>
      </c>
      <c r="I1206" t="s">
        <v>859</v>
      </c>
      <c r="J1206" t="s">
        <v>3</v>
      </c>
      <c r="K1206" t="s">
        <v>860</v>
      </c>
      <c r="L1206">
        <v>1191</v>
      </c>
      <c r="N1206">
        <v>1013</v>
      </c>
      <c r="O1206" t="s">
        <v>861</v>
      </c>
      <c r="P1206" t="s">
        <v>861</v>
      </c>
      <c r="Q1206">
        <v>1</v>
      </c>
      <c r="X1206">
        <v>23.23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1</v>
      </c>
      <c r="AF1206" t="s">
        <v>26</v>
      </c>
      <c r="AG1206">
        <v>29.385950000000001</v>
      </c>
      <c r="AH1206">
        <v>2</v>
      </c>
      <c r="AI1206">
        <v>60527792</v>
      </c>
      <c r="AJ1206">
        <v>1191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</row>
    <row r="1207" spans="1:44" x14ac:dyDescent="0.2">
      <c r="A1207">
        <f>ROW(Source!A531)</f>
        <v>531</v>
      </c>
      <c r="B1207">
        <v>60527803</v>
      </c>
      <c r="C1207">
        <v>60527791</v>
      </c>
      <c r="D1207">
        <v>58340578</v>
      </c>
      <c r="E1207">
        <v>1</v>
      </c>
      <c r="F1207">
        <v>1</v>
      </c>
      <c r="G1207">
        <v>1080</v>
      </c>
      <c r="H1207">
        <v>2</v>
      </c>
      <c r="I1207" t="s">
        <v>862</v>
      </c>
      <c r="J1207" t="s">
        <v>863</v>
      </c>
      <c r="K1207" t="s">
        <v>864</v>
      </c>
      <c r="L1207">
        <v>1368</v>
      </c>
      <c r="N1207">
        <v>1011</v>
      </c>
      <c r="O1207" t="s">
        <v>865</v>
      </c>
      <c r="P1207" t="s">
        <v>865</v>
      </c>
      <c r="Q1207">
        <v>1</v>
      </c>
      <c r="X1207">
        <v>0.03</v>
      </c>
      <c r="Y1207">
        <v>0</v>
      </c>
      <c r="Z1207">
        <v>83.1</v>
      </c>
      <c r="AA1207">
        <v>12.62</v>
      </c>
      <c r="AB1207">
        <v>0</v>
      </c>
      <c r="AC1207">
        <v>0</v>
      </c>
      <c r="AD1207">
        <v>1</v>
      </c>
      <c r="AE1207">
        <v>0</v>
      </c>
      <c r="AF1207" t="s">
        <v>25</v>
      </c>
      <c r="AG1207">
        <v>4.1250000000000002E-2</v>
      </c>
      <c r="AH1207">
        <v>2</v>
      </c>
      <c r="AI1207">
        <v>60527793</v>
      </c>
      <c r="AJ1207">
        <v>1192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</row>
    <row r="1208" spans="1:44" x14ac:dyDescent="0.2">
      <c r="A1208">
        <f>ROW(Source!A531)</f>
        <v>531</v>
      </c>
      <c r="B1208">
        <v>60527805</v>
      </c>
      <c r="C1208">
        <v>60527791</v>
      </c>
      <c r="D1208">
        <v>58340697</v>
      </c>
      <c r="E1208">
        <v>1</v>
      </c>
      <c r="F1208">
        <v>1</v>
      </c>
      <c r="G1208">
        <v>1080</v>
      </c>
      <c r="H1208">
        <v>2</v>
      </c>
      <c r="I1208" t="s">
        <v>868</v>
      </c>
      <c r="J1208" t="s">
        <v>869</v>
      </c>
      <c r="K1208" t="s">
        <v>870</v>
      </c>
      <c r="L1208">
        <v>1368</v>
      </c>
      <c r="N1208">
        <v>1011</v>
      </c>
      <c r="O1208" t="s">
        <v>865</v>
      </c>
      <c r="P1208" t="s">
        <v>865</v>
      </c>
      <c r="Q1208">
        <v>1</v>
      </c>
      <c r="X1208">
        <v>0.86</v>
      </c>
      <c r="Y1208">
        <v>0</v>
      </c>
      <c r="Z1208">
        <v>0.8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 t="s">
        <v>25</v>
      </c>
      <c r="AG1208">
        <v>1.1825000000000001</v>
      </c>
      <c r="AH1208">
        <v>2</v>
      </c>
      <c r="AI1208">
        <v>60527795</v>
      </c>
      <c r="AJ1208">
        <v>1193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</row>
    <row r="1209" spans="1:44" x14ac:dyDescent="0.2">
      <c r="A1209">
        <f>ROW(Source!A531)</f>
        <v>531</v>
      </c>
      <c r="B1209">
        <v>60527806</v>
      </c>
      <c r="C1209">
        <v>60527791</v>
      </c>
      <c r="D1209">
        <v>58340699</v>
      </c>
      <c r="E1209">
        <v>1</v>
      </c>
      <c r="F1209">
        <v>1</v>
      </c>
      <c r="G1209">
        <v>1080</v>
      </c>
      <c r="H1209">
        <v>2</v>
      </c>
      <c r="I1209" t="s">
        <v>871</v>
      </c>
      <c r="J1209" t="s">
        <v>872</v>
      </c>
      <c r="K1209" t="s">
        <v>873</v>
      </c>
      <c r="L1209">
        <v>1368</v>
      </c>
      <c r="N1209">
        <v>1011</v>
      </c>
      <c r="O1209" t="s">
        <v>865</v>
      </c>
      <c r="P1209" t="s">
        <v>865</v>
      </c>
      <c r="Q1209">
        <v>1</v>
      </c>
      <c r="X1209">
        <v>0.6</v>
      </c>
      <c r="Y1209">
        <v>0</v>
      </c>
      <c r="Z1209">
        <v>1.49</v>
      </c>
      <c r="AA1209">
        <v>0</v>
      </c>
      <c r="AB1209">
        <v>0</v>
      </c>
      <c r="AC1209">
        <v>0</v>
      </c>
      <c r="AD1209">
        <v>1</v>
      </c>
      <c r="AE1209">
        <v>0</v>
      </c>
      <c r="AF1209" t="s">
        <v>25</v>
      </c>
      <c r="AG1209">
        <v>0.82500000000000007</v>
      </c>
      <c r="AH1209">
        <v>2</v>
      </c>
      <c r="AI1209">
        <v>60527796</v>
      </c>
      <c r="AJ1209">
        <v>1194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</row>
    <row r="1210" spans="1:44" x14ac:dyDescent="0.2">
      <c r="A1210">
        <f>ROW(Source!A531)</f>
        <v>531</v>
      </c>
      <c r="B1210">
        <v>60527804</v>
      </c>
      <c r="C1210">
        <v>60527791</v>
      </c>
      <c r="D1210">
        <v>58339814</v>
      </c>
      <c r="E1210">
        <v>1</v>
      </c>
      <c r="F1210">
        <v>1</v>
      </c>
      <c r="G1210">
        <v>1080</v>
      </c>
      <c r="H1210">
        <v>2</v>
      </c>
      <c r="I1210" t="s">
        <v>874</v>
      </c>
      <c r="J1210" t="s">
        <v>875</v>
      </c>
      <c r="K1210" t="s">
        <v>876</v>
      </c>
      <c r="L1210">
        <v>1368</v>
      </c>
      <c r="N1210">
        <v>1011</v>
      </c>
      <c r="O1210" t="s">
        <v>865</v>
      </c>
      <c r="P1210" t="s">
        <v>865</v>
      </c>
      <c r="Q1210">
        <v>1</v>
      </c>
      <c r="X1210">
        <v>0.03</v>
      </c>
      <c r="Y1210">
        <v>0</v>
      </c>
      <c r="Z1210">
        <v>179.17</v>
      </c>
      <c r="AA1210">
        <v>16.93</v>
      </c>
      <c r="AB1210">
        <v>0</v>
      </c>
      <c r="AC1210">
        <v>0</v>
      </c>
      <c r="AD1210">
        <v>1</v>
      </c>
      <c r="AE1210">
        <v>0</v>
      </c>
      <c r="AF1210" t="s">
        <v>25</v>
      </c>
      <c r="AG1210">
        <v>4.1250000000000002E-2</v>
      </c>
      <c r="AH1210">
        <v>2</v>
      </c>
      <c r="AI1210">
        <v>60527794</v>
      </c>
      <c r="AJ1210">
        <v>1195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</row>
    <row r="1211" spans="1:44" x14ac:dyDescent="0.2">
      <c r="A1211">
        <f>ROW(Source!A531)</f>
        <v>531</v>
      </c>
      <c r="B1211">
        <v>60527807</v>
      </c>
      <c r="C1211">
        <v>60527791</v>
      </c>
      <c r="D1211">
        <v>58308811</v>
      </c>
      <c r="E1211">
        <v>1</v>
      </c>
      <c r="F1211">
        <v>1</v>
      </c>
      <c r="G1211">
        <v>1080</v>
      </c>
      <c r="H1211">
        <v>3</v>
      </c>
      <c r="I1211" t="s">
        <v>877</v>
      </c>
      <c r="J1211" t="s">
        <v>878</v>
      </c>
      <c r="K1211" t="s">
        <v>879</v>
      </c>
      <c r="L1211">
        <v>1346</v>
      </c>
      <c r="N1211">
        <v>1009</v>
      </c>
      <c r="O1211" t="s">
        <v>880</v>
      </c>
      <c r="P1211" t="s">
        <v>880</v>
      </c>
      <c r="Q1211">
        <v>1</v>
      </c>
      <c r="X1211">
        <v>0.5</v>
      </c>
      <c r="Y1211">
        <v>1.61</v>
      </c>
      <c r="Z1211">
        <v>0</v>
      </c>
      <c r="AA1211">
        <v>0</v>
      </c>
      <c r="AB1211">
        <v>0</v>
      </c>
      <c r="AC1211">
        <v>0</v>
      </c>
      <c r="AD1211">
        <v>1</v>
      </c>
      <c r="AE1211">
        <v>0</v>
      </c>
      <c r="AF1211" t="s">
        <v>3</v>
      </c>
      <c r="AG1211">
        <v>0.5</v>
      </c>
      <c r="AH1211">
        <v>2</v>
      </c>
      <c r="AI1211">
        <v>60527797</v>
      </c>
      <c r="AJ1211">
        <v>1196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</row>
    <row r="1212" spans="1:44" x14ac:dyDescent="0.2">
      <c r="A1212">
        <f>ROW(Source!A531)</f>
        <v>531</v>
      </c>
      <c r="B1212">
        <v>60527808</v>
      </c>
      <c r="C1212">
        <v>60527791</v>
      </c>
      <c r="D1212">
        <v>58308843</v>
      </c>
      <c r="E1212">
        <v>1</v>
      </c>
      <c r="F1212">
        <v>1</v>
      </c>
      <c r="G1212">
        <v>1080</v>
      </c>
      <c r="H1212">
        <v>3</v>
      </c>
      <c r="I1212" t="s">
        <v>881</v>
      </c>
      <c r="J1212" t="s">
        <v>882</v>
      </c>
      <c r="K1212" t="s">
        <v>883</v>
      </c>
      <c r="L1212">
        <v>1346</v>
      </c>
      <c r="N1212">
        <v>1009</v>
      </c>
      <c r="O1212" t="s">
        <v>880</v>
      </c>
      <c r="P1212" t="s">
        <v>880</v>
      </c>
      <c r="Q1212">
        <v>1</v>
      </c>
      <c r="X1212">
        <v>0.17199999999999999</v>
      </c>
      <c r="Y1212">
        <v>36.78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 t="s">
        <v>3</v>
      </c>
      <c r="AG1212">
        <v>0.17199999999999999</v>
      </c>
      <c r="AH1212">
        <v>2</v>
      </c>
      <c r="AI1212">
        <v>60527798</v>
      </c>
      <c r="AJ1212">
        <v>1197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</row>
    <row r="1213" spans="1:44" x14ac:dyDescent="0.2">
      <c r="A1213">
        <f>ROW(Source!A531)</f>
        <v>531</v>
      </c>
      <c r="B1213">
        <v>60527809</v>
      </c>
      <c r="C1213">
        <v>60527791</v>
      </c>
      <c r="D1213">
        <v>58308917</v>
      </c>
      <c r="E1213">
        <v>1</v>
      </c>
      <c r="F1213">
        <v>1</v>
      </c>
      <c r="G1213">
        <v>1080</v>
      </c>
      <c r="H1213">
        <v>3</v>
      </c>
      <c r="I1213" t="s">
        <v>884</v>
      </c>
      <c r="J1213" t="s">
        <v>885</v>
      </c>
      <c r="K1213" t="s">
        <v>886</v>
      </c>
      <c r="L1213">
        <v>1354</v>
      </c>
      <c r="N1213">
        <v>1010</v>
      </c>
      <c r="O1213" t="s">
        <v>39</v>
      </c>
      <c r="P1213" t="s">
        <v>39</v>
      </c>
      <c r="Q1213">
        <v>1</v>
      </c>
      <c r="X1213">
        <v>20</v>
      </c>
      <c r="Y1213">
        <v>0.89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 t="s">
        <v>3</v>
      </c>
      <c r="AG1213">
        <v>20</v>
      </c>
      <c r="AH1213">
        <v>2</v>
      </c>
      <c r="AI1213">
        <v>60527799</v>
      </c>
      <c r="AJ1213">
        <v>1198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</row>
    <row r="1214" spans="1:44" x14ac:dyDescent="0.2">
      <c r="A1214">
        <f>ROW(Source!A531)</f>
        <v>531</v>
      </c>
      <c r="B1214">
        <v>60527810</v>
      </c>
      <c r="C1214">
        <v>60527791</v>
      </c>
      <c r="D1214">
        <v>58263805</v>
      </c>
      <c r="E1214">
        <v>1080</v>
      </c>
      <c r="F1214">
        <v>1</v>
      </c>
      <c r="G1214">
        <v>1080</v>
      </c>
      <c r="H1214">
        <v>3</v>
      </c>
      <c r="I1214" t="s">
        <v>985</v>
      </c>
      <c r="J1214" t="s">
        <v>3</v>
      </c>
      <c r="K1214" t="s">
        <v>986</v>
      </c>
      <c r="L1214">
        <v>1301</v>
      </c>
      <c r="N1214">
        <v>1003</v>
      </c>
      <c r="O1214" t="s">
        <v>34</v>
      </c>
      <c r="P1214" t="s">
        <v>34</v>
      </c>
      <c r="Q1214">
        <v>1</v>
      </c>
      <c r="X1214">
        <v>100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 t="s">
        <v>3</v>
      </c>
      <c r="AG1214">
        <v>100</v>
      </c>
      <c r="AH1214">
        <v>3</v>
      </c>
      <c r="AI1214">
        <v>-1</v>
      </c>
      <c r="AJ1214" t="s">
        <v>3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</row>
    <row r="1215" spans="1:44" x14ac:dyDescent="0.2">
      <c r="A1215">
        <f>ROW(Source!A531)</f>
        <v>531</v>
      </c>
      <c r="B1215">
        <v>60527811</v>
      </c>
      <c r="C1215">
        <v>60527791</v>
      </c>
      <c r="D1215">
        <v>58266671</v>
      </c>
      <c r="E1215">
        <v>1080</v>
      </c>
      <c r="F1215">
        <v>1</v>
      </c>
      <c r="G1215">
        <v>1080</v>
      </c>
      <c r="H1215">
        <v>3</v>
      </c>
      <c r="I1215" t="s">
        <v>987</v>
      </c>
      <c r="J1215" t="s">
        <v>3</v>
      </c>
      <c r="K1215" t="s">
        <v>988</v>
      </c>
      <c r="L1215">
        <v>1354</v>
      </c>
      <c r="N1215">
        <v>1010</v>
      </c>
      <c r="O1215" t="s">
        <v>39</v>
      </c>
      <c r="P1215" t="s">
        <v>39</v>
      </c>
      <c r="Q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 t="s">
        <v>3</v>
      </c>
      <c r="AG1215">
        <v>0</v>
      </c>
      <c r="AH1215">
        <v>3</v>
      </c>
      <c r="AI1215">
        <v>-1</v>
      </c>
      <c r="AJ1215" t="s">
        <v>3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</row>
    <row r="1216" spans="1:44" x14ac:dyDescent="0.2">
      <c r="A1216">
        <f>ROW(Source!A531)</f>
        <v>531</v>
      </c>
      <c r="B1216">
        <v>60527812</v>
      </c>
      <c r="C1216">
        <v>60527791</v>
      </c>
      <c r="D1216">
        <v>58267525</v>
      </c>
      <c r="E1216">
        <v>1080</v>
      </c>
      <c r="F1216">
        <v>1</v>
      </c>
      <c r="G1216">
        <v>1080</v>
      </c>
      <c r="H1216">
        <v>3</v>
      </c>
      <c r="I1216" t="s">
        <v>989</v>
      </c>
      <c r="J1216" t="s">
        <v>3</v>
      </c>
      <c r="K1216" t="s">
        <v>990</v>
      </c>
      <c r="L1216">
        <v>1346</v>
      </c>
      <c r="N1216">
        <v>1009</v>
      </c>
      <c r="O1216" t="s">
        <v>880</v>
      </c>
      <c r="P1216" t="s">
        <v>880</v>
      </c>
      <c r="Q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 t="s">
        <v>3</v>
      </c>
      <c r="AG1216">
        <v>0</v>
      </c>
      <c r="AH1216">
        <v>3</v>
      </c>
      <c r="AI1216">
        <v>-1</v>
      </c>
      <c r="AJ1216" t="s">
        <v>3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</row>
    <row r="1217" spans="1:44" x14ac:dyDescent="0.2">
      <c r="A1217">
        <f>ROW(Source!A536)</f>
        <v>536</v>
      </c>
      <c r="B1217">
        <v>60527826</v>
      </c>
      <c r="C1217">
        <v>60527815</v>
      </c>
      <c r="D1217">
        <v>58266404</v>
      </c>
      <c r="E1217">
        <v>1080</v>
      </c>
      <c r="F1217">
        <v>1</v>
      </c>
      <c r="G1217">
        <v>1080</v>
      </c>
      <c r="H1217">
        <v>1</v>
      </c>
      <c r="I1217" t="s">
        <v>859</v>
      </c>
      <c r="J1217" t="s">
        <v>3</v>
      </c>
      <c r="K1217" t="s">
        <v>860</v>
      </c>
      <c r="L1217">
        <v>1191</v>
      </c>
      <c r="N1217">
        <v>1013</v>
      </c>
      <c r="O1217" t="s">
        <v>861</v>
      </c>
      <c r="P1217" t="s">
        <v>861</v>
      </c>
      <c r="Q1217">
        <v>1</v>
      </c>
      <c r="X1217">
        <v>24.89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  <c r="AE1217">
        <v>1</v>
      </c>
      <c r="AF1217" t="s">
        <v>26</v>
      </c>
      <c r="AG1217">
        <v>31.485850000000003</v>
      </c>
      <c r="AH1217">
        <v>2</v>
      </c>
      <c r="AI1217">
        <v>60527816</v>
      </c>
      <c r="AJ1217">
        <v>1201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</row>
    <row r="1218" spans="1:44" x14ac:dyDescent="0.2">
      <c r="A1218">
        <f>ROW(Source!A536)</f>
        <v>536</v>
      </c>
      <c r="B1218">
        <v>60527827</v>
      </c>
      <c r="C1218">
        <v>60527815</v>
      </c>
      <c r="D1218">
        <v>58340578</v>
      </c>
      <c r="E1218">
        <v>1</v>
      </c>
      <c r="F1218">
        <v>1</v>
      </c>
      <c r="G1218">
        <v>1080</v>
      </c>
      <c r="H1218">
        <v>2</v>
      </c>
      <c r="I1218" t="s">
        <v>862</v>
      </c>
      <c r="J1218" t="s">
        <v>863</v>
      </c>
      <c r="K1218" t="s">
        <v>864</v>
      </c>
      <c r="L1218">
        <v>1368</v>
      </c>
      <c r="N1218">
        <v>1011</v>
      </c>
      <c r="O1218" t="s">
        <v>865</v>
      </c>
      <c r="P1218" t="s">
        <v>865</v>
      </c>
      <c r="Q1218">
        <v>1</v>
      </c>
      <c r="X1218">
        <v>0.03</v>
      </c>
      <c r="Y1218">
        <v>0</v>
      </c>
      <c r="Z1218">
        <v>83.1</v>
      </c>
      <c r="AA1218">
        <v>12.62</v>
      </c>
      <c r="AB1218">
        <v>0</v>
      </c>
      <c r="AC1218">
        <v>0</v>
      </c>
      <c r="AD1218">
        <v>1</v>
      </c>
      <c r="AE1218">
        <v>0</v>
      </c>
      <c r="AF1218" t="s">
        <v>25</v>
      </c>
      <c r="AG1218">
        <v>4.1250000000000002E-2</v>
      </c>
      <c r="AH1218">
        <v>2</v>
      </c>
      <c r="AI1218">
        <v>60527817</v>
      </c>
      <c r="AJ1218">
        <v>1202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</row>
    <row r="1219" spans="1:44" x14ac:dyDescent="0.2">
      <c r="A1219">
        <f>ROW(Source!A536)</f>
        <v>536</v>
      </c>
      <c r="B1219">
        <v>60527829</v>
      </c>
      <c r="C1219">
        <v>60527815</v>
      </c>
      <c r="D1219">
        <v>58340697</v>
      </c>
      <c r="E1219">
        <v>1</v>
      </c>
      <c r="F1219">
        <v>1</v>
      </c>
      <c r="G1219">
        <v>1080</v>
      </c>
      <c r="H1219">
        <v>2</v>
      </c>
      <c r="I1219" t="s">
        <v>868</v>
      </c>
      <c r="J1219" t="s">
        <v>869</v>
      </c>
      <c r="K1219" t="s">
        <v>870</v>
      </c>
      <c r="L1219">
        <v>1368</v>
      </c>
      <c r="N1219">
        <v>1011</v>
      </c>
      <c r="O1219" t="s">
        <v>865</v>
      </c>
      <c r="P1219" t="s">
        <v>865</v>
      </c>
      <c r="Q1219">
        <v>1</v>
      </c>
      <c r="X1219">
        <v>0.73</v>
      </c>
      <c r="Y1219">
        <v>0</v>
      </c>
      <c r="Z1219">
        <v>0.8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 t="s">
        <v>25</v>
      </c>
      <c r="AG1219">
        <v>1.0037500000000001</v>
      </c>
      <c r="AH1219">
        <v>2</v>
      </c>
      <c r="AI1219">
        <v>60527819</v>
      </c>
      <c r="AJ1219">
        <v>1203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</row>
    <row r="1220" spans="1:44" x14ac:dyDescent="0.2">
      <c r="A1220">
        <f>ROW(Source!A536)</f>
        <v>536</v>
      </c>
      <c r="B1220">
        <v>60527830</v>
      </c>
      <c r="C1220">
        <v>60527815</v>
      </c>
      <c r="D1220">
        <v>58340699</v>
      </c>
      <c r="E1220">
        <v>1</v>
      </c>
      <c r="F1220">
        <v>1</v>
      </c>
      <c r="G1220">
        <v>1080</v>
      </c>
      <c r="H1220">
        <v>2</v>
      </c>
      <c r="I1220" t="s">
        <v>871</v>
      </c>
      <c r="J1220" t="s">
        <v>872</v>
      </c>
      <c r="K1220" t="s">
        <v>873</v>
      </c>
      <c r="L1220">
        <v>1368</v>
      </c>
      <c r="N1220">
        <v>1011</v>
      </c>
      <c r="O1220" t="s">
        <v>865</v>
      </c>
      <c r="P1220" t="s">
        <v>865</v>
      </c>
      <c r="Q1220">
        <v>1</v>
      </c>
      <c r="X1220">
        <v>0.7</v>
      </c>
      <c r="Y1220">
        <v>0</v>
      </c>
      <c r="Z1220">
        <v>1.49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 t="s">
        <v>25</v>
      </c>
      <c r="AG1220">
        <v>0.96250000000000013</v>
      </c>
      <c r="AH1220">
        <v>2</v>
      </c>
      <c r="AI1220">
        <v>60527820</v>
      </c>
      <c r="AJ1220">
        <v>1204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</row>
    <row r="1221" spans="1:44" x14ac:dyDescent="0.2">
      <c r="A1221">
        <f>ROW(Source!A536)</f>
        <v>536</v>
      </c>
      <c r="B1221">
        <v>60527828</v>
      </c>
      <c r="C1221">
        <v>60527815</v>
      </c>
      <c r="D1221">
        <v>58339814</v>
      </c>
      <c r="E1221">
        <v>1</v>
      </c>
      <c r="F1221">
        <v>1</v>
      </c>
      <c r="G1221">
        <v>1080</v>
      </c>
      <c r="H1221">
        <v>2</v>
      </c>
      <c r="I1221" t="s">
        <v>874</v>
      </c>
      <c r="J1221" t="s">
        <v>875</v>
      </c>
      <c r="K1221" t="s">
        <v>876</v>
      </c>
      <c r="L1221">
        <v>1368</v>
      </c>
      <c r="N1221">
        <v>1011</v>
      </c>
      <c r="O1221" t="s">
        <v>865</v>
      </c>
      <c r="P1221" t="s">
        <v>865</v>
      </c>
      <c r="Q1221">
        <v>1</v>
      </c>
      <c r="X1221">
        <v>0.03</v>
      </c>
      <c r="Y1221">
        <v>0</v>
      </c>
      <c r="Z1221">
        <v>179.17</v>
      </c>
      <c r="AA1221">
        <v>16.93</v>
      </c>
      <c r="AB1221">
        <v>0</v>
      </c>
      <c r="AC1221">
        <v>0</v>
      </c>
      <c r="AD1221">
        <v>1</v>
      </c>
      <c r="AE1221">
        <v>0</v>
      </c>
      <c r="AF1221" t="s">
        <v>25</v>
      </c>
      <c r="AG1221">
        <v>4.1250000000000002E-2</v>
      </c>
      <c r="AH1221">
        <v>2</v>
      </c>
      <c r="AI1221">
        <v>60527818</v>
      </c>
      <c r="AJ1221">
        <v>1205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</row>
    <row r="1222" spans="1:44" x14ac:dyDescent="0.2">
      <c r="A1222">
        <f>ROW(Source!A536)</f>
        <v>536</v>
      </c>
      <c r="B1222">
        <v>60527831</v>
      </c>
      <c r="C1222">
        <v>60527815</v>
      </c>
      <c r="D1222">
        <v>58308811</v>
      </c>
      <c r="E1222">
        <v>1</v>
      </c>
      <c r="F1222">
        <v>1</v>
      </c>
      <c r="G1222">
        <v>1080</v>
      </c>
      <c r="H1222">
        <v>3</v>
      </c>
      <c r="I1222" t="s">
        <v>877</v>
      </c>
      <c r="J1222" t="s">
        <v>878</v>
      </c>
      <c r="K1222" t="s">
        <v>879</v>
      </c>
      <c r="L1222">
        <v>1346</v>
      </c>
      <c r="N1222">
        <v>1009</v>
      </c>
      <c r="O1222" t="s">
        <v>880</v>
      </c>
      <c r="P1222" t="s">
        <v>880</v>
      </c>
      <c r="Q1222">
        <v>1</v>
      </c>
      <c r="X1222">
        <v>0.5</v>
      </c>
      <c r="Y1222">
        <v>1.61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 t="s">
        <v>3</v>
      </c>
      <c r="AG1222">
        <v>0.5</v>
      </c>
      <c r="AH1222">
        <v>2</v>
      </c>
      <c r="AI1222">
        <v>60527821</v>
      </c>
      <c r="AJ1222">
        <v>1206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</row>
    <row r="1223" spans="1:44" x14ac:dyDescent="0.2">
      <c r="A1223">
        <f>ROW(Source!A536)</f>
        <v>536</v>
      </c>
      <c r="B1223">
        <v>60527832</v>
      </c>
      <c r="C1223">
        <v>60527815</v>
      </c>
      <c r="D1223">
        <v>58308843</v>
      </c>
      <c r="E1223">
        <v>1</v>
      </c>
      <c r="F1223">
        <v>1</v>
      </c>
      <c r="G1223">
        <v>1080</v>
      </c>
      <c r="H1223">
        <v>3</v>
      </c>
      <c r="I1223" t="s">
        <v>881</v>
      </c>
      <c r="J1223" t="s">
        <v>882</v>
      </c>
      <c r="K1223" t="s">
        <v>883</v>
      </c>
      <c r="L1223">
        <v>1346</v>
      </c>
      <c r="N1223">
        <v>1009</v>
      </c>
      <c r="O1223" t="s">
        <v>880</v>
      </c>
      <c r="P1223" t="s">
        <v>880</v>
      </c>
      <c r="Q1223">
        <v>1</v>
      </c>
      <c r="X1223">
        <v>0.21</v>
      </c>
      <c r="Y1223">
        <v>36.78</v>
      </c>
      <c r="Z1223">
        <v>0</v>
      </c>
      <c r="AA1223">
        <v>0</v>
      </c>
      <c r="AB1223">
        <v>0</v>
      </c>
      <c r="AC1223">
        <v>0</v>
      </c>
      <c r="AD1223">
        <v>1</v>
      </c>
      <c r="AE1223">
        <v>0</v>
      </c>
      <c r="AF1223" t="s">
        <v>3</v>
      </c>
      <c r="AG1223">
        <v>0.21</v>
      </c>
      <c r="AH1223">
        <v>2</v>
      </c>
      <c r="AI1223">
        <v>60527822</v>
      </c>
      <c r="AJ1223">
        <v>1207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</row>
    <row r="1224" spans="1:44" x14ac:dyDescent="0.2">
      <c r="A1224">
        <f>ROW(Source!A536)</f>
        <v>536</v>
      </c>
      <c r="B1224">
        <v>60527833</v>
      </c>
      <c r="C1224">
        <v>60527815</v>
      </c>
      <c r="D1224">
        <v>58308917</v>
      </c>
      <c r="E1224">
        <v>1</v>
      </c>
      <c r="F1224">
        <v>1</v>
      </c>
      <c r="G1224">
        <v>1080</v>
      </c>
      <c r="H1224">
        <v>3</v>
      </c>
      <c r="I1224" t="s">
        <v>884</v>
      </c>
      <c r="J1224" t="s">
        <v>885</v>
      </c>
      <c r="K1224" t="s">
        <v>886</v>
      </c>
      <c r="L1224">
        <v>1354</v>
      </c>
      <c r="N1224">
        <v>1010</v>
      </c>
      <c r="O1224" t="s">
        <v>39</v>
      </c>
      <c r="P1224" t="s">
        <v>39</v>
      </c>
      <c r="Q1224">
        <v>1</v>
      </c>
      <c r="X1224">
        <v>20</v>
      </c>
      <c r="Y1224">
        <v>0.89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0</v>
      </c>
      <c r="AF1224" t="s">
        <v>3</v>
      </c>
      <c r="AG1224">
        <v>20</v>
      </c>
      <c r="AH1224">
        <v>2</v>
      </c>
      <c r="AI1224">
        <v>60527823</v>
      </c>
      <c r="AJ1224">
        <v>1208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</row>
    <row r="1225" spans="1:44" x14ac:dyDescent="0.2">
      <c r="A1225">
        <f>ROW(Source!A536)</f>
        <v>536</v>
      </c>
      <c r="B1225">
        <v>60527834</v>
      </c>
      <c r="C1225">
        <v>60527815</v>
      </c>
      <c r="D1225">
        <v>58263805</v>
      </c>
      <c r="E1225">
        <v>1080</v>
      </c>
      <c r="F1225">
        <v>1</v>
      </c>
      <c r="G1225">
        <v>1080</v>
      </c>
      <c r="H1225">
        <v>3</v>
      </c>
      <c r="I1225" t="s">
        <v>985</v>
      </c>
      <c r="J1225" t="s">
        <v>3</v>
      </c>
      <c r="K1225" t="s">
        <v>986</v>
      </c>
      <c r="L1225">
        <v>1301</v>
      </c>
      <c r="N1225">
        <v>1003</v>
      </c>
      <c r="O1225" t="s">
        <v>34</v>
      </c>
      <c r="P1225" t="s">
        <v>34</v>
      </c>
      <c r="Q1225">
        <v>1</v>
      </c>
      <c r="X1225">
        <v>100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 t="s">
        <v>3</v>
      </c>
      <c r="AG1225">
        <v>100</v>
      </c>
      <c r="AH1225">
        <v>3</v>
      </c>
      <c r="AI1225">
        <v>-1</v>
      </c>
      <c r="AJ1225" t="s">
        <v>3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</row>
    <row r="1226" spans="1:44" x14ac:dyDescent="0.2">
      <c r="A1226">
        <f>ROW(Source!A536)</f>
        <v>536</v>
      </c>
      <c r="B1226">
        <v>60527835</v>
      </c>
      <c r="C1226">
        <v>60527815</v>
      </c>
      <c r="D1226">
        <v>58266671</v>
      </c>
      <c r="E1226">
        <v>1080</v>
      </c>
      <c r="F1226">
        <v>1</v>
      </c>
      <c r="G1226">
        <v>1080</v>
      </c>
      <c r="H1226">
        <v>3</v>
      </c>
      <c r="I1226" t="s">
        <v>987</v>
      </c>
      <c r="J1226" t="s">
        <v>3</v>
      </c>
      <c r="K1226" t="s">
        <v>988</v>
      </c>
      <c r="L1226">
        <v>1354</v>
      </c>
      <c r="N1226">
        <v>1010</v>
      </c>
      <c r="O1226" t="s">
        <v>39</v>
      </c>
      <c r="P1226" t="s">
        <v>39</v>
      </c>
      <c r="Q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 t="s">
        <v>3</v>
      </c>
      <c r="AG1226">
        <v>0</v>
      </c>
      <c r="AH1226">
        <v>3</v>
      </c>
      <c r="AI1226">
        <v>-1</v>
      </c>
      <c r="AJ1226" t="s">
        <v>3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</row>
    <row r="1227" spans="1:44" x14ac:dyDescent="0.2">
      <c r="A1227">
        <f>ROW(Source!A536)</f>
        <v>536</v>
      </c>
      <c r="B1227">
        <v>60527836</v>
      </c>
      <c r="C1227">
        <v>60527815</v>
      </c>
      <c r="D1227">
        <v>58267525</v>
      </c>
      <c r="E1227">
        <v>1080</v>
      </c>
      <c r="F1227">
        <v>1</v>
      </c>
      <c r="G1227">
        <v>1080</v>
      </c>
      <c r="H1227">
        <v>3</v>
      </c>
      <c r="I1227" t="s">
        <v>989</v>
      </c>
      <c r="J1227" t="s">
        <v>3</v>
      </c>
      <c r="K1227" t="s">
        <v>990</v>
      </c>
      <c r="L1227">
        <v>1346</v>
      </c>
      <c r="N1227">
        <v>1009</v>
      </c>
      <c r="O1227" t="s">
        <v>880</v>
      </c>
      <c r="P1227" t="s">
        <v>880</v>
      </c>
      <c r="Q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 t="s">
        <v>3</v>
      </c>
      <c r="AG1227">
        <v>0</v>
      </c>
      <c r="AH1227">
        <v>3</v>
      </c>
      <c r="AI1227">
        <v>-1</v>
      </c>
      <c r="AJ1227" t="s">
        <v>3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</row>
    <row r="1228" spans="1:44" x14ac:dyDescent="0.2">
      <c r="A1228">
        <f>ROW(Source!A537)</f>
        <v>537</v>
      </c>
      <c r="B1228">
        <v>60527826</v>
      </c>
      <c r="C1228">
        <v>60527815</v>
      </c>
      <c r="D1228">
        <v>58266404</v>
      </c>
      <c r="E1228">
        <v>1080</v>
      </c>
      <c r="F1228">
        <v>1</v>
      </c>
      <c r="G1228">
        <v>1080</v>
      </c>
      <c r="H1228">
        <v>1</v>
      </c>
      <c r="I1228" t="s">
        <v>859</v>
      </c>
      <c r="J1228" t="s">
        <v>3</v>
      </c>
      <c r="K1228" t="s">
        <v>860</v>
      </c>
      <c r="L1228">
        <v>1191</v>
      </c>
      <c r="N1228">
        <v>1013</v>
      </c>
      <c r="O1228" t="s">
        <v>861</v>
      </c>
      <c r="P1228" t="s">
        <v>861</v>
      </c>
      <c r="Q1228">
        <v>1</v>
      </c>
      <c r="X1228">
        <v>24.89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1</v>
      </c>
      <c r="AF1228" t="s">
        <v>26</v>
      </c>
      <c r="AG1228">
        <v>31.485850000000003</v>
      </c>
      <c r="AH1228">
        <v>2</v>
      </c>
      <c r="AI1228">
        <v>60527816</v>
      </c>
      <c r="AJ1228">
        <v>1211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</row>
    <row r="1229" spans="1:44" x14ac:dyDescent="0.2">
      <c r="A1229">
        <f>ROW(Source!A537)</f>
        <v>537</v>
      </c>
      <c r="B1229">
        <v>60527827</v>
      </c>
      <c r="C1229">
        <v>60527815</v>
      </c>
      <c r="D1229">
        <v>58340578</v>
      </c>
      <c r="E1229">
        <v>1</v>
      </c>
      <c r="F1229">
        <v>1</v>
      </c>
      <c r="G1229">
        <v>1080</v>
      </c>
      <c r="H1229">
        <v>2</v>
      </c>
      <c r="I1229" t="s">
        <v>862</v>
      </c>
      <c r="J1229" t="s">
        <v>863</v>
      </c>
      <c r="K1229" t="s">
        <v>864</v>
      </c>
      <c r="L1229">
        <v>1368</v>
      </c>
      <c r="N1229">
        <v>1011</v>
      </c>
      <c r="O1229" t="s">
        <v>865</v>
      </c>
      <c r="P1229" t="s">
        <v>865</v>
      </c>
      <c r="Q1229">
        <v>1</v>
      </c>
      <c r="X1229">
        <v>0.03</v>
      </c>
      <c r="Y1229">
        <v>0</v>
      </c>
      <c r="Z1229">
        <v>83.1</v>
      </c>
      <c r="AA1229">
        <v>12.62</v>
      </c>
      <c r="AB1229">
        <v>0</v>
      </c>
      <c r="AC1229">
        <v>0</v>
      </c>
      <c r="AD1229">
        <v>1</v>
      </c>
      <c r="AE1229">
        <v>0</v>
      </c>
      <c r="AF1229" t="s">
        <v>25</v>
      </c>
      <c r="AG1229">
        <v>4.1250000000000002E-2</v>
      </c>
      <c r="AH1229">
        <v>2</v>
      </c>
      <c r="AI1229">
        <v>60527817</v>
      </c>
      <c r="AJ1229">
        <v>1212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</row>
    <row r="1230" spans="1:44" x14ac:dyDescent="0.2">
      <c r="A1230">
        <f>ROW(Source!A537)</f>
        <v>537</v>
      </c>
      <c r="B1230">
        <v>60527829</v>
      </c>
      <c r="C1230">
        <v>60527815</v>
      </c>
      <c r="D1230">
        <v>58340697</v>
      </c>
      <c r="E1230">
        <v>1</v>
      </c>
      <c r="F1230">
        <v>1</v>
      </c>
      <c r="G1230">
        <v>1080</v>
      </c>
      <c r="H1230">
        <v>2</v>
      </c>
      <c r="I1230" t="s">
        <v>868</v>
      </c>
      <c r="J1230" t="s">
        <v>869</v>
      </c>
      <c r="K1230" t="s">
        <v>870</v>
      </c>
      <c r="L1230">
        <v>1368</v>
      </c>
      <c r="N1230">
        <v>1011</v>
      </c>
      <c r="O1230" t="s">
        <v>865</v>
      </c>
      <c r="P1230" t="s">
        <v>865</v>
      </c>
      <c r="Q1230">
        <v>1</v>
      </c>
      <c r="X1230">
        <v>0.73</v>
      </c>
      <c r="Y1230">
        <v>0</v>
      </c>
      <c r="Z1230">
        <v>0.8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 t="s">
        <v>25</v>
      </c>
      <c r="AG1230">
        <v>1.0037500000000001</v>
      </c>
      <c r="AH1230">
        <v>2</v>
      </c>
      <c r="AI1230">
        <v>60527819</v>
      </c>
      <c r="AJ1230">
        <v>1213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</row>
    <row r="1231" spans="1:44" x14ac:dyDescent="0.2">
      <c r="A1231">
        <f>ROW(Source!A537)</f>
        <v>537</v>
      </c>
      <c r="B1231">
        <v>60527830</v>
      </c>
      <c r="C1231">
        <v>60527815</v>
      </c>
      <c r="D1231">
        <v>58340699</v>
      </c>
      <c r="E1231">
        <v>1</v>
      </c>
      <c r="F1231">
        <v>1</v>
      </c>
      <c r="G1231">
        <v>1080</v>
      </c>
      <c r="H1231">
        <v>2</v>
      </c>
      <c r="I1231" t="s">
        <v>871</v>
      </c>
      <c r="J1231" t="s">
        <v>872</v>
      </c>
      <c r="K1231" t="s">
        <v>873</v>
      </c>
      <c r="L1231">
        <v>1368</v>
      </c>
      <c r="N1231">
        <v>1011</v>
      </c>
      <c r="O1231" t="s">
        <v>865</v>
      </c>
      <c r="P1231" t="s">
        <v>865</v>
      </c>
      <c r="Q1231">
        <v>1</v>
      </c>
      <c r="X1231">
        <v>0.7</v>
      </c>
      <c r="Y1231">
        <v>0</v>
      </c>
      <c r="Z1231">
        <v>1.49</v>
      </c>
      <c r="AA1231">
        <v>0</v>
      </c>
      <c r="AB1231">
        <v>0</v>
      </c>
      <c r="AC1231">
        <v>0</v>
      </c>
      <c r="AD1231">
        <v>1</v>
      </c>
      <c r="AE1231">
        <v>0</v>
      </c>
      <c r="AF1231" t="s">
        <v>25</v>
      </c>
      <c r="AG1231">
        <v>0.96250000000000013</v>
      </c>
      <c r="AH1231">
        <v>2</v>
      </c>
      <c r="AI1231">
        <v>60527820</v>
      </c>
      <c r="AJ1231">
        <v>1214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</row>
    <row r="1232" spans="1:44" x14ac:dyDescent="0.2">
      <c r="A1232">
        <f>ROW(Source!A537)</f>
        <v>537</v>
      </c>
      <c r="B1232">
        <v>60527828</v>
      </c>
      <c r="C1232">
        <v>60527815</v>
      </c>
      <c r="D1232">
        <v>58339814</v>
      </c>
      <c r="E1232">
        <v>1</v>
      </c>
      <c r="F1232">
        <v>1</v>
      </c>
      <c r="G1232">
        <v>1080</v>
      </c>
      <c r="H1232">
        <v>2</v>
      </c>
      <c r="I1232" t="s">
        <v>874</v>
      </c>
      <c r="J1232" t="s">
        <v>875</v>
      </c>
      <c r="K1232" t="s">
        <v>876</v>
      </c>
      <c r="L1232">
        <v>1368</v>
      </c>
      <c r="N1232">
        <v>1011</v>
      </c>
      <c r="O1232" t="s">
        <v>865</v>
      </c>
      <c r="P1232" t="s">
        <v>865</v>
      </c>
      <c r="Q1232">
        <v>1</v>
      </c>
      <c r="X1232">
        <v>0.03</v>
      </c>
      <c r="Y1232">
        <v>0</v>
      </c>
      <c r="Z1232">
        <v>179.17</v>
      </c>
      <c r="AA1232">
        <v>16.93</v>
      </c>
      <c r="AB1232">
        <v>0</v>
      </c>
      <c r="AC1232">
        <v>0</v>
      </c>
      <c r="AD1232">
        <v>1</v>
      </c>
      <c r="AE1232">
        <v>0</v>
      </c>
      <c r="AF1232" t="s">
        <v>25</v>
      </c>
      <c r="AG1232">
        <v>4.1250000000000002E-2</v>
      </c>
      <c r="AH1232">
        <v>2</v>
      </c>
      <c r="AI1232">
        <v>60527818</v>
      </c>
      <c r="AJ1232">
        <v>1215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</row>
    <row r="1233" spans="1:44" x14ac:dyDescent="0.2">
      <c r="A1233">
        <f>ROW(Source!A537)</f>
        <v>537</v>
      </c>
      <c r="B1233">
        <v>60527831</v>
      </c>
      <c r="C1233">
        <v>60527815</v>
      </c>
      <c r="D1233">
        <v>58308811</v>
      </c>
      <c r="E1233">
        <v>1</v>
      </c>
      <c r="F1233">
        <v>1</v>
      </c>
      <c r="G1233">
        <v>1080</v>
      </c>
      <c r="H1233">
        <v>3</v>
      </c>
      <c r="I1233" t="s">
        <v>877</v>
      </c>
      <c r="J1233" t="s">
        <v>878</v>
      </c>
      <c r="K1233" t="s">
        <v>879</v>
      </c>
      <c r="L1233">
        <v>1346</v>
      </c>
      <c r="N1233">
        <v>1009</v>
      </c>
      <c r="O1233" t="s">
        <v>880</v>
      </c>
      <c r="P1233" t="s">
        <v>880</v>
      </c>
      <c r="Q1233">
        <v>1</v>
      </c>
      <c r="X1233">
        <v>0.5</v>
      </c>
      <c r="Y1233">
        <v>1.61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 t="s">
        <v>3</v>
      </c>
      <c r="AG1233">
        <v>0.5</v>
      </c>
      <c r="AH1233">
        <v>2</v>
      </c>
      <c r="AI1233">
        <v>60527821</v>
      </c>
      <c r="AJ1233">
        <v>1216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</row>
    <row r="1234" spans="1:44" x14ac:dyDescent="0.2">
      <c r="A1234">
        <f>ROW(Source!A537)</f>
        <v>537</v>
      </c>
      <c r="B1234">
        <v>60527832</v>
      </c>
      <c r="C1234">
        <v>60527815</v>
      </c>
      <c r="D1234">
        <v>58308843</v>
      </c>
      <c r="E1234">
        <v>1</v>
      </c>
      <c r="F1234">
        <v>1</v>
      </c>
      <c r="G1234">
        <v>1080</v>
      </c>
      <c r="H1234">
        <v>3</v>
      </c>
      <c r="I1234" t="s">
        <v>881</v>
      </c>
      <c r="J1234" t="s">
        <v>882</v>
      </c>
      <c r="K1234" t="s">
        <v>883</v>
      </c>
      <c r="L1234">
        <v>1346</v>
      </c>
      <c r="N1234">
        <v>1009</v>
      </c>
      <c r="O1234" t="s">
        <v>880</v>
      </c>
      <c r="P1234" t="s">
        <v>880</v>
      </c>
      <c r="Q1234">
        <v>1</v>
      </c>
      <c r="X1234">
        <v>0.21</v>
      </c>
      <c r="Y1234">
        <v>36.78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0</v>
      </c>
      <c r="AF1234" t="s">
        <v>3</v>
      </c>
      <c r="AG1234">
        <v>0.21</v>
      </c>
      <c r="AH1234">
        <v>2</v>
      </c>
      <c r="AI1234">
        <v>60527822</v>
      </c>
      <c r="AJ1234">
        <v>1217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</row>
    <row r="1235" spans="1:44" x14ac:dyDescent="0.2">
      <c r="A1235">
        <f>ROW(Source!A537)</f>
        <v>537</v>
      </c>
      <c r="B1235">
        <v>60527833</v>
      </c>
      <c r="C1235">
        <v>60527815</v>
      </c>
      <c r="D1235">
        <v>58308917</v>
      </c>
      <c r="E1235">
        <v>1</v>
      </c>
      <c r="F1235">
        <v>1</v>
      </c>
      <c r="G1235">
        <v>1080</v>
      </c>
      <c r="H1235">
        <v>3</v>
      </c>
      <c r="I1235" t="s">
        <v>884</v>
      </c>
      <c r="J1235" t="s">
        <v>885</v>
      </c>
      <c r="K1235" t="s">
        <v>886</v>
      </c>
      <c r="L1235">
        <v>1354</v>
      </c>
      <c r="N1235">
        <v>1010</v>
      </c>
      <c r="O1235" t="s">
        <v>39</v>
      </c>
      <c r="P1235" t="s">
        <v>39</v>
      </c>
      <c r="Q1235">
        <v>1</v>
      </c>
      <c r="X1235">
        <v>20</v>
      </c>
      <c r="Y1235">
        <v>0.89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 t="s">
        <v>3</v>
      </c>
      <c r="AG1235">
        <v>20</v>
      </c>
      <c r="AH1235">
        <v>2</v>
      </c>
      <c r="AI1235">
        <v>60527823</v>
      </c>
      <c r="AJ1235">
        <v>1218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</row>
    <row r="1236" spans="1:44" x14ac:dyDescent="0.2">
      <c r="A1236">
        <f>ROW(Source!A537)</f>
        <v>537</v>
      </c>
      <c r="B1236">
        <v>60527834</v>
      </c>
      <c r="C1236">
        <v>60527815</v>
      </c>
      <c r="D1236">
        <v>58263805</v>
      </c>
      <c r="E1236">
        <v>1080</v>
      </c>
      <c r="F1236">
        <v>1</v>
      </c>
      <c r="G1236">
        <v>1080</v>
      </c>
      <c r="H1236">
        <v>3</v>
      </c>
      <c r="I1236" t="s">
        <v>985</v>
      </c>
      <c r="J1236" t="s">
        <v>3</v>
      </c>
      <c r="K1236" t="s">
        <v>986</v>
      </c>
      <c r="L1236">
        <v>1301</v>
      </c>
      <c r="N1236">
        <v>1003</v>
      </c>
      <c r="O1236" t="s">
        <v>34</v>
      </c>
      <c r="P1236" t="s">
        <v>34</v>
      </c>
      <c r="Q1236">
        <v>1</v>
      </c>
      <c r="X1236">
        <v>100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 t="s">
        <v>3</v>
      </c>
      <c r="AG1236">
        <v>100</v>
      </c>
      <c r="AH1236">
        <v>3</v>
      </c>
      <c r="AI1236">
        <v>-1</v>
      </c>
      <c r="AJ1236" t="s">
        <v>3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</row>
    <row r="1237" spans="1:44" x14ac:dyDescent="0.2">
      <c r="A1237">
        <f>ROW(Source!A537)</f>
        <v>537</v>
      </c>
      <c r="B1237">
        <v>60527835</v>
      </c>
      <c r="C1237">
        <v>60527815</v>
      </c>
      <c r="D1237">
        <v>58266671</v>
      </c>
      <c r="E1237">
        <v>1080</v>
      </c>
      <c r="F1237">
        <v>1</v>
      </c>
      <c r="G1237">
        <v>1080</v>
      </c>
      <c r="H1237">
        <v>3</v>
      </c>
      <c r="I1237" t="s">
        <v>987</v>
      </c>
      <c r="J1237" t="s">
        <v>3</v>
      </c>
      <c r="K1237" t="s">
        <v>988</v>
      </c>
      <c r="L1237">
        <v>1354</v>
      </c>
      <c r="N1237">
        <v>1010</v>
      </c>
      <c r="O1237" t="s">
        <v>39</v>
      </c>
      <c r="P1237" t="s">
        <v>39</v>
      </c>
      <c r="Q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 t="s">
        <v>3</v>
      </c>
      <c r="AG1237">
        <v>0</v>
      </c>
      <c r="AH1237">
        <v>3</v>
      </c>
      <c r="AI1237">
        <v>-1</v>
      </c>
      <c r="AJ1237" t="s">
        <v>3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</row>
    <row r="1238" spans="1:44" x14ac:dyDescent="0.2">
      <c r="A1238">
        <f>ROW(Source!A537)</f>
        <v>537</v>
      </c>
      <c r="B1238">
        <v>60527836</v>
      </c>
      <c r="C1238">
        <v>60527815</v>
      </c>
      <c r="D1238">
        <v>58267525</v>
      </c>
      <c r="E1238">
        <v>1080</v>
      </c>
      <c r="F1238">
        <v>1</v>
      </c>
      <c r="G1238">
        <v>1080</v>
      </c>
      <c r="H1238">
        <v>3</v>
      </c>
      <c r="I1238" t="s">
        <v>989</v>
      </c>
      <c r="J1238" t="s">
        <v>3</v>
      </c>
      <c r="K1238" t="s">
        <v>990</v>
      </c>
      <c r="L1238">
        <v>1346</v>
      </c>
      <c r="N1238">
        <v>1009</v>
      </c>
      <c r="O1238" t="s">
        <v>880</v>
      </c>
      <c r="P1238" t="s">
        <v>880</v>
      </c>
      <c r="Q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 t="s">
        <v>3</v>
      </c>
      <c r="AG1238">
        <v>0</v>
      </c>
      <c r="AH1238">
        <v>3</v>
      </c>
      <c r="AI1238">
        <v>-1</v>
      </c>
      <c r="AJ1238" t="s">
        <v>3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</row>
    <row r="1239" spans="1:44" x14ac:dyDescent="0.2">
      <c r="A1239">
        <f>ROW(Source!A542)</f>
        <v>542</v>
      </c>
      <c r="B1239">
        <v>60527845</v>
      </c>
      <c r="C1239">
        <v>60527839</v>
      </c>
      <c r="D1239">
        <v>58266404</v>
      </c>
      <c r="E1239">
        <v>1080</v>
      </c>
      <c r="F1239">
        <v>1</v>
      </c>
      <c r="G1239">
        <v>1080</v>
      </c>
      <c r="H1239">
        <v>1</v>
      </c>
      <c r="I1239" t="s">
        <v>859</v>
      </c>
      <c r="J1239" t="s">
        <v>3</v>
      </c>
      <c r="K1239" t="s">
        <v>860</v>
      </c>
      <c r="L1239">
        <v>1191</v>
      </c>
      <c r="N1239">
        <v>1013</v>
      </c>
      <c r="O1239" t="s">
        <v>861</v>
      </c>
      <c r="P1239" t="s">
        <v>861</v>
      </c>
      <c r="Q1239">
        <v>1</v>
      </c>
      <c r="X1239">
        <v>5.01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1</v>
      </c>
      <c r="AF1239" t="s">
        <v>26</v>
      </c>
      <c r="AG1239">
        <v>6.3376499999999991</v>
      </c>
      <c r="AH1239">
        <v>2</v>
      </c>
      <c r="AI1239">
        <v>60527840</v>
      </c>
      <c r="AJ1239">
        <v>1221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</row>
    <row r="1240" spans="1:44" x14ac:dyDescent="0.2">
      <c r="A1240">
        <f>ROW(Source!A542)</f>
        <v>542</v>
      </c>
      <c r="B1240">
        <v>60527846</v>
      </c>
      <c r="C1240">
        <v>60527839</v>
      </c>
      <c r="D1240">
        <v>58308814</v>
      </c>
      <c r="E1240">
        <v>1</v>
      </c>
      <c r="F1240">
        <v>1</v>
      </c>
      <c r="G1240">
        <v>1080</v>
      </c>
      <c r="H1240">
        <v>3</v>
      </c>
      <c r="I1240" t="s">
        <v>890</v>
      </c>
      <c r="J1240" t="s">
        <v>891</v>
      </c>
      <c r="K1240" t="s">
        <v>892</v>
      </c>
      <c r="L1240">
        <v>1339</v>
      </c>
      <c r="N1240">
        <v>1007</v>
      </c>
      <c r="O1240" t="s">
        <v>893</v>
      </c>
      <c r="P1240" t="s">
        <v>893</v>
      </c>
      <c r="Q1240">
        <v>1</v>
      </c>
      <c r="X1240">
        <v>1</v>
      </c>
      <c r="Y1240">
        <v>7.07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 t="s">
        <v>3</v>
      </c>
      <c r="AG1240">
        <v>1</v>
      </c>
      <c r="AH1240">
        <v>2</v>
      </c>
      <c r="AI1240">
        <v>60527841</v>
      </c>
      <c r="AJ1240">
        <v>1222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</row>
    <row r="1241" spans="1:44" x14ac:dyDescent="0.2">
      <c r="A1241">
        <f>ROW(Source!A542)</f>
        <v>542</v>
      </c>
      <c r="B1241">
        <v>60527847</v>
      </c>
      <c r="C1241">
        <v>60527839</v>
      </c>
      <c r="D1241">
        <v>58310526</v>
      </c>
      <c r="E1241">
        <v>1</v>
      </c>
      <c r="F1241">
        <v>1</v>
      </c>
      <c r="G1241">
        <v>1080</v>
      </c>
      <c r="H1241">
        <v>3</v>
      </c>
      <c r="I1241" t="s">
        <v>894</v>
      </c>
      <c r="J1241" t="s">
        <v>895</v>
      </c>
      <c r="K1241" t="s">
        <v>896</v>
      </c>
      <c r="L1241">
        <v>1346</v>
      </c>
      <c r="N1241">
        <v>1009</v>
      </c>
      <c r="O1241" t="s">
        <v>880</v>
      </c>
      <c r="P1241" t="s">
        <v>880</v>
      </c>
      <c r="Q1241">
        <v>1</v>
      </c>
      <c r="X1241">
        <v>0.02</v>
      </c>
      <c r="Y1241">
        <v>37.979999999999997</v>
      </c>
      <c r="Z1241">
        <v>0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 t="s">
        <v>3</v>
      </c>
      <c r="AG1241">
        <v>0.02</v>
      </c>
      <c r="AH1241">
        <v>2</v>
      </c>
      <c r="AI1241">
        <v>60527842</v>
      </c>
      <c r="AJ1241">
        <v>1223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</row>
    <row r="1242" spans="1:44" x14ac:dyDescent="0.2">
      <c r="A1242">
        <f>ROW(Source!A542)</f>
        <v>542</v>
      </c>
      <c r="B1242">
        <v>60527848</v>
      </c>
      <c r="C1242">
        <v>60527839</v>
      </c>
      <c r="D1242">
        <v>58309084</v>
      </c>
      <c r="E1242">
        <v>1</v>
      </c>
      <c r="F1242">
        <v>1</v>
      </c>
      <c r="G1242">
        <v>1080</v>
      </c>
      <c r="H1242">
        <v>3</v>
      </c>
      <c r="I1242" t="s">
        <v>907</v>
      </c>
      <c r="J1242" t="s">
        <v>908</v>
      </c>
      <c r="K1242" t="s">
        <v>909</v>
      </c>
      <c r="L1242">
        <v>1348</v>
      </c>
      <c r="N1242">
        <v>1009</v>
      </c>
      <c r="O1242" t="s">
        <v>900</v>
      </c>
      <c r="P1242" t="s">
        <v>900</v>
      </c>
      <c r="Q1242">
        <v>1000</v>
      </c>
      <c r="X1242">
        <v>5.0000000000000002E-5</v>
      </c>
      <c r="Y1242">
        <v>16214.84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 t="s">
        <v>3</v>
      </c>
      <c r="AG1242">
        <v>5.0000000000000002E-5</v>
      </c>
      <c r="AH1242">
        <v>2</v>
      </c>
      <c r="AI1242">
        <v>60527843</v>
      </c>
      <c r="AJ1242">
        <v>1224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</row>
    <row r="1243" spans="1:44" x14ac:dyDescent="0.2">
      <c r="A1243">
        <f>ROW(Source!A542)</f>
        <v>542</v>
      </c>
      <c r="B1243">
        <v>60527849</v>
      </c>
      <c r="C1243">
        <v>60527839</v>
      </c>
      <c r="D1243">
        <v>58309253</v>
      </c>
      <c r="E1243">
        <v>1</v>
      </c>
      <c r="F1243">
        <v>1</v>
      </c>
      <c r="G1243">
        <v>1080</v>
      </c>
      <c r="H1243">
        <v>3</v>
      </c>
      <c r="I1243" t="s">
        <v>910</v>
      </c>
      <c r="J1243" t="s">
        <v>911</v>
      </c>
      <c r="K1243" t="s">
        <v>912</v>
      </c>
      <c r="L1243">
        <v>1346</v>
      </c>
      <c r="N1243">
        <v>1009</v>
      </c>
      <c r="O1243" t="s">
        <v>880</v>
      </c>
      <c r="P1243" t="s">
        <v>880</v>
      </c>
      <c r="Q1243">
        <v>1</v>
      </c>
      <c r="X1243">
        <v>0.02</v>
      </c>
      <c r="Y1243">
        <v>20.190000000000001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0</v>
      </c>
      <c r="AF1243" t="s">
        <v>3</v>
      </c>
      <c r="AG1243">
        <v>0.02</v>
      </c>
      <c r="AH1243">
        <v>2</v>
      </c>
      <c r="AI1243">
        <v>60527844</v>
      </c>
      <c r="AJ1243">
        <v>1225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</row>
    <row r="1244" spans="1:44" x14ac:dyDescent="0.2">
      <c r="A1244">
        <f>ROW(Source!A543)</f>
        <v>543</v>
      </c>
      <c r="B1244">
        <v>60527845</v>
      </c>
      <c r="C1244">
        <v>60527839</v>
      </c>
      <c r="D1244">
        <v>58266404</v>
      </c>
      <c r="E1244">
        <v>1080</v>
      </c>
      <c r="F1244">
        <v>1</v>
      </c>
      <c r="G1244">
        <v>1080</v>
      </c>
      <c r="H1244">
        <v>1</v>
      </c>
      <c r="I1244" t="s">
        <v>859</v>
      </c>
      <c r="J1244" t="s">
        <v>3</v>
      </c>
      <c r="K1244" t="s">
        <v>860</v>
      </c>
      <c r="L1244">
        <v>1191</v>
      </c>
      <c r="N1244">
        <v>1013</v>
      </c>
      <c r="O1244" t="s">
        <v>861</v>
      </c>
      <c r="P1244" t="s">
        <v>861</v>
      </c>
      <c r="Q1244">
        <v>1</v>
      </c>
      <c r="X1244">
        <v>5.01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1</v>
      </c>
      <c r="AF1244" t="s">
        <v>26</v>
      </c>
      <c r="AG1244">
        <v>6.3376499999999991</v>
      </c>
      <c r="AH1244">
        <v>2</v>
      </c>
      <c r="AI1244">
        <v>60527840</v>
      </c>
      <c r="AJ1244">
        <v>1226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</row>
    <row r="1245" spans="1:44" x14ac:dyDescent="0.2">
      <c r="A1245">
        <f>ROW(Source!A543)</f>
        <v>543</v>
      </c>
      <c r="B1245">
        <v>60527846</v>
      </c>
      <c r="C1245">
        <v>60527839</v>
      </c>
      <c r="D1245">
        <v>58308814</v>
      </c>
      <c r="E1245">
        <v>1</v>
      </c>
      <c r="F1245">
        <v>1</v>
      </c>
      <c r="G1245">
        <v>1080</v>
      </c>
      <c r="H1245">
        <v>3</v>
      </c>
      <c r="I1245" t="s">
        <v>890</v>
      </c>
      <c r="J1245" t="s">
        <v>891</v>
      </c>
      <c r="K1245" t="s">
        <v>892</v>
      </c>
      <c r="L1245">
        <v>1339</v>
      </c>
      <c r="N1245">
        <v>1007</v>
      </c>
      <c r="O1245" t="s">
        <v>893</v>
      </c>
      <c r="P1245" t="s">
        <v>893</v>
      </c>
      <c r="Q1245">
        <v>1</v>
      </c>
      <c r="X1245">
        <v>1</v>
      </c>
      <c r="Y1245">
        <v>7.07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0</v>
      </c>
      <c r="AF1245" t="s">
        <v>3</v>
      </c>
      <c r="AG1245">
        <v>1</v>
      </c>
      <c r="AH1245">
        <v>2</v>
      </c>
      <c r="AI1245">
        <v>60527841</v>
      </c>
      <c r="AJ1245">
        <v>1227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</row>
    <row r="1246" spans="1:44" x14ac:dyDescent="0.2">
      <c r="A1246">
        <f>ROW(Source!A543)</f>
        <v>543</v>
      </c>
      <c r="B1246">
        <v>60527847</v>
      </c>
      <c r="C1246">
        <v>60527839</v>
      </c>
      <c r="D1246">
        <v>58310526</v>
      </c>
      <c r="E1246">
        <v>1</v>
      </c>
      <c r="F1246">
        <v>1</v>
      </c>
      <c r="G1246">
        <v>1080</v>
      </c>
      <c r="H1246">
        <v>3</v>
      </c>
      <c r="I1246" t="s">
        <v>894</v>
      </c>
      <c r="J1246" t="s">
        <v>895</v>
      </c>
      <c r="K1246" t="s">
        <v>896</v>
      </c>
      <c r="L1246">
        <v>1346</v>
      </c>
      <c r="N1246">
        <v>1009</v>
      </c>
      <c r="O1246" t="s">
        <v>880</v>
      </c>
      <c r="P1246" t="s">
        <v>880</v>
      </c>
      <c r="Q1246">
        <v>1</v>
      </c>
      <c r="X1246">
        <v>0.02</v>
      </c>
      <c r="Y1246">
        <v>37.979999999999997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 t="s">
        <v>3</v>
      </c>
      <c r="AG1246">
        <v>0.02</v>
      </c>
      <c r="AH1246">
        <v>2</v>
      </c>
      <c r="AI1246">
        <v>60527842</v>
      </c>
      <c r="AJ1246">
        <v>1228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</row>
    <row r="1247" spans="1:44" x14ac:dyDescent="0.2">
      <c r="A1247">
        <f>ROW(Source!A543)</f>
        <v>543</v>
      </c>
      <c r="B1247">
        <v>60527848</v>
      </c>
      <c r="C1247">
        <v>60527839</v>
      </c>
      <c r="D1247">
        <v>58309084</v>
      </c>
      <c r="E1247">
        <v>1</v>
      </c>
      <c r="F1247">
        <v>1</v>
      </c>
      <c r="G1247">
        <v>1080</v>
      </c>
      <c r="H1247">
        <v>3</v>
      </c>
      <c r="I1247" t="s">
        <v>907</v>
      </c>
      <c r="J1247" t="s">
        <v>908</v>
      </c>
      <c r="K1247" t="s">
        <v>909</v>
      </c>
      <c r="L1247">
        <v>1348</v>
      </c>
      <c r="N1247">
        <v>1009</v>
      </c>
      <c r="O1247" t="s">
        <v>900</v>
      </c>
      <c r="P1247" t="s">
        <v>900</v>
      </c>
      <c r="Q1247">
        <v>1000</v>
      </c>
      <c r="X1247">
        <v>5.0000000000000002E-5</v>
      </c>
      <c r="Y1247">
        <v>16214.84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 t="s">
        <v>3</v>
      </c>
      <c r="AG1247">
        <v>5.0000000000000002E-5</v>
      </c>
      <c r="AH1247">
        <v>2</v>
      </c>
      <c r="AI1247">
        <v>60527843</v>
      </c>
      <c r="AJ1247">
        <v>1229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</row>
    <row r="1248" spans="1:44" x14ac:dyDescent="0.2">
      <c r="A1248">
        <f>ROW(Source!A543)</f>
        <v>543</v>
      </c>
      <c r="B1248">
        <v>60527849</v>
      </c>
      <c r="C1248">
        <v>60527839</v>
      </c>
      <c r="D1248">
        <v>58309253</v>
      </c>
      <c r="E1248">
        <v>1</v>
      </c>
      <c r="F1248">
        <v>1</v>
      </c>
      <c r="G1248">
        <v>1080</v>
      </c>
      <c r="H1248">
        <v>3</v>
      </c>
      <c r="I1248" t="s">
        <v>910</v>
      </c>
      <c r="J1248" t="s">
        <v>911</v>
      </c>
      <c r="K1248" t="s">
        <v>912</v>
      </c>
      <c r="L1248">
        <v>1346</v>
      </c>
      <c r="N1248">
        <v>1009</v>
      </c>
      <c r="O1248" t="s">
        <v>880</v>
      </c>
      <c r="P1248" t="s">
        <v>880</v>
      </c>
      <c r="Q1248">
        <v>1</v>
      </c>
      <c r="X1248">
        <v>0.02</v>
      </c>
      <c r="Y1248">
        <v>20.190000000000001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0</v>
      </c>
      <c r="AF1248" t="s">
        <v>3</v>
      </c>
      <c r="AG1248">
        <v>0.02</v>
      </c>
      <c r="AH1248">
        <v>2</v>
      </c>
      <c r="AI1248">
        <v>60527844</v>
      </c>
      <c r="AJ1248">
        <v>1230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</row>
    <row r="1249" spans="1:44" x14ac:dyDescent="0.2">
      <c r="A1249">
        <f>ROW(Source!A544)</f>
        <v>544</v>
      </c>
      <c r="B1249">
        <v>60527856</v>
      </c>
      <c r="C1249">
        <v>60527850</v>
      </c>
      <c r="D1249">
        <v>58266404</v>
      </c>
      <c r="E1249">
        <v>1080</v>
      </c>
      <c r="F1249">
        <v>1</v>
      </c>
      <c r="G1249">
        <v>1080</v>
      </c>
      <c r="H1249">
        <v>1</v>
      </c>
      <c r="I1249" t="s">
        <v>859</v>
      </c>
      <c r="J1249" t="s">
        <v>3</v>
      </c>
      <c r="K1249" t="s">
        <v>860</v>
      </c>
      <c r="L1249">
        <v>1191</v>
      </c>
      <c r="N1249">
        <v>1013</v>
      </c>
      <c r="O1249" t="s">
        <v>861</v>
      </c>
      <c r="P1249" t="s">
        <v>861</v>
      </c>
      <c r="Q1249">
        <v>1</v>
      </c>
      <c r="X1249">
        <v>5.01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1</v>
      </c>
      <c r="AF1249" t="s">
        <v>26</v>
      </c>
      <c r="AG1249">
        <v>6.3376499999999991</v>
      </c>
      <c r="AH1249">
        <v>2</v>
      </c>
      <c r="AI1249">
        <v>60527851</v>
      </c>
      <c r="AJ1249">
        <v>1231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</row>
    <row r="1250" spans="1:44" x14ac:dyDescent="0.2">
      <c r="A1250">
        <f>ROW(Source!A544)</f>
        <v>544</v>
      </c>
      <c r="B1250">
        <v>60527857</v>
      </c>
      <c r="C1250">
        <v>60527850</v>
      </c>
      <c r="D1250">
        <v>58308814</v>
      </c>
      <c r="E1250">
        <v>1</v>
      </c>
      <c r="F1250">
        <v>1</v>
      </c>
      <c r="G1250">
        <v>1080</v>
      </c>
      <c r="H1250">
        <v>3</v>
      </c>
      <c r="I1250" t="s">
        <v>890</v>
      </c>
      <c r="J1250" t="s">
        <v>891</v>
      </c>
      <c r="K1250" t="s">
        <v>892</v>
      </c>
      <c r="L1250">
        <v>1339</v>
      </c>
      <c r="N1250">
        <v>1007</v>
      </c>
      <c r="O1250" t="s">
        <v>893</v>
      </c>
      <c r="P1250" t="s">
        <v>893</v>
      </c>
      <c r="Q1250">
        <v>1</v>
      </c>
      <c r="X1250">
        <v>3.8</v>
      </c>
      <c r="Y1250">
        <v>7.07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 t="s">
        <v>3</v>
      </c>
      <c r="AG1250">
        <v>3.8</v>
      </c>
      <c r="AH1250">
        <v>2</v>
      </c>
      <c r="AI1250">
        <v>60527852</v>
      </c>
      <c r="AJ1250">
        <v>1232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</row>
    <row r="1251" spans="1:44" x14ac:dyDescent="0.2">
      <c r="A1251">
        <f>ROW(Source!A544)</f>
        <v>544</v>
      </c>
      <c r="B1251">
        <v>60527858</v>
      </c>
      <c r="C1251">
        <v>60527850</v>
      </c>
      <c r="D1251">
        <v>58310526</v>
      </c>
      <c r="E1251">
        <v>1</v>
      </c>
      <c r="F1251">
        <v>1</v>
      </c>
      <c r="G1251">
        <v>1080</v>
      </c>
      <c r="H1251">
        <v>3</v>
      </c>
      <c r="I1251" t="s">
        <v>894</v>
      </c>
      <c r="J1251" t="s">
        <v>895</v>
      </c>
      <c r="K1251" t="s">
        <v>896</v>
      </c>
      <c r="L1251">
        <v>1346</v>
      </c>
      <c r="N1251">
        <v>1009</v>
      </c>
      <c r="O1251" t="s">
        <v>880</v>
      </c>
      <c r="P1251" t="s">
        <v>880</v>
      </c>
      <c r="Q1251">
        <v>1</v>
      </c>
      <c r="X1251">
        <v>0.02</v>
      </c>
      <c r="Y1251">
        <v>37.979999999999997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 t="s">
        <v>3</v>
      </c>
      <c r="AG1251">
        <v>0.02</v>
      </c>
      <c r="AH1251">
        <v>2</v>
      </c>
      <c r="AI1251">
        <v>60527853</v>
      </c>
      <c r="AJ1251">
        <v>1233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</row>
    <row r="1252" spans="1:44" x14ac:dyDescent="0.2">
      <c r="A1252">
        <f>ROW(Source!A544)</f>
        <v>544</v>
      </c>
      <c r="B1252">
        <v>60527859</v>
      </c>
      <c r="C1252">
        <v>60527850</v>
      </c>
      <c r="D1252">
        <v>58309084</v>
      </c>
      <c r="E1252">
        <v>1</v>
      </c>
      <c r="F1252">
        <v>1</v>
      </c>
      <c r="G1252">
        <v>1080</v>
      </c>
      <c r="H1252">
        <v>3</v>
      </c>
      <c r="I1252" t="s">
        <v>907</v>
      </c>
      <c r="J1252" t="s">
        <v>908</v>
      </c>
      <c r="K1252" t="s">
        <v>909</v>
      </c>
      <c r="L1252">
        <v>1348</v>
      </c>
      <c r="N1252">
        <v>1009</v>
      </c>
      <c r="O1252" t="s">
        <v>900</v>
      </c>
      <c r="P1252" t="s">
        <v>900</v>
      </c>
      <c r="Q1252">
        <v>1000</v>
      </c>
      <c r="X1252">
        <v>5.0000000000000002E-5</v>
      </c>
      <c r="Y1252">
        <v>16214.84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 t="s">
        <v>3</v>
      </c>
      <c r="AG1252">
        <v>5.0000000000000002E-5</v>
      </c>
      <c r="AH1252">
        <v>2</v>
      </c>
      <c r="AI1252">
        <v>60527854</v>
      </c>
      <c r="AJ1252">
        <v>1234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</row>
    <row r="1253" spans="1:44" x14ac:dyDescent="0.2">
      <c r="A1253">
        <f>ROW(Source!A544)</f>
        <v>544</v>
      </c>
      <c r="B1253">
        <v>60527860</v>
      </c>
      <c r="C1253">
        <v>60527850</v>
      </c>
      <c r="D1253">
        <v>58309253</v>
      </c>
      <c r="E1253">
        <v>1</v>
      </c>
      <c r="F1253">
        <v>1</v>
      </c>
      <c r="G1253">
        <v>1080</v>
      </c>
      <c r="H1253">
        <v>3</v>
      </c>
      <c r="I1253" t="s">
        <v>910</v>
      </c>
      <c r="J1253" t="s">
        <v>911</v>
      </c>
      <c r="K1253" t="s">
        <v>912</v>
      </c>
      <c r="L1253">
        <v>1346</v>
      </c>
      <c r="N1253">
        <v>1009</v>
      </c>
      <c r="O1253" t="s">
        <v>880</v>
      </c>
      <c r="P1253" t="s">
        <v>880</v>
      </c>
      <c r="Q1253">
        <v>1</v>
      </c>
      <c r="X1253">
        <v>0.02</v>
      </c>
      <c r="Y1253">
        <v>20.190000000000001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 t="s">
        <v>3</v>
      </c>
      <c r="AG1253">
        <v>0.02</v>
      </c>
      <c r="AH1253">
        <v>2</v>
      </c>
      <c r="AI1253">
        <v>60527855</v>
      </c>
      <c r="AJ1253">
        <v>1235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</row>
    <row r="1254" spans="1:44" x14ac:dyDescent="0.2">
      <c r="A1254">
        <f>ROW(Source!A545)</f>
        <v>545</v>
      </c>
      <c r="B1254">
        <v>60527856</v>
      </c>
      <c r="C1254">
        <v>60527850</v>
      </c>
      <c r="D1254">
        <v>58266404</v>
      </c>
      <c r="E1254">
        <v>1080</v>
      </c>
      <c r="F1254">
        <v>1</v>
      </c>
      <c r="G1254">
        <v>1080</v>
      </c>
      <c r="H1254">
        <v>1</v>
      </c>
      <c r="I1254" t="s">
        <v>859</v>
      </c>
      <c r="J1254" t="s">
        <v>3</v>
      </c>
      <c r="K1254" t="s">
        <v>860</v>
      </c>
      <c r="L1254">
        <v>1191</v>
      </c>
      <c r="N1254">
        <v>1013</v>
      </c>
      <c r="O1254" t="s">
        <v>861</v>
      </c>
      <c r="P1254" t="s">
        <v>861</v>
      </c>
      <c r="Q1254">
        <v>1</v>
      </c>
      <c r="X1254">
        <v>5.01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1</v>
      </c>
      <c r="AF1254" t="s">
        <v>26</v>
      </c>
      <c r="AG1254">
        <v>6.3376499999999991</v>
      </c>
      <c r="AH1254">
        <v>2</v>
      </c>
      <c r="AI1254">
        <v>60527851</v>
      </c>
      <c r="AJ1254">
        <v>1236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</row>
    <row r="1255" spans="1:44" x14ac:dyDescent="0.2">
      <c r="A1255">
        <f>ROW(Source!A545)</f>
        <v>545</v>
      </c>
      <c r="B1255">
        <v>60527857</v>
      </c>
      <c r="C1255">
        <v>60527850</v>
      </c>
      <c r="D1255">
        <v>58308814</v>
      </c>
      <c r="E1255">
        <v>1</v>
      </c>
      <c r="F1255">
        <v>1</v>
      </c>
      <c r="G1255">
        <v>1080</v>
      </c>
      <c r="H1255">
        <v>3</v>
      </c>
      <c r="I1255" t="s">
        <v>890</v>
      </c>
      <c r="J1255" t="s">
        <v>891</v>
      </c>
      <c r="K1255" t="s">
        <v>892</v>
      </c>
      <c r="L1255">
        <v>1339</v>
      </c>
      <c r="N1255">
        <v>1007</v>
      </c>
      <c r="O1255" t="s">
        <v>893</v>
      </c>
      <c r="P1255" t="s">
        <v>893</v>
      </c>
      <c r="Q1255">
        <v>1</v>
      </c>
      <c r="X1255">
        <v>3.8</v>
      </c>
      <c r="Y1255">
        <v>7.07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0</v>
      </c>
      <c r="AF1255" t="s">
        <v>3</v>
      </c>
      <c r="AG1255">
        <v>3.8</v>
      </c>
      <c r="AH1255">
        <v>2</v>
      </c>
      <c r="AI1255">
        <v>60527852</v>
      </c>
      <c r="AJ1255">
        <v>1237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</row>
    <row r="1256" spans="1:44" x14ac:dyDescent="0.2">
      <c r="A1256">
        <f>ROW(Source!A545)</f>
        <v>545</v>
      </c>
      <c r="B1256">
        <v>60527858</v>
      </c>
      <c r="C1256">
        <v>60527850</v>
      </c>
      <c r="D1256">
        <v>58310526</v>
      </c>
      <c r="E1256">
        <v>1</v>
      </c>
      <c r="F1256">
        <v>1</v>
      </c>
      <c r="G1256">
        <v>1080</v>
      </c>
      <c r="H1256">
        <v>3</v>
      </c>
      <c r="I1256" t="s">
        <v>894</v>
      </c>
      <c r="J1256" t="s">
        <v>895</v>
      </c>
      <c r="K1256" t="s">
        <v>896</v>
      </c>
      <c r="L1256">
        <v>1346</v>
      </c>
      <c r="N1256">
        <v>1009</v>
      </c>
      <c r="O1256" t="s">
        <v>880</v>
      </c>
      <c r="P1256" t="s">
        <v>880</v>
      </c>
      <c r="Q1256">
        <v>1</v>
      </c>
      <c r="X1256">
        <v>0.02</v>
      </c>
      <c r="Y1256">
        <v>37.979999999999997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 t="s">
        <v>3</v>
      </c>
      <c r="AG1256">
        <v>0.02</v>
      </c>
      <c r="AH1256">
        <v>2</v>
      </c>
      <c r="AI1256">
        <v>60527853</v>
      </c>
      <c r="AJ1256">
        <v>1238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</row>
    <row r="1257" spans="1:44" x14ac:dyDescent="0.2">
      <c r="A1257">
        <f>ROW(Source!A545)</f>
        <v>545</v>
      </c>
      <c r="B1257">
        <v>60527859</v>
      </c>
      <c r="C1257">
        <v>60527850</v>
      </c>
      <c r="D1257">
        <v>58309084</v>
      </c>
      <c r="E1257">
        <v>1</v>
      </c>
      <c r="F1257">
        <v>1</v>
      </c>
      <c r="G1257">
        <v>1080</v>
      </c>
      <c r="H1257">
        <v>3</v>
      </c>
      <c r="I1257" t="s">
        <v>907</v>
      </c>
      <c r="J1257" t="s">
        <v>908</v>
      </c>
      <c r="K1257" t="s">
        <v>909</v>
      </c>
      <c r="L1257">
        <v>1348</v>
      </c>
      <c r="N1257">
        <v>1009</v>
      </c>
      <c r="O1257" t="s">
        <v>900</v>
      </c>
      <c r="P1257" t="s">
        <v>900</v>
      </c>
      <c r="Q1257">
        <v>1000</v>
      </c>
      <c r="X1257">
        <v>5.0000000000000002E-5</v>
      </c>
      <c r="Y1257">
        <v>16214.84</v>
      </c>
      <c r="Z1257">
        <v>0</v>
      </c>
      <c r="AA1257">
        <v>0</v>
      </c>
      <c r="AB1257">
        <v>0</v>
      </c>
      <c r="AC1257">
        <v>0</v>
      </c>
      <c r="AD1257">
        <v>1</v>
      </c>
      <c r="AE1257">
        <v>0</v>
      </c>
      <c r="AF1257" t="s">
        <v>3</v>
      </c>
      <c r="AG1257">
        <v>5.0000000000000002E-5</v>
      </c>
      <c r="AH1257">
        <v>2</v>
      </c>
      <c r="AI1257">
        <v>60527854</v>
      </c>
      <c r="AJ1257">
        <v>1239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</row>
    <row r="1258" spans="1:44" x14ac:dyDescent="0.2">
      <c r="A1258">
        <f>ROW(Source!A545)</f>
        <v>545</v>
      </c>
      <c r="B1258">
        <v>60527860</v>
      </c>
      <c r="C1258">
        <v>60527850</v>
      </c>
      <c r="D1258">
        <v>58309253</v>
      </c>
      <c r="E1258">
        <v>1</v>
      </c>
      <c r="F1258">
        <v>1</v>
      </c>
      <c r="G1258">
        <v>1080</v>
      </c>
      <c r="H1258">
        <v>3</v>
      </c>
      <c r="I1258" t="s">
        <v>910</v>
      </c>
      <c r="J1258" t="s">
        <v>911</v>
      </c>
      <c r="K1258" t="s">
        <v>912</v>
      </c>
      <c r="L1258">
        <v>1346</v>
      </c>
      <c r="N1258">
        <v>1009</v>
      </c>
      <c r="O1258" t="s">
        <v>880</v>
      </c>
      <c r="P1258" t="s">
        <v>880</v>
      </c>
      <c r="Q1258">
        <v>1</v>
      </c>
      <c r="X1258">
        <v>0.02</v>
      </c>
      <c r="Y1258">
        <v>20.190000000000001</v>
      </c>
      <c r="Z1258">
        <v>0</v>
      </c>
      <c r="AA1258">
        <v>0</v>
      </c>
      <c r="AB1258">
        <v>0</v>
      </c>
      <c r="AC1258">
        <v>0</v>
      </c>
      <c r="AD1258">
        <v>1</v>
      </c>
      <c r="AE1258">
        <v>0</v>
      </c>
      <c r="AF1258" t="s">
        <v>3</v>
      </c>
      <c r="AG1258">
        <v>0.02</v>
      </c>
      <c r="AH1258">
        <v>2</v>
      </c>
      <c r="AI1258">
        <v>60527855</v>
      </c>
      <c r="AJ1258">
        <v>1240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</row>
    <row r="1259" spans="1:44" x14ac:dyDescent="0.2">
      <c r="A1259">
        <f>ROW(Source!A546)</f>
        <v>546</v>
      </c>
      <c r="B1259">
        <v>60527876</v>
      </c>
      <c r="C1259">
        <v>60527861</v>
      </c>
      <c r="D1259">
        <v>58266404</v>
      </c>
      <c r="E1259">
        <v>1080</v>
      </c>
      <c r="F1259">
        <v>1</v>
      </c>
      <c r="G1259">
        <v>1080</v>
      </c>
      <c r="H1259">
        <v>1</v>
      </c>
      <c r="I1259" t="s">
        <v>859</v>
      </c>
      <c r="J1259" t="s">
        <v>3</v>
      </c>
      <c r="K1259" t="s">
        <v>860</v>
      </c>
      <c r="L1259">
        <v>1191</v>
      </c>
      <c r="N1259">
        <v>1013</v>
      </c>
      <c r="O1259" t="s">
        <v>861</v>
      </c>
      <c r="P1259" t="s">
        <v>861</v>
      </c>
      <c r="Q1259">
        <v>1</v>
      </c>
      <c r="X1259">
        <v>14.56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  <c r="AE1259">
        <v>1</v>
      </c>
      <c r="AF1259" t="s">
        <v>26</v>
      </c>
      <c r="AG1259">
        <v>18.418400000000002</v>
      </c>
      <c r="AH1259">
        <v>2</v>
      </c>
      <c r="AI1259">
        <v>60527862</v>
      </c>
      <c r="AJ1259">
        <v>1241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</row>
    <row r="1260" spans="1:44" x14ac:dyDescent="0.2">
      <c r="A1260">
        <f>ROW(Source!A546)</f>
        <v>546</v>
      </c>
      <c r="B1260">
        <v>60527877</v>
      </c>
      <c r="C1260">
        <v>60527861</v>
      </c>
      <c r="D1260">
        <v>58340234</v>
      </c>
      <c r="E1260">
        <v>1</v>
      </c>
      <c r="F1260">
        <v>1</v>
      </c>
      <c r="G1260">
        <v>1080</v>
      </c>
      <c r="H1260">
        <v>2</v>
      </c>
      <c r="I1260" t="s">
        <v>920</v>
      </c>
      <c r="J1260" t="s">
        <v>921</v>
      </c>
      <c r="K1260" t="s">
        <v>922</v>
      </c>
      <c r="L1260">
        <v>1368</v>
      </c>
      <c r="N1260">
        <v>1011</v>
      </c>
      <c r="O1260" t="s">
        <v>865</v>
      </c>
      <c r="P1260" t="s">
        <v>865</v>
      </c>
      <c r="Q1260">
        <v>1</v>
      </c>
      <c r="X1260">
        <v>2.0499999999999998</v>
      </c>
      <c r="Y1260">
        <v>0</v>
      </c>
      <c r="Z1260">
        <v>5.78</v>
      </c>
      <c r="AA1260">
        <v>0</v>
      </c>
      <c r="AB1260">
        <v>0</v>
      </c>
      <c r="AC1260">
        <v>0</v>
      </c>
      <c r="AD1260">
        <v>1</v>
      </c>
      <c r="AE1260">
        <v>0</v>
      </c>
      <c r="AF1260" t="s">
        <v>25</v>
      </c>
      <c r="AG1260">
        <v>2.8187500000000001</v>
      </c>
      <c r="AH1260">
        <v>2</v>
      </c>
      <c r="AI1260">
        <v>60527863</v>
      </c>
      <c r="AJ1260">
        <v>1242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</row>
    <row r="1261" spans="1:44" x14ac:dyDescent="0.2">
      <c r="A1261">
        <f>ROW(Source!A546)</f>
        <v>546</v>
      </c>
      <c r="B1261">
        <v>60527878</v>
      </c>
      <c r="C1261">
        <v>60527861</v>
      </c>
      <c r="D1261">
        <v>58340578</v>
      </c>
      <c r="E1261">
        <v>1</v>
      </c>
      <c r="F1261">
        <v>1</v>
      </c>
      <c r="G1261">
        <v>1080</v>
      </c>
      <c r="H1261">
        <v>2</v>
      </c>
      <c r="I1261" t="s">
        <v>862</v>
      </c>
      <c r="J1261" t="s">
        <v>863</v>
      </c>
      <c r="K1261" t="s">
        <v>864</v>
      </c>
      <c r="L1261">
        <v>1368</v>
      </c>
      <c r="N1261">
        <v>1011</v>
      </c>
      <c r="O1261" t="s">
        <v>865</v>
      </c>
      <c r="P1261" t="s">
        <v>865</v>
      </c>
      <c r="Q1261">
        <v>1</v>
      </c>
      <c r="X1261">
        <v>0.04</v>
      </c>
      <c r="Y1261">
        <v>0</v>
      </c>
      <c r="Z1261">
        <v>83.1</v>
      </c>
      <c r="AA1261">
        <v>12.62</v>
      </c>
      <c r="AB1261">
        <v>0</v>
      </c>
      <c r="AC1261">
        <v>0</v>
      </c>
      <c r="AD1261">
        <v>1</v>
      </c>
      <c r="AE1261">
        <v>0</v>
      </c>
      <c r="AF1261" t="s">
        <v>25</v>
      </c>
      <c r="AG1261">
        <v>5.5000000000000007E-2</v>
      </c>
      <c r="AH1261">
        <v>2</v>
      </c>
      <c r="AI1261">
        <v>60527864</v>
      </c>
      <c r="AJ1261">
        <v>1243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</row>
    <row r="1262" spans="1:44" x14ac:dyDescent="0.2">
      <c r="A1262">
        <f>ROW(Source!A546)</f>
        <v>546</v>
      </c>
      <c r="B1262">
        <v>60527879</v>
      </c>
      <c r="C1262">
        <v>60527861</v>
      </c>
      <c r="D1262">
        <v>58340630</v>
      </c>
      <c r="E1262">
        <v>1</v>
      </c>
      <c r="F1262">
        <v>1</v>
      </c>
      <c r="G1262">
        <v>1080</v>
      </c>
      <c r="H1262">
        <v>2</v>
      </c>
      <c r="I1262" t="s">
        <v>923</v>
      </c>
      <c r="J1262" t="s">
        <v>924</v>
      </c>
      <c r="K1262" t="s">
        <v>925</v>
      </c>
      <c r="L1262">
        <v>1368</v>
      </c>
      <c r="N1262">
        <v>1011</v>
      </c>
      <c r="O1262" t="s">
        <v>865</v>
      </c>
      <c r="P1262" t="s">
        <v>865</v>
      </c>
      <c r="Q1262">
        <v>1</v>
      </c>
      <c r="X1262">
        <v>2.81</v>
      </c>
      <c r="Y1262">
        <v>0</v>
      </c>
      <c r="Z1262">
        <v>0.77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 t="s">
        <v>25</v>
      </c>
      <c r="AG1262">
        <v>3.8637500000000005</v>
      </c>
      <c r="AH1262">
        <v>2</v>
      </c>
      <c r="AI1262">
        <v>60527865</v>
      </c>
      <c r="AJ1262">
        <v>1244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</row>
    <row r="1263" spans="1:44" x14ac:dyDescent="0.2">
      <c r="A1263">
        <f>ROW(Source!A546)</f>
        <v>546</v>
      </c>
      <c r="B1263">
        <v>60527880</v>
      </c>
      <c r="C1263">
        <v>60527861</v>
      </c>
      <c r="D1263">
        <v>58340663</v>
      </c>
      <c r="E1263">
        <v>1</v>
      </c>
      <c r="F1263">
        <v>1</v>
      </c>
      <c r="G1263">
        <v>1080</v>
      </c>
      <c r="H1263">
        <v>2</v>
      </c>
      <c r="I1263" t="s">
        <v>926</v>
      </c>
      <c r="J1263" t="s">
        <v>927</v>
      </c>
      <c r="K1263" t="s">
        <v>928</v>
      </c>
      <c r="L1263">
        <v>1368</v>
      </c>
      <c r="N1263">
        <v>1011</v>
      </c>
      <c r="O1263" t="s">
        <v>865</v>
      </c>
      <c r="P1263" t="s">
        <v>865</v>
      </c>
      <c r="Q1263">
        <v>1</v>
      </c>
      <c r="X1263">
        <v>2.21</v>
      </c>
      <c r="Y1263">
        <v>0</v>
      </c>
      <c r="Z1263">
        <v>0.47</v>
      </c>
      <c r="AA1263">
        <v>0</v>
      </c>
      <c r="AB1263">
        <v>0</v>
      </c>
      <c r="AC1263">
        <v>0</v>
      </c>
      <c r="AD1263">
        <v>1</v>
      </c>
      <c r="AE1263">
        <v>0</v>
      </c>
      <c r="AF1263" t="s">
        <v>25</v>
      </c>
      <c r="AG1263">
        <v>3.0387500000000003</v>
      </c>
      <c r="AH1263">
        <v>2</v>
      </c>
      <c r="AI1263">
        <v>60527866</v>
      </c>
      <c r="AJ1263">
        <v>1245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</row>
    <row r="1264" spans="1:44" x14ac:dyDescent="0.2">
      <c r="A1264">
        <f>ROW(Source!A546)</f>
        <v>546</v>
      </c>
      <c r="B1264">
        <v>60527881</v>
      </c>
      <c r="C1264">
        <v>60527861</v>
      </c>
      <c r="D1264">
        <v>58308814</v>
      </c>
      <c r="E1264">
        <v>1</v>
      </c>
      <c r="F1264">
        <v>1</v>
      </c>
      <c r="G1264">
        <v>1080</v>
      </c>
      <c r="H1264">
        <v>3</v>
      </c>
      <c r="I1264" t="s">
        <v>890</v>
      </c>
      <c r="J1264" t="s">
        <v>891</v>
      </c>
      <c r="K1264" t="s">
        <v>892</v>
      </c>
      <c r="L1264">
        <v>1339</v>
      </c>
      <c r="N1264">
        <v>1007</v>
      </c>
      <c r="O1264" t="s">
        <v>893</v>
      </c>
      <c r="P1264" t="s">
        <v>893</v>
      </c>
      <c r="Q1264">
        <v>1</v>
      </c>
      <c r="X1264">
        <v>0.7208</v>
      </c>
      <c r="Y1264">
        <v>7.07</v>
      </c>
      <c r="Z1264">
        <v>0</v>
      </c>
      <c r="AA1264">
        <v>0</v>
      </c>
      <c r="AB1264">
        <v>0</v>
      </c>
      <c r="AC1264">
        <v>0</v>
      </c>
      <c r="AD1264">
        <v>1</v>
      </c>
      <c r="AE1264">
        <v>0</v>
      </c>
      <c r="AF1264" t="s">
        <v>3</v>
      </c>
      <c r="AG1264">
        <v>0.7208</v>
      </c>
      <c r="AH1264">
        <v>2</v>
      </c>
      <c r="AI1264">
        <v>60527867</v>
      </c>
      <c r="AJ1264">
        <v>1246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</row>
    <row r="1265" spans="1:44" x14ac:dyDescent="0.2">
      <c r="A1265">
        <f>ROW(Source!A546)</f>
        <v>546</v>
      </c>
      <c r="B1265">
        <v>60527882</v>
      </c>
      <c r="C1265">
        <v>60527861</v>
      </c>
      <c r="D1265">
        <v>58311329</v>
      </c>
      <c r="E1265">
        <v>1</v>
      </c>
      <c r="F1265">
        <v>1</v>
      </c>
      <c r="G1265">
        <v>1080</v>
      </c>
      <c r="H1265">
        <v>3</v>
      </c>
      <c r="I1265" t="s">
        <v>929</v>
      </c>
      <c r="J1265" t="s">
        <v>930</v>
      </c>
      <c r="K1265" t="s">
        <v>931</v>
      </c>
      <c r="L1265">
        <v>1355</v>
      </c>
      <c r="N1265">
        <v>1010</v>
      </c>
      <c r="O1265" t="s">
        <v>48</v>
      </c>
      <c r="P1265" t="s">
        <v>48</v>
      </c>
      <c r="Q1265">
        <v>100</v>
      </c>
      <c r="X1265">
        <v>1.67</v>
      </c>
      <c r="Y1265">
        <v>15.04</v>
      </c>
      <c r="Z1265">
        <v>0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 t="s">
        <v>3</v>
      </c>
      <c r="AG1265">
        <v>1.67</v>
      </c>
      <c r="AH1265">
        <v>2</v>
      </c>
      <c r="AI1265">
        <v>60527868</v>
      </c>
      <c r="AJ1265">
        <v>1247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</row>
    <row r="1266" spans="1:44" x14ac:dyDescent="0.2">
      <c r="A1266">
        <f>ROW(Source!A546)</f>
        <v>546</v>
      </c>
      <c r="B1266">
        <v>60527883</v>
      </c>
      <c r="C1266">
        <v>60527861</v>
      </c>
      <c r="D1266">
        <v>58311563</v>
      </c>
      <c r="E1266">
        <v>1</v>
      </c>
      <c r="F1266">
        <v>1</v>
      </c>
      <c r="G1266">
        <v>1080</v>
      </c>
      <c r="H1266">
        <v>3</v>
      </c>
      <c r="I1266" t="s">
        <v>932</v>
      </c>
      <c r="J1266" t="s">
        <v>933</v>
      </c>
      <c r="K1266" t="s">
        <v>934</v>
      </c>
      <c r="L1266">
        <v>1346</v>
      </c>
      <c r="N1266">
        <v>1009</v>
      </c>
      <c r="O1266" t="s">
        <v>880</v>
      </c>
      <c r="P1266" t="s">
        <v>880</v>
      </c>
      <c r="Q1266">
        <v>1</v>
      </c>
      <c r="X1266">
        <v>3.173</v>
      </c>
      <c r="Y1266">
        <v>38.729999999999997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 t="s">
        <v>3</v>
      </c>
      <c r="AG1266">
        <v>3.173</v>
      </c>
      <c r="AH1266">
        <v>2</v>
      </c>
      <c r="AI1266">
        <v>60527869</v>
      </c>
      <c r="AJ1266">
        <v>1248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</row>
    <row r="1267" spans="1:44" x14ac:dyDescent="0.2">
      <c r="A1267">
        <f>ROW(Source!A546)</f>
        <v>546</v>
      </c>
      <c r="B1267">
        <v>60527884</v>
      </c>
      <c r="C1267">
        <v>60527861</v>
      </c>
      <c r="D1267">
        <v>58267437</v>
      </c>
      <c r="E1267">
        <v>1080</v>
      </c>
      <c r="F1267">
        <v>1</v>
      </c>
      <c r="G1267">
        <v>1080</v>
      </c>
      <c r="H1267">
        <v>3</v>
      </c>
      <c r="I1267" t="s">
        <v>995</v>
      </c>
      <c r="J1267" t="s">
        <v>3</v>
      </c>
      <c r="K1267" t="s">
        <v>996</v>
      </c>
      <c r="L1267">
        <v>1354</v>
      </c>
      <c r="N1267">
        <v>1010</v>
      </c>
      <c r="O1267" t="s">
        <v>39</v>
      </c>
      <c r="P1267" t="s">
        <v>39</v>
      </c>
      <c r="Q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 t="s">
        <v>3</v>
      </c>
      <c r="AG1267">
        <v>0</v>
      </c>
      <c r="AH1267">
        <v>3</v>
      </c>
      <c r="AI1267">
        <v>-1</v>
      </c>
      <c r="AJ1267" t="s">
        <v>3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</row>
    <row r="1268" spans="1:44" x14ac:dyDescent="0.2">
      <c r="A1268">
        <f>ROW(Source!A546)</f>
        <v>546</v>
      </c>
      <c r="B1268">
        <v>60527885</v>
      </c>
      <c r="C1268">
        <v>60527861</v>
      </c>
      <c r="D1268">
        <v>58274832</v>
      </c>
      <c r="E1268">
        <v>1080</v>
      </c>
      <c r="F1268">
        <v>1</v>
      </c>
      <c r="G1268">
        <v>1080</v>
      </c>
      <c r="H1268">
        <v>3</v>
      </c>
      <c r="I1268" t="s">
        <v>997</v>
      </c>
      <c r="J1268" t="s">
        <v>3</v>
      </c>
      <c r="K1268" t="s">
        <v>998</v>
      </c>
      <c r="L1268">
        <v>1301</v>
      </c>
      <c r="N1268">
        <v>1003</v>
      </c>
      <c r="O1268" t="s">
        <v>34</v>
      </c>
      <c r="P1268" t="s">
        <v>34</v>
      </c>
      <c r="Q1268">
        <v>1</v>
      </c>
      <c r="X1268">
        <v>102.5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 t="s">
        <v>3</v>
      </c>
      <c r="AG1268">
        <v>102.5</v>
      </c>
      <c r="AH1268">
        <v>3</v>
      </c>
      <c r="AI1268">
        <v>-1</v>
      </c>
      <c r="AJ1268" t="s">
        <v>3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</row>
    <row r="1269" spans="1:44" x14ac:dyDescent="0.2">
      <c r="A1269">
        <f>ROW(Source!A546)</f>
        <v>546</v>
      </c>
      <c r="B1269">
        <v>60527886</v>
      </c>
      <c r="C1269">
        <v>60527861</v>
      </c>
      <c r="D1269">
        <v>58274832</v>
      </c>
      <c r="E1269">
        <v>1080</v>
      </c>
      <c r="F1269">
        <v>1</v>
      </c>
      <c r="G1269">
        <v>1080</v>
      </c>
      <c r="H1269">
        <v>3</v>
      </c>
      <c r="I1269" t="s">
        <v>997</v>
      </c>
      <c r="J1269" t="s">
        <v>3</v>
      </c>
      <c r="K1269" t="s">
        <v>999</v>
      </c>
      <c r="L1269">
        <v>1354</v>
      </c>
      <c r="N1269">
        <v>1010</v>
      </c>
      <c r="O1269" t="s">
        <v>39</v>
      </c>
      <c r="P1269" t="s">
        <v>39</v>
      </c>
      <c r="Q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 t="s">
        <v>3</v>
      </c>
      <c r="AG1269">
        <v>0</v>
      </c>
      <c r="AH1269">
        <v>3</v>
      </c>
      <c r="AI1269">
        <v>-1</v>
      </c>
      <c r="AJ1269" t="s">
        <v>3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</row>
    <row r="1270" spans="1:44" x14ac:dyDescent="0.2">
      <c r="A1270">
        <f>ROW(Source!A546)</f>
        <v>546</v>
      </c>
      <c r="B1270">
        <v>60527887</v>
      </c>
      <c r="C1270">
        <v>60527861</v>
      </c>
      <c r="D1270">
        <v>58287192</v>
      </c>
      <c r="E1270">
        <v>1080</v>
      </c>
      <c r="F1270">
        <v>1</v>
      </c>
      <c r="G1270">
        <v>1080</v>
      </c>
      <c r="H1270">
        <v>3</v>
      </c>
      <c r="I1270" t="s">
        <v>991</v>
      </c>
      <c r="J1270" t="s">
        <v>3</v>
      </c>
      <c r="K1270" t="s">
        <v>992</v>
      </c>
      <c r="L1270">
        <v>1354</v>
      </c>
      <c r="N1270">
        <v>1010</v>
      </c>
      <c r="O1270" t="s">
        <v>39</v>
      </c>
      <c r="P1270" t="s">
        <v>39</v>
      </c>
      <c r="Q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s">
        <v>3</v>
      </c>
      <c r="AG1270">
        <v>0</v>
      </c>
      <c r="AH1270">
        <v>3</v>
      </c>
      <c r="AI1270">
        <v>-1</v>
      </c>
      <c r="AJ1270" t="s">
        <v>3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</row>
    <row r="1271" spans="1:44" x14ac:dyDescent="0.2">
      <c r="A1271">
        <f>ROW(Source!A546)</f>
        <v>546</v>
      </c>
      <c r="B1271">
        <v>60527888</v>
      </c>
      <c r="C1271">
        <v>60527861</v>
      </c>
      <c r="D1271">
        <v>58288041</v>
      </c>
      <c r="E1271">
        <v>1080</v>
      </c>
      <c r="F1271">
        <v>1</v>
      </c>
      <c r="G1271">
        <v>1080</v>
      </c>
      <c r="H1271">
        <v>3</v>
      </c>
      <c r="I1271" t="s">
        <v>1000</v>
      </c>
      <c r="J1271" t="s">
        <v>3</v>
      </c>
      <c r="K1271" t="s">
        <v>1001</v>
      </c>
      <c r="L1271">
        <v>1354</v>
      </c>
      <c r="N1271">
        <v>1010</v>
      </c>
      <c r="O1271" t="s">
        <v>39</v>
      </c>
      <c r="P1271" t="s">
        <v>39</v>
      </c>
      <c r="Q1271">
        <v>1</v>
      </c>
      <c r="X1271">
        <v>1.05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 t="s">
        <v>3</v>
      </c>
      <c r="AG1271">
        <v>1.05</v>
      </c>
      <c r="AH1271">
        <v>3</v>
      </c>
      <c r="AI1271">
        <v>-1</v>
      </c>
      <c r="AJ1271" t="s">
        <v>3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</row>
    <row r="1272" spans="1:44" x14ac:dyDescent="0.2">
      <c r="A1272">
        <f>ROW(Source!A547)</f>
        <v>547</v>
      </c>
      <c r="B1272">
        <v>60527876</v>
      </c>
      <c r="C1272">
        <v>60527861</v>
      </c>
      <c r="D1272">
        <v>58266404</v>
      </c>
      <c r="E1272">
        <v>1080</v>
      </c>
      <c r="F1272">
        <v>1</v>
      </c>
      <c r="G1272">
        <v>1080</v>
      </c>
      <c r="H1272">
        <v>1</v>
      </c>
      <c r="I1272" t="s">
        <v>859</v>
      </c>
      <c r="J1272" t="s">
        <v>3</v>
      </c>
      <c r="K1272" t="s">
        <v>860</v>
      </c>
      <c r="L1272">
        <v>1191</v>
      </c>
      <c r="N1272">
        <v>1013</v>
      </c>
      <c r="O1272" t="s">
        <v>861</v>
      </c>
      <c r="P1272" t="s">
        <v>861</v>
      </c>
      <c r="Q1272">
        <v>1</v>
      </c>
      <c r="X1272">
        <v>14.56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  <c r="AE1272">
        <v>1</v>
      </c>
      <c r="AF1272" t="s">
        <v>26</v>
      </c>
      <c r="AG1272">
        <v>18.418400000000002</v>
      </c>
      <c r="AH1272">
        <v>2</v>
      </c>
      <c r="AI1272">
        <v>60527862</v>
      </c>
      <c r="AJ1272">
        <v>1255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</row>
    <row r="1273" spans="1:44" x14ac:dyDescent="0.2">
      <c r="A1273">
        <f>ROW(Source!A547)</f>
        <v>547</v>
      </c>
      <c r="B1273">
        <v>60527877</v>
      </c>
      <c r="C1273">
        <v>60527861</v>
      </c>
      <c r="D1273">
        <v>58340234</v>
      </c>
      <c r="E1273">
        <v>1</v>
      </c>
      <c r="F1273">
        <v>1</v>
      </c>
      <c r="G1273">
        <v>1080</v>
      </c>
      <c r="H1273">
        <v>2</v>
      </c>
      <c r="I1273" t="s">
        <v>920</v>
      </c>
      <c r="J1273" t="s">
        <v>921</v>
      </c>
      <c r="K1273" t="s">
        <v>922</v>
      </c>
      <c r="L1273">
        <v>1368</v>
      </c>
      <c r="N1273">
        <v>1011</v>
      </c>
      <c r="O1273" t="s">
        <v>865</v>
      </c>
      <c r="P1273" t="s">
        <v>865</v>
      </c>
      <c r="Q1273">
        <v>1</v>
      </c>
      <c r="X1273">
        <v>2.0499999999999998</v>
      </c>
      <c r="Y1273">
        <v>0</v>
      </c>
      <c r="Z1273">
        <v>5.78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 t="s">
        <v>25</v>
      </c>
      <c r="AG1273">
        <v>2.8187500000000001</v>
      </c>
      <c r="AH1273">
        <v>2</v>
      </c>
      <c r="AI1273">
        <v>60527863</v>
      </c>
      <c r="AJ1273">
        <v>1256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</row>
    <row r="1274" spans="1:44" x14ac:dyDescent="0.2">
      <c r="A1274">
        <f>ROW(Source!A547)</f>
        <v>547</v>
      </c>
      <c r="B1274">
        <v>60527878</v>
      </c>
      <c r="C1274">
        <v>60527861</v>
      </c>
      <c r="D1274">
        <v>58340578</v>
      </c>
      <c r="E1274">
        <v>1</v>
      </c>
      <c r="F1274">
        <v>1</v>
      </c>
      <c r="G1274">
        <v>1080</v>
      </c>
      <c r="H1274">
        <v>2</v>
      </c>
      <c r="I1274" t="s">
        <v>862</v>
      </c>
      <c r="J1274" t="s">
        <v>863</v>
      </c>
      <c r="K1274" t="s">
        <v>864</v>
      </c>
      <c r="L1274">
        <v>1368</v>
      </c>
      <c r="N1274">
        <v>1011</v>
      </c>
      <c r="O1274" t="s">
        <v>865</v>
      </c>
      <c r="P1274" t="s">
        <v>865</v>
      </c>
      <c r="Q1274">
        <v>1</v>
      </c>
      <c r="X1274">
        <v>0.04</v>
      </c>
      <c r="Y1274">
        <v>0</v>
      </c>
      <c r="Z1274">
        <v>83.1</v>
      </c>
      <c r="AA1274">
        <v>12.62</v>
      </c>
      <c r="AB1274">
        <v>0</v>
      </c>
      <c r="AC1274">
        <v>0</v>
      </c>
      <c r="AD1274">
        <v>1</v>
      </c>
      <c r="AE1274">
        <v>0</v>
      </c>
      <c r="AF1274" t="s">
        <v>25</v>
      </c>
      <c r="AG1274">
        <v>5.5000000000000007E-2</v>
      </c>
      <c r="AH1274">
        <v>2</v>
      </c>
      <c r="AI1274">
        <v>60527864</v>
      </c>
      <c r="AJ1274">
        <v>1257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</row>
    <row r="1275" spans="1:44" x14ac:dyDescent="0.2">
      <c r="A1275">
        <f>ROW(Source!A547)</f>
        <v>547</v>
      </c>
      <c r="B1275">
        <v>60527879</v>
      </c>
      <c r="C1275">
        <v>60527861</v>
      </c>
      <c r="D1275">
        <v>58340630</v>
      </c>
      <c r="E1275">
        <v>1</v>
      </c>
      <c r="F1275">
        <v>1</v>
      </c>
      <c r="G1275">
        <v>1080</v>
      </c>
      <c r="H1275">
        <v>2</v>
      </c>
      <c r="I1275" t="s">
        <v>923</v>
      </c>
      <c r="J1275" t="s">
        <v>924</v>
      </c>
      <c r="K1275" t="s">
        <v>925</v>
      </c>
      <c r="L1275">
        <v>1368</v>
      </c>
      <c r="N1275">
        <v>1011</v>
      </c>
      <c r="O1275" t="s">
        <v>865</v>
      </c>
      <c r="P1275" t="s">
        <v>865</v>
      </c>
      <c r="Q1275">
        <v>1</v>
      </c>
      <c r="X1275">
        <v>2.81</v>
      </c>
      <c r="Y1275">
        <v>0</v>
      </c>
      <c r="Z1275">
        <v>0.77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 t="s">
        <v>25</v>
      </c>
      <c r="AG1275">
        <v>3.8637500000000005</v>
      </c>
      <c r="AH1275">
        <v>2</v>
      </c>
      <c r="AI1275">
        <v>60527865</v>
      </c>
      <c r="AJ1275">
        <v>1258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</row>
    <row r="1276" spans="1:44" x14ac:dyDescent="0.2">
      <c r="A1276">
        <f>ROW(Source!A547)</f>
        <v>547</v>
      </c>
      <c r="B1276">
        <v>60527880</v>
      </c>
      <c r="C1276">
        <v>60527861</v>
      </c>
      <c r="D1276">
        <v>58340663</v>
      </c>
      <c r="E1276">
        <v>1</v>
      </c>
      <c r="F1276">
        <v>1</v>
      </c>
      <c r="G1276">
        <v>1080</v>
      </c>
      <c r="H1276">
        <v>2</v>
      </c>
      <c r="I1276" t="s">
        <v>926</v>
      </c>
      <c r="J1276" t="s">
        <v>927</v>
      </c>
      <c r="K1276" t="s">
        <v>928</v>
      </c>
      <c r="L1276">
        <v>1368</v>
      </c>
      <c r="N1276">
        <v>1011</v>
      </c>
      <c r="O1276" t="s">
        <v>865</v>
      </c>
      <c r="P1276" t="s">
        <v>865</v>
      </c>
      <c r="Q1276">
        <v>1</v>
      </c>
      <c r="X1276">
        <v>2.21</v>
      </c>
      <c r="Y1276">
        <v>0</v>
      </c>
      <c r="Z1276">
        <v>0.47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 t="s">
        <v>25</v>
      </c>
      <c r="AG1276">
        <v>3.0387500000000003</v>
      </c>
      <c r="AH1276">
        <v>2</v>
      </c>
      <c r="AI1276">
        <v>60527866</v>
      </c>
      <c r="AJ1276">
        <v>1259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</row>
    <row r="1277" spans="1:44" x14ac:dyDescent="0.2">
      <c r="A1277">
        <f>ROW(Source!A547)</f>
        <v>547</v>
      </c>
      <c r="B1277">
        <v>60527881</v>
      </c>
      <c r="C1277">
        <v>60527861</v>
      </c>
      <c r="D1277">
        <v>58308814</v>
      </c>
      <c r="E1277">
        <v>1</v>
      </c>
      <c r="F1277">
        <v>1</v>
      </c>
      <c r="G1277">
        <v>1080</v>
      </c>
      <c r="H1277">
        <v>3</v>
      </c>
      <c r="I1277" t="s">
        <v>890</v>
      </c>
      <c r="J1277" t="s">
        <v>891</v>
      </c>
      <c r="K1277" t="s">
        <v>892</v>
      </c>
      <c r="L1277">
        <v>1339</v>
      </c>
      <c r="N1277">
        <v>1007</v>
      </c>
      <c r="O1277" t="s">
        <v>893</v>
      </c>
      <c r="P1277" t="s">
        <v>893</v>
      </c>
      <c r="Q1277">
        <v>1</v>
      </c>
      <c r="X1277">
        <v>0.7208</v>
      </c>
      <c r="Y1277">
        <v>7.07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 t="s">
        <v>3</v>
      </c>
      <c r="AG1277">
        <v>0.7208</v>
      </c>
      <c r="AH1277">
        <v>2</v>
      </c>
      <c r="AI1277">
        <v>60527867</v>
      </c>
      <c r="AJ1277">
        <v>1260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</row>
    <row r="1278" spans="1:44" x14ac:dyDescent="0.2">
      <c r="A1278">
        <f>ROW(Source!A547)</f>
        <v>547</v>
      </c>
      <c r="B1278">
        <v>60527882</v>
      </c>
      <c r="C1278">
        <v>60527861</v>
      </c>
      <c r="D1278">
        <v>58311329</v>
      </c>
      <c r="E1278">
        <v>1</v>
      </c>
      <c r="F1278">
        <v>1</v>
      </c>
      <c r="G1278">
        <v>1080</v>
      </c>
      <c r="H1278">
        <v>3</v>
      </c>
      <c r="I1278" t="s">
        <v>929</v>
      </c>
      <c r="J1278" t="s">
        <v>930</v>
      </c>
      <c r="K1278" t="s">
        <v>931</v>
      </c>
      <c r="L1278">
        <v>1355</v>
      </c>
      <c r="N1278">
        <v>1010</v>
      </c>
      <c r="O1278" t="s">
        <v>48</v>
      </c>
      <c r="P1278" t="s">
        <v>48</v>
      </c>
      <c r="Q1278">
        <v>100</v>
      </c>
      <c r="X1278">
        <v>1.67</v>
      </c>
      <c r="Y1278">
        <v>15.04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 t="s">
        <v>3</v>
      </c>
      <c r="AG1278">
        <v>1.67</v>
      </c>
      <c r="AH1278">
        <v>2</v>
      </c>
      <c r="AI1278">
        <v>60527868</v>
      </c>
      <c r="AJ1278">
        <v>1261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</row>
    <row r="1279" spans="1:44" x14ac:dyDescent="0.2">
      <c r="A1279">
        <f>ROW(Source!A547)</f>
        <v>547</v>
      </c>
      <c r="B1279">
        <v>60527883</v>
      </c>
      <c r="C1279">
        <v>60527861</v>
      </c>
      <c r="D1279">
        <v>58311563</v>
      </c>
      <c r="E1279">
        <v>1</v>
      </c>
      <c r="F1279">
        <v>1</v>
      </c>
      <c r="G1279">
        <v>1080</v>
      </c>
      <c r="H1279">
        <v>3</v>
      </c>
      <c r="I1279" t="s">
        <v>932</v>
      </c>
      <c r="J1279" t="s">
        <v>933</v>
      </c>
      <c r="K1279" t="s">
        <v>934</v>
      </c>
      <c r="L1279">
        <v>1346</v>
      </c>
      <c r="N1279">
        <v>1009</v>
      </c>
      <c r="O1279" t="s">
        <v>880</v>
      </c>
      <c r="P1279" t="s">
        <v>880</v>
      </c>
      <c r="Q1279">
        <v>1</v>
      </c>
      <c r="X1279">
        <v>3.173</v>
      </c>
      <c r="Y1279">
        <v>38.729999999999997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 t="s">
        <v>3</v>
      </c>
      <c r="AG1279">
        <v>3.173</v>
      </c>
      <c r="AH1279">
        <v>2</v>
      </c>
      <c r="AI1279">
        <v>60527869</v>
      </c>
      <c r="AJ1279">
        <v>1262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</row>
    <row r="1280" spans="1:44" x14ac:dyDescent="0.2">
      <c r="A1280">
        <f>ROW(Source!A547)</f>
        <v>547</v>
      </c>
      <c r="B1280">
        <v>60527884</v>
      </c>
      <c r="C1280">
        <v>60527861</v>
      </c>
      <c r="D1280">
        <v>58267437</v>
      </c>
      <c r="E1280">
        <v>1080</v>
      </c>
      <c r="F1280">
        <v>1</v>
      </c>
      <c r="G1280">
        <v>1080</v>
      </c>
      <c r="H1280">
        <v>3</v>
      </c>
      <c r="I1280" t="s">
        <v>995</v>
      </c>
      <c r="J1280" t="s">
        <v>3</v>
      </c>
      <c r="K1280" t="s">
        <v>996</v>
      </c>
      <c r="L1280">
        <v>1354</v>
      </c>
      <c r="N1280">
        <v>1010</v>
      </c>
      <c r="O1280" t="s">
        <v>39</v>
      </c>
      <c r="P1280" t="s">
        <v>39</v>
      </c>
      <c r="Q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 t="s">
        <v>3</v>
      </c>
      <c r="AG1280">
        <v>0</v>
      </c>
      <c r="AH1280">
        <v>3</v>
      </c>
      <c r="AI1280">
        <v>-1</v>
      </c>
      <c r="AJ1280" t="s">
        <v>3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</row>
    <row r="1281" spans="1:44" x14ac:dyDescent="0.2">
      <c r="A1281">
        <f>ROW(Source!A547)</f>
        <v>547</v>
      </c>
      <c r="B1281">
        <v>60527885</v>
      </c>
      <c r="C1281">
        <v>60527861</v>
      </c>
      <c r="D1281">
        <v>58274832</v>
      </c>
      <c r="E1281">
        <v>1080</v>
      </c>
      <c r="F1281">
        <v>1</v>
      </c>
      <c r="G1281">
        <v>1080</v>
      </c>
      <c r="H1281">
        <v>3</v>
      </c>
      <c r="I1281" t="s">
        <v>997</v>
      </c>
      <c r="J1281" t="s">
        <v>3</v>
      </c>
      <c r="K1281" t="s">
        <v>998</v>
      </c>
      <c r="L1281">
        <v>1301</v>
      </c>
      <c r="N1281">
        <v>1003</v>
      </c>
      <c r="O1281" t="s">
        <v>34</v>
      </c>
      <c r="P1281" t="s">
        <v>34</v>
      </c>
      <c r="Q1281">
        <v>1</v>
      </c>
      <c r="X1281">
        <v>102.5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 t="s">
        <v>3</v>
      </c>
      <c r="AG1281">
        <v>102.5</v>
      </c>
      <c r="AH1281">
        <v>3</v>
      </c>
      <c r="AI1281">
        <v>-1</v>
      </c>
      <c r="AJ1281" t="s">
        <v>3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</row>
    <row r="1282" spans="1:44" x14ac:dyDescent="0.2">
      <c r="A1282">
        <f>ROW(Source!A547)</f>
        <v>547</v>
      </c>
      <c r="B1282">
        <v>60527886</v>
      </c>
      <c r="C1282">
        <v>60527861</v>
      </c>
      <c r="D1282">
        <v>58274832</v>
      </c>
      <c r="E1282">
        <v>1080</v>
      </c>
      <c r="F1282">
        <v>1</v>
      </c>
      <c r="G1282">
        <v>1080</v>
      </c>
      <c r="H1282">
        <v>3</v>
      </c>
      <c r="I1282" t="s">
        <v>997</v>
      </c>
      <c r="J1282" t="s">
        <v>3</v>
      </c>
      <c r="K1282" t="s">
        <v>999</v>
      </c>
      <c r="L1282">
        <v>1354</v>
      </c>
      <c r="N1282">
        <v>1010</v>
      </c>
      <c r="O1282" t="s">
        <v>39</v>
      </c>
      <c r="P1282" t="s">
        <v>39</v>
      </c>
      <c r="Q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 t="s">
        <v>3</v>
      </c>
      <c r="AG1282">
        <v>0</v>
      </c>
      <c r="AH1282">
        <v>3</v>
      </c>
      <c r="AI1282">
        <v>-1</v>
      </c>
      <c r="AJ1282" t="s">
        <v>3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</row>
    <row r="1283" spans="1:44" x14ac:dyDescent="0.2">
      <c r="A1283">
        <f>ROW(Source!A547)</f>
        <v>547</v>
      </c>
      <c r="B1283">
        <v>60527887</v>
      </c>
      <c r="C1283">
        <v>60527861</v>
      </c>
      <c r="D1283">
        <v>58287192</v>
      </c>
      <c r="E1283">
        <v>1080</v>
      </c>
      <c r="F1283">
        <v>1</v>
      </c>
      <c r="G1283">
        <v>1080</v>
      </c>
      <c r="H1283">
        <v>3</v>
      </c>
      <c r="I1283" t="s">
        <v>991</v>
      </c>
      <c r="J1283" t="s">
        <v>3</v>
      </c>
      <c r="K1283" t="s">
        <v>992</v>
      </c>
      <c r="L1283">
        <v>1354</v>
      </c>
      <c r="N1283">
        <v>1010</v>
      </c>
      <c r="O1283" t="s">
        <v>39</v>
      </c>
      <c r="P1283" t="s">
        <v>39</v>
      </c>
      <c r="Q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 t="s">
        <v>3</v>
      </c>
      <c r="AG1283">
        <v>0</v>
      </c>
      <c r="AH1283">
        <v>3</v>
      </c>
      <c r="AI1283">
        <v>-1</v>
      </c>
      <c r="AJ1283" t="s">
        <v>3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</row>
    <row r="1284" spans="1:44" x14ac:dyDescent="0.2">
      <c r="A1284">
        <f>ROW(Source!A547)</f>
        <v>547</v>
      </c>
      <c r="B1284">
        <v>60527888</v>
      </c>
      <c r="C1284">
        <v>60527861</v>
      </c>
      <c r="D1284">
        <v>58288041</v>
      </c>
      <c r="E1284">
        <v>1080</v>
      </c>
      <c r="F1284">
        <v>1</v>
      </c>
      <c r="G1284">
        <v>1080</v>
      </c>
      <c r="H1284">
        <v>3</v>
      </c>
      <c r="I1284" t="s">
        <v>1000</v>
      </c>
      <c r="J1284" t="s">
        <v>3</v>
      </c>
      <c r="K1284" t="s">
        <v>1001</v>
      </c>
      <c r="L1284">
        <v>1354</v>
      </c>
      <c r="N1284">
        <v>1010</v>
      </c>
      <c r="O1284" t="s">
        <v>39</v>
      </c>
      <c r="P1284" t="s">
        <v>39</v>
      </c>
      <c r="Q1284">
        <v>1</v>
      </c>
      <c r="X1284">
        <v>1.05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 t="s">
        <v>3</v>
      </c>
      <c r="AG1284">
        <v>1.05</v>
      </c>
      <c r="AH1284">
        <v>3</v>
      </c>
      <c r="AI1284">
        <v>-1</v>
      </c>
      <c r="AJ1284" t="s">
        <v>3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</row>
    <row r="1285" spans="1:44" x14ac:dyDescent="0.2">
      <c r="A1285">
        <f>ROW(Source!A560)</f>
        <v>560</v>
      </c>
      <c r="B1285">
        <v>60527898</v>
      </c>
      <c r="C1285">
        <v>60527895</v>
      </c>
      <c r="D1285">
        <v>58266404</v>
      </c>
      <c r="E1285">
        <v>1080</v>
      </c>
      <c r="F1285">
        <v>1</v>
      </c>
      <c r="G1285">
        <v>1080</v>
      </c>
      <c r="H1285">
        <v>1</v>
      </c>
      <c r="I1285" t="s">
        <v>859</v>
      </c>
      <c r="J1285" t="s">
        <v>3</v>
      </c>
      <c r="K1285" t="s">
        <v>860</v>
      </c>
      <c r="L1285">
        <v>1191</v>
      </c>
      <c r="N1285">
        <v>1013</v>
      </c>
      <c r="O1285" t="s">
        <v>861</v>
      </c>
      <c r="P1285" t="s">
        <v>861</v>
      </c>
      <c r="Q1285">
        <v>1</v>
      </c>
      <c r="X1285">
        <v>1.56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1</v>
      </c>
      <c r="AF1285" t="s">
        <v>26</v>
      </c>
      <c r="AG1285">
        <v>1.9734</v>
      </c>
      <c r="AH1285">
        <v>2</v>
      </c>
      <c r="AI1285">
        <v>60527896</v>
      </c>
      <c r="AJ1285">
        <v>1269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</row>
    <row r="1286" spans="1:44" x14ac:dyDescent="0.2">
      <c r="A1286">
        <f>ROW(Source!A560)</f>
        <v>560</v>
      </c>
      <c r="B1286">
        <v>60527899</v>
      </c>
      <c r="C1286">
        <v>60527895</v>
      </c>
      <c r="D1286">
        <v>58340296</v>
      </c>
      <c r="E1286">
        <v>1</v>
      </c>
      <c r="F1286">
        <v>1</v>
      </c>
      <c r="G1286">
        <v>1080</v>
      </c>
      <c r="H1286">
        <v>2</v>
      </c>
      <c r="I1286" t="s">
        <v>935</v>
      </c>
      <c r="J1286" t="s">
        <v>936</v>
      </c>
      <c r="K1286" t="s">
        <v>937</v>
      </c>
      <c r="L1286">
        <v>1368</v>
      </c>
      <c r="N1286">
        <v>1011</v>
      </c>
      <c r="O1286" t="s">
        <v>865</v>
      </c>
      <c r="P1286" t="s">
        <v>865</v>
      </c>
      <c r="Q1286">
        <v>1</v>
      </c>
      <c r="X1286">
        <v>0.7</v>
      </c>
      <c r="Y1286">
        <v>0</v>
      </c>
      <c r="Z1286">
        <v>1.57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 t="s">
        <v>25</v>
      </c>
      <c r="AG1286">
        <v>0.96250000000000013</v>
      </c>
      <c r="AH1286">
        <v>2</v>
      </c>
      <c r="AI1286">
        <v>60527897</v>
      </c>
      <c r="AJ1286">
        <v>1270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</row>
    <row r="1287" spans="1:44" x14ac:dyDescent="0.2">
      <c r="A1287">
        <f>ROW(Source!A561)</f>
        <v>561</v>
      </c>
      <c r="B1287">
        <v>60527898</v>
      </c>
      <c r="C1287">
        <v>60527895</v>
      </c>
      <c r="D1287">
        <v>58266404</v>
      </c>
      <c r="E1287">
        <v>1080</v>
      </c>
      <c r="F1287">
        <v>1</v>
      </c>
      <c r="G1287">
        <v>1080</v>
      </c>
      <c r="H1287">
        <v>1</v>
      </c>
      <c r="I1287" t="s">
        <v>859</v>
      </c>
      <c r="J1287" t="s">
        <v>3</v>
      </c>
      <c r="K1287" t="s">
        <v>860</v>
      </c>
      <c r="L1287">
        <v>1191</v>
      </c>
      <c r="N1287">
        <v>1013</v>
      </c>
      <c r="O1287" t="s">
        <v>861</v>
      </c>
      <c r="P1287" t="s">
        <v>861</v>
      </c>
      <c r="Q1287">
        <v>1</v>
      </c>
      <c r="X1287">
        <v>1.56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1</v>
      </c>
      <c r="AF1287" t="s">
        <v>26</v>
      </c>
      <c r="AG1287">
        <v>1.9734</v>
      </c>
      <c r="AH1287">
        <v>2</v>
      </c>
      <c r="AI1287">
        <v>60527896</v>
      </c>
      <c r="AJ1287">
        <v>1271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</row>
    <row r="1288" spans="1:44" x14ac:dyDescent="0.2">
      <c r="A1288">
        <f>ROW(Source!A561)</f>
        <v>561</v>
      </c>
      <c r="B1288">
        <v>60527899</v>
      </c>
      <c r="C1288">
        <v>60527895</v>
      </c>
      <c r="D1288">
        <v>58340296</v>
      </c>
      <c r="E1288">
        <v>1</v>
      </c>
      <c r="F1288">
        <v>1</v>
      </c>
      <c r="G1288">
        <v>1080</v>
      </c>
      <c r="H1288">
        <v>2</v>
      </c>
      <c r="I1288" t="s">
        <v>935</v>
      </c>
      <c r="J1288" t="s">
        <v>936</v>
      </c>
      <c r="K1288" t="s">
        <v>937</v>
      </c>
      <c r="L1288">
        <v>1368</v>
      </c>
      <c r="N1288">
        <v>1011</v>
      </c>
      <c r="O1288" t="s">
        <v>865</v>
      </c>
      <c r="P1288" t="s">
        <v>865</v>
      </c>
      <c r="Q1288">
        <v>1</v>
      </c>
      <c r="X1288">
        <v>0.7</v>
      </c>
      <c r="Y1288">
        <v>0</v>
      </c>
      <c r="Z1288">
        <v>1.57</v>
      </c>
      <c r="AA1288">
        <v>0</v>
      </c>
      <c r="AB1288">
        <v>0</v>
      </c>
      <c r="AC1288">
        <v>0</v>
      </c>
      <c r="AD1288">
        <v>1</v>
      </c>
      <c r="AE1288">
        <v>0</v>
      </c>
      <c r="AF1288" t="s">
        <v>25</v>
      </c>
      <c r="AG1288">
        <v>0.96250000000000013</v>
      </c>
      <c r="AH1288">
        <v>2</v>
      </c>
      <c r="AI1288">
        <v>60527897</v>
      </c>
      <c r="AJ1288">
        <v>1272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</row>
    <row r="1289" spans="1:44" x14ac:dyDescent="0.2">
      <c r="A1289">
        <f>ROW(Source!A562)</f>
        <v>562</v>
      </c>
      <c r="B1289">
        <v>60527909</v>
      </c>
      <c r="C1289">
        <v>60527900</v>
      </c>
      <c r="D1289">
        <v>58266404</v>
      </c>
      <c r="E1289">
        <v>1080</v>
      </c>
      <c r="F1289">
        <v>1</v>
      </c>
      <c r="G1289">
        <v>1080</v>
      </c>
      <c r="H1289">
        <v>1</v>
      </c>
      <c r="I1289" t="s">
        <v>859</v>
      </c>
      <c r="J1289" t="s">
        <v>3</v>
      </c>
      <c r="K1289" t="s">
        <v>860</v>
      </c>
      <c r="L1289">
        <v>1191</v>
      </c>
      <c r="N1289">
        <v>1013</v>
      </c>
      <c r="O1289" t="s">
        <v>861</v>
      </c>
      <c r="P1289" t="s">
        <v>861</v>
      </c>
      <c r="Q1289">
        <v>1</v>
      </c>
      <c r="X1289">
        <v>2.6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1</v>
      </c>
      <c r="AF1289" t="s">
        <v>26</v>
      </c>
      <c r="AG1289">
        <v>3.2890000000000001</v>
      </c>
      <c r="AH1289">
        <v>2</v>
      </c>
      <c r="AI1289">
        <v>60527901</v>
      </c>
      <c r="AJ1289">
        <v>1273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</row>
    <row r="1290" spans="1:44" x14ac:dyDescent="0.2">
      <c r="A1290">
        <f>ROW(Source!A562)</f>
        <v>562</v>
      </c>
      <c r="B1290">
        <v>60527910</v>
      </c>
      <c r="C1290">
        <v>60527900</v>
      </c>
      <c r="D1290">
        <v>58340279</v>
      </c>
      <c r="E1290">
        <v>1</v>
      </c>
      <c r="F1290">
        <v>1</v>
      </c>
      <c r="G1290">
        <v>1080</v>
      </c>
      <c r="H1290">
        <v>2</v>
      </c>
      <c r="I1290" t="s">
        <v>938</v>
      </c>
      <c r="J1290" t="s">
        <v>939</v>
      </c>
      <c r="K1290" t="s">
        <v>940</v>
      </c>
      <c r="L1290">
        <v>1368</v>
      </c>
      <c r="N1290">
        <v>1011</v>
      </c>
      <c r="O1290" t="s">
        <v>865</v>
      </c>
      <c r="P1290" t="s">
        <v>865</v>
      </c>
      <c r="Q1290">
        <v>1</v>
      </c>
      <c r="X1290">
        <v>0.63</v>
      </c>
      <c r="Y1290">
        <v>0</v>
      </c>
      <c r="Z1290">
        <v>7.11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 t="s">
        <v>25</v>
      </c>
      <c r="AG1290">
        <v>0.86625000000000008</v>
      </c>
      <c r="AH1290">
        <v>2</v>
      </c>
      <c r="AI1290">
        <v>60527902</v>
      </c>
      <c r="AJ1290">
        <v>1274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</row>
    <row r="1291" spans="1:44" x14ac:dyDescent="0.2">
      <c r="A1291">
        <f>ROW(Source!A562)</f>
        <v>562</v>
      </c>
      <c r="B1291">
        <v>60527911</v>
      </c>
      <c r="C1291">
        <v>60527900</v>
      </c>
      <c r="D1291">
        <v>58340578</v>
      </c>
      <c r="E1291">
        <v>1</v>
      </c>
      <c r="F1291">
        <v>1</v>
      </c>
      <c r="G1291">
        <v>1080</v>
      </c>
      <c r="H1291">
        <v>2</v>
      </c>
      <c r="I1291" t="s">
        <v>862</v>
      </c>
      <c r="J1291" t="s">
        <v>863</v>
      </c>
      <c r="K1291" t="s">
        <v>864</v>
      </c>
      <c r="L1291">
        <v>1368</v>
      </c>
      <c r="N1291">
        <v>1011</v>
      </c>
      <c r="O1291" t="s">
        <v>865</v>
      </c>
      <c r="P1291" t="s">
        <v>865</v>
      </c>
      <c r="Q1291">
        <v>1</v>
      </c>
      <c r="X1291">
        <v>0.02</v>
      </c>
      <c r="Y1291">
        <v>0</v>
      </c>
      <c r="Z1291">
        <v>83.1</v>
      </c>
      <c r="AA1291">
        <v>12.62</v>
      </c>
      <c r="AB1291">
        <v>0</v>
      </c>
      <c r="AC1291">
        <v>0</v>
      </c>
      <c r="AD1291">
        <v>1</v>
      </c>
      <c r="AE1291">
        <v>0</v>
      </c>
      <c r="AF1291" t="s">
        <v>25</v>
      </c>
      <c r="AG1291">
        <v>2.7500000000000004E-2</v>
      </c>
      <c r="AH1291">
        <v>2</v>
      </c>
      <c r="AI1291">
        <v>60527903</v>
      </c>
      <c r="AJ1291">
        <v>1275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</row>
    <row r="1292" spans="1:44" x14ac:dyDescent="0.2">
      <c r="A1292">
        <f>ROW(Source!A562)</f>
        <v>562</v>
      </c>
      <c r="B1292">
        <v>60527912</v>
      </c>
      <c r="C1292">
        <v>60527900</v>
      </c>
      <c r="D1292">
        <v>58309957</v>
      </c>
      <c r="E1292">
        <v>1</v>
      </c>
      <c r="F1292">
        <v>1</v>
      </c>
      <c r="G1292">
        <v>1080</v>
      </c>
      <c r="H1292">
        <v>3</v>
      </c>
      <c r="I1292" t="s">
        <v>941</v>
      </c>
      <c r="J1292" t="s">
        <v>942</v>
      </c>
      <c r="K1292" t="s">
        <v>943</v>
      </c>
      <c r="L1292">
        <v>1348</v>
      </c>
      <c r="N1292">
        <v>1009</v>
      </c>
      <c r="O1292" t="s">
        <v>900</v>
      </c>
      <c r="P1292" t="s">
        <v>900</v>
      </c>
      <c r="Q1292">
        <v>1000</v>
      </c>
      <c r="X1292">
        <v>3.3E-4</v>
      </c>
      <c r="Y1292">
        <v>9879.51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 t="s">
        <v>3</v>
      </c>
      <c r="AG1292">
        <v>3.3E-4</v>
      </c>
      <c r="AH1292">
        <v>2</v>
      </c>
      <c r="AI1292">
        <v>60527904</v>
      </c>
      <c r="AJ1292">
        <v>1276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</row>
    <row r="1293" spans="1:44" x14ac:dyDescent="0.2">
      <c r="A1293">
        <f>ROW(Source!A562)</f>
        <v>562</v>
      </c>
      <c r="B1293">
        <v>60527913</v>
      </c>
      <c r="C1293">
        <v>60527900</v>
      </c>
      <c r="D1293">
        <v>58308765</v>
      </c>
      <c r="E1293">
        <v>1</v>
      </c>
      <c r="F1293">
        <v>1</v>
      </c>
      <c r="G1293">
        <v>1080</v>
      </c>
      <c r="H1293">
        <v>3</v>
      </c>
      <c r="I1293" t="s">
        <v>944</v>
      </c>
      <c r="J1293" t="s">
        <v>945</v>
      </c>
      <c r="K1293" t="s">
        <v>946</v>
      </c>
      <c r="L1293">
        <v>1348</v>
      </c>
      <c r="N1293">
        <v>1009</v>
      </c>
      <c r="O1293" t="s">
        <v>900</v>
      </c>
      <c r="P1293" t="s">
        <v>900</v>
      </c>
      <c r="Q1293">
        <v>1000</v>
      </c>
      <c r="X1293">
        <v>2.0699999999999998E-3</v>
      </c>
      <c r="Y1293">
        <v>17868.28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 t="s">
        <v>3</v>
      </c>
      <c r="AG1293">
        <v>2.0699999999999998E-3</v>
      </c>
      <c r="AH1293">
        <v>2</v>
      </c>
      <c r="AI1293">
        <v>60527905</v>
      </c>
      <c r="AJ1293">
        <v>1277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</row>
    <row r="1294" spans="1:44" x14ac:dyDescent="0.2">
      <c r="A1294">
        <f>ROW(Source!A562)</f>
        <v>562</v>
      </c>
      <c r="B1294">
        <v>60527914</v>
      </c>
      <c r="C1294">
        <v>60527900</v>
      </c>
      <c r="D1294">
        <v>58330407</v>
      </c>
      <c r="E1294">
        <v>1</v>
      </c>
      <c r="F1294">
        <v>1</v>
      </c>
      <c r="G1294">
        <v>1080</v>
      </c>
      <c r="H1294">
        <v>3</v>
      </c>
      <c r="I1294" t="s">
        <v>947</v>
      </c>
      <c r="J1294" t="s">
        <v>948</v>
      </c>
      <c r="K1294" t="s">
        <v>949</v>
      </c>
      <c r="L1294">
        <v>1346</v>
      </c>
      <c r="N1294">
        <v>1009</v>
      </c>
      <c r="O1294" t="s">
        <v>880</v>
      </c>
      <c r="P1294" t="s">
        <v>880</v>
      </c>
      <c r="Q1294">
        <v>1</v>
      </c>
      <c r="X1294">
        <v>0.1</v>
      </c>
      <c r="Y1294">
        <v>19.28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 t="s">
        <v>3</v>
      </c>
      <c r="AG1294">
        <v>0.1</v>
      </c>
      <c r="AH1294">
        <v>2</v>
      </c>
      <c r="AI1294">
        <v>60527908</v>
      </c>
      <c r="AJ1294">
        <v>1280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</row>
    <row r="1295" spans="1:44" x14ac:dyDescent="0.2">
      <c r="A1295">
        <f>ROW(Source!A562)</f>
        <v>562</v>
      </c>
      <c r="B1295">
        <v>60527915</v>
      </c>
      <c r="C1295">
        <v>60527900</v>
      </c>
      <c r="D1295">
        <v>58266855</v>
      </c>
      <c r="E1295">
        <v>1080</v>
      </c>
      <c r="F1295">
        <v>1</v>
      </c>
      <c r="G1295">
        <v>1080</v>
      </c>
      <c r="H1295">
        <v>3</v>
      </c>
      <c r="I1295" t="s">
        <v>1002</v>
      </c>
      <c r="J1295" t="s">
        <v>3</v>
      </c>
      <c r="K1295" t="s">
        <v>1003</v>
      </c>
      <c r="L1295">
        <v>1354</v>
      </c>
      <c r="N1295">
        <v>1010</v>
      </c>
      <c r="O1295" t="s">
        <v>39</v>
      </c>
      <c r="P1295" t="s">
        <v>39</v>
      </c>
      <c r="Q1295">
        <v>1</v>
      </c>
      <c r="X1295">
        <v>2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3</v>
      </c>
      <c r="AG1295">
        <v>2</v>
      </c>
      <c r="AH1295">
        <v>3</v>
      </c>
      <c r="AI1295">
        <v>-1</v>
      </c>
      <c r="AJ1295" t="s">
        <v>3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</row>
    <row r="1296" spans="1:44" x14ac:dyDescent="0.2">
      <c r="A1296">
        <f>ROW(Source!A562)</f>
        <v>562</v>
      </c>
      <c r="B1296">
        <v>60527916</v>
      </c>
      <c r="C1296">
        <v>60527900</v>
      </c>
      <c r="D1296">
        <v>58287192</v>
      </c>
      <c r="E1296">
        <v>1080</v>
      </c>
      <c r="F1296">
        <v>1</v>
      </c>
      <c r="G1296">
        <v>1080</v>
      </c>
      <c r="H1296">
        <v>3</v>
      </c>
      <c r="I1296" t="s">
        <v>991</v>
      </c>
      <c r="J1296" t="s">
        <v>3</v>
      </c>
      <c r="K1296" t="s">
        <v>992</v>
      </c>
      <c r="L1296">
        <v>1354</v>
      </c>
      <c r="N1296">
        <v>1010</v>
      </c>
      <c r="O1296" t="s">
        <v>39</v>
      </c>
      <c r="P1296" t="s">
        <v>39</v>
      </c>
      <c r="Q1296">
        <v>1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 t="s">
        <v>3</v>
      </c>
      <c r="AG1296">
        <v>1</v>
      </c>
      <c r="AH1296">
        <v>3</v>
      </c>
      <c r="AI1296">
        <v>-1</v>
      </c>
      <c r="AJ1296" t="s">
        <v>3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</row>
    <row r="1297" spans="1:44" x14ac:dyDescent="0.2">
      <c r="A1297">
        <f>ROW(Source!A563)</f>
        <v>563</v>
      </c>
      <c r="B1297">
        <v>60527909</v>
      </c>
      <c r="C1297">
        <v>60527900</v>
      </c>
      <c r="D1297">
        <v>58266404</v>
      </c>
      <c r="E1297">
        <v>1080</v>
      </c>
      <c r="F1297">
        <v>1</v>
      </c>
      <c r="G1297">
        <v>1080</v>
      </c>
      <c r="H1297">
        <v>1</v>
      </c>
      <c r="I1297" t="s">
        <v>859</v>
      </c>
      <c r="J1297" t="s">
        <v>3</v>
      </c>
      <c r="K1297" t="s">
        <v>860</v>
      </c>
      <c r="L1297">
        <v>1191</v>
      </c>
      <c r="N1297">
        <v>1013</v>
      </c>
      <c r="O1297" t="s">
        <v>861</v>
      </c>
      <c r="P1297" t="s">
        <v>861</v>
      </c>
      <c r="Q1297">
        <v>1</v>
      </c>
      <c r="X1297">
        <v>2.6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1</v>
      </c>
      <c r="AF1297" t="s">
        <v>26</v>
      </c>
      <c r="AG1297">
        <v>3.2890000000000001</v>
      </c>
      <c r="AH1297">
        <v>2</v>
      </c>
      <c r="AI1297">
        <v>60527901</v>
      </c>
      <c r="AJ1297">
        <v>1281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</row>
    <row r="1298" spans="1:44" x14ac:dyDescent="0.2">
      <c r="A1298">
        <f>ROW(Source!A563)</f>
        <v>563</v>
      </c>
      <c r="B1298">
        <v>60527910</v>
      </c>
      <c r="C1298">
        <v>60527900</v>
      </c>
      <c r="D1298">
        <v>58340279</v>
      </c>
      <c r="E1298">
        <v>1</v>
      </c>
      <c r="F1298">
        <v>1</v>
      </c>
      <c r="G1298">
        <v>1080</v>
      </c>
      <c r="H1298">
        <v>2</v>
      </c>
      <c r="I1298" t="s">
        <v>938</v>
      </c>
      <c r="J1298" t="s">
        <v>939</v>
      </c>
      <c r="K1298" t="s">
        <v>940</v>
      </c>
      <c r="L1298">
        <v>1368</v>
      </c>
      <c r="N1298">
        <v>1011</v>
      </c>
      <c r="O1298" t="s">
        <v>865</v>
      </c>
      <c r="P1298" t="s">
        <v>865</v>
      </c>
      <c r="Q1298">
        <v>1</v>
      </c>
      <c r="X1298">
        <v>0.63</v>
      </c>
      <c r="Y1298">
        <v>0</v>
      </c>
      <c r="Z1298">
        <v>7.11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 t="s">
        <v>25</v>
      </c>
      <c r="AG1298">
        <v>0.86625000000000008</v>
      </c>
      <c r="AH1298">
        <v>2</v>
      </c>
      <c r="AI1298">
        <v>60527902</v>
      </c>
      <c r="AJ1298">
        <v>1282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</row>
    <row r="1299" spans="1:44" x14ac:dyDescent="0.2">
      <c r="A1299">
        <f>ROW(Source!A563)</f>
        <v>563</v>
      </c>
      <c r="B1299">
        <v>60527911</v>
      </c>
      <c r="C1299">
        <v>60527900</v>
      </c>
      <c r="D1299">
        <v>58340578</v>
      </c>
      <c r="E1299">
        <v>1</v>
      </c>
      <c r="F1299">
        <v>1</v>
      </c>
      <c r="G1299">
        <v>1080</v>
      </c>
      <c r="H1299">
        <v>2</v>
      </c>
      <c r="I1299" t="s">
        <v>862</v>
      </c>
      <c r="J1299" t="s">
        <v>863</v>
      </c>
      <c r="K1299" t="s">
        <v>864</v>
      </c>
      <c r="L1299">
        <v>1368</v>
      </c>
      <c r="N1299">
        <v>1011</v>
      </c>
      <c r="O1299" t="s">
        <v>865</v>
      </c>
      <c r="P1299" t="s">
        <v>865</v>
      </c>
      <c r="Q1299">
        <v>1</v>
      </c>
      <c r="X1299">
        <v>0.02</v>
      </c>
      <c r="Y1299">
        <v>0</v>
      </c>
      <c r="Z1299">
        <v>83.1</v>
      </c>
      <c r="AA1299">
        <v>12.62</v>
      </c>
      <c r="AB1299">
        <v>0</v>
      </c>
      <c r="AC1299">
        <v>0</v>
      </c>
      <c r="AD1299">
        <v>1</v>
      </c>
      <c r="AE1299">
        <v>0</v>
      </c>
      <c r="AF1299" t="s">
        <v>25</v>
      </c>
      <c r="AG1299">
        <v>2.7500000000000004E-2</v>
      </c>
      <c r="AH1299">
        <v>2</v>
      </c>
      <c r="AI1299">
        <v>60527903</v>
      </c>
      <c r="AJ1299">
        <v>1283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</row>
    <row r="1300" spans="1:44" x14ac:dyDescent="0.2">
      <c r="A1300">
        <f>ROW(Source!A563)</f>
        <v>563</v>
      </c>
      <c r="B1300">
        <v>60527912</v>
      </c>
      <c r="C1300">
        <v>60527900</v>
      </c>
      <c r="D1300">
        <v>58309957</v>
      </c>
      <c r="E1300">
        <v>1</v>
      </c>
      <c r="F1300">
        <v>1</v>
      </c>
      <c r="G1300">
        <v>1080</v>
      </c>
      <c r="H1300">
        <v>3</v>
      </c>
      <c r="I1300" t="s">
        <v>941</v>
      </c>
      <c r="J1300" t="s">
        <v>942</v>
      </c>
      <c r="K1300" t="s">
        <v>943</v>
      </c>
      <c r="L1300">
        <v>1348</v>
      </c>
      <c r="N1300">
        <v>1009</v>
      </c>
      <c r="O1300" t="s">
        <v>900</v>
      </c>
      <c r="P1300" t="s">
        <v>900</v>
      </c>
      <c r="Q1300">
        <v>1000</v>
      </c>
      <c r="X1300">
        <v>3.3E-4</v>
      </c>
      <c r="Y1300">
        <v>9879.51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 t="s">
        <v>3</v>
      </c>
      <c r="AG1300">
        <v>3.3E-4</v>
      </c>
      <c r="AH1300">
        <v>2</v>
      </c>
      <c r="AI1300">
        <v>60527904</v>
      </c>
      <c r="AJ1300">
        <v>1284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</row>
    <row r="1301" spans="1:44" x14ac:dyDescent="0.2">
      <c r="A1301">
        <f>ROW(Source!A563)</f>
        <v>563</v>
      </c>
      <c r="B1301">
        <v>60527913</v>
      </c>
      <c r="C1301">
        <v>60527900</v>
      </c>
      <c r="D1301">
        <v>58308765</v>
      </c>
      <c r="E1301">
        <v>1</v>
      </c>
      <c r="F1301">
        <v>1</v>
      </c>
      <c r="G1301">
        <v>1080</v>
      </c>
      <c r="H1301">
        <v>3</v>
      </c>
      <c r="I1301" t="s">
        <v>944</v>
      </c>
      <c r="J1301" t="s">
        <v>945</v>
      </c>
      <c r="K1301" t="s">
        <v>946</v>
      </c>
      <c r="L1301">
        <v>1348</v>
      </c>
      <c r="N1301">
        <v>1009</v>
      </c>
      <c r="O1301" t="s">
        <v>900</v>
      </c>
      <c r="P1301" t="s">
        <v>900</v>
      </c>
      <c r="Q1301">
        <v>1000</v>
      </c>
      <c r="X1301">
        <v>2.0699999999999998E-3</v>
      </c>
      <c r="Y1301">
        <v>17868.28</v>
      </c>
      <c r="Z1301">
        <v>0</v>
      </c>
      <c r="AA1301">
        <v>0</v>
      </c>
      <c r="AB1301">
        <v>0</v>
      </c>
      <c r="AC1301">
        <v>0</v>
      </c>
      <c r="AD1301">
        <v>1</v>
      </c>
      <c r="AE1301">
        <v>0</v>
      </c>
      <c r="AF1301" t="s">
        <v>3</v>
      </c>
      <c r="AG1301">
        <v>2.0699999999999998E-3</v>
      </c>
      <c r="AH1301">
        <v>2</v>
      </c>
      <c r="AI1301">
        <v>60527905</v>
      </c>
      <c r="AJ1301">
        <v>1285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</row>
    <row r="1302" spans="1:44" x14ac:dyDescent="0.2">
      <c r="A1302">
        <f>ROW(Source!A563)</f>
        <v>563</v>
      </c>
      <c r="B1302">
        <v>60527914</v>
      </c>
      <c r="C1302">
        <v>60527900</v>
      </c>
      <c r="D1302">
        <v>58330407</v>
      </c>
      <c r="E1302">
        <v>1</v>
      </c>
      <c r="F1302">
        <v>1</v>
      </c>
      <c r="G1302">
        <v>1080</v>
      </c>
      <c r="H1302">
        <v>3</v>
      </c>
      <c r="I1302" t="s">
        <v>947</v>
      </c>
      <c r="J1302" t="s">
        <v>948</v>
      </c>
      <c r="K1302" t="s">
        <v>949</v>
      </c>
      <c r="L1302">
        <v>1346</v>
      </c>
      <c r="N1302">
        <v>1009</v>
      </c>
      <c r="O1302" t="s">
        <v>880</v>
      </c>
      <c r="P1302" t="s">
        <v>880</v>
      </c>
      <c r="Q1302">
        <v>1</v>
      </c>
      <c r="X1302">
        <v>0.1</v>
      </c>
      <c r="Y1302">
        <v>19.28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 t="s">
        <v>3</v>
      </c>
      <c r="AG1302">
        <v>0.1</v>
      </c>
      <c r="AH1302">
        <v>2</v>
      </c>
      <c r="AI1302">
        <v>60527908</v>
      </c>
      <c r="AJ1302">
        <v>1288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</row>
    <row r="1303" spans="1:44" x14ac:dyDescent="0.2">
      <c r="A1303">
        <f>ROW(Source!A563)</f>
        <v>563</v>
      </c>
      <c r="B1303">
        <v>60527915</v>
      </c>
      <c r="C1303">
        <v>60527900</v>
      </c>
      <c r="D1303">
        <v>58266855</v>
      </c>
      <c r="E1303">
        <v>1080</v>
      </c>
      <c r="F1303">
        <v>1</v>
      </c>
      <c r="G1303">
        <v>1080</v>
      </c>
      <c r="H1303">
        <v>3</v>
      </c>
      <c r="I1303" t="s">
        <v>1002</v>
      </c>
      <c r="J1303" t="s">
        <v>3</v>
      </c>
      <c r="K1303" t="s">
        <v>1003</v>
      </c>
      <c r="L1303">
        <v>1354</v>
      </c>
      <c r="N1303">
        <v>1010</v>
      </c>
      <c r="O1303" t="s">
        <v>39</v>
      </c>
      <c r="P1303" t="s">
        <v>39</v>
      </c>
      <c r="Q1303">
        <v>1</v>
      </c>
      <c r="X1303">
        <v>2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 t="s">
        <v>3</v>
      </c>
      <c r="AG1303">
        <v>2</v>
      </c>
      <c r="AH1303">
        <v>3</v>
      </c>
      <c r="AI1303">
        <v>-1</v>
      </c>
      <c r="AJ1303" t="s">
        <v>3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</row>
    <row r="1304" spans="1:44" x14ac:dyDescent="0.2">
      <c r="A1304">
        <f>ROW(Source!A563)</f>
        <v>563</v>
      </c>
      <c r="B1304">
        <v>60527916</v>
      </c>
      <c r="C1304">
        <v>60527900</v>
      </c>
      <c r="D1304">
        <v>58287192</v>
      </c>
      <c r="E1304">
        <v>1080</v>
      </c>
      <c r="F1304">
        <v>1</v>
      </c>
      <c r="G1304">
        <v>1080</v>
      </c>
      <c r="H1304">
        <v>3</v>
      </c>
      <c r="I1304" t="s">
        <v>991</v>
      </c>
      <c r="J1304" t="s">
        <v>3</v>
      </c>
      <c r="K1304" t="s">
        <v>992</v>
      </c>
      <c r="L1304">
        <v>1354</v>
      </c>
      <c r="N1304">
        <v>1010</v>
      </c>
      <c r="O1304" t="s">
        <v>39</v>
      </c>
      <c r="P1304" t="s">
        <v>39</v>
      </c>
      <c r="Q1304">
        <v>1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 t="s">
        <v>3</v>
      </c>
      <c r="AG1304">
        <v>1</v>
      </c>
      <c r="AH1304">
        <v>3</v>
      </c>
      <c r="AI1304">
        <v>-1</v>
      </c>
      <c r="AJ1304" t="s">
        <v>3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</row>
    <row r="1305" spans="1:44" x14ac:dyDescent="0.2">
      <c r="A1305">
        <f>ROW(Source!A568)</f>
        <v>568</v>
      </c>
      <c r="B1305">
        <v>60527928</v>
      </c>
      <c r="C1305">
        <v>60527919</v>
      </c>
      <c r="D1305">
        <v>58266404</v>
      </c>
      <c r="E1305">
        <v>1080</v>
      </c>
      <c r="F1305">
        <v>1</v>
      </c>
      <c r="G1305">
        <v>1080</v>
      </c>
      <c r="H1305">
        <v>1</v>
      </c>
      <c r="I1305" t="s">
        <v>859</v>
      </c>
      <c r="J1305" t="s">
        <v>3</v>
      </c>
      <c r="K1305" t="s">
        <v>860</v>
      </c>
      <c r="L1305">
        <v>1191</v>
      </c>
      <c r="N1305">
        <v>1013</v>
      </c>
      <c r="O1305" t="s">
        <v>861</v>
      </c>
      <c r="P1305" t="s">
        <v>861</v>
      </c>
      <c r="Q1305">
        <v>1</v>
      </c>
      <c r="X1305">
        <v>1.47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1</v>
      </c>
      <c r="AF1305" t="s">
        <v>26</v>
      </c>
      <c r="AG1305">
        <v>1.85955</v>
      </c>
      <c r="AH1305">
        <v>2</v>
      </c>
      <c r="AI1305">
        <v>60527920</v>
      </c>
      <c r="AJ1305">
        <v>1289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</row>
    <row r="1306" spans="1:44" x14ac:dyDescent="0.2">
      <c r="A1306">
        <f>ROW(Source!A568)</f>
        <v>568</v>
      </c>
      <c r="B1306">
        <v>60527929</v>
      </c>
      <c r="C1306">
        <v>60527919</v>
      </c>
      <c r="D1306">
        <v>58340279</v>
      </c>
      <c r="E1306">
        <v>1</v>
      </c>
      <c r="F1306">
        <v>1</v>
      </c>
      <c r="G1306">
        <v>1080</v>
      </c>
      <c r="H1306">
        <v>2</v>
      </c>
      <c r="I1306" t="s">
        <v>938</v>
      </c>
      <c r="J1306" t="s">
        <v>939</v>
      </c>
      <c r="K1306" t="s">
        <v>940</v>
      </c>
      <c r="L1306">
        <v>1368</v>
      </c>
      <c r="N1306">
        <v>1011</v>
      </c>
      <c r="O1306" t="s">
        <v>865</v>
      </c>
      <c r="P1306" t="s">
        <v>865</v>
      </c>
      <c r="Q1306">
        <v>1</v>
      </c>
      <c r="X1306">
        <v>0.35</v>
      </c>
      <c r="Y1306">
        <v>0</v>
      </c>
      <c r="Z1306">
        <v>7.11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 t="s">
        <v>25</v>
      </c>
      <c r="AG1306">
        <v>0.48125000000000007</v>
      </c>
      <c r="AH1306">
        <v>2</v>
      </c>
      <c r="AI1306">
        <v>60527921</v>
      </c>
      <c r="AJ1306">
        <v>1290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</row>
    <row r="1307" spans="1:44" x14ac:dyDescent="0.2">
      <c r="A1307">
        <f>ROW(Source!A568)</f>
        <v>568</v>
      </c>
      <c r="B1307">
        <v>60527930</v>
      </c>
      <c r="C1307">
        <v>60527919</v>
      </c>
      <c r="D1307">
        <v>58340578</v>
      </c>
      <c r="E1307">
        <v>1</v>
      </c>
      <c r="F1307">
        <v>1</v>
      </c>
      <c r="G1307">
        <v>1080</v>
      </c>
      <c r="H1307">
        <v>2</v>
      </c>
      <c r="I1307" t="s">
        <v>862</v>
      </c>
      <c r="J1307" t="s">
        <v>863</v>
      </c>
      <c r="K1307" t="s">
        <v>864</v>
      </c>
      <c r="L1307">
        <v>1368</v>
      </c>
      <c r="N1307">
        <v>1011</v>
      </c>
      <c r="O1307" t="s">
        <v>865</v>
      </c>
      <c r="P1307" t="s">
        <v>865</v>
      </c>
      <c r="Q1307">
        <v>1</v>
      </c>
      <c r="X1307">
        <v>0.02</v>
      </c>
      <c r="Y1307">
        <v>0</v>
      </c>
      <c r="Z1307">
        <v>83.1</v>
      </c>
      <c r="AA1307">
        <v>12.62</v>
      </c>
      <c r="AB1307">
        <v>0</v>
      </c>
      <c r="AC1307">
        <v>0</v>
      </c>
      <c r="AD1307">
        <v>1</v>
      </c>
      <c r="AE1307">
        <v>0</v>
      </c>
      <c r="AF1307" t="s">
        <v>25</v>
      </c>
      <c r="AG1307">
        <v>2.7500000000000004E-2</v>
      </c>
      <c r="AH1307">
        <v>2</v>
      </c>
      <c r="AI1307">
        <v>60527922</v>
      </c>
      <c r="AJ1307">
        <v>1291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</row>
    <row r="1308" spans="1:44" x14ac:dyDescent="0.2">
      <c r="A1308">
        <f>ROW(Source!A568)</f>
        <v>568</v>
      </c>
      <c r="B1308">
        <v>60527931</v>
      </c>
      <c r="C1308">
        <v>60527919</v>
      </c>
      <c r="D1308">
        <v>58309957</v>
      </c>
      <c r="E1308">
        <v>1</v>
      </c>
      <c r="F1308">
        <v>1</v>
      </c>
      <c r="G1308">
        <v>1080</v>
      </c>
      <c r="H1308">
        <v>3</v>
      </c>
      <c r="I1308" t="s">
        <v>941</v>
      </c>
      <c r="J1308" t="s">
        <v>942</v>
      </c>
      <c r="K1308" t="s">
        <v>943</v>
      </c>
      <c r="L1308">
        <v>1348</v>
      </c>
      <c r="N1308">
        <v>1009</v>
      </c>
      <c r="O1308" t="s">
        <v>900</v>
      </c>
      <c r="P1308" t="s">
        <v>900</v>
      </c>
      <c r="Q1308">
        <v>1000</v>
      </c>
      <c r="X1308">
        <v>1.3999999999999999E-4</v>
      </c>
      <c r="Y1308">
        <v>9879.51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 t="s">
        <v>3</v>
      </c>
      <c r="AG1308">
        <v>1.3999999999999999E-4</v>
      </c>
      <c r="AH1308">
        <v>2</v>
      </c>
      <c r="AI1308">
        <v>60527923</v>
      </c>
      <c r="AJ1308">
        <v>1292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</row>
    <row r="1309" spans="1:44" x14ac:dyDescent="0.2">
      <c r="A1309">
        <f>ROW(Source!A568)</f>
        <v>568</v>
      </c>
      <c r="B1309">
        <v>60527932</v>
      </c>
      <c r="C1309">
        <v>60527919</v>
      </c>
      <c r="D1309">
        <v>58308765</v>
      </c>
      <c r="E1309">
        <v>1</v>
      </c>
      <c r="F1309">
        <v>1</v>
      </c>
      <c r="G1309">
        <v>1080</v>
      </c>
      <c r="H1309">
        <v>3</v>
      </c>
      <c r="I1309" t="s">
        <v>944</v>
      </c>
      <c r="J1309" t="s">
        <v>945</v>
      </c>
      <c r="K1309" t="s">
        <v>946</v>
      </c>
      <c r="L1309">
        <v>1348</v>
      </c>
      <c r="N1309">
        <v>1009</v>
      </c>
      <c r="O1309" t="s">
        <v>900</v>
      </c>
      <c r="P1309" t="s">
        <v>900</v>
      </c>
      <c r="Q1309">
        <v>1000</v>
      </c>
      <c r="X1309">
        <v>1.1000000000000001E-3</v>
      </c>
      <c r="Y1309">
        <v>17868.28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 t="s">
        <v>3</v>
      </c>
      <c r="AG1309">
        <v>1.1000000000000001E-3</v>
      </c>
      <c r="AH1309">
        <v>2</v>
      </c>
      <c r="AI1309">
        <v>60527924</v>
      </c>
      <c r="AJ1309">
        <v>1293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</row>
    <row r="1310" spans="1:44" x14ac:dyDescent="0.2">
      <c r="A1310">
        <f>ROW(Source!A568)</f>
        <v>568</v>
      </c>
      <c r="B1310">
        <v>60527933</v>
      </c>
      <c r="C1310">
        <v>60527919</v>
      </c>
      <c r="D1310">
        <v>58330407</v>
      </c>
      <c r="E1310">
        <v>1</v>
      </c>
      <c r="F1310">
        <v>1</v>
      </c>
      <c r="G1310">
        <v>1080</v>
      </c>
      <c r="H1310">
        <v>3</v>
      </c>
      <c r="I1310" t="s">
        <v>947</v>
      </c>
      <c r="J1310" t="s">
        <v>948</v>
      </c>
      <c r="K1310" t="s">
        <v>949</v>
      </c>
      <c r="L1310">
        <v>1346</v>
      </c>
      <c r="N1310">
        <v>1009</v>
      </c>
      <c r="O1310" t="s">
        <v>880</v>
      </c>
      <c r="P1310" t="s">
        <v>880</v>
      </c>
      <c r="Q1310">
        <v>1</v>
      </c>
      <c r="X1310">
        <v>0.04</v>
      </c>
      <c r="Y1310">
        <v>19.28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 t="s">
        <v>3</v>
      </c>
      <c r="AG1310">
        <v>0.04</v>
      </c>
      <c r="AH1310">
        <v>2</v>
      </c>
      <c r="AI1310">
        <v>60527927</v>
      </c>
      <c r="AJ1310">
        <v>1296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</row>
    <row r="1311" spans="1:44" x14ac:dyDescent="0.2">
      <c r="A1311">
        <f>ROW(Source!A568)</f>
        <v>568</v>
      </c>
      <c r="B1311">
        <v>60527934</v>
      </c>
      <c r="C1311">
        <v>60527919</v>
      </c>
      <c r="D1311">
        <v>58266855</v>
      </c>
      <c r="E1311">
        <v>1080</v>
      </c>
      <c r="F1311">
        <v>1</v>
      </c>
      <c r="G1311">
        <v>1080</v>
      </c>
      <c r="H1311">
        <v>3</v>
      </c>
      <c r="I1311" t="s">
        <v>1002</v>
      </c>
      <c r="J1311" t="s">
        <v>3</v>
      </c>
      <c r="K1311" t="s">
        <v>1003</v>
      </c>
      <c r="L1311">
        <v>1354</v>
      </c>
      <c r="N1311">
        <v>1010</v>
      </c>
      <c r="O1311" t="s">
        <v>39</v>
      </c>
      <c r="P1311" t="s">
        <v>39</v>
      </c>
      <c r="Q1311">
        <v>1</v>
      </c>
      <c r="X1311">
        <v>2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 t="s">
        <v>3</v>
      </c>
      <c r="AG1311">
        <v>2</v>
      </c>
      <c r="AH1311">
        <v>3</v>
      </c>
      <c r="AI1311">
        <v>-1</v>
      </c>
      <c r="AJ1311" t="s">
        <v>3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</row>
    <row r="1312" spans="1:44" x14ac:dyDescent="0.2">
      <c r="A1312">
        <f>ROW(Source!A568)</f>
        <v>568</v>
      </c>
      <c r="B1312">
        <v>60527935</v>
      </c>
      <c r="C1312">
        <v>60527919</v>
      </c>
      <c r="D1312">
        <v>58287192</v>
      </c>
      <c r="E1312">
        <v>1080</v>
      </c>
      <c r="F1312">
        <v>1</v>
      </c>
      <c r="G1312">
        <v>1080</v>
      </c>
      <c r="H1312">
        <v>3</v>
      </c>
      <c r="I1312" t="s">
        <v>991</v>
      </c>
      <c r="J1312" t="s">
        <v>3</v>
      </c>
      <c r="K1312" t="s">
        <v>992</v>
      </c>
      <c r="L1312">
        <v>1354</v>
      </c>
      <c r="N1312">
        <v>1010</v>
      </c>
      <c r="O1312" t="s">
        <v>39</v>
      </c>
      <c r="P1312" t="s">
        <v>39</v>
      </c>
      <c r="Q1312">
        <v>1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 t="s">
        <v>3</v>
      </c>
      <c r="AG1312">
        <v>1</v>
      </c>
      <c r="AH1312">
        <v>3</v>
      </c>
      <c r="AI1312">
        <v>-1</v>
      </c>
      <c r="AJ1312" t="s">
        <v>3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</row>
    <row r="1313" spans="1:44" x14ac:dyDescent="0.2">
      <c r="A1313">
        <f>ROW(Source!A569)</f>
        <v>569</v>
      </c>
      <c r="B1313">
        <v>60527928</v>
      </c>
      <c r="C1313">
        <v>60527919</v>
      </c>
      <c r="D1313">
        <v>58266404</v>
      </c>
      <c r="E1313">
        <v>1080</v>
      </c>
      <c r="F1313">
        <v>1</v>
      </c>
      <c r="G1313">
        <v>1080</v>
      </c>
      <c r="H1313">
        <v>1</v>
      </c>
      <c r="I1313" t="s">
        <v>859</v>
      </c>
      <c r="J1313" t="s">
        <v>3</v>
      </c>
      <c r="K1313" t="s">
        <v>860</v>
      </c>
      <c r="L1313">
        <v>1191</v>
      </c>
      <c r="N1313">
        <v>1013</v>
      </c>
      <c r="O1313" t="s">
        <v>861</v>
      </c>
      <c r="P1313" t="s">
        <v>861</v>
      </c>
      <c r="Q1313">
        <v>1</v>
      </c>
      <c r="X1313">
        <v>1.47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1</v>
      </c>
      <c r="AF1313" t="s">
        <v>26</v>
      </c>
      <c r="AG1313">
        <v>1.85955</v>
      </c>
      <c r="AH1313">
        <v>2</v>
      </c>
      <c r="AI1313">
        <v>60527920</v>
      </c>
      <c r="AJ1313">
        <v>1297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</row>
    <row r="1314" spans="1:44" x14ac:dyDescent="0.2">
      <c r="A1314">
        <f>ROW(Source!A569)</f>
        <v>569</v>
      </c>
      <c r="B1314">
        <v>60527929</v>
      </c>
      <c r="C1314">
        <v>60527919</v>
      </c>
      <c r="D1314">
        <v>58340279</v>
      </c>
      <c r="E1314">
        <v>1</v>
      </c>
      <c r="F1314">
        <v>1</v>
      </c>
      <c r="G1314">
        <v>1080</v>
      </c>
      <c r="H1314">
        <v>2</v>
      </c>
      <c r="I1314" t="s">
        <v>938</v>
      </c>
      <c r="J1314" t="s">
        <v>939</v>
      </c>
      <c r="K1314" t="s">
        <v>940</v>
      </c>
      <c r="L1314">
        <v>1368</v>
      </c>
      <c r="N1314">
        <v>1011</v>
      </c>
      <c r="O1314" t="s">
        <v>865</v>
      </c>
      <c r="P1314" t="s">
        <v>865</v>
      </c>
      <c r="Q1314">
        <v>1</v>
      </c>
      <c r="X1314">
        <v>0.35</v>
      </c>
      <c r="Y1314">
        <v>0</v>
      </c>
      <c r="Z1314">
        <v>7.11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 t="s">
        <v>25</v>
      </c>
      <c r="AG1314">
        <v>0.48125000000000007</v>
      </c>
      <c r="AH1314">
        <v>2</v>
      </c>
      <c r="AI1314">
        <v>60527921</v>
      </c>
      <c r="AJ1314">
        <v>1298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</row>
    <row r="1315" spans="1:44" x14ac:dyDescent="0.2">
      <c r="A1315">
        <f>ROW(Source!A569)</f>
        <v>569</v>
      </c>
      <c r="B1315">
        <v>60527930</v>
      </c>
      <c r="C1315">
        <v>60527919</v>
      </c>
      <c r="D1315">
        <v>58340578</v>
      </c>
      <c r="E1315">
        <v>1</v>
      </c>
      <c r="F1315">
        <v>1</v>
      </c>
      <c r="G1315">
        <v>1080</v>
      </c>
      <c r="H1315">
        <v>2</v>
      </c>
      <c r="I1315" t="s">
        <v>862</v>
      </c>
      <c r="J1315" t="s">
        <v>863</v>
      </c>
      <c r="K1315" t="s">
        <v>864</v>
      </c>
      <c r="L1315">
        <v>1368</v>
      </c>
      <c r="N1315">
        <v>1011</v>
      </c>
      <c r="O1315" t="s">
        <v>865</v>
      </c>
      <c r="P1315" t="s">
        <v>865</v>
      </c>
      <c r="Q1315">
        <v>1</v>
      </c>
      <c r="X1315">
        <v>0.02</v>
      </c>
      <c r="Y1315">
        <v>0</v>
      </c>
      <c r="Z1315">
        <v>83.1</v>
      </c>
      <c r="AA1315">
        <v>12.62</v>
      </c>
      <c r="AB1315">
        <v>0</v>
      </c>
      <c r="AC1315">
        <v>0</v>
      </c>
      <c r="AD1315">
        <v>1</v>
      </c>
      <c r="AE1315">
        <v>0</v>
      </c>
      <c r="AF1315" t="s">
        <v>25</v>
      </c>
      <c r="AG1315">
        <v>2.7500000000000004E-2</v>
      </c>
      <c r="AH1315">
        <v>2</v>
      </c>
      <c r="AI1315">
        <v>60527922</v>
      </c>
      <c r="AJ1315">
        <v>1299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</row>
    <row r="1316" spans="1:44" x14ac:dyDescent="0.2">
      <c r="A1316">
        <f>ROW(Source!A569)</f>
        <v>569</v>
      </c>
      <c r="B1316">
        <v>60527931</v>
      </c>
      <c r="C1316">
        <v>60527919</v>
      </c>
      <c r="D1316">
        <v>58309957</v>
      </c>
      <c r="E1316">
        <v>1</v>
      </c>
      <c r="F1316">
        <v>1</v>
      </c>
      <c r="G1316">
        <v>1080</v>
      </c>
      <c r="H1316">
        <v>3</v>
      </c>
      <c r="I1316" t="s">
        <v>941</v>
      </c>
      <c r="J1316" t="s">
        <v>942</v>
      </c>
      <c r="K1316" t="s">
        <v>943</v>
      </c>
      <c r="L1316">
        <v>1348</v>
      </c>
      <c r="N1316">
        <v>1009</v>
      </c>
      <c r="O1316" t="s">
        <v>900</v>
      </c>
      <c r="P1316" t="s">
        <v>900</v>
      </c>
      <c r="Q1316">
        <v>1000</v>
      </c>
      <c r="X1316">
        <v>1.3999999999999999E-4</v>
      </c>
      <c r="Y1316">
        <v>9879.51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 t="s">
        <v>3</v>
      </c>
      <c r="AG1316">
        <v>1.3999999999999999E-4</v>
      </c>
      <c r="AH1316">
        <v>2</v>
      </c>
      <c r="AI1316">
        <v>60527923</v>
      </c>
      <c r="AJ1316">
        <v>1300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</row>
    <row r="1317" spans="1:44" x14ac:dyDescent="0.2">
      <c r="A1317">
        <f>ROW(Source!A569)</f>
        <v>569</v>
      </c>
      <c r="B1317">
        <v>60527932</v>
      </c>
      <c r="C1317">
        <v>60527919</v>
      </c>
      <c r="D1317">
        <v>58308765</v>
      </c>
      <c r="E1317">
        <v>1</v>
      </c>
      <c r="F1317">
        <v>1</v>
      </c>
      <c r="G1317">
        <v>1080</v>
      </c>
      <c r="H1317">
        <v>3</v>
      </c>
      <c r="I1317" t="s">
        <v>944</v>
      </c>
      <c r="J1317" t="s">
        <v>945</v>
      </c>
      <c r="K1317" t="s">
        <v>946</v>
      </c>
      <c r="L1317">
        <v>1348</v>
      </c>
      <c r="N1317">
        <v>1009</v>
      </c>
      <c r="O1317" t="s">
        <v>900</v>
      </c>
      <c r="P1317" t="s">
        <v>900</v>
      </c>
      <c r="Q1317">
        <v>1000</v>
      </c>
      <c r="X1317">
        <v>1.1000000000000001E-3</v>
      </c>
      <c r="Y1317">
        <v>17868.28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 t="s">
        <v>3</v>
      </c>
      <c r="AG1317">
        <v>1.1000000000000001E-3</v>
      </c>
      <c r="AH1317">
        <v>2</v>
      </c>
      <c r="AI1317">
        <v>60527924</v>
      </c>
      <c r="AJ1317">
        <v>1301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</row>
    <row r="1318" spans="1:44" x14ac:dyDescent="0.2">
      <c r="A1318">
        <f>ROW(Source!A569)</f>
        <v>569</v>
      </c>
      <c r="B1318">
        <v>60527933</v>
      </c>
      <c r="C1318">
        <v>60527919</v>
      </c>
      <c r="D1318">
        <v>58330407</v>
      </c>
      <c r="E1318">
        <v>1</v>
      </c>
      <c r="F1318">
        <v>1</v>
      </c>
      <c r="G1318">
        <v>1080</v>
      </c>
      <c r="H1318">
        <v>3</v>
      </c>
      <c r="I1318" t="s">
        <v>947</v>
      </c>
      <c r="J1318" t="s">
        <v>948</v>
      </c>
      <c r="K1318" t="s">
        <v>949</v>
      </c>
      <c r="L1318">
        <v>1346</v>
      </c>
      <c r="N1318">
        <v>1009</v>
      </c>
      <c r="O1318" t="s">
        <v>880</v>
      </c>
      <c r="P1318" t="s">
        <v>880</v>
      </c>
      <c r="Q1318">
        <v>1</v>
      </c>
      <c r="X1318">
        <v>0.04</v>
      </c>
      <c r="Y1318">
        <v>19.28</v>
      </c>
      <c r="Z1318">
        <v>0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 t="s">
        <v>3</v>
      </c>
      <c r="AG1318">
        <v>0.04</v>
      </c>
      <c r="AH1318">
        <v>2</v>
      </c>
      <c r="AI1318">
        <v>60527927</v>
      </c>
      <c r="AJ1318">
        <v>1304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</row>
    <row r="1319" spans="1:44" x14ac:dyDescent="0.2">
      <c r="A1319">
        <f>ROW(Source!A569)</f>
        <v>569</v>
      </c>
      <c r="B1319">
        <v>60527934</v>
      </c>
      <c r="C1319">
        <v>60527919</v>
      </c>
      <c r="D1319">
        <v>58266855</v>
      </c>
      <c r="E1319">
        <v>1080</v>
      </c>
      <c r="F1319">
        <v>1</v>
      </c>
      <c r="G1319">
        <v>1080</v>
      </c>
      <c r="H1319">
        <v>3</v>
      </c>
      <c r="I1319" t="s">
        <v>1002</v>
      </c>
      <c r="J1319" t="s">
        <v>3</v>
      </c>
      <c r="K1319" t="s">
        <v>1003</v>
      </c>
      <c r="L1319">
        <v>1354</v>
      </c>
      <c r="N1319">
        <v>1010</v>
      </c>
      <c r="O1319" t="s">
        <v>39</v>
      </c>
      <c r="P1319" t="s">
        <v>39</v>
      </c>
      <c r="Q1319">
        <v>1</v>
      </c>
      <c r="X1319">
        <v>2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 t="s">
        <v>3</v>
      </c>
      <c r="AG1319">
        <v>2</v>
      </c>
      <c r="AH1319">
        <v>3</v>
      </c>
      <c r="AI1319">
        <v>-1</v>
      </c>
      <c r="AJ1319" t="s">
        <v>3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</row>
    <row r="1320" spans="1:44" x14ac:dyDescent="0.2">
      <c r="A1320">
        <f>ROW(Source!A569)</f>
        <v>569</v>
      </c>
      <c r="B1320">
        <v>60527935</v>
      </c>
      <c r="C1320">
        <v>60527919</v>
      </c>
      <c r="D1320">
        <v>58287192</v>
      </c>
      <c r="E1320">
        <v>1080</v>
      </c>
      <c r="F1320">
        <v>1</v>
      </c>
      <c r="G1320">
        <v>1080</v>
      </c>
      <c r="H1320">
        <v>3</v>
      </c>
      <c r="I1320" t="s">
        <v>991</v>
      </c>
      <c r="J1320" t="s">
        <v>3</v>
      </c>
      <c r="K1320" t="s">
        <v>992</v>
      </c>
      <c r="L1320">
        <v>1354</v>
      </c>
      <c r="N1320">
        <v>1010</v>
      </c>
      <c r="O1320" t="s">
        <v>39</v>
      </c>
      <c r="P1320" t="s">
        <v>39</v>
      </c>
      <c r="Q1320">
        <v>1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s">
        <v>3</v>
      </c>
      <c r="AG1320">
        <v>1</v>
      </c>
      <c r="AH1320">
        <v>3</v>
      </c>
      <c r="AI1320">
        <v>-1</v>
      </c>
      <c r="AJ1320" t="s">
        <v>3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</row>
    <row r="1321" spans="1:44" x14ac:dyDescent="0.2">
      <c r="A1321">
        <f>ROW(Source!A574)</f>
        <v>574</v>
      </c>
      <c r="B1321">
        <v>60527947</v>
      </c>
      <c r="C1321">
        <v>60527938</v>
      </c>
      <c r="D1321">
        <v>58266404</v>
      </c>
      <c r="E1321">
        <v>1080</v>
      </c>
      <c r="F1321">
        <v>1</v>
      </c>
      <c r="G1321">
        <v>1080</v>
      </c>
      <c r="H1321">
        <v>1</v>
      </c>
      <c r="I1321" t="s">
        <v>859</v>
      </c>
      <c r="J1321" t="s">
        <v>3</v>
      </c>
      <c r="K1321" t="s">
        <v>860</v>
      </c>
      <c r="L1321">
        <v>1191</v>
      </c>
      <c r="N1321">
        <v>1013</v>
      </c>
      <c r="O1321" t="s">
        <v>861</v>
      </c>
      <c r="P1321" t="s">
        <v>861</v>
      </c>
      <c r="Q1321">
        <v>1</v>
      </c>
      <c r="X1321">
        <v>1.47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1</v>
      </c>
      <c r="AF1321" t="s">
        <v>26</v>
      </c>
      <c r="AG1321">
        <v>1.85955</v>
      </c>
      <c r="AH1321">
        <v>2</v>
      </c>
      <c r="AI1321">
        <v>60527939</v>
      </c>
      <c r="AJ1321">
        <v>1305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</row>
    <row r="1322" spans="1:44" x14ac:dyDescent="0.2">
      <c r="A1322">
        <f>ROW(Source!A574)</f>
        <v>574</v>
      </c>
      <c r="B1322">
        <v>60527948</v>
      </c>
      <c r="C1322">
        <v>60527938</v>
      </c>
      <c r="D1322">
        <v>58340279</v>
      </c>
      <c r="E1322">
        <v>1</v>
      </c>
      <c r="F1322">
        <v>1</v>
      </c>
      <c r="G1322">
        <v>1080</v>
      </c>
      <c r="H1322">
        <v>2</v>
      </c>
      <c r="I1322" t="s">
        <v>938</v>
      </c>
      <c r="J1322" t="s">
        <v>939</v>
      </c>
      <c r="K1322" t="s">
        <v>940</v>
      </c>
      <c r="L1322">
        <v>1368</v>
      </c>
      <c r="N1322">
        <v>1011</v>
      </c>
      <c r="O1322" t="s">
        <v>865</v>
      </c>
      <c r="P1322" t="s">
        <v>865</v>
      </c>
      <c r="Q1322">
        <v>1</v>
      </c>
      <c r="X1322">
        <v>0.35</v>
      </c>
      <c r="Y1322">
        <v>0</v>
      </c>
      <c r="Z1322">
        <v>7.11</v>
      </c>
      <c r="AA1322">
        <v>0</v>
      </c>
      <c r="AB1322">
        <v>0</v>
      </c>
      <c r="AC1322">
        <v>0</v>
      </c>
      <c r="AD1322">
        <v>1</v>
      </c>
      <c r="AE1322">
        <v>0</v>
      </c>
      <c r="AF1322" t="s">
        <v>25</v>
      </c>
      <c r="AG1322">
        <v>0.48125000000000007</v>
      </c>
      <c r="AH1322">
        <v>2</v>
      </c>
      <c r="AI1322">
        <v>60527940</v>
      </c>
      <c r="AJ1322">
        <v>1306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</row>
    <row r="1323" spans="1:44" x14ac:dyDescent="0.2">
      <c r="A1323">
        <f>ROW(Source!A574)</f>
        <v>574</v>
      </c>
      <c r="B1323">
        <v>60527949</v>
      </c>
      <c r="C1323">
        <v>60527938</v>
      </c>
      <c r="D1323">
        <v>58340578</v>
      </c>
      <c r="E1323">
        <v>1</v>
      </c>
      <c r="F1323">
        <v>1</v>
      </c>
      <c r="G1323">
        <v>1080</v>
      </c>
      <c r="H1323">
        <v>2</v>
      </c>
      <c r="I1323" t="s">
        <v>862</v>
      </c>
      <c r="J1323" t="s">
        <v>863</v>
      </c>
      <c r="K1323" t="s">
        <v>864</v>
      </c>
      <c r="L1323">
        <v>1368</v>
      </c>
      <c r="N1323">
        <v>1011</v>
      </c>
      <c r="O1323" t="s">
        <v>865</v>
      </c>
      <c r="P1323" t="s">
        <v>865</v>
      </c>
      <c r="Q1323">
        <v>1</v>
      </c>
      <c r="X1323">
        <v>0.02</v>
      </c>
      <c r="Y1323">
        <v>0</v>
      </c>
      <c r="Z1323">
        <v>83.1</v>
      </c>
      <c r="AA1323">
        <v>12.62</v>
      </c>
      <c r="AB1323">
        <v>0</v>
      </c>
      <c r="AC1323">
        <v>0</v>
      </c>
      <c r="AD1323">
        <v>1</v>
      </c>
      <c r="AE1323">
        <v>0</v>
      </c>
      <c r="AF1323" t="s">
        <v>25</v>
      </c>
      <c r="AG1323">
        <v>2.7500000000000004E-2</v>
      </c>
      <c r="AH1323">
        <v>2</v>
      </c>
      <c r="AI1323">
        <v>60527941</v>
      </c>
      <c r="AJ1323">
        <v>1307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</row>
    <row r="1324" spans="1:44" x14ac:dyDescent="0.2">
      <c r="A1324">
        <f>ROW(Source!A574)</f>
        <v>574</v>
      </c>
      <c r="B1324">
        <v>60527950</v>
      </c>
      <c r="C1324">
        <v>60527938</v>
      </c>
      <c r="D1324">
        <v>58309957</v>
      </c>
      <c r="E1324">
        <v>1</v>
      </c>
      <c r="F1324">
        <v>1</v>
      </c>
      <c r="G1324">
        <v>1080</v>
      </c>
      <c r="H1324">
        <v>3</v>
      </c>
      <c r="I1324" t="s">
        <v>941</v>
      </c>
      <c r="J1324" t="s">
        <v>942</v>
      </c>
      <c r="K1324" t="s">
        <v>943</v>
      </c>
      <c r="L1324">
        <v>1348</v>
      </c>
      <c r="N1324">
        <v>1009</v>
      </c>
      <c r="O1324" t="s">
        <v>900</v>
      </c>
      <c r="P1324" t="s">
        <v>900</v>
      </c>
      <c r="Q1324">
        <v>1000</v>
      </c>
      <c r="X1324">
        <v>1.3999999999999999E-4</v>
      </c>
      <c r="Y1324">
        <v>9879.51</v>
      </c>
      <c r="Z1324">
        <v>0</v>
      </c>
      <c r="AA1324">
        <v>0</v>
      </c>
      <c r="AB1324">
        <v>0</v>
      </c>
      <c r="AC1324">
        <v>0</v>
      </c>
      <c r="AD1324">
        <v>1</v>
      </c>
      <c r="AE1324">
        <v>0</v>
      </c>
      <c r="AF1324" t="s">
        <v>3</v>
      </c>
      <c r="AG1324">
        <v>1.3999999999999999E-4</v>
      </c>
      <c r="AH1324">
        <v>2</v>
      </c>
      <c r="AI1324">
        <v>60527942</v>
      </c>
      <c r="AJ1324">
        <v>1308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</row>
    <row r="1325" spans="1:44" x14ac:dyDescent="0.2">
      <c r="A1325">
        <f>ROW(Source!A574)</f>
        <v>574</v>
      </c>
      <c r="B1325">
        <v>60527951</v>
      </c>
      <c r="C1325">
        <v>60527938</v>
      </c>
      <c r="D1325">
        <v>58308765</v>
      </c>
      <c r="E1325">
        <v>1</v>
      </c>
      <c r="F1325">
        <v>1</v>
      </c>
      <c r="G1325">
        <v>1080</v>
      </c>
      <c r="H1325">
        <v>3</v>
      </c>
      <c r="I1325" t="s">
        <v>944</v>
      </c>
      <c r="J1325" t="s">
        <v>945</v>
      </c>
      <c r="K1325" t="s">
        <v>946</v>
      </c>
      <c r="L1325">
        <v>1348</v>
      </c>
      <c r="N1325">
        <v>1009</v>
      </c>
      <c r="O1325" t="s">
        <v>900</v>
      </c>
      <c r="P1325" t="s">
        <v>900</v>
      </c>
      <c r="Q1325">
        <v>1000</v>
      </c>
      <c r="X1325">
        <v>1.1000000000000001E-3</v>
      </c>
      <c r="Y1325">
        <v>17868.28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 t="s">
        <v>3</v>
      </c>
      <c r="AG1325">
        <v>1.1000000000000001E-3</v>
      </c>
      <c r="AH1325">
        <v>2</v>
      </c>
      <c r="AI1325">
        <v>60527943</v>
      </c>
      <c r="AJ1325">
        <v>1309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</row>
    <row r="1326" spans="1:44" x14ac:dyDescent="0.2">
      <c r="A1326">
        <f>ROW(Source!A574)</f>
        <v>574</v>
      </c>
      <c r="B1326">
        <v>60527952</v>
      </c>
      <c r="C1326">
        <v>60527938</v>
      </c>
      <c r="D1326">
        <v>58330407</v>
      </c>
      <c r="E1326">
        <v>1</v>
      </c>
      <c r="F1326">
        <v>1</v>
      </c>
      <c r="G1326">
        <v>1080</v>
      </c>
      <c r="H1326">
        <v>3</v>
      </c>
      <c r="I1326" t="s">
        <v>947</v>
      </c>
      <c r="J1326" t="s">
        <v>948</v>
      </c>
      <c r="K1326" t="s">
        <v>949</v>
      </c>
      <c r="L1326">
        <v>1346</v>
      </c>
      <c r="N1326">
        <v>1009</v>
      </c>
      <c r="O1326" t="s">
        <v>880</v>
      </c>
      <c r="P1326" t="s">
        <v>880</v>
      </c>
      <c r="Q1326">
        <v>1</v>
      </c>
      <c r="X1326">
        <v>0.04</v>
      </c>
      <c r="Y1326">
        <v>19.28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0</v>
      </c>
      <c r="AF1326" t="s">
        <v>3</v>
      </c>
      <c r="AG1326">
        <v>0.04</v>
      </c>
      <c r="AH1326">
        <v>2</v>
      </c>
      <c r="AI1326">
        <v>60527946</v>
      </c>
      <c r="AJ1326">
        <v>1312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</row>
    <row r="1327" spans="1:44" x14ac:dyDescent="0.2">
      <c r="A1327">
        <f>ROW(Source!A574)</f>
        <v>574</v>
      </c>
      <c r="B1327">
        <v>60527953</v>
      </c>
      <c r="C1327">
        <v>60527938</v>
      </c>
      <c r="D1327">
        <v>58266855</v>
      </c>
      <c r="E1327">
        <v>1080</v>
      </c>
      <c r="F1327">
        <v>1</v>
      </c>
      <c r="G1327">
        <v>1080</v>
      </c>
      <c r="H1327">
        <v>3</v>
      </c>
      <c r="I1327" t="s">
        <v>1002</v>
      </c>
      <c r="J1327" t="s">
        <v>3</v>
      </c>
      <c r="K1327" t="s">
        <v>1003</v>
      </c>
      <c r="L1327">
        <v>1354</v>
      </c>
      <c r="N1327">
        <v>1010</v>
      </c>
      <c r="O1327" t="s">
        <v>39</v>
      </c>
      <c r="P1327" t="s">
        <v>39</v>
      </c>
      <c r="Q1327">
        <v>1</v>
      </c>
      <c r="X1327">
        <v>2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s">
        <v>3</v>
      </c>
      <c r="AG1327">
        <v>2</v>
      </c>
      <c r="AH1327">
        <v>3</v>
      </c>
      <c r="AI1327">
        <v>-1</v>
      </c>
      <c r="AJ1327" t="s">
        <v>3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</row>
    <row r="1328" spans="1:44" x14ac:dyDescent="0.2">
      <c r="A1328">
        <f>ROW(Source!A574)</f>
        <v>574</v>
      </c>
      <c r="B1328">
        <v>60527954</v>
      </c>
      <c r="C1328">
        <v>60527938</v>
      </c>
      <c r="D1328">
        <v>58287192</v>
      </c>
      <c r="E1328">
        <v>1080</v>
      </c>
      <c r="F1328">
        <v>1</v>
      </c>
      <c r="G1328">
        <v>1080</v>
      </c>
      <c r="H1328">
        <v>3</v>
      </c>
      <c r="I1328" t="s">
        <v>991</v>
      </c>
      <c r="J1328" t="s">
        <v>3</v>
      </c>
      <c r="K1328" t="s">
        <v>992</v>
      </c>
      <c r="L1328">
        <v>1354</v>
      </c>
      <c r="N1328">
        <v>1010</v>
      </c>
      <c r="O1328" t="s">
        <v>39</v>
      </c>
      <c r="P1328" t="s">
        <v>39</v>
      </c>
      <c r="Q1328">
        <v>1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 t="s">
        <v>3</v>
      </c>
      <c r="AG1328">
        <v>1</v>
      </c>
      <c r="AH1328">
        <v>3</v>
      </c>
      <c r="AI1328">
        <v>-1</v>
      </c>
      <c r="AJ1328" t="s">
        <v>3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</row>
    <row r="1329" spans="1:44" x14ac:dyDescent="0.2">
      <c r="A1329">
        <f>ROW(Source!A575)</f>
        <v>575</v>
      </c>
      <c r="B1329">
        <v>60527947</v>
      </c>
      <c r="C1329">
        <v>60527938</v>
      </c>
      <c r="D1329">
        <v>58266404</v>
      </c>
      <c r="E1329">
        <v>1080</v>
      </c>
      <c r="F1329">
        <v>1</v>
      </c>
      <c r="G1329">
        <v>1080</v>
      </c>
      <c r="H1329">
        <v>1</v>
      </c>
      <c r="I1329" t="s">
        <v>859</v>
      </c>
      <c r="J1329" t="s">
        <v>3</v>
      </c>
      <c r="K1329" t="s">
        <v>860</v>
      </c>
      <c r="L1329">
        <v>1191</v>
      </c>
      <c r="N1329">
        <v>1013</v>
      </c>
      <c r="O1329" t="s">
        <v>861</v>
      </c>
      <c r="P1329" t="s">
        <v>861</v>
      </c>
      <c r="Q1329">
        <v>1</v>
      </c>
      <c r="X1329">
        <v>1.47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1</v>
      </c>
      <c r="AF1329" t="s">
        <v>26</v>
      </c>
      <c r="AG1329">
        <v>1.85955</v>
      </c>
      <c r="AH1329">
        <v>2</v>
      </c>
      <c r="AI1329">
        <v>60527939</v>
      </c>
      <c r="AJ1329">
        <v>1313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</row>
    <row r="1330" spans="1:44" x14ac:dyDescent="0.2">
      <c r="A1330">
        <f>ROW(Source!A575)</f>
        <v>575</v>
      </c>
      <c r="B1330">
        <v>60527948</v>
      </c>
      <c r="C1330">
        <v>60527938</v>
      </c>
      <c r="D1330">
        <v>58340279</v>
      </c>
      <c r="E1330">
        <v>1</v>
      </c>
      <c r="F1330">
        <v>1</v>
      </c>
      <c r="G1330">
        <v>1080</v>
      </c>
      <c r="H1330">
        <v>2</v>
      </c>
      <c r="I1330" t="s">
        <v>938</v>
      </c>
      <c r="J1330" t="s">
        <v>939</v>
      </c>
      <c r="K1330" t="s">
        <v>940</v>
      </c>
      <c r="L1330">
        <v>1368</v>
      </c>
      <c r="N1330">
        <v>1011</v>
      </c>
      <c r="O1330" t="s">
        <v>865</v>
      </c>
      <c r="P1330" t="s">
        <v>865</v>
      </c>
      <c r="Q1330">
        <v>1</v>
      </c>
      <c r="X1330">
        <v>0.35</v>
      </c>
      <c r="Y1330">
        <v>0</v>
      </c>
      <c r="Z1330">
        <v>7.11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 t="s">
        <v>25</v>
      </c>
      <c r="AG1330">
        <v>0.48125000000000007</v>
      </c>
      <c r="AH1330">
        <v>2</v>
      </c>
      <c r="AI1330">
        <v>60527940</v>
      </c>
      <c r="AJ1330">
        <v>1314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</row>
    <row r="1331" spans="1:44" x14ac:dyDescent="0.2">
      <c r="A1331">
        <f>ROW(Source!A575)</f>
        <v>575</v>
      </c>
      <c r="B1331">
        <v>60527949</v>
      </c>
      <c r="C1331">
        <v>60527938</v>
      </c>
      <c r="D1331">
        <v>58340578</v>
      </c>
      <c r="E1331">
        <v>1</v>
      </c>
      <c r="F1331">
        <v>1</v>
      </c>
      <c r="G1331">
        <v>1080</v>
      </c>
      <c r="H1331">
        <v>2</v>
      </c>
      <c r="I1331" t="s">
        <v>862</v>
      </c>
      <c r="J1331" t="s">
        <v>863</v>
      </c>
      <c r="K1331" t="s">
        <v>864</v>
      </c>
      <c r="L1331">
        <v>1368</v>
      </c>
      <c r="N1331">
        <v>1011</v>
      </c>
      <c r="O1331" t="s">
        <v>865</v>
      </c>
      <c r="P1331" t="s">
        <v>865</v>
      </c>
      <c r="Q1331">
        <v>1</v>
      </c>
      <c r="X1331">
        <v>0.02</v>
      </c>
      <c r="Y1331">
        <v>0</v>
      </c>
      <c r="Z1331">
        <v>83.1</v>
      </c>
      <c r="AA1331">
        <v>12.62</v>
      </c>
      <c r="AB1331">
        <v>0</v>
      </c>
      <c r="AC1331">
        <v>0</v>
      </c>
      <c r="AD1331">
        <v>1</v>
      </c>
      <c r="AE1331">
        <v>0</v>
      </c>
      <c r="AF1331" t="s">
        <v>25</v>
      </c>
      <c r="AG1331">
        <v>2.7500000000000004E-2</v>
      </c>
      <c r="AH1331">
        <v>2</v>
      </c>
      <c r="AI1331">
        <v>60527941</v>
      </c>
      <c r="AJ1331">
        <v>1315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</row>
    <row r="1332" spans="1:44" x14ac:dyDescent="0.2">
      <c r="A1332">
        <f>ROW(Source!A575)</f>
        <v>575</v>
      </c>
      <c r="B1332">
        <v>60527950</v>
      </c>
      <c r="C1332">
        <v>60527938</v>
      </c>
      <c r="D1332">
        <v>58309957</v>
      </c>
      <c r="E1332">
        <v>1</v>
      </c>
      <c r="F1332">
        <v>1</v>
      </c>
      <c r="G1332">
        <v>1080</v>
      </c>
      <c r="H1332">
        <v>3</v>
      </c>
      <c r="I1332" t="s">
        <v>941</v>
      </c>
      <c r="J1332" t="s">
        <v>942</v>
      </c>
      <c r="K1332" t="s">
        <v>943</v>
      </c>
      <c r="L1332">
        <v>1348</v>
      </c>
      <c r="N1332">
        <v>1009</v>
      </c>
      <c r="O1332" t="s">
        <v>900</v>
      </c>
      <c r="P1332" t="s">
        <v>900</v>
      </c>
      <c r="Q1332">
        <v>1000</v>
      </c>
      <c r="X1332">
        <v>1.3999999999999999E-4</v>
      </c>
      <c r="Y1332">
        <v>9879.51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 t="s">
        <v>3</v>
      </c>
      <c r="AG1332">
        <v>1.3999999999999999E-4</v>
      </c>
      <c r="AH1332">
        <v>2</v>
      </c>
      <c r="AI1332">
        <v>60527942</v>
      </c>
      <c r="AJ1332">
        <v>1316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</row>
    <row r="1333" spans="1:44" x14ac:dyDescent="0.2">
      <c r="A1333">
        <f>ROW(Source!A575)</f>
        <v>575</v>
      </c>
      <c r="B1333">
        <v>60527951</v>
      </c>
      <c r="C1333">
        <v>60527938</v>
      </c>
      <c r="D1333">
        <v>58308765</v>
      </c>
      <c r="E1333">
        <v>1</v>
      </c>
      <c r="F1333">
        <v>1</v>
      </c>
      <c r="G1333">
        <v>1080</v>
      </c>
      <c r="H1333">
        <v>3</v>
      </c>
      <c r="I1333" t="s">
        <v>944</v>
      </c>
      <c r="J1333" t="s">
        <v>945</v>
      </c>
      <c r="K1333" t="s">
        <v>946</v>
      </c>
      <c r="L1333">
        <v>1348</v>
      </c>
      <c r="N1333">
        <v>1009</v>
      </c>
      <c r="O1333" t="s">
        <v>900</v>
      </c>
      <c r="P1333" t="s">
        <v>900</v>
      </c>
      <c r="Q1333">
        <v>1000</v>
      </c>
      <c r="X1333">
        <v>1.1000000000000001E-3</v>
      </c>
      <c r="Y1333">
        <v>17868.28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 t="s">
        <v>3</v>
      </c>
      <c r="AG1333">
        <v>1.1000000000000001E-3</v>
      </c>
      <c r="AH1333">
        <v>2</v>
      </c>
      <c r="AI1333">
        <v>60527943</v>
      </c>
      <c r="AJ1333">
        <v>1317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</row>
    <row r="1334" spans="1:44" x14ac:dyDescent="0.2">
      <c r="A1334">
        <f>ROW(Source!A575)</f>
        <v>575</v>
      </c>
      <c r="B1334">
        <v>60527952</v>
      </c>
      <c r="C1334">
        <v>60527938</v>
      </c>
      <c r="D1334">
        <v>58330407</v>
      </c>
      <c r="E1334">
        <v>1</v>
      </c>
      <c r="F1334">
        <v>1</v>
      </c>
      <c r="G1334">
        <v>1080</v>
      </c>
      <c r="H1334">
        <v>3</v>
      </c>
      <c r="I1334" t="s">
        <v>947</v>
      </c>
      <c r="J1334" t="s">
        <v>948</v>
      </c>
      <c r="K1334" t="s">
        <v>949</v>
      </c>
      <c r="L1334">
        <v>1346</v>
      </c>
      <c r="N1334">
        <v>1009</v>
      </c>
      <c r="O1334" t="s">
        <v>880</v>
      </c>
      <c r="P1334" t="s">
        <v>880</v>
      </c>
      <c r="Q1334">
        <v>1</v>
      </c>
      <c r="X1334">
        <v>0.04</v>
      </c>
      <c r="Y1334">
        <v>19.28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 t="s">
        <v>3</v>
      </c>
      <c r="AG1334">
        <v>0.04</v>
      </c>
      <c r="AH1334">
        <v>2</v>
      </c>
      <c r="AI1334">
        <v>60527946</v>
      </c>
      <c r="AJ1334">
        <v>1320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</row>
    <row r="1335" spans="1:44" x14ac:dyDescent="0.2">
      <c r="A1335">
        <f>ROW(Source!A575)</f>
        <v>575</v>
      </c>
      <c r="B1335">
        <v>60527953</v>
      </c>
      <c r="C1335">
        <v>60527938</v>
      </c>
      <c r="D1335">
        <v>58266855</v>
      </c>
      <c r="E1335">
        <v>1080</v>
      </c>
      <c r="F1335">
        <v>1</v>
      </c>
      <c r="G1335">
        <v>1080</v>
      </c>
      <c r="H1335">
        <v>3</v>
      </c>
      <c r="I1335" t="s">
        <v>1002</v>
      </c>
      <c r="J1335" t="s">
        <v>3</v>
      </c>
      <c r="K1335" t="s">
        <v>1003</v>
      </c>
      <c r="L1335">
        <v>1354</v>
      </c>
      <c r="N1335">
        <v>1010</v>
      </c>
      <c r="O1335" t="s">
        <v>39</v>
      </c>
      <c r="P1335" t="s">
        <v>39</v>
      </c>
      <c r="Q1335">
        <v>1</v>
      </c>
      <c r="X1335">
        <v>2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 t="s">
        <v>3</v>
      </c>
      <c r="AG1335">
        <v>2</v>
      </c>
      <c r="AH1335">
        <v>3</v>
      </c>
      <c r="AI1335">
        <v>-1</v>
      </c>
      <c r="AJ1335" t="s">
        <v>3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</row>
    <row r="1336" spans="1:44" x14ac:dyDescent="0.2">
      <c r="A1336">
        <f>ROW(Source!A575)</f>
        <v>575</v>
      </c>
      <c r="B1336">
        <v>60527954</v>
      </c>
      <c r="C1336">
        <v>60527938</v>
      </c>
      <c r="D1336">
        <v>58287192</v>
      </c>
      <c r="E1336">
        <v>1080</v>
      </c>
      <c r="F1336">
        <v>1</v>
      </c>
      <c r="G1336">
        <v>1080</v>
      </c>
      <c r="H1336">
        <v>3</v>
      </c>
      <c r="I1336" t="s">
        <v>991</v>
      </c>
      <c r="J1336" t="s">
        <v>3</v>
      </c>
      <c r="K1336" t="s">
        <v>992</v>
      </c>
      <c r="L1336">
        <v>1354</v>
      </c>
      <c r="N1336">
        <v>1010</v>
      </c>
      <c r="O1336" t="s">
        <v>39</v>
      </c>
      <c r="P1336" t="s">
        <v>39</v>
      </c>
      <c r="Q1336">
        <v>1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 t="s">
        <v>3</v>
      </c>
      <c r="AG1336">
        <v>1</v>
      </c>
      <c r="AH1336">
        <v>3</v>
      </c>
      <c r="AI1336">
        <v>-1</v>
      </c>
      <c r="AJ1336" t="s">
        <v>3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</row>
    <row r="1337" spans="1:44" x14ac:dyDescent="0.2">
      <c r="A1337">
        <f>ROW(Source!A583)</f>
        <v>583</v>
      </c>
      <c r="B1337">
        <v>60527966</v>
      </c>
      <c r="C1337">
        <v>60527958</v>
      </c>
      <c r="D1337">
        <v>58266404</v>
      </c>
      <c r="E1337">
        <v>1080</v>
      </c>
      <c r="F1337">
        <v>1</v>
      </c>
      <c r="G1337">
        <v>1080</v>
      </c>
      <c r="H1337">
        <v>1</v>
      </c>
      <c r="I1337" t="s">
        <v>859</v>
      </c>
      <c r="J1337" t="s">
        <v>3</v>
      </c>
      <c r="K1337" t="s">
        <v>860</v>
      </c>
      <c r="L1337">
        <v>1191</v>
      </c>
      <c r="N1337">
        <v>1013</v>
      </c>
      <c r="O1337" t="s">
        <v>861</v>
      </c>
      <c r="P1337" t="s">
        <v>861</v>
      </c>
      <c r="Q1337">
        <v>1</v>
      </c>
      <c r="X1337">
        <v>1.47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  <c r="AE1337">
        <v>1</v>
      </c>
      <c r="AF1337" t="s">
        <v>26</v>
      </c>
      <c r="AG1337">
        <v>1.85955</v>
      </c>
      <c r="AH1337">
        <v>2</v>
      </c>
      <c r="AI1337">
        <v>60527959</v>
      </c>
      <c r="AJ1337">
        <v>1321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</row>
    <row r="1338" spans="1:44" x14ac:dyDescent="0.2">
      <c r="A1338">
        <f>ROW(Source!A583)</f>
        <v>583</v>
      </c>
      <c r="B1338">
        <v>60527967</v>
      </c>
      <c r="C1338">
        <v>60527958</v>
      </c>
      <c r="D1338">
        <v>58340279</v>
      </c>
      <c r="E1338">
        <v>1</v>
      </c>
      <c r="F1338">
        <v>1</v>
      </c>
      <c r="G1338">
        <v>1080</v>
      </c>
      <c r="H1338">
        <v>2</v>
      </c>
      <c r="I1338" t="s">
        <v>938</v>
      </c>
      <c r="J1338" t="s">
        <v>939</v>
      </c>
      <c r="K1338" t="s">
        <v>940</v>
      </c>
      <c r="L1338">
        <v>1368</v>
      </c>
      <c r="N1338">
        <v>1011</v>
      </c>
      <c r="O1338" t="s">
        <v>865</v>
      </c>
      <c r="P1338" t="s">
        <v>865</v>
      </c>
      <c r="Q1338">
        <v>1</v>
      </c>
      <c r="X1338">
        <v>0.35</v>
      </c>
      <c r="Y1338">
        <v>0</v>
      </c>
      <c r="Z1338">
        <v>7.11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 t="s">
        <v>25</v>
      </c>
      <c r="AG1338">
        <v>0.48125000000000007</v>
      </c>
      <c r="AH1338">
        <v>2</v>
      </c>
      <c r="AI1338">
        <v>60527960</v>
      </c>
      <c r="AJ1338">
        <v>1322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</row>
    <row r="1339" spans="1:44" x14ac:dyDescent="0.2">
      <c r="A1339">
        <f>ROW(Source!A583)</f>
        <v>583</v>
      </c>
      <c r="B1339">
        <v>60527968</v>
      </c>
      <c r="C1339">
        <v>60527958</v>
      </c>
      <c r="D1339">
        <v>58340578</v>
      </c>
      <c r="E1339">
        <v>1</v>
      </c>
      <c r="F1339">
        <v>1</v>
      </c>
      <c r="G1339">
        <v>1080</v>
      </c>
      <c r="H1339">
        <v>2</v>
      </c>
      <c r="I1339" t="s">
        <v>862</v>
      </c>
      <c r="J1339" t="s">
        <v>863</v>
      </c>
      <c r="K1339" t="s">
        <v>864</v>
      </c>
      <c r="L1339">
        <v>1368</v>
      </c>
      <c r="N1339">
        <v>1011</v>
      </c>
      <c r="O1339" t="s">
        <v>865</v>
      </c>
      <c r="P1339" t="s">
        <v>865</v>
      </c>
      <c r="Q1339">
        <v>1</v>
      </c>
      <c r="X1339">
        <v>0.01</v>
      </c>
      <c r="Y1339">
        <v>0</v>
      </c>
      <c r="Z1339">
        <v>83.1</v>
      </c>
      <c r="AA1339">
        <v>12.62</v>
      </c>
      <c r="AB1339">
        <v>0</v>
      </c>
      <c r="AC1339">
        <v>0</v>
      </c>
      <c r="AD1339">
        <v>1</v>
      </c>
      <c r="AE1339">
        <v>0</v>
      </c>
      <c r="AF1339" t="s">
        <v>25</v>
      </c>
      <c r="AG1339">
        <v>1.3750000000000002E-2</v>
      </c>
      <c r="AH1339">
        <v>2</v>
      </c>
      <c r="AI1339">
        <v>60527961</v>
      </c>
      <c r="AJ1339">
        <v>1323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</row>
    <row r="1340" spans="1:44" x14ac:dyDescent="0.2">
      <c r="A1340">
        <f>ROW(Source!A583)</f>
        <v>583</v>
      </c>
      <c r="B1340">
        <v>60527969</v>
      </c>
      <c r="C1340">
        <v>60527958</v>
      </c>
      <c r="D1340">
        <v>58309957</v>
      </c>
      <c r="E1340">
        <v>1</v>
      </c>
      <c r="F1340">
        <v>1</v>
      </c>
      <c r="G1340">
        <v>1080</v>
      </c>
      <c r="H1340">
        <v>3</v>
      </c>
      <c r="I1340" t="s">
        <v>941</v>
      </c>
      <c r="J1340" t="s">
        <v>942</v>
      </c>
      <c r="K1340" t="s">
        <v>943</v>
      </c>
      <c r="L1340">
        <v>1348</v>
      </c>
      <c r="N1340">
        <v>1009</v>
      </c>
      <c r="O1340" t="s">
        <v>900</v>
      </c>
      <c r="P1340" t="s">
        <v>900</v>
      </c>
      <c r="Q1340">
        <v>1000</v>
      </c>
      <c r="X1340">
        <v>1.3999999999999999E-4</v>
      </c>
      <c r="Y1340">
        <v>9879.51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 t="s">
        <v>3</v>
      </c>
      <c r="AG1340">
        <v>1.3999999999999999E-4</v>
      </c>
      <c r="AH1340">
        <v>2</v>
      </c>
      <c r="AI1340">
        <v>60527962</v>
      </c>
      <c r="AJ1340">
        <v>1324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</row>
    <row r="1341" spans="1:44" x14ac:dyDescent="0.2">
      <c r="A1341">
        <f>ROW(Source!A583)</f>
        <v>583</v>
      </c>
      <c r="B1341">
        <v>60527970</v>
      </c>
      <c r="C1341">
        <v>60527958</v>
      </c>
      <c r="D1341">
        <v>58308765</v>
      </c>
      <c r="E1341">
        <v>1</v>
      </c>
      <c r="F1341">
        <v>1</v>
      </c>
      <c r="G1341">
        <v>1080</v>
      </c>
      <c r="H1341">
        <v>3</v>
      </c>
      <c r="I1341" t="s">
        <v>944</v>
      </c>
      <c r="J1341" t="s">
        <v>945</v>
      </c>
      <c r="K1341" t="s">
        <v>946</v>
      </c>
      <c r="L1341">
        <v>1348</v>
      </c>
      <c r="N1341">
        <v>1009</v>
      </c>
      <c r="O1341" t="s">
        <v>900</v>
      </c>
      <c r="P1341" t="s">
        <v>900</v>
      </c>
      <c r="Q1341">
        <v>1000</v>
      </c>
      <c r="X1341">
        <v>1.1000000000000001E-3</v>
      </c>
      <c r="Y1341">
        <v>17868.28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 t="s">
        <v>3</v>
      </c>
      <c r="AG1341">
        <v>1.1000000000000001E-3</v>
      </c>
      <c r="AH1341">
        <v>2</v>
      </c>
      <c r="AI1341">
        <v>60527963</v>
      </c>
      <c r="AJ1341">
        <v>1325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</row>
    <row r="1342" spans="1:44" x14ac:dyDescent="0.2">
      <c r="A1342">
        <f>ROW(Source!A583)</f>
        <v>583</v>
      </c>
      <c r="B1342">
        <v>60527971</v>
      </c>
      <c r="C1342">
        <v>60527958</v>
      </c>
      <c r="D1342">
        <v>58330407</v>
      </c>
      <c r="E1342">
        <v>1</v>
      </c>
      <c r="F1342">
        <v>1</v>
      </c>
      <c r="G1342">
        <v>1080</v>
      </c>
      <c r="H1342">
        <v>3</v>
      </c>
      <c r="I1342" t="s">
        <v>947</v>
      </c>
      <c r="J1342" t="s">
        <v>948</v>
      </c>
      <c r="K1342" t="s">
        <v>949</v>
      </c>
      <c r="L1342">
        <v>1346</v>
      </c>
      <c r="N1342">
        <v>1009</v>
      </c>
      <c r="O1342" t="s">
        <v>880</v>
      </c>
      <c r="P1342" t="s">
        <v>880</v>
      </c>
      <c r="Q1342">
        <v>1</v>
      </c>
      <c r="X1342">
        <v>0.02</v>
      </c>
      <c r="Y1342">
        <v>19.28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 t="s">
        <v>3</v>
      </c>
      <c r="AG1342">
        <v>0.02</v>
      </c>
      <c r="AH1342">
        <v>2</v>
      </c>
      <c r="AI1342">
        <v>60527965</v>
      </c>
      <c r="AJ1342">
        <v>1327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</row>
    <row r="1343" spans="1:44" x14ac:dyDescent="0.2">
      <c r="A1343">
        <f>ROW(Source!A583)</f>
        <v>583</v>
      </c>
      <c r="B1343">
        <v>60527972</v>
      </c>
      <c r="C1343">
        <v>60527958</v>
      </c>
      <c r="D1343">
        <v>58266855</v>
      </c>
      <c r="E1343">
        <v>1080</v>
      </c>
      <c r="F1343">
        <v>1</v>
      </c>
      <c r="G1343">
        <v>1080</v>
      </c>
      <c r="H1343">
        <v>3</v>
      </c>
      <c r="I1343" t="s">
        <v>1002</v>
      </c>
      <c r="J1343" t="s">
        <v>3</v>
      </c>
      <c r="K1343" t="s">
        <v>1003</v>
      </c>
      <c r="L1343">
        <v>1354</v>
      </c>
      <c r="N1343">
        <v>1010</v>
      </c>
      <c r="O1343" t="s">
        <v>39</v>
      </c>
      <c r="P1343" t="s">
        <v>39</v>
      </c>
      <c r="Q1343">
        <v>1</v>
      </c>
      <c r="X1343">
        <v>2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 t="s">
        <v>3</v>
      </c>
      <c r="AG1343">
        <v>2</v>
      </c>
      <c r="AH1343">
        <v>3</v>
      </c>
      <c r="AI1343">
        <v>-1</v>
      </c>
      <c r="AJ1343" t="s">
        <v>3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</row>
    <row r="1344" spans="1:44" x14ac:dyDescent="0.2">
      <c r="A1344">
        <f>ROW(Source!A583)</f>
        <v>583</v>
      </c>
      <c r="B1344">
        <v>60527973</v>
      </c>
      <c r="C1344">
        <v>60527958</v>
      </c>
      <c r="D1344">
        <v>58287192</v>
      </c>
      <c r="E1344">
        <v>1080</v>
      </c>
      <c r="F1344">
        <v>1</v>
      </c>
      <c r="G1344">
        <v>1080</v>
      </c>
      <c r="H1344">
        <v>3</v>
      </c>
      <c r="I1344" t="s">
        <v>991</v>
      </c>
      <c r="J1344" t="s">
        <v>3</v>
      </c>
      <c r="K1344" t="s">
        <v>992</v>
      </c>
      <c r="L1344">
        <v>1354</v>
      </c>
      <c r="N1344">
        <v>1010</v>
      </c>
      <c r="O1344" t="s">
        <v>39</v>
      </c>
      <c r="P1344" t="s">
        <v>39</v>
      </c>
      <c r="Q1344">
        <v>1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 t="s">
        <v>3</v>
      </c>
      <c r="AG1344">
        <v>1</v>
      </c>
      <c r="AH1344">
        <v>3</v>
      </c>
      <c r="AI1344">
        <v>-1</v>
      </c>
      <c r="AJ1344" t="s">
        <v>3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</row>
    <row r="1345" spans="1:44" x14ac:dyDescent="0.2">
      <c r="A1345">
        <f>ROW(Source!A584)</f>
        <v>584</v>
      </c>
      <c r="B1345">
        <v>60527966</v>
      </c>
      <c r="C1345">
        <v>60527958</v>
      </c>
      <c r="D1345">
        <v>58266404</v>
      </c>
      <c r="E1345">
        <v>1080</v>
      </c>
      <c r="F1345">
        <v>1</v>
      </c>
      <c r="G1345">
        <v>1080</v>
      </c>
      <c r="H1345">
        <v>1</v>
      </c>
      <c r="I1345" t="s">
        <v>859</v>
      </c>
      <c r="J1345" t="s">
        <v>3</v>
      </c>
      <c r="K1345" t="s">
        <v>860</v>
      </c>
      <c r="L1345">
        <v>1191</v>
      </c>
      <c r="N1345">
        <v>1013</v>
      </c>
      <c r="O1345" t="s">
        <v>861</v>
      </c>
      <c r="P1345" t="s">
        <v>861</v>
      </c>
      <c r="Q1345">
        <v>1</v>
      </c>
      <c r="X1345">
        <v>1.47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1</v>
      </c>
      <c r="AF1345" t="s">
        <v>26</v>
      </c>
      <c r="AG1345">
        <v>1.85955</v>
      </c>
      <c r="AH1345">
        <v>2</v>
      </c>
      <c r="AI1345">
        <v>60527959</v>
      </c>
      <c r="AJ1345">
        <v>1328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</row>
    <row r="1346" spans="1:44" x14ac:dyDescent="0.2">
      <c r="A1346">
        <f>ROW(Source!A584)</f>
        <v>584</v>
      </c>
      <c r="B1346">
        <v>60527967</v>
      </c>
      <c r="C1346">
        <v>60527958</v>
      </c>
      <c r="D1346">
        <v>58340279</v>
      </c>
      <c r="E1346">
        <v>1</v>
      </c>
      <c r="F1346">
        <v>1</v>
      </c>
      <c r="G1346">
        <v>1080</v>
      </c>
      <c r="H1346">
        <v>2</v>
      </c>
      <c r="I1346" t="s">
        <v>938</v>
      </c>
      <c r="J1346" t="s">
        <v>939</v>
      </c>
      <c r="K1346" t="s">
        <v>940</v>
      </c>
      <c r="L1346">
        <v>1368</v>
      </c>
      <c r="N1346">
        <v>1011</v>
      </c>
      <c r="O1346" t="s">
        <v>865</v>
      </c>
      <c r="P1346" t="s">
        <v>865</v>
      </c>
      <c r="Q1346">
        <v>1</v>
      </c>
      <c r="X1346">
        <v>0.35</v>
      </c>
      <c r="Y1346">
        <v>0</v>
      </c>
      <c r="Z1346">
        <v>7.11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 t="s">
        <v>25</v>
      </c>
      <c r="AG1346">
        <v>0.48125000000000007</v>
      </c>
      <c r="AH1346">
        <v>2</v>
      </c>
      <c r="AI1346">
        <v>60527960</v>
      </c>
      <c r="AJ1346">
        <v>1329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</row>
    <row r="1347" spans="1:44" x14ac:dyDescent="0.2">
      <c r="A1347">
        <f>ROW(Source!A584)</f>
        <v>584</v>
      </c>
      <c r="B1347">
        <v>60527968</v>
      </c>
      <c r="C1347">
        <v>60527958</v>
      </c>
      <c r="D1347">
        <v>58340578</v>
      </c>
      <c r="E1347">
        <v>1</v>
      </c>
      <c r="F1347">
        <v>1</v>
      </c>
      <c r="G1347">
        <v>1080</v>
      </c>
      <c r="H1347">
        <v>2</v>
      </c>
      <c r="I1347" t="s">
        <v>862</v>
      </c>
      <c r="J1347" t="s">
        <v>863</v>
      </c>
      <c r="K1347" t="s">
        <v>864</v>
      </c>
      <c r="L1347">
        <v>1368</v>
      </c>
      <c r="N1347">
        <v>1011</v>
      </c>
      <c r="O1347" t="s">
        <v>865</v>
      </c>
      <c r="P1347" t="s">
        <v>865</v>
      </c>
      <c r="Q1347">
        <v>1</v>
      </c>
      <c r="X1347">
        <v>0.01</v>
      </c>
      <c r="Y1347">
        <v>0</v>
      </c>
      <c r="Z1347">
        <v>83.1</v>
      </c>
      <c r="AA1347">
        <v>12.62</v>
      </c>
      <c r="AB1347">
        <v>0</v>
      </c>
      <c r="AC1347">
        <v>0</v>
      </c>
      <c r="AD1347">
        <v>1</v>
      </c>
      <c r="AE1347">
        <v>0</v>
      </c>
      <c r="AF1347" t="s">
        <v>25</v>
      </c>
      <c r="AG1347">
        <v>1.3750000000000002E-2</v>
      </c>
      <c r="AH1347">
        <v>2</v>
      </c>
      <c r="AI1347">
        <v>60527961</v>
      </c>
      <c r="AJ1347">
        <v>1330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</row>
    <row r="1348" spans="1:44" x14ac:dyDescent="0.2">
      <c r="A1348">
        <f>ROW(Source!A584)</f>
        <v>584</v>
      </c>
      <c r="B1348">
        <v>60527969</v>
      </c>
      <c r="C1348">
        <v>60527958</v>
      </c>
      <c r="D1348">
        <v>58309957</v>
      </c>
      <c r="E1348">
        <v>1</v>
      </c>
      <c r="F1348">
        <v>1</v>
      </c>
      <c r="G1348">
        <v>1080</v>
      </c>
      <c r="H1348">
        <v>3</v>
      </c>
      <c r="I1348" t="s">
        <v>941</v>
      </c>
      <c r="J1348" t="s">
        <v>942</v>
      </c>
      <c r="K1348" t="s">
        <v>943</v>
      </c>
      <c r="L1348">
        <v>1348</v>
      </c>
      <c r="N1348">
        <v>1009</v>
      </c>
      <c r="O1348" t="s">
        <v>900</v>
      </c>
      <c r="P1348" t="s">
        <v>900</v>
      </c>
      <c r="Q1348">
        <v>1000</v>
      </c>
      <c r="X1348">
        <v>1.3999999999999999E-4</v>
      </c>
      <c r="Y1348">
        <v>9879.51</v>
      </c>
      <c r="Z1348">
        <v>0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 t="s">
        <v>3</v>
      </c>
      <c r="AG1348">
        <v>1.3999999999999999E-4</v>
      </c>
      <c r="AH1348">
        <v>2</v>
      </c>
      <c r="AI1348">
        <v>60527962</v>
      </c>
      <c r="AJ1348">
        <v>1331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</row>
    <row r="1349" spans="1:44" x14ac:dyDescent="0.2">
      <c r="A1349">
        <f>ROW(Source!A584)</f>
        <v>584</v>
      </c>
      <c r="B1349">
        <v>60527970</v>
      </c>
      <c r="C1349">
        <v>60527958</v>
      </c>
      <c r="D1349">
        <v>58308765</v>
      </c>
      <c r="E1349">
        <v>1</v>
      </c>
      <c r="F1349">
        <v>1</v>
      </c>
      <c r="G1349">
        <v>1080</v>
      </c>
      <c r="H1349">
        <v>3</v>
      </c>
      <c r="I1349" t="s">
        <v>944</v>
      </c>
      <c r="J1349" t="s">
        <v>945</v>
      </c>
      <c r="K1349" t="s">
        <v>946</v>
      </c>
      <c r="L1349">
        <v>1348</v>
      </c>
      <c r="N1349">
        <v>1009</v>
      </c>
      <c r="O1349" t="s">
        <v>900</v>
      </c>
      <c r="P1349" t="s">
        <v>900</v>
      </c>
      <c r="Q1349">
        <v>1000</v>
      </c>
      <c r="X1349">
        <v>1.1000000000000001E-3</v>
      </c>
      <c r="Y1349">
        <v>17868.28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0</v>
      </c>
      <c r="AF1349" t="s">
        <v>3</v>
      </c>
      <c r="AG1349">
        <v>1.1000000000000001E-3</v>
      </c>
      <c r="AH1349">
        <v>2</v>
      </c>
      <c r="AI1349">
        <v>60527963</v>
      </c>
      <c r="AJ1349">
        <v>1332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</row>
    <row r="1350" spans="1:44" x14ac:dyDescent="0.2">
      <c r="A1350">
        <f>ROW(Source!A584)</f>
        <v>584</v>
      </c>
      <c r="B1350">
        <v>60527971</v>
      </c>
      <c r="C1350">
        <v>60527958</v>
      </c>
      <c r="D1350">
        <v>58330407</v>
      </c>
      <c r="E1350">
        <v>1</v>
      </c>
      <c r="F1350">
        <v>1</v>
      </c>
      <c r="G1350">
        <v>1080</v>
      </c>
      <c r="H1350">
        <v>3</v>
      </c>
      <c r="I1350" t="s">
        <v>947</v>
      </c>
      <c r="J1350" t="s">
        <v>948</v>
      </c>
      <c r="K1350" t="s">
        <v>949</v>
      </c>
      <c r="L1350">
        <v>1346</v>
      </c>
      <c r="N1350">
        <v>1009</v>
      </c>
      <c r="O1350" t="s">
        <v>880</v>
      </c>
      <c r="P1350" t="s">
        <v>880</v>
      </c>
      <c r="Q1350">
        <v>1</v>
      </c>
      <c r="X1350">
        <v>0.02</v>
      </c>
      <c r="Y1350">
        <v>19.28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 t="s">
        <v>3</v>
      </c>
      <c r="AG1350">
        <v>0.02</v>
      </c>
      <c r="AH1350">
        <v>2</v>
      </c>
      <c r="AI1350">
        <v>60527965</v>
      </c>
      <c r="AJ1350">
        <v>1334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</row>
    <row r="1351" spans="1:44" x14ac:dyDescent="0.2">
      <c r="A1351">
        <f>ROW(Source!A584)</f>
        <v>584</v>
      </c>
      <c r="B1351">
        <v>60527972</v>
      </c>
      <c r="C1351">
        <v>60527958</v>
      </c>
      <c r="D1351">
        <v>58266855</v>
      </c>
      <c r="E1351">
        <v>1080</v>
      </c>
      <c r="F1351">
        <v>1</v>
      </c>
      <c r="G1351">
        <v>1080</v>
      </c>
      <c r="H1351">
        <v>3</v>
      </c>
      <c r="I1351" t="s">
        <v>1002</v>
      </c>
      <c r="J1351" t="s">
        <v>3</v>
      </c>
      <c r="K1351" t="s">
        <v>1003</v>
      </c>
      <c r="L1351">
        <v>1354</v>
      </c>
      <c r="N1351">
        <v>1010</v>
      </c>
      <c r="O1351" t="s">
        <v>39</v>
      </c>
      <c r="P1351" t="s">
        <v>39</v>
      </c>
      <c r="Q1351">
        <v>1</v>
      </c>
      <c r="X1351">
        <v>2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 t="s">
        <v>3</v>
      </c>
      <c r="AG1351">
        <v>2</v>
      </c>
      <c r="AH1351">
        <v>3</v>
      </c>
      <c r="AI1351">
        <v>-1</v>
      </c>
      <c r="AJ1351" t="s">
        <v>3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</row>
    <row r="1352" spans="1:44" x14ac:dyDescent="0.2">
      <c r="A1352">
        <f>ROW(Source!A584)</f>
        <v>584</v>
      </c>
      <c r="B1352">
        <v>60527973</v>
      </c>
      <c r="C1352">
        <v>60527958</v>
      </c>
      <c r="D1352">
        <v>58287192</v>
      </c>
      <c r="E1352">
        <v>1080</v>
      </c>
      <c r="F1352">
        <v>1</v>
      </c>
      <c r="G1352">
        <v>1080</v>
      </c>
      <c r="H1352">
        <v>3</v>
      </c>
      <c r="I1352" t="s">
        <v>991</v>
      </c>
      <c r="J1352" t="s">
        <v>3</v>
      </c>
      <c r="K1352" t="s">
        <v>992</v>
      </c>
      <c r="L1352">
        <v>1354</v>
      </c>
      <c r="N1352">
        <v>1010</v>
      </c>
      <c r="O1352" t="s">
        <v>39</v>
      </c>
      <c r="P1352" t="s">
        <v>39</v>
      </c>
      <c r="Q1352">
        <v>1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 t="s">
        <v>3</v>
      </c>
      <c r="AG1352">
        <v>1</v>
      </c>
      <c r="AH1352">
        <v>3</v>
      </c>
      <c r="AI1352">
        <v>-1</v>
      </c>
      <c r="AJ1352" t="s">
        <v>3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</row>
    <row r="1353" spans="1:44" x14ac:dyDescent="0.2">
      <c r="A1353">
        <f>ROW(Source!A587)</f>
        <v>587</v>
      </c>
      <c r="B1353">
        <v>60527982</v>
      </c>
      <c r="C1353">
        <v>60527975</v>
      </c>
      <c r="D1353">
        <v>58266404</v>
      </c>
      <c r="E1353">
        <v>1080</v>
      </c>
      <c r="F1353">
        <v>1</v>
      </c>
      <c r="G1353">
        <v>1080</v>
      </c>
      <c r="H1353">
        <v>1</v>
      </c>
      <c r="I1353" t="s">
        <v>859</v>
      </c>
      <c r="J1353" t="s">
        <v>3</v>
      </c>
      <c r="K1353" t="s">
        <v>860</v>
      </c>
      <c r="L1353">
        <v>1191</v>
      </c>
      <c r="N1353">
        <v>1013</v>
      </c>
      <c r="O1353" t="s">
        <v>861</v>
      </c>
      <c r="P1353" t="s">
        <v>861</v>
      </c>
      <c r="Q1353">
        <v>1</v>
      </c>
      <c r="X1353">
        <v>0.75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  <c r="AE1353">
        <v>1</v>
      </c>
      <c r="AF1353" t="s">
        <v>26</v>
      </c>
      <c r="AG1353">
        <v>0.94874999999999998</v>
      </c>
      <c r="AH1353">
        <v>2</v>
      </c>
      <c r="AI1353">
        <v>60527976</v>
      </c>
      <c r="AJ1353">
        <v>1335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</row>
    <row r="1354" spans="1:44" x14ac:dyDescent="0.2">
      <c r="A1354">
        <f>ROW(Source!A587)</f>
        <v>587</v>
      </c>
      <c r="B1354">
        <v>60527983</v>
      </c>
      <c r="C1354">
        <v>60527975</v>
      </c>
      <c r="D1354">
        <v>58340279</v>
      </c>
      <c r="E1354">
        <v>1</v>
      </c>
      <c r="F1354">
        <v>1</v>
      </c>
      <c r="G1354">
        <v>1080</v>
      </c>
      <c r="H1354">
        <v>2</v>
      </c>
      <c r="I1354" t="s">
        <v>938</v>
      </c>
      <c r="J1354" t="s">
        <v>939</v>
      </c>
      <c r="K1354" t="s">
        <v>940</v>
      </c>
      <c r="L1354">
        <v>1368</v>
      </c>
      <c r="N1354">
        <v>1011</v>
      </c>
      <c r="O1354" t="s">
        <v>865</v>
      </c>
      <c r="P1354" t="s">
        <v>865</v>
      </c>
      <c r="Q1354">
        <v>1</v>
      </c>
      <c r="X1354">
        <v>0.24</v>
      </c>
      <c r="Y1354">
        <v>0</v>
      </c>
      <c r="Z1354">
        <v>7.11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 t="s">
        <v>25</v>
      </c>
      <c r="AG1354">
        <v>0.33</v>
      </c>
      <c r="AH1354">
        <v>2</v>
      </c>
      <c r="AI1354">
        <v>60527977</v>
      </c>
      <c r="AJ1354">
        <v>1336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</row>
    <row r="1355" spans="1:44" x14ac:dyDescent="0.2">
      <c r="A1355">
        <f>ROW(Source!A587)</f>
        <v>587</v>
      </c>
      <c r="B1355">
        <v>60527984</v>
      </c>
      <c r="C1355">
        <v>60527975</v>
      </c>
      <c r="D1355">
        <v>58340578</v>
      </c>
      <c r="E1355">
        <v>1</v>
      </c>
      <c r="F1355">
        <v>1</v>
      </c>
      <c r="G1355">
        <v>1080</v>
      </c>
      <c r="H1355">
        <v>2</v>
      </c>
      <c r="I1355" t="s">
        <v>862</v>
      </c>
      <c r="J1355" t="s">
        <v>863</v>
      </c>
      <c r="K1355" t="s">
        <v>864</v>
      </c>
      <c r="L1355">
        <v>1368</v>
      </c>
      <c r="N1355">
        <v>1011</v>
      </c>
      <c r="O1355" t="s">
        <v>865</v>
      </c>
      <c r="P1355" t="s">
        <v>865</v>
      </c>
      <c r="Q1355">
        <v>1</v>
      </c>
      <c r="X1355">
        <v>3.2000000000000001E-2</v>
      </c>
      <c r="Y1355">
        <v>0</v>
      </c>
      <c r="Z1355">
        <v>83.1</v>
      </c>
      <c r="AA1355">
        <v>12.62</v>
      </c>
      <c r="AB1355">
        <v>0</v>
      </c>
      <c r="AC1355">
        <v>0</v>
      </c>
      <c r="AD1355">
        <v>1</v>
      </c>
      <c r="AE1355">
        <v>0</v>
      </c>
      <c r="AF1355" t="s">
        <v>25</v>
      </c>
      <c r="AG1355">
        <v>4.4000000000000004E-2</v>
      </c>
      <c r="AH1355">
        <v>2</v>
      </c>
      <c r="AI1355">
        <v>60527978</v>
      </c>
      <c r="AJ1355">
        <v>1337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</row>
    <row r="1356" spans="1:44" x14ac:dyDescent="0.2">
      <c r="A1356">
        <f>ROW(Source!A587)</f>
        <v>587</v>
      </c>
      <c r="B1356">
        <v>60527985</v>
      </c>
      <c r="C1356">
        <v>60527975</v>
      </c>
      <c r="D1356">
        <v>58339814</v>
      </c>
      <c r="E1356">
        <v>1</v>
      </c>
      <c r="F1356">
        <v>1</v>
      </c>
      <c r="G1356">
        <v>1080</v>
      </c>
      <c r="H1356">
        <v>2</v>
      </c>
      <c r="I1356" t="s">
        <v>874</v>
      </c>
      <c r="J1356" t="s">
        <v>875</v>
      </c>
      <c r="K1356" t="s">
        <v>876</v>
      </c>
      <c r="L1356">
        <v>1368</v>
      </c>
      <c r="N1356">
        <v>1011</v>
      </c>
      <c r="O1356" t="s">
        <v>865</v>
      </c>
      <c r="P1356" t="s">
        <v>865</v>
      </c>
      <c r="Q1356">
        <v>1</v>
      </c>
      <c r="X1356">
        <v>1E-3</v>
      </c>
      <c r="Y1356">
        <v>0</v>
      </c>
      <c r="Z1356">
        <v>179.17</v>
      </c>
      <c r="AA1356">
        <v>16.93</v>
      </c>
      <c r="AB1356">
        <v>0</v>
      </c>
      <c r="AC1356">
        <v>0</v>
      </c>
      <c r="AD1356">
        <v>1</v>
      </c>
      <c r="AE1356">
        <v>0</v>
      </c>
      <c r="AF1356" t="s">
        <v>25</v>
      </c>
      <c r="AG1356">
        <v>1.3750000000000001E-3</v>
      </c>
      <c r="AH1356">
        <v>2</v>
      </c>
      <c r="AI1356">
        <v>60527979</v>
      </c>
      <c r="AJ1356">
        <v>1338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</row>
    <row r="1357" spans="1:44" x14ac:dyDescent="0.2">
      <c r="A1357">
        <f>ROW(Source!A587)</f>
        <v>587</v>
      </c>
      <c r="B1357">
        <v>60527986</v>
      </c>
      <c r="C1357">
        <v>60527975</v>
      </c>
      <c r="D1357">
        <v>58309878</v>
      </c>
      <c r="E1357">
        <v>1</v>
      </c>
      <c r="F1357">
        <v>1</v>
      </c>
      <c r="G1357">
        <v>1080</v>
      </c>
      <c r="H1357">
        <v>3</v>
      </c>
      <c r="I1357" t="s">
        <v>950</v>
      </c>
      <c r="J1357" t="s">
        <v>951</v>
      </c>
      <c r="K1357" t="s">
        <v>952</v>
      </c>
      <c r="L1357">
        <v>1348</v>
      </c>
      <c r="N1357">
        <v>1009</v>
      </c>
      <c r="O1357" t="s">
        <v>900</v>
      </c>
      <c r="P1357" t="s">
        <v>900</v>
      </c>
      <c r="Q1357">
        <v>1000</v>
      </c>
      <c r="X1357">
        <v>6.9999999999999994E-5</v>
      </c>
      <c r="Y1357">
        <v>7185.82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 t="s">
        <v>3</v>
      </c>
      <c r="AG1357">
        <v>6.9999999999999994E-5</v>
      </c>
      <c r="AH1357">
        <v>2</v>
      </c>
      <c r="AI1357">
        <v>60527980</v>
      </c>
      <c r="AJ1357">
        <v>1339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</row>
    <row r="1358" spans="1:44" x14ac:dyDescent="0.2">
      <c r="A1358">
        <f>ROW(Source!A587)</f>
        <v>587</v>
      </c>
      <c r="B1358">
        <v>60527987</v>
      </c>
      <c r="C1358">
        <v>60527975</v>
      </c>
      <c r="D1358">
        <v>58277747</v>
      </c>
      <c r="E1358">
        <v>1080</v>
      </c>
      <c r="F1358">
        <v>1</v>
      </c>
      <c r="G1358">
        <v>1080</v>
      </c>
      <c r="H1358">
        <v>3</v>
      </c>
      <c r="I1358" t="s">
        <v>1004</v>
      </c>
      <c r="J1358" t="s">
        <v>3</v>
      </c>
      <c r="K1358" t="s">
        <v>1005</v>
      </c>
      <c r="L1358">
        <v>1354</v>
      </c>
      <c r="N1358">
        <v>1010</v>
      </c>
      <c r="O1358" t="s">
        <v>39</v>
      </c>
      <c r="P1358" t="s">
        <v>39</v>
      </c>
      <c r="Q1358">
        <v>1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 t="s">
        <v>3</v>
      </c>
      <c r="AG1358">
        <v>1</v>
      </c>
      <c r="AH1358">
        <v>3</v>
      </c>
      <c r="AI1358">
        <v>-1</v>
      </c>
      <c r="AJ1358" t="s">
        <v>3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</row>
    <row r="1359" spans="1:44" x14ac:dyDescent="0.2">
      <c r="A1359">
        <f>ROW(Source!A588)</f>
        <v>588</v>
      </c>
      <c r="B1359">
        <v>60527982</v>
      </c>
      <c r="C1359">
        <v>60527975</v>
      </c>
      <c r="D1359">
        <v>58266404</v>
      </c>
      <c r="E1359">
        <v>1080</v>
      </c>
      <c r="F1359">
        <v>1</v>
      </c>
      <c r="G1359">
        <v>1080</v>
      </c>
      <c r="H1359">
        <v>1</v>
      </c>
      <c r="I1359" t="s">
        <v>859</v>
      </c>
      <c r="J1359" t="s">
        <v>3</v>
      </c>
      <c r="K1359" t="s">
        <v>860</v>
      </c>
      <c r="L1359">
        <v>1191</v>
      </c>
      <c r="N1359">
        <v>1013</v>
      </c>
      <c r="O1359" t="s">
        <v>861</v>
      </c>
      <c r="P1359" t="s">
        <v>861</v>
      </c>
      <c r="Q1359">
        <v>1</v>
      </c>
      <c r="X1359">
        <v>0.75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1</v>
      </c>
      <c r="AF1359" t="s">
        <v>26</v>
      </c>
      <c r="AG1359">
        <v>0.94874999999999998</v>
      </c>
      <c r="AH1359">
        <v>2</v>
      </c>
      <c r="AI1359">
        <v>60527976</v>
      </c>
      <c r="AJ1359">
        <v>1341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</row>
    <row r="1360" spans="1:44" x14ac:dyDescent="0.2">
      <c r="A1360">
        <f>ROW(Source!A588)</f>
        <v>588</v>
      </c>
      <c r="B1360">
        <v>60527983</v>
      </c>
      <c r="C1360">
        <v>60527975</v>
      </c>
      <c r="D1360">
        <v>58340279</v>
      </c>
      <c r="E1360">
        <v>1</v>
      </c>
      <c r="F1360">
        <v>1</v>
      </c>
      <c r="G1360">
        <v>1080</v>
      </c>
      <c r="H1360">
        <v>2</v>
      </c>
      <c r="I1360" t="s">
        <v>938</v>
      </c>
      <c r="J1360" t="s">
        <v>939</v>
      </c>
      <c r="K1360" t="s">
        <v>940</v>
      </c>
      <c r="L1360">
        <v>1368</v>
      </c>
      <c r="N1360">
        <v>1011</v>
      </c>
      <c r="O1360" t="s">
        <v>865</v>
      </c>
      <c r="P1360" t="s">
        <v>865</v>
      </c>
      <c r="Q1360">
        <v>1</v>
      </c>
      <c r="X1360">
        <v>0.24</v>
      </c>
      <c r="Y1360">
        <v>0</v>
      </c>
      <c r="Z1360">
        <v>7.11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 t="s">
        <v>25</v>
      </c>
      <c r="AG1360">
        <v>0.33</v>
      </c>
      <c r="AH1360">
        <v>2</v>
      </c>
      <c r="AI1360">
        <v>60527977</v>
      </c>
      <c r="AJ1360">
        <v>1342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</row>
    <row r="1361" spans="1:44" x14ac:dyDescent="0.2">
      <c r="A1361">
        <f>ROW(Source!A588)</f>
        <v>588</v>
      </c>
      <c r="B1361">
        <v>60527984</v>
      </c>
      <c r="C1361">
        <v>60527975</v>
      </c>
      <c r="D1361">
        <v>58340578</v>
      </c>
      <c r="E1361">
        <v>1</v>
      </c>
      <c r="F1361">
        <v>1</v>
      </c>
      <c r="G1361">
        <v>1080</v>
      </c>
      <c r="H1361">
        <v>2</v>
      </c>
      <c r="I1361" t="s">
        <v>862</v>
      </c>
      <c r="J1361" t="s">
        <v>863</v>
      </c>
      <c r="K1361" t="s">
        <v>864</v>
      </c>
      <c r="L1361">
        <v>1368</v>
      </c>
      <c r="N1361">
        <v>1011</v>
      </c>
      <c r="O1361" t="s">
        <v>865</v>
      </c>
      <c r="P1361" t="s">
        <v>865</v>
      </c>
      <c r="Q1361">
        <v>1</v>
      </c>
      <c r="X1361">
        <v>3.2000000000000001E-2</v>
      </c>
      <c r="Y1361">
        <v>0</v>
      </c>
      <c r="Z1361">
        <v>83.1</v>
      </c>
      <c r="AA1361">
        <v>12.62</v>
      </c>
      <c r="AB1361">
        <v>0</v>
      </c>
      <c r="AC1361">
        <v>0</v>
      </c>
      <c r="AD1361">
        <v>1</v>
      </c>
      <c r="AE1361">
        <v>0</v>
      </c>
      <c r="AF1361" t="s">
        <v>25</v>
      </c>
      <c r="AG1361">
        <v>4.4000000000000004E-2</v>
      </c>
      <c r="AH1361">
        <v>2</v>
      </c>
      <c r="AI1361">
        <v>60527978</v>
      </c>
      <c r="AJ1361">
        <v>1343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</row>
    <row r="1362" spans="1:44" x14ac:dyDescent="0.2">
      <c r="A1362">
        <f>ROW(Source!A588)</f>
        <v>588</v>
      </c>
      <c r="B1362">
        <v>60527985</v>
      </c>
      <c r="C1362">
        <v>60527975</v>
      </c>
      <c r="D1362">
        <v>58339814</v>
      </c>
      <c r="E1362">
        <v>1</v>
      </c>
      <c r="F1362">
        <v>1</v>
      </c>
      <c r="G1362">
        <v>1080</v>
      </c>
      <c r="H1362">
        <v>2</v>
      </c>
      <c r="I1362" t="s">
        <v>874</v>
      </c>
      <c r="J1362" t="s">
        <v>875</v>
      </c>
      <c r="K1362" t="s">
        <v>876</v>
      </c>
      <c r="L1362">
        <v>1368</v>
      </c>
      <c r="N1362">
        <v>1011</v>
      </c>
      <c r="O1362" t="s">
        <v>865</v>
      </c>
      <c r="P1362" t="s">
        <v>865</v>
      </c>
      <c r="Q1362">
        <v>1</v>
      </c>
      <c r="X1362">
        <v>1E-3</v>
      </c>
      <c r="Y1362">
        <v>0</v>
      </c>
      <c r="Z1362">
        <v>179.17</v>
      </c>
      <c r="AA1362">
        <v>16.93</v>
      </c>
      <c r="AB1362">
        <v>0</v>
      </c>
      <c r="AC1362">
        <v>0</v>
      </c>
      <c r="AD1362">
        <v>1</v>
      </c>
      <c r="AE1362">
        <v>0</v>
      </c>
      <c r="AF1362" t="s">
        <v>25</v>
      </c>
      <c r="AG1362">
        <v>1.3750000000000001E-3</v>
      </c>
      <c r="AH1362">
        <v>2</v>
      </c>
      <c r="AI1362">
        <v>60527979</v>
      </c>
      <c r="AJ1362">
        <v>1344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</row>
    <row r="1363" spans="1:44" x14ac:dyDescent="0.2">
      <c r="A1363">
        <f>ROW(Source!A588)</f>
        <v>588</v>
      </c>
      <c r="B1363">
        <v>60527986</v>
      </c>
      <c r="C1363">
        <v>60527975</v>
      </c>
      <c r="D1363">
        <v>58309878</v>
      </c>
      <c r="E1363">
        <v>1</v>
      </c>
      <c r="F1363">
        <v>1</v>
      </c>
      <c r="G1363">
        <v>1080</v>
      </c>
      <c r="H1363">
        <v>3</v>
      </c>
      <c r="I1363" t="s">
        <v>950</v>
      </c>
      <c r="J1363" t="s">
        <v>951</v>
      </c>
      <c r="K1363" t="s">
        <v>952</v>
      </c>
      <c r="L1363">
        <v>1348</v>
      </c>
      <c r="N1363">
        <v>1009</v>
      </c>
      <c r="O1363" t="s">
        <v>900</v>
      </c>
      <c r="P1363" t="s">
        <v>900</v>
      </c>
      <c r="Q1363">
        <v>1000</v>
      </c>
      <c r="X1363">
        <v>6.9999999999999994E-5</v>
      </c>
      <c r="Y1363">
        <v>7185.82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 t="s">
        <v>3</v>
      </c>
      <c r="AG1363">
        <v>6.9999999999999994E-5</v>
      </c>
      <c r="AH1363">
        <v>2</v>
      </c>
      <c r="AI1363">
        <v>60527980</v>
      </c>
      <c r="AJ1363">
        <v>1345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</row>
    <row r="1364" spans="1:44" x14ac:dyDescent="0.2">
      <c r="A1364">
        <f>ROW(Source!A588)</f>
        <v>588</v>
      </c>
      <c r="B1364">
        <v>60527987</v>
      </c>
      <c r="C1364">
        <v>60527975</v>
      </c>
      <c r="D1364">
        <v>58277747</v>
      </c>
      <c r="E1364">
        <v>1080</v>
      </c>
      <c r="F1364">
        <v>1</v>
      </c>
      <c r="G1364">
        <v>1080</v>
      </c>
      <c r="H1364">
        <v>3</v>
      </c>
      <c r="I1364" t="s">
        <v>1004</v>
      </c>
      <c r="J1364" t="s">
        <v>3</v>
      </c>
      <c r="K1364" t="s">
        <v>1005</v>
      </c>
      <c r="L1364">
        <v>1354</v>
      </c>
      <c r="N1364">
        <v>1010</v>
      </c>
      <c r="O1364" t="s">
        <v>39</v>
      </c>
      <c r="P1364" t="s">
        <v>39</v>
      </c>
      <c r="Q1364">
        <v>1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 t="s">
        <v>3</v>
      </c>
      <c r="AG1364">
        <v>1</v>
      </c>
      <c r="AH1364">
        <v>3</v>
      </c>
      <c r="AI1364">
        <v>-1</v>
      </c>
      <c r="AJ1364" t="s">
        <v>3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</row>
    <row r="1365" spans="1:44" x14ac:dyDescent="0.2">
      <c r="A1365">
        <f>ROW(Source!A591)</f>
        <v>591</v>
      </c>
      <c r="B1365">
        <v>60527994</v>
      </c>
      <c r="C1365">
        <v>60527989</v>
      </c>
      <c r="D1365">
        <v>58266404</v>
      </c>
      <c r="E1365">
        <v>1080</v>
      </c>
      <c r="F1365">
        <v>1</v>
      </c>
      <c r="G1365">
        <v>1080</v>
      </c>
      <c r="H1365">
        <v>1</v>
      </c>
      <c r="I1365" t="s">
        <v>859</v>
      </c>
      <c r="J1365" t="s">
        <v>3</v>
      </c>
      <c r="K1365" t="s">
        <v>860</v>
      </c>
      <c r="L1365">
        <v>1191</v>
      </c>
      <c r="N1365">
        <v>1013</v>
      </c>
      <c r="O1365" t="s">
        <v>861</v>
      </c>
      <c r="P1365" t="s">
        <v>861</v>
      </c>
      <c r="Q1365">
        <v>1</v>
      </c>
      <c r="X1365">
        <v>0.3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  <c r="AE1365">
        <v>1</v>
      </c>
      <c r="AF1365" t="s">
        <v>266</v>
      </c>
      <c r="AG1365">
        <v>0.33</v>
      </c>
      <c r="AH1365">
        <v>2</v>
      </c>
      <c r="AI1365">
        <v>60527990</v>
      </c>
      <c r="AJ1365">
        <v>1347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</row>
    <row r="1366" spans="1:44" x14ac:dyDescent="0.2">
      <c r="A1366">
        <f>ROW(Source!A591)</f>
        <v>591</v>
      </c>
      <c r="B1366">
        <v>60527995</v>
      </c>
      <c r="C1366">
        <v>60527989</v>
      </c>
      <c r="D1366">
        <v>58330407</v>
      </c>
      <c r="E1366">
        <v>1</v>
      </c>
      <c r="F1366">
        <v>1</v>
      </c>
      <c r="G1366">
        <v>1080</v>
      </c>
      <c r="H1366">
        <v>3</v>
      </c>
      <c r="I1366" t="s">
        <v>947</v>
      </c>
      <c r="J1366" t="s">
        <v>948</v>
      </c>
      <c r="K1366" t="s">
        <v>949</v>
      </c>
      <c r="L1366">
        <v>1346</v>
      </c>
      <c r="N1366">
        <v>1009</v>
      </c>
      <c r="O1366" t="s">
        <v>880</v>
      </c>
      <c r="P1366" t="s">
        <v>880</v>
      </c>
      <c r="Q1366">
        <v>1</v>
      </c>
      <c r="X1366">
        <v>4.2000000000000003E-2</v>
      </c>
      <c r="Y1366">
        <v>19.28</v>
      </c>
      <c r="Z1366">
        <v>0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 t="s">
        <v>140</v>
      </c>
      <c r="AG1366">
        <v>4.2000000000000003E-2</v>
      </c>
      <c r="AH1366">
        <v>2</v>
      </c>
      <c r="AI1366">
        <v>60527991</v>
      </c>
      <c r="AJ1366">
        <v>1348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</row>
    <row r="1367" spans="1:44" x14ac:dyDescent="0.2">
      <c r="A1367">
        <f>ROW(Source!A591)</f>
        <v>591</v>
      </c>
      <c r="B1367">
        <v>60527996</v>
      </c>
      <c r="C1367">
        <v>60527989</v>
      </c>
      <c r="D1367">
        <v>58288274</v>
      </c>
      <c r="E1367">
        <v>1080</v>
      </c>
      <c r="F1367">
        <v>1</v>
      </c>
      <c r="G1367">
        <v>1080</v>
      </c>
      <c r="H1367">
        <v>3</v>
      </c>
      <c r="I1367" t="s">
        <v>1006</v>
      </c>
      <c r="J1367" t="s">
        <v>3</v>
      </c>
      <c r="K1367" t="s">
        <v>1007</v>
      </c>
      <c r="L1367">
        <v>1354</v>
      </c>
      <c r="N1367">
        <v>1010</v>
      </c>
      <c r="O1367" t="s">
        <v>39</v>
      </c>
      <c r="P1367" t="s">
        <v>39</v>
      </c>
      <c r="Q1367">
        <v>1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 t="s">
        <v>140</v>
      </c>
      <c r="AG1367">
        <v>1</v>
      </c>
      <c r="AH1367">
        <v>3</v>
      </c>
      <c r="AI1367">
        <v>-1</v>
      </c>
      <c r="AJ1367" t="s">
        <v>3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</row>
    <row r="1368" spans="1:44" x14ac:dyDescent="0.2">
      <c r="A1368">
        <f>ROW(Source!A591)</f>
        <v>591</v>
      </c>
      <c r="B1368">
        <v>60527997</v>
      </c>
      <c r="C1368">
        <v>60527989</v>
      </c>
      <c r="D1368">
        <v>58271406</v>
      </c>
      <c r="E1368">
        <v>1080</v>
      </c>
      <c r="F1368">
        <v>1</v>
      </c>
      <c r="G1368">
        <v>1080</v>
      </c>
      <c r="H1368">
        <v>3</v>
      </c>
      <c r="I1368" t="s">
        <v>953</v>
      </c>
      <c r="J1368" t="s">
        <v>3</v>
      </c>
      <c r="K1368" t="s">
        <v>954</v>
      </c>
      <c r="L1368">
        <v>1348</v>
      </c>
      <c r="N1368">
        <v>1009</v>
      </c>
      <c r="O1368" t="s">
        <v>900</v>
      </c>
      <c r="P1368" t="s">
        <v>900</v>
      </c>
      <c r="Q1368">
        <v>1000</v>
      </c>
      <c r="X1368">
        <v>1.5E-3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 t="s">
        <v>140</v>
      </c>
      <c r="AG1368">
        <v>1.5E-3</v>
      </c>
      <c r="AH1368">
        <v>2</v>
      </c>
      <c r="AI1368">
        <v>60527992</v>
      </c>
      <c r="AJ1368">
        <v>1349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</row>
    <row r="1369" spans="1:44" x14ac:dyDescent="0.2">
      <c r="A1369">
        <f>ROW(Source!A592)</f>
        <v>592</v>
      </c>
      <c r="B1369">
        <v>60527994</v>
      </c>
      <c r="C1369">
        <v>60527989</v>
      </c>
      <c r="D1369">
        <v>58266404</v>
      </c>
      <c r="E1369">
        <v>1080</v>
      </c>
      <c r="F1369">
        <v>1</v>
      </c>
      <c r="G1369">
        <v>1080</v>
      </c>
      <c r="H1369">
        <v>1</v>
      </c>
      <c r="I1369" t="s">
        <v>859</v>
      </c>
      <c r="J1369" t="s">
        <v>3</v>
      </c>
      <c r="K1369" t="s">
        <v>860</v>
      </c>
      <c r="L1369">
        <v>1191</v>
      </c>
      <c r="N1369">
        <v>1013</v>
      </c>
      <c r="O1369" t="s">
        <v>861</v>
      </c>
      <c r="P1369" t="s">
        <v>861</v>
      </c>
      <c r="Q1369">
        <v>1</v>
      </c>
      <c r="X1369">
        <v>0.3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1</v>
      </c>
      <c r="AF1369" t="s">
        <v>266</v>
      </c>
      <c r="AG1369">
        <v>0.33</v>
      </c>
      <c r="AH1369">
        <v>2</v>
      </c>
      <c r="AI1369">
        <v>60527990</v>
      </c>
      <c r="AJ1369">
        <v>1351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</row>
    <row r="1370" spans="1:44" x14ac:dyDescent="0.2">
      <c r="A1370">
        <f>ROW(Source!A592)</f>
        <v>592</v>
      </c>
      <c r="B1370">
        <v>60527995</v>
      </c>
      <c r="C1370">
        <v>60527989</v>
      </c>
      <c r="D1370">
        <v>58330407</v>
      </c>
      <c r="E1370">
        <v>1</v>
      </c>
      <c r="F1370">
        <v>1</v>
      </c>
      <c r="G1370">
        <v>1080</v>
      </c>
      <c r="H1370">
        <v>3</v>
      </c>
      <c r="I1370" t="s">
        <v>947</v>
      </c>
      <c r="J1370" t="s">
        <v>948</v>
      </c>
      <c r="K1370" t="s">
        <v>949</v>
      </c>
      <c r="L1370">
        <v>1346</v>
      </c>
      <c r="N1370">
        <v>1009</v>
      </c>
      <c r="O1370" t="s">
        <v>880</v>
      </c>
      <c r="P1370" t="s">
        <v>880</v>
      </c>
      <c r="Q1370">
        <v>1</v>
      </c>
      <c r="X1370">
        <v>4.2000000000000003E-2</v>
      </c>
      <c r="Y1370">
        <v>19.28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 t="s">
        <v>140</v>
      </c>
      <c r="AG1370">
        <v>4.2000000000000003E-2</v>
      </c>
      <c r="AH1370">
        <v>2</v>
      </c>
      <c r="AI1370">
        <v>60527991</v>
      </c>
      <c r="AJ1370">
        <v>1352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</row>
    <row r="1371" spans="1:44" x14ac:dyDescent="0.2">
      <c r="A1371">
        <f>ROW(Source!A592)</f>
        <v>592</v>
      </c>
      <c r="B1371">
        <v>60527996</v>
      </c>
      <c r="C1371">
        <v>60527989</v>
      </c>
      <c r="D1371">
        <v>58288274</v>
      </c>
      <c r="E1371">
        <v>1080</v>
      </c>
      <c r="F1371">
        <v>1</v>
      </c>
      <c r="G1371">
        <v>1080</v>
      </c>
      <c r="H1371">
        <v>3</v>
      </c>
      <c r="I1371" t="s">
        <v>1006</v>
      </c>
      <c r="J1371" t="s">
        <v>3</v>
      </c>
      <c r="K1371" t="s">
        <v>1007</v>
      </c>
      <c r="L1371">
        <v>1354</v>
      </c>
      <c r="N1371">
        <v>1010</v>
      </c>
      <c r="O1371" t="s">
        <v>39</v>
      </c>
      <c r="P1371" t="s">
        <v>39</v>
      </c>
      <c r="Q1371">
        <v>1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 t="s">
        <v>140</v>
      </c>
      <c r="AG1371">
        <v>1</v>
      </c>
      <c r="AH1371">
        <v>3</v>
      </c>
      <c r="AI1371">
        <v>-1</v>
      </c>
      <c r="AJ1371" t="s">
        <v>3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</row>
    <row r="1372" spans="1:44" x14ac:dyDescent="0.2">
      <c r="A1372">
        <f>ROW(Source!A592)</f>
        <v>592</v>
      </c>
      <c r="B1372">
        <v>60527997</v>
      </c>
      <c r="C1372">
        <v>60527989</v>
      </c>
      <c r="D1372">
        <v>58271406</v>
      </c>
      <c r="E1372">
        <v>1080</v>
      </c>
      <c r="F1372">
        <v>1</v>
      </c>
      <c r="G1372">
        <v>1080</v>
      </c>
      <c r="H1372">
        <v>3</v>
      </c>
      <c r="I1372" t="s">
        <v>953</v>
      </c>
      <c r="J1372" t="s">
        <v>3</v>
      </c>
      <c r="K1372" t="s">
        <v>954</v>
      </c>
      <c r="L1372">
        <v>1348</v>
      </c>
      <c r="N1372">
        <v>1009</v>
      </c>
      <c r="O1372" t="s">
        <v>900</v>
      </c>
      <c r="P1372" t="s">
        <v>900</v>
      </c>
      <c r="Q1372">
        <v>1000</v>
      </c>
      <c r="X1372">
        <v>1.5E-3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 t="s">
        <v>140</v>
      </c>
      <c r="AG1372">
        <v>1.5E-3</v>
      </c>
      <c r="AH1372">
        <v>2</v>
      </c>
      <c r="AI1372">
        <v>60527992</v>
      </c>
      <c r="AJ1372">
        <v>1353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</row>
    <row r="1373" spans="1:44" x14ac:dyDescent="0.2">
      <c r="A1373">
        <f>ROW(Source!A595)</f>
        <v>595</v>
      </c>
      <c r="B1373">
        <v>60528004</v>
      </c>
      <c r="C1373">
        <v>60527999</v>
      </c>
      <c r="D1373">
        <v>58266404</v>
      </c>
      <c r="E1373">
        <v>1080</v>
      </c>
      <c r="F1373">
        <v>1</v>
      </c>
      <c r="G1373">
        <v>1080</v>
      </c>
      <c r="H1373">
        <v>1</v>
      </c>
      <c r="I1373" t="s">
        <v>859</v>
      </c>
      <c r="J1373" t="s">
        <v>3</v>
      </c>
      <c r="K1373" t="s">
        <v>860</v>
      </c>
      <c r="L1373">
        <v>1191</v>
      </c>
      <c r="N1373">
        <v>1013</v>
      </c>
      <c r="O1373" t="s">
        <v>861</v>
      </c>
      <c r="P1373" t="s">
        <v>861</v>
      </c>
      <c r="Q1373">
        <v>1</v>
      </c>
      <c r="X1373">
        <v>0.3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1</v>
      </c>
      <c r="AF1373" t="s">
        <v>26</v>
      </c>
      <c r="AG1373">
        <v>0.3795</v>
      </c>
      <c r="AH1373">
        <v>2</v>
      </c>
      <c r="AI1373">
        <v>60528000</v>
      </c>
      <c r="AJ1373">
        <v>1355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</row>
    <row r="1374" spans="1:44" x14ac:dyDescent="0.2">
      <c r="A1374">
        <f>ROW(Source!A595)</f>
        <v>595</v>
      </c>
      <c r="B1374">
        <v>60528005</v>
      </c>
      <c r="C1374">
        <v>60527999</v>
      </c>
      <c r="D1374">
        <v>58330407</v>
      </c>
      <c r="E1374">
        <v>1</v>
      </c>
      <c r="F1374">
        <v>1</v>
      </c>
      <c r="G1374">
        <v>1080</v>
      </c>
      <c r="H1374">
        <v>3</v>
      </c>
      <c r="I1374" t="s">
        <v>947</v>
      </c>
      <c r="J1374" t="s">
        <v>948</v>
      </c>
      <c r="K1374" t="s">
        <v>949</v>
      </c>
      <c r="L1374">
        <v>1346</v>
      </c>
      <c r="N1374">
        <v>1009</v>
      </c>
      <c r="O1374" t="s">
        <v>880</v>
      </c>
      <c r="P1374" t="s">
        <v>880</v>
      </c>
      <c r="Q1374">
        <v>1</v>
      </c>
      <c r="X1374">
        <v>4.2000000000000003E-2</v>
      </c>
      <c r="Y1374">
        <v>19.28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0</v>
      </c>
      <c r="AF1374" t="s">
        <v>3</v>
      </c>
      <c r="AG1374">
        <v>4.2000000000000003E-2</v>
      </c>
      <c r="AH1374">
        <v>2</v>
      </c>
      <c r="AI1374">
        <v>60528002</v>
      </c>
      <c r="AJ1374">
        <v>1357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</row>
    <row r="1375" spans="1:44" x14ac:dyDescent="0.2">
      <c r="A1375">
        <f>ROW(Source!A595)</f>
        <v>595</v>
      </c>
      <c r="B1375">
        <v>60528006</v>
      </c>
      <c r="C1375">
        <v>60527999</v>
      </c>
      <c r="D1375">
        <v>58288274</v>
      </c>
      <c r="E1375">
        <v>1080</v>
      </c>
      <c r="F1375">
        <v>1</v>
      </c>
      <c r="G1375">
        <v>1080</v>
      </c>
      <c r="H1375">
        <v>3</v>
      </c>
      <c r="I1375" t="s">
        <v>1006</v>
      </c>
      <c r="J1375" t="s">
        <v>3</v>
      </c>
      <c r="K1375" t="s">
        <v>1007</v>
      </c>
      <c r="L1375">
        <v>1354</v>
      </c>
      <c r="N1375">
        <v>1010</v>
      </c>
      <c r="O1375" t="s">
        <v>39</v>
      </c>
      <c r="P1375" t="s">
        <v>39</v>
      </c>
      <c r="Q1375">
        <v>1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 t="s">
        <v>3</v>
      </c>
      <c r="AG1375">
        <v>1</v>
      </c>
      <c r="AH1375">
        <v>3</v>
      </c>
      <c r="AI1375">
        <v>-1</v>
      </c>
      <c r="AJ1375" t="s">
        <v>3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</row>
    <row r="1376" spans="1:44" x14ac:dyDescent="0.2">
      <c r="A1376">
        <f>ROW(Source!A595)</f>
        <v>595</v>
      </c>
      <c r="B1376">
        <v>60528007</v>
      </c>
      <c r="C1376">
        <v>60527999</v>
      </c>
      <c r="D1376">
        <v>58271406</v>
      </c>
      <c r="E1376">
        <v>1080</v>
      </c>
      <c r="F1376">
        <v>1</v>
      </c>
      <c r="G1376">
        <v>1080</v>
      </c>
      <c r="H1376">
        <v>3</v>
      </c>
      <c r="I1376" t="s">
        <v>953</v>
      </c>
      <c r="J1376" t="s">
        <v>3</v>
      </c>
      <c r="K1376" t="s">
        <v>954</v>
      </c>
      <c r="L1376">
        <v>1348</v>
      </c>
      <c r="N1376">
        <v>1009</v>
      </c>
      <c r="O1376" t="s">
        <v>900</v>
      </c>
      <c r="P1376" t="s">
        <v>900</v>
      </c>
      <c r="Q1376">
        <v>1000</v>
      </c>
      <c r="X1376">
        <v>1.5E-3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 t="s">
        <v>3</v>
      </c>
      <c r="AG1376">
        <v>1.5E-3</v>
      </c>
      <c r="AH1376">
        <v>2</v>
      </c>
      <c r="AI1376">
        <v>60528003</v>
      </c>
      <c r="AJ1376">
        <v>1358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</row>
    <row r="1377" spans="1:44" x14ac:dyDescent="0.2">
      <c r="A1377">
        <f>ROW(Source!A596)</f>
        <v>596</v>
      </c>
      <c r="B1377">
        <v>60528004</v>
      </c>
      <c r="C1377">
        <v>60527999</v>
      </c>
      <c r="D1377">
        <v>58266404</v>
      </c>
      <c r="E1377">
        <v>1080</v>
      </c>
      <c r="F1377">
        <v>1</v>
      </c>
      <c r="G1377">
        <v>1080</v>
      </c>
      <c r="H1377">
        <v>1</v>
      </c>
      <c r="I1377" t="s">
        <v>859</v>
      </c>
      <c r="J1377" t="s">
        <v>3</v>
      </c>
      <c r="K1377" t="s">
        <v>860</v>
      </c>
      <c r="L1377">
        <v>1191</v>
      </c>
      <c r="N1377">
        <v>1013</v>
      </c>
      <c r="O1377" t="s">
        <v>861</v>
      </c>
      <c r="P1377" t="s">
        <v>861</v>
      </c>
      <c r="Q1377">
        <v>1</v>
      </c>
      <c r="X1377">
        <v>0.3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1</v>
      </c>
      <c r="AF1377" t="s">
        <v>26</v>
      </c>
      <c r="AG1377">
        <v>0.3795</v>
      </c>
      <c r="AH1377">
        <v>2</v>
      </c>
      <c r="AI1377">
        <v>60528000</v>
      </c>
      <c r="AJ1377">
        <v>1359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</row>
    <row r="1378" spans="1:44" x14ac:dyDescent="0.2">
      <c r="A1378">
        <f>ROW(Source!A596)</f>
        <v>596</v>
      </c>
      <c r="B1378">
        <v>60528005</v>
      </c>
      <c r="C1378">
        <v>60527999</v>
      </c>
      <c r="D1378">
        <v>58330407</v>
      </c>
      <c r="E1378">
        <v>1</v>
      </c>
      <c r="F1378">
        <v>1</v>
      </c>
      <c r="G1378">
        <v>1080</v>
      </c>
      <c r="H1378">
        <v>3</v>
      </c>
      <c r="I1378" t="s">
        <v>947</v>
      </c>
      <c r="J1378" t="s">
        <v>948</v>
      </c>
      <c r="K1378" t="s">
        <v>949</v>
      </c>
      <c r="L1378">
        <v>1346</v>
      </c>
      <c r="N1378">
        <v>1009</v>
      </c>
      <c r="O1378" t="s">
        <v>880</v>
      </c>
      <c r="P1378" t="s">
        <v>880</v>
      </c>
      <c r="Q1378">
        <v>1</v>
      </c>
      <c r="X1378">
        <v>4.2000000000000003E-2</v>
      </c>
      <c r="Y1378">
        <v>19.28</v>
      </c>
      <c r="Z1378">
        <v>0</v>
      </c>
      <c r="AA1378">
        <v>0</v>
      </c>
      <c r="AB1378">
        <v>0</v>
      </c>
      <c r="AC1378">
        <v>0</v>
      </c>
      <c r="AD1378">
        <v>1</v>
      </c>
      <c r="AE1378">
        <v>0</v>
      </c>
      <c r="AF1378" t="s">
        <v>3</v>
      </c>
      <c r="AG1378">
        <v>4.2000000000000003E-2</v>
      </c>
      <c r="AH1378">
        <v>2</v>
      </c>
      <c r="AI1378">
        <v>60528002</v>
      </c>
      <c r="AJ1378">
        <v>1361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</row>
    <row r="1379" spans="1:44" x14ac:dyDescent="0.2">
      <c r="A1379">
        <f>ROW(Source!A596)</f>
        <v>596</v>
      </c>
      <c r="B1379">
        <v>60528006</v>
      </c>
      <c r="C1379">
        <v>60527999</v>
      </c>
      <c r="D1379">
        <v>58288274</v>
      </c>
      <c r="E1379">
        <v>1080</v>
      </c>
      <c r="F1379">
        <v>1</v>
      </c>
      <c r="G1379">
        <v>1080</v>
      </c>
      <c r="H1379">
        <v>3</v>
      </c>
      <c r="I1379" t="s">
        <v>1006</v>
      </c>
      <c r="J1379" t="s">
        <v>3</v>
      </c>
      <c r="K1379" t="s">
        <v>1007</v>
      </c>
      <c r="L1379">
        <v>1354</v>
      </c>
      <c r="N1379">
        <v>1010</v>
      </c>
      <c r="O1379" t="s">
        <v>39</v>
      </c>
      <c r="P1379" t="s">
        <v>39</v>
      </c>
      <c r="Q1379">
        <v>1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 t="s">
        <v>3</v>
      </c>
      <c r="AG1379">
        <v>1</v>
      </c>
      <c r="AH1379">
        <v>3</v>
      </c>
      <c r="AI1379">
        <v>-1</v>
      </c>
      <c r="AJ1379" t="s">
        <v>3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</row>
    <row r="1380" spans="1:44" x14ac:dyDescent="0.2">
      <c r="A1380">
        <f>ROW(Source!A596)</f>
        <v>596</v>
      </c>
      <c r="B1380">
        <v>60528007</v>
      </c>
      <c r="C1380">
        <v>60527999</v>
      </c>
      <c r="D1380">
        <v>58271406</v>
      </c>
      <c r="E1380">
        <v>1080</v>
      </c>
      <c r="F1380">
        <v>1</v>
      </c>
      <c r="G1380">
        <v>1080</v>
      </c>
      <c r="H1380">
        <v>3</v>
      </c>
      <c r="I1380" t="s">
        <v>953</v>
      </c>
      <c r="J1380" t="s">
        <v>3</v>
      </c>
      <c r="K1380" t="s">
        <v>954</v>
      </c>
      <c r="L1380">
        <v>1348</v>
      </c>
      <c r="N1380">
        <v>1009</v>
      </c>
      <c r="O1380" t="s">
        <v>900</v>
      </c>
      <c r="P1380" t="s">
        <v>900</v>
      </c>
      <c r="Q1380">
        <v>1000</v>
      </c>
      <c r="X1380">
        <v>1.5E-3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 t="s">
        <v>3</v>
      </c>
      <c r="AG1380">
        <v>1.5E-3</v>
      </c>
      <c r="AH1380">
        <v>2</v>
      </c>
      <c r="AI1380">
        <v>60528003</v>
      </c>
      <c r="AJ1380">
        <v>1362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</row>
    <row r="1381" spans="1:44" x14ac:dyDescent="0.2">
      <c r="A1381">
        <f>ROW(Source!A599)</f>
        <v>599</v>
      </c>
      <c r="B1381">
        <v>60528017</v>
      </c>
      <c r="C1381">
        <v>60528009</v>
      </c>
      <c r="D1381">
        <v>58266404</v>
      </c>
      <c r="E1381">
        <v>1080</v>
      </c>
      <c r="F1381">
        <v>1</v>
      </c>
      <c r="G1381">
        <v>1080</v>
      </c>
      <c r="H1381">
        <v>1</v>
      </c>
      <c r="I1381" t="s">
        <v>859</v>
      </c>
      <c r="J1381" t="s">
        <v>3</v>
      </c>
      <c r="K1381" t="s">
        <v>860</v>
      </c>
      <c r="L1381">
        <v>1191</v>
      </c>
      <c r="N1381">
        <v>1013</v>
      </c>
      <c r="O1381" t="s">
        <v>861</v>
      </c>
      <c r="P1381" t="s">
        <v>861</v>
      </c>
      <c r="Q1381">
        <v>1</v>
      </c>
      <c r="X1381">
        <v>1.47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1</v>
      </c>
      <c r="AF1381" t="s">
        <v>26</v>
      </c>
      <c r="AG1381">
        <v>1.85955</v>
      </c>
      <c r="AH1381">
        <v>2</v>
      </c>
      <c r="AI1381">
        <v>60528010</v>
      </c>
      <c r="AJ1381">
        <v>1363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</row>
    <row r="1382" spans="1:44" x14ac:dyDescent="0.2">
      <c r="A1382">
        <f>ROW(Source!A599)</f>
        <v>599</v>
      </c>
      <c r="B1382">
        <v>60528018</v>
      </c>
      <c r="C1382">
        <v>60528009</v>
      </c>
      <c r="D1382">
        <v>58340279</v>
      </c>
      <c r="E1382">
        <v>1</v>
      </c>
      <c r="F1382">
        <v>1</v>
      </c>
      <c r="G1382">
        <v>1080</v>
      </c>
      <c r="H1382">
        <v>2</v>
      </c>
      <c r="I1382" t="s">
        <v>938</v>
      </c>
      <c r="J1382" t="s">
        <v>939</v>
      </c>
      <c r="K1382" t="s">
        <v>940</v>
      </c>
      <c r="L1382">
        <v>1368</v>
      </c>
      <c r="N1382">
        <v>1011</v>
      </c>
      <c r="O1382" t="s">
        <v>865</v>
      </c>
      <c r="P1382" t="s">
        <v>865</v>
      </c>
      <c r="Q1382">
        <v>1</v>
      </c>
      <c r="X1382">
        <v>0.35</v>
      </c>
      <c r="Y1382">
        <v>0</v>
      </c>
      <c r="Z1382">
        <v>7.11</v>
      </c>
      <c r="AA1382">
        <v>0</v>
      </c>
      <c r="AB1382">
        <v>0</v>
      </c>
      <c r="AC1382">
        <v>0</v>
      </c>
      <c r="AD1382">
        <v>1</v>
      </c>
      <c r="AE1382">
        <v>0</v>
      </c>
      <c r="AF1382" t="s">
        <v>25</v>
      </c>
      <c r="AG1382">
        <v>0.48125000000000007</v>
      </c>
      <c r="AH1382">
        <v>2</v>
      </c>
      <c r="AI1382">
        <v>60528011</v>
      </c>
      <c r="AJ1382">
        <v>1364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</row>
    <row r="1383" spans="1:44" x14ac:dyDescent="0.2">
      <c r="A1383">
        <f>ROW(Source!A599)</f>
        <v>599</v>
      </c>
      <c r="B1383">
        <v>60528019</v>
      </c>
      <c r="C1383">
        <v>60528009</v>
      </c>
      <c r="D1383">
        <v>58340578</v>
      </c>
      <c r="E1383">
        <v>1</v>
      </c>
      <c r="F1383">
        <v>1</v>
      </c>
      <c r="G1383">
        <v>1080</v>
      </c>
      <c r="H1383">
        <v>2</v>
      </c>
      <c r="I1383" t="s">
        <v>862</v>
      </c>
      <c r="J1383" t="s">
        <v>863</v>
      </c>
      <c r="K1383" t="s">
        <v>864</v>
      </c>
      <c r="L1383">
        <v>1368</v>
      </c>
      <c r="N1383">
        <v>1011</v>
      </c>
      <c r="O1383" t="s">
        <v>865</v>
      </c>
      <c r="P1383" t="s">
        <v>865</v>
      </c>
      <c r="Q1383">
        <v>1</v>
      </c>
      <c r="X1383">
        <v>0.01</v>
      </c>
      <c r="Y1383">
        <v>0</v>
      </c>
      <c r="Z1383">
        <v>83.1</v>
      </c>
      <c r="AA1383">
        <v>12.62</v>
      </c>
      <c r="AB1383">
        <v>0</v>
      </c>
      <c r="AC1383">
        <v>0</v>
      </c>
      <c r="AD1383">
        <v>1</v>
      </c>
      <c r="AE1383">
        <v>0</v>
      </c>
      <c r="AF1383" t="s">
        <v>25</v>
      </c>
      <c r="AG1383">
        <v>1.3750000000000002E-2</v>
      </c>
      <c r="AH1383">
        <v>2</v>
      </c>
      <c r="AI1383">
        <v>60528012</v>
      </c>
      <c r="AJ1383">
        <v>1365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</row>
    <row r="1384" spans="1:44" x14ac:dyDescent="0.2">
      <c r="A1384">
        <f>ROW(Source!A599)</f>
        <v>599</v>
      </c>
      <c r="B1384">
        <v>60528020</v>
      </c>
      <c r="C1384">
        <v>60528009</v>
      </c>
      <c r="D1384">
        <v>58309957</v>
      </c>
      <c r="E1384">
        <v>1</v>
      </c>
      <c r="F1384">
        <v>1</v>
      </c>
      <c r="G1384">
        <v>1080</v>
      </c>
      <c r="H1384">
        <v>3</v>
      </c>
      <c r="I1384" t="s">
        <v>941</v>
      </c>
      <c r="J1384" t="s">
        <v>942</v>
      </c>
      <c r="K1384" t="s">
        <v>943</v>
      </c>
      <c r="L1384">
        <v>1348</v>
      </c>
      <c r="N1384">
        <v>1009</v>
      </c>
      <c r="O1384" t="s">
        <v>900</v>
      </c>
      <c r="P1384" t="s">
        <v>900</v>
      </c>
      <c r="Q1384">
        <v>1000</v>
      </c>
      <c r="X1384">
        <v>1.3999999999999999E-4</v>
      </c>
      <c r="Y1384">
        <v>9879.51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 t="s">
        <v>3</v>
      </c>
      <c r="AG1384">
        <v>1.3999999999999999E-4</v>
      </c>
      <c r="AH1384">
        <v>2</v>
      </c>
      <c r="AI1384">
        <v>60528013</v>
      </c>
      <c r="AJ1384">
        <v>1366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</row>
    <row r="1385" spans="1:44" x14ac:dyDescent="0.2">
      <c r="A1385">
        <f>ROW(Source!A599)</f>
        <v>599</v>
      </c>
      <c r="B1385">
        <v>60528021</v>
      </c>
      <c r="C1385">
        <v>60528009</v>
      </c>
      <c r="D1385">
        <v>58308765</v>
      </c>
      <c r="E1385">
        <v>1</v>
      </c>
      <c r="F1385">
        <v>1</v>
      </c>
      <c r="G1385">
        <v>1080</v>
      </c>
      <c r="H1385">
        <v>3</v>
      </c>
      <c r="I1385" t="s">
        <v>944</v>
      </c>
      <c r="J1385" t="s">
        <v>945</v>
      </c>
      <c r="K1385" t="s">
        <v>946</v>
      </c>
      <c r="L1385">
        <v>1348</v>
      </c>
      <c r="N1385">
        <v>1009</v>
      </c>
      <c r="O1385" t="s">
        <v>900</v>
      </c>
      <c r="P1385" t="s">
        <v>900</v>
      </c>
      <c r="Q1385">
        <v>1000</v>
      </c>
      <c r="X1385">
        <v>1.1000000000000001E-3</v>
      </c>
      <c r="Y1385">
        <v>17868.28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 t="s">
        <v>3</v>
      </c>
      <c r="AG1385">
        <v>1.1000000000000001E-3</v>
      </c>
      <c r="AH1385">
        <v>2</v>
      </c>
      <c r="AI1385">
        <v>60528014</v>
      </c>
      <c r="AJ1385">
        <v>1367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</row>
    <row r="1386" spans="1:44" x14ac:dyDescent="0.2">
      <c r="A1386">
        <f>ROW(Source!A599)</f>
        <v>599</v>
      </c>
      <c r="B1386">
        <v>60528022</v>
      </c>
      <c r="C1386">
        <v>60528009</v>
      </c>
      <c r="D1386">
        <v>58330407</v>
      </c>
      <c r="E1386">
        <v>1</v>
      </c>
      <c r="F1386">
        <v>1</v>
      </c>
      <c r="G1386">
        <v>1080</v>
      </c>
      <c r="H1386">
        <v>3</v>
      </c>
      <c r="I1386" t="s">
        <v>947</v>
      </c>
      <c r="J1386" t="s">
        <v>948</v>
      </c>
      <c r="K1386" t="s">
        <v>949</v>
      </c>
      <c r="L1386">
        <v>1346</v>
      </c>
      <c r="N1386">
        <v>1009</v>
      </c>
      <c r="O1386" t="s">
        <v>880</v>
      </c>
      <c r="P1386" t="s">
        <v>880</v>
      </c>
      <c r="Q1386">
        <v>1</v>
      </c>
      <c r="X1386">
        <v>0.02</v>
      </c>
      <c r="Y1386">
        <v>19.28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0</v>
      </c>
      <c r="AF1386" t="s">
        <v>3</v>
      </c>
      <c r="AG1386">
        <v>0.02</v>
      </c>
      <c r="AH1386">
        <v>2</v>
      </c>
      <c r="AI1386">
        <v>60528016</v>
      </c>
      <c r="AJ1386">
        <v>1369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</row>
    <row r="1387" spans="1:44" x14ac:dyDescent="0.2">
      <c r="A1387">
        <f>ROW(Source!A599)</f>
        <v>599</v>
      </c>
      <c r="B1387">
        <v>60528023</v>
      </c>
      <c r="C1387">
        <v>60528009</v>
      </c>
      <c r="D1387">
        <v>58266855</v>
      </c>
      <c r="E1387">
        <v>1080</v>
      </c>
      <c r="F1387">
        <v>1</v>
      </c>
      <c r="G1387">
        <v>1080</v>
      </c>
      <c r="H1387">
        <v>3</v>
      </c>
      <c r="I1387" t="s">
        <v>1002</v>
      </c>
      <c r="J1387" t="s">
        <v>3</v>
      </c>
      <c r="K1387" t="s">
        <v>1003</v>
      </c>
      <c r="L1387">
        <v>1354</v>
      </c>
      <c r="N1387">
        <v>1010</v>
      </c>
      <c r="O1387" t="s">
        <v>39</v>
      </c>
      <c r="P1387" t="s">
        <v>39</v>
      </c>
      <c r="Q1387">
        <v>1</v>
      </c>
      <c r="X1387">
        <v>2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 t="s">
        <v>3</v>
      </c>
      <c r="AG1387">
        <v>2</v>
      </c>
      <c r="AH1387">
        <v>3</v>
      </c>
      <c r="AI1387">
        <v>-1</v>
      </c>
      <c r="AJ1387" t="s">
        <v>3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</row>
    <row r="1388" spans="1:44" x14ac:dyDescent="0.2">
      <c r="A1388">
        <f>ROW(Source!A599)</f>
        <v>599</v>
      </c>
      <c r="B1388">
        <v>60528024</v>
      </c>
      <c r="C1388">
        <v>60528009</v>
      </c>
      <c r="D1388">
        <v>58287192</v>
      </c>
      <c r="E1388">
        <v>1080</v>
      </c>
      <c r="F1388">
        <v>1</v>
      </c>
      <c r="G1388">
        <v>1080</v>
      </c>
      <c r="H1388">
        <v>3</v>
      </c>
      <c r="I1388" t="s">
        <v>991</v>
      </c>
      <c r="J1388" t="s">
        <v>3</v>
      </c>
      <c r="K1388" t="s">
        <v>992</v>
      </c>
      <c r="L1388">
        <v>1354</v>
      </c>
      <c r="N1388">
        <v>1010</v>
      </c>
      <c r="O1388" t="s">
        <v>39</v>
      </c>
      <c r="P1388" t="s">
        <v>39</v>
      </c>
      <c r="Q1388">
        <v>1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 t="s">
        <v>3</v>
      </c>
      <c r="AG1388">
        <v>1</v>
      </c>
      <c r="AH1388">
        <v>3</v>
      </c>
      <c r="AI1388">
        <v>-1</v>
      </c>
      <c r="AJ1388" t="s">
        <v>3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</row>
    <row r="1389" spans="1:44" x14ac:dyDescent="0.2">
      <c r="A1389">
        <f>ROW(Source!A600)</f>
        <v>600</v>
      </c>
      <c r="B1389">
        <v>60528017</v>
      </c>
      <c r="C1389">
        <v>60528009</v>
      </c>
      <c r="D1389">
        <v>58266404</v>
      </c>
      <c r="E1389">
        <v>1080</v>
      </c>
      <c r="F1389">
        <v>1</v>
      </c>
      <c r="G1389">
        <v>1080</v>
      </c>
      <c r="H1389">
        <v>1</v>
      </c>
      <c r="I1389" t="s">
        <v>859</v>
      </c>
      <c r="J1389" t="s">
        <v>3</v>
      </c>
      <c r="K1389" t="s">
        <v>860</v>
      </c>
      <c r="L1389">
        <v>1191</v>
      </c>
      <c r="N1389">
        <v>1013</v>
      </c>
      <c r="O1389" t="s">
        <v>861</v>
      </c>
      <c r="P1389" t="s">
        <v>861</v>
      </c>
      <c r="Q1389">
        <v>1</v>
      </c>
      <c r="X1389">
        <v>1.47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1</v>
      </c>
      <c r="AF1389" t="s">
        <v>26</v>
      </c>
      <c r="AG1389">
        <v>1.85955</v>
      </c>
      <c r="AH1389">
        <v>2</v>
      </c>
      <c r="AI1389">
        <v>60528010</v>
      </c>
      <c r="AJ1389">
        <v>1370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</row>
    <row r="1390" spans="1:44" x14ac:dyDescent="0.2">
      <c r="A1390">
        <f>ROW(Source!A600)</f>
        <v>600</v>
      </c>
      <c r="B1390">
        <v>60528018</v>
      </c>
      <c r="C1390">
        <v>60528009</v>
      </c>
      <c r="D1390">
        <v>58340279</v>
      </c>
      <c r="E1390">
        <v>1</v>
      </c>
      <c r="F1390">
        <v>1</v>
      </c>
      <c r="G1390">
        <v>1080</v>
      </c>
      <c r="H1390">
        <v>2</v>
      </c>
      <c r="I1390" t="s">
        <v>938</v>
      </c>
      <c r="J1390" t="s">
        <v>939</v>
      </c>
      <c r="K1390" t="s">
        <v>940</v>
      </c>
      <c r="L1390">
        <v>1368</v>
      </c>
      <c r="N1390">
        <v>1011</v>
      </c>
      <c r="O1390" t="s">
        <v>865</v>
      </c>
      <c r="P1390" t="s">
        <v>865</v>
      </c>
      <c r="Q1390">
        <v>1</v>
      </c>
      <c r="X1390">
        <v>0.35</v>
      </c>
      <c r="Y1390">
        <v>0</v>
      </c>
      <c r="Z1390">
        <v>7.11</v>
      </c>
      <c r="AA1390">
        <v>0</v>
      </c>
      <c r="AB1390">
        <v>0</v>
      </c>
      <c r="AC1390">
        <v>0</v>
      </c>
      <c r="AD1390">
        <v>1</v>
      </c>
      <c r="AE1390">
        <v>0</v>
      </c>
      <c r="AF1390" t="s">
        <v>25</v>
      </c>
      <c r="AG1390">
        <v>0.48125000000000007</v>
      </c>
      <c r="AH1390">
        <v>2</v>
      </c>
      <c r="AI1390">
        <v>60528011</v>
      </c>
      <c r="AJ1390">
        <v>1371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</row>
    <row r="1391" spans="1:44" x14ac:dyDescent="0.2">
      <c r="A1391">
        <f>ROW(Source!A600)</f>
        <v>600</v>
      </c>
      <c r="B1391">
        <v>60528019</v>
      </c>
      <c r="C1391">
        <v>60528009</v>
      </c>
      <c r="D1391">
        <v>58340578</v>
      </c>
      <c r="E1391">
        <v>1</v>
      </c>
      <c r="F1391">
        <v>1</v>
      </c>
      <c r="G1391">
        <v>1080</v>
      </c>
      <c r="H1391">
        <v>2</v>
      </c>
      <c r="I1391" t="s">
        <v>862</v>
      </c>
      <c r="J1391" t="s">
        <v>863</v>
      </c>
      <c r="K1391" t="s">
        <v>864</v>
      </c>
      <c r="L1391">
        <v>1368</v>
      </c>
      <c r="N1391">
        <v>1011</v>
      </c>
      <c r="O1391" t="s">
        <v>865</v>
      </c>
      <c r="P1391" t="s">
        <v>865</v>
      </c>
      <c r="Q1391">
        <v>1</v>
      </c>
      <c r="X1391">
        <v>0.01</v>
      </c>
      <c r="Y1391">
        <v>0</v>
      </c>
      <c r="Z1391">
        <v>83.1</v>
      </c>
      <c r="AA1391">
        <v>12.62</v>
      </c>
      <c r="AB1391">
        <v>0</v>
      </c>
      <c r="AC1391">
        <v>0</v>
      </c>
      <c r="AD1391">
        <v>1</v>
      </c>
      <c r="AE1391">
        <v>0</v>
      </c>
      <c r="AF1391" t="s">
        <v>25</v>
      </c>
      <c r="AG1391">
        <v>1.3750000000000002E-2</v>
      </c>
      <c r="AH1391">
        <v>2</v>
      </c>
      <c r="AI1391">
        <v>60528012</v>
      </c>
      <c r="AJ1391">
        <v>1372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</row>
    <row r="1392" spans="1:44" x14ac:dyDescent="0.2">
      <c r="A1392">
        <f>ROW(Source!A600)</f>
        <v>600</v>
      </c>
      <c r="B1392">
        <v>60528020</v>
      </c>
      <c r="C1392">
        <v>60528009</v>
      </c>
      <c r="D1392">
        <v>58309957</v>
      </c>
      <c r="E1392">
        <v>1</v>
      </c>
      <c r="F1392">
        <v>1</v>
      </c>
      <c r="G1392">
        <v>1080</v>
      </c>
      <c r="H1392">
        <v>3</v>
      </c>
      <c r="I1392" t="s">
        <v>941</v>
      </c>
      <c r="J1392" t="s">
        <v>942</v>
      </c>
      <c r="K1392" t="s">
        <v>943</v>
      </c>
      <c r="L1392">
        <v>1348</v>
      </c>
      <c r="N1392">
        <v>1009</v>
      </c>
      <c r="O1392" t="s">
        <v>900</v>
      </c>
      <c r="P1392" t="s">
        <v>900</v>
      </c>
      <c r="Q1392">
        <v>1000</v>
      </c>
      <c r="X1392">
        <v>1.3999999999999999E-4</v>
      </c>
      <c r="Y1392">
        <v>9879.51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 t="s">
        <v>3</v>
      </c>
      <c r="AG1392">
        <v>1.3999999999999999E-4</v>
      </c>
      <c r="AH1392">
        <v>2</v>
      </c>
      <c r="AI1392">
        <v>60528013</v>
      </c>
      <c r="AJ1392">
        <v>1373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</row>
    <row r="1393" spans="1:44" x14ac:dyDescent="0.2">
      <c r="A1393">
        <f>ROW(Source!A600)</f>
        <v>600</v>
      </c>
      <c r="B1393">
        <v>60528021</v>
      </c>
      <c r="C1393">
        <v>60528009</v>
      </c>
      <c r="D1393">
        <v>58308765</v>
      </c>
      <c r="E1393">
        <v>1</v>
      </c>
      <c r="F1393">
        <v>1</v>
      </c>
      <c r="G1393">
        <v>1080</v>
      </c>
      <c r="H1393">
        <v>3</v>
      </c>
      <c r="I1393" t="s">
        <v>944</v>
      </c>
      <c r="J1393" t="s">
        <v>945</v>
      </c>
      <c r="K1393" t="s">
        <v>946</v>
      </c>
      <c r="L1393">
        <v>1348</v>
      </c>
      <c r="N1393">
        <v>1009</v>
      </c>
      <c r="O1393" t="s">
        <v>900</v>
      </c>
      <c r="P1393" t="s">
        <v>900</v>
      </c>
      <c r="Q1393">
        <v>1000</v>
      </c>
      <c r="X1393">
        <v>1.1000000000000001E-3</v>
      </c>
      <c r="Y1393">
        <v>17868.28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 t="s">
        <v>3</v>
      </c>
      <c r="AG1393">
        <v>1.1000000000000001E-3</v>
      </c>
      <c r="AH1393">
        <v>2</v>
      </c>
      <c r="AI1393">
        <v>60528014</v>
      </c>
      <c r="AJ1393">
        <v>1374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</row>
    <row r="1394" spans="1:44" x14ac:dyDescent="0.2">
      <c r="A1394">
        <f>ROW(Source!A600)</f>
        <v>600</v>
      </c>
      <c r="B1394">
        <v>60528022</v>
      </c>
      <c r="C1394">
        <v>60528009</v>
      </c>
      <c r="D1394">
        <v>58330407</v>
      </c>
      <c r="E1394">
        <v>1</v>
      </c>
      <c r="F1394">
        <v>1</v>
      </c>
      <c r="G1394">
        <v>1080</v>
      </c>
      <c r="H1394">
        <v>3</v>
      </c>
      <c r="I1394" t="s">
        <v>947</v>
      </c>
      <c r="J1394" t="s">
        <v>948</v>
      </c>
      <c r="K1394" t="s">
        <v>949</v>
      </c>
      <c r="L1394">
        <v>1346</v>
      </c>
      <c r="N1394">
        <v>1009</v>
      </c>
      <c r="O1394" t="s">
        <v>880</v>
      </c>
      <c r="P1394" t="s">
        <v>880</v>
      </c>
      <c r="Q1394">
        <v>1</v>
      </c>
      <c r="X1394">
        <v>0.02</v>
      </c>
      <c r="Y1394">
        <v>19.28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 t="s">
        <v>3</v>
      </c>
      <c r="AG1394">
        <v>0.02</v>
      </c>
      <c r="AH1394">
        <v>2</v>
      </c>
      <c r="AI1394">
        <v>60528016</v>
      </c>
      <c r="AJ1394">
        <v>1376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</row>
    <row r="1395" spans="1:44" x14ac:dyDescent="0.2">
      <c r="A1395">
        <f>ROW(Source!A600)</f>
        <v>600</v>
      </c>
      <c r="B1395">
        <v>60528023</v>
      </c>
      <c r="C1395">
        <v>60528009</v>
      </c>
      <c r="D1395">
        <v>58266855</v>
      </c>
      <c r="E1395">
        <v>1080</v>
      </c>
      <c r="F1395">
        <v>1</v>
      </c>
      <c r="G1395">
        <v>1080</v>
      </c>
      <c r="H1395">
        <v>3</v>
      </c>
      <c r="I1395" t="s">
        <v>1002</v>
      </c>
      <c r="J1395" t="s">
        <v>3</v>
      </c>
      <c r="K1395" t="s">
        <v>1003</v>
      </c>
      <c r="L1395">
        <v>1354</v>
      </c>
      <c r="N1395">
        <v>1010</v>
      </c>
      <c r="O1395" t="s">
        <v>39</v>
      </c>
      <c r="P1395" t="s">
        <v>39</v>
      </c>
      <c r="Q1395">
        <v>1</v>
      </c>
      <c r="X1395">
        <v>2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 t="s">
        <v>3</v>
      </c>
      <c r="AG1395">
        <v>2</v>
      </c>
      <c r="AH1395">
        <v>3</v>
      </c>
      <c r="AI1395">
        <v>-1</v>
      </c>
      <c r="AJ1395" t="s">
        <v>3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</row>
    <row r="1396" spans="1:44" x14ac:dyDescent="0.2">
      <c r="A1396">
        <f>ROW(Source!A600)</f>
        <v>600</v>
      </c>
      <c r="B1396">
        <v>60528024</v>
      </c>
      <c r="C1396">
        <v>60528009</v>
      </c>
      <c r="D1396">
        <v>58287192</v>
      </c>
      <c r="E1396">
        <v>1080</v>
      </c>
      <c r="F1396">
        <v>1</v>
      </c>
      <c r="G1396">
        <v>1080</v>
      </c>
      <c r="H1396">
        <v>3</v>
      </c>
      <c r="I1396" t="s">
        <v>991</v>
      </c>
      <c r="J1396" t="s">
        <v>3</v>
      </c>
      <c r="K1396" t="s">
        <v>992</v>
      </c>
      <c r="L1396">
        <v>1354</v>
      </c>
      <c r="N1396">
        <v>1010</v>
      </c>
      <c r="O1396" t="s">
        <v>39</v>
      </c>
      <c r="P1396" t="s">
        <v>39</v>
      </c>
      <c r="Q1396">
        <v>1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 t="s">
        <v>3</v>
      </c>
      <c r="AG1396">
        <v>1</v>
      </c>
      <c r="AH1396">
        <v>3</v>
      </c>
      <c r="AI1396">
        <v>-1</v>
      </c>
      <c r="AJ1396" t="s">
        <v>3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</row>
    <row r="1397" spans="1:44" x14ac:dyDescent="0.2">
      <c r="A1397">
        <f>ROW(Source!A603)</f>
        <v>603</v>
      </c>
      <c r="B1397">
        <v>60528031</v>
      </c>
      <c r="C1397">
        <v>60528026</v>
      </c>
      <c r="D1397">
        <v>58266404</v>
      </c>
      <c r="E1397">
        <v>1080</v>
      </c>
      <c r="F1397">
        <v>1</v>
      </c>
      <c r="G1397">
        <v>1080</v>
      </c>
      <c r="H1397">
        <v>1</v>
      </c>
      <c r="I1397" t="s">
        <v>859</v>
      </c>
      <c r="J1397" t="s">
        <v>3</v>
      </c>
      <c r="K1397" t="s">
        <v>860</v>
      </c>
      <c r="L1397">
        <v>1191</v>
      </c>
      <c r="N1397">
        <v>1013</v>
      </c>
      <c r="O1397" t="s">
        <v>861</v>
      </c>
      <c r="P1397" t="s">
        <v>861</v>
      </c>
      <c r="Q1397">
        <v>1</v>
      </c>
      <c r="X1397">
        <v>0.3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1</v>
      </c>
      <c r="AF1397" t="s">
        <v>26</v>
      </c>
      <c r="AG1397">
        <v>0.3795</v>
      </c>
      <c r="AH1397">
        <v>2</v>
      </c>
      <c r="AI1397">
        <v>60528027</v>
      </c>
      <c r="AJ1397">
        <v>1377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</row>
    <row r="1398" spans="1:44" x14ac:dyDescent="0.2">
      <c r="A1398">
        <f>ROW(Source!A603)</f>
        <v>603</v>
      </c>
      <c r="B1398">
        <v>60528032</v>
      </c>
      <c r="C1398">
        <v>60528026</v>
      </c>
      <c r="D1398">
        <v>58330407</v>
      </c>
      <c r="E1398">
        <v>1</v>
      </c>
      <c r="F1398">
        <v>1</v>
      </c>
      <c r="G1398">
        <v>1080</v>
      </c>
      <c r="H1398">
        <v>3</v>
      </c>
      <c r="I1398" t="s">
        <v>947</v>
      </c>
      <c r="J1398" t="s">
        <v>948</v>
      </c>
      <c r="K1398" t="s">
        <v>949</v>
      </c>
      <c r="L1398">
        <v>1346</v>
      </c>
      <c r="N1398">
        <v>1009</v>
      </c>
      <c r="O1398" t="s">
        <v>880</v>
      </c>
      <c r="P1398" t="s">
        <v>880</v>
      </c>
      <c r="Q1398">
        <v>1</v>
      </c>
      <c r="X1398">
        <v>4.2000000000000003E-2</v>
      </c>
      <c r="Y1398">
        <v>19.28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 t="s">
        <v>3</v>
      </c>
      <c r="AG1398">
        <v>4.2000000000000003E-2</v>
      </c>
      <c r="AH1398">
        <v>2</v>
      </c>
      <c r="AI1398">
        <v>60528029</v>
      </c>
      <c r="AJ1398">
        <v>1379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</row>
    <row r="1399" spans="1:44" x14ac:dyDescent="0.2">
      <c r="A1399">
        <f>ROW(Source!A603)</f>
        <v>603</v>
      </c>
      <c r="B1399">
        <v>60528033</v>
      </c>
      <c r="C1399">
        <v>60528026</v>
      </c>
      <c r="D1399">
        <v>58288274</v>
      </c>
      <c r="E1399">
        <v>1080</v>
      </c>
      <c r="F1399">
        <v>1</v>
      </c>
      <c r="G1399">
        <v>1080</v>
      </c>
      <c r="H1399">
        <v>3</v>
      </c>
      <c r="I1399" t="s">
        <v>1006</v>
      </c>
      <c r="J1399" t="s">
        <v>3</v>
      </c>
      <c r="K1399" t="s">
        <v>1007</v>
      </c>
      <c r="L1399">
        <v>1354</v>
      </c>
      <c r="N1399">
        <v>1010</v>
      </c>
      <c r="O1399" t="s">
        <v>39</v>
      </c>
      <c r="P1399" t="s">
        <v>39</v>
      </c>
      <c r="Q1399">
        <v>1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 t="s">
        <v>3</v>
      </c>
      <c r="AG1399">
        <v>1</v>
      </c>
      <c r="AH1399">
        <v>3</v>
      </c>
      <c r="AI1399">
        <v>-1</v>
      </c>
      <c r="AJ1399" t="s">
        <v>3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</row>
    <row r="1400" spans="1:44" x14ac:dyDescent="0.2">
      <c r="A1400">
        <f>ROW(Source!A603)</f>
        <v>603</v>
      </c>
      <c r="B1400">
        <v>60528034</v>
      </c>
      <c r="C1400">
        <v>60528026</v>
      </c>
      <c r="D1400">
        <v>58271406</v>
      </c>
      <c r="E1400">
        <v>1080</v>
      </c>
      <c r="F1400">
        <v>1</v>
      </c>
      <c r="G1400">
        <v>1080</v>
      </c>
      <c r="H1400">
        <v>3</v>
      </c>
      <c r="I1400" t="s">
        <v>953</v>
      </c>
      <c r="J1400" t="s">
        <v>3</v>
      </c>
      <c r="K1400" t="s">
        <v>954</v>
      </c>
      <c r="L1400">
        <v>1348</v>
      </c>
      <c r="N1400">
        <v>1009</v>
      </c>
      <c r="O1400" t="s">
        <v>900</v>
      </c>
      <c r="P1400" t="s">
        <v>900</v>
      </c>
      <c r="Q1400">
        <v>1000</v>
      </c>
      <c r="X1400">
        <v>1.5E-3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 t="s">
        <v>3</v>
      </c>
      <c r="AG1400">
        <v>1.5E-3</v>
      </c>
      <c r="AH1400">
        <v>2</v>
      </c>
      <c r="AI1400">
        <v>60528030</v>
      </c>
      <c r="AJ1400">
        <v>1380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</row>
    <row r="1401" spans="1:44" x14ac:dyDescent="0.2">
      <c r="A1401">
        <f>ROW(Source!A604)</f>
        <v>604</v>
      </c>
      <c r="B1401">
        <v>60528031</v>
      </c>
      <c r="C1401">
        <v>60528026</v>
      </c>
      <c r="D1401">
        <v>58266404</v>
      </c>
      <c r="E1401">
        <v>1080</v>
      </c>
      <c r="F1401">
        <v>1</v>
      </c>
      <c r="G1401">
        <v>1080</v>
      </c>
      <c r="H1401">
        <v>1</v>
      </c>
      <c r="I1401" t="s">
        <v>859</v>
      </c>
      <c r="J1401" t="s">
        <v>3</v>
      </c>
      <c r="K1401" t="s">
        <v>860</v>
      </c>
      <c r="L1401">
        <v>1191</v>
      </c>
      <c r="N1401">
        <v>1013</v>
      </c>
      <c r="O1401" t="s">
        <v>861</v>
      </c>
      <c r="P1401" t="s">
        <v>861</v>
      </c>
      <c r="Q1401">
        <v>1</v>
      </c>
      <c r="X1401">
        <v>0.3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1</v>
      </c>
      <c r="AF1401" t="s">
        <v>26</v>
      </c>
      <c r="AG1401">
        <v>0.3795</v>
      </c>
      <c r="AH1401">
        <v>2</v>
      </c>
      <c r="AI1401">
        <v>60528027</v>
      </c>
      <c r="AJ1401">
        <v>1381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</row>
    <row r="1402" spans="1:44" x14ac:dyDescent="0.2">
      <c r="A1402">
        <f>ROW(Source!A604)</f>
        <v>604</v>
      </c>
      <c r="B1402">
        <v>60528032</v>
      </c>
      <c r="C1402">
        <v>60528026</v>
      </c>
      <c r="D1402">
        <v>58330407</v>
      </c>
      <c r="E1402">
        <v>1</v>
      </c>
      <c r="F1402">
        <v>1</v>
      </c>
      <c r="G1402">
        <v>1080</v>
      </c>
      <c r="H1402">
        <v>3</v>
      </c>
      <c r="I1402" t="s">
        <v>947</v>
      </c>
      <c r="J1402" t="s">
        <v>948</v>
      </c>
      <c r="K1402" t="s">
        <v>949</v>
      </c>
      <c r="L1402">
        <v>1346</v>
      </c>
      <c r="N1402">
        <v>1009</v>
      </c>
      <c r="O1402" t="s">
        <v>880</v>
      </c>
      <c r="P1402" t="s">
        <v>880</v>
      </c>
      <c r="Q1402">
        <v>1</v>
      </c>
      <c r="X1402">
        <v>4.2000000000000003E-2</v>
      </c>
      <c r="Y1402">
        <v>19.28</v>
      </c>
      <c r="Z1402">
        <v>0</v>
      </c>
      <c r="AA1402">
        <v>0</v>
      </c>
      <c r="AB1402">
        <v>0</v>
      </c>
      <c r="AC1402">
        <v>0</v>
      </c>
      <c r="AD1402">
        <v>1</v>
      </c>
      <c r="AE1402">
        <v>0</v>
      </c>
      <c r="AF1402" t="s">
        <v>3</v>
      </c>
      <c r="AG1402">
        <v>4.2000000000000003E-2</v>
      </c>
      <c r="AH1402">
        <v>2</v>
      </c>
      <c r="AI1402">
        <v>60528029</v>
      </c>
      <c r="AJ1402">
        <v>1383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</row>
    <row r="1403" spans="1:44" x14ac:dyDescent="0.2">
      <c r="A1403">
        <f>ROW(Source!A604)</f>
        <v>604</v>
      </c>
      <c r="B1403">
        <v>60528033</v>
      </c>
      <c r="C1403">
        <v>60528026</v>
      </c>
      <c r="D1403">
        <v>58288274</v>
      </c>
      <c r="E1403">
        <v>1080</v>
      </c>
      <c r="F1403">
        <v>1</v>
      </c>
      <c r="G1403">
        <v>1080</v>
      </c>
      <c r="H1403">
        <v>3</v>
      </c>
      <c r="I1403" t="s">
        <v>1006</v>
      </c>
      <c r="J1403" t="s">
        <v>3</v>
      </c>
      <c r="K1403" t="s">
        <v>1007</v>
      </c>
      <c r="L1403">
        <v>1354</v>
      </c>
      <c r="N1403">
        <v>1010</v>
      </c>
      <c r="O1403" t="s">
        <v>39</v>
      </c>
      <c r="P1403" t="s">
        <v>39</v>
      </c>
      <c r="Q1403">
        <v>1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 t="s">
        <v>3</v>
      </c>
      <c r="AG1403">
        <v>1</v>
      </c>
      <c r="AH1403">
        <v>3</v>
      </c>
      <c r="AI1403">
        <v>-1</v>
      </c>
      <c r="AJ1403" t="s">
        <v>3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</row>
    <row r="1404" spans="1:44" x14ac:dyDescent="0.2">
      <c r="A1404">
        <f>ROW(Source!A604)</f>
        <v>604</v>
      </c>
      <c r="B1404">
        <v>60528034</v>
      </c>
      <c r="C1404">
        <v>60528026</v>
      </c>
      <c r="D1404">
        <v>58271406</v>
      </c>
      <c r="E1404">
        <v>1080</v>
      </c>
      <c r="F1404">
        <v>1</v>
      </c>
      <c r="G1404">
        <v>1080</v>
      </c>
      <c r="H1404">
        <v>3</v>
      </c>
      <c r="I1404" t="s">
        <v>953</v>
      </c>
      <c r="J1404" t="s">
        <v>3</v>
      </c>
      <c r="K1404" t="s">
        <v>954</v>
      </c>
      <c r="L1404">
        <v>1348</v>
      </c>
      <c r="N1404">
        <v>1009</v>
      </c>
      <c r="O1404" t="s">
        <v>900</v>
      </c>
      <c r="P1404" t="s">
        <v>900</v>
      </c>
      <c r="Q1404">
        <v>1000</v>
      </c>
      <c r="X1404">
        <v>1.5E-3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 t="s">
        <v>3</v>
      </c>
      <c r="AG1404">
        <v>1.5E-3</v>
      </c>
      <c r="AH1404">
        <v>2</v>
      </c>
      <c r="AI1404">
        <v>60528030</v>
      </c>
      <c r="AJ1404">
        <v>1384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</row>
    <row r="1405" spans="1:44" x14ac:dyDescent="0.2">
      <c r="A1405">
        <f>ROW(Source!A607)</f>
        <v>607</v>
      </c>
      <c r="B1405">
        <v>60528044</v>
      </c>
      <c r="C1405">
        <v>60528036</v>
      </c>
      <c r="D1405">
        <v>58266404</v>
      </c>
      <c r="E1405">
        <v>1080</v>
      </c>
      <c r="F1405">
        <v>1</v>
      </c>
      <c r="G1405">
        <v>1080</v>
      </c>
      <c r="H1405">
        <v>1</v>
      </c>
      <c r="I1405" t="s">
        <v>859</v>
      </c>
      <c r="J1405" t="s">
        <v>3</v>
      </c>
      <c r="K1405" t="s">
        <v>860</v>
      </c>
      <c r="L1405">
        <v>1191</v>
      </c>
      <c r="N1405">
        <v>1013</v>
      </c>
      <c r="O1405" t="s">
        <v>861</v>
      </c>
      <c r="P1405" t="s">
        <v>861</v>
      </c>
      <c r="Q1405">
        <v>1</v>
      </c>
      <c r="X1405">
        <v>1.47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1</v>
      </c>
      <c r="AF1405" t="s">
        <v>26</v>
      </c>
      <c r="AG1405">
        <v>1.85955</v>
      </c>
      <c r="AH1405">
        <v>2</v>
      </c>
      <c r="AI1405">
        <v>60528037</v>
      </c>
      <c r="AJ1405">
        <v>1385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</row>
    <row r="1406" spans="1:44" x14ac:dyDescent="0.2">
      <c r="A1406">
        <f>ROW(Source!A607)</f>
        <v>607</v>
      </c>
      <c r="B1406">
        <v>60528045</v>
      </c>
      <c r="C1406">
        <v>60528036</v>
      </c>
      <c r="D1406">
        <v>58340279</v>
      </c>
      <c r="E1406">
        <v>1</v>
      </c>
      <c r="F1406">
        <v>1</v>
      </c>
      <c r="G1406">
        <v>1080</v>
      </c>
      <c r="H1406">
        <v>2</v>
      </c>
      <c r="I1406" t="s">
        <v>938</v>
      </c>
      <c r="J1406" t="s">
        <v>939</v>
      </c>
      <c r="K1406" t="s">
        <v>940</v>
      </c>
      <c r="L1406">
        <v>1368</v>
      </c>
      <c r="N1406">
        <v>1011</v>
      </c>
      <c r="O1406" t="s">
        <v>865</v>
      </c>
      <c r="P1406" t="s">
        <v>865</v>
      </c>
      <c r="Q1406">
        <v>1</v>
      </c>
      <c r="X1406">
        <v>0.35</v>
      </c>
      <c r="Y1406">
        <v>0</v>
      </c>
      <c r="Z1406">
        <v>7.11</v>
      </c>
      <c r="AA1406">
        <v>0</v>
      </c>
      <c r="AB1406">
        <v>0</v>
      </c>
      <c r="AC1406">
        <v>0</v>
      </c>
      <c r="AD1406">
        <v>1</v>
      </c>
      <c r="AE1406">
        <v>0</v>
      </c>
      <c r="AF1406" t="s">
        <v>25</v>
      </c>
      <c r="AG1406">
        <v>0.48125000000000007</v>
      </c>
      <c r="AH1406">
        <v>2</v>
      </c>
      <c r="AI1406">
        <v>60528038</v>
      </c>
      <c r="AJ1406">
        <v>1386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</row>
    <row r="1407" spans="1:44" x14ac:dyDescent="0.2">
      <c r="A1407">
        <f>ROW(Source!A607)</f>
        <v>607</v>
      </c>
      <c r="B1407">
        <v>60528046</v>
      </c>
      <c r="C1407">
        <v>60528036</v>
      </c>
      <c r="D1407">
        <v>58340578</v>
      </c>
      <c r="E1407">
        <v>1</v>
      </c>
      <c r="F1407">
        <v>1</v>
      </c>
      <c r="G1407">
        <v>1080</v>
      </c>
      <c r="H1407">
        <v>2</v>
      </c>
      <c r="I1407" t="s">
        <v>862</v>
      </c>
      <c r="J1407" t="s">
        <v>863</v>
      </c>
      <c r="K1407" t="s">
        <v>864</v>
      </c>
      <c r="L1407">
        <v>1368</v>
      </c>
      <c r="N1407">
        <v>1011</v>
      </c>
      <c r="O1407" t="s">
        <v>865</v>
      </c>
      <c r="P1407" t="s">
        <v>865</v>
      </c>
      <c r="Q1407">
        <v>1</v>
      </c>
      <c r="X1407">
        <v>0.02</v>
      </c>
      <c r="Y1407">
        <v>0</v>
      </c>
      <c r="Z1407">
        <v>83.1</v>
      </c>
      <c r="AA1407">
        <v>12.62</v>
      </c>
      <c r="AB1407">
        <v>0</v>
      </c>
      <c r="AC1407">
        <v>0</v>
      </c>
      <c r="AD1407">
        <v>1</v>
      </c>
      <c r="AE1407">
        <v>0</v>
      </c>
      <c r="AF1407" t="s">
        <v>25</v>
      </c>
      <c r="AG1407">
        <v>2.7500000000000004E-2</v>
      </c>
      <c r="AH1407">
        <v>2</v>
      </c>
      <c r="AI1407">
        <v>60528039</v>
      </c>
      <c r="AJ1407">
        <v>1387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</row>
    <row r="1408" spans="1:44" x14ac:dyDescent="0.2">
      <c r="A1408">
        <f>ROW(Source!A607)</f>
        <v>607</v>
      </c>
      <c r="B1408">
        <v>60528047</v>
      </c>
      <c r="C1408">
        <v>60528036</v>
      </c>
      <c r="D1408">
        <v>58309957</v>
      </c>
      <c r="E1408">
        <v>1</v>
      </c>
      <c r="F1408">
        <v>1</v>
      </c>
      <c r="G1408">
        <v>1080</v>
      </c>
      <c r="H1408">
        <v>3</v>
      </c>
      <c r="I1408" t="s">
        <v>941</v>
      </c>
      <c r="J1408" t="s">
        <v>942</v>
      </c>
      <c r="K1408" t="s">
        <v>943</v>
      </c>
      <c r="L1408">
        <v>1348</v>
      </c>
      <c r="N1408">
        <v>1009</v>
      </c>
      <c r="O1408" t="s">
        <v>900</v>
      </c>
      <c r="P1408" t="s">
        <v>900</v>
      </c>
      <c r="Q1408">
        <v>1000</v>
      </c>
      <c r="X1408">
        <v>1.3999999999999999E-4</v>
      </c>
      <c r="Y1408">
        <v>9879.51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0</v>
      </c>
      <c r="AF1408" t="s">
        <v>3</v>
      </c>
      <c r="AG1408">
        <v>1.3999999999999999E-4</v>
      </c>
      <c r="AH1408">
        <v>2</v>
      </c>
      <c r="AI1408">
        <v>60528040</v>
      </c>
      <c r="AJ1408">
        <v>1388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</row>
    <row r="1409" spans="1:44" x14ac:dyDescent="0.2">
      <c r="A1409">
        <f>ROW(Source!A607)</f>
        <v>607</v>
      </c>
      <c r="B1409">
        <v>60528048</v>
      </c>
      <c r="C1409">
        <v>60528036</v>
      </c>
      <c r="D1409">
        <v>58308765</v>
      </c>
      <c r="E1409">
        <v>1</v>
      </c>
      <c r="F1409">
        <v>1</v>
      </c>
      <c r="G1409">
        <v>1080</v>
      </c>
      <c r="H1409">
        <v>3</v>
      </c>
      <c r="I1409" t="s">
        <v>944</v>
      </c>
      <c r="J1409" t="s">
        <v>945</v>
      </c>
      <c r="K1409" t="s">
        <v>946</v>
      </c>
      <c r="L1409">
        <v>1348</v>
      </c>
      <c r="N1409">
        <v>1009</v>
      </c>
      <c r="O1409" t="s">
        <v>900</v>
      </c>
      <c r="P1409" t="s">
        <v>900</v>
      </c>
      <c r="Q1409">
        <v>1000</v>
      </c>
      <c r="X1409">
        <v>1.1000000000000001E-3</v>
      </c>
      <c r="Y1409">
        <v>17868.28</v>
      </c>
      <c r="Z1409">
        <v>0</v>
      </c>
      <c r="AA1409">
        <v>0</v>
      </c>
      <c r="AB1409">
        <v>0</v>
      </c>
      <c r="AC1409">
        <v>0</v>
      </c>
      <c r="AD1409">
        <v>1</v>
      </c>
      <c r="AE1409">
        <v>0</v>
      </c>
      <c r="AF1409" t="s">
        <v>3</v>
      </c>
      <c r="AG1409">
        <v>1.1000000000000001E-3</v>
      </c>
      <c r="AH1409">
        <v>2</v>
      </c>
      <c r="AI1409">
        <v>60528041</v>
      </c>
      <c r="AJ1409">
        <v>1389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</row>
    <row r="1410" spans="1:44" x14ac:dyDescent="0.2">
      <c r="A1410">
        <f>ROW(Source!A607)</f>
        <v>607</v>
      </c>
      <c r="B1410">
        <v>60528049</v>
      </c>
      <c r="C1410">
        <v>60528036</v>
      </c>
      <c r="D1410">
        <v>58330407</v>
      </c>
      <c r="E1410">
        <v>1</v>
      </c>
      <c r="F1410">
        <v>1</v>
      </c>
      <c r="G1410">
        <v>1080</v>
      </c>
      <c r="H1410">
        <v>3</v>
      </c>
      <c r="I1410" t="s">
        <v>947</v>
      </c>
      <c r="J1410" t="s">
        <v>948</v>
      </c>
      <c r="K1410" t="s">
        <v>949</v>
      </c>
      <c r="L1410">
        <v>1346</v>
      </c>
      <c r="N1410">
        <v>1009</v>
      </c>
      <c r="O1410" t="s">
        <v>880</v>
      </c>
      <c r="P1410" t="s">
        <v>880</v>
      </c>
      <c r="Q1410">
        <v>1</v>
      </c>
      <c r="X1410">
        <v>0.04</v>
      </c>
      <c r="Y1410">
        <v>19.28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0</v>
      </c>
      <c r="AF1410" t="s">
        <v>3</v>
      </c>
      <c r="AG1410">
        <v>0.04</v>
      </c>
      <c r="AH1410">
        <v>2</v>
      </c>
      <c r="AI1410">
        <v>60528043</v>
      </c>
      <c r="AJ1410">
        <v>1391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</row>
    <row r="1411" spans="1:44" x14ac:dyDescent="0.2">
      <c r="A1411">
        <f>ROW(Source!A607)</f>
        <v>607</v>
      </c>
      <c r="B1411">
        <v>60528050</v>
      </c>
      <c r="C1411">
        <v>60528036</v>
      </c>
      <c r="D1411">
        <v>58266855</v>
      </c>
      <c r="E1411">
        <v>1080</v>
      </c>
      <c r="F1411">
        <v>1</v>
      </c>
      <c r="G1411">
        <v>1080</v>
      </c>
      <c r="H1411">
        <v>3</v>
      </c>
      <c r="I1411" t="s">
        <v>1002</v>
      </c>
      <c r="J1411" t="s">
        <v>3</v>
      </c>
      <c r="K1411" t="s">
        <v>1003</v>
      </c>
      <c r="L1411">
        <v>1354</v>
      </c>
      <c r="N1411">
        <v>1010</v>
      </c>
      <c r="O1411" t="s">
        <v>39</v>
      </c>
      <c r="P1411" t="s">
        <v>39</v>
      </c>
      <c r="Q1411">
        <v>1</v>
      </c>
      <c r="X1411">
        <v>2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 t="s">
        <v>3</v>
      </c>
      <c r="AG1411">
        <v>2</v>
      </c>
      <c r="AH1411">
        <v>3</v>
      </c>
      <c r="AI1411">
        <v>-1</v>
      </c>
      <c r="AJ1411" t="s">
        <v>3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</row>
    <row r="1412" spans="1:44" x14ac:dyDescent="0.2">
      <c r="A1412">
        <f>ROW(Source!A607)</f>
        <v>607</v>
      </c>
      <c r="B1412">
        <v>60528051</v>
      </c>
      <c r="C1412">
        <v>60528036</v>
      </c>
      <c r="D1412">
        <v>58287192</v>
      </c>
      <c r="E1412">
        <v>1080</v>
      </c>
      <c r="F1412">
        <v>1</v>
      </c>
      <c r="G1412">
        <v>1080</v>
      </c>
      <c r="H1412">
        <v>3</v>
      </c>
      <c r="I1412" t="s">
        <v>991</v>
      </c>
      <c r="J1412" t="s">
        <v>3</v>
      </c>
      <c r="K1412" t="s">
        <v>992</v>
      </c>
      <c r="L1412">
        <v>1354</v>
      </c>
      <c r="N1412">
        <v>1010</v>
      </c>
      <c r="O1412" t="s">
        <v>39</v>
      </c>
      <c r="P1412" t="s">
        <v>39</v>
      </c>
      <c r="Q1412">
        <v>1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 t="s">
        <v>3</v>
      </c>
      <c r="AG1412">
        <v>1</v>
      </c>
      <c r="AH1412">
        <v>3</v>
      </c>
      <c r="AI1412">
        <v>-1</v>
      </c>
      <c r="AJ1412" t="s">
        <v>3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</row>
    <row r="1413" spans="1:44" x14ac:dyDescent="0.2">
      <c r="A1413">
        <f>ROW(Source!A608)</f>
        <v>608</v>
      </c>
      <c r="B1413">
        <v>60528044</v>
      </c>
      <c r="C1413">
        <v>60528036</v>
      </c>
      <c r="D1413">
        <v>58266404</v>
      </c>
      <c r="E1413">
        <v>1080</v>
      </c>
      <c r="F1413">
        <v>1</v>
      </c>
      <c r="G1413">
        <v>1080</v>
      </c>
      <c r="H1413">
        <v>1</v>
      </c>
      <c r="I1413" t="s">
        <v>859</v>
      </c>
      <c r="J1413" t="s">
        <v>3</v>
      </c>
      <c r="K1413" t="s">
        <v>860</v>
      </c>
      <c r="L1413">
        <v>1191</v>
      </c>
      <c r="N1413">
        <v>1013</v>
      </c>
      <c r="O1413" t="s">
        <v>861</v>
      </c>
      <c r="P1413" t="s">
        <v>861</v>
      </c>
      <c r="Q1413">
        <v>1</v>
      </c>
      <c r="X1413">
        <v>1.47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1</v>
      </c>
      <c r="AF1413" t="s">
        <v>26</v>
      </c>
      <c r="AG1413">
        <v>1.85955</v>
      </c>
      <c r="AH1413">
        <v>2</v>
      </c>
      <c r="AI1413">
        <v>60528037</v>
      </c>
      <c r="AJ1413">
        <v>1392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</row>
    <row r="1414" spans="1:44" x14ac:dyDescent="0.2">
      <c r="A1414">
        <f>ROW(Source!A608)</f>
        <v>608</v>
      </c>
      <c r="B1414">
        <v>60528045</v>
      </c>
      <c r="C1414">
        <v>60528036</v>
      </c>
      <c r="D1414">
        <v>58340279</v>
      </c>
      <c r="E1414">
        <v>1</v>
      </c>
      <c r="F1414">
        <v>1</v>
      </c>
      <c r="G1414">
        <v>1080</v>
      </c>
      <c r="H1414">
        <v>2</v>
      </c>
      <c r="I1414" t="s">
        <v>938</v>
      </c>
      <c r="J1414" t="s">
        <v>939</v>
      </c>
      <c r="K1414" t="s">
        <v>940</v>
      </c>
      <c r="L1414">
        <v>1368</v>
      </c>
      <c r="N1414">
        <v>1011</v>
      </c>
      <c r="O1414" t="s">
        <v>865</v>
      </c>
      <c r="P1414" t="s">
        <v>865</v>
      </c>
      <c r="Q1414">
        <v>1</v>
      </c>
      <c r="X1414">
        <v>0.35</v>
      </c>
      <c r="Y1414">
        <v>0</v>
      </c>
      <c r="Z1414">
        <v>7.11</v>
      </c>
      <c r="AA1414">
        <v>0</v>
      </c>
      <c r="AB1414">
        <v>0</v>
      </c>
      <c r="AC1414">
        <v>0</v>
      </c>
      <c r="AD1414">
        <v>1</v>
      </c>
      <c r="AE1414">
        <v>0</v>
      </c>
      <c r="AF1414" t="s">
        <v>25</v>
      </c>
      <c r="AG1414">
        <v>0.48125000000000007</v>
      </c>
      <c r="AH1414">
        <v>2</v>
      </c>
      <c r="AI1414">
        <v>60528038</v>
      </c>
      <c r="AJ1414">
        <v>1393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</row>
    <row r="1415" spans="1:44" x14ac:dyDescent="0.2">
      <c r="A1415">
        <f>ROW(Source!A608)</f>
        <v>608</v>
      </c>
      <c r="B1415">
        <v>60528046</v>
      </c>
      <c r="C1415">
        <v>60528036</v>
      </c>
      <c r="D1415">
        <v>58340578</v>
      </c>
      <c r="E1415">
        <v>1</v>
      </c>
      <c r="F1415">
        <v>1</v>
      </c>
      <c r="G1415">
        <v>1080</v>
      </c>
      <c r="H1415">
        <v>2</v>
      </c>
      <c r="I1415" t="s">
        <v>862</v>
      </c>
      <c r="J1415" t="s">
        <v>863</v>
      </c>
      <c r="K1415" t="s">
        <v>864</v>
      </c>
      <c r="L1415">
        <v>1368</v>
      </c>
      <c r="N1415">
        <v>1011</v>
      </c>
      <c r="O1415" t="s">
        <v>865</v>
      </c>
      <c r="P1415" t="s">
        <v>865</v>
      </c>
      <c r="Q1415">
        <v>1</v>
      </c>
      <c r="X1415">
        <v>0.02</v>
      </c>
      <c r="Y1415">
        <v>0</v>
      </c>
      <c r="Z1415">
        <v>83.1</v>
      </c>
      <c r="AA1415">
        <v>12.62</v>
      </c>
      <c r="AB1415">
        <v>0</v>
      </c>
      <c r="AC1415">
        <v>0</v>
      </c>
      <c r="AD1415">
        <v>1</v>
      </c>
      <c r="AE1415">
        <v>0</v>
      </c>
      <c r="AF1415" t="s">
        <v>25</v>
      </c>
      <c r="AG1415">
        <v>2.7500000000000004E-2</v>
      </c>
      <c r="AH1415">
        <v>2</v>
      </c>
      <c r="AI1415">
        <v>60528039</v>
      </c>
      <c r="AJ1415">
        <v>1394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</row>
    <row r="1416" spans="1:44" x14ac:dyDescent="0.2">
      <c r="A1416">
        <f>ROW(Source!A608)</f>
        <v>608</v>
      </c>
      <c r="B1416">
        <v>60528047</v>
      </c>
      <c r="C1416">
        <v>60528036</v>
      </c>
      <c r="D1416">
        <v>58309957</v>
      </c>
      <c r="E1416">
        <v>1</v>
      </c>
      <c r="F1416">
        <v>1</v>
      </c>
      <c r="G1416">
        <v>1080</v>
      </c>
      <c r="H1416">
        <v>3</v>
      </c>
      <c r="I1416" t="s">
        <v>941</v>
      </c>
      <c r="J1416" t="s">
        <v>942</v>
      </c>
      <c r="K1416" t="s">
        <v>943</v>
      </c>
      <c r="L1416">
        <v>1348</v>
      </c>
      <c r="N1416">
        <v>1009</v>
      </c>
      <c r="O1416" t="s">
        <v>900</v>
      </c>
      <c r="P1416" t="s">
        <v>900</v>
      </c>
      <c r="Q1416">
        <v>1000</v>
      </c>
      <c r="X1416">
        <v>1.3999999999999999E-4</v>
      </c>
      <c r="Y1416">
        <v>9879.51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 t="s">
        <v>3</v>
      </c>
      <c r="AG1416">
        <v>1.3999999999999999E-4</v>
      </c>
      <c r="AH1416">
        <v>2</v>
      </c>
      <c r="AI1416">
        <v>60528040</v>
      </c>
      <c r="AJ1416">
        <v>1395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</row>
    <row r="1417" spans="1:44" x14ac:dyDescent="0.2">
      <c r="A1417">
        <f>ROW(Source!A608)</f>
        <v>608</v>
      </c>
      <c r="B1417">
        <v>60528048</v>
      </c>
      <c r="C1417">
        <v>60528036</v>
      </c>
      <c r="D1417">
        <v>58308765</v>
      </c>
      <c r="E1417">
        <v>1</v>
      </c>
      <c r="F1417">
        <v>1</v>
      </c>
      <c r="G1417">
        <v>1080</v>
      </c>
      <c r="H1417">
        <v>3</v>
      </c>
      <c r="I1417" t="s">
        <v>944</v>
      </c>
      <c r="J1417" t="s">
        <v>945</v>
      </c>
      <c r="K1417" t="s">
        <v>946</v>
      </c>
      <c r="L1417">
        <v>1348</v>
      </c>
      <c r="N1417">
        <v>1009</v>
      </c>
      <c r="O1417" t="s">
        <v>900</v>
      </c>
      <c r="P1417" t="s">
        <v>900</v>
      </c>
      <c r="Q1417">
        <v>1000</v>
      </c>
      <c r="X1417">
        <v>1.1000000000000001E-3</v>
      </c>
      <c r="Y1417">
        <v>17868.28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 t="s">
        <v>3</v>
      </c>
      <c r="AG1417">
        <v>1.1000000000000001E-3</v>
      </c>
      <c r="AH1417">
        <v>2</v>
      </c>
      <c r="AI1417">
        <v>60528041</v>
      </c>
      <c r="AJ1417">
        <v>1396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</row>
    <row r="1418" spans="1:44" x14ac:dyDescent="0.2">
      <c r="A1418">
        <f>ROW(Source!A608)</f>
        <v>608</v>
      </c>
      <c r="B1418">
        <v>60528049</v>
      </c>
      <c r="C1418">
        <v>60528036</v>
      </c>
      <c r="D1418">
        <v>58330407</v>
      </c>
      <c r="E1418">
        <v>1</v>
      </c>
      <c r="F1418">
        <v>1</v>
      </c>
      <c r="G1418">
        <v>1080</v>
      </c>
      <c r="H1418">
        <v>3</v>
      </c>
      <c r="I1418" t="s">
        <v>947</v>
      </c>
      <c r="J1418" t="s">
        <v>948</v>
      </c>
      <c r="K1418" t="s">
        <v>949</v>
      </c>
      <c r="L1418">
        <v>1346</v>
      </c>
      <c r="N1418">
        <v>1009</v>
      </c>
      <c r="O1418" t="s">
        <v>880</v>
      </c>
      <c r="P1418" t="s">
        <v>880</v>
      </c>
      <c r="Q1418">
        <v>1</v>
      </c>
      <c r="X1418">
        <v>0.04</v>
      </c>
      <c r="Y1418">
        <v>19.28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  <c r="AF1418" t="s">
        <v>3</v>
      </c>
      <c r="AG1418">
        <v>0.04</v>
      </c>
      <c r="AH1418">
        <v>2</v>
      </c>
      <c r="AI1418">
        <v>60528043</v>
      </c>
      <c r="AJ1418">
        <v>1398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</row>
    <row r="1419" spans="1:44" x14ac:dyDescent="0.2">
      <c r="A1419">
        <f>ROW(Source!A608)</f>
        <v>608</v>
      </c>
      <c r="B1419">
        <v>60528050</v>
      </c>
      <c r="C1419">
        <v>60528036</v>
      </c>
      <c r="D1419">
        <v>58266855</v>
      </c>
      <c r="E1419">
        <v>1080</v>
      </c>
      <c r="F1419">
        <v>1</v>
      </c>
      <c r="G1419">
        <v>1080</v>
      </c>
      <c r="H1419">
        <v>3</v>
      </c>
      <c r="I1419" t="s">
        <v>1002</v>
      </c>
      <c r="J1419" t="s">
        <v>3</v>
      </c>
      <c r="K1419" t="s">
        <v>1003</v>
      </c>
      <c r="L1419">
        <v>1354</v>
      </c>
      <c r="N1419">
        <v>1010</v>
      </c>
      <c r="O1419" t="s">
        <v>39</v>
      </c>
      <c r="P1419" t="s">
        <v>39</v>
      </c>
      <c r="Q1419">
        <v>1</v>
      </c>
      <c r="X1419">
        <v>2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 t="s">
        <v>3</v>
      </c>
      <c r="AG1419">
        <v>2</v>
      </c>
      <c r="AH1419">
        <v>3</v>
      </c>
      <c r="AI1419">
        <v>-1</v>
      </c>
      <c r="AJ1419" t="s">
        <v>3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</row>
    <row r="1420" spans="1:44" x14ac:dyDescent="0.2">
      <c r="A1420">
        <f>ROW(Source!A608)</f>
        <v>608</v>
      </c>
      <c r="B1420">
        <v>60528051</v>
      </c>
      <c r="C1420">
        <v>60528036</v>
      </c>
      <c r="D1420">
        <v>58287192</v>
      </c>
      <c r="E1420">
        <v>1080</v>
      </c>
      <c r="F1420">
        <v>1</v>
      </c>
      <c r="G1420">
        <v>1080</v>
      </c>
      <c r="H1420">
        <v>3</v>
      </c>
      <c r="I1420" t="s">
        <v>991</v>
      </c>
      <c r="J1420" t="s">
        <v>3</v>
      </c>
      <c r="K1420" t="s">
        <v>992</v>
      </c>
      <c r="L1420">
        <v>1354</v>
      </c>
      <c r="N1420">
        <v>1010</v>
      </c>
      <c r="O1420" t="s">
        <v>39</v>
      </c>
      <c r="P1420" t="s">
        <v>39</v>
      </c>
      <c r="Q1420">
        <v>1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 t="s">
        <v>3</v>
      </c>
      <c r="AG1420">
        <v>1</v>
      </c>
      <c r="AH1420">
        <v>3</v>
      </c>
      <c r="AI1420">
        <v>-1</v>
      </c>
      <c r="AJ1420" t="s">
        <v>3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</row>
    <row r="1421" spans="1:44" x14ac:dyDescent="0.2">
      <c r="A1421">
        <f>ROW(Source!A611)</f>
        <v>611</v>
      </c>
      <c r="B1421">
        <v>60528066</v>
      </c>
      <c r="C1421">
        <v>60528053</v>
      </c>
      <c r="D1421">
        <v>58266404</v>
      </c>
      <c r="E1421">
        <v>1080</v>
      </c>
      <c r="F1421">
        <v>1</v>
      </c>
      <c r="G1421">
        <v>1080</v>
      </c>
      <c r="H1421">
        <v>1</v>
      </c>
      <c r="I1421" t="s">
        <v>859</v>
      </c>
      <c r="J1421" t="s">
        <v>3</v>
      </c>
      <c r="K1421" t="s">
        <v>860</v>
      </c>
      <c r="L1421">
        <v>1191</v>
      </c>
      <c r="N1421">
        <v>1013</v>
      </c>
      <c r="O1421" t="s">
        <v>861</v>
      </c>
      <c r="P1421" t="s">
        <v>861</v>
      </c>
      <c r="Q1421">
        <v>1</v>
      </c>
      <c r="X1421">
        <v>2.2000000000000002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1</v>
      </c>
      <c r="AF1421" t="s">
        <v>26</v>
      </c>
      <c r="AG1421">
        <v>2.7829999999999999</v>
      </c>
      <c r="AH1421">
        <v>2</v>
      </c>
      <c r="AI1421">
        <v>60528054</v>
      </c>
      <c r="AJ1421">
        <v>1399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</row>
    <row r="1422" spans="1:44" x14ac:dyDescent="0.2">
      <c r="A1422">
        <f>ROW(Source!A611)</f>
        <v>611</v>
      </c>
      <c r="B1422">
        <v>60528067</v>
      </c>
      <c r="C1422">
        <v>60528053</v>
      </c>
      <c r="D1422">
        <v>58340578</v>
      </c>
      <c r="E1422">
        <v>1</v>
      </c>
      <c r="F1422">
        <v>1</v>
      </c>
      <c r="G1422">
        <v>1080</v>
      </c>
      <c r="H1422">
        <v>2</v>
      </c>
      <c r="I1422" t="s">
        <v>862</v>
      </c>
      <c r="J1422" t="s">
        <v>863</v>
      </c>
      <c r="K1422" t="s">
        <v>864</v>
      </c>
      <c r="L1422">
        <v>1368</v>
      </c>
      <c r="N1422">
        <v>1011</v>
      </c>
      <c r="O1422" t="s">
        <v>865</v>
      </c>
      <c r="P1422" t="s">
        <v>865</v>
      </c>
      <c r="Q1422">
        <v>1</v>
      </c>
      <c r="X1422">
        <v>8.9999999999999993E-3</v>
      </c>
      <c r="Y1422">
        <v>0</v>
      </c>
      <c r="Z1422">
        <v>83.1</v>
      </c>
      <c r="AA1422">
        <v>12.62</v>
      </c>
      <c r="AB1422">
        <v>0</v>
      </c>
      <c r="AC1422">
        <v>0</v>
      </c>
      <c r="AD1422">
        <v>1</v>
      </c>
      <c r="AE1422">
        <v>0</v>
      </c>
      <c r="AF1422" t="s">
        <v>25</v>
      </c>
      <c r="AG1422">
        <v>1.2375000000000001E-2</v>
      </c>
      <c r="AH1422">
        <v>2</v>
      </c>
      <c r="AI1422">
        <v>60528055</v>
      </c>
      <c r="AJ1422">
        <v>1400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</row>
    <row r="1423" spans="1:44" x14ac:dyDescent="0.2">
      <c r="A1423">
        <f>ROW(Source!A611)</f>
        <v>611</v>
      </c>
      <c r="B1423">
        <v>60528068</v>
      </c>
      <c r="C1423">
        <v>60528053</v>
      </c>
      <c r="D1423">
        <v>58311301</v>
      </c>
      <c r="E1423">
        <v>1</v>
      </c>
      <c r="F1423">
        <v>1</v>
      </c>
      <c r="G1423">
        <v>1080</v>
      </c>
      <c r="H1423">
        <v>3</v>
      </c>
      <c r="I1423" t="s">
        <v>958</v>
      </c>
      <c r="J1423" t="s">
        <v>959</v>
      </c>
      <c r="K1423" t="s">
        <v>960</v>
      </c>
      <c r="L1423">
        <v>1346</v>
      </c>
      <c r="N1423">
        <v>1009</v>
      </c>
      <c r="O1423" t="s">
        <v>880</v>
      </c>
      <c r="P1423" t="s">
        <v>880</v>
      </c>
      <c r="Q1423">
        <v>1</v>
      </c>
      <c r="X1423">
        <v>1.6400000000000001E-2</v>
      </c>
      <c r="Y1423">
        <v>53.33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 t="s">
        <v>3</v>
      </c>
      <c r="AG1423">
        <v>1.6400000000000001E-2</v>
      </c>
      <c r="AH1423">
        <v>2</v>
      </c>
      <c r="AI1423">
        <v>60528063</v>
      </c>
      <c r="AJ1423">
        <v>1408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</row>
    <row r="1424" spans="1:44" x14ac:dyDescent="0.2">
      <c r="A1424">
        <f>ROW(Source!A611)</f>
        <v>611</v>
      </c>
      <c r="B1424">
        <v>60528069</v>
      </c>
      <c r="C1424">
        <v>60528053</v>
      </c>
      <c r="D1424">
        <v>58309035</v>
      </c>
      <c r="E1424">
        <v>1</v>
      </c>
      <c r="F1424">
        <v>1</v>
      </c>
      <c r="G1424">
        <v>1080</v>
      </c>
      <c r="H1424">
        <v>3</v>
      </c>
      <c r="I1424" t="s">
        <v>961</v>
      </c>
      <c r="J1424" t="s">
        <v>962</v>
      </c>
      <c r="K1424" t="s">
        <v>963</v>
      </c>
      <c r="L1424">
        <v>1354</v>
      </c>
      <c r="N1424">
        <v>1010</v>
      </c>
      <c r="O1424" t="s">
        <v>39</v>
      </c>
      <c r="P1424" t="s">
        <v>39</v>
      </c>
      <c r="Q1424">
        <v>1</v>
      </c>
      <c r="X1424">
        <v>30</v>
      </c>
      <c r="Y1424">
        <v>0.75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 t="s">
        <v>3</v>
      </c>
      <c r="AG1424">
        <v>30</v>
      </c>
      <c r="AH1424">
        <v>2</v>
      </c>
      <c r="AI1424">
        <v>60528064</v>
      </c>
      <c r="AJ1424">
        <v>1409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</row>
    <row r="1425" spans="1:44" x14ac:dyDescent="0.2">
      <c r="A1425">
        <f>ROW(Source!A611)</f>
        <v>611</v>
      </c>
      <c r="B1425">
        <v>60528070</v>
      </c>
      <c r="C1425">
        <v>60528053</v>
      </c>
      <c r="D1425">
        <v>58309081</v>
      </c>
      <c r="E1425">
        <v>1</v>
      </c>
      <c r="F1425">
        <v>1</v>
      </c>
      <c r="G1425">
        <v>1080</v>
      </c>
      <c r="H1425">
        <v>3</v>
      </c>
      <c r="I1425" t="s">
        <v>964</v>
      </c>
      <c r="J1425" t="s">
        <v>965</v>
      </c>
      <c r="K1425" t="s">
        <v>966</v>
      </c>
      <c r="L1425">
        <v>1296</v>
      </c>
      <c r="N1425">
        <v>1002</v>
      </c>
      <c r="O1425" t="s">
        <v>717</v>
      </c>
      <c r="P1425" t="s">
        <v>717</v>
      </c>
      <c r="Q1425">
        <v>1</v>
      </c>
      <c r="X1425">
        <v>0.93</v>
      </c>
      <c r="Y1425">
        <v>34.74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 t="s">
        <v>3</v>
      </c>
      <c r="AG1425">
        <v>0.93</v>
      </c>
      <c r="AH1425">
        <v>2</v>
      </c>
      <c r="AI1425">
        <v>60528065</v>
      </c>
      <c r="AJ1425">
        <v>1410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</row>
    <row r="1426" spans="1:44" x14ac:dyDescent="0.2">
      <c r="A1426">
        <f>ROW(Source!A611)</f>
        <v>611</v>
      </c>
      <c r="B1426">
        <v>60528071</v>
      </c>
      <c r="C1426">
        <v>60528053</v>
      </c>
      <c r="D1426">
        <v>58272165</v>
      </c>
      <c r="E1426">
        <v>1080</v>
      </c>
      <c r="F1426">
        <v>1</v>
      </c>
      <c r="G1426">
        <v>1080</v>
      </c>
      <c r="H1426">
        <v>3</v>
      </c>
      <c r="I1426" t="s">
        <v>1010</v>
      </c>
      <c r="J1426" t="s">
        <v>3</v>
      </c>
      <c r="K1426" t="s">
        <v>1011</v>
      </c>
      <c r="L1426">
        <v>1301</v>
      </c>
      <c r="N1426">
        <v>1003</v>
      </c>
      <c r="O1426" t="s">
        <v>34</v>
      </c>
      <c r="P1426" t="s">
        <v>34</v>
      </c>
      <c r="Q1426">
        <v>1</v>
      </c>
      <c r="X1426">
        <v>15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 t="s">
        <v>3</v>
      </c>
      <c r="AG1426">
        <v>15</v>
      </c>
      <c r="AH1426">
        <v>3</v>
      </c>
      <c r="AI1426">
        <v>-1</v>
      </c>
      <c r="AJ1426" t="s">
        <v>3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</row>
    <row r="1427" spans="1:44" x14ac:dyDescent="0.2">
      <c r="A1427">
        <f>ROW(Source!A611)</f>
        <v>611</v>
      </c>
      <c r="B1427">
        <v>60528072</v>
      </c>
      <c r="C1427">
        <v>60528053</v>
      </c>
      <c r="D1427">
        <v>58272195</v>
      </c>
      <c r="E1427">
        <v>1080</v>
      </c>
      <c r="F1427">
        <v>1</v>
      </c>
      <c r="G1427">
        <v>1080</v>
      </c>
      <c r="H1427">
        <v>3</v>
      </c>
      <c r="I1427" t="s">
        <v>1012</v>
      </c>
      <c r="J1427" t="s">
        <v>3</v>
      </c>
      <c r="K1427" t="s">
        <v>1013</v>
      </c>
      <c r="L1427">
        <v>1327</v>
      </c>
      <c r="N1427">
        <v>1005</v>
      </c>
      <c r="O1427" t="s">
        <v>1014</v>
      </c>
      <c r="P1427" t="s">
        <v>1014</v>
      </c>
      <c r="Q1427">
        <v>1</v>
      </c>
      <c r="X1427">
        <v>0.25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 t="s">
        <v>3</v>
      </c>
      <c r="AG1427">
        <v>0.25</v>
      </c>
      <c r="AH1427">
        <v>3</v>
      </c>
      <c r="AI1427">
        <v>-1</v>
      </c>
      <c r="AJ1427" t="s">
        <v>3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</row>
    <row r="1428" spans="1:44" x14ac:dyDescent="0.2">
      <c r="A1428">
        <f>ROW(Source!A611)</f>
        <v>611</v>
      </c>
      <c r="B1428">
        <v>60528073</v>
      </c>
      <c r="C1428">
        <v>60528053</v>
      </c>
      <c r="D1428">
        <v>58273784</v>
      </c>
      <c r="E1428">
        <v>1080</v>
      </c>
      <c r="F1428">
        <v>1</v>
      </c>
      <c r="G1428">
        <v>1080</v>
      </c>
      <c r="H1428">
        <v>3</v>
      </c>
      <c r="I1428" t="s">
        <v>1015</v>
      </c>
      <c r="J1428" t="s">
        <v>3</v>
      </c>
      <c r="K1428" t="s">
        <v>1016</v>
      </c>
      <c r="L1428">
        <v>1301</v>
      </c>
      <c r="N1428">
        <v>1003</v>
      </c>
      <c r="O1428" t="s">
        <v>34</v>
      </c>
      <c r="P1428" t="s">
        <v>34</v>
      </c>
      <c r="Q1428">
        <v>1</v>
      </c>
      <c r="X1428">
        <v>10.5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 t="s">
        <v>3</v>
      </c>
      <c r="AG1428">
        <v>10.5</v>
      </c>
      <c r="AH1428">
        <v>3</v>
      </c>
      <c r="AI1428">
        <v>-1</v>
      </c>
      <c r="AJ1428" t="s">
        <v>3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</row>
    <row r="1429" spans="1:44" x14ac:dyDescent="0.2">
      <c r="A1429">
        <f>ROW(Source!A611)</f>
        <v>611</v>
      </c>
      <c r="B1429">
        <v>60528074</v>
      </c>
      <c r="C1429">
        <v>60528053</v>
      </c>
      <c r="D1429">
        <v>58277416</v>
      </c>
      <c r="E1429">
        <v>1080</v>
      </c>
      <c r="F1429">
        <v>1</v>
      </c>
      <c r="G1429">
        <v>1080</v>
      </c>
      <c r="H1429">
        <v>3</v>
      </c>
      <c r="I1429" t="s">
        <v>1017</v>
      </c>
      <c r="J1429" t="s">
        <v>3</v>
      </c>
      <c r="K1429" t="s">
        <v>1018</v>
      </c>
      <c r="L1429">
        <v>1296</v>
      </c>
      <c r="N1429">
        <v>1002</v>
      </c>
      <c r="O1429" t="s">
        <v>717</v>
      </c>
      <c r="P1429" t="s">
        <v>717</v>
      </c>
      <c r="Q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 t="s">
        <v>3</v>
      </c>
      <c r="AG1429">
        <v>0</v>
      </c>
      <c r="AH1429">
        <v>3</v>
      </c>
      <c r="AI1429">
        <v>-1</v>
      </c>
      <c r="AJ1429" t="s">
        <v>3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</row>
    <row r="1430" spans="1:44" x14ac:dyDescent="0.2">
      <c r="A1430">
        <f>ROW(Source!A612)</f>
        <v>612</v>
      </c>
      <c r="B1430">
        <v>60528066</v>
      </c>
      <c r="C1430">
        <v>60528053</v>
      </c>
      <c r="D1430">
        <v>58266404</v>
      </c>
      <c r="E1430">
        <v>1080</v>
      </c>
      <c r="F1430">
        <v>1</v>
      </c>
      <c r="G1430">
        <v>1080</v>
      </c>
      <c r="H1430">
        <v>1</v>
      </c>
      <c r="I1430" t="s">
        <v>859</v>
      </c>
      <c r="J1430" t="s">
        <v>3</v>
      </c>
      <c r="K1430" t="s">
        <v>860</v>
      </c>
      <c r="L1430">
        <v>1191</v>
      </c>
      <c r="N1430">
        <v>1013</v>
      </c>
      <c r="O1430" t="s">
        <v>861</v>
      </c>
      <c r="P1430" t="s">
        <v>861</v>
      </c>
      <c r="Q1430">
        <v>1</v>
      </c>
      <c r="X1430">
        <v>2.2000000000000002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1</v>
      </c>
      <c r="AF1430" t="s">
        <v>26</v>
      </c>
      <c r="AG1430">
        <v>2.7829999999999999</v>
      </c>
      <c r="AH1430">
        <v>2</v>
      </c>
      <c r="AI1430">
        <v>60528054</v>
      </c>
      <c r="AJ1430">
        <v>1411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</row>
    <row r="1431" spans="1:44" x14ac:dyDescent="0.2">
      <c r="A1431">
        <f>ROW(Source!A612)</f>
        <v>612</v>
      </c>
      <c r="B1431">
        <v>60528067</v>
      </c>
      <c r="C1431">
        <v>60528053</v>
      </c>
      <c r="D1431">
        <v>58340578</v>
      </c>
      <c r="E1431">
        <v>1</v>
      </c>
      <c r="F1431">
        <v>1</v>
      </c>
      <c r="G1431">
        <v>1080</v>
      </c>
      <c r="H1431">
        <v>2</v>
      </c>
      <c r="I1431" t="s">
        <v>862</v>
      </c>
      <c r="J1431" t="s">
        <v>863</v>
      </c>
      <c r="K1431" t="s">
        <v>864</v>
      </c>
      <c r="L1431">
        <v>1368</v>
      </c>
      <c r="N1431">
        <v>1011</v>
      </c>
      <c r="O1431" t="s">
        <v>865</v>
      </c>
      <c r="P1431" t="s">
        <v>865</v>
      </c>
      <c r="Q1431">
        <v>1</v>
      </c>
      <c r="X1431">
        <v>8.9999999999999993E-3</v>
      </c>
      <c r="Y1431">
        <v>0</v>
      </c>
      <c r="Z1431">
        <v>83.1</v>
      </c>
      <c r="AA1431">
        <v>12.62</v>
      </c>
      <c r="AB1431">
        <v>0</v>
      </c>
      <c r="AC1431">
        <v>0</v>
      </c>
      <c r="AD1431">
        <v>1</v>
      </c>
      <c r="AE1431">
        <v>0</v>
      </c>
      <c r="AF1431" t="s">
        <v>25</v>
      </c>
      <c r="AG1431">
        <v>1.2375000000000001E-2</v>
      </c>
      <c r="AH1431">
        <v>2</v>
      </c>
      <c r="AI1431">
        <v>60528055</v>
      </c>
      <c r="AJ1431">
        <v>1412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</row>
    <row r="1432" spans="1:44" x14ac:dyDescent="0.2">
      <c r="A1432">
        <f>ROW(Source!A612)</f>
        <v>612</v>
      </c>
      <c r="B1432">
        <v>60528068</v>
      </c>
      <c r="C1432">
        <v>60528053</v>
      </c>
      <c r="D1432">
        <v>58311301</v>
      </c>
      <c r="E1432">
        <v>1</v>
      </c>
      <c r="F1432">
        <v>1</v>
      </c>
      <c r="G1432">
        <v>1080</v>
      </c>
      <c r="H1432">
        <v>3</v>
      </c>
      <c r="I1432" t="s">
        <v>958</v>
      </c>
      <c r="J1432" t="s">
        <v>959</v>
      </c>
      <c r="K1432" t="s">
        <v>960</v>
      </c>
      <c r="L1432">
        <v>1346</v>
      </c>
      <c r="N1432">
        <v>1009</v>
      </c>
      <c r="O1432" t="s">
        <v>880</v>
      </c>
      <c r="P1432" t="s">
        <v>880</v>
      </c>
      <c r="Q1432">
        <v>1</v>
      </c>
      <c r="X1432">
        <v>1.6400000000000001E-2</v>
      </c>
      <c r="Y1432">
        <v>53.33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 t="s">
        <v>3</v>
      </c>
      <c r="AG1432">
        <v>1.6400000000000001E-2</v>
      </c>
      <c r="AH1432">
        <v>2</v>
      </c>
      <c r="AI1432">
        <v>60528063</v>
      </c>
      <c r="AJ1432">
        <v>1420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</row>
    <row r="1433" spans="1:44" x14ac:dyDescent="0.2">
      <c r="A1433">
        <f>ROW(Source!A612)</f>
        <v>612</v>
      </c>
      <c r="B1433">
        <v>60528069</v>
      </c>
      <c r="C1433">
        <v>60528053</v>
      </c>
      <c r="D1433">
        <v>58309035</v>
      </c>
      <c r="E1433">
        <v>1</v>
      </c>
      <c r="F1433">
        <v>1</v>
      </c>
      <c r="G1433">
        <v>1080</v>
      </c>
      <c r="H1433">
        <v>3</v>
      </c>
      <c r="I1433" t="s">
        <v>961</v>
      </c>
      <c r="J1433" t="s">
        <v>962</v>
      </c>
      <c r="K1433" t="s">
        <v>963</v>
      </c>
      <c r="L1433">
        <v>1354</v>
      </c>
      <c r="N1433">
        <v>1010</v>
      </c>
      <c r="O1433" t="s">
        <v>39</v>
      </c>
      <c r="P1433" t="s">
        <v>39</v>
      </c>
      <c r="Q1433">
        <v>1</v>
      </c>
      <c r="X1433">
        <v>30</v>
      </c>
      <c r="Y1433">
        <v>0.75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0</v>
      </c>
      <c r="AF1433" t="s">
        <v>3</v>
      </c>
      <c r="AG1433">
        <v>30</v>
      </c>
      <c r="AH1433">
        <v>2</v>
      </c>
      <c r="AI1433">
        <v>60528064</v>
      </c>
      <c r="AJ1433">
        <v>1421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</row>
    <row r="1434" spans="1:44" x14ac:dyDescent="0.2">
      <c r="A1434">
        <f>ROW(Source!A612)</f>
        <v>612</v>
      </c>
      <c r="B1434">
        <v>60528070</v>
      </c>
      <c r="C1434">
        <v>60528053</v>
      </c>
      <c r="D1434">
        <v>58309081</v>
      </c>
      <c r="E1434">
        <v>1</v>
      </c>
      <c r="F1434">
        <v>1</v>
      </c>
      <c r="G1434">
        <v>1080</v>
      </c>
      <c r="H1434">
        <v>3</v>
      </c>
      <c r="I1434" t="s">
        <v>964</v>
      </c>
      <c r="J1434" t="s">
        <v>965</v>
      </c>
      <c r="K1434" t="s">
        <v>966</v>
      </c>
      <c r="L1434">
        <v>1296</v>
      </c>
      <c r="N1434">
        <v>1002</v>
      </c>
      <c r="O1434" t="s">
        <v>717</v>
      </c>
      <c r="P1434" t="s">
        <v>717</v>
      </c>
      <c r="Q1434">
        <v>1</v>
      </c>
      <c r="X1434">
        <v>0.93</v>
      </c>
      <c r="Y1434">
        <v>34.74</v>
      </c>
      <c r="Z1434">
        <v>0</v>
      </c>
      <c r="AA1434">
        <v>0</v>
      </c>
      <c r="AB1434">
        <v>0</v>
      </c>
      <c r="AC1434">
        <v>0</v>
      </c>
      <c r="AD1434">
        <v>1</v>
      </c>
      <c r="AE1434">
        <v>0</v>
      </c>
      <c r="AF1434" t="s">
        <v>3</v>
      </c>
      <c r="AG1434">
        <v>0.93</v>
      </c>
      <c r="AH1434">
        <v>2</v>
      </c>
      <c r="AI1434">
        <v>60528065</v>
      </c>
      <c r="AJ1434">
        <v>1422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</row>
    <row r="1435" spans="1:44" x14ac:dyDescent="0.2">
      <c r="A1435">
        <f>ROW(Source!A612)</f>
        <v>612</v>
      </c>
      <c r="B1435">
        <v>60528071</v>
      </c>
      <c r="C1435">
        <v>60528053</v>
      </c>
      <c r="D1435">
        <v>58272165</v>
      </c>
      <c r="E1435">
        <v>1080</v>
      </c>
      <c r="F1435">
        <v>1</v>
      </c>
      <c r="G1435">
        <v>1080</v>
      </c>
      <c r="H1435">
        <v>3</v>
      </c>
      <c r="I1435" t="s">
        <v>1010</v>
      </c>
      <c r="J1435" t="s">
        <v>3</v>
      </c>
      <c r="K1435" t="s">
        <v>1011</v>
      </c>
      <c r="L1435">
        <v>1301</v>
      </c>
      <c r="N1435">
        <v>1003</v>
      </c>
      <c r="O1435" t="s">
        <v>34</v>
      </c>
      <c r="P1435" t="s">
        <v>34</v>
      </c>
      <c r="Q1435">
        <v>1</v>
      </c>
      <c r="X1435">
        <v>15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 t="s">
        <v>3</v>
      </c>
      <c r="AG1435">
        <v>15</v>
      </c>
      <c r="AH1435">
        <v>3</v>
      </c>
      <c r="AI1435">
        <v>-1</v>
      </c>
      <c r="AJ1435" t="s">
        <v>3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</row>
    <row r="1436" spans="1:44" x14ac:dyDescent="0.2">
      <c r="A1436">
        <f>ROW(Source!A612)</f>
        <v>612</v>
      </c>
      <c r="B1436">
        <v>60528072</v>
      </c>
      <c r="C1436">
        <v>60528053</v>
      </c>
      <c r="D1436">
        <v>58272195</v>
      </c>
      <c r="E1436">
        <v>1080</v>
      </c>
      <c r="F1436">
        <v>1</v>
      </c>
      <c r="G1436">
        <v>1080</v>
      </c>
      <c r="H1436">
        <v>3</v>
      </c>
      <c r="I1436" t="s">
        <v>1012</v>
      </c>
      <c r="J1436" t="s">
        <v>3</v>
      </c>
      <c r="K1436" t="s">
        <v>1013</v>
      </c>
      <c r="L1436">
        <v>1327</v>
      </c>
      <c r="N1436">
        <v>1005</v>
      </c>
      <c r="O1436" t="s">
        <v>1014</v>
      </c>
      <c r="P1436" t="s">
        <v>1014</v>
      </c>
      <c r="Q1436">
        <v>1</v>
      </c>
      <c r="X1436">
        <v>0.25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 t="s">
        <v>3</v>
      </c>
      <c r="AG1436">
        <v>0.25</v>
      </c>
      <c r="AH1436">
        <v>3</v>
      </c>
      <c r="AI1436">
        <v>-1</v>
      </c>
      <c r="AJ1436" t="s">
        <v>3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</row>
    <row r="1437" spans="1:44" x14ac:dyDescent="0.2">
      <c r="A1437">
        <f>ROW(Source!A612)</f>
        <v>612</v>
      </c>
      <c r="B1437">
        <v>60528073</v>
      </c>
      <c r="C1437">
        <v>60528053</v>
      </c>
      <c r="D1437">
        <v>58273784</v>
      </c>
      <c r="E1437">
        <v>1080</v>
      </c>
      <c r="F1437">
        <v>1</v>
      </c>
      <c r="G1437">
        <v>1080</v>
      </c>
      <c r="H1437">
        <v>3</v>
      </c>
      <c r="I1437" t="s">
        <v>1015</v>
      </c>
      <c r="J1437" t="s">
        <v>3</v>
      </c>
      <c r="K1437" t="s">
        <v>1016</v>
      </c>
      <c r="L1437">
        <v>1301</v>
      </c>
      <c r="N1437">
        <v>1003</v>
      </c>
      <c r="O1437" t="s">
        <v>34</v>
      </c>
      <c r="P1437" t="s">
        <v>34</v>
      </c>
      <c r="Q1437">
        <v>1</v>
      </c>
      <c r="X1437">
        <v>10.5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 t="s">
        <v>3</v>
      </c>
      <c r="AG1437">
        <v>10.5</v>
      </c>
      <c r="AH1437">
        <v>3</v>
      </c>
      <c r="AI1437">
        <v>-1</v>
      </c>
      <c r="AJ1437" t="s">
        <v>3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</row>
    <row r="1438" spans="1:44" x14ac:dyDescent="0.2">
      <c r="A1438">
        <f>ROW(Source!A612)</f>
        <v>612</v>
      </c>
      <c r="B1438">
        <v>60528074</v>
      </c>
      <c r="C1438">
        <v>60528053</v>
      </c>
      <c r="D1438">
        <v>58277416</v>
      </c>
      <c r="E1438">
        <v>1080</v>
      </c>
      <c r="F1438">
        <v>1</v>
      </c>
      <c r="G1438">
        <v>1080</v>
      </c>
      <c r="H1438">
        <v>3</v>
      </c>
      <c r="I1438" t="s">
        <v>1017</v>
      </c>
      <c r="J1438" t="s">
        <v>3</v>
      </c>
      <c r="K1438" t="s">
        <v>1018</v>
      </c>
      <c r="L1438">
        <v>1296</v>
      </c>
      <c r="N1438">
        <v>1002</v>
      </c>
      <c r="O1438" t="s">
        <v>717</v>
      </c>
      <c r="P1438" t="s">
        <v>717</v>
      </c>
      <c r="Q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 t="s">
        <v>3</v>
      </c>
      <c r="AG1438">
        <v>0</v>
      </c>
      <c r="AH1438">
        <v>3</v>
      </c>
      <c r="AI1438">
        <v>-1</v>
      </c>
      <c r="AJ1438" t="s">
        <v>3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</row>
    <row r="1439" spans="1:44" x14ac:dyDescent="0.2">
      <c r="A1439">
        <f>ROW(Source!A662)</f>
        <v>662</v>
      </c>
      <c r="B1439">
        <v>60528134</v>
      </c>
      <c r="C1439">
        <v>60528123</v>
      </c>
      <c r="D1439">
        <v>58266404</v>
      </c>
      <c r="E1439">
        <v>1080</v>
      </c>
      <c r="F1439">
        <v>1</v>
      </c>
      <c r="G1439">
        <v>1080</v>
      </c>
      <c r="H1439">
        <v>1</v>
      </c>
      <c r="I1439" t="s">
        <v>859</v>
      </c>
      <c r="J1439" t="s">
        <v>3</v>
      </c>
      <c r="K1439" t="s">
        <v>860</v>
      </c>
      <c r="L1439">
        <v>1191</v>
      </c>
      <c r="N1439">
        <v>1013</v>
      </c>
      <c r="O1439" t="s">
        <v>861</v>
      </c>
      <c r="P1439" t="s">
        <v>861</v>
      </c>
      <c r="Q1439">
        <v>1</v>
      </c>
      <c r="X1439">
        <v>19.12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  <c r="AE1439">
        <v>1</v>
      </c>
      <c r="AF1439" t="s">
        <v>26</v>
      </c>
      <c r="AG1439">
        <v>24.186800000000002</v>
      </c>
      <c r="AH1439">
        <v>2</v>
      </c>
      <c r="AI1439">
        <v>60528124</v>
      </c>
      <c r="AJ1439">
        <v>1423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</row>
    <row r="1440" spans="1:44" x14ac:dyDescent="0.2">
      <c r="A1440">
        <f>ROW(Source!A662)</f>
        <v>662</v>
      </c>
      <c r="B1440">
        <v>60528135</v>
      </c>
      <c r="C1440">
        <v>60528123</v>
      </c>
      <c r="D1440">
        <v>58340578</v>
      </c>
      <c r="E1440">
        <v>1</v>
      </c>
      <c r="F1440">
        <v>1</v>
      </c>
      <c r="G1440">
        <v>1080</v>
      </c>
      <c r="H1440">
        <v>2</v>
      </c>
      <c r="I1440" t="s">
        <v>862</v>
      </c>
      <c r="J1440" t="s">
        <v>863</v>
      </c>
      <c r="K1440" t="s">
        <v>864</v>
      </c>
      <c r="L1440">
        <v>1368</v>
      </c>
      <c r="N1440">
        <v>1011</v>
      </c>
      <c r="O1440" t="s">
        <v>865</v>
      </c>
      <c r="P1440" t="s">
        <v>865</v>
      </c>
      <c r="Q1440">
        <v>1</v>
      </c>
      <c r="X1440">
        <v>0.01</v>
      </c>
      <c r="Y1440">
        <v>0</v>
      </c>
      <c r="Z1440">
        <v>83.1</v>
      </c>
      <c r="AA1440">
        <v>12.62</v>
      </c>
      <c r="AB1440">
        <v>0</v>
      </c>
      <c r="AC1440">
        <v>0</v>
      </c>
      <c r="AD1440">
        <v>1</v>
      </c>
      <c r="AE1440">
        <v>0</v>
      </c>
      <c r="AF1440" t="s">
        <v>25</v>
      </c>
      <c r="AG1440">
        <v>1.3750000000000002E-2</v>
      </c>
      <c r="AH1440">
        <v>2</v>
      </c>
      <c r="AI1440">
        <v>60528125</v>
      </c>
      <c r="AJ1440">
        <v>1424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</row>
    <row r="1441" spans="1:44" x14ac:dyDescent="0.2">
      <c r="A1441">
        <f>ROW(Source!A662)</f>
        <v>662</v>
      </c>
      <c r="B1441">
        <v>60528137</v>
      </c>
      <c r="C1441">
        <v>60528123</v>
      </c>
      <c r="D1441">
        <v>58340697</v>
      </c>
      <c r="E1441">
        <v>1</v>
      </c>
      <c r="F1441">
        <v>1</v>
      </c>
      <c r="G1441">
        <v>1080</v>
      </c>
      <c r="H1441">
        <v>2</v>
      </c>
      <c r="I1441" t="s">
        <v>868</v>
      </c>
      <c r="J1441" t="s">
        <v>869</v>
      </c>
      <c r="K1441" t="s">
        <v>870</v>
      </c>
      <c r="L1441">
        <v>1368</v>
      </c>
      <c r="N1441">
        <v>1011</v>
      </c>
      <c r="O1441" t="s">
        <v>865</v>
      </c>
      <c r="P1441" t="s">
        <v>865</v>
      </c>
      <c r="Q1441">
        <v>1</v>
      </c>
      <c r="X1441">
        <v>1.25</v>
      </c>
      <c r="Y1441">
        <v>0</v>
      </c>
      <c r="Z1441">
        <v>0.8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 t="s">
        <v>25</v>
      </c>
      <c r="AG1441">
        <v>1.7187500000000002</v>
      </c>
      <c r="AH1441">
        <v>2</v>
      </c>
      <c r="AI1441">
        <v>60528127</v>
      </c>
      <c r="AJ1441">
        <v>1425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</row>
    <row r="1442" spans="1:44" x14ac:dyDescent="0.2">
      <c r="A1442">
        <f>ROW(Source!A662)</f>
        <v>662</v>
      </c>
      <c r="B1442">
        <v>60528138</v>
      </c>
      <c r="C1442">
        <v>60528123</v>
      </c>
      <c r="D1442">
        <v>58340699</v>
      </c>
      <c r="E1442">
        <v>1</v>
      </c>
      <c r="F1442">
        <v>1</v>
      </c>
      <c r="G1442">
        <v>1080</v>
      </c>
      <c r="H1442">
        <v>2</v>
      </c>
      <c r="I1442" t="s">
        <v>871</v>
      </c>
      <c r="J1442" t="s">
        <v>872</v>
      </c>
      <c r="K1442" t="s">
        <v>873</v>
      </c>
      <c r="L1442">
        <v>1368</v>
      </c>
      <c r="N1442">
        <v>1011</v>
      </c>
      <c r="O1442" t="s">
        <v>865</v>
      </c>
      <c r="P1442" t="s">
        <v>865</v>
      </c>
      <c r="Q1442">
        <v>1</v>
      </c>
      <c r="X1442">
        <v>0.3</v>
      </c>
      <c r="Y1442">
        <v>0</v>
      </c>
      <c r="Z1442">
        <v>1.49</v>
      </c>
      <c r="AA1442">
        <v>0</v>
      </c>
      <c r="AB1442">
        <v>0</v>
      </c>
      <c r="AC1442">
        <v>0</v>
      </c>
      <c r="AD1442">
        <v>1</v>
      </c>
      <c r="AE1442">
        <v>0</v>
      </c>
      <c r="AF1442" t="s">
        <v>25</v>
      </c>
      <c r="AG1442">
        <v>0.41250000000000003</v>
      </c>
      <c r="AH1442">
        <v>2</v>
      </c>
      <c r="AI1442">
        <v>60528128</v>
      </c>
      <c r="AJ1442">
        <v>1426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</row>
    <row r="1443" spans="1:44" x14ac:dyDescent="0.2">
      <c r="A1443">
        <f>ROW(Source!A662)</f>
        <v>662</v>
      </c>
      <c r="B1443">
        <v>60528136</v>
      </c>
      <c r="C1443">
        <v>60528123</v>
      </c>
      <c r="D1443">
        <v>58339814</v>
      </c>
      <c r="E1443">
        <v>1</v>
      </c>
      <c r="F1443">
        <v>1</v>
      </c>
      <c r="G1443">
        <v>1080</v>
      </c>
      <c r="H1443">
        <v>2</v>
      </c>
      <c r="I1443" t="s">
        <v>874</v>
      </c>
      <c r="J1443" t="s">
        <v>875</v>
      </c>
      <c r="K1443" t="s">
        <v>876</v>
      </c>
      <c r="L1443">
        <v>1368</v>
      </c>
      <c r="N1443">
        <v>1011</v>
      </c>
      <c r="O1443" t="s">
        <v>865</v>
      </c>
      <c r="P1443" t="s">
        <v>865</v>
      </c>
      <c r="Q1443">
        <v>1</v>
      </c>
      <c r="X1443">
        <v>0.01</v>
      </c>
      <c r="Y1443">
        <v>0</v>
      </c>
      <c r="Z1443">
        <v>179.17</v>
      </c>
      <c r="AA1443">
        <v>16.93</v>
      </c>
      <c r="AB1443">
        <v>0</v>
      </c>
      <c r="AC1443">
        <v>0</v>
      </c>
      <c r="AD1443">
        <v>1</v>
      </c>
      <c r="AE1443">
        <v>0</v>
      </c>
      <c r="AF1443" t="s">
        <v>25</v>
      </c>
      <c r="AG1443">
        <v>1.3750000000000002E-2</v>
      </c>
      <c r="AH1443">
        <v>2</v>
      </c>
      <c r="AI1443">
        <v>60528126</v>
      </c>
      <c r="AJ1443">
        <v>1427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</row>
    <row r="1444" spans="1:44" x14ac:dyDescent="0.2">
      <c r="A1444">
        <f>ROW(Source!A662)</f>
        <v>662</v>
      </c>
      <c r="B1444">
        <v>60528139</v>
      </c>
      <c r="C1444">
        <v>60528123</v>
      </c>
      <c r="D1444">
        <v>58308811</v>
      </c>
      <c r="E1444">
        <v>1</v>
      </c>
      <c r="F1444">
        <v>1</v>
      </c>
      <c r="G1444">
        <v>1080</v>
      </c>
      <c r="H1444">
        <v>3</v>
      </c>
      <c r="I1444" t="s">
        <v>877</v>
      </c>
      <c r="J1444" t="s">
        <v>878</v>
      </c>
      <c r="K1444" t="s">
        <v>879</v>
      </c>
      <c r="L1444">
        <v>1346</v>
      </c>
      <c r="N1444">
        <v>1009</v>
      </c>
      <c r="O1444" t="s">
        <v>880</v>
      </c>
      <c r="P1444" t="s">
        <v>880</v>
      </c>
      <c r="Q1444">
        <v>1</v>
      </c>
      <c r="X1444">
        <v>0.5</v>
      </c>
      <c r="Y1444">
        <v>1.61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 t="s">
        <v>3</v>
      </c>
      <c r="AG1444">
        <v>0.5</v>
      </c>
      <c r="AH1444">
        <v>2</v>
      </c>
      <c r="AI1444">
        <v>60528129</v>
      </c>
      <c r="AJ1444">
        <v>1428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</row>
    <row r="1445" spans="1:44" x14ac:dyDescent="0.2">
      <c r="A1445">
        <f>ROW(Source!A662)</f>
        <v>662</v>
      </c>
      <c r="B1445">
        <v>60528140</v>
      </c>
      <c r="C1445">
        <v>60528123</v>
      </c>
      <c r="D1445">
        <v>58308843</v>
      </c>
      <c r="E1445">
        <v>1</v>
      </c>
      <c r="F1445">
        <v>1</v>
      </c>
      <c r="G1445">
        <v>1080</v>
      </c>
      <c r="H1445">
        <v>3</v>
      </c>
      <c r="I1445" t="s">
        <v>881</v>
      </c>
      <c r="J1445" t="s">
        <v>882</v>
      </c>
      <c r="K1445" t="s">
        <v>883</v>
      </c>
      <c r="L1445">
        <v>1346</v>
      </c>
      <c r="N1445">
        <v>1009</v>
      </c>
      <c r="O1445" t="s">
        <v>880</v>
      </c>
      <c r="P1445" t="s">
        <v>880</v>
      </c>
      <c r="Q1445">
        <v>1</v>
      </c>
      <c r="X1445">
        <v>9.2999999999999999E-2</v>
      </c>
      <c r="Y1445">
        <v>36.78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0</v>
      </c>
      <c r="AF1445" t="s">
        <v>3</v>
      </c>
      <c r="AG1445">
        <v>9.2999999999999999E-2</v>
      </c>
      <c r="AH1445">
        <v>2</v>
      </c>
      <c r="AI1445">
        <v>60528130</v>
      </c>
      <c r="AJ1445">
        <v>1429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</row>
    <row r="1446" spans="1:44" x14ac:dyDescent="0.2">
      <c r="A1446">
        <f>ROW(Source!A662)</f>
        <v>662</v>
      </c>
      <c r="B1446">
        <v>60528141</v>
      </c>
      <c r="C1446">
        <v>60528123</v>
      </c>
      <c r="D1446">
        <v>58308917</v>
      </c>
      <c r="E1446">
        <v>1</v>
      </c>
      <c r="F1446">
        <v>1</v>
      </c>
      <c r="G1446">
        <v>1080</v>
      </c>
      <c r="H1446">
        <v>3</v>
      </c>
      <c r="I1446" t="s">
        <v>884</v>
      </c>
      <c r="J1446" t="s">
        <v>885</v>
      </c>
      <c r="K1446" t="s">
        <v>886</v>
      </c>
      <c r="L1446">
        <v>1354</v>
      </c>
      <c r="N1446">
        <v>1010</v>
      </c>
      <c r="O1446" t="s">
        <v>39</v>
      </c>
      <c r="P1446" t="s">
        <v>39</v>
      </c>
      <c r="Q1446">
        <v>1</v>
      </c>
      <c r="X1446">
        <v>29</v>
      </c>
      <c r="Y1446">
        <v>0.89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 t="s">
        <v>3</v>
      </c>
      <c r="AG1446">
        <v>29</v>
      </c>
      <c r="AH1446">
        <v>2</v>
      </c>
      <c r="AI1446">
        <v>60528131</v>
      </c>
      <c r="AJ1446">
        <v>1430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</row>
    <row r="1447" spans="1:44" x14ac:dyDescent="0.2">
      <c r="A1447">
        <f>ROW(Source!A662)</f>
        <v>662</v>
      </c>
      <c r="B1447">
        <v>60528142</v>
      </c>
      <c r="C1447">
        <v>60528123</v>
      </c>
      <c r="D1447">
        <v>58263805</v>
      </c>
      <c r="E1447">
        <v>1080</v>
      </c>
      <c r="F1447">
        <v>1</v>
      </c>
      <c r="G1447">
        <v>1080</v>
      </c>
      <c r="H1447">
        <v>3</v>
      </c>
      <c r="I1447" t="s">
        <v>985</v>
      </c>
      <c r="J1447" t="s">
        <v>3</v>
      </c>
      <c r="K1447" t="s">
        <v>986</v>
      </c>
      <c r="L1447">
        <v>1301</v>
      </c>
      <c r="N1447">
        <v>1003</v>
      </c>
      <c r="O1447" t="s">
        <v>34</v>
      </c>
      <c r="P1447" t="s">
        <v>34</v>
      </c>
      <c r="Q1447">
        <v>1</v>
      </c>
      <c r="X1447">
        <v>100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 t="s">
        <v>3</v>
      </c>
      <c r="AG1447">
        <v>100</v>
      </c>
      <c r="AH1447">
        <v>3</v>
      </c>
      <c r="AI1447">
        <v>-1</v>
      </c>
      <c r="AJ1447" t="s">
        <v>3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</row>
    <row r="1448" spans="1:44" x14ac:dyDescent="0.2">
      <c r="A1448">
        <f>ROW(Source!A662)</f>
        <v>662</v>
      </c>
      <c r="B1448">
        <v>60528143</v>
      </c>
      <c r="C1448">
        <v>60528123</v>
      </c>
      <c r="D1448">
        <v>58266671</v>
      </c>
      <c r="E1448">
        <v>1080</v>
      </c>
      <c r="F1448">
        <v>1</v>
      </c>
      <c r="G1448">
        <v>1080</v>
      </c>
      <c r="H1448">
        <v>3</v>
      </c>
      <c r="I1448" t="s">
        <v>987</v>
      </c>
      <c r="J1448" t="s">
        <v>3</v>
      </c>
      <c r="K1448" t="s">
        <v>988</v>
      </c>
      <c r="L1448">
        <v>1354</v>
      </c>
      <c r="N1448">
        <v>1010</v>
      </c>
      <c r="O1448" t="s">
        <v>39</v>
      </c>
      <c r="P1448" t="s">
        <v>39</v>
      </c>
      <c r="Q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t="s">
        <v>3</v>
      </c>
      <c r="AG1448">
        <v>0</v>
      </c>
      <c r="AH1448">
        <v>3</v>
      </c>
      <c r="AI1448">
        <v>-1</v>
      </c>
      <c r="AJ1448" t="s">
        <v>3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</row>
    <row r="1449" spans="1:44" x14ac:dyDescent="0.2">
      <c r="A1449">
        <f>ROW(Source!A662)</f>
        <v>662</v>
      </c>
      <c r="B1449">
        <v>60528144</v>
      </c>
      <c r="C1449">
        <v>60528123</v>
      </c>
      <c r="D1449">
        <v>58267525</v>
      </c>
      <c r="E1449">
        <v>1080</v>
      </c>
      <c r="F1449">
        <v>1</v>
      </c>
      <c r="G1449">
        <v>1080</v>
      </c>
      <c r="H1449">
        <v>3</v>
      </c>
      <c r="I1449" t="s">
        <v>989</v>
      </c>
      <c r="J1449" t="s">
        <v>3</v>
      </c>
      <c r="K1449" t="s">
        <v>990</v>
      </c>
      <c r="L1449">
        <v>1346</v>
      </c>
      <c r="N1449">
        <v>1009</v>
      </c>
      <c r="O1449" t="s">
        <v>880</v>
      </c>
      <c r="P1449" t="s">
        <v>880</v>
      </c>
      <c r="Q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 t="s">
        <v>3</v>
      </c>
      <c r="AG1449">
        <v>0</v>
      </c>
      <c r="AH1449">
        <v>3</v>
      </c>
      <c r="AI1449">
        <v>-1</v>
      </c>
      <c r="AJ1449" t="s">
        <v>3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</row>
    <row r="1450" spans="1:44" x14ac:dyDescent="0.2">
      <c r="A1450">
        <f>ROW(Source!A663)</f>
        <v>663</v>
      </c>
      <c r="B1450">
        <v>60528134</v>
      </c>
      <c r="C1450">
        <v>60528123</v>
      </c>
      <c r="D1450">
        <v>58266404</v>
      </c>
      <c r="E1450">
        <v>1080</v>
      </c>
      <c r="F1450">
        <v>1</v>
      </c>
      <c r="G1450">
        <v>1080</v>
      </c>
      <c r="H1450">
        <v>1</v>
      </c>
      <c r="I1450" t="s">
        <v>859</v>
      </c>
      <c r="J1450" t="s">
        <v>3</v>
      </c>
      <c r="K1450" t="s">
        <v>860</v>
      </c>
      <c r="L1450">
        <v>1191</v>
      </c>
      <c r="N1450">
        <v>1013</v>
      </c>
      <c r="O1450" t="s">
        <v>861</v>
      </c>
      <c r="P1450" t="s">
        <v>861</v>
      </c>
      <c r="Q1450">
        <v>1</v>
      </c>
      <c r="X1450">
        <v>19.12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1</v>
      </c>
      <c r="AF1450" t="s">
        <v>26</v>
      </c>
      <c r="AG1450">
        <v>24.186800000000002</v>
      </c>
      <c r="AH1450">
        <v>2</v>
      </c>
      <c r="AI1450">
        <v>60528124</v>
      </c>
      <c r="AJ1450">
        <v>1433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</row>
    <row r="1451" spans="1:44" x14ac:dyDescent="0.2">
      <c r="A1451">
        <f>ROW(Source!A663)</f>
        <v>663</v>
      </c>
      <c r="B1451">
        <v>60528135</v>
      </c>
      <c r="C1451">
        <v>60528123</v>
      </c>
      <c r="D1451">
        <v>58340578</v>
      </c>
      <c r="E1451">
        <v>1</v>
      </c>
      <c r="F1451">
        <v>1</v>
      </c>
      <c r="G1451">
        <v>1080</v>
      </c>
      <c r="H1451">
        <v>2</v>
      </c>
      <c r="I1451" t="s">
        <v>862</v>
      </c>
      <c r="J1451" t="s">
        <v>863</v>
      </c>
      <c r="K1451" t="s">
        <v>864</v>
      </c>
      <c r="L1451">
        <v>1368</v>
      </c>
      <c r="N1451">
        <v>1011</v>
      </c>
      <c r="O1451" t="s">
        <v>865</v>
      </c>
      <c r="P1451" t="s">
        <v>865</v>
      </c>
      <c r="Q1451">
        <v>1</v>
      </c>
      <c r="X1451">
        <v>0.01</v>
      </c>
      <c r="Y1451">
        <v>0</v>
      </c>
      <c r="Z1451">
        <v>83.1</v>
      </c>
      <c r="AA1451">
        <v>12.62</v>
      </c>
      <c r="AB1451">
        <v>0</v>
      </c>
      <c r="AC1451">
        <v>0</v>
      </c>
      <c r="AD1451">
        <v>1</v>
      </c>
      <c r="AE1451">
        <v>0</v>
      </c>
      <c r="AF1451" t="s">
        <v>25</v>
      </c>
      <c r="AG1451">
        <v>1.3750000000000002E-2</v>
      </c>
      <c r="AH1451">
        <v>2</v>
      </c>
      <c r="AI1451">
        <v>60528125</v>
      </c>
      <c r="AJ1451">
        <v>1434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</row>
    <row r="1452" spans="1:44" x14ac:dyDescent="0.2">
      <c r="A1452">
        <f>ROW(Source!A663)</f>
        <v>663</v>
      </c>
      <c r="B1452">
        <v>60528137</v>
      </c>
      <c r="C1452">
        <v>60528123</v>
      </c>
      <c r="D1452">
        <v>58340697</v>
      </c>
      <c r="E1452">
        <v>1</v>
      </c>
      <c r="F1452">
        <v>1</v>
      </c>
      <c r="G1452">
        <v>1080</v>
      </c>
      <c r="H1452">
        <v>2</v>
      </c>
      <c r="I1452" t="s">
        <v>868</v>
      </c>
      <c r="J1452" t="s">
        <v>869</v>
      </c>
      <c r="K1452" t="s">
        <v>870</v>
      </c>
      <c r="L1452">
        <v>1368</v>
      </c>
      <c r="N1452">
        <v>1011</v>
      </c>
      <c r="O1452" t="s">
        <v>865</v>
      </c>
      <c r="P1452" t="s">
        <v>865</v>
      </c>
      <c r="Q1452">
        <v>1</v>
      </c>
      <c r="X1452">
        <v>1.25</v>
      </c>
      <c r="Y1452">
        <v>0</v>
      </c>
      <c r="Z1452">
        <v>0.8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 t="s">
        <v>25</v>
      </c>
      <c r="AG1452">
        <v>1.7187500000000002</v>
      </c>
      <c r="AH1452">
        <v>2</v>
      </c>
      <c r="AI1452">
        <v>60528127</v>
      </c>
      <c r="AJ1452">
        <v>1435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</row>
    <row r="1453" spans="1:44" x14ac:dyDescent="0.2">
      <c r="A1453">
        <f>ROW(Source!A663)</f>
        <v>663</v>
      </c>
      <c r="B1453">
        <v>60528138</v>
      </c>
      <c r="C1453">
        <v>60528123</v>
      </c>
      <c r="D1453">
        <v>58340699</v>
      </c>
      <c r="E1453">
        <v>1</v>
      </c>
      <c r="F1453">
        <v>1</v>
      </c>
      <c r="G1453">
        <v>1080</v>
      </c>
      <c r="H1453">
        <v>2</v>
      </c>
      <c r="I1453" t="s">
        <v>871</v>
      </c>
      <c r="J1453" t="s">
        <v>872</v>
      </c>
      <c r="K1453" t="s">
        <v>873</v>
      </c>
      <c r="L1453">
        <v>1368</v>
      </c>
      <c r="N1453">
        <v>1011</v>
      </c>
      <c r="O1453" t="s">
        <v>865</v>
      </c>
      <c r="P1453" t="s">
        <v>865</v>
      </c>
      <c r="Q1453">
        <v>1</v>
      </c>
      <c r="X1453">
        <v>0.3</v>
      </c>
      <c r="Y1453">
        <v>0</v>
      </c>
      <c r="Z1453">
        <v>1.49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 t="s">
        <v>25</v>
      </c>
      <c r="AG1453">
        <v>0.41250000000000003</v>
      </c>
      <c r="AH1453">
        <v>2</v>
      </c>
      <c r="AI1453">
        <v>60528128</v>
      </c>
      <c r="AJ1453">
        <v>1436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</row>
    <row r="1454" spans="1:44" x14ac:dyDescent="0.2">
      <c r="A1454">
        <f>ROW(Source!A663)</f>
        <v>663</v>
      </c>
      <c r="B1454">
        <v>60528136</v>
      </c>
      <c r="C1454">
        <v>60528123</v>
      </c>
      <c r="D1454">
        <v>58339814</v>
      </c>
      <c r="E1454">
        <v>1</v>
      </c>
      <c r="F1454">
        <v>1</v>
      </c>
      <c r="G1454">
        <v>1080</v>
      </c>
      <c r="H1454">
        <v>2</v>
      </c>
      <c r="I1454" t="s">
        <v>874</v>
      </c>
      <c r="J1454" t="s">
        <v>875</v>
      </c>
      <c r="K1454" t="s">
        <v>876</v>
      </c>
      <c r="L1454">
        <v>1368</v>
      </c>
      <c r="N1454">
        <v>1011</v>
      </c>
      <c r="O1454" t="s">
        <v>865</v>
      </c>
      <c r="P1454" t="s">
        <v>865</v>
      </c>
      <c r="Q1454">
        <v>1</v>
      </c>
      <c r="X1454">
        <v>0.01</v>
      </c>
      <c r="Y1454">
        <v>0</v>
      </c>
      <c r="Z1454">
        <v>179.17</v>
      </c>
      <c r="AA1454">
        <v>16.93</v>
      </c>
      <c r="AB1454">
        <v>0</v>
      </c>
      <c r="AC1454">
        <v>0</v>
      </c>
      <c r="AD1454">
        <v>1</v>
      </c>
      <c r="AE1454">
        <v>0</v>
      </c>
      <c r="AF1454" t="s">
        <v>25</v>
      </c>
      <c r="AG1454">
        <v>1.3750000000000002E-2</v>
      </c>
      <c r="AH1454">
        <v>2</v>
      </c>
      <c r="AI1454">
        <v>60528126</v>
      </c>
      <c r="AJ1454">
        <v>1437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</row>
    <row r="1455" spans="1:44" x14ac:dyDescent="0.2">
      <c r="A1455">
        <f>ROW(Source!A663)</f>
        <v>663</v>
      </c>
      <c r="B1455">
        <v>60528139</v>
      </c>
      <c r="C1455">
        <v>60528123</v>
      </c>
      <c r="D1455">
        <v>58308811</v>
      </c>
      <c r="E1455">
        <v>1</v>
      </c>
      <c r="F1455">
        <v>1</v>
      </c>
      <c r="G1455">
        <v>1080</v>
      </c>
      <c r="H1455">
        <v>3</v>
      </c>
      <c r="I1455" t="s">
        <v>877</v>
      </c>
      <c r="J1455" t="s">
        <v>878</v>
      </c>
      <c r="K1455" t="s">
        <v>879</v>
      </c>
      <c r="L1455">
        <v>1346</v>
      </c>
      <c r="N1455">
        <v>1009</v>
      </c>
      <c r="O1455" t="s">
        <v>880</v>
      </c>
      <c r="P1455" t="s">
        <v>880</v>
      </c>
      <c r="Q1455">
        <v>1</v>
      </c>
      <c r="X1455">
        <v>0.5</v>
      </c>
      <c r="Y1455">
        <v>1.61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 t="s">
        <v>3</v>
      </c>
      <c r="AG1455">
        <v>0.5</v>
      </c>
      <c r="AH1455">
        <v>2</v>
      </c>
      <c r="AI1455">
        <v>60528129</v>
      </c>
      <c r="AJ1455">
        <v>1438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</row>
    <row r="1456" spans="1:44" x14ac:dyDescent="0.2">
      <c r="A1456">
        <f>ROW(Source!A663)</f>
        <v>663</v>
      </c>
      <c r="B1456">
        <v>60528140</v>
      </c>
      <c r="C1456">
        <v>60528123</v>
      </c>
      <c r="D1456">
        <v>58308843</v>
      </c>
      <c r="E1456">
        <v>1</v>
      </c>
      <c r="F1456">
        <v>1</v>
      </c>
      <c r="G1456">
        <v>1080</v>
      </c>
      <c r="H1456">
        <v>3</v>
      </c>
      <c r="I1456" t="s">
        <v>881</v>
      </c>
      <c r="J1456" t="s">
        <v>882</v>
      </c>
      <c r="K1456" t="s">
        <v>883</v>
      </c>
      <c r="L1456">
        <v>1346</v>
      </c>
      <c r="N1456">
        <v>1009</v>
      </c>
      <c r="O1456" t="s">
        <v>880</v>
      </c>
      <c r="P1456" t="s">
        <v>880</v>
      </c>
      <c r="Q1456">
        <v>1</v>
      </c>
      <c r="X1456">
        <v>9.2999999999999999E-2</v>
      </c>
      <c r="Y1456">
        <v>36.78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 t="s">
        <v>3</v>
      </c>
      <c r="AG1456">
        <v>9.2999999999999999E-2</v>
      </c>
      <c r="AH1456">
        <v>2</v>
      </c>
      <c r="AI1456">
        <v>60528130</v>
      </c>
      <c r="AJ1456">
        <v>1439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</row>
    <row r="1457" spans="1:44" x14ac:dyDescent="0.2">
      <c r="A1457">
        <f>ROW(Source!A663)</f>
        <v>663</v>
      </c>
      <c r="B1457">
        <v>60528141</v>
      </c>
      <c r="C1457">
        <v>60528123</v>
      </c>
      <c r="D1457">
        <v>58308917</v>
      </c>
      <c r="E1457">
        <v>1</v>
      </c>
      <c r="F1457">
        <v>1</v>
      </c>
      <c r="G1457">
        <v>1080</v>
      </c>
      <c r="H1457">
        <v>3</v>
      </c>
      <c r="I1457" t="s">
        <v>884</v>
      </c>
      <c r="J1457" t="s">
        <v>885</v>
      </c>
      <c r="K1457" t="s">
        <v>886</v>
      </c>
      <c r="L1457">
        <v>1354</v>
      </c>
      <c r="N1457">
        <v>1010</v>
      </c>
      <c r="O1457" t="s">
        <v>39</v>
      </c>
      <c r="P1457" t="s">
        <v>39</v>
      </c>
      <c r="Q1457">
        <v>1</v>
      </c>
      <c r="X1457">
        <v>29</v>
      </c>
      <c r="Y1457">
        <v>0.89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 t="s">
        <v>3</v>
      </c>
      <c r="AG1457">
        <v>29</v>
      </c>
      <c r="AH1457">
        <v>2</v>
      </c>
      <c r="AI1457">
        <v>60528131</v>
      </c>
      <c r="AJ1457">
        <v>1440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</row>
    <row r="1458" spans="1:44" x14ac:dyDescent="0.2">
      <c r="A1458">
        <f>ROW(Source!A663)</f>
        <v>663</v>
      </c>
      <c r="B1458">
        <v>60528142</v>
      </c>
      <c r="C1458">
        <v>60528123</v>
      </c>
      <c r="D1458">
        <v>58263805</v>
      </c>
      <c r="E1458">
        <v>1080</v>
      </c>
      <c r="F1458">
        <v>1</v>
      </c>
      <c r="G1458">
        <v>1080</v>
      </c>
      <c r="H1458">
        <v>3</v>
      </c>
      <c r="I1458" t="s">
        <v>985</v>
      </c>
      <c r="J1458" t="s">
        <v>3</v>
      </c>
      <c r="K1458" t="s">
        <v>986</v>
      </c>
      <c r="L1458">
        <v>1301</v>
      </c>
      <c r="N1458">
        <v>1003</v>
      </c>
      <c r="O1458" t="s">
        <v>34</v>
      </c>
      <c r="P1458" t="s">
        <v>34</v>
      </c>
      <c r="Q1458">
        <v>1</v>
      </c>
      <c r="X1458">
        <v>100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 t="s">
        <v>3</v>
      </c>
      <c r="AG1458">
        <v>100</v>
      </c>
      <c r="AH1458">
        <v>3</v>
      </c>
      <c r="AI1458">
        <v>-1</v>
      </c>
      <c r="AJ1458" t="s">
        <v>3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</row>
    <row r="1459" spans="1:44" x14ac:dyDescent="0.2">
      <c r="A1459">
        <f>ROW(Source!A663)</f>
        <v>663</v>
      </c>
      <c r="B1459">
        <v>60528143</v>
      </c>
      <c r="C1459">
        <v>60528123</v>
      </c>
      <c r="D1459">
        <v>58266671</v>
      </c>
      <c r="E1459">
        <v>1080</v>
      </c>
      <c r="F1459">
        <v>1</v>
      </c>
      <c r="G1459">
        <v>1080</v>
      </c>
      <c r="H1459">
        <v>3</v>
      </c>
      <c r="I1459" t="s">
        <v>987</v>
      </c>
      <c r="J1459" t="s">
        <v>3</v>
      </c>
      <c r="K1459" t="s">
        <v>988</v>
      </c>
      <c r="L1459">
        <v>1354</v>
      </c>
      <c r="N1459">
        <v>1010</v>
      </c>
      <c r="O1459" t="s">
        <v>39</v>
      </c>
      <c r="P1459" t="s">
        <v>39</v>
      </c>
      <c r="Q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 t="s">
        <v>3</v>
      </c>
      <c r="AG1459">
        <v>0</v>
      </c>
      <c r="AH1459">
        <v>3</v>
      </c>
      <c r="AI1459">
        <v>-1</v>
      </c>
      <c r="AJ1459" t="s">
        <v>3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</row>
    <row r="1460" spans="1:44" x14ac:dyDescent="0.2">
      <c r="A1460">
        <f>ROW(Source!A663)</f>
        <v>663</v>
      </c>
      <c r="B1460">
        <v>60528144</v>
      </c>
      <c r="C1460">
        <v>60528123</v>
      </c>
      <c r="D1460">
        <v>58267525</v>
      </c>
      <c r="E1460">
        <v>1080</v>
      </c>
      <c r="F1460">
        <v>1</v>
      </c>
      <c r="G1460">
        <v>1080</v>
      </c>
      <c r="H1460">
        <v>3</v>
      </c>
      <c r="I1460" t="s">
        <v>989</v>
      </c>
      <c r="J1460" t="s">
        <v>3</v>
      </c>
      <c r="K1460" t="s">
        <v>990</v>
      </c>
      <c r="L1460">
        <v>1346</v>
      </c>
      <c r="N1460">
        <v>1009</v>
      </c>
      <c r="O1460" t="s">
        <v>880</v>
      </c>
      <c r="P1460" t="s">
        <v>880</v>
      </c>
      <c r="Q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 t="s">
        <v>3</v>
      </c>
      <c r="AG1460">
        <v>0</v>
      </c>
      <c r="AH1460">
        <v>3</v>
      </c>
      <c r="AI1460">
        <v>-1</v>
      </c>
      <c r="AJ1460" t="s">
        <v>3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</row>
    <row r="1461" spans="1:44" x14ac:dyDescent="0.2">
      <c r="A1461">
        <f>ROW(Source!A668)</f>
        <v>668</v>
      </c>
      <c r="B1461">
        <v>60528158</v>
      </c>
      <c r="C1461">
        <v>60528147</v>
      </c>
      <c r="D1461">
        <v>58266404</v>
      </c>
      <c r="E1461">
        <v>1080</v>
      </c>
      <c r="F1461">
        <v>1</v>
      </c>
      <c r="G1461">
        <v>1080</v>
      </c>
      <c r="H1461">
        <v>1</v>
      </c>
      <c r="I1461" t="s">
        <v>859</v>
      </c>
      <c r="J1461" t="s">
        <v>3</v>
      </c>
      <c r="K1461" t="s">
        <v>860</v>
      </c>
      <c r="L1461">
        <v>1191</v>
      </c>
      <c r="N1461">
        <v>1013</v>
      </c>
      <c r="O1461" t="s">
        <v>861</v>
      </c>
      <c r="P1461" t="s">
        <v>861</v>
      </c>
      <c r="Q1461">
        <v>1</v>
      </c>
      <c r="X1461">
        <v>19.12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  <c r="AE1461">
        <v>1</v>
      </c>
      <c r="AF1461" t="s">
        <v>26</v>
      </c>
      <c r="AG1461">
        <v>24.186800000000002</v>
      </c>
      <c r="AH1461">
        <v>2</v>
      </c>
      <c r="AI1461">
        <v>60528148</v>
      </c>
      <c r="AJ1461">
        <v>1443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</row>
    <row r="1462" spans="1:44" x14ac:dyDescent="0.2">
      <c r="A1462">
        <f>ROW(Source!A668)</f>
        <v>668</v>
      </c>
      <c r="B1462">
        <v>60528159</v>
      </c>
      <c r="C1462">
        <v>60528147</v>
      </c>
      <c r="D1462">
        <v>58340578</v>
      </c>
      <c r="E1462">
        <v>1</v>
      </c>
      <c r="F1462">
        <v>1</v>
      </c>
      <c r="G1462">
        <v>1080</v>
      </c>
      <c r="H1462">
        <v>2</v>
      </c>
      <c r="I1462" t="s">
        <v>862</v>
      </c>
      <c r="J1462" t="s">
        <v>863</v>
      </c>
      <c r="K1462" t="s">
        <v>864</v>
      </c>
      <c r="L1462">
        <v>1368</v>
      </c>
      <c r="N1462">
        <v>1011</v>
      </c>
      <c r="O1462" t="s">
        <v>865</v>
      </c>
      <c r="P1462" t="s">
        <v>865</v>
      </c>
      <c r="Q1462">
        <v>1</v>
      </c>
      <c r="X1462">
        <v>0.01</v>
      </c>
      <c r="Y1462">
        <v>0</v>
      </c>
      <c r="Z1462">
        <v>83.1</v>
      </c>
      <c r="AA1462">
        <v>12.62</v>
      </c>
      <c r="AB1462">
        <v>0</v>
      </c>
      <c r="AC1462">
        <v>0</v>
      </c>
      <c r="AD1462">
        <v>1</v>
      </c>
      <c r="AE1462">
        <v>0</v>
      </c>
      <c r="AF1462" t="s">
        <v>25</v>
      </c>
      <c r="AG1462">
        <v>1.3750000000000002E-2</v>
      </c>
      <c r="AH1462">
        <v>2</v>
      </c>
      <c r="AI1462">
        <v>60528149</v>
      </c>
      <c r="AJ1462">
        <v>1444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</row>
    <row r="1463" spans="1:44" x14ac:dyDescent="0.2">
      <c r="A1463">
        <f>ROW(Source!A668)</f>
        <v>668</v>
      </c>
      <c r="B1463">
        <v>60528161</v>
      </c>
      <c r="C1463">
        <v>60528147</v>
      </c>
      <c r="D1463">
        <v>58340697</v>
      </c>
      <c r="E1463">
        <v>1</v>
      </c>
      <c r="F1463">
        <v>1</v>
      </c>
      <c r="G1463">
        <v>1080</v>
      </c>
      <c r="H1463">
        <v>2</v>
      </c>
      <c r="I1463" t="s">
        <v>868</v>
      </c>
      <c r="J1463" t="s">
        <v>869</v>
      </c>
      <c r="K1463" t="s">
        <v>870</v>
      </c>
      <c r="L1463">
        <v>1368</v>
      </c>
      <c r="N1463">
        <v>1011</v>
      </c>
      <c r="O1463" t="s">
        <v>865</v>
      </c>
      <c r="P1463" t="s">
        <v>865</v>
      </c>
      <c r="Q1463">
        <v>1</v>
      </c>
      <c r="X1463">
        <v>1.25</v>
      </c>
      <c r="Y1463">
        <v>0</v>
      </c>
      <c r="Z1463">
        <v>0.8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 t="s">
        <v>25</v>
      </c>
      <c r="AG1463">
        <v>1.7187500000000002</v>
      </c>
      <c r="AH1463">
        <v>2</v>
      </c>
      <c r="AI1463">
        <v>60528151</v>
      </c>
      <c r="AJ1463">
        <v>1445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</row>
    <row r="1464" spans="1:44" x14ac:dyDescent="0.2">
      <c r="A1464">
        <f>ROW(Source!A668)</f>
        <v>668</v>
      </c>
      <c r="B1464">
        <v>60528162</v>
      </c>
      <c r="C1464">
        <v>60528147</v>
      </c>
      <c r="D1464">
        <v>58340699</v>
      </c>
      <c r="E1464">
        <v>1</v>
      </c>
      <c r="F1464">
        <v>1</v>
      </c>
      <c r="G1464">
        <v>1080</v>
      </c>
      <c r="H1464">
        <v>2</v>
      </c>
      <c r="I1464" t="s">
        <v>871</v>
      </c>
      <c r="J1464" t="s">
        <v>872</v>
      </c>
      <c r="K1464" t="s">
        <v>873</v>
      </c>
      <c r="L1464">
        <v>1368</v>
      </c>
      <c r="N1464">
        <v>1011</v>
      </c>
      <c r="O1464" t="s">
        <v>865</v>
      </c>
      <c r="P1464" t="s">
        <v>865</v>
      </c>
      <c r="Q1464">
        <v>1</v>
      </c>
      <c r="X1464">
        <v>0.3</v>
      </c>
      <c r="Y1464">
        <v>0</v>
      </c>
      <c r="Z1464">
        <v>1.49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 t="s">
        <v>25</v>
      </c>
      <c r="AG1464">
        <v>0.41250000000000003</v>
      </c>
      <c r="AH1464">
        <v>2</v>
      </c>
      <c r="AI1464">
        <v>60528152</v>
      </c>
      <c r="AJ1464">
        <v>1446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</row>
    <row r="1465" spans="1:44" x14ac:dyDescent="0.2">
      <c r="A1465">
        <f>ROW(Source!A668)</f>
        <v>668</v>
      </c>
      <c r="B1465">
        <v>60528160</v>
      </c>
      <c r="C1465">
        <v>60528147</v>
      </c>
      <c r="D1465">
        <v>58339814</v>
      </c>
      <c r="E1465">
        <v>1</v>
      </c>
      <c r="F1465">
        <v>1</v>
      </c>
      <c r="G1465">
        <v>1080</v>
      </c>
      <c r="H1465">
        <v>2</v>
      </c>
      <c r="I1465" t="s">
        <v>874</v>
      </c>
      <c r="J1465" t="s">
        <v>875</v>
      </c>
      <c r="K1465" t="s">
        <v>876</v>
      </c>
      <c r="L1465">
        <v>1368</v>
      </c>
      <c r="N1465">
        <v>1011</v>
      </c>
      <c r="O1465" t="s">
        <v>865</v>
      </c>
      <c r="P1465" t="s">
        <v>865</v>
      </c>
      <c r="Q1465">
        <v>1</v>
      </c>
      <c r="X1465">
        <v>0.01</v>
      </c>
      <c r="Y1465">
        <v>0</v>
      </c>
      <c r="Z1465">
        <v>179.17</v>
      </c>
      <c r="AA1465">
        <v>16.93</v>
      </c>
      <c r="AB1465">
        <v>0</v>
      </c>
      <c r="AC1465">
        <v>0</v>
      </c>
      <c r="AD1465">
        <v>1</v>
      </c>
      <c r="AE1465">
        <v>0</v>
      </c>
      <c r="AF1465" t="s">
        <v>25</v>
      </c>
      <c r="AG1465">
        <v>1.3750000000000002E-2</v>
      </c>
      <c r="AH1465">
        <v>2</v>
      </c>
      <c r="AI1465">
        <v>60528150</v>
      </c>
      <c r="AJ1465">
        <v>1447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</row>
    <row r="1466" spans="1:44" x14ac:dyDescent="0.2">
      <c r="A1466">
        <f>ROW(Source!A668)</f>
        <v>668</v>
      </c>
      <c r="B1466">
        <v>60528163</v>
      </c>
      <c r="C1466">
        <v>60528147</v>
      </c>
      <c r="D1466">
        <v>58308811</v>
      </c>
      <c r="E1466">
        <v>1</v>
      </c>
      <c r="F1466">
        <v>1</v>
      </c>
      <c r="G1466">
        <v>1080</v>
      </c>
      <c r="H1466">
        <v>3</v>
      </c>
      <c r="I1466" t="s">
        <v>877</v>
      </c>
      <c r="J1466" t="s">
        <v>878</v>
      </c>
      <c r="K1466" t="s">
        <v>879</v>
      </c>
      <c r="L1466">
        <v>1346</v>
      </c>
      <c r="N1466">
        <v>1009</v>
      </c>
      <c r="O1466" t="s">
        <v>880</v>
      </c>
      <c r="P1466" t="s">
        <v>880</v>
      </c>
      <c r="Q1466">
        <v>1</v>
      </c>
      <c r="X1466">
        <v>0.5</v>
      </c>
      <c r="Y1466">
        <v>1.61</v>
      </c>
      <c r="Z1466">
        <v>0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 t="s">
        <v>3</v>
      </c>
      <c r="AG1466">
        <v>0.5</v>
      </c>
      <c r="AH1466">
        <v>2</v>
      </c>
      <c r="AI1466">
        <v>60528153</v>
      </c>
      <c r="AJ1466">
        <v>1448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</row>
    <row r="1467" spans="1:44" x14ac:dyDescent="0.2">
      <c r="A1467">
        <f>ROW(Source!A668)</f>
        <v>668</v>
      </c>
      <c r="B1467">
        <v>60528164</v>
      </c>
      <c r="C1467">
        <v>60528147</v>
      </c>
      <c r="D1467">
        <v>58308843</v>
      </c>
      <c r="E1467">
        <v>1</v>
      </c>
      <c r="F1467">
        <v>1</v>
      </c>
      <c r="G1467">
        <v>1080</v>
      </c>
      <c r="H1467">
        <v>3</v>
      </c>
      <c r="I1467" t="s">
        <v>881</v>
      </c>
      <c r="J1467" t="s">
        <v>882</v>
      </c>
      <c r="K1467" t="s">
        <v>883</v>
      </c>
      <c r="L1467">
        <v>1346</v>
      </c>
      <c r="N1467">
        <v>1009</v>
      </c>
      <c r="O1467" t="s">
        <v>880</v>
      </c>
      <c r="P1467" t="s">
        <v>880</v>
      </c>
      <c r="Q1467">
        <v>1</v>
      </c>
      <c r="X1467">
        <v>9.2999999999999999E-2</v>
      </c>
      <c r="Y1467">
        <v>36.78</v>
      </c>
      <c r="Z1467">
        <v>0</v>
      </c>
      <c r="AA1467">
        <v>0</v>
      </c>
      <c r="AB1467">
        <v>0</v>
      </c>
      <c r="AC1467">
        <v>0</v>
      </c>
      <c r="AD1467">
        <v>1</v>
      </c>
      <c r="AE1467">
        <v>0</v>
      </c>
      <c r="AF1467" t="s">
        <v>3</v>
      </c>
      <c r="AG1467">
        <v>9.2999999999999999E-2</v>
      </c>
      <c r="AH1467">
        <v>2</v>
      </c>
      <c r="AI1467">
        <v>60528154</v>
      </c>
      <c r="AJ1467">
        <v>1449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</row>
    <row r="1468" spans="1:44" x14ac:dyDescent="0.2">
      <c r="A1468">
        <f>ROW(Source!A668)</f>
        <v>668</v>
      </c>
      <c r="B1468">
        <v>60528165</v>
      </c>
      <c r="C1468">
        <v>60528147</v>
      </c>
      <c r="D1468">
        <v>58308917</v>
      </c>
      <c r="E1468">
        <v>1</v>
      </c>
      <c r="F1468">
        <v>1</v>
      </c>
      <c r="G1468">
        <v>1080</v>
      </c>
      <c r="H1468">
        <v>3</v>
      </c>
      <c r="I1468" t="s">
        <v>884</v>
      </c>
      <c r="J1468" t="s">
        <v>885</v>
      </c>
      <c r="K1468" t="s">
        <v>886</v>
      </c>
      <c r="L1468">
        <v>1354</v>
      </c>
      <c r="N1468">
        <v>1010</v>
      </c>
      <c r="O1468" t="s">
        <v>39</v>
      </c>
      <c r="P1468" t="s">
        <v>39</v>
      </c>
      <c r="Q1468">
        <v>1</v>
      </c>
      <c r="X1468">
        <v>29</v>
      </c>
      <c r="Y1468">
        <v>0.89</v>
      </c>
      <c r="Z1468">
        <v>0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 t="s">
        <v>3</v>
      </c>
      <c r="AG1468">
        <v>29</v>
      </c>
      <c r="AH1468">
        <v>2</v>
      </c>
      <c r="AI1468">
        <v>60528155</v>
      </c>
      <c r="AJ1468">
        <v>1450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</row>
    <row r="1469" spans="1:44" x14ac:dyDescent="0.2">
      <c r="A1469">
        <f>ROW(Source!A668)</f>
        <v>668</v>
      </c>
      <c r="B1469">
        <v>60528166</v>
      </c>
      <c r="C1469">
        <v>60528147</v>
      </c>
      <c r="D1469">
        <v>58263805</v>
      </c>
      <c r="E1469">
        <v>1080</v>
      </c>
      <c r="F1469">
        <v>1</v>
      </c>
      <c r="G1469">
        <v>1080</v>
      </c>
      <c r="H1469">
        <v>3</v>
      </c>
      <c r="I1469" t="s">
        <v>985</v>
      </c>
      <c r="J1469" t="s">
        <v>3</v>
      </c>
      <c r="K1469" t="s">
        <v>986</v>
      </c>
      <c r="L1469">
        <v>1301</v>
      </c>
      <c r="N1469">
        <v>1003</v>
      </c>
      <c r="O1469" t="s">
        <v>34</v>
      </c>
      <c r="P1469" t="s">
        <v>34</v>
      </c>
      <c r="Q1469">
        <v>1</v>
      </c>
      <c r="X1469">
        <v>100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 t="s">
        <v>3</v>
      </c>
      <c r="AG1469">
        <v>100</v>
      </c>
      <c r="AH1469">
        <v>3</v>
      </c>
      <c r="AI1469">
        <v>-1</v>
      </c>
      <c r="AJ1469" t="s">
        <v>3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</row>
    <row r="1470" spans="1:44" x14ac:dyDescent="0.2">
      <c r="A1470">
        <f>ROW(Source!A668)</f>
        <v>668</v>
      </c>
      <c r="B1470">
        <v>60528167</v>
      </c>
      <c r="C1470">
        <v>60528147</v>
      </c>
      <c r="D1470">
        <v>58266671</v>
      </c>
      <c r="E1470">
        <v>1080</v>
      </c>
      <c r="F1470">
        <v>1</v>
      </c>
      <c r="G1470">
        <v>1080</v>
      </c>
      <c r="H1470">
        <v>3</v>
      </c>
      <c r="I1470" t="s">
        <v>987</v>
      </c>
      <c r="J1470" t="s">
        <v>3</v>
      </c>
      <c r="K1470" t="s">
        <v>988</v>
      </c>
      <c r="L1470">
        <v>1354</v>
      </c>
      <c r="N1470">
        <v>1010</v>
      </c>
      <c r="O1470" t="s">
        <v>39</v>
      </c>
      <c r="P1470" t="s">
        <v>39</v>
      </c>
      <c r="Q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 t="s">
        <v>3</v>
      </c>
      <c r="AG1470">
        <v>0</v>
      </c>
      <c r="AH1470">
        <v>3</v>
      </c>
      <c r="AI1470">
        <v>-1</v>
      </c>
      <c r="AJ1470" t="s">
        <v>3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</row>
    <row r="1471" spans="1:44" x14ac:dyDescent="0.2">
      <c r="A1471">
        <f>ROW(Source!A668)</f>
        <v>668</v>
      </c>
      <c r="B1471">
        <v>60528168</v>
      </c>
      <c r="C1471">
        <v>60528147</v>
      </c>
      <c r="D1471">
        <v>58267525</v>
      </c>
      <c r="E1471">
        <v>1080</v>
      </c>
      <c r="F1471">
        <v>1</v>
      </c>
      <c r="G1471">
        <v>1080</v>
      </c>
      <c r="H1471">
        <v>3</v>
      </c>
      <c r="I1471" t="s">
        <v>989</v>
      </c>
      <c r="J1471" t="s">
        <v>3</v>
      </c>
      <c r="K1471" t="s">
        <v>990</v>
      </c>
      <c r="L1471">
        <v>1346</v>
      </c>
      <c r="N1471">
        <v>1009</v>
      </c>
      <c r="O1471" t="s">
        <v>880</v>
      </c>
      <c r="P1471" t="s">
        <v>880</v>
      </c>
      <c r="Q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 t="s">
        <v>3</v>
      </c>
      <c r="AG1471">
        <v>0</v>
      </c>
      <c r="AH1471">
        <v>3</v>
      </c>
      <c r="AI1471">
        <v>-1</v>
      </c>
      <c r="AJ1471" t="s">
        <v>3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</row>
    <row r="1472" spans="1:44" x14ac:dyDescent="0.2">
      <c r="A1472">
        <f>ROW(Source!A669)</f>
        <v>669</v>
      </c>
      <c r="B1472">
        <v>60528158</v>
      </c>
      <c r="C1472">
        <v>60528147</v>
      </c>
      <c r="D1472">
        <v>58266404</v>
      </c>
      <c r="E1472">
        <v>1080</v>
      </c>
      <c r="F1472">
        <v>1</v>
      </c>
      <c r="G1472">
        <v>1080</v>
      </c>
      <c r="H1472">
        <v>1</v>
      </c>
      <c r="I1472" t="s">
        <v>859</v>
      </c>
      <c r="J1472" t="s">
        <v>3</v>
      </c>
      <c r="K1472" t="s">
        <v>860</v>
      </c>
      <c r="L1472">
        <v>1191</v>
      </c>
      <c r="N1472">
        <v>1013</v>
      </c>
      <c r="O1472" t="s">
        <v>861</v>
      </c>
      <c r="P1472" t="s">
        <v>861</v>
      </c>
      <c r="Q1472">
        <v>1</v>
      </c>
      <c r="X1472">
        <v>19.12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  <c r="AE1472">
        <v>1</v>
      </c>
      <c r="AF1472" t="s">
        <v>26</v>
      </c>
      <c r="AG1472">
        <v>24.186800000000002</v>
      </c>
      <c r="AH1472">
        <v>2</v>
      </c>
      <c r="AI1472">
        <v>60528148</v>
      </c>
      <c r="AJ1472">
        <v>1453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</row>
    <row r="1473" spans="1:44" x14ac:dyDescent="0.2">
      <c r="A1473">
        <f>ROW(Source!A669)</f>
        <v>669</v>
      </c>
      <c r="B1473">
        <v>60528159</v>
      </c>
      <c r="C1473">
        <v>60528147</v>
      </c>
      <c r="D1473">
        <v>58340578</v>
      </c>
      <c r="E1473">
        <v>1</v>
      </c>
      <c r="F1473">
        <v>1</v>
      </c>
      <c r="G1473">
        <v>1080</v>
      </c>
      <c r="H1473">
        <v>2</v>
      </c>
      <c r="I1473" t="s">
        <v>862</v>
      </c>
      <c r="J1473" t="s">
        <v>863</v>
      </c>
      <c r="K1473" t="s">
        <v>864</v>
      </c>
      <c r="L1473">
        <v>1368</v>
      </c>
      <c r="N1473">
        <v>1011</v>
      </c>
      <c r="O1473" t="s">
        <v>865</v>
      </c>
      <c r="P1473" t="s">
        <v>865</v>
      </c>
      <c r="Q1473">
        <v>1</v>
      </c>
      <c r="X1473">
        <v>0.01</v>
      </c>
      <c r="Y1473">
        <v>0</v>
      </c>
      <c r="Z1473">
        <v>83.1</v>
      </c>
      <c r="AA1473">
        <v>12.62</v>
      </c>
      <c r="AB1473">
        <v>0</v>
      </c>
      <c r="AC1473">
        <v>0</v>
      </c>
      <c r="AD1473">
        <v>1</v>
      </c>
      <c r="AE1473">
        <v>0</v>
      </c>
      <c r="AF1473" t="s">
        <v>25</v>
      </c>
      <c r="AG1473">
        <v>1.3750000000000002E-2</v>
      </c>
      <c r="AH1473">
        <v>2</v>
      </c>
      <c r="AI1473">
        <v>60528149</v>
      </c>
      <c r="AJ1473">
        <v>1454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</row>
    <row r="1474" spans="1:44" x14ac:dyDescent="0.2">
      <c r="A1474">
        <f>ROW(Source!A669)</f>
        <v>669</v>
      </c>
      <c r="B1474">
        <v>60528161</v>
      </c>
      <c r="C1474">
        <v>60528147</v>
      </c>
      <c r="D1474">
        <v>58340697</v>
      </c>
      <c r="E1474">
        <v>1</v>
      </c>
      <c r="F1474">
        <v>1</v>
      </c>
      <c r="G1474">
        <v>1080</v>
      </c>
      <c r="H1474">
        <v>2</v>
      </c>
      <c r="I1474" t="s">
        <v>868</v>
      </c>
      <c r="J1474" t="s">
        <v>869</v>
      </c>
      <c r="K1474" t="s">
        <v>870</v>
      </c>
      <c r="L1474">
        <v>1368</v>
      </c>
      <c r="N1474">
        <v>1011</v>
      </c>
      <c r="O1474" t="s">
        <v>865</v>
      </c>
      <c r="P1474" t="s">
        <v>865</v>
      </c>
      <c r="Q1474">
        <v>1</v>
      </c>
      <c r="X1474">
        <v>1.25</v>
      </c>
      <c r="Y1474">
        <v>0</v>
      </c>
      <c r="Z1474">
        <v>0.8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 t="s">
        <v>25</v>
      </c>
      <c r="AG1474">
        <v>1.7187500000000002</v>
      </c>
      <c r="AH1474">
        <v>2</v>
      </c>
      <c r="AI1474">
        <v>60528151</v>
      </c>
      <c r="AJ1474">
        <v>1455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</row>
    <row r="1475" spans="1:44" x14ac:dyDescent="0.2">
      <c r="A1475">
        <f>ROW(Source!A669)</f>
        <v>669</v>
      </c>
      <c r="B1475">
        <v>60528162</v>
      </c>
      <c r="C1475">
        <v>60528147</v>
      </c>
      <c r="D1475">
        <v>58340699</v>
      </c>
      <c r="E1475">
        <v>1</v>
      </c>
      <c r="F1475">
        <v>1</v>
      </c>
      <c r="G1475">
        <v>1080</v>
      </c>
      <c r="H1475">
        <v>2</v>
      </c>
      <c r="I1475" t="s">
        <v>871</v>
      </c>
      <c r="J1475" t="s">
        <v>872</v>
      </c>
      <c r="K1475" t="s">
        <v>873</v>
      </c>
      <c r="L1475">
        <v>1368</v>
      </c>
      <c r="N1475">
        <v>1011</v>
      </c>
      <c r="O1475" t="s">
        <v>865</v>
      </c>
      <c r="P1475" t="s">
        <v>865</v>
      </c>
      <c r="Q1475">
        <v>1</v>
      </c>
      <c r="X1475">
        <v>0.3</v>
      </c>
      <c r="Y1475">
        <v>0</v>
      </c>
      <c r="Z1475">
        <v>1.49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 t="s">
        <v>25</v>
      </c>
      <c r="AG1475">
        <v>0.41250000000000003</v>
      </c>
      <c r="AH1475">
        <v>2</v>
      </c>
      <c r="AI1475">
        <v>60528152</v>
      </c>
      <c r="AJ1475">
        <v>1456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</row>
    <row r="1476" spans="1:44" x14ac:dyDescent="0.2">
      <c r="A1476">
        <f>ROW(Source!A669)</f>
        <v>669</v>
      </c>
      <c r="B1476">
        <v>60528160</v>
      </c>
      <c r="C1476">
        <v>60528147</v>
      </c>
      <c r="D1476">
        <v>58339814</v>
      </c>
      <c r="E1476">
        <v>1</v>
      </c>
      <c r="F1476">
        <v>1</v>
      </c>
      <c r="G1476">
        <v>1080</v>
      </c>
      <c r="H1476">
        <v>2</v>
      </c>
      <c r="I1476" t="s">
        <v>874</v>
      </c>
      <c r="J1476" t="s">
        <v>875</v>
      </c>
      <c r="K1476" t="s">
        <v>876</v>
      </c>
      <c r="L1476">
        <v>1368</v>
      </c>
      <c r="N1476">
        <v>1011</v>
      </c>
      <c r="O1476" t="s">
        <v>865</v>
      </c>
      <c r="P1476" t="s">
        <v>865</v>
      </c>
      <c r="Q1476">
        <v>1</v>
      </c>
      <c r="X1476">
        <v>0.01</v>
      </c>
      <c r="Y1476">
        <v>0</v>
      </c>
      <c r="Z1476">
        <v>179.17</v>
      </c>
      <c r="AA1476">
        <v>16.93</v>
      </c>
      <c r="AB1476">
        <v>0</v>
      </c>
      <c r="AC1476">
        <v>0</v>
      </c>
      <c r="AD1476">
        <v>1</v>
      </c>
      <c r="AE1476">
        <v>0</v>
      </c>
      <c r="AF1476" t="s">
        <v>25</v>
      </c>
      <c r="AG1476">
        <v>1.3750000000000002E-2</v>
      </c>
      <c r="AH1476">
        <v>2</v>
      </c>
      <c r="AI1476">
        <v>60528150</v>
      </c>
      <c r="AJ1476">
        <v>1457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</row>
    <row r="1477" spans="1:44" x14ac:dyDescent="0.2">
      <c r="A1477">
        <f>ROW(Source!A669)</f>
        <v>669</v>
      </c>
      <c r="B1477">
        <v>60528163</v>
      </c>
      <c r="C1477">
        <v>60528147</v>
      </c>
      <c r="D1477">
        <v>58308811</v>
      </c>
      <c r="E1477">
        <v>1</v>
      </c>
      <c r="F1477">
        <v>1</v>
      </c>
      <c r="G1477">
        <v>1080</v>
      </c>
      <c r="H1477">
        <v>3</v>
      </c>
      <c r="I1477" t="s">
        <v>877</v>
      </c>
      <c r="J1477" t="s">
        <v>878</v>
      </c>
      <c r="K1477" t="s">
        <v>879</v>
      </c>
      <c r="L1477">
        <v>1346</v>
      </c>
      <c r="N1477">
        <v>1009</v>
      </c>
      <c r="O1477" t="s">
        <v>880</v>
      </c>
      <c r="P1477" t="s">
        <v>880</v>
      </c>
      <c r="Q1477">
        <v>1</v>
      </c>
      <c r="X1477">
        <v>0.5</v>
      </c>
      <c r="Y1477">
        <v>1.61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 t="s">
        <v>3</v>
      </c>
      <c r="AG1477">
        <v>0.5</v>
      </c>
      <c r="AH1477">
        <v>2</v>
      </c>
      <c r="AI1477">
        <v>60528153</v>
      </c>
      <c r="AJ1477">
        <v>1458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</row>
    <row r="1478" spans="1:44" x14ac:dyDescent="0.2">
      <c r="A1478">
        <f>ROW(Source!A669)</f>
        <v>669</v>
      </c>
      <c r="B1478">
        <v>60528164</v>
      </c>
      <c r="C1478">
        <v>60528147</v>
      </c>
      <c r="D1478">
        <v>58308843</v>
      </c>
      <c r="E1478">
        <v>1</v>
      </c>
      <c r="F1478">
        <v>1</v>
      </c>
      <c r="G1478">
        <v>1080</v>
      </c>
      <c r="H1478">
        <v>3</v>
      </c>
      <c r="I1478" t="s">
        <v>881</v>
      </c>
      <c r="J1478" t="s">
        <v>882</v>
      </c>
      <c r="K1478" t="s">
        <v>883</v>
      </c>
      <c r="L1478">
        <v>1346</v>
      </c>
      <c r="N1478">
        <v>1009</v>
      </c>
      <c r="O1478" t="s">
        <v>880</v>
      </c>
      <c r="P1478" t="s">
        <v>880</v>
      </c>
      <c r="Q1478">
        <v>1</v>
      </c>
      <c r="X1478">
        <v>9.2999999999999999E-2</v>
      </c>
      <c r="Y1478">
        <v>36.78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 t="s">
        <v>3</v>
      </c>
      <c r="AG1478">
        <v>9.2999999999999999E-2</v>
      </c>
      <c r="AH1478">
        <v>2</v>
      </c>
      <c r="AI1478">
        <v>60528154</v>
      </c>
      <c r="AJ1478">
        <v>1459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</row>
    <row r="1479" spans="1:44" x14ac:dyDescent="0.2">
      <c r="A1479">
        <f>ROW(Source!A669)</f>
        <v>669</v>
      </c>
      <c r="B1479">
        <v>60528165</v>
      </c>
      <c r="C1479">
        <v>60528147</v>
      </c>
      <c r="D1479">
        <v>58308917</v>
      </c>
      <c r="E1479">
        <v>1</v>
      </c>
      <c r="F1479">
        <v>1</v>
      </c>
      <c r="G1479">
        <v>1080</v>
      </c>
      <c r="H1479">
        <v>3</v>
      </c>
      <c r="I1479" t="s">
        <v>884</v>
      </c>
      <c r="J1479" t="s">
        <v>885</v>
      </c>
      <c r="K1479" t="s">
        <v>886</v>
      </c>
      <c r="L1479">
        <v>1354</v>
      </c>
      <c r="N1479">
        <v>1010</v>
      </c>
      <c r="O1479" t="s">
        <v>39</v>
      </c>
      <c r="P1479" t="s">
        <v>39</v>
      </c>
      <c r="Q1479">
        <v>1</v>
      </c>
      <c r="X1479">
        <v>29</v>
      </c>
      <c r="Y1479">
        <v>0.89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 t="s">
        <v>3</v>
      </c>
      <c r="AG1479">
        <v>29</v>
      </c>
      <c r="AH1479">
        <v>2</v>
      </c>
      <c r="AI1479">
        <v>60528155</v>
      </c>
      <c r="AJ1479">
        <v>1460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</row>
    <row r="1480" spans="1:44" x14ac:dyDescent="0.2">
      <c r="A1480">
        <f>ROW(Source!A669)</f>
        <v>669</v>
      </c>
      <c r="B1480">
        <v>60528166</v>
      </c>
      <c r="C1480">
        <v>60528147</v>
      </c>
      <c r="D1480">
        <v>58263805</v>
      </c>
      <c r="E1480">
        <v>1080</v>
      </c>
      <c r="F1480">
        <v>1</v>
      </c>
      <c r="G1480">
        <v>1080</v>
      </c>
      <c r="H1480">
        <v>3</v>
      </c>
      <c r="I1480" t="s">
        <v>985</v>
      </c>
      <c r="J1480" t="s">
        <v>3</v>
      </c>
      <c r="K1480" t="s">
        <v>986</v>
      </c>
      <c r="L1480">
        <v>1301</v>
      </c>
      <c r="N1480">
        <v>1003</v>
      </c>
      <c r="O1480" t="s">
        <v>34</v>
      </c>
      <c r="P1480" t="s">
        <v>34</v>
      </c>
      <c r="Q1480">
        <v>1</v>
      </c>
      <c r="X1480">
        <v>100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 t="s">
        <v>3</v>
      </c>
      <c r="AG1480">
        <v>100</v>
      </c>
      <c r="AH1480">
        <v>3</v>
      </c>
      <c r="AI1480">
        <v>-1</v>
      </c>
      <c r="AJ1480" t="s">
        <v>3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</row>
    <row r="1481" spans="1:44" x14ac:dyDescent="0.2">
      <c r="A1481">
        <f>ROW(Source!A669)</f>
        <v>669</v>
      </c>
      <c r="B1481">
        <v>60528167</v>
      </c>
      <c r="C1481">
        <v>60528147</v>
      </c>
      <c r="D1481">
        <v>58266671</v>
      </c>
      <c r="E1481">
        <v>1080</v>
      </c>
      <c r="F1481">
        <v>1</v>
      </c>
      <c r="G1481">
        <v>1080</v>
      </c>
      <c r="H1481">
        <v>3</v>
      </c>
      <c r="I1481" t="s">
        <v>987</v>
      </c>
      <c r="J1481" t="s">
        <v>3</v>
      </c>
      <c r="K1481" t="s">
        <v>988</v>
      </c>
      <c r="L1481">
        <v>1354</v>
      </c>
      <c r="N1481">
        <v>1010</v>
      </c>
      <c r="O1481" t="s">
        <v>39</v>
      </c>
      <c r="P1481" t="s">
        <v>39</v>
      </c>
      <c r="Q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 t="s">
        <v>3</v>
      </c>
      <c r="AG1481">
        <v>0</v>
      </c>
      <c r="AH1481">
        <v>3</v>
      </c>
      <c r="AI1481">
        <v>-1</v>
      </c>
      <c r="AJ1481" t="s">
        <v>3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</row>
    <row r="1482" spans="1:44" x14ac:dyDescent="0.2">
      <c r="A1482">
        <f>ROW(Source!A669)</f>
        <v>669</v>
      </c>
      <c r="B1482">
        <v>60528168</v>
      </c>
      <c r="C1482">
        <v>60528147</v>
      </c>
      <c r="D1482">
        <v>58267525</v>
      </c>
      <c r="E1482">
        <v>1080</v>
      </c>
      <c r="F1482">
        <v>1</v>
      </c>
      <c r="G1482">
        <v>1080</v>
      </c>
      <c r="H1482">
        <v>3</v>
      </c>
      <c r="I1482" t="s">
        <v>989</v>
      </c>
      <c r="J1482" t="s">
        <v>3</v>
      </c>
      <c r="K1482" t="s">
        <v>990</v>
      </c>
      <c r="L1482">
        <v>1346</v>
      </c>
      <c r="N1482">
        <v>1009</v>
      </c>
      <c r="O1482" t="s">
        <v>880</v>
      </c>
      <c r="P1482" t="s">
        <v>880</v>
      </c>
      <c r="Q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 t="s">
        <v>3</v>
      </c>
      <c r="AG1482">
        <v>0</v>
      </c>
      <c r="AH1482">
        <v>3</v>
      </c>
      <c r="AI1482">
        <v>-1</v>
      </c>
      <c r="AJ1482" t="s">
        <v>3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</row>
    <row r="1483" spans="1:44" x14ac:dyDescent="0.2">
      <c r="A1483">
        <f>ROW(Source!A674)</f>
        <v>674</v>
      </c>
      <c r="B1483">
        <v>60528182</v>
      </c>
      <c r="C1483">
        <v>60528171</v>
      </c>
      <c r="D1483">
        <v>58266404</v>
      </c>
      <c r="E1483">
        <v>1080</v>
      </c>
      <c r="F1483">
        <v>1</v>
      </c>
      <c r="G1483">
        <v>1080</v>
      </c>
      <c r="H1483">
        <v>1</v>
      </c>
      <c r="I1483" t="s">
        <v>859</v>
      </c>
      <c r="J1483" t="s">
        <v>3</v>
      </c>
      <c r="K1483" t="s">
        <v>860</v>
      </c>
      <c r="L1483">
        <v>1191</v>
      </c>
      <c r="N1483">
        <v>1013</v>
      </c>
      <c r="O1483" t="s">
        <v>861</v>
      </c>
      <c r="P1483" t="s">
        <v>861</v>
      </c>
      <c r="Q1483">
        <v>1</v>
      </c>
      <c r="X1483">
        <v>19.12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1</v>
      </c>
      <c r="AF1483" t="s">
        <v>26</v>
      </c>
      <c r="AG1483">
        <v>24.186800000000002</v>
      </c>
      <c r="AH1483">
        <v>2</v>
      </c>
      <c r="AI1483">
        <v>60528172</v>
      </c>
      <c r="AJ1483">
        <v>1463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</row>
    <row r="1484" spans="1:44" x14ac:dyDescent="0.2">
      <c r="A1484">
        <f>ROW(Source!A674)</f>
        <v>674</v>
      </c>
      <c r="B1484">
        <v>60528183</v>
      </c>
      <c r="C1484">
        <v>60528171</v>
      </c>
      <c r="D1484">
        <v>58340578</v>
      </c>
      <c r="E1484">
        <v>1</v>
      </c>
      <c r="F1484">
        <v>1</v>
      </c>
      <c r="G1484">
        <v>1080</v>
      </c>
      <c r="H1484">
        <v>2</v>
      </c>
      <c r="I1484" t="s">
        <v>862</v>
      </c>
      <c r="J1484" t="s">
        <v>863</v>
      </c>
      <c r="K1484" t="s">
        <v>864</v>
      </c>
      <c r="L1484">
        <v>1368</v>
      </c>
      <c r="N1484">
        <v>1011</v>
      </c>
      <c r="O1484" t="s">
        <v>865</v>
      </c>
      <c r="P1484" t="s">
        <v>865</v>
      </c>
      <c r="Q1484">
        <v>1</v>
      </c>
      <c r="X1484">
        <v>0.01</v>
      </c>
      <c r="Y1484">
        <v>0</v>
      </c>
      <c r="Z1484">
        <v>83.1</v>
      </c>
      <c r="AA1484">
        <v>12.62</v>
      </c>
      <c r="AB1484">
        <v>0</v>
      </c>
      <c r="AC1484">
        <v>0</v>
      </c>
      <c r="AD1484">
        <v>1</v>
      </c>
      <c r="AE1484">
        <v>0</v>
      </c>
      <c r="AF1484" t="s">
        <v>25</v>
      </c>
      <c r="AG1484">
        <v>1.3750000000000002E-2</v>
      </c>
      <c r="AH1484">
        <v>2</v>
      </c>
      <c r="AI1484">
        <v>60528173</v>
      </c>
      <c r="AJ1484">
        <v>1464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</row>
    <row r="1485" spans="1:44" x14ac:dyDescent="0.2">
      <c r="A1485">
        <f>ROW(Source!A674)</f>
        <v>674</v>
      </c>
      <c r="B1485">
        <v>60528185</v>
      </c>
      <c r="C1485">
        <v>60528171</v>
      </c>
      <c r="D1485">
        <v>58340697</v>
      </c>
      <c r="E1485">
        <v>1</v>
      </c>
      <c r="F1485">
        <v>1</v>
      </c>
      <c r="G1485">
        <v>1080</v>
      </c>
      <c r="H1485">
        <v>2</v>
      </c>
      <c r="I1485" t="s">
        <v>868</v>
      </c>
      <c r="J1485" t="s">
        <v>869</v>
      </c>
      <c r="K1485" t="s">
        <v>870</v>
      </c>
      <c r="L1485">
        <v>1368</v>
      </c>
      <c r="N1485">
        <v>1011</v>
      </c>
      <c r="O1485" t="s">
        <v>865</v>
      </c>
      <c r="P1485" t="s">
        <v>865</v>
      </c>
      <c r="Q1485">
        <v>1</v>
      </c>
      <c r="X1485">
        <v>1.25</v>
      </c>
      <c r="Y1485">
        <v>0</v>
      </c>
      <c r="Z1485">
        <v>0.8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 t="s">
        <v>25</v>
      </c>
      <c r="AG1485">
        <v>1.7187500000000002</v>
      </c>
      <c r="AH1485">
        <v>2</v>
      </c>
      <c r="AI1485">
        <v>60528175</v>
      </c>
      <c r="AJ1485">
        <v>1465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</row>
    <row r="1486" spans="1:44" x14ac:dyDescent="0.2">
      <c r="A1486">
        <f>ROW(Source!A674)</f>
        <v>674</v>
      </c>
      <c r="B1486">
        <v>60528186</v>
      </c>
      <c r="C1486">
        <v>60528171</v>
      </c>
      <c r="D1486">
        <v>58340699</v>
      </c>
      <c r="E1486">
        <v>1</v>
      </c>
      <c r="F1486">
        <v>1</v>
      </c>
      <c r="G1486">
        <v>1080</v>
      </c>
      <c r="H1486">
        <v>2</v>
      </c>
      <c r="I1486" t="s">
        <v>871</v>
      </c>
      <c r="J1486" t="s">
        <v>872</v>
      </c>
      <c r="K1486" t="s">
        <v>873</v>
      </c>
      <c r="L1486">
        <v>1368</v>
      </c>
      <c r="N1486">
        <v>1011</v>
      </c>
      <c r="O1486" t="s">
        <v>865</v>
      </c>
      <c r="P1486" t="s">
        <v>865</v>
      </c>
      <c r="Q1486">
        <v>1</v>
      </c>
      <c r="X1486">
        <v>0.3</v>
      </c>
      <c r="Y1486">
        <v>0</v>
      </c>
      <c r="Z1486">
        <v>1.49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 t="s">
        <v>25</v>
      </c>
      <c r="AG1486">
        <v>0.41250000000000003</v>
      </c>
      <c r="AH1486">
        <v>2</v>
      </c>
      <c r="AI1486">
        <v>60528176</v>
      </c>
      <c r="AJ1486">
        <v>1466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</row>
    <row r="1487" spans="1:44" x14ac:dyDescent="0.2">
      <c r="A1487">
        <f>ROW(Source!A674)</f>
        <v>674</v>
      </c>
      <c r="B1487">
        <v>60528184</v>
      </c>
      <c r="C1487">
        <v>60528171</v>
      </c>
      <c r="D1487">
        <v>58339814</v>
      </c>
      <c r="E1487">
        <v>1</v>
      </c>
      <c r="F1487">
        <v>1</v>
      </c>
      <c r="G1487">
        <v>1080</v>
      </c>
      <c r="H1487">
        <v>2</v>
      </c>
      <c r="I1487" t="s">
        <v>874</v>
      </c>
      <c r="J1487" t="s">
        <v>875</v>
      </c>
      <c r="K1487" t="s">
        <v>876</v>
      </c>
      <c r="L1487">
        <v>1368</v>
      </c>
      <c r="N1487">
        <v>1011</v>
      </c>
      <c r="O1487" t="s">
        <v>865</v>
      </c>
      <c r="P1487" t="s">
        <v>865</v>
      </c>
      <c r="Q1487">
        <v>1</v>
      </c>
      <c r="X1487">
        <v>0.01</v>
      </c>
      <c r="Y1487">
        <v>0</v>
      </c>
      <c r="Z1487">
        <v>179.17</v>
      </c>
      <c r="AA1487">
        <v>16.93</v>
      </c>
      <c r="AB1487">
        <v>0</v>
      </c>
      <c r="AC1487">
        <v>0</v>
      </c>
      <c r="AD1487">
        <v>1</v>
      </c>
      <c r="AE1487">
        <v>0</v>
      </c>
      <c r="AF1487" t="s">
        <v>25</v>
      </c>
      <c r="AG1487">
        <v>1.3750000000000002E-2</v>
      </c>
      <c r="AH1487">
        <v>2</v>
      </c>
      <c r="AI1487">
        <v>60528174</v>
      </c>
      <c r="AJ1487">
        <v>1467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</row>
    <row r="1488" spans="1:44" x14ac:dyDescent="0.2">
      <c r="A1488">
        <f>ROW(Source!A674)</f>
        <v>674</v>
      </c>
      <c r="B1488">
        <v>60528187</v>
      </c>
      <c r="C1488">
        <v>60528171</v>
      </c>
      <c r="D1488">
        <v>58308811</v>
      </c>
      <c r="E1488">
        <v>1</v>
      </c>
      <c r="F1488">
        <v>1</v>
      </c>
      <c r="G1488">
        <v>1080</v>
      </c>
      <c r="H1488">
        <v>3</v>
      </c>
      <c r="I1488" t="s">
        <v>877</v>
      </c>
      <c r="J1488" t="s">
        <v>878</v>
      </c>
      <c r="K1488" t="s">
        <v>879</v>
      </c>
      <c r="L1488">
        <v>1346</v>
      </c>
      <c r="N1488">
        <v>1009</v>
      </c>
      <c r="O1488" t="s">
        <v>880</v>
      </c>
      <c r="P1488" t="s">
        <v>880</v>
      </c>
      <c r="Q1488">
        <v>1</v>
      </c>
      <c r="X1488">
        <v>0.5</v>
      </c>
      <c r="Y1488">
        <v>1.61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 t="s">
        <v>3</v>
      </c>
      <c r="AG1488">
        <v>0.5</v>
      </c>
      <c r="AH1488">
        <v>2</v>
      </c>
      <c r="AI1488">
        <v>60528177</v>
      </c>
      <c r="AJ1488">
        <v>1468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</row>
    <row r="1489" spans="1:44" x14ac:dyDescent="0.2">
      <c r="A1489">
        <f>ROW(Source!A674)</f>
        <v>674</v>
      </c>
      <c r="B1489">
        <v>60528188</v>
      </c>
      <c r="C1489">
        <v>60528171</v>
      </c>
      <c r="D1489">
        <v>58308843</v>
      </c>
      <c r="E1489">
        <v>1</v>
      </c>
      <c r="F1489">
        <v>1</v>
      </c>
      <c r="G1489">
        <v>1080</v>
      </c>
      <c r="H1489">
        <v>3</v>
      </c>
      <c r="I1489" t="s">
        <v>881</v>
      </c>
      <c r="J1489" t="s">
        <v>882</v>
      </c>
      <c r="K1489" t="s">
        <v>883</v>
      </c>
      <c r="L1489">
        <v>1346</v>
      </c>
      <c r="N1489">
        <v>1009</v>
      </c>
      <c r="O1489" t="s">
        <v>880</v>
      </c>
      <c r="P1489" t="s">
        <v>880</v>
      </c>
      <c r="Q1489">
        <v>1</v>
      </c>
      <c r="X1489">
        <v>9.2999999999999999E-2</v>
      </c>
      <c r="Y1489">
        <v>36.78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0</v>
      </c>
      <c r="AF1489" t="s">
        <v>3</v>
      </c>
      <c r="AG1489">
        <v>9.2999999999999999E-2</v>
      </c>
      <c r="AH1489">
        <v>2</v>
      </c>
      <c r="AI1489">
        <v>60528178</v>
      </c>
      <c r="AJ1489">
        <v>1469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</row>
    <row r="1490" spans="1:44" x14ac:dyDescent="0.2">
      <c r="A1490">
        <f>ROW(Source!A674)</f>
        <v>674</v>
      </c>
      <c r="B1490">
        <v>60528189</v>
      </c>
      <c r="C1490">
        <v>60528171</v>
      </c>
      <c r="D1490">
        <v>58308917</v>
      </c>
      <c r="E1490">
        <v>1</v>
      </c>
      <c r="F1490">
        <v>1</v>
      </c>
      <c r="G1490">
        <v>1080</v>
      </c>
      <c r="H1490">
        <v>3</v>
      </c>
      <c r="I1490" t="s">
        <v>884</v>
      </c>
      <c r="J1490" t="s">
        <v>885</v>
      </c>
      <c r="K1490" t="s">
        <v>886</v>
      </c>
      <c r="L1490">
        <v>1354</v>
      </c>
      <c r="N1490">
        <v>1010</v>
      </c>
      <c r="O1490" t="s">
        <v>39</v>
      </c>
      <c r="P1490" t="s">
        <v>39</v>
      </c>
      <c r="Q1490">
        <v>1</v>
      </c>
      <c r="X1490">
        <v>29</v>
      </c>
      <c r="Y1490">
        <v>0.89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0</v>
      </c>
      <c r="AF1490" t="s">
        <v>3</v>
      </c>
      <c r="AG1490">
        <v>29</v>
      </c>
      <c r="AH1490">
        <v>2</v>
      </c>
      <c r="AI1490">
        <v>60528179</v>
      </c>
      <c r="AJ1490">
        <v>1470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</row>
    <row r="1491" spans="1:44" x14ac:dyDescent="0.2">
      <c r="A1491">
        <f>ROW(Source!A674)</f>
        <v>674</v>
      </c>
      <c r="B1491">
        <v>60528190</v>
      </c>
      <c r="C1491">
        <v>60528171</v>
      </c>
      <c r="D1491">
        <v>58263805</v>
      </c>
      <c r="E1491">
        <v>1080</v>
      </c>
      <c r="F1491">
        <v>1</v>
      </c>
      <c r="G1491">
        <v>1080</v>
      </c>
      <c r="H1491">
        <v>3</v>
      </c>
      <c r="I1491" t="s">
        <v>985</v>
      </c>
      <c r="J1491" t="s">
        <v>3</v>
      </c>
      <c r="K1491" t="s">
        <v>986</v>
      </c>
      <c r="L1491">
        <v>1301</v>
      </c>
      <c r="N1491">
        <v>1003</v>
      </c>
      <c r="O1491" t="s">
        <v>34</v>
      </c>
      <c r="P1491" t="s">
        <v>34</v>
      </c>
      <c r="Q1491">
        <v>1</v>
      </c>
      <c r="X1491">
        <v>100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 t="s">
        <v>3</v>
      </c>
      <c r="AG1491">
        <v>100</v>
      </c>
      <c r="AH1491">
        <v>3</v>
      </c>
      <c r="AI1491">
        <v>-1</v>
      </c>
      <c r="AJ1491" t="s">
        <v>3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</row>
    <row r="1492" spans="1:44" x14ac:dyDescent="0.2">
      <c r="A1492">
        <f>ROW(Source!A674)</f>
        <v>674</v>
      </c>
      <c r="B1492">
        <v>60528191</v>
      </c>
      <c r="C1492">
        <v>60528171</v>
      </c>
      <c r="D1492">
        <v>58266671</v>
      </c>
      <c r="E1492">
        <v>1080</v>
      </c>
      <c r="F1492">
        <v>1</v>
      </c>
      <c r="G1492">
        <v>1080</v>
      </c>
      <c r="H1492">
        <v>3</v>
      </c>
      <c r="I1492" t="s">
        <v>987</v>
      </c>
      <c r="J1492" t="s">
        <v>3</v>
      </c>
      <c r="K1492" t="s">
        <v>988</v>
      </c>
      <c r="L1492">
        <v>1354</v>
      </c>
      <c r="N1492">
        <v>1010</v>
      </c>
      <c r="O1492" t="s">
        <v>39</v>
      </c>
      <c r="P1492" t="s">
        <v>39</v>
      </c>
      <c r="Q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 t="s">
        <v>3</v>
      </c>
      <c r="AG1492">
        <v>0</v>
      </c>
      <c r="AH1492">
        <v>3</v>
      </c>
      <c r="AI1492">
        <v>-1</v>
      </c>
      <c r="AJ1492" t="s">
        <v>3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</row>
    <row r="1493" spans="1:44" x14ac:dyDescent="0.2">
      <c r="A1493">
        <f>ROW(Source!A674)</f>
        <v>674</v>
      </c>
      <c r="B1493">
        <v>60528192</v>
      </c>
      <c r="C1493">
        <v>60528171</v>
      </c>
      <c r="D1493">
        <v>58267525</v>
      </c>
      <c r="E1493">
        <v>1080</v>
      </c>
      <c r="F1493">
        <v>1</v>
      </c>
      <c r="G1493">
        <v>1080</v>
      </c>
      <c r="H1493">
        <v>3</v>
      </c>
      <c r="I1493" t="s">
        <v>989</v>
      </c>
      <c r="J1493" t="s">
        <v>3</v>
      </c>
      <c r="K1493" t="s">
        <v>990</v>
      </c>
      <c r="L1493">
        <v>1346</v>
      </c>
      <c r="N1493">
        <v>1009</v>
      </c>
      <c r="O1493" t="s">
        <v>880</v>
      </c>
      <c r="P1493" t="s">
        <v>880</v>
      </c>
      <c r="Q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 t="s">
        <v>3</v>
      </c>
      <c r="AG1493">
        <v>0</v>
      </c>
      <c r="AH1493">
        <v>3</v>
      </c>
      <c r="AI1493">
        <v>-1</v>
      </c>
      <c r="AJ1493" t="s">
        <v>3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</row>
    <row r="1494" spans="1:44" x14ac:dyDescent="0.2">
      <c r="A1494">
        <f>ROW(Source!A675)</f>
        <v>675</v>
      </c>
      <c r="B1494">
        <v>60528182</v>
      </c>
      <c r="C1494">
        <v>60528171</v>
      </c>
      <c r="D1494">
        <v>58266404</v>
      </c>
      <c r="E1494">
        <v>1080</v>
      </c>
      <c r="F1494">
        <v>1</v>
      </c>
      <c r="G1494">
        <v>1080</v>
      </c>
      <c r="H1494">
        <v>1</v>
      </c>
      <c r="I1494" t="s">
        <v>859</v>
      </c>
      <c r="J1494" t="s">
        <v>3</v>
      </c>
      <c r="K1494" t="s">
        <v>860</v>
      </c>
      <c r="L1494">
        <v>1191</v>
      </c>
      <c r="N1494">
        <v>1013</v>
      </c>
      <c r="O1494" t="s">
        <v>861</v>
      </c>
      <c r="P1494" t="s">
        <v>861</v>
      </c>
      <c r="Q1494">
        <v>1</v>
      </c>
      <c r="X1494">
        <v>19.12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1</v>
      </c>
      <c r="AF1494" t="s">
        <v>26</v>
      </c>
      <c r="AG1494">
        <v>24.186800000000002</v>
      </c>
      <c r="AH1494">
        <v>2</v>
      </c>
      <c r="AI1494">
        <v>60528172</v>
      </c>
      <c r="AJ1494">
        <v>1473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</row>
    <row r="1495" spans="1:44" x14ac:dyDescent="0.2">
      <c r="A1495">
        <f>ROW(Source!A675)</f>
        <v>675</v>
      </c>
      <c r="B1495">
        <v>60528183</v>
      </c>
      <c r="C1495">
        <v>60528171</v>
      </c>
      <c r="D1495">
        <v>58340578</v>
      </c>
      <c r="E1495">
        <v>1</v>
      </c>
      <c r="F1495">
        <v>1</v>
      </c>
      <c r="G1495">
        <v>1080</v>
      </c>
      <c r="H1495">
        <v>2</v>
      </c>
      <c r="I1495" t="s">
        <v>862</v>
      </c>
      <c r="J1495" t="s">
        <v>863</v>
      </c>
      <c r="K1495" t="s">
        <v>864</v>
      </c>
      <c r="L1495">
        <v>1368</v>
      </c>
      <c r="N1495">
        <v>1011</v>
      </c>
      <c r="O1495" t="s">
        <v>865</v>
      </c>
      <c r="P1495" t="s">
        <v>865</v>
      </c>
      <c r="Q1495">
        <v>1</v>
      </c>
      <c r="X1495">
        <v>0.01</v>
      </c>
      <c r="Y1495">
        <v>0</v>
      </c>
      <c r="Z1495">
        <v>83.1</v>
      </c>
      <c r="AA1495">
        <v>12.62</v>
      </c>
      <c r="AB1495">
        <v>0</v>
      </c>
      <c r="AC1495">
        <v>0</v>
      </c>
      <c r="AD1495">
        <v>1</v>
      </c>
      <c r="AE1495">
        <v>0</v>
      </c>
      <c r="AF1495" t="s">
        <v>25</v>
      </c>
      <c r="AG1495">
        <v>1.3750000000000002E-2</v>
      </c>
      <c r="AH1495">
        <v>2</v>
      </c>
      <c r="AI1495">
        <v>60528173</v>
      </c>
      <c r="AJ1495">
        <v>1474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</row>
    <row r="1496" spans="1:44" x14ac:dyDescent="0.2">
      <c r="A1496">
        <f>ROW(Source!A675)</f>
        <v>675</v>
      </c>
      <c r="B1496">
        <v>60528185</v>
      </c>
      <c r="C1496">
        <v>60528171</v>
      </c>
      <c r="D1496">
        <v>58340697</v>
      </c>
      <c r="E1496">
        <v>1</v>
      </c>
      <c r="F1496">
        <v>1</v>
      </c>
      <c r="G1496">
        <v>1080</v>
      </c>
      <c r="H1496">
        <v>2</v>
      </c>
      <c r="I1496" t="s">
        <v>868</v>
      </c>
      <c r="J1496" t="s">
        <v>869</v>
      </c>
      <c r="K1496" t="s">
        <v>870</v>
      </c>
      <c r="L1496">
        <v>1368</v>
      </c>
      <c r="N1496">
        <v>1011</v>
      </c>
      <c r="O1496" t="s">
        <v>865</v>
      </c>
      <c r="P1496" t="s">
        <v>865</v>
      </c>
      <c r="Q1496">
        <v>1</v>
      </c>
      <c r="X1496">
        <v>1.25</v>
      </c>
      <c r="Y1496">
        <v>0</v>
      </c>
      <c r="Z1496">
        <v>0.8</v>
      </c>
      <c r="AA1496">
        <v>0</v>
      </c>
      <c r="AB1496">
        <v>0</v>
      </c>
      <c r="AC1496">
        <v>0</v>
      </c>
      <c r="AD1496">
        <v>1</v>
      </c>
      <c r="AE1496">
        <v>0</v>
      </c>
      <c r="AF1496" t="s">
        <v>25</v>
      </c>
      <c r="AG1496">
        <v>1.7187500000000002</v>
      </c>
      <c r="AH1496">
        <v>2</v>
      </c>
      <c r="AI1496">
        <v>60528175</v>
      </c>
      <c r="AJ1496">
        <v>1475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</row>
    <row r="1497" spans="1:44" x14ac:dyDescent="0.2">
      <c r="A1497">
        <f>ROW(Source!A675)</f>
        <v>675</v>
      </c>
      <c r="B1497">
        <v>60528186</v>
      </c>
      <c r="C1497">
        <v>60528171</v>
      </c>
      <c r="D1497">
        <v>58340699</v>
      </c>
      <c r="E1497">
        <v>1</v>
      </c>
      <c r="F1497">
        <v>1</v>
      </c>
      <c r="G1497">
        <v>1080</v>
      </c>
      <c r="H1497">
        <v>2</v>
      </c>
      <c r="I1497" t="s">
        <v>871</v>
      </c>
      <c r="J1497" t="s">
        <v>872</v>
      </c>
      <c r="K1497" t="s">
        <v>873</v>
      </c>
      <c r="L1497">
        <v>1368</v>
      </c>
      <c r="N1497">
        <v>1011</v>
      </c>
      <c r="O1497" t="s">
        <v>865</v>
      </c>
      <c r="P1497" t="s">
        <v>865</v>
      </c>
      <c r="Q1497">
        <v>1</v>
      </c>
      <c r="X1497">
        <v>0.3</v>
      </c>
      <c r="Y1497">
        <v>0</v>
      </c>
      <c r="Z1497">
        <v>1.49</v>
      </c>
      <c r="AA1497">
        <v>0</v>
      </c>
      <c r="AB1497">
        <v>0</v>
      </c>
      <c r="AC1497">
        <v>0</v>
      </c>
      <c r="AD1497">
        <v>1</v>
      </c>
      <c r="AE1497">
        <v>0</v>
      </c>
      <c r="AF1497" t="s">
        <v>25</v>
      </c>
      <c r="AG1497">
        <v>0.41250000000000003</v>
      </c>
      <c r="AH1497">
        <v>2</v>
      </c>
      <c r="AI1497">
        <v>60528176</v>
      </c>
      <c r="AJ1497">
        <v>1476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</row>
    <row r="1498" spans="1:44" x14ac:dyDescent="0.2">
      <c r="A1498">
        <f>ROW(Source!A675)</f>
        <v>675</v>
      </c>
      <c r="B1498">
        <v>60528184</v>
      </c>
      <c r="C1498">
        <v>60528171</v>
      </c>
      <c r="D1498">
        <v>58339814</v>
      </c>
      <c r="E1498">
        <v>1</v>
      </c>
      <c r="F1498">
        <v>1</v>
      </c>
      <c r="G1498">
        <v>1080</v>
      </c>
      <c r="H1498">
        <v>2</v>
      </c>
      <c r="I1498" t="s">
        <v>874</v>
      </c>
      <c r="J1498" t="s">
        <v>875</v>
      </c>
      <c r="K1498" t="s">
        <v>876</v>
      </c>
      <c r="L1498">
        <v>1368</v>
      </c>
      <c r="N1498">
        <v>1011</v>
      </c>
      <c r="O1498" t="s">
        <v>865</v>
      </c>
      <c r="P1498" t="s">
        <v>865</v>
      </c>
      <c r="Q1498">
        <v>1</v>
      </c>
      <c r="X1498">
        <v>0.01</v>
      </c>
      <c r="Y1498">
        <v>0</v>
      </c>
      <c r="Z1498">
        <v>179.17</v>
      </c>
      <c r="AA1498">
        <v>16.93</v>
      </c>
      <c r="AB1498">
        <v>0</v>
      </c>
      <c r="AC1498">
        <v>0</v>
      </c>
      <c r="AD1498">
        <v>1</v>
      </c>
      <c r="AE1498">
        <v>0</v>
      </c>
      <c r="AF1498" t="s">
        <v>25</v>
      </c>
      <c r="AG1498">
        <v>1.3750000000000002E-2</v>
      </c>
      <c r="AH1498">
        <v>2</v>
      </c>
      <c r="AI1498">
        <v>60528174</v>
      </c>
      <c r="AJ1498">
        <v>1477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</row>
    <row r="1499" spans="1:44" x14ac:dyDescent="0.2">
      <c r="A1499">
        <f>ROW(Source!A675)</f>
        <v>675</v>
      </c>
      <c r="B1499">
        <v>60528187</v>
      </c>
      <c r="C1499">
        <v>60528171</v>
      </c>
      <c r="D1499">
        <v>58308811</v>
      </c>
      <c r="E1499">
        <v>1</v>
      </c>
      <c r="F1499">
        <v>1</v>
      </c>
      <c r="G1499">
        <v>1080</v>
      </c>
      <c r="H1499">
        <v>3</v>
      </c>
      <c r="I1499" t="s">
        <v>877</v>
      </c>
      <c r="J1499" t="s">
        <v>878</v>
      </c>
      <c r="K1499" t="s">
        <v>879</v>
      </c>
      <c r="L1499">
        <v>1346</v>
      </c>
      <c r="N1499">
        <v>1009</v>
      </c>
      <c r="O1499" t="s">
        <v>880</v>
      </c>
      <c r="P1499" t="s">
        <v>880</v>
      </c>
      <c r="Q1499">
        <v>1</v>
      </c>
      <c r="X1499">
        <v>0.5</v>
      </c>
      <c r="Y1499">
        <v>1.61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 t="s">
        <v>3</v>
      </c>
      <c r="AG1499">
        <v>0.5</v>
      </c>
      <c r="AH1499">
        <v>2</v>
      </c>
      <c r="AI1499">
        <v>60528177</v>
      </c>
      <c r="AJ1499">
        <v>1478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</row>
    <row r="1500" spans="1:44" x14ac:dyDescent="0.2">
      <c r="A1500">
        <f>ROW(Source!A675)</f>
        <v>675</v>
      </c>
      <c r="B1500">
        <v>60528188</v>
      </c>
      <c r="C1500">
        <v>60528171</v>
      </c>
      <c r="D1500">
        <v>58308843</v>
      </c>
      <c r="E1500">
        <v>1</v>
      </c>
      <c r="F1500">
        <v>1</v>
      </c>
      <c r="G1500">
        <v>1080</v>
      </c>
      <c r="H1500">
        <v>3</v>
      </c>
      <c r="I1500" t="s">
        <v>881</v>
      </c>
      <c r="J1500" t="s">
        <v>882</v>
      </c>
      <c r="K1500" t="s">
        <v>883</v>
      </c>
      <c r="L1500">
        <v>1346</v>
      </c>
      <c r="N1500">
        <v>1009</v>
      </c>
      <c r="O1500" t="s">
        <v>880</v>
      </c>
      <c r="P1500" t="s">
        <v>880</v>
      </c>
      <c r="Q1500">
        <v>1</v>
      </c>
      <c r="X1500">
        <v>9.2999999999999999E-2</v>
      </c>
      <c r="Y1500">
        <v>36.78</v>
      </c>
      <c r="Z1500">
        <v>0</v>
      </c>
      <c r="AA1500">
        <v>0</v>
      </c>
      <c r="AB1500">
        <v>0</v>
      </c>
      <c r="AC1500">
        <v>0</v>
      </c>
      <c r="AD1500">
        <v>1</v>
      </c>
      <c r="AE1500">
        <v>0</v>
      </c>
      <c r="AF1500" t="s">
        <v>3</v>
      </c>
      <c r="AG1500">
        <v>9.2999999999999999E-2</v>
      </c>
      <c r="AH1500">
        <v>2</v>
      </c>
      <c r="AI1500">
        <v>60528178</v>
      </c>
      <c r="AJ1500">
        <v>1479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</row>
    <row r="1501" spans="1:44" x14ac:dyDescent="0.2">
      <c r="A1501">
        <f>ROW(Source!A675)</f>
        <v>675</v>
      </c>
      <c r="B1501">
        <v>60528189</v>
      </c>
      <c r="C1501">
        <v>60528171</v>
      </c>
      <c r="D1501">
        <v>58308917</v>
      </c>
      <c r="E1501">
        <v>1</v>
      </c>
      <c r="F1501">
        <v>1</v>
      </c>
      <c r="G1501">
        <v>1080</v>
      </c>
      <c r="H1501">
        <v>3</v>
      </c>
      <c r="I1501" t="s">
        <v>884</v>
      </c>
      <c r="J1501" t="s">
        <v>885</v>
      </c>
      <c r="K1501" t="s">
        <v>886</v>
      </c>
      <c r="L1501">
        <v>1354</v>
      </c>
      <c r="N1501">
        <v>1010</v>
      </c>
      <c r="O1501" t="s">
        <v>39</v>
      </c>
      <c r="P1501" t="s">
        <v>39</v>
      </c>
      <c r="Q1501">
        <v>1</v>
      </c>
      <c r="X1501">
        <v>29</v>
      </c>
      <c r="Y1501">
        <v>0.89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 t="s">
        <v>3</v>
      </c>
      <c r="AG1501">
        <v>29</v>
      </c>
      <c r="AH1501">
        <v>2</v>
      </c>
      <c r="AI1501">
        <v>60528179</v>
      </c>
      <c r="AJ1501">
        <v>1480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</row>
    <row r="1502" spans="1:44" x14ac:dyDescent="0.2">
      <c r="A1502">
        <f>ROW(Source!A675)</f>
        <v>675</v>
      </c>
      <c r="B1502">
        <v>60528190</v>
      </c>
      <c r="C1502">
        <v>60528171</v>
      </c>
      <c r="D1502">
        <v>58263805</v>
      </c>
      <c r="E1502">
        <v>1080</v>
      </c>
      <c r="F1502">
        <v>1</v>
      </c>
      <c r="G1502">
        <v>1080</v>
      </c>
      <c r="H1502">
        <v>3</v>
      </c>
      <c r="I1502" t="s">
        <v>985</v>
      </c>
      <c r="J1502" t="s">
        <v>3</v>
      </c>
      <c r="K1502" t="s">
        <v>986</v>
      </c>
      <c r="L1502">
        <v>1301</v>
      </c>
      <c r="N1502">
        <v>1003</v>
      </c>
      <c r="O1502" t="s">
        <v>34</v>
      </c>
      <c r="P1502" t="s">
        <v>34</v>
      </c>
      <c r="Q1502">
        <v>1</v>
      </c>
      <c r="X1502">
        <v>100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 t="s">
        <v>3</v>
      </c>
      <c r="AG1502">
        <v>100</v>
      </c>
      <c r="AH1502">
        <v>3</v>
      </c>
      <c r="AI1502">
        <v>-1</v>
      </c>
      <c r="AJ1502" t="s">
        <v>3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</row>
    <row r="1503" spans="1:44" x14ac:dyDescent="0.2">
      <c r="A1503">
        <f>ROW(Source!A675)</f>
        <v>675</v>
      </c>
      <c r="B1503">
        <v>60528191</v>
      </c>
      <c r="C1503">
        <v>60528171</v>
      </c>
      <c r="D1503">
        <v>58266671</v>
      </c>
      <c r="E1503">
        <v>1080</v>
      </c>
      <c r="F1503">
        <v>1</v>
      </c>
      <c r="G1503">
        <v>1080</v>
      </c>
      <c r="H1503">
        <v>3</v>
      </c>
      <c r="I1503" t="s">
        <v>987</v>
      </c>
      <c r="J1503" t="s">
        <v>3</v>
      </c>
      <c r="K1503" t="s">
        <v>988</v>
      </c>
      <c r="L1503">
        <v>1354</v>
      </c>
      <c r="N1503">
        <v>1010</v>
      </c>
      <c r="O1503" t="s">
        <v>39</v>
      </c>
      <c r="P1503" t="s">
        <v>39</v>
      </c>
      <c r="Q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 t="s">
        <v>3</v>
      </c>
      <c r="AG1503">
        <v>0</v>
      </c>
      <c r="AH1503">
        <v>3</v>
      </c>
      <c r="AI1503">
        <v>-1</v>
      </c>
      <c r="AJ1503" t="s">
        <v>3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</row>
    <row r="1504" spans="1:44" x14ac:dyDescent="0.2">
      <c r="A1504">
        <f>ROW(Source!A675)</f>
        <v>675</v>
      </c>
      <c r="B1504">
        <v>60528192</v>
      </c>
      <c r="C1504">
        <v>60528171</v>
      </c>
      <c r="D1504">
        <v>58267525</v>
      </c>
      <c r="E1504">
        <v>1080</v>
      </c>
      <c r="F1504">
        <v>1</v>
      </c>
      <c r="G1504">
        <v>1080</v>
      </c>
      <c r="H1504">
        <v>3</v>
      </c>
      <c r="I1504" t="s">
        <v>989</v>
      </c>
      <c r="J1504" t="s">
        <v>3</v>
      </c>
      <c r="K1504" t="s">
        <v>990</v>
      </c>
      <c r="L1504">
        <v>1346</v>
      </c>
      <c r="N1504">
        <v>1009</v>
      </c>
      <c r="O1504" t="s">
        <v>880</v>
      </c>
      <c r="P1504" t="s">
        <v>880</v>
      </c>
      <c r="Q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 t="s">
        <v>3</v>
      </c>
      <c r="AG1504">
        <v>0</v>
      </c>
      <c r="AH1504">
        <v>3</v>
      </c>
      <c r="AI1504">
        <v>-1</v>
      </c>
      <c r="AJ1504" t="s">
        <v>3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</row>
    <row r="1505" spans="1:44" x14ac:dyDescent="0.2">
      <c r="A1505">
        <f>ROW(Source!A680)</f>
        <v>680</v>
      </c>
      <c r="B1505">
        <v>60528201</v>
      </c>
      <c r="C1505">
        <v>60528195</v>
      </c>
      <c r="D1505">
        <v>58266404</v>
      </c>
      <c r="E1505">
        <v>1080</v>
      </c>
      <c r="F1505">
        <v>1</v>
      </c>
      <c r="G1505">
        <v>1080</v>
      </c>
      <c r="H1505">
        <v>1</v>
      </c>
      <c r="I1505" t="s">
        <v>859</v>
      </c>
      <c r="J1505" t="s">
        <v>3</v>
      </c>
      <c r="K1505" t="s">
        <v>860</v>
      </c>
      <c r="L1505">
        <v>1191</v>
      </c>
      <c r="N1505">
        <v>1013</v>
      </c>
      <c r="O1505" t="s">
        <v>861</v>
      </c>
      <c r="P1505" t="s">
        <v>861</v>
      </c>
      <c r="Q1505">
        <v>1</v>
      </c>
      <c r="X1505">
        <v>5.01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1</v>
      </c>
      <c r="AF1505" t="s">
        <v>26</v>
      </c>
      <c r="AG1505">
        <v>6.3376499999999991</v>
      </c>
      <c r="AH1505">
        <v>2</v>
      </c>
      <c r="AI1505">
        <v>60528196</v>
      </c>
      <c r="AJ1505">
        <v>1483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</row>
    <row r="1506" spans="1:44" x14ac:dyDescent="0.2">
      <c r="A1506">
        <f>ROW(Source!A680)</f>
        <v>680</v>
      </c>
      <c r="B1506">
        <v>60528202</v>
      </c>
      <c r="C1506">
        <v>60528195</v>
      </c>
      <c r="D1506">
        <v>58308814</v>
      </c>
      <c r="E1506">
        <v>1</v>
      </c>
      <c r="F1506">
        <v>1</v>
      </c>
      <c r="G1506">
        <v>1080</v>
      </c>
      <c r="H1506">
        <v>3</v>
      </c>
      <c r="I1506" t="s">
        <v>890</v>
      </c>
      <c r="J1506" t="s">
        <v>891</v>
      </c>
      <c r="K1506" t="s">
        <v>892</v>
      </c>
      <c r="L1506">
        <v>1339</v>
      </c>
      <c r="N1506">
        <v>1007</v>
      </c>
      <c r="O1506" t="s">
        <v>893</v>
      </c>
      <c r="P1506" t="s">
        <v>893</v>
      </c>
      <c r="Q1506">
        <v>1</v>
      </c>
      <c r="X1506">
        <v>1</v>
      </c>
      <c r="Y1506">
        <v>7.07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 t="s">
        <v>3</v>
      </c>
      <c r="AG1506">
        <v>1</v>
      </c>
      <c r="AH1506">
        <v>2</v>
      </c>
      <c r="AI1506">
        <v>60528197</v>
      </c>
      <c r="AJ1506">
        <v>1484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</row>
    <row r="1507" spans="1:44" x14ac:dyDescent="0.2">
      <c r="A1507">
        <f>ROW(Source!A680)</f>
        <v>680</v>
      </c>
      <c r="B1507">
        <v>60528203</v>
      </c>
      <c r="C1507">
        <v>60528195</v>
      </c>
      <c r="D1507">
        <v>58310526</v>
      </c>
      <c r="E1507">
        <v>1</v>
      </c>
      <c r="F1507">
        <v>1</v>
      </c>
      <c r="G1507">
        <v>1080</v>
      </c>
      <c r="H1507">
        <v>3</v>
      </c>
      <c r="I1507" t="s">
        <v>894</v>
      </c>
      <c r="J1507" t="s">
        <v>895</v>
      </c>
      <c r="K1507" t="s">
        <v>896</v>
      </c>
      <c r="L1507">
        <v>1346</v>
      </c>
      <c r="N1507">
        <v>1009</v>
      </c>
      <c r="O1507" t="s">
        <v>880</v>
      </c>
      <c r="P1507" t="s">
        <v>880</v>
      </c>
      <c r="Q1507">
        <v>1</v>
      </c>
      <c r="X1507">
        <v>0.02</v>
      </c>
      <c r="Y1507">
        <v>37.979999999999997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 t="s">
        <v>3</v>
      </c>
      <c r="AG1507">
        <v>0.02</v>
      </c>
      <c r="AH1507">
        <v>2</v>
      </c>
      <c r="AI1507">
        <v>60528198</v>
      </c>
      <c r="AJ1507">
        <v>1485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</row>
    <row r="1508" spans="1:44" x14ac:dyDescent="0.2">
      <c r="A1508">
        <f>ROW(Source!A680)</f>
        <v>680</v>
      </c>
      <c r="B1508">
        <v>60528204</v>
      </c>
      <c r="C1508">
        <v>60528195</v>
      </c>
      <c r="D1508">
        <v>58309084</v>
      </c>
      <c r="E1508">
        <v>1</v>
      </c>
      <c r="F1508">
        <v>1</v>
      </c>
      <c r="G1508">
        <v>1080</v>
      </c>
      <c r="H1508">
        <v>3</v>
      </c>
      <c r="I1508" t="s">
        <v>907</v>
      </c>
      <c r="J1508" t="s">
        <v>908</v>
      </c>
      <c r="K1508" t="s">
        <v>909</v>
      </c>
      <c r="L1508">
        <v>1348</v>
      </c>
      <c r="N1508">
        <v>1009</v>
      </c>
      <c r="O1508" t="s">
        <v>900</v>
      </c>
      <c r="P1508" t="s">
        <v>900</v>
      </c>
      <c r="Q1508">
        <v>1000</v>
      </c>
      <c r="X1508">
        <v>5.0000000000000002E-5</v>
      </c>
      <c r="Y1508">
        <v>16214.84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 t="s">
        <v>3</v>
      </c>
      <c r="AG1508">
        <v>5.0000000000000002E-5</v>
      </c>
      <c r="AH1508">
        <v>2</v>
      </c>
      <c r="AI1508">
        <v>60528199</v>
      </c>
      <c r="AJ1508">
        <v>1486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</row>
    <row r="1509" spans="1:44" x14ac:dyDescent="0.2">
      <c r="A1509">
        <f>ROW(Source!A680)</f>
        <v>680</v>
      </c>
      <c r="B1509">
        <v>60528205</v>
      </c>
      <c r="C1509">
        <v>60528195</v>
      </c>
      <c r="D1509">
        <v>58309253</v>
      </c>
      <c r="E1509">
        <v>1</v>
      </c>
      <c r="F1509">
        <v>1</v>
      </c>
      <c r="G1509">
        <v>1080</v>
      </c>
      <c r="H1509">
        <v>3</v>
      </c>
      <c r="I1509" t="s">
        <v>910</v>
      </c>
      <c r="J1509" t="s">
        <v>911</v>
      </c>
      <c r="K1509" t="s">
        <v>912</v>
      </c>
      <c r="L1509">
        <v>1346</v>
      </c>
      <c r="N1509">
        <v>1009</v>
      </c>
      <c r="O1509" t="s">
        <v>880</v>
      </c>
      <c r="P1509" t="s">
        <v>880</v>
      </c>
      <c r="Q1509">
        <v>1</v>
      </c>
      <c r="X1509">
        <v>0.02</v>
      </c>
      <c r="Y1509">
        <v>20.190000000000001</v>
      </c>
      <c r="Z1509">
        <v>0</v>
      </c>
      <c r="AA1509">
        <v>0</v>
      </c>
      <c r="AB1509">
        <v>0</v>
      </c>
      <c r="AC1509">
        <v>0</v>
      </c>
      <c r="AD1509">
        <v>1</v>
      </c>
      <c r="AE1509">
        <v>0</v>
      </c>
      <c r="AF1509" t="s">
        <v>3</v>
      </c>
      <c r="AG1509">
        <v>0.02</v>
      </c>
      <c r="AH1509">
        <v>2</v>
      </c>
      <c r="AI1509">
        <v>60528200</v>
      </c>
      <c r="AJ1509">
        <v>1487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</row>
    <row r="1510" spans="1:44" x14ac:dyDescent="0.2">
      <c r="A1510">
        <f>ROW(Source!A681)</f>
        <v>681</v>
      </c>
      <c r="B1510">
        <v>60528201</v>
      </c>
      <c r="C1510">
        <v>60528195</v>
      </c>
      <c r="D1510">
        <v>58266404</v>
      </c>
      <c r="E1510">
        <v>1080</v>
      </c>
      <c r="F1510">
        <v>1</v>
      </c>
      <c r="G1510">
        <v>1080</v>
      </c>
      <c r="H1510">
        <v>1</v>
      </c>
      <c r="I1510" t="s">
        <v>859</v>
      </c>
      <c r="J1510" t="s">
        <v>3</v>
      </c>
      <c r="K1510" t="s">
        <v>860</v>
      </c>
      <c r="L1510">
        <v>1191</v>
      </c>
      <c r="N1510">
        <v>1013</v>
      </c>
      <c r="O1510" t="s">
        <v>861</v>
      </c>
      <c r="P1510" t="s">
        <v>861</v>
      </c>
      <c r="Q1510">
        <v>1</v>
      </c>
      <c r="X1510">
        <v>5.01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1</v>
      </c>
      <c r="AF1510" t="s">
        <v>26</v>
      </c>
      <c r="AG1510">
        <v>6.3376499999999991</v>
      </c>
      <c r="AH1510">
        <v>2</v>
      </c>
      <c r="AI1510">
        <v>60528196</v>
      </c>
      <c r="AJ1510">
        <v>1488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</row>
    <row r="1511" spans="1:44" x14ac:dyDescent="0.2">
      <c r="A1511">
        <f>ROW(Source!A681)</f>
        <v>681</v>
      </c>
      <c r="B1511">
        <v>60528202</v>
      </c>
      <c r="C1511">
        <v>60528195</v>
      </c>
      <c r="D1511">
        <v>58308814</v>
      </c>
      <c r="E1511">
        <v>1</v>
      </c>
      <c r="F1511">
        <v>1</v>
      </c>
      <c r="G1511">
        <v>1080</v>
      </c>
      <c r="H1511">
        <v>3</v>
      </c>
      <c r="I1511" t="s">
        <v>890</v>
      </c>
      <c r="J1511" t="s">
        <v>891</v>
      </c>
      <c r="K1511" t="s">
        <v>892</v>
      </c>
      <c r="L1511">
        <v>1339</v>
      </c>
      <c r="N1511">
        <v>1007</v>
      </c>
      <c r="O1511" t="s">
        <v>893</v>
      </c>
      <c r="P1511" t="s">
        <v>893</v>
      </c>
      <c r="Q1511">
        <v>1</v>
      </c>
      <c r="X1511">
        <v>1</v>
      </c>
      <c r="Y1511">
        <v>7.07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 t="s">
        <v>3</v>
      </c>
      <c r="AG1511">
        <v>1</v>
      </c>
      <c r="AH1511">
        <v>2</v>
      </c>
      <c r="AI1511">
        <v>60528197</v>
      </c>
      <c r="AJ1511">
        <v>1489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</row>
    <row r="1512" spans="1:44" x14ac:dyDescent="0.2">
      <c r="A1512">
        <f>ROW(Source!A681)</f>
        <v>681</v>
      </c>
      <c r="B1512">
        <v>60528203</v>
      </c>
      <c r="C1512">
        <v>60528195</v>
      </c>
      <c r="D1512">
        <v>58310526</v>
      </c>
      <c r="E1512">
        <v>1</v>
      </c>
      <c r="F1512">
        <v>1</v>
      </c>
      <c r="G1512">
        <v>1080</v>
      </c>
      <c r="H1512">
        <v>3</v>
      </c>
      <c r="I1512" t="s">
        <v>894</v>
      </c>
      <c r="J1512" t="s">
        <v>895</v>
      </c>
      <c r="K1512" t="s">
        <v>896</v>
      </c>
      <c r="L1512">
        <v>1346</v>
      </c>
      <c r="N1512">
        <v>1009</v>
      </c>
      <c r="O1512" t="s">
        <v>880</v>
      </c>
      <c r="P1512" t="s">
        <v>880</v>
      </c>
      <c r="Q1512">
        <v>1</v>
      </c>
      <c r="X1512">
        <v>0.02</v>
      </c>
      <c r="Y1512">
        <v>37.979999999999997</v>
      </c>
      <c r="Z1512">
        <v>0</v>
      </c>
      <c r="AA1512">
        <v>0</v>
      </c>
      <c r="AB1512">
        <v>0</v>
      </c>
      <c r="AC1512">
        <v>0</v>
      </c>
      <c r="AD1512">
        <v>1</v>
      </c>
      <c r="AE1512">
        <v>0</v>
      </c>
      <c r="AF1512" t="s">
        <v>3</v>
      </c>
      <c r="AG1512">
        <v>0.02</v>
      </c>
      <c r="AH1512">
        <v>2</v>
      </c>
      <c r="AI1512">
        <v>60528198</v>
      </c>
      <c r="AJ1512">
        <v>1490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</row>
    <row r="1513" spans="1:44" x14ac:dyDescent="0.2">
      <c r="A1513">
        <f>ROW(Source!A681)</f>
        <v>681</v>
      </c>
      <c r="B1513">
        <v>60528204</v>
      </c>
      <c r="C1513">
        <v>60528195</v>
      </c>
      <c r="D1513">
        <v>58309084</v>
      </c>
      <c r="E1513">
        <v>1</v>
      </c>
      <c r="F1513">
        <v>1</v>
      </c>
      <c r="G1513">
        <v>1080</v>
      </c>
      <c r="H1513">
        <v>3</v>
      </c>
      <c r="I1513" t="s">
        <v>907</v>
      </c>
      <c r="J1513" t="s">
        <v>908</v>
      </c>
      <c r="K1513" t="s">
        <v>909</v>
      </c>
      <c r="L1513">
        <v>1348</v>
      </c>
      <c r="N1513">
        <v>1009</v>
      </c>
      <c r="O1513" t="s">
        <v>900</v>
      </c>
      <c r="P1513" t="s">
        <v>900</v>
      </c>
      <c r="Q1513">
        <v>1000</v>
      </c>
      <c r="X1513">
        <v>5.0000000000000002E-5</v>
      </c>
      <c r="Y1513">
        <v>16214.84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0</v>
      </c>
      <c r="AF1513" t="s">
        <v>3</v>
      </c>
      <c r="AG1513">
        <v>5.0000000000000002E-5</v>
      </c>
      <c r="AH1513">
        <v>2</v>
      </c>
      <c r="AI1513">
        <v>60528199</v>
      </c>
      <c r="AJ1513">
        <v>1491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</row>
    <row r="1514" spans="1:44" x14ac:dyDescent="0.2">
      <c r="A1514">
        <f>ROW(Source!A681)</f>
        <v>681</v>
      </c>
      <c r="B1514">
        <v>60528205</v>
      </c>
      <c r="C1514">
        <v>60528195</v>
      </c>
      <c r="D1514">
        <v>58309253</v>
      </c>
      <c r="E1514">
        <v>1</v>
      </c>
      <c r="F1514">
        <v>1</v>
      </c>
      <c r="G1514">
        <v>1080</v>
      </c>
      <c r="H1514">
        <v>3</v>
      </c>
      <c r="I1514" t="s">
        <v>910</v>
      </c>
      <c r="J1514" t="s">
        <v>911</v>
      </c>
      <c r="K1514" t="s">
        <v>912</v>
      </c>
      <c r="L1514">
        <v>1346</v>
      </c>
      <c r="N1514">
        <v>1009</v>
      </c>
      <c r="O1514" t="s">
        <v>880</v>
      </c>
      <c r="P1514" t="s">
        <v>880</v>
      </c>
      <c r="Q1514">
        <v>1</v>
      </c>
      <c r="X1514">
        <v>0.02</v>
      </c>
      <c r="Y1514">
        <v>20.190000000000001</v>
      </c>
      <c r="Z1514">
        <v>0</v>
      </c>
      <c r="AA1514">
        <v>0</v>
      </c>
      <c r="AB1514">
        <v>0</v>
      </c>
      <c r="AC1514">
        <v>0</v>
      </c>
      <c r="AD1514">
        <v>1</v>
      </c>
      <c r="AE1514">
        <v>0</v>
      </c>
      <c r="AF1514" t="s">
        <v>3</v>
      </c>
      <c r="AG1514">
        <v>0.02</v>
      </c>
      <c r="AH1514">
        <v>2</v>
      </c>
      <c r="AI1514">
        <v>60528200</v>
      </c>
      <c r="AJ1514">
        <v>1492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</row>
    <row r="1515" spans="1:44" x14ac:dyDescent="0.2">
      <c r="A1515">
        <f>ROW(Source!A682)</f>
        <v>682</v>
      </c>
      <c r="B1515">
        <v>60528231</v>
      </c>
      <c r="C1515">
        <v>60528206</v>
      </c>
      <c r="D1515">
        <v>58266404</v>
      </c>
      <c r="E1515">
        <v>1080</v>
      </c>
      <c r="F1515">
        <v>1</v>
      </c>
      <c r="G1515">
        <v>1080</v>
      </c>
      <c r="H1515">
        <v>1</v>
      </c>
      <c r="I1515" t="s">
        <v>859</v>
      </c>
      <c r="J1515" t="s">
        <v>3</v>
      </c>
      <c r="K1515" t="s">
        <v>860</v>
      </c>
      <c r="L1515">
        <v>1191</v>
      </c>
      <c r="N1515">
        <v>1013</v>
      </c>
      <c r="O1515" t="s">
        <v>861</v>
      </c>
      <c r="P1515" t="s">
        <v>861</v>
      </c>
      <c r="Q1515">
        <v>1</v>
      </c>
      <c r="X1515">
        <v>14.56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  <c r="AE1515">
        <v>1</v>
      </c>
      <c r="AF1515" t="s">
        <v>26</v>
      </c>
      <c r="AG1515">
        <v>18.418400000000002</v>
      </c>
      <c r="AH1515">
        <v>2</v>
      </c>
      <c r="AI1515">
        <v>60528207</v>
      </c>
      <c r="AJ1515">
        <v>1493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</row>
    <row r="1516" spans="1:44" x14ac:dyDescent="0.2">
      <c r="A1516">
        <f>ROW(Source!A682)</f>
        <v>682</v>
      </c>
      <c r="B1516">
        <v>60528232</v>
      </c>
      <c r="C1516">
        <v>60528206</v>
      </c>
      <c r="D1516">
        <v>58340234</v>
      </c>
      <c r="E1516">
        <v>1</v>
      </c>
      <c r="F1516">
        <v>1</v>
      </c>
      <c r="G1516">
        <v>1080</v>
      </c>
      <c r="H1516">
        <v>2</v>
      </c>
      <c r="I1516" t="s">
        <v>920</v>
      </c>
      <c r="J1516" t="s">
        <v>921</v>
      </c>
      <c r="K1516" t="s">
        <v>922</v>
      </c>
      <c r="L1516">
        <v>1368</v>
      </c>
      <c r="N1516">
        <v>1011</v>
      </c>
      <c r="O1516" t="s">
        <v>865</v>
      </c>
      <c r="P1516" t="s">
        <v>865</v>
      </c>
      <c r="Q1516">
        <v>1</v>
      </c>
      <c r="X1516">
        <v>2.0499999999999998</v>
      </c>
      <c r="Y1516">
        <v>0</v>
      </c>
      <c r="Z1516">
        <v>5.78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 t="s">
        <v>25</v>
      </c>
      <c r="AG1516">
        <v>2.8187500000000001</v>
      </c>
      <c r="AH1516">
        <v>2</v>
      </c>
      <c r="AI1516">
        <v>60528208</v>
      </c>
      <c r="AJ1516">
        <v>1494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</row>
    <row r="1517" spans="1:44" x14ac:dyDescent="0.2">
      <c r="A1517">
        <f>ROW(Source!A682)</f>
        <v>682</v>
      </c>
      <c r="B1517">
        <v>60528233</v>
      </c>
      <c r="C1517">
        <v>60528206</v>
      </c>
      <c r="D1517">
        <v>58340578</v>
      </c>
      <c r="E1517">
        <v>1</v>
      </c>
      <c r="F1517">
        <v>1</v>
      </c>
      <c r="G1517">
        <v>1080</v>
      </c>
      <c r="H1517">
        <v>2</v>
      </c>
      <c r="I1517" t="s">
        <v>862</v>
      </c>
      <c r="J1517" t="s">
        <v>863</v>
      </c>
      <c r="K1517" t="s">
        <v>864</v>
      </c>
      <c r="L1517">
        <v>1368</v>
      </c>
      <c r="N1517">
        <v>1011</v>
      </c>
      <c r="O1517" t="s">
        <v>865</v>
      </c>
      <c r="P1517" t="s">
        <v>865</v>
      </c>
      <c r="Q1517">
        <v>1</v>
      </c>
      <c r="X1517">
        <v>0.04</v>
      </c>
      <c r="Y1517">
        <v>0</v>
      </c>
      <c r="Z1517">
        <v>83.1</v>
      </c>
      <c r="AA1517">
        <v>12.62</v>
      </c>
      <c r="AB1517">
        <v>0</v>
      </c>
      <c r="AC1517">
        <v>0</v>
      </c>
      <c r="AD1517">
        <v>1</v>
      </c>
      <c r="AE1517">
        <v>0</v>
      </c>
      <c r="AF1517" t="s">
        <v>25</v>
      </c>
      <c r="AG1517">
        <v>5.5000000000000007E-2</v>
      </c>
      <c r="AH1517">
        <v>2</v>
      </c>
      <c r="AI1517">
        <v>60528209</v>
      </c>
      <c r="AJ1517">
        <v>1495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</row>
    <row r="1518" spans="1:44" x14ac:dyDescent="0.2">
      <c r="A1518">
        <f>ROW(Source!A682)</f>
        <v>682</v>
      </c>
      <c r="B1518">
        <v>60528234</v>
      </c>
      <c r="C1518">
        <v>60528206</v>
      </c>
      <c r="D1518">
        <v>58340630</v>
      </c>
      <c r="E1518">
        <v>1</v>
      </c>
      <c r="F1518">
        <v>1</v>
      </c>
      <c r="G1518">
        <v>1080</v>
      </c>
      <c r="H1518">
        <v>2</v>
      </c>
      <c r="I1518" t="s">
        <v>923</v>
      </c>
      <c r="J1518" t="s">
        <v>924</v>
      </c>
      <c r="K1518" t="s">
        <v>925</v>
      </c>
      <c r="L1518">
        <v>1368</v>
      </c>
      <c r="N1518">
        <v>1011</v>
      </c>
      <c r="O1518" t="s">
        <v>865</v>
      </c>
      <c r="P1518" t="s">
        <v>865</v>
      </c>
      <c r="Q1518">
        <v>1</v>
      </c>
      <c r="X1518">
        <v>2.81</v>
      </c>
      <c r="Y1518">
        <v>0</v>
      </c>
      <c r="Z1518">
        <v>0.77</v>
      </c>
      <c r="AA1518">
        <v>0</v>
      </c>
      <c r="AB1518">
        <v>0</v>
      </c>
      <c r="AC1518">
        <v>0</v>
      </c>
      <c r="AD1518">
        <v>1</v>
      </c>
      <c r="AE1518">
        <v>0</v>
      </c>
      <c r="AF1518" t="s">
        <v>25</v>
      </c>
      <c r="AG1518">
        <v>3.8637500000000005</v>
      </c>
      <c r="AH1518">
        <v>2</v>
      </c>
      <c r="AI1518">
        <v>60528210</v>
      </c>
      <c r="AJ1518">
        <v>1496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</row>
    <row r="1519" spans="1:44" x14ac:dyDescent="0.2">
      <c r="A1519">
        <f>ROW(Source!A682)</f>
        <v>682</v>
      </c>
      <c r="B1519">
        <v>60528235</v>
      </c>
      <c r="C1519">
        <v>60528206</v>
      </c>
      <c r="D1519">
        <v>58340663</v>
      </c>
      <c r="E1519">
        <v>1</v>
      </c>
      <c r="F1519">
        <v>1</v>
      </c>
      <c r="G1519">
        <v>1080</v>
      </c>
      <c r="H1519">
        <v>2</v>
      </c>
      <c r="I1519" t="s">
        <v>926</v>
      </c>
      <c r="J1519" t="s">
        <v>927</v>
      </c>
      <c r="K1519" t="s">
        <v>928</v>
      </c>
      <c r="L1519">
        <v>1368</v>
      </c>
      <c r="N1519">
        <v>1011</v>
      </c>
      <c r="O1519" t="s">
        <v>865</v>
      </c>
      <c r="P1519" t="s">
        <v>865</v>
      </c>
      <c r="Q1519">
        <v>1</v>
      </c>
      <c r="X1519">
        <v>2.21</v>
      </c>
      <c r="Y1519">
        <v>0</v>
      </c>
      <c r="Z1519">
        <v>0.47</v>
      </c>
      <c r="AA1519">
        <v>0</v>
      </c>
      <c r="AB1519">
        <v>0</v>
      </c>
      <c r="AC1519">
        <v>0</v>
      </c>
      <c r="AD1519">
        <v>1</v>
      </c>
      <c r="AE1519">
        <v>0</v>
      </c>
      <c r="AF1519" t="s">
        <v>25</v>
      </c>
      <c r="AG1519">
        <v>3.0387500000000003</v>
      </c>
      <c r="AH1519">
        <v>2</v>
      </c>
      <c r="AI1519">
        <v>60528211</v>
      </c>
      <c r="AJ1519">
        <v>1497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</row>
    <row r="1520" spans="1:44" x14ac:dyDescent="0.2">
      <c r="A1520">
        <f>ROW(Source!A682)</f>
        <v>682</v>
      </c>
      <c r="B1520">
        <v>60528236</v>
      </c>
      <c r="C1520">
        <v>60528206</v>
      </c>
      <c r="D1520">
        <v>58308814</v>
      </c>
      <c r="E1520">
        <v>1</v>
      </c>
      <c r="F1520">
        <v>1</v>
      </c>
      <c r="G1520">
        <v>1080</v>
      </c>
      <c r="H1520">
        <v>3</v>
      </c>
      <c r="I1520" t="s">
        <v>890</v>
      </c>
      <c r="J1520" t="s">
        <v>891</v>
      </c>
      <c r="K1520" t="s">
        <v>892</v>
      </c>
      <c r="L1520">
        <v>1339</v>
      </c>
      <c r="N1520">
        <v>1007</v>
      </c>
      <c r="O1520" t="s">
        <v>893</v>
      </c>
      <c r="P1520" t="s">
        <v>893</v>
      </c>
      <c r="Q1520">
        <v>1</v>
      </c>
      <c r="X1520">
        <v>0.7208</v>
      </c>
      <c r="Y1520">
        <v>7.07</v>
      </c>
      <c r="Z1520">
        <v>0</v>
      </c>
      <c r="AA1520">
        <v>0</v>
      </c>
      <c r="AB1520">
        <v>0</v>
      </c>
      <c r="AC1520">
        <v>0</v>
      </c>
      <c r="AD1520">
        <v>1</v>
      </c>
      <c r="AE1520">
        <v>0</v>
      </c>
      <c r="AF1520" t="s">
        <v>3</v>
      </c>
      <c r="AG1520">
        <v>0.7208</v>
      </c>
      <c r="AH1520">
        <v>2</v>
      </c>
      <c r="AI1520">
        <v>60528212</v>
      </c>
      <c r="AJ1520">
        <v>1498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</row>
    <row r="1521" spans="1:44" x14ac:dyDescent="0.2">
      <c r="A1521">
        <f>ROW(Source!A682)</f>
        <v>682</v>
      </c>
      <c r="B1521">
        <v>60528237</v>
      </c>
      <c r="C1521">
        <v>60528206</v>
      </c>
      <c r="D1521">
        <v>58311329</v>
      </c>
      <c r="E1521">
        <v>1</v>
      </c>
      <c r="F1521">
        <v>1</v>
      </c>
      <c r="G1521">
        <v>1080</v>
      </c>
      <c r="H1521">
        <v>3</v>
      </c>
      <c r="I1521" t="s">
        <v>929</v>
      </c>
      <c r="J1521" t="s">
        <v>930</v>
      </c>
      <c r="K1521" t="s">
        <v>931</v>
      </c>
      <c r="L1521">
        <v>1355</v>
      </c>
      <c r="N1521">
        <v>1010</v>
      </c>
      <c r="O1521" t="s">
        <v>48</v>
      </c>
      <c r="P1521" t="s">
        <v>48</v>
      </c>
      <c r="Q1521">
        <v>100</v>
      </c>
      <c r="X1521">
        <v>1.67</v>
      </c>
      <c r="Y1521">
        <v>15.04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 t="s">
        <v>3</v>
      </c>
      <c r="AG1521">
        <v>1.67</v>
      </c>
      <c r="AH1521">
        <v>2</v>
      </c>
      <c r="AI1521">
        <v>60528213</v>
      </c>
      <c r="AJ1521">
        <v>1499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</row>
    <row r="1522" spans="1:44" x14ac:dyDescent="0.2">
      <c r="A1522">
        <f>ROW(Source!A682)</f>
        <v>682</v>
      </c>
      <c r="B1522">
        <v>60528238</v>
      </c>
      <c r="C1522">
        <v>60528206</v>
      </c>
      <c r="D1522">
        <v>58311563</v>
      </c>
      <c r="E1522">
        <v>1</v>
      </c>
      <c r="F1522">
        <v>1</v>
      </c>
      <c r="G1522">
        <v>1080</v>
      </c>
      <c r="H1522">
        <v>3</v>
      </c>
      <c r="I1522" t="s">
        <v>932</v>
      </c>
      <c r="J1522" t="s">
        <v>933</v>
      </c>
      <c r="K1522" t="s">
        <v>934</v>
      </c>
      <c r="L1522">
        <v>1346</v>
      </c>
      <c r="N1522">
        <v>1009</v>
      </c>
      <c r="O1522" t="s">
        <v>880</v>
      </c>
      <c r="P1522" t="s">
        <v>880</v>
      </c>
      <c r="Q1522">
        <v>1</v>
      </c>
      <c r="X1522">
        <v>3.173</v>
      </c>
      <c r="Y1522">
        <v>38.729999999999997</v>
      </c>
      <c r="Z1522">
        <v>0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 t="s">
        <v>3</v>
      </c>
      <c r="AG1522">
        <v>3.173</v>
      </c>
      <c r="AH1522">
        <v>2</v>
      </c>
      <c r="AI1522">
        <v>60528214</v>
      </c>
      <c r="AJ1522">
        <v>1500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</row>
    <row r="1523" spans="1:44" x14ac:dyDescent="0.2">
      <c r="A1523">
        <f>ROW(Source!A682)</f>
        <v>682</v>
      </c>
      <c r="B1523">
        <v>60528239</v>
      </c>
      <c r="C1523">
        <v>60528206</v>
      </c>
      <c r="D1523">
        <v>58267437</v>
      </c>
      <c r="E1523">
        <v>1080</v>
      </c>
      <c r="F1523">
        <v>1</v>
      </c>
      <c r="G1523">
        <v>1080</v>
      </c>
      <c r="H1523">
        <v>3</v>
      </c>
      <c r="I1523" t="s">
        <v>995</v>
      </c>
      <c r="J1523" t="s">
        <v>3</v>
      </c>
      <c r="K1523" t="s">
        <v>996</v>
      </c>
      <c r="L1523">
        <v>1354</v>
      </c>
      <c r="N1523">
        <v>1010</v>
      </c>
      <c r="O1523" t="s">
        <v>39</v>
      </c>
      <c r="P1523" t="s">
        <v>39</v>
      </c>
      <c r="Q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 t="s">
        <v>3</v>
      </c>
      <c r="AG1523">
        <v>0</v>
      </c>
      <c r="AH1523">
        <v>3</v>
      </c>
      <c r="AI1523">
        <v>-1</v>
      </c>
      <c r="AJ1523" t="s">
        <v>3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</row>
    <row r="1524" spans="1:44" x14ac:dyDescent="0.2">
      <c r="A1524">
        <f>ROW(Source!A682)</f>
        <v>682</v>
      </c>
      <c r="B1524">
        <v>60528240</v>
      </c>
      <c r="C1524">
        <v>60528206</v>
      </c>
      <c r="D1524">
        <v>58274832</v>
      </c>
      <c r="E1524">
        <v>1080</v>
      </c>
      <c r="F1524">
        <v>1</v>
      </c>
      <c r="G1524">
        <v>1080</v>
      </c>
      <c r="H1524">
        <v>3</v>
      </c>
      <c r="I1524" t="s">
        <v>997</v>
      </c>
      <c r="J1524" t="s">
        <v>3</v>
      </c>
      <c r="K1524" t="s">
        <v>998</v>
      </c>
      <c r="L1524">
        <v>1301</v>
      </c>
      <c r="N1524">
        <v>1003</v>
      </c>
      <c r="O1524" t="s">
        <v>34</v>
      </c>
      <c r="P1524" t="s">
        <v>34</v>
      </c>
      <c r="Q1524">
        <v>1</v>
      </c>
      <c r="X1524">
        <v>102.5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 t="s">
        <v>3</v>
      </c>
      <c r="AG1524">
        <v>102.5</v>
      </c>
      <c r="AH1524">
        <v>3</v>
      </c>
      <c r="AI1524">
        <v>-1</v>
      </c>
      <c r="AJ1524" t="s">
        <v>3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</row>
    <row r="1525" spans="1:44" x14ac:dyDescent="0.2">
      <c r="A1525">
        <f>ROW(Source!A682)</f>
        <v>682</v>
      </c>
      <c r="B1525">
        <v>60528241</v>
      </c>
      <c r="C1525">
        <v>60528206</v>
      </c>
      <c r="D1525">
        <v>58274832</v>
      </c>
      <c r="E1525">
        <v>1080</v>
      </c>
      <c r="F1525">
        <v>1</v>
      </c>
      <c r="G1525">
        <v>1080</v>
      </c>
      <c r="H1525">
        <v>3</v>
      </c>
      <c r="I1525" t="s">
        <v>997</v>
      </c>
      <c r="J1525" t="s">
        <v>3</v>
      </c>
      <c r="K1525" t="s">
        <v>999</v>
      </c>
      <c r="L1525">
        <v>1354</v>
      </c>
      <c r="N1525">
        <v>1010</v>
      </c>
      <c r="O1525" t="s">
        <v>39</v>
      </c>
      <c r="P1525" t="s">
        <v>39</v>
      </c>
      <c r="Q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 t="s">
        <v>3</v>
      </c>
      <c r="AG1525">
        <v>0</v>
      </c>
      <c r="AH1525">
        <v>3</v>
      </c>
      <c r="AI1525">
        <v>-1</v>
      </c>
      <c r="AJ1525" t="s">
        <v>3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</row>
    <row r="1526" spans="1:44" x14ac:dyDescent="0.2">
      <c r="A1526">
        <f>ROW(Source!A682)</f>
        <v>682</v>
      </c>
      <c r="B1526">
        <v>60528242</v>
      </c>
      <c r="C1526">
        <v>60528206</v>
      </c>
      <c r="D1526">
        <v>58287192</v>
      </c>
      <c r="E1526">
        <v>1080</v>
      </c>
      <c r="F1526">
        <v>1</v>
      </c>
      <c r="G1526">
        <v>1080</v>
      </c>
      <c r="H1526">
        <v>3</v>
      </c>
      <c r="I1526" t="s">
        <v>991</v>
      </c>
      <c r="J1526" t="s">
        <v>3</v>
      </c>
      <c r="K1526" t="s">
        <v>992</v>
      </c>
      <c r="L1526">
        <v>1354</v>
      </c>
      <c r="N1526">
        <v>1010</v>
      </c>
      <c r="O1526" t="s">
        <v>39</v>
      </c>
      <c r="P1526" t="s">
        <v>39</v>
      </c>
      <c r="Q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 t="s">
        <v>3</v>
      </c>
      <c r="AG1526">
        <v>0</v>
      </c>
      <c r="AH1526">
        <v>3</v>
      </c>
      <c r="AI1526">
        <v>-1</v>
      </c>
      <c r="AJ1526" t="s">
        <v>3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</row>
    <row r="1527" spans="1:44" x14ac:dyDescent="0.2">
      <c r="A1527">
        <f>ROW(Source!A682)</f>
        <v>682</v>
      </c>
      <c r="B1527">
        <v>60528243</v>
      </c>
      <c r="C1527">
        <v>60528206</v>
      </c>
      <c r="D1527">
        <v>58288041</v>
      </c>
      <c r="E1527">
        <v>1080</v>
      </c>
      <c r="F1527">
        <v>1</v>
      </c>
      <c r="G1527">
        <v>1080</v>
      </c>
      <c r="H1527">
        <v>3</v>
      </c>
      <c r="I1527" t="s">
        <v>1000</v>
      </c>
      <c r="J1527" t="s">
        <v>3</v>
      </c>
      <c r="K1527" t="s">
        <v>1001</v>
      </c>
      <c r="L1527">
        <v>1354</v>
      </c>
      <c r="N1527">
        <v>1010</v>
      </c>
      <c r="O1527" t="s">
        <v>39</v>
      </c>
      <c r="P1527" t="s">
        <v>39</v>
      </c>
      <c r="Q1527">
        <v>1</v>
      </c>
      <c r="X1527">
        <v>1.05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 t="s">
        <v>3</v>
      </c>
      <c r="AG1527">
        <v>1.05</v>
      </c>
      <c r="AH1527">
        <v>3</v>
      </c>
      <c r="AI1527">
        <v>-1</v>
      </c>
      <c r="AJ1527" t="s">
        <v>3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</row>
    <row r="1528" spans="1:44" x14ac:dyDescent="0.2">
      <c r="A1528">
        <f>ROW(Source!A683)</f>
        <v>683</v>
      </c>
      <c r="B1528">
        <v>60528231</v>
      </c>
      <c r="C1528">
        <v>60528206</v>
      </c>
      <c r="D1528">
        <v>58266404</v>
      </c>
      <c r="E1528">
        <v>1080</v>
      </c>
      <c r="F1528">
        <v>1</v>
      </c>
      <c r="G1528">
        <v>1080</v>
      </c>
      <c r="H1528">
        <v>1</v>
      </c>
      <c r="I1528" t="s">
        <v>859</v>
      </c>
      <c r="J1528" t="s">
        <v>3</v>
      </c>
      <c r="K1528" t="s">
        <v>860</v>
      </c>
      <c r="L1528">
        <v>1191</v>
      </c>
      <c r="N1528">
        <v>1013</v>
      </c>
      <c r="O1528" t="s">
        <v>861</v>
      </c>
      <c r="P1528" t="s">
        <v>861</v>
      </c>
      <c r="Q1528">
        <v>1</v>
      </c>
      <c r="X1528">
        <v>14.56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1</v>
      </c>
      <c r="AF1528" t="s">
        <v>26</v>
      </c>
      <c r="AG1528">
        <v>18.418400000000002</v>
      </c>
      <c r="AH1528">
        <v>2</v>
      </c>
      <c r="AI1528">
        <v>60528207</v>
      </c>
      <c r="AJ1528">
        <v>1517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</row>
    <row r="1529" spans="1:44" x14ac:dyDescent="0.2">
      <c r="A1529">
        <f>ROW(Source!A683)</f>
        <v>683</v>
      </c>
      <c r="B1529">
        <v>60528232</v>
      </c>
      <c r="C1529">
        <v>60528206</v>
      </c>
      <c r="D1529">
        <v>58340234</v>
      </c>
      <c r="E1529">
        <v>1</v>
      </c>
      <c r="F1529">
        <v>1</v>
      </c>
      <c r="G1529">
        <v>1080</v>
      </c>
      <c r="H1529">
        <v>2</v>
      </c>
      <c r="I1529" t="s">
        <v>920</v>
      </c>
      <c r="J1529" t="s">
        <v>921</v>
      </c>
      <c r="K1529" t="s">
        <v>922</v>
      </c>
      <c r="L1529">
        <v>1368</v>
      </c>
      <c r="N1529">
        <v>1011</v>
      </c>
      <c r="O1529" t="s">
        <v>865</v>
      </c>
      <c r="P1529" t="s">
        <v>865</v>
      </c>
      <c r="Q1529">
        <v>1</v>
      </c>
      <c r="X1529">
        <v>2.0499999999999998</v>
      </c>
      <c r="Y1529">
        <v>0</v>
      </c>
      <c r="Z1529">
        <v>5.78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 t="s">
        <v>25</v>
      </c>
      <c r="AG1529">
        <v>2.8187500000000001</v>
      </c>
      <c r="AH1529">
        <v>2</v>
      </c>
      <c r="AI1529">
        <v>60528208</v>
      </c>
      <c r="AJ1529">
        <v>1518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</row>
    <row r="1530" spans="1:44" x14ac:dyDescent="0.2">
      <c r="A1530">
        <f>ROW(Source!A683)</f>
        <v>683</v>
      </c>
      <c r="B1530">
        <v>60528233</v>
      </c>
      <c r="C1530">
        <v>60528206</v>
      </c>
      <c r="D1530">
        <v>58340578</v>
      </c>
      <c r="E1530">
        <v>1</v>
      </c>
      <c r="F1530">
        <v>1</v>
      </c>
      <c r="G1530">
        <v>1080</v>
      </c>
      <c r="H1530">
        <v>2</v>
      </c>
      <c r="I1530" t="s">
        <v>862</v>
      </c>
      <c r="J1530" t="s">
        <v>863</v>
      </c>
      <c r="K1530" t="s">
        <v>864</v>
      </c>
      <c r="L1530">
        <v>1368</v>
      </c>
      <c r="N1530">
        <v>1011</v>
      </c>
      <c r="O1530" t="s">
        <v>865</v>
      </c>
      <c r="P1530" t="s">
        <v>865</v>
      </c>
      <c r="Q1530">
        <v>1</v>
      </c>
      <c r="X1530">
        <v>0.04</v>
      </c>
      <c r="Y1530">
        <v>0</v>
      </c>
      <c r="Z1530">
        <v>83.1</v>
      </c>
      <c r="AA1530">
        <v>12.62</v>
      </c>
      <c r="AB1530">
        <v>0</v>
      </c>
      <c r="AC1530">
        <v>0</v>
      </c>
      <c r="AD1530">
        <v>1</v>
      </c>
      <c r="AE1530">
        <v>0</v>
      </c>
      <c r="AF1530" t="s">
        <v>25</v>
      </c>
      <c r="AG1530">
        <v>5.5000000000000007E-2</v>
      </c>
      <c r="AH1530">
        <v>2</v>
      </c>
      <c r="AI1530">
        <v>60528209</v>
      </c>
      <c r="AJ1530">
        <v>1519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</row>
    <row r="1531" spans="1:44" x14ac:dyDescent="0.2">
      <c r="A1531">
        <f>ROW(Source!A683)</f>
        <v>683</v>
      </c>
      <c r="B1531">
        <v>60528234</v>
      </c>
      <c r="C1531">
        <v>60528206</v>
      </c>
      <c r="D1531">
        <v>58340630</v>
      </c>
      <c r="E1531">
        <v>1</v>
      </c>
      <c r="F1531">
        <v>1</v>
      </c>
      <c r="G1531">
        <v>1080</v>
      </c>
      <c r="H1531">
        <v>2</v>
      </c>
      <c r="I1531" t="s">
        <v>923</v>
      </c>
      <c r="J1531" t="s">
        <v>924</v>
      </c>
      <c r="K1531" t="s">
        <v>925</v>
      </c>
      <c r="L1531">
        <v>1368</v>
      </c>
      <c r="N1531">
        <v>1011</v>
      </c>
      <c r="O1531" t="s">
        <v>865</v>
      </c>
      <c r="P1531" t="s">
        <v>865</v>
      </c>
      <c r="Q1531">
        <v>1</v>
      </c>
      <c r="X1531">
        <v>2.81</v>
      </c>
      <c r="Y1531">
        <v>0</v>
      </c>
      <c r="Z1531">
        <v>0.77</v>
      </c>
      <c r="AA1531">
        <v>0</v>
      </c>
      <c r="AB1531">
        <v>0</v>
      </c>
      <c r="AC1531">
        <v>0</v>
      </c>
      <c r="AD1531">
        <v>1</v>
      </c>
      <c r="AE1531">
        <v>0</v>
      </c>
      <c r="AF1531" t="s">
        <v>25</v>
      </c>
      <c r="AG1531">
        <v>3.8637500000000005</v>
      </c>
      <c r="AH1531">
        <v>2</v>
      </c>
      <c r="AI1531">
        <v>60528210</v>
      </c>
      <c r="AJ1531">
        <v>1520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</row>
    <row r="1532" spans="1:44" x14ac:dyDescent="0.2">
      <c r="A1532">
        <f>ROW(Source!A683)</f>
        <v>683</v>
      </c>
      <c r="B1532">
        <v>60528235</v>
      </c>
      <c r="C1532">
        <v>60528206</v>
      </c>
      <c r="D1532">
        <v>58340663</v>
      </c>
      <c r="E1532">
        <v>1</v>
      </c>
      <c r="F1532">
        <v>1</v>
      </c>
      <c r="G1532">
        <v>1080</v>
      </c>
      <c r="H1532">
        <v>2</v>
      </c>
      <c r="I1532" t="s">
        <v>926</v>
      </c>
      <c r="J1532" t="s">
        <v>927</v>
      </c>
      <c r="K1532" t="s">
        <v>928</v>
      </c>
      <c r="L1532">
        <v>1368</v>
      </c>
      <c r="N1532">
        <v>1011</v>
      </c>
      <c r="O1532" t="s">
        <v>865</v>
      </c>
      <c r="P1532" t="s">
        <v>865</v>
      </c>
      <c r="Q1532">
        <v>1</v>
      </c>
      <c r="X1532">
        <v>2.21</v>
      </c>
      <c r="Y1532">
        <v>0</v>
      </c>
      <c r="Z1532">
        <v>0.47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 t="s">
        <v>25</v>
      </c>
      <c r="AG1532">
        <v>3.0387500000000003</v>
      </c>
      <c r="AH1532">
        <v>2</v>
      </c>
      <c r="AI1532">
        <v>60528211</v>
      </c>
      <c r="AJ1532">
        <v>1521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</row>
    <row r="1533" spans="1:44" x14ac:dyDescent="0.2">
      <c r="A1533">
        <f>ROW(Source!A683)</f>
        <v>683</v>
      </c>
      <c r="B1533">
        <v>60528236</v>
      </c>
      <c r="C1533">
        <v>60528206</v>
      </c>
      <c r="D1533">
        <v>58308814</v>
      </c>
      <c r="E1533">
        <v>1</v>
      </c>
      <c r="F1533">
        <v>1</v>
      </c>
      <c r="G1533">
        <v>1080</v>
      </c>
      <c r="H1533">
        <v>3</v>
      </c>
      <c r="I1533" t="s">
        <v>890</v>
      </c>
      <c r="J1533" t="s">
        <v>891</v>
      </c>
      <c r="K1533" t="s">
        <v>892</v>
      </c>
      <c r="L1533">
        <v>1339</v>
      </c>
      <c r="N1533">
        <v>1007</v>
      </c>
      <c r="O1533" t="s">
        <v>893</v>
      </c>
      <c r="P1533" t="s">
        <v>893</v>
      </c>
      <c r="Q1533">
        <v>1</v>
      </c>
      <c r="X1533">
        <v>0.7208</v>
      </c>
      <c r="Y1533">
        <v>7.07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 t="s">
        <v>3</v>
      </c>
      <c r="AG1533">
        <v>0.7208</v>
      </c>
      <c r="AH1533">
        <v>2</v>
      </c>
      <c r="AI1533">
        <v>60528212</v>
      </c>
      <c r="AJ1533">
        <v>1522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</row>
    <row r="1534" spans="1:44" x14ac:dyDescent="0.2">
      <c r="A1534">
        <f>ROW(Source!A683)</f>
        <v>683</v>
      </c>
      <c r="B1534">
        <v>60528237</v>
      </c>
      <c r="C1534">
        <v>60528206</v>
      </c>
      <c r="D1534">
        <v>58311329</v>
      </c>
      <c r="E1534">
        <v>1</v>
      </c>
      <c r="F1534">
        <v>1</v>
      </c>
      <c r="G1534">
        <v>1080</v>
      </c>
      <c r="H1534">
        <v>3</v>
      </c>
      <c r="I1534" t="s">
        <v>929</v>
      </c>
      <c r="J1534" t="s">
        <v>930</v>
      </c>
      <c r="K1534" t="s">
        <v>931</v>
      </c>
      <c r="L1534">
        <v>1355</v>
      </c>
      <c r="N1534">
        <v>1010</v>
      </c>
      <c r="O1534" t="s">
        <v>48</v>
      </c>
      <c r="P1534" t="s">
        <v>48</v>
      </c>
      <c r="Q1534">
        <v>100</v>
      </c>
      <c r="X1534">
        <v>1.67</v>
      </c>
      <c r="Y1534">
        <v>15.04</v>
      </c>
      <c r="Z1534">
        <v>0</v>
      </c>
      <c r="AA1534">
        <v>0</v>
      </c>
      <c r="AB1534">
        <v>0</v>
      </c>
      <c r="AC1534">
        <v>0</v>
      </c>
      <c r="AD1534">
        <v>1</v>
      </c>
      <c r="AE1534">
        <v>0</v>
      </c>
      <c r="AF1534" t="s">
        <v>3</v>
      </c>
      <c r="AG1534">
        <v>1.67</v>
      </c>
      <c r="AH1534">
        <v>2</v>
      </c>
      <c r="AI1534">
        <v>60528213</v>
      </c>
      <c r="AJ1534">
        <v>1523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</row>
    <row r="1535" spans="1:44" x14ac:dyDescent="0.2">
      <c r="A1535">
        <f>ROW(Source!A683)</f>
        <v>683</v>
      </c>
      <c r="B1535">
        <v>60528238</v>
      </c>
      <c r="C1535">
        <v>60528206</v>
      </c>
      <c r="D1535">
        <v>58311563</v>
      </c>
      <c r="E1535">
        <v>1</v>
      </c>
      <c r="F1535">
        <v>1</v>
      </c>
      <c r="G1535">
        <v>1080</v>
      </c>
      <c r="H1535">
        <v>3</v>
      </c>
      <c r="I1535" t="s">
        <v>932</v>
      </c>
      <c r="J1535" t="s">
        <v>933</v>
      </c>
      <c r="K1535" t="s">
        <v>934</v>
      </c>
      <c r="L1535">
        <v>1346</v>
      </c>
      <c r="N1535">
        <v>1009</v>
      </c>
      <c r="O1535" t="s">
        <v>880</v>
      </c>
      <c r="P1535" t="s">
        <v>880</v>
      </c>
      <c r="Q1535">
        <v>1</v>
      </c>
      <c r="X1535">
        <v>3.173</v>
      </c>
      <c r="Y1535">
        <v>38.729999999999997</v>
      </c>
      <c r="Z1535">
        <v>0</v>
      </c>
      <c r="AA1535">
        <v>0</v>
      </c>
      <c r="AB1535">
        <v>0</v>
      </c>
      <c r="AC1535">
        <v>0</v>
      </c>
      <c r="AD1535">
        <v>1</v>
      </c>
      <c r="AE1535">
        <v>0</v>
      </c>
      <c r="AF1535" t="s">
        <v>3</v>
      </c>
      <c r="AG1535">
        <v>3.173</v>
      </c>
      <c r="AH1535">
        <v>2</v>
      </c>
      <c r="AI1535">
        <v>60528214</v>
      </c>
      <c r="AJ1535">
        <v>1524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</row>
    <row r="1536" spans="1:44" x14ac:dyDescent="0.2">
      <c r="A1536">
        <f>ROW(Source!A683)</f>
        <v>683</v>
      </c>
      <c r="B1536">
        <v>60528239</v>
      </c>
      <c r="C1536">
        <v>60528206</v>
      </c>
      <c r="D1536">
        <v>58267437</v>
      </c>
      <c r="E1536">
        <v>1080</v>
      </c>
      <c r="F1536">
        <v>1</v>
      </c>
      <c r="G1536">
        <v>1080</v>
      </c>
      <c r="H1536">
        <v>3</v>
      </c>
      <c r="I1536" t="s">
        <v>995</v>
      </c>
      <c r="J1536" t="s">
        <v>3</v>
      </c>
      <c r="K1536" t="s">
        <v>996</v>
      </c>
      <c r="L1536">
        <v>1354</v>
      </c>
      <c r="N1536">
        <v>1010</v>
      </c>
      <c r="O1536" t="s">
        <v>39</v>
      </c>
      <c r="P1536" t="s">
        <v>39</v>
      </c>
      <c r="Q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 t="s">
        <v>3</v>
      </c>
      <c r="AG1536">
        <v>0</v>
      </c>
      <c r="AH1536">
        <v>3</v>
      </c>
      <c r="AI1536">
        <v>-1</v>
      </c>
      <c r="AJ1536" t="s">
        <v>3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</row>
    <row r="1537" spans="1:44" x14ac:dyDescent="0.2">
      <c r="A1537">
        <f>ROW(Source!A683)</f>
        <v>683</v>
      </c>
      <c r="B1537">
        <v>60528240</v>
      </c>
      <c r="C1537">
        <v>60528206</v>
      </c>
      <c r="D1537">
        <v>58274832</v>
      </c>
      <c r="E1537">
        <v>1080</v>
      </c>
      <c r="F1537">
        <v>1</v>
      </c>
      <c r="G1537">
        <v>1080</v>
      </c>
      <c r="H1537">
        <v>3</v>
      </c>
      <c r="I1537" t="s">
        <v>997</v>
      </c>
      <c r="J1537" t="s">
        <v>3</v>
      </c>
      <c r="K1537" t="s">
        <v>998</v>
      </c>
      <c r="L1537">
        <v>1301</v>
      </c>
      <c r="N1537">
        <v>1003</v>
      </c>
      <c r="O1537" t="s">
        <v>34</v>
      </c>
      <c r="P1537" t="s">
        <v>34</v>
      </c>
      <c r="Q1537">
        <v>1</v>
      </c>
      <c r="X1537">
        <v>102.5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 t="s">
        <v>3</v>
      </c>
      <c r="AG1537">
        <v>102.5</v>
      </c>
      <c r="AH1537">
        <v>3</v>
      </c>
      <c r="AI1537">
        <v>-1</v>
      </c>
      <c r="AJ1537" t="s">
        <v>3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</row>
    <row r="1538" spans="1:44" x14ac:dyDescent="0.2">
      <c r="A1538">
        <f>ROW(Source!A683)</f>
        <v>683</v>
      </c>
      <c r="B1538">
        <v>60528241</v>
      </c>
      <c r="C1538">
        <v>60528206</v>
      </c>
      <c r="D1538">
        <v>58274832</v>
      </c>
      <c r="E1538">
        <v>1080</v>
      </c>
      <c r="F1538">
        <v>1</v>
      </c>
      <c r="G1538">
        <v>1080</v>
      </c>
      <c r="H1538">
        <v>3</v>
      </c>
      <c r="I1538" t="s">
        <v>997</v>
      </c>
      <c r="J1538" t="s">
        <v>3</v>
      </c>
      <c r="K1538" t="s">
        <v>999</v>
      </c>
      <c r="L1538">
        <v>1354</v>
      </c>
      <c r="N1538">
        <v>1010</v>
      </c>
      <c r="O1538" t="s">
        <v>39</v>
      </c>
      <c r="P1538" t="s">
        <v>39</v>
      </c>
      <c r="Q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 t="s">
        <v>3</v>
      </c>
      <c r="AG1538">
        <v>0</v>
      </c>
      <c r="AH1538">
        <v>3</v>
      </c>
      <c r="AI1538">
        <v>-1</v>
      </c>
      <c r="AJ1538" t="s">
        <v>3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</row>
    <row r="1539" spans="1:44" x14ac:dyDescent="0.2">
      <c r="A1539">
        <f>ROW(Source!A683)</f>
        <v>683</v>
      </c>
      <c r="B1539">
        <v>60528242</v>
      </c>
      <c r="C1539">
        <v>60528206</v>
      </c>
      <c r="D1539">
        <v>58287192</v>
      </c>
      <c r="E1539">
        <v>1080</v>
      </c>
      <c r="F1539">
        <v>1</v>
      </c>
      <c r="G1539">
        <v>1080</v>
      </c>
      <c r="H1539">
        <v>3</v>
      </c>
      <c r="I1539" t="s">
        <v>991</v>
      </c>
      <c r="J1539" t="s">
        <v>3</v>
      </c>
      <c r="K1539" t="s">
        <v>992</v>
      </c>
      <c r="L1539">
        <v>1354</v>
      </c>
      <c r="N1539">
        <v>1010</v>
      </c>
      <c r="O1539" t="s">
        <v>39</v>
      </c>
      <c r="P1539" t="s">
        <v>39</v>
      </c>
      <c r="Q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 t="s">
        <v>3</v>
      </c>
      <c r="AG1539">
        <v>0</v>
      </c>
      <c r="AH1539">
        <v>3</v>
      </c>
      <c r="AI1539">
        <v>-1</v>
      </c>
      <c r="AJ1539" t="s">
        <v>3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</row>
    <row r="1540" spans="1:44" x14ac:dyDescent="0.2">
      <c r="A1540">
        <f>ROW(Source!A683)</f>
        <v>683</v>
      </c>
      <c r="B1540">
        <v>60528243</v>
      </c>
      <c r="C1540">
        <v>60528206</v>
      </c>
      <c r="D1540">
        <v>58288041</v>
      </c>
      <c r="E1540">
        <v>1080</v>
      </c>
      <c r="F1540">
        <v>1</v>
      </c>
      <c r="G1540">
        <v>1080</v>
      </c>
      <c r="H1540">
        <v>3</v>
      </c>
      <c r="I1540" t="s">
        <v>1000</v>
      </c>
      <c r="J1540" t="s">
        <v>3</v>
      </c>
      <c r="K1540" t="s">
        <v>1001</v>
      </c>
      <c r="L1540">
        <v>1354</v>
      </c>
      <c r="N1540">
        <v>1010</v>
      </c>
      <c r="O1540" t="s">
        <v>39</v>
      </c>
      <c r="P1540" t="s">
        <v>39</v>
      </c>
      <c r="Q1540">
        <v>1</v>
      </c>
      <c r="X1540">
        <v>1.05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 t="s">
        <v>3</v>
      </c>
      <c r="AG1540">
        <v>1.05</v>
      </c>
      <c r="AH1540">
        <v>3</v>
      </c>
      <c r="AI1540">
        <v>-1</v>
      </c>
      <c r="AJ1540" t="s">
        <v>3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</row>
    <row r="1541" spans="1:44" x14ac:dyDescent="0.2">
      <c r="A1541">
        <f>ROW(Source!A716)</f>
        <v>716</v>
      </c>
      <c r="B1541">
        <v>60528277</v>
      </c>
      <c r="C1541">
        <v>60528260</v>
      </c>
      <c r="D1541">
        <v>58266404</v>
      </c>
      <c r="E1541">
        <v>1080</v>
      </c>
      <c r="F1541">
        <v>1</v>
      </c>
      <c r="G1541">
        <v>1080</v>
      </c>
      <c r="H1541">
        <v>1</v>
      </c>
      <c r="I1541" t="s">
        <v>859</v>
      </c>
      <c r="J1541" t="s">
        <v>3</v>
      </c>
      <c r="K1541" t="s">
        <v>860</v>
      </c>
      <c r="L1541">
        <v>1191</v>
      </c>
      <c r="N1541">
        <v>1013</v>
      </c>
      <c r="O1541" t="s">
        <v>861</v>
      </c>
      <c r="P1541" t="s">
        <v>861</v>
      </c>
      <c r="Q1541">
        <v>1</v>
      </c>
      <c r="X1541">
        <v>14.08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1</v>
      </c>
      <c r="AF1541" t="s">
        <v>26</v>
      </c>
      <c r="AG1541">
        <v>17.811200000000003</v>
      </c>
      <c r="AH1541">
        <v>2</v>
      </c>
      <c r="AI1541">
        <v>60528261</v>
      </c>
      <c r="AJ1541">
        <v>1541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</row>
    <row r="1542" spans="1:44" x14ac:dyDescent="0.2">
      <c r="A1542">
        <f>ROW(Source!A716)</f>
        <v>716</v>
      </c>
      <c r="B1542">
        <v>60528278</v>
      </c>
      <c r="C1542">
        <v>60528260</v>
      </c>
      <c r="D1542">
        <v>58340234</v>
      </c>
      <c r="E1542">
        <v>1</v>
      </c>
      <c r="F1542">
        <v>1</v>
      </c>
      <c r="G1542">
        <v>1080</v>
      </c>
      <c r="H1542">
        <v>2</v>
      </c>
      <c r="I1542" t="s">
        <v>920</v>
      </c>
      <c r="J1542" t="s">
        <v>921</v>
      </c>
      <c r="K1542" t="s">
        <v>922</v>
      </c>
      <c r="L1542">
        <v>1368</v>
      </c>
      <c r="N1542">
        <v>1011</v>
      </c>
      <c r="O1542" t="s">
        <v>865</v>
      </c>
      <c r="P1542" t="s">
        <v>865</v>
      </c>
      <c r="Q1542">
        <v>1</v>
      </c>
      <c r="X1542">
        <v>2.0499999999999998</v>
      </c>
      <c r="Y1542">
        <v>0</v>
      </c>
      <c r="Z1542">
        <v>5.78</v>
      </c>
      <c r="AA1542">
        <v>0</v>
      </c>
      <c r="AB1542">
        <v>0</v>
      </c>
      <c r="AC1542">
        <v>0</v>
      </c>
      <c r="AD1542">
        <v>1</v>
      </c>
      <c r="AE1542">
        <v>0</v>
      </c>
      <c r="AF1542" t="s">
        <v>25</v>
      </c>
      <c r="AG1542">
        <v>2.8187500000000001</v>
      </c>
      <c r="AH1542">
        <v>2</v>
      </c>
      <c r="AI1542">
        <v>60528262</v>
      </c>
      <c r="AJ1542">
        <v>1542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</row>
    <row r="1543" spans="1:44" x14ac:dyDescent="0.2">
      <c r="A1543">
        <f>ROW(Source!A716)</f>
        <v>716</v>
      </c>
      <c r="B1543">
        <v>60528279</v>
      </c>
      <c r="C1543">
        <v>60528260</v>
      </c>
      <c r="D1543">
        <v>58340578</v>
      </c>
      <c r="E1543">
        <v>1</v>
      </c>
      <c r="F1543">
        <v>1</v>
      </c>
      <c r="G1543">
        <v>1080</v>
      </c>
      <c r="H1543">
        <v>2</v>
      </c>
      <c r="I1543" t="s">
        <v>862</v>
      </c>
      <c r="J1543" t="s">
        <v>863</v>
      </c>
      <c r="K1543" t="s">
        <v>864</v>
      </c>
      <c r="L1543">
        <v>1368</v>
      </c>
      <c r="N1543">
        <v>1011</v>
      </c>
      <c r="O1543" t="s">
        <v>865</v>
      </c>
      <c r="P1543" t="s">
        <v>865</v>
      </c>
      <c r="Q1543">
        <v>1</v>
      </c>
      <c r="X1543">
        <v>0.06</v>
      </c>
      <c r="Y1543">
        <v>0</v>
      </c>
      <c r="Z1543">
        <v>83.1</v>
      </c>
      <c r="AA1543">
        <v>12.62</v>
      </c>
      <c r="AB1543">
        <v>0</v>
      </c>
      <c r="AC1543">
        <v>0</v>
      </c>
      <c r="AD1543">
        <v>1</v>
      </c>
      <c r="AE1543">
        <v>0</v>
      </c>
      <c r="AF1543" t="s">
        <v>25</v>
      </c>
      <c r="AG1543">
        <v>8.2500000000000004E-2</v>
      </c>
      <c r="AH1543">
        <v>2</v>
      </c>
      <c r="AI1543">
        <v>60528263</v>
      </c>
      <c r="AJ1543">
        <v>1543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</row>
    <row r="1544" spans="1:44" x14ac:dyDescent="0.2">
      <c r="A1544">
        <f>ROW(Source!A716)</f>
        <v>716</v>
      </c>
      <c r="B1544">
        <v>60528280</v>
      </c>
      <c r="C1544">
        <v>60528260</v>
      </c>
      <c r="D1544">
        <v>58340630</v>
      </c>
      <c r="E1544">
        <v>1</v>
      </c>
      <c r="F1544">
        <v>1</v>
      </c>
      <c r="G1544">
        <v>1080</v>
      </c>
      <c r="H1544">
        <v>2</v>
      </c>
      <c r="I1544" t="s">
        <v>923</v>
      </c>
      <c r="J1544" t="s">
        <v>924</v>
      </c>
      <c r="K1544" t="s">
        <v>925</v>
      </c>
      <c r="L1544">
        <v>1368</v>
      </c>
      <c r="N1544">
        <v>1011</v>
      </c>
      <c r="O1544" t="s">
        <v>865</v>
      </c>
      <c r="P1544" t="s">
        <v>865</v>
      </c>
      <c r="Q1544">
        <v>1</v>
      </c>
      <c r="X1544">
        <v>2.4</v>
      </c>
      <c r="Y1544">
        <v>0</v>
      </c>
      <c r="Z1544">
        <v>0.77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 t="s">
        <v>25</v>
      </c>
      <c r="AG1544">
        <v>3.3000000000000003</v>
      </c>
      <c r="AH1544">
        <v>2</v>
      </c>
      <c r="AI1544">
        <v>60528264</v>
      </c>
      <c r="AJ1544">
        <v>1544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</row>
    <row r="1545" spans="1:44" x14ac:dyDescent="0.2">
      <c r="A1545">
        <f>ROW(Source!A716)</f>
        <v>716</v>
      </c>
      <c r="B1545">
        <v>60528281</v>
      </c>
      <c r="C1545">
        <v>60528260</v>
      </c>
      <c r="D1545">
        <v>58340663</v>
      </c>
      <c r="E1545">
        <v>1</v>
      </c>
      <c r="F1545">
        <v>1</v>
      </c>
      <c r="G1545">
        <v>1080</v>
      </c>
      <c r="H1545">
        <v>2</v>
      </c>
      <c r="I1545" t="s">
        <v>926</v>
      </c>
      <c r="J1545" t="s">
        <v>927</v>
      </c>
      <c r="K1545" t="s">
        <v>928</v>
      </c>
      <c r="L1545">
        <v>1368</v>
      </c>
      <c r="N1545">
        <v>1011</v>
      </c>
      <c r="O1545" t="s">
        <v>865</v>
      </c>
      <c r="P1545" t="s">
        <v>865</v>
      </c>
      <c r="Q1545">
        <v>1</v>
      </c>
      <c r="X1545">
        <v>2.1</v>
      </c>
      <c r="Y1545">
        <v>0</v>
      </c>
      <c r="Z1545">
        <v>0.47</v>
      </c>
      <c r="AA1545">
        <v>0</v>
      </c>
      <c r="AB1545">
        <v>0</v>
      </c>
      <c r="AC1545">
        <v>0</v>
      </c>
      <c r="AD1545">
        <v>1</v>
      </c>
      <c r="AE1545">
        <v>0</v>
      </c>
      <c r="AF1545" t="s">
        <v>25</v>
      </c>
      <c r="AG1545">
        <v>2.8875000000000002</v>
      </c>
      <c r="AH1545">
        <v>2</v>
      </c>
      <c r="AI1545">
        <v>60528265</v>
      </c>
      <c r="AJ1545">
        <v>1545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</row>
    <row r="1546" spans="1:44" x14ac:dyDescent="0.2">
      <c r="A1546">
        <f>ROW(Source!A716)</f>
        <v>716</v>
      </c>
      <c r="B1546">
        <v>60528282</v>
      </c>
      <c r="C1546">
        <v>60528260</v>
      </c>
      <c r="D1546">
        <v>58308814</v>
      </c>
      <c r="E1546">
        <v>1</v>
      </c>
      <c r="F1546">
        <v>1</v>
      </c>
      <c r="G1546">
        <v>1080</v>
      </c>
      <c r="H1546">
        <v>3</v>
      </c>
      <c r="I1546" t="s">
        <v>890</v>
      </c>
      <c r="J1546" t="s">
        <v>891</v>
      </c>
      <c r="K1546" t="s">
        <v>892</v>
      </c>
      <c r="L1546">
        <v>1339</v>
      </c>
      <c r="N1546">
        <v>1007</v>
      </c>
      <c r="O1546" t="s">
        <v>893</v>
      </c>
      <c r="P1546" t="s">
        <v>893</v>
      </c>
      <c r="Q1546">
        <v>1</v>
      </c>
      <c r="X1546">
        <v>1.1262000000000001</v>
      </c>
      <c r="Y1546">
        <v>7.07</v>
      </c>
      <c r="Z1546">
        <v>0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 t="s">
        <v>3</v>
      </c>
      <c r="AG1546">
        <v>1.1262000000000001</v>
      </c>
      <c r="AH1546">
        <v>2</v>
      </c>
      <c r="AI1546">
        <v>60528266</v>
      </c>
      <c r="AJ1546">
        <v>1546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</row>
    <row r="1547" spans="1:44" x14ac:dyDescent="0.2">
      <c r="A1547">
        <f>ROW(Source!A716)</f>
        <v>716</v>
      </c>
      <c r="B1547">
        <v>60528283</v>
      </c>
      <c r="C1547">
        <v>60528260</v>
      </c>
      <c r="D1547">
        <v>58311329</v>
      </c>
      <c r="E1547">
        <v>1</v>
      </c>
      <c r="F1547">
        <v>1</v>
      </c>
      <c r="G1547">
        <v>1080</v>
      </c>
      <c r="H1547">
        <v>3</v>
      </c>
      <c r="I1547" t="s">
        <v>929</v>
      </c>
      <c r="J1547" t="s">
        <v>930</v>
      </c>
      <c r="K1547" t="s">
        <v>931</v>
      </c>
      <c r="L1547">
        <v>1355</v>
      </c>
      <c r="N1547">
        <v>1010</v>
      </c>
      <c r="O1547" t="s">
        <v>48</v>
      </c>
      <c r="P1547" t="s">
        <v>48</v>
      </c>
      <c r="Q1547">
        <v>100</v>
      </c>
      <c r="X1547">
        <v>1.43</v>
      </c>
      <c r="Y1547">
        <v>15.04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0</v>
      </c>
      <c r="AF1547" t="s">
        <v>3</v>
      </c>
      <c r="AG1547">
        <v>1.43</v>
      </c>
      <c r="AH1547">
        <v>2</v>
      </c>
      <c r="AI1547">
        <v>60528267</v>
      </c>
      <c r="AJ1547">
        <v>1547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</row>
    <row r="1548" spans="1:44" x14ac:dyDescent="0.2">
      <c r="A1548">
        <f>ROW(Source!A716)</f>
        <v>716</v>
      </c>
      <c r="B1548">
        <v>60528284</v>
      </c>
      <c r="C1548">
        <v>60528260</v>
      </c>
      <c r="D1548">
        <v>58311563</v>
      </c>
      <c r="E1548">
        <v>1</v>
      </c>
      <c r="F1548">
        <v>1</v>
      </c>
      <c r="G1548">
        <v>1080</v>
      </c>
      <c r="H1548">
        <v>3</v>
      </c>
      <c r="I1548" t="s">
        <v>932</v>
      </c>
      <c r="J1548" t="s">
        <v>933</v>
      </c>
      <c r="K1548" t="s">
        <v>934</v>
      </c>
      <c r="L1548">
        <v>1346</v>
      </c>
      <c r="N1548">
        <v>1009</v>
      </c>
      <c r="O1548" t="s">
        <v>880</v>
      </c>
      <c r="P1548" t="s">
        <v>880</v>
      </c>
      <c r="Q1548">
        <v>1</v>
      </c>
      <c r="X1548">
        <v>2.7170000000000001</v>
      </c>
      <c r="Y1548">
        <v>38.729999999999997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0</v>
      </c>
      <c r="AF1548" t="s">
        <v>3</v>
      </c>
      <c r="AG1548">
        <v>2.7170000000000001</v>
      </c>
      <c r="AH1548">
        <v>2</v>
      </c>
      <c r="AI1548">
        <v>60528268</v>
      </c>
      <c r="AJ1548">
        <v>1548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</row>
    <row r="1549" spans="1:44" x14ac:dyDescent="0.2">
      <c r="A1549">
        <f>ROW(Source!A716)</f>
        <v>716</v>
      </c>
      <c r="B1549">
        <v>60528285</v>
      </c>
      <c r="C1549">
        <v>60528260</v>
      </c>
      <c r="D1549">
        <v>58267437</v>
      </c>
      <c r="E1549">
        <v>1080</v>
      </c>
      <c r="F1549">
        <v>1</v>
      </c>
      <c r="G1549">
        <v>1080</v>
      </c>
      <c r="H1549">
        <v>3</v>
      </c>
      <c r="I1549" t="s">
        <v>995</v>
      </c>
      <c r="J1549" t="s">
        <v>3</v>
      </c>
      <c r="K1549" t="s">
        <v>996</v>
      </c>
      <c r="L1549">
        <v>1354</v>
      </c>
      <c r="N1549">
        <v>1010</v>
      </c>
      <c r="O1549" t="s">
        <v>39</v>
      </c>
      <c r="P1549" t="s">
        <v>39</v>
      </c>
      <c r="Q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 t="s">
        <v>3</v>
      </c>
      <c r="AG1549">
        <v>0</v>
      </c>
      <c r="AH1549">
        <v>3</v>
      </c>
      <c r="AI1549">
        <v>-1</v>
      </c>
      <c r="AJ1549" t="s">
        <v>3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</row>
    <row r="1550" spans="1:44" x14ac:dyDescent="0.2">
      <c r="A1550">
        <f>ROW(Source!A716)</f>
        <v>716</v>
      </c>
      <c r="B1550">
        <v>60528286</v>
      </c>
      <c r="C1550">
        <v>60528260</v>
      </c>
      <c r="D1550">
        <v>58274832</v>
      </c>
      <c r="E1550">
        <v>1080</v>
      </c>
      <c r="F1550">
        <v>1</v>
      </c>
      <c r="G1550">
        <v>1080</v>
      </c>
      <c r="H1550">
        <v>3</v>
      </c>
      <c r="I1550" t="s">
        <v>997</v>
      </c>
      <c r="J1550" t="s">
        <v>3</v>
      </c>
      <c r="K1550" t="s">
        <v>998</v>
      </c>
      <c r="L1550">
        <v>1301</v>
      </c>
      <c r="N1550">
        <v>1003</v>
      </c>
      <c r="O1550" t="s">
        <v>34</v>
      </c>
      <c r="P1550" t="s">
        <v>34</v>
      </c>
      <c r="Q1550">
        <v>1</v>
      </c>
      <c r="X1550">
        <v>102.5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 t="s">
        <v>3</v>
      </c>
      <c r="AG1550">
        <v>102.5</v>
      </c>
      <c r="AH1550">
        <v>3</v>
      </c>
      <c r="AI1550">
        <v>-1</v>
      </c>
      <c r="AJ1550" t="s">
        <v>3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</row>
    <row r="1551" spans="1:44" x14ac:dyDescent="0.2">
      <c r="A1551">
        <f>ROW(Source!A716)</f>
        <v>716</v>
      </c>
      <c r="B1551">
        <v>60528287</v>
      </c>
      <c r="C1551">
        <v>60528260</v>
      </c>
      <c r="D1551">
        <v>58274832</v>
      </c>
      <c r="E1551">
        <v>1080</v>
      </c>
      <c r="F1551">
        <v>1</v>
      </c>
      <c r="G1551">
        <v>1080</v>
      </c>
      <c r="H1551">
        <v>3</v>
      </c>
      <c r="I1551" t="s">
        <v>997</v>
      </c>
      <c r="J1551" t="s">
        <v>3</v>
      </c>
      <c r="K1551" t="s">
        <v>999</v>
      </c>
      <c r="L1551">
        <v>1354</v>
      </c>
      <c r="N1551">
        <v>1010</v>
      </c>
      <c r="O1551" t="s">
        <v>39</v>
      </c>
      <c r="P1551" t="s">
        <v>39</v>
      </c>
      <c r="Q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 t="s">
        <v>3</v>
      </c>
      <c r="AG1551">
        <v>0</v>
      </c>
      <c r="AH1551">
        <v>3</v>
      </c>
      <c r="AI1551">
        <v>-1</v>
      </c>
      <c r="AJ1551" t="s">
        <v>3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</row>
    <row r="1552" spans="1:44" x14ac:dyDescent="0.2">
      <c r="A1552">
        <f>ROW(Source!A716)</f>
        <v>716</v>
      </c>
      <c r="B1552">
        <v>60528288</v>
      </c>
      <c r="C1552">
        <v>60528260</v>
      </c>
      <c r="D1552">
        <v>58287192</v>
      </c>
      <c r="E1552">
        <v>1080</v>
      </c>
      <c r="F1552">
        <v>1</v>
      </c>
      <c r="G1552">
        <v>1080</v>
      </c>
      <c r="H1552">
        <v>3</v>
      </c>
      <c r="I1552" t="s">
        <v>991</v>
      </c>
      <c r="J1552" t="s">
        <v>3</v>
      </c>
      <c r="K1552" t="s">
        <v>992</v>
      </c>
      <c r="L1552">
        <v>1354</v>
      </c>
      <c r="N1552">
        <v>1010</v>
      </c>
      <c r="O1552" t="s">
        <v>39</v>
      </c>
      <c r="P1552" t="s">
        <v>39</v>
      </c>
      <c r="Q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 t="s">
        <v>3</v>
      </c>
      <c r="AG1552">
        <v>0</v>
      </c>
      <c r="AH1552">
        <v>3</v>
      </c>
      <c r="AI1552">
        <v>-1</v>
      </c>
      <c r="AJ1552" t="s">
        <v>3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</row>
    <row r="1553" spans="1:44" x14ac:dyDescent="0.2">
      <c r="A1553">
        <f>ROW(Source!A716)</f>
        <v>716</v>
      </c>
      <c r="B1553">
        <v>60528289</v>
      </c>
      <c r="C1553">
        <v>60528260</v>
      </c>
      <c r="D1553">
        <v>58288041</v>
      </c>
      <c r="E1553">
        <v>1080</v>
      </c>
      <c r="F1553">
        <v>1</v>
      </c>
      <c r="G1553">
        <v>1080</v>
      </c>
      <c r="H1553">
        <v>3</v>
      </c>
      <c r="I1553" t="s">
        <v>1000</v>
      </c>
      <c r="J1553" t="s">
        <v>3</v>
      </c>
      <c r="K1553" t="s">
        <v>1001</v>
      </c>
      <c r="L1553">
        <v>1354</v>
      </c>
      <c r="N1553">
        <v>1010</v>
      </c>
      <c r="O1553" t="s">
        <v>39</v>
      </c>
      <c r="P1553" t="s">
        <v>39</v>
      </c>
      <c r="Q1553">
        <v>1</v>
      </c>
      <c r="X1553">
        <v>0.9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 t="s">
        <v>3</v>
      </c>
      <c r="AG1553">
        <v>0.9</v>
      </c>
      <c r="AH1553">
        <v>3</v>
      </c>
      <c r="AI1553">
        <v>-1</v>
      </c>
      <c r="AJ1553" t="s">
        <v>3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</row>
    <row r="1554" spans="1:44" x14ac:dyDescent="0.2">
      <c r="A1554">
        <f>ROW(Source!A717)</f>
        <v>717</v>
      </c>
      <c r="B1554">
        <v>60528277</v>
      </c>
      <c r="C1554">
        <v>60528260</v>
      </c>
      <c r="D1554">
        <v>58266404</v>
      </c>
      <c r="E1554">
        <v>1080</v>
      </c>
      <c r="F1554">
        <v>1</v>
      </c>
      <c r="G1554">
        <v>1080</v>
      </c>
      <c r="H1554">
        <v>1</v>
      </c>
      <c r="I1554" t="s">
        <v>859</v>
      </c>
      <c r="J1554" t="s">
        <v>3</v>
      </c>
      <c r="K1554" t="s">
        <v>860</v>
      </c>
      <c r="L1554">
        <v>1191</v>
      </c>
      <c r="N1554">
        <v>1013</v>
      </c>
      <c r="O1554" t="s">
        <v>861</v>
      </c>
      <c r="P1554" t="s">
        <v>861</v>
      </c>
      <c r="Q1554">
        <v>1</v>
      </c>
      <c r="X1554">
        <v>14.08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1</v>
      </c>
      <c r="AF1554" t="s">
        <v>26</v>
      </c>
      <c r="AG1554">
        <v>17.811200000000003</v>
      </c>
      <c r="AH1554">
        <v>2</v>
      </c>
      <c r="AI1554">
        <v>60528261</v>
      </c>
      <c r="AJ1554">
        <v>1557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</row>
    <row r="1555" spans="1:44" x14ac:dyDescent="0.2">
      <c r="A1555">
        <f>ROW(Source!A717)</f>
        <v>717</v>
      </c>
      <c r="B1555">
        <v>60528278</v>
      </c>
      <c r="C1555">
        <v>60528260</v>
      </c>
      <c r="D1555">
        <v>58340234</v>
      </c>
      <c r="E1555">
        <v>1</v>
      </c>
      <c r="F1555">
        <v>1</v>
      </c>
      <c r="G1555">
        <v>1080</v>
      </c>
      <c r="H1555">
        <v>2</v>
      </c>
      <c r="I1555" t="s">
        <v>920</v>
      </c>
      <c r="J1555" t="s">
        <v>921</v>
      </c>
      <c r="K1555" t="s">
        <v>922</v>
      </c>
      <c r="L1555">
        <v>1368</v>
      </c>
      <c r="N1555">
        <v>1011</v>
      </c>
      <c r="O1555" t="s">
        <v>865</v>
      </c>
      <c r="P1555" t="s">
        <v>865</v>
      </c>
      <c r="Q1555">
        <v>1</v>
      </c>
      <c r="X1555">
        <v>2.0499999999999998</v>
      </c>
      <c r="Y1555">
        <v>0</v>
      </c>
      <c r="Z1555">
        <v>5.78</v>
      </c>
      <c r="AA1555">
        <v>0</v>
      </c>
      <c r="AB1555">
        <v>0</v>
      </c>
      <c r="AC1555">
        <v>0</v>
      </c>
      <c r="AD1555">
        <v>1</v>
      </c>
      <c r="AE1555">
        <v>0</v>
      </c>
      <c r="AF1555" t="s">
        <v>25</v>
      </c>
      <c r="AG1555">
        <v>2.8187500000000001</v>
      </c>
      <c r="AH1555">
        <v>2</v>
      </c>
      <c r="AI1555">
        <v>60528262</v>
      </c>
      <c r="AJ1555">
        <v>1558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</row>
    <row r="1556" spans="1:44" x14ac:dyDescent="0.2">
      <c r="A1556">
        <f>ROW(Source!A717)</f>
        <v>717</v>
      </c>
      <c r="B1556">
        <v>60528279</v>
      </c>
      <c r="C1556">
        <v>60528260</v>
      </c>
      <c r="D1556">
        <v>58340578</v>
      </c>
      <c r="E1556">
        <v>1</v>
      </c>
      <c r="F1556">
        <v>1</v>
      </c>
      <c r="G1556">
        <v>1080</v>
      </c>
      <c r="H1556">
        <v>2</v>
      </c>
      <c r="I1556" t="s">
        <v>862</v>
      </c>
      <c r="J1556" t="s">
        <v>863</v>
      </c>
      <c r="K1556" t="s">
        <v>864</v>
      </c>
      <c r="L1556">
        <v>1368</v>
      </c>
      <c r="N1556">
        <v>1011</v>
      </c>
      <c r="O1556" t="s">
        <v>865</v>
      </c>
      <c r="P1556" t="s">
        <v>865</v>
      </c>
      <c r="Q1556">
        <v>1</v>
      </c>
      <c r="X1556">
        <v>0.06</v>
      </c>
      <c r="Y1556">
        <v>0</v>
      </c>
      <c r="Z1556">
        <v>83.1</v>
      </c>
      <c r="AA1556">
        <v>12.62</v>
      </c>
      <c r="AB1556">
        <v>0</v>
      </c>
      <c r="AC1556">
        <v>0</v>
      </c>
      <c r="AD1556">
        <v>1</v>
      </c>
      <c r="AE1556">
        <v>0</v>
      </c>
      <c r="AF1556" t="s">
        <v>25</v>
      </c>
      <c r="AG1556">
        <v>8.2500000000000004E-2</v>
      </c>
      <c r="AH1556">
        <v>2</v>
      </c>
      <c r="AI1556">
        <v>60528263</v>
      </c>
      <c r="AJ1556">
        <v>1559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</row>
    <row r="1557" spans="1:44" x14ac:dyDescent="0.2">
      <c r="A1557">
        <f>ROW(Source!A717)</f>
        <v>717</v>
      </c>
      <c r="B1557">
        <v>60528280</v>
      </c>
      <c r="C1557">
        <v>60528260</v>
      </c>
      <c r="D1557">
        <v>58340630</v>
      </c>
      <c r="E1557">
        <v>1</v>
      </c>
      <c r="F1557">
        <v>1</v>
      </c>
      <c r="G1557">
        <v>1080</v>
      </c>
      <c r="H1557">
        <v>2</v>
      </c>
      <c r="I1557" t="s">
        <v>923</v>
      </c>
      <c r="J1557" t="s">
        <v>924</v>
      </c>
      <c r="K1557" t="s">
        <v>925</v>
      </c>
      <c r="L1557">
        <v>1368</v>
      </c>
      <c r="N1557">
        <v>1011</v>
      </c>
      <c r="O1557" t="s">
        <v>865</v>
      </c>
      <c r="P1557" t="s">
        <v>865</v>
      </c>
      <c r="Q1557">
        <v>1</v>
      </c>
      <c r="X1557">
        <v>2.4</v>
      </c>
      <c r="Y1557">
        <v>0</v>
      </c>
      <c r="Z1557">
        <v>0.77</v>
      </c>
      <c r="AA1557">
        <v>0</v>
      </c>
      <c r="AB1557">
        <v>0</v>
      </c>
      <c r="AC1557">
        <v>0</v>
      </c>
      <c r="AD1557">
        <v>1</v>
      </c>
      <c r="AE1557">
        <v>0</v>
      </c>
      <c r="AF1557" t="s">
        <v>25</v>
      </c>
      <c r="AG1557">
        <v>3.3000000000000003</v>
      </c>
      <c r="AH1557">
        <v>2</v>
      </c>
      <c r="AI1557">
        <v>60528264</v>
      </c>
      <c r="AJ1557">
        <v>1560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</row>
    <row r="1558" spans="1:44" x14ac:dyDescent="0.2">
      <c r="A1558">
        <f>ROW(Source!A717)</f>
        <v>717</v>
      </c>
      <c r="B1558">
        <v>60528281</v>
      </c>
      <c r="C1558">
        <v>60528260</v>
      </c>
      <c r="D1558">
        <v>58340663</v>
      </c>
      <c r="E1558">
        <v>1</v>
      </c>
      <c r="F1558">
        <v>1</v>
      </c>
      <c r="G1558">
        <v>1080</v>
      </c>
      <c r="H1558">
        <v>2</v>
      </c>
      <c r="I1558" t="s">
        <v>926</v>
      </c>
      <c r="J1558" t="s">
        <v>927</v>
      </c>
      <c r="K1558" t="s">
        <v>928</v>
      </c>
      <c r="L1558">
        <v>1368</v>
      </c>
      <c r="N1558">
        <v>1011</v>
      </c>
      <c r="O1558" t="s">
        <v>865</v>
      </c>
      <c r="P1558" t="s">
        <v>865</v>
      </c>
      <c r="Q1558">
        <v>1</v>
      </c>
      <c r="X1558">
        <v>2.1</v>
      </c>
      <c r="Y1558">
        <v>0</v>
      </c>
      <c r="Z1558">
        <v>0.47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 t="s">
        <v>25</v>
      </c>
      <c r="AG1558">
        <v>2.8875000000000002</v>
      </c>
      <c r="AH1558">
        <v>2</v>
      </c>
      <c r="AI1558">
        <v>60528265</v>
      </c>
      <c r="AJ1558">
        <v>1561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</row>
    <row r="1559" spans="1:44" x14ac:dyDescent="0.2">
      <c r="A1559">
        <f>ROW(Source!A717)</f>
        <v>717</v>
      </c>
      <c r="B1559">
        <v>60528282</v>
      </c>
      <c r="C1559">
        <v>60528260</v>
      </c>
      <c r="D1559">
        <v>58308814</v>
      </c>
      <c r="E1559">
        <v>1</v>
      </c>
      <c r="F1559">
        <v>1</v>
      </c>
      <c r="G1559">
        <v>1080</v>
      </c>
      <c r="H1559">
        <v>3</v>
      </c>
      <c r="I1559" t="s">
        <v>890</v>
      </c>
      <c r="J1559" t="s">
        <v>891</v>
      </c>
      <c r="K1559" t="s">
        <v>892</v>
      </c>
      <c r="L1559">
        <v>1339</v>
      </c>
      <c r="N1559">
        <v>1007</v>
      </c>
      <c r="O1559" t="s">
        <v>893</v>
      </c>
      <c r="P1559" t="s">
        <v>893</v>
      </c>
      <c r="Q1559">
        <v>1</v>
      </c>
      <c r="X1559">
        <v>1.1262000000000001</v>
      </c>
      <c r="Y1559">
        <v>7.07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 t="s">
        <v>3</v>
      </c>
      <c r="AG1559">
        <v>1.1262000000000001</v>
      </c>
      <c r="AH1559">
        <v>2</v>
      </c>
      <c r="AI1559">
        <v>60528266</v>
      </c>
      <c r="AJ1559">
        <v>1562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</row>
    <row r="1560" spans="1:44" x14ac:dyDescent="0.2">
      <c r="A1560">
        <f>ROW(Source!A717)</f>
        <v>717</v>
      </c>
      <c r="B1560">
        <v>60528283</v>
      </c>
      <c r="C1560">
        <v>60528260</v>
      </c>
      <c r="D1560">
        <v>58311329</v>
      </c>
      <c r="E1560">
        <v>1</v>
      </c>
      <c r="F1560">
        <v>1</v>
      </c>
      <c r="G1560">
        <v>1080</v>
      </c>
      <c r="H1560">
        <v>3</v>
      </c>
      <c r="I1560" t="s">
        <v>929</v>
      </c>
      <c r="J1560" t="s">
        <v>930</v>
      </c>
      <c r="K1560" t="s">
        <v>931</v>
      </c>
      <c r="L1560">
        <v>1355</v>
      </c>
      <c r="N1560">
        <v>1010</v>
      </c>
      <c r="O1560" t="s">
        <v>48</v>
      </c>
      <c r="P1560" t="s">
        <v>48</v>
      </c>
      <c r="Q1560">
        <v>100</v>
      </c>
      <c r="X1560">
        <v>1.43</v>
      </c>
      <c r="Y1560">
        <v>15.04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 t="s">
        <v>3</v>
      </c>
      <c r="AG1560">
        <v>1.43</v>
      </c>
      <c r="AH1560">
        <v>2</v>
      </c>
      <c r="AI1560">
        <v>60528267</v>
      </c>
      <c r="AJ1560">
        <v>1563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</row>
    <row r="1561" spans="1:44" x14ac:dyDescent="0.2">
      <c r="A1561">
        <f>ROW(Source!A717)</f>
        <v>717</v>
      </c>
      <c r="B1561">
        <v>60528284</v>
      </c>
      <c r="C1561">
        <v>60528260</v>
      </c>
      <c r="D1561">
        <v>58311563</v>
      </c>
      <c r="E1561">
        <v>1</v>
      </c>
      <c r="F1561">
        <v>1</v>
      </c>
      <c r="G1561">
        <v>1080</v>
      </c>
      <c r="H1561">
        <v>3</v>
      </c>
      <c r="I1561" t="s">
        <v>932</v>
      </c>
      <c r="J1561" t="s">
        <v>933</v>
      </c>
      <c r="K1561" t="s">
        <v>934</v>
      </c>
      <c r="L1561">
        <v>1346</v>
      </c>
      <c r="N1561">
        <v>1009</v>
      </c>
      <c r="O1561" t="s">
        <v>880</v>
      </c>
      <c r="P1561" t="s">
        <v>880</v>
      </c>
      <c r="Q1561">
        <v>1</v>
      </c>
      <c r="X1561">
        <v>2.7170000000000001</v>
      </c>
      <c r="Y1561">
        <v>38.729999999999997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 t="s">
        <v>3</v>
      </c>
      <c r="AG1561">
        <v>2.7170000000000001</v>
      </c>
      <c r="AH1561">
        <v>2</v>
      </c>
      <c r="AI1561">
        <v>60528268</v>
      </c>
      <c r="AJ1561">
        <v>1564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</row>
    <row r="1562" spans="1:44" x14ac:dyDescent="0.2">
      <c r="A1562">
        <f>ROW(Source!A717)</f>
        <v>717</v>
      </c>
      <c r="B1562">
        <v>60528285</v>
      </c>
      <c r="C1562">
        <v>60528260</v>
      </c>
      <c r="D1562">
        <v>58267437</v>
      </c>
      <c r="E1562">
        <v>1080</v>
      </c>
      <c r="F1562">
        <v>1</v>
      </c>
      <c r="G1562">
        <v>1080</v>
      </c>
      <c r="H1562">
        <v>3</v>
      </c>
      <c r="I1562" t="s">
        <v>995</v>
      </c>
      <c r="J1562" t="s">
        <v>3</v>
      </c>
      <c r="K1562" t="s">
        <v>996</v>
      </c>
      <c r="L1562">
        <v>1354</v>
      </c>
      <c r="N1562">
        <v>1010</v>
      </c>
      <c r="O1562" t="s">
        <v>39</v>
      </c>
      <c r="P1562" t="s">
        <v>39</v>
      </c>
      <c r="Q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 t="s">
        <v>3</v>
      </c>
      <c r="AG1562">
        <v>0</v>
      </c>
      <c r="AH1562">
        <v>3</v>
      </c>
      <c r="AI1562">
        <v>-1</v>
      </c>
      <c r="AJ1562" t="s">
        <v>3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</row>
    <row r="1563" spans="1:44" x14ac:dyDescent="0.2">
      <c r="A1563">
        <f>ROW(Source!A717)</f>
        <v>717</v>
      </c>
      <c r="B1563">
        <v>60528286</v>
      </c>
      <c r="C1563">
        <v>60528260</v>
      </c>
      <c r="D1563">
        <v>58274832</v>
      </c>
      <c r="E1563">
        <v>1080</v>
      </c>
      <c r="F1563">
        <v>1</v>
      </c>
      <c r="G1563">
        <v>1080</v>
      </c>
      <c r="H1563">
        <v>3</v>
      </c>
      <c r="I1563" t="s">
        <v>997</v>
      </c>
      <c r="J1563" t="s">
        <v>3</v>
      </c>
      <c r="K1563" t="s">
        <v>998</v>
      </c>
      <c r="L1563">
        <v>1301</v>
      </c>
      <c r="N1563">
        <v>1003</v>
      </c>
      <c r="O1563" t="s">
        <v>34</v>
      </c>
      <c r="P1563" t="s">
        <v>34</v>
      </c>
      <c r="Q1563">
        <v>1</v>
      </c>
      <c r="X1563">
        <v>102.5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 t="s">
        <v>3</v>
      </c>
      <c r="AG1563">
        <v>102.5</v>
      </c>
      <c r="AH1563">
        <v>3</v>
      </c>
      <c r="AI1563">
        <v>-1</v>
      </c>
      <c r="AJ1563" t="s">
        <v>3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</row>
    <row r="1564" spans="1:44" x14ac:dyDescent="0.2">
      <c r="A1564">
        <f>ROW(Source!A717)</f>
        <v>717</v>
      </c>
      <c r="B1564">
        <v>60528287</v>
      </c>
      <c r="C1564">
        <v>60528260</v>
      </c>
      <c r="D1564">
        <v>58274832</v>
      </c>
      <c r="E1564">
        <v>1080</v>
      </c>
      <c r="F1564">
        <v>1</v>
      </c>
      <c r="G1564">
        <v>1080</v>
      </c>
      <c r="H1564">
        <v>3</v>
      </c>
      <c r="I1564" t="s">
        <v>997</v>
      </c>
      <c r="J1564" t="s">
        <v>3</v>
      </c>
      <c r="K1564" t="s">
        <v>999</v>
      </c>
      <c r="L1564">
        <v>1354</v>
      </c>
      <c r="N1564">
        <v>1010</v>
      </c>
      <c r="O1564" t="s">
        <v>39</v>
      </c>
      <c r="P1564" t="s">
        <v>39</v>
      </c>
      <c r="Q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 t="s">
        <v>3</v>
      </c>
      <c r="AG1564">
        <v>0</v>
      </c>
      <c r="AH1564">
        <v>3</v>
      </c>
      <c r="AI1564">
        <v>-1</v>
      </c>
      <c r="AJ1564" t="s">
        <v>3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</row>
    <row r="1565" spans="1:44" x14ac:dyDescent="0.2">
      <c r="A1565">
        <f>ROW(Source!A717)</f>
        <v>717</v>
      </c>
      <c r="B1565">
        <v>60528288</v>
      </c>
      <c r="C1565">
        <v>60528260</v>
      </c>
      <c r="D1565">
        <v>58287192</v>
      </c>
      <c r="E1565">
        <v>1080</v>
      </c>
      <c r="F1565">
        <v>1</v>
      </c>
      <c r="G1565">
        <v>1080</v>
      </c>
      <c r="H1565">
        <v>3</v>
      </c>
      <c r="I1565" t="s">
        <v>991</v>
      </c>
      <c r="J1565" t="s">
        <v>3</v>
      </c>
      <c r="K1565" t="s">
        <v>992</v>
      </c>
      <c r="L1565">
        <v>1354</v>
      </c>
      <c r="N1565">
        <v>1010</v>
      </c>
      <c r="O1565" t="s">
        <v>39</v>
      </c>
      <c r="P1565" t="s">
        <v>39</v>
      </c>
      <c r="Q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 t="s">
        <v>3</v>
      </c>
      <c r="AG1565">
        <v>0</v>
      </c>
      <c r="AH1565">
        <v>3</v>
      </c>
      <c r="AI1565">
        <v>-1</v>
      </c>
      <c r="AJ1565" t="s">
        <v>3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</row>
    <row r="1566" spans="1:44" x14ac:dyDescent="0.2">
      <c r="A1566">
        <f>ROW(Source!A717)</f>
        <v>717</v>
      </c>
      <c r="B1566">
        <v>60528289</v>
      </c>
      <c r="C1566">
        <v>60528260</v>
      </c>
      <c r="D1566">
        <v>58288041</v>
      </c>
      <c r="E1566">
        <v>1080</v>
      </c>
      <c r="F1566">
        <v>1</v>
      </c>
      <c r="G1566">
        <v>1080</v>
      </c>
      <c r="H1566">
        <v>3</v>
      </c>
      <c r="I1566" t="s">
        <v>1000</v>
      </c>
      <c r="J1566" t="s">
        <v>3</v>
      </c>
      <c r="K1566" t="s">
        <v>1001</v>
      </c>
      <c r="L1566">
        <v>1354</v>
      </c>
      <c r="N1566">
        <v>1010</v>
      </c>
      <c r="O1566" t="s">
        <v>39</v>
      </c>
      <c r="P1566" t="s">
        <v>39</v>
      </c>
      <c r="Q1566">
        <v>1</v>
      </c>
      <c r="X1566">
        <v>0.9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 t="s">
        <v>3</v>
      </c>
      <c r="AG1566">
        <v>0.9</v>
      </c>
      <c r="AH1566">
        <v>3</v>
      </c>
      <c r="AI1566">
        <v>-1</v>
      </c>
      <c r="AJ1566" t="s">
        <v>3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</row>
    <row r="1567" spans="1:44" x14ac:dyDescent="0.2">
      <c r="A1567">
        <f>ROW(Source!A734)</f>
        <v>734</v>
      </c>
      <c r="B1567">
        <v>60528310</v>
      </c>
      <c r="C1567">
        <v>60528298</v>
      </c>
      <c r="D1567">
        <v>58266404</v>
      </c>
      <c r="E1567">
        <v>1080</v>
      </c>
      <c r="F1567">
        <v>1</v>
      </c>
      <c r="G1567">
        <v>1080</v>
      </c>
      <c r="H1567">
        <v>1</v>
      </c>
      <c r="I1567" t="s">
        <v>859</v>
      </c>
      <c r="J1567" t="s">
        <v>3</v>
      </c>
      <c r="K1567" t="s">
        <v>860</v>
      </c>
      <c r="L1567">
        <v>1191</v>
      </c>
      <c r="N1567">
        <v>1013</v>
      </c>
      <c r="O1567" t="s">
        <v>861</v>
      </c>
      <c r="P1567" t="s">
        <v>861</v>
      </c>
      <c r="Q1567">
        <v>1</v>
      </c>
      <c r="X1567">
        <v>13.73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1</v>
      </c>
      <c r="AF1567" t="s">
        <v>26</v>
      </c>
      <c r="AG1567">
        <v>17.368449999999999</v>
      </c>
      <c r="AH1567">
        <v>2</v>
      </c>
      <c r="AI1567">
        <v>60528299</v>
      </c>
      <c r="AJ1567">
        <v>1573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</row>
    <row r="1568" spans="1:44" x14ac:dyDescent="0.2">
      <c r="A1568">
        <f>ROW(Source!A734)</f>
        <v>734</v>
      </c>
      <c r="B1568">
        <v>60528311</v>
      </c>
      <c r="C1568">
        <v>60528298</v>
      </c>
      <c r="D1568">
        <v>58340234</v>
      </c>
      <c r="E1568">
        <v>1</v>
      </c>
      <c r="F1568">
        <v>1</v>
      </c>
      <c r="G1568">
        <v>1080</v>
      </c>
      <c r="H1568">
        <v>2</v>
      </c>
      <c r="I1568" t="s">
        <v>920</v>
      </c>
      <c r="J1568" t="s">
        <v>921</v>
      </c>
      <c r="K1568" t="s">
        <v>922</v>
      </c>
      <c r="L1568">
        <v>1368</v>
      </c>
      <c r="N1568">
        <v>1011</v>
      </c>
      <c r="O1568" t="s">
        <v>865</v>
      </c>
      <c r="P1568" t="s">
        <v>865</v>
      </c>
      <c r="Q1568">
        <v>1</v>
      </c>
      <c r="X1568">
        <v>2.0499999999999998</v>
      </c>
      <c r="Y1568">
        <v>0</v>
      </c>
      <c r="Z1568">
        <v>5.78</v>
      </c>
      <c r="AA1568">
        <v>0</v>
      </c>
      <c r="AB1568">
        <v>0</v>
      </c>
      <c r="AC1568">
        <v>0</v>
      </c>
      <c r="AD1568">
        <v>1</v>
      </c>
      <c r="AE1568">
        <v>0</v>
      </c>
      <c r="AF1568" t="s">
        <v>25</v>
      </c>
      <c r="AG1568">
        <v>2.8187500000000001</v>
      </c>
      <c r="AH1568">
        <v>2</v>
      </c>
      <c r="AI1568">
        <v>60528300</v>
      </c>
      <c r="AJ1568">
        <v>1574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</row>
    <row r="1569" spans="1:44" x14ac:dyDescent="0.2">
      <c r="A1569">
        <f>ROW(Source!A734)</f>
        <v>734</v>
      </c>
      <c r="B1569">
        <v>60528312</v>
      </c>
      <c r="C1569">
        <v>60528298</v>
      </c>
      <c r="D1569">
        <v>58340578</v>
      </c>
      <c r="E1569">
        <v>1</v>
      </c>
      <c r="F1569">
        <v>1</v>
      </c>
      <c r="G1569">
        <v>1080</v>
      </c>
      <c r="H1569">
        <v>2</v>
      </c>
      <c r="I1569" t="s">
        <v>862</v>
      </c>
      <c r="J1569" t="s">
        <v>863</v>
      </c>
      <c r="K1569" t="s">
        <v>864</v>
      </c>
      <c r="L1569">
        <v>1368</v>
      </c>
      <c r="N1569">
        <v>1011</v>
      </c>
      <c r="O1569" t="s">
        <v>865</v>
      </c>
      <c r="P1569" t="s">
        <v>865</v>
      </c>
      <c r="Q1569">
        <v>1</v>
      </c>
      <c r="X1569">
        <v>0.08</v>
      </c>
      <c r="Y1569">
        <v>0</v>
      </c>
      <c r="Z1569">
        <v>83.1</v>
      </c>
      <c r="AA1569">
        <v>12.62</v>
      </c>
      <c r="AB1569">
        <v>0</v>
      </c>
      <c r="AC1569">
        <v>0</v>
      </c>
      <c r="AD1569">
        <v>1</v>
      </c>
      <c r="AE1569">
        <v>0</v>
      </c>
      <c r="AF1569" t="s">
        <v>25</v>
      </c>
      <c r="AG1569">
        <v>0.11000000000000001</v>
      </c>
      <c r="AH1569">
        <v>2</v>
      </c>
      <c r="AI1569">
        <v>60528301</v>
      </c>
      <c r="AJ1569">
        <v>1575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</row>
    <row r="1570" spans="1:44" x14ac:dyDescent="0.2">
      <c r="A1570">
        <f>ROW(Source!A734)</f>
        <v>734</v>
      </c>
      <c r="B1570">
        <v>60528313</v>
      </c>
      <c r="C1570">
        <v>60528298</v>
      </c>
      <c r="D1570">
        <v>58340630</v>
      </c>
      <c r="E1570">
        <v>1</v>
      </c>
      <c r="F1570">
        <v>1</v>
      </c>
      <c r="G1570">
        <v>1080</v>
      </c>
      <c r="H1570">
        <v>2</v>
      </c>
      <c r="I1570" t="s">
        <v>923</v>
      </c>
      <c r="J1570" t="s">
        <v>924</v>
      </c>
      <c r="K1570" t="s">
        <v>925</v>
      </c>
      <c r="L1570">
        <v>1368</v>
      </c>
      <c r="N1570">
        <v>1011</v>
      </c>
      <c r="O1570" t="s">
        <v>865</v>
      </c>
      <c r="P1570" t="s">
        <v>865</v>
      </c>
      <c r="Q1570">
        <v>1</v>
      </c>
      <c r="X1570">
        <v>2.1</v>
      </c>
      <c r="Y1570">
        <v>0</v>
      </c>
      <c r="Z1570">
        <v>0.77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 t="s">
        <v>25</v>
      </c>
      <c r="AG1570">
        <v>2.8875000000000002</v>
      </c>
      <c r="AH1570">
        <v>2</v>
      </c>
      <c r="AI1570">
        <v>60528302</v>
      </c>
      <c r="AJ1570">
        <v>1576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</row>
    <row r="1571" spans="1:44" x14ac:dyDescent="0.2">
      <c r="A1571">
        <f>ROW(Source!A734)</f>
        <v>734</v>
      </c>
      <c r="B1571">
        <v>60528314</v>
      </c>
      <c r="C1571">
        <v>60528298</v>
      </c>
      <c r="D1571">
        <v>58340663</v>
      </c>
      <c r="E1571">
        <v>1</v>
      </c>
      <c r="F1571">
        <v>1</v>
      </c>
      <c r="G1571">
        <v>1080</v>
      </c>
      <c r="H1571">
        <v>2</v>
      </c>
      <c r="I1571" t="s">
        <v>926</v>
      </c>
      <c r="J1571" t="s">
        <v>927</v>
      </c>
      <c r="K1571" t="s">
        <v>928</v>
      </c>
      <c r="L1571">
        <v>1368</v>
      </c>
      <c r="N1571">
        <v>1011</v>
      </c>
      <c r="O1571" t="s">
        <v>865</v>
      </c>
      <c r="P1571" t="s">
        <v>865</v>
      </c>
      <c r="Q1571">
        <v>1</v>
      </c>
      <c r="X1571">
        <v>2.0099999999999998</v>
      </c>
      <c r="Y1571">
        <v>0</v>
      </c>
      <c r="Z1571">
        <v>0.47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 t="s">
        <v>25</v>
      </c>
      <c r="AG1571">
        <v>2.7637499999999999</v>
      </c>
      <c r="AH1571">
        <v>2</v>
      </c>
      <c r="AI1571">
        <v>60528303</v>
      </c>
      <c r="AJ1571">
        <v>1577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</row>
    <row r="1572" spans="1:44" x14ac:dyDescent="0.2">
      <c r="A1572">
        <f>ROW(Source!A734)</f>
        <v>734</v>
      </c>
      <c r="B1572">
        <v>60528315</v>
      </c>
      <c r="C1572">
        <v>60528298</v>
      </c>
      <c r="D1572">
        <v>58308814</v>
      </c>
      <c r="E1572">
        <v>1</v>
      </c>
      <c r="F1572">
        <v>1</v>
      </c>
      <c r="G1572">
        <v>1080</v>
      </c>
      <c r="H1572">
        <v>3</v>
      </c>
      <c r="I1572" t="s">
        <v>890</v>
      </c>
      <c r="J1572" t="s">
        <v>891</v>
      </c>
      <c r="K1572" t="s">
        <v>892</v>
      </c>
      <c r="L1572">
        <v>1339</v>
      </c>
      <c r="N1572">
        <v>1007</v>
      </c>
      <c r="O1572" t="s">
        <v>893</v>
      </c>
      <c r="P1572" t="s">
        <v>893</v>
      </c>
      <c r="Q1572">
        <v>1</v>
      </c>
      <c r="X1572">
        <v>2.1379000000000001</v>
      </c>
      <c r="Y1572">
        <v>7.07</v>
      </c>
      <c r="Z1572">
        <v>0</v>
      </c>
      <c r="AA1572">
        <v>0</v>
      </c>
      <c r="AB1572">
        <v>0</v>
      </c>
      <c r="AC1572">
        <v>0</v>
      </c>
      <c r="AD1572">
        <v>1</v>
      </c>
      <c r="AE1572">
        <v>0</v>
      </c>
      <c r="AF1572" t="s">
        <v>3</v>
      </c>
      <c r="AG1572">
        <v>2.1379000000000001</v>
      </c>
      <c r="AH1572">
        <v>2</v>
      </c>
      <c r="AI1572">
        <v>60528304</v>
      </c>
      <c r="AJ1572">
        <v>1578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</row>
    <row r="1573" spans="1:44" x14ac:dyDescent="0.2">
      <c r="A1573">
        <f>ROW(Source!A734)</f>
        <v>734</v>
      </c>
      <c r="B1573">
        <v>60528316</v>
      </c>
      <c r="C1573">
        <v>60528298</v>
      </c>
      <c r="D1573">
        <v>58311329</v>
      </c>
      <c r="E1573">
        <v>1</v>
      </c>
      <c r="F1573">
        <v>1</v>
      </c>
      <c r="G1573">
        <v>1080</v>
      </c>
      <c r="H1573">
        <v>3</v>
      </c>
      <c r="I1573" t="s">
        <v>929</v>
      </c>
      <c r="J1573" t="s">
        <v>930</v>
      </c>
      <c r="K1573" t="s">
        <v>931</v>
      </c>
      <c r="L1573">
        <v>1355</v>
      </c>
      <c r="N1573">
        <v>1010</v>
      </c>
      <c r="O1573" t="s">
        <v>48</v>
      </c>
      <c r="P1573" t="s">
        <v>48</v>
      </c>
      <c r="Q1573">
        <v>100</v>
      </c>
      <c r="X1573">
        <v>1.25</v>
      </c>
      <c r="Y1573">
        <v>15.04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 t="s">
        <v>3</v>
      </c>
      <c r="AG1573">
        <v>1.25</v>
      </c>
      <c r="AH1573">
        <v>2</v>
      </c>
      <c r="AI1573">
        <v>60528305</v>
      </c>
      <c r="AJ1573">
        <v>1579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</row>
    <row r="1574" spans="1:44" x14ac:dyDescent="0.2">
      <c r="A1574">
        <f>ROW(Source!A734)</f>
        <v>734</v>
      </c>
      <c r="B1574">
        <v>60528317</v>
      </c>
      <c r="C1574">
        <v>60528298</v>
      </c>
      <c r="D1574">
        <v>58311563</v>
      </c>
      <c r="E1574">
        <v>1</v>
      </c>
      <c r="F1574">
        <v>1</v>
      </c>
      <c r="G1574">
        <v>1080</v>
      </c>
      <c r="H1574">
        <v>3</v>
      </c>
      <c r="I1574" t="s">
        <v>932</v>
      </c>
      <c r="J1574" t="s">
        <v>933</v>
      </c>
      <c r="K1574" t="s">
        <v>934</v>
      </c>
      <c r="L1574">
        <v>1346</v>
      </c>
      <c r="N1574">
        <v>1009</v>
      </c>
      <c r="O1574" t="s">
        <v>880</v>
      </c>
      <c r="P1574" t="s">
        <v>880</v>
      </c>
      <c r="Q1574">
        <v>1</v>
      </c>
      <c r="X1574">
        <v>2.375</v>
      </c>
      <c r="Y1574">
        <v>38.729999999999997</v>
      </c>
      <c r="Z1574">
        <v>0</v>
      </c>
      <c r="AA1574">
        <v>0</v>
      </c>
      <c r="AB1574">
        <v>0</v>
      </c>
      <c r="AC1574">
        <v>0</v>
      </c>
      <c r="AD1574">
        <v>1</v>
      </c>
      <c r="AE1574">
        <v>0</v>
      </c>
      <c r="AF1574" t="s">
        <v>3</v>
      </c>
      <c r="AG1574">
        <v>2.375</v>
      </c>
      <c r="AH1574">
        <v>2</v>
      </c>
      <c r="AI1574">
        <v>60528306</v>
      </c>
      <c r="AJ1574">
        <v>1580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</row>
    <row r="1575" spans="1:44" x14ac:dyDescent="0.2">
      <c r="A1575">
        <f>ROW(Source!A734)</f>
        <v>734</v>
      </c>
      <c r="B1575">
        <v>60528318</v>
      </c>
      <c r="C1575">
        <v>60528298</v>
      </c>
      <c r="D1575">
        <v>58267437</v>
      </c>
      <c r="E1575">
        <v>1080</v>
      </c>
      <c r="F1575">
        <v>1</v>
      </c>
      <c r="G1575">
        <v>1080</v>
      </c>
      <c r="H1575">
        <v>3</v>
      </c>
      <c r="I1575" t="s">
        <v>995</v>
      </c>
      <c r="J1575" t="s">
        <v>3</v>
      </c>
      <c r="K1575" t="s">
        <v>996</v>
      </c>
      <c r="L1575">
        <v>1354</v>
      </c>
      <c r="N1575">
        <v>1010</v>
      </c>
      <c r="O1575" t="s">
        <v>39</v>
      </c>
      <c r="P1575" t="s">
        <v>39</v>
      </c>
      <c r="Q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 t="s">
        <v>3</v>
      </c>
      <c r="AG1575">
        <v>0</v>
      </c>
      <c r="AH1575">
        <v>3</v>
      </c>
      <c r="AI1575">
        <v>-1</v>
      </c>
      <c r="AJ1575" t="s">
        <v>3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</row>
    <row r="1576" spans="1:44" x14ac:dyDescent="0.2">
      <c r="A1576">
        <f>ROW(Source!A734)</f>
        <v>734</v>
      </c>
      <c r="B1576">
        <v>60528319</v>
      </c>
      <c r="C1576">
        <v>60528298</v>
      </c>
      <c r="D1576">
        <v>58274832</v>
      </c>
      <c r="E1576">
        <v>1080</v>
      </c>
      <c r="F1576">
        <v>1</v>
      </c>
      <c r="G1576">
        <v>1080</v>
      </c>
      <c r="H1576">
        <v>3</v>
      </c>
      <c r="I1576" t="s">
        <v>997</v>
      </c>
      <c r="J1576" t="s">
        <v>3</v>
      </c>
      <c r="K1576" t="s">
        <v>998</v>
      </c>
      <c r="L1576">
        <v>1301</v>
      </c>
      <c r="N1576">
        <v>1003</v>
      </c>
      <c r="O1576" t="s">
        <v>34</v>
      </c>
      <c r="P1576" t="s">
        <v>34</v>
      </c>
      <c r="Q1576">
        <v>1</v>
      </c>
      <c r="X1576">
        <v>102.5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 t="s">
        <v>3</v>
      </c>
      <c r="AG1576">
        <v>102.5</v>
      </c>
      <c r="AH1576">
        <v>3</v>
      </c>
      <c r="AI1576">
        <v>-1</v>
      </c>
      <c r="AJ1576" t="s">
        <v>3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</row>
    <row r="1577" spans="1:44" x14ac:dyDescent="0.2">
      <c r="A1577">
        <f>ROW(Source!A734)</f>
        <v>734</v>
      </c>
      <c r="B1577">
        <v>60528320</v>
      </c>
      <c r="C1577">
        <v>60528298</v>
      </c>
      <c r="D1577">
        <v>58274832</v>
      </c>
      <c r="E1577">
        <v>1080</v>
      </c>
      <c r="F1577">
        <v>1</v>
      </c>
      <c r="G1577">
        <v>1080</v>
      </c>
      <c r="H1577">
        <v>3</v>
      </c>
      <c r="I1577" t="s">
        <v>997</v>
      </c>
      <c r="J1577" t="s">
        <v>3</v>
      </c>
      <c r="K1577" t="s">
        <v>999</v>
      </c>
      <c r="L1577">
        <v>1354</v>
      </c>
      <c r="N1577">
        <v>1010</v>
      </c>
      <c r="O1577" t="s">
        <v>39</v>
      </c>
      <c r="P1577" t="s">
        <v>39</v>
      </c>
      <c r="Q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 t="s">
        <v>3</v>
      </c>
      <c r="AG1577">
        <v>0</v>
      </c>
      <c r="AH1577">
        <v>3</v>
      </c>
      <c r="AI1577">
        <v>-1</v>
      </c>
      <c r="AJ1577" t="s">
        <v>3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</row>
    <row r="1578" spans="1:44" x14ac:dyDescent="0.2">
      <c r="A1578">
        <f>ROW(Source!A734)</f>
        <v>734</v>
      </c>
      <c r="B1578">
        <v>60528321</v>
      </c>
      <c r="C1578">
        <v>60528298</v>
      </c>
      <c r="D1578">
        <v>58287192</v>
      </c>
      <c r="E1578">
        <v>1080</v>
      </c>
      <c r="F1578">
        <v>1</v>
      </c>
      <c r="G1578">
        <v>1080</v>
      </c>
      <c r="H1578">
        <v>3</v>
      </c>
      <c r="I1578" t="s">
        <v>991</v>
      </c>
      <c r="J1578" t="s">
        <v>3</v>
      </c>
      <c r="K1578" t="s">
        <v>992</v>
      </c>
      <c r="L1578">
        <v>1354</v>
      </c>
      <c r="N1578">
        <v>1010</v>
      </c>
      <c r="O1578" t="s">
        <v>39</v>
      </c>
      <c r="P1578" t="s">
        <v>39</v>
      </c>
      <c r="Q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 t="s">
        <v>3</v>
      </c>
      <c r="AG1578">
        <v>0</v>
      </c>
      <c r="AH1578">
        <v>3</v>
      </c>
      <c r="AI1578">
        <v>-1</v>
      </c>
      <c r="AJ1578" t="s">
        <v>3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</row>
    <row r="1579" spans="1:44" x14ac:dyDescent="0.2">
      <c r="A1579">
        <f>ROW(Source!A734)</f>
        <v>734</v>
      </c>
      <c r="B1579">
        <v>60528322</v>
      </c>
      <c r="C1579">
        <v>60528298</v>
      </c>
      <c r="D1579">
        <v>58288041</v>
      </c>
      <c r="E1579">
        <v>1080</v>
      </c>
      <c r="F1579">
        <v>1</v>
      </c>
      <c r="G1579">
        <v>1080</v>
      </c>
      <c r="H1579">
        <v>3</v>
      </c>
      <c r="I1579" t="s">
        <v>1000</v>
      </c>
      <c r="J1579" t="s">
        <v>3</v>
      </c>
      <c r="K1579" t="s">
        <v>1001</v>
      </c>
      <c r="L1579">
        <v>1354</v>
      </c>
      <c r="N1579">
        <v>1010</v>
      </c>
      <c r="O1579" t="s">
        <v>39</v>
      </c>
      <c r="P1579" t="s">
        <v>39</v>
      </c>
      <c r="Q1579">
        <v>1</v>
      </c>
      <c r="X1579">
        <v>0.79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 t="s">
        <v>3</v>
      </c>
      <c r="AG1579">
        <v>0.79</v>
      </c>
      <c r="AH1579">
        <v>3</v>
      </c>
      <c r="AI1579">
        <v>-1</v>
      </c>
      <c r="AJ1579" t="s">
        <v>3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</row>
    <row r="1580" spans="1:44" x14ac:dyDescent="0.2">
      <c r="A1580">
        <f>ROW(Source!A735)</f>
        <v>735</v>
      </c>
      <c r="B1580">
        <v>60528310</v>
      </c>
      <c r="C1580">
        <v>60528298</v>
      </c>
      <c r="D1580">
        <v>58266404</v>
      </c>
      <c r="E1580">
        <v>1080</v>
      </c>
      <c r="F1580">
        <v>1</v>
      </c>
      <c r="G1580">
        <v>1080</v>
      </c>
      <c r="H1580">
        <v>1</v>
      </c>
      <c r="I1580" t="s">
        <v>859</v>
      </c>
      <c r="J1580" t="s">
        <v>3</v>
      </c>
      <c r="K1580" t="s">
        <v>860</v>
      </c>
      <c r="L1580">
        <v>1191</v>
      </c>
      <c r="N1580">
        <v>1013</v>
      </c>
      <c r="O1580" t="s">
        <v>861</v>
      </c>
      <c r="P1580" t="s">
        <v>861</v>
      </c>
      <c r="Q1580">
        <v>1</v>
      </c>
      <c r="X1580">
        <v>13.73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  <c r="AE1580">
        <v>1</v>
      </c>
      <c r="AF1580" t="s">
        <v>26</v>
      </c>
      <c r="AG1580">
        <v>17.368449999999999</v>
      </c>
      <c r="AH1580">
        <v>2</v>
      </c>
      <c r="AI1580">
        <v>60528299</v>
      </c>
      <c r="AJ1580">
        <v>1584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</row>
    <row r="1581" spans="1:44" x14ac:dyDescent="0.2">
      <c r="A1581">
        <f>ROW(Source!A735)</f>
        <v>735</v>
      </c>
      <c r="B1581">
        <v>60528311</v>
      </c>
      <c r="C1581">
        <v>60528298</v>
      </c>
      <c r="D1581">
        <v>58340234</v>
      </c>
      <c r="E1581">
        <v>1</v>
      </c>
      <c r="F1581">
        <v>1</v>
      </c>
      <c r="G1581">
        <v>1080</v>
      </c>
      <c r="H1581">
        <v>2</v>
      </c>
      <c r="I1581" t="s">
        <v>920</v>
      </c>
      <c r="J1581" t="s">
        <v>921</v>
      </c>
      <c r="K1581" t="s">
        <v>922</v>
      </c>
      <c r="L1581">
        <v>1368</v>
      </c>
      <c r="N1581">
        <v>1011</v>
      </c>
      <c r="O1581" t="s">
        <v>865</v>
      </c>
      <c r="P1581" t="s">
        <v>865</v>
      </c>
      <c r="Q1581">
        <v>1</v>
      </c>
      <c r="X1581">
        <v>2.0499999999999998</v>
      </c>
      <c r="Y1581">
        <v>0</v>
      </c>
      <c r="Z1581">
        <v>5.78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 t="s">
        <v>25</v>
      </c>
      <c r="AG1581">
        <v>2.8187500000000001</v>
      </c>
      <c r="AH1581">
        <v>2</v>
      </c>
      <c r="AI1581">
        <v>60528300</v>
      </c>
      <c r="AJ1581">
        <v>1585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</row>
    <row r="1582" spans="1:44" x14ac:dyDescent="0.2">
      <c r="A1582">
        <f>ROW(Source!A735)</f>
        <v>735</v>
      </c>
      <c r="B1582">
        <v>60528312</v>
      </c>
      <c r="C1582">
        <v>60528298</v>
      </c>
      <c r="D1582">
        <v>58340578</v>
      </c>
      <c r="E1582">
        <v>1</v>
      </c>
      <c r="F1582">
        <v>1</v>
      </c>
      <c r="G1582">
        <v>1080</v>
      </c>
      <c r="H1582">
        <v>2</v>
      </c>
      <c r="I1582" t="s">
        <v>862</v>
      </c>
      <c r="J1582" t="s">
        <v>863</v>
      </c>
      <c r="K1582" t="s">
        <v>864</v>
      </c>
      <c r="L1582">
        <v>1368</v>
      </c>
      <c r="N1582">
        <v>1011</v>
      </c>
      <c r="O1582" t="s">
        <v>865</v>
      </c>
      <c r="P1582" t="s">
        <v>865</v>
      </c>
      <c r="Q1582">
        <v>1</v>
      </c>
      <c r="X1582">
        <v>0.08</v>
      </c>
      <c r="Y1582">
        <v>0</v>
      </c>
      <c r="Z1582">
        <v>83.1</v>
      </c>
      <c r="AA1582">
        <v>12.62</v>
      </c>
      <c r="AB1582">
        <v>0</v>
      </c>
      <c r="AC1582">
        <v>0</v>
      </c>
      <c r="AD1582">
        <v>1</v>
      </c>
      <c r="AE1582">
        <v>0</v>
      </c>
      <c r="AF1582" t="s">
        <v>25</v>
      </c>
      <c r="AG1582">
        <v>0.11000000000000001</v>
      </c>
      <c r="AH1582">
        <v>2</v>
      </c>
      <c r="AI1582">
        <v>60528301</v>
      </c>
      <c r="AJ1582">
        <v>1586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</row>
    <row r="1583" spans="1:44" x14ac:dyDescent="0.2">
      <c r="A1583">
        <f>ROW(Source!A735)</f>
        <v>735</v>
      </c>
      <c r="B1583">
        <v>60528313</v>
      </c>
      <c r="C1583">
        <v>60528298</v>
      </c>
      <c r="D1583">
        <v>58340630</v>
      </c>
      <c r="E1583">
        <v>1</v>
      </c>
      <c r="F1583">
        <v>1</v>
      </c>
      <c r="G1583">
        <v>1080</v>
      </c>
      <c r="H1583">
        <v>2</v>
      </c>
      <c r="I1583" t="s">
        <v>923</v>
      </c>
      <c r="J1583" t="s">
        <v>924</v>
      </c>
      <c r="K1583" t="s">
        <v>925</v>
      </c>
      <c r="L1583">
        <v>1368</v>
      </c>
      <c r="N1583">
        <v>1011</v>
      </c>
      <c r="O1583" t="s">
        <v>865</v>
      </c>
      <c r="P1583" t="s">
        <v>865</v>
      </c>
      <c r="Q1583">
        <v>1</v>
      </c>
      <c r="X1583">
        <v>2.1</v>
      </c>
      <c r="Y1583">
        <v>0</v>
      </c>
      <c r="Z1583">
        <v>0.77</v>
      </c>
      <c r="AA1583">
        <v>0</v>
      </c>
      <c r="AB1583">
        <v>0</v>
      </c>
      <c r="AC1583">
        <v>0</v>
      </c>
      <c r="AD1583">
        <v>1</v>
      </c>
      <c r="AE1583">
        <v>0</v>
      </c>
      <c r="AF1583" t="s">
        <v>25</v>
      </c>
      <c r="AG1583">
        <v>2.8875000000000002</v>
      </c>
      <c r="AH1583">
        <v>2</v>
      </c>
      <c r="AI1583">
        <v>60528302</v>
      </c>
      <c r="AJ1583">
        <v>1587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</row>
    <row r="1584" spans="1:44" x14ac:dyDescent="0.2">
      <c r="A1584">
        <f>ROW(Source!A735)</f>
        <v>735</v>
      </c>
      <c r="B1584">
        <v>60528314</v>
      </c>
      <c r="C1584">
        <v>60528298</v>
      </c>
      <c r="D1584">
        <v>58340663</v>
      </c>
      <c r="E1584">
        <v>1</v>
      </c>
      <c r="F1584">
        <v>1</v>
      </c>
      <c r="G1584">
        <v>1080</v>
      </c>
      <c r="H1584">
        <v>2</v>
      </c>
      <c r="I1584" t="s">
        <v>926</v>
      </c>
      <c r="J1584" t="s">
        <v>927</v>
      </c>
      <c r="K1584" t="s">
        <v>928</v>
      </c>
      <c r="L1584">
        <v>1368</v>
      </c>
      <c r="N1584">
        <v>1011</v>
      </c>
      <c r="O1584" t="s">
        <v>865</v>
      </c>
      <c r="P1584" t="s">
        <v>865</v>
      </c>
      <c r="Q1584">
        <v>1</v>
      </c>
      <c r="X1584">
        <v>2.0099999999999998</v>
      </c>
      <c r="Y1584">
        <v>0</v>
      </c>
      <c r="Z1584">
        <v>0.47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 t="s">
        <v>25</v>
      </c>
      <c r="AG1584">
        <v>2.7637499999999999</v>
      </c>
      <c r="AH1584">
        <v>2</v>
      </c>
      <c r="AI1584">
        <v>60528303</v>
      </c>
      <c r="AJ1584">
        <v>1588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</row>
    <row r="1585" spans="1:44" x14ac:dyDescent="0.2">
      <c r="A1585">
        <f>ROW(Source!A735)</f>
        <v>735</v>
      </c>
      <c r="B1585">
        <v>60528315</v>
      </c>
      <c r="C1585">
        <v>60528298</v>
      </c>
      <c r="D1585">
        <v>58308814</v>
      </c>
      <c r="E1585">
        <v>1</v>
      </c>
      <c r="F1585">
        <v>1</v>
      </c>
      <c r="G1585">
        <v>1080</v>
      </c>
      <c r="H1585">
        <v>3</v>
      </c>
      <c r="I1585" t="s">
        <v>890</v>
      </c>
      <c r="J1585" t="s">
        <v>891</v>
      </c>
      <c r="K1585" t="s">
        <v>892</v>
      </c>
      <c r="L1585">
        <v>1339</v>
      </c>
      <c r="N1585">
        <v>1007</v>
      </c>
      <c r="O1585" t="s">
        <v>893</v>
      </c>
      <c r="P1585" t="s">
        <v>893</v>
      </c>
      <c r="Q1585">
        <v>1</v>
      </c>
      <c r="X1585">
        <v>2.1379000000000001</v>
      </c>
      <c r="Y1585">
        <v>7.07</v>
      </c>
      <c r="Z1585">
        <v>0</v>
      </c>
      <c r="AA1585">
        <v>0</v>
      </c>
      <c r="AB1585">
        <v>0</v>
      </c>
      <c r="AC1585">
        <v>0</v>
      </c>
      <c r="AD1585">
        <v>1</v>
      </c>
      <c r="AE1585">
        <v>0</v>
      </c>
      <c r="AF1585" t="s">
        <v>3</v>
      </c>
      <c r="AG1585">
        <v>2.1379000000000001</v>
      </c>
      <c r="AH1585">
        <v>2</v>
      </c>
      <c r="AI1585">
        <v>60528304</v>
      </c>
      <c r="AJ1585">
        <v>1589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</row>
    <row r="1586" spans="1:44" x14ac:dyDescent="0.2">
      <c r="A1586">
        <f>ROW(Source!A735)</f>
        <v>735</v>
      </c>
      <c r="B1586">
        <v>60528316</v>
      </c>
      <c r="C1586">
        <v>60528298</v>
      </c>
      <c r="D1586">
        <v>58311329</v>
      </c>
      <c r="E1586">
        <v>1</v>
      </c>
      <c r="F1586">
        <v>1</v>
      </c>
      <c r="G1586">
        <v>1080</v>
      </c>
      <c r="H1586">
        <v>3</v>
      </c>
      <c r="I1586" t="s">
        <v>929</v>
      </c>
      <c r="J1586" t="s">
        <v>930</v>
      </c>
      <c r="K1586" t="s">
        <v>931</v>
      </c>
      <c r="L1586">
        <v>1355</v>
      </c>
      <c r="N1586">
        <v>1010</v>
      </c>
      <c r="O1586" t="s">
        <v>48</v>
      </c>
      <c r="P1586" t="s">
        <v>48</v>
      </c>
      <c r="Q1586">
        <v>100</v>
      </c>
      <c r="X1586">
        <v>1.25</v>
      </c>
      <c r="Y1586">
        <v>15.04</v>
      </c>
      <c r="Z1586">
        <v>0</v>
      </c>
      <c r="AA1586">
        <v>0</v>
      </c>
      <c r="AB1586">
        <v>0</v>
      </c>
      <c r="AC1586">
        <v>0</v>
      </c>
      <c r="AD1586">
        <v>1</v>
      </c>
      <c r="AE1586">
        <v>0</v>
      </c>
      <c r="AF1586" t="s">
        <v>3</v>
      </c>
      <c r="AG1586">
        <v>1.25</v>
      </c>
      <c r="AH1586">
        <v>2</v>
      </c>
      <c r="AI1586">
        <v>60528305</v>
      </c>
      <c r="AJ1586">
        <v>1590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</row>
    <row r="1587" spans="1:44" x14ac:dyDescent="0.2">
      <c r="A1587">
        <f>ROW(Source!A735)</f>
        <v>735</v>
      </c>
      <c r="B1587">
        <v>60528317</v>
      </c>
      <c r="C1587">
        <v>60528298</v>
      </c>
      <c r="D1587">
        <v>58311563</v>
      </c>
      <c r="E1587">
        <v>1</v>
      </c>
      <c r="F1587">
        <v>1</v>
      </c>
      <c r="G1587">
        <v>1080</v>
      </c>
      <c r="H1587">
        <v>3</v>
      </c>
      <c r="I1587" t="s">
        <v>932</v>
      </c>
      <c r="J1587" t="s">
        <v>933</v>
      </c>
      <c r="K1587" t="s">
        <v>934</v>
      </c>
      <c r="L1587">
        <v>1346</v>
      </c>
      <c r="N1587">
        <v>1009</v>
      </c>
      <c r="O1587" t="s">
        <v>880</v>
      </c>
      <c r="P1587" t="s">
        <v>880</v>
      </c>
      <c r="Q1587">
        <v>1</v>
      </c>
      <c r="X1587">
        <v>2.375</v>
      </c>
      <c r="Y1587">
        <v>38.729999999999997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0</v>
      </c>
      <c r="AF1587" t="s">
        <v>3</v>
      </c>
      <c r="AG1587">
        <v>2.375</v>
      </c>
      <c r="AH1587">
        <v>2</v>
      </c>
      <c r="AI1587">
        <v>60528306</v>
      </c>
      <c r="AJ1587">
        <v>1591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</row>
    <row r="1588" spans="1:44" x14ac:dyDescent="0.2">
      <c r="A1588">
        <f>ROW(Source!A735)</f>
        <v>735</v>
      </c>
      <c r="B1588">
        <v>60528318</v>
      </c>
      <c r="C1588">
        <v>60528298</v>
      </c>
      <c r="D1588">
        <v>58267437</v>
      </c>
      <c r="E1588">
        <v>1080</v>
      </c>
      <c r="F1588">
        <v>1</v>
      </c>
      <c r="G1588">
        <v>1080</v>
      </c>
      <c r="H1588">
        <v>3</v>
      </c>
      <c r="I1588" t="s">
        <v>995</v>
      </c>
      <c r="J1588" t="s">
        <v>3</v>
      </c>
      <c r="K1588" t="s">
        <v>996</v>
      </c>
      <c r="L1588">
        <v>1354</v>
      </c>
      <c r="N1588">
        <v>1010</v>
      </c>
      <c r="O1588" t="s">
        <v>39</v>
      </c>
      <c r="P1588" t="s">
        <v>39</v>
      </c>
      <c r="Q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 t="s">
        <v>3</v>
      </c>
      <c r="AG1588">
        <v>0</v>
      </c>
      <c r="AH1588">
        <v>3</v>
      </c>
      <c r="AI1588">
        <v>-1</v>
      </c>
      <c r="AJ1588" t="s">
        <v>3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</row>
    <row r="1589" spans="1:44" x14ac:dyDescent="0.2">
      <c r="A1589">
        <f>ROW(Source!A735)</f>
        <v>735</v>
      </c>
      <c r="B1589">
        <v>60528319</v>
      </c>
      <c r="C1589">
        <v>60528298</v>
      </c>
      <c r="D1589">
        <v>58274832</v>
      </c>
      <c r="E1589">
        <v>1080</v>
      </c>
      <c r="F1589">
        <v>1</v>
      </c>
      <c r="G1589">
        <v>1080</v>
      </c>
      <c r="H1589">
        <v>3</v>
      </c>
      <c r="I1589" t="s">
        <v>997</v>
      </c>
      <c r="J1589" t="s">
        <v>3</v>
      </c>
      <c r="K1589" t="s">
        <v>998</v>
      </c>
      <c r="L1589">
        <v>1301</v>
      </c>
      <c r="N1589">
        <v>1003</v>
      </c>
      <c r="O1589" t="s">
        <v>34</v>
      </c>
      <c r="P1589" t="s">
        <v>34</v>
      </c>
      <c r="Q1589">
        <v>1</v>
      </c>
      <c r="X1589">
        <v>102.5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 t="s">
        <v>3</v>
      </c>
      <c r="AG1589">
        <v>102.5</v>
      </c>
      <c r="AH1589">
        <v>3</v>
      </c>
      <c r="AI1589">
        <v>-1</v>
      </c>
      <c r="AJ1589" t="s">
        <v>3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</row>
    <row r="1590" spans="1:44" x14ac:dyDescent="0.2">
      <c r="A1590">
        <f>ROW(Source!A735)</f>
        <v>735</v>
      </c>
      <c r="B1590">
        <v>60528320</v>
      </c>
      <c r="C1590">
        <v>60528298</v>
      </c>
      <c r="D1590">
        <v>58274832</v>
      </c>
      <c r="E1590">
        <v>1080</v>
      </c>
      <c r="F1590">
        <v>1</v>
      </c>
      <c r="G1590">
        <v>1080</v>
      </c>
      <c r="H1590">
        <v>3</v>
      </c>
      <c r="I1590" t="s">
        <v>997</v>
      </c>
      <c r="J1590" t="s">
        <v>3</v>
      </c>
      <c r="K1590" t="s">
        <v>999</v>
      </c>
      <c r="L1590">
        <v>1354</v>
      </c>
      <c r="N1590">
        <v>1010</v>
      </c>
      <c r="O1590" t="s">
        <v>39</v>
      </c>
      <c r="P1590" t="s">
        <v>39</v>
      </c>
      <c r="Q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 t="s">
        <v>3</v>
      </c>
      <c r="AG1590">
        <v>0</v>
      </c>
      <c r="AH1590">
        <v>3</v>
      </c>
      <c r="AI1590">
        <v>-1</v>
      </c>
      <c r="AJ1590" t="s">
        <v>3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</row>
    <row r="1591" spans="1:44" x14ac:dyDescent="0.2">
      <c r="A1591">
        <f>ROW(Source!A735)</f>
        <v>735</v>
      </c>
      <c r="B1591">
        <v>60528321</v>
      </c>
      <c r="C1591">
        <v>60528298</v>
      </c>
      <c r="D1591">
        <v>58287192</v>
      </c>
      <c r="E1591">
        <v>1080</v>
      </c>
      <c r="F1591">
        <v>1</v>
      </c>
      <c r="G1591">
        <v>1080</v>
      </c>
      <c r="H1591">
        <v>3</v>
      </c>
      <c r="I1591" t="s">
        <v>991</v>
      </c>
      <c r="J1591" t="s">
        <v>3</v>
      </c>
      <c r="K1591" t="s">
        <v>992</v>
      </c>
      <c r="L1591">
        <v>1354</v>
      </c>
      <c r="N1591">
        <v>1010</v>
      </c>
      <c r="O1591" t="s">
        <v>39</v>
      </c>
      <c r="P1591" t="s">
        <v>39</v>
      </c>
      <c r="Q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 t="s">
        <v>3</v>
      </c>
      <c r="AG1591">
        <v>0</v>
      </c>
      <c r="AH1591">
        <v>3</v>
      </c>
      <c r="AI1591">
        <v>-1</v>
      </c>
      <c r="AJ1591" t="s">
        <v>3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</row>
    <row r="1592" spans="1:44" x14ac:dyDescent="0.2">
      <c r="A1592">
        <f>ROW(Source!A735)</f>
        <v>735</v>
      </c>
      <c r="B1592">
        <v>60528322</v>
      </c>
      <c r="C1592">
        <v>60528298</v>
      </c>
      <c r="D1592">
        <v>58288041</v>
      </c>
      <c r="E1592">
        <v>1080</v>
      </c>
      <c r="F1592">
        <v>1</v>
      </c>
      <c r="G1592">
        <v>1080</v>
      </c>
      <c r="H1592">
        <v>3</v>
      </c>
      <c r="I1592" t="s">
        <v>1000</v>
      </c>
      <c r="J1592" t="s">
        <v>3</v>
      </c>
      <c r="K1592" t="s">
        <v>1001</v>
      </c>
      <c r="L1592">
        <v>1354</v>
      </c>
      <c r="N1592">
        <v>1010</v>
      </c>
      <c r="O1592" t="s">
        <v>39</v>
      </c>
      <c r="P1592" t="s">
        <v>39</v>
      </c>
      <c r="Q1592">
        <v>1</v>
      </c>
      <c r="X1592">
        <v>0.79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 t="s">
        <v>3</v>
      </c>
      <c r="AG1592">
        <v>0.79</v>
      </c>
      <c r="AH1592">
        <v>3</v>
      </c>
      <c r="AI1592">
        <v>-1</v>
      </c>
      <c r="AJ1592" t="s">
        <v>3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</row>
    <row r="1593" spans="1:44" x14ac:dyDescent="0.2">
      <c r="A1593">
        <f>ROW(Source!A742)</f>
        <v>742</v>
      </c>
      <c r="B1593">
        <v>60528329</v>
      </c>
      <c r="C1593">
        <v>60528326</v>
      </c>
      <c r="D1593">
        <v>58266404</v>
      </c>
      <c r="E1593">
        <v>1080</v>
      </c>
      <c r="F1593">
        <v>1</v>
      </c>
      <c r="G1593">
        <v>1080</v>
      </c>
      <c r="H1593">
        <v>1</v>
      </c>
      <c r="I1593" t="s">
        <v>859</v>
      </c>
      <c r="J1593" t="s">
        <v>3</v>
      </c>
      <c r="K1593" t="s">
        <v>860</v>
      </c>
      <c r="L1593">
        <v>1191</v>
      </c>
      <c r="N1593">
        <v>1013</v>
      </c>
      <c r="O1593" t="s">
        <v>861</v>
      </c>
      <c r="P1593" t="s">
        <v>861</v>
      </c>
      <c r="Q1593">
        <v>1</v>
      </c>
      <c r="X1593">
        <v>1.56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1</v>
      </c>
      <c r="AF1593" t="s">
        <v>26</v>
      </c>
      <c r="AG1593">
        <v>1.9734</v>
      </c>
      <c r="AH1593">
        <v>2</v>
      </c>
      <c r="AI1593">
        <v>60528327</v>
      </c>
      <c r="AJ1593">
        <v>1595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</row>
    <row r="1594" spans="1:44" x14ac:dyDescent="0.2">
      <c r="A1594">
        <f>ROW(Source!A742)</f>
        <v>742</v>
      </c>
      <c r="B1594">
        <v>60528330</v>
      </c>
      <c r="C1594">
        <v>60528326</v>
      </c>
      <c r="D1594">
        <v>58340296</v>
      </c>
      <c r="E1594">
        <v>1</v>
      </c>
      <c r="F1594">
        <v>1</v>
      </c>
      <c r="G1594">
        <v>1080</v>
      </c>
      <c r="H1594">
        <v>2</v>
      </c>
      <c r="I1594" t="s">
        <v>935</v>
      </c>
      <c r="J1594" t="s">
        <v>936</v>
      </c>
      <c r="K1594" t="s">
        <v>937</v>
      </c>
      <c r="L1594">
        <v>1368</v>
      </c>
      <c r="N1594">
        <v>1011</v>
      </c>
      <c r="O1594" t="s">
        <v>865</v>
      </c>
      <c r="P1594" t="s">
        <v>865</v>
      </c>
      <c r="Q1594">
        <v>1</v>
      </c>
      <c r="X1594">
        <v>0.7</v>
      </c>
      <c r="Y1594">
        <v>0</v>
      </c>
      <c r="Z1594">
        <v>1.57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 t="s">
        <v>25</v>
      </c>
      <c r="AG1594">
        <v>0.96250000000000013</v>
      </c>
      <c r="AH1594">
        <v>2</v>
      </c>
      <c r="AI1594">
        <v>60528328</v>
      </c>
      <c r="AJ1594">
        <v>1596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</row>
    <row r="1595" spans="1:44" x14ac:dyDescent="0.2">
      <c r="A1595">
        <f>ROW(Source!A743)</f>
        <v>743</v>
      </c>
      <c r="B1595">
        <v>60528329</v>
      </c>
      <c r="C1595">
        <v>60528326</v>
      </c>
      <c r="D1595">
        <v>58266404</v>
      </c>
      <c r="E1595">
        <v>1080</v>
      </c>
      <c r="F1595">
        <v>1</v>
      </c>
      <c r="G1595">
        <v>1080</v>
      </c>
      <c r="H1595">
        <v>1</v>
      </c>
      <c r="I1595" t="s">
        <v>859</v>
      </c>
      <c r="J1595" t="s">
        <v>3</v>
      </c>
      <c r="K1595" t="s">
        <v>860</v>
      </c>
      <c r="L1595">
        <v>1191</v>
      </c>
      <c r="N1595">
        <v>1013</v>
      </c>
      <c r="O1595" t="s">
        <v>861</v>
      </c>
      <c r="P1595" t="s">
        <v>861</v>
      </c>
      <c r="Q1595">
        <v>1</v>
      </c>
      <c r="X1595">
        <v>1.56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1</v>
      </c>
      <c r="AF1595" t="s">
        <v>26</v>
      </c>
      <c r="AG1595">
        <v>1.9734</v>
      </c>
      <c r="AH1595">
        <v>2</v>
      </c>
      <c r="AI1595">
        <v>60528327</v>
      </c>
      <c r="AJ1595">
        <v>1597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</row>
    <row r="1596" spans="1:44" x14ac:dyDescent="0.2">
      <c r="A1596">
        <f>ROW(Source!A743)</f>
        <v>743</v>
      </c>
      <c r="B1596">
        <v>60528330</v>
      </c>
      <c r="C1596">
        <v>60528326</v>
      </c>
      <c r="D1596">
        <v>58340296</v>
      </c>
      <c r="E1596">
        <v>1</v>
      </c>
      <c r="F1596">
        <v>1</v>
      </c>
      <c r="G1596">
        <v>1080</v>
      </c>
      <c r="H1596">
        <v>2</v>
      </c>
      <c r="I1596" t="s">
        <v>935</v>
      </c>
      <c r="J1596" t="s">
        <v>936</v>
      </c>
      <c r="K1596" t="s">
        <v>937</v>
      </c>
      <c r="L1596">
        <v>1368</v>
      </c>
      <c r="N1596">
        <v>1011</v>
      </c>
      <c r="O1596" t="s">
        <v>865</v>
      </c>
      <c r="P1596" t="s">
        <v>865</v>
      </c>
      <c r="Q1596">
        <v>1</v>
      </c>
      <c r="X1596">
        <v>0.7</v>
      </c>
      <c r="Y1596">
        <v>0</v>
      </c>
      <c r="Z1596">
        <v>1.57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 t="s">
        <v>25</v>
      </c>
      <c r="AG1596">
        <v>0.96250000000000013</v>
      </c>
      <c r="AH1596">
        <v>2</v>
      </c>
      <c r="AI1596">
        <v>60528328</v>
      </c>
      <c r="AJ1596">
        <v>1598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</row>
    <row r="1597" spans="1:44" x14ac:dyDescent="0.2">
      <c r="A1597">
        <f>ROW(Source!A744)</f>
        <v>744</v>
      </c>
      <c r="B1597">
        <v>60528334</v>
      </c>
      <c r="C1597">
        <v>60528331</v>
      </c>
      <c r="D1597">
        <v>58266404</v>
      </c>
      <c r="E1597">
        <v>1080</v>
      </c>
      <c r="F1597">
        <v>1</v>
      </c>
      <c r="G1597">
        <v>1080</v>
      </c>
      <c r="H1597">
        <v>1</v>
      </c>
      <c r="I1597" t="s">
        <v>859</v>
      </c>
      <c r="J1597" t="s">
        <v>3</v>
      </c>
      <c r="K1597" t="s">
        <v>860</v>
      </c>
      <c r="L1597">
        <v>1191</v>
      </c>
      <c r="N1597">
        <v>1013</v>
      </c>
      <c r="O1597" t="s">
        <v>861</v>
      </c>
      <c r="P1597" t="s">
        <v>861</v>
      </c>
      <c r="Q1597">
        <v>1</v>
      </c>
      <c r="X1597">
        <v>2.34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1</v>
      </c>
      <c r="AF1597" t="s">
        <v>26</v>
      </c>
      <c r="AG1597">
        <v>2.9601000000000002</v>
      </c>
      <c r="AH1597">
        <v>2</v>
      </c>
      <c r="AI1597">
        <v>60528332</v>
      </c>
      <c r="AJ1597">
        <v>1599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</row>
    <row r="1598" spans="1:44" x14ac:dyDescent="0.2">
      <c r="A1598">
        <f>ROW(Source!A744)</f>
        <v>744</v>
      </c>
      <c r="B1598">
        <v>60528335</v>
      </c>
      <c r="C1598">
        <v>60528331</v>
      </c>
      <c r="D1598">
        <v>58340296</v>
      </c>
      <c r="E1598">
        <v>1</v>
      </c>
      <c r="F1598">
        <v>1</v>
      </c>
      <c r="G1598">
        <v>1080</v>
      </c>
      <c r="H1598">
        <v>2</v>
      </c>
      <c r="I1598" t="s">
        <v>935</v>
      </c>
      <c r="J1598" t="s">
        <v>936</v>
      </c>
      <c r="K1598" t="s">
        <v>937</v>
      </c>
      <c r="L1598">
        <v>1368</v>
      </c>
      <c r="N1598">
        <v>1011</v>
      </c>
      <c r="O1598" t="s">
        <v>865</v>
      </c>
      <c r="P1598" t="s">
        <v>865</v>
      </c>
      <c r="Q1598">
        <v>1</v>
      </c>
      <c r="X1598">
        <v>1</v>
      </c>
      <c r="Y1598">
        <v>0</v>
      </c>
      <c r="Z1598">
        <v>1.57</v>
      </c>
      <c r="AA1598">
        <v>0</v>
      </c>
      <c r="AB1598">
        <v>0</v>
      </c>
      <c r="AC1598">
        <v>0</v>
      </c>
      <c r="AD1598">
        <v>1</v>
      </c>
      <c r="AE1598">
        <v>0</v>
      </c>
      <c r="AF1598" t="s">
        <v>25</v>
      </c>
      <c r="AG1598">
        <v>1.375</v>
      </c>
      <c r="AH1598">
        <v>2</v>
      </c>
      <c r="AI1598">
        <v>60528333</v>
      </c>
      <c r="AJ1598">
        <v>1600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</row>
    <row r="1599" spans="1:44" x14ac:dyDescent="0.2">
      <c r="A1599">
        <f>ROW(Source!A745)</f>
        <v>745</v>
      </c>
      <c r="B1599">
        <v>60528334</v>
      </c>
      <c r="C1599">
        <v>60528331</v>
      </c>
      <c r="D1599">
        <v>58266404</v>
      </c>
      <c r="E1599">
        <v>1080</v>
      </c>
      <c r="F1599">
        <v>1</v>
      </c>
      <c r="G1599">
        <v>1080</v>
      </c>
      <c r="H1599">
        <v>1</v>
      </c>
      <c r="I1599" t="s">
        <v>859</v>
      </c>
      <c r="J1599" t="s">
        <v>3</v>
      </c>
      <c r="K1599" t="s">
        <v>860</v>
      </c>
      <c r="L1599">
        <v>1191</v>
      </c>
      <c r="N1599">
        <v>1013</v>
      </c>
      <c r="O1599" t="s">
        <v>861</v>
      </c>
      <c r="P1599" t="s">
        <v>861</v>
      </c>
      <c r="Q1599">
        <v>1</v>
      </c>
      <c r="X1599">
        <v>2.34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1</v>
      </c>
      <c r="AF1599" t="s">
        <v>26</v>
      </c>
      <c r="AG1599">
        <v>2.9601000000000002</v>
      </c>
      <c r="AH1599">
        <v>2</v>
      </c>
      <c r="AI1599">
        <v>60528332</v>
      </c>
      <c r="AJ1599">
        <v>1601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</row>
    <row r="1600" spans="1:44" x14ac:dyDescent="0.2">
      <c r="A1600">
        <f>ROW(Source!A745)</f>
        <v>745</v>
      </c>
      <c r="B1600">
        <v>60528335</v>
      </c>
      <c r="C1600">
        <v>60528331</v>
      </c>
      <c r="D1600">
        <v>58340296</v>
      </c>
      <c r="E1600">
        <v>1</v>
      </c>
      <c r="F1600">
        <v>1</v>
      </c>
      <c r="G1600">
        <v>1080</v>
      </c>
      <c r="H1600">
        <v>2</v>
      </c>
      <c r="I1600" t="s">
        <v>935</v>
      </c>
      <c r="J1600" t="s">
        <v>936</v>
      </c>
      <c r="K1600" t="s">
        <v>937</v>
      </c>
      <c r="L1600">
        <v>1368</v>
      </c>
      <c r="N1600">
        <v>1011</v>
      </c>
      <c r="O1600" t="s">
        <v>865</v>
      </c>
      <c r="P1600" t="s">
        <v>865</v>
      </c>
      <c r="Q1600">
        <v>1</v>
      </c>
      <c r="X1600">
        <v>1</v>
      </c>
      <c r="Y1600">
        <v>0</v>
      </c>
      <c r="Z1600">
        <v>1.57</v>
      </c>
      <c r="AA1600">
        <v>0</v>
      </c>
      <c r="AB1600">
        <v>0</v>
      </c>
      <c r="AC1600">
        <v>0</v>
      </c>
      <c r="AD1600">
        <v>1</v>
      </c>
      <c r="AE1600">
        <v>0</v>
      </c>
      <c r="AF1600" t="s">
        <v>25</v>
      </c>
      <c r="AG1600">
        <v>1.375</v>
      </c>
      <c r="AH1600">
        <v>2</v>
      </c>
      <c r="AI1600">
        <v>60528333</v>
      </c>
      <c r="AJ1600">
        <v>1602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</row>
    <row r="1601" spans="1:44" x14ac:dyDescent="0.2">
      <c r="A1601">
        <f>ROW(Source!A749)</f>
        <v>749</v>
      </c>
      <c r="B1601">
        <v>60528345</v>
      </c>
      <c r="C1601">
        <v>60528337</v>
      </c>
      <c r="D1601">
        <v>58266404</v>
      </c>
      <c r="E1601">
        <v>1080</v>
      </c>
      <c r="F1601">
        <v>1</v>
      </c>
      <c r="G1601">
        <v>1080</v>
      </c>
      <c r="H1601">
        <v>1</v>
      </c>
      <c r="I1601" t="s">
        <v>859</v>
      </c>
      <c r="J1601" t="s">
        <v>3</v>
      </c>
      <c r="K1601" t="s">
        <v>860</v>
      </c>
      <c r="L1601">
        <v>1191</v>
      </c>
      <c r="N1601">
        <v>1013</v>
      </c>
      <c r="O1601" t="s">
        <v>861</v>
      </c>
      <c r="P1601" t="s">
        <v>861</v>
      </c>
      <c r="Q1601">
        <v>1</v>
      </c>
      <c r="X1601">
        <v>1.47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1</v>
      </c>
      <c r="AF1601" t="s">
        <v>26</v>
      </c>
      <c r="AG1601">
        <v>1.85955</v>
      </c>
      <c r="AH1601">
        <v>2</v>
      </c>
      <c r="AI1601">
        <v>60528338</v>
      </c>
      <c r="AJ1601">
        <v>1603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</row>
    <row r="1602" spans="1:44" x14ac:dyDescent="0.2">
      <c r="A1602">
        <f>ROW(Source!A749)</f>
        <v>749</v>
      </c>
      <c r="B1602">
        <v>60528346</v>
      </c>
      <c r="C1602">
        <v>60528337</v>
      </c>
      <c r="D1602">
        <v>58340279</v>
      </c>
      <c r="E1602">
        <v>1</v>
      </c>
      <c r="F1602">
        <v>1</v>
      </c>
      <c r="G1602">
        <v>1080</v>
      </c>
      <c r="H1602">
        <v>2</v>
      </c>
      <c r="I1602" t="s">
        <v>938</v>
      </c>
      <c r="J1602" t="s">
        <v>939</v>
      </c>
      <c r="K1602" t="s">
        <v>940</v>
      </c>
      <c r="L1602">
        <v>1368</v>
      </c>
      <c r="N1602">
        <v>1011</v>
      </c>
      <c r="O1602" t="s">
        <v>865</v>
      </c>
      <c r="P1602" t="s">
        <v>865</v>
      </c>
      <c r="Q1602">
        <v>1</v>
      </c>
      <c r="X1602">
        <v>0.35</v>
      </c>
      <c r="Y1602">
        <v>0</v>
      </c>
      <c r="Z1602">
        <v>7.11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 t="s">
        <v>25</v>
      </c>
      <c r="AG1602">
        <v>0.48125000000000007</v>
      </c>
      <c r="AH1602">
        <v>2</v>
      </c>
      <c r="AI1602">
        <v>60528339</v>
      </c>
      <c r="AJ1602">
        <v>1604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</row>
    <row r="1603" spans="1:44" x14ac:dyDescent="0.2">
      <c r="A1603">
        <f>ROW(Source!A749)</f>
        <v>749</v>
      </c>
      <c r="B1603">
        <v>60528347</v>
      </c>
      <c r="C1603">
        <v>60528337</v>
      </c>
      <c r="D1603">
        <v>58340578</v>
      </c>
      <c r="E1603">
        <v>1</v>
      </c>
      <c r="F1603">
        <v>1</v>
      </c>
      <c r="G1603">
        <v>1080</v>
      </c>
      <c r="H1603">
        <v>2</v>
      </c>
      <c r="I1603" t="s">
        <v>862</v>
      </c>
      <c r="J1603" t="s">
        <v>863</v>
      </c>
      <c r="K1603" t="s">
        <v>864</v>
      </c>
      <c r="L1603">
        <v>1368</v>
      </c>
      <c r="N1603">
        <v>1011</v>
      </c>
      <c r="O1603" t="s">
        <v>865</v>
      </c>
      <c r="P1603" t="s">
        <v>865</v>
      </c>
      <c r="Q1603">
        <v>1</v>
      </c>
      <c r="X1603">
        <v>0.01</v>
      </c>
      <c r="Y1603">
        <v>0</v>
      </c>
      <c r="Z1603">
        <v>83.1</v>
      </c>
      <c r="AA1603">
        <v>12.62</v>
      </c>
      <c r="AB1603">
        <v>0</v>
      </c>
      <c r="AC1603">
        <v>0</v>
      </c>
      <c r="AD1603">
        <v>1</v>
      </c>
      <c r="AE1603">
        <v>0</v>
      </c>
      <c r="AF1603" t="s">
        <v>25</v>
      </c>
      <c r="AG1603">
        <v>1.3750000000000002E-2</v>
      </c>
      <c r="AH1603">
        <v>2</v>
      </c>
      <c r="AI1603">
        <v>60528340</v>
      </c>
      <c r="AJ1603">
        <v>1605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</row>
    <row r="1604" spans="1:44" x14ac:dyDescent="0.2">
      <c r="A1604">
        <f>ROW(Source!A749)</f>
        <v>749</v>
      </c>
      <c r="B1604">
        <v>60528348</v>
      </c>
      <c r="C1604">
        <v>60528337</v>
      </c>
      <c r="D1604">
        <v>58309957</v>
      </c>
      <c r="E1604">
        <v>1</v>
      </c>
      <c r="F1604">
        <v>1</v>
      </c>
      <c r="G1604">
        <v>1080</v>
      </c>
      <c r="H1604">
        <v>3</v>
      </c>
      <c r="I1604" t="s">
        <v>941</v>
      </c>
      <c r="J1604" t="s">
        <v>942</v>
      </c>
      <c r="K1604" t="s">
        <v>943</v>
      </c>
      <c r="L1604">
        <v>1348</v>
      </c>
      <c r="N1604">
        <v>1009</v>
      </c>
      <c r="O1604" t="s">
        <v>900</v>
      </c>
      <c r="P1604" t="s">
        <v>900</v>
      </c>
      <c r="Q1604">
        <v>1000</v>
      </c>
      <c r="X1604">
        <v>1.3999999999999999E-4</v>
      </c>
      <c r="Y1604">
        <v>9879.51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 t="s">
        <v>3</v>
      </c>
      <c r="AG1604">
        <v>1.3999999999999999E-4</v>
      </c>
      <c r="AH1604">
        <v>2</v>
      </c>
      <c r="AI1604">
        <v>60528341</v>
      </c>
      <c r="AJ1604">
        <v>1606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</row>
    <row r="1605" spans="1:44" x14ac:dyDescent="0.2">
      <c r="A1605">
        <f>ROW(Source!A749)</f>
        <v>749</v>
      </c>
      <c r="B1605">
        <v>60528349</v>
      </c>
      <c r="C1605">
        <v>60528337</v>
      </c>
      <c r="D1605">
        <v>58308765</v>
      </c>
      <c r="E1605">
        <v>1</v>
      </c>
      <c r="F1605">
        <v>1</v>
      </c>
      <c r="G1605">
        <v>1080</v>
      </c>
      <c r="H1605">
        <v>3</v>
      </c>
      <c r="I1605" t="s">
        <v>944</v>
      </c>
      <c r="J1605" t="s">
        <v>945</v>
      </c>
      <c r="K1605" t="s">
        <v>946</v>
      </c>
      <c r="L1605">
        <v>1348</v>
      </c>
      <c r="N1605">
        <v>1009</v>
      </c>
      <c r="O1605" t="s">
        <v>900</v>
      </c>
      <c r="P1605" t="s">
        <v>900</v>
      </c>
      <c r="Q1605">
        <v>1000</v>
      </c>
      <c r="X1605">
        <v>1.1000000000000001E-3</v>
      </c>
      <c r="Y1605">
        <v>17868.28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 t="s">
        <v>3</v>
      </c>
      <c r="AG1605">
        <v>1.1000000000000001E-3</v>
      </c>
      <c r="AH1605">
        <v>2</v>
      </c>
      <c r="AI1605">
        <v>60528342</v>
      </c>
      <c r="AJ1605">
        <v>1607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</row>
    <row r="1606" spans="1:44" x14ac:dyDescent="0.2">
      <c r="A1606">
        <f>ROW(Source!A749)</f>
        <v>749</v>
      </c>
      <c r="B1606">
        <v>60528350</v>
      </c>
      <c r="C1606">
        <v>60528337</v>
      </c>
      <c r="D1606">
        <v>58330407</v>
      </c>
      <c r="E1606">
        <v>1</v>
      </c>
      <c r="F1606">
        <v>1</v>
      </c>
      <c r="G1606">
        <v>1080</v>
      </c>
      <c r="H1606">
        <v>3</v>
      </c>
      <c r="I1606" t="s">
        <v>947</v>
      </c>
      <c r="J1606" t="s">
        <v>948</v>
      </c>
      <c r="K1606" t="s">
        <v>949</v>
      </c>
      <c r="L1606">
        <v>1346</v>
      </c>
      <c r="N1606">
        <v>1009</v>
      </c>
      <c r="O1606" t="s">
        <v>880</v>
      </c>
      <c r="P1606" t="s">
        <v>880</v>
      </c>
      <c r="Q1606">
        <v>1</v>
      </c>
      <c r="X1606">
        <v>0.02</v>
      </c>
      <c r="Y1606">
        <v>19.28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 t="s">
        <v>3</v>
      </c>
      <c r="AG1606">
        <v>0.02</v>
      </c>
      <c r="AH1606">
        <v>2</v>
      </c>
      <c r="AI1606">
        <v>60528344</v>
      </c>
      <c r="AJ1606">
        <v>1609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</row>
    <row r="1607" spans="1:44" x14ac:dyDescent="0.2">
      <c r="A1607">
        <f>ROW(Source!A749)</f>
        <v>749</v>
      </c>
      <c r="B1607">
        <v>60528351</v>
      </c>
      <c r="C1607">
        <v>60528337</v>
      </c>
      <c r="D1607">
        <v>58266855</v>
      </c>
      <c r="E1607">
        <v>1080</v>
      </c>
      <c r="F1607">
        <v>1</v>
      </c>
      <c r="G1607">
        <v>1080</v>
      </c>
      <c r="H1607">
        <v>3</v>
      </c>
      <c r="I1607" t="s">
        <v>1002</v>
      </c>
      <c r="J1607" t="s">
        <v>3</v>
      </c>
      <c r="K1607" t="s">
        <v>1003</v>
      </c>
      <c r="L1607">
        <v>1354</v>
      </c>
      <c r="N1607">
        <v>1010</v>
      </c>
      <c r="O1607" t="s">
        <v>39</v>
      </c>
      <c r="P1607" t="s">
        <v>39</v>
      </c>
      <c r="Q1607">
        <v>1</v>
      </c>
      <c r="X1607">
        <v>2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 t="s">
        <v>3</v>
      </c>
      <c r="AG1607">
        <v>2</v>
      </c>
      <c r="AH1607">
        <v>3</v>
      </c>
      <c r="AI1607">
        <v>-1</v>
      </c>
      <c r="AJ1607" t="s">
        <v>3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</row>
    <row r="1608" spans="1:44" x14ac:dyDescent="0.2">
      <c r="A1608">
        <f>ROW(Source!A749)</f>
        <v>749</v>
      </c>
      <c r="B1608">
        <v>60528352</v>
      </c>
      <c r="C1608">
        <v>60528337</v>
      </c>
      <c r="D1608">
        <v>58287192</v>
      </c>
      <c r="E1608">
        <v>1080</v>
      </c>
      <c r="F1608">
        <v>1</v>
      </c>
      <c r="G1608">
        <v>1080</v>
      </c>
      <c r="H1608">
        <v>3</v>
      </c>
      <c r="I1608" t="s">
        <v>991</v>
      </c>
      <c r="J1608" t="s">
        <v>3</v>
      </c>
      <c r="K1608" t="s">
        <v>992</v>
      </c>
      <c r="L1608">
        <v>1354</v>
      </c>
      <c r="N1608">
        <v>1010</v>
      </c>
      <c r="O1608" t="s">
        <v>39</v>
      </c>
      <c r="P1608" t="s">
        <v>39</v>
      </c>
      <c r="Q1608">
        <v>1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 t="s">
        <v>3</v>
      </c>
      <c r="AG1608">
        <v>1</v>
      </c>
      <c r="AH1608">
        <v>3</v>
      </c>
      <c r="AI1608">
        <v>-1</v>
      </c>
      <c r="AJ1608" t="s">
        <v>3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</row>
    <row r="1609" spans="1:44" x14ac:dyDescent="0.2">
      <c r="A1609">
        <f>ROW(Source!A750)</f>
        <v>750</v>
      </c>
      <c r="B1609">
        <v>60528345</v>
      </c>
      <c r="C1609">
        <v>60528337</v>
      </c>
      <c r="D1609">
        <v>58266404</v>
      </c>
      <c r="E1609">
        <v>1080</v>
      </c>
      <c r="F1609">
        <v>1</v>
      </c>
      <c r="G1609">
        <v>1080</v>
      </c>
      <c r="H1609">
        <v>1</v>
      </c>
      <c r="I1609" t="s">
        <v>859</v>
      </c>
      <c r="J1609" t="s">
        <v>3</v>
      </c>
      <c r="K1609" t="s">
        <v>860</v>
      </c>
      <c r="L1609">
        <v>1191</v>
      </c>
      <c r="N1609">
        <v>1013</v>
      </c>
      <c r="O1609" t="s">
        <v>861</v>
      </c>
      <c r="P1609" t="s">
        <v>861</v>
      </c>
      <c r="Q1609">
        <v>1</v>
      </c>
      <c r="X1609">
        <v>1.47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  <c r="AE1609">
        <v>1</v>
      </c>
      <c r="AF1609" t="s">
        <v>26</v>
      </c>
      <c r="AG1609">
        <v>1.85955</v>
      </c>
      <c r="AH1609">
        <v>2</v>
      </c>
      <c r="AI1609">
        <v>60528338</v>
      </c>
      <c r="AJ1609">
        <v>1610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</row>
    <row r="1610" spans="1:44" x14ac:dyDescent="0.2">
      <c r="A1610">
        <f>ROW(Source!A750)</f>
        <v>750</v>
      </c>
      <c r="B1610">
        <v>60528346</v>
      </c>
      <c r="C1610">
        <v>60528337</v>
      </c>
      <c r="D1610">
        <v>58340279</v>
      </c>
      <c r="E1610">
        <v>1</v>
      </c>
      <c r="F1610">
        <v>1</v>
      </c>
      <c r="G1610">
        <v>1080</v>
      </c>
      <c r="H1610">
        <v>2</v>
      </c>
      <c r="I1610" t="s">
        <v>938</v>
      </c>
      <c r="J1610" t="s">
        <v>939</v>
      </c>
      <c r="K1610" t="s">
        <v>940</v>
      </c>
      <c r="L1610">
        <v>1368</v>
      </c>
      <c r="N1610">
        <v>1011</v>
      </c>
      <c r="O1610" t="s">
        <v>865</v>
      </c>
      <c r="P1610" t="s">
        <v>865</v>
      </c>
      <c r="Q1610">
        <v>1</v>
      </c>
      <c r="X1610">
        <v>0.35</v>
      </c>
      <c r="Y1610">
        <v>0</v>
      </c>
      <c r="Z1610">
        <v>7.11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 t="s">
        <v>25</v>
      </c>
      <c r="AG1610">
        <v>0.48125000000000007</v>
      </c>
      <c r="AH1610">
        <v>2</v>
      </c>
      <c r="AI1610">
        <v>60528339</v>
      </c>
      <c r="AJ1610">
        <v>1611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</row>
    <row r="1611" spans="1:44" x14ac:dyDescent="0.2">
      <c r="A1611">
        <f>ROW(Source!A750)</f>
        <v>750</v>
      </c>
      <c r="B1611">
        <v>60528347</v>
      </c>
      <c r="C1611">
        <v>60528337</v>
      </c>
      <c r="D1611">
        <v>58340578</v>
      </c>
      <c r="E1611">
        <v>1</v>
      </c>
      <c r="F1611">
        <v>1</v>
      </c>
      <c r="G1611">
        <v>1080</v>
      </c>
      <c r="H1611">
        <v>2</v>
      </c>
      <c r="I1611" t="s">
        <v>862</v>
      </c>
      <c r="J1611" t="s">
        <v>863</v>
      </c>
      <c r="K1611" t="s">
        <v>864</v>
      </c>
      <c r="L1611">
        <v>1368</v>
      </c>
      <c r="N1611">
        <v>1011</v>
      </c>
      <c r="O1611" t="s">
        <v>865</v>
      </c>
      <c r="P1611" t="s">
        <v>865</v>
      </c>
      <c r="Q1611">
        <v>1</v>
      </c>
      <c r="X1611">
        <v>0.01</v>
      </c>
      <c r="Y1611">
        <v>0</v>
      </c>
      <c r="Z1611">
        <v>83.1</v>
      </c>
      <c r="AA1611">
        <v>12.62</v>
      </c>
      <c r="AB1611">
        <v>0</v>
      </c>
      <c r="AC1611">
        <v>0</v>
      </c>
      <c r="AD1611">
        <v>1</v>
      </c>
      <c r="AE1611">
        <v>0</v>
      </c>
      <c r="AF1611" t="s">
        <v>25</v>
      </c>
      <c r="AG1611">
        <v>1.3750000000000002E-2</v>
      </c>
      <c r="AH1611">
        <v>2</v>
      </c>
      <c r="AI1611">
        <v>60528340</v>
      </c>
      <c r="AJ1611">
        <v>1612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</row>
    <row r="1612" spans="1:44" x14ac:dyDescent="0.2">
      <c r="A1612">
        <f>ROW(Source!A750)</f>
        <v>750</v>
      </c>
      <c r="B1612">
        <v>60528348</v>
      </c>
      <c r="C1612">
        <v>60528337</v>
      </c>
      <c r="D1612">
        <v>58309957</v>
      </c>
      <c r="E1612">
        <v>1</v>
      </c>
      <c r="F1612">
        <v>1</v>
      </c>
      <c r="G1612">
        <v>1080</v>
      </c>
      <c r="H1612">
        <v>3</v>
      </c>
      <c r="I1612" t="s">
        <v>941</v>
      </c>
      <c r="J1612" t="s">
        <v>942</v>
      </c>
      <c r="K1612" t="s">
        <v>943</v>
      </c>
      <c r="L1612">
        <v>1348</v>
      </c>
      <c r="N1612">
        <v>1009</v>
      </c>
      <c r="O1612" t="s">
        <v>900</v>
      </c>
      <c r="P1612" t="s">
        <v>900</v>
      </c>
      <c r="Q1612">
        <v>1000</v>
      </c>
      <c r="X1612">
        <v>1.3999999999999999E-4</v>
      </c>
      <c r="Y1612">
        <v>9879.51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0</v>
      </c>
      <c r="AF1612" t="s">
        <v>3</v>
      </c>
      <c r="AG1612">
        <v>1.3999999999999999E-4</v>
      </c>
      <c r="AH1612">
        <v>2</v>
      </c>
      <c r="AI1612">
        <v>60528341</v>
      </c>
      <c r="AJ1612">
        <v>1613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</row>
    <row r="1613" spans="1:44" x14ac:dyDescent="0.2">
      <c r="A1613">
        <f>ROW(Source!A750)</f>
        <v>750</v>
      </c>
      <c r="B1613">
        <v>60528349</v>
      </c>
      <c r="C1613">
        <v>60528337</v>
      </c>
      <c r="D1613">
        <v>58308765</v>
      </c>
      <c r="E1613">
        <v>1</v>
      </c>
      <c r="F1613">
        <v>1</v>
      </c>
      <c r="G1613">
        <v>1080</v>
      </c>
      <c r="H1613">
        <v>3</v>
      </c>
      <c r="I1613" t="s">
        <v>944</v>
      </c>
      <c r="J1613" t="s">
        <v>945</v>
      </c>
      <c r="K1613" t="s">
        <v>946</v>
      </c>
      <c r="L1613">
        <v>1348</v>
      </c>
      <c r="N1613">
        <v>1009</v>
      </c>
      <c r="O1613" t="s">
        <v>900</v>
      </c>
      <c r="P1613" t="s">
        <v>900</v>
      </c>
      <c r="Q1613">
        <v>1000</v>
      </c>
      <c r="X1613">
        <v>1.1000000000000001E-3</v>
      </c>
      <c r="Y1613">
        <v>17868.28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0</v>
      </c>
      <c r="AF1613" t="s">
        <v>3</v>
      </c>
      <c r="AG1613">
        <v>1.1000000000000001E-3</v>
      </c>
      <c r="AH1613">
        <v>2</v>
      </c>
      <c r="AI1613">
        <v>60528342</v>
      </c>
      <c r="AJ1613">
        <v>1614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</row>
    <row r="1614" spans="1:44" x14ac:dyDescent="0.2">
      <c r="A1614">
        <f>ROW(Source!A750)</f>
        <v>750</v>
      </c>
      <c r="B1614">
        <v>60528350</v>
      </c>
      <c r="C1614">
        <v>60528337</v>
      </c>
      <c r="D1614">
        <v>58330407</v>
      </c>
      <c r="E1614">
        <v>1</v>
      </c>
      <c r="F1614">
        <v>1</v>
      </c>
      <c r="G1614">
        <v>1080</v>
      </c>
      <c r="H1614">
        <v>3</v>
      </c>
      <c r="I1614" t="s">
        <v>947</v>
      </c>
      <c r="J1614" t="s">
        <v>948</v>
      </c>
      <c r="K1614" t="s">
        <v>949</v>
      </c>
      <c r="L1614">
        <v>1346</v>
      </c>
      <c r="N1614">
        <v>1009</v>
      </c>
      <c r="O1614" t="s">
        <v>880</v>
      </c>
      <c r="P1614" t="s">
        <v>880</v>
      </c>
      <c r="Q1614">
        <v>1</v>
      </c>
      <c r="X1614">
        <v>0.02</v>
      </c>
      <c r="Y1614">
        <v>19.28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0</v>
      </c>
      <c r="AF1614" t="s">
        <v>3</v>
      </c>
      <c r="AG1614">
        <v>0.02</v>
      </c>
      <c r="AH1614">
        <v>2</v>
      </c>
      <c r="AI1614">
        <v>60528344</v>
      </c>
      <c r="AJ1614">
        <v>1616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</row>
    <row r="1615" spans="1:44" x14ac:dyDescent="0.2">
      <c r="A1615">
        <f>ROW(Source!A750)</f>
        <v>750</v>
      </c>
      <c r="B1615">
        <v>60528351</v>
      </c>
      <c r="C1615">
        <v>60528337</v>
      </c>
      <c r="D1615">
        <v>58266855</v>
      </c>
      <c r="E1615">
        <v>1080</v>
      </c>
      <c r="F1615">
        <v>1</v>
      </c>
      <c r="G1615">
        <v>1080</v>
      </c>
      <c r="H1615">
        <v>3</v>
      </c>
      <c r="I1615" t="s">
        <v>1002</v>
      </c>
      <c r="J1615" t="s">
        <v>3</v>
      </c>
      <c r="K1615" t="s">
        <v>1003</v>
      </c>
      <c r="L1615">
        <v>1354</v>
      </c>
      <c r="N1615">
        <v>1010</v>
      </c>
      <c r="O1615" t="s">
        <v>39</v>
      </c>
      <c r="P1615" t="s">
        <v>39</v>
      </c>
      <c r="Q1615">
        <v>1</v>
      </c>
      <c r="X1615">
        <v>2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 t="s">
        <v>3</v>
      </c>
      <c r="AG1615">
        <v>2</v>
      </c>
      <c r="AH1615">
        <v>3</v>
      </c>
      <c r="AI1615">
        <v>-1</v>
      </c>
      <c r="AJ1615" t="s">
        <v>3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</row>
    <row r="1616" spans="1:44" x14ac:dyDescent="0.2">
      <c r="A1616">
        <f>ROW(Source!A750)</f>
        <v>750</v>
      </c>
      <c r="B1616">
        <v>60528352</v>
      </c>
      <c r="C1616">
        <v>60528337</v>
      </c>
      <c r="D1616">
        <v>58287192</v>
      </c>
      <c r="E1616">
        <v>1080</v>
      </c>
      <c r="F1616">
        <v>1</v>
      </c>
      <c r="G1616">
        <v>1080</v>
      </c>
      <c r="H1616">
        <v>3</v>
      </c>
      <c r="I1616" t="s">
        <v>991</v>
      </c>
      <c r="J1616" t="s">
        <v>3</v>
      </c>
      <c r="K1616" t="s">
        <v>992</v>
      </c>
      <c r="L1616">
        <v>1354</v>
      </c>
      <c r="N1616">
        <v>1010</v>
      </c>
      <c r="O1616" t="s">
        <v>39</v>
      </c>
      <c r="P1616" t="s">
        <v>39</v>
      </c>
      <c r="Q1616">
        <v>1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 t="s">
        <v>3</v>
      </c>
      <c r="AG1616">
        <v>1</v>
      </c>
      <c r="AH1616">
        <v>3</v>
      </c>
      <c r="AI1616">
        <v>-1</v>
      </c>
      <c r="AJ1616" t="s">
        <v>3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</row>
    <row r="1617" spans="1:44" x14ac:dyDescent="0.2">
      <c r="A1617">
        <f>ROW(Source!A753)</f>
        <v>753</v>
      </c>
      <c r="B1617">
        <v>60528361</v>
      </c>
      <c r="C1617">
        <v>60528354</v>
      </c>
      <c r="D1617">
        <v>58266404</v>
      </c>
      <c r="E1617">
        <v>1080</v>
      </c>
      <c r="F1617">
        <v>1</v>
      </c>
      <c r="G1617">
        <v>1080</v>
      </c>
      <c r="H1617">
        <v>1</v>
      </c>
      <c r="I1617" t="s">
        <v>859</v>
      </c>
      <c r="J1617" t="s">
        <v>3</v>
      </c>
      <c r="K1617" t="s">
        <v>860</v>
      </c>
      <c r="L1617">
        <v>1191</v>
      </c>
      <c r="N1617">
        <v>1013</v>
      </c>
      <c r="O1617" t="s">
        <v>861</v>
      </c>
      <c r="P1617" t="s">
        <v>861</v>
      </c>
      <c r="Q1617">
        <v>1</v>
      </c>
      <c r="X1617">
        <v>0.75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  <c r="AE1617">
        <v>1</v>
      </c>
      <c r="AF1617" t="s">
        <v>26</v>
      </c>
      <c r="AG1617">
        <v>0.94874999999999998</v>
      </c>
      <c r="AH1617">
        <v>2</v>
      </c>
      <c r="AI1617">
        <v>60528355</v>
      </c>
      <c r="AJ1617">
        <v>1617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</row>
    <row r="1618" spans="1:44" x14ac:dyDescent="0.2">
      <c r="A1618">
        <f>ROW(Source!A753)</f>
        <v>753</v>
      </c>
      <c r="B1618">
        <v>60528362</v>
      </c>
      <c r="C1618">
        <v>60528354</v>
      </c>
      <c r="D1618">
        <v>58340279</v>
      </c>
      <c r="E1618">
        <v>1</v>
      </c>
      <c r="F1618">
        <v>1</v>
      </c>
      <c r="G1618">
        <v>1080</v>
      </c>
      <c r="H1618">
        <v>2</v>
      </c>
      <c r="I1618" t="s">
        <v>938</v>
      </c>
      <c r="J1618" t="s">
        <v>939</v>
      </c>
      <c r="K1618" t="s">
        <v>940</v>
      </c>
      <c r="L1618">
        <v>1368</v>
      </c>
      <c r="N1618">
        <v>1011</v>
      </c>
      <c r="O1618" t="s">
        <v>865</v>
      </c>
      <c r="P1618" t="s">
        <v>865</v>
      </c>
      <c r="Q1618">
        <v>1</v>
      </c>
      <c r="X1618">
        <v>0.24</v>
      </c>
      <c r="Y1618">
        <v>0</v>
      </c>
      <c r="Z1618">
        <v>7.11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 t="s">
        <v>25</v>
      </c>
      <c r="AG1618">
        <v>0.33</v>
      </c>
      <c r="AH1618">
        <v>2</v>
      </c>
      <c r="AI1618">
        <v>60528356</v>
      </c>
      <c r="AJ1618">
        <v>1618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</row>
    <row r="1619" spans="1:44" x14ac:dyDescent="0.2">
      <c r="A1619">
        <f>ROW(Source!A753)</f>
        <v>753</v>
      </c>
      <c r="B1619">
        <v>60528363</v>
      </c>
      <c r="C1619">
        <v>60528354</v>
      </c>
      <c r="D1619">
        <v>58340578</v>
      </c>
      <c r="E1619">
        <v>1</v>
      </c>
      <c r="F1619">
        <v>1</v>
      </c>
      <c r="G1619">
        <v>1080</v>
      </c>
      <c r="H1619">
        <v>2</v>
      </c>
      <c r="I1619" t="s">
        <v>862</v>
      </c>
      <c r="J1619" t="s">
        <v>863</v>
      </c>
      <c r="K1619" t="s">
        <v>864</v>
      </c>
      <c r="L1619">
        <v>1368</v>
      </c>
      <c r="N1619">
        <v>1011</v>
      </c>
      <c r="O1619" t="s">
        <v>865</v>
      </c>
      <c r="P1619" t="s">
        <v>865</v>
      </c>
      <c r="Q1619">
        <v>1</v>
      </c>
      <c r="X1619">
        <v>3.2000000000000001E-2</v>
      </c>
      <c r="Y1619">
        <v>0</v>
      </c>
      <c r="Z1619">
        <v>83.1</v>
      </c>
      <c r="AA1619">
        <v>12.62</v>
      </c>
      <c r="AB1619">
        <v>0</v>
      </c>
      <c r="AC1619">
        <v>0</v>
      </c>
      <c r="AD1619">
        <v>1</v>
      </c>
      <c r="AE1619">
        <v>0</v>
      </c>
      <c r="AF1619" t="s">
        <v>25</v>
      </c>
      <c r="AG1619">
        <v>4.4000000000000004E-2</v>
      </c>
      <c r="AH1619">
        <v>2</v>
      </c>
      <c r="AI1619">
        <v>60528357</v>
      </c>
      <c r="AJ1619">
        <v>1619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</row>
    <row r="1620" spans="1:44" x14ac:dyDescent="0.2">
      <c r="A1620">
        <f>ROW(Source!A753)</f>
        <v>753</v>
      </c>
      <c r="B1620">
        <v>60528364</v>
      </c>
      <c r="C1620">
        <v>60528354</v>
      </c>
      <c r="D1620">
        <v>58339814</v>
      </c>
      <c r="E1620">
        <v>1</v>
      </c>
      <c r="F1620">
        <v>1</v>
      </c>
      <c r="G1620">
        <v>1080</v>
      </c>
      <c r="H1620">
        <v>2</v>
      </c>
      <c r="I1620" t="s">
        <v>874</v>
      </c>
      <c r="J1620" t="s">
        <v>875</v>
      </c>
      <c r="K1620" t="s">
        <v>876</v>
      </c>
      <c r="L1620">
        <v>1368</v>
      </c>
      <c r="N1620">
        <v>1011</v>
      </c>
      <c r="O1620" t="s">
        <v>865</v>
      </c>
      <c r="P1620" t="s">
        <v>865</v>
      </c>
      <c r="Q1620">
        <v>1</v>
      </c>
      <c r="X1620">
        <v>1E-3</v>
      </c>
      <c r="Y1620">
        <v>0</v>
      </c>
      <c r="Z1620">
        <v>179.17</v>
      </c>
      <c r="AA1620">
        <v>16.93</v>
      </c>
      <c r="AB1620">
        <v>0</v>
      </c>
      <c r="AC1620">
        <v>0</v>
      </c>
      <c r="AD1620">
        <v>1</v>
      </c>
      <c r="AE1620">
        <v>0</v>
      </c>
      <c r="AF1620" t="s">
        <v>25</v>
      </c>
      <c r="AG1620">
        <v>1.3750000000000001E-3</v>
      </c>
      <c r="AH1620">
        <v>2</v>
      </c>
      <c r="AI1620">
        <v>60528358</v>
      </c>
      <c r="AJ1620">
        <v>1620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</row>
    <row r="1621" spans="1:44" x14ac:dyDescent="0.2">
      <c r="A1621">
        <f>ROW(Source!A753)</f>
        <v>753</v>
      </c>
      <c r="B1621">
        <v>60528365</v>
      </c>
      <c r="C1621">
        <v>60528354</v>
      </c>
      <c r="D1621">
        <v>58309878</v>
      </c>
      <c r="E1621">
        <v>1</v>
      </c>
      <c r="F1621">
        <v>1</v>
      </c>
      <c r="G1621">
        <v>1080</v>
      </c>
      <c r="H1621">
        <v>3</v>
      </c>
      <c r="I1621" t="s">
        <v>950</v>
      </c>
      <c r="J1621" t="s">
        <v>951</v>
      </c>
      <c r="K1621" t="s">
        <v>952</v>
      </c>
      <c r="L1621">
        <v>1348</v>
      </c>
      <c r="N1621">
        <v>1009</v>
      </c>
      <c r="O1621" t="s">
        <v>900</v>
      </c>
      <c r="P1621" t="s">
        <v>900</v>
      </c>
      <c r="Q1621">
        <v>1000</v>
      </c>
      <c r="X1621">
        <v>6.9999999999999994E-5</v>
      </c>
      <c r="Y1621">
        <v>7185.82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 t="s">
        <v>3</v>
      </c>
      <c r="AG1621">
        <v>6.9999999999999994E-5</v>
      </c>
      <c r="AH1621">
        <v>2</v>
      </c>
      <c r="AI1621">
        <v>60528359</v>
      </c>
      <c r="AJ1621">
        <v>1621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</row>
    <row r="1622" spans="1:44" x14ac:dyDescent="0.2">
      <c r="A1622">
        <f>ROW(Source!A753)</f>
        <v>753</v>
      </c>
      <c r="B1622">
        <v>60528366</v>
      </c>
      <c r="C1622">
        <v>60528354</v>
      </c>
      <c r="D1622">
        <v>58277747</v>
      </c>
      <c r="E1622">
        <v>1080</v>
      </c>
      <c r="F1622">
        <v>1</v>
      </c>
      <c r="G1622">
        <v>1080</v>
      </c>
      <c r="H1622">
        <v>3</v>
      </c>
      <c r="I1622" t="s">
        <v>1004</v>
      </c>
      <c r="J1622" t="s">
        <v>3</v>
      </c>
      <c r="K1622" t="s">
        <v>1005</v>
      </c>
      <c r="L1622">
        <v>1354</v>
      </c>
      <c r="N1622">
        <v>1010</v>
      </c>
      <c r="O1622" t="s">
        <v>39</v>
      </c>
      <c r="P1622" t="s">
        <v>39</v>
      </c>
      <c r="Q1622">
        <v>1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 t="s">
        <v>3</v>
      </c>
      <c r="AG1622">
        <v>1</v>
      </c>
      <c r="AH1622">
        <v>3</v>
      </c>
      <c r="AI1622">
        <v>-1</v>
      </c>
      <c r="AJ1622" t="s">
        <v>3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</row>
    <row r="1623" spans="1:44" x14ac:dyDescent="0.2">
      <c r="A1623">
        <f>ROW(Source!A754)</f>
        <v>754</v>
      </c>
      <c r="B1623">
        <v>60528361</v>
      </c>
      <c r="C1623">
        <v>60528354</v>
      </c>
      <c r="D1623">
        <v>58266404</v>
      </c>
      <c r="E1623">
        <v>1080</v>
      </c>
      <c r="F1623">
        <v>1</v>
      </c>
      <c r="G1623">
        <v>1080</v>
      </c>
      <c r="H1623">
        <v>1</v>
      </c>
      <c r="I1623" t="s">
        <v>859</v>
      </c>
      <c r="J1623" t="s">
        <v>3</v>
      </c>
      <c r="K1623" t="s">
        <v>860</v>
      </c>
      <c r="L1623">
        <v>1191</v>
      </c>
      <c r="N1623">
        <v>1013</v>
      </c>
      <c r="O1623" t="s">
        <v>861</v>
      </c>
      <c r="P1623" t="s">
        <v>861</v>
      </c>
      <c r="Q1623">
        <v>1</v>
      </c>
      <c r="X1623">
        <v>0.75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  <c r="AE1623">
        <v>1</v>
      </c>
      <c r="AF1623" t="s">
        <v>26</v>
      </c>
      <c r="AG1623">
        <v>0.94874999999999998</v>
      </c>
      <c r="AH1623">
        <v>2</v>
      </c>
      <c r="AI1623">
        <v>60528355</v>
      </c>
      <c r="AJ1623">
        <v>1623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</row>
    <row r="1624" spans="1:44" x14ac:dyDescent="0.2">
      <c r="A1624">
        <f>ROW(Source!A754)</f>
        <v>754</v>
      </c>
      <c r="B1624">
        <v>60528362</v>
      </c>
      <c r="C1624">
        <v>60528354</v>
      </c>
      <c r="D1624">
        <v>58340279</v>
      </c>
      <c r="E1624">
        <v>1</v>
      </c>
      <c r="F1624">
        <v>1</v>
      </c>
      <c r="G1624">
        <v>1080</v>
      </c>
      <c r="H1624">
        <v>2</v>
      </c>
      <c r="I1624" t="s">
        <v>938</v>
      </c>
      <c r="J1624" t="s">
        <v>939</v>
      </c>
      <c r="K1624" t="s">
        <v>940</v>
      </c>
      <c r="L1624">
        <v>1368</v>
      </c>
      <c r="N1624">
        <v>1011</v>
      </c>
      <c r="O1624" t="s">
        <v>865</v>
      </c>
      <c r="P1624" t="s">
        <v>865</v>
      </c>
      <c r="Q1624">
        <v>1</v>
      </c>
      <c r="X1624">
        <v>0.24</v>
      </c>
      <c r="Y1624">
        <v>0</v>
      </c>
      <c r="Z1624">
        <v>7.11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 t="s">
        <v>25</v>
      </c>
      <c r="AG1624">
        <v>0.33</v>
      </c>
      <c r="AH1624">
        <v>2</v>
      </c>
      <c r="AI1624">
        <v>60528356</v>
      </c>
      <c r="AJ1624">
        <v>1624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</row>
    <row r="1625" spans="1:44" x14ac:dyDescent="0.2">
      <c r="A1625">
        <f>ROW(Source!A754)</f>
        <v>754</v>
      </c>
      <c r="B1625">
        <v>60528363</v>
      </c>
      <c r="C1625">
        <v>60528354</v>
      </c>
      <c r="D1625">
        <v>58340578</v>
      </c>
      <c r="E1625">
        <v>1</v>
      </c>
      <c r="F1625">
        <v>1</v>
      </c>
      <c r="G1625">
        <v>1080</v>
      </c>
      <c r="H1625">
        <v>2</v>
      </c>
      <c r="I1625" t="s">
        <v>862</v>
      </c>
      <c r="J1625" t="s">
        <v>863</v>
      </c>
      <c r="K1625" t="s">
        <v>864</v>
      </c>
      <c r="L1625">
        <v>1368</v>
      </c>
      <c r="N1625">
        <v>1011</v>
      </c>
      <c r="O1625" t="s">
        <v>865</v>
      </c>
      <c r="P1625" t="s">
        <v>865</v>
      </c>
      <c r="Q1625">
        <v>1</v>
      </c>
      <c r="X1625">
        <v>3.2000000000000001E-2</v>
      </c>
      <c r="Y1625">
        <v>0</v>
      </c>
      <c r="Z1625">
        <v>83.1</v>
      </c>
      <c r="AA1625">
        <v>12.62</v>
      </c>
      <c r="AB1625">
        <v>0</v>
      </c>
      <c r="AC1625">
        <v>0</v>
      </c>
      <c r="AD1625">
        <v>1</v>
      </c>
      <c r="AE1625">
        <v>0</v>
      </c>
      <c r="AF1625" t="s">
        <v>25</v>
      </c>
      <c r="AG1625">
        <v>4.4000000000000004E-2</v>
      </c>
      <c r="AH1625">
        <v>2</v>
      </c>
      <c r="AI1625">
        <v>60528357</v>
      </c>
      <c r="AJ1625">
        <v>1625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</row>
    <row r="1626" spans="1:44" x14ac:dyDescent="0.2">
      <c r="A1626">
        <f>ROW(Source!A754)</f>
        <v>754</v>
      </c>
      <c r="B1626">
        <v>60528364</v>
      </c>
      <c r="C1626">
        <v>60528354</v>
      </c>
      <c r="D1626">
        <v>58339814</v>
      </c>
      <c r="E1626">
        <v>1</v>
      </c>
      <c r="F1626">
        <v>1</v>
      </c>
      <c r="G1626">
        <v>1080</v>
      </c>
      <c r="H1626">
        <v>2</v>
      </c>
      <c r="I1626" t="s">
        <v>874</v>
      </c>
      <c r="J1626" t="s">
        <v>875</v>
      </c>
      <c r="K1626" t="s">
        <v>876</v>
      </c>
      <c r="L1626">
        <v>1368</v>
      </c>
      <c r="N1626">
        <v>1011</v>
      </c>
      <c r="O1626" t="s">
        <v>865</v>
      </c>
      <c r="P1626" t="s">
        <v>865</v>
      </c>
      <c r="Q1626">
        <v>1</v>
      </c>
      <c r="X1626">
        <v>1E-3</v>
      </c>
      <c r="Y1626">
        <v>0</v>
      </c>
      <c r="Z1626">
        <v>179.17</v>
      </c>
      <c r="AA1626">
        <v>16.93</v>
      </c>
      <c r="AB1626">
        <v>0</v>
      </c>
      <c r="AC1626">
        <v>0</v>
      </c>
      <c r="AD1626">
        <v>1</v>
      </c>
      <c r="AE1626">
        <v>0</v>
      </c>
      <c r="AF1626" t="s">
        <v>25</v>
      </c>
      <c r="AG1626">
        <v>1.3750000000000001E-3</v>
      </c>
      <c r="AH1626">
        <v>2</v>
      </c>
      <c r="AI1626">
        <v>60528358</v>
      </c>
      <c r="AJ1626">
        <v>1626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</row>
    <row r="1627" spans="1:44" x14ac:dyDescent="0.2">
      <c r="A1627">
        <f>ROW(Source!A754)</f>
        <v>754</v>
      </c>
      <c r="B1627">
        <v>60528365</v>
      </c>
      <c r="C1627">
        <v>60528354</v>
      </c>
      <c r="D1627">
        <v>58309878</v>
      </c>
      <c r="E1627">
        <v>1</v>
      </c>
      <c r="F1627">
        <v>1</v>
      </c>
      <c r="G1627">
        <v>1080</v>
      </c>
      <c r="H1627">
        <v>3</v>
      </c>
      <c r="I1627" t="s">
        <v>950</v>
      </c>
      <c r="J1627" t="s">
        <v>951</v>
      </c>
      <c r="K1627" t="s">
        <v>952</v>
      </c>
      <c r="L1627">
        <v>1348</v>
      </c>
      <c r="N1627">
        <v>1009</v>
      </c>
      <c r="O1627" t="s">
        <v>900</v>
      </c>
      <c r="P1627" t="s">
        <v>900</v>
      </c>
      <c r="Q1627">
        <v>1000</v>
      </c>
      <c r="X1627">
        <v>6.9999999999999994E-5</v>
      </c>
      <c r="Y1627">
        <v>7185.82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 t="s">
        <v>3</v>
      </c>
      <c r="AG1627">
        <v>6.9999999999999994E-5</v>
      </c>
      <c r="AH1627">
        <v>2</v>
      </c>
      <c r="AI1627">
        <v>60528359</v>
      </c>
      <c r="AJ1627">
        <v>1627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</row>
    <row r="1628" spans="1:44" x14ac:dyDescent="0.2">
      <c r="A1628">
        <f>ROW(Source!A754)</f>
        <v>754</v>
      </c>
      <c r="B1628">
        <v>60528366</v>
      </c>
      <c r="C1628">
        <v>60528354</v>
      </c>
      <c r="D1628">
        <v>58277747</v>
      </c>
      <c r="E1628">
        <v>1080</v>
      </c>
      <c r="F1628">
        <v>1</v>
      </c>
      <c r="G1628">
        <v>1080</v>
      </c>
      <c r="H1628">
        <v>3</v>
      </c>
      <c r="I1628" t="s">
        <v>1004</v>
      </c>
      <c r="J1628" t="s">
        <v>3</v>
      </c>
      <c r="K1628" t="s">
        <v>1005</v>
      </c>
      <c r="L1628">
        <v>1354</v>
      </c>
      <c r="N1628">
        <v>1010</v>
      </c>
      <c r="O1628" t="s">
        <v>39</v>
      </c>
      <c r="P1628" t="s">
        <v>39</v>
      </c>
      <c r="Q1628">
        <v>1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 t="s">
        <v>3</v>
      </c>
      <c r="AG1628">
        <v>1</v>
      </c>
      <c r="AH1628">
        <v>3</v>
      </c>
      <c r="AI1628">
        <v>-1</v>
      </c>
      <c r="AJ1628" t="s">
        <v>3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</row>
    <row r="1629" spans="1:44" x14ac:dyDescent="0.2">
      <c r="A1629">
        <f>ROW(Source!A757)</f>
        <v>757</v>
      </c>
      <c r="B1629">
        <v>60528373</v>
      </c>
      <c r="C1629">
        <v>60528368</v>
      </c>
      <c r="D1629">
        <v>58266404</v>
      </c>
      <c r="E1629">
        <v>1080</v>
      </c>
      <c r="F1629">
        <v>1</v>
      </c>
      <c r="G1629">
        <v>1080</v>
      </c>
      <c r="H1629">
        <v>1</v>
      </c>
      <c r="I1629" t="s">
        <v>859</v>
      </c>
      <c r="J1629" t="s">
        <v>3</v>
      </c>
      <c r="K1629" t="s">
        <v>860</v>
      </c>
      <c r="L1629">
        <v>1191</v>
      </c>
      <c r="N1629">
        <v>1013</v>
      </c>
      <c r="O1629" t="s">
        <v>861</v>
      </c>
      <c r="P1629" t="s">
        <v>861</v>
      </c>
      <c r="Q1629">
        <v>1</v>
      </c>
      <c r="X1629">
        <v>0.3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  <c r="AE1629">
        <v>1</v>
      </c>
      <c r="AF1629" t="s">
        <v>3</v>
      </c>
      <c r="AG1629">
        <v>0.3</v>
      </c>
      <c r="AH1629">
        <v>2</v>
      </c>
      <c r="AI1629">
        <v>60528369</v>
      </c>
      <c r="AJ1629">
        <v>1629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</row>
    <row r="1630" spans="1:44" x14ac:dyDescent="0.2">
      <c r="A1630">
        <f>ROW(Source!A757)</f>
        <v>757</v>
      </c>
      <c r="B1630">
        <v>60528374</v>
      </c>
      <c r="C1630">
        <v>60528368</v>
      </c>
      <c r="D1630">
        <v>58330407</v>
      </c>
      <c r="E1630">
        <v>1</v>
      </c>
      <c r="F1630">
        <v>1</v>
      </c>
      <c r="G1630">
        <v>1080</v>
      </c>
      <c r="H1630">
        <v>3</v>
      </c>
      <c r="I1630" t="s">
        <v>947</v>
      </c>
      <c r="J1630" t="s">
        <v>948</v>
      </c>
      <c r="K1630" t="s">
        <v>949</v>
      </c>
      <c r="L1630">
        <v>1346</v>
      </c>
      <c r="N1630">
        <v>1009</v>
      </c>
      <c r="O1630" t="s">
        <v>880</v>
      </c>
      <c r="P1630" t="s">
        <v>880</v>
      </c>
      <c r="Q1630">
        <v>1</v>
      </c>
      <c r="X1630">
        <v>4.2000000000000003E-2</v>
      </c>
      <c r="Y1630">
        <v>19.28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 t="s">
        <v>3</v>
      </c>
      <c r="AG1630">
        <v>4.2000000000000003E-2</v>
      </c>
      <c r="AH1630">
        <v>2</v>
      </c>
      <c r="AI1630">
        <v>60528370</v>
      </c>
      <c r="AJ1630">
        <v>1630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</row>
    <row r="1631" spans="1:44" x14ac:dyDescent="0.2">
      <c r="A1631">
        <f>ROW(Source!A757)</f>
        <v>757</v>
      </c>
      <c r="B1631">
        <v>60528375</v>
      </c>
      <c r="C1631">
        <v>60528368</v>
      </c>
      <c r="D1631">
        <v>58288274</v>
      </c>
      <c r="E1631">
        <v>1080</v>
      </c>
      <c r="F1631">
        <v>1</v>
      </c>
      <c r="G1631">
        <v>1080</v>
      </c>
      <c r="H1631">
        <v>3</v>
      </c>
      <c r="I1631" t="s">
        <v>1006</v>
      </c>
      <c r="J1631" t="s">
        <v>3</v>
      </c>
      <c r="K1631" t="s">
        <v>1007</v>
      </c>
      <c r="L1631">
        <v>1354</v>
      </c>
      <c r="N1631">
        <v>1010</v>
      </c>
      <c r="O1631" t="s">
        <v>39</v>
      </c>
      <c r="P1631" t="s">
        <v>39</v>
      </c>
      <c r="Q1631">
        <v>1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 t="s">
        <v>3</v>
      </c>
      <c r="AG1631">
        <v>1</v>
      </c>
      <c r="AH1631">
        <v>3</v>
      </c>
      <c r="AI1631">
        <v>-1</v>
      </c>
      <c r="AJ1631" t="s">
        <v>3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</row>
    <row r="1632" spans="1:44" x14ac:dyDescent="0.2">
      <c r="A1632">
        <f>ROW(Source!A757)</f>
        <v>757</v>
      </c>
      <c r="B1632">
        <v>60528376</v>
      </c>
      <c r="C1632">
        <v>60528368</v>
      </c>
      <c r="D1632">
        <v>58271406</v>
      </c>
      <c r="E1632">
        <v>1080</v>
      </c>
      <c r="F1632">
        <v>1</v>
      </c>
      <c r="G1632">
        <v>1080</v>
      </c>
      <c r="H1632">
        <v>3</v>
      </c>
      <c r="I1632" t="s">
        <v>953</v>
      </c>
      <c r="J1632" t="s">
        <v>3</v>
      </c>
      <c r="K1632" t="s">
        <v>954</v>
      </c>
      <c r="L1632">
        <v>1348</v>
      </c>
      <c r="N1632">
        <v>1009</v>
      </c>
      <c r="O1632" t="s">
        <v>900</v>
      </c>
      <c r="P1632" t="s">
        <v>900</v>
      </c>
      <c r="Q1632">
        <v>1000</v>
      </c>
      <c r="X1632">
        <v>1.5E-3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 t="s">
        <v>3</v>
      </c>
      <c r="AG1632">
        <v>1.5E-3</v>
      </c>
      <c r="AH1632">
        <v>2</v>
      </c>
      <c r="AI1632">
        <v>60528371</v>
      </c>
      <c r="AJ1632">
        <v>1631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</row>
    <row r="1633" spans="1:44" x14ac:dyDescent="0.2">
      <c r="A1633">
        <f>ROW(Source!A758)</f>
        <v>758</v>
      </c>
      <c r="B1633">
        <v>60528373</v>
      </c>
      <c r="C1633">
        <v>60528368</v>
      </c>
      <c r="D1633">
        <v>58266404</v>
      </c>
      <c r="E1633">
        <v>1080</v>
      </c>
      <c r="F1633">
        <v>1</v>
      </c>
      <c r="G1633">
        <v>1080</v>
      </c>
      <c r="H1633">
        <v>1</v>
      </c>
      <c r="I1633" t="s">
        <v>859</v>
      </c>
      <c r="J1633" t="s">
        <v>3</v>
      </c>
      <c r="K1633" t="s">
        <v>860</v>
      </c>
      <c r="L1633">
        <v>1191</v>
      </c>
      <c r="N1633">
        <v>1013</v>
      </c>
      <c r="O1633" t="s">
        <v>861</v>
      </c>
      <c r="P1633" t="s">
        <v>861</v>
      </c>
      <c r="Q1633">
        <v>1</v>
      </c>
      <c r="X1633">
        <v>0.3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1</v>
      </c>
      <c r="AF1633" t="s">
        <v>3</v>
      </c>
      <c r="AG1633">
        <v>0.3</v>
      </c>
      <c r="AH1633">
        <v>2</v>
      </c>
      <c r="AI1633">
        <v>60528369</v>
      </c>
      <c r="AJ1633">
        <v>1633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</row>
    <row r="1634" spans="1:44" x14ac:dyDescent="0.2">
      <c r="A1634">
        <f>ROW(Source!A758)</f>
        <v>758</v>
      </c>
      <c r="B1634">
        <v>60528374</v>
      </c>
      <c r="C1634">
        <v>60528368</v>
      </c>
      <c r="D1634">
        <v>58330407</v>
      </c>
      <c r="E1634">
        <v>1</v>
      </c>
      <c r="F1634">
        <v>1</v>
      </c>
      <c r="G1634">
        <v>1080</v>
      </c>
      <c r="H1634">
        <v>3</v>
      </c>
      <c r="I1634" t="s">
        <v>947</v>
      </c>
      <c r="J1634" t="s">
        <v>948</v>
      </c>
      <c r="K1634" t="s">
        <v>949</v>
      </c>
      <c r="L1634">
        <v>1346</v>
      </c>
      <c r="N1634">
        <v>1009</v>
      </c>
      <c r="O1634" t="s">
        <v>880</v>
      </c>
      <c r="P1634" t="s">
        <v>880</v>
      </c>
      <c r="Q1634">
        <v>1</v>
      </c>
      <c r="X1634">
        <v>4.2000000000000003E-2</v>
      </c>
      <c r="Y1634">
        <v>19.28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 t="s">
        <v>3</v>
      </c>
      <c r="AG1634">
        <v>4.2000000000000003E-2</v>
      </c>
      <c r="AH1634">
        <v>2</v>
      </c>
      <c r="AI1634">
        <v>60528370</v>
      </c>
      <c r="AJ1634">
        <v>1634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</row>
    <row r="1635" spans="1:44" x14ac:dyDescent="0.2">
      <c r="A1635">
        <f>ROW(Source!A758)</f>
        <v>758</v>
      </c>
      <c r="B1635">
        <v>60528375</v>
      </c>
      <c r="C1635">
        <v>60528368</v>
      </c>
      <c r="D1635">
        <v>58288274</v>
      </c>
      <c r="E1635">
        <v>1080</v>
      </c>
      <c r="F1635">
        <v>1</v>
      </c>
      <c r="G1635">
        <v>1080</v>
      </c>
      <c r="H1635">
        <v>3</v>
      </c>
      <c r="I1635" t="s">
        <v>1006</v>
      </c>
      <c r="J1635" t="s">
        <v>3</v>
      </c>
      <c r="K1635" t="s">
        <v>1007</v>
      </c>
      <c r="L1635">
        <v>1354</v>
      </c>
      <c r="N1635">
        <v>1010</v>
      </c>
      <c r="O1635" t="s">
        <v>39</v>
      </c>
      <c r="P1635" t="s">
        <v>39</v>
      </c>
      <c r="Q1635">
        <v>1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 t="s">
        <v>3</v>
      </c>
      <c r="AG1635">
        <v>1</v>
      </c>
      <c r="AH1635">
        <v>3</v>
      </c>
      <c r="AI1635">
        <v>-1</v>
      </c>
      <c r="AJ1635" t="s">
        <v>3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</row>
    <row r="1636" spans="1:44" x14ac:dyDescent="0.2">
      <c r="A1636">
        <f>ROW(Source!A758)</f>
        <v>758</v>
      </c>
      <c r="B1636">
        <v>60528376</v>
      </c>
      <c r="C1636">
        <v>60528368</v>
      </c>
      <c r="D1636">
        <v>58271406</v>
      </c>
      <c r="E1636">
        <v>1080</v>
      </c>
      <c r="F1636">
        <v>1</v>
      </c>
      <c r="G1636">
        <v>1080</v>
      </c>
      <c r="H1636">
        <v>3</v>
      </c>
      <c r="I1636" t="s">
        <v>953</v>
      </c>
      <c r="J1636" t="s">
        <v>3</v>
      </c>
      <c r="K1636" t="s">
        <v>954</v>
      </c>
      <c r="L1636">
        <v>1348</v>
      </c>
      <c r="N1636">
        <v>1009</v>
      </c>
      <c r="O1636" t="s">
        <v>900</v>
      </c>
      <c r="P1636" t="s">
        <v>900</v>
      </c>
      <c r="Q1636">
        <v>1000</v>
      </c>
      <c r="X1636">
        <v>1.5E-3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0</v>
      </c>
      <c r="AF1636" t="s">
        <v>3</v>
      </c>
      <c r="AG1636">
        <v>1.5E-3</v>
      </c>
      <c r="AH1636">
        <v>2</v>
      </c>
      <c r="AI1636">
        <v>60528371</v>
      </c>
      <c r="AJ1636">
        <v>1635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</row>
    <row r="1637" spans="1:44" x14ac:dyDescent="0.2">
      <c r="A1637">
        <f>ROW(Source!A765)</f>
        <v>765</v>
      </c>
      <c r="B1637">
        <v>60528388</v>
      </c>
      <c r="C1637">
        <v>60528380</v>
      </c>
      <c r="D1637">
        <v>58266404</v>
      </c>
      <c r="E1637">
        <v>1080</v>
      </c>
      <c r="F1637">
        <v>1</v>
      </c>
      <c r="G1637">
        <v>1080</v>
      </c>
      <c r="H1637">
        <v>1</v>
      </c>
      <c r="I1637" t="s">
        <v>859</v>
      </c>
      <c r="J1637" t="s">
        <v>3</v>
      </c>
      <c r="K1637" t="s">
        <v>860</v>
      </c>
      <c r="L1637">
        <v>1191</v>
      </c>
      <c r="N1637">
        <v>1013</v>
      </c>
      <c r="O1637" t="s">
        <v>861</v>
      </c>
      <c r="P1637" t="s">
        <v>861</v>
      </c>
      <c r="Q1637">
        <v>1</v>
      </c>
      <c r="X1637">
        <v>1.47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1</v>
      </c>
      <c r="AF1637" t="s">
        <v>26</v>
      </c>
      <c r="AG1637">
        <v>1.85955</v>
      </c>
      <c r="AH1637">
        <v>2</v>
      </c>
      <c r="AI1637">
        <v>60528381</v>
      </c>
      <c r="AJ1637">
        <v>1637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</row>
    <row r="1638" spans="1:44" x14ac:dyDescent="0.2">
      <c r="A1638">
        <f>ROW(Source!A765)</f>
        <v>765</v>
      </c>
      <c r="B1638">
        <v>60528389</v>
      </c>
      <c r="C1638">
        <v>60528380</v>
      </c>
      <c r="D1638">
        <v>58340279</v>
      </c>
      <c r="E1638">
        <v>1</v>
      </c>
      <c r="F1638">
        <v>1</v>
      </c>
      <c r="G1638">
        <v>1080</v>
      </c>
      <c r="H1638">
        <v>2</v>
      </c>
      <c r="I1638" t="s">
        <v>938</v>
      </c>
      <c r="J1638" t="s">
        <v>939</v>
      </c>
      <c r="K1638" t="s">
        <v>940</v>
      </c>
      <c r="L1638">
        <v>1368</v>
      </c>
      <c r="N1638">
        <v>1011</v>
      </c>
      <c r="O1638" t="s">
        <v>865</v>
      </c>
      <c r="P1638" t="s">
        <v>865</v>
      </c>
      <c r="Q1638">
        <v>1</v>
      </c>
      <c r="X1638">
        <v>0.35</v>
      </c>
      <c r="Y1638">
        <v>0</v>
      </c>
      <c r="Z1638">
        <v>7.11</v>
      </c>
      <c r="AA1638">
        <v>0</v>
      </c>
      <c r="AB1638">
        <v>0</v>
      </c>
      <c r="AC1638">
        <v>0</v>
      </c>
      <c r="AD1638">
        <v>1</v>
      </c>
      <c r="AE1638">
        <v>0</v>
      </c>
      <c r="AF1638" t="s">
        <v>25</v>
      </c>
      <c r="AG1638">
        <v>0.48125000000000007</v>
      </c>
      <c r="AH1638">
        <v>2</v>
      </c>
      <c r="AI1638">
        <v>60528382</v>
      </c>
      <c r="AJ1638">
        <v>1638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</row>
    <row r="1639" spans="1:44" x14ac:dyDescent="0.2">
      <c r="A1639">
        <f>ROW(Source!A765)</f>
        <v>765</v>
      </c>
      <c r="B1639">
        <v>60528390</v>
      </c>
      <c r="C1639">
        <v>60528380</v>
      </c>
      <c r="D1639">
        <v>58340578</v>
      </c>
      <c r="E1639">
        <v>1</v>
      </c>
      <c r="F1639">
        <v>1</v>
      </c>
      <c r="G1639">
        <v>1080</v>
      </c>
      <c r="H1639">
        <v>2</v>
      </c>
      <c r="I1639" t="s">
        <v>862</v>
      </c>
      <c r="J1639" t="s">
        <v>863</v>
      </c>
      <c r="K1639" t="s">
        <v>864</v>
      </c>
      <c r="L1639">
        <v>1368</v>
      </c>
      <c r="N1639">
        <v>1011</v>
      </c>
      <c r="O1639" t="s">
        <v>865</v>
      </c>
      <c r="P1639" t="s">
        <v>865</v>
      </c>
      <c r="Q1639">
        <v>1</v>
      </c>
      <c r="X1639">
        <v>0.01</v>
      </c>
      <c r="Y1639">
        <v>0</v>
      </c>
      <c r="Z1639">
        <v>83.1</v>
      </c>
      <c r="AA1639">
        <v>12.62</v>
      </c>
      <c r="AB1639">
        <v>0</v>
      </c>
      <c r="AC1639">
        <v>0</v>
      </c>
      <c r="AD1639">
        <v>1</v>
      </c>
      <c r="AE1639">
        <v>0</v>
      </c>
      <c r="AF1639" t="s">
        <v>25</v>
      </c>
      <c r="AG1639">
        <v>1.3750000000000002E-2</v>
      </c>
      <c r="AH1639">
        <v>2</v>
      </c>
      <c r="AI1639">
        <v>60528383</v>
      </c>
      <c r="AJ1639">
        <v>1639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</row>
    <row r="1640" spans="1:44" x14ac:dyDescent="0.2">
      <c r="A1640">
        <f>ROW(Source!A765)</f>
        <v>765</v>
      </c>
      <c r="B1640">
        <v>60528391</v>
      </c>
      <c r="C1640">
        <v>60528380</v>
      </c>
      <c r="D1640">
        <v>58309957</v>
      </c>
      <c r="E1640">
        <v>1</v>
      </c>
      <c r="F1640">
        <v>1</v>
      </c>
      <c r="G1640">
        <v>1080</v>
      </c>
      <c r="H1640">
        <v>3</v>
      </c>
      <c r="I1640" t="s">
        <v>941</v>
      </c>
      <c r="J1640" t="s">
        <v>942</v>
      </c>
      <c r="K1640" t="s">
        <v>943</v>
      </c>
      <c r="L1640">
        <v>1348</v>
      </c>
      <c r="N1640">
        <v>1009</v>
      </c>
      <c r="O1640" t="s">
        <v>900</v>
      </c>
      <c r="P1640" t="s">
        <v>900</v>
      </c>
      <c r="Q1640">
        <v>1000</v>
      </c>
      <c r="X1640">
        <v>1.3999999999999999E-4</v>
      </c>
      <c r="Y1640">
        <v>9879.51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 t="s">
        <v>3</v>
      </c>
      <c r="AG1640">
        <v>1.3999999999999999E-4</v>
      </c>
      <c r="AH1640">
        <v>2</v>
      </c>
      <c r="AI1640">
        <v>60528384</v>
      </c>
      <c r="AJ1640">
        <v>1640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</row>
    <row r="1641" spans="1:44" x14ac:dyDescent="0.2">
      <c r="A1641">
        <f>ROW(Source!A765)</f>
        <v>765</v>
      </c>
      <c r="B1641">
        <v>60528392</v>
      </c>
      <c r="C1641">
        <v>60528380</v>
      </c>
      <c r="D1641">
        <v>58308765</v>
      </c>
      <c r="E1641">
        <v>1</v>
      </c>
      <c r="F1641">
        <v>1</v>
      </c>
      <c r="G1641">
        <v>1080</v>
      </c>
      <c r="H1641">
        <v>3</v>
      </c>
      <c r="I1641" t="s">
        <v>944</v>
      </c>
      <c r="J1641" t="s">
        <v>945</v>
      </c>
      <c r="K1641" t="s">
        <v>946</v>
      </c>
      <c r="L1641">
        <v>1348</v>
      </c>
      <c r="N1641">
        <v>1009</v>
      </c>
      <c r="O1641" t="s">
        <v>900</v>
      </c>
      <c r="P1641" t="s">
        <v>900</v>
      </c>
      <c r="Q1641">
        <v>1000</v>
      </c>
      <c r="X1641">
        <v>1.1000000000000001E-3</v>
      </c>
      <c r="Y1641">
        <v>17868.28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 t="s">
        <v>3</v>
      </c>
      <c r="AG1641">
        <v>1.1000000000000001E-3</v>
      </c>
      <c r="AH1641">
        <v>2</v>
      </c>
      <c r="AI1641">
        <v>60528385</v>
      </c>
      <c r="AJ1641">
        <v>1641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</row>
    <row r="1642" spans="1:44" x14ac:dyDescent="0.2">
      <c r="A1642">
        <f>ROW(Source!A765)</f>
        <v>765</v>
      </c>
      <c r="B1642">
        <v>60528393</v>
      </c>
      <c r="C1642">
        <v>60528380</v>
      </c>
      <c r="D1642">
        <v>58330407</v>
      </c>
      <c r="E1642">
        <v>1</v>
      </c>
      <c r="F1642">
        <v>1</v>
      </c>
      <c r="G1642">
        <v>1080</v>
      </c>
      <c r="H1642">
        <v>3</v>
      </c>
      <c r="I1642" t="s">
        <v>947</v>
      </c>
      <c r="J1642" t="s">
        <v>948</v>
      </c>
      <c r="K1642" t="s">
        <v>949</v>
      </c>
      <c r="L1642">
        <v>1346</v>
      </c>
      <c r="N1642">
        <v>1009</v>
      </c>
      <c r="O1642" t="s">
        <v>880</v>
      </c>
      <c r="P1642" t="s">
        <v>880</v>
      </c>
      <c r="Q1642">
        <v>1</v>
      </c>
      <c r="X1642">
        <v>0.02</v>
      </c>
      <c r="Y1642">
        <v>19.28</v>
      </c>
      <c r="Z1642">
        <v>0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 t="s">
        <v>3</v>
      </c>
      <c r="AG1642">
        <v>0.02</v>
      </c>
      <c r="AH1642">
        <v>2</v>
      </c>
      <c r="AI1642">
        <v>60528387</v>
      </c>
      <c r="AJ1642">
        <v>1643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</row>
    <row r="1643" spans="1:44" x14ac:dyDescent="0.2">
      <c r="A1643">
        <f>ROW(Source!A765)</f>
        <v>765</v>
      </c>
      <c r="B1643">
        <v>60528394</v>
      </c>
      <c r="C1643">
        <v>60528380</v>
      </c>
      <c r="D1643">
        <v>58266855</v>
      </c>
      <c r="E1643">
        <v>1080</v>
      </c>
      <c r="F1643">
        <v>1</v>
      </c>
      <c r="G1643">
        <v>1080</v>
      </c>
      <c r="H1643">
        <v>3</v>
      </c>
      <c r="I1643" t="s">
        <v>1002</v>
      </c>
      <c r="J1643" t="s">
        <v>3</v>
      </c>
      <c r="K1643" t="s">
        <v>1003</v>
      </c>
      <c r="L1643">
        <v>1354</v>
      </c>
      <c r="N1643">
        <v>1010</v>
      </c>
      <c r="O1643" t="s">
        <v>39</v>
      </c>
      <c r="P1643" t="s">
        <v>39</v>
      </c>
      <c r="Q1643">
        <v>1</v>
      </c>
      <c r="X1643">
        <v>2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 t="s">
        <v>3</v>
      </c>
      <c r="AG1643">
        <v>2</v>
      </c>
      <c r="AH1643">
        <v>3</v>
      </c>
      <c r="AI1643">
        <v>-1</v>
      </c>
      <c r="AJ1643" t="s">
        <v>3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</row>
    <row r="1644" spans="1:44" x14ac:dyDescent="0.2">
      <c r="A1644">
        <f>ROW(Source!A765)</f>
        <v>765</v>
      </c>
      <c r="B1644">
        <v>60528395</v>
      </c>
      <c r="C1644">
        <v>60528380</v>
      </c>
      <c r="D1644">
        <v>58287192</v>
      </c>
      <c r="E1644">
        <v>1080</v>
      </c>
      <c r="F1644">
        <v>1</v>
      </c>
      <c r="G1644">
        <v>1080</v>
      </c>
      <c r="H1644">
        <v>3</v>
      </c>
      <c r="I1644" t="s">
        <v>991</v>
      </c>
      <c r="J1644" t="s">
        <v>3</v>
      </c>
      <c r="K1644" t="s">
        <v>992</v>
      </c>
      <c r="L1644">
        <v>1354</v>
      </c>
      <c r="N1644">
        <v>1010</v>
      </c>
      <c r="O1644" t="s">
        <v>39</v>
      </c>
      <c r="P1644" t="s">
        <v>39</v>
      </c>
      <c r="Q1644">
        <v>1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 t="s">
        <v>3</v>
      </c>
      <c r="AG1644">
        <v>1</v>
      </c>
      <c r="AH1644">
        <v>3</v>
      </c>
      <c r="AI1644">
        <v>-1</v>
      </c>
      <c r="AJ1644" t="s">
        <v>3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</row>
    <row r="1645" spans="1:44" x14ac:dyDescent="0.2">
      <c r="A1645">
        <f>ROW(Source!A766)</f>
        <v>766</v>
      </c>
      <c r="B1645">
        <v>60528388</v>
      </c>
      <c r="C1645">
        <v>60528380</v>
      </c>
      <c r="D1645">
        <v>58266404</v>
      </c>
      <c r="E1645">
        <v>1080</v>
      </c>
      <c r="F1645">
        <v>1</v>
      </c>
      <c r="G1645">
        <v>1080</v>
      </c>
      <c r="H1645">
        <v>1</v>
      </c>
      <c r="I1645" t="s">
        <v>859</v>
      </c>
      <c r="J1645" t="s">
        <v>3</v>
      </c>
      <c r="K1645" t="s">
        <v>860</v>
      </c>
      <c r="L1645">
        <v>1191</v>
      </c>
      <c r="N1645">
        <v>1013</v>
      </c>
      <c r="O1645" t="s">
        <v>861</v>
      </c>
      <c r="P1645" t="s">
        <v>861</v>
      </c>
      <c r="Q1645">
        <v>1</v>
      </c>
      <c r="X1645">
        <v>1.47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1</v>
      </c>
      <c r="AF1645" t="s">
        <v>26</v>
      </c>
      <c r="AG1645">
        <v>1.85955</v>
      </c>
      <c r="AH1645">
        <v>2</v>
      </c>
      <c r="AI1645">
        <v>60528381</v>
      </c>
      <c r="AJ1645">
        <v>1644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</row>
    <row r="1646" spans="1:44" x14ac:dyDescent="0.2">
      <c r="A1646">
        <f>ROW(Source!A766)</f>
        <v>766</v>
      </c>
      <c r="B1646">
        <v>60528389</v>
      </c>
      <c r="C1646">
        <v>60528380</v>
      </c>
      <c r="D1646">
        <v>58340279</v>
      </c>
      <c r="E1646">
        <v>1</v>
      </c>
      <c r="F1646">
        <v>1</v>
      </c>
      <c r="G1646">
        <v>1080</v>
      </c>
      <c r="H1646">
        <v>2</v>
      </c>
      <c r="I1646" t="s">
        <v>938</v>
      </c>
      <c r="J1646" t="s">
        <v>939</v>
      </c>
      <c r="K1646" t="s">
        <v>940</v>
      </c>
      <c r="L1646">
        <v>1368</v>
      </c>
      <c r="N1646">
        <v>1011</v>
      </c>
      <c r="O1646" t="s">
        <v>865</v>
      </c>
      <c r="P1646" t="s">
        <v>865</v>
      </c>
      <c r="Q1646">
        <v>1</v>
      </c>
      <c r="X1646">
        <v>0.35</v>
      </c>
      <c r="Y1646">
        <v>0</v>
      </c>
      <c r="Z1646">
        <v>7.11</v>
      </c>
      <c r="AA1646">
        <v>0</v>
      </c>
      <c r="AB1646">
        <v>0</v>
      </c>
      <c r="AC1646">
        <v>0</v>
      </c>
      <c r="AD1646">
        <v>1</v>
      </c>
      <c r="AE1646">
        <v>0</v>
      </c>
      <c r="AF1646" t="s">
        <v>25</v>
      </c>
      <c r="AG1646">
        <v>0.48125000000000007</v>
      </c>
      <c r="AH1646">
        <v>2</v>
      </c>
      <c r="AI1646">
        <v>60528382</v>
      </c>
      <c r="AJ1646">
        <v>1645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</row>
    <row r="1647" spans="1:44" x14ac:dyDescent="0.2">
      <c r="A1647">
        <f>ROW(Source!A766)</f>
        <v>766</v>
      </c>
      <c r="B1647">
        <v>60528390</v>
      </c>
      <c r="C1647">
        <v>60528380</v>
      </c>
      <c r="D1647">
        <v>58340578</v>
      </c>
      <c r="E1647">
        <v>1</v>
      </c>
      <c r="F1647">
        <v>1</v>
      </c>
      <c r="G1647">
        <v>1080</v>
      </c>
      <c r="H1647">
        <v>2</v>
      </c>
      <c r="I1647" t="s">
        <v>862</v>
      </c>
      <c r="J1647" t="s">
        <v>863</v>
      </c>
      <c r="K1647" t="s">
        <v>864</v>
      </c>
      <c r="L1647">
        <v>1368</v>
      </c>
      <c r="N1647">
        <v>1011</v>
      </c>
      <c r="O1647" t="s">
        <v>865</v>
      </c>
      <c r="P1647" t="s">
        <v>865</v>
      </c>
      <c r="Q1647">
        <v>1</v>
      </c>
      <c r="X1647">
        <v>0.01</v>
      </c>
      <c r="Y1647">
        <v>0</v>
      </c>
      <c r="Z1647">
        <v>83.1</v>
      </c>
      <c r="AA1647">
        <v>12.62</v>
      </c>
      <c r="AB1647">
        <v>0</v>
      </c>
      <c r="AC1647">
        <v>0</v>
      </c>
      <c r="AD1647">
        <v>1</v>
      </c>
      <c r="AE1647">
        <v>0</v>
      </c>
      <c r="AF1647" t="s">
        <v>25</v>
      </c>
      <c r="AG1647">
        <v>1.3750000000000002E-2</v>
      </c>
      <c r="AH1647">
        <v>2</v>
      </c>
      <c r="AI1647">
        <v>60528383</v>
      </c>
      <c r="AJ1647">
        <v>1646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</row>
    <row r="1648" spans="1:44" x14ac:dyDescent="0.2">
      <c r="A1648">
        <f>ROW(Source!A766)</f>
        <v>766</v>
      </c>
      <c r="B1648">
        <v>60528391</v>
      </c>
      <c r="C1648">
        <v>60528380</v>
      </c>
      <c r="D1648">
        <v>58309957</v>
      </c>
      <c r="E1648">
        <v>1</v>
      </c>
      <c r="F1648">
        <v>1</v>
      </c>
      <c r="G1648">
        <v>1080</v>
      </c>
      <c r="H1648">
        <v>3</v>
      </c>
      <c r="I1648" t="s">
        <v>941</v>
      </c>
      <c r="J1648" t="s">
        <v>942</v>
      </c>
      <c r="K1648" t="s">
        <v>943</v>
      </c>
      <c r="L1648">
        <v>1348</v>
      </c>
      <c r="N1648">
        <v>1009</v>
      </c>
      <c r="O1648" t="s">
        <v>900</v>
      </c>
      <c r="P1648" t="s">
        <v>900</v>
      </c>
      <c r="Q1648">
        <v>1000</v>
      </c>
      <c r="X1648">
        <v>1.3999999999999999E-4</v>
      </c>
      <c r="Y1648">
        <v>9879.51</v>
      </c>
      <c r="Z1648">
        <v>0</v>
      </c>
      <c r="AA1648">
        <v>0</v>
      </c>
      <c r="AB1648">
        <v>0</v>
      </c>
      <c r="AC1648">
        <v>0</v>
      </c>
      <c r="AD1648">
        <v>1</v>
      </c>
      <c r="AE1648">
        <v>0</v>
      </c>
      <c r="AF1648" t="s">
        <v>3</v>
      </c>
      <c r="AG1648">
        <v>1.3999999999999999E-4</v>
      </c>
      <c r="AH1648">
        <v>2</v>
      </c>
      <c r="AI1648">
        <v>60528384</v>
      </c>
      <c r="AJ1648">
        <v>1647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</row>
    <row r="1649" spans="1:44" x14ac:dyDescent="0.2">
      <c r="A1649">
        <f>ROW(Source!A766)</f>
        <v>766</v>
      </c>
      <c r="B1649">
        <v>60528392</v>
      </c>
      <c r="C1649">
        <v>60528380</v>
      </c>
      <c r="D1649">
        <v>58308765</v>
      </c>
      <c r="E1649">
        <v>1</v>
      </c>
      <c r="F1649">
        <v>1</v>
      </c>
      <c r="G1649">
        <v>1080</v>
      </c>
      <c r="H1649">
        <v>3</v>
      </c>
      <c r="I1649" t="s">
        <v>944</v>
      </c>
      <c r="J1649" t="s">
        <v>945</v>
      </c>
      <c r="K1649" t="s">
        <v>946</v>
      </c>
      <c r="L1649">
        <v>1348</v>
      </c>
      <c r="N1649">
        <v>1009</v>
      </c>
      <c r="O1649" t="s">
        <v>900</v>
      </c>
      <c r="P1649" t="s">
        <v>900</v>
      </c>
      <c r="Q1649">
        <v>1000</v>
      </c>
      <c r="X1649">
        <v>1.1000000000000001E-3</v>
      </c>
      <c r="Y1649">
        <v>17868.28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0</v>
      </c>
      <c r="AF1649" t="s">
        <v>3</v>
      </c>
      <c r="AG1649">
        <v>1.1000000000000001E-3</v>
      </c>
      <c r="AH1649">
        <v>2</v>
      </c>
      <c r="AI1649">
        <v>60528385</v>
      </c>
      <c r="AJ1649">
        <v>1648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</row>
    <row r="1650" spans="1:44" x14ac:dyDescent="0.2">
      <c r="A1650">
        <f>ROW(Source!A766)</f>
        <v>766</v>
      </c>
      <c r="B1650">
        <v>60528393</v>
      </c>
      <c r="C1650">
        <v>60528380</v>
      </c>
      <c r="D1650">
        <v>58330407</v>
      </c>
      <c r="E1650">
        <v>1</v>
      </c>
      <c r="F1650">
        <v>1</v>
      </c>
      <c r="G1650">
        <v>1080</v>
      </c>
      <c r="H1650">
        <v>3</v>
      </c>
      <c r="I1650" t="s">
        <v>947</v>
      </c>
      <c r="J1650" t="s">
        <v>948</v>
      </c>
      <c r="K1650" t="s">
        <v>949</v>
      </c>
      <c r="L1650">
        <v>1346</v>
      </c>
      <c r="N1650">
        <v>1009</v>
      </c>
      <c r="O1650" t="s">
        <v>880</v>
      </c>
      <c r="P1650" t="s">
        <v>880</v>
      </c>
      <c r="Q1650">
        <v>1</v>
      </c>
      <c r="X1650">
        <v>0.02</v>
      </c>
      <c r="Y1650">
        <v>19.28</v>
      </c>
      <c r="Z1650">
        <v>0</v>
      </c>
      <c r="AA1650">
        <v>0</v>
      </c>
      <c r="AB1650">
        <v>0</v>
      </c>
      <c r="AC1650">
        <v>0</v>
      </c>
      <c r="AD1650">
        <v>1</v>
      </c>
      <c r="AE1650">
        <v>0</v>
      </c>
      <c r="AF1650" t="s">
        <v>3</v>
      </c>
      <c r="AG1650">
        <v>0.02</v>
      </c>
      <c r="AH1650">
        <v>2</v>
      </c>
      <c r="AI1650">
        <v>60528387</v>
      </c>
      <c r="AJ1650">
        <v>1650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</row>
    <row r="1651" spans="1:44" x14ac:dyDescent="0.2">
      <c r="A1651">
        <f>ROW(Source!A766)</f>
        <v>766</v>
      </c>
      <c r="B1651">
        <v>60528394</v>
      </c>
      <c r="C1651">
        <v>60528380</v>
      </c>
      <c r="D1651">
        <v>58266855</v>
      </c>
      <c r="E1651">
        <v>1080</v>
      </c>
      <c r="F1651">
        <v>1</v>
      </c>
      <c r="G1651">
        <v>1080</v>
      </c>
      <c r="H1651">
        <v>3</v>
      </c>
      <c r="I1651" t="s">
        <v>1002</v>
      </c>
      <c r="J1651" t="s">
        <v>3</v>
      </c>
      <c r="K1651" t="s">
        <v>1003</v>
      </c>
      <c r="L1651">
        <v>1354</v>
      </c>
      <c r="N1651">
        <v>1010</v>
      </c>
      <c r="O1651" t="s">
        <v>39</v>
      </c>
      <c r="P1651" t="s">
        <v>39</v>
      </c>
      <c r="Q1651">
        <v>1</v>
      </c>
      <c r="X1651">
        <v>2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 t="s">
        <v>3</v>
      </c>
      <c r="AG1651">
        <v>2</v>
      </c>
      <c r="AH1651">
        <v>3</v>
      </c>
      <c r="AI1651">
        <v>-1</v>
      </c>
      <c r="AJ1651" t="s">
        <v>3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</row>
    <row r="1652" spans="1:44" x14ac:dyDescent="0.2">
      <c r="A1652">
        <f>ROW(Source!A766)</f>
        <v>766</v>
      </c>
      <c r="B1652">
        <v>60528395</v>
      </c>
      <c r="C1652">
        <v>60528380</v>
      </c>
      <c r="D1652">
        <v>58287192</v>
      </c>
      <c r="E1652">
        <v>1080</v>
      </c>
      <c r="F1652">
        <v>1</v>
      </c>
      <c r="G1652">
        <v>1080</v>
      </c>
      <c r="H1652">
        <v>3</v>
      </c>
      <c r="I1652" t="s">
        <v>991</v>
      </c>
      <c r="J1652" t="s">
        <v>3</v>
      </c>
      <c r="K1652" t="s">
        <v>992</v>
      </c>
      <c r="L1652">
        <v>1354</v>
      </c>
      <c r="N1652">
        <v>1010</v>
      </c>
      <c r="O1652" t="s">
        <v>39</v>
      </c>
      <c r="P1652" t="s">
        <v>39</v>
      </c>
      <c r="Q1652">
        <v>1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 t="s">
        <v>3</v>
      </c>
      <c r="AG1652">
        <v>1</v>
      </c>
      <c r="AH1652">
        <v>3</v>
      </c>
      <c r="AI1652">
        <v>-1</v>
      </c>
      <c r="AJ1652" t="s">
        <v>3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</row>
    <row r="1653" spans="1:44" x14ac:dyDescent="0.2">
      <c r="A1653">
        <f>ROW(Source!A769)</f>
        <v>769</v>
      </c>
      <c r="B1653">
        <v>60528404</v>
      </c>
      <c r="C1653">
        <v>60528397</v>
      </c>
      <c r="D1653">
        <v>58266404</v>
      </c>
      <c r="E1653">
        <v>1080</v>
      </c>
      <c r="F1653">
        <v>1</v>
      </c>
      <c r="G1653">
        <v>1080</v>
      </c>
      <c r="H1653">
        <v>1</v>
      </c>
      <c r="I1653" t="s">
        <v>859</v>
      </c>
      <c r="J1653" t="s">
        <v>3</v>
      </c>
      <c r="K1653" t="s">
        <v>860</v>
      </c>
      <c r="L1653">
        <v>1191</v>
      </c>
      <c r="N1653">
        <v>1013</v>
      </c>
      <c r="O1653" t="s">
        <v>861</v>
      </c>
      <c r="P1653" t="s">
        <v>861</v>
      </c>
      <c r="Q1653">
        <v>1</v>
      </c>
      <c r="X1653">
        <v>0.75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1</v>
      </c>
      <c r="AF1653" t="s">
        <v>26</v>
      </c>
      <c r="AG1653">
        <v>0.94874999999999998</v>
      </c>
      <c r="AH1653">
        <v>2</v>
      </c>
      <c r="AI1653">
        <v>60528398</v>
      </c>
      <c r="AJ1653">
        <v>1651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</row>
    <row r="1654" spans="1:44" x14ac:dyDescent="0.2">
      <c r="A1654">
        <f>ROW(Source!A769)</f>
        <v>769</v>
      </c>
      <c r="B1654">
        <v>60528405</v>
      </c>
      <c r="C1654">
        <v>60528397</v>
      </c>
      <c r="D1654">
        <v>58340279</v>
      </c>
      <c r="E1654">
        <v>1</v>
      </c>
      <c r="F1654">
        <v>1</v>
      </c>
      <c r="G1654">
        <v>1080</v>
      </c>
      <c r="H1654">
        <v>2</v>
      </c>
      <c r="I1654" t="s">
        <v>938</v>
      </c>
      <c r="J1654" t="s">
        <v>939</v>
      </c>
      <c r="K1654" t="s">
        <v>940</v>
      </c>
      <c r="L1654">
        <v>1368</v>
      </c>
      <c r="N1654">
        <v>1011</v>
      </c>
      <c r="O1654" t="s">
        <v>865</v>
      </c>
      <c r="P1654" t="s">
        <v>865</v>
      </c>
      <c r="Q1654">
        <v>1</v>
      </c>
      <c r="X1654">
        <v>0.24</v>
      </c>
      <c r="Y1654">
        <v>0</v>
      </c>
      <c r="Z1654">
        <v>7.11</v>
      </c>
      <c r="AA1654">
        <v>0</v>
      </c>
      <c r="AB1654">
        <v>0</v>
      </c>
      <c r="AC1654">
        <v>0</v>
      </c>
      <c r="AD1654">
        <v>1</v>
      </c>
      <c r="AE1654">
        <v>0</v>
      </c>
      <c r="AF1654" t="s">
        <v>25</v>
      </c>
      <c r="AG1654">
        <v>0.33</v>
      </c>
      <c r="AH1654">
        <v>2</v>
      </c>
      <c r="AI1654">
        <v>60528399</v>
      </c>
      <c r="AJ1654">
        <v>1652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</row>
    <row r="1655" spans="1:44" x14ac:dyDescent="0.2">
      <c r="A1655">
        <f>ROW(Source!A769)</f>
        <v>769</v>
      </c>
      <c r="B1655">
        <v>60528406</v>
      </c>
      <c r="C1655">
        <v>60528397</v>
      </c>
      <c r="D1655">
        <v>58340578</v>
      </c>
      <c r="E1655">
        <v>1</v>
      </c>
      <c r="F1655">
        <v>1</v>
      </c>
      <c r="G1655">
        <v>1080</v>
      </c>
      <c r="H1655">
        <v>2</v>
      </c>
      <c r="I1655" t="s">
        <v>862</v>
      </c>
      <c r="J1655" t="s">
        <v>863</v>
      </c>
      <c r="K1655" t="s">
        <v>864</v>
      </c>
      <c r="L1655">
        <v>1368</v>
      </c>
      <c r="N1655">
        <v>1011</v>
      </c>
      <c r="O1655" t="s">
        <v>865</v>
      </c>
      <c r="P1655" t="s">
        <v>865</v>
      </c>
      <c r="Q1655">
        <v>1</v>
      </c>
      <c r="X1655">
        <v>3.2000000000000001E-2</v>
      </c>
      <c r="Y1655">
        <v>0</v>
      </c>
      <c r="Z1655">
        <v>83.1</v>
      </c>
      <c r="AA1655">
        <v>12.62</v>
      </c>
      <c r="AB1655">
        <v>0</v>
      </c>
      <c r="AC1655">
        <v>0</v>
      </c>
      <c r="AD1655">
        <v>1</v>
      </c>
      <c r="AE1655">
        <v>0</v>
      </c>
      <c r="AF1655" t="s">
        <v>25</v>
      </c>
      <c r="AG1655">
        <v>4.4000000000000004E-2</v>
      </c>
      <c r="AH1655">
        <v>2</v>
      </c>
      <c r="AI1655">
        <v>60528400</v>
      </c>
      <c r="AJ1655">
        <v>1653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</row>
    <row r="1656" spans="1:44" x14ac:dyDescent="0.2">
      <c r="A1656">
        <f>ROW(Source!A769)</f>
        <v>769</v>
      </c>
      <c r="B1656">
        <v>60528407</v>
      </c>
      <c r="C1656">
        <v>60528397</v>
      </c>
      <c r="D1656">
        <v>58339814</v>
      </c>
      <c r="E1656">
        <v>1</v>
      </c>
      <c r="F1656">
        <v>1</v>
      </c>
      <c r="G1656">
        <v>1080</v>
      </c>
      <c r="H1656">
        <v>2</v>
      </c>
      <c r="I1656" t="s">
        <v>874</v>
      </c>
      <c r="J1656" t="s">
        <v>875</v>
      </c>
      <c r="K1656" t="s">
        <v>876</v>
      </c>
      <c r="L1656">
        <v>1368</v>
      </c>
      <c r="N1656">
        <v>1011</v>
      </c>
      <c r="O1656" t="s">
        <v>865</v>
      </c>
      <c r="P1656" t="s">
        <v>865</v>
      </c>
      <c r="Q1656">
        <v>1</v>
      </c>
      <c r="X1656">
        <v>1E-3</v>
      </c>
      <c r="Y1656">
        <v>0</v>
      </c>
      <c r="Z1656">
        <v>179.17</v>
      </c>
      <c r="AA1656">
        <v>16.93</v>
      </c>
      <c r="AB1656">
        <v>0</v>
      </c>
      <c r="AC1656">
        <v>0</v>
      </c>
      <c r="AD1656">
        <v>1</v>
      </c>
      <c r="AE1656">
        <v>0</v>
      </c>
      <c r="AF1656" t="s">
        <v>25</v>
      </c>
      <c r="AG1656">
        <v>1.3750000000000001E-3</v>
      </c>
      <c r="AH1656">
        <v>2</v>
      </c>
      <c r="AI1656">
        <v>60528401</v>
      </c>
      <c r="AJ1656">
        <v>1654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</row>
    <row r="1657" spans="1:44" x14ac:dyDescent="0.2">
      <c r="A1657">
        <f>ROW(Source!A769)</f>
        <v>769</v>
      </c>
      <c r="B1657">
        <v>60528408</v>
      </c>
      <c r="C1657">
        <v>60528397</v>
      </c>
      <c r="D1657">
        <v>58309878</v>
      </c>
      <c r="E1657">
        <v>1</v>
      </c>
      <c r="F1657">
        <v>1</v>
      </c>
      <c r="G1657">
        <v>1080</v>
      </c>
      <c r="H1657">
        <v>3</v>
      </c>
      <c r="I1657" t="s">
        <v>950</v>
      </c>
      <c r="J1657" t="s">
        <v>951</v>
      </c>
      <c r="K1657" t="s">
        <v>952</v>
      </c>
      <c r="L1657">
        <v>1348</v>
      </c>
      <c r="N1657">
        <v>1009</v>
      </c>
      <c r="O1657" t="s">
        <v>900</v>
      </c>
      <c r="P1657" t="s">
        <v>900</v>
      </c>
      <c r="Q1657">
        <v>1000</v>
      </c>
      <c r="X1657">
        <v>6.9999999999999994E-5</v>
      </c>
      <c r="Y1657">
        <v>7185.82</v>
      </c>
      <c r="Z1657">
        <v>0</v>
      </c>
      <c r="AA1657">
        <v>0</v>
      </c>
      <c r="AB1657">
        <v>0</v>
      </c>
      <c r="AC1657">
        <v>0</v>
      </c>
      <c r="AD1657">
        <v>1</v>
      </c>
      <c r="AE1657">
        <v>0</v>
      </c>
      <c r="AF1657" t="s">
        <v>3</v>
      </c>
      <c r="AG1657">
        <v>6.9999999999999994E-5</v>
      </c>
      <c r="AH1657">
        <v>2</v>
      </c>
      <c r="AI1657">
        <v>60528402</v>
      </c>
      <c r="AJ1657">
        <v>1655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</row>
    <row r="1658" spans="1:44" x14ac:dyDescent="0.2">
      <c r="A1658">
        <f>ROW(Source!A769)</f>
        <v>769</v>
      </c>
      <c r="B1658">
        <v>60528409</v>
      </c>
      <c r="C1658">
        <v>60528397</v>
      </c>
      <c r="D1658">
        <v>58277747</v>
      </c>
      <c r="E1658">
        <v>1080</v>
      </c>
      <c r="F1658">
        <v>1</v>
      </c>
      <c r="G1658">
        <v>1080</v>
      </c>
      <c r="H1658">
        <v>3</v>
      </c>
      <c r="I1658" t="s">
        <v>1004</v>
      </c>
      <c r="J1658" t="s">
        <v>3</v>
      </c>
      <c r="K1658" t="s">
        <v>1005</v>
      </c>
      <c r="L1658">
        <v>1354</v>
      </c>
      <c r="N1658">
        <v>1010</v>
      </c>
      <c r="O1658" t="s">
        <v>39</v>
      </c>
      <c r="P1658" t="s">
        <v>39</v>
      </c>
      <c r="Q1658">
        <v>1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 t="s">
        <v>3</v>
      </c>
      <c r="AG1658">
        <v>1</v>
      </c>
      <c r="AH1658">
        <v>3</v>
      </c>
      <c r="AI1658">
        <v>-1</v>
      </c>
      <c r="AJ1658" t="s">
        <v>3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</row>
    <row r="1659" spans="1:44" x14ac:dyDescent="0.2">
      <c r="A1659">
        <f>ROW(Source!A770)</f>
        <v>770</v>
      </c>
      <c r="B1659">
        <v>60528404</v>
      </c>
      <c r="C1659">
        <v>60528397</v>
      </c>
      <c r="D1659">
        <v>58266404</v>
      </c>
      <c r="E1659">
        <v>1080</v>
      </c>
      <c r="F1659">
        <v>1</v>
      </c>
      <c r="G1659">
        <v>1080</v>
      </c>
      <c r="H1659">
        <v>1</v>
      </c>
      <c r="I1659" t="s">
        <v>859</v>
      </c>
      <c r="J1659" t="s">
        <v>3</v>
      </c>
      <c r="K1659" t="s">
        <v>860</v>
      </c>
      <c r="L1659">
        <v>1191</v>
      </c>
      <c r="N1659">
        <v>1013</v>
      </c>
      <c r="O1659" t="s">
        <v>861</v>
      </c>
      <c r="P1659" t="s">
        <v>861</v>
      </c>
      <c r="Q1659">
        <v>1</v>
      </c>
      <c r="X1659">
        <v>0.75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1</v>
      </c>
      <c r="AF1659" t="s">
        <v>26</v>
      </c>
      <c r="AG1659">
        <v>0.94874999999999998</v>
      </c>
      <c r="AH1659">
        <v>2</v>
      </c>
      <c r="AI1659">
        <v>60528398</v>
      </c>
      <c r="AJ1659">
        <v>1657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</row>
    <row r="1660" spans="1:44" x14ac:dyDescent="0.2">
      <c r="A1660">
        <f>ROW(Source!A770)</f>
        <v>770</v>
      </c>
      <c r="B1660">
        <v>60528405</v>
      </c>
      <c r="C1660">
        <v>60528397</v>
      </c>
      <c r="D1660">
        <v>58340279</v>
      </c>
      <c r="E1660">
        <v>1</v>
      </c>
      <c r="F1660">
        <v>1</v>
      </c>
      <c r="G1660">
        <v>1080</v>
      </c>
      <c r="H1660">
        <v>2</v>
      </c>
      <c r="I1660" t="s">
        <v>938</v>
      </c>
      <c r="J1660" t="s">
        <v>939</v>
      </c>
      <c r="K1660" t="s">
        <v>940</v>
      </c>
      <c r="L1660">
        <v>1368</v>
      </c>
      <c r="N1660">
        <v>1011</v>
      </c>
      <c r="O1660" t="s">
        <v>865</v>
      </c>
      <c r="P1660" t="s">
        <v>865</v>
      </c>
      <c r="Q1660">
        <v>1</v>
      </c>
      <c r="X1660">
        <v>0.24</v>
      </c>
      <c r="Y1660">
        <v>0</v>
      </c>
      <c r="Z1660">
        <v>7.11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 t="s">
        <v>25</v>
      </c>
      <c r="AG1660">
        <v>0.33</v>
      </c>
      <c r="AH1660">
        <v>2</v>
      </c>
      <c r="AI1660">
        <v>60528399</v>
      </c>
      <c r="AJ1660">
        <v>1658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</row>
    <row r="1661" spans="1:44" x14ac:dyDescent="0.2">
      <c r="A1661">
        <f>ROW(Source!A770)</f>
        <v>770</v>
      </c>
      <c r="B1661">
        <v>60528406</v>
      </c>
      <c r="C1661">
        <v>60528397</v>
      </c>
      <c r="D1661">
        <v>58340578</v>
      </c>
      <c r="E1661">
        <v>1</v>
      </c>
      <c r="F1661">
        <v>1</v>
      </c>
      <c r="G1661">
        <v>1080</v>
      </c>
      <c r="H1661">
        <v>2</v>
      </c>
      <c r="I1661" t="s">
        <v>862</v>
      </c>
      <c r="J1661" t="s">
        <v>863</v>
      </c>
      <c r="K1661" t="s">
        <v>864</v>
      </c>
      <c r="L1661">
        <v>1368</v>
      </c>
      <c r="N1661">
        <v>1011</v>
      </c>
      <c r="O1661" t="s">
        <v>865</v>
      </c>
      <c r="P1661" t="s">
        <v>865</v>
      </c>
      <c r="Q1661">
        <v>1</v>
      </c>
      <c r="X1661">
        <v>3.2000000000000001E-2</v>
      </c>
      <c r="Y1661">
        <v>0</v>
      </c>
      <c r="Z1661">
        <v>83.1</v>
      </c>
      <c r="AA1661">
        <v>12.62</v>
      </c>
      <c r="AB1661">
        <v>0</v>
      </c>
      <c r="AC1661">
        <v>0</v>
      </c>
      <c r="AD1661">
        <v>1</v>
      </c>
      <c r="AE1661">
        <v>0</v>
      </c>
      <c r="AF1661" t="s">
        <v>25</v>
      </c>
      <c r="AG1661">
        <v>4.4000000000000004E-2</v>
      </c>
      <c r="AH1661">
        <v>2</v>
      </c>
      <c r="AI1661">
        <v>60528400</v>
      </c>
      <c r="AJ1661">
        <v>1659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</row>
    <row r="1662" spans="1:44" x14ac:dyDescent="0.2">
      <c r="A1662">
        <f>ROW(Source!A770)</f>
        <v>770</v>
      </c>
      <c r="B1662">
        <v>60528407</v>
      </c>
      <c r="C1662">
        <v>60528397</v>
      </c>
      <c r="D1662">
        <v>58339814</v>
      </c>
      <c r="E1662">
        <v>1</v>
      </c>
      <c r="F1662">
        <v>1</v>
      </c>
      <c r="G1662">
        <v>1080</v>
      </c>
      <c r="H1662">
        <v>2</v>
      </c>
      <c r="I1662" t="s">
        <v>874</v>
      </c>
      <c r="J1662" t="s">
        <v>875</v>
      </c>
      <c r="K1662" t="s">
        <v>876</v>
      </c>
      <c r="L1662">
        <v>1368</v>
      </c>
      <c r="N1662">
        <v>1011</v>
      </c>
      <c r="O1662" t="s">
        <v>865</v>
      </c>
      <c r="P1662" t="s">
        <v>865</v>
      </c>
      <c r="Q1662">
        <v>1</v>
      </c>
      <c r="X1662">
        <v>1E-3</v>
      </c>
      <c r="Y1662">
        <v>0</v>
      </c>
      <c r="Z1662">
        <v>179.17</v>
      </c>
      <c r="AA1662">
        <v>16.93</v>
      </c>
      <c r="AB1662">
        <v>0</v>
      </c>
      <c r="AC1662">
        <v>0</v>
      </c>
      <c r="AD1662">
        <v>1</v>
      </c>
      <c r="AE1662">
        <v>0</v>
      </c>
      <c r="AF1662" t="s">
        <v>25</v>
      </c>
      <c r="AG1662">
        <v>1.3750000000000001E-3</v>
      </c>
      <c r="AH1662">
        <v>2</v>
      </c>
      <c r="AI1662">
        <v>60528401</v>
      </c>
      <c r="AJ1662">
        <v>1660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</row>
    <row r="1663" spans="1:44" x14ac:dyDescent="0.2">
      <c r="A1663">
        <f>ROW(Source!A770)</f>
        <v>770</v>
      </c>
      <c r="B1663">
        <v>60528408</v>
      </c>
      <c r="C1663">
        <v>60528397</v>
      </c>
      <c r="D1663">
        <v>58309878</v>
      </c>
      <c r="E1663">
        <v>1</v>
      </c>
      <c r="F1663">
        <v>1</v>
      </c>
      <c r="G1663">
        <v>1080</v>
      </c>
      <c r="H1663">
        <v>3</v>
      </c>
      <c r="I1663" t="s">
        <v>950</v>
      </c>
      <c r="J1663" t="s">
        <v>951</v>
      </c>
      <c r="K1663" t="s">
        <v>952</v>
      </c>
      <c r="L1663">
        <v>1348</v>
      </c>
      <c r="N1663">
        <v>1009</v>
      </c>
      <c r="O1663" t="s">
        <v>900</v>
      </c>
      <c r="P1663" t="s">
        <v>900</v>
      </c>
      <c r="Q1663">
        <v>1000</v>
      </c>
      <c r="X1663">
        <v>6.9999999999999994E-5</v>
      </c>
      <c r="Y1663">
        <v>7185.82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 t="s">
        <v>3</v>
      </c>
      <c r="AG1663">
        <v>6.9999999999999994E-5</v>
      </c>
      <c r="AH1663">
        <v>2</v>
      </c>
      <c r="AI1663">
        <v>60528402</v>
      </c>
      <c r="AJ1663">
        <v>1661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</row>
    <row r="1664" spans="1:44" x14ac:dyDescent="0.2">
      <c r="A1664">
        <f>ROW(Source!A770)</f>
        <v>770</v>
      </c>
      <c r="B1664">
        <v>60528409</v>
      </c>
      <c r="C1664">
        <v>60528397</v>
      </c>
      <c r="D1664">
        <v>58277747</v>
      </c>
      <c r="E1664">
        <v>1080</v>
      </c>
      <c r="F1664">
        <v>1</v>
      </c>
      <c r="G1664">
        <v>1080</v>
      </c>
      <c r="H1664">
        <v>3</v>
      </c>
      <c r="I1664" t="s">
        <v>1004</v>
      </c>
      <c r="J1664" t="s">
        <v>3</v>
      </c>
      <c r="K1664" t="s">
        <v>1005</v>
      </c>
      <c r="L1664">
        <v>1354</v>
      </c>
      <c r="N1664">
        <v>1010</v>
      </c>
      <c r="O1664" t="s">
        <v>39</v>
      </c>
      <c r="P1664" t="s">
        <v>39</v>
      </c>
      <c r="Q1664">
        <v>1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 t="s">
        <v>3</v>
      </c>
      <c r="AG1664">
        <v>1</v>
      </c>
      <c r="AH1664">
        <v>3</v>
      </c>
      <c r="AI1664">
        <v>-1</v>
      </c>
      <c r="AJ1664" t="s">
        <v>3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</row>
    <row r="1665" spans="1:44" x14ac:dyDescent="0.2">
      <c r="A1665">
        <f>ROW(Source!A773)</f>
        <v>773</v>
      </c>
      <c r="B1665">
        <v>60528416</v>
      </c>
      <c r="C1665">
        <v>60528411</v>
      </c>
      <c r="D1665">
        <v>58266404</v>
      </c>
      <c r="E1665">
        <v>1080</v>
      </c>
      <c r="F1665">
        <v>1</v>
      </c>
      <c r="G1665">
        <v>1080</v>
      </c>
      <c r="H1665">
        <v>1</v>
      </c>
      <c r="I1665" t="s">
        <v>859</v>
      </c>
      <c r="J1665" t="s">
        <v>3</v>
      </c>
      <c r="K1665" t="s">
        <v>860</v>
      </c>
      <c r="L1665">
        <v>1191</v>
      </c>
      <c r="N1665">
        <v>1013</v>
      </c>
      <c r="O1665" t="s">
        <v>861</v>
      </c>
      <c r="P1665" t="s">
        <v>861</v>
      </c>
      <c r="Q1665">
        <v>1</v>
      </c>
      <c r="X1665">
        <v>0.3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1</v>
      </c>
      <c r="AF1665" t="s">
        <v>266</v>
      </c>
      <c r="AG1665">
        <v>0.33</v>
      </c>
      <c r="AH1665">
        <v>2</v>
      </c>
      <c r="AI1665">
        <v>60528412</v>
      </c>
      <c r="AJ1665">
        <v>1663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</row>
    <row r="1666" spans="1:44" x14ac:dyDescent="0.2">
      <c r="A1666">
        <f>ROW(Source!A773)</f>
        <v>773</v>
      </c>
      <c r="B1666">
        <v>60528417</v>
      </c>
      <c r="C1666">
        <v>60528411</v>
      </c>
      <c r="D1666">
        <v>58330407</v>
      </c>
      <c r="E1666">
        <v>1</v>
      </c>
      <c r="F1666">
        <v>1</v>
      </c>
      <c r="G1666">
        <v>1080</v>
      </c>
      <c r="H1666">
        <v>3</v>
      </c>
      <c r="I1666" t="s">
        <v>947</v>
      </c>
      <c r="J1666" t="s">
        <v>948</v>
      </c>
      <c r="K1666" t="s">
        <v>949</v>
      </c>
      <c r="L1666">
        <v>1346</v>
      </c>
      <c r="N1666">
        <v>1009</v>
      </c>
      <c r="O1666" t="s">
        <v>880</v>
      </c>
      <c r="P1666" t="s">
        <v>880</v>
      </c>
      <c r="Q1666">
        <v>1</v>
      </c>
      <c r="X1666">
        <v>4.2000000000000003E-2</v>
      </c>
      <c r="Y1666">
        <v>19.28</v>
      </c>
      <c r="Z1666">
        <v>0</v>
      </c>
      <c r="AA1666">
        <v>0</v>
      </c>
      <c r="AB1666">
        <v>0</v>
      </c>
      <c r="AC1666">
        <v>0</v>
      </c>
      <c r="AD1666">
        <v>1</v>
      </c>
      <c r="AE1666">
        <v>0</v>
      </c>
      <c r="AF1666" t="s">
        <v>140</v>
      </c>
      <c r="AG1666">
        <v>4.2000000000000003E-2</v>
      </c>
      <c r="AH1666">
        <v>2</v>
      </c>
      <c r="AI1666">
        <v>60528413</v>
      </c>
      <c r="AJ1666">
        <v>1664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</row>
    <row r="1667" spans="1:44" x14ac:dyDescent="0.2">
      <c r="A1667">
        <f>ROW(Source!A773)</f>
        <v>773</v>
      </c>
      <c r="B1667">
        <v>60528418</v>
      </c>
      <c r="C1667">
        <v>60528411</v>
      </c>
      <c r="D1667">
        <v>58288274</v>
      </c>
      <c r="E1667">
        <v>1080</v>
      </c>
      <c r="F1667">
        <v>1</v>
      </c>
      <c r="G1667">
        <v>1080</v>
      </c>
      <c r="H1667">
        <v>3</v>
      </c>
      <c r="I1667" t="s">
        <v>1006</v>
      </c>
      <c r="J1667" t="s">
        <v>3</v>
      </c>
      <c r="K1667" t="s">
        <v>1007</v>
      </c>
      <c r="L1667">
        <v>1354</v>
      </c>
      <c r="N1667">
        <v>1010</v>
      </c>
      <c r="O1667" t="s">
        <v>39</v>
      </c>
      <c r="P1667" t="s">
        <v>39</v>
      </c>
      <c r="Q1667">
        <v>1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 t="s">
        <v>140</v>
      </c>
      <c r="AG1667">
        <v>1</v>
      </c>
      <c r="AH1667">
        <v>3</v>
      </c>
      <c r="AI1667">
        <v>-1</v>
      </c>
      <c r="AJ1667" t="s">
        <v>3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</row>
    <row r="1668" spans="1:44" x14ac:dyDescent="0.2">
      <c r="A1668">
        <f>ROW(Source!A773)</f>
        <v>773</v>
      </c>
      <c r="B1668">
        <v>60528419</v>
      </c>
      <c r="C1668">
        <v>60528411</v>
      </c>
      <c r="D1668">
        <v>58271406</v>
      </c>
      <c r="E1668">
        <v>1080</v>
      </c>
      <c r="F1668">
        <v>1</v>
      </c>
      <c r="G1668">
        <v>1080</v>
      </c>
      <c r="H1668">
        <v>3</v>
      </c>
      <c r="I1668" t="s">
        <v>953</v>
      </c>
      <c r="J1668" t="s">
        <v>3</v>
      </c>
      <c r="K1668" t="s">
        <v>954</v>
      </c>
      <c r="L1668">
        <v>1348</v>
      </c>
      <c r="N1668">
        <v>1009</v>
      </c>
      <c r="O1668" t="s">
        <v>900</v>
      </c>
      <c r="P1668" t="s">
        <v>900</v>
      </c>
      <c r="Q1668">
        <v>1000</v>
      </c>
      <c r="X1668">
        <v>1.5E-3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 t="s">
        <v>140</v>
      </c>
      <c r="AG1668">
        <v>1.5E-3</v>
      </c>
      <c r="AH1668">
        <v>2</v>
      </c>
      <c r="AI1668">
        <v>60528414</v>
      </c>
      <c r="AJ1668">
        <v>1665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</row>
    <row r="1669" spans="1:44" x14ac:dyDescent="0.2">
      <c r="A1669">
        <f>ROW(Source!A774)</f>
        <v>774</v>
      </c>
      <c r="B1669">
        <v>60528416</v>
      </c>
      <c r="C1669">
        <v>60528411</v>
      </c>
      <c r="D1669">
        <v>58266404</v>
      </c>
      <c r="E1669">
        <v>1080</v>
      </c>
      <c r="F1669">
        <v>1</v>
      </c>
      <c r="G1669">
        <v>1080</v>
      </c>
      <c r="H1669">
        <v>1</v>
      </c>
      <c r="I1669" t="s">
        <v>859</v>
      </c>
      <c r="J1669" t="s">
        <v>3</v>
      </c>
      <c r="K1669" t="s">
        <v>860</v>
      </c>
      <c r="L1669">
        <v>1191</v>
      </c>
      <c r="N1669">
        <v>1013</v>
      </c>
      <c r="O1669" t="s">
        <v>861</v>
      </c>
      <c r="P1669" t="s">
        <v>861</v>
      </c>
      <c r="Q1669">
        <v>1</v>
      </c>
      <c r="X1669">
        <v>0.3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1</v>
      </c>
      <c r="AF1669" t="s">
        <v>266</v>
      </c>
      <c r="AG1669">
        <v>0.33</v>
      </c>
      <c r="AH1669">
        <v>2</v>
      </c>
      <c r="AI1669">
        <v>60528412</v>
      </c>
      <c r="AJ1669">
        <v>1667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</row>
    <row r="1670" spans="1:44" x14ac:dyDescent="0.2">
      <c r="A1670">
        <f>ROW(Source!A774)</f>
        <v>774</v>
      </c>
      <c r="B1670">
        <v>60528417</v>
      </c>
      <c r="C1670">
        <v>60528411</v>
      </c>
      <c r="D1670">
        <v>58330407</v>
      </c>
      <c r="E1670">
        <v>1</v>
      </c>
      <c r="F1670">
        <v>1</v>
      </c>
      <c r="G1670">
        <v>1080</v>
      </c>
      <c r="H1670">
        <v>3</v>
      </c>
      <c r="I1670" t="s">
        <v>947</v>
      </c>
      <c r="J1670" t="s">
        <v>948</v>
      </c>
      <c r="K1670" t="s">
        <v>949</v>
      </c>
      <c r="L1670">
        <v>1346</v>
      </c>
      <c r="N1670">
        <v>1009</v>
      </c>
      <c r="O1670" t="s">
        <v>880</v>
      </c>
      <c r="P1670" t="s">
        <v>880</v>
      </c>
      <c r="Q1670">
        <v>1</v>
      </c>
      <c r="X1670">
        <v>4.2000000000000003E-2</v>
      </c>
      <c r="Y1670">
        <v>19.28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0</v>
      </c>
      <c r="AF1670" t="s">
        <v>140</v>
      </c>
      <c r="AG1670">
        <v>4.2000000000000003E-2</v>
      </c>
      <c r="AH1670">
        <v>2</v>
      </c>
      <c r="AI1670">
        <v>60528413</v>
      </c>
      <c r="AJ1670">
        <v>1668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</row>
    <row r="1671" spans="1:44" x14ac:dyDescent="0.2">
      <c r="A1671">
        <f>ROW(Source!A774)</f>
        <v>774</v>
      </c>
      <c r="B1671">
        <v>60528418</v>
      </c>
      <c r="C1671">
        <v>60528411</v>
      </c>
      <c r="D1671">
        <v>58288274</v>
      </c>
      <c r="E1671">
        <v>1080</v>
      </c>
      <c r="F1671">
        <v>1</v>
      </c>
      <c r="G1671">
        <v>1080</v>
      </c>
      <c r="H1671">
        <v>3</v>
      </c>
      <c r="I1671" t="s">
        <v>1006</v>
      </c>
      <c r="J1671" t="s">
        <v>3</v>
      </c>
      <c r="K1671" t="s">
        <v>1007</v>
      </c>
      <c r="L1671">
        <v>1354</v>
      </c>
      <c r="N1671">
        <v>1010</v>
      </c>
      <c r="O1671" t="s">
        <v>39</v>
      </c>
      <c r="P1671" t="s">
        <v>39</v>
      </c>
      <c r="Q1671">
        <v>1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 t="s">
        <v>140</v>
      </c>
      <c r="AG1671">
        <v>1</v>
      </c>
      <c r="AH1671">
        <v>3</v>
      </c>
      <c r="AI1671">
        <v>-1</v>
      </c>
      <c r="AJ1671" t="s">
        <v>3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</row>
    <row r="1672" spans="1:44" x14ac:dyDescent="0.2">
      <c r="A1672">
        <f>ROW(Source!A774)</f>
        <v>774</v>
      </c>
      <c r="B1672">
        <v>60528419</v>
      </c>
      <c r="C1672">
        <v>60528411</v>
      </c>
      <c r="D1672">
        <v>58271406</v>
      </c>
      <c r="E1672">
        <v>1080</v>
      </c>
      <c r="F1672">
        <v>1</v>
      </c>
      <c r="G1672">
        <v>1080</v>
      </c>
      <c r="H1672">
        <v>3</v>
      </c>
      <c r="I1672" t="s">
        <v>953</v>
      </c>
      <c r="J1672" t="s">
        <v>3</v>
      </c>
      <c r="K1672" t="s">
        <v>954</v>
      </c>
      <c r="L1672">
        <v>1348</v>
      </c>
      <c r="N1672">
        <v>1009</v>
      </c>
      <c r="O1672" t="s">
        <v>900</v>
      </c>
      <c r="P1672" t="s">
        <v>900</v>
      </c>
      <c r="Q1672">
        <v>1000</v>
      </c>
      <c r="X1672">
        <v>1.5E-3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 t="s">
        <v>140</v>
      </c>
      <c r="AG1672">
        <v>1.5E-3</v>
      </c>
      <c r="AH1672">
        <v>2</v>
      </c>
      <c r="AI1672">
        <v>60528414</v>
      </c>
      <c r="AJ1672">
        <v>1669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</row>
    <row r="1673" spans="1:44" x14ac:dyDescent="0.2">
      <c r="A1673">
        <f>ROW(Source!A779)</f>
        <v>779</v>
      </c>
      <c r="B1673">
        <v>60528430</v>
      </c>
      <c r="C1673">
        <v>60528422</v>
      </c>
      <c r="D1673">
        <v>58266404</v>
      </c>
      <c r="E1673">
        <v>1080</v>
      </c>
      <c r="F1673">
        <v>1</v>
      </c>
      <c r="G1673">
        <v>1080</v>
      </c>
      <c r="H1673">
        <v>1</v>
      </c>
      <c r="I1673" t="s">
        <v>859</v>
      </c>
      <c r="J1673" t="s">
        <v>3</v>
      </c>
      <c r="K1673" t="s">
        <v>860</v>
      </c>
      <c r="L1673">
        <v>1191</v>
      </c>
      <c r="N1673">
        <v>1013</v>
      </c>
      <c r="O1673" t="s">
        <v>861</v>
      </c>
      <c r="P1673" t="s">
        <v>861</v>
      </c>
      <c r="Q1673">
        <v>1</v>
      </c>
      <c r="X1673">
        <v>1.47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1</v>
      </c>
      <c r="AF1673" t="s">
        <v>26</v>
      </c>
      <c r="AG1673">
        <v>1.85955</v>
      </c>
      <c r="AH1673">
        <v>2</v>
      </c>
      <c r="AI1673">
        <v>60528423</v>
      </c>
      <c r="AJ1673">
        <v>1671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</row>
    <row r="1674" spans="1:44" x14ac:dyDescent="0.2">
      <c r="A1674">
        <f>ROW(Source!A779)</f>
        <v>779</v>
      </c>
      <c r="B1674">
        <v>60528431</v>
      </c>
      <c r="C1674">
        <v>60528422</v>
      </c>
      <c r="D1674">
        <v>58340279</v>
      </c>
      <c r="E1674">
        <v>1</v>
      </c>
      <c r="F1674">
        <v>1</v>
      </c>
      <c r="G1674">
        <v>1080</v>
      </c>
      <c r="H1674">
        <v>2</v>
      </c>
      <c r="I1674" t="s">
        <v>938</v>
      </c>
      <c r="J1674" t="s">
        <v>939</v>
      </c>
      <c r="K1674" t="s">
        <v>940</v>
      </c>
      <c r="L1674">
        <v>1368</v>
      </c>
      <c r="N1674">
        <v>1011</v>
      </c>
      <c r="O1674" t="s">
        <v>865</v>
      </c>
      <c r="P1674" t="s">
        <v>865</v>
      </c>
      <c r="Q1674">
        <v>1</v>
      </c>
      <c r="X1674">
        <v>0.35</v>
      </c>
      <c r="Y1674">
        <v>0</v>
      </c>
      <c r="Z1674">
        <v>7.11</v>
      </c>
      <c r="AA1674">
        <v>0</v>
      </c>
      <c r="AB1674">
        <v>0</v>
      </c>
      <c r="AC1674">
        <v>0</v>
      </c>
      <c r="AD1674">
        <v>1</v>
      </c>
      <c r="AE1674">
        <v>0</v>
      </c>
      <c r="AF1674" t="s">
        <v>25</v>
      </c>
      <c r="AG1674">
        <v>0.48125000000000007</v>
      </c>
      <c r="AH1674">
        <v>2</v>
      </c>
      <c r="AI1674">
        <v>60528424</v>
      </c>
      <c r="AJ1674">
        <v>1672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</row>
    <row r="1675" spans="1:44" x14ac:dyDescent="0.2">
      <c r="A1675">
        <f>ROW(Source!A779)</f>
        <v>779</v>
      </c>
      <c r="B1675">
        <v>60528432</v>
      </c>
      <c r="C1675">
        <v>60528422</v>
      </c>
      <c r="D1675">
        <v>58340578</v>
      </c>
      <c r="E1675">
        <v>1</v>
      </c>
      <c r="F1675">
        <v>1</v>
      </c>
      <c r="G1675">
        <v>1080</v>
      </c>
      <c r="H1675">
        <v>2</v>
      </c>
      <c r="I1675" t="s">
        <v>862</v>
      </c>
      <c r="J1675" t="s">
        <v>863</v>
      </c>
      <c r="K1675" t="s">
        <v>864</v>
      </c>
      <c r="L1675">
        <v>1368</v>
      </c>
      <c r="N1675">
        <v>1011</v>
      </c>
      <c r="O1675" t="s">
        <v>865</v>
      </c>
      <c r="P1675" t="s">
        <v>865</v>
      </c>
      <c r="Q1675">
        <v>1</v>
      </c>
      <c r="X1675">
        <v>0.01</v>
      </c>
      <c r="Y1675">
        <v>0</v>
      </c>
      <c r="Z1675">
        <v>83.1</v>
      </c>
      <c r="AA1675">
        <v>12.62</v>
      </c>
      <c r="AB1675">
        <v>0</v>
      </c>
      <c r="AC1675">
        <v>0</v>
      </c>
      <c r="AD1675">
        <v>1</v>
      </c>
      <c r="AE1675">
        <v>0</v>
      </c>
      <c r="AF1675" t="s">
        <v>25</v>
      </c>
      <c r="AG1675">
        <v>1.3750000000000002E-2</v>
      </c>
      <c r="AH1675">
        <v>2</v>
      </c>
      <c r="AI1675">
        <v>60528425</v>
      </c>
      <c r="AJ1675">
        <v>1673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</row>
    <row r="1676" spans="1:44" x14ac:dyDescent="0.2">
      <c r="A1676">
        <f>ROW(Source!A779)</f>
        <v>779</v>
      </c>
      <c r="B1676">
        <v>60528433</v>
      </c>
      <c r="C1676">
        <v>60528422</v>
      </c>
      <c r="D1676">
        <v>58309957</v>
      </c>
      <c r="E1676">
        <v>1</v>
      </c>
      <c r="F1676">
        <v>1</v>
      </c>
      <c r="G1676">
        <v>1080</v>
      </c>
      <c r="H1676">
        <v>3</v>
      </c>
      <c r="I1676" t="s">
        <v>941</v>
      </c>
      <c r="J1676" t="s">
        <v>942</v>
      </c>
      <c r="K1676" t="s">
        <v>943</v>
      </c>
      <c r="L1676">
        <v>1348</v>
      </c>
      <c r="N1676">
        <v>1009</v>
      </c>
      <c r="O1676" t="s">
        <v>900</v>
      </c>
      <c r="P1676" t="s">
        <v>900</v>
      </c>
      <c r="Q1676">
        <v>1000</v>
      </c>
      <c r="X1676">
        <v>1.3999999999999999E-4</v>
      </c>
      <c r="Y1676">
        <v>9879.51</v>
      </c>
      <c r="Z1676">
        <v>0</v>
      </c>
      <c r="AA1676">
        <v>0</v>
      </c>
      <c r="AB1676">
        <v>0</v>
      </c>
      <c r="AC1676">
        <v>0</v>
      </c>
      <c r="AD1676">
        <v>1</v>
      </c>
      <c r="AE1676">
        <v>0</v>
      </c>
      <c r="AF1676" t="s">
        <v>3</v>
      </c>
      <c r="AG1676">
        <v>1.3999999999999999E-4</v>
      </c>
      <c r="AH1676">
        <v>2</v>
      </c>
      <c r="AI1676">
        <v>60528426</v>
      </c>
      <c r="AJ1676">
        <v>1674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</row>
    <row r="1677" spans="1:44" x14ac:dyDescent="0.2">
      <c r="A1677">
        <f>ROW(Source!A779)</f>
        <v>779</v>
      </c>
      <c r="B1677">
        <v>60528434</v>
      </c>
      <c r="C1677">
        <v>60528422</v>
      </c>
      <c r="D1677">
        <v>58308765</v>
      </c>
      <c r="E1677">
        <v>1</v>
      </c>
      <c r="F1677">
        <v>1</v>
      </c>
      <c r="G1677">
        <v>1080</v>
      </c>
      <c r="H1677">
        <v>3</v>
      </c>
      <c r="I1677" t="s">
        <v>944</v>
      </c>
      <c r="J1677" t="s">
        <v>945</v>
      </c>
      <c r="K1677" t="s">
        <v>946</v>
      </c>
      <c r="L1677">
        <v>1348</v>
      </c>
      <c r="N1677">
        <v>1009</v>
      </c>
      <c r="O1677" t="s">
        <v>900</v>
      </c>
      <c r="P1677" t="s">
        <v>900</v>
      </c>
      <c r="Q1677">
        <v>1000</v>
      </c>
      <c r="X1677">
        <v>1.1000000000000001E-3</v>
      </c>
      <c r="Y1677">
        <v>17868.28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 t="s">
        <v>3</v>
      </c>
      <c r="AG1677">
        <v>1.1000000000000001E-3</v>
      </c>
      <c r="AH1677">
        <v>2</v>
      </c>
      <c r="AI1677">
        <v>60528427</v>
      </c>
      <c r="AJ1677">
        <v>1675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</row>
    <row r="1678" spans="1:44" x14ac:dyDescent="0.2">
      <c r="A1678">
        <f>ROW(Source!A779)</f>
        <v>779</v>
      </c>
      <c r="B1678">
        <v>60528435</v>
      </c>
      <c r="C1678">
        <v>60528422</v>
      </c>
      <c r="D1678">
        <v>58330407</v>
      </c>
      <c r="E1678">
        <v>1</v>
      </c>
      <c r="F1678">
        <v>1</v>
      </c>
      <c r="G1678">
        <v>1080</v>
      </c>
      <c r="H1678">
        <v>3</v>
      </c>
      <c r="I1678" t="s">
        <v>947</v>
      </c>
      <c r="J1678" t="s">
        <v>948</v>
      </c>
      <c r="K1678" t="s">
        <v>949</v>
      </c>
      <c r="L1678">
        <v>1346</v>
      </c>
      <c r="N1678">
        <v>1009</v>
      </c>
      <c r="O1678" t="s">
        <v>880</v>
      </c>
      <c r="P1678" t="s">
        <v>880</v>
      </c>
      <c r="Q1678">
        <v>1</v>
      </c>
      <c r="X1678">
        <v>0.02</v>
      </c>
      <c r="Y1678">
        <v>19.28</v>
      </c>
      <c r="Z1678">
        <v>0</v>
      </c>
      <c r="AA1678">
        <v>0</v>
      </c>
      <c r="AB1678">
        <v>0</v>
      </c>
      <c r="AC1678">
        <v>0</v>
      </c>
      <c r="AD1678">
        <v>1</v>
      </c>
      <c r="AE1678">
        <v>0</v>
      </c>
      <c r="AF1678" t="s">
        <v>3</v>
      </c>
      <c r="AG1678">
        <v>0.02</v>
      </c>
      <c r="AH1678">
        <v>2</v>
      </c>
      <c r="AI1678">
        <v>60528429</v>
      </c>
      <c r="AJ1678">
        <v>1677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</row>
    <row r="1679" spans="1:44" x14ac:dyDescent="0.2">
      <c r="A1679">
        <f>ROW(Source!A779)</f>
        <v>779</v>
      </c>
      <c r="B1679">
        <v>60528436</v>
      </c>
      <c r="C1679">
        <v>60528422</v>
      </c>
      <c r="D1679">
        <v>58266855</v>
      </c>
      <c r="E1679">
        <v>1080</v>
      </c>
      <c r="F1679">
        <v>1</v>
      </c>
      <c r="G1679">
        <v>1080</v>
      </c>
      <c r="H1679">
        <v>3</v>
      </c>
      <c r="I1679" t="s">
        <v>1002</v>
      </c>
      <c r="J1679" t="s">
        <v>3</v>
      </c>
      <c r="K1679" t="s">
        <v>1003</v>
      </c>
      <c r="L1679">
        <v>1354</v>
      </c>
      <c r="N1679">
        <v>1010</v>
      </c>
      <c r="O1679" t="s">
        <v>39</v>
      </c>
      <c r="P1679" t="s">
        <v>39</v>
      </c>
      <c r="Q1679">
        <v>1</v>
      </c>
      <c r="X1679">
        <v>2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 t="s">
        <v>3</v>
      </c>
      <c r="AG1679">
        <v>2</v>
      </c>
      <c r="AH1679">
        <v>3</v>
      </c>
      <c r="AI1679">
        <v>-1</v>
      </c>
      <c r="AJ1679" t="s">
        <v>3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</row>
    <row r="1680" spans="1:44" x14ac:dyDescent="0.2">
      <c r="A1680">
        <f>ROW(Source!A779)</f>
        <v>779</v>
      </c>
      <c r="B1680">
        <v>60528437</v>
      </c>
      <c r="C1680">
        <v>60528422</v>
      </c>
      <c r="D1680">
        <v>58287192</v>
      </c>
      <c r="E1680">
        <v>1080</v>
      </c>
      <c r="F1680">
        <v>1</v>
      </c>
      <c r="G1680">
        <v>1080</v>
      </c>
      <c r="H1680">
        <v>3</v>
      </c>
      <c r="I1680" t="s">
        <v>991</v>
      </c>
      <c r="J1680" t="s">
        <v>3</v>
      </c>
      <c r="K1680" t="s">
        <v>992</v>
      </c>
      <c r="L1680">
        <v>1354</v>
      </c>
      <c r="N1680">
        <v>1010</v>
      </c>
      <c r="O1680" t="s">
        <v>39</v>
      </c>
      <c r="P1680" t="s">
        <v>39</v>
      </c>
      <c r="Q1680">
        <v>1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 t="s">
        <v>3</v>
      </c>
      <c r="AG1680">
        <v>1</v>
      </c>
      <c r="AH1680">
        <v>3</v>
      </c>
      <c r="AI1680">
        <v>-1</v>
      </c>
      <c r="AJ1680" t="s">
        <v>3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</row>
    <row r="1681" spans="1:44" x14ac:dyDescent="0.2">
      <c r="A1681">
        <f>ROW(Source!A780)</f>
        <v>780</v>
      </c>
      <c r="B1681">
        <v>60528430</v>
      </c>
      <c r="C1681">
        <v>60528422</v>
      </c>
      <c r="D1681">
        <v>58266404</v>
      </c>
      <c r="E1681">
        <v>1080</v>
      </c>
      <c r="F1681">
        <v>1</v>
      </c>
      <c r="G1681">
        <v>1080</v>
      </c>
      <c r="H1681">
        <v>1</v>
      </c>
      <c r="I1681" t="s">
        <v>859</v>
      </c>
      <c r="J1681" t="s">
        <v>3</v>
      </c>
      <c r="K1681" t="s">
        <v>860</v>
      </c>
      <c r="L1681">
        <v>1191</v>
      </c>
      <c r="N1681">
        <v>1013</v>
      </c>
      <c r="O1681" t="s">
        <v>861</v>
      </c>
      <c r="P1681" t="s">
        <v>861</v>
      </c>
      <c r="Q1681">
        <v>1</v>
      </c>
      <c r="X1681">
        <v>1.47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  <c r="AE1681">
        <v>1</v>
      </c>
      <c r="AF1681" t="s">
        <v>26</v>
      </c>
      <c r="AG1681">
        <v>1.85955</v>
      </c>
      <c r="AH1681">
        <v>2</v>
      </c>
      <c r="AI1681">
        <v>60528423</v>
      </c>
      <c r="AJ1681">
        <v>1678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</row>
    <row r="1682" spans="1:44" x14ac:dyDescent="0.2">
      <c r="A1682">
        <f>ROW(Source!A780)</f>
        <v>780</v>
      </c>
      <c r="B1682">
        <v>60528431</v>
      </c>
      <c r="C1682">
        <v>60528422</v>
      </c>
      <c r="D1682">
        <v>58340279</v>
      </c>
      <c r="E1682">
        <v>1</v>
      </c>
      <c r="F1682">
        <v>1</v>
      </c>
      <c r="G1682">
        <v>1080</v>
      </c>
      <c r="H1682">
        <v>2</v>
      </c>
      <c r="I1682" t="s">
        <v>938</v>
      </c>
      <c r="J1682" t="s">
        <v>939</v>
      </c>
      <c r="K1682" t="s">
        <v>940</v>
      </c>
      <c r="L1682">
        <v>1368</v>
      </c>
      <c r="N1682">
        <v>1011</v>
      </c>
      <c r="O1682" t="s">
        <v>865</v>
      </c>
      <c r="P1682" t="s">
        <v>865</v>
      </c>
      <c r="Q1682">
        <v>1</v>
      </c>
      <c r="X1682">
        <v>0.35</v>
      </c>
      <c r="Y1682">
        <v>0</v>
      </c>
      <c r="Z1682">
        <v>7.11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 t="s">
        <v>25</v>
      </c>
      <c r="AG1682">
        <v>0.48125000000000007</v>
      </c>
      <c r="AH1682">
        <v>2</v>
      </c>
      <c r="AI1682">
        <v>60528424</v>
      </c>
      <c r="AJ1682">
        <v>1679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</row>
    <row r="1683" spans="1:44" x14ac:dyDescent="0.2">
      <c r="A1683">
        <f>ROW(Source!A780)</f>
        <v>780</v>
      </c>
      <c r="B1683">
        <v>60528432</v>
      </c>
      <c r="C1683">
        <v>60528422</v>
      </c>
      <c r="D1683">
        <v>58340578</v>
      </c>
      <c r="E1683">
        <v>1</v>
      </c>
      <c r="F1683">
        <v>1</v>
      </c>
      <c r="G1683">
        <v>1080</v>
      </c>
      <c r="H1683">
        <v>2</v>
      </c>
      <c r="I1683" t="s">
        <v>862</v>
      </c>
      <c r="J1683" t="s">
        <v>863</v>
      </c>
      <c r="K1683" t="s">
        <v>864</v>
      </c>
      <c r="L1683">
        <v>1368</v>
      </c>
      <c r="N1683">
        <v>1011</v>
      </c>
      <c r="O1683" t="s">
        <v>865</v>
      </c>
      <c r="P1683" t="s">
        <v>865</v>
      </c>
      <c r="Q1683">
        <v>1</v>
      </c>
      <c r="X1683">
        <v>0.01</v>
      </c>
      <c r="Y1683">
        <v>0</v>
      </c>
      <c r="Z1683">
        <v>83.1</v>
      </c>
      <c r="AA1683">
        <v>12.62</v>
      </c>
      <c r="AB1683">
        <v>0</v>
      </c>
      <c r="AC1683">
        <v>0</v>
      </c>
      <c r="AD1683">
        <v>1</v>
      </c>
      <c r="AE1683">
        <v>0</v>
      </c>
      <c r="AF1683" t="s">
        <v>25</v>
      </c>
      <c r="AG1683">
        <v>1.3750000000000002E-2</v>
      </c>
      <c r="AH1683">
        <v>2</v>
      </c>
      <c r="AI1683">
        <v>60528425</v>
      </c>
      <c r="AJ1683">
        <v>1680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</row>
    <row r="1684" spans="1:44" x14ac:dyDescent="0.2">
      <c r="A1684">
        <f>ROW(Source!A780)</f>
        <v>780</v>
      </c>
      <c r="B1684">
        <v>60528433</v>
      </c>
      <c r="C1684">
        <v>60528422</v>
      </c>
      <c r="D1684">
        <v>58309957</v>
      </c>
      <c r="E1684">
        <v>1</v>
      </c>
      <c r="F1684">
        <v>1</v>
      </c>
      <c r="G1684">
        <v>1080</v>
      </c>
      <c r="H1684">
        <v>3</v>
      </c>
      <c r="I1684" t="s">
        <v>941</v>
      </c>
      <c r="J1684" t="s">
        <v>942</v>
      </c>
      <c r="K1684" t="s">
        <v>943</v>
      </c>
      <c r="L1684">
        <v>1348</v>
      </c>
      <c r="N1684">
        <v>1009</v>
      </c>
      <c r="O1684" t="s">
        <v>900</v>
      </c>
      <c r="P1684" t="s">
        <v>900</v>
      </c>
      <c r="Q1684">
        <v>1000</v>
      </c>
      <c r="X1684">
        <v>1.3999999999999999E-4</v>
      </c>
      <c r="Y1684">
        <v>9879.51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 t="s">
        <v>3</v>
      </c>
      <c r="AG1684">
        <v>1.3999999999999999E-4</v>
      </c>
      <c r="AH1684">
        <v>2</v>
      </c>
      <c r="AI1684">
        <v>60528426</v>
      </c>
      <c r="AJ1684">
        <v>1681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</row>
    <row r="1685" spans="1:44" x14ac:dyDescent="0.2">
      <c r="A1685">
        <f>ROW(Source!A780)</f>
        <v>780</v>
      </c>
      <c r="B1685">
        <v>60528434</v>
      </c>
      <c r="C1685">
        <v>60528422</v>
      </c>
      <c r="D1685">
        <v>58308765</v>
      </c>
      <c r="E1685">
        <v>1</v>
      </c>
      <c r="F1685">
        <v>1</v>
      </c>
      <c r="G1685">
        <v>1080</v>
      </c>
      <c r="H1685">
        <v>3</v>
      </c>
      <c r="I1685" t="s">
        <v>944</v>
      </c>
      <c r="J1685" t="s">
        <v>945</v>
      </c>
      <c r="K1685" t="s">
        <v>946</v>
      </c>
      <c r="L1685">
        <v>1348</v>
      </c>
      <c r="N1685">
        <v>1009</v>
      </c>
      <c r="O1685" t="s">
        <v>900</v>
      </c>
      <c r="P1685" t="s">
        <v>900</v>
      </c>
      <c r="Q1685">
        <v>1000</v>
      </c>
      <c r="X1685">
        <v>1.1000000000000001E-3</v>
      </c>
      <c r="Y1685">
        <v>17868.28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0</v>
      </c>
      <c r="AF1685" t="s">
        <v>3</v>
      </c>
      <c r="AG1685">
        <v>1.1000000000000001E-3</v>
      </c>
      <c r="AH1685">
        <v>2</v>
      </c>
      <c r="AI1685">
        <v>60528427</v>
      </c>
      <c r="AJ1685">
        <v>1682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</row>
    <row r="1686" spans="1:44" x14ac:dyDescent="0.2">
      <c r="A1686">
        <f>ROW(Source!A780)</f>
        <v>780</v>
      </c>
      <c r="B1686">
        <v>60528435</v>
      </c>
      <c r="C1686">
        <v>60528422</v>
      </c>
      <c r="D1686">
        <v>58330407</v>
      </c>
      <c r="E1686">
        <v>1</v>
      </c>
      <c r="F1686">
        <v>1</v>
      </c>
      <c r="G1686">
        <v>1080</v>
      </c>
      <c r="H1686">
        <v>3</v>
      </c>
      <c r="I1686" t="s">
        <v>947</v>
      </c>
      <c r="J1686" t="s">
        <v>948</v>
      </c>
      <c r="K1686" t="s">
        <v>949</v>
      </c>
      <c r="L1686">
        <v>1346</v>
      </c>
      <c r="N1686">
        <v>1009</v>
      </c>
      <c r="O1686" t="s">
        <v>880</v>
      </c>
      <c r="P1686" t="s">
        <v>880</v>
      </c>
      <c r="Q1686">
        <v>1</v>
      </c>
      <c r="X1686">
        <v>0.02</v>
      </c>
      <c r="Y1686">
        <v>19.28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0</v>
      </c>
      <c r="AF1686" t="s">
        <v>3</v>
      </c>
      <c r="AG1686">
        <v>0.02</v>
      </c>
      <c r="AH1686">
        <v>2</v>
      </c>
      <c r="AI1686">
        <v>60528429</v>
      </c>
      <c r="AJ1686">
        <v>1684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</row>
    <row r="1687" spans="1:44" x14ac:dyDescent="0.2">
      <c r="A1687">
        <f>ROW(Source!A780)</f>
        <v>780</v>
      </c>
      <c r="B1687">
        <v>60528436</v>
      </c>
      <c r="C1687">
        <v>60528422</v>
      </c>
      <c r="D1687">
        <v>58266855</v>
      </c>
      <c r="E1687">
        <v>1080</v>
      </c>
      <c r="F1687">
        <v>1</v>
      </c>
      <c r="G1687">
        <v>1080</v>
      </c>
      <c r="H1687">
        <v>3</v>
      </c>
      <c r="I1687" t="s">
        <v>1002</v>
      </c>
      <c r="J1687" t="s">
        <v>3</v>
      </c>
      <c r="K1687" t="s">
        <v>1003</v>
      </c>
      <c r="L1687">
        <v>1354</v>
      </c>
      <c r="N1687">
        <v>1010</v>
      </c>
      <c r="O1687" t="s">
        <v>39</v>
      </c>
      <c r="P1687" t="s">
        <v>39</v>
      </c>
      <c r="Q1687">
        <v>1</v>
      </c>
      <c r="X1687">
        <v>2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 t="s">
        <v>3</v>
      </c>
      <c r="AG1687">
        <v>2</v>
      </c>
      <c r="AH1687">
        <v>3</v>
      </c>
      <c r="AI1687">
        <v>-1</v>
      </c>
      <c r="AJ1687" t="s">
        <v>3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</row>
    <row r="1688" spans="1:44" x14ac:dyDescent="0.2">
      <c r="A1688">
        <f>ROW(Source!A780)</f>
        <v>780</v>
      </c>
      <c r="B1688">
        <v>60528437</v>
      </c>
      <c r="C1688">
        <v>60528422</v>
      </c>
      <c r="D1688">
        <v>58287192</v>
      </c>
      <c r="E1688">
        <v>1080</v>
      </c>
      <c r="F1688">
        <v>1</v>
      </c>
      <c r="G1688">
        <v>1080</v>
      </c>
      <c r="H1688">
        <v>3</v>
      </c>
      <c r="I1688" t="s">
        <v>991</v>
      </c>
      <c r="J1688" t="s">
        <v>3</v>
      </c>
      <c r="K1688" t="s">
        <v>992</v>
      </c>
      <c r="L1688">
        <v>1354</v>
      </c>
      <c r="N1688">
        <v>1010</v>
      </c>
      <c r="O1688" t="s">
        <v>39</v>
      </c>
      <c r="P1688" t="s">
        <v>39</v>
      </c>
      <c r="Q1688">
        <v>1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 t="s">
        <v>3</v>
      </c>
      <c r="AG1688">
        <v>1</v>
      </c>
      <c r="AH1688">
        <v>3</v>
      </c>
      <c r="AI1688">
        <v>-1</v>
      </c>
      <c r="AJ1688" t="s">
        <v>3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</row>
    <row r="1689" spans="1:44" x14ac:dyDescent="0.2">
      <c r="A1689">
        <f>ROW(Source!A785)</f>
        <v>785</v>
      </c>
      <c r="B1689">
        <v>60528448</v>
      </c>
      <c r="C1689">
        <v>60528440</v>
      </c>
      <c r="D1689">
        <v>58266404</v>
      </c>
      <c r="E1689">
        <v>1080</v>
      </c>
      <c r="F1689">
        <v>1</v>
      </c>
      <c r="G1689">
        <v>1080</v>
      </c>
      <c r="H1689">
        <v>1</v>
      </c>
      <c r="I1689" t="s">
        <v>859</v>
      </c>
      <c r="J1689" t="s">
        <v>3</v>
      </c>
      <c r="K1689" t="s">
        <v>860</v>
      </c>
      <c r="L1689">
        <v>1191</v>
      </c>
      <c r="N1689">
        <v>1013</v>
      </c>
      <c r="O1689" t="s">
        <v>861</v>
      </c>
      <c r="P1689" t="s">
        <v>861</v>
      </c>
      <c r="Q1689">
        <v>1</v>
      </c>
      <c r="X1689">
        <v>1.47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1</v>
      </c>
      <c r="AF1689" t="s">
        <v>26</v>
      </c>
      <c r="AG1689">
        <v>1.85955</v>
      </c>
      <c r="AH1689">
        <v>2</v>
      </c>
      <c r="AI1689">
        <v>60528441</v>
      </c>
      <c r="AJ1689">
        <v>1685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</row>
    <row r="1690" spans="1:44" x14ac:dyDescent="0.2">
      <c r="A1690">
        <f>ROW(Source!A785)</f>
        <v>785</v>
      </c>
      <c r="B1690">
        <v>60528449</v>
      </c>
      <c r="C1690">
        <v>60528440</v>
      </c>
      <c r="D1690">
        <v>58340279</v>
      </c>
      <c r="E1690">
        <v>1</v>
      </c>
      <c r="F1690">
        <v>1</v>
      </c>
      <c r="G1690">
        <v>1080</v>
      </c>
      <c r="H1690">
        <v>2</v>
      </c>
      <c r="I1690" t="s">
        <v>938</v>
      </c>
      <c r="J1690" t="s">
        <v>939</v>
      </c>
      <c r="K1690" t="s">
        <v>940</v>
      </c>
      <c r="L1690">
        <v>1368</v>
      </c>
      <c r="N1690">
        <v>1011</v>
      </c>
      <c r="O1690" t="s">
        <v>865</v>
      </c>
      <c r="P1690" t="s">
        <v>865</v>
      </c>
      <c r="Q1690">
        <v>1</v>
      </c>
      <c r="X1690">
        <v>0.35</v>
      </c>
      <c r="Y1690">
        <v>0</v>
      </c>
      <c r="Z1690">
        <v>7.11</v>
      </c>
      <c r="AA1690">
        <v>0</v>
      </c>
      <c r="AB1690">
        <v>0</v>
      </c>
      <c r="AC1690">
        <v>0</v>
      </c>
      <c r="AD1690">
        <v>1</v>
      </c>
      <c r="AE1690">
        <v>0</v>
      </c>
      <c r="AF1690" t="s">
        <v>25</v>
      </c>
      <c r="AG1690">
        <v>0.48125000000000007</v>
      </c>
      <c r="AH1690">
        <v>2</v>
      </c>
      <c r="AI1690">
        <v>60528442</v>
      </c>
      <c r="AJ1690">
        <v>1686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</row>
    <row r="1691" spans="1:44" x14ac:dyDescent="0.2">
      <c r="A1691">
        <f>ROW(Source!A785)</f>
        <v>785</v>
      </c>
      <c r="B1691">
        <v>60528450</v>
      </c>
      <c r="C1691">
        <v>60528440</v>
      </c>
      <c r="D1691">
        <v>58340578</v>
      </c>
      <c r="E1691">
        <v>1</v>
      </c>
      <c r="F1691">
        <v>1</v>
      </c>
      <c r="G1691">
        <v>1080</v>
      </c>
      <c r="H1691">
        <v>2</v>
      </c>
      <c r="I1691" t="s">
        <v>862</v>
      </c>
      <c r="J1691" t="s">
        <v>863</v>
      </c>
      <c r="K1691" t="s">
        <v>864</v>
      </c>
      <c r="L1691">
        <v>1368</v>
      </c>
      <c r="N1691">
        <v>1011</v>
      </c>
      <c r="O1691" t="s">
        <v>865</v>
      </c>
      <c r="P1691" t="s">
        <v>865</v>
      </c>
      <c r="Q1691">
        <v>1</v>
      </c>
      <c r="X1691">
        <v>0.01</v>
      </c>
      <c r="Y1691">
        <v>0</v>
      </c>
      <c r="Z1691">
        <v>83.1</v>
      </c>
      <c r="AA1691">
        <v>12.62</v>
      </c>
      <c r="AB1691">
        <v>0</v>
      </c>
      <c r="AC1691">
        <v>0</v>
      </c>
      <c r="AD1691">
        <v>1</v>
      </c>
      <c r="AE1691">
        <v>0</v>
      </c>
      <c r="AF1691" t="s">
        <v>25</v>
      </c>
      <c r="AG1691">
        <v>1.3750000000000002E-2</v>
      </c>
      <c r="AH1691">
        <v>2</v>
      </c>
      <c r="AI1691">
        <v>60528443</v>
      </c>
      <c r="AJ1691">
        <v>1687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</row>
    <row r="1692" spans="1:44" x14ac:dyDescent="0.2">
      <c r="A1692">
        <f>ROW(Source!A785)</f>
        <v>785</v>
      </c>
      <c r="B1692">
        <v>60528451</v>
      </c>
      <c r="C1692">
        <v>60528440</v>
      </c>
      <c r="D1692">
        <v>58309957</v>
      </c>
      <c r="E1692">
        <v>1</v>
      </c>
      <c r="F1692">
        <v>1</v>
      </c>
      <c r="G1692">
        <v>1080</v>
      </c>
      <c r="H1692">
        <v>3</v>
      </c>
      <c r="I1692" t="s">
        <v>941</v>
      </c>
      <c r="J1692" t="s">
        <v>942</v>
      </c>
      <c r="K1692" t="s">
        <v>943</v>
      </c>
      <c r="L1692">
        <v>1348</v>
      </c>
      <c r="N1692">
        <v>1009</v>
      </c>
      <c r="O1692" t="s">
        <v>900</v>
      </c>
      <c r="P1692" t="s">
        <v>900</v>
      </c>
      <c r="Q1692">
        <v>1000</v>
      </c>
      <c r="X1692">
        <v>1.3999999999999999E-4</v>
      </c>
      <c r="Y1692">
        <v>9879.51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 t="s">
        <v>3</v>
      </c>
      <c r="AG1692">
        <v>1.3999999999999999E-4</v>
      </c>
      <c r="AH1692">
        <v>2</v>
      </c>
      <c r="AI1692">
        <v>60528444</v>
      </c>
      <c r="AJ1692">
        <v>1688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</row>
    <row r="1693" spans="1:44" x14ac:dyDescent="0.2">
      <c r="A1693">
        <f>ROW(Source!A785)</f>
        <v>785</v>
      </c>
      <c r="B1693">
        <v>60528452</v>
      </c>
      <c r="C1693">
        <v>60528440</v>
      </c>
      <c r="D1693">
        <v>58308765</v>
      </c>
      <c r="E1693">
        <v>1</v>
      </c>
      <c r="F1693">
        <v>1</v>
      </c>
      <c r="G1693">
        <v>1080</v>
      </c>
      <c r="H1693">
        <v>3</v>
      </c>
      <c r="I1693" t="s">
        <v>944</v>
      </c>
      <c r="J1693" t="s">
        <v>945</v>
      </c>
      <c r="K1693" t="s">
        <v>946</v>
      </c>
      <c r="L1693">
        <v>1348</v>
      </c>
      <c r="N1693">
        <v>1009</v>
      </c>
      <c r="O1693" t="s">
        <v>900</v>
      </c>
      <c r="P1693" t="s">
        <v>900</v>
      </c>
      <c r="Q1693">
        <v>1000</v>
      </c>
      <c r="X1693">
        <v>1.1000000000000001E-3</v>
      </c>
      <c r="Y1693">
        <v>17868.28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 t="s">
        <v>3</v>
      </c>
      <c r="AG1693">
        <v>1.1000000000000001E-3</v>
      </c>
      <c r="AH1693">
        <v>2</v>
      </c>
      <c r="AI1693">
        <v>60528445</v>
      </c>
      <c r="AJ1693">
        <v>1689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</row>
    <row r="1694" spans="1:44" x14ac:dyDescent="0.2">
      <c r="A1694">
        <f>ROW(Source!A785)</f>
        <v>785</v>
      </c>
      <c r="B1694">
        <v>60528453</v>
      </c>
      <c r="C1694">
        <v>60528440</v>
      </c>
      <c r="D1694">
        <v>58330407</v>
      </c>
      <c r="E1694">
        <v>1</v>
      </c>
      <c r="F1694">
        <v>1</v>
      </c>
      <c r="G1694">
        <v>1080</v>
      </c>
      <c r="H1694">
        <v>3</v>
      </c>
      <c r="I1694" t="s">
        <v>947</v>
      </c>
      <c r="J1694" t="s">
        <v>948</v>
      </c>
      <c r="K1694" t="s">
        <v>949</v>
      </c>
      <c r="L1694">
        <v>1346</v>
      </c>
      <c r="N1694">
        <v>1009</v>
      </c>
      <c r="O1694" t="s">
        <v>880</v>
      </c>
      <c r="P1694" t="s">
        <v>880</v>
      </c>
      <c r="Q1694">
        <v>1</v>
      </c>
      <c r="X1694">
        <v>0.02</v>
      </c>
      <c r="Y1694">
        <v>19.28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 t="s">
        <v>3</v>
      </c>
      <c r="AG1694">
        <v>0.02</v>
      </c>
      <c r="AH1694">
        <v>2</v>
      </c>
      <c r="AI1694">
        <v>60528447</v>
      </c>
      <c r="AJ1694">
        <v>1691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</row>
    <row r="1695" spans="1:44" x14ac:dyDescent="0.2">
      <c r="A1695">
        <f>ROW(Source!A785)</f>
        <v>785</v>
      </c>
      <c r="B1695">
        <v>60528454</v>
      </c>
      <c r="C1695">
        <v>60528440</v>
      </c>
      <c r="D1695">
        <v>58266855</v>
      </c>
      <c r="E1695">
        <v>1080</v>
      </c>
      <c r="F1695">
        <v>1</v>
      </c>
      <c r="G1695">
        <v>1080</v>
      </c>
      <c r="H1695">
        <v>3</v>
      </c>
      <c r="I1695" t="s">
        <v>1002</v>
      </c>
      <c r="J1695" t="s">
        <v>3</v>
      </c>
      <c r="K1695" t="s">
        <v>1003</v>
      </c>
      <c r="L1695">
        <v>1354</v>
      </c>
      <c r="N1695">
        <v>1010</v>
      </c>
      <c r="O1695" t="s">
        <v>39</v>
      </c>
      <c r="P1695" t="s">
        <v>39</v>
      </c>
      <c r="Q1695">
        <v>1</v>
      </c>
      <c r="X1695">
        <v>2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 t="s">
        <v>3</v>
      </c>
      <c r="AG1695">
        <v>2</v>
      </c>
      <c r="AH1695">
        <v>3</v>
      </c>
      <c r="AI1695">
        <v>-1</v>
      </c>
      <c r="AJ1695" t="s">
        <v>3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</row>
    <row r="1696" spans="1:44" x14ac:dyDescent="0.2">
      <c r="A1696">
        <f>ROW(Source!A785)</f>
        <v>785</v>
      </c>
      <c r="B1696">
        <v>60528455</v>
      </c>
      <c r="C1696">
        <v>60528440</v>
      </c>
      <c r="D1696">
        <v>58287192</v>
      </c>
      <c r="E1696">
        <v>1080</v>
      </c>
      <c r="F1696">
        <v>1</v>
      </c>
      <c r="G1696">
        <v>1080</v>
      </c>
      <c r="H1696">
        <v>3</v>
      </c>
      <c r="I1696" t="s">
        <v>991</v>
      </c>
      <c r="J1696" t="s">
        <v>3</v>
      </c>
      <c r="K1696" t="s">
        <v>992</v>
      </c>
      <c r="L1696">
        <v>1354</v>
      </c>
      <c r="N1696">
        <v>1010</v>
      </c>
      <c r="O1696" t="s">
        <v>39</v>
      </c>
      <c r="P1696" t="s">
        <v>39</v>
      </c>
      <c r="Q1696">
        <v>1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 t="s">
        <v>3</v>
      </c>
      <c r="AG1696">
        <v>1</v>
      </c>
      <c r="AH1696">
        <v>3</v>
      </c>
      <c r="AI1696">
        <v>-1</v>
      </c>
      <c r="AJ1696" t="s">
        <v>3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</row>
    <row r="1697" spans="1:44" x14ac:dyDescent="0.2">
      <c r="A1697">
        <f>ROW(Source!A786)</f>
        <v>786</v>
      </c>
      <c r="B1697">
        <v>60528448</v>
      </c>
      <c r="C1697">
        <v>60528440</v>
      </c>
      <c r="D1697">
        <v>58266404</v>
      </c>
      <c r="E1697">
        <v>1080</v>
      </c>
      <c r="F1697">
        <v>1</v>
      </c>
      <c r="G1697">
        <v>1080</v>
      </c>
      <c r="H1697">
        <v>1</v>
      </c>
      <c r="I1697" t="s">
        <v>859</v>
      </c>
      <c r="J1697" t="s">
        <v>3</v>
      </c>
      <c r="K1697" t="s">
        <v>860</v>
      </c>
      <c r="L1697">
        <v>1191</v>
      </c>
      <c r="N1697">
        <v>1013</v>
      </c>
      <c r="O1697" t="s">
        <v>861</v>
      </c>
      <c r="P1697" t="s">
        <v>861</v>
      </c>
      <c r="Q1697">
        <v>1</v>
      </c>
      <c r="X1697">
        <v>1.47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  <c r="AE1697">
        <v>1</v>
      </c>
      <c r="AF1697" t="s">
        <v>26</v>
      </c>
      <c r="AG1697">
        <v>1.85955</v>
      </c>
      <c r="AH1697">
        <v>2</v>
      </c>
      <c r="AI1697">
        <v>60528441</v>
      </c>
      <c r="AJ1697">
        <v>1692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</row>
    <row r="1698" spans="1:44" x14ac:dyDescent="0.2">
      <c r="A1698">
        <f>ROW(Source!A786)</f>
        <v>786</v>
      </c>
      <c r="B1698">
        <v>60528449</v>
      </c>
      <c r="C1698">
        <v>60528440</v>
      </c>
      <c r="D1698">
        <v>58340279</v>
      </c>
      <c r="E1698">
        <v>1</v>
      </c>
      <c r="F1698">
        <v>1</v>
      </c>
      <c r="G1698">
        <v>1080</v>
      </c>
      <c r="H1698">
        <v>2</v>
      </c>
      <c r="I1698" t="s">
        <v>938</v>
      </c>
      <c r="J1698" t="s">
        <v>939</v>
      </c>
      <c r="K1698" t="s">
        <v>940</v>
      </c>
      <c r="L1698">
        <v>1368</v>
      </c>
      <c r="N1698">
        <v>1011</v>
      </c>
      <c r="O1698" t="s">
        <v>865</v>
      </c>
      <c r="P1698" t="s">
        <v>865</v>
      </c>
      <c r="Q1698">
        <v>1</v>
      </c>
      <c r="X1698">
        <v>0.35</v>
      </c>
      <c r="Y1698">
        <v>0</v>
      </c>
      <c r="Z1698">
        <v>7.11</v>
      </c>
      <c r="AA1698">
        <v>0</v>
      </c>
      <c r="AB1698">
        <v>0</v>
      </c>
      <c r="AC1698">
        <v>0</v>
      </c>
      <c r="AD1698">
        <v>1</v>
      </c>
      <c r="AE1698">
        <v>0</v>
      </c>
      <c r="AF1698" t="s">
        <v>25</v>
      </c>
      <c r="AG1698">
        <v>0.48125000000000007</v>
      </c>
      <c r="AH1698">
        <v>2</v>
      </c>
      <c r="AI1698">
        <v>60528442</v>
      </c>
      <c r="AJ1698">
        <v>1693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</row>
    <row r="1699" spans="1:44" x14ac:dyDescent="0.2">
      <c r="A1699">
        <f>ROW(Source!A786)</f>
        <v>786</v>
      </c>
      <c r="B1699">
        <v>60528450</v>
      </c>
      <c r="C1699">
        <v>60528440</v>
      </c>
      <c r="D1699">
        <v>58340578</v>
      </c>
      <c r="E1699">
        <v>1</v>
      </c>
      <c r="F1699">
        <v>1</v>
      </c>
      <c r="G1699">
        <v>1080</v>
      </c>
      <c r="H1699">
        <v>2</v>
      </c>
      <c r="I1699" t="s">
        <v>862</v>
      </c>
      <c r="J1699" t="s">
        <v>863</v>
      </c>
      <c r="K1699" t="s">
        <v>864</v>
      </c>
      <c r="L1699">
        <v>1368</v>
      </c>
      <c r="N1699">
        <v>1011</v>
      </c>
      <c r="O1699" t="s">
        <v>865</v>
      </c>
      <c r="P1699" t="s">
        <v>865</v>
      </c>
      <c r="Q1699">
        <v>1</v>
      </c>
      <c r="X1699">
        <v>0.01</v>
      </c>
      <c r="Y1699">
        <v>0</v>
      </c>
      <c r="Z1699">
        <v>83.1</v>
      </c>
      <c r="AA1699">
        <v>12.62</v>
      </c>
      <c r="AB1699">
        <v>0</v>
      </c>
      <c r="AC1699">
        <v>0</v>
      </c>
      <c r="AD1699">
        <v>1</v>
      </c>
      <c r="AE1699">
        <v>0</v>
      </c>
      <c r="AF1699" t="s">
        <v>25</v>
      </c>
      <c r="AG1699">
        <v>1.3750000000000002E-2</v>
      </c>
      <c r="AH1699">
        <v>2</v>
      </c>
      <c r="AI1699">
        <v>60528443</v>
      </c>
      <c r="AJ1699">
        <v>1694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</row>
    <row r="1700" spans="1:44" x14ac:dyDescent="0.2">
      <c r="A1700">
        <f>ROW(Source!A786)</f>
        <v>786</v>
      </c>
      <c r="B1700">
        <v>60528451</v>
      </c>
      <c r="C1700">
        <v>60528440</v>
      </c>
      <c r="D1700">
        <v>58309957</v>
      </c>
      <c r="E1700">
        <v>1</v>
      </c>
      <c r="F1700">
        <v>1</v>
      </c>
      <c r="G1700">
        <v>1080</v>
      </c>
      <c r="H1700">
        <v>3</v>
      </c>
      <c r="I1700" t="s">
        <v>941</v>
      </c>
      <c r="J1700" t="s">
        <v>942</v>
      </c>
      <c r="K1700" t="s">
        <v>943</v>
      </c>
      <c r="L1700">
        <v>1348</v>
      </c>
      <c r="N1700">
        <v>1009</v>
      </c>
      <c r="O1700" t="s">
        <v>900</v>
      </c>
      <c r="P1700" t="s">
        <v>900</v>
      </c>
      <c r="Q1700">
        <v>1000</v>
      </c>
      <c r="X1700">
        <v>1.3999999999999999E-4</v>
      </c>
      <c r="Y1700">
        <v>9879.51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0</v>
      </c>
      <c r="AF1700" t="s">
        <v>3</v>
      </c>
      <c r="AG1700">
        <v>1.3999999999999999E-4</v>
      </c>
      <c r="AH1700">
        <v>2</v>
      </c>
      <c r="AI1700">
        <v>60528444</v>
      </c>
      <c r="AJ1700">
        <v>1695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</row>
    <row r="1701" spans="1:44" x14ac:dyDescent="0.2">
      <c r="A1701">
        <f>ROW(Source!A786)</f>
        <v>786</v>
      </c>
      <c r="B1701">
        <v>60528452</v>
      </c>
      <c r="C1701">
        <v>60528440</v>
      </c>
      <c r="D1701">
        <v>58308765</v>
      </c>
      <c r="E1701">
        <v>1</v>
      </c>
      <c r="F1701">
        <v>1</v>
      </c>
      <c r="G1701">
        <v>1080</v>
      </c>
      <c r="H1701">
        <v>3</v>
      </c>
      <c r="I1701" t="s">
        <v>944</v>
      </c>
      <c r="J1701" t="s">
        <v>945</v>
      </c>
      <c r="K1701" t="s">
        <v>946</v>
      </c>
      <c r="L1701">
        <v>1348</v>
      </c>
      <c r="N1701">
        <v>1009</v>
      </c>
      <c r="O1701" t="s">
        <v>900</v>
      </c>
      <c r="P1701" t="s">
        <v>900</v>
      </c>
      <c r="Q1701">
        <v>1000</v>
      </c>
      <c r="X1701">
        <v>1.1000000000000001E-3</v>
      </c>
      <c r="Y1701">
        <v>17868.28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 t="s">
        <v>3</v>
      </c>
      <c r="AG1701">
        <v>1.1000000000000001E-3</v>
      </c>
      <c r="AH1701">
        <v>2</v>
      </c>
      <c r="AI1701">
        <v>60528445</v>
      </c>
      <c r="AJ1701">
        <v>1696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</row>
    <row r="1702" spans="1:44" x14ac:dyDescent="0.2">
      <c r="A1702">
        <f>ROW(Source!A786)</f>
        <v>786</v>
      </c>
      <c r="B1702">
        <v>60528453</v>
      </c>
      <c r="C1702">
        <v>60528440</v>
      </c>
      <c r="D1702">
        <v>58330407</v>
      </c>
      <c r="E1702">
        <v>1</v>
      </c>
      <c r="F1702">
        <v>1</v>
      </c>
      <c r="G1702">
        <v>1080</v>
      </c>
      <c r="H1702">
        <v>3</v>
      </c>
      <c r="I1702" t="s">
        <v>947</v>
      </c>
      <c r="J1702" t="s">
        <v>948</v>
      </c>
      <c r="K1702" t="s">
        <v>949</v>
      </c>
      <c r="L1702">
        <v>1346</v>
      </c>
      <c r="N1702">
        <v>1009</v>
      </c>
      <c r="O1702" t="s">
        <v>880</v>
      </c>
      <c r="P1702" t="s">
        <v>880</v>
      </c>
      <c r="Q1702">
        <v>1</v>
      </c>
      <c r="X1702">
        <v>0.02</v>
      </c>
      <c r="Y1702">
        <v>19.28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 t="s">
        <v>3</v>
      </c>
      <c r="AG1702">
        <v>0.02</v>
      </c>
      <c r="AH1702">
        <v>2</v>
      </c>
      <c r="AI1702">
        <v>60528447</v>
      </c>
      <c r="AJ1702">
        <v>1698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</row>
    <row r="1703" spans="1:44" x14ac:dyDescent="0.2">
      <c r="A1703">
        <f>ROW(Source!A786)</f>
        <v>786</v>
      </c>
      <c r="B1703">
        <v>60528454</v>
      </c>
      <c r="C1703">
        <v>60528440</v>
      </c>
      <c r="D1703">
        <v>58266855</v>
      </c>
      <c r="E1703">
        <v>1080</v>
      </c>
      <c r="F1703">
        <v>1</v>
      </c>
      <c r="G1703">
        <v>1080</v>
      </c>
      <c r="H1703">
        <v>3</v>
      </c>
      <c r="I1703" t="s">
        <v>1002</v>
      </c>
      <c r="J1703" t="s">
        <v>3</v>
      </c>
      <c r="K1703" t="s">
        <v>1003</v>
      </c>
      <c r="L1703">
        <v>1354</v>
      </c>
      <c r="N1703">
        <v>1010</v>
      </c>
      <c r="O1703" t="s">
        <v>39</v>
      </c>
      <c r="P1703" t="s">
        <v>39</v>
      </c>
      <c r="Q1703">
        <v>1</v>
      </c>
      <c r="X1703">
        <v>2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 t="s">
        <v>3</v>
      </c>
      <c r="AG1703">
        <v>2</v>
      </c>
      <c r="AH1703">
        <v>3</v>
      </c>
      <c r="AI1703">
        <v>-1</v>
      </c>
      <c r="AJ1703" t="s">
        <v>3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</row>
    <row r="1704" spans="1:44" x14ac:dyDescent="0.2">
      <c r="A1704">
        <f>ROW(Source!A786)</f>
        <v>786</v>
      </c>
      <c r="B1704">
        <v>60528455</v>
      </c>
      <c r="C1704">
        <v>60528440</v>
      </c>
      <c r="D1704">
        <v>58287192</v>
      </c>
      <c r="E1704">
        <v>1080</v>
      </c>
      <c r="F1704">
        <v>1</v>
      </c>
      <c r="G1704">
        <v>1080</v>
      </c>
      <c r="H1704">
        <v>3</v>
      </c>
      <c r="I1704" t="s">
        <v>991</v>
      </c>
      <c r="J1704" t="s">
        <v>3</v>
      </c>
      <c r="K1704" t="s">
        <v>992</v>
      </c>
      <c r="L1704">
        <v>1354</v>
      </c>
      <c r="N1704">
        <v>1010</v>
      </c>
      <c r="O1704" t="s">
        <v>39</v>
      </c>
      <c r="P1704" t="s">
        <v>39</v>
      </c>
      <c r="Q1704">
        <v>1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 t="s">
        <v>3</v>
      </c>
      <c r="AG1704">
        <v>1</v>
      </c>
      <c r="AH1704">
        <v>3</v>
      </c>
      <c r="AI1704">
        <v>-1</v>
      </c>
      <c r="AJ1704" t="s">
        <v>3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</row>
    <row r="1705" spans="1:44" x14ac:dyDescent="0.2">
      <c r="A1705">
        <f>ROW(Source!A789)</f>
        <v>789</v>
      </c>
      <c r="B1705">
        <v>60528464</v>
      </c>
      <c r="C1705">
        <v>60528457</v>
      </c>
      <c r="D1705">
        <v>58266404</v>
      </c>
      <c r="E1705">
        <v>1080</v>
      </c>
      <c r="F1705">
        <v>1</v>
      </c>
      <c r="G1705">
        <v>1080</v>
      </c>
      <c r="H1705">
        <v>1</v>
      </c>
      <c r="I1705" t="s">
        <v>859</v>
      </c>
      <c r="J1705" t="s">
        <v>3</v>
      </c>
      <c r="K1705" t="s">
        <v>860</v>
      </c>
      <c r="L1705">
        <v>1191</v>
      </c>
      <c r="N1705">
        <v>1013</v>
      </c>
      <c r="O1705" t="s">
        <v>861</v>
      </c>
      <c r="P1705" t="s">
        <v>861</v>
      </c>
      <c r="Q1705">
        <v>1</v>
      </c>
      <c r="X1705">
        <v>0.75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1</v>
      </c>
      <c r="AF1705" t="s">
        <v>26</v>
      </c>
      <c r="AG1705">
        <v>0.94874999999999998</v>
      </c>
      <c r="AH1705">
        <v>2</v>
      </c>
      <c r="AI1705">
        <v>60528458</v>
      </c>
      <c r="AJ1705">
        <v>1699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</row>
    <row r="1706" spans="1:44" x14ac:dyDescent="0.2">
      <c r="A1706">
        <f>ROW(Source!A789)</f>
        <v>789</v>
      </c>
      <c r="B1706">
        <v>60528465</v>
      </c>
      <c r="C1706">
        <v>60528457</v>
      </c>
      <c r="D1706">
        <v>58340279</v>
      </c>
      <c r="E1706">
        <v>1</v>
      </c>
      <c r="F1706">
        <v>1</v>
      </c>
      <c r="G1706">
        <v>1080</v>
      </c>
      <c r="H1706">
        <v>2</v>
      </c>
      <c r="I1706" t="s">
        <v>938</v>
      </c>
      <c r="J1706" t="s">
        <v>939</v>
      </c>
      <c r="K1706" t="s">
        <v>940</v>
      </c>
      <c r="L1706">
        <v>1368</v>
      </c>
      <c r="N1706">
        <v>1011</v>
      </c>
      <c r="O1706" t="s">
        <v>865</v>
      </c>
      <c r="P1706" t="s">
        <v>865</v>
      </c>
      <c r="Q1706">
        <v>1</v>
      </c>
      <c r="X1706">
        <v>0.24</v>
      </c>
      <c r="Y1706">
        <v>0</v>
      </c>
      <c r="Z1706">
        <v>7.11</v>
      </c>
      <c r="AA1706">
        <v>0</v>
      </c>
      <c r="AB1706">
        <v>0</v>
      </c>
      <c r="AC1706">
        <v>0</v>
      </c>
      <c r="AD1706">
        <v>1</v>
      </c>
      <c r="AE1706">
        <v>0</v>
      </c>
      <c r="AF1706" t="s">
        <v>25</v>
      </c>
      <c r="AG1706">
        <v>0.33</v>
      </c>
      <c r="AH1706">
        <v>2</v>
      </c>
      <c r="AI1706">
        <v>60528459</v>
      </c>
      <c r="AJ1706">
        <v>1700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</row>
    <row r="1707" spans="1:44" x14ac:dyDescent="0.2">
      <c r="A1707">
        <f>ROW(Source!A789)</f>
        <v>789</v>
      </c>
      <c r="B1707">
        <v>60528466</v>
      </c>
      <c r="C1707">
        <v>60528457</v>
      </c>
      <c r="D1707">
        <v>58340578</v>
      </c>
      <c r="E1707">
        <v>1</v>
      </c>
      <c r="F1707">
        <v>1</v>
      </c>
      <c r="G1707">
        <v>1080</v>
      </c>
      <c r="H1707">
        <v>2</v>
      </c>
      <c r="I1707" t="s">
        <v>862</v>
      </c>
      <c r="J1707" t="s">
        <v>863</v>
      </c>
      <c r="K1707" t="s">
        <v>864</v>
      </c>
      <c r="L1707">
        <v>1368</v>
      </c>
      <c r="N1707">
        <v>1011</v>
      </c>
      <c r="O1707" t="s">
        <v>865</v>
      </c>
      <c r="P1707" t="s">
        <v>865</v>
      </c>
      <c r="Q1707">
        <v>1</v>
      </c>
      <c r="X1707">
        <v>3.2000000000000001E-2</v>
      </c>
      <c r="Y1707">
        <v>0</v>
      </c>
      <c r="Z1707">
        <v>83.1</v>
      </c>
      <c r="AA1707">
        <v>12.62</v>
      </c>
      <c r="AB1707">
        <v>0</v>
      </c>
      <c r="AC1707">
        <v>0</v>
      </c>
      <c r="AD1707">
        <v>1</v>
      </c>
      <c r="AE1707">
        <v>0</v>
      </c>
      <c r="AF1707" t="s">
        <v>25</v>
      </c>
      <c r="AG1707">
        <v>4.4000000000000004E-2</v>
      </c>
      <c r="AH1707">
        <v>2</v>
      </c>
      <c r="AI1707">
        <v>60528460</v>
      </c>
      <c r="AJ1707">
        <v>1701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</row>
    <row r="1708" spans="1:44" x14ac:dyDescent="0.2">
      <c r="A1708">
        <f>ROW(Source!A789)</f>
        <v>789</v>
      </c>
      <c r="B1708">
        <v>60528467</v>
      </c>
      <c r="C1708">
        <v>60528457</v>
      </c>
      <c r="D1708">
        <v>58339814</v>
      </c>
      <c r="E1708">
        <v>1</v>
      </c>
      <c r="F1708">
        <v>1</v>
      </c>
      <c r="G1708">
        <v>1080</v>
      </c>
      <c r="H1708">
        <v>2</v>
      </c>
      <c r="I1708" t="s">
        <v>874</v>
      </c>
      <c r="J1708" t="s">
        <v>875</v>
      </c>
      <c r="K1708" t="s">
        <v>876</v>
      </c>
      <c r="L1708">
        <v>1368</v>
      </c>
      <c r="N1708">
        <v>1011</v>
      </c>
      <c r="O1708" t="s">
        <v>865</v>
      </c>
      <c r="P1708" t="s">
        <v>865</v>
      </c>
      <c r="Q1708">
        <v>1</v>
      </c>
      <c r="X1708">
        <v>1E-3</v>
      </c>
      <c r="Y1708">
        <v>0</v>
      </c>
      <c r="Z1708">
        <v>179.17</v>
      </c>
      <c r="AA1708">
        <v>16.93</v>
      </c>
      <c r="AB1708">
        <v>0</v>
      </c>
      <c r="AC1708">
        <v>0</v>
      </c>
      <c r="AD1708">
        <v>1</v>
      </c>
      <c r="AE1708">
        <v>0</v>
      </c>
      <c r="AF1708" t="s">
        <v>25</v>
      </c>
      <c r="AG1708">
        <v>1.3750000000000001E-3</v>
      </c>
      <c r="AH1708">
        <v>2</v>
      </c>
      <c r="AI1708">
        <v>60528461</v>
      </c>
      <c r="AJ1708">
        <v>1702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</row>
    <row r="1709" spans="1:44" x14ac:dyDescent="0.2">
      <c r="A1709">
        <f>ROW(Source!A789)</f>
        <v>789</v>
      </c>
      <c r="B1709">
        <v>60528468</v>
      </c>
      <c r="C1709">
        <v>60528457</v>
      </c>
      <c r="D1709">
        <v>58309878</v>
      </c>
      <c r="E1709">
        <v>1</v>
      </c>
      <c r="F1709">
        <v>1</v>
      </c>
      <c r="G1709">
        <v>1080</v>
      </c>
      <c r="H1709">
        <v>3</v>
      </c>
      <c r="I1709" t="s">
        <v>950</v>
      </c>
      <c r="J1709" t="s">
        <v>951</v>
      </c>
      <c r="K1709" t="s">
        <v>952</v>
      </c>
      <c r="L1709">
        <v>1348</v>
      </c>
      <c r="N1709">
        <v>1009</v>
      </c>
      <c r="O1709" t="s">
        <v>900</v>
      </c>
      <c r="P1709" t="s">
        <v>900</v>
      </c>
      <c r="Q1709">
        <v>1000</v>
      </c>
      <c r="X1709">
        <v>6.9999999999999994E-5</v>
      </c>
      <c r="Y1709">
        <v>7185.82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 t="s">
        <v>3</v>
      </c>
      <c r="AG1709">
        <v>6.9999999999999994E-5</v>
      </c>
      <c r="AH1709">
        <v>2</v>
      </c>
      <c r="AI1709">
        <v>60528462</v>
      </c>
      <c r="AJ1709">
        <v>1703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</row>
    <row r="1710" spans="1:44" x14ac:dyDescent="0.2">
      <c r="A1710">
        <f>ROW(Source!A789)</f>
        <v>789</v>
      </c>
      <c r="B1710">
        <v>60528469</v>
      </c>
      <c r="C1710">
        <v>60528457</v>
      </c>
      <c r="D1710">
        <v>58277747</v>
      </c>
      <c r="E1710">
        <v>1080</v>
      </c>
      <c r="F1710">
        <v>1</v>
      </c>
      <c r="G1710">
        <v>1080</v>
      </c>
      <c r="H1710">
        <v>3</v>
      </c>
      <c r="I1710" t="s">
        <v>1004</v>
      </c>
      <c r="J1710" t="s">
        <v>3</v>
      </c>
      <c r="K1710" t="s">
        <v>1005</v>
      </c>
      <c r="L1710">
        <v>1354</v>
      </c>
      <c r="N1710">
        <v>1010</v>
      </c>
      <c r="O1710" t="s">
        <v>39</v>
      </c>
      <c r="P1710" t="s">
        <v>39</v>
      </c>
      <c r="Q1710">
        <v>1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 t="s">
        <v>3</v>
      </c>
      <c r="AG1710">
        <v>1</v>
      </c>
      <c r="AH1710">
        <v>3</v>
      </c>
      <c r="AI1710">
        <v>-1</v>
      </c>
      <c r="AJ1710" t="s">
        <v>3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</row>
    <row r="1711" spans="1:44" x14ac:dyDescent="0.2">
      <c r="A1711">
        <f>ROW(Source!A790)</f>
        <v>790</v>
      </c>
      <c r="B1711">
        <v>60528464</v>
      </c>
      <c r="C1711">
        <v>60528457</v>
      </c>
      <c r="D1711">
        <v>58266404</v>
      </c>
      <c r="E1711">
        <v>1080</v>
      </c>
      <c r="F1711">
        <v>1</v>
      </c>
      <c r="G1711">
        <v>1080</v>
      </c>
      <c r="H1711">
        <v>1</v>
      </c>
      <c r="I1711" t="s">
        <v>859</v>
      </c>
      <c r="J1711" t="s">
        <v>3</v>
      </c>
      <c r="K1711" t="s">
        <v>860</v>
      </c>
      <c r="L1711">
        <v>1191</v>
      </c>
      <c r="N1711">
        <v>1013</v>
      </c>
      <c r="O1711" t="s">
        <v>861</v>
      </c>
      <c r="P1711" t="s">
        <v>861</v>
      </c>
      <c r="Q1711">
        <v>1</v>
      </c>
      <c r="X1711">
        <v>0.75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  <c r="AE1711">
        <v>1</v>
      </c>
      <c r="AF1711" t="s">
        <v>26</v>
      </c>
      <c r="AG1711">
        <v>0.94874999999999998</v>
      </c>
      <c r="AH1711">
        <v>2</v>
      </c>
      <c r="AI1711">
        <v>60528458</v>
      </c>
      <c r="AJ1711">
        <v>1705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</row>
    <row r="1712" spans="1:44" x14ac:dyDescent="0.2">
      <c r="A1712">
        <f>ROW(Source!A790)</f>
        <v>790</v>
      </c>
      <c r="B1712">
        <v>60528465</v>
      </c>
      <c r="C1712">
        <v>60528457</v>
      </c>
      <c r="D1712">
        <v>58340279</v>
      </c>
      <c r="E1712">
        <v>1</v>
      </c>
      <c r="F1712">
        <v>1</v>
      </c>
      <c r="G1712">
        <v>1080</v>
      </c>
      <c r="H1712">
        <v>2</v>
      </c>
      <c r="I1712" t="s">
        <v>938</v>
      </c>
      <c r="J1712" t="s">
        <v>939</v>
      </c>
      <c r="K1712" t="s">
        <v>940</v>
      </c>
      <c r="L1712">
        <v>1368</v>
      </c>
      <c r="N1712">
        <v>1011</v>
      </c>
      <c r="O1712" t="s">
        <v>865</v>
      </c>
      <c r="P1712" t="s">
        <v>865</v>
      </c>
      <c r="Q1712">
        <v>1</v>
      </c>
      <c r="X1712">
        <v>0.24</v>
      </c>
      <c r="Y1712">
        <v>0</v>
      </c>
      <c r="Z1712">
        <v>7.11</v>
      </c>
      <c r="AA1712">
        <v>0</v>
      </c>
      <c r="AB1712">
        <v>0</v>
      </c>
      <c r="AC1712">
        <v>0</v>
      </c>
      <c r="AD1712">
        <v>1</v>
      </c>
      <c r="AE1712">
        <v>0</v>
      </c>
      <c r="AF1712" t="s">
        <v>25</v>
      </c>
      <c r="AG1712">
        <v>0.33</v>
      </c>
      <c r="AH1712">
        <v>2</v>
      </c>
      <c r="AI1712">
        <v>60528459</v>
      </c>
      <c r="AJ1712">
        <v>1706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</row>
    <row r="1713" spans="1:44" x14ac:dyDescent="0.2">
      <c r="A1713">
        <f>ROW(Source!A790)</f>
        <v>790</v>
      </c>
      <c r="B1713">
        <v>60528466</v>
      </c>
      <c r="C1713">
        <v>60528457</v>
      </c>
      <c r="D1713">
        <v>58340578</v>
      </c>
      <c r="E1713">
        <v>1</v>
      </c>
      <c r="F1713">
        <v>1</v>
      </c>
      <c r="G1713">
        <v>1080</v>
      </c>
      <c r="H1713">
        <v>2</v>
      </c>
      <c r="I1713" t="s">
        <v>862</v>
      </c>
      <c r="J1713" t="s">
        <v>863</v>
      </c>
      <c r="K1713" t="s">
        <v>864</v>
      </c>
      <c r="L1713">
        <v>1368</v>
      </c>
      <c r="N1713">
        <v>1011</v>
      </c>
      <c r="O1713" t="s">
        <v>865</v>
      </c>
      <c r="P1713" t="s">
        <v>865</v>
      </c>
      <c r="Q1713">
        <v>1</v>
      </c>
      <c r="X1713">
        <v>3.2000000000000001E-2</v>
      </c>
      <c r="Y1713">
        <v>0</v>
      </c>
      <c r="Z1713">
        <v>83.1</v>
      </c>
      <c r="AA1713">
        <v>12.62</v>
      </c>
      <c r="AB1713">
        <v>0</v>
      </c>
      <c r="AC1713">
        <v>0</v>
      </c>
      <c r="AD1713">
        <v>1</v>
      </c>
      <c r="AE1713">
        <v>0</v>
      </c>
      <c r="AF1713" t="s">
        <v>25</v>
      </c>
      <c r="AG1713">
        <v>4.4000000000000004E-2</v>
      </c>
      <c r="AH1713">
        <v>2</v>
      </c>
      <c r="AI1713">
        <v>60528460</v>
      </c>
      <c r="AJ1713">
        <v>1707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</row>
    <row r="1714" spans="1:44" x14ac:dyDescent="0.2">
      <c r="A1714">
        <f>ROW(Source!A790)</f>
        <v>790</v>
      </c>
      <c r="B1714">
        <v>60528467</v>
      </c>
      <c r="C1714">
        <v>60528457</v>
      </c>
      <c r="D1714">
        <v>58339814</v>
      </c>
      <c r="E1714">
        <v>1</v>
      </c>
      <c r="F1714">
        <v>1</v>
      </c>
      <c r="G1714">
        <v>1080</v>
      </c>
      <c r="H1714">
        <v>2</v>
      </c>
      <c r="I1714" t="s">
        <v>874</v>
      </c>
      <c r="J1714" t="s">
        <v>875</v>
      </c>
      <c r="K1714" t="s">
        <v>876</v>
      </c>
      <c r="L1714">
        <v>1368</v>
      </c>
      <c r="N1714">
        <v>1011</v>
      </c>
      <c r="O1714" t="s">
        <v>865</v>
      </c>
      <c r="P1714" t="s">
        <v>865</v>
      </c>
      <c r="Q1714">
        <v>1</v>
      </c>
      <c r="X1714">
        <v>1E-3</v>
      </c>
      <c r="Y1714">
        <v>0</v>
      </c>
      <c r="Z1714">
        <v>179.17</v>
      </c>
      <c r="AA1714">
        <v>16.93</v>
      </c>
      <c r="AB1714">
        <v>0</v>
      </c>
      <c r="AC1714">
        <v>0</v>
      </c>
      <c r="AD1714">
        <v>1</v>
      </c>
      <c r="AE1714">
        <v>0</v>
      </c>
      <c r="AF1714" t="s">
        <v>25</v>
      </c>
      <c r="AG1714">
        <v>1.3750000000000001E-3</v>
      </c>
      <c r="AH1714">
        <v>2</v>
      </c>
      <c r="AI1714">
        <v>60528461</v>
      </c>
      <c r="AJ1714">
        <v>1708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</row>
    <row r="1715" spans="1:44" x14ac:dyDescent="0.2">
      <c r="A1715">
        <f>ROW(Source!A790)</f>
        <v>790</v>
      </c>
      <c r="B1715">
        <v>60528468</v>
      </c>
      <c r="C1715">
        <v>60528457</v>
      </c>
      <c r="D1715">
        <v>58309878</v>
      </c>
      <c r="E1715">
        <v>1</v>
      </c>
      <c r="F1715">
        <v>1</v>
      </c>
      <c r="G1715">
        <v>1080</v>
      </c>
      <c r="H1715">
        <v>3</v>
      </c>
      <c r="I1715" t="s">
        <v>950</v>
      </c>
      <c r="J1715" t="s">
        <v>951</v>
      </c>
      <c r="K1715" t="s">
        <v>952</v>
      </c>
      <c r="L1715">
        <v>1348</v>
      </c>
      <c r="N1715">
        <v>1009</v>
      </c>
      <c r="O1715" t="s">
        <v>900</v>
      </c>
      <c r="P1715" t="s">
        <v>900</v>
      </c>
      <c r="Q1715">
        <v>1000</v>
      </c>
      <c r="X1715">
        <v>6.9999999999999994E-5</v>
      </c>
      <c r="Y1715">
        <v>7185.82</v>
      </c>
      <c r="Z1715">
        <v>0</v>
      </c>
      <c r="AA1715">
        <v>0</v>
      </c>
      <c r="AB1715">
        <v>0</v>
      </c>
      <c r="AC1715">
        <v>0</v>
      </c>
      <c r="AD1715">
        <v>1</v>
      </c>
      <c r="AE1715">
        <v>0</v>
      </c>
      <c r="AF1715" t="s">
        <v>3</v>
      </c>
      <c r="AG1715">
        <v>6.9999999999999994E-5</v>
      </c>
      <c r="AH1715">
        <v>2</v>
      </c>
      <c r="AI1715">
        <v>60528462</v>
      </c>
      <c r="AJ1715">
        <v>1709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</row>
    <row r="1716" spans="1:44" x14ac:dyDescent="0.2">
      <c r="A1716">
        <f>ROW(Source!A790)</f>
        <v>790</v>
      </c>
      <c r="B1716">
        <v>60528469</v>
      </c>
      <c r="C1716">
        <v>60528457</v>
      </c>
      <c r="D1716">
        <v>58277747</v>
      </c>
      <c r="E1716">
        <v>1080</v>
      </c>
      <c r="F1716">
        <v>1</v>
      </c>
      <c r="G1716">
        <v>1080</v>
      </c>
      <c r="H1716">
        <v>3</v>
      </c>
      <c r="I1716" t="s">
        <v>1004</v>
      </c>
      <c r="J1716" t="s">
        <v>3</v>
      </c>
      <c r="K1716" t="s">
        <v>1005</v>
      </c>
      <c r="L1716">
        <v>1354</v>
      </c>
      <c r="N1716">
        <v>1010</v>
      </c>
      <c r="O1716" t="s">
        <v>39</v>
      </c>
      <c r="P1716" t="s">
        <v>39</v>
      </c>
      <c r="Q1716">
        <v>1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 t="s">
        <v>3</v>
      </c>
      <c r="AG1716">
        <v>1</v>
      </c>
      <c r="AH1716">
        <v>3</v>
      </c>
      <c r="AI1716">
        <v>-1</v>
      </c>
      <c r="AJ1716" t="s">
        <v>3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</row>
    <row r="1717" spans="1:44" x14ac:dyDescent="0.2">
      <c r="A1717">
        <f>ROW(Source!A793)</f>
        <v>793</v>
      </c>
      <c r="B1717">
        <v>60528476</v>
      </c>
      <c r="C1717">
        <v>60528471</v>
      </c>
      <c r="D1717">
        <v>58266404</v>
      </c>
      <c r="E1717">
        <v>1080</v>
      </c>
      <c r="F1717">
        <v>1</v>
      </c>
      <c r="G1717">
        <v>1080</v>
      </c>
      <c r="H1717">
        <v>1</v>
      </c>
      <c r="I1717" t="s">
        <v>859</v>
      </c>
      <c r="J1717" t="s">
        <v>3</v>
      </c>
      <c r="K1717" t="s">
        <v>860</v>
      </c>
      <c r="L1717">
        <v>1191</v>
      </c>
      <c r="N1717">
        <v>1013</v>
      </c>
      <c r="O1717" t="s">
        <v>861</v>
      </c>
      <c r="P1717" t="s">
        <v>861</v>
      </c>
      <c r="Q1717">
        <v>1</v>
      </c>
      <c r="X1717">
        <v>0.3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  <c r="AE1717">
        <v>1</v>
      </c>
      <c r="AF1717" t="s">
        <v>266</v>
      </c>
      <c r="AG1717">
        <v>0.33</v>
      </c>
      <c r="AH1717">
        <v>2</v>
      </c>
      <c r="AI1717">
        <v>60528472</v>
      </c>
      <c r="AJ1717">
        <v>1711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</row>
    <row r="1718" spans="1:44" x14ac:dyDescent="0.2">
      <c r="A1718">
        <f>ROW(Source!A793)</f>
        <v>793</v>
      </c>
      <c r="B1718">
        <v>60528477</v>
      </c>
      <c r="C1718">
        <v>60528471</v>
      </c>
      <c r="D1718">
        <v>58330407</v>
      </c>
      <c r="E1718">
        <v>1</v>
      </c>
      <c r="F1718">
        <v>1</v>
      </c>
      <c r="G1718">
        <v>1080</v>
      </c>
      <c r="H1718">
        <v>3</v>
      </c>
      <c r="I1718" t="s">
        <v>947</v>
      </c>
      <c r="J1718" t="s">
        <v>948</v>
      </c>
      <c r="K1718" t="s">
        <v>949</v>
      </c>
      <c r="L1718">
        <v>1346</v>
      </c>
      <c r="N1718">
        <v>1009</v>
      </c>
      <c r="O1718" t="s">
        <v>880</v>
      </c>
      <c r="P1718" t="s">
        <v>880</v>
      </c>
      <c r="Q1718">
        <v>1</v>
      </c>
      <c r="X1718">
        <v>4.2000000000000003E-2</v>
      </c>
      <c r="Y1718">
        <v>19.28</v>
      </c>
      <c r="Z1718">
        <v>0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 t="s">
        <v>140</v>
      </c>
      <c r="AG1718">
        <v>4.2000000000000003E-2</v>
      </c>
      <c r="AH1718">
        <v>2</v>
      </c>
      <c r="AI1718">
        <v>60528473</v>
      </c>
      <c r="AJ1718">
        <v>1712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</row>
    <row r="1719" spans="1:44" x14ac:dyDescent="0.2">
      <c r="A1719">
        <f>ROW(Source!A793)</f>
        <v>793</v>
      </c>
      <c r="B1719">
        <v>60528478</v>
      </c>
      <c r="C1719">
        <v>60528471</v>
      </c>
      <c r="D1719">
        <v>58288274</v>
      </c>
      <c r="E1719">
        <v>1080</v>
      </c>
      <c r="F1719">
        <v>1</v>
      </c>
      <c r="G1719">
        <v>1080</v>
      </c>
      <c r="H1719">
        <v>3</v>
      </c>
      <c r="I1719" t="s">
        <v>1006</v>
      </c>
      <c r="J1719" t="s">
        <v>3</v>
      </c>
      <c r="K1719" t="s">
        <v>1007</v>
      </c>
      <c r="L1719">
        <v>1354</v>
      </c>
      <c r="N1719">
        <v>1010</v>
      </c>
      <c r="O1719" t="s">
        <v>39</v>
      </c>
      <c r="P1719" t="s">
        <v>39</v>
      </c>
      <c r="Q1719">
        <v>1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 t="s">
        <v>140</v>
      </c>
      <c r="AG1719">
        <v>1</v>
      </c>
      <c r="AH1719">
        <v>3</v>
      </c>
      <c r="AI1719">
        <v>-1</v>
      </c>
      <c r="AJ1719" t="s">
        <v>3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</row>
    <row r="1720" spans="1:44" x14ac:dyDescent="0.2">
      <c r="A1720">
        <f>ROW(Source!A793)</f>
        <v>793</v>
      </c>
      <c r="B1720">
        <v>60528479</v>
      </c>
      <c r="C1720">
        <v>60528471</v>
      </c>
      <c r="D1720">
        <v>58271406</v>
      </c>
      <c r="E1720">
        <v>1080</v>
      </c>
      <c r="F1720">
        <v>1</v>
      </c>
      <c r="G1720">
        <v>1080</v>
      </c>
      <c r="H1720">
        <v>3</v>
      </c>
      <c r="I1720" t="s">
        <v>953</v>
      </c>
      <c r="J1720" t="s">
        <v>3</v>
      </c>
      <c r="K1720" t="s">
        <v>954</v>
      </c>
      <c r="L1720">
        <v>1348</v>
      </c>
      <c r="N1720">
        <v>1009</v>
      </c>
      <c r="O1720" t="s">
        <v>900</v>
      </c>
      <c r="P1720" t="s">
        <v>900</v>
      </c>
      <c r="Q1720">
        <v>1000</v>
      </c>
      <c r="X1720">
        <v>1.5E-3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0</v>
      </c>
      <c r="AF1720" t="s">
        <v>140</v>
      </c>
      <c r="AG1720">
        <v>1.5E-3</v>
      </c>
      <c r="AH1720">
        <v>2</v>
      </c>
      <c r="AI1720">
        <v>60528474</v>
      </c>
      <c r="AJ1720">
        <v>1713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</row>
    <row r="1721" spans="1:44" x14ac:dyDescent="0.2">
      <c r="A1721">
        <f>ROW(Source!A794)</f>
        <v>794</v>
      </c>
      <c r="B1721">
        <v>60528476</v>
      </c>
      <c r="C1721">
        <v>60528471</v>
      </c>
      <c r="D1721">
        <v>58266404</v>
      </c>
      <c r="E1721">
        <v>1080</v>
      </c>
      <c r="F1721">
        <v>1</v>
      </c>
      <c r="G1721">
        <v>1080</v>
      </c>
      <c r="H1721">
        <v>1</v>
      </c>
      <c r="I1721" t="s">
        <v>859</v>
      </c>
      <c r="J1721" t="s">
        <v>3</v>
      </c>
      <c r="K1721" t="s">
        <v>860</v>
      </c>
      <c r="L1721">
        <v>1191</v>
      </c>
      <c r="N1721">
        <v>1013</v>
      </c>
      <c r="O1721" t="s">
        <v>861</v>
      </c>
      <c r="P1721" t="s">
        <v>861</v>
      </c>
      <c r="Q1721">
        <v>1</v>
      </c>
      <c r="X1721">
        <v>0.3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  <c r="AE1721">
        <v>1</v>
      </c>
      <c r="AF1721" t="s">
        <v>266</v>
      </c>
      <c r="AG1721">
        <v>0.33</v>
      </c>
      <c r="AH1721">
        <v>2</v>
      </c>
      <c r="AI1721">
        <v>60528472</v>
      </c>
      <c r="AJ1721">
        <v>1715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</row>
    <row r="1722" spans="1:44" x14ac:dyDescent="0.2">
      <c r="A1722">
        <f>ROW(Source!A794)</f>
        <v>794</v>
      </c>
      <c r="B1722">
        <v>60528477</v>
      </c>
      <c r="C1722">
        <v>60528471</v>
      </c>
      <c r="D1722">
        <v>58330407</v>
      </c>
      <c r="E1722">
        <v>1</v>
      </c>
      <c r="F1722">
        <v>1</v>
      </c>
      <c r="G1722">
        <v>1080</v>
      </c>
      <c r="H1722">
        <v>3</v>
      </c>
      <c r="I1722" t="s">
        <v>947</v>
      </c>
      <c r="J1722" t="s">
        <v>948</v>
      </c>
      <c r="K1722" t="s">
        <v>949</v>
      </c>
      <c r="L1722">
        <v>1346</v>
      </c>
      <c r="N1722">
        <v>1009</v>
      </c>
      <c r="O1722" t="s">
        <v>880</v>
      </c>
      <c r="P1722" t="s">
        <v>880</v>
      </c>
      <c r="Q1722">
        <v>1</v>
      </c>
      <c r="X1722">
        <v>4.2000000000000003E-2</v>
      </c>
      <c r="Y1722">
        <v>19.28</v>
      </c>
      <c r="Z1722">
        <v>0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 t="s">
        <v>140</v>
      </c>
      <c r="AG1722">
        <v>4.2000000000000003E-2</v>
      </c>
      <c r="AH1722">
        <v>2</v>
      </c>
      <c r="AI1722">
        <v>60528473</v>
      </c>
      <c r="AJ1722">
        <v>1716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</row>
    <row r="1723" spans="1:44" x14ac:dyDescent="0.2">
      <c r="A1723">
        <f>ROW(Source!A794)</f>
        <v>794</v>
      </c>
      <c r="B1723">
        <v>60528478</v>
      </c>
      <c r="C1723">
        <v>60528471</v>
      </c>
      <c r="D1723">
        <v>58288274</v>
      </c>
      <c r="E1723">
        <v>1080</v>
      </c>
      <c r="F1723">
        <v>1</v>
      </c>
      <c r="G1723">
        <v>1080</v>
      </c>
      <c r="H1723">
        <v>3</v>
      </c>
      <c r="I1723" t="s">
        <v>1006</v>
      </c>
      <c r="J1723" t="s">
        <v>3</v>
      </c>
      <c r="K1723" t="s">
        <v>1007</v>
      </c>
      <c r="L1723">
        <v>1354</v>
      </c>
      <c r="N1723">
        <v>1010</v>
      </c>
      <c r="O1723" t="s">
        <v>39</v>
      </c>
      <c r="P1723" t="s">
        <v>39</v>
      </c>
      <c r="Q1723">
        <v>1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 t="s">
        <v>140</v>
      </c>
      <c r="AG1723">
        <v>1</v>
      </c>
      <c r="AH1723">
        <v>3</v>
      </c>
      <c r="AI1723">
        <v>-1</v>
      </c>
      <c r="AJ1723" t="s">
        <v>3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</row>
    <row r="1724" spans="1:44" x14ac:dyDescent="0.2">
      <c r="A1724">
        <f>ROW(Source!A794)</f>
        <v>794</v>
      </c>
      <c r="B1724">
        <v>60528479</v>
      </c>
      <c r="C1724">
        <v>60528471</v>
      </c>
      <c r="D1724">
        <v>58271406</v>
      </c>
      <c r="E1724">
        <v>1080</v>
      </c>
      <c r="F1724">
        <v>1</v>
      </c>
      <c r="G1724">
        <v>1080</v>
      </c>
      <c r="H1724">
        <v>3</v>
      </c>
      <c r="I1724" t="s">
        <v>953</v>
      </c>
      <c r="J1724" t="s">
        <v>3</v>
      </c>
      <c r="K1724" t="s">
        <v>954</v>
      </c>
      <c r="L1724">
        <v>1348</v>
      </c>
      <c r="N1724">
        <v>1009</v>
      </c>
      <c r="O1724" t="s">
        <v>900</v>
      </c>
      <c r="P1724" t="s">
        <v>900</v>
      </c>
      <c r="Q1724">
        <v>1000</v>
      </c>
      <c r="X1724">
        <v>1.5E-3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  <c r="AE1724">
        <v>0</v>
      </c>
      <c r="AF1724" t="s">
        <v>140</v>
      </c>
      <c r="AG1724">
        <v>1.5E-3</v>
      </c>
      <c r="AH1724">
        <v>2</v>
      </c>
      <c r="AI1724">
        <v>60528474</v>
      </c>
      <c r="AJ1724">
        <v>1717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</row>
    <row r="1725" spans="1:44" x14ac:dyDescent="0.2">
      <c r="A1725">
        <f>ROW(Source!A799)</f>
        <v>799</v>
      </c>
      <c r="B1725">
        <v>60528488</v>
      </c>
      <c r="C1725">
        <v>60528482</v>
      </c>
      <c r="D1725">
        <v>58266404</v>
      </c>
      <c r="E1725">
        <v>1080</v>
      </c>
      <c r="F1725">
        <v>1</v>
      </c>
      <c r="G1725">
        <v>1080</v>
      </c>
      <c r="H1725">
        <v>1</v>
      </c>
      <c r="I1725" t="s">
        <v>859</v>
      </c>
      <c r="J1725" t="s">
        <v>3</v>
      </c>
      <c r="K1725" t="s">
        <v>860</v>
      </c>
      <c r="L1725">
        <v>1191</v>
      </c>
      <c r="N1725">
        <v>1013</v>
      </c>
      <c r="O1725" t="s">
        <v>861</v>
      </c>
      <c r="P1725" t="s">
        <v>861</v>
      </c>
      <c r="Q1725">
        <v>1</v>
      </c>
      <c r="X1725">
        <v>1.03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  <c r="AE1725">
        <v>1</v>
      </c>
      <c r="AF1725" t="s">
        <v>266</v>
      </c>
      <c r="AG1725">
        <v>1.1330000000000002</v>
      </c>
      <c r="AH1725">
        <v>2</v>
      </c>
      <c r="AI1725">
        <v>60528483</v>
      </c>
      <c r="AJ1725">
        <v>1719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</row>
    <row r="1726" spans="1:44" x14ac:dyDescent="0.2">
      <c r="A1726">
        <f>ROW(Source!A799)</f>
        <v>799</v>
      </c>
      <c r="B1726">
        <v>60528489</v>
      </c>
      <c r="C1726">
        <v>60528482</v>
      </c>
      <c r="D1726">
        <v>58340578</v>
      </c>
      <c r="E1726">
        <v>1</v>
      </c>
      <c r="F1726">
        <v>1</v>
      </c>
      <c r="G1726">
        <v>1080</v>
      </c>
      <c r="H1726">
        <v>2</v>
      </c>
      <c r="I1726" t="s">
        <v>862</v>
      </c>
      <c r="J1726" t="s">
        <v>863</v>
      </c>
      <c r="K1726" t="s">
        <v>864</v>
      </c>
      <c r="L1726">
        <v>1368</v>
      </c>
      <c r="N1726">
        <v>1011</v>
      </c>
      <c r="O1726" t="s">
        <v>865</v>
      </c>
      <c r="P1726" t="s">
        <v>865</v>
      </c>
      <c r="Q1726">
        <v>1</v>
      </c>
      <c r="X1726">
        <v>0.01</v>
      </c>
      <c r="Y1726">
        <v>0</v>
      </c>
      <c r="Z1726">
        <v>83.1</v>
      </c>
      <c r="AA1726">
        <v>12.62</v>
      </c>
      <c r="AB1726">
        <v>0</v>
      </c>
      <c r="AC1726">
        <v>0</v>
      </c>
      <c r="AD1726">
        <v>1</v>
      </c>
      <c r="AE1726">
        <v>0</v>
      </c>
      <c r="AF1726" t="s">
        <v>266</v>
      </c>
      <c r="AG1726">
        <v>1.1000000000000001E-2</v>
      </c>
      <c r="AH1726">
        <v>2</v>
      </c>
      <c r="AI1726">
        <v>60528484</v>
      </c>
      <c r="AJ1726">
        <v>1720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</row>
    <row r="1727" spans="1:44" x14ac:dyDescent="0.2">
      <c r="A1727">
        <f>ROW(Source!A799)</f>
        <v>799</v>
      </c>
      <c r="B1727">
        <v>60528490</v>
      </c>
      <c r="C1727">
        <v>60528482</v>
      </c>
      <c r="D1727">
        <v>58340691</v>
      </c>
      <c r="E1727">
        <v>1</v>
      </c>
      <c r="F1727">
        <v>1</v>
      </c>
      <c r="G1727">
        <v>1080</v>
      </c>
      <c r="H1727">
        <v>2</v>
      </c>
      <c r="I1727" t="s">
        <v>967</v>
      </c>
      <c r="J1727" t="s">
        <v>968</v>
      </c>
      <c r="K1727" t="s">
        <v>969</v>
      </c>
      <c r="L1727">
        <v>1368</v>
      </c>
      <c r="N1727">
        <v>1011</v>
      </c>
      <c r="O1727" t="s">
        <v>865</v>
      </c>
      <c r="P1727" t="s">
        <v>865</v>
      </c>
      <c r="Q1727">
        <v>1</v>
      </c>
      <c r="X1727">
        <v>0.22</v>
      </c>
      <c r="Y1727">
        <v>0</v>
      </c>
      <c r="Z1727">
        <v>0.35</v>
      </c>
      <c r="AA1727">
        <v>0</v>
      </c>
      <c r="AB1727">
        <v>0</v>
      </c>
      <c r="AC1727">
        <v>0</v>
      </c>
      <c r="AD1727">
        <v>1</v>
      </c>
      <c r="AE1727">
        <v>0</v>
      </c>
      <c r="AF1727" t="s">
        <v>266</v>
      </c>
      <c r="AG1727">
        <v>0.24200000000000002</v>
      </c>
      <c r="AH1727">
        <v>2</v>
      </c>
      <c r="AI1727">
        <v>60528485</v>
      </c>
      <c r="AJ1727">
        <v>1721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</row>
    <row r="1728" spans="1:44" x14ac:dyDescent="0.2">
      <c r="A1728">
        <f>ROW(Source!A799)</f>
        <v>799</v>
      </c>
      <c r="B1728">
        <v>60528491</v>
      </c>
      <c r="C1728">
        <v>60528482</v>
      </c>
      <c r="D1728">
        <v>58311329</v>
      </c>
      <c r="E1728">
        <v>1</v>
      </c>
      <c r="F1728">
        <v>1</v>
      </c>
      <c r="G1728">
        <v>1080</v>
      </c>
      <c r="H1728">
        <v>3</v>
      </c>
      <c r="I1728" t="s">
        <v>929</v>
      </c>
      <c r="J1728" t="s">
        <v>930</v>
      </c>
      <c r="K1728" t="s">
        <v>931</v>
      </c>
      <c r="L1728">
        <v>1355</v>
      </c>
      <c r="N1728">
        <v>1010</v>
      </c>
      <c r="O1728" t="s">
        <v>48</v>
      </c>
      <c r="P1728" t="s">
        <v>48</v>
      </c>
      <c r="Q1728">
        <v>100</v>
      </c>
      <c r="X1728">
        <v>2.7E-2</v>
      </c>
      <c r="Y1728">
        <v>15.04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0</v>
      </c>
      <c r="AF1728" t="s">
        <v>140</v>
      </c>
      <c r="AG1728">
        <v>2.7E-2</v>
      </c>
      <c r="AH1728">
        <v>2</v>
      </c>
      <c r="AI1728">
        <v>60528486</v>
      </c>
      <c r="AJ1728">
        <v>1722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</row>
    <row r="1729" spans="1:44" x14ac:dyDescent="0.2">
      <c r="A1729">
        <f>ROW(Source!A799)</f>
        <v>799</v>
      </c>
      <c r="B1729">
        <v>60528492</v>
      </c>
      <c r="C1729">
        <v>60528482</v>
      </c>
      <c r="D1729">
        <v>58281722</v>
      </c>
      <c r="E1729">
        <v>1080</v>
      </c>
      <c r="F1729">
        <v>1</v>
      </c>
      <c r="G1729">
        <v>1080</v>
      </c>
      <c r="H1729">
        <v>3</v>
      </c>
      <c r="I1729" t="s">
        <v>1022</v>
      </c>
      <c r="J1729" t="s">
        <v>3</v>
      </c>
      <c r="K1729" t="s">
        <v>1023</v>
      </c>
      <c r="L1729">
        <v>1354</v>
      </c>
      <c r="N1729">
        <v>1010</v>
      </c>
      <c r="O1729" t="s">
        <v>39</v>
      </c>
      <c r="P1729" t="s">
        <v>39</v>
      </c>
      <c r="Q1729">
        <v>1</v>
      </c>
      <c r="X1729">
        <v>1.02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 t="s">
        <v>140</v>
      </c>
      <c r="AG1729">
        <v>1.02</v>
      </c>
      <c r="AH1729">
        <v>3</v>
      </c>
      <c r="AI1729">
        <v>-1</v>
      </c>
      <c r="AJ1729" t="s">
        <v>3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</row>
    <row r="1730" spans="1:44" x14ac:dyDescent="0.2">
      <c r="A1730">
        <f>ROW(Source!A800)</f>
        <v>800</v>
      </c>
      <c r="B1730">
        <v>60528488</v>
      </c>
      <c r="C1730">
        <v>60528482</v>
      </c>
      <c r="D1730">
        <v>58266404</v>
      </c>
      <c r="E1730">
        <v>1080</v>
      </c>
      <c r="F1730">
        <v>1</v>
      </c>
      <c r="G1730">
        <v>1080</v>
      </c>
      <c r="H1730">
        <v>1</v>
      </c>
      <c r="I1730" t="s">
        <v>859</v>
      </c>
      <c r="J1730" t="s">
        <v>3</v>
      </c>
      <c r="K1730" t="s">
        <v>860</v>
      </c>
      <c r="L1730">
        <v>1191</v>
      </c>
      <c r="N1730">
        <v>1013</v>
      </c>
      <c r="O1730" t="s">
        <v>861</v>
      </c>
      <c r="P1730" t="s">
        <v>861</v>
      </c>
      <c r="Q1730">
        <v>1</v>
      </c>
      <c r="X1730">
        <v>1.03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  <c r="AE1730">
        <v>1</v>
      </c>
      <c r="AF1730" t="s">
        <v>266</v>
      </c>
      <c r="AG1730">
        <v>1.1330000000000002</v>
      </c>
      <c r="AH1730">
        <v>2</v>
      </c>
      <c r="AI1730">
        <v>60528483</v>
      </c>
      <c r="AJ1730">
        <v>1724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</row>
    <row r="1731" spans="1:44" x14ac:dyDescent="0.2">
      <c r="A1731">
        <f>ROW(Source!A800)</f>
        <v>800</v>
      </c>
      <c r="B1731">
        <v>60528489</v>
      </c>
      <c r="C1731">
        <v>60528482</v>
      </c>
      <c r="D1731">
        <v>58340578</v>
      </c>
      <c r="E1731">
        <v>1</v>
      </c>
      <c r="F1731">
        <v>1</v>
      </c>
      <c r="G1731">
        <v>1080</v>
      </c>
      <c r="H1731">
        <v>2</v>
      </c>
      <c r="I1731" t="s">
        <v>862</v>
      </c>
      <c r="J1731" t="s">
        <v>863</v>
      </c>
      <c r="K1731" t="s">
        <v>864</v>
      </c>
      <c r="L1731">
        <v>1368</v>
      </c>
      <c r="N1731">
        <v>1011</v>
      </c>
      <c r="O1731" t="s">
        <v>865</v>
      </c>
      <c r="P1731" t="s">
        <v>865</v>
      </c>
      <c r="Q1731">
        <v>1</v>
      </c>
      <c r="X1731">
        <v>0.01</v>
      </c>
      <c r="Y1731">
        <v>0</v>
      </c>
      <c r="Z1731">
        <v>83.1</v>
      </c>
      <c r="AA1731">
        <v>12.62</v>
      </c>
      <c r="AB1731">
        <v>0</v>
      </c>
      <c r="AC1731">
        <v>0</v>
      </c>
      <c r="AD1731">
        <v>1</v>
      </c>
      <c r="AE1731">
        <v>0</v>
      </c>
      <c r="AF1731" t="s">
        <v>266</v>
      </c>
      <c r="AG1731">
        <v>1.1000000000000001E-2</v>
      </c>
      <c r="AH1731">
        <v>2</v>
      </c>
      <c r="AI1731">
        <v>60528484</v>
      </c>
      <c r="AJ1731">
        <v>1725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</row>
    <row r="1732" spans="1:44" x14ac:dyDescent="0.2">
      <c r="A1732">
        <f>ROW(Source!A800)</f>
        <v>800</v>
      </c>
      <c r="B1732">
        <v>60528490</v>
      </c>
      <c r="C1732">
        <v>60528482</v>
      </c>
      <c r="D1732">
        <v>58340691</v>
      </c>
      <c r="E1732">
        <v>1</v>
      </c>
      <c r="F1732">
        <v>1</v>
      </c>
      <c r="G1732">
        <v>1080</v>
      </c>
      <c r="H1732">
        <v>2</v>
      </c>
      <c r="I1732" t="s">
        <v>967</v>
      </c>
      <c r="J1732" t="s">
        <v>968</v>
      </c>
      <c r="K1732" t="s">
        <v>969</v>
      </c>
      <c r="L1732">
        <v>1368</v>
      </c>
      <c r="N1732">
        <v>1011</v>
      </c>
      <c r="O1732" t="s">
        <v>865</v>
      </c>
      <c r="P1732" t="s">
        <v>865</v>
      </c>
      <c r="Q1732">
        <v>1</v>
      </c>
      <c r="X1732">
        <v>0.22</v>
      </c>
      <c r="Y1732">
        <v>0</v>
      </c>
      <c r="Z1732">
        <v>0.35</v>
      </c>
      <c r="AA1732">
        <v>0</v>
      </c>
      <c r="AB1732">
        <v>0</v>
      </c>
      <c r="AC1732">
        <v>0</v>
      </c>
      <c r="AD1732">
        <v>1</v>
      </c>
      <c r="AE1732">
        <v>0</v>
      </c>
      <c r="AF1732" t="s">
        <v>266</v>
      </c>
      <c r="AG1732">
        <v>0.24200000000000002</v>
      </c>
      <c r="AH1732">
        <v>2</v>
      </c>
      <c r="AI1732">
        <v>60528485</v>
      </c>
      <c r="AJ1732">
        <v>1726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</row>
    <row r="1733" spans="1:44" x14ac:dyDescent="0.2">
      <c r="A1733">
        <f>ROW(Source!A800)</f>
        <v>800</v>
      </c>
      <c r="B1733">
        <v>60528491</v>
      </c>
      <c r="C1733">
        <v>60528482</v>
      </c>
      <c r="D1733">
        <v>58311329</v>
      </c>
      <c r="E1733">
        <v>1</v>
      </c>
      <c r="F1733">
        <v>1</v>
      </c>
      <c r="G1733">
        <v>1080</v>
      </c>
      <c r="H1733">
        <v>3</v>
      </c>
      <c r="I1733" t="s">
        <v>929</v>
      </c>
      <c r="J1733" t="s">
        <v>930</v>
      </c>
      <c r="K1733" t="s">
        <v>931</v>
      </c>
      <c r="L1733">
        <v>1355</v>
      </c>
      <c r="N1733">
        <v>1010</v>
      </c>
      <c r="O1733" t="s">
        <v>48</v>
      </c>
      <c r="P1733" t="s">
        <v>48</v>
      </c>
      <c r="Q1733">
        <v>100</v>
      </c>
      <c r="X1733">
        <v>2.7E-2</v>
      </c>
      <c r="Y1733">
        <v>15.04</v>
      </c>
      <c r="Z1733">
        <v>0</v>
      </c>
      <c r="AA1733">
        <v>0</v>
      </c>
      <c r="AB1733">
        <v>0</v>
      </c>
      <c r="AC1733">
        <v>0</v>
      </c>
      <c r="AD1733">
        <v>1</v>
      </c>
      <c r="AE1733">
        <v>0</v>
      </c>
      <c r="AF1733" t="s">
        <v>140</v>
      </c>
      <c r="AG1733">
        <v>2.7E-2</v>
      </c>
      <c r="AH1733">
        <v>2</v>
      </c>
      <c r="AI1733">
        <v>60528486</v>
      </c>
      <c r="AJ1733">
        <v>1727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</row>
    <row r="1734" spans="1:44" x14ac:dyDescent="0.2">
      <c r="A1734">
        <f>ROW(Source!A800)</f>
        <v>800</v>
      </c>
      <c r="B1734">
        <v>60528492</v>
      </c>
      <c r="C1734">
        <v>60528482</v>
      </c>
      <c r="D1734">
        <v>58281722</v>
      </c>
      <c r="E1734">
        <v>1080</v>
      </c>
      <c r="F1734">
        <v>1</v>
      </c>
      <c r="G1734">
        <v>1080</v>
      </c>
      <c r="H1734">
        <v>3</v>
      </c>
      <c r="I1734" t="s">
        <v>1022</v>
      </c>
      <c r="J1734" t="s">
        <v>3</v>
      </c>
      <c r="K1734" t="s">
        <v>1023</v>
      </c>
      <c r="L1734">
        <v>1354</v>
      </c>
      <c r="N1734">
        <v>1010</v>
      </c>
      <c r="O1734" t="s">
        <v>39</v>
      </c>
      <c r="P1734" t="s">
        <v>39</v>
      </c>
      <c r="Q1734">
        <v>1</v>
      </c>
      <c r="X1734">
        <v>1.02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 t="s">
        <v>140</v>
      </c>
      <c r="AG1734">
        <v>1.02</v>
      </c>
      <c r="AH1734">
        <v>3</v>
      </c>
      <c r="AI1734">
        <v>-1</v>
      </c>
      <c r="AJ1734" t="s">
        <v>3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</row>
    <row r="1735" spans="1:44" x14ac:dyDescent="0.2">
      <c r="A1735">
        <f>ROW(Source!A803)</f>
        <v>803</v>
      </c>
      <c r="B1735">
        <v>60528499</v>
      </c>
      <c r="C1735">
        <v>60528494</v>
      </c>
      <c r="D1735">
        <v>58266404</v>
      </c>
      <c r="E1735">
        <v>1080</v>
      </c>
      <c r="F1735">
        <v>1</v>
      </c>
      <c r="G1735">
        <v>1080</v>
      </c>
      <c r="H1735">
        <v>1</v>
      </c>
      <c r="I1735" t="s">
        <v>859</v>
      </c>
      <c r="J1735" t="s">
        <v>3</v>
      </c>
      <c r="K1735" t="s">
        <v>860</v>
      </c>
      <c r="L1735">
        <v>1191</v>
      </c>
      <c r="N1735">
        <v>1013</v>
      </c>
      <c r="O1735" t="s">
        <v>861</v>
      </c>
      <c r="P1735" t="s">
        <v>861</v>
      </c>
      <c r="Q1735">
        <v>1</v>
      </c>
      <c r="X1735">
        <v>0.3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  <c r="AE1735">
        <v>1</v>
      </c>
      <c r="AF1735" t="s">
        <v>266</v>
      </c>
      <c r="AG1735">
        <v>0.33</v>
      </c>
      <c r="AH1735">
        <v>2</v>
      </c>
      <c r="AI1735">
        <v>60528495</v>
      </c>
      <c r="AJ1735">
        <v>1729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</row>
    <row r="1736" spans="1:44" x14ac:dyDescent="0.2">
      <c r="A1736">
        <f>ROW(Source!A803)</f>
        <v>803</v>
      </c>
      <c r="B1736">
        <v>60528500</v>
      </c>
      <c r="C1736">
        <v>60528494</v>
      </c>
      <c r="D1736">
        <v>58330407</v>
      </c>
      <c r="E1736">
        <v>1</v>
      </c>
      <c r="F1736">
        <v>1</v>
      </c>
      <c r="G1736">
        <v>1080</v>
      </c>
      <c r="H1736">
        <v>3</v>
      </c>
      <c r="I1736" t="s">
        <v>947</v>
      </c>
      <c r="J1736" t="s">
        <v>948</v>
      </c>
      <c r="K1736" t="s">
        <v>949</v>
      </c>
      <c r="L1736">
        <v>1346</v>
      </c>
      <c r="N1736">
        <v>1009</v>
      </c>
      <c r="O1736" t="s">
        <v>880</v>
      </c>
      <c r="P1736" t="s">
        <v>880</v>
      </c>
      <c r="Q1736">
        <v>1</v>
      </c>
      <c r="X1736">
        <v>4.2000000000000003E-2</v>
      </c>
      <c r="Y1736">
        <v>19.28</v>
      </c>
      <c r="Z1736">
        <v>0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 t="s">
        <v>3</v>
      </c>
      <c r="AG1736">
        <v>4.2000000000000003E-2</v>
      </c>
      <c r="AH1736">
        <v>2</v>
      </c>
      <c r="AI1736">
        <v>60528497</v>
      </c>
      <c r="AJ1736">
        <v>1731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</row>
    <row r="1737" spans="1:44" x14ac:dyDescent="0.2">
      <c r="A1737">
        <f>ROW(Source!A803)</f>
        <v>803</v>
      </c>
      <c r="B1737">
        <v>60528501</v>
      </c>
      <c r="C1737">
        <v>60528494</v>
      </c>
      <c r="D1737">
        <v>58288274</v>
      </c>
      <c r="E1737">
        <v>1080</v>
      </c>
      <c r="F1737">
        <v>1</v>
      </c>
      <c r="G1737">
        <v>1080</v>
      </c>
      <c r="H1737">
        <v>3</v>
      </c>
      <c r="I1737" t="s">
        <v>1006</v>
      </c>
      <c r="J1737" t="s">
        <v>3</v>
      </c>
      <c r="K1737" t="s">
        <v>1007</v>
      </c>
      <c r="L1737">
        <v>1354</v>
      </c>
      <c r="N1737">
        <v>1010</v>
      </c>
      <c r="O1737" t="s">
        <v>39</v>
      </c>
      <c r="P1737" t="s">
        <v>39</v>
      </c>
      <c r="Q1737">
        <v>1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 t="s">
        <v>3</v>
      </c>
      <c r="AG1737">
        <v>1</v>
      </c>
      <c r="AH1737">
        <v>3</v>
      </c>
      <c r="AI1737">
        <v>-1</v>
      </c>
      <c r="AJ1737" t="s">
        <v>3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</row>
    <row r="1738" spans="1:44" x14ac:dyDescent="0.2">
      <c r="A1738">
        <f>ROW(Source!A803)</f>
        <v>803</v>
      </c>
      <c r="B1738">
        <v>60528502</v>
      </c>
      <c r="C1738">
        <v>60528494</v>
      </c>
      <c r="D1738">
        <v>58271406</v>
      </c>
      <c r="E1738">
        <v>1080</v>
      </c>
      <c r="F1738">
        <v>1</v>
      </c>
      <c r="G1738">
        <v>1080</v>
      </c>
      <c r="H1738">
        <v>3</v>
      </c>
      <c r="I1738" t="s">
        <v>953</v>
      </c>
      <c r="J1738" t="s">
        <v>3</v>
      </c>
      <c r="K1738" t="s">
        <v>954</v>
      </c>
      <c r="L1738">
        <v>1348</v>
      </c>
      <c r="N1738">
        <v>1009</v>
      </c>
      <c r="O1738" t="s">
        <v>900</v>
      </c>
      <c r="P1738" t="s">
        <v>900</v>
      </c>
      <c r="Q1738">
        <v>1000</v>
      </c>
      <c r="X1738">
        <v>1.5E-3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 t="s">
        <v>3</v>
      </c>
      <c r="AG1738">
        <v>1.5E-3</v>
      </c>
      <c r="AH1738">
        <v>2</v>
      </c>
      <c r="AI1738">
        <v>60528498</v>
      </c>
      <c r="AJ1738">
        <v>1732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</row>
    <row r="1739" spans="1:44" x14ac:dyDescent="0.2">
      <c r="A1739">
        <f>ROW(Source!A804)</f>
        <v>804</v>
      </c>
      <c r="B1739">
        <v>60528499</v>
      </c>
      <c r="C1739">
        <v>60528494</v>
      </c>
      <c r="D1739">
        <v>58266404</v>
      </c>
      <c r="E1739">
        <v>1080</v>
      </c>
      <c r="F1739">
        <v>1</v>
      </c>
      <c r="G1739">
        <v>1080</v>
      </c>
      <c r="H1739">
        <v>1</v>
      </c>
      <c r="I1739" t="s">
        <v>859</v>
      </c>
      <c r="J1739" t="s">
        <v>3</v>
      </c>
      <c r="K1739" t="s">
        <v>860</v>
      </c>
      <c r="L1739">
        <v>1191</v>
      </c>
      <c r="N1739">
        <v>1013</v>
      </c>
      <c r="O1739" t="s">
        <v>861</v>
      </c>
      <c r="P1739" t="s">
        <v>861</v>
      </c>
      <c r="Q1739">
        <v>1</v>
      </c>
      <c r="X1739">
        <v>0.3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1</v>
      </c>
      <c r="AF1739" t="s">
        <v>266</v>
      </c>
      <c r="AG1739">
        <v>0.33</v>
      </c>
      <c r="AH1739">
        <v>2</v>
      </c>
      <c r="AI1739">
        <v>60528495</v>
      </c>
      <c r="AJ1739">
        <v>1733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</row>
    <row r="1740" spans="1:44" x14ac:dyDescent="0.2">
      <c r="A1740">
        <f>ROW(Source!A804)</f>
        <v>804</v>
      </c>
      <c r="B1740">
        <v>60528500</v>
      </c>
      <c r="C1740">
        <v>60528494</v>
      </c>
      <c r="D1740">
        <v>58330407</v>
      </c>
      <c r="E1740">
        <v>1</v>
      </c>
      <c r="F1740">
        <v>1</v>
      </c>
      <c r="G1740">
        <v>1080</v>
      </c>
      <c r="H1740">
        <v>3</v>
      </c>
      <c r="I1740" t="s">
        <v>947</v>
      </c>
      <c r="J1740" t="s">
        <v>948</v>
      </c>
      <c r="K1740" t="s">
        <v>949</v>
      </c>
      <c r="L1740">
        <v>1346</v>
      </c>
      <c r="N1740">
        <v>1009</v>
      </c>
      <c r="O1740" t="s">
        <v>880</v>
      </c>
      <c r="P1740" t="s">
        <v>880</v>
      </c>
      <c r="Q1740">
        <v>1</v>
      </c>
      <c r="X1740">
        <v>4.2000000000000003E-2</v>
      </c>
      <c r="Y1740">
        <v>19.28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0</v>
      </c>
      <c r="AF1740" t="s">
        <v>3</v>
      </c>
      <c r="AG1740">
        <v>4.2000000000000003E-2</v>
      </c>
      <c r="AH1740">
        <v>2</v>
      </c>
      <c r="AI1740">
        <v>60528497</v>
      </c>
      <c r="AJ1740">
        <v>1735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</row>
    <row r="1741" spans="1:44" x14ac:dyDescent="0.2">
      <c r="A1741">
        <f>ROW(Source!A804)</f>
        <v>804</v>
      </c>
      <c r="B1741">
        <v>60528501</v>
      </c>
      <c r="C1741">
        <v>60528494</v>
      </c>
      <c r="D1741">
        <v>58288274</v>
      </c>
      <c r="E1741">
        <v>1080</v>
      </c>
      <c r="F1741">
        <v>1</v>
      </c>
      <c r="G1741">
        <v>1080</v>
      </c>
      <c r="H1741">
        <v>3</v>
      </c>
      <c r="I1741" t="s">
        <v>1006</v>
      </c>
      <c r="J1741" t="s">
        <v>3</v>
      </c>
      <c r="K1741" t="s">
        <v>1007</v>
      </c>
      <c r="L1741">
        <v>1354</v>
      </c>
      <c r="N1741">
        <v>1010</v>
      </c>
      <c r="O1741" t="s">
        <v>39</v>
      </c>
      <c r="P1741" t="s">
        <v>39</v>
      </c>
      <c r="Q1741">
        <v>1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 t="s">
        <v>3</v>
      </c>
      <c r="AG1741">
        <v>1</v>
      </c>
      <c r="AH1741">
        <v>3</v>
      </c>
      <c r="AI1741">
        <v>-1</v>
      </c>
      <c r="AJ1741" t="s">
        <v>3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</row>
    <row r="1742" spans="1:44" x14ac:dyDescent="0.2">
      <c r="A1742">
        <f>ROW(Source!A804)</f>
        <v>804</v>
      </c>
      <c r="B1742">
        <v>60528502</v>
      </c>
      <c r="C1742">
        <v>60528494</v>
      </c>
      <c r="D1742">
        <v>58271406</v>
      </c>
      <c r="E1742">
        <v>1080</v>
      </c>
      <c r="F1742">
        <v>1</v>
      </c>
      <c r="G1742">
        <v>1080</v>
      </c>
      <c r="H1742">
        <v>3</v>
      </c>
      <c r="I1742" t="s">
        <v>953</v>
      </c>
      <c r="J1742" t="s">
        <v>3</v>
      </c>
      <c r="K1742" t="s">
        <v>954</v>
      </c>
      <c r="L1742">
        <v>1348</v>
      </c>
      <c r="N1742">
        <v>1009</v>
      </c>
      <c r="O1742" t="s">
        <v>900</v>
      </c>
      <c r="P1742" t="s">
        <v>900</v>
      </c>
      <c r="Q1742">
        <v>1000</v>
      </c>
      <c r="X1742">
        <v>1.5E-3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  <c r="AE1742">
        <v>0</v>
      </c>
      <c r="AF1742" t="s">
        <v>3</v>
      </c>
      <c r="AG1742">
        <v>1.5E-3</v>
      </c>
      <c r="AH1742">
        <v>2</v>
      </c>
      <c r="AI1742">
        <v>60528498</v>
      </c>
      <c r="AJ1742">
        <v>1736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</row>
    <row r="1743" spans="1:44" x14ac:dyDescent="0.2">
      <c r="A1743">
        <f>ROW(Source!A807)</f>
        <v>807</v>
      </c>
      <c r="B1743">
        <v>60528514</v>
      </c>
      <c r="C1743">
        <v>60528504</v>
      </c>
      <c r="D1743">
        <v>58266404</v>
      </c>
      <c r="E1743">
        <v>1080</v>
      </c>
      <c r="F1743">
        <v>1</v>
      </c>
      <c r="G1743">
        <v>1080</v>
      </c>
      <c r="H1743">
        <v>1</v>
      </c>
      <c r="I1743" t="s">
        <v>859</v>
      </c>
      <c r="J1743" t="s">
        <v>3</v>
      </c>
      <c r="K1743" t="s">
        <v>860</v>
      </c>
      <c r="L1743">
        <v>1191</v>
      </c>
      <c r="N1743">
        <v>1013</v>
      </c>
      <c r="O1743" t="s">
        <v>861</v>
      </c>
      <c r="P1743" t="s">
        <v>861</v>
      </c>
      <c r="Q1743">
        <v>1</v>
      </c>
      <c r="X1743">
        <v>2.2000000000000002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1</v>
      </c>
      <c r="AF1743" t="s">
        <v>26</v>
      </c>
      <c r="AG1743">
        <v>2.7829999999999999</v>
      </c>
      <c r="AH1743">
        <v>2</v>
      </c>
      <c r="AI1743">
        <v>60528505</v>
      </c>
      <c r="AJ1743">
        <v>1737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</row>
    <row r="1744" spans="1:44" x14ac:dyDescent="0.2">
      <c r="A1744">
        <f>ROW(Source!A807)</f>
        <v>807</v>
      </c>
      <c r="B1744">
        <v>60528515</v>
      </c>
      <c r="C1744">
        <v>60528504</v>
      </c>
      <c r="D1744">
        <v>58340578</v>
      </c>
      <c r="E1744">
        <v>1</v>
      </c>
      <c r="F1744">
        <v>1</v>
      </c>
      <c r="G1744">
        <v>1080</v>
      </c>
      <c r="H1744">
        <v>2</v>
      </c>
      <c r="I1744" t="s">
        <v>862</v>
      </c>
      <c r="J1744" t="s">
        <v>863</v>
      </c>
      <c r="K1744" t="s">
        <v>864</v>
      </c>
      <c r="L1744">
        <v>1368</v>
      </c>
      <c r="N1744">
        <v>1011</v>
      </c>
      <c r="O1744" t="s">
        <v>865</v>
      </c>
      <c r="P1744" t="s">
        <v>865</v>
      </c>
      <c r="Q1744">
        <v>1</v>
      </c>
      <c r="X1744">
        <v>8.9999999999999993E-3</v>
      </c>
      <c r="Y1744">
        <v>0</v>
      </c>
      <c r="Z1744">
        <v>83.1</v>
      </c>
      <c r="AA1744">
        <v>12.62</v>
      </c>
      <c r="AB1744">
        <v>0</v>
      </c>
      <c r="AC1744">
        <v>0</v>
      </c>
      <c r="AD1744">
        <v>1</v>
      </c>
      <c r="AE1744">
        <v>0</v>
      </c>
      <c r="AF1744" t="s">
        <v>25</v>
      </c>
      <c r="AG1744">
        <v>1.2375000000000001E-2</v>
      </c>
      <c r="AH1744">
        <v>2</v>
      </c>
      <c r="AI1744">
        <v>60528506</v>
      </c>
      <c r="AJ1744">
        <v>1738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</row>
    <row r="1745" spans="1:44" x14ac:dyDescent="0.2">
      <c r="A1745">
        <f>ROW(Source!A807)</f>
        <v>807</v>
      </c>
      <c r="B1745">
        <v>60528516</v>
      </c>
      <c r="C1745">
        <v>60528504</v>
      </c>
      <c r="D1745">
        <v>58311301</v>
      </c>
      <c r="E1745">
        <v>1</v>
      </c>
      <c r="F1745">
        <v>1</v>
      </c>
      <c r="G1745">
        <v>1080</v>
      </c>
      <c r="H1745">
        <v>3</v>
      </c>
      <c r="I1745" t="s">
        <v>958</v>
      </c>
      <c r="J1745" t="s">
        <v>959</v>
      </c>
      <c r="K1745" t="s">
        <v>960</v>
      </c>
      <c r="L1745">
        <v>1346</v>
      </c>
      <c r="N1745">
        <v>1009</v>
      </c>
      <c r="O1745" t="s">
        <v>880</v>
      </c>
      <c r="P1745" t="s">
        <v>880</v>
      </c>
      <c r="Q1745">
        <v>1</v>
      </c>
      <c r="X1745">
        <v>1.6400000000000001E-2</v>
      </c>
      <c r="Y1745">
        <v>53.33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 t="s">
        <v>3</v>
      </c>
      <c r="AG1745">
        <v>1.6400000000000001E-2</v>
      </c>
      <c r="AH1745">
        <v>2</v>
      </c>
      <c r="AI1745">
        <v>60528511</v>
      </c>
      <c r="AJ1745">
        <v>1743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</row>
    <row r="1746" spans="1:44" x14ac:dyDescent="0.2">
      <c r="A1746">
        <f>ROW(Source!A807)</f>
        <v>807</v>
      </c>
      <c r="B1746">
        <v>60528517</v>
      </c>
      <c r="C1746">
        <v>60528504</v>
      </c>
      <c r="D1746">
        <v>58309035</v>
      </c>
      <c r="E1746">
        <v>1</v>
      </c>
      <c r="F1746">
        <v>1</v>
      </c>
      <c r="G1746">
        <v>1080</v>
      </c>
      <c r="H1746">
        <v>3</v>
      </c>
      <c r="I1746" t="s">
        <v>961</v>
      </c>
      <c r="J1746" t="s">
        <v>962</v>
      </c>
      <c r="K1746" t="s">
        <v>963</v>
      </c>
      <c r="L1746">
        <v>1354</v>
      </c>
      <c r="N1746">
        <v>1010</v>
      </c>
      <c r="O1746" t="s">
        <v>39</v>
      </c>
      <c r="P1746" t="s">
        <v>39</v>
      </c>
      <c r="Q1746">
        <v>1</v>
      </c>
      <c r="X1746">
        <v>30</v>
      </c>
      <c r="Y1746">
        <v>0.75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 t="s">
        <v>3</v>
      </c>
      <c r="AG1746">
        <v>30</v>
      </c>
      <c r="AH1746">
        <v>2</v>
      </c>
      <c r="AI1746">
        <v>60528512</v>
      </c>
      <c r="AJ1746">
        <v>1744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</row>
    <row r="1747" spans="1:44" x14ac:dyDescent="0.2">
      <c r="A1747">
        <f>ROW(Source!A807)</f>
        <v>807</v>
      </c>
      <c r="B1747">
        <v>60528518</v>
      </c>
      <c r="C1747">
        <v>60528504</v>
      </c>
      <c r="D1747">
        <v>58309081</v>
      </c>
      <c r="E1747">
        <v>1</v>
      </c>
      <c r="F1747">
        <v>1</v>
      </c>
      <c r="G1747">
        <v>1080</v>
      </c>
      <c r="H1747">
        <v>3</v>
      </c>
      <c r="I1747" t="s">
        <v>964</v>
      </c>
      <c r="J1747" t="s">
        <v>965</v>
      </c>
      <c r="K1747" t="s">
        <v>966</v>
      </c>
      <c r="L1747">
        <v>1296</v>
      </c>
      <c r="N1747">
        <v>1002</v>
      </c>
      <c r="O1747" t="s">
        <v>717</v>
      </c>
      <c r="P1747" t="s">
        <v>717</v>
      </c>
      <c r="Q1747">
        <v>1</v>
      </c>
      <c r="X1747">
        <v>0.93</v>
      </c>
      <c r="Y1747">
        <v>34.74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0</v>
      </c>
      <c r="AF1747" t="s">
        <v>3</v>
      </c>
      <c r="AG1747">
        <v>0.93</v>
      </c>
      <c r="AH1747">
        <v>2</v>
      </c>
      <c r="AI1747">
        <v>60528513</v>
      </c>
      <c r="AJ1747">
        <v>1745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</row>
    <row r="1748" spans="1:44" x14ac:dyDescent="0.2">
      <c r="A1748">
        <f>ROW(Source!A807)</f>
        <v>807</v>
      </c>
      <c r="B1748">
        <v>60528519</v>
      </c>
      <c r="C1748">
        <v>60528504</v>
      </c>
      <c r="D1748">
        <v>58272165</v>
      </c>
      <c r="E1748">
        <v>1080</v>
      </c>
      <c r="F1748">
        <v>1</v>
      </c>
      <c r="G1748">
        <v>1080</v>
      </c>
      <c r="H1748">
        <v>3</v>
      </c>
      <c r="I1748" t="s">
        <v>1010</v>
      </c>
      <c r="J1748" t="s">
        <v>3</v>
      </c>
      <c r="K1748" t="s">
        <v>1011</v>
      </c>
      <c r="L1748">
        <v>1301</v>
      </c>
      <c r="N1748">
        <v>1003</v>
      </c>
      <c r="O1748" t="s">
        <v>34</v>
      </c>
      <c r="P1748" t="s">
        <v>34</v>
      </c>
      <c r="Q1748">
        <v>1</v>
      </c>
      <c r="X1748">
        <v>15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 t="s">
        <v>3</v>
      </c>
      <c r="AG1748">
        <v>15</v>
      </c>
      <c r="AH1748">
        <v>3</v>
      </c>
      <c r="AI1748">
        <v>-1</v>
      </c>
      <c r="AJ1748" t="s">
        <v>3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</row>
    <row r="1749" spans="1:44" x14ac:dyDescent="0.2">
      <c r="A1749">
        <f>ROW(Source!A807)</f>
        <v>807</v>
      </c>
      <c r="B1749">
        <v>60528520</v>
      </c>
      <c r="C1749">
        <v>60528504</v>
      </c>
      <c r="D1749">
        <v>58272195</v>
      </c>
      <c r="E1749">
        <v>1080</v>
      </c>
      <c r="F1749">
        <v>1</v>
      </c>
      <c r="G1749">
        <v>1080</v>
      </c>
      <c r="H1749">
        <v>3</v>
      </c>
      <c r="I1749" t="s">
        <v>1012</v>
      </c>
      <c r="J1749" t="s">
        <v>3</v>
      </c>
      <c r="K1749" t="s">
        <v>1013</v>
      </c>
      <c r="L1749">
        <v>1327</v>
      </c>
      <c r="N1749">
        <v>1005</v>
      </c>
      <c r="O1749" t="s">
        <v>1014</v>
      </c>
      <c r="P1749" t="s">
        <v>1014</v>
      </c>
      <c r="Q1749">
        <v>1</v>
      </c>
      <c r="X1749">
        <v>0.25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 t="s">
        <v>3</v>
      </c>
      <c r="AG1749">
        <v>0.25</v>
      </c>
      <c r="AH1749">
        <v>3</v>
      </c>
      <c r="AI1749">
        <v>-1</v>
      </c>
      <c r="AJ1749" t="s">
        <v>3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</row>
    <row r="1750" spans="1:44" x14ac:dyDescent="0.2">
      <c r="A1750">
        <f>ROW(Source!A807)</f>
        <v>807</v>
      </c>
      <c r="B1750">
        <v>60528521</v>
      </c>
      <c r="C1750">
        <v>60528504</v>
      </c>
      <c r="D1750">
        <v>58273784</v>
      </c>
      <c r="E1750">
        <v>1080</v>
      </c>
      <c r="F1750">
        <v>1</v>
      </c>
      <c r="G1750">
        <v>1080</v>
      </c>
      <c r="H1750">
        <v>3</v>
      </c>
      <c r="I1750" t="s">
        <v>1015</v>
      </c>
      <c r="J1750" t="s">
        <v>3</v>
      </c>
      <c r="K1750" t="s">
        <v>1016</v>
      </c>
      <c r="L1750">
        <v>1301</v>
      </c>
      <c r="N1750">
        <v>1003</v>
      </c>
      <c r="O1750" t="s">
        <v>34</v>
      </c>
      <c r="P1750" t="s">
        <v>34</v>
      </c>
      <c r="Q1750">
        <v>1</v>
      </c>
      <c r="X1750">
        <v>10.5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 t="s">
        <v>3</v>
      </c>
      <c r="AG1750">
        <v>10.5</v>
      </c>
      <c r="AH1750">
        <v>3</v>
      </c>
      <c r="AI1750">
        <v>-1</v>
      </c>
      <c r="AJ1750" t="s">
        <v>3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</row>
    <row r="1751" spans="1:44" x14ac:dyDescent="0.2">
      <c r="A1751">
        <f>ROW(Source!A807)</f>
        <v>807</v>
      </c>
      <c r="B1751">
        <v>60528522</v>
      </c>
      <c r="C1751">
        <v>60528504</v>
      </c>
      <c r="D1751">
        <v>58277416</v>
      </c>
      <c r="E1751">
        <v>1080</v>
      </c>
      <c r="F1751">
        <v>1</v>
      </c>
      <c r="G1751">
        <v>1080</v>
      </c>
      <c r="H1751">
        <v>3</v>
      </c>
      <c r="I1751" t="s">
        <v>1017</v>
      </c>
      <c r="J1751" t="s">
        <v>3</v>
      </c>
      <c r="K1751" t="s">
        <v>1018</v>
      </c>
      <c r="L1751">
        <v>1296</v>
      </c>
      <c r="N1751">
        <v>1002</v>
      </c>
      <c r="O1751" t="s">
        <v>717</v>
      </c>
      <c r="P1751" t="s">
        <v>717</v>
      </c>
      <c r="Q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 t="s">
        <v>3</v>
      </c>
      <c r="AG1751">
        <v>0</v>
      </c>
      <c r="AH1751">
        <v>3</v>
      </c>
      <c r="AI1751">
        <v>-1</v>
      </c>
      <c r="AJ1751" t="s">
        <v>3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</row>
    <row r="1752" spans="1:44" x14ac:dyDescent="0.2">
      <c r="A1752">
        <f>ROW(Source!A808)</f>
        <v>808</v>
      </c>
      <c r="B1752">
        <v>60528514</v>
      </c>
      <c r="C1752">
        <v>60528504</v>
      </c>
      <c r="D1752">
        <v>58266404</v>
      </c>
      <c r="E1752">
        <v>1080</v>
      </c>
      <c r="F1752">
        <v>1</v>
      </c>
      <c r="G1752">
        <v>1080</v>
      </c>
      <c r="H1752">
        <v>1</v>
      </c>
      <c r="I1752" t="s">
        <v>859</v>
      </c>
      <c r="J1752" t="s">
        <v>3</v>
      </c>
      <c r="K1752" t="s">
        <v>860</v>
      </c>
      <c r="L1752">
        <v>1191</v>
      </c>
      <c r="N1752">
        <v>1013</v>
      </c>
      <c r="O1752" t="s">
        <v>861</v>
      </c>
      <c r="P1752" t="s">
        <v>861</v>
      </c>
      <c r="Q1752">
        <v>1</v>
      </c>
      <c r="X1752">
        <v>2.2000000000000002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  <c r="AE1752">
        <v>1</v>
      </c>
      <c r="AF1752" t="s">
        <v>26</v>
      </c>
      <c r="AG1752">
        <v>2.7829999999999999</v>
      </c>
      <c r="AH1752">
        <v>2</v>
      </c>
      <c r="AI1752">
        <v>60528505</v>
      </c>
      <c r="AJ1752">
        <v>1746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</row>
    <row r="1753" spans="1:44" x14ac:dyDescent="0.2">
      <c r="A1753">
        <f>ROW(Source!A808)</f>
        <v>808</v>
      </c>
      <c r="B1753">
        <v>60528515</v>
      </c>
      <c r="C1753">
        <v>60528504</v>
      </c>
      <c r="D1753">
        <v>58340578</v>
      </c>
      <c r="E1753">
        <v>1</v>
      </c>
      <c r="F1753">
        <v>1</v>
      </c>
      <c r="G1753">
        <v>1080</v>
      </c>
      <c r="H1753">
        <v>2</v>
      </c>
      <c r="I1753" t="s">
        <v>862</v>
      </c>
      <c r="J1753" t="s">
        <v>863</v>
      </c>
      <c r="K1753" t="s">
        <v>864</v>
      </c>
      <c r="L1753">
        <v>1368</v>
      </c>
      <c r="N1753">
        <v>1011</v>
      </c>
      <c r="O1753" t="s">
        <v>865</v>
      </c>
      <c r="P1753" t="s">
        <v>865</v>
      </c>
      <c r="Q1753">
        <v>1</v>
      </c>
      <c r="X1753">
        <v>8.9999999999999993E-3</v>
      </c>
      <c r="Y1753">
        <v>0</v>
      </c>
      <c r="Z1753">
        <v>83.1</v>
      </c>
      <c r="AA1753">
        <v>12.62</v>
      </c>
      <c r="AB1753">
        <v>0</v>
      </c>
      <c r="AC1753">
        <v>0</v>
      </c>
      <c r="AD1753">
        <v>1</v>
      </c>
      <c r="AE1753">
        <v>0</v>
      </c>
      <c r="AF1753" t="s">
        <v>25</v>
      </c>
      <c r="AG1753">
        <v>1.2375000000000001E-2</v>
      </c>
      <c r="AH1753">
        <v>2</v>
      </c>
      <c r="AI1753">
        <v>60528506</v>
      </c>
      <c r="AJ1753">
        <v>1747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</row>
    <row r="1754" spans="1:44" x14ac:dyDescent="0.2">
      <c r="A1754">
        <f>ROW(Source!A808)</f>
        <v>808</v>
      </c>
      <c r="B1754">
        <v>60528516</v>
      </c>
      <c r="C1754">
        <v>60528504</v>
      </c>
      <c r="D1754">
        <v>58311301</v>
      </c>
      <c r="E1754">
        <v>1</v>
      </c>
      <c r="F1754">
        <v>1</v>
      </c>
      <c r="G1754">
        <v>1080</v>
      </c>
      <c r="H1754">
        <v>3</v>
      </c>
      <c r="I1754" t="s">
        <v>958</v>
      </c>
      <c r="J1754" t="s">
        <v>959</v>
      </c>
      <c r="K1754" t="s">
        <v>960</v>
      </c>
      <c r="L1754">
        <v>1346</v>
      </c>
      <c r="N1754">
        <v>1009</v>
      </c>
      <c r="O1754" t="s">
        <v>880</v>
      </c>
      <c r="P1754" t="s">
        <v>880</v>
      </c>
      <c r="Q1754">
        <v>1</v>
      </c>
      <c r="X1754">
        <v>1.6400000000000001E-2</v>
      </c>
      <c r="Y1754">
        <v>53.33</v>
      </c>
      <c r="Z1754">
        <v>0</v>
      </c>
      <c r="AA1754">
        <v>0</v>
      </c>
      <c r="AB1754">
        <v>0</v>
      </c>
      <c r="AC1754">
        <v>0</v>
      </c>
      <c r="AD1754">
        <v>1</v>
      </c>
      <c r="AE1754">
        <v>0</v>
      </c>
      <c r="AF1754" t="s">
        <v>3</v>
      </c>
      <c r="AG1754">
        <v>1.6400000000000001E-2</v>
      </c>
      <c r="AH1754">
        <v>2</v>
      </c>
      <c r="AI1754">
        <v>60528511</v>
      </c>
      <c r="AJ1754">
        <v>1752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</row>
    <row r="1755" spans="1:44" x14ac:dyDescent="0.2">
      <c r="A1755">
        <f>ROW(Source!A808)</f>
        <v>808</v>
      </c>
      <c r="B1755">
        <v>60528517</v>
      </c>
      <c r="C1755">
        <v>60528504</v>
      </c>
      <c r="D1755">
        <v>58309035</v>
      </c>
      <c r="E1755">
        <v>1</v>
      </c>
      <c r="F1755">
        <v>1</v>
      </c>
      <c r="G1755">
        <v>1080</v>
      </c>
      <c r="H1755">
        <v>3</v>
      </c>
      <c r="I1755" t="s">
        <v>961</v>
      </c>
      <c r="J1755" t="s">
        <v>962</v>
      </c>
      <c r="K1755" t="s">
        <v>963</v>
      </c>
      <c r="L1755">
        <v>1354</v>
      </c>
      <c r="N1755">
        <v>1010</v>
      </c>
      <c r="O1755" t="s">
        <v>39</v>
      </c>
      <c r="P1755" t="s">
        <v>39</v>
      </c>
      <c r="Q1755">
        <v>1</v>
      </c>
      <c r="X1755">
        <v>30</v>
      </c>
      <c r="Y1755">
        <v>0.75</v>
      </c>
      <c r="Z1755">
        <v>0</v>
      </c>
      <c r="AA1755">
        <v>0</v>
      </c>
      <c r="AB1755">
        <v>0</v>
      </c>
      <c r="AC1755">
        <v>0</v>
      </c>
      <c r="AD1755">
        <v>1</v>
      </c>
      <c r="AE1755">
        <v>0</v>
      </c>
      <c r="AF1755" t="s">
        <v>3</v>
      </c>
      <c r="AG1755">
        <v>30</v>
      </c>
      <c r="AH1755">
        <v>2</v>
      </c>
      <c r="AI1755">
        <v>60528512</v>
      </c>
      <c r="AJ1755">
        <v>1753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</row>
    <row r="1756" spans="1:44" x14ac:dyDescent="0.2">
      <c r="A1756">
        <f>ROW(Source!A808)</f>
        <v>808</v>
      </c>
      <c r="B1756">
        <v>60528518</v>
      </c>
      <c r="C1756">
        <v>60528504</v>
      </c>
      <c r="D1756">
        <v>58309081</v>
      </c>
      <c r="E1756">
        <v>1</v>
      </c>
      <c r="F1756">
        <v>1</v>
      </c>
      <c r="G1756">
        <v>1080</v>
      </c>
      <c r="H1756">
        <v>3</v>
      </c>
      <c r="I1756" t="s">
        <v>964</v>
      </c>
      <c r="J1756" t="s">
        <v>965</v>
      </c>
      <c r="K1756" t="s">
        <v>966</v>
      </c>
      <c r="L1756">
        <v>1296</v>
      </c>
      <c r="N1756">
        <v>1002</v>
      </c>
      <c r="O1756" t="s">
        <v>717</v>
      </c>
      <c r="P1756" t="s">
        <v>717</v>
      </c>
      <c r="Q1756">
        <v>1</v>
      </c>
      <c r="X1756">
        <v>0.93</v>
      </c>
      <c r="Y1756">
        <v>34.74</v>
      </c>
      <c r="Z1756">
        <v>0</v>
      </c>
      <c r="AA1756">
        <v>0</v>
      </c>
      <c r="AB1756">
        <v>0</v>
      </c>
      <c r="AC1756">
        <v>0</v>
      </c>
      <c r="AD1756">
        <v>1</v>
      </c>
      <c r="AE1756">
        <v>0</v>
      </c>
      <c r="AF1756" t="s">
        <v>3</v>
      </c>
      <c r="AG1756">
        <v>0.93</v>
      </c>
      <c r="AH1756">
        <v>2</v>
      </c>
      <c r="AI1756">
        <v>60528513</v>
      </c>
      <c r="AJ1756">
        <v>1754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</row>
    <row r="1757" spans="1:44" x14ac:dyDescent="0.2">
      <c r="A1757">
        <f>ROW(Source!A808)</f>
        <v>808</v>
      </c>
      <c r="B1757">
        <v>60528519</v>
      </c>
      <c r="C1757">
        <v>60528504</v>
      </c>
      <c r="D1757">
        <v>58272165</v>
      </c>
      <c r="E1757">
        <v>1080</v>
      </c>
      <c r="F1757">
        <v>1</v>
      </c>
      <c r="G1757">
        <v>1080</v>
      </c>
      <c r="H1757">
        <v>3</v>
      </c>
      <c r="I1757" t="s">
        <v>1010</v>
      </c>
      <c r="J1757" t="s">
        <v>3</v>
      </c>
      <c r="K1757" t="s">
        <v>1011</v>
      </c>
      <c r="L1757">
        <v>1301</v>
      </c>
      <c r="N1757">
        <v>1003</v>
      </c>
      <c r="O1757" t="s">
        <v>34</v>
      </c>
      <c r="P1757" t="s">
        <v>34</v>
      </c>
      <c r="Q1757">
        <v>1</v>
      </c>
      <c r="X1757">
        <v>15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 t="s">
        <v>3</v>
      </c>
      <c r="AG1757">
        <v>15</v>
      </c>
      <c r="AH1757">
        <v>3</v>
      </c>
      <c r="AI1757">
        <v>-1</v>
      </c>
      <c r="AJ1757" t="s">
        <v>3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</row>
    <row r="1758" spans="1:44" x14ac:dyDescent="0.2">
      <c r="A1758">
        <f>ROW(Source!A808)</f>
        <v>808</v>
      </c>
      <c r="B1758">
        <v>60528520</v>
      </c>
      <c r="C1758">
        <v>60528504</v>
      </c>
      <c r="D1758">
        <v>58272195</v>
      </c>
      <c r="E1758">
        <v>1080</v>
      </c>
      <c r="F1758">
        <v>1</v>
      </c>
      <c r="G1758">
        <v>1080</v>
      </c>
      <c r="H1758">
        <v>3</v>
      </c>
      <c r="I1758" t="s">
        <v>1012</v>
      </c>
      <c r="J1758" t="s">
        <v>3</v>
      </c>
      <c r="K1758" t="s">
        <v>1013</v>
      </c>
      <c r="L1758">
        <v>1327</v>
      </c>
      <c r="N1758">
        <v>1005</v>
      </c>
      <c r="O1758" t="s">
        <v>1014</v>
      </c>
      <c r="P1758" t="s">
        <v>1014</v>
      </c>
      <c r="Q1758">
        <v>1</v>
      </c>
      <c r="X1758">
        <v>0.25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 t="s">
        <v>3</v>
      </c>
      <c r="AG1758">
        <v>0.25</v>
      </c>
      <c r="AH1758">
        <v>3</v>
      </c>
      <c r="AI1758">
        <v>-1</v>
      </c>
      <c r="AJ1758" t="s">
        <v>3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</row>
    <row r="1759" spans="1:44" x14ac:dyDescent="0.2">
      <c r="A1759">
        <f>ROW(Source!A808)</f>
        <v>808</v>
      </c>
      <c r="B1759">
        <v>60528521</v>
      </c>
      <c r="C1759">
        <v>60528504</v>
      </c>
      <c r="D1759">
        <v>58273784</v>
      </c>
      <c r="E1759">
        <v>1080</v>
      </c>
      <c r="F1759">
        <v>1</v>
      </c>
      <c r="G1759">
        <v>1080</v>
      </c>
      <c r="H1759">
        <v>3</v>
      </c>
      <c r="I1759" t="s">
        <v>1015</v>
      </c>
      <c r="J1759" t="s">
        <v>3</v>
      </c>
      <c r="K1759" t="s">
        <v>1016</v>
      </c>
      <c r="L1759">
        <v>1301</v>
      </c>
      <c r="N1759">
        <v>1003</v>
      </c>
      <c r="O1759" t="s">
        <v>34</v>
      </c>
      <c r="P1759" t="s">
        <v>34</v>
      </c>
      <c r="Q1759">
        <v>1</v>
      </c>
      <c r="X1759">
        <v>10.5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 t="s">
        <v>3</v>
      </c>
      <c r="AG1759">
        <v>10.5</v>
      </c>
      <c r="AH1759">
        <v>3</v>
      </c>
      <c r="AI1759">
        <v>-1</v>
      </c>
      <c r="AJ1759" t="s">
        <v>3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</row>
    <row r="1760" spans="1:44" x14ac:dyDescent="0.2">
      <c r="A1760">
        <f>ROW(Source!A808)</f>
        <v>808</v>
      </c>
      <c r="B1760">
        <v>60528522</v>
      </c>
      <c r="C1760">
        <v>60528504</v>
      </c>
      <c r="D1760">
        <v>58277416</v>
      </c>
      <c r="E1760">
        <v>1080</v>
      </c>
      <c r="F1760">
        <v>1</v>
      </c>
      <c r="G1760">
        <v>1080</v>
      </c>
      <c r="H1760">
        <v>3</v>
      </c>
      <c r="I1760" t="s">
        <v>1017</v>
      </c>
      <c r="J1760" t="s">
        <v>3</v>
      </c>
      <c r="K1760" t="s">
        <v>1018</v>
      </c>
      <c r="L1760">
        <v>1296</v>
      </c>
      <c r="N1760">
        <v>1002</v>
      </c>
      <c r="O1760" t="s">
        <v>717</v>
      </c>
      <c r="P1760" t="s">
        <v>717</v>
      </c>
      <c r="Q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 t="s">
        <v>3</v>
      </c>
      <c r="AG1760">
        <v>0</v>
      </c>
      <c r="AH1760">
        <v>3</v>
      </c>
      <c r="AI1760">
        <v>-1</v>
      </c>
      <c r="AJ1760" t="s">
        <v>3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</row>
    <row r="1761" spans="1:44" x14ac:dyDescent="0.2">
      <c r="A1761">
        <f>ROW(Source!A852)</f>
        <v>852</v>
      </c>
      <c r="B1761">
        <v>60526257</v>
      </c>
      <c r="C1761">
        <v>60526242</v>
      </c>
      <c r="D1761">
        <v>58266404</v>
      </c>
      <c r="E1761">
        <v>1080</v>
      </c>
      <c r="F1761">
        <v>1</v>
      </c>
      <c r="G1761">
        <v>1080</v>
      </c>
      <c r="H1761">
        <v>1</v>
      </c>
      <c r="I1761" t="s">
        <v>859</v>
      </c>
      <c r="J1761" t="s">
        <v>3</v>
      </c>
      <c r="K1761" t="s">
        <v>860</v>
      </c>
      <c r="L1761">
        <v>1191</v>
      </c>
      <c r="N1761">
        <v>1013</v>
      </c>
      <c r="O1761" t="s">
        <v>861</v>
      </c>
      <c r="P1761" t="s">
        <v>861</v>
      </c>
      <c r="Q1761">
        <v>1</v>
      </c>
      <c r="X1761">
        <v>16.59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  <c r="AE1761">
        <v>1</v>
      </c>
      <c r="AF1761" t="s">
        <v>26</v>
      </c>
      <c r="AG1761">
        <v>20.986349999999998</v>
      </c>
      <c r="AH1761">
        <v>2</v>
      </c>
      <c r="AI1761">
        <v>60526257</v>
      </c>
      <c r="AJ1761">
        <v>1755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</row>
    <row r="1762" spans="1:44" x14ac:dyDescent="0.2">
      <c r="A1762">
        <f>ROW(Source!A852)</f>
        <v>852</v>
      </c>
      <c r="B1762">
        <v>60526258</v>
      </c>
      <c r="C1762">
        <v>60526242</v>
      </c>
      <c r="D1762">
        <v>58340578</v>
      </c>
      <c r="E1762">
        <v>1</v>
      </c>
      <c r="F1762">
        <v>1</v>
      </c>
      <c r="G1762">
        <v>1080</v>
      </c>
      <c r="H1762">
        <v>2</v>
      </c>
      <c r="I1762" t="s">
        <v>862</v>
      </c>
      <c r="J1762" t="s">
        <v>863</v>
      </c>
      <c r="K1762" t="s">
        <v>864</v>
      </c>
      <c r="L1762">
        <v>1368</v>
      </c>
      <c r="N1762">
        <v>1011</v>
      </c>
      <c r="O1762" t="s">
        <v>865</v>
      </c>
      <c r="P1762" t="s">
        <v>865</v>
      </c>
      <c r="Q1762">
        <v>1</v>
      </c>
      <c r="X1762">
        <v>0.22</v>
      </c>
      <c r="Y1762">
        <v>0</v>
      </c>
      <c r="Z1762">
        <v>83.1</v>
      </c>
      <c r="AA1762">
        <v>12.62</v>
      </c>
      <c r="AB1762">
        <v>0</v>
      </c>
      <c r="AC1762">
        <v>0</v>
      </c>
      <c r="AD1762">
        <v>1</v>
      </c>
      <c r="AE1762">
        <v>0</v>
      </c>
      <c r="AF1762" t="s">
        <v>25</v>
      </c>
      <c r="AG1762">
        <v>0.30250000000000005</v>
      </c>
      <c r="AH1762">
        <v>2</v>
      </c>
      <c r="AI1762">
        <v>60526258</v>
      </c>
      <c r="AJ1762">
        <v>1756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</row>
    <row r="1763" spans="1:44" x14ac:dyDescent="0.2">
      <c r="A1763">
        <f>ROW(Source!A852)</f>
        <v>852</v>
      </c>
      <c r="B1763">
        <v>60526259</v>
      </c>
      <c r="C1763">
        <v>60526242</v>
      </c>
      <c r="D1763">
        <v>58292596</v>
      </c>
      <c r="E1763">
        <v>1080</v>
      </c>
      <c r="F1763">
        <v>1</v>
      </c>
      <c r="G1763">
        <v>1080</v>
      </c>
      <c r="H1763">
        <v>3</v>
      </c>
      <c r="I1763" t="s">
        <v>1024</v>
      </c>
      <c r="J1763" t="s">
        <v>3</v>
      </c>
      <c r="K1763" t="s">
        <v>1025</v>
      </c>
      <c r="L1763">
        <v>1354</v>
      </c>
      <c r="N1763">
        <v>1010</v>
      </c>
      <c r="O1763" t="s">
        <v>39</v>
      </c>
      <c r="P1763" t="s">
        <v>39</v>
      </c>
      <c r="Q1763">
        <v>1</v>
      </c>
      <c r="X1763">
        <v>100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 t="s">
        <v>3</v>
      </c>
      <c r="AG1763">
        <v>100</v>
      </c>
      <c r="AH1763">
        <v>3</v>
      </c>
      <c r="AI1763">
        <v>-1</v>
      </c>
      <c r="AJ1763" t="s">
        <v>3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</row>
    <row r="1764" spans="1:44" x14ac:dyDescent="0.2">
      <c r="A1764">
        <f>ROW(Source!A853)</f>
        <v>853</v>
      </c>
      <c r="B1764">
        <v>60526257</v>
      </c>
      <c r="C1764">
        <v>60526242</v>
      </c>
      <c r="D1764">
        <v>58266404</v>
      </c>
      <c r="E1764">
        <v>1080</v>
      </c>
      <c r="F1764">
        <v>1</v>
      </c>
      <c r="G1764">
        <v>1080</v>
      </c>
      <c r="H1764">
        <v>1</v>
      </c>
      <c r="I1764" t="s">
        <v>859</v>
      </c>
      <c r="J1764" t="s">
        <v>3</v>
      </c>
      <c r="K1764" t="s">
        <v>860</v>
      </c>
      <c r="L1764">
        <v>1191</v>
      </c>
      <c r="N1764">
        <v>1013</v>
      </c>
      <c r="O1764" t="s">
        <v>861</v>
      </c>
      <c r="P1764" t="s">
        <v>861</v>
      </c>
      <c r="Q1764">
        <v>1</v>
      </c>
      <c r="X1764">
        <v>16.59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1</v>
      </c>
      <c r="AF1764" t="s">
        <v>26</v>
      </c>
      <c r="AG1764">
        <v>20.986349999999998</v>
      </c>
      <c r="AH1764">
        <v>2</v>
      </c>
      <c r="AI1764">
        <v>60526257</v>
      </c>
      <c r="AJ1764">
        <v>1760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</row>
    <row r="1765" spans="1:44" x14ac:dyDescent="0.2">
      <c r="A1765">
        <f>ROW(Source!A853)</f>
        <v>853</v>
      </c>
      <c r="B1765">
        <v>60526258</v>
      </c>
      <c r="C1765">
        <v>60526242</v>
      </c>
      <c r="D1765">
        <v>58340578</v>
      </c>
      <c r="E1765">
        <v>1</v>
      </c>
      <c r="F1765">
        <v>1</v>
      </c>
      <c r="G1765">
        <v>1080</v>
      </c>
      <c r="H1765">
        <v>2</v>
      </c>
      <c r="I1765" t="s">
        <v>862</v>
      </c>
      <c r="J1765" t="s">
        <v>863</v>
      </c>
      <c r="K1765" t="s">
        <v>864</v>
      </c>
      <c r="L1765">
        <v>1368</v>
      </c>
      <c r="N1765">
        <v>1011</v>
      </c>
      <c r="O1765" t="s">
        <v>865</v>
      </c>
      <c r="P1765" t="s">
        <v>865</v>
      </c>
      <c r="Q1765">
        <v>1</v>
      </c>
      <c r="X1765">
        <v>0.22</v>
      </c>
      <c r="Y1765">
        <v>0</v>
      </c>
      <c r="Z1765">
        <v>83.1</v>
      </c>
      <c r="AA1765">
        <v>12.62</v>
      </c>
      <c r="AB1765">
        <v>0</v>
      </c>
      <c r="AC1765">
        <v>0</v>
      </c>
      <c r="AD1765">
        <v>1</v>
      </c>
      <c r="AE1765">
        <v>0</v>
      </c>
      <c r="AF1765" t="s">
        <v>25</v>
      </c>
      <c r="AG1765">
        <v>0.30250000000000005</v>
      </c>
      <c r="AH1765">
        <v>2</v>
      </c>
      <c r="AI1765">
        <v>60526258</v>
      </c>
      <c r="AJ1765">
        <v>1761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</row>
    <row r="1766" spans="1:44" x14ac:dyDescent="0.2">
      <c r="A1766">
        <f>ROW(Source!A853)</f>
        <v>853</v>
      </c>
      <c r="B1766">
        <v>60526259</v>
      </c>
      <c r="C1766">
        <v>60526242</v>
      </c>
      <c r="D1766">
        <v>58292596</v>
      </c>
      <c r="E1766">
        <v>1080</v>
      </c>
      <c r="F1766">
        <v>1</v>
      </c>
      <c r="G1766">
        <v>1080</v>
      </c>
      <c r="H1766">
        <v>3</v>
      </c>
      <c r="I1766" t="s">
        <v>1024</v>
      </c>
      <c r="J1766" t="s">
        <v>3</v>
      </c>
      <c r="K1766" t="s">
        <v>1025</v>
      </c>
      <c r="L1766">
        <v>1354</v>
      </c>
      <c r="N1766">
        <v>1010</v>
      </c>
      <c r="O1766" t="s">
        <v>39</v>
      </c>
      <c r="P1766" t="s">
        <v>39</v>
      </c>
      <c r="Q1766">
        <v>1</v>
      </c>
      <c r="X1766">
        <v>100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 t="s">
        <v>3</v>
      </c>
      <c r="AG1766">
        <v>100</v>
      </c>
      <c r="AH1766">
        <v>3</v>
      </c>
      <c r="AI1766">
        <v>-1</v>
      </c>
      <c r="AJ1766" t="s">
        <v>3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</row>
    <row r="1767" spans="1:44" x14ac:dyDescent="0.2">
      <c r="A1767">
        <f>ROW(Source!A860)</f>
        <v>860</v>
      </c>
      <c r="B1767">
        <v>59208973</v>
      </c>
      <c r="C1767">
        <v>59208972</v>
      </c>
      <c r="D1767">
        <v>58266404</v>
      </c>
      <c r="E1767">
        <v>1080</v>
      </c>
      <c r="F1767">
        <v>1</v>
      </c>
      <c r="G1767">
        <v>1080</v>
      </c>
      <c r="H1767">
        <v>1</v>
      </c>
      <c r="I1767" t="s">
        <v>859</v>
      </c>
      <c r="J1767" t="s">
        <v>3</v>
      </c>
      <c r="K1767" t="s">
        <v>860</v>
      </c>
      <c r="L1767">
        <v>1191</v>
      </c>
      <c r="N1767">
        <v>1013</v>
      </c>
      <c r="O1767" t="s">
        <v>861</v>
      </c>
      <c r="P1767" t="s">
        <v>861</v>
      </c>
      <c r="Q1767">
        <v>1</v>
      </c>
      <c r="X1767">
        <v>15.11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  <c r="AE1767">
        <v>1</v>
      </c>
      <c r="AF1767" t="s">
        <v>26</v>
      </c>
      <c r="AG1767">
        <v>19.114149999999999</v>
      </c>
      <c r="AH1767">
        <v>2</v>
      </c>
      <c r="AI1767">
        <v>59208973</v>
      </c>
      <c r="AJ1767">
        <v>1765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</row>
    <row r="1768" spans="1:44" x14ac:dyDescent="0.2">
      <c r="A1768">
        <f>ROW(Source!A860)</f>
        <v>860</v>
      </c>
      <c r="B1768">
        <v>59208974</v>
      </c>
      <c r="C1768">
        <v>59208972</v>
      </c>
      <c r="D1768">
        <v>58340578</v>
      </c>
      <c r="E1768">
        <v>1</v>
      </c>
      <c r="F1768">
        <v>1</v>
      </c>
      <c r="G1768">
        <v>1080</v>
      </c>
      <c r="H1768">
        <v>2</v>
      </c>
      <c r="I1768" t="s">
        <v>862</v>
      </c>
      <c r="J1768" t="s">
        <v>863</v>
      </c>
      <c r="K1768" t="s">
        <v>864</v>
      </c>
      <c r="L1768">
        <v>1368</v>
      </c>
      <c r="N1768">
        <v>1011</v>
      </c>
      <c r="O1768" t="s">
        <v>865</v>
      </c>
      <c r="P1768" t="s">
        <v>865</v>
      </c>
      <c r="Q1768">
        <v>1</v>
      </c>
      <c r="X1768">
        <v>0.16</v>
      </c>
      <c r="Y1768">
        <v>0</v>
      </c>
      <c r="Z1768">
        <v>83.1</v>
      </c>
      <c r="AA1768">
        <v>12.62</v>
      </c>
      <c r="AB1768">
        <v>0</v>
      </c>
      <c r="AC1768">
        <v>0</v>
      </c>
      <c r="AD1768">
        <v>1</v>
      </c>
      <c r="AE1768">
        <v>0</v>
      </c>
      <c r="AF1768" t="s">
        <v>25</v>
      </c>
      <c r="AG1768">
        <v>0.22000000000000003</v>
      </c>
      <c r="AH1768">
        <v>2</v>
      </c>
      <c r="AI1768">
        <v>59208974</v>
      </c>
      <c r="AJ1768">
        <v>1766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</row>
    <row r="1769" spans="1:44" x14ac:dyDescent="0.2">
      <c r="A1769">
        <f>ROW(Source!A860)</f>
        <v>860</v>
      </c>
      <c r="B1769">
        <v>59208975</v>
      </c>
      <c r="C1769">
        <v>59208972</v>
      </c>
      <c r="D1769">
        <v>58310526</v>
      </c>
      <c r="E1769">
        <v>1</v>
      </c>
      <c r="F1769">
        <v>1</v>
      </c>
      <c r="G1769">
        <v>1080</v>
      </c>
      <c r="H1769">
        <v>3</v>
      </c>
      <c r="I1769" t="s">
        <v>894</v>
      </c>
      <c r="J1769" t="s">
        <v>895</v>
      </c>
      <c r="K1769" t="s">
        <v>896</v>
      </c>
      <c r="L1769">
        <v>1346</v>
      </c>
      <c r="N1769">
        <v>1009</v>
      </c>
      <c r="O1769" t="s">
        <v>880</v>
      </c>
      <c r="P1769" t="s">
        <v>880</v>
      </c>
      <c r="Q1769">
        <v>1</v>
      </c>
      <c r="X1769">
        <v>0.42</v>
      </c>
      <c r="Y1769">
        <v>37.979999999999997</v>
      </c>
      <c r="Z1769">
        <v>0</v>
      </c>
      <c r="AA1769">
        <v>0</v>
      </c>
      <c r="AB1769">
        <v>0</v>
      </c>
      <c r="AC1769">
        <v>0</v>
      </c>
      <c r="AD1769">
        <v>1</v>
      </c>
      <c r="AE1769">
        <v>0</v>
      </c>
      <c r="AF1769" t="s">
        <v>3</v>
      </c>
      <c r="AG1769">
        <v>0.42</v>
      </c>
      <c r="AH1769">
        <v>2</v>
      </c>
      <c r="AI1769">
        <v>59208975</v>
      </c>
      <c r="AJ1769">
        <v>1767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</row>
    <row r="1770" spans="1:44" x14ac:dyDescent="0.2">
      <c r="A1770">
        <f>ROW(Source!A860)</f>
        <v>860</v>
      </c>
      <c r="B1770">
        <v>59208976</v>
      </c>
      <c r="C1770">
        <v>59208972</v>
      </c>
      <c r="D1770">
        <v>58315606</v>
      </c>
      <c r="E1770">
        <v>1</v>
      </c>
      <c r="F1770">
        <v>1</v>
      </c>
      <c r="G1770">
        <v>1080</v>
      </c>
      <c r="H1770">
        <v>3</v>
      </c>
      <c r="I1770" t="s">
        <v>970</v>
      </c>
      <c r="J1770" t="s">
        <v>971</v>
      </c>
      <c r="K1770" t="s">
        <v>972</v>
      </c>
      <c r="L1770">
        <v>1346</v>
      </c>
      <c r="N1770">
        <v>1009</v>
      </c>
      <c r="O1770" t="s">
        <v>880</v>
      </c>
      <c r="P1770" t="s">
        <v>880</v>
      </c>
      <c r="Q1770">
        <v>1</v>
      </c>
      <c r="X1770">
        <v>1.302</v>
      </c>
      <c r="Y1770">
        <v>78.569999999999993</v>
      </c>
      <c r="Z1770">
        <v>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 t="s">
        <v>3</v>
      </c>
      <c r="AG1770">
        <v>1.302</v>
      </c>
      <c r="AH1770">
        <v>2</v>
      </c>
      <c r="AI1770">
        <v>59208976</v>
      </c>
      <c r="AJ1770">
        <v>1768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</row>
    <row r="1771" spans="1:44" x14ac:dyDescent="0.2">
      <c r="A1771">
        <f>ROW(Source!A860)</f>
        <v>860</v>
      </c>
      <c r="B1771">
        <v>59208977</v>
      </c>
      <c r="C1771">
        <v>59208972</v>
      </c>
      <c r="D1771">
        <v>58292598</v>
      </c>
      <c r="E1771">
        <v>1080</v>
      </c>
      <c r="F1771">
        <v>1</v>
      </c>
      <c r="G1771">
        <v>1080</v>
      </c>
      <c r="H1771">
        <v>3</v>
      </c>
      <c r="I1771" t="s">
        <v>1024</v>
      </c>
      <c r="J1771" t="s">
        <v>3</v>
      </c>
      <c r="K1771" t="s">
        <v>1026</v>
      </c>
      <c r="L1771">
        <v>1354</v>
      </c>
      <c r="N1771">
        <v>1010</v>
      </c>
      <c r="O1771" t="s">
        <v>39</v>
      </c>
      <c r="P1771" t="s">
        <v>39</v>
      </c>
      <c r="Q1771">
        <v>1</v>
      </c>
      <c r="X1771">
        <v>100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 t="s">
        <v>3</v>
      </c>
      <c r="AG1771">
        <v>100</v>
      </c>
      <c r="AH1771">
        <v>3</v>
      </c>
      <c r="AI1771">
        <v>-1</v>
      </c>
      <c r="AJ1771" t="s">
        <v>3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</row>
    <row r="1772" spans="1:44" x14ac:dyDescent="0.2">
      <c r="A1772">
        <f>ROW(Source!A861)</f>
        <v>861</v>
      </c>
      <c r="B1772">
        <v>59208973</v>
      </c>
      <c r="C1772">
        <v>59208972</v>
      </c>
      <c r="D1772">
        <v>58266404</v>
      </c>
      <c r="E1772">
        <v>1080</v>
      </c>
      <c r="F1772">
        <v>1</v>
      </c>
      <c r="G1772">
        <v>1080</v>
      </c>
      <c r="H1772">
        <v>1</v>
      </c>
      <c r="I1772" t="s">
        <v>859</v>
      </c>
      <c r="J1772" t="s">
        <v>3</v>
      </c>
      <c r="K1772" t="s">
        <v>860</v>
      </c>
      <c r="L1772">
        <v>1191</v>
      </c>
      <c r="N1772">
        <v>1013</v>
      </c>
      <c r="O1772" t="s">
        <v>861</v>
      </c>
      <c r="P1772" t="s">
        <v>861</v>
      </c>
      <c r="Q1772">
        <v>1</v>
      </c>
      <c r="X1772">
        <v>15.11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1</v>
      </c>
      <c r="AF1772" t="s">
        <v>26</v>
      </c>
      <c r="AG1772">
        <v>19.114149999999999</v>
      </c>
      <c r="AH1772">
        <v>2</v>
      </c>
      <c r="AI1772">
        <v>59208973</v>
      </c>
      <c r="AJ1772">
        <v>1770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</row>
    <row r="1773" spans="1:44" x14ac:dyDescent="0.2">
      <c r="A1773">
        <f>ROW(Source!A861)</f>
        <v>861</v>
      </c>
      <c r="B1773">
        <v>59208974</v>
      </c>
      <c r="C1773">
        <v>59208972</v>
      </c>
      <c r="D1773">
        <v>58340578</v>
      </c>
      <c r="E1773">
        <v>1</v>
      </c>
      <c r="F1773">
        <v>1</v>
      </c>
      <c r="G1773">
        <v>1080</v>
      </c>
      <c r="H1773">
        <v>2</v>
      </c>
      <c r="I1773" t="s">
        <v>862</v>
      </c>
      <c r="J1773" t="s">
        <v>863</v>
      </c>
      <c r="K1773" t="s">
        <v>864</v>
      </c>
      <c r="L1773">
        <v>1368</v>
      </c>
      <c r="N1773">
        <v>1011</v>
      </c>
      <c r="O1773" t="s">
        <v>865</v>
      </c>
      <c r="P1773" t="s">
        <v>865</v>
      </c>
      <c r="Q1773">
        <v>1</v>
      </c>
      <c r="X1773">
        <v>0.16</v>
      </c>
      <c r="Y1773">
        <v>0</v>
      </c>
      <c r="Z1773">
        <v>83.1</v>
      </c>
      <c r="AA1773">
        <v>12.62</v>
      </c>
      <c r="AB1773">
        <v>0</v>
      </c>
      <c r="AC1773">
        <v>0</v>
      </c>
      <c r="AD1773">
        <v>1</v>
      </c>
      <c r="AE1773">
        <v>0</v>
      </c>
      <c r="AF1773" t="s">
        <v>25</v>
      </c>
      <c r="AG1773">
        <v>0.22000000000000003</v>
      </c>
      <c r="AH1773">
        <v>2</v>
      </c>
      <c r="AI1773">
        <v>59208974</v>
      </c>
      <c r="AJ1773">
        <v>1771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</row>
    <row r="1774" spans="1:44" x14ac:dyDescent="0.2">
      <c r="A1774">
        <f>ROW(Source!A861)</f>
        <v>861</v>
      </c>
      <c r="B1774">
        <v>59208975</v>
      </c>
      <c r="C1774">
        <v>59208972</v>
      </c>
      <c r="D1774">
        <v>58310526</v>
      </c>
      <c r="E1774">
        <v>1</v>
      </c>
      <c r="F1774">
        <v>1</v>
      </c>
      <c r="G1774">
        <v>1080</v>
      </c>
      <c r="H1774">
        <v>3</v>
      </c>
      <c r="I1774" t="s">
        <v>894</v>
      </c>
      <c r="J1774" t="s">
        <v>895</v>
      </c>
      <c r="K1774" t="s">
        <v>896</v>
      </c>
      <c r="L1774">
        <v>1346</v>
      </c>
      <c r="N1774">
        <v>1009</v>
      </c>
      <c r="O1774" t="s">
        <v>880</v>
      </c>
      <c r="P1774" t="s">
        <v>880</v>
      </c>
      <c r="Q1774">
        <v>1</v>
      </c>
      <c r="X1774">
        <v>0.42</v>
      </c>
      <c r="Y1774">
        <v>37.979999999999997</v>
      </c>
      <c r="Z1774">
        <v>0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 t="s">
        <v>3</v>
      </c>
      <c r="AG1774">
        <v>0.42</v>
      </c>
      <c r="AH1774">
        <v>2</v>
      </c>
      <c r="AI1774">
        <v>59208975</v>
      </c>
      <c r="AJ1774">
        <v>1772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</row>
    <row r="1775" spans="1:44" x14ac:dyDescent="0.2">
      <c r="A1775">
        <f>ROW(Source!A861)</f>
        <v>861</v>
      </c>
      <c r="B1775">
        <v>59208976</v>
      </c>
      <c r="C1775">
        <v>59208972</v>
      </c>
      <c r="D1775">
        <v>58315606</v>
      </c>
      <c r="E1775">
        <v>1</v>
      </c>
      <c r="F1775">
        <v>1</v>
      </c>
      <c r="G1775">
        <v>1080</v>
      </c>
      <c r="H1775">
        <v>3</v>
      </c>
      <c r="I1775" t="s">
        <v>970</v>
      </c>
      <c r="J1775" t="s">
        <v>971</v>
      </c>
      <c r="K1775" t="s">
        <v>972</v>
      </c>
      <c r="L1775">
        <v>1346</v>
      </c>
      <c r="N1775">
        <v>1009</v>
      </c>
      <c r="O1775" t="s">
        <v>880</v>
      </c>
      <c r="P1775" t="s">
        <v>880</v>
      </c>
      <c r="Q1775">
        <v>1</v>
      </c>
      <c r="X1775">
        <v>1.302</v>
      </c>
      <c r="Y1775">
        <v>78.569999999999993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 t="s">
        <v>3</v>
      </c>
      <c r="AG1775">
        <v>1.302</v>
      </c>
      <c r="AH1775">
        <v>2</v>
      </c>
      <c r="AI1775">
        <v>59208976</v>
      </c>
      <c r="AJ1775">
        <v>1773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</row>
    <row r="1776" spans="1:44" x14ac:dyDescent="0.2">
      <c r="A1776">
        <f>ROW(Source!A861)</f>
        <v>861</v>
      </c>
      <c r="B1776">
        <v>59208977</v>
      </c>
      <c r="C1776">
        <v>59208972</v>
      </c>
      <c r="D1776">
        <v>58292598</v>
      </c>
      <c r="E1776">
        <v>1080</v>
      </c>
      <c r="F1776">
        <v>1</v>
      </c>
      <c r="G1776">
        <v>1080</v>
      </c>
      <c r="H1776">
        <v>3</v>
      </c>
      <c r="I1776" t="s">
        <v>1024</v>
      </c>
      <c r="J1776" t="s">
        <v>3</v>
      </c>
      <c r="K1776" t="s">
        <v>1026</v>
      </c>
      <c r="L1776">
        <v>1354</v>
      </c>
      <c r="N1776">
        <v>1010</v>
      </c>
      <c r="O1776" t="s">
        <v>39</v>
      </c>
      <c r="P1776" t="s">
        <v>39</v>
      </c>
      <c r="Q1776">
        <v>1</v>
      </c>
      <c r="X1776">
        <v>100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 t="s">
        <v>3</v>
      </c>
      <c r="AG1776">
        <v>100</v>
      </c>
      <c r="AH1776">
        <v>3</v>
      </c>
      <c r="AI1776">
        <v>-1</v>
      </c>
      <c r="AJ1776" t="s">
        <v>3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</row>
    <row r="1777" spans="1:44" x14ac:dyDescent="0.2">
      <c r="A1777">
        <f>ROW(Source!A864)</f>
        <v>864</v>
      </c>
      <c r="B1777">
        <v>59208982</v>
      </c>
      <c r="C1777">
        <v>59208981</v>
      </c>
      <c r="D1777">
        <v>58266404</v>
      </c>
      <c r="E1777">
        <v>1080</v>
      </c>
      <c r="F1777">
        <v>1</v>
      </c>
      <c r="G1777">
        <v>1080</v>
      </c>
      <c r="H1777">
        <v>1</v>
      </c>
      <c r="I1777" t="s">
        <v>859</v>
      </c>
      <c r="J1777" t="s">
        <v>3</v>
      </c>
      <c r="K1777" t="s">
        <v>860</v>
      </c>
      <c r="L1777">
        <v>1191</v>
      </c>
      <c r="N1777">
        <v>1013</v>
      </c>
      <c r="O1777" t="s">
        <v>861</v>
      </c>
      <c r="P1777" t="s">
        <v>861</v>
      </c>
      <c r="Q1777">
        <v>1</v>
      </c>
      <c r="X1777">
        <v>15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  <c r="AE1777">
        <v>1</v>
      </c>
      <c r="AF1777" t="s">
        <v>26</v>
      </c>
      <c r="AG1777">
        <v>18.975000000000001</v>
      </c>
      <c r="AH1777">
        <v>2</v>
      </c>
      <c r="AI1777">
        <v>59208982</v>
      </c>
      <c r="AJ1777">
        <v>1775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</row>
    <row r="1778" spans="1:44" x14ac:dyDescent="0.2">
      <c r="A1778">
        <f>ROW(Source!A864)</f>
        <v>864</v>
      </c>
      <c r="B1778">
        <v>59208983</v>
      </c>
      <c r="C1778">
        <v>59208981</v>
      </c>
      <c r="D1778">
        <v>58340578</v>
      </c>
      <c r="E1778">
        <v>1</v>
      </c>
      <c r="F1778">
        <v>1</v>
      </c>
      <c r="G1778">
        <v>1080</v>
      </c>
      <c r="H1778">
        <v>2</v>
      </c>
      <c r="I1778" t="s">
        <v>862</v>
      </c>
      <c r="J1778" t="s">
        <v>863</v>
      </c>
      <c r="K1778" t="s">
        <v>864</v>
      </c>
      <c r="L1778">
        <v>1368</v>
      </c>
      <c r="N1778">
        <v>1011</v>
      </c>
      <c r="O1778" t="s">
        <v>865</v>
      </c>
      <c r="P1778" t="s">
        <v>865</v>
      </c>
      <c r="Q1778">
        <v>1</v>
      </c>
      <c r="X1778">
        <v>0.15</v>
      </c>
      <c r="Y1778">
        <v>0</v>
      </c>
      <c r="Z1778">
        <v>83.1</v>
      </c>
      <c r="AA1778">
        <v>12.62</v>
      </c>
      <c r="AB1778">
        <v>0</v>
      </c>
      <c r="AC1778">
        <v>0</v>
      </c>
      <c r="AD1778">
        <v>1</v>
      </c>
      <c r="AE1778">
        <v>0</v>
      </c>
      <c r="AF1778" t="s">
        <v>25</v>
      </c>
      <c r="AG1778">
        <v>0.20625000000000002</v>
      </c>
      <c r="AH1778">
        <v>2</v>
      </c>
      <c r="AI1778">
        <v>59208983</v>
      </c>
      <c r="AJ1778">
        <v>1776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</row>
    <row r="1779" spans="1:44" x14ac:dyDescent="0.2">
      <c r="A1779">
        <f>ROW(Source!A864)</f>
        <v>864</v>
      </c>
      <c r="B1779">
        <v>59208984</v>
      </c>
      <c r="C1779">
        <v>59208981</v>
      </c>
      <c r="D1779">
        <v>58292594</v>
      </c>
      <c r="E1779">
        <v>1080</v>
      </c>
      <c r="F1779">
        <v>1</v>
      </c>
      <c r="G1779">
        <v>1080</v>
      </c>
      <c r="H1779">
        <v>3</v>
      </c>
      <c r="I1779" t="s">
        <v>1024</v>
      </c>
      <c r="J1779" t="s">
        <v>3</v>
      </c>
      <c r="K1779" t="s">
        <v>1027</v>
      </c>
      <c r="L1779">
        <v>1354</v>
      </c>
      <c r="N1779">
        <v>1010</v>
      </c>
      <c r="O1779" t="s">
        <v>39</v>
      </c>
      <c r="P1779" t="s">
        <v>39</v>
      </c>
      <c r="Q1779">
        <v>1</v>
      </c>
      <c r="X1779">
        <v>100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 t="s">
        <v>3</v>
      </c>
      <c r="AG1779">
        <v>100</v>
      </c>
      <c r="AH1779">
        <v>3</v>
      </c>
      <c r="AI1779">
        <v>-1</v>
      </c>
      <c r="AJ1779" t="s">
        <v>3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</row>
    <row r="1780" spans="1:44" x14ac:dyDescent="0.2">
      <c r="A1780">
        <f>ROW(Source!A865)</f>
        <v>865</v>
      </c>
      <c r="B1780">
        <v>59208982</v>
      </c>
      <c r="C1780">
        <v>59208981</v>
      </c>
      <c r="D1780">
        <v>58266404</v>
      </c>
      <c r="E1780">
        <v>1080</v>
      </c>
      <c r="F1780">
        <v>1</v>
      </c>
      <c r="G1780">
        <v>1080</v>
      </c>
      <c r="H1780">
        <v>1</v>
      </c>
      <c r="I1780" t="s">
        <v>859</v>
      </c>
      <c r="J1780" t="s">
        <v>3</v>
      </c>
      <c r="K1780" t="s">
        <v>860</v>
      </c>
      <c r="L1780">
        <v>1191</v>
      </c>
      <c r="N1780">
        <v>1013</v>
      </c>
      <c r="O1780" t="s">
        <v>861</v>
      </c>
      <c r="P1780" t="s">
        <v>861</v>
      </c>
      <c r="Q1780">
        <v>1</v>
      </c>
      <c r="X1780">
        <v>15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1</v>
      </c>
      <c r="AF1780" t="s">
        <v>26</v>
      </c>
      <c r="AG1780">
        <v>18.975000000000001</v>
      </c>
      <c r="AH1780">
        <v>2</v>
      </c>
      <c r="AI1780">
        <v>59208982</v>
      </c>
      <c r="AJ1780">
        <v>1778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</row>
    <row r="1781" spans="1:44" x14ac:dyDescent="0.2">
      <c r="A1781">
        <f>ROW(Source!A865)</f>
        <v>865</v>
      </c>
      <c r="B1781">
        <v>59208983</v>
      </c>
      <c r="C1781">
        <v>59208981</v>
      </c>
      <c r="D1781">
        <v>58340578</v>
      </c>
      <c r="E1781">
        <v>1</v>
      </c>
      <c r="F1781">
        <v>1</v>
      </c>
      <c r="G1781">
        <v>1080</v>
      </c>
      <c r="H1781">
        <v>2</v>
      </c>
      <c r="I1781" t="s">
        <v>862</v>
      </c>
      <c r="J1781" t="s">
        <v>863</v>
      </c>
      <c r="K1781" t="s">
        <v>864</v>
      </c>
      <c r="L1781">
        <v>1368</v>
      </c>
      <c r="N1781">
        <v>1011</v>
      </c>
      <c r="O1781" t="s">
        <v>865</v>
      </c>
      <c r="P1781" t="s">
        <v>865</v>
      </c>
      <c r="Q1781">
        <v>1</v>
      </c>
      <c r="X1781">
        <v>0.15</v>
      </c>
      <c r="Y1781">
        <v>0</v>
      </c>
      <c r="Z1781">
        <v>83.1</v>
      </c>
      <c r="AA1781">
        <v>12.62</v>
      </c>
      <c r="AB1781">
        <v>0</v>
      </c>
      <c r="AC1781">
        <v>0</v>
      </c>
      <c r="AD1781">
        <v>1</v>
      </c>
      <c r="AE1781">
        <v>0</v>
      </c>
      <c r="AF1781" t="s">
        <v>25</v>
      </c>
      <c r="AG1781">
        <v>0.20625000000000002</v>
      </c>
      <c r="AH1781">
        <v>2</v>
      </c>
      <c r="AI1781">
        <v>59208983</v>
      </c>
      <c r="AJ1781">
        <v>1779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</row>
    <row r="1782" spans="1:44" x14ac:dyDescent="0.2">
      <c r="A1782">
        <f>ROW(Source!A865)</f>
        <v>865</v>
      </c>
      <c r="B1782">
        <v>59208984</v>
      </c>
      <c r="C1782">
        <v>59208981</v>
      </c>
      <c r="D1782">
        <v>58292594</v>
      </c>
      <c r="E1782">
        <v>1080</v>
      </c>
      <c r="F1782">
        <v>1</v>
      </c>
      <c r="G1782">
        <v>1080</v>
      </c>
      <c r="H1782">
        <v>3</v>
      </c>
      <c r="I1782" t="s">
        <v>1024</v>
      </c>
      <c r="J1782" t="s">
        <v>3</v>
      </c>
      <c r="K1782" t="s">
        <v>1027</v>
      </c>
      <c r="L1782">
        <v>1354</v>
      </c>
      <c r="N1782">
        <v>1010</v>
      </c>
      <c r="O1782" t="s">
        <v>39</v>
      </c>
      <c r="P1782" t="s">
        <v>39</v>
      </c>
      <c r="Q1782">
        <v>1</v>
      </c>
      <c r="X1782">
        <v>100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 t="s">
        <v>3</v>
      </c>
      <c r="AG1782">
        <v>100</v>
      </c>
      <c r="AH1782">
        <v>3</v>
      </c>
      <c r="AI1782">
        <v>-1</v>
      </c>
      <c r="AJ1782" t="s">
        <v>3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</row>
    <row r="1783" spans="1:44" x14ac:dyDescent="0.2">
      <c r="A1783">
        <f>ROW(Source!A868)</f>
        <v>868</v>
      </c>
      <c r="B1783">
        <v>59208631</v>
      </c>
      <c r="C1783">
        <v>59207334</v>
      </c>
      <c r="D1783">
        <v>58266404</v>
      </c>
      <c r="E1783">
        <v>1080</v>
      </c>
      <c r="F1783">
        <v>1</v>
      </c>
      <c r="G1783">
        <v>1080</v>
      </c>
      <c r="H1783">
        <v>1</v>
      </c>
      <c r="I1783" t="s">
        <v>859</v>
      </c>
      <c r="J1783" t="s">
        <v>3</v>
      </c>
      <c r="K1783" t="s">
        <v>860</v>
      </c>
      <c r="L1783">
        <v>1191</v>
      </c>
      <c r="N1783">
        <v>1013</v>
      </c>
      <c r="O1783" t="s">
        <v>861</v>
      </c>
      <c r="P1783" t="s">
        <v>861</v>
      </c>
      <c r="Q1783">
        <v>1</v>
      </c>
      <c r="X1783">
        <v>33.700000000000003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  <c r="AE1783">
        <v>1</v>
      </c>
      <c r="AF1783" t="s">
        <v>26</v>
      </c>
      <c r="AG1783">
        <v>42.630500000000005</v>
      </c>
      <c r="AH1783">
        <v>2</v>
      </c>
      <c r="AI1783">
        <v>59207335</v>
      </c>
      <c r="AJ1783">
        <v>1781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</row>
    <row r="1784" spans="1:44" x14ac:dyDescent="0.2">
      <c r="A1784">
        <f>ROW(Source!A868)</f>
        <v>868</v>
      </c>
      <c r="B1784">
        <v>59208632</v>
      </c>
      <c r="C1784">
        <v>59207334</v>
      </c>
      <c r="D1784">
        <v>58292959</v>
      </c>
      <c r="E1784">
        <v>1080</v>
      </c>
      <c r="F1784">
        <v>1</v>
      </c>
      <c r="G1784">
        <v>1080</v>
      </c>
      <c r="H1784">
        <v>3</v>
      </c>
      <c r="I1784" t="s">
        <v>1028</v>
      </c>
      <c r="J1784" t="s">
        <v>3</v>
      </c>
      <c r="K1784" t="s">
        <v>1029</v>
      </c>
      <c r="L1784">
        <v>1301</v>
      </c>
      <c r="N1784">
        <v>1003</v>
      </c>
      <c r="O1784" t="s">
        <v>34</v>
      </c>
      <c r="P1784" t="s">
        <v>34</v>
      </c>
      <c r="Q1784">
        <v>1</v>
      </c>
      <c r="X1784">
        <v>100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 t="s">
        <v>3</v>
      </c>
      <c r="AG1784">
        <v>100</v>
      </c>
      <c r="AH1784">
        <v>3</v>
      </c>
      <c r="AI1784">
        <v>-1</v>
      </c>
      <c r="AJ1784" t="s">
        <v>3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</row>
    <row r="1785" spans="1:44" x14ac:dyDescent="0.2">
      <c r="A1785">
        <f>ROW(Source!A869)</f>
        <v>869</v>
      </c>
      <c r="B1785">
        <v>59208631</v>
      </c>
      <c r="C1785">
        <v>59207334</v>
      </c>
      <c r="D1785">
        <v>58266404</v>
      </c>
      <c r="E1785">
        <v>1080</v>
      </c>
      <c r="F1785">
        <v>1</v>
      </c>
      <c r="G1785">
        <v>1080</v>
      </c>
      <c r="H1785">
        <v>1</v>
      </c>
      <c r="I1785" t="s">
        <v>859</v>
      </c>
      <c r="J1785" t="s">
        <v>3</v>
      </c>
      <c r="K1785" t="s">
        <v>860</v>
      </c>
      <c r="L1785">
        <v>1191</v>
      </c>
      <c r="N1785">
        <v>1013</v>
      </c>
      <c r="O1785" t="s">
        <v>861</v>
      </c>
      <c r="P1785" t="s">
        <v>861</v>
      </c>
      <c r="Q1785">
        <v>1</v>
      </c>
      <c r="X1785">
        <v>33.700000000000003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1</v>
      </c>
      <c r="AF1785" t="s">
        <v>26</v>
      </c>
      <c r="AG1785">
        <v>42.630500000000005</v>
      </c>
      <c r="AH1785">
        <v>2</v>
      </c>
      <c r="AI1785">
        <v>59207335</v>
      </c>
      <c r="AJ1785">
        <v>1783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</row>
    <row r="1786" spans="1:44" x14ac:dyDescent="0.2">
      <c r="A1786">
        <f>ROW(Source!A869)</f>
        <v>869</v>
      </c>
      <c r="B1786">
        <v>59208632</v>
      </c>
      <c r="C1786">
        <v>59207334</v>
      </c>
      <c r="D1786">
        <v>58292959</v>
      </c>
      <c r="E1786">
        <v>1080</v>
      </c>
      <c r="F1786">
        <v>1</v>
      </c>
      <c r="G1786">
        <v>1080</v>
      </c>
      <c r="H1786">
        <v>3</v>
      </c>
      <c r="I1786" t="s">
        <v>1028</v>
      </c>
      <c r="J1786" t="s">
        <v>3</v>
      </c>
      <c r="K1786" t="s">
        <v>1029</v>
      </c>
      <c r="L1786">
        <v>1301</v>
      </c>
      <c r="N1786">
        <v>1003</v>
      </c>
      <c r="O1786" t="s">
        <v>34</v>
      </c>
      <c r="P1786" t="s">
        <v>34</v>
      </c>
      <c r="Q1786">
        <v>1</v>
      </c>
      <c r="X1786">
        <v>100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 t="s">
        <v>3</v>
      </c>
      <c r="AG1786">
        <v>100</v>
      </c>
      <c r="AH1786">
        <v>3</v>
      </c>
      <c r="AI1786">
        <v>-1</v>
      </c>
      <c r="AJ1786" t="s">
        <v>3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</row>
    <row r="1787" spans="1:44" x14ac:dyDescent="0.2">
      <c r="A1787">
        <f>ROW(Source!A874)</f>
        <v>874</v>
      </c>
      <c r="B1787">
        <v>59208992</v>
      </c>
      <c r="C1787">
        <v>59208988</v>
      </c>
      <c r="D1787">
        <v>58266404</v>
      </c>
      <c r="E1787">
        <v>1080</v>
      </c>
      <c r="F1787">
        <v>1</v>
      </c>
      <c r="G1787">
        <v>1080</v>
      </c>
      <c r="H1787">
        <v>1</v>
      </c>
      <c r="I1787" t="s">
        <v>859</v>
      </c>
      <c r="J1787" t="s">
        <v>3</v>
      </c>
      <c r="K1787" t="s">
        <v>860</v>
      </c>
      <c r="L1787">
        <v>1191</v>
      </c>
      <c r="N1787">
        <v>1013</v>
      </c>
      <c r="O1787" t="s">
        <v>861</v>
      </c>
      <c r="P1787" t="s">
        <v>861</v>
      </c>
      <c r="Q1787">
        <v>1</v>
      </c>
      <c r="X1787">
        <v>15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1</v>
      </c>
      <c r="AF1787" t="s">
        <v>26</v>
      </c>
      <c r="AG1787">
        <v>18.975000000000001</v>
      </c>
      <c r="AH1787">
        <v>2</v>
      </c>
      <c r="AI1787">
        <v>59208989</v>
      </c>
      <c r="AJ1787">
        <v>1785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</row>
    <row r="1788" spans="1:44" x14ac:dyDescent="0.2">
      <c r="A1788">
        <f>ROW(Source!A874)</f>
        <v>874</v>
      </c>
      <c r="B1788">
        <v>59208993</v>
      </c>
      <c r="C1788">
        <v>59208988</v>
      </c>
      <c r="D1788">
        <v>58340578</v>
      </c>
      <c r="E1788">
        <v>1</v>
      </c>
      <c r="F1788">
        <v>1</v>
      </c>
      <c r="G1788">
        <v>1080</v>
      </c>
      <c r="H1788">
        <v>2</v>
      </c>
      <c r="I1788" t="s">
        <v>862</v>
      </c>
      <c r="J1788" t="s">
        <v>863</v>
      </c>
      <c r="K1788" t="s">
        <v>864</v>
      </c>
      <c r="L1788">
        <v>1368</v>
      </c>
      <c r="N1788">
        <v>1011</v>
      </c>
      <c r="O1788" t="s">
        <v>865</v>
      </c>
      <c r="P1788" t="s">
        <v>865</v>
      </c>
      <c r="Q1788">
        <v>1</v>
      </c>
      <c r="X1788">
        <v>0.15</v>
      </c>
      <c r="Y1788">
        <v>0</v>
      </c>
      <c r="Z1788">
        <v>83.1</v>
      </c>
      <c r="AA1788">
        <v>12.62</v>
      </c>
      <c r="AB1788">
        <v>0</v>
      </c>
      <c r="AC1788">
        <v>0</v>
      </c>
      <c r="AD1788">
        <v>1</v>
      </c>
      <c r="AE1788">
        <v>0</v>
      </c>
      <c r="AF1788" t="s">
        <v>25</v>
      </c>
      <c r="AG1788">
        <v>0.20625000000000002</v>
      </c>
      <c r="AH1788">
        <v>2</v>
      </c>
      <c r="AI1788">
        <v>59208990</v>
      </c>
      <c r="AJ1788">
        <v>1786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</row>
    <row r="1789" spans="1:44" x14ac:dyDescent="0.2">
      <c r="A1789">
        <f>ROW(Source!A874)</f>
        <v>874</v>
      </c>
      <c r="B1789">
        <v>59208994</v>
      </c>
      <c r="C1789">
        <v>59208988</v>
      </c>
      <c r="D1789">
        <v>58292594</v>
      </c>
      <c r="E1789">
        <v>1080</v>
      </c>
      <c r="F1789">
        <v>1</v>
      </c>
      <c r="G1789">
        <v>1080</v>
      </c>
      <c r="H1789">
        <v>3</v>
      </c>
      <c r="I1789" t="s">
        <v>1024</v>
      </c>
      <c r="J1789" t="s">
        <v>3</v>
      </c>
      <c r="K1789" t="s">
        <v>1027</v>
      </c>
      <c r="L1789">
        <v>1354</v>
      </c>
      <c r="N1789">
        <v>1010</v>
      </c>
      <c r="O1789" t="s">
        <v>39</v>
      </c>
      <c r="P1789" t="s">
        <v>39</v>
      </c>
      <c r="Q1789">
        <v>1</v>
      </c>
      <c r="X1789">
        <v>100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 t="s">
        <v>3</v>
      </c>
      <c r="AG1789">
        <v>100</v>
      </c>
      <c r="AH1789">
        <v>3</v>
      </c>
      <c r="AI1789">
        <v>-1</v>
      </c>
      <c r="AJ1789" t="s">
        <v>3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</row>
    <row r="1790" spans="1:44" x14ac:dyDescent="0.2">
      <c r="A1790">
        <f>ROW(Source!A875)</f>
        <v>875</v>
      </c>
      <c r="B1790">
        <v>59208992</v>
      </c>
      <c r="C1790">
        <v>59208988</v>
      </c>
      <c r="D1790">
        <v>58266404</v>
      </c>
      <c r="E1790">
        <v>1080</v>
      </c>
      <c r="F1790">
        <v>1</v>
      </c>
      <c r="G1790">
        <v>1080</v>
      </c>
      <c r="H1790">
        <v>1</v>
      </c>
      <c r="I1790" t="s">
        <v>859</v>
      </c>
      <c r="J1790" t="s">
        <v>3</v>
      </c>
      <c r="K1790" t="s">
        <v>860</v>
      </c>
      <c r="L1790">
        <v>1191</v>
      </c>
      <c r="N1790">
        <v>1013</v>
      </c>
      <c r="O1790" t="s">
        <v>861</v>
      </c>
      <c r="P1790" t="s">
        <v>861</v>
      </c>
      <c r="Q1790">
        <v>1</v>
      </c>
      <c r="X1790">
        <v>15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1</v>
      </c>
      <c r="AF1790" t="s">
        <v>26</v>
      </c>
      <c r="AG1790">
        <v>18.975000000000001</v>
      </c>
      <c r="AH1790">
        <v>2</v>
      </c>
      <c r="AI1790">
        <v>59208989</v>
      </c>
      <c r="AJ1790">
        <v>1788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</row>
    <row r="1791" spans="1:44" x14ac:dyDescent="0.2">
      <c r="A1791">
        <f>ROW(Source!A875)</f>
        <v>875</v>
      </c>
      <c r="B1791">
        <v>59208993</v>
      </c>
      <c r="C1791">
        <v>59208988</v>
      </c>
      <c r="D1791">
        <v>58340578</v>
      </c>
      <c r="E1791">
        <v>1</v>
      </c>
      <c r="F1791">
        <v>1</v>
      </c>
      <c r="G1791">
        <v>1080</v>
      </c>
      <c r="H1791">
        <v>2</v>
      </c>
      <c r="I1791" t="s">
        <v>862</v>
      </c>
      <c r="J1791" t="s">
        <v>863</v>
      </c>
      <c r="K1791" t="s">
        <v>864</v>
      </c>
      <c r="L1791">
        <v>1368</v>
      </c>
      <c r="N1791">
        <v>1011</v>
      </c>
      <c r="O1791" t="s">
        <v>865</v>
      </c>
      <c r="P1791" t="s">
        <v>865</v>
      </c>
      <c r="Q1791">
        <v>1</v>
      </c>
      <c r="X1791">
        <v>0.15</v>
      </c>
      <c r="Y1791">
        <v>0</v>
      </c>
      <c r="Z1791">
        <v>83.1</v>
      </c>
      <c r="AA1791">
        <v>12.62</v>
      </c>
      <c r="AB1791">
        <v>0</v>
      </c>
      <c r="AC1791">
        <v>0</v>
      </c>
      <c r="AD1791">
        <v>1</v>
      </c>
      <c r="AE1791">
        <v>0</v>
      </c>
      <c r="AF1791" t="s">
        <v>25</v>
      </c>
      <c r="AG1791">
        <v>0.20625000000000002</v>
      </c>
      <c r="AH1791">
        <v>2</v>
      </c>
      <c r="AI1791">
        <v>59208990</v>
      </c>
      <c r="AJ1791">
        <v>1789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</row>
    <row r="1792" spans="1:44" x14ac:dyDescent="0.2">
      <c r="A1792">
        <f>ROW(Source!A875)</f>
        <v>875</v>
      </c>
      <c r="B1792">
        <v>59208994</v>
      </c>
      <c r="C1792">
        <v>59208988</v>
      </c>
      <c r="D1792">
        <v>58292594</v>
      </c>
      <c r="E1792">
        <v>1080</v>
      </c>
      <c r="F1792">
        <v>1</v>
      </c>
      <c r="G1792">
        <v>1080</v>
      </c>
      <c r="H1792">
        <v>3</v>
      </c>
      <c r="I1792" t="s">
        <v>1024</v>
      </c>
      <c r="J1792" t="s">
        <v>3</v>
      </c>
      <c r="K1792" t="s">
        <v>1027</v>
      </c>
      <c r="L1792">
        <v>1354</v>
      </c>
      <c r="N1792">
        <v>1010</v>
      </c>
      <c r="O1792" t="s">
        <v>39</v>
      </c>
      <c r="P1792" t="s">
        <v>39</v>
      </c>
      <c r="Q1792">
        <v>1</v>
      </c>
      <c r="X1792">
        <v>100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 t="s">
        <v>3</v>
      </c>
      <c r="AG1792">
        <v>100</v>
      </c>
      <c r="AH1792">
        <v>3</v>
      </c>
      <c r="AI1792">
        <v>-1</v>
      </c>
      <c r="AJ1792" t="s">
        <v>3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</row>
    <row r="1793" spans="1:44" x14ac:dyDescent="0.2">
      <c r="A1793">
        <f>ROW(Source!A878)</f>
        <v>878</v>
      </c>
      <c r="B1793">
        <v>59209002</v>
      </c>
      <c r="C1793">
        <v>59208998</v>
      </c>
      <c r="D1793">
        <v>58266404</v>
      </c>
      <c r="E1793">
        <v>1080</v>
      </c>
      <c r="F1793">
        <v>1</v>
      </c>
      <c r="G1793">
        <v>1080</v>
      </c>
      <c r="H1793">
        <v>1</v>
      </c>
      <c r="I1793" t="s">
        <v>859</v>
      </c>
      <c r="J1793" t="s">
        <v>3</v>
      </c>
      <c r="K1793" t="s">
        <v>860</v>
      </c>
      <c r="L1793">
        <v>1191</v>
      </c>
      <c r="N1793">
        <v>1013</v>
      </c>
      <c r="O1793" t="s">
        <v>861</v>
      </c>
      <c r="P1793" t="s">
        <v>861</v>
      </c>
      <c r="Q1793">
        <v>1</v>
      </c>
      <c r="X1793">
        <v>15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  <c r="AE1793">
        <v>1</v>
      </c>
      <c r="AF1793" t="s">
        <v>26</v>
      </c>
      <c r="AG1793">
        <v>18.975000000000001</v>
      </c>
      <c r="AH1793">
        <v>2</v>
      </c>
      <c r="AI1793">
        <v>59208999</v>
      </c>
      <c r="AJ1793">
        <v>1791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</row>
    <row r="1794" spans="1:44" x14ac:dyDescent="0.2">
      <c r="A1794">
        <f>ROW(Source!A878)</f>
        <v>878</v>
      </c>
      <c r="B1794">
        <v>59209003</v>
      </c>
      <c r="C1794">
        <v>59208998</v>
      </c>
      <c r="D1794">
        <v>58340578</v>
      </c>
      <c r="E1794">
        <v>1</v>
      </c>
      <c r="F1794">
        <v>1</v>
      </c>
      <c r="G1794">
        <v>1080</v>
      </c>
      <c r="H1794">
        <v>2</v>
      </c>
      <c r="I1794" t="s">
        <v>862</v>
      </c>
      <c r="J1794" t="s">
        <v>863</v>
      </c>
      <c r="K1794" t="s">
        <v>864</v>
      </c>
      <c r="L1794">
        <v>1368</v>
      </c>
      <c r="N1794">
        <v>1011</v>
      </c>
      <c r="O1794" t="s">
        <v>865</v>
      </c>
      <c r="P1794" t="s">
        <v>865</v>
      </c>
      <c r="Q1794">
        <v>1</v>
      </c>
      <c r="X1794">
        <v>0.15</v>
      </c>
      <c r="Y1794">
        <v>0</v>
      </c>
      <c r="Z1794">
        <v>83.1</v>
      </c>
      <c r="AA1794">
        <v>12.62</v>
      </c>
      <c r="AB1794">
        <v>0</v>
      </c>
      <c r="AC1794">
        <v>0</v>
      </c>
      <c r="AD1794">
        <v>1</v>
      </c>
      <c r="AE1794">
        <v>0</v>
      </c>
      <c r="AF1794" t="s">
        <v>25</v>
      </c>
      <c r="AG1794">
        <v>0.20625000000000002</v>
      </c>
      <c r="AH1794">
        <v>2</v>
      </c>
      <c r="AI1794">
        <v>59209000</v>
      </c>
      <c r="AJ1794">
        <v>1792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</row>
    <row r="1795" spans="1:44" x14ac:dyDescent="0.2">
      <c r="A1795">
        <f>ROW(Source!A878)</f>
        <v>878</v>
      </c>
      <c r="B1795">
        <v>59209004</v>
      </c>
      <c r="C1795">
        <v>59208998</v>
      </c>
      <c r="D1795">
        <v>58292594</v>
      </c>
      <c r="E1795">
        <v>1080</v>
      </c>
      <c r="F1795">
        <v>1</v>
      </c>
      <c r="G1795">
        <v>1080</v>
      </c>
      <c r="H1795">
        <v>3</v>
      </c>
      <c r="I1795" t="s">
        <v>1024</v>
      </c>
      <c r="J1795" t="s">
        <v>3</v>
      </c>
      <c r="K1795" t="s">
        <v>1027</v>
      </c>
      <c r="L1795">
        <v>1354</v>
      </c>
      <c r="N1795">
        <v>1010</v>
      </c>
      <c r="O1795" t="s">
        <v>39</v>
      </c>
      <c r="P1795" t="s">
        <v>39</v>
      </c>
      <c r="Q1795">
        <v>1</v>
      </c>
      <c r="X1795">
        <v>100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 t="s">
        <v>3</v>
      </c>
      <c r="AG1795">
        <v>100</v>
      </c>
      <c r="AH1795">
        <v>3</v>
      </c>
      <c r="AI1795">
        <v>-1</v>
      </c>
      <c r="AJ1795" t="s">
        <v>3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</row>
    <row r="1796" spans="1:44" x14ac:dyDescent="0.2">
      <c r="A1796">
        <f>ROW(Source!A879)</f>
        <v>879</v>
      </c>
      <c r="B1796">
        <v>59209002</v>
      </c>
      <c r="C1796">
        <v>59208998</v>
      </c>
      <c r="D1796">
        <v>58266404</v>
      </c>
      <c r="E1796">
        <v>1080</v>
      </c>
      <c r="F1796">
        <v>1</v>
      </c>
      <c r="G1796">
        <v>1080</v>
      </c>
      <c r="H1796">
        <v>1</v>
      </c>
      <c r="I1796" t="s">
        <v>859</v>
      </c>
      <c r="J1796" t="s">
        <v>3</v>
      </c>
      <c r="K1796" t="s">
        <v>860</v>
      </c>
      <c r="L1796">
        <v>1191</v>
      </c>
      <c r="N1796">
        <v>1013</v>
      </c>
      <c r="O1796" t="s">
        <v>861</v>
      </c>
      <c r="P1796" t="s">
        <v>861</v>
      </c>
      <c r="Q1796">
        <v>1</v>
      </c>
      <c r="X1796">
        <v>15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1</v>
      </c>
      <c r="AF1796" t="s">
        <v>26</v>
      </c>
      <c r="AG1796">
        <v>18.975000000000001</v>
      </c>
      <c r="AH1796">
        <v>2</v>
      </c>
      <c r="AI1796">
        <v>59208999</v>
      </c>
      <c r="AJ1796">
        <v>1795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</row>
    <row r="1797" spans="1:44" x14ac:dyDescent="0.2">
      <c r="A1797">
        <f>ROW(Source!A879)</f>
        <v>879</v>
      </c>
      <c r="B1797">
        <v>59209003</v>
      </c>
      <c r="C1797">
        <v>59208998</v>
      </c>
      <c r="D1797">
        <v>58340578</v>
      </c>
      <c r="E1797">
        <v>1</v>
      </c>
      <c r="F1797">
        <v>1</v>
      </c>
      <c r="G1797">
        <v>1080</v>
      </c>
      <c r="H1797">
        <v>2</v>
      </c>
      <c r="I1797" t="s">
        <v>862</v>
      </c>
      <c r="J1797" t="s">
        <v>863</v>
      </c>
      <c r="K1797" t="s">
        <v>864</v>
      </c>
      <c r="L1797">
        <v>1368</v>
      </c>
      <c r="N1797">
        <v>1011</v>
      </c>
      <c r="O1797" t="s">
        <v>865</v>
      </c>
      <c r="P1797" t="s">
        <v>865</v>
      </c>
      <c r="Q1797">
        <v>1</v>
      </c>
      <c r="X1797">
        <v>0.15</v>
      </c>
      <c r="Y1797">
        <v>0</v>
      </c>
      <c r="Z1797">
        <v>83.1</v>
      </c>
      <c r="AA1797">
        <v>12.62</v>
      </c>
      <c r="AB1797">
        <v>0</v>
      </c>
      <c r="AC1797">
        <v>0</v>
      </c>
      <c r="AD1797">
        <v>1</v>
      </c>
      <c r="AE1797">
        <v>0</v>
      </c>
      <c r="AF1797" t="s">
        <v>25</v>
      </c>
      <c r="AG1797">
        <v>0.20625000000000002</v>
      </c>
      <c r="AH1797">
        <v>2</v>
      </c>
      <c r="AI1797">
        <v>59209000</v>
      </c>
      <c r="AJ1797">
        <v>1796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</row>
    <row r="1798" spans="1:44" x14ac:dyDescent="0.2">
      <c r="A1798">
        <f>ROW(Source!A879)</f>
        <v>879</v>
      </c>
      <c r="B1798">
        <v>59209004</v>
      </c>
      <c r="C1798">
        <v>59208998</v>
      </c>
      <c r="D1798">
        <v>58292594</v>
      </c>
      <c r="E1798">
        <v>1080</v>
      </c>
      <c r="F1798">
        <v>1</v>
      </c>
      <c r="G1798">
        <v>1080</v>
      </c>
      <c r="H1798">
        <v>3</v>
      </c>
      <c r="I1798" t="s">
        <v>1024</v>
      </c>
      <c r="J1798" t="s">
        <v>3</v>
      </c>
      <c r="K1798" t="s">
        <v>1027</v>
      </c>
      <c r="L1798">
        <v>1354</v>
      </c>
      <c r="N1798">
        <v>1010</v>
      </c>
      <c r="O1798" t="s">
        <v>39</v>
      </c>
      <c r="P1798" t="s">
        <v>39</v>
      </c>
      <c r="Q1798">
        <v>1</v>
      </c>
      <c r="X1798">
        <v>100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 t="s">
        <v>3</v>
      </c>
      <c r="AG1798">
        <v>100</v>
      </c>
      <c r="AH1798">
        <v>3</v>
      </c>
      <c r="AI1798">
        <v>-1</v>
      </c>
      <c r="AJ1798" t="s">
        <v>3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</row>
    <row r="1799" spans="1:44" x14ac:dyDescent="0.2">
      <c r="A1799">
        <f>ROW(Source!A884)</f>
        <v>884</v>
      </c>
      <c r="B1799">
        <v>59209015</v>
      </c>
      <c r="C1799">
        <v>59209010</v>
      </c>
      <c r="D1799">
        <v>58266404</v>
      </c>
      <c r="E1799">
        <v>1080</v>
      </c>
      <c r="F1799">
        <v>1</v>
      </c>
      <c r="G1799">
        <v>1080</v>
      </c>
      <c r="H1799">
        <v>1</v>
      </c>
      <c r="I1799" t="s">
        <v>859</v>
      </c>
      <c r="J1799" t="s">
        <v>3</v>
      </c>
      <c r="K1799" t="s">
        <v>860</v>
      </c>
      <c r="L1799">
        <v>1191</v>
      </c>
      <c r="N1799">
        <v>1013</v>
      </c>
      <c r="O1799" t="s">
        <v>861</v>
      </c>
      <c r="P1799" t="s">
        <v>861</v>
      </c>
      <c r="Q1799">
        <v>1</v>
      </c>
      <c r="X1799">
        <v>15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  <c r="AE1799">
        <v>1</v>
      </c>
      <c r="AF1799" t="s">
        <v>26</v>
      </c>
      <c r="AG1799">
        <v>18.975000000000001</v>
      </c>
      <c r="AH1799">
        <v>2</v>
      </c>
      <c r="AI1799">
        <v>59209011</v>
      </c>
      <c r="AJ1799">
        <v>1799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</row>
    <row r="1800" spans="1:44" x14ac:dyDescent="0.2">
      <c r="A1800">
        <f>ROW(Source!A884)</f>
        <v>884</v>
      </c>
      <c r="B1800">
        <v>59209016</v>
      </c>
      <c r="C1800">
        <v>59209010</v>
      </c>
      <c r="D1800">
        <v>58340578</v>
      </c>
      <c r="E1800">
        <v>1</v>
      </c>
      <c r="F1800">
        <v>1</v>
      </c>
      <c r="G1800">
        <v>1080</v>
      </c>
      <c r="H1800">
        <v>2</v>
      </c>
      <c r="I1800" t="s">
        <v>862</v>
      </c>
      <c r="J1800" t="s">
        <v>863</v>
      </c>
      <c r="K1800" t="s">
        <v>864</v>
      </c>
      <c r="L1800">
        <v>1368</v>
      </c>
      <c r="N1800">
        <v>1011</v>
      </c>
      <c r="O1800" t="s">
        <v>865</v>
      </c>
      <c r="P1800" t="s">
        <v>865</v>
      </c>
      <c r="Q1800">
        <v>1</v>
      </c>
      <c r="X1800">
        <v>0.15</v>
      </c>
      <c r="Y1800">
        <v>0</v>
      </c>
      <c r="Z1800">
        <v>83.1</v>
      </c>
      <c r="AA1800">
        <v>12.62</v>
      </c>
      <c r="AB1800">
        <v>0</v>
      </c>
      <c r="AC1800">
        <v>0</v>
      </c>
      <c r="AD1800">
        <v>1</v>
      </c>
      <c r="AE1800">
        <v>0</v>
      </c>
      <c r="AF1800" t="s">
        <v>25</v>
      </c>
      <c r="AG1800">
        <v>0.20625000000000002</v>
      </c>
      <c r="AH1800">
        <v>2</v>
      </c>
      <c r="AI1800">
        <v>59209012</v>
      </c>
      <c r="AJ1800">
        <v>1800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</row>
    <row r="1801" spans="1:44" x14ac:dyDescent="0.2">
      <c r="A1801">
        <f>ROW(Source!A884)</f>
        <v>884</v>
      </c>
      <c r="B1801">
        <v>59209017</v>
      </c>
      <c r="C1801">
        <v>59209010</v>
      </c>
      <c r="D1801">
        <v>58292594</v>
      </c>
      <c r="E1801">
        <v>1080</v>
      </c>
      <c r="F1801">
        <v>1</v>
      </c>
      <c r="G1801">
        <v>1080</v>
      </c>
      <c r="H1801">
        <v>3</v>
      </c>
      <c r="I1801" t="s">
        <v>1024</v>
      </c>
      <c r="J1801" t="s">
        <v>3</v>
      </c>
      <c r="K1801" t="s">
        <v>1027</v>
      </c>
      <c r="L1801">
        <v>1354</v>
      </c>
      <c r="N1801">
        <v>1010</v>
      </c>
      <c r="O1801" t="s">
        <v>39</v>
      </c>
      <c r="P1801" t="s">
        <v>39</v>
      </c>
      <c r="Q1801">
        <v>1</v>
      </c>
      <c r="X1801">
        <v>100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 t="s">
        <v>3</v>
      </c>
      <c r="AG1801">
        <v>100</v>
      </c>
      <c r="AH1801">
        <v>3</v>
      </c>
      <c r="AI1801">
        <v>-1</v>
      </c>
      <c r="AJ1801" t="s">
        <v>3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</row>
    <row r="1802" spans="1:44" x14ac:dyDescent="0.2">
      <c r="A1802">
        <f>ROW(Source!A885)</f>
        <v>885</v>
      </c>
      <c r="B1802">
        <v>59209015</v>
      </c>
      <c r="C1802">
        <v>59209010</v>
      </c>
      <c r="D1802">
        <v>58266404</v>
      </c>
      <c r="E1802">
        <v>1080</v>
      </c>
      <c r="F1802">
        <v>1</v>
      </c>
      <c r="G1802">
        <v>1080</v>
      </c>
      <c r="H1802">
        <v>1</v>
      </c>
      <c r="I1802" t="s">
        <v>859</v>
      </c>
      <c r="J1802" t="s">
        <v>3</v>
      </c>
      <c r="K1802" t="s">
        <v>860</v>
      </c>
      <c r="L1802">
        <v>1191</v>
      </c>
      <c r="N1802">
        <v>1013</v>
      </c>
      <c r="O1802" t="s">
        <v>861</v>
      </c>
      <c r="P1802" t="s">
        <v>861</v>
      </c>
      <c r="Q1802">
        <v>1</v>
      </c>
      <c r="X1802">
        <v>15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  <c r="AE1802">
        <v>1</v>
      </c>
      <c r="AF1802" t="s">
        <v>26</v>
      </c>
      <c r="AG1802">
        <v>18.975000000000001</v>
      </c>
      <c r="AH1802">
        <v>2</v>
      </c>
      <c r="AI1802">
        <v>59209011</v>
      </c>
      <c r="AJ1802">
        <v>1802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</row>
    <row r="1803" spans="1:44" x14ac:dyDescent="0.2">
      <c r="A1803">
        <f>ROW(Source!A885)</f>
        <v>885</v>
      </c>
      <c r="B1803">
        <v>59209016</v>
      </c>
      <c r="C1803">
        <v>59209010</v>
      </c>
      <c r="D1803">
        <v>58340578</v>
      </c>
      <c r="E1803">
        <v>1</v>
      </c>
      <c r="F1803">
        <v>1</v>
      </c>
      <c r="G1803">
        <v>1080</v>
      </c>
      <c r="H1803">
        <v>2</v>
      </c>
      <c r="I1803" t="s">
        <v>862</v>
      </c>
      <c r="J1803" t="s">
        <v>863</v>
      </c>
      <c r="K1803" t="s">
        <v>864</v>
      </c>
      <c r="L1803">
        <v>1368</v>
      </c>
      <c r="N1803">
        <v>1011</v>
      </c>
      <c r="O1803" t="s">
        <v>865</v>
      </c>
      <c r="P1803" t="s">
        <v>865</v>
      </c>
      <c r="Q1803">
        <v>1</v>
      </c>
      <c r="X1803">
        <v>0.15</v>
      </c>
      <c r="Y1803">
        <v>0</v>
      </c>
      <c r="Z1803">
        <v>83.1</v>
      </c>
      <c r="AA1803">
        <v>12.62</v>
      </c>
      <c r="AB1803">
        <v>0</v>
      </c>
      <c r="AC1803">
        <v>0</v>
      </c>
      <c r="AD1803">
        <v>1</v>
      </c>
      <c r="AE1803">
        <v>0</v>
      </c>
      <c r="AF1803" t="s">
        <v>25</v>
      </c>
      <c r="AG1803">
        <v>0.20625000000000002</v>
      </c>
      <c r="AH1803">
        <v>2</v>
      </c>
      <c r="AI1803">
        <v>59209012</v>
      </c>
      <c r="AJ1803">
        <v>1803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</row>
    <row r="1804" spans="1:44" x14ac:dyDescent="0.2">
      <c r="A1804">
        <f>ROW(Source!A885)</f>
        <v>885</v>
      </c>
      <c r="B1804">
        <v>59209017</v>
      </c>
      <c r="C1804">
        <v>59209010</v>
      </c>
      <c r="D1804">
        <v>58292594</v>
      </c>
      <c r="E1804">
        <v>1080</v>
      </c>
      <c r="F1804">
        <v>1</v>
      </c>
      <c r="G1804">
        <v>1080</v>
      </c>
      <c r="H1804">
        <v>3</v>
      </c>
      <c r="I1804" t="s">
        <v>1024</v>
      </c>
      <c r="J1804" t="s">
        <v>3</v>
      </c>
      <c r="K1804" t="s">
        <v>1027</v>
      </c>
      <c r="L1804">
        <v>1354</v>
      </c>
      <c r="N1804">
        <v>1010</v>
      </c>
      <c r="O1804" t="s">
        <v>39</v>
      </c>
      <c r="P1804" t="s">
        <v>39</v>
      </c>
      <c r="Q1804">
        <v>1</v>
      </c>
      <c r="X1804">
        <v>100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 t="s">
        <v>3</v>
      </c>
      <c r="AG1804">
        <v>100</v>
      </c>
      <c r="AH1804">
        <v>3</v>
      </c>
      <c r="AI1804">
        <v>-1</v>
      </c>
      <c r="AJ1804" t="s">
        <v>3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</row>
    <row r="1805" spans="1:44" x14ac:dyDescent="0.2">
      <c r="A1805">
        <f>ROW(Source!A888)</f>
        <v>888</v>
      </c>
      <c r="B1805">
        <v>59209027</v>
      </c>
      <c r="C1805">
        <v>59209023</v>
      </c>
      <c r="D1805">
        <v>58266404</v>
      </c>
      <c r="E1805">
        <v>1080</v>
      </c>
      <c r="F1805">
        <v>1</v>
      </c>
      <c r="G1805">
        <v>1080</v>
      </c>
      <c r="H1805">
        <v>1</v>
      </c>
      <c r="I1805" t="s">
        <v>859</v>
      </c>
      <c r="J1805" t="s">
        <v>3</v>
      </c>
      <c r="K1805" t="s">
        <v>860</v>
      </c>
      <c r="L1805">
        <v>1191</v>
      </c>
      <c r="N1805">
        <v>1013</v>
      </c>
      <c r="O1805" t="s">
        <v>861</v>
      </c>
      <c r="P1805" t="s">
        <v>861</v>
      </c>
      <c r="Q1805">
        <v>1</v>
      </c>
      <c r="X1805">
        <v>15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1</v>
      </c>
      <c r="AF1805" t="s">
        <v>26</v>
      </c>
      <c r="AG1805">
        <v>18.975000000000001</v>
      </c>
      <c r="AH1805">
        <v>2</v>
      </c>
      <c r="AI1805">
        <v>59209024</v>
      </c>
      <c r="AJ1805">
        <v>1805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</row>
    <row r="1806" spans="1:44" x14ac:dyDescent="0.2">
      <c r="A1806">
        <f>ROW(Source!A888)</f>
        <v>888</v>
      </c>
      <c r="B1806">
        <v>59209028</v>
      </c>
      <c r="C1806">
        <v>59209023</v>
      </c>
      <c r="D1806">
        <v>58340578</v>
      </c>
      <c r="E1806">
        <v>1</v>
      </c>
      <c r="F1806">
        <v>1</v>
      </c>
      <c r="G1806">
        <v>1080</v>
      </c>
      <c r="H1806">
        <v>2</v>
      </c>
      <c r="I1806" t="s">
        <v>862</v>
      </c>
      <c r="J1806" t="s">
        <v>863</v>
      </c>
      <c r="K1806" t="s">
        <v>864</v>
      </c>
      <c r="L1806">
        <v>1368</v>
      </c>
      <c r="N1806">
        <v>1011</v>
      </c>
      <c r="O1806" t="s">
        <v>865</v>
      </c>
      <c r="P1806" t="s">
        <v>865</v>
      </c>
      <c r="Q1806">
        <v>1</v>
      </c>
      <c r="X1806">
        <v>0.15</v>
      </c>
      <c r="Y1806">
        <v>0</v>
      </c>
      <c r="Z1806">
        <v>83.1</v>
      </c>
      <c r="AA1806">
        <v>12.62</v>
      </c>
      <c r="AB1806">
        <v>0</v>
      </c>
      <c r="AC1806">
        <v>0</v>
      </c>
      <c r="AD1806">
        <v>1</v>
      </c>
      <c r="AE1806">
        <v>0</v>
      </c>
      <c r="AF1806" t="s">
        <v>25</v>
      </c>
      <c r="AG1806">
        <v>0.20625000000000002</v>
      </c>
      <c r="AH1806">
        <v>2</v>
      </c>
      <c r="AI1806">
        <v>59209025</v>
      </c>
      <c r="AJ1806">
        <v>1806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</row>
    <row r="1807" spans="1:44" x14ac:dyDescent="0.2">
      <c r="A1807">
        <f>ROW(Source!A888)</f>
        <v>888</v>
      </c>
      <c r="B1807">
        <v>59209029</v>
      </c>
      <c r="C1807">
        <v>59209023</v>
      </c>
      <c r="D1807">
        <v>58292594</v>
      </c>
      <c r="E1807">
        <v>1080</v>
      </c>
      <c r="F1807">
        <v>1</v>
      </c>
      <c r="G1807">
        <v>1080</v>
      </c>
      <c r="H1807">
        <v>3</v>
      </c>
      <c r="I1807" t="s">
        <v>1024</v>
      </c>
      <c r="J1807" t="s">
        <v>3</v>
      </c>
      <c r="K1807" t="s">
        <v>1027</v>
      </c>
      <c r="L1807">
        <v>1354</v>
      </c>
      <c r="N1807">
        <v>1010</v>
      </c>
      <c r="O1807" t="s">
        <v>39</v>
      </c>
      <c r="P1807" t="s">
        <v>39</v>
      </c>
      <c r="Q1807">
        <v>1</v>
      </c>
      <c r="X1807">
        <v>100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 t="s">
        <v>3</v>
      </c>
      <c r="AG1807">
        <v>100</v>
      </c>
      <c r="AH1807">
        <v>3</v>
      </c>
      <c r="AI1807">
        <v>-1</v>
      </c>
      <c r="AJ1807" t="s">
        <v>3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</row>
    <row r="1808" spans="1:44" x14ac:dyDescent="0.2">
      <c r="A1808">
        <f>ROW(Source!A889)</f>
        <v>889</v>
      </c>
      <c r="B1808">
        <v>59209027</v>
      </c>
      <c r="C1808">
        <v>59209023</v>
      </c>
      <c r="D1808">
        <v>58266404</v>
      </c>
      <c r="E1808">
        <v>1080</v>
      </c>
      <c r="F1808">
        <v>1</v>
      </c>
      <c r="G1808">
        <v>1080</v>
      </c>
      <c r="H1808">
        <v>1</v>
      </c>
      <c r="I1808" t="s">
        <v>859</v>
      </c>
      <c r="J1808" t="s">
        <v>3</v>
      </c>
      <c r="K1808" t="s">
        <v>860</v>
      </c>
      <c r="L1808">
        <v>1191</v>
      </c>
      <c r="N1808">
        <v>1013</v>
      </c>
      <c r="O1808" t="s">
        <v>861</v>
      </c>
      <c r="P1808" t="s">
        <v>861</v>
      </c>
      <c r="Q1808">
        <v>1</v>
      </c>
      <c r="X1808">
        <v>15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1</v>
      </c>
      <c r="AF1808" t="s">
        <v>26</v>
      </c>
      <c r="AG1808">
        <v>18.975000000000001</v>
      </c>
      <c r="AH1808">
        <v>2</v>
      </c>
      <c r="AI1808">
        <v>59209024</v>
      </c>
      <c r="AJ1808">
        <v>1808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</row>
    <row r="1809" spans="1:44" x14ac:dyDescent="0.2">
      <c r="A1809">
        <f>ROW(Source!A889)</f>
        <v>889</v>
      </c>
      <c r="B1809">
        <v>59209028</v>
      </c>
      <c r="C1809">
        <v>59209023</v>
      </c>
      <c r="D1809">
        <v>58340578</v>
      </c>
      <c r="E1809">
        <v>1</v>
      </c>
      <c r="F1809">
        <v>1</v>
      </c>
      <c r="G1809">
        <v>1080</v>
      </c>
      <c r="H1809">
        <v>2</v>
      </c>
      <c r="I1809" t="s">
        <v>862</v>
      </c>
      <c r="J1809" t="s">
        <v>863</v>
      </c>
      <c r="K1809" t="s">
        <v>864</v>
      </c>
      <c r="L1809">
        <v>1368</v>
      </c>
      <c r="N1809">
        <v>1011</v>
      </c>
      <c r="O1809" t="s">
        <v>865</v>
      </c>
      <c r="P1809" t="s">
        <v>865</v>
      </c>
      <c r="Q1809">
        <v>1</v>
      </c>
      <c r="X1809">
        <v>0.15</v>
      </c>
      <c r="Y1809">
        <v>0</v>
      </c>
      <c r="Z1809">
        <v>83.1</v>
      </c>
      <c r="AA1809">
        <v>12.62</v>
      </c>
      <c r="AB1809">
        <v>0</v>
      </c>
      <c r="AC1809">
        <v>0</v>
      </c>
      <c r="AD1809">
        <v>1</v>
      </c>
      <c r="AE1809">
        <v>0</v>
      </c>
      <c r="AF1809" t="s">
        <v>25</v>
      </c>
      <c r="AG1809">
        <v>0.20625000000000002</v>
      </c>
      <c r="AH1809">
        <v>2</v>
      </c>
      <c r="AI1809">
        <v>59209025</v>
      </c>
      <c r="AJ1809">
        <v>1809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</row>
    <row r="1810" spans="1:44" x14ac:dyDescent="0.2">
      <c r="A1810">
        <f>ROW(Source!A889)</f>
        <v>889</v>
      </c>
      <c r="B1810">
        <v>59209029</v>
      </c>
      <c r="C1810">
        <v>59209023</v>
      </c>
      <c r="D1810">
        <v>58292594</v>
      </c>
      <c r="E1810">
        <v>1080</v>
      </c>
      <c r="F1810">
        <v>1</v>
      </c>
      <c r="G1810">
        <v>1080</v>
      </c>
      <c r="H1810">
        <v>3</v>
      </c>
      <c r="I1810" t="s">
        <v>1024</v>
      </c>
      <c r="J1810" t="s">
        <v>3</v>
      </c>
      <c r="K1810" t="s">
        <v>1027</v>
      </c>
      <c r="L1810">
        <v>1354</v>
      </c>
      <c r="N1810">
        <v>1010</v>
      </c>
      <c r="O1810" t="s">
        <v>39</v>
      </c>
      <c r="P1810" t="s">
        <v>39</v>
      </c>
      <c r="Q1810">
        <v>1</v>
      </c>
      <c r="X1810">
        <v>100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 t="s">
        <v>3</v>
      </c>
      <c r="AG1810">
        <v>100</v>
      </c>
      <c r="AH1810">
        <v>3</v>
      </c>
      <c r="AI1810">
        <v>-1</v>
      </c>
      <c r="AJ1810" t="s">
        <v>3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</row>
    <row r="1811" spans="1:44" x14ac:dyDescent="0.2">
      <c r="A1811">
        <f>ROW(Source!A892)</f>
        <v>892</v>
      </c>
      <c r="B1811">
        <v>59209040</v>
      </c>
      <c r="C1811">
        <v>59209034</v>
      </c>
      <c r="D1811">
        <v>58266404</v>
      </c>
      <c r="E1811">
        <v>1080</v>
      </c>
      <c r="F1811">
        <v>1</v>
      </c>
      <c r="G1811">
        <v>1080</v>
      </c>
      <c r="H1811">
        <v>1</v>
      </c>
      <c r="I1811" t="s">
        <v>859</v>
      </c>
      <c r="J1811" t="s">
        <v>3</v>
      </c>
      <c r="K1811" t="s">
        <v>860</v>
      </c>
      <c r="L1811">
        <v>1191</v>
      </c>
      <c r="N1811">
        <v>1013</v>
      </c>
      <c r="O1811" t="s">
        <v>861</v>
      </c>
      <c r="P1811" t="s">
        <v>861</v>
      </c>
      <c r="Q1811">
        <v>1</v>
      </c>
      <c r="X1811">
        <v>15.11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v>1</v>
      </c>
      <c r="AF1811" t="s">
        <v>26</v>
      </c>
      <c r="AG1811">
        <v>19.114149999999999</v>
      </c>
      <c r="AH1811">
        <v>2</v>
      </c>
      <c r="AI1811">
        <v>59209035</v>
      </c>
      <c r="AJ1811">
        <v>1811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</row>
    <row r="1812" spans="1:44" x14ac:dyDescent="0.2">
      <c r="A1812">
        <f>ROW(Source!A892)</f>
        <v>892</v>
      </c>
      <c r="B1812">
        <v>59209041</v>
      </c>
      <c r="C1812">
        <v>59209034</v>
      </c>
      <c r="D1812">
        <v>58340578</v>
      </c>
      <c r="E1812">
        <v>1</v>
      </c>
      <c r="F1812">
        <v>1</v>
      </c>
      <c r="G1812">
        <v>1080</v>
      </c>
      <c r="H1812">
        <v>2</v>
      </c>
      <c r="I1812" t="s">
        <v>862</v>
      </c>
      <c r="J1812" t="s">
        <v>863</v>
      </c>
      <c r="K1812" t="s">
        <v>864</v>
      </c>
      <c r="L1812">
        <v>1368</v>
      </c>
      <c r="N1812">
        <v>1011</v>
      </c>
      <c r="O1812" t="s">
        <v>865</v>
      </c>
      <c r="P1812" t="s">
        <v>865</v>
      </c>
      <c r="Q1812">
        <v>1</v>
      </c>
      <c r="X1812">
        <v>0.16</v>
      </c>
      <c r="Y1812">
        <v>0</v>
      </c>
      <c r="Z1812">
        <v>83.1</v>
      </c>
      <c r="AA1812">
        <v>12.62</v>
      </c>
      <c r="AB1812">
        <v>0</v>
      </c>
      <c r="AC1812">
        <v>0</v>
      </c>
      <c r="AD1812">
        <v>1</v>
      </c>
      <c r="AE1812">
        <v>0</v>
      </c>
      <c r="AF1812" t="s">
        <v>25</v>
      </c>
      <c r="AG1812">
        <v>0.22000000000000003</v>
      </c>
      <c r="AH1812">
        <v>2</v>
      </c>
      <c r="AI1812">
        <v>59209036</v>
      </c>
      <c r="AJ1812">
        <v>1812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</row>
    <row r="1813" spans="1:44" x14ac:dyDescent="0.2">
      <c r="A1813">
        <f>ROW(Source!A892)</f>
        <v>892</v>
      </c>
      <c r="B1813">
        <v>59209042</v>
      </c>
      <c r="C1813">
        <v>59209034</v>
      </c>
      <c r="D1813">
        <v>58310526</v>
      </c>
      <c r="E1813">
        <v>1</v>
      </c>
      <c r="F1813">
        <v>1</v>
      </c>
      <c r="G1813">
        <v>1080</v>
      </c>
      <c r="H1813">
        <v>3</v>
      </c>
      <c r="I1813" t="s">
        <v>894</v>
      </c>
      <c r="J1813" t="s">
        <v>895</v>
      </c>
      <c r="K1813" t="s">
        <v>896</v>
      </c>
      <c r="L1813">
        <v>1346</v>
      </c>
      <c r="N1813">
        <v>1009</v>
      </c>
      <c r="O1813" t="s">
        <v>880</v>
      </c>
      <c r="P1813" t="s">
        <v>880</v>
      </c>
      <c r="Q1813">
        <v>1</v>
      </c>
      <c r="X1813">
        <v>0.42</v>
      </c>
      <c r="Y1813">
        <v>37.979999999999997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0</v>
      </c>
      <c r="AF1813" t="s">
        <v>3</v>
      </c>
      <c r="AG1813">
        <v>0.42</v>
      </c>
      <c r="AH1813">
        <v>2</v>
      </c>
      <c r="AI1813">
        <v>59209037</v>
      </c>
      <c r="AJ1813">
        <v>1813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</row>
    <row r="1814" spans="1:44" x14ac:dyDescent="0.2">
      <c r="A1814">
        <f>ROW(Source!A892)</f>
        <v>892</v>
      </c>
      <c r="B1814">
        <v>59209043</v>
      </c>
      <c r="C1814">
        <v>59209034</v>
      </c>
      <c r="D1814">
        <v>58315606</v>
      </c>
      <c r="E1814">
        <v>1</v>
      </c>
      <c r="F1814">
        <v>1</v>
      </c>
      <c r="G1814">
        <v>1080</v>
      </c>
      <c r="H1814">
        <v>3</v>
      </c>
      <c r="I1814" t="s">
        <v>970</v>
      </c>
      <c r="J1814" t="s">
        <v>971</v>
      </c>
      <c r="K1814" t="s">
        <v>972</v>
      </c>
      <c r="L1814">
        <v>1346</v>
      </c>
      <c r="N1814">
        <v>1009</v>
      </c>
      <c r="O1814" t="s">
        <v>880</v>
      </c>
      <c r="P1814" t="s">
        <v>880</v>
      </c>
      <c r="Q1814">
        <v>1</v>
      </c>
      <c r="X1814">
        <v>1.302</v>
      </c>
      <c r="Y1814">
        <v>78.569999999999993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 t="s">
        <v>3</v>
      </c>
      <c r="AG1814">
        <v>1.302</v>
      </c>
      <c r="AH1814">
        <v>2</v>
      </c>
      <c r="AI1814">
        <v>59209038</v>
      </c>
      <c r="AJ1814">
        <v>1814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</row>
    <row r="1815" spans="1:44" x14ac:dyDescent="0.2">
      <c r="A1815">
        <f>ROW(Source!A892)</f>
        <v>892</v>
      </c>
      <c r="B1815">
        <v>59209044</v>
      </c>
      <c r="C1815">
        <v>59209034</v>
      </c>
      <c r="D1815">
        <v>58292594</v>
      </c>
      <c r="E1815">
        <v>1080</v>
      </c>
      <c r="F1815">
        <v>1</v>
      </c>
      <c r="G1815">
        <v>1080</v>
      </c>
      <c r="H1815">
        <v>3</v>
      </c>
      <c r="I1815" t="s">
        <v>1024</v>
      </c>
      <c r="J1815" t="s">
        <v>3</v>
      </c>
      <c r="K1815" t="s">
        <v>1026</v>
      </c>
      <c r="L1815">
        <v>1354</v>
      </c>
      <c r="N1815">
        <v>1010</v>
      </c>
      <c r="O1815" t="s">
        <v>39</v>
      </c>
      <c r="P1815" t="s">
        <v>39</v>
      </c>
      <c r="Q1815">
        <v>1</v>
      </c>
      <c r="X1815">
        <v>100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 t="s">
        <v>3</v>
      </c>
      <c r="AG1815">
        <v>100</v>
      </c>
      <c r="AH1815">
        <v>3</v>
      </c>
      <c r="AI1815">
        <v>-1</v>
      </c>
      <c r="AJ1815" t="s">
        <v>3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</row>
    <row r="1816" spans="1:44" x14ac:dyDescent="0.2">
      <c r="A1816">
        <f>ROW(Source!A893)</f>
        <v>893</v>
      </c>
      <c r="B1816">
        <v>59209040</v>
      </c>
      <c r="C1816">
        <v>59209034</v>
      </c>
      <c r="D1816">
        <v>58266404</v>
      </c>
      <c r="E1816">
        <v>1080</v>
      </c>
      <c r="F1816">
        <v>1</v>
      </c>
      <c r="G1816">
        <v>1080</v>
      </c>
      <c r="H1816">
        <v>1</v>
      </c>
      <c r="I1816" t="s">
        <v>859</v>
      </c>
      <c r="J1816" t="s">
        <v>3</v>
      </c>
      <c r="K1816" t="s">
        <v>860</v>
      </c>
      <c r="L1816">
        <v>1191</v>
      </c>
      <c r="N1816">
        <v>1013</v>
      </c>
      <c r="O1816" t="s">
        <v>861</v>
      </c>
      <c r="P1816" t="s">
        <v>861</v>
      </c>
      <c r="Q1816">
        <v>1</v>
      </c>
      <c r="X1816">
        <v>15.11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  <c r="AE1816">
        <v>1</v>
      </c>
      <c r="AF1816" t="s">
        <v>26</v>
      </c>
      <c r="AG1816">
        <v>19.114149999999999</v>
      </c>
      <c r="AH1816">
        <v>2</v>
      </c>
      <c r="AI1816">
        <v>59209035</v>
      </c>
      <c r="AJ1816">
        <v>1816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</row>
    <row r="1817" spans="1:44" x14ac:dyDescent="0.2">
      <c r="A1817">
        <f>ROW(Source!A893)</f>
        <v>893</v>
      </c>
      <c r="B1817">
        <v>59209041</v>
      </c>
      <c r="C1817">
        <v>59209034</v>
      </c>
      <c r="D1817">
        <v>58340578</v>
      </c>
      <c r="E1817">
        <v>1</v>
      </c>
      <c r="F1817">
        <v>1</v>
      </c>
      <c r="G1817">
        <v>1080</v>
      </c>
      <c r="H1817">
        <v>2</v>
      </c>
      <c r="I1817" t="s">
        <v>862</v>
      </c>
      <c r="J1817" t="s">
        <v>863</v>
      </c>
      <c r="K1817" t="s">
        <v>864</v>
      </c>
      <c r="L1817">
        <v>1368</v>
      </c>
      <c r="N1817">
        <v>1011</v>
      </c>
      <c r="O1817" t="s">
        <v>865</v>
      </c>
      <c r="P1817" t="s">
        <v>865</v>
      </c>
      <c r="Q1817">
        <v>1</v>
      </c>
      <c r="X1817">
        <v>0.16</v>
      </c>
      <c r="Y1817">
        <v>0</v>
      </c>
      <c r="Z1817">
        <v>83.1</v>
      </c>
      <c r="AA1817">
        <v>12.62</v>
      </c>
      <c r="AB1817">
        <v>0</v>
      </c>
      <c r="AC1817">
        <v>0</v>
      </c>
      <c r="AD1817">
        <v>1</v>
      </c>
      <c r="AE1817">
        <v>0</v>
      </c>
      <c r="AF1817" t="s">
        <v>25</v>
      </c>
      <c r="AG1817">
        <v>0.22000000000000003</v>
      </c>
      <c r="AH1817">
        <v>2</v>
      </c>
      <c r="AI1817">
        <v>59209036</v>
      </c>
      <c r="AJ1817">
        <v>1817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</row>
    <row r="1818" spans="1:44" x14ac:dyDescent="0.2">
      <c r="A1818">
        <f>ROW(Source!A893)</f>
        <v>893</v>
      </c>
      <c r="B1818">
        <v>59209042</v>
      </c>
      <c r="C1818">
        <v>59209034</v>
      </c>
      <c r="D1818">
        <v>58310526</v>
      </c>
      <c r="E1818">
        <v>1</v>
      </c>
      <c r="F1818">
        <v>1</v>
      </c>
      <c r="G1818">
        <v>1080</v>
      </c>
      <c r="H1818">
        <v>3</v>
      </c>
      <c r="I1818" t="s">
        <v>894</v>
      </c>
      <c r="J1818" t="s">
        <v>895</v>
      </c>
      <c r="K1818" t="s">
        <v>896</v>
      </c>
      <c r="L1818">
        <v>1346</v>
      </c>
      <c r="N1818">
        <v>1009</v>
      </c>
      <c r="O1818" t="s">
        <v>880</v>
      </c>
      <c r="P1818" t="s">
        <v>880</v>
      </c>
      <c r="Q1818">
        <v>1</v>
      </c>
      <c r="X1818">
        <v>0.42</v>
      </c>
      <c r="Y1818">
        <v>37.979999999999997</v>
      </c>
      <c r="Z1818">
        <v>0</v>
      </c>
      <c r="AA1818">
        <v>0</v>
      </c>
      <c r="AB1818">
        <v>0</v>
      </c>
      <c r="AC1818">
        <v>0</v>
      </c>
      <c r="AD1818">
        <v>1</v>
      </c>
      <c r="AE1818">
        <v>0</v>
      </c>
      <c r="AF1818" t="s">
        <v>3</v>
      </c>
      <c r="AG1818">
        <v>0.42</v>
      </c>
      <c r="AH1818">
        <v>2</v>
      </c>
      <c r="AI1818">
        <v>59209037</v>
      </c>
      <c r="AJ1818">
        <v>1818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</row>
    <row r="1819" spans="1:44" x14ac:dyDescent="0.2">
      <c r="A1819">
        <f>ROW(Source!A893)</f>
        <v>893</v>
      </c>
      <c r="B1819">
        <v>59209043</v>
      </c>
      <c r="C1819">
        <v>59209034</v>
      </c>
      <c r="D1819">
        <v>58315606</v>
      </c>
      <c r="E1819">
        <v>1</v>
      </c>
      <c r="F1819">
        <v>1</v>
      </c>
      <c r="G1819">
        <v>1080</v>
      </c>
      <c r="H1819">
        <v>3</v>
      </c>
      <c r="I1819" t="s">
        <v>970</v>
      </c>
      <c r="J1819" t="s">
        <v>971</v>
      </c>
      <c r="K1819" t="s">
        <v>972</v>
      </c>
      <c r="L1819">
        <v>1346</v>
      </c>
      <c r="N1819">
        <v>1009</v>
      </c>
      <c r="O1819" t="s">
        <v>880</v>
      </c>
      <c r="P1819" t="s">
        <v>880</v>
      </c>
      <c r="Q1819">
        <v>1</v>
      </c>
      <c r="X1819">
        <v>1.302</v>
      </c>
      <c r="Y1819">
        <v>78.569999999999993</v>
      </c>
      <c r="Z1819">
        <v>0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 t="s">
        <v>3</v>
      </c>
      <c r="AG1819">
        <v>1.302</v>
      </c>
      <c r="AH1819">
        <v>2</v>
      </c>
      <c r="AI1819">
        <v>59209038</v>
      </c>
      <c r="AJ1819">
        <v>1819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</row>
    <row r="1820" spans="1:44" x14ac:dyDescent="0.2">
      <c r="A1820">
        <f>ROW(Source!A893)</f>
        <v>893</v>
      </c>
      <c r="B1820">
        <v>59209044</v>
      </c>
      <c r="C1820">
        <v>59209034</v>
      </c>
      <c r="D1820">
        <v>58292594</v>
      </c>
      <c r="E1820">
        <v>1080</v>
      </c>
      <c r="F1820">
        <v>1</v>
      </c>
      <c r="G1820">
        <v>1080</v>
      </c>
      <c r="H1820">
        <v>3</v>
      </c>
      <c r="I1820" t="s">
        <v>1024</v>
      </c>
      <c r="J1820" t="s">
        <v>3</v>
      </c>
      <c r="K1820" t="s">
        <v>1026</v>
      </c>
      <c r="L1820">
        <v>1354</v>
      </c>
      <c r="N1820">
        <v>1010</v>
      </c>
      <c r="O1820" t="s">
        <v>39</v>
      </c>
      <c r="P1820" t="s">
        <v>39</v>
      </c>
      <c r="Q1820">
        <v>1</v>
      </c>
      <c r="X1820">
        <v>100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 t="s">
        <v>3</v>
      </c>
      <c r="AG1820">
        <v>100</v>
      </c>
      <c r="AH1820">
        <v>3</v>
      </c>
      <c r="AI1820">
        <v>-1</v>
      </c>
      <c r="AJ1820" t="s">
        <v>3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</row>
    <row r="1821" spans="1:44" x14ac:dyDescent="0.2">
      <c r="A1821">
        <f>ROW(Source!A896)</f>
        <v>896</v>
      </c>
      <c r="B1821">
        <v>59209055</v>
      </c>
      <c r="C1821">
        <v>59209049</v>
      </c>
      <c r="D1821">
        <v>58266404</v>
      </c>
      <c r="E1821">
        <v>1080</v>
      </c>
      <c r="F1821">
        <v>1</v>
      </c>
      <c r="G1821">
        <v>1080</v>
      </c>
      <c r="H1821">
        <v>1</v>
      </c>
      <c r="I1821" t="s">
        <v>859</v>
      </c>
      <c r="J1821" t="s">
        <v>3</v>
      </c>
      <c r="K1821" t="s">
        <v>860</v>
      </c>
      <c r="L1821">
        <v>1191</v>
      </c>
      <c r="N1821">
        <v>1013</v>
      </c>
      <c r="O1821" t="s">
        <v>861</v>
      </c>
      <c r="P1821" t="s">
        <v>861</v>
      </c>
      <c r="Q1821">
        <v>1</v>
      </c>
      <c r="X1821">
        <v>15.11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1</v>
      </c>
      <c r="AF1821" t="s">
        <v>26</v>
      </c>
      <c r="AG1821">
        <v>19.114149999999999</v>
      </c>
      <c r="AH1821">
        <v>2</v>
      </c>
      <c r="AI1821">
        <v>59209050</v>
      </c>
      <c r="AJ1821">
        <v>1821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</row>
    <row r="1822" spans="1:44" x14ac:dyDescent="0.2">
      <c r="A1822">
        <f>ROW(Source!A896)</f>
        <v>896</v>
      </c>
      <c r="B1822">
        <v>59209056</v>
      </c>
      <c r="C1822">
        <v>59209049</v>
      </c>
      <c r="D1822">
        <v>58340578</v>
      </c>
      <c r="E1822">
        <v>1</v>
      </c>
      <c r="F1822">
        <v>1</v>
      </c>
      <c r="G1822">
        <v>1080</v>
      </c>
      <c r="H1822">
        <v>2</v>
      </c>
      <c r="I1822" t="s">
        <v>862</v>
      </c>
      <c r="J1822" t="s">
        <v>863</v>
      </c>
      <c r="K1822" t="s">
        <v>864</v>
      </c>
      <c r="L1822">
        <v>1368</v>
      </c>
      <c r="N1822">
        <v>1011</v>
      </c>
      <c r="O1822" t="s">
        <v>865</v>
      </c>
      <c r="P1822" t="s">
        <v>865</v>
      </c>
      <c r="Q1822">
        <v>1</v>
      </c>
      <c r="X1822">
        <v>0.16</v>
      </c>
      <c r="Y1822">
        <v>0</v>
      </c>
      <c r="Z1822">
        <v>83.1</v>
      </c>
      <c r="AA1822">
        <v>12.62</v>
      </c>
      <c r="AB1822">
        <v>0</v>
      </c>
      <c r="AC1822">
        <v>0</v>
      </c>
      <c r="AD1822">
        <v>1</v>
      </c>
      <c r="AE1822">
        <v>0</v>
      </c>
      <c r="AF1822" t="s">
        <v>25</v>
      </c>
      <c r="AG1822">
        <v>0.22000000000000003</v>
      </c>
      <c r="AH1822">
        <v>2</v>
      </c>
      <c r="AI1822">
        <v>59209051</v>
      </c>
      <c r="AJ1822">
        <v>1822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</row>
    <row r="1823" spans="1:44" x14ac:dyDescent="0.2">
      <c r="A1823">
        <f>ROW(Source!A896)</f>
        <v>896</v>
      </c>
      <c r="B1823">
        <v>59209057</v>
      </c>
      <c r="C1823">
        <v>59209049</v>
      </c>
      <c r="D1823">
        <v>58310526</v>
      </c>
      <c r="E1823">
        <v>1</v>
      </c>
      <c r="F1823">
        <v>1</v>
      </c>
      <c r="G1823">
        <v>1080</v>
      </c>
      <c r="H1823">
        <v>3</v>
      </c>
      <c r="I1823" t="s">
        <v>894</v>
      </c>
      <c r="J1823" t="s">
        <v>895</v>
      </c>
      <c r="K1823" t="s">
        <v>896</v>
      </c>
      <c r="L1823">
        <v>1346</v>
      </c>
      <c r="N1823">
        <v>1009</v>
      </c>
      <c r="O1823" t="s">
        <v>880</v>
      </c>
      <c r="P1823" t="s">
        <v>880</v>
      </c>
      <c r="Q1823">
        <v>1</v>
      </c>
      <c r="X1823">
        <v>0.42</v>
      </c>
      <c r="Y1823">
        <v>37.979999999999997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0</v>
      </c>
      <c r="AF1823" t="s">
        <v>3</v>
      </c>
      <c r="AG1823">
        <v>0.42</v>
      </c>
      <c r="AH1823">
        <v>2</v>
      </c>
      <c r="AI1823">
        <v>59209052</v>
      </c>
      <c r="AJ1823">
        <v>1823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</row>
    <row r="1824" spans="1:44" x14ac:dyDescent="0.2">
      <c r="A1824">
        <f>ROW(Source!A896)</f>
        <v>896</v>
      </c>
      <c r="B1824">
        <v>59209058</v>
      </c>
      <c r="C1824">
        <v>59209049</v>
      </c>
      <c r="D1824">
        <v>58315606</v>
      </c>
      <c r="E1824">
        <v>1</v>
      </c>
      <c r="F1824">
        <v>1</v>
      </c>
      <c r="G1824">
        <v>1080</v>
      </c>
      <c r="H1824">
        <v>3</v>
      </c>
      <c r="I1824" t="s">
        <v>970</v>
      </c>
      <c r="J1824" t="s">
        <v>971</v>
      </c>
      <c r="K1824" t="s">
        <v>972</v>
      </c>
      <c r="L1824">
        <v>1346</v>
      </c>
      <c r="N1824">
        <v>1009</v>
      </c>
      <c r="O1824" t="s">
        <v>880</v>
      </c>
      <c r="P1824" t="s">
        <v>880</v>
      </c>
      <c r="Q1824">
        <v>1</v>
      </c>
      <c r="X1824">
        <v>1.302</v>
      </c>
      <c r="Y1824">
        <v>78.569999999999993</v>
      </c>
      <c r="Z1824">
        <v>0</v>
      </c>
      <c r="AA1824">
        <v>0</v>
      </c>
      <c r="AB1824">
        <v>0</v>
      </c>
      <c r="AC1824">
        <v>0</v>
      </c>
      <c r="AD1824">
        <v>1</v>
      </c>
      <c r="AE1824">
        <v>0</v>
      </c>
      <c r="AF1824" t="s">
        <v>3</v>
      </c>
      <c r="AG1824">
        <v>1.302</v>
      </c>
      <c r="AH1824">
        <v>2</v>
      </c>
      <c r="AI1824">
        <v>59209053</v>
      </c>
      <c r="AJ1824">
        <v>1824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</row>
    <row r="1825" spans="1:44" x14ac:dyDescent="0.2">
      <c r="A1825">
        <f>ROW(Source!A896)</f>
        <v>896</v>
      </c>
      <c r="B1825">
        <v>59209059</v>
      </c>
      <c r="C1825">
        <v>59209049</v>
      </c>
      <c r="D1825">
        <v>58292594</v>
      </c>
      <c r="E1825">
        <v>1080</v>
      </c>
      <c r="F1825">
        <v>1</v>
      </c>
      <c r="G1825">
        <v>1080</v>
      </c>
      <c r="H1825">
        <v>3</v>
      </c>
      <c r="I1825" t="s">
        <v>1024</v>
      </c>
      <c r="J1825" t="s">
        <v>3</v>
      </c>
      <c r="K1825" t="s">
        <v>1026</v>
      </c>
      <c r="L1825">
        <v>1354</v>
      </c>
      <c r="N1825">
        <v>1010</v>
      </c>
      <c r="O1825" t="s">
        <v>39</v>
      </c>
      <c r="P1825" t="s">
        <v>39</v>
      </c>
      <c r="Q1825">
        <v>1</v>
      </c>
      <c r="X1825">
        <v>100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 t="s">
        <v>3</v>
      </c>
      <c r="AG1825">
        <v>100</v>
      </c>
      <c r="AH1825">
        <v>3</v>
      </c>
      <c r="AI1825">
        <v>-1</v>
      </c>
      <c r="AJ1825" t="s">
        <v>3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</row>
    <row r="1826" spans="1:44" x14ac:dyDescent="0.2">
      <c r="A1826">
        <f>ROW(Source!A897)</f>
        <v>897</v>
      </c>
      <c r="B1826">
        <v>59209055</v>
      </c>
      <c r="C1826">
        <v>59209049</v>
      </c>
      <c r="D1826">
        <v>58266404</v>
      </c>
      <c r="E1826">
        <v>1080</v>
      </c>
      <c r="F1826">
        <v>1</v>
      </c>
      <c r="G1826">
        <v>1080</v>
      </c>
      <c r="H1826">
        <v>1</v>
      </c>
      <c r="I1826" t="s">
        <v>859</v>
      </c>
      <c r="J1826" t="s">
        <v>3</v>
      </c>
      <c r="K1826" t="s">
        <v>860</v>
      </c>
      <c r="L1826">
        <v>1191</v>
      </c>
      <c r="N1826">
        <v>1013</v>
      </c>
      <c r="O1826" t="s">
        <v>861</v>
      </c>
      <c r="P1826" t="s">
        <v>861</v>
      </c>
      <c r="Q1826">
        <v>1</v>
      </c>
      <c r="X1826">
        <v>15.11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1</v>
      </c>
      <c r="AF1826" t="s">
        <v>26</v>
      </c>
      <c r="AG1826">
        <v>19.114149999999999</v>
      </c>
      <c r="AH1826">
        <v>2</v>
      </c>
      <c r="AI1826">
        <v>59209050</v>
      </c>
      <c r="AJ1826">
        <v>1826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</row>
    <row r="1827" spans="1:44" x14ac:dyDescent="0.2">
      <c r="A1827">
        <f>ROW(Source!A897)</f>
        <v>897</v>
      </c>
      <c r="B1827">
        <v>59209056</v>
      </c>
      <c r="C1827">
        <v>59209049</v>
      </c>
      <c r="D1827">
        <v>58340578</v>
      </c>
      <c r="E1827">
        <v>1</v>
      </c>
      <c r="F1827">
        <v>1</v>
      </c>
      <c r="G1827">
        <v>1080</v>
      </c>
      <c r="H1827">
        <v>2</v>
      </c>
      <c r="I1827" t="s">
        <v>862</v>
      </c>
      <c r="J1827" t="s">
        <v>863</v>
      </c>
      <c r="K1827" t="s">
        <v>864</v>
      </c>
      <c r="L1827">
        <v>1368</v>
      </c>
      <c r="N1827">
        <v>1011</v>
      </c>
      <c r="O1827" t="s">
        <v>865</v>
      </c>
      <c r="P1827" t="s">
        <v>865</v>
      </c>
      <c r="Q1827">
        <v>1</v>
      </c>
      <c r="X1827">
        <v>0.16</v>
      </c>
      <c r="Y1827">
        <v>0</v>
      </c>
      <c r="Z1827">
        <v>83.1</v>
      </c>
      <c r="AA1827">
        <v>12.62</v>
      </c>
      <c r="AB1827">
        <v>0</v>
      </c>
      <c r="AC1827">
        <v>0</v>
      </c>
      <c r="AD1827">
        <v>1</v>
      </c>
      <c r="AE1827">
        <v>0</v>
      </c>
      <c r="AF1827" t="s">
        <v>25</v>
      </c>
      <c r="AG1827">
        <v>0.22000000000000003</v>
      </c>
      <c r="AH1827">
        <v>2</v>
      </c>
      <c r="AI1827">
        <v>59209051</v>
      </c>
      <c r="AJ1827">
        <v>1827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</row>
    <row r="1828" spans="1:44" x14ac:dyDescent="0.2">
      <c r="A1828">
        <f>ROW(Source!A897)</f>
        <v>897</v>
      </c>
      <c r="B1828">
        <v>59209057</v>
      </c>
      <c r="C1828">
        <v>59209049</v>
      </c>
      <c r="D1828">
        <v>58310526</v>
      </c>
      <c r="E1828">
        <v>1</v>
      </c>
      <c r="F1828">
        <v>1</v>
      </c>
      <c r="G1828">
        <v>1080</v>
      </c>
      <c r="H1828">
        <v>3</v>
      </c>
      <c r="I1828" t="s">
        <v>894</v>
      </c>
      <c r="J1828" t="s">
        <v>895</v>
      </c>
      <c r="K1828" t="s">
        <v>896</v>
      </c>
      <c r="L1828">
        <v>1346</v>
      </c>
      <c r="N1828">
        <v>1009</v>
      </c>
      <c r="O1828" t="s">
        <v>880</v>
      </c>
      <c r="P1828" t="s">
        <v>880</v>
      </c>
      <c r="Q1828">
        <v>1</v>
      </c>
      <c r="X1828">
        <v>0.42</v>
      </c>
      <c r="Y1828">
        <v>37.979999999999997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 t="s">
        <v>3</v>
      </c>
      <c r="AG1828">
        <v>0.42</v>
      </c>
      <c r="AH1828">
        <v>2</v>
      </c>
      <c r="AI1828">
        <v>59209052</v>
      </c>
      <c r="AJ1828">
        <v>1828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</row>
    <row r="1829" spans="1:44" x14ac:dyDescent="0.2">
      <c r="A1829">
        <f>ROW(Source!A897)</f>
        <v>897</v>
      </c>
      <c r="B1829">
        <v>59209058</v>
      </c>
      <c r="C1829">
        <v>59209049</v>
      </c>
      <c r="D1829">
        <v>58315606</v>
      </c>
      <c r="E1829">
        <v>1</v>
      </c>
      <c r="F1829">
        <v>1</v>
      </c>
      <c r="G1829">
        <v>1080</v>
      </c>
      <c r="H1829">
        <v>3</v>
      </c>
      <c r="I1829" t="s">
        <v>970</v>
      </c>
      <c r="J1829" t="s">
        <v>971</v>
      </c>
      <c r="K1829" t="s">
        <v>972</v>
      </c>
      <c r="L1829">
        <v>1346</v>
      </c>
      <c r="N1829">
        <v>1009</v>
      </c>
      <c r="O1829" t="s">
        <v>880</v>
      </c>
      <c r="P1829" t="s">
        <v>880</v>
      </c>
      <c r="Q1829">
        <v>1</v>
      </c>
      <c r="X1829">
        <v>1.302</v>
      </c>
      <c r="Y1829">
        <v>78.569999999999993</v>
      </c>
      <c r="Z1829">
        <v>0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 t="s">
        <v>3</v>
      </c>
      <c r="AG1829">
        <v>1.302</v>
      </c>
      <c r="AH1829">
        <v>2</v>
      </c>
      <c r="AI1829">
        <v>59209053</v>
      </c>
      <c r="AJ1829">
        <v>1829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</row>
    <row r="1830" spans="1:44" x14ac:dyDescent="0.2">
      <c r="A1830">
        <f>ROW(Source!A897)</f>
        <v>897</v>
      </c>
      <c r="B1830">
        <v>59209059</v>
      </c>
      <c r="C1830">
        <v>59209049</v>
      </c>
      <c r="D1830">
        <v>58292594</v>
      </c>
      <c r="E1830">
        <v>1080</v>
      </c>
      <c r="F1830">
        <v>1</v>
      </c>
      <c r="G1830">
        <v>1080</v>
      </c>
      <c r="H1830">
        <v>3</v>
      </c>
      <c r="I1830" t="s">
        <v>1024</v>
      </c>
      <c r="J1830" t="s">
        <v>3</v>
      </c>
      <c r="K1830" t="s">
        <v>1026</v>
      </c>
      <c r="L1830">
        <v>1354</v>
      </c>
      <c r="N1830">
        <v>1010</v>
      </c>
      <c r="O1830" t="s">
        <v>39</v>
      </c>
      <c r="P1830" t="s">
        <v>39</v>
      </c>
      <c r="Q1830">
        <v>1</v>
      </c>
      <c r="X1830">
        <v>100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 t="s">
        <v>3</v>
      </c>
      <c r="AG1830">
        <v>100</v>
      </c>
      <c r="AH1830">
        <v>3</v>
      </c>
      <c r="AI1830">
        <v>-1</v>
      </c>
      <c r="AJ1830" t="s">
        <v>3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</row>
    <row r="1831" spans="1:44" x14ac:dyDescent="0.2">
      <c r="A1831">
        <f>ROW(Source!A900)</f>
        <v>900</v>
      </c>
      <c r="B1831">
        <v>59208633</v>
      </c>
      <c r="C1831">
        <v>59207415</v>
      </c>
      <c r="D1831">
        <v>58266404</v>
      </c>
      <c r="E1831">
        <v>1080</v>
      </c>
      <c r="F1831">
        <v>1</v>
      </c>
      <c r="G1831">
        <v>1080</v>
      </c>
      <c r="H1831">
        <v>1</v>
      </c>
      <c r="I1831" t="s">
        <v>859</v>
      </c>
      <c r="J1831" t="s">
        <v>3</v>
      </c>
      <c r="K1831" t="s">
        <v>860</v>
      </c>
      <c r="L1831">
        <v>1191</v>
      </c>
      <c r="N1831">
        <v>1013</v>
      </c>
      <c r="O1831" t="s">
        <v>861</v>
      </c>
      <c r="P1831" t="s">
        <v>861</v>
      </c>
      <c r="Q1831">
        <v>1</v>
      </c>
      <c r="X1831">
        <v>2.0099999999999998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1</v>
      </c>
      <c r="AF1831" t="s">
        <v>26</v>
      </c>
      <c r="AG1831">
        <v>2.5426499999999996</v>
      </c>
      <c r="AH1831">
        <v>2</v>
      </c>
      <c r="AI1831">
        <v>59207416</v>
      </c>
      <c r="AJ1831">
        <v>1831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</row>
    <row r="1832" spans="1:44" x14ac:dyDescent="0.2">
      <c r="A1832">
        <f>ROW(Source!A900)</f>
        <v>900</v>
      </c>
      <c r="B1832">
        <v>59208634</v>
      </c>
      <c r="C1832">
        <v>59207415</v>
      </c>
      <c r="D1832">
        <v>58340578</v>
      </c>
      <c r="E1832">
        <v>1</v>
      </c>
      <c r="F1832">
        <v>1</v>
      </c>
      <c r="G1832">
        <v>1080</v>
      </c>
      <c r="H1832">
        <v>2</v>
      </c>
      <c r="I1832" t="s">
        <v>862</v>
      </c>
      <c r="J1832" t="s">
        <v>863</v>
      </c>
      <c r="K1832" t="s">
        <v>864</v>
      </c>
      <c r="L1832">
        <v>1368</v>
      </c>
      <c r="N1832">
        <v>1011</v>
      </c>
      <c r="O1832" t="s">
        <v>865</v>
      </c>
      <c r="P1832" t="s">
        <v>865</v>
      </c>
      <c r="Q1832">
        <v>1</v>
      </c>
      <c r="X1832">
        <v>1.0999999999999999E-2</v>
      </c>
      <c r="Y1832">
        <v>0</v>
      </c>
      <c r="Z1832">
        <v>83.1</v>
      </c>
      <c r="AA1832">
        <v>12.62</v>
      </c>
      <c r="AB1832">
        <v>0</v>
      </c>
      <c r="AC1832">
        <v>0</v>
      </c>
      <c r="AD1832">
        <v>1</v>
      </c>
      <c r="AE1832">
        <v>0</v>
      </c>
      <c r="AF1832" t="s">
        <v>25</v>
      </c>
      <c r="AG1832">
        <v>1.5125E-2</v>
      </c>
      <c r="AH1832">
        <v>2</v>
      </c>
      <c r="AI1832">
        <v>59207417</v>
      </c>
      <c r="AJ1832">
        <v>1832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</row>
    <row r="1833" spans="1:44" x14ac:dyDescent="0.2">
      <c r="A1833">
        <f>ROW(Source!A900)</f>
        <v>900</v>
      </c>
      <c r="B1833">
        <v>59208636</v>
      </c>
      <c r="C1833">
        <v>59207415</v>
      </c>
      <c r="D1833">
        <v>58340697</v>
      </c>
      <c r="E1833">
        <v>1</v>
      </c>
      <c r="F1833">
        <v>1</v>
      </c>
      <c r="G1833">
        <v>1080</v>
      </c>
      <c r="H1833">
        <v>2</v>
      </c>
      <c r="I1833" t="s">
        <v>868</v>
      </c>
      <c r="J1833" t="s">
        <v>869</v>
      </c>
      <c r="K1833" t="s">
        <v>870</v>
      </c>
      <c r="L1833">
        <v>1368</v>
      </c>
      <c r="N1833">
        <v>1011</v>
      </c>
      <c r="O1833" t="s">
        <v>865</v>
      </c>
      <c r="P1833" t="s">
        <v>865</v>
      </c>
      <c r="Q1833">
        <v>1</v>
      </c>
      <c r="X1833">
        <v>0.02</v>
      </c>
      <c r="Y1833">
        <v>0</v>
      </c>
      <c r="Z1833">
        <v>0.8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 t="s">
        <v>25</v>
      </c>
      <c r="AG1833">
        <v>2.7500000000000004E-2</v>
      </c>
      <c r="AH1833">
        <v>2</v>
      </c>
      <c r="AI1833">
        <v>59207419</v>
      </c>
      <c r="AJ1833">
        <v>1833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</row>
    <row r="1834" spans="1:44" x14ac:dyDescent="0.2">
      <c r="A1834">
        <f>ROW(Source!A900)</f>
        <v>900</v>
      </c>
      <c r="B1834">
        <v>59208635</v>
      </c>
      <c r="C1834">
        <v>59207415</v>
      </c>
      <c r="D1834">
        <v>58339814</v>
      </c>
      <c r="E1834">
        <v>1</v>
      </c>
      <c r="F1834">
        <v>1</v>
      </c>
      <c r="G1834">
        <v>1080</v>
      </c>
      <c r="H1834">
        <v>2</v>
      </c>
      <c r="I1834" t="s">
        <v>874</v>
      </c>
      <c r="J1834" t="s">
        <v>875</v>
      </c>
      <c r="K1834" t="s">
        <v>876</v>
      </c>
      <c r="L1834">
        <v>1368</v>
      </c>
      <c r="N1834">
        <v>1011</v>
      </c>
      <c r="O1834" t="s">
        <v>865</v>
      </c>
      <c r="P1834" t="s">
        <v>865</v>
      </c>
      <c r="Q1834">
        <v>1</v>
      </c>
      <c r="X1834">
        <v>8.9999999999999993E-3</v>
      </c>
      <c r="Y1834">
        <v>0</v>
      </c>
      <c r="Z1834">
        <v>179.17</v>
      </c>
      <c r="AA1834">
        <v>16.93</v>
      </c>
      <c r="AB1834">
        <v>0</v>
      </c>
      <c r="AC1834">
        <v>0</v>
      </c>
      <c r="AD1834">
        <v>1</v>
      </c>
      <c r="AE1834">
        <v>0</v>
      </c>
      <c r="AF1834" t="s">
        <v>25</v>
      </c>
      <c r="AG1834">
        <v>1.2375000000000001E-2</v>
      </c>
      <c r="AH1834">
        <v>2</v>
      </c>
      <c r="AI1834">
        <v>59207418</v>
      </c>
      <c r="AJ1834">
        <v>1834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</row>
    <row r="1835" spans="1:44" x14ac:dyDescent="0.2">
      <c r="A1835">
        <f>ROW(Source!A900)</f>
        <v>900</v>
      </c>
      <c r="B1835">
        <v>59208637</v>
      </c>
      <c r="C1835">
        <v>59207415</v>
      </c>
      <c r="D1835">
        <v>58310526</v>
      </c>
      <c r="E1835">
        <v>1</v>
      </c>
      <c r="F1835">
        <v>1</v>
      </c>
      <c r="G1835">
        <v>1080</v>
      </c>
      <c r="H1835">
        <v>3</v>
      </c>
      <c r="I1835" t="s">
        <v>894</v>
      </c>
      <c r="J1835" t="s">
        <v>895</v>
      </c>
      <c r="K1835" t="s">
        <v>896</v>
      </c>
      <c r="L1835">
        <v>1346</v>
      </c>
      <c r="N1835">
        <v>1009</v>
      </c>
      <c r="O1835" t="s">
        <v>880</v>
      </c>
      <c r="P1835" t="s">
        <v>880</v>
      </c>
      <c r="Q1835">
        <v>1</v>
      </c>
      <c r="X1835">
        <v>1.2E-2</v>
      </c>
      <c r="Y1835">
        <v>37.979999999999997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 t="s">
        <v>3</v>
      </c>
      <c r="AG1835">
        <v>1.2E-2</v>
      </c>
      <c r="AH1835">
        <v>2</v>
      </c>
      <c r="AI1835">
        <v>59207420</v>
      </c>
      <c r="AJ1835">
        <v>1835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</row>
    <row r="1836" spans="1:44" x14ac:dyDescent="0.2">
      <c r="A1836">
        <f>ROW(Source!A900)</f>
        <v>900</v>
      </c>
      <c r="B1836">
        <v>59208638</v>
      </c>
      <c r="C1836">
        <v>59207415</v>
      </c>
      <c r="D1836">
        <v>58308946</v>
      </c>
      <c r="E1836">
        <v>1</v>
      </c>
      <c r="F1836">
        <v>1</v>
      </c>
      <c r="G1836">
        <v>1080</v>
      </c>
      <c r="H1836">
        <v>3</v>
      </c>
      <c r="I1836" t="s">
        <v>973</v>
      </c>
      <c r="J1836" t="s">
        <v>974</v>
      </c>
      <c r="K1836" t="s">
        <v>975</v>
      </c>
      <c r="L1836">
        <v>1348</v>
      </c>
      <c r="N1836">
        <v>1009</v>
      </c>
      <c r="O1836" t="s">
        <v>900</v>
      </c>
      <c r="P1836" t="s">
        <v>900</v>
      </c>
      <c r="Q1836">
        <v>1000</v>
      </c>
      <c r="X1836">
        <v>6.9999999999999999E-6</v>
      </c>
      <c r="Y1836">
        <v>25762.5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0</v>
      </c>
      <c r="AF1836" t="s">
        <v>3</v>
      </c>
      <c r="AG1836">
        <v>6.9999999999999999E-6</v>
      </c>
      <c r="AH1836">
        <v>2</v>
      </c>
      <c r="AI1836">
        <v>59207421</v>
      </c>
      <c r="AJ1836">
        <v>1836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</row>
    <row r="1837" spans="1:44" x14ac:dyDescent="0.2">
      <c r="A1837">
        <f>ROW(Source!A900)</f>
        <v>900</v>
      </c>
      <c r="B1837">
        <v>59208639</v>
      </c>
      <c r="C1837">
        <v>59207415</v>
      </c>
      <c r="D1837">
        <v>58311329</v>
      </c>
      <c r="E1837">
        <v>1</v>
      </c>
      <c r="F1837">
        <v>1</v>
      </c>
      <c r="G1837">
        <v>1080</v>
      </c>
      <c r="H1837">
        <v>3</v>
      </c>
      <c r="I1837" t="s">
        <v>929</v>
      </c>
      <c r="J1837" t="s">
        <v>930</v>
      </c>
      <c r="K1837" t="s">
        <v>931</v>
      </c>
      <c r="L1837">
        <v>1355</v>
      </c>
      <c r="N1837">
        <v>1010</v>
      </c>
      <c r="O1837" t="s">
        <v>48</v>
      </c>
      <c r="P1837" t="s">
        <v>48</v>
      </c>
      <c r="Q1837">
        <v>100</v>
      </c>
      <c r="X1837">
        <v>0.04</v>
      </c>
      <c r="Y1837">
        <v>15.04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 t="s">
        <v>3</v>
      </c>
      <c r="AG1837">
        <v>0.04</v>
      </c>
      <c r="AH1837">
        <v>2</v>
      </c>
      <c r="AI1837">
        <v>59207422</v>
      </c>
      <c r="AJ1837">
        <v>1837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</row>
    <row r="1838" spans="1:44" x14ac:dyDescent="0.2">
      <c r="A1838">
        <f>ROW(Source!A900)</f>
        <v>900</v>
      </c>
      <c r="B1838">
        <v>59208640</v>
      </c>
      <c r="C1838">
        <v>59207415</v>
      </c>
      <c r="D1838">
        <v>58311404</v>
      </c>
      <c r="E1838">
        <v>1</v>
      </c>
      <c r="F1838">
        <v>1</v>
      </c>
      <c r="G1838">
        <v>1080</v>
      </c>
      <c r="H1838">
        <v>3</v>
      </c>
      <c r="I1838" t="s">
        <v>976</v>
      </c>
      <c r="J1838" t="s">
        <v>977</v>
      </c>
      <c r="K1838" t="s">
        <v>978</v>
      </c>
      <c r="L1838">
        <v>1348</v>
      </c>
      <c r="N1838">
        <v>1009</v>
      </c>
      <c r="O1838" t="s">
        <v>900</v>
      </c>
      <c r="P1838" t="s">
        <v>900</v>
      </c>
      <c r="Q1838">
        <v>1000</v>
      </c>
      <c r="X1838">
        <v>6.9999999999999994E-5</v>
      </c>
      <c r="Y1838">
        <v>12425.64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0</v>
      </c>
      <c r="AF1838" t="s">
        <v>3</v>
      </c>
      <c r="AG1838">
        <v>6.9999999999999994E-5</v>
      </c>
      <c r="AH1838">
        <v>2</v>
      </c>
      <c r="AI1838">
        <v>59207423</v>
      </c>
      <c r="AJ1838">
        <v>1838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</row>
    <row r="1839" spans="1:44" x14ac:dyDescent="0.2">
      <c r="A1839">
        <f>ROW(Source!A900)</f>
        <v>900</v>
      </c>
      <c r="B1839">
        <v>59208641</v>
      </c>
      <c r="C1839">
        <v>59207415</v>
      </c>
      <c r="D1839">
        <v>58309084</v>
      </c>
      <c r="E1839">
        <v>1</v>
      </c>
      <c r="F1839">
        <v>1</v>
      </c>
      <c r="G1839">
        <v>1080</v>
      </c>
      <c r="H1839">
        <v>3</v>
      </c>
      <c r="I1839" t="s">
        <v>907</v>
      </c>
      <c r="J1839" t="s">
        <v>908</v>
      </c>
      <c r="K1839" t="s">
        <v>909</v>
      </c>
      <c r="L1839">
        <v>1348</v>
      </c>
      <c r="N1839">
        <v>1009</v>
      </c>
      <c r="O1839" t="s">
        <v>900</v>
      </c>
      <c r="P1839" t="s">
        <v>900</v>
      </c>
      <c r="Q1839">
        <v>1000</v>
      </c>
      <c r="X1839">
        <v>8.0000000000000007E-5</v>
      </c>
      <c r="Y1839">
        <v>16214.84</v>
      </c>
      <c r="Z1839">
        <v>0</v>
      </c>
      <c r="AA1839">
        <v>0</v>
      </c>
      <c r="AB1839">
        <v>0</v>
      </c>
      <c r="AC1839">
        <v>0</v>
      </c>
      <c r="AD1839">
        <v>1</v>
      </c>
      <c r="AE1839">
        <v>0</v>
      </c>
      <c r="AF1839" t="s">
        <v>3</v>
      </c>
      <c r="AG1839">
        <v>8.0000000000000007E-5</v>
      </c>
      <c r="AH1839">
        <v>2</v>
      </c>
      <c r="AI1839">
        <v>59207424</v>
      </c>
      <c r="AJ1839">
        <v>1839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</row>
    <row r="1840" spans="1:44" x14ac:dyDescent="0.2">
      <c r="A1840">
        <f>ROW(Source!A900)</f>
        <v>900</v>
      </c>
      <c r="B1840">
        <v>59208642</v>
      </c>
      <c r="C1840">
        <v>59207415</v>
      </c>
      <c r="D1840">
        <v>58309253</v>
      </c>
      <c r="E1840">
        <v>1</v>
      </c>
      <c r="F1840">
        <v>1</v>
      </c>
      <c r="G1840">
        <v>1080</v>
      </c>
      <c r="H1840">
        <v>3</v>
      </c>
      <c r="I1840" t="s">
        <v>910</v>
      </c>
      <c r="J1840" t="s">
        <v>911</v>
      </c>
      <c r="K1840" t="s">
        <v>912</v>
      </c>
      <c r="L1840">
        <v>1346</v>
      </c>
      <c r="N1840">
        <v>1009</v>
      </c>
      <c r="O1840" t="s">
        <v>880</v>
      </c>
      <c r="P1840" t="s">
        <v>880</v>
      </c>
      <c r="Q1840">
        <v>1</v>
      </c>
      <c r="X1840">
        <v>0.04</v>
      </c>
      <c r="Y1840">
        <v>20.190000000000001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 t="s">
        <v>3</v>
      </c>
      <c r="AG1840">
        <v>0.04</v>
      </c>
      <c r="AH1840">
        <v>2</v>
      </c>
      <c r="AI1840">
        <v>59207425</v>
      </c>
      <c r="AJ1840">
        <v>1840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</row>
    <row r="1841" spans="1:44" x14ac:dyDescent="0.2">
      <c r="A1841">
        <f>ROW(Source!A900)</f>
        <v>900</v>
      </c>
      <c r="B1841">
        <v>59208643</v>
      </c>
      <c r="C1841">
        <v>59207415</v>
      </c>
      <c r="D1841">
        <v>58315615</v>
      </c>
      <c r="E1841">
        <v>1</v>
      </c>
      <c r="F1841">
        <v>1</v>
      </c>
      <c r="G1841">
        <v>1080</v>
      </c>
      <c r="H1841">
        <v>3</v>
      </c>
      <c r="I1841" t="s">
        <v>979</v>
      </c>
      <c r="J1841" t="s">
        <v>980</v>
      </c>
      <c r="K1841" t="s">
        <v>981</v>
      </c>
      <c r="L1841">
        <v>1346</v>
      </c>
      <c r="N1841">
        <v>1009</v>
      </c>
      <c r="O1841" t="s">
        <v>880</v>
      </c>
      <c r="P1841" t="s">
        <v>880</v>
      </c>
      <c r="Q1841">
        <v>1</v>
      </c>
      <c r="X1841">
        <v>0.2</v>
      </c>
      <c r="Y1841">
        <v>134.01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0</v>
      </c>
      <c r="AF1841" t="s">
        <v>3</v>
      </c>
      <c r="AG1841">
        <v>0.2</v>
      </c>
      <c r="AH1841">
        <v>2</v>
      </c>
      <c r="AI1841">
        <v>59207426</v>
      </c>
      <c r="AJ1841">
        <v>1841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</row>
    <row r="1842" spans="1:44" x14ac:dyDescent="0.2">
      <c r="A1842">
        <f>ROW(Source!A900)</f>
        <v>900</v>
      </c>
      <c r="B1842">
        <v>59208644</v>
      </c>
      <c r="C1842">
        <v>59207415</v>
      </c>
      <c r="D1842">
        <v>58292755</v>
      </c>
      <c r="E1842">
        <v>1080</v>
      </c>
      <c r="F1842">
        <v>1</v>
      </c>
      <c r="G1842">
        <v>1080</v>
      </c>
      <c r="H1842">
        <v>3</v>
      </c>
      <c r="I1842" t="s">
        <v>1030</v>
      </c>
      <c r="J1842" t="s">
        <v>3</v>
      </c>
      <c r="K1842" t="s">
        <v>1031</v>
      </c>
      <c r="L1842">
        <v>1391</v>
      </c>
      <c r="N1842">
        <v>1013</v>
      </c>
      <c r="O1842" t="s">
        <v>753</v>
      </c>
      <c r="P1842" t="s">
        <v>753</v>
      </c>
      <c r="Q1842">
        <v>1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 t="s">
        <v>3</v>
      </c>
      <c r="AG1842">
        <v>1</v>
      </c>
      <c r="AH1842">
        <v>3</v>
      </c>
      <c r="AI1842">
        <v>-1</v>
      </c>
      <c r="AJ1842" t="s">
        <v>3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</row>
    <row r="1843" spans="1:44" x14ac:dyDescent="0.2">
      <c r="A1843">
        <f>ROW(Source!A901)</f>
        <v>901</v>
      </c>
      <c r="B1843">
        <v>59208633</v>
      </c>
      <c r="C1843">
        <v>59207415</v>
      </c>
      <c r="D1843">
        <v>58266404</v>
      </c>
      <c r="E1843">
        <v>1080</v>
      </c>
      <c r="F1843">
        <v>1</v>
      </c>
      <c r="G1843">
        <v>1080</v>
      </c>
      <c r="H1843">
        <v>1</v>
      </c>
      <c r="I1843" t="s">
        <v>859</v>
      </c>
      <c r="J1843" t="s">
        <v>3</v>
      </c>
      <c r="K1843" t="s">
        <v>860</v>
      </c>
      <c r="L1843">
        <v>1191</v>
      </c>
      <c r="N1843">
        <v>1013</v>
      </c>
      <c r="O1843" t="s">
        <v>861</v>
      </c>
      <c r="P1843" t="s">
        <v>861</v>
      </c>
      <c r="Q1843">
        <v>1</v>
      </c>
      <c r="X1843">
        <v>2.0099999999999998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1</v>
      </c>
      <c r="AF1843" t="s">
        <v>26</v>
      </c>
      <c r="AG1843">
        <v>2.5426499999999996</v>
      </c>
      <c r="AH1843">
        <v>2</v>
      </c>
      <c r="AI1843">
        <v>59207416</v>
      </c>
      <c r="AJ1843">
        <v>1843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</row>
    <row r="1844" spans="1:44" x14ac:dyDescent="0.2">
      <c r="A1844">
        <f>ROW(Source!A901)</f>
        <v>901</v>
      </c>
      <c r="B1844">
        <v>59208634</v>
      </c>
      <c r="C1844">
        <v>59207415</v>
      </c>
      <c r="D1844">
        <v>58340578</v>
      </c>
      <c r="E1844">
        <v>1</v>
      </c>
      <c r="F1844">
        <v>1</v>
      </c>
      <c r="G1844">
        <v>1080</v>
      </c>
      <c r="H1844">
        <v>2</v>
      </c>
      <c r="I1844" t="s">
        <v>862</v>
      </c>
      <c r="J1844" t="s">
        <v>863</v>
      </c>
      <c r="K1844" t="s">
        <v>864</v>
      </c>
      <c r="L1844">
        <v>1368</v>
      </c>
      <c r="N1844">
        <v>1011</v>
      </c>
      <c r="O1844" t="s">
        <v>865</v>
      </c>
      <c r="P1844" t="s">
        <v>865</v>
      </c>
      <c r="Q1844">
        <v>1</v>
      </c>
      <c r="X1844">
        <v>1.0999999999999999E-2</v>
      </c>
      <c r="Y1844">
        <v>0</v>
      </c>
      <c r="Z1844">
        <v>83.1</v>
      </c>
      <c r="AA1844">
        <v>12.62</v>
      </c>
      <c r="AB1844">
        <v>0</v>
      </c>
      <c r="AC1844">
        <v>0</v>
      </c>
      <c r="AD1844">
        <v>1</v>
      </c>
      <c r="AE1844">
        <v>0</v>
      </c>
      <c r="AF1844" t="s">
        <v>25</v>
      </c>
      <c r="AG1844">
        <v>1.5125E-2</v>
      </c>
      <c r="AH1844">
        <v>2</v>
      </c>
      <c r="AI1844">
        <v>59207417</v>
      </c>
      <c r="AJ1844">
        <v>1844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</row>
    <row r="1845" spans="1:44" x14ac:dyDescent="0.2">
      <c r="A1845">
        <f>ROW(Source!A901)</f>
        <v>901</v>
      </c>
      <c r="B1845">
        <v>59208636</v>
      </c>
      <c r="C1845">
        <v>59207415</v>
      </c>
      <c r="D1845">
        <v>58340697</v>
      </c>
      <c r="E1845">
        <v>1</v>
      </c>
      <c r="F1845">
        <v>1</v>
      </c>
      <c r="G1845">
        <v>1080</v>
      </c>
      <c r="H1845">
        <v>2</v>
      </c>
      <c r="I1845" t="s">
        <v>868</v>
      </c>
      <c r="J1845" t="s">
        <v>869</v>
      </c>
      <c r="K1845" t="s">
        <v>870</v>
      </c>
      <c r="L1845">
        <v>1368</v>
      </c>
      <c r="N1845">
        <v>1011</v>
      </c>
      <c r="O1845" t="s">
        <v>865</v>
      </c>
      <c r="P1845" t="s">
        <v>865</v>
      </c>
      <c r="Q1845">
        <v>1</v>
      </c>
      <c r="X1845">
        <v>0.02</v>
      </c>
      <c r="Y1845">
        <v>0</v>
      </c>
      <c r="Z1845">
        <v>0.8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 t="s">
        <v>25</v>
      </c>
      <c r="AG1845">
        <v>2.7500000000000004E-2</v>
      </c>
      <c r="AH1845">
        <v>2</v>
      </c>
      <c r="AI1845">
        <v>59207419</v>
      </c>
      <c r="AJ1845">
        <v>1845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</row>
    <row r="1846" spans="1:44" x14ac:dyDescent="0.2">
      <c r="A1846">
        <f>ROW(Source!A901)</f>
        <v>901</v>
      </c>
      <c r="B1846">
        <v>59208635</v>
      </c>
      <c r="C1846">
        <v>59207415</v>
      </c>
      <c r="D1846">
        <v>58339814</v>
      </c>
      <c r="E1846">
        <v>1</v>
      </c>
      <c r="F1846">
        <v>1</v>
      </c>
      <c r="G1846">
        <v>1080</v>
      </c>
      <c r="H1846">
        <v>2</v>
      </c>
      <c r="I1846" t="s">
        <v>874</v>
      </c>
      <c r="J1846" t="s">
        <v>875</v>
      </c>
      <c r="K1846" t="s">
        <v>876</v>
      </c>
      <c r="L1846">
        <v>1368</v>
      </c>
      <c r="N1846">
        <v>1011</v>
      </c>
      <c r="O1846" t="s">
        <v>865</v>
      </c>
      <c r="P1846" t="s">
        <v>865</v>
      </c>
      <c r="Q1846">
        <v>1</v>
      </c>
      <c r="X1846">
        <v>8.9999999999999993E-3</v>
      </c>
      <c r="Y1846">
        <v>0</v>
      </c>
      <c r="Z1846">
        <v>179.17</v>
      </c>
      <c r="AA1846">
        <v>16.93</v>
      </c>
      <c r="AB1846">
        <v>0</v>
      </c>
      <c r="AC1846">
        <v>0</v>
      </c>
      <c r="AD1846">
        <v>1</v>
      </c>
      <c r="AE1846">
        <v>0</v>
      </c>
      <c r="AF1846" t="s">
        <v>25</v>
      </c>
      <c r="AG1846">
        <v>1.2375000000000001E-2</v>
      </c>
      <c r="AH1846">
        <v>2</v>
      </c>
      <c r="AI1846">
        <v>59207418</v>
      </c>
      <c r="AJ1846">
        <v>1846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</row>
    <row r="1847" spans="1:44" x14ac:dyDescent="0.2">
      <c r="A1847">
        <f>ROW(Source!A901)</f>
        <v>901</v>
      </c>
      <c r="B1847">
        <v>59208637</v>
      </c>
      <c r="C1847">
        <v>59207415</v>
      </c>
      <c r="D1847">
        <v>58310526</v>
      </c>
      <c r="E1847">
        <v>1</v>
      </c>
      <c r="F1847">
        <v>1</v>
      </c>
      <c r="G1847">
        <v>1080</v>
      </c>
      <c r="H1847">
        <v>3</v>
      </c>
      <c r="I1847" t="s">
        <v>894</v>
      </c>
      <c r="J1847" t="s">
        <v>895</v>
      </c>
      <c r="K1847" t="s">
        <v>896</v>
      </c>
      <c r="L1847">
        <v>1346</v>
      </c>
      <c r="N1847">
        <v>1009</v>
      </c>
      <c r="O1847" t="s">
        <v>880</v>
      </c>
      <c r="P1847" t="s">
        <v>880</v>
      </c>
      <c r="Q1847">
        <v>1</v>
      </c>
      <c r="X1847">
        <v>1.2E-2</v>
      </c>
      <c r="Y1847">
        <v>37.979999999999997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 t="s">
        <v>3</v>
      </c>
      <c r="AG1847">
        <v>1.2E-2</v>
      </c>
      <c r="AH1847">
        <v>2</v>
      </c>
      <c r="AI1847">
        <v>59207420</v>
      </c>
      <c r="AJ1847">
        <v>1847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</row>
    <row r="1848" spans="1:44" x14ac:dyDescent="0.2">
      <c r="A1848">
        <f>ROW(Source!A901)</f>
        <v>901</v>
      </c>
      <c r="B1848">
        <v>59208638</v>
      </c>
      <c r="C1848">
        <v>59207415</v>
      </c>
      <c r="D1848">
        <v>58308946</v>
      </c>
      <c r="E1848">
        <v>1</v>
      </c>
      <c r="F1848">
        <v>1</v>
      </c>
      <c r="G1848">
        <v>1080</v>
      </c>
      <c r="H1848">
        <v>3</v>
      </c>
      <c r="I1848" t="s">
        <v>973</v>
      </c>
      <c r="J1848" t="s">
        <v>974</v>
      </c>
      <c r="K1848" t="s">
        <v>975</v>
      </c>
      <c r="L1848">
        <v>1348</v>
      </c>
      <c r="N1848">
        <v>1009</v>
      </c>
      <c r="O1848" t="s">
        <v>900</v>
      </c>
      <c r="P1848" t="s">
        <v>900</v>
      </c>
      <c r="Q1848">
        <v>1000</v>
      </c>
      <c r="X1848">
        <v>6.9999999999999999E-6</v>
      </c>
      <c r="Y1848">
        <v>25762.5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 t="s">
        <v>3</v>
      </c>
      <c r="AG1848">
        <v>6.9999999999999999E-6</v>
      </c>
      <c r="AH1848">
        <v>2</v>
      </c>
      <c r="AI1848">
        <v>59207421</v>
      </c>
      <c r="AJ1848">
        <v>1848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</row>
    <row r="1849" spans="1:44" x14ac:dyDescent="0.2">
      <c r="A1849">
        <f>ROW(Source!A901)</f>
        <v>901</v>
      </c>
      <c r="B1849">
        <v>59208639</v>
      </c>
      <c r="C1849">
        <v>59207415</v>
      </c>
      <c r="D1849">
        <v>58311329</v>
      </c>
      <c r="E1849">
        <v>1</v>
      </c>
      <c r="F1849">
        <v>1</v>
      </c>
      <c r="G1849">
        <v>1080</v>
      </c>
      <c r="H1849">
        <v>3</v>
      </c>
      <c r="I1849" t="s">
        <v>929</v>
      </c>
      <c r="J1849" t="s">
        <v>930</v>
      </c>
      <c r="K1849" t="s">
        <v>931</v>
      </c>
      <c r="L1849">
        <v>1355</v>
      </c>
      <c r="N1849">
        <v>1010</v>
      </c>
      <c r="O1849" t="s">
        <v>48</v>
      </c>
      <c r="P1849" t="s">
        <v>48</v>
      </c>
      <c r="Q1849">
        <v>100</v>
      </c>
      <c r="X1849">
        <v>0.04</v>
      </c>
      <c r="Y1849">
        <v>15.04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 t="s">
        <v>3</v>
      </c>
      <c r="AG1849">
        <v>0.04</v>
      </c>
      <c r="AH1849">
        <v>2</v>
      </c>
      <c r="AI1849">
        <v>59207422</v>
      </c>
      <c r="AJ1849">
        <v>1849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</row>
    <row r="1850" spans="1:44" x14ac:dyDescent="0.2">
      <c r="A1850">
        <f>ROW(Source!A901)</f>
        <v>901</v>
      </c>
      <c r="B1850">
        <v>59208640</v>
      </c>
      <c r="C1850">
        <v>59207415</v>
      </c>
      <c r="D1850">
        <v>58311404</v>
      </c>
      <c r="E1850">
        <v>1</v>
      </c>
      <c r="F1850">
        <v>1</v>
      </c>
      <c r="G1850">
        <v>1080</v>
      </c>
      <c r="H1850">
        <v>3</v>
      </c>
      <c r="I1850" t="s">
        <v>976</v>
      </c>
      <c r="J1850" t="s">
        <v>977</v>
      </c>
      <c r="K1850" t="s">
        <v>978</v>
      </c>
      <c r="L1850">
        <v>1348</v>
      </c>
      <c r="N1850">
        <v>1009</v>
      </c>
      <c r="O1850" t="s">
        <v>900</v>
      </c>
      <c r="P1850" t="s">
        <v>900</v>
      </c>
      <c r="Q1850">
        <v>1000</v>
      </c>
      <c r="X1850">
        <v>6.9999999999999994E-5</v>
      </c>
      <c r="Y1850">
        <v>12425.64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0</v>
      </c>
      <c r="AF1850" t="s">
        <v>3</v>
      </c>
      <c r="AG1850">
        <v>6.9999999999999994E-5</v>
      </c>
      <c r="AH1850">
        <v>2</v>
      </c>
      <c r="AI1850">
        <v>59207423</v>
      </c>
      <c r="AJ1850">
        <v>1850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</row>
    <row r="1851" spans="1:44" x14ac:dyDescent="0.2">
      <c r="A1851">
        <f>ROW(Source!A901)</f>
        <v>901</v>
      </c>
      <c r="B1851">
        <v>59208641</v>
      </c>
      <c r="C1851">
        <v>59207415</v>
      </c>
      <c r="D1851">
        <v>58309084</v>
      </c>
      <c r="E1851">
        <v>1</v>
      </c>
      <c r="F1851">
        <v>1</v>
      </c>
      <c r="G1851">
        <v>1080</v>
      </c>
      <c r="H1851">
        <v>3</v>
      </c>
      <c r="I1851" t="s">
        <v>907</v>
      </c>
      <c r="J1851" t="s">
        <v>908</v>
      </c>
      <c r="K1851" t="s">
        <v>909</v>
      </c>
      <c r="L1851">
        <v>1348</v>
      </c>
      <c r="N1851">
        <v>1009</v>
      </c>
      <c r="O1851" t="s">
        <v>900</v>
      </c>
      <c r="P1851" t="s">
        <v>900</v>
      </c>
      <c r="Q1851">
        <v>1000</v>
      </c>
      <c r="X1851">
        <v>8.0000000000000007E-5</v>
      </c>
      <c r="Y1851">
        <v>16214.84</v>
      </c>
      <c r="Z1851">
        <v>0</v>
      </c>
      <c r="AA1851">
        <v>0</v>
      </c>
      <c r="AB1851">
        <v>0</v>
      </c>
      <c r="AC1851">
        <v>0</v>
      </c>
      <c r="AD1851">
        <v>1</v>
      </c>
      <c r="AE1851">
        <v>0</v>
      </c>
      <c r="AF1851" t="s">
        <v>3</v>
      </c>
      <c r="AG1851">
        <v>8.0000000000000007E-5</v>
      </c>
      <c r="AH1851">
        <v>2</v>
      </c>
      <c r="AI1851">
        <v>59207424</v>
      </c>
      <c r="AJ1851">
        <v>1851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</row>
    <row r="1852" spans="1:44" x14ac:dyDescent="0.2">
      <c r="A1852">
        <f>ROW(Source!A901)</f>
        <v>901</v>
      </c>
      <c r="B1852">
        <v>59208642</v>
      </c>
      <c r="C1852">
        <v>59207415</v>
      </c>
      <c r="D1852">
        <v>58309253</v>
      </c>
      <c r="E1852">
        <v>1</v>
      </c>
      <c r="F1852">
        <v>1</v>
      </c>
      <c r="G1852">
        <v>1080</v>
      </c>
      <c r="H1852">
        <v>3</v>
      </c>
      <c r="I1852" t="s">
        <v>910</v>
      </c>
      <c r="J1852" t="s">
        <v>911</v>
      </c>
      <c r="K1852" t="s">
        <v>912</v>
      </c>
      <c r="L1852">
        <v>1346</v>
      </c>
      <c r="N1852">
        <v>1009</v>
      </c>
      <c r="O1852" t="s">
        <v>880</v>
      </c>
      <c r="P1852" t="s">
        <v>880</v>
      </c>
      <c r="Q1852">
        <v>1</v>
      </c>
      <c r="X1852">
        <v>0.04</v>
      </c>
      <c r="Y1852">
        <v>20.190000000000001</v>
      </c>
      <c r="Z1852">
        <v>0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 t="s">
        <v>3</v>
      </c>
      <c r="AG1852">
        <v>0.04</v>
      </c>
      <c r="AH1852">
        <v>2</v>
      </c>
      <c r="AI1852">
        <v>59207425</v>
      </c>
      <c r="AJ1852">
        <v>1852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</row>
    <row r="1853" spans="1:44" x14ac:dyDescent="0.2">
      <c r="A1853">
        <f>ROW(Source!A901)</f>
        <v>901</v>
      </c>
      <c r="B1853">
        <v>59208643</v>
      </c>
      <c r="C1853">
        <v>59207415</v>
      </c>
      <c r="D1853">
        <v>58315615</v>
      </c>
      <c r="E1853">
        <v>1</v>
      </c>
      <c r="F1853">
        <v>1</v>
      </c>
      <c r="G1853">
        <v>1080</v>
      </c>
      <c r="H1853">
        <v>3</v>
      </c>
      <c r="I1853" t="s">
        <v>979</v>
      </c>
      <c r="J1853" t="s">
        <v>980</v>
      </c>
      <c r="K1853" t="s">
        <v>981</v>
      </c>
      <c r="L1853">
        <v>1346</v>
      </c>
      <c r="N1853">
        <v>1009</v>
      </c>
      <c r="O1853" t="s">
        <v>880</v>
      </c>
      <c r="P1853" t="s">
        <v>880</v>
      </c>
      <c r="Q1853">
        <v>1</v>
      </c>
      <c r="X1853">
        <v>0.2</v>
      </c>
      <c r="Y1853">
        <v>134.01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0</v>
      </c>
      <c r="AF1853" t="s">
        <v>3</v>
      </c>
      <c r="AG1853">
        <v>0.2</v>
      </c>
      <c r="AH1853">
        <v>2</v>
      </c>
      <c r="AI1853">
        <v>59207426</v>
      </c>
      <c r="AJ1853">
        <v>1853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</row>
    <row r="1854" spans="1:44" x14ac:dyDescent="0.2">
      <c r="A1854">
        <f>ROW(Source!A901)</f>
        <v>901</v>
      </c>
      <c r="B1854">
        <v>59208644</v>
      </c>
      <c r="C1854">
        <v>59207415</v>
      </c>
      <c r="D1854">
        <v>58292755</v>
      </c>
      <c r="E1854">
        <v>1080</v>
      </c>
      <c r="F1854">
        <v>1</v>
      </c>
      <c r="G1854">
        <v>1080</v>
      </c>
      <c r="H1854">
        <v>3</v>
      </c>
      <c r="I1854" t="s">
        <v>1030</v>
      </c>
      <c r="J1854" t="s">
        <v>3</v>
      </c>
      <c r="K1854" t="s">
        <v>1031</v>
      </c>
      <c r="L1854">
        <v>1391</v>
      </c>
      <c r="N1854">
        <v>1013</v>
      </c>
      <c r="O1854" t="s">
        <v>753</v>
      </c>
      <c r="P1854" t="s">
        <v>753</v>
      </c>
      <c r="Q1854">
        <v>1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 t="s">
        <v>3</v>
      </c>
      <c r="AG1854">
        <v>1</v>
      </c>
      <c r="AH1854">
        <v>3</v>
      </c>
      <c r="AI1854">
        <v>-1</v>
      </c>
      <c r="AJ1854" t="s">
        <v>3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</row>
    <row r="1855" spans="1:44" x14ac:dyDescent="0.2">
      <c r="A1855">
        <f>ROW(Source!A904)</f>
        <v>904</v>
      </c>
      <c r="B1855">
        <v>59209067</v>
      </c>
      <c r="C1855">
        <v>59209063</v>
      </c>
      <c r="D1855">
        <v>58266404</v>
      </c>
      <c r="E1855">
        <v>1080</v>
      </c>
      <c r="F1855">
        <v>1</v>
      </c>
      <c r="G1855">
        <v>1080</v>
      </c>
      <c r="H1855">
        <v>1</v>
      </c>
      <c r="I1855" t="s">
        <v>859</v>
      </c>
      <c r="J1855" t="s">
        <v>3</v>
      </c>
      <c r="K1855" t="s">
        <v>860</v>
      </c>
      <c r="L1855">
        <v>1191</v>
      </c>
      <c r="N1855">
        <v>1013</v>
      </c>
      <c r="O1855" t="s">
        <v>861</v>
      </c>
      <c r="P1855" t="s">
        <v>861</v>
      </c>
      <c r="Q1855">
        <v>1</v>
      </c>
      <c r="X1855">
        <v>15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1</v>
      </c>
      <c r="AF1855" t="s">
        <v>26</v>
      </c>
      <c r="AG1855">
        <v>18.975000000000001</v>
      </c>
      <c r="AH1855">
        <v>2</v>
      </c>
      <c r="AI1855">
        <v>59209064</v>
      </c>
      <c r="AJ1855">
        <v>1855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</row>
    <row r="1856" spans="1:44" x14ac:dyDescent="0.2">
      <c r="A1856">
        <f>ROW(Source!A904)</f>
        <v>904</v>
      </c>
      <c r="B1856">
        <v>59209068</v>
      </c>
      <c r="C1856">
        <v>59209063</v>
      </c>
      <c r="D1856">
        <v>58340578</v>
      </c>
      <c r="E1856">
        <v>1</v>
      </c>
      <c r="F1856">
        <v>1</v>
      </c>
      <c r="G1856">
        <v>1080</v>
      </c>
      <c r="H1856">
        <v>2</v>
      </c>
      <c r="I1856" t="s">
        <v>862</v>
      </c>
      <c r="J1856" t="s">
        <v>863</v>
      </c>
      <c r="K1856" t="s">
        <v>864</v>
      </c>
      <c r="L1856">
        <v>1368</v>
      </c>
      <c r="N1856">
        <v>1011</v>
      </c>
      <c r="O1856" t="s">
        <v>865</v>
      </c>
      <c r="P1856" t="s">
        <v>865</v>
      </c>
      <c r="Q1856">
        <v>1</v>
      </c>
      <c r="X1856">
        <v>0.15</v>
      </c>
      <c r="Y1856">
        <v>0</v>
      </c>
      <c r="Z1856">
        <v>83.1</v>
      </c>
      <c r="AA1856">
        <v>12.62</v>
      </c>
      <c r="AB1856">
        <v>0</v>
      </c>
      <c r="AC1856">
        <v>0</v>
      </c>
      <c r="AD1856">
        <v>1</v>
      </c>
      <c r="AE1856">
        <v>0</v>
      </c>
      <c r="AF1856" t="s">
        <v>25</v>
      </c>
      <c r="AG1856">
        <v>0.20625000000000002</v>
      </c>
      <c r="AH1856">
        <v>2</v>
      </c>
      <c r="AI1856">
        <v>59209065</v>
      </c>
      <c r="AJ1856">
        <v>1856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</row>
    <row r="1857" spans="1:44" x14ac:dyDescent="0.2">
      <c r="A1857">
        <f>ROW(Source!A904)</f>
        <v>904</v>
      </c>
      <c r="B1857">
        <v>59209069</v>
      </c>
      <c r="C1857">
        <v>59209063</v>
      </c>
      <c r="D1857">
        <v>58292594</v>
      </c>
      <c r="E1857">
        <v>1080</v>
      </c>
      <c r="F1857">
        <v>1</v>
      </c>
      <c r="G1857">
        <v>1080</v>
      </c>
      <c r="H1857">
        <v>3</v>
      </c>
      <c r="I1857" t="s">
        <v>1024</v>
      </c>
      <c r="J1857" t="s">
        <v>3</v>
      </c>
      <c r="K1857" t="s">
        <v>1027</v>
      </c>
      <c r="L1857">
        <v>1354</v>
      </c>
      <c r="N1857">
        <v>1010</v>
      </c>
      <c r="O1857" t="s">
        <v>39</v>
      </c>
      <c r="P1857" t="s">
        <v>39</v>
      </c>
      <c r="Q1857">
        <v>1</v>
      </c>
      <c r="X1857">
        <v>100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 t="s">
        <v>3</v>
      </c>
      <c r="AG1857">
        <v>100</v>
      </c>
      <c r="AH1857">
        <v>3</v>
      </c>
      <c r="AI1857">
        <v>-1</v>
      </c>
      <c r="AJ1857" t="s">
        <v>3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</row>
    <row r="1858" spans="1:44" x14ac:dyDescent="0.2">
      <c r="A1858">
        <f>ROW(Source!A905)</f>
        <v>905</v>
      </c>
      <c r="B1858">
        <v>59209067</v>
      </c>
      <c r="C1858">
        <v>59209063</v>
      </c>
      <c r="D1858">
        <v>58266404</v>
      </c>
      <c r="E1858">
        <v>1080</v>
      </c>
      <c r="F1858">
        <v>1</v>
      </c>
      <c r="G1858">
        <v>1080</v>
      </c>
      <c r="H1858">
        <v>1</v>
      </c>
      <c r="I1858" t="s">
        <v>859</v>
      </c>
      <c r="J1858" t="s">
        <v>3</v>
      </c>
      <c r="K1858" t="s">
        <v>860</v>
      </c>
      <c r="L1858">
        <v>1191</v>
      </c>
      <c r="N1858">
        <v>1013</v>
      </c>
      <c r="O1858" t="s">
        <v>861</v>
      </c>
      <c r="P1858" t="s">
        <v>861</v>
      </c>
      <c r="Q1858">
        <v>1</v>
      </c>
      <c r="X1858">
        <v>15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1</v>
      </c>
      <c r="AF1858" t="s">
        <v>26</v>
      </c>
      <c r="AG1858">
        <v>18.975000000000001</v>
      </c>
      <c r="AH1858">
        <v>2</v>
      </c>
      <c r="AI1858">
        <v>59209064</v>
      </c>
      <c r="AJ1858">
        <v>1859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</row>
    <row r="1859" spans="1:44" x14ac:dyDescent="0.2">
      <c r="A1859">
        <f>ROW(Source!A905)</f>
        <v>905</v>
      </c>
      <c r="B1859">
        <v>59209068</v>
      </c>
      <c r="C1859">
        <v>59209063</v>
      </c>
      <c r="D1859">
        <v>58340578</v>
      </c>
      <c r="E1859">
        <v>1</v>
      </c>
      <c r="F1859">
        <v>1</v>
      </c>
      <c r="G1859">
        <v>1080</v>
      </c>
      <c r="H1859">
        <v>2</v>
      </c>
      <c r="I1859" t="s">
        <v>862</v>
      </c>
      <c r="J1859" t="s">
        <v>863</v>
      </c>
      <c r="K1859" t="s">
        <v>864</v>
      </c>
      <c r="L1859">
        <v>1368</v>
      </c>
      <c r="N1859">
        <v>1011</v>
      </c>
      <c r="O1859" t="s">
        <v>865</v>
      </c>
      <c r="P1859" t="s">
        <v>865</v>
      </c>
      <c r="Q1859">
        <v>1</v>
      </c>
      <c r="X1859">
        <v>0.15</v>
      </c>
      <c r="Y1859">
        <v>0</v>
      </c>
      <c r="Z1859">
        <v>83.1</v>
      </c>
      <c r="AA1859">
        <v>12.62</v>
      </c>
      <c r="AB1859">
        <v>0</v>
      </c>
      <c r="AC1859">
        <v>0</v>
      </c>
      <c r="AD1859">
        <v>1</v>
      </c>
      <c r="AE1859">
        <v>0</v>
      </c>
      <c r="AF1859" t="s">
        <v>25</v>
      </c>
      <c r="AG1859">
        <v>0.20625000000000002</v>
      </c>
      <c r="AH1859">
        <v>2</v>
      </c>
      <c r="AI1859">
        <v>59209065</v>
      </c>
      <c r="AJ1859">
        <v>1860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</row>
    <row r="1860" spans="1:44" x14ac:dyDescent="0.2">
      <c r="A1860">
        <f>ROW(Source!A905)</f>
        <v>905</v>
      </c>
      <c r="B1860">
        <v>59209069</v>
      </c>
      <c r="C1860">
        <v>59209063</v>
      </c>
      <c r="D1860">
        <v>58292594</v>
      </c>
      <c r="E1860">
        <v>1080</v>
      </c>
      <c r="F1860">
        <v>1</v>
      </c>
      <c r="G1860">
        <v>1080</v>
      </c>
      <c r="H1860">
        <v>3</v>
      </c>
      <c r="I1860" t="s">
        <v>1024</v>
      </c>
      <c r="J1860" t="s">
        <v>3</v>
      </c>
      <c r="K1860" t="s">
        <v>1027</v>
      </c>
      <c r="L1860">
        <v>1354</v>
      </c>
      <c r="N1860">
        <v>1010</v>
      </c>
      <c r="O1860" t="s">
        <v>39</v>
      </c>
      <c r="P1860" t="s">
        <v>39</v>
      </c>
      <c r="Q1860">
        <v>1</v>
      </c>
      <c r="X1860">
        <v>100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 t="s">
        <v>3</v>
      </c>
      <c r="AG1860">
        <v>100</v>
      </c>
      <c r="AH1860">
        <v>3</v>
      </c>
      <c r="AI1860">
        <v>-1</v>
      </c>
      <c r="AJ1860" t="s">
        <v>3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</row>
    <row r="1861" spans="1:44" x14ac:dyDescent="0.2">
      <c r="A1861">
        <f>ROW(Source!A910)</f>
        <v>910</v>
      </c>
      <c r="B1861">
        <v>60526108</v>
      </c>
      <c r="C1861">
        <v>60526096</v>
      </c>
      <c r="D1861">
        <v>58266404</v>
      </c>
      <c r="E1861">
        <v>1080</v>
      </c>
      <c r="F1861">
        <v>1</v>
      </c>
      <c r="G1861">
        <v>1080</v>
      </c>
      <c r="H1861">
        <v>1</v>
      </c>
      <c r="I1861" t="s">
        <v>859</v>
      </c>
      <c r="J1861" t="s">
        <v>3</v>
      </c>
      <c r="K1861" t="s">
        <v>860</v>
      </c>
      <c r="L1861">
        <v>1191</v>
      </c>
      <c r="N1861">
        <v>1013</v>
      </c>
      <c r="O1861" t="s">
        <v>861</v>
      </c>
      <c r="P1861" t="s">
        <v>861</v>
      </c>
      <c r="Q1861">
        <v>1</v>
      </c>
      <c r="X1861">
        <v>15.11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  <c r="AE1861">
        <v>1</v>
      </c>
      <c r="AF1861" t="s">
        <v>26</v>
      </c>
      <c r="AG1861">
        <v>19.114149999999999</v>
      </c>
      <c r="AH1861">
        <v>2</v>
      </c>
      <c r="AI1861">
        <v>60526108</v>
      </c>
      <c r="AJ1861">
        <v>1863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</row>
    <row r="1862" spans="1:44" x14ac:dyDescent="0.2">
      <c r="A1862">
        <f>ROW(Source!A910)</f>
        <v>910</v>
      </c>
      <c r="B1862">
        <v>60526109</v>
      </c>
      <c r="C1862">
        <v>60526096</v>
      </c>
      <c r="D1862">
        <v>58340578</v>
      </c>
      <c r="E1862">
        <v>1</v>
      </c>
      <c r="F1862">
        <v>1</v>
      </c>
      <c r="G1862">
        <v>1080</v>
      </c>
      <c r="H1862">
        <v>2</v>
      </c>
      <c r="I1862" t="s">
        <v>862</v>
      </c>
      <c r="J1862" t="s">
        <v>863</v>
      </c>
      <c r="K1862" t="s">
        <v>864</v>
      </c>
      <c r="L1862">
        <v>1368</v>
      </c>
      <c r="N1862">
        <v>1011</v>
      </c>
      <c r="O1862" t="s">
        <v>865</v>
      </c>
      <c r="P1862" t="s">
        <v>865</v>
      </c>
      <c r="Q1862">
        <v>1</v>
      </c>
      <c r="X1862">
        <v>0.16</v>
      </c>
      <c r="Y1862">
        <v>0</v>
      </c>
      <c r="Z1862">
        <v>83.1</v>
      </c>
      <c r="AA1862">
        <v>12.62</v>
      </c>
      <c r="AB1862">
        <v>0</v>
      </c>
      <c r="AC1862">
        <v>0</v>
      </c>
      <c r="AD1862">
        <v>1</v>
      </c>
      <c r="AE1862">
        <v>0</v>
      </c>
      <c r="AF1862" t="s">
        <v>25</v>
      </c>
      <c r="AG1862">
        <v>0.22000000000000003</v>
      </c>
      <c r="AH1862">
        <v>2</v>
      </c>
      <c r="AI1862">
        <v>60526109</v>
      </c>
      <c r="AJ1862">
        <v>1864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</row>
    <row r="1863" spans="1:44" x14ac:dyDescent="0.2">
      <c r="A1863">
        <f>ROW(Source!A910)</f>
        <v>910</v>
      </c>
      <c r="B1863">
        <v>60526110</v>
      </c>
      <c r="C1863">
        <v>60526096</v>
      </c>
      <c r="D1863">
        <v>58310526</v>
      </c>
      <c r="E1863">
        <v>1</v>
      </c>
      <c r="F1863">
        <v>1</v>
      </c>
      <c r="G1863">
        <v>1080</v>
      </c>
      <c r="H1863">
        <v>3</v>
      </c>
      <c r="I1863" t="s">
        <v>894</v>
      </c>
      <c r="J1863" t="s">
        <v>895</v>
      </c>
      <c r="K1863" t="s">
        <v>896</v>
      </c>
      <c r="L1863">
        <v>1346</v>
      </c>
      <c r="N1863">
        <v>1009</v>
      </c>
      <c r="O1863" t="s">
        <v>880</v>
      </c>
      <c r="P1863" t="s">
        <v>880</v>
      </c>
      <c r="Q1863">
        <v>1</v>
      </c>
      <c r="X1863">
        <v>0.42</v>
      </c>
      <c r="Y1863">
        <v>37.979999999999997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 t="s">
        <v>3</v>
      </c>
      <c r="AG1863">
        <v>0.42</v>
      </c>
      <c r="AH1863">
        <v>2</v>
      </c>
      <c r="AI1863">
        <v>60526110</v>
      </c>
      <c r="AJ1863">
        <v>1865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</row>
    <row r="1864" spans="1:44" x14ac:dyDescent="0.2">
      <c r="A1864">
        <f>ROW(Source!A910)</f>
        <v>910</v>
      </c>
      <c r="B1864">
        <v>60526111</v>
      </c>
      <c r="C1864">
        <v>60526096</v>
      </c>
      <c r="D1864">
        <v>58315606</v>
      </c>
      <c r="E1864">
        <v>1</v>
      </c>
      <c r="F1864">
        <v>1</v>
      </c>
      <c r="G1864">
        <v>1080</v>
      </c>
      <c r="H1864">
        <v>3</v>
      </c>
      <c r="I1864" t="s">
        <v>970</v>
      </c>
      <c r="J1864" t="s">
        <v>971</v>
      </c>
      <c r="K1864" t="s">
        <v>972</v>
      </c>
      <c r="L1864">
        <v>1346</v>
      </c>
      <c r="N1864">
        <v>1009</v>
      </c>
      <c r="O1864" t="s">
        <v>880</v>
      </c>
      <c r="P1864" t="s">
        <v>880</v>
      </c>
      <c r="Q1864">
        <v>1</v>
      </c>
      <c r="X1864">
        <v>1.302</v>
      </c>
      <c r="Y1864">
        <v>78.569999999999993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 t="s">
        <v>3</v>
      </c>
      <c r="AG1864">
        <v>1.302</v>
      </c>
      <c r="AH1864">
        <v>2</v>
      </c>
      <c r="AI1864">
        <v>60526111</v>
      </c>
      <c r="AJ1864">
        <v>1866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</row>
    <row r="1865" spans="1:44" x14ac:dyDescent="0.2">
      <c r="A1865">
        <f>ROW(Source!A910)</f>
        <v>910</v>
      </c>
      <c r="B1865">
        <v>60526112</v>
      </c>
      <c r="C1865">
        <v>60526096</v>
      </c>
      <c r="D1865">
        <v>58292598</v>
      </c>
      <c r="E1865">
        <v>1080</v>
      </c>
      <c r="F1865">
        <v>1</v>
      </c>
      <c r="G1865">
        <v>1080</v>
      </c>
      <c r="H1865">
        <v>3</v>
      </c>
      <c r="I1865" t="s">
        <v>1024</v>
      </c>
      <c r="J1865" t="s">
        <v>3</v>
      </c>
      <c r="K1865" t="s">
        <v>1026</v>
      </c>
      <c r="L1865">
        <v>1354</v>
      </c>
      <c r="N1865">
        <v>1010</v>
      </c>
      <c r="O1865" t="s">
        <v>39</v>
      </c>
      <c r="P1865" t="s">
        <v>39</v>
      </c>
      <c r="Q1865">
        <v>1</v>
      </c>
      <c r="X1865">
        <v>100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 t="s">
        <v>3</v>
      </c>
      <c r="AG1865">
        <v>100</v>
      </c>
      <c r="AH1865">
        <v>3</v>
      </c>
      <c r="AI1865">
        <v>-1</v>
      </c>
      <c r="AJ1865" t="s">
        <v>3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</row>
    <row r="1866" spans="1:44" x14ac:dyDescent="0.2">
      <c r="A1866">
        <f>ROW(Source!A911)</f>
        <v>911</v>
      </c>
      <c r="B1866">
        <v>60526108</v>
      </c>
      <c r="C1866">
        <v>60526096</v>
      </c>
      <c r="D1866">
        <v>58266404</v>
      </c>
      <c r="E1866">
        <v>1080</v>
      </c>
      <c r="F1866">
        <v>1</v>
      </c>
      <c r="G1866">
        <v>1080</v>
      </c>
      <c r="H1866">
        <v>1</v>
      </c>
      <c r="I1866" t="s">
        <v>859</v>
      </c>
      <c r="J1866" t="s">
        <v>3</v>
      </c>
      <c r="K1866" t="s">
        <v>860</v>
      </c>
      <c r="L1866">
        <v>1191</v>
      </c>
      <c r="N1866">
        <v>1013</v>
      </c>
      <c r="O1866" t="s">
        <v>861</v>
      </c>
      <c r="P1866" t="s">
        <v>861</v>
      </c>
      <c r="Q1866">
        <v>1</v>
      </c>
      <c r="X1866">
        <v>15.11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1</v>
      </c>
      <c r="AF1866" t="s">
        <v>26</v>
      </c>
      <c r="AG1866">
        <v>19.114149999999999</v>
      </c>
      <c r="AH1866">
        <v>2</v>
      </c>
      <c r="AI1866">
        <v>60526108</v>
      </c>
      <c r="AJ1866">
        <v>1868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</row>
    <row r="1867" spans="1:44" x14ac:dyDescent="0.2">
      <c r="A1867">
        <f>ROW(Source!A911)</f>
        <v>911</v>
      </c>
      <c r="B1867">
        <v>60526109</v>
      </c>
      <c r="C1867">
        <v>60526096</v>
      </c>
      <c r="D1867">
        <v>58340578</v>
      </c>
      <c r="E1867">
        <v>1</v>
      </c>
      <c r="F1867">
        <v>1</v>
      </c>
      <c r="G1867">
        <v>1080</v>
      </c>
      <c r="H1867">
        <v>2</v>
      </c>
      <c r="I1867" t="s">
        <v>862</v>
      </c>
      <c r="J1867" t="s">
        <v>863</v>
      </c>
      <c r="K1867" t="s">
        <v>864</v>
      </c>
      <c r="L1867">
        <v>1368</v>
      </c>
      <c r="N1867">
        <v>1011</v>
      </c>
      <c r="O1867" t="s">
        <v>865</v>
      </c>
      <c r="P1867" t="s">
        <v>865</v>
      </c>
      <c r="Q1867">
        <v>1</v>
      </c>
      <c r="X1867">
        <v>0.16</v>
      </c>
      <c r="Y1867">
        <v>0</v>
      </c>
      <c r="Z1867">
        <v>83.1</v>
      </c>
      <c r="AA1867">
        <v>12.62</v>
      </c>
      <c r="AB1867">
        <v>0</v>
      </c>
      <c r="AC1867">
        <v>0</v>
      </c>
      <c r="AD1867">
        <v>1</v>
      </c>
      <c r="AE1867">
        <v>0</v>
      </c>
      <c r="AF1867" t="s">
        <v>25</v>
      </c>
      <c r="AG1867">
        <v>0.22000000000000003</v>
      </c>
      <c r="AH1867">
        <v>2</v>
      </c>
      <c r="AI1867">
        <v>60526109</v>
      </c>
      <c r="AJ1867">
        <v>1869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</row>
    <row r="1868" spans="1:44" x14ac:dyDescent="0.2">
      <c r="A1868">
        <f>ROW(Source!A911)</f>
        <v>911</v>
      </c>
      <c r="B1868">
        <v>60526110</v>
      </c>
      <c r="C1868">
        <v>60526096</v>
      </c>
      <c r="D1868">
        <v>58310526</v>
      </c>
      <c r="E1868">
        <v>1</v>
      </c>
      <c r="F1868">
        <v>1</v>
      </c>
      <c r="G1868">
        <v>1080</v>
      </c>
      <c r="H1868">
        <v>3</v>
      </c>
      <c r="I1868" t="s">
        <v>894</v>
      </c>
      <c r="J1868" t="s">
        <v>895</v>
      </c>
      <c r="K1868" t="s">
        <v>896</v>
      </c>
      <c r="L1868">
        <v>1346</v>
      </c>
      <c r="N1868">
        <v>1009</v>
      </c>
      <c r="O1868" t="s">
        <v>880</v>
      </c>
      <c r="P1868" t="s">
        <v>880</v>
      </c>
      <c r="Q1868">
        <v>1</v>
      </c>
      <c r="X1868">
        <v>0.42</v>
      </c>
      <c r="Y1868">
        <v>37.979999999999997</v>
      </c>
      <c r="Z1868">
        <v>0</v>
      </c>
      <c r="AA1868">
        <v>0</v>
      </c>
      <c r="AB1868">
        <v>0</v>
      </c>
      <c r="AC1868">
        <v>0</v>
      </c>
      <c r="AD1868">
        <v>1</v>
      </c>
      <c r="AE1868">
        <v>0</v>
      </c>
      <c r="AF1868" t="s">
        <v>3</v>
      </c>
      <c r="AG1868">
        <v>0.42</v>
      </c>
      <c r="AH1868">
        <v>2</v>
      </c>
      <c r="AI1868">
        <v>60526110</v>
      </c>
      <c r="AJ1868">
        <v>1870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</row>
    <row r="1869" spans="1:44" x14ac:dyDescent="0.2">
      <c r="A1869">
        <f>ROW(Source!A911)</f>
        <v>911</v>
      </c>
      <c r="B1869">
        <v>60526111</v>
      </c>
      <c r="C1869">
        <v>60526096</v>
      </c>
      <c r="D1869">
        <v>58315606</v>
      </c>
      <c r="E1869">
        <v>1</v>
      </c>
      <c r="F1869">
        <v>1</v>
      </c>
      <c r="G1869">
        <v>1080</v>
      </c>
      <c r="H1869">
        <v>3</v>
      </c>
      <c r="I1869" t="s">
        <v>970</v>
      </c>
      <c r="J1869" t="s">
        <v>971</v>
      </c>
      <c r="K1869" t="s">
        <v>972</v>
      </c>
      <c r="L1869">
        <v>1346</v>
      </c>
      <c r="N1869">
        <v>1009</v>
      </c>
      <c r="O1869" t="s">
        <v>880</v>
      </c>
      <c r="P1869" t="s">
        <v>880</v>
      </c>
      <c r="Q1869">
        <v>1</v>
      </c>
      <c r="X1869">
        <v>1.302</v>
      </c>
      <c r="Y1869">
        <v>78.569999999999993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 t="s">
        <v>3</v>
      </c>
      <c r="AG1869">
        <v>1.302</v>
      </c>
      <c r="AH1869">
        <v>2</v>
      </c>
      <c r="AI1869">
        <v>60526111</v>
      </c>
      <c r="AJ1869">
        <v>1871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</row>
    <row r="1870" spans="1:44" x14ac:dyDescent="0.2">
      <c r="A1870">
        <f>ROW(Source!A911)</f>
        <v>911</v>
      </c>
      <c r="B1870">
        <v>60526112</v>
      </c>
      <c r="C1870">
        <v>60526096</v>
      </c>
      <c r="D1870">
        <v>58292598</v>
      </c>
      <c r="E1870">
        <v>1080</v>
      </c>
      <c r="F1870">
        <v>1</v>
      </c>
      <c r="G1870">
        <v>1080</v>
      </c>
      <c r="H1870">
        <v>3</v>
      </c>
      <c r="I1870" t="s">
        <v>1024</v>
      </c>
      <c r="J1870" t="s">
        <v>3</v>
      </c>
      <c r="K1870" t="s">
        <v>1026</v>
      </c>
      <c r="L1870">
        <v>1354</v>
      </c>
      <c r="N1870">
        <v>1010</v>
      </c>
      <c r="O1870" t="s">
        <v>39</v>
      </c>
      <c r="P1870" t="s">
        <v>39</v>
      </c>
      <c r="Q1870">
        <v>1</v>
      </c>
      <c r="X1870">
        <v>100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 t="s">
        <v>3</v>
      </c>
      <c r="AG1870">
        <v>100</v>
      </c>
      <c r="AH1870">
        <v>3</v>
      </c>
      <c r="AI1870">
        <v>-1</v>
      </c>
      <c r="AJ1870" t="s">
        <v>3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</row>
    <row r="1871" spans="1:44" x14ac:dyDescent="0.2">
      <c r="A1871">
        <f>ROW(Source!A914)</f>
        <v>914</v>
      </c>
      <c r="B1871">
        <v>60526128</v>
      </c>
      <c r="C1871">
        <v>60526127</v>
      </c>
      <c r="D1871">
        <v>58266404</v>
      </c>
      <c r="E1871">
        <v>1080</v>
      </c>
      <c r="F1871">
        <v>1</v>
      </c>
      <c r="G1871">
        <v>1080</v>
      </c>
      <c r="H1871">
        <v>1</v>
      </c>
      <c r="I1871" t="s">
        <v>859</v>
      </c>
      <c r="J1871" t="s">
        <v>3</v>
      </c>
      <c r="K1871" t="s">
        <v>860</v>
      </c>
      <c r="L1871">
        <v>1191</v>
      </c>
      <c r="N1871">
        <v>1013</v>
      </c>
      <c r="O1871" t="s">
        <v>861</v>
      </c>
      <c r="P1871" t="s">
        <v>861</v>
      </c>
      <c r="Q1871">
        <v>1</v>
      </c>
      <c r="X1871">
        <v>7.87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1</v>
      </c>
      <c r="AF1871" t="s">
        <v>26</v>
      </c>
      <c r="AG1871">
        <v>9.9555500000000006</v>
      </c>
      <c r="AH1871">
        <v>2</v>
      </c>
      <c r="AI1871">
        <v>60526128</v>
      </c>
      <c r="AJ1871">
        <v>1873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</row>
    <row r="1872" spans="1:44" x14ac:dyDescent="0.2">
      <c r="A1872">
        <f>ROW(Source!A914)</f>
        <v>914</v>
      </c>
      <c r="B1872">
        <v>60526129</v>
      </c>
      <c r="C1872">
        <v>60526127</v>
      </c>
      <c r="D1872">
        <v>58340578</v>
      </c>
      <c r="E1872">
        <v>1</v>
      </c>
      <c r="F1872">
        <v>1</v>
      </c>
      <c r="G1872">
        <v>1080</v>
      </c>
      <c r="H1872">
        <v>2</v>
      </c>
      <c r="I1872" t="s">
        <v>862</v>
      </c>
      <c r="J1872" t="s">
        <v>863</v>
      </c>
      <c r="K1872" t="s">
        <v>864</v>
      </c>
      <c r="L1872">
        <v>1368</v>
      </c>
      <c r="N1872">
        <v>1011</v>
      </c>
      <c r="O1872" t="s">
        <v>865</v>
      </c>
      <c r="P1872" t="s">
        <v>865</v>
      </c>
      <c r="Q1872">
        <v>1</v>
      </c>
      <c r="X1872">
        <v>5.2999999999999999E-2</v>
      </c>
      <c r="Y1872">
        <v>0</v>
      </c>
      <c r="Z1872">
        <v>83.1</v>
      </c>
      <c r="AA1872">
        <v>12.62</v>
      </c>
      <c r="AB1872">
        <v>0</v>
      </c>
      <c r="AC1872">
        <v>0</v>
      </c>
      <c r="AD1872">
        <v>1</v>
      </c>
      <c r="AE1872">
        <v>0</v>
      </c>
      <c r="AF1872" t="s">
        <v>25</v>
      </c>
      <c r="AG1872">
        <v>7.2875000000000009E-2</v>
      </c>
      <c r="AH1872">
        <v>2</v>
      </c>
      <c r="AI1872">
        <v>60526129</v>
      </c>
      <c r="AJ1872">
        <v>1874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</row>
    <row r="1873" spans="1:44" x14ac:dyDescent="0.2">
      <c r="A1873">
        <f>ROW(Source!A914)</f>
        <v>914</v>
      </c>
      <c r="B1873">
        <v>60526130</v>
      </c>
      <c r="C1873">
        <v>60526127</v>
      </c>
      <c r="D1873">
        <v>58339814</v>
      </c>
      <c r="E1873">
        <v>1</v>
      </c>
      <c r="F1873">
        <v>1</v>
      </c>
      <c r="G1873">
        <v>1080</v>
      </c>
      <c r="H1873">
        <v>2</v>
      </c>
      <c r="I1873" t="s">
        <v>874</v>
      </c>
      <c r="J1873" t="s">
        <v>875</v>
      </c>
      <c r="K1873" t="s">
        <v>876</v>
      </c>
      <c r="L1873">
        <v>1368</v>
      </c>
      <c r="N1873">
        <v>1011</v>
      </c>
      <c r="O1873" t="s">
        <v>865</v>
      </c>
      <c r="P1873" t="s">
        <v>865</v>
      </c>
      <c r="Q1873">
        <v>1</v>
      </c>
      <c r="X1873">
        <v>3.5000000000000003E-2</v>
      </c>
      <c r="Y1873">
        <v>0</v>
      </c>
      <c r="Z1873">
        <v>179.17</v>
      </c>
      <c r="AA1873">
        <v>16.93</v>
      </c>
      <c r="AB1873">
        <v>0</v>
      </c>
      <c r="AC1873">
        <v>0</v>
      </c>
      <c r="AD1873">
        <v>1</v>
      </c>
      <c r="AE1873">
        <v>0</v>
      </c>
      <c r="AF1873" t="s">
        <v>25</v>
      </c>
      <c r="AG1873">
        <v>4.8125000000000008E-2</v>
      </c>
      <c r="AH1873">
        <v>2</v>
      </c>
      <c r="AI1873">
        <v>60526130</v>
      </c>
      <c r="AJ1873">
        <v>1875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</row>
    <row r="1874" spans="1:44" x14ac:dyDescent="0.2">
      <c r="A1874">
        <f>ROW(Source!A914)</f>
        <v>914</v>
      </c>
      <c r="B1874">
        <v>60526131</v>
      </c>
      <c r="C1874">
        <v>60526127</v>
      </c>
      <c r="D1874">
        <v>58310526</v>
      </c>
      <c r="E1874">
        <v>1</v>
      </c>
      <c r="F1874">
        <v>1</v>
      </c>
      <c r="G1874">
        <v>1080</v>
      </c>
      <c r="H1874">
        <v>3</v>
      </c>
      <c r="I1874" t="s">
        <v>894</v>
      </c>
      <c r="J1874" t="s">
        <v>895</v>
      </c>
      <c r="K1874" t="s">
        <v>896</v>
      </c>
      <c r="L1874">
        <v>1346</v>
      </c>
      <c r="N1874">
        <v>1009</v>
      </c>
      <c r="O1874" t="s">
        <v>880</v>
      </c>
      <c r="P1874" t="s">
        <v>880</v>
      </c>
      <c r="Q1874">
        <v>1</v>
      </c>
      <c r="X1874">
        <v>0.01</v>
      </c>
      <c r="Y1874">
        <v>37.979999999999997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 t="s">
        <v>3</v>
      </c>
      <c r="AG1874">
        <v>0.01</v>
      </c>
      <c r="AH1874">
        <v>2</v>
      </c>
      <c r="AI1874">
        <v>60526131</v>
      </c>
      <c r="AJ1874">
        <v>1876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</row>
    <row r="1875" spans="1:44" x14ac:dyDescent="0.2">
      <c r="A1875">
        <f>ROW(Source!A914)</f>
        <v>914</v>
      </c>
      <c r="B1875">
        <v>60526132</v>
      </c>
      <c r="C1875">
        <v>60526127</v>
      </c>
      <c r="D1875">
        <v>58309084</v>
      </c>
      <c r="E1875">
        <v>1</v>
      </c>
      <c r="F1875">
        <v>1</v>
      </c>
      <c r="G1875">
        <v>1080</v>
      </c>
      <c r="H1875">
        <v>3</v>
      </c>
      <c r="I1875" t="s">
        <v>907</v>
      </c>
      <c r="J1875" t="s">
        <v>908</v>
      </c>
      <c r="K1875" t="s">
        <v>909</v>
      </c>
      <c r="L1875">
        <v>1348</v>
      </c>
      <c r="N1875">
        <v>1009</v>
      </c>
      <c r="O1875" t="s">
        <v>900</v>
      </c>
      <c r="P1875" t="s">
        <v>900</v>
      </c>
      <c r="Q1875">
        <v>1000</v>
      </c>
      <c r="X1875">
        <v>2.4000000000000001E-5</v>
      </c>
      <c r="Y1875">
        <v>16214.84</v>
      </c>
      <c r="Z1875">
        <v>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 t="s">
        <v>3</v>
      </c>
      <c r="AG1875">
        <v>2.4000000000000001E-5</v>
      </c>
      <c r="AH1875">
        <v>2</v>
      </c>
      <c r="AI1875">
        <v>60526132</v>
      </c>
      <c r="AJ1875">
        <v>1877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</row>
    <row r="1876" spans="1:44" x14ac:dyDescent="0.2">
      <c r="A1876">
        <f>ROW(Source!A914)</f>
        <v>914</v>
      </c>
      <c r="B1876">
        <v>60526133</v>
      </c>
      <c r="C1876">
        <v>60526127</v>
      </c>
      <c r="D1876">
        <v>58309253</v>
      </c>
      <c r="E1876">
        <v>1</v>
      </c>
      <c r="F1876">
        <v>1</v>
      </c>
      <c r="G1876">
        <v>1080</v>
      </c>
      <c r="H1876">
        <v>3</v>
      </c>
      <c r="I1876" t="s">
        <v>910</v>
      </c>
      <c r="J1876" t="s">
        <v>911</v>
      </c>
      <c r="K1876" t="s">
        <v>912</v>
      </c>
      <c r="L1876">
        <v>1346</v>
      </c>
      <c r="N1876">
        <v>1009</v>
      </c>
      <c r="O1876" t="s">
        <v>880</v>
      </c>
      <c r="P1876" t="s">
        <v>880</v>
      </c>
      <c r="Q1876">
        <v>1</v>
      </c>
      <c r="X1876">
        <v>1.2E-2</v>
      </c>
      <c r="Y1876">
        <v>20.190000000000001</v>
      </c>
      <c r="Z1876">
        <v>0</v>
      </c>
      <c r="AA1876">
        <v>0</v>
      </c>
      <c r="AB1876">
        <v>0</v>
      </c>
      <c r="AC1876">
        <v>0</v>
      </c>
      <c r="AD1876">
        <v>1</v>
      </c>
      <c r="AE1876">
        <v>0</v>
      </c>
      <c r="AF1876" t="s">
        <v>3</v>
      </c>
      <c r="AG1876">
        <v>1.2E-2</v>
      </c>
      <c r="AH1876">
        <v>2</v>
      </c>
      <c r="AI1876">
        <v>60526133</v>
      </c>
      <c r="AJ1876">
        <v>1878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</row>
    <row r="1877" spans="1:44" x14ac:dyDescent="0.2">
      <c r="A1877">
        <f>ROW(Source!A914)</f>
        <v>914</v>
      </c>
      <c r="B1877">
        <v>60526134</v>
      </c>
      <c r="C1877">
        <v>60526127</v>
      </c>
      <c r="D1877">
        <v>58316216</v>
      </c>
      <c r="E1877">
        <v>1</v>
      </c>
      <c r="F1877">
        <v>1</v>
      </c>
      <c r="G1877">
        <v>1080</v>
      </c>
      <c r="H1877">
        <v>3</v>
      </c>
      <c r="I1877" t="s">
        <v>917</v>
      </c>
      <c r="J1877" t="s">
        <v>918</v>
      </c>
      <c r="K1877" t="s">
        <v>919</v>
      </c>
      <c r="L1877">
        <v>1339</v>
      </c>
      <c r="N1877">
        <v>1007</v>
      </c>
      <c r="O1877" t="s">
        <v>893</v>
      </c>
      <c r="P1877" t="s">
        <v>893</v>
      </c>
      <c r="Q1877">
        <v>1</v>
      </c>
      <c r="X1877">
        <v>2E-3</v>
      </c>
      <c r="Y1877">
        <v>439.5</v>
      </c>
      <c r="Z1877">
        <v>0</v>
      </c>
      <c r="AA1877">
        <v>0</v>
      </c>
      <c r="AB1877">
        <v>0</v>
      </c>
      <c r="AC1877">
        <v>0</v>
      </c>
      <c r="AD1877">
        <v>1</v>
      </c>
      <c r="AE1877">
        <v>0</v>
      </c>
      <c r="AF1877" t="s">
        <v>3</v>
      </c>
      <c r="AG1877">
        <v>2E-3</v>
      </c>
      <c r="AH1877">
        <v>2</v>
      </c>
      <c r="AI1877">
        <v>60526134</v>
      </c>
      <c r="AJ1877">
        <v>1879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</row>
    <row r="1878" spans="1:44" x14ac:dyDescent="0.2">
      <c r="A1878">
        <f>ROW(Source!A914)</f>
        <v>914</v>
      </c>
      <c r="B1878">
        <v>60526135</v>
      </c>
      <c r="C1878">
        <v>60526127</v>
      </c>
      <c r="D1878">
        <v>58290336</v>
      </c>
      <c r="E1878">
        <v>1080</v>
      </c>
      <c r="F1878">
        <v>1</v>
      </c>
      <c r="G1878">
        <v>1080</v>
      </c>
      <c r="H1878">
        <v>3</v>
      </c>
      <c r="I1878" t="s">
        <v>1032</v>
      </c>
      <c r="J1878" t="s">
        <v>3</v>
      </c>
      <c r="K1878" t="s">
        <v>1033</v>
      </c>
      <c r="L1878">
        <v>1391</v>
      </c>
      <c r="N1878">
        <v>1013</v>
      </c>
      <c r="O1878" t="s">
        <v>753</v>
      </c>
      <c r="P1878" t="s">
        <v>753</v>
      </c>
      <c r="Q1878">
        <v>1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 t="s">
        <v>3</v>
      </c>
      <c r="AG1878">
        <v>1</v>
      </c>
      <c r="AH1878">
        <v>3</v>
      </c>
      <c r="AI1878">
        <v>-1</v>
      </c>
      <c r="AJ1878" t="s">
        <v>3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</row>
    <row r="1879" spans="1:44" x14ac:dyDescent="0.2">
      <c r="A1879">
        <f>ROW(Source!A915)</f>
        <v>915</v>
      </c>
      <c r="B1879">
        <v>60526128</v>
      </c>
      <c r="C1879">
        <v>60526127</v>
      </c>
      <c r="D1879">
        <v>58266404</v>
      </c>
      <c r="E1879">
        <v>1080</v>
      </c>
      <c r="F1879">
        <v>1</v>
      </c>
      <c r="G1879">
        <v>1080</v>
      </c>
      <c r="H1879">
        <v>1</v>
      </c>
      <c r="I1879" t="s">
        <v>859</v>
      </c>
      <c r="J1879" t="s">
        <v>3</v>
      </c>
      <c r="K1879" t="s">
        <v>860</v>
      </c>
      <c r="L1879">
        <v>1191</v>
      </c>
      <c r="N1879">
        <v>1013</v>
      </c>
      <c r="O1879" t="s">
        <v>861</v>
      </c>
      <c r="P1879" t="s">
        <v>861</v>
      </c>
      <c r="Q1879">
        <v>1</v>
      </c>
      <c r="X1879">
        <v>7.87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1</v>
      </c>
      <c r="AF1879" t="s">
        <v>26</v>
      </c>
      <c r="AG1879">
        <v>9.9555500000000006</v>
      </c>
      <c r="AH1879">
        <v>2</v>
      </c>
      <c r="AI1879">
        <v>60526128</v>
      </c>
      <c r="AJ1879">
        <v>1881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</row>
    <row r="1880" spans="1:44" x14ac:dyDescent="0.2">
      <c r="A1880">
        <f>ROW(Source!A915)</f>
        <v>915</v>
      </c>
      <c r="B1880">
        <v>60526129</v>
      </c>
      <c r="C1880">
        <v>60526127</v>
      </c>
      <c r="D1880">
        <v>58340578</v>
      </c>
      <c r="E1880">
        <v>1</v>
      </c>
      <c r="F1880">
        <v>1</v>
      </c>
      <c r="G1880">
        <v>1080</v>
      </c>
      <c r="H1880">
        <v>2</v>
      </c>
      <c r="I1880" t="s">
        <v>862</v>
      </c>
      <c r="J1880" t="s">
        <v>863</v>
      </c>
      <c r="K1880" t="s">
        <v>864</v>
      </c>
      <c r="L1880">
        <v>1368</v>
      </c>
      <c r="N1880">
        <v>1011</v>
      </c>
      <c r="O1880" t="s">
        <v>865</v>
      </c>
      <c r="P1880" t="s">
        <v>865</v>
      </c>
      <c r="Q1880">
        <v>1</v>
      </c>
      <c r="X1880">
        <v>5.2999999999999999E-2</v>
      </c>
      <c r="Y1880">
        <v>0</v>
      </c>
      <c r="Z1880">
        <v>83.1</v>
      </c>
      <c r="AA1880">
        <v>12.62</v>
      </c>
      <c r="AB1880">
        <v>0</v>
      </c>
      <c r="AC1880">
        <v>0</v>
      </c>
      <c r="AD1880">
        <v>1</v>
      </c>
      <c r="AE1880">
        <v>0</v>
      </c>
      <c r="AF1880" t="s">
        <v>25</v>
      </c>
      <c r="AG1880">
        <v>7.2875000000000009E-2</v>
      </c>
      <c r="AH1880">
        <v>2</v>
      </c>
      <c r="AI1880">
        <v>60526129</v>
      </c>
      <c r="AJ1880">
        <v>1882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</row>
    <row r="1881" spans="1:44" x14ac:dyDescent="0.2">
      <c r="A1881">
        <f>ROW(Source!A915)</f>
        <v>915</v>
      </c>
      <c r="B1881">
        <v>60526130</v>
      </c>
      <c r="C1881">
        <v>60526127</v>
      </c>
      <c r="D1881">
        <v>58339814</v>
      </c>
      <c r="E1881">
        <v>1</v>
      </c>
      <c r="F1881">
        <v>1</v>
      </c>
      <c r="G1881">
        <v>1080</v>
      </c>
      <c r="H1881">
        <v>2</v>
      </c>
      <c r="I1881" t="s">
        <v>874</v>
      </c>
      <c r="J1881" t="s">
        <v>875</v>
      </c>
      <c r="K1881" t="s">
        <v>876</v>
      </c>
      <c r="L1881">
        <v>1368</v>
      </c>
      <c r="N1881">
        <v>1011</v>
      </c>
      <c r="O1881" t="s">
        <v>865</v>
      </c>
      <c r="P1881" t="s">
        <v>865</v>
      </c>
      <c r="Q1881">
        <v>1</v>
      </c>
      <c r="X1881">
        <v>3.5000000000000003E-2</v>
      </c>
      <c r="Y1881">
        <v>0</v>
      </c>
      <c r="Z1881">
        <v>179.17</v>
      </c>
      <c r="AA1881">
        <v>16.93</v>
      </c>
      <c r="AB1881">
        <v>0</v>
      </c>
      <c r="AC1881">
        <v>0</v>
      </c>
      <c r="AD1881">
        <v>1</v>
      </c>
      <c r="AE1881">
        <v>0</v>
      </c>
      <c r="AF1881" t="s">
        <v>25</v>
      </c>
      <c r="AG1881">
        <v>4.8125000000000008E-2</v>
      </c>
      <c r="AH1881">
        <v>2</v>
      </c>
      <c r="AI1881">
        <v>60526130</v>
      </c>
      <c r="AJ1881">
        <v>1883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</row>
    <row r="1882" spans="1:44" x14ac:dyDescent="0.2">
      <c r="A1882">
        <f>ROW(Source!A915)</f>
        <v>915</v>
      </c>
      <c r="B1882">
        <v>60526131</v>
      </c>
      <c r="C1882">
        <v>60526127</v>
      </c>
      <c r="D1882">
        <v>58310526</v>
      </c>
      <c r="E1882">
        <v>1</v>
      </c>
      <c r="F1882">
        <v>1</v>
      </c>
      <c r="G1882">
        <v>1080</v>
      </c>
      <c r="H1882">
        <v>3</v>
      </c>
      <c r="I1882" t="s">
        <v>894</v>
      </c>
      <c r="J1882" t="s">
        <v>895</v>
      </c>
      <c r="K1882" t="s">
        <v>896</v>
      </c>
      <c r="L1882">
        <v>1346</v>
      </c>
      <c r="N1882">
        <v>1009</v>
      </c>
      <c r="O1882" t="s">
        <v>880</v>
      </c>
      <c r="P1882" t="s">
        <v>880</v>
      </c>
      <c r="Q1882">
        <v>1</v>
      </c>
      <c r="X1882">
        <v>0.01</v>
      </c>
      <c r="Y1882">
        <v>37.979999999999997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 t="s">
        <v>3</v>
      </c>
      <c r="AG1882">
        <v>0.01</v>
      </c>
      <c r="AH1882">
        <v>2</v>
      </c>
      <c r="AI1882">
        <v>60526131</v>
      </c>
      <c r="AJ1882">
        <v>1884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</row>
    <row r="1883" spans="1:44" x14ac:dyDescent="0.2">
      <c r="A1883">
        <f>ROW(Source!A915)</f>
        <v>915</v>
      </c>
      <c r="B1883">
        <v>60526132</v>
      </c>
      <c r="C1883">
        <v>60526127</v>
      </c>
      <c r="D1883">
        <v>58309084</v>
      </c>
      <c r="E1883">
        <v>1</v>
      </c>
      <c r="F1883">
        <v>1</v>
      </c>
      <c r="G1883">
        <v>1080</v>
      </c>
      <c r="H1883">
        <v>3</v>
      </c>
      <c r="I1883" t="s">
        <v>907</v>
      </c>
      <c r="J1883" t="s">
        <v>908</v>
      </c>
      <c r="K1883" t="s">
        <v>909</v>
      </c>
      <c r="L1883">
        <v>1348</v>
      </c>
      <c r="N1883">
        <v>1009</v>
      </c>
      <c r="O1883" t="s">
        <v>900</v>
      </c>
      <c r="P1883" t="s">
        <v>900</v>
      </c>
      <c r="Q1883">
        <v>1000</v>
      </c>
      <c r="X1883">
        <v>2.4000000000000001E-5</v>
      </c>
      <c r="Y1883">
        <v>16214.84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 t="s">
        <v>3</v>
      </c>
      <c r="AG1883">
        <v>2.4000000000000001E-5</v>
      </c>
      <c r="AH1883">
        <v>2</v>
      </c>
      <c r="AI1883">
        <v>60526132</v>
      </c>
      <c r="AJ1883">
        <v>1885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</row>
    <row r="1884" spans="1:44" x14ac:dyDescent="0.2">
      <c r="A1884">
        <f>ROW(Source!A915)</f>
        <v>915</v>
      </c>
      <c r="B1884">
        <v>60526133</v>
      </c>
      <c r="C1884">
        <v>60526127</v>
      </c>
      <c r="D1884">
        <v>58309253</v>
      </c>
      <c r="E1884">
        <v>1</v>
      </c>
      <c r="F1884">
        <v>1</v>
      </c>
      <c r="G1884">
        <v>1080</v>
      </c>
      <c r="H1884">
        <v>3</v>
      </c>
      <c r="I1884" t="s">
        <v>910</v>
      </c>
      <c r="J1884" t="s">
        <v>911</v>
      </c>
      <c r="K1884" t="s">
        <v>912</v>
      </c>
      <c r="L1884">
        <v>1346</v>
      </c>
      <c r="N1884">
        <v>1009</v>
      </c>
      <c r="O1884" t="s">
        <v>880</v>
      </c>
      <c r="P1884" t="s">
        <v>880</v>
      </c>
      <c r="Q1884">
        <v>1</v>
      </c>
      <c r="X1884">
        <v>1.2E-2</v>
      </c>
      <c r="Y1884">
        <v>20.190000000000001</v>
      </c>
      <c r="Z1884">
        <v>0</v>
      </c>
      <c r="AA1884">
        <v>0</v>
      </c>
      <c r="AB1884">
        <v>0</v>
      </c>
      <c r="AC1884">
        <v>0</v>
      </c>
      <c r="AD1884">
        <v>1</v>
      </c>
      <c r="AE1884">
        <v>0</v>
      </c>
      <c r="AF1884" t="s">
        <v>3</v>
      </c>
      <c r="AG1884">
        <v>1.2E-2</v>
      </c>
      <c r="AH1884">
        <v>2</v>
      </c>
      <c r="AI1884">
        <v>60526133</v>
      </c>
      <c r="AJ1884">
        <v>1886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</row>
    <row r="1885" spans="1:44" x14ac:dyDescent="0.2">
      <c r="A1885">
        <f>ROW(Source!A915)</f>
        <v>915</v>
      </c>
      <c r="B1885">
        <v>60526134</v>
      </c>
      <c r="C1885">
        <v>60526127</v>
      </c>
      <c r="D1885">
        <v>58316216</v>
      </c>
      <c r="E1885">
        <v>1</v>
      </c>
      <c r="F1885">
        <v>1</v>
      </c>
      <c r="G1885">
        <v>1080</v>
      </c>
      <c r="H1885">
        <v>3</v>
      </c>
      <c r="I1885" t="s">
        <v>917</v>
      </c>
      <c r="J1885" t="s">
        <v>918</v>
      </c>
      <c r="K1885" t="s">
        <v>919</v>
      </c>
      <c r="L1885">
        <v>1339</v>
      </c>
      <c r="N1885">
        <v>1007</v>
      </c>
      <c r="O1885" t="s">
        <v>893</v>
      </c>
      <c r="P1885" t="s">
        <v>893</v>
      </c>
      <c r="Q1885">
        <v>1</v>
      </c>
      <c r="X1885">
        <v>2E-3</v>
      </c>
      <c r="Y1885">
        <v>439.5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 t="s">
        <v>3</v>
      </c>
      <c r="AG1885">
        <v>2E-3</v>
      </c>
      <c r="AH1885">
        <v>2</v>
      </c>
      <c r="AI1885">
        <v>60526134</v>
      </c>
      <c r="AJ1885">
        <v>1887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</row>
    <row r="1886" spans="1:44" x14ac:dyDescent="0.2">
      <c r="A1886">
        <f>ROW(Source!A915)</f>
        <v>915</v>
      </c>
      <c r="B1886">
        <v>60526135</v>
      </c>
      <c r="C1886">
        <v>60526127</v>
      </c>
      <c r="D1886">
        <v>58290336</v>
      </c>
      <c r="E1886">
        <v>1080</v>
      </c>
      <c r="F1886">
        <v>1</v>
      </c>
      <c r="G1886">
        <v>1080</v>
      </c>
      <c r="H1886">
        <v>3</v>
      </c>
      <c r="I1886" t="s">
        <v>1032</v>
      </c>
      <c r="J1886" t="s">
        <v>3</v>
      </c>
      <c r="K1886" t="s">
        <v>1033</v>
      </c>
      <c r="L1886">
        <v>1391</v>
      </c>
      <c r="N1886">
        <v>1013</v>
      </c>
      <c r="O1886" t="s">
        <v>753</v>
      </c>
      <c r="P1886" t="s">
        <v>753</v>
      </c>
      <c r="Q1886">
        <v>1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 t="s">
        <v>3</v>
      </c>
      <c r="AG1886">
        <v>1</v>
      </c>
      <c r="AH1886">
        <v>3</v>
      </c>
      <c r="AI1886">
        <v>-1</v>
      </c>
      <c r="AJ1886" t="s">
        <v>3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</row>
    <row r="1887" spans="1:44" x14ac:dyDescent="0.2">
      <c r="A1887">
        <f>ROW(Source!A918)</f>
        <v>918</v>
      </c>
      <c r="B1887">
        <v>60526140</v>
      </c>
      <c r="C1887">
        <v>60526139</v>
      </c>
      <c r="D1887">
        <v>58266404</v>
      </c>
      <c r="E1887">
        <v>1080</v>
      </c>
      <c r="F1887">
        <v>1</v>
      </c>
      <c r="G1887">
        <v>1080</v>
      </c>
      <c r="H1887">
        <v>1</v>
      </c>
      <c r="I1887" t="s">
        <v>859</v>
      </c>
      <c r="J1887" t="s">
        <v>3</v>
      </c>
      <c r="K1887" t="s">
        <v>860</v>
      </c>
      <c r="L1887">
        <v>1191</v>
      </c>
      <c r="N1887">
        <v>1013</v>
      </c>
      <c r="O1887" t="s">
        <v>861</v>
      </c>
      <c r="P1887" t="s">
        <v>861</v>
      </c>
      <c r="Q1887">
        <v>1</v>
      </c>
      <c r="X1887">
        <v>0.52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1</v>
      </c>
      <c r="AF1887" t="s">
        <v>266</v>
      </c>
      <c r="AG1887">
        <v>0.57200000000000006</v>
      </c>
      <c r="AH1887">
        <v>2</v>
      </c>
      <c r="AI1887">
        <v>60526140</v>
      </c>
      <c r="AJ1887">
        <v>1889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</row>
    <row r="1888" spans="1:44" x14ac:dyDescent="0.2">
      <c r="A1888">
        <f>ROW(Source!A918)</f>
        <v>918</v>
      </c>
      <c r="B1888">
        <v>60526141</v>
      </c>
      <c r="C1888">
        <v>60526139</v>
      </c>
      <c r="D1888">
        <v>58340578</v>
      </c>
      <c r="E1888">
        <v>1</v>
      </c>
      <c r="F1888">
        <v>1</v>
      </c>
      <c r="G1888">
        <v>1080</v>
      </c>
      <c r="H1888">
        <v>2</v>
      </c>
      <c r="I1888" t="s">
        <v>862</v>
      </c>
      <c r="J1888" t="s">
        <v>863</v>
      </c>
      <c r="K1888" t="s">
        <v>864</v>
      </c>
      <c r="L1888">
        <v>1368</v>
      </c>
      <c r="N1888">
        <v>1011</v>
      </c>
      <c r="O1888" t="s">
        <v>865</v>
      </c>
      <c r="P1888" t="s">
        <v>865</v>
      </c>
      <c r="Q1888">
        <v>1</v>
      </c>
      <c r="X1888">
        <v>0.02</v>
      </c>
      <c r="Y1888">
        <v>0</v>
      </c>
      <c r="Z1888">
        <v>83.1</v>
      </c>
      <c r="AA1888">
        <v>12.62</v>
      </c>
      <c r="AB1888">
        <v>0</v>
      </c>
      <c r="AC1888">
        <v>0</v>
      </c>
      <c r="AD1888">
        <v>1</v>
      </c>
      <c r="AE1888">
        <v>0</v>
      </c>
      <c r="AF1888" t="s">
        <v>266</v>
      </c>
      <c r="AG1888">
        <v>2.2000000000000002E-2</v>
      </c>
      <c r="AH1888">
        <v>2</v>
      </c>
      <c r="AI1888">
        <v>60526141</v>
      </c>
      <c r="AJ1888">
        <v>1890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</row>
    <row r="1889" spans="1:44" x14ac:dyDescent="0.2">
      <c r="A1889">
        <f>ROW(Source!A918)</f>
        <v>918</v>
      </c>
      <c r="B1889">
        <v>60526142</v>
      </c>
      <c r="C1889">
        <v>60526139</v>
      </c>
      <c r="D1889">
        <v>58339890</v>
      </c>
      <c r="E1889">
        <v>1</v>
      </c>
      <c r="F1889">
        <v>1</v>
      </c>
      <c r="G1889">
        <v>1080</v>
      </c>
      <c r="H1889">
        <v>2</v>
      </c>
      <c r="I1889" t="s">
        <v>982</v>
      </c>
      <c r="J1889" t="s">
        <v>983</v>
      </c>
      <c r="K1889" t="s">
        <v>984</v>
      </c>
      <c r="L1889">
        <v>1368</v>
      </c>
      <c r="N1889">
        <v>1011</v>
      </c>
      <c r="O1889" t="s">
        <v>865</v>
      </c>
      <c r="P1889" t="s">
        <v>865</v>
      </c>
      <c r="Q1889">
        <v>1</v>
      </c>
      <c r="X1889">
        <v>0.2</v>
      </c>
      <c r="Y1889">
        <v>0</v>
      </c>
      <c r="Z1889">
        <v>132.66</v>
      </c>
      <c r="AA1889">
        <v>14.54</v>
      </c>
      <c r="AB1889">
        <v>0</v>
      </c>
      <c r="AC1889">
        <v>0</v>
      </c>
      <c r="AD1889">
        <v>1</v>
      </c>
      <c r="AE1889">
        <v>0</v>
      </c>
      <c r="AF1889" t="s">
        <v>266</v>
      </c>
      <c r="AG1889">
        <v>0.22000000000000003</v>
      </c>
      <c r="AH1889">
        <v>2</v>
      </c>
      <c r="AI1889">
        <v>60526142</v>
      </c>
      <c r="AJ1889">
        <v>1891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</row>
    <row r="1890" spans="1:44" x14ac:dyDescent="0.2">
      <c r="A1890">
        <f>ROW(Source!A918)</f>
        <v>918</v>
      </c>
      <c r="B1890">
        <v>60526143</v>
      </c>
      <c r="C1890">
        <v>60526139</v>
      </c>
      <c r="D1890">
        <v>58263632</v>
      </c>
      <c r="E1890">
        <v>1080</v>
      </c>
      <c r="F1890">
        <v>1</v>
      </c>
      <c r="G1890">
        <v>1080</v>
      </c>
      <c r="H1890">
        <v>3</v>
      </c>
      <c r="I1890" t="s">
        <v>1034</v>
      </c>
      <c r="J1890" t="s">
        <v>3</v>
      </c>
      <c r="K1890" t="s">
        <v>1035</v>
      </c>
      <c r="L1890">
        <v>1346</v>
      </c>
      <c r="N1890">
        <v>1009</v>
      </c>
      <c r="O1890" t="s">
        <v>880</v>
      </c>
      <c r="P1890" t="s">
        <v>880</v>
      </c>
      <c r="Q1890">
        <v>1</v>
      </c>
      <c r="X1890">
        <v>3.2000000000000003E-4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 t="s">
        <v>3</v>
      </c>
      <c r="AG1890">
        <v>3.2000000000000003E-4</v>
      </c>
      <c r="AH1890">
        <v>3</v>
      </c>
      <c r="AI1890">
        <v>-1</v>
      </c>
      <c r="AJ1890" t="s">
        <v>3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</row>
    <row r="1891" spans="1:44" x14ac:dyDescent="0.2">
      <c r="A1891">
        <f>ROW(Source!A918)</f>
        <v>918</v>
      </c>
      <c r="B1891">
        <v>60526144</v>
      </c>
      <c r="C1891">
        <v>60526139</v>
      </c>
      <c r="D1891">
        <v>58288366</v>
      </c>
      <c r="E1891">
        <v>1080</v>
      </c>
      <c r="F1891">
        <v>1</v>
      </c>
      <c r="G1891">
        <v>1080</v>
      </c>
      <c r="H1891">
        <v>3</v>
      </c>
      <c r="I1891" t="s">
        <v>1036</v>
      </c>
      <c r="J1891" t="s">
        <v>3</v>
      </c>
      <c r="K1891" t="s">
        <v>1037</v>
      </c>
      <c r="L1891">
        <v>1354</v>
      </c>
      <c r="N1891">
        <v>1010</v>
      </c>
      <c r="O1891" t="s">
        <v>39</v>
      </c>
      <c r="P1891" t="s">
        <v>39</v>
      </c>
      <c r="Q1891">
        <v>1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 t="s">
        <v>3</v>
      </c>
      <c r="AG1891">
        <v>1</v>
      </c>
      <c r="AH1891">
        <v>3</v>
      </c>
      <c r="AI1891">
        <v>-1</v>
      </c>
      <c r="AJ1891" t="s">
        <v>3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</row>
    <row r="1892" spans="1:44" x14ac:dyDescent="0.2">
      <c r="A1892">
        <f>ROW(Source!A919)</f>
        <v>919</v>
      </c>
      <c r="B1892">
        <v>60526140</v>
      </c>
      <c r="C1892">
        <v>60526139</v>
      </c>
      <c r="D1892">
        <v>58266404</v>
      </c>
      <c r="E1892">
        <v>1080</v>
      </c>
      <c r="F1892">
        <v>1</v>
      </c>
      <c r="G1892">
        <v>1080</v>
      </c>
      <c r="H1892">
        <v>1</v>
      </c>
      <c r="I1892" t="s">
        <v>859</v>
      </c>
      <c r="J1892" t="s">
        <v>3</v>
      </c>
      <c r="K1892" t="s">
        <v>860</v>
      </c>
      <c r="L1892">
        <v>1191</v>
      </c>
      <c r="N1892">
        <v>1013</v>
      </c>
      <c r="O1892" t="s">
        <v>861</v>
      </c>
      <c r="P1892" t="s">
        <v>861</v>
      </c>
      <c r="Q1892">
        <v>1</v>
      </c>
      <c r="X1892">
        <v>0.52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v>1</v>
      </c>
      <c r="AF1892" t="s">
        <v>266</v>
      </c>
      <c r="AG1892">
        <v>0.57200000000000006</v>
      </c>
      <c r="AH1892">
        <v>2</v>
      </c>
      <c r="AI1892">
        <v>60526140</v>
      </c>
      <c r="AJ1892">
        <v>1893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</row>
    <row r="1893" spans="1:44" x14ac:dyDescent="0.2">
      <c r="A1893">
        <f>ROW(Source!A919)</f>
        <v>919</v>
      </c>
      <c r="B1893">
        <v>60526141</v>
      </c>
      <c r="C1893">
        <v>60526139</v>
      </c>
      <c r="D1893">
        <v>58340578</v>
      </c>
      <c r="E1893">
        <v>1</v>
      </c>
      <c r="F1893">
        <v>1</v>
      </c>
      <c r="G1893">
        <v>1080</v>
      </c>
      <c r="H1893">
        <v>2</v>
      </c>
      <c r="I1893" t="s">
        <v>862</v>
      </c>
      <c r="J1893" t="s">
        <v>863</v>
      </c>
      <c r="K1893" t="s">
        <v>864</v>
      </c>
      <c r="L1893">
        <v>1368</v>
      </c>
      <c r="N1893">
        <v>1011</v>
      </c>
      <c r="O1893" t="s">
        <v>865</v>
      </c>
      <c r="P1893" t="s">
        <v>865</v>
      </c>
      <c r="Q1893">
        <v>1</v>
      </c>
      <c r="X1893">
        <v>0.02</v>
      </c>
      <c r="Y1893">
        <v>0</v>
      </c>
      <c r="Z1893">
        <v>83.1</v>
      </c>
      <c r="AA1893">
        <v>12.62</v>
      </c>
      <c r="AB1893">
        <v>0</v>
      </c>
      <c r="AC1893">
        <v>0</v>
      </c>
      <c r="AD1893">
        <v>1</v>
      </c>
      <c r="AE1893">
        <v>0</v>
      </c>
      <c r="AF1893" t="s">
        <v>266</v>
      </c>
      <c r="AG1893">
        <v>2.2000000000000002E-2</v>
      </c>
      <c r="AH1893">
        <v>2</v>
      </c>
      <c r="AI1893">
        <v>60526141</v>
      </c>
      <c r="AJ1893">
        <v>1894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</row>
    <row r="1894" spans="1:44" x14ac:dyDescent="0.2">
      <c r="A1894">
        <f>ROW(Source!A919)</f>
        <v>919</v>
      </c>
      <c r="B1894">
        <v>60526142</v>
      </c>
      <c r="C1894">
        <v>60526139</v>
      </c>
      <c r="D1894">
        <v>58339890</v>
      </c>
      <c r="E1894">
        <v>1</v>
      </c>
      <c r="F1894">
        <v>1</v>
      </c>
      <c r="G1894">
        <v>1080</v>
      </c>
      <c r="H1894">
        <v>2</v>
      </c>
      <c r="I1894" t="s">
        <v>982</v>
      </c>
      <c r="J1894" t="s">
        <v>983</v>
      </c>
      <c r="K1894" t="s">
        <v>984</v>
      </c>
      <c r="L1894">
        <v>1368</v>
      </c>
      <c r="N1894">
        <v>1011</v>
      </c>
      <c r="O1894" t="s">
        <v>865</v>
      </c>
      <c r="P1894" t="s">
        <v>865</v>
      </c>
      <c r="Q1894">
        <v>1</v>
      </c>
      <c r="X1894">
        <v>0.2</v>
      </c>
      <c r="Y1894">
        <v>0</v>
      </c>
      <c r="Z1894">
        <v>132.66</v>
      </c>
      <c r="AA1894">
        <v>14.54</v>
      </c>
      <c r="AB1894">
        <v>0</v>
      </c>
      <c r="AC1894">
        <v>0</v>
      </c>
      <c r="AD1894">
        <v>1</v>
      </c>
      <c r="AE1894">
        <v>0</v>
      </c>
      <c r="AF1894" t="s">
        <v>266</v>
      </c>
      <c r="AG1894">
        <v>0.22000000000000003</v>
      </c>
      <c r="AH1894">
        <v>2</v>
      </c>
      <c r="AI1894">
        <v>60526142</v>
      </c>
      <c r="AJ1894">
        <v>1895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</row>
    <row r="1895" spans="1:44" x14ac:dyDescent="0.2">
      <c r="A1895">
        <f>ROW(Source!A919)</f>
        <v>919</v>
      </c>
      <c r="B1895">
        <v>60526143</v>
      </c>
      <c r="C1895">
        <v>60526139</v>
      </c>
      <c r="D1895">
        <v>58263632</v>
      </c>
      <c r="E1895">
        <v>1080</v>
      </c>
      <c r="F1895">
        <v>1</v>
      </c>
      <c r="G1895">
        <v>1080</v>
      </c>
      <c r="H1895">
        <v>3</v>
      </c>
      <c r="I1895" t="s">
        <v>1034</v>
      </c>
      <c r="J1895" t="s">
        <v>3</v>
      </c>
      <c r="K1895" t="s">
        <v>1035</v>
      </c>
      <c r="L1895">
        <v>1346</v>
      </c>
      <c r="N1895">
        <v>1009</v>
      </c>
      <c r="O1895" t="s">
        <v>880</v>
      </c>
      <c r="P1895" t="s">
        <v>880</v>
      </c>
      <c r="Q1895">
        <v>1</v>
      </c>
      <c r="X1895">
        <v>3.2000000000000003E-4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 t="s">
        <v>3</v>
      </c>
      <c r="AG1895">
        <v>3.2000000000000003E-4</v>
      </c>
      <c r="AH1895">
        <v>3</v>
      </c>
      <c r="AI1895">
        <v>-1</v>
      </c>
      <c r="AJ1895" t="s">
        <v>3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</row>
    <row r="1896" spans="1:44" x14ac:dyDescent="0.2">
      <c r="A1896">
        <f>ROW(Source!A919)</f>
        <v>919</v>
      </c>
      <c r="B1896">
        <v>60526144</v>
      </c>
      <c r="C1896">
        <v>60526139</v>
      </c>
      <c r="D1896">
        <v>58288366</v>
      </c>
      <c r="E1896">
        <v>1080</v>
      </c>
      <c r="F1896">
        <v>1</v>
      </c>
      <c r="G1896">
        <v>1080</v>
      </c>
      <c r="H1896">
        <v>3</v>
      </c>
      <c r="I1896" t="s">
        <v>1036</v>
      </c>
      <c r="J1896" t="s">
        <v>3</v>
      </c>
      <c r="K1896" t="s">
        <v>1037</v>
      </c>
      <c r="L1896">
        <v>1354</v>
      </c>
      <c r="N1896">
        <v>1010</v>
      </c>
      <c r="O1896" t="s">
        <v>39</v>
      </c>
      <c r="P1896" t="s">
        <v>39</v>
      </c>
      <c r="Q1896">
        <v>1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 t="s">
        <v>3</v>
      </c>
      <c r="AG1896">
        <v>1</v>
      </c>
      <c r="AH1896">
        <v>3</v>
      </c>
      <c r="AI1896">
        <v>-1</v>
      </c>
      <c r="AJ1896" t="s">
        <v>3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</row>
    <row r="1897" spans="1:44" x14ac:dyDescent="0.2">
      <c r="A1897">
        <f>ROW(Source!A922)</f>
        <v>922</v>
      </c>
      <c r="B1897">
        <v>60526158</v>
      </c>
      <c r="C1897">
        <v>60526149</v>
      </c>
      <c r="D1897">
        <v>58266404</v>
      </c>
      <c r="E1897">
        <v>1080</v>
      </c>
      <c r="F1897">
        <v>1</v>
      </c>
      <c r="G1897">
        <v>1080</v>
      </c>
      <c r="H1897">
        <v>1</v>
      </c>
      <c r="I1897" t="s">
        <v>859</v>
      </c>
      <c r="J1897" t="s">
        <v>3</v>
      </c>
      <c r="K1897" t="s">
        <v>860</v>
      </c>
      <c r="L1897">
        <v>1191</v>
      </c>
      <c r="N1897">
        <v>1013</v>
      </c>
      <c r="O1897" t="s">
        <v>861</v>
      </c>
      <c r="P1897" t="s">
        <v>861</v>
      </c>
      <c r="Q1897">
        <v>1</v>
      </c>
      <c r="X1897">
        <v>7.87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1</v>
      </c>
      <c r="AF1897" t="s">
        <v>26</v>
      </c>
      <c r="AG1897">
        <v>9.9555500000000006</v>
      </c>
      <c r="AH1897">
        <v>2</v>
      </c>
      <c r="AI1897">
        <v>60526150</v>
      </c>
      <c r="AJ1897">
        <v>1897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</row>
    <row r="1898" spans="1:44" x14ac:dyDescent="0.2">
      <c r="A1898">
        <f>ROW(Source!A922)</f>
        <v>922</v>
      </c>
      <c r="B1898">
        <v>60526159</v>
      </c>
      <c r="C1898">
        <v>60526149</v>
      </c>
      <c r="D1898">
        <v>58340578</v>
      </c>
      <c r="E1898">
        <v>1</v>
      </c>
      <c r="F1898">
        <v>1</v>
      </c>
      <c r="G1898">
        <v>1080</v>
      </c>
      <c r="H1898">
        <v>2</v>
      </c>
      <c r="I1898" t="s">
        <v>862</v>
      </c>
      <c r="J1898" t="s">
        <v>863</v>
      </c>
      <c r="K1898" t="s">
        <v>864</v>
      </c>
      <c r="L1898">
        <v>1368</v>
      </c>
      <c r="N1898">
        <v>1011</v>
      </c>
      <c r="O1898" t="s">
        <v>865</v>
      </c>
      <c r="P1898" t="s">
        <v>865</v>
      </c>
      <c r="Q1898">
        <v>1</v>
      </c>
      <c r="X1898">
        <v>5.2999999999999999E-2</v>
      </c>
      <c r="Y1898">
        <v>0</v>
      </c>
      <c r="Z1898">
        <v>83.1</v>
      </c>
      <c r="AA1898">
        <v>12.62</v>
      </c>
      <c r="AB1898">
        <v>0</v>
      </c>
      <c r="AC1898">
        <v>0</v>
      </c>
      <c r="AD1898">
        <v>1</v>
      </c>
      <c r="AE1898">
        <v>0</v>
      </c>
      <c r="AF1898" t="s">
        <v>25</v>
      </c>
      <c r="AG1898">
        <v>7.2875000000000009E-2</v>
      </c>
      <c r="AH1898">
        <v>2</v>
      </c>
      <c r="AI1898">
        <v>60526151</v>
      </c>
      <c r="AJ1898">
        <v>1898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</row>
    <row r="1899" spans="1:44" x14ac:dyDescent="0.2">
      <c r="A1899">
        <f>ROW(Source!A922)</f>
        <v>922</v>
      </c>
      <c r="B1899">
        <v>60526160</v>
      </c>
      <c r="C1899">
        <v>60526149</v>
      </c>
      <c r="D1899">
        <v>58339814</v>
      </c>
      <c r="E1899">
        <v>1</v>
      </c>
      <c r="F1899">
        <v>1</v>
      </c>
      <c r="G1899">
        <v>1080</v>
      </c>
      <c r="H1899">
        <v>2</v>
      </c>
      <c r="I1899" t="s">
        <v>874</v>
      </c>
      <c r="J1899" t="s">
        <v>875</v>
      </c>
      <c r="K1899" t="s">
        <v>876</v>
      </c>
      <c r="L1899">
        <v>1368</v>
      </c>
      <c r="N1899">
        <v>1011</v>
      </c>
      <c r="O1899" t="s">
        <v>865</v>
      </c>
      <c r="P1899" t="s">
        <v>865</v>
      </c>
      <c r="Q1899">
        <v>1</v>
      </c>
      <c r="X1899">
        <v>3.5000000000000003E-2</v>
      </c>
      <c r="Y1899">
        <v>0</v>
      </c>
      <c r="Z1899">
        <v>179.17</v>
      </c>
      <c r="AA1899">
        <v>16.93</v>
      </c>
      <c r="AB1899">
        <v>0</v>
      </c>
      <c r="AC1899">
        <v>0</v>
      </c>
      <c r="AD1899">
        <v>1</v>
      </c>
      <c r="AE1899">
        <v>0</v>
      </c>
      <c r="AF1899" t="s">
        <v>25</v>
      </c>
      <c r="AG1899">
        <v>4.8125000000000008E-2</v>
      </c>
      <c r="AH1899">
        <v>2</v>
      </c>
      <c r="AI1899">
        <v>60526152</v>
      </c>
      <c r="AJ1899">
        <v>1899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</row>
    <row r="1900" spans="1:44" x14ac:dyDescent="0.2">
      <c r="A1900">
        <f>ROW(Source!A922)</f>
        <v>922</v>
      </c>
      <c r="B1900">
        <v>60526161</v>
      </c>
      <c r="C1900">
        <v>60526149</v>
      </c>
      <c r="D1900">
        <v>58310526</v>
      </c>
      <c r="E1900">
        <v>1</v>
      </c>
      <c r="F1900">
        <v>1</v>
      </c>
      <c r="G1900">
        <v>1080</v>
      </c>
      <c r="H1900">
        <v>3</v>
      </c>
      <c r="I1900" t="s">
        <v>894</v>
      </c>
      <c r="J1900" t="s">
        <v>895</v>
      </c>
      <c r="K1900" t="s">
        <v>896</v>
      </c>
      <c r="L1900">
        <v>1346</v>
      </c>
      <c r="N1900">
        <v>1009</v>
      </c>
      <c r="O1900" t="s">
        <v>880</v>
      </c>
      <c r="P1900" t="s">
        <v>880</v>
      </c>
      <c r="Q1900">
        <v>1</v>
      </c>
      <c r="X1900">
        <v>0.01</v>
      </c>
      <c r="Y1900">
        <v>37.979999999999997</v>
      </c>
      <c r="Z1900">
        <v>0</v>
      </c>
      <c r="AA1900">
        <v>0</v>
      </c>
      <c r="AB1900">
        <v>0</v>
      </c>
      <c r="AC1900">
        <v>0</v>
      </c>
      <c r="AD1900">
        <v>1</v>
      </c>
      <c r="AE1900">
        <v>0</v>
      </c>
      <c r="AF1900" t="s">
        <v>3</v>
      </c>
      <c r="AG1900">
        <v>0.01</v>
      </c>
      <c r="AH1900">
        <v>2</v>
      </c>
      <c r="AI1900">
        <v>60526153</v>
      </c>
      <c r="AJ1900">
        <v>1900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</row>
    <row r="1901" spans="1:44" x14ac:dyDescent="0.2">
      <c r="A1901">
        <f>ROW(Source!A922)</f>
        <v>922</v>
      </c>
      <c r="B1901">
        <v>60526162</v>
      </c>
      <c r="C1901">
        <v>60526149</v>
      </c>
      <c r="D1901">
        <v>58309084</v>
      </c>
      <c r="E1901">
        <v>1</v>
      </c>
      <c r="F1901">
        <v>1</v>
      </c>
      <c r="G1901">
        <v>1080</v>
      </c>
      <c r="H1901">
        <v>3</v>
      </c>
      <c r="I1901" t="s">
        <v>907</v>
      </c>
      <c r="J1901" t="s">
        <v>908</v>
      </c>
      <c r="K1901" t="s">
        <v>909</v>
      </c>
      <c r="L1901">
        <v>1348</v>
      </c>
      <c r="N1901">
        <v>1009</v>
      </c>
      <c r="O1901" t="s">
        <v>900</v>
      </c>
      <c r="P1901" t="s">
        <v>900</v>
      </c>
      <c r="Q1901">
        <v>1000</v>
      </c>
      <c r="X1901">
        <v>2.4000000000000001E-5</v>
      </c>
      <c r="Y1901">
        <v>16214.84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0</v>
      </c>
      <c r="AF1901" t="s">
        <v>3</v>
      </c>
      <c r="AG1901">
        <v>2.4000000000000001E-5</v>
      </c>
      <c r="AH1901">
        <v>2</v>
      </c>
      <c r="AI1901">
        <v>60526154</v>
      </c>
      <c r="AJ1901">
        <v>1901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</row>
    <row r="1902" spans="1:44" x14ac:dyDescent="0.2">
      <c r="A1902">
        <f>ROW(Source!A922)</f>
        <v>922</v>
      </c>
      <c r="B1902">
        <v>60526163</v>
      </c>
      <c r="C1902">
        <v>60526149</v>
      </c>
      <c r="D1902">
        <v>58309253</v>
      </c>
      <c r="E1902">
        <v>1</v>
      </c>
      <c r="F1902">
        <v>1</v>
      </c>
      <c r="G1902">
        <v>1080</v>
      </c>
      <c r="H1902">
        <v>3</v>
      </c>
      <c r="I1902" t="s">
        <v>910</v>
      </c>
      <c r="J1902" t="s">
        <v>911</v>
      </c>
      <c r="K1902" t="s">
        <v>912</v>
      </c>
      <c r="L1902">
        <v>1346</v>
      </c>
      <c r="N1902">
        <v>1009</v>
      </c>
      <c r="O1902" t="s">
        <v>880</v>
      </c>
      <c r="P1902" t="s">
        <v>880</v>
      </c>
      <c r="Q1902">
        <v>1</v>
      </c>
      <c r="X1902">
        <v>1.2E-2</v>
      </c>
      <c r="Y1902">
        <v>20.190000000000001</v>
      </c>
      <c r="Z1902">
        <v>0</v>
      </c>
      <c r="AA1902">
        <v>0</v>
      </c>
      <c r="AB1902">
        <v>0</v>
      </c>
      <c r="AC1902">
        <v>0</v>
      </c>
      <c r="AD1902">
        <v>1</v>
      </c>
      <c r="AE1902">
        <v>0</v>
      </c>
      <c r="AF1902" t="s">
        <v>3</v>
      </c>
      <c r="AG1902">
        <v>1.2E-2</v>
      </c>
      <c r="AH1902">
        <v>2</v>
      </c>
      <c r="AI1902">
        <v>60526155</v>
      </c>
      <c r="AJ1902">
        <v>1902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</row>
    <row r="1903" spans="1:44" x14ac:dyDescent="0.2">
      <c r="A1903">
        <f>ROW(Source!A922)</f>
        <v>922</v>
      </c>
      <c r="B1903">
        <v>60526164</v>
      </c>
      <c r="C1903">
        <v>60526149</v>
      </c>
      <c r="D1903">
        <v>58316216</v>
      </c>
      <c r="E1903">
        <v>1</v>
      </c>
      <c r="F1903">
        <v>1</v>
      </c>
      <c r="G1903">
        <v>1080</v>
      </c>
      <c r="H1903">
        <v>3</v>
      </c>
      <c r="I1903" t="s">
        <v>917</v>
      </c>
      <c r="J1903" t="s">
        <v>918</v>
      </c>
      <c r="K1903" t="s">
        <v>919</v>
      </c>
      <c r="L1903">
        <v>1339</v>
      </c>
      <c r="N1903">
        <v>1007</v>
      </c>
      <c r="O1903" t="s">
        <v>893</v>
      </c>
      <c r="P1903" t="s">
        <v>893</v>
      </c>
      <c r="Q1903">
        <v>1</v>
      </c>
      <c r="X1903">
        <v>2E-3</v>
      </c>
      <c r="Y1903">
        <v>439.5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0</v>
      </c>
      <c r="AF1903" t="s">
        <v>3</v>
      </c>
      <c r="AG1903">
        <v>2E-3</v>
      </c>
      <c r="AH1903">
        <v>2</v>
      </c>
      <c r="AI1903">
        <v>60526156</v>
      </c>
      <c r="AJ1903">
        <v>1903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</row>
    <row r="1904" spans="1:44" x14ac:dyDescent="0.2">
      <c r="A1904">
        <f>ROW(Source!A922)</f>
        <v>922</v>
      </c>
      <c r="B1904">
        <v>60526165</v>
      </c>
      <c r="C1904">
        <v>60526149</v>
      </c>
      <c r="D1904">
        <v>58290336</v>
      </c>
      <c r="E1904">
        <v>1080</v>
      </c>
      <c r="F1904">
        <v>1</v>
      </c>
      <c r="G1904">
        <v>1080</v>
      </c>
      <c r="H1904">
        <v>3</v>
      </c>
      <c r="I1904" t="s">
        <v>1032</v>
      </c>
      <c r="J1904" t="s">
        <v>3</v>
      </c>
      <c r="K1904" t="s">
        <v>1033</v>
      </c>
      <c r="L1904">
        <v>1391</v>
      </c>
      <c r="N1904">
        <v>1013</v>
      </c>
      <c r="O1904" t="s">
        <v>753</v>
      </c>
      <c r="P1904" t="s">
        <v>753</v>
      </c>
      <c r="Q1904">
        <v>1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 t="s">
        <v>3</v>
      </c>
      <c r="AG1904">
        <v>1</v>
      </c>
      <c r="AH1904">
        <v>3</v>
      </c>
      <c r="AI1904">
        <v>-1</v>
      </c>
      <c r="AJ1904" t="s">
        <v>3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</row>
    <row r="1905" spans="1:44" x14ac:dyDescent="0.2">
      <c r="A1905">
        <f>ROW(Source!A923)</f>
        <v>923</v>
      </c>
      <c r="B1905">
        <v>60526158</v>
      </c>
      <c r="C1905">
        <v>60526149</v>
      </c>
      <c r="D1905">
        <v>58266404</v>
      </c>
      <c r="E1905">
        <v>1080</v>
      </c>
      <c r="F1905">
        <v>1</v>
      </c>
      <c r="G1905">
        <v>1080</v>
      </c>
      <c r="H1905">
        <v>1</v>
      </c>
      <c r="I1905" t="s">
        <v>859</v>
      </c>
      <c r="J1905" t="s">
        <v>3</v>
      </c>
      <c r="K1905" t="s">
        <v>860</v>
      </c>
      <c r="L1905">
        <v>1191</v>
      </c>
      <c r="N1905">
        <v>1013</v>
      </c>
      <c r="O1905" t="s">
        <v>861</v>
      </c>
      <c r="P1905" t="s">
        <v>861</v>
      </c>
      <c r="Q1905">
        <v>1</v>
      </c>
      <c r="X1905">
        <v>7.87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1</v>
      </c>
      <c r="AF1905" t="s">
        <v>26</v>
      </c>
      <c r="AG1905">
        <v>9.9555500000000006</v>
      </c>
      <c r="AH1905">
        <v>2</v>
      </c>
      <c r="AI1905">
        <v>60526150</v>
      </c>
      <c r="AJ1905">
        <v>1905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</row>
    <row r="1906" spans="1:44" x14ac:dyDescent="0.2">
      <c r="A1906">
        <f>ROW(Source!A923)</f>
        <v>923</v>
      </c>
      <c r="B1906">
        <v>60526159</v>
      </c>
      <c r="C1906">
        <v>60526149</v>
      </c>
      <c r="D1906">
        <v>58340578</v>
      </c>
      <c r="E1906">
        <v>1</v>
      </c>
      <c r="F1906">
        <v>1</v>
      </c>
      <c r="G1906">
        <v>1080</v>
      </c>
      <c r="H1906">
        <v>2</v>
      </c>
      <c r="I1906" t="s">
        <v>862</v>
      </c>
      <c r="J1906" t="s">
        <v>863</v>
      </c>
      <c r="K1906" t="s">
        <v>864</v>
      </c>
      <c r="L1906">
        <v>1368</v>
      </c>
      <c r="N1906">
        <v>1011</v>
      </c>
      <c r="O1906" t="s">
        <v>865</v>
      </c>
      <c r="P1906" t="s">
        <v>865</v>
      </c>
      <c r="Q1906">
        <v>1</v>
      </c>
      <c r="X1906">
        <v>5.2999999999999999E-2</v>
      </c>
      <c r="Y1906">
        <v>0</v>
      </c>
      <c r="Z1906">
        <v>83.1</v>
      </c>
      <c r="AA1906">
        <v>12.62</v>
      </c>
      <c r="AB1906">
        <v>0</v>
      </c>
      <c r="AC1906">
        <v>0</v>
      </c>
      <c r="AD1906">
        <v>1</v>
      </c>
      <c r="AE1906">
        <v>0</v>
      </c>
      <c r="AF1906" t="s">
        <v>25</v>
      </c>
      <c r="AG1906">
        <v>7.2875000000000009E-2</v>
      </c>
      <c r="AH1906">
        <v>2</v>
      </c>
      <c r="AI1906">
        <v>60526151</v>
      </c>
      <c r="AJ1906">
        <v>1906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</row>
    <row r="1907" spans="1:44" x14ac:dyDescent="0.2">
      <c r="A1907">
        <f>ROW(Source!A923)</f>
        <v>923</v>
      </c>
      <c r="B1907">
        <v>60526160</v>
      </c>
      <c r="C1907">
        <v>60526149</v>
      </c>
      <c r="D1907">
        <v>58339814</v>
      </c>
      <c r="E1907">
        <v>1</v>
      </c>
      <c r="F1907">
        <v>1</v>
      </c>
      <c r="G1907">
        <v>1080</v>
      </c>
      <c r="H1907">
        <v>2</v>
      </c>
      <c r="I1907" t="s">
        <v>874</v>
      </c>
      <c r="J1907" t="s">
        <v>875</v>
      </c>
      <c r="K1907" t="s">
        <v>876</v>
      </c>
      <c r="L1907">
        <v>1368</v>
      </c>
      <c r="N1907">
        <v>1011</v>
      </c>
      <c r="O1907" t="s">
        <v>865</v>
      </c>
      <c r="P1907" t="s">
        <v>865</v>
      </c>
      <c r="Q1907">
        <v>1</v>
      </c>
      <c r="X1907">
        <v>3.5000000000000003E-2</v>
      </c>
      <c r="Y1907">
        <v>0</v>
      </c>
      <c r="Z1907">
        <v>179.17</v>
      </c>
      <c r="AA1907">
        <v>16.93</v>
      </c>
      <c r="AB1907">
        <v>0</v>
      </c>
      <c r="AC1907">
        <v>0</v>
      </c>
      <c r="AD1907">
        <v>1</v>
      </c>
      <c r="AE1907">
        <v>0</v>
      </c>
      <c r="AF1907" t="s">
        <v>25</v>
      </c>
      <c r="AG1907">
        <v>4.8125000000000008E-2</v>
      </c>
      <c r="AH1907">
        <v>2</v>
      </c>
      <c r="AI1907">
        <v>60526152</v>
      </c>
      <c r="AJ1907">
        <v>1907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</row>
    <row r="1908" spans="1:44" x14ac:dyDescent="0.2">
      <c r="A1908">
        <f>ROW(Source!A923)</f>
        <v>923</v>
      </c>
      <c r="B1908">
        <v>60526161</v>
      </c>
      <c r="C1908">
        <v>60526149</v>
      </c>
      <c r="D1908">
        <v>58310526</v>
      </c>
      <c r="E1908">
        <v>1</v>
      </c>
      <c r="F1908">
        <v>1</v>
      </c>
      <c r="G1908">
        <v>1080</v>
      </c>
      <c r="H1908">
        <v>3</v>
      </c>
      <c r="I1908" t="s">
        <v>894</v>
      </c>
      <c r="J1908" t="s">
        <v>895</v>
      </c>
      <c r="K1908" t="s">
        <v>896</v>
      </c>
      <c r="L1908">
        <v>1346</v>
      </c>
      <c r="N1908">
        <v>1009</v>
      </c>
      <c r="O1908" t="s">
        <v>880</v>
      </c>
      <c r="P1908" t="s">
        <v>880</v>
      </c>
      <c r="Q1908">
        <v>1</v>
      </c>
      <c r="X1908">
        <v>0.01</v>
      </c>
      <c r="Y1908">
        <v>37.979999999999997</v>
      </c>
      <c r="Z1908">
        <v>0</v>
      </c>
      <c r="AA1908">
        <v>0</v>
      </c>
      <c r="AB1908">
        <v>0</v>
      </c>
      <c r="AC1908">
        <v>0</v>
      </c>
      <c r="AD1908">
        <v>1</v>
      </c>
      <c r="AE1908">
        <v>0</v>
      </c>
      <c r="AF1908" t="s">
        <v>3</v>
      </c>
      <c r="AG1908">
        <v>0.01</v>
      </c>
      <c r="AH1908">
        <v>2</v>
      </c>
      <c r="AI1908">
        <v>60526153</v>
      </c>
      <c r="AJ1908">
        <v>1908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</row>
    <row r="1909" spans="1:44" x14ac:dyDescent="0.2">
      <c r="A1909">
        <f>ROW(Source!A923)</f>
        <v>923</v>
      </c>
      <c r="B1909">
        <v>60526162</v>
      </c>
      <c r="C1909">
        <v>60526149</v>
      </c>
      <c r="D1909">
        <v>58309084</v>
      </c>
      <c r="E1909">
        <v>1</v>
      </c>
      <c r="F1909">
        <v>1</v>
      </c>
      <c r="G1909">
        <v>1080</v>
      </c>
      <c r="H1909">
        <v>3</v>
      </c>
      <c r="I1909" t="s">
        <v>907</v>
      </c>
      <c r="J1909" t="s">
        <v>908</v>
      </c>
      <c r="K1909" t="s">
        <v>909</v>
      </c>
      <c r="L1909">
        <v>1348</v>
      </c>
      <c r="N1909">
        <v>1009</v>
      </c>
      <c r="O1909" t="s">
        <v>900</v>
      </c>
      <c r="P1909" t="s">
        <v>900</v>
      </c>
      <c r="Q1909">
        <v>1000</v>
      </c>
      <c r="X1909">
        <v>2.4000000000000001E-5</v>
      </c>
      <c r="Y1909">
        <v>16214.84</v>
      </c>
      <c r="Z1909">
        <v>0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 t="s">
        <v>3</v>
      </c>
      <c r="AG1909">
        <v>2.4000000000000001E-5</v>
      </c>
      <c r="AH1909">
        <v>2</v>
      </c>
      <c r="AI1909">
        <v>60526154</v>
      </c>
      <c r="AJ1909">
        <v>1909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</row>
    <row r="1910" spans="1:44" x14ac:dyDescent="0.2">
      <c r="A1910">
        <f>ROW(Source!A923)</f>
        <v>923</v>
      </c>
      <c r="B1910">
        <v>60526163</v>
      </c>
      <c r="C1910">
        <v>60526149</v>
      </c>
      <c r="D1910">
        <v>58309253</v>
      </c>
      <c r="E1910">
        <v>1</v>
      </c>
      <c r="F1910">
        <v>1</v>
      </c>
      <c r="G1910">
        <v>1080</v>
      </c>
      <c r="H1910">
        <v>3</v>
      </c>
      <c r="I1910" t="s">
        <v>910</v>
      </c>
      <c r="J1910" t="s">
        <v>911</v>
      </c>
      <c r="K1910" t="s">
        <v>912</v>
      </c>
      <c r="L1910">
        <v>1346</v>
      </c>
      <c r="N1910">
        <v>1009</v>
      </c>
      <c r="O1910" t="s">
        <v>880</v>
      </c>
      <c r="P1910" t="s">
        <v>880</v>
      </c>
      <c r="Q1910">
        <v>1</v>
      </c>
      <c r="X1910">
        <v>1.2E-2</v>
      </c>
      <c r="Y1910">
        <v>20.190000000000001</v>
      </c>
      <c r="Z1910">
        <v>0</v>
      </c>
      <c r="AA1910">
        <v>0</v>
      </c>
      <c r="AB1910">
        <v>0</v>
      </c>
      <c r="AC1910">
        <v>0</v>
      </c>
      <c r="AD1910">
        <v>1</v>
      </c>
      <c r="AE1910">
        <v>0</v>
      </c>
      <c r="AF1910" t="s">
        <v>3</v>
      </c>
      <c r="AG1910">
        <v>1.2E-2</v>
      </c>
      <c r="AH1910">
        <v>2</v>
      </c>
      <c r="AI1910">
        <v>60526155</v>
      </c>
      <c r="AJ1910">
        <v>1910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</row>
    <row r="1911" spans="1:44" x14ac:dyDescent="0.2">
      <c r="A1911">
        <f>ROW(Source!A923)</f>
        <v>923</v>
      </c>
      <c r="B1911">
        <v>60526164</v>
      </c>
      <c r="C1911">
        <v>60526149</v>
      </c>
      <c r="D1911">
        <v>58316216</v>
      </c>
      <c r="E1911">
        <v>1</v>
      </c>
      <c r="F1911">
        <v>1</v>
      </c>
      <c r="G1911">
        <v>1080</v>
      </c>
      <c r="H1911">
        <v>3</v>
      </c>
      <c r="I1911" t="s">
        <v>917</v>
      </c>
      <c r="J1911" t="s">
        <v>918</v>
      </c>
      <c r="K1911" t="s">
        <v>919</v>
      </c>
      <c r="L1911">
        <v>1339</v>
      </c>
      <c r="N1911">
        <v>1007</v>
      </c>
      <c r="O1911" t="s">
        <v>893</v>
      </c>
      <c r="P1911" t="s">
        <v>893</v>
      </c>
      <c r="Q1911">
        <v>1</v>
      </c>
      <c r="X1911">
        <v>2E-3</v>
      </c>
      <c r="Y1911">
        <v>439.5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 t="s">
        <v>3</v>
      </c>
      <c r="AG1911">
        <v>2E-3</v>
      </c>
      <c r="AH1911">
        <v>2</v>
      </c>
      <c r="AI1911">
        <v>60526156</v>
      </c>
      <c r="AJ1911">
        <v>1911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</row>
    <row r="1912" spans="1:44" x14ac:dyDescent="0.2">
      <c r="A1912">
        <f>ROW(Source!A923)</f>
        <v>923</v>
      </c>
      <c r="B1912">
        <v>60526165</v>
      </c>
      <c r="C1912">
        <v>60526149</v>
      </c>
      <c r="D1912">
        <v>58290336</v>
      </c>
      <c r="E1912">
        <v>1080</v>
      </c>
      <c r="F1912">
        <v>1</v>
      </c>
      <c r="G1912">
        <v>1080</v>
      </c>
      <c r="H1912">
        <v>3</v>
      </c>
      <c r="I1912" t="s">
        <v>1032</v>
      </c>
      <c r="J1912" t="s">
        <v>3</v>
      </c>
      <c r="K1912" t="s">
        <v>1033</v>
      </c>
      <c r="L1912">
        <v>1391</v>
      </c>
      <c r="N1912">
        <v>1013</v>
      </c>
      <c r="O1912" t="s">
        <v>753</v>
      </c>
      <c r="P1912" t="s">
        <v>753</v>
      </c>
      <c r="Q1912">
        <v>1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 t="s">
        <v>3</v>
      </c>
      <c r="AG1912">
        <v>1</v>
      </c>
      <c r="AH1912">
        <v>3</v>
      </c>
      <c r="AI1912">
        <v>-1</v>
      </c>
      <c r="AJ1912" t="s">
        <v>3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7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3</v>
      </c>
      <c r="E1" t="s">
        <v>72</v>
      </c>
      <c r="F1" t="s">
        <v>72</v>
      </c>
      <c r="G1" t="s">
        <v>73</v>
      </c>
      <c r="H1" t="s">
        <v>3</v>
      </c>
      <c r="I1" t="s">
        <v>73</v>
      </c>
      <c r="J1" t="s">
        <v>72</v>
      </c>
      <c r="K1" t="s">
        <v>3</v>
      </c>
      <c r="L1" t="s">
        <v>3</v>
      </c>
      <c r="M1" t="s">
        <v>3</v>
      </c>
      <c r="N1" t="s">
        <v>3</v>
      </c>
      <c r="O1" t="s">
        <v>916</v>
      </c>
      <c r="P1" t="s">
        <v>3</v>
      </c>
      <c r="Q1" t="s">
        <v>3</v>
      </c>
      <c r="R1" t="s">
        <v>3</v>
      </c>
      <c r="S1" t="s">
        <v>1038</v>
      </c>
      <c r="T1" t="s">
        <v>1039</v>
      </c>
      <c r="U1" t="s">
        <v>1040</v>
      </c>
    </row>
    <row r="2" spans="1:21" x14ac:dyDescent="0.2">
      <c r="A2">
        <v>28</v>
      </c>
      <c r="B2">
        <v>1</v>
      </c>
      <c r="C2" t="s">
        <v>3</v>
      </c>
      <c r="D2" t="s">
        <v>3</v>
      </c>
      <c r="E2" t="s">
        <v>266</v>
      </c>
      <c r="F2" t="s">
        <v>266</v>
      </c>
      <c r="G2" t="s">
        <v>266</v>
      </c>
      <c r="H2" t="s">
        <v>3</v>
      </c>
      <c r="I2" t="s">
        <v>266</v>
      </c>
      <c r="J2" t="s">
        <v>266</v>
      </c>
      <c r="K2" t="s">
        <v>3</v>
      </c>
      <c r="L2" t="s">
        <v>3</v>
      </c>
      <c r="M2" t="s">
        <v>3</v>
      </c>
      <c r="N2" t="s">
        <v>3</v>
      </c>
      <c r="O2" t="s">
        <v>266</v>
      </c>
      <c r="P2" t="s">
        <v>3</v>
      </c>
      <c r="Q2" t="s">
        <v>3</v>
      </c>
      <c r="R2" t="s">
        <v>3</v>
      </c>
      <c r="S2" t="s">
        <v>1041</v>
      </c>
      <c r="T2" t="s">
        <v>1043</v>
      </c>
      <c r="U2" t="s">
        <v>1040</v>
      </c>
    </row>
    <row r="3" spans="1:21" x14ac:dyDescent="0.2">
      <c r="A3">
        <v>29</v>
      </c>
      <c r="B3">
        <v>1</v>
      </c>
      <c r="C3" t="s">
        <v>3</v>
      </c>
      <c r="D3" t="s">
        <v>3</v>
      </c>
      <c r="E3" t="s">
        <v>72</v>
      </c>
      <c r="F3" t="s">
        <v>72</v>
      </c>
      <c r="G3" t="s">
        <v>73</v>
      </c>
      <c r="H3" t="s">
        <v>3</v>
      </c>
      <c r="I3" t="s">
        <v>73</v>
      </c>
      <c r="J3" t="s">
        <v>72</v>
      </c>
      <c r="K3" t="s">
        <v>3</v>
      </c>
      <c r="L3" t="s">
        <v>3</v>
      </c>
      <c r="M3" t="s">
        <v>3</v>
      </c>
      <c r="N3" t="s">
        <v>3</v>
      </c>
      <c r="O3" t="s">
        <v>916</v>
      </c>
      <c r="P3" t="s">
        <v>3</v>
      </c>
      <c r="Q3" t="s">
        <v>3</v>
      </c>
      <c r="R3" t="s">
        <v>3</v>
      </c>
      <c r="S3" t="s">
        <v>1038</v>
      </c>
      <c r="T3" t="s">
        <v>1039</v>
      </c>
      <c r="U3" t="s">
        <v>1040</v>
      </c>
    </row>
    <row r="4" spans="1:21" x14ac:dyDescent="0.2">
      <c r="A4">
        <v>29</v>
      </c>
      <c r="B4">
        <v>1</v>
      </c>
      <c r="C4" t="s">
        <v>3</v>
      </c>
      <c r="D4" t="s">
        <v>3</v>
      </c>
      <c r="E4" t="s">
        <v>266</v>
      </c>
      <c r="F4" t="s">
        <v>266</v>
      </c>
      <c r="G4" t="s">
        <v>266</v>
      </c>
      <c r="H4" t="s">
        <v>3</v>
      </c>
      <c r="I4" t="s">
        <v>266</v>
      </c>
      <c r="J4" t="s">
        <v>266</v>
      </c>
      <c r="K4" t="s">
        <v>3</v>
      </c>
      <c r="L4" t="s">
        <v>3</v>
      </c>
      <c r="M4" t="s">
        <v>3</v>
      </c>
      <c r="N4" t="s">
        <v>3</v>
      </c>
      <c r="O4" t="s">
        <v>266</v>
      </c>
      <c r="P4" t="s">
        <v>3</v>
      </c>
      <c r="Q4" t="s">
        <v>3</v>
      </c>
      <c r="R4" t="s">
        <v>3</v>
      </c>
      <c r="S4" t="s">
        <v>1041</v>
      </c>
      <c r="T4" t="s">
        <v>1043</v>
      </c>
      <c r="U4" t="s">
        <v>1040</v>
      </c>
    </row>
    <row r="5" spans="1:21" x14ac:dyDescent="0.2">
      <c r="A5">
        <v>38</v>
      </c>
      <c r="B5">
        <v>1</v>
      </c>
      <c r="C5" t="s">
        <v>3</v>
      </c>
      <c r="D5" t="s">
        <v>3</v>
      </c>
      <c r="E5" t="s">
        <v>72</v>
      </c>
      <c r="F5" t="s">
        <v>72</v>
      </c>
      <c r="G5" t="s">
        <v>73</v>
      </c>
      <c r="H5" t="s">
        <v>3</v>
      </c>
      <c r="I5" t="s">
        <v>73</v>
      </c>
      <c r="J5" t="s">
        <v>72</v>
      </c>
      <c r="K5" t="s">
        <v>3</v>
      </c>
      <c r="L5" t="s">
        <v>3</v>
      </c>
      <c r="M5" t="s">
        <v>3</v>
      </c>
      <c r="N5" t="s">
        <v>3</v>
      </c>
      <c r="O5" t="s">
        <v>916</v>
      </c>
      <c r="P5" t="s">
        <v>3</v>
      </c>
      <c r="Q5" t="s">
        <v>3</v>
      </c>
      <c r="R5" t="s">
        <v>3</v>
      </c>
      <c r="S5" t="s">
        <v>1038</v>
      </c>
      <c r="T5" t="s">
        <v>1039</v>
      </c>
      <c r="U5" t="s">
        <v>1040</v>
      </c>
    </row>
    <row r="6" spans="1:21" x14ac:dyDescent="0.2">
      <c r="A6">
        <v>38</v>
      </c>
      <c r="B6">
        <v>1</v>
      </c>
      <c r="C6" t="s">
        <v>3</v>
      </c>
      <c r="D6" t="s">
        <v>3</v>
      </c>
      <c r="E6" t="s">
        <v>266</v>
      </c>
      <c r="F6" t="s">
        <v>266</v>
      </c>
      <c r="G6" t="s">
        <v>266</v>
      </c>
      <c r="H6" t="s">
        <v>3</v>
      </c>
      <c r="I6" t="s">
        <v>266</v>
      </c>
      <c r="J6" t="s">
        <v>266</v>
      </c>
      <c r="K6" t="s">
        <v>3</v>
      </c>
      <c r="L6" t="s">
        <v>3</v>
      </c>
      <c r="M6" t="s">
        <v>3</v>
      </c>
      <c r="N6" t="s">
        <v>3</v>
      </c>
      <c r="O6" t="s">
        <v>266</v>
      </c>
      <c r="P6" t="s">
        <v>3</v>
      </c>
      <c r="Q6" t="s">
        <v>3</v>
      </c>
      <c r="R6" t="s">
        <v>3</v>
      </c>
      <c r="S6" t="s">
        <v>1041</v>
      </c>
      <c r="T6" t="s">
        <v>1043</v>
      </c>
      <c r="U6" t="s">
        <v>1040</v>
      </c>
    </row>
    <row r="7" spans="1:21" x14ac:dyDescent="0.2">
      <c r="A7">
        <v>39</v>
      </c>
      <c r="B7">
        <v>1</v>
      </c>
      <c r="C7" t="s">
        <v>3</v>
      </c>
      <c r="D7" t="s">
        <v>3</v>
      </c>
      <c r="E7" t="s">
        <v>72</v>
      </c>
      <c r="F7" t="s">
        <v>72</v>
      </c>
      <c r="G7" t="s">
        <v>73</v>
      </c>
      <c r="H7" t="s">
        <v>3</v>
      </c>
      <c r="I7" t="s">
        <v>73</v>
      </c>
      <c r="J7" t="s">
        <v>72</v>
      </c>
      <c r="K7" t="s">
        <v>3</v>
      </c>
      <c r="L7" t="s">
        <v>3</v>
      </c>
      <c r="M7" t="s">
        <v>3</v>
      </c>
      <c r="N7" t="s">
        <v>3</v>
      </c>
      <c r="O7" t="s">
        <v>916</v>
      </c>
      <c r="P7" t="s">
        <v>3</v>
      </c>
      <c r="Q7" t="s">
        <v>3</v>
      </c>
      <c r="R7" t="s">
        <v>3</v>
      </c>
      <c r="S7" t="s">
        <v>1038</v>
      </c>
      <c r="T7" t="s">
        <v>1039</v>
      </c>
      <c r="U7" t="s">
        <v>1040</v>
      </c>
    </row>
    <row r="8" spans="1:21" x14ac:dyDescent="0.2">
      <c r="A8">
        <v>39</v>
      </c>
      <c r="B8">
        <v>1</v>
      </c>
      <c r="C8" t="s">
        <v>3</v>
      </c>
      <c r="D8" t="s">
        <v>3</v>
      </c>
      <c r="E8" t="s">
        <v>266</v>
      </c>
      <c r="F8" t="s">
        <v>266</v>
      </c>
      <c r="G8" t="s">
        <v>266</v>
      </c>
      <c r="H8" t="s">
        <v>3</v>
      </c>
      <c r="I8" t="s">
        <v>266</v>
      </c>
      <c r="J8" t="s">
        <v>266</v>
      </c>
      <c r="K8" t="s">
        <v>3</v>
      </c>
      <c r="L8" t="s">
        <v>3</v>
      </c>
      <c r="M8" t="s">
        <v>3</v>
      </c>
      <c r="N8" t="s">
        <v>3</v>
      </c>
      <c r="O8" t="s">
        <v>266</v>
      </c>
      <c r="P8" t="s">
        <v>3</v>
      </c>
      <c r="Q8" t="s">
        <v>3</v>
      </c>
      <c r="R8" t="s">
        <v>3</v>
      </c>
      <c r="S8" t="s">
        <v>1041</v>
      </c>
      <c r="T8" t="s">
        <v>1043</v>
      </c>
      <c r="U8" t="s">
        <v>1040</v>
      </c>
    </row>
    <row r="9" spans="1:21" x14ac:dyDescent="0.2">
      <c r="A9">
        <v>48</v>
      </c>
      <c r="B9">
        <v>1</v>
      </c>
      <c r="C9" t="s">
        <v>3</v>
      </c>
      <c r="D9" t="s">
        <v>3</v>
      </c>
      <c r="E9" t="s">
        <v>72</v>
      </c>
      <c r="F9" t="s">
        <v>72</v>
      </c>
      <c r="G9" t="s">
        <v>73</v>
      </c>
      <c r="H9" t="s">
        <v>3</v>
      </c>
      <c r="I9" t="s">
        <v>73</v>
      </c>
      <c r="J9" t="s">
        <v>72</v>
      </c>
      <c r="K9" t="s">
        <v>3</v>
      </c>
      <c r="L9" t="s">
        <v>3</v>
      </c>
      <c r="M9" t="s">
        <v>3</v>
      </c>
      <c r="N9" t="s">
        <v>3</v>
      </c>
      <c r="O9" t="s">
        <v>916</v>
      </c>
      <c r="P9" t="s">
        <v>3</v>
      </c>
      <c r="Q9" t="s">
        <v>3</v>
      </c>
      <c r="R9" t="s">
        <v>3</v>
      </c>
      <c r="S9" t="s">
        <v>1038</v>
      </c>
      <c r="T9" t="s">
        <v>1039</v>
      </c>
      <c r="U9" t="s">
        <v>1040</v>
      </c>
    </row>
    <row r="10" spans="1:21" x14ac:dyDescent="0.2">
      <c r="A10">
        <v>48</v>
      </c>
      <c r="B10">
        <v>1</v>
      </c>
      <c r="C10" t="s">
        <v>3</v>
      </c>
      <c r="D10" t="s">
        <v>3</v>
      </c>
      <c r="E10" t="s">
        <v>266</v>
      </c>
      <c r="F10" t="s">
        <v>266</v>
      </c>
      <c r="G10" t="s">
        <v>266</v>
      </c>
      <c r="H10" t="s">
        <v>3</v>
      </c>
      <c r="I10" t="s">
        <v>266</v>
      </c>
      <c r="J10" t="s">
        <v>266</v>
      </c>
      <c r="K10" t="s">
        <v>3</v>
      </c>
      <c r="L10" t="s">
        <v>3</v>
      </c>
      <c r="M10" t="s">
        <v>3</v>
      </c>
      <c r="N10" t="s">
        <v>3</v>
      </c>
      <c r="O10" t="s">
        <v>266</v>
      </c>
      <c r="P10" t="s">
        <v>3</v>
      </c>
      <c r="Q10" t="s">
        <v>3</v>
      </c>
      <c r="R10" t="s">
        <v>3</v>
      </c>
      <c r="S10" t="s">
        <v>1041</v>
      </c>
      <c r="T10" t="s">
        <v>1043</v>
      </c>
      <c r="U10" t="s">
        <v>1040</v>
      </c>
    </row>
    <row r="11" spans="1:21" x14ac:dyDescent="0.2">
      <c r="A11">
        <v>49</v>
      </c>
      <c r="B11">
        <v>1</v>
      </c>
      <c r="C11" t="s">
        <v>3</v>
      </c>
      <c r="D11" t="s">
        <v>3</v>
      </c>
      <c r="E11" t="s">
        <v>72</v>
      </c>
      <c r="F11" t="s">
        <v>72</v>
      </c>
      <c r="G11" t="s">
        <v>73</v>
      </c>
      <c r="H11" t="s">
        <v>3</v>
      </c>
      <c r="I11" t="s">
        <v>73</v>
      </c>
      <c r="J11" t="s">
        <v>72</v>
      </c>
      <c r="K11" t="s">
        <v>3</v>
      </c>
      <c r="L11" t="s">
        <v>3</v>
      </c>
      <c r="M11" t="s">
        <v>3</v>
      </c>
      <c r="N11" t="s">
        <v>3</v>
      </c>
      <c r="O11" t="s">
        <v>916</v>
      </c>
      <c r="P11" t="s">
        <v>3</v>
      </c>
      <c r="Q11" t="s">
        <v>3</v>
      </c>
      <c r="R11" t="s">
        <v>3</v>
      </c>
      <c r="S11" t="s">
        <v>1038</v>
      </c>
      <c r="T11" t="s">
        <v>1039</v>
      </c>
      <c r="U11" t="s">
        <v>1040</v>
      </c>
    </row>
    <row r="12" spans="1:21" x14ac:dyDescent="0.2">
      <c r="A12">
        <v>49</v>
      </c>
      <c r="B12">
        <v>1</v>
      </c>
      <c r="C12" t="s">
        <v>3</v>
      </c>
      <c r="D12" t="s">
        <v>3</v>
      </c>
      <c r="E12" t="s">
        <v>266</v>
      </c>
      <c r="F12" t="s">
        <v>266</v>
      </c>
      <c r="G12" t="s">
        <v>266</v>
      </c>
      <c r="H12" t="s">
        <v>3</v>
      </c>
      <c r="I12" t="s">
        <v>266</v>
      </c>
      <c r="J12" t="s">
        <v>266</v>
      </c>
      <c r="K12" t="s">
        <v>3</v>
      </c>
      <c r="L12" t="s">
        <v>3</v>
      </c>
      <c r="M12" t="s">
        <v>3</v>
      </c>
      <c r="N12" t="s">
        <v>3</v>
      </c>
      <c r="O12" t="s">
        <v>266</v>
      </c>
      <c r="P12" t="s">
        <v>3</v>
      </c>
      <c r="Q12" t="s">
        <v>3</v>
      </c>
      <c r="R12" t="s">
        <v>3</v>
      </c>
      <c r="S12" t="s">
        <v>1041</v>
      </c>
      <c r="T12" t="s">
        <v>1043</v>
      </c>
      <c r="U12" t="s">
        <v>1040</v>
      </c>
    </row>
    <row r="13" spans="1:21" x14ac:dyDescent="0.2">
      <c r="A13">
        <v>56</v>
      </c>
      <c r="B13">
        <v>1</v>
      </c>
      <c r="C13" t="s">
        <v>3</v>
      </c>
      <c r="D13" t="s">
        <v>3</v>
      </c>
      <c r="E13" t="s">
        <v>72</v>
      </c>
      <c r="F13" t="s">
        <v>72</v>
      </c>
      <c r="G13" t="s">
        <v>73</v>
      </c>
      <c r="H13" t="s">
        <v>3</v>
      </c>
      <c r="I13" t="s">
        <v>73</v>
      </c>
      <c r="J13" t="s">
        <v>72</v>
      </c>
      <c r="K13" t="s">
        <v>3</v>
      </c>
      <c r="L13" t="s">
        <v>3</v>
      </c>
      <c r="M13" t="s">
        <v>3</v>
      </c>
      <c r="N13" t="s">
        <v>3</v>
      </c>
      <c r="O13" t="s">
        <v>916</v>
      </c>
      <c r="P13" t="s">
        <v>3</v>
      </c>
      <c r="Q13" t="s">
        <v>3</v>
      </c>
      <c r="R13" t="s">
        <v>3</v>
      </c>
      <c r="S13" t="s">
        <v>1038</v>
      </c>
      <c r="T13" t="s">
        <v>1039</v>
      </c>
      <c r="U13" t="s">
        <v>1040</v>
      </c>
    </row>
    <row r="14" spans="1:21" x14ac:dyDescent="0.2">
      <c r="A14">
        <v>56</v>
      </c>
      <c r="B14">
        <v>1</v>
      </c>
      <c r="C14" t="s">
        <v>3</v>
      </c>
      <c r="D14" t="s">
        <v>3</v>
      </c>
      <c r="E14" t="s">
        <v>266</v>
      </c>
      <c r="F14" t="s">
        <v>266</v>
      </c>
      <c r="G14" t="s">
        <v>266</v>
      </c>
      <c r="H14" t="s">
        <v>3</v>
      </c>
      <c r="I14" t="s">
        <v>266</v>
      </c>
      <c r="J14" t="s">
        <v>266</v>
      </c>
      <c r="K14" t="s">
        <v>3</v>
      </c>
      <c r="L14" t="s">
        <v>3</v>
      </c>
      <c r="M14" t="s">
        <v>3</v>
      </c>
      <c r="N14" t="s">
        <v>3</v>
      </c>
      <c r="O14" t="s">
        <v>266</v>
      </c>
      <c r="P14" t="s">
        <v>3</v>
      </c>
      <c r="Q14" t="s">
        <v>3</v>
      </c>
      <c r="R14" t="s">
        <v>3</v>
      </c>
      <c r="S14" t="s">
        <v>1041</v>
      </c>
      <c r="T14" t="s">
        <v>1043</v>
      </c>
      <c r="U14" t="s">
        <v>1040</v>
      </c>
    </row>
    <row r="15" spans="1:21" x14ac:dyDescent="0.2">
      <c r="A15">
        <v>57</v>
      </c>
      <c r="B15">
        <v>1</v>
      </c>
      <c r="C15" t="s">
        <v>3</v>
      </c>
      <c r="D15" t="s">
        <v>3</v>
      </c>
      <c r="E15" t="s">
        <v>72</v>
      </c>
      <c r="F15" t="s">
        <v>72</v>
      </c>
      <c r="G15" t="s">
        <v>73</v>
      </c>
      <c r="H15" t="s">
        <v>3</v>
      </c>
      <c r="I15" t="s">
        <v>73</v>
      </c>
      <c r="J15" t="s">
        <v>72</v>
      </c>
      <c r="K15" t="s">
        <v>3</v>
      </c>
      <c r="L15" t="s">
        <v>3</v>
      </c>
      <c r="M15" t="s">
        <v>3</v>
      </c>
      <c r="N15" t="s">
        <v>3</v>
      </c>
      <c r="O15" t="s">
        <v>916</v>
      </c>
      <c r="P15" t="s">
        <v>3</v>
      </c>
      <c r="Q15" t="s">
        <v>3</v>
      </c>
      <c r="R15" t="s">
        <v>3</v>
      </c>
      <c r="S15" t="s">
        <v>1038</v>
      </c>
      <c r="T15" t="s">
        <v>1039</v>
      </c>
      <c r="U15" t="s">
        <v>1040</v>
      </c>
    </row>
    <row r="16" spans="1:21" x14ac:dyDescent="0.2">
      <c r="A16">
        <v>57</v>
      </c>
      <c r="B16">
        <v>1</v>
      </c>
      <c r="C16" t="s">
        <v>3</v>
      </c>
      <c r="D16" t="s">
        <v>3</v>
      </c>
      <c r="E16" t="s">
        <v>266</v>
      </c>
      <c r="F16" t="s">
        <v>266</v>
      </c>
      <c r="G16" t="s">
        <v>266</v>
      </c>
      <c r="H16" t="s">
        <v>3</v>
      </c>
      <c r="I16" t="s">
        <v>266</v>
      </c>
      <c r="J16" t="s">
        <v>266</v>
      </c>
      <c r="K16" t="s">
        <v>3</v>
      </c>
      <c r="L16" t="s">
        <v>3</v>
      </c>
      <c r="M16" t="s">
        <v>3</v>
      </c>
      <c r="N16" t="s">
        <v>3</v>
      </c>
      <c r="O16" t="s">
        <v>266</v>
      </c>
      <c r="P16" t="s">
        <v>3</v>
      </c>
      <c r="Q16" t="s">
        <v>3</v>
      </c>
      <c r="R16" t="s">
        <v>3</v>
      </c>
      <c r="S16" t="s">
        <v>1041</v>
      </c>
      <c r="T16" t="s">
        <v>1043</v>
      </c>
      <c r="U16" t="s">
        <v>1040</v>
      </c>
    </row>
    <row r="17" spans="1:21" x14ac:dyDescent="0.2">
      <c r="A17">
        <v>64</v>
      </c>
      <c r="B17">
        <v>1</v>
      </c>
      <c r="C17" t="s">
        <v>3</v>
      </c>
      <c r="D17" t="s">
        <v>3</v>
      </c>
      <c r="E17" t="s">
        <v>72</v>
      </c>
      <c r="F17" t="s">
        <v>72</v>
      </c>
      <c r="G17" t="s">
        <v>73</v>
      </c>
      <c r="H17" t="s">
        <v>3</v>
      </c>
      <c r="I17" t="s">
        <v>73</v>
      </c>
      <c r="J17" t="s">
        <v>72</v>
      </c>
      <c r="K17" t="s">
        <v>3</v>
      </c>
      <c r="L17" t="s">
        <v>3</v>
      </c>
      <c r="M17" t="s">
        <v>3</v>
      </c>
      <c r="N17" t="s">
        <v>3</v>
      </c>
      <c r="O17" t="s">
        <v>916</v>
      </c>
      <c r="P17" t="s">
        <v>3</v>
      </c>
      <c r="Q17" t="s">
        <v>3</v>
      </c>
      <c r="R17" t="s">
        <v>3</v>
      </c>
      <c r="S17" t="s">
        <v>1038</v>
      </c>
      <c r="T17" t="s">
        <v>1039</v>
      </c>
      <c r="U17" t="s">
        <v>1040</v>
      </c>
    </row>
    <row r="18" spans="1:21" x14ac:dyDescent="0.2">
      <c r="A18">
        <v>65</v>
      </c>
      <c r="B18">
        <v>1</v>
      </c>
      <c r="C18" t="s">
        <v>3</v>
      </c>
      <c r="D18" t="s">
        <v>3</v>
      </c>
      <c r="E18" t="s">
        <v>72</v>
      </c>
      <c r="F18" t="s">
        <v>72</v>
      </c>
      <c r="G18" t="s">
        <v>73</v>
      </c>
      <c r="H18" t="s">
        <v>3</v>
      </c>
      <c r="I18" t="s">
        <v>73</v>
      </c>
      <c r="J18" t="s">
        <v>72</v>
      </c>
      <c r="K18" t="s">
        <v>3</v>
      </c>
      <c r="L18" t="s">
        <v>3</v>
      </c>
      <c r="M18" t="s">
        <v>3</v>
      </c>
      <c r="N18" t="s">
        <v>3</v>
      </c>
      <c r="O18" t="s">
        <v>916</v>
      </c>
      <c r="P18" t="s">
        <v>3</v>
      </c>
      <c r="Q18" t="s">
        <v>3</v>
      </c>
      <c r="R18" t="s">
        <v>3</v>
      </c>
      <c r="S18" t="s">
        <v>1038</v>
      </c>
      <c r="T18" t="s">
        <v>1039</v>
      </c>
      <c r="U18" t="s">
        <v>1040</v>
      </c>
    </row>
    <row r="19" spans="1:21" x14ac:dyDescent="0.2">
      <c r="A19">
        <v>72</v>
      </c>
      <c r="B19">
        <v>1</v>
      </c>
      <c r="C19" t="s">
        <v>3</v>
      </c>
      <c r="D19" t="s">
        <v>3</v>
      </c>
      <c r="E19" t="s">
        <v>72</v>
      </c>
      <c r="F19" t="s">
        <v>72</v>
      </c>
      <c r="G19" t="s">
        <v>73</v>
      </c>
      <c r="H19" t="s">
        <v>3</v>
      </c>
      <c r="I19" t="s">
        <v>73</v>
      </c>
      <c r="J19" t="s">
        <v>72</v>
      </c>
      <c r="K19" t="s">
        <v>3</v>
      </c>
      <c r="L19" t="s">
        <v>3</v>
      </c>
      <c r="M19" t="s">
        <v>3</v>
      </c>
      <c r="N19" t="s">
        <v>3</v>
      </c>
      <c r="O19" t="s">
        <v>916</v>
      </c>
      <c r="P19" t="s">
        <v>3</v>
      </c>
      <c r="Q19" t="s">
        <v>3</v>
      </c>
      <c r="R19" t="s">
        <v>3</v>
      </c>
      <c r="S19" t="s">
        <v>1038</v>
      </c>
      <c r="T19" t="s">
        <v>1039</v>
      </c>
      <c r="U19" t="s">
        <v>1040</v>
      </c>
    </row>
    <row r="20" spans="1:21" x14ac:dyDescent="0.2">
      <c r="A20">
        <v>72</v>
      </c>
      <c r="B20">
        <v>1</v>
      </c>
      <c r="C20" t="s">
        <v>3</v>
      </c>
      <c r="D20" t="s">
        <v>3</v>
      </c>
      <c r="E20" t="s">
        <v>266</v>
      </c>
      <c r="F20" t="s">
        <v>266</v>
      </c>
      <c r="G20" t="s">
        <v>266</v>
      </c>
      <c r="H20" t="s">
        <v>3</v>
      </c>
      <c r="I20" t="s">
        <v>266</v>
      </c>
      <c r="J20" t="s">
        <v>266</v>
      </c>
      <c r="K20" t="s">
        <v>3</v>
      </c>
      <c r="L20" t="s">
        <v>3</v>
      </c>
      <c r="M20" t="s">
        <v>3</v>
      </c>
      <c r="N20" t="s">
        <v>3</v>
      </c>
      <c r="O20" t="s">
        <v>266</v>
      </c>
      <c r="P20" t="s">
        <v>3</v>
      </c>
      <c r="Q20" t="s">
        <v>3</v>
      </c>
      <c r="R20" t="s">
        <v>3</v>
      </c>
      <c r="S20" t="s">
        <v>1041</v>
      </c>
      <c r="T20" t="s">
        <v>1043</v>
      </c>
      <c r="U20" t="s">
        <v>1040</v>
      </c>
    </row>
    <row r="21" spans="1:21" x14ac:dyDescent="0.2">
      <c r="A21">
        <v>73</v>
      </c>
      <c r="B21">
        <v>1</v>
      </c>
      <c r="C21" t="s">
        <v>3</v>
      </c>
      <c r="D21" t="s">
        <v>3</v>
      </c>
      <c r="E21" t="s">
        <v>72</v>
      </c>
      <c r="F21" t="s">
        <v>72</v>
      </c>
      <c r="G21" t="s">
        <v>73</v>
      </c>
      <c r="H21" t="s">
        <v>3</v>
      </c>
      <c r="I21" t="s">
        <v>73</v>
      </c>
      <c r="J21" t="s">
        <v>72</v>
      </c>
      <c r="K21" t="s">
        <v>3</v>
      </c>
      <c r="L21" t="s">
        <v>3</v>
      </c>
      <c r="M21" t="s">
        <v>3</v>
      </c>
      <c r="N21" t="s">
        <v>3</v>
      </c>
      <c r="O21" t="s">
        <v>916</v>
      </c>
      <c r="P21" t="s">
        <v>3</v>
      </c>
      <c r="Q21" t="s">
        <v>3</v>
      </c>
      <c r="R21" t="s">
        <v>3</v>
      </c>
      <c r="S21" t="s">
        <v>1038</v>
      </c>
      <c r="T21" t="s">
        <v>1039</v>
      </c>
      <c r="U21" t="s">
        <v>1040</v>
      </c>
    </row>
    <row r="22" spans="1:21" x14ac:dyDescent="0.2">
      <c r="A22">
        <v>73</v>
      </c>
      <c r="B22">
        <v>1</v>
      </c>
      <c r="C22" t="s">
        <v>3</v>
      </c>
      <c r="D22" t="s">
        <v>3</v>
      </c>
      <c r="E22" t="s">
        <v>266</v>
      </c>
      <c r="F22" t="s">
        <v>266</v>
      </c>
      <c r="G22" t="s">
        <v>266</v>
      </c>
      <c r="H22" t="s">
        <v>3</v>
      </c>
      <c r="I22" t="s">
        <v>266</v>
      </c>
      <c r="J22" t="s">
        <v>266</v>
      </c>
      <c r="K22" t="s">
        <v>3</v>
      </c>
      <c r="L22" t="s">
        <v>3</v>
      </c>
      <c r="M22" t="s">
        <v>3</v>
      </c>
      <c r="N22" t="s">
        <v>3</v>
      </c>
      <c r="O22" t="s">
        <v>266</v>
      </c>
      <c r="P22" t="s">
        <v>3</v>
      </c>
      <c r="Q22" t="s">
        <v>3</v>
      </c>
      <c r="R22" t="s">
        <v>3</v>
      </c>
      <c r="S22" t="s">
        <v>1041</v>
      </c>
      <c r="T22" t="s">
        <v>1043</v>
      </c>
      <c r="U22" t="s">
        <v>1040</v>
      </c>
    </row>
    <row r="23" spans="1:21" x14ac:dyDescent="0.2">
      <c r="A23">
        <v>80</v>
      </c>
      <c r="B23">
        <v>1</v>
      </c>
      <c r="C23" t="s">
        <v>3</v>
      </c>
      <c r="D23" t="s">
        <v>3</v>
      </c>
      <c r="E23" t="s">
        <v>72</v>
      </c>
      <c r="F23" t="s">
        <v>72</v>
      </c>
      <c r="G23" t="s">
        <v>73</v>
      </c>
      <c r="H23" t="s">
        <v>3</v>
      </c>
      <c r="I23" t="s">
        <v>73</v>
      </c>
      <c r="J23" t="s">
        <v>72</v>
      </c>
      <c r="K23" t="s">
        <v>3</v>
      </c>
      <c r="L23" t="s">
        <v>3</v>
      </c>
      <c r="M23" t="s">
        <v>3</v>
      </c>
      <c r="N23" t="s">
        <v>3</v>
      </c>
      <c r="O23" t="s">
        <v>916</v>
      </c>
      <c r="P23" t="s">
        <v>3</v>
      </c>
      <c r="Q23" t="s">
        <v>3</v>
      </c>
      <c r="R23" t="s">
        <v>3</v>
      </c>
      <c r="S23" t="s">
        <v>1038</v>
      </c>
      <c r="T23" t="s">
        <v>1039</v>
      </c>
      <c r="U23" t="s">
        <v>1040</v>
      </c>
    </row>
    <row r="24" spans="1:21" x14ac:dyDescent="0.2">
      <c r="A24">
        <v>80</v>
      </c>
      <c r="B24">
        <v>1</v>
      </c>
      <c r="C24" t="s">
        <v>3</v>
      </c>
      <c r="D24" t="s">
        <v>3</v>
      </c>
      <c r="E24" t="s">
        <v>266</v>
      </c>
      <c r="F24" t="s">
        <v>266</v>
      </c>
      <c r="G24" t="s">
        <v>266</v>
      </c>
      <c r="H24" t="s">
        <v>3</v>
      </c>
      <c r="I24" t="s">
        <v>266</v>
      </c>
      <c r="J24" t="s">
        <v>266</v>
      </c>
      <c r="K24" t="s">
        <v>3</v>
      </c>
      <c r="L24" t="s">
        <v>3</v>
      </c>
      <c r="M24" t="s">
        <v>3</v>
      </c>
      <c r="N24" t="s">
        <v>3</v>
      </c>
      <c r="O24" t="s">
        <v>266</v>
      </c>
      <c r="P24" t="s">
        <v>3</v>
      </c>
      <c r="Q24" t="s">
        <v>3</v>
      </c>
      <c r="R24" t="s">
        <v>3</v>
      </c>
      <c r="S24" t="s">
        <v>1041</v>
      </c>
      <c r="T24" t="s">
        <v>1043</v>
      </c>
      <c r="U24" t="s">
        <v>1040</v>
      </c>
    </row>
    <row r="25" spans="1:21" x14ac:dyDescent="0.2">
      <c r="A25">
        <v>81</v>
      </c>
      <c r="B25">
        <v>1</v>
      </c>
      <c r="C25" t="s">
        <v>3</v>
      </c>
      <c r="D25" t="s">
        <v>3</v>
      </c>
      <c r="E25" t="s">
        <v>72</v>
      </c>
      <c r="F25" t="s">
        <v>72</v>
      </c>
      <c r="G25" t="s">
        <v>73</v>
      </c>
      <c r="H25" t="s">
        <v>3</v>
      </c>
      <c r="I25" t="s">
        <v>73</v>
      </c>
      <c r="J25" t="s">
        <v>72</v>
      </c>
      <c r="K25" t="s">
        <v>3</v>
      </c>
      <c r="L25" t="s">
        <v>3</v>
      </c>
      <c r="M25" t="s">
        <v>3</v>
      </c>
      <c r="N25" t="s">
        <v>3</v>
      </c>
      <c r="O25" t="s">
        <v>916</v>
      </c>
      <c r="P25" t="s">
        <v>3</v>
      </c>
      <c r="Q25" t="s">
        <v>3</v>
      </c>
      <c r="R25" t="s">
        <v>3</v>
      </c>
      <c r="S25" t="s">
        <v>1038</v>
      </c>
      <c r="T25" t="s">
        <v>1039</v>
      </c>
      <c r="U25" t="s">
        <v>1040</v>
      </c>
    </row>
    <row r="26" spans="1:21" x14ac:dyDescent="0.2">
      <c r="A26">
        <v>81</v>
      </c>
      <c r="B26">
        <v>1</v>
      </c>
      <c r="C26" t="s">
        <v>3</v>
      </c>
      <c r="D26" t="s">
        <v>3</v>
      </c>
      <c r="E26" t="s">
        <v>266</v>
      </c>
      <c r="F26" t="s">
        <v>266</v>
      </c>
      <c r="G26" t="s">
        <v>266</v>
      </c>
      <c r="H26" t="s">
        <v>3</v>
      </c>
      <c r="I26" t="s">
        <v>266</v>
      </c>
      <c r="J26" t="s">
        <v>266</v>
      </c>
      <c r="K26" t="s">
        <v>3</v>
      </c>
      <c r="L26" t="s">
        <v>3</v>
      </c>
      <c r="M26" t="s">
        <v>3</v>
      </c>
      <c r="N26" t="s">
        <v>3</v>
      </c>
      <c r="O26" t="s">
        <v>266</v>
      </c>
      <c r="P26" t="s">
        <v>3</v>
      </c>
      <c r="Q26" t="s">
        <v>3</v>
      </c>
      <c r="R26" t="s">
        <v>3</v>
      </c>
      <c r="S26" t="s">
        <v>1041</v>
      </c>
      <c r="T26" t="s">
        <v>1043</v>
      </c>
      <c r="U26" t="s">
        <v>1040</v>
      </c>
    </row>
    <row r="27" spans="1:21" x14ac:dyDescent="0.2">
      <c r="A27">
        <v>88</v>
      </c>
      <c r="B27">
        <v>1</v>
      </c>
      <c r="C27" t="s">
        <v>3</v>
      </c>
      <c r="D27" t="s">
        <v>3</v>
      </c>
      <c r="E27" t="s">
        <v>72</v>
      </c>
      <c r="F27" t="s">
        <v>72</v>
      </c>
      <c r="G27" t="s">
        <v>73</v>
      </c>
      <c r="H27" t="s">
        <v>3</v>
      </c>
      <c r="I27" t="s">
        <v>73</v>
      </c>
      <c r="J27" t="s">
        <v>72</v>
      </c>
      <c r="K27" t="s">
        <v>3</v>
      </c>
      <c r="L27" t="s">
        <v>3</v>
      </c>
      <c r="M27" t="s">
        <v>3</v>
      </c>
      <c r="N27" t="s">
        <v>3</v>
      </c>
      <c r="O27" t="s">
        <v>916</v>
      </c>
      <c r="P27" t="s">
        <v>3</v>
      </c>
      <c r="Q27" t="s">
        <v>3</v>
      </c>
      <c r="R27" t="s">
        <v>3</v>
      </c>
      <c r="S27" t="s">
        <v>1038</v>
      </c>
      <c r="T27" t="s">
        <v>1039</v>
      </c>
      <c r="U27" t="s">
        <v>1040</v>
      </c>
    </row>
    <row r="28" spans="1:21" x14ac:dyDescent="0.2">
      <c r="A28">
        <v>88</v>
      </c>
      <c r="B28">
        <v>1</v>
      </c>
      <c r="C28" t="s">
        <v>3</v>
      </c>
      <c r="D28" t="s">
        <v>3</v>
      </c>
      <c r="E28" t="s">
        <v>266</v>
      </c>
      <c r="F28" t="s">
        <v>266</v>
      </c>
      <c r="G28" t="s">
        <v>266</v>
      </c>
      <c r="H28" t="s">
        <v>3</v>
      </c>
      <c r="I28" t="s">
        <v>266</v>
      </c>
      <c r="J28" t="s">
        <v>266</v>
      </c>
      <c r="K28" t="s">
        <v>3</v>
      </c>
      <c r="L28" t="s">
        <v>3</v>
      </c>
      <c r="M28" t="s">
        <v>3</v>
      </c>
      <c r="N28" t="s">
        <v>3</v>
      </c>
      <c r="O28" t="s">
        <v>266</v>
      </c>
      <c r="P28" t="s">
        <v>3</v>
      </c>
      <c r="Q28" t="s">
        <v>3</v>
      </c>
      <c r="R28" t="s">
        <v>3</v>
      </c>
      <c r="S28" t="s">
        <v>1041</v>
      </c>
      <c r="T28" t="s">
        <v>1043</v>
      </c>
      <c r="U28" t="s">
        <v>1040</v>
      </c>
    </row>
    <row r="29" spans="1:21" x14ac:dyDescent="0.2">
      <c r="A29">
        <v>89</v>
      </c>
      <c r="B29">
        <v>1</v>
      </c>
      <c r="C29" t="s">
        <v>3</v>
      </c>
      <c r="D29" t="s">
        <v>3</v>
      </c>
      <c r="E29" t="s">
        <v>72</v>
      </c>
      <c r="F29" t="s">
        <v>72</v>
      </c>
      <c r="G29" t="s">
        <v>73</v>
      </c>
      <c r="H29" t="s">
        <v>3</v>
      </c>
      <c r="I29" t="s">
        <v>73</v>
      </c>
      <c r="J29" t="s">
        <v>72</v>
      </c>
      <c r="K29" t="s">
        <v>3</v>
      </c>
      <c r="L29" t="s">
        <v>3</v>
      </c>
      <c r="M29" t="s">
        <v>3</v>
      </c>
      <c r="N29" t="s">
        <v>3</v>
      </c>
      <c r="O29" t="s">
        <v>916</v>
      </c>
      <c r="P29" t="s">
        <v>3</v>
      </c>
      <c r="Q29" t="s">
        <v>3</v>
      </c>
      <c r="R29" t="s">
        <v>3</v>
      </c>
      <c r="S29" t="s">
        <v>1038</v>
      </c>
      <c r="T29" t="s">
        <v>1039</v>
      </c>
      <c r="U29" t="s">
        <v>1040</v>
      </c>
    </row>
    <row r="30" spans="1:21" x14ac:dyDescent="0.2">
      <c r="A30">
        <v>89</v>
      </c>
      <c r="B30">
        <v>1</v>
      </c>
      <c r="C30" t="s">
        <v>3</v>
      </c>
      <c r="D30" t="s">
        <v>3</v>
      </c>
      <c r="E30" t="s">
        <v>266</v>
      </c>
      <c r="F30" t="s">
        <v>266</v>
      </c>
      <c r="G30" t="s">
        <v>266</v>
      </c>
      <c r="H30" t="s">
        <v>3</v>
      </c>
      <c r="I30" t="s">
        <v>266</v>
      </c>
      <c r="J30" t="s">
        <v>266</v>
      </c>
      <c r="K30" t="s">
        <v>3</v>
      </c>
      <c r="L30" t="s">
        <v>3</v>
      </c>
      <c r="M30" t="s">
        <v>3</v>
      </c>
      <c r="N30" t="s">
        <v>3</v>
      </c>
      <c r="O30" t="s">
        <v>266</v>
      </c>
      <c r="P30" t="s">
        <v>3</v>
      </c>
      <c r="Q30" t="s">
        <v>3</v>
      </c>
      <c r="R30" t="s">
        <v>3</v>
      </c>
      <c r="S30" t="s">
        <v>1041</v>
      </c>
      <c r="T30" t="s">
        <v>1043</v>
      </c>
      <c r="U30" t="s">
        <v>1040</v>
      </c>
    </row>
    <row r="31" spans="1:21" x14ac:dyDescent="0.2">
      <c r="A31">
        <v>96</v>
      </c>
      <c r="B31">
        <v>1</v>
      </c>
      <c r="C31" t="s">
        <v>3</v>
      </c>
      <c r="D31" t="s">
        <v>3</v>
      </c>
      <c r="E31" t="s">
        <v>72</v>
      </c>
      <c r="F31" t="s">
        <v>72</v>
      </c>
      <c r="G31" t="s">
        <v>73</v>
      </c>
      <c r="H31" t="s">
        <v>3</v>
      </c>
      <c r="I31" t="s">
        <v>73</v>
      </c>
      <c r="J31" t="s">
        <v>72</v>
      </c>
      <c r="K31" t="s">
        <v>3</v>
      </c>
      <c r="L31" t="s">
        <v>3</v>
      </c>
      <c r="M31" t="s">
        <v>3</v>
      </c>
      <c r="N31" t="s">
        <v>3</v>
      </c>
      <c r="O31" t="s">
        <v>916</v>
      </c>
      <c r="P31" t="s">
        <v>3</v>
      </c>
      <c r="Q31" t="s">
        <v>3</v>
      </c>
      <c r="R31" t="s">
        <v>3</v>
      </c>
      <c r="S31" t="s">
        <v>1038</v>
      </c>
      <c r="T31" t="s">
        <v>1039</v>
      </c>
      <c r="U31" t="s">
        <v>1040</v>
      </c>
    </row>
    <row r="32" spans="1:21" x14ac:dyDescent="0.2">
      <c r="A32">
        <v>96</v>
      </c>
      <c r="B32">
        <v>1</v>
      </c>
      <c r="C32" t="s">
        <v>3</v>
      </c>
      <c r="D32" t="s">
        <v>3</v>
      </c>
      <c r="E32" t="s">
        <v>266</v>
      </c>
      <c r="F32" t="s">
        <v>266</v>
      </c>
      <c r="G32" t="s">
        <v>266</v>
      </c>
      <c r="H32" t="s">
        <v>3</v>
      </c>
      <c r="I32" t="s">
        <v>266</v>
      </c>
      <c r="J32" t="s">
        <v>266</v>
      </c>
      <c r="K32" t="s">
        <v>3</v>
      </c>
      <c r="L32" t="s">
        <v>3</v>
      </c>
      <c r="M32" t="s">
        <v>3</v>
      </c>
      <c r="N32" t="s">
        <v>3</v>
      </c>
      <c r="O32" t="s">
        <v>266</v>
      </c>
      <c r="P32" t="s">
        <v>3</v>
      </c>
      <c r="Q32" t="s">
        <v>3</v>
      </c>
      <c r="R32" t="s">
        <v>3</v>
      </c>
      <c r="S32" t="s">
        <v>1041</v>
      </c>
      <c r="T32" t="s">
        <v>1043</v>
      </c>
      <c r="U32" t="s">
        <v>1040</v>
      </c>
    </row>
    <row r="33" spans="1:21" x14ac:dyDescent="0.2">
      <c r="A33">
        <v>97</v>
      </c>
      <c r="B33">
        <v>1</v>
      </c>
      <c r="C33" t="s">
        <v>3</v>
      </c>
      <c r="D33" t="s">
        <v>3</v>
      </c>
      <c r="E33" t="s">
        <v>72</v>
      </c>
      <c r="F33" t="s">
        <v>72</v>
      </c>
      <c r="G33" t="s">
        <v>73</v>
      </c>
      <c r="H33" t="s">
        <v>3</v>
      </c>
      <c r="I33" t="s">
        <v>73</v>
      </c>
      <c r="J33" t="s">
        <v>72</v>
      </c>
      <c r="K33" t="s">
        <v>3</v>
      </c>
      <c r="L33" t="s">
        <v>3</v>
      </c>
      <c r="M33" t="s">
        <v>3</v>
      </c>
      <c r="N33" t="s">
        <v>3</v>
      </c>
      <c r="O33" t="s">
        <v>916</v>
      </c>
      <c r="P33" t="s">
        <v>3</v>
      </c>
      <c r="Q33" t="s">
        <v>3</v>
      </c>
      <c r="R33" t="s">
        <v>3</v>
      </c>
      <c r="S33" t="s">
        <v>1038</v>
      </c>
      <c r="T33" t="s">
        <v>1039</v>
      </c>
      <c r="U33" t="s">
        <v>1040</v>
      </c>
    </row>
    <row r="34" spans="1:21" x14ac:dyDescent="0.2">
      <c r="A34">
        <v>97</v>
      </c>
      <c r="B34">
        <v>1</v>
      </c>
      <c r="C34" t="s">
        <v>3</v>
      </c>
      <c r="D34" t="s">
        <v>3</v>
      </c>
      <c r="E34" t="s">
        <v>266</v>
      </c>
      <c r="F34" t="s">
        <v>266</v>
      </c>
      <c r="G34" t="s">
        <v>266</v>
      </c>
      <c r="H34" t="s">
        <v>3</v>
      </c>
      <c r="I34" t="s">
        <v>266</v>
      </c>
      <c r="J34" t="s">
        <v>266</v>
      </c>
      <c r="K34" t="s">
        <v>3</v>
      </c>
      <c r="L34" t="s">
        <v>3</v>
      </c>
      <c r="M34" t="s">
        <v>3</v>
      </c>
      <c r="N34" t="s">
        <v>3</v>
      </c>
      <c r="O34" t="s">
        <v>266</v>
      </c>
      <c r="P34" t="s">
        <v>3</v>
      </c>
      <c r="Q34" t="s">
        <v>3</v>
      </c>
      <c r="R34" t="s">
        <v>3</v>
      </c>
      <c r="S34" t="s">
        <v>1041</v>
      </c>
      <c r="T34" t="s">
        <v>1043</v>
      </c>
      <c r="U34" t="s">
        <v>1040</v>
      </c>
    </row>
    <row r="35" spans="1:21" x14ac:dyDescent="0.2">
      <c r="A35">
        <v>102</v>
      </c>
      <c r="B35">
        <v>1</v>
      </c>
      <c r="C35" t="s">
        <v>3</v>
      </c>
      <c r="D35" t="s">
        <v>3</v>
      </c>
      <c r="E35" t="s">
        <v>72</v>
      </c>
      <c r="F35" t="s">
        <v>72</v>
      </c>
      <c r="G35" t="s">
        <v>73</v>
      </c>
      <c r="H35" t="s">
        <v>3</v>
      </c>
      <c r="I35" t="s">
        <v>73</v>
      </c>
      <c r="J35" t="s">
        <v>72</v>
      </c>
      <c r="K35" t="s">
        <v>3</v>
      </c>
      <c r="L35" t="s">
        <v>3</v>
      </c>
      <c r="M35" t="s">
        <v>3</v>
      </c>
      <c r="N35" t="s">
        <v>3</v>
      </c>
      <c r="O35" t="s">
        <v>916</v>
      </c>
      <c r="P35" t="s">
        <v>3</v>
      </c>
      <c r="Q35" t="s">
        <v>3</v>
      </c>
      <c r="R35" t="s">
        <v>3</v>
      </c>
      <c r="S35" t="s">
        <v>1038</v>
      </c>
      <c r="T35" t="s">
        <v>1039</v>
      </c>
      <c r="U35" t="s">
        <v>1040</v>
      </c>
    </row>
    <row r="36" spans="1:21" x14ac:dyDescent="0.2">
      <c r="A36">
        <v>102</v>
      </c>
      <c r="B36">
        <v>1</v>
      </c>
      <c r="C36" t="s">
        <v>3</v>
      </c>
      <c r="D36" t="s">
        <v>3</v>
      </c>
      <c r="E36" t="s">
        <v>266</v>
      </c>
      <c r="F36" t="s">
        <v>266</v>
      </c>
      <c r="G36" t="s">
        <v>266</v>
      </c>
      <c r="H36" t="s">
        <v>3</v>
      </c>
      <c r="I36" t="s">
        <v>266</v>
      </c>
      <c r="J36" t="s">
        <v>266</v>
      </c>
      <c r="K36" t="s">
        <v>3</v>
      </c>
      <c r="L36" t="s">
        <v>3</v>
      </c>
      <c r="M36" t="s">
        <v>3</v>
      </c>
      <c r="N36" t="s">
        <v>3</v>
      </c>
      <c r="O36" t="s">
        <v>266</v>
      </c>
      <c r="P36" t="s">
        <v>3</v>
      </c>
      <c r="Q36" t="s">
        <v>3</v>
      </c>
      <c r="R36" t="s">
        <v>3</v>
      </c>
      <c r="S36" t="s">
        <v>1041</v>
      </c>
      <c r="T36" t="s">
        <v>1043</v>
      </c>
      <c r="U36" t="s">
        <v>1040</v>
      </c>
    </row>
    <row r="37" spans="1:21" x14ac:dyDescent="0.2">
      <c r="A37">
        <v>103</v>
      </c>
      <c r="B37">
        <v>1</v>
      </c>
      <c r="C37" t="s">
        <v>3</v>
      </c>
      <c r="D37" t="s">
        <v>3</v>
      </c>
      <c r="E37" t="s">
        <v>72</v>
      </c>
      <c r="F37" t="s">
        <v>72</v>
      </c>
      <c r="G37" t="s">
        <v>73</v>
      </c>
      <c r="H37" t="s">
        <v>3</v>
      </c>
      <c r="I37" t="s">
        <v>73</v>
      </c>
      <c r="J37" t="s">
        <v>72</v>
      </c>
      <c r="K37" t="s">
        <v>3</v>
      </c>
      <c r="L37" t="s">
        <v>3</v>
      </c>
      <c r="M37" t="s">
        <v>3</v>
      </c>
      <c r="N37" t="s">
        <v>3</v>
      </c>
      <c r="O37" t="s">
        <v>916</v>
      </c>
      <c r="P37" t="s">
        <v>3</v>
      </c>
      <c r="Q37" t="s">
        <v>3</v>
      </c>
      <c r="R37" t="s">
        <v>3</v>
      </c>
      <c r="S37" t="s">
        <v>1038</v>
      </c>
      <c r="T37" t="s">
        <v>1039</v>
      </c>
      <c r="U37" t="s">
        <v>1040</v>
      </c>
    </row>
    <row r="38" spans="1:21" x14ac:dyDescent="0.2">
      <c r="A38">
        <v>103</v>
      </c>
      <c r="B38">
        <v>1</v>
      </c>
      <c r="C38" t="s">
        <v>3</v>
      </c>
      <c r="D38" t="s">
        <v>3</v>
      </c>
      <c r="E38" t="s">
        <v>266</v>
      </c>
      <c r="F38" t="s">
        <v>266</v>
      </c>
      <c r="G38" t="s">
        <v>266</v>
      </c>
      <c r="H38" t="s">
        <v>3</v>
      </c>
      <c r="I38" t="s">
        <v>266</v>
      </c>
      <c r="J38" t="s">
        <v>266</v>
      </c>
      <c r="K38" t="s">
        <v>3</v>
      </c>
      <c r="L38" t="s">
        <v>3</v>
      </c>
      <c r="M38" t="s">
        <v>3</v>
      </c>
      <c r="N38" t="s">
        <v>3</v>
      </c>
      <c r="O38" t="s">
        <v>266</v>
      </c>
      <c r="P38" t="s">
        <v>3</v>
      </c>
      <c r="Q38" t="s">
        <v>3</v>
      </c>
      <c r="R38" t="s">
        <v>3</v>
      </c>
      <c r="S38" t="s">
        <v>1041</v>
      </c>
      <c r="T38" t="s">
        <v>1043</v>
      </c>
      <c r="U38" t="s">
        <v>1040</v>
      </c>
    </row>
    <row r="39" spans="1:21" x14ac:dyDescent="0.2">
      <c r="A39">
        <v>108</v>
      </c>
      <c r="B39">
        <v>1</v>
      </c>
      <c r="C39" t="s">
        <v>3</v>
      </c>
      <c r="D39" t="s">
        <v>3</v>
      </c>
      <c r="E39" t="s">
        <v>72</v>
      </c>
      <c r="F39" t="s">
        <v>72</v>
      </c>
      <c r="G39" t="s">
        <v>73</v>
      </c>
      <c r="H39" t="s">
        <v>3</v>
      </c>
      <c r="I39" t="s">
        <v>73</v>
      </c>
      <c r="J39" t="s">
        <v>72</v>
      </c>
      <c r="K39" t="s">
        <v>3</v>
      </c>
      <c r="L39" t="s">
        <v>3</v>
      </c>
      <c r="M39" t="s">
        <v>3</v>
      </c>
      <c r="N39" t="s">
        <v>3</v>
      </c>
      <c r="O39" t="s">
        <v>916</v>
      </c>
      <c r="P39" t="s">
        <v>3</v>
      </c>
      <c r="Q39" t="s">
        <v>3</v>
      </c>
      <c r="R39" t="s">
        <v>3</v>
      </c>
      <c r="S39" t="s">
        <v>1038</v>
      </c>
      <c r="T39" t="s">
        <v>1039</v>
      </c>
      <c r="U39" t="s">
        <v>1040</v>
      </c>
    </row>
    <row r="40" spans="1:21" x14ac:dyDescent="0.2">
      <c r="A40">
        <v>108</v>
      </c>
      <c r="B40">
        <v>1</v>
      </c>
      <c r="C40" t="s">
        <v>3</v>
      </c>
      <c r="D40" t="s">
        <v>3</v>
      </c>
      <c r="E40" t="s">
        <v>266</v>
      </c>
      <c r="F40" t="s">
        <v>266</v>
      </c>
      <c r="G40" t="s">
        <v>266</v>
      </c>
      <c r="H40" t="s">
        <v>3</v>
      </c>
      <c r="I40" t="s">
        <v>266</v>
      </c>
      <c r="J40" t="s">
        <v>266</v>
      </c>
      <c r="K40" t="s">
        <v>3</v>
      </c>
      <c r="L40" t="s">
        <v>3</v>
      </c>
      <c r="M40" t="s">
        <v>3</v>
      </c>
      <c r="N40" t="s">
        <v>3</v>
      </c>
      <c r="O40" t="s">
        <v>266</v>
      </c>
      <c r="P40" t="s">
        <v>3</v>
      </c>
      <c r="Q40" t="s">
        <v>3</v>
      </c>
      <c r="R40" t="s">
        <v>3</v>
      </c>
      <c r="S40" t="s">
        <v>1041</v>
      </c>
      <c r="T40" t="s">
        <v>1043</v>
      </c>
      <c r="U40" t="s">
        <v>1040</v>
      </c>
    </row>
    <row r="41" spans="1:21" x14ac:dyDescent="0.2">
      <c r="A41">
        <v>109</v>
      </c>
      <c r="B41">
        <v>1</v>
      </c>
      <c r="C41" t="s">
        <v>3</v>
      </c>
      <c r="D41" t="s">
        <v>3</v>
      </c>
      <c r="E41" t="s">
        <v>72</v>
      </c>
      <c r="F41" t="s">
        <v>72</v>
      </c>
      <c r="G41" t="s">
        <v>73</v>
      </c>
      <c r="H41" t="s">
        <v>3</v>
      </c>
      <c r="I41" t="s">
        <v>73</v>
      </c>
      <c r="J41" t="s">
        <v>72</v>
      </c>
      <c r="K41" t="s">
        <v>3</v>
      </c>
      <c r="L41" t="s">
        <v>3</v>
      </c>
      <c r="M41" t="s">
        <v>3</v>
      </c>
      <c r="N41" t="s">
        <v>3</v>
      </c>
      <c r="O41" t="s">
        <v>916</v>
      </c>
      <c r="P41" t="s">
        <v>3</v>
      </c>
      <c r="Q41" t="s">
        <v>3</v>
      </c>
      <c r="R41" t="s">
        <v>3</v>
      </c>
      <c r="S41" t="s">
        <v>1038</v>
      </c>
      <c r="T41" t="s">
        <v>1039</v>
      </c>
      <c r="U41" t="s">
        <v>1040</v>
      </c>
    </row>
    <row r="42" spans="1:21" x14ac:dyDescent="0.2">
      <c r="A42">
        <v>109</v>
      </c>
      <c r="B42">
        <v>1</v>
      </c>
      <c r="C42" t="s">
        <v>3</v>
      </c>
      <c r="D42" t="s">
        <v>3</v>
      </c>
      <c r="E42" t="s">
        <v>266</v>
      </c>
      <c r="F42" t="s">
        <v>266</v>
      </c>
      <c r="G42" t="s">
        <v>266</v>
      </c>
      <c r="H42" t="s">
        <v>3</v>
      </c>
      <c r="I42" t="s">
        <v>266</v>
      </c>
      <c r="J42" t="s">
        <v>266</v>
      </c>
      <c r="K42" t="s">
        <v>3</v>
      </c>
      <c r="L42" t="s">
        <v>3</v>
      </c>
      <c r="M42" t="s">
        <v>3</v>
      </c>
      <c r="N42" t="s">
        <v>3</v>
      </c>
      <c r="O42" t="s">
        <v>266</v>
      </c>
      <c r="P42" t="s">
        <v>3</v>
      </c>
      <c r="Q42" t="s">
        <v>3</v>
      </c>
      <c r="R42" t="s">
        <v>3</v>
      </c>
      <c r="S42" t="s">
        <v>1041</v>
      </c>
      <c r="T42" t="s">
        <v>1043</v>
      </c>
      <c r="U42" t="s">
        <v>1040</v>
      </c>
    </row>
    <row r="43" spans="1:21" x14ac:dyDescent="0.2">
      <c r="A43">
        <v>114</v>
      </c>
      <c r="B43">
        <v>1</v>
      </c>
      <c r="C43" t="s">
        <v>3</v>
      </c>
      <c r="D43" t="s">
        <v>3</v>
      </c>
      <c r="E43" t="s">
        <v>72</v>
      </c>
      <c r="F43" t="s">
        <v>72</v>
      </c>
      <c r="G43" t="s">
        <v>73</v>
      </c>
      <c r="H43" t="s">
        <v>3</v>
      </c>
      <c r="I43" t="s">
        <v>73</v>
      </c>
      <c r="J43" t="s">
        <v>72</v>
      </c>
      <c r="K43" t="s">
        <v>3</v>
      </c>
      <c r="L43" t="s">
        <v>3</v>
      </c>
      <c r="M43" t="s">
        <v>3</v>
      </c>
      <c r="N43" t="s">
        <v>3</v>
      </c>
      <c r="O43" t="s">
        <v>916</v>
      </c>
      <c r="P43" t="s">
        <v>3</v>
      </c>
      <c r="Q43" t="s">
        <v>3</v>
      </c>
      <c r="R43" t="s">
        <v>3</v>
      </c>
      <c r="S43" t="s">
        <v>1038</v>
      </c>
      <c r="T43" t="s">
        <v>1039</v>
      </c>
      <c r="U43" t="s">
        <v>1040</v>
      </c>
    </row>
    <row r="44" spans="1:21" x14ac:dyDescent="0.2">
      <c r="A44">
        <v>114</v>
      </c>
      <c r="B44">
        <v>1</v>
      </c>
      <c r="C44" t="s">
        <v>3</v>
      </c>
      <c r="D44" t="s">
        <v>3</v>
      </c>
      <c r="E44" t="s">
        <v>266</v>
      </c>
      <c r="F44" t="s">
        <v>266</v>
      </c>
      <c r="G44" t="s">
        <v>266</v>
      </c>
      <c r="H44" t="s">
        <v>3</v>
      </c>
      <c r="I44" t="s">
        <v>266</v>
      </c>
      <c r="J44" t="s">
        <v>266</v>
      </c>
      <c r="K44" t="s">
        <v>3</v>
      </c>
      <c r="L44" t="s">
        <v>3</v>
      </c>
      <c r="M44" t="s">
        <v>3</v>
      </c>
      <c r="N44" t="s">
        <v>3</v>
      </c>
      <c r="O44" t="s">
        <v>266</v>
      </c>
      <c r="P44" t="s">
        <v>3</v>
      </c>
      <c r="Q44" t="s">
        <v>3</v>
      </c>
      <c r="R44" t="s">
        <v>3</v>
      </c>
      <c r="S44" t="s">
        <v>1041</v>
      </c>
      <c r="T44" t="s">
        <v>1043</v>
      </c>
      <c r="U44" t="s">
        <v>1040</v>
      </c>
    </row>
    <row r="45" spans="1:21" x14ac:dyDescent="0.2">
      <c r="A45">
        <v>115</v>
      </c>
      <c r="B45">
        <v>1</v>
      </c>
      <c r="C45" t="s">
        <v>3</v>
      </c>
      <c r="D45" t="s">
        <v>3</v>
      </c>
      <c r="E45" t="s">
        <v>72</v>
      </c>
      <c r="F45" t="s">
        <v>72</v>
      </c>
      <c r="G45" t="s">
        <v>73</v>
      </c>
      <c r="H45" t="s">
        <v>3</v>
      </c>
      <c r="I45" t="s">
        <v>73</v>
      </c>
      <c r="J45" t="s">
        <v>72</v>
      </c>
      <c r="K45" t="s">
        <v>3</v>
      </c>
      <c r="L45" t="s">
        <v>3</v>
      </c>
      <c r="M45" t="s">
        <v>3</v>
      </c>
      <c r="N45" t="s">
        <v>3</v>
      </c>
      <c r="O45" t="s">
        <v>916</v>
      </c>
      <c r="P45" t="s">
        <v>3</v>
      </c>
      <c r="Q45" t="s">
        <v>3</v>
      </c>
      <c r="R45" t="s">
        <v>3</v>
      </c>
      <c r="S45" t="s">
        <v>1038</v>
      </c>
      <c r="T45" t="s">
        <v>1039</v>
      </c>
      <c r="U45" t="s">
        <v>1040</v>
      </c>
    </row>
    <row r="46" spans="1:21" x14ac:dyDescent="0.2">
      <c r="A46">
        <v>115</v>
      </c>
      <c r="B46">
        <v>1</v>
      </c>
      <c r="C46" t="s">
        <v>3</v>
      </c>
      <c r="D46" t="s">
        <v>3</v>
      </c>
      <c r="E46" t="s">
        <v>266</v>
      </c>
      <c r="F46" t="s">
        <v>266</v>
      </c>
      <c r="G46" t="s">
        <v>266</v>
      </c>
      <c r="H46" t="s">
        <v>3</v>
      </c>
      <c r="I46" t="s">
        <v>266</v>
      </c>
      <c r="J46" t="s">
        <v>266</v>
      </c>
      <c r="K46" t="s">
        <v>3</v>
      </c>
      <c r="L46" t="s">
        <v>3</v>
      </c>
      <c r="M46" t="s">
        <v>3</v>
      </c>
      <c r="N46" t="s">
        <v>3</v>
      </c>
      <c r="O46" t="s">
        <v>266</v>
      </c>
      <c r="P46" t="s">
        <v>3</v>
      </c>
      <c r="Q46" t="s">
        <v>3</v>
      </c>
      <c r="R46" t="s">
        <v>3</v>
      </c>
      <c r="S46" t="s">
        <v>1041</v>
      </c>
      <c r="T46" t="s">
        <v>1043</v>
      </c>
      <c r="U46" t="s">
        <v>1040</v>
      </c>
    </row>
    <row r="47" spans="1:21" x14ac:dyDescent="0.2">
      <c r="A47">
        <v>120</v>
      </c>
      <c r="B47">
        <v>1</v>
      </c>
      <c r="C47" t="s">
        <v>3</v>
      </c>
      <c r="D47" t="s">
        <v>3</v>
      </c>
      <c r="E47" t="s">
        <v>72</v>
      </c>
      <c r="F47" t="s">
        <v>72</v>
      </c>
      <c r="G47" t="s">
        <v>73</v>
      </c>
      <c r="H47" t="s">
        <v>3</v>
      </c>
      <c r="I47" t="s">
        <v>73</v>
      </c>
      <c r="J47" t="s">
        <v>72</v>
      </c>
      <c r="K47" t="s">
        <v>3</v>
      </c>
      <c r="L47" t="s">
        <v>3</v>
      </c>
      <c r="M47" t="s">
        <v>3</v>
      </c>
      <c r="N47" t="s">
        <v>3</v>
      </c>
      <c r="O47" t="s">
        <v>916</v>
      </c>
      <c r="P47" t="s">
        <v>3</v>
      </c>
      <c r="Q47" t="s">
        <v>3</v>
      </c>
      <c r="R47" t="s">
        <v>3</v>
      </c>
      <c r="S47" t="s">
        <v>1038</v>
      </c>
      <c r="T47" t="s">
        <v>1039</v>
      </c>
      <c r="U47" t="s">
        <v>1040</v>
      </c>
    </row>
    <row r="48" spans="1:21" x14ac:dyDescent="0.2">
      <c r="A48">
        <v>120</v>
      </c>
      <c r="B48">
        <v>1</v>
      </c>
      <c r="C48" t="s">
        <v>3</v>
      </c>
      <c r="D48" t="s">
        <v>140</v>
      </c>
      <c r="E48" t="s">
        <v>266</v>
      </c>
      <c r="F48" t="s">
        <v>266</v>
      </c>
      <c r="G48" t="s">
        <v>266</v>
      </c>
      <c r="H48" t="s">
        <v>3</v>
      </c>
      <c r="I48" t="s">
        <v>266</v>
      </c>
      <c r="J48" t="s">
        <v>266</v>
      </c>
      <c r="K48" t="s">
        <v>3</v>
      </c>
      <c r="L48" t="s">
        <v>3</v>
      </c>
      <c r="M48" t="s">
        <v>3</v>
      </c>
      <c r="N48" t="s">
        <v>140</v>
      </c>
      <c r="O48" t="s">
        <v>266</v>
      </c>
      <c r="P48" t="s">
        <v>3</v>
      </c>
      <c r="Q48" t="s">
        <v>3</v>
      </c>
      <c r="R48" t="s">
        <v>3</v>
      </c>
      <c r="S48" t="s">
        <v>1042</v>
      </c>
      <c r="T48" t="s">
        <v>1045</v>
      </c>
      <c r="U48" t="s">
        <v>1040</v>
      </c>
    </row>
    <row r="49" spans="1:21" x14ac:dyDescent="0.2">
      <c r="A49">
        <v>121</v>
      </c>
      <c r="B49">
        <v>1</v>
      </c>
      <c r="C49" t="s">
        <v>3</v>
      </c>
      <c r="D49" t="s">
        <v>3</v>
      </c>
      <c r="E49" t="s">
        <v>72</v>
      </c>
      <c r="F49" t="s">
        <v>72</v>
      </c>
      <c r="G49" t="s">
        <v>73</v>
      </c>
      <c r="H49" t="s">
        <v>3</v>
      </c>
      <c r="I49" t="s">
        <v>73</v>
      </c>
      <c r="J49" t="s">
        <v>72</v>
      </c>
      <c r="K49" t="s">
        <v>3</v>
      </c>
      <c r="L49" t="s">
        <v>3</v>
      </c>
      <c r="M49" t="s">
        <v>3</v>
      </c>
      <c r="N49" t="s">
        <v>3</v>
      </c>
      <c r="O49" t="s">
        <v>916</v>
      </c>
      <c r="P49" t="s">
        <v>3</v>
      </c>
      <c r="Q49" t="s">
        <v>3</v>
      </c>
      <c r="R49" t="s">
        <v>3</v>
      </c>
      <c r="S49" t="s">
        <v>1038</v>
      </c>
      <c r="T49" t="s">
        <v>1039</v>
      </c>
      <c r="U49" t="s">
        <v>1040</v>
      </c>
    </row>
    <row r="50" spans="1:21" x14ac:dyDescent="0.2">
      <c r="A50">
        <v>121</v>
      </c>
      <c r="B50">
        <v>1</v>
      </c>
      <c r="C50" t="s">
        <v>3</v>
      </c>
      <c r="D50" t="s">
        <v>140</v>
      </c>
      <c r="E50" t="s">
        <v>266</v>
      </c>
      <c r="F50" t="s">
        <v>266</v>
      </c>
      <c r="G50" t="s">
        <v>266</v>
      </c>
      <c r="H50" t="s">
        <v>3</v>
      </c>
      <c r="I50" t="s">
        <v>266</v>
      </c>
      <c r="J50" t="s">
        <v>266</v>
      </c>
      <c r="K50" t="s">
        <v>3</v>
      </c>
      <c r="L50" t="s">
        <v>3</v>
      </c>
      <c r="M50" t="s">
        <v>3</v>
      </c>
      <c r="N50" t="s">
        <v>140</v>
      </c>
      <c r="O50" t="s">
        <v>266</v>
      </c>
      <c r="P50" t="s">
        <v>3</v>
      </c>
      <c r="Q50" t="s">
        <v>3</v>
      </c>
      <c r="R50" t="s">
        <v>3</v>
      </c>
      <c r="S50" t="s">
        <v>1042</v>
      </c>
      <c r="T50" t="s">
        <v>1045</v>
      </c>
      <c r="U50" t="s">
        <v>1040</v>
      </c>
    </row>
    <row r="51" spans="1:21" x14ac:dyDescent="0.2">
      <c r="A51">
        <v>126</v>
      </c>
      <c r="B51">
        <v>1</v>
      </c>
      <c r="C51" t="s">
        <v>3</v>
      </c>
      <c r="D51" t="s">
        <v>3</v>
      </c>
      <c r="E51" t="s">
        <v>72</v>
      </c>
      <c r="F51" t="s">
        <v>72</v>
      </c>
      <c r="G51" t="s">
        <v>73</v>
      </c>
      <c r="H51" t="s">
        <v>3</v>
      </c>
      <c r="I51" t="s">
        <v>73</v>
      </c>
      <c r="J51" t="s">
        <v>72</v>
      </c>
      <c r="K51" t="s">
        <v>3</v>
      </c>
      <c r="L51" t="s">
        <v>3</v>
      </c>
      <c r="M51" t="s">
        <v>3</v>
      </c>
      <c r="N51" t="s">
        <v>3</v>
      </c>
      <c r="O51" t="s">
        <v>916</v>
      </c>
      <c r="P51" t="s">
        <v>3</v>
      </c>
      <c r="Q51" t="s">
        <v>3</v>
      </c>
      <c r="R51" t="s">
        <v>3</v>
      </c>
      <c r="S51" t="s">
        <v>1038</v>
      </c>
      <c r="T51" t="s">
        <v>1039</v>
      </c>
      <c r="U51" t="s">
        <v>1040</v>
      </c>
    </row>
    <row r="52" spans="1:21" x14ac:dyDescent="0.2">
      <c r="A52">
        <v>126</v>
      </c>
      <c r="B52">
        <v>1</v>
      </c>
      <c r="C52" t="s">
        <v>3</v>
      </c>
      <c r="D52" t="s">
        <v>3</v>
      </c>
      <c r="E52" t="s">
        <v>266</v>
      </c>
      <c r="F52" t="s">
        <v>266</v>
      </c>
      <c r="G52" t="s">
        <v>266</v>
      </c>
      <c r="H52" t="s">
        <v>3</v>
      </c>
      <c r="I52" t="s">
        <v>266</v>
      </c>
      <c r="J52" t="s">
        <v>266</v>
      </c>
      <c r="K52" t="s">
        <v>3</v>
      </c>
      <c r="L52" t="s">
        <v>3</v>
      </c>
      <c r="M52" t="s">
        <v>3</v>
      </c>
      <c r="N52" t="s">
        <v>3</v>
      </c>
      <c r="O52" t="s">
        <v>266</v>
      </c>
      <c r="P52" t="s">
        <v>3</v>
      </c>
      <c r="Q52" t="s">
        <v>3</v>
      </c>
      <c r="R52" t="s">
        <v>3</v>
      </c>
      <c r="S52" t="s">
        <v>1041</v>
      </c>
      <c r="T52" t="s">
        <v>1043</v>
      </c>
      <c r="U52" t="s">
        <v>1040</v>
      </c>
    </row>
    <row r="53" spans="1:21" x14ac:dyDescent="0.2">
      <c r="A53">
        <v>127</v>
      </c>
      <c r="B53">
        <v>1</v>
      </c>
      <c r="C53" t="s">
        <v>3</v>
      </c>
      <c r="D53" t="s">
        <v>3</v>
      </c>
      <c r="E53" t="s">
        <v>72</v>
      </c>
      <c r="F53" t="s">
        <v>72</v>
      </c>
      <c r="G53" t="s">
        <v>73</v>
      </c>
      <c r="H53" t="s">
        <v>3</v>
      </c>
      <c r="I53" t="s">
        <v>73</v>
      </c>
      <c r="J53" t="s">
        <v>72</v>
      </c>
      <c r="K53" t="s">
        <v>3</v>
      </c>
      <c r="L53" t="s">
        <v>3</v>
      </c>
      <c r="M53" t="s">
        <v>3</v>
      </c>
      <c r="N53" t="s">
        <v>3</v>
      </c>
      <c r="O53" t="s">
        <v>916</v>
      </c>
      <c r="P53" t="s">
        <v>3</v>
      </c>
      <c r="Q53" t="s">
        <v>3</v>
      </c>
      <c r="R53" t="s">
        <v>3</v>
      </c>
      <c r="S53" t="s">
        <v>1038</v>
      </c>
      <c r="T53" t="s">
        <v>1039</v>
      </c>
      <c r="U53" t="s">
        <v>1040</v>
      </c>
    </row>
    <row r="54" spans="1:21" x14ac:dyDescent="0.2">
      <c r="A54">
        <v>127</v>
      </c>
      <c r="B54">
        <v>1</v>
      </c>
      <c r="C54" t="s">
        <v>3</v>
      </c>
      <c r="D54" t="s">
        <v>3</v>
      </c>
      <c r="E54" t="s">
        <v>266</v>
      </c>
      <c r="F54" t="s">
        <v>266</v>
      </c>
      <c r="G54" t="s">
        <v>266</v>
      </c>
      <c r="H54" t="s">
        <v>3</v>
      </c>
      <c r="I54" t="s">
        <v>266</v>
      </c>
      <c r="J54" t="s">
        <v>266</v>
      </c>
      <c r="K54" t="s">
        <v>3</v>
      </c>
      <c r="L54" t="s">
        <v>3</v>
      </c>
      <c r="M54" t="s">
        <v>3</v>
      </c>
      <c r="N54" t="s">
        <v>3</v>
      </c>
      <c r="O54" t="s">
        <v>266</v>
      </c>
      <c r="P54" t="s">
        <v>3</v>
      </c>
      <c r="Q54" t="s">
        <v>3</v>
      </c>
      <c r="R54" t="s">
        <v>3</v>
      </c>
      <c r="S54" t="s">
        <v>1041</v>
      </c>
      <c r="T54" t="s">
        <v>1043</v>
      </c>
      <c r="U54" t="s">
        <v>1040</v>
      </c>
    </row>
    <row r="55" spans="1:21" x14ac:dyDescent="0.2">
      <c r="A55">
        <v>132</v>
      </c>
      <c r="B55">
        <v>1</v>
      </c>
      <c r="C55" t="s">
        <v>3</v>
      </c>
      <c r="D55" t="s">
        <v>3</v>
      </c>
      <c r="E55" t="s">
        <v>72</v>
      </c>
      <c r="F55" t="s">
        <v>72</v>
      </c>
      <c r="G55" t="s">
        <v>73</v>
      </c>
      <c r="H55" t="s">
        <v>3</v>
      </c>
      <c r="I55" t="s">
        <v>73</v>
      </c>
      <c r="J55" t="s">
        <v>72</v>
      </c>
      <c r="K55" t="s">
        <v>3</v>
      </c>
      <c r="L55" t="s">
        <v>3</v>
      </c>
      <c r="M55" t="s">
        <v>3</v>
      </c>
      <c r="N55" t="s">
        <v>3</v>
      </c>
      <c r="O55" t="s">
        <v>916</v>
      </c>
      <c r="P55" t="s">
        <v>3</v>
      </c>
      <c r="Q55" t="s">
        <v>3</v>
      </c>
      <c r="R55" t="s">
        <v>3</v>
      </c>
      <c r="S55" t="s">
        <v>1038</v>
      </c>
      <c r="T55" t="s">
        <v>1039</v>
      </c>
      <c r="U55" t="s">
        <v>1040</v>
      </c>
    </row>
    <row r="56" spans="1:21" x14ac:dyDescent="0.2">
      <c r="A56">
        <v>132</v>
      </c>
      <c r="B56">
        <v>1</v>
      </c>
      <c r="C56" t="s">
        <v>3</v>
      </c>
      <c r="D56" t="s">
        <v>3</v>
      </c>
      <c r="E56" t="s">
        <v>266</v>
      </c>
      <c r="F56" t="s">
        <v>266</v>
      </c>
      <c r="G56" t="s">
        <v>266</v>
      </c>
      <c r="H56" t="s">
        <v>3</v>
      </c>
      <c r="I56" t="s">
        <v>266</v>
      </c>
      <c r="J56" t="s">
        <v>266</v>
      </c>
      <c r="K56" t="s">
        <v>3</v>
      </c>
      <c r="L56" t="s">
        <v>3</v>
      </c>
      <c r="M56" t="s">
        <v>3</v>
      </c>
      <c r="N56" t="s">
        <v>3</v>
      </c>
      <c r="O56" t="s">
        <v>266</v>
      </c>
      <c r="P56" t="s">
        <v>3</v>
      </c>
      <c r="Q56" t="s">
        <v>3</v>
      </c>
      <c r="R56" t="s">
        <v>3</v>
      </c>
      <c r="S56" t="s">
        <v>1041</v>
      </c>
      <c r="T56" t="s">
        <v>1043</v>
      </c>
      <c r="U56" t="s">
        <v>1040</v>
      </c>
    </row>
    <row r="57" spans="1:21" x14ac:dyDescent="0.2">
      <c r="A57">
        <v>133</v>
      </c>
      <c r="B57">
        <v>1</v>
      </c>
      <c r="C57" t="s">
        <v>3</v>
      </c>
      <c r="D57" t="s">
        <v>3</v>
      </c>
      <c r="E57" t="s">
        <v>72</v>
      </c>
      <c r="F57" t="s">
        <v>72</v>
      </c>
      <c r="G57" t="s">
        <v>73</v>
      </c>
      <c r="H57" t="s">
        <v>3</v>
      </c>
      <c r="I57" t="s">
        <v>73</v>
      </c>
      <c r="J57" t="s">
        <v>72</v>
      </c>
      <c r="K57" t="s">
        <v>3</v>
      </c>
      <c r="L57" t="s">
        <v>3</v>
      </c>
      <c r="M57" t="s">
        <v>3</v>
      </c>
      <c r="N57" t="s">
        <v>3</v>
      </c>
      <c r="O57" t="s">
        <v>916</v>
      </c>
      <c r="P57" t="s">
        <v>3</v>
      </c>
      <c r="Q57" t="s">
        <v>3</v>
      </c>
      <c r="R57" t="s">
        <v>3</v>
      </c>
      <c r="S57" t="s">
        <v>1038</v>
      </c>
      <c r="T57" t="s">
        <v>1039</v>
      </c>
      <c r="U57" t="s">
        <v>1040</v>
      </c>
    </row>
    <row r="58" spans="1:21" x14ac:dyDescent="0.2">
      <c r="A58">
        <v>133</v>
      </c>
      <c r="B58">
        <v>1</v>
      </c>
      <c r="C58" t="s">
        <v>3</v>
      </c>
      <c r="D58" t="s">
        <v>3</v>
      </c>
      <c r="E58" t="s">
        <v>266</v>
      </c>
      <c r="F58" t="s">
        <v>266</v>
      </c>
      <c r="G58" t="s">
        <v>266</v>
      </c>
      <c r="H58" t="s">
        <v>3</v>
      </c>
      <c r="I58" t="s">
        <v>266</v>
      </c>
      <c r="J58" t="s">
        <v>266</v>
      </c>
      <c r="K58" t="s">
        <v>3</v>
      </c>
      <c r="L58" t="s">
        <v>3</v>
      </c>
      <c r="M58" t="s">
        <v>3</v>
      </c>
      <c r="N58" t="s">
        <v>3</v>
      </c>
      <c r="O58" t="s">
        <v>266</v>
      </c>
      <c r="P58" t="s">
        <v>3</v>
      </c>
      <c r="Q58" t="s">
        <v>3</v>
      </c>
      <c r="R58" t="s">
        <v>3</v>
      </c>
      <c r="S58" t="s">
        <v>1041</v>
      </c>
      <c r="T58" t="s">
        <v>1043</v>
      </c>
      <c r="U58" t="s">
        <v>1040</v>
      </c>
    </row>
    <row r="59" spans="1:21" x14ac:dyDescent="0.2">
      <c r="A59">
        <v>138</v>
      </c>
      <c r="B59">
        <v>1</v>
      </c>
      <c r="C59" t="s">
        <v>3</v>
      </c>
      <c r="D59" t="s">
        <v>3</v>
      </c>
      <c r="E59" t="s">
        <v>72</v>
      </c>
      <c r="F59" t="s">
        <v>72</v>
      </c>
      <c r="G59" t="s">
        <v>73</v>
      </c>
      <c r="H59" t="s">
        <v>3</v>
      </c>
      <c r="I59" t="s">
        <v>73</v>
      </c>
      <c r="J59" t="s">
        <v>72</v>
      </c>
      <c r="K59" t="s">
        <v>3</v>
      </c>
      <c r="L59" t="s">
        <v>3</v>
      </c>
      <c r="M59" t="s">
        <v>3</v>
      </c>
      <c r="N59" t="s">
        <v>3</v>
      </c>
      <c r="O59" t="s">
        <v>916</v>
      </c>
      <c r="P59" t="s">
        <v>3</v>
      </c>
      <c r="Q59" t="s">
        <v>3</v>
      </c>
      <c r="R59" t="s">
        <v>3</v>
      </c>
      <c r="S59" t="s">
        <v>1038</v>
      </c>
      <c r="T59" t="s">
        <v>1039</v>
      </c>
      <c r="U59" t="s">
        <v>1040</v>
      </c>
    </row>
    <row r="60" spans="1:21" x14ac:dyDescent="0.2">
      <c r="A60">
        <v>138</v>
      </c>
      <c r="B60">
        <v>1</v>
      </c>
      <c r="C60" t="s">
        <v>3</v>
      </c>
      <c r="D60" t="s">
        <v>3</v>
      </c>
      <c r="E60" t="s">
        <v>266</v>
      </c>
      <c r="F60" t="s">
        <v>266</v>
      </c>
      <c r="G60" t="s">
        <v>266</v>
      </c>
      <c r="H60" t="s">
        <v>3</v>
      </c>
      <c r="I60" t="s">
        <v>266</v>
      </c>
      <c r="J60" t="s">
        <v>266</v>
      </c>
      <c r="K60" t="s">
        <v>3</v>
      </c>
      <c r="L60" t="s">
        <v>3</v>
      </c>
      <c r="M60" t="s">
        <v>3</v>
      </c>
      <c r="N60" t="s">
        <v>3</v>
      </c>
      <c r="O60" t="s">
        <v>266</v>
      </c>
      <c r="P60" t="s">
        <v>3</v>
      </c>
      <c r="Q60" t="s">
        <v>3</v>
      </c>
      <c r="R60" t="s">
        <v>3</v>
      </c>
      <c r="S60" t="s">
        <v>1041</v>
      </c>
      <c r="T60" t="s">
        <v>1043</v>
      </c>
      <c r="U60" t="s">
        <v>1040</v>
      </c>
    </row>
    <row r="61" spans="1:21" x14ac:dyDescent="0.2">
      <c r="A61">
        <v>139</v>
      </c>
      <c r="B61">
        <v>1</v>
      </c>
      <c r="C61" t="s">
        <v>3</v>
      </c>
      <c r="D61" t="s">
        <v>3</v>
      </c>
      <c r="E61" t="s">
        <v>72</v>
      </c>
      <c r="F61" t="s">
        <v>72</v>
      </c>
      <c r="G61" t="s">
        <v>73</v>
      </c>
      <c r="H61" t="s">
        <v>3</v>
      </c>
      <c r="I61" t="s">
        <v>73</v>
      </c>
      <c r="J61" t="s">
        <v>72</v>
      </c>
      <c r="K61" t="s">
        <v>3</v>
      </c>
      <c r="L61" t="s">
        <v>3</v>
      </c>
      <c r="M61" t="s">
        <v>3</v>
      </c>
      <c r="N61" t="s">
        <v>3</v>
      </c>
      <c r="O61" t="s">
        <v>916</v>
      </c>
      <c r="P61" t="s">
        <v>3</v>
      </c>
      <c r="Q61" t="s">
        <v>3</v>
      </c>
      <c r="R61" t="s">
        <v>3</v>
      </c>
      <c r="S61" t="s">
        <v>1038</v>
      </c>
      <c r="T61" t="s">
        <v>1039</v>
      </c>
      <c r="U61" t="s">
        <v>1040</v>
      </c>
    </row>
    <row r="62" spans="1:21" x14ac:dyDescent="0.2">
      <c r="A62">
        <v>139</v>
      </c>
      <c r="B62">
        <v>1</v>
      </c>
      <c r="C62" t="s">
        <v>3</v>
      </c>
      <c r="D62" t="s">
        <v>3</v>
      </c>
      <c r="E62" t="s">
        <v>266</v>
      </c>
      <c r="F62" t="s">
        <v>266</v>
      </c>
      <c r="G62" t="s">
        <v>266</v>
      </c>
      <c r="H62" t="s">
        <v>3</v>
      </c>
      <c r="I62" t="s">
        <v>266</v>
      </c>
      <c r="J62" t="s">
        <v>266</v>
      </c>
      <c r="K62" t="s">
        <v>3</v>
      </c>
      <c r="L62" t="s">
        <v>3</v>
      </c>
      <c r="M62" t="s">
        <v>3</v>
      </c>
      <c r="N62" t="s">
        <v>3</v>
      </c>
      <c r="O62" t="s">
        <v>266</v>
      </c>
      <c r="P62" t="s">
        <v>3</v>
      </c>
      <c r="Q62" t="s">
        <v>3</v>
      </c>
      <c r="R62" t="s">
        <v>3</v>
      </c>
      <c r="S62" t="s">
        <v>1041</v>
      </c>
      <c r="T62" t="s">
        <v>1043</v>
      </c>
      <c r="U62" t="s">
        <v>1040</v>
      </c>
    </row>
    <row r="63" spans="1:21" x14ac:dyDescent="0.2">
      <c r="A63">
        <v>144</v>
      </c>
      <c r="B63">
        <v>1</v>
      </c>
      <c r="C63" t="s">
        <v>3</v>
      </c>
      <c r="D63" t="s">
        <v>3</v>
      </c>
      <c r="E63" t="s">
        <v>72</v>
      </c>
      <c r="F63" t="s">
        <v>72</v>
      </c>
      <c r="G63" t="s">
        <v>73</v>
      </c>
      <c r="H63" t="s">
        <v>3</v>
      </c>
      <c r="I63" t="s">
        <v>73</v>
      </c>
      <c r="J63" t="s">
        <v>72</v>
      </c>
      <c r="K63" t="s">
        <v>3</v>
      </c>
      <c r="L63" t="s">
        <v>3</v>
      </c>
      <c r="M63" t="s">
        <v>3</v>
      </c>
      <c r="N63" t="s">
        <v>3</v>
      </c>
      <c r="O63" t="s">
        <v>916</v>
      </c>
      <c r="P63" t="s">
        <v>3</v>
      </c>
      <c r="Q63" t="s">
        <v>3</v>
      </c>
      <c r="R63" t="s">
        <v>3</v>
      </c>
      <c r="S63" t="s">
        <v>1038</v>
      </c>
      <c r="T63" t="s">
        <v>1039</v>
      </c>
      <c r="U63" t="s">
        <v>1040</v>
      </c>
    </row>
    <row r="64" spans="1:21" x14ac:dyDescent="0.2">
      <c r="A64">
        <v>144</v>
      </c>
      <c r="B64">
        <v>1</v>
      </c>
      <c r="C64" t="s">
        <v>3</v>
      </c>
      <c r="D64" t="s">
        <v>3</v>
      </c>
      <c r="E64" t="s">
        <v>266</v>
      </c>
      <c r="F64" t="s">
        <v>266</v>
      </c>
      <c r="G64" t="s">
        <v>266</v>
      </c>
      <c r="H64" t="s">
        <v>3</v>
      </c>
      <c r="I64" t="s">
        <v>266</v>
      </c>
      <c r="J64" t="s">
        <v>266</v>
      </c>
      <c r="K64" t="s">
        <v>3</v>
      </c>
      <c r="L64" t="s">
        <v>3</v>
      </c>
      <c r="M64" t="s">
        <v>3</v>
      </c>
      <c r="N64" t="s">
        <v>3</v>
      </c>
      <c r="O64" t="s">
        <v>266</v>
      </c>
      <c r="P64" t="s">
        <v>3</v>
      </c>
      <c r="Q64" t="s">
        <v>3</v>
      </c>
      <c r="R64" t="s">
        <v>3</v>
      </c>
      <c r="S64" t="s">
        <v>1041</v>
      </c>
      <c r="T64" t="s">
        <v>1043</v>
      </c>
      <c r="U64" t="s">
        <v>1040</v>
      </c>
    </row>
    <row r="65" spans="1:21" x14ac:dyDescent="0.2">
      <c r="A65">
        <v>145</v>
      </c>
      <c r="B65">
        <v>1</v>
      </c>
      <c r="C65" t="s">
        <v>3</v>
      </c>
      <c r="D65" t="s">
        <v>3</v>
      </c>
      <c r="E65" t="s">
        <v>72</v>
      </c>
      <c r="F65" t="s">
        <v>72</v>
      </c>
      <c r="G65" t="s">
        <v>73</v>
      </c>
      <c r="H65" t="s">
        <v>3</v>
      </c>
      <c r="I65" t="s">
        <v>73</v>
      </c>
      <c r="J65" t="s">
        <v>72</v>
      </c>
      <c r="K65" t="s">
        <v>3</v>
      </c>
      <c r="L65" t="s">
        <v>3</v>
      </c>
      <c r="M65" t="s">
        <v>3</v>
      </c>
      <c r="N65" t="s">
        <v>3</v>
      </c>
      <c r="O65" t="s">
        <v>916</v>
      </c>
      <c r="P65" t="s">
        <v>3</v>
      </c>
      <c r="Q65" t="s">
        <v>3</v>
      </c>
      <c r="R65" t="s">
        <v>3</v>
      </c>
      <c r="S65" t="s">
        <v>1038</v>
      </c>
      <c r="T65" t="s">
        <v>1039</v>
      </c>
      <c r="U65" t="s">
        <v>1040</v>
      </c>
    </row>
    <row r="66" spans="1:21" x14ac:dyDescent="0.2">
      <c r="A66">
        <v>145</v>
      </c>
      <c r="B66">
        <v>1</v>
      </c>
      <c r="C66" t="s">
        <v>3</v>
      </c>
      <c r="D66" t="s">
        <v>3</v>
      </c>
      <c r="E66" t="s">
        <v>266</v>
      </c>
      <c r="F66" t="s">
        <v>266</v>
      </c>
      <c r="G66" t="s">
        <v>266</v>
      </c>
      <c r="H66" t="s">
        <v>3</v>
      </c>
      <c r="I66" t="s">
        <v>266</v>
      </c>
      <c r="J66" t="s">
        <v>266</v>
      </c>
      <c r="K66" t="s">
        <v>3</v>
      </c>
      <c r="L66" t="s">
        <v>3</v>
      </c>
      <c r="M66" t="s">
        <v>3</v>
      </c>
      <c r="N66" t="s">
        <v>3</v>
      </c>
      <c r="O66" t="s">
        <v>266</v>
      </c>
      <c r="P66" t="s">
        <v>3</v>
      </c>
      <c r="Q66" t="s">
        <v>3</v>
      </c>
      <c r="R66" t="s">
        <v>3</v>
      </c>
      <c r="S66" t="s">
        <v>1041</v>
      </c>
      <c r="T66" t="s">
        <v>1043</v>
      </c>
      <c r="U66" t="s">
        <v>1040</v>
      </c>
    </row>
    <row r="67" spans="1:21" x14ac:dyDescent="0.2">
      <c r="A67">
        <v>150</v>
      </c>
      <c r="B67">
        <v>1</v>
      </c>
      <c r="C67" t="s">
        <v>3</v>
      </c>
      <c r="D67" t="s">
        <v>3</v>
      </c>
      <c r="E67" t="s">
        <v>72</v>
      </c>
      <c r="F67" t="s">
        <v>72</v>
      </c>
      <c r="G67" t="s">
        <v>73</v>
      </c>
      <c r="H67" t="s">
        <v>3</v>
      </c>
      <c r="I67" t="s">
        <v>73</v>
      </c>
      <c r="J67" t="s">
        <v>72</v>
      </c>
      <c r="K67" t="s">
        <v>3</v>
      </c>
      <c r="L67" t="s">
        <v>3</v>
      </c>
      <c r="M67" t="s">
        <v>3</v>
      </c>
      <c r="N67" t="s">
        <v>3</v>
      </c>
      <c r="O67" t="s">
        <v>916</v>
      </c>
      <c r="P67" t="s">
        <v>3</v>
      </c>
      <c r="Q67" t="s">
        <v>3</v>
      </c>
      <c r="R67" t="s">
        <v>3</v>
      </c>
      <c r="S67" t="s">
        <v>1038</v>
      </c>
      <c r="T67" t="s">
        <v>1039</v>
      </c>
      <c r="U67" t="s">
        <v>1040</v>
      </c>
    </row>
    <row r="68" spans="1:21" x14ac:dyDescent="0.2">
      <c r="A68">
        <v>150</v>
      </c>
      <c r="B68">
        <v>1</v>
      </c>
      <c r="C68" t="s">
        <v>3</v>
      </c>
      <c r="D68" t="s">
        <v>3</v>
      </c>
      <c r="E68" t="s">
        <v>266</v>
      </c>
      <c r="F68" t="s">
        <v>266</v>
      </c>
      <c r="G68" t="s">
        <v>266</v>
      </c>
      <c r="H68" t="s">
        <v>3</v>
      </c>
      <c r="I68" t="s">
        <v>266</v>
      </c>
      <c r="J68" t="s">
        <v>266</v>
      </c>
      <c r="K68" t="s">
        <v>3</v>
      </c>
      <c r="L68" t="s">
        <v>3</v>
      </c>
      <c r="M68" t="s">
        <v>3</v>
      </c>
      <c r="N68" t="s">
        <v>3</v>
      </c>
      <c r="O68" t="s">
        <v>266</v>
      </c>
      <c r="P68" t="s">
        <v>3</v>
      </c>
      <c r="Q68" t="s">
        <v>3</v>
      </c>
      <c r="R68" t="s">
        <v>3</v>
      </c>
      <c r="S68" t="s">
        <v>1041</v>
      </c>
      <c r="T68" t="s">
        <v>1043</v>
      </c>
      <c r="U68" t="s">
        <v>1040</v>
      </c>
    </row>
    <row r="69" spans="1:21" x14ac:dyDescent="0.2">
      <c r="A69">
        <v>151</v>
      </c>
      <c r="B69">
        <v>1</v>
      </c>
      <c r="C69" t="s">
        <v>3</v>
      </c>
      <c r="D69" t="s">
        <v>3</v>
      </c>
      <c r="E69" t="s">
        <v>72</v>
      </c>
      <c r="F69" t="s">
        <v>72</v>
      </c>
      <c r="G69" t="s">
        <v>73</v>
      </c>
      <c r="H69" t="s">
        <v>3</v>
      </c>
      <c r="I69" t="s">
        <v>73</v>
      </c>
      <c r="J69" t="s">
        <v>72</v>
      </c>
      <c r="K69" t="s">
        <v>3</v>
      </c>
      <c r="L69" t="s">
        <v>3</v>
      </c>
      <c r="M69" t="s">
        <v>3</v>
      </c>
      <c r="N69" t="s">
        <v>3</v>
      </c>
      <c r="O69" t="s">
        <v>916</v>
      </c>
      <c r="P69" t="s">
        <v>3</v>
      </c>
      <c r="Q69" t="s">
        <v>3</v>
      </c>
      <c r="R69" t="s">
        <v>3</v>
      </c>
      <c r="S69" t="s">
        <v>1038</v>
      </c>
      <c r="T69" t="s">
        <v>1039</v>
      </c>
      <c r="U69" t="s">
        <v>1040</v>
      </c>
    </row>
    <row r="70" spans="1:21" x14ac:dyDescent="0.2">
      <c r="A70">
        <v>151</v>
      </c>
      <c r="B70">
        <v>1</v>
      </c>
      <c r="C70" t="s">
        <v>3</v>
      </c>
      <c r="D70" t="s">
        <v>3</v>
      </c>
      <c r="E70" t="s">
        <v>266</v>
      </c>
      <c r="F70" t="s">
        <v>266</v>
      </c>
      <c r="G70" t="s">
        <v>266</v>
      </c>
      <c r="H70" t="s">
        <v>3</v>
      </c>
      <c r="I70" t="s">
        <v>266</v>
      </c>
      <c r="J70" t="s">
        <v>266</v>
      </c>
      <c r="K70" t="s">
        <v>3</v>
      </c>
      <c r="L70" t="s">
        <v>3</v>
      </c>
      <c r="M70" t="s">
        <v>3</v>
      </c>
      <c r="N70" t="s">
        <v>3</v>
      </c>
      <c r="O70" t="s">
        <v>266</v>
      </c>
      <c r="P70" t="s">
        <v>3</v>
      </c>
      <c r="Q70" t="s">
        <v>3</v>
      </c>
      <c r="R70" t="s">
        <v>3</v>
      </c>
      <c r="S70" t="s">
        <v>1041</v>
      </c>
      <c r="T70" t="s">
        <v>1043</v>
      </c>
      <c r="U70" t="s">
        <v>1040</v>
      </c>
    </row>
    <row r="71" spans="1:21" x14ac:dyDescent="0.2">
      <c r="A71">
        <v>156</v>
      </c>
      <c r="B71">
        <v>1</v>
      </c>
      <c r="C71" t="s">
        <v>3</v>
      </c>
      <c r="D71" t="s">
        <v>3</v>
      </c>
      <c r="E71" t="s">
        <v>72</v>
      </c>
      <c r="F71" t="s">
        <v>72</v>
      </c>
      <c r="G71" t="s">
        <v>73</v>
      </c>
      <c r="H71" t="s">
        <v>3</v>
      </c>
      <c r="I71" t="s">
        <v>73</v>
      </c>
      <c r="J71" t="s">
        <v>72</v>
      </c>
      <c r="K71" t="s">
        <v>3</v>
      </c>
      <c r="L71" t="s">
        <v>3</v>
      </c>
      <c r="M71" t="s">
        <v>3</v>
      </c>
      <c r="N71" t="s">
        <v>3</v>
      </c>
      <c r="O71" t="s">
        <v>916</v>
      </c>
      <c r="P71" t="s">
        <v>3</v>
      </c>
      <c r="Q71" t="s">
        <v>3</v>
      </c>
      <c r="R71" t="s">
        <v>3</v>
      </c>
      <c r="S71" t="s">
        <v>1038</v>
      </c>
      <c r="T71" t="s">
        <v>1039</v>
      </c>
      <c r="U71" t="s">
        <v>1040</v>
      </c>
    </row>
    <row r="72" spans="1:21" x14ac:dyDescent="0.2">
      <c r="A72">
        <v>156</v>
      </c>
      <c r="B72">
        <v>1</v>
      </c>
      <c r="C72" t="s">
        <v>3</v>
      </c>
      <c r="D72" t="s">
        <v>3</v>
      </c>
      <c r="E72" t="s">
        <v>266</v>
      </c>
      <c r="F72" t="s">
        <v>266</v>
      </c>
      <c r="G72" t="s">
        <v>266</v>
      </c>
      <c r="H72" t="s">
        <v>3</v>
      </c>
      <c r="I72" t="s">
        <v>266</v>
      </c>
      <c r="J72" t="s">
        <v>266</v>
      </c>
      <c r="K72" t="s">
        <v>3</v>
      </c>
      <c r="L72" t="s">
        <v>3</v>
      </c>
      <c r="M72" t="s">
        <v>3</v>
      </c>
      <c r="N72" t="s">
        <v>3</v>
      </c>
      <c r="O72" t="s">
        <v>266</v>
      </c>
      <c r="P72" t="s">
        <v>3</v>
      </c>
      <c r="Q72" t="s">
        <v>3</v>
      </c>
      <c r="R72" t="s">
        <v>3</v>
      </c>
      <c r="S72" t="s">
        <v>1041</v>
      </c>
      <c r="T72" t="s">
        <v>1043</v>
      </c>
      <c r="U72" t="s">
        <v>1040</v>
      </c>
    </row>
    <row r="73" spans="1:21" x14ac:dyDescent="0.2">
      <c r="A73">
        <v>157</v>
      </c>
      <c r="B73">
        <v>1</v>
      </c>
      <c r="C73" t="s">
        <v>3</v>
      </c>
      <c r="D73" t="s">
        <v>3</v>
      </c>
      <c r="E73" t="s">
        <v>72</v>
      </c>
      <c r="F73" t="s">
        <v>72</v>
      </c>
      <c r="G73" t="s">
        <v>73</v>
      </c>
      <c r="H73" t="s">
        <v>3</v>
      </c>
      <c r="I73" t="s">
        <v>73</v>
      </c>
      <c r="J73" t="s">
        <v>72</v>
      </c>
      <c r="K73" t="s">
        <v>3</v>
      </c>
      <c r="L73" t="s">
        <v>3</v>
      </c>
      <c r="M73" t="s">
        <v>3</v>
      </c>
      <c r="N73" t="s">
        <v>3</v>
      </c>
      <c r="O73" t="s">
        <v>916</v>
      </c>
      <c r="P73" t="s">
        <v>3</v>
      </c>
      <c r="Q73" t="s">
        <v>3</v>
      </c>
      <c r="R73" t="s">
        <v>3</v>
      </c>
      <c r="S73" t="s">
        <v>1038</v>
      </c>
      <c r="T73" t="s">
        <v>1039</v>
      </c>
      <c r="U73" t="s">
        <v>1040</v>
      </c>
    </row>
    <row r="74" spans="1:21" x14ac:dyDescent="0.2">
      <c r="A74">
        <v>157</v>
      </c>
      <c r="B74">
        <v>1</v>
      </c>
      <c r="C74" t="s">
        <v>3</v>
      </c>
      <c r="D74" t="s">
        <v>3</v>
      </c>
      <c r="E74" t="s">
        <v>266</v>
      </c>
      <c r="F74" t="s">
        <v>266</v>
      </c>
      <c r="G74" t="s">
        <v>266</v>
      </c>
      <c r="H74" t="s">
        <v>3</v>
      </c>
      <c r="I74" t="s">
        <v>266</v>
      </c>
      <c r="J74" t="s">
        <v>266</v>
      </c>
      <c r="K74" t="s">
        <v>3</v>
      </c>
      <c r="L74" t="s">
        <v>3</v>
      </c>
      <c r="M74" t="s">
        <v>3</v>
      </c>
      <c r="N74" t="s">
        <v>3</v>
      </c>
      <c r="O74" t="s">
        <v>266</v>
      </c>
      <c r="P74" t="s">
        <v>3</v>
      </c>
      <c r="Q74" t="s">
        <v>3</v>
      </c>
      <c r="R74" t="s">
        <v>3</v>
      </c>
      <c r="S74" t="s">
        <v>1041</v>
      </c>
      <c r="T74" t="s">
        <v>1043</v>
      </c>
      <c r="U74" t="s">
        <v>1040</v>
      </c>
    </row>
    <row r="75" spans="1:21" x14ac:dyDescent="0.2">
      <c r="A75">
        <v>158</v>
      </c>
      <c r="B75">
        <v>1</v>
      </c>
      <c r="C75" t="s">
        <v>3</v>
      </c>
      <c r="D75" t="s">
        <v>3</v>
      </c>
      <c r="E75" t="s">
        <v>72</v>
      </c>
      <c r="F75" t="s">
        <v>72</v>
      </c>
      <c r="G75" t="s">
        <v>73</v>
      </c>
      <c r="H75" t="s">
        <v>3</v>
      </c>
      <c r="I75" t="s">
        <v>73</v>
      </c>
      <c r="J75" t="s">
        <v>72</v>
      </c>
      <c r="K75" t="s">
        <v>3</v>
      </c>
      <c r="L75" t="s">
        <v>3</v>
      </c>
      <c r="M75" t="s">
        <v>3</v>
      </c>
      <c r="N75" t="s">
        <v>3</v>
      </c>
      <c r="O75" t="s">
        <v>916</v>
      </c>
      <c r="P75" t="s">
        <v>3</v>
      </c>
      <c r="Q75" t="s">
        <v>3</v>
      </c>
      <c r="R75" t="s">
        <v>3</v>
      </c>
      <c r="S75" t="s">
        <v>1038</v>
      </c>
      <c r="T75" t="s">
        <v>1039</v>
      </c>
      <c r="U75" t="s">
        <v>1040</v>
      </c>
    </row>
    <row r="76" spans="1:21" x14ac:dyDescent="0.2">
      <c r="A76">
        <v>158</v>
      </c>
      <c r="B76">
        <v>1</v>
      </c>
      <c r="C76" t="s">
        <v>3</v>
      </c>
      <c r="D76" t="s">
        <v>3</v>
      </c>
      <c r="E76" t="s">
        <v>266</v>
      </c>
      <c r="F76" t="s">
        <v>266</v>
      </c>
      <c r="G76" t="s">
        <v>266</v>
      </c>
      <c r="H76" t="s">
        <v>3</v>
      </c>
      <c r="I76" t="s">
        <v>266</v>
      </c>
      <c r="J76" t="s">
        <v>266</v>
      </c>
      <c r="K76" t="s">
        <v>3</v>
      </c>
      <c r="L76" t="s">
        <v>3</v>
      </c>
      <c r="M76" t="s">
        <v>3</v>
      </c>
      <c r="N76" t="s">
        <v>3</v>
      </c>
      <c r="O76" t="s">
        <v>266</v>
      </c>
      <c r="P76" t="s">
        <v>3</v>
      </c>
      <c r="Q76" t="s">
        <v>3</v>
      </c>
      <c r="R76" t="s">
        <v>3</v>
      </c>
      <c r="S76" t="s">
        <v>1041</v>
      </c>
      <c r="T76" t="s">
        <v>1043</v>
      </c>
      <c r="U76" t="s">
        <v>1040</v>
      </c>
    </row>
    <row r="77" spans="1:21" x14ac:dyDescent="0.2">
      <c r="A77">
        <v>159</v>
      </c>
      <c r="B77">
        <v>1</v>
      </c>
      <c r="C77" t="s">
        <v>3</v>
      </c>
      <c r="D77" t="s">
        <v>3</v>
      </c>
      <c r="E77" t="s">
        <v>72</v>
      </c>
      <c r="F77" t="s">
        <v>72</v>
      </c>
      <c r="G77" t="s">
        <v>73</v>
      </c>
      <c r="H77" t="s">
        <v>3</v>
      </c>
      <c r="I77" t="s">
        <v>73</v>
      </c>
      <c r="J77" t="s">
        <v>72</v>
      </c>
      <c r="K77" t="s">
        <v>3</v>
      </c>
      <c r="L77" t="s">
        <v>3</v>
      </c>
      <c r="M77" t="s">
        <v>3</v>
      </c>
      <c r="N77" t="s">
        <v>3</v>
      </c>
      <c r="O77" t="s">
        <v>916</v>
      </c>
      <c r="P77" t="s">
        <v>3</v>
      </c>
      <c r="Q77" t="s">
        <v>3</v>
      </c>
      <c r="R77" t="s">
        <v>3</v>
      </c>
      <c r="S77" t="s">
        <v>1038</v>
      </c>
      <c r="T77" t="s">
        <v>1039</v>
      </c>
      <c r="U77" t="s">
        <v>1040</v>
      </c>
    </row>
    <row r="78" spans="1:21" x14ac:dyDescent="0.2">
      <c r="A78">
        <v>159</v>
      </c>
      <c r="B78">
        <v>1</v>
      </c>
      <c r="C78" t="s">
        <v>3</v>
      </c>
      <c r="D78" t="s">
        <v>3</v>
      </c>
      <c r="E78" t="s">
        <v>266</v>
      </c>
      <c r="F78" t="s">
        <v>266</v>
      </c>
      <c r="G78" t="s">
        <v>266</v>
      </c>
      <c r="H78" t="s">
        <v>3</v>
      </c>
      <c r="I78" t="s">
        <v>266</v>
      </c>
      <c r="J78" t="s">
        <v>266</v>
      </c>
      <c r="K78" t="s">
        <v>3</v>
      </c>
      <c r="L78" t="s">
        <v>3</v>
      </c>
      <c r="M78" t="s">
        <v>3</v>
      </c>
      <c r="N78" t="s">
        <v>3</v>
      </c>
      <c r="O78" t="s">
        <v>266</v>
      </c>
      <c r="P78" t="s">
        <v>3</v>
      </c>
      <c r="Q78" t="s">
        <v>3</v>
      </c>
      <c r="R78" t="s">
        <v>3</v>
      </c>
      <c r="S78" t="s">
        <v>1041</v>
      </c>
      <c r="T78" t="s">
        <v>1043</v>
      </c>
      <c r="U78" t="s">
        <v>1040</v>
      </c>
    </row>
    <row r="79" spans="1:21" x14ac:dyDescent="0.2">
      <c r="A79">
        <v>160</v>
      </c>
      <c r="B79">
        <v>1</v>
      </c>
      <c r="C79" t="s">
        <v>3</v>
      </c>
      <c r="D79" t="s">
        <v>3</v>
      </c>
      <c r="E79" t="s">
        <v>72</v>
      </c>
      <c r="F79" t="s">
        <v>72</v>
      </c>
      <c r="G79" t="s">
        <v>73</v>
      </c>
      <c r="H79" t="s">
        <v>3</v>
      </c>
      <c r="I79" t="s">
        <v>73</v>
      </c>
      <c r="J79" t="s">
        <v>72</v>
      </c>
      <c r="K79" t="s">
        <v>3</v>
      </c>
      <c r="L79" t="s">
        <v>3</v>
      </c>
      <c r="M79" t="s">
        <v>3</v>
      </c>
      <c r="N79" t="s">
        <v>3</v>
      </c>
      <c r="O79" t="s">
        <v>916</v>
      </c>
      <c r="P79" t="s">
        <v>3</v>
      </c>
      <c r="Q79" t="s">
        <v>3</v>
      </c>
      <c r="R79" t="s">
        <v>3</v>
      </c>
      <c r="S79" t="s">
        <v>1038</v>
      </c>
      <c r="T79" t="s">
        <v>1039</v>
      </c>
      <c r="U79" t="s">
        <v>1040</v>
      </c>
    </row>
    <row r="80" spans="1:21" x14ac:dyDescent="0.2">
      <c r="A80">
        <v>160</v>
      </c>
      <c r="B80">
        <v>1</v>
      </c>
      <c r="C80" t="s">
        <v>3</v>
      </c>
      <c r="D80" t="s">
        <v>3</v>
      </c>
      <c r="E80" t="s">
        <v>266</v>
      </c>
      <c r="F80" t="s">
        <v>266</v>
      </c>
      <c r="G80" t="s">
        <v>266</v>
      </c>
      <c r="H80" t="s">
        <v>3</v>
      </c>
      <c r="I80" t="s">
        <v>266</v>
      </c>
      <c r="J80" t="s">
        <v>266</v>
      </c>
      <c r="K80" t="s">
        <v>3</v>
      </c>
      <c r="L80" t="s">
        <v>3</v>
      </c>
      <c r="M80" t="s">
        <v>3</v>
      </c>
      <c r="N80" t="s">
        <v>3</v>
      </c>
      <c r="O80" t="s">
        <v>266</v>
      </c>
      <c r="P80" t="s">
        <v>3</v>
      </c>
      <c r="Q80" t="s">
        <v>3</v>
      </c>
      <c r="R80" t="s">
        <v>3</v>
      </c>
      <c r="S80" t="s">
        <v>1041</v>
      </c>
      <c r="T80" t="s">
        <v>1043</v>
      </c>
      <c r="U80" t="s">
        <v>1040</v>
      </c>
    </row>
    <row r="81" spans="1:21" x14ac:dyDescent="0.2">
      <c r="A81">
        <v>161</v>
      </c>
      <c r="B81">
        <v>1</v>
      </c>
      <c r="C81" t="s">
        <v>3</v>
      </c>
      <c r="D81" t="s">
        <v>3</v>
      </c>
      <c r="E81" t="s">
        <v>72</v>
      </c>
      <c r="F81" t="s">
        <v>72</v>
      </c>
      <c r="G81" t="s">
        <v>73</v>
      </c>
      <c r="H81" t="s">
        <v>3</v>
      </c>
      <c r="I81" t="s">
        <v>73</v>
      </c>
      <c r="J81" t="s">
        <v>72</v>
      </c>
      <c r="K81" t="s">
        <v>3</v>
      </c>
      <c r="L81" t="s">
        <v>3</v>
      </c>
      <c r="M81" t="s">
        <v>3</v>
      </c>
      <c r="N81" t="s">
        <v>3</v>
      </c>
      <c r="O81" t="s">
        <v>916</v>
      </c>
      <c r="P81" t="s">
        <v>3</v>
      </c>
      <c r="Q81" t="s">
        <v>3</v>
      </c>
      <c r="R81" t="s">
        <v>3</v>
      </c>
      <c r="S81" t="s">
        <v>1038</v>
      </c>
      <c r="T81" t="s">
        <v>1039</v>
      </c>
      <c r="U81" t="s">
        <v>1040</v>
      </c>
    </row>
    <row r="82" spans="1:21" x14ac:dyDescent="0.2">
      <c r="A82">
        <v>161</v>
      </c>
      <c r="B82">
        <v>1</v>
      </c>
      <c r="C82" t="s">
        <v>3</v>
      </c>
      <c r="D82" t="s">
        <v>3</v>
      </c>
      <c r="E82" t="s">
        <v>266</v>
      </c>
      <c r="F82" t="s">
        <v>266</v>
      </c>
      <c r="G82" t="s">
        <v>266</v>
      </c>
      <c r="H82" t="s">
        <v>3</v>
      </c>
      <c r="I82" t="s">
        <v>266</v>
      </c>
      <c r="J82" t="s">
        <v>266</v>
      </c>
      <c r="K82" t="s">
        <v>3</v>
      </c>
      <c r="L82" t="s">
        <v>3</v>
      </c>
      <c r="M82" t="s">
        <v>3</v>
      </c>
      <c r="N82" t="s">
        <v>3</v>
      </c>
      <c r="O82" t="s">
        <v>266</v>
      </c>
      <c r="P82" t="s">
        <v>3</v>
      </c>
      <c r="Q82" t="s">
        <v>3</v>
      </c>
      <c r="R82" t="s">
        <v>3</v>
      </c>
      <c r="S82" t="s">
        <v>1041</v>
      </c>
      <c r="T82" t="s">
        <v>1043</v>
      </c>
      <c r="U82" t="s">
        <v>1040</v>
      </c>
    </row>
    <row r="83" spans="1:21" x14ac:dyDescent="0.2">
      <c r="A83">
        <v>174</v>
      </c>
      <c r="B83">
        <v>1</v>
      </c>
      <c r="C83" t="s">
        <v>3</v>
      </c>
      <c r="D83" t="s">
        <v>3</v>
      </c>
      <c r="E83" t="s">
        <v>72</v>
      </c>
      <c r="F83" t="s">
        <v>72</v>
      </c>
      <c r="G83" t="s">
        <v>73</v>
      </c>
      <c r="H83" t="s">
        <v>3</v>
      </c>
      <c r="I83" t="s">
        <v>73</v>
      </c>
      <c r="J83" t="s">
        <v>72</v>
      </c>
      <c r="K83" t="s">
        <v>3</v>
      </c>
      <c r="L83" t="s">
        <v>3</v>
      </c>
      <c r="M83" t="s">
        <v>3</v>
      </c>
      <c r="N83" t="s">
        <v>3</v>
      </c>
      <c r="O83" t="s">
        <v>916</v>
      </c>
      <c r="P83" t="s">
        <v>3</v>
      </c>
      <c r="Q83" t="s">
        <v>3</v>
      </c>
      <c r="R83" t="s">
        <v>3</v>
      </c>
      <c r="S83" t="s">
        <v>1038</v>
      </c>
      <c r="T83" t="s">
        <v>1039</v>
      </c>
      <c r="U83" t="s">
        <v>1040</v>
      </c>
    </row>
    <row r="84" spans="1:21" x14ac:dyDescent="0.2">
      <c r="A84">
        <v>174</v>
      </c>
      <c r="B84">
        <v>1</v>
      </c>
      <c r="C84" t="s">
        <v>3</v>
      </c>
      <c r="D84" t="s">
        <v>3</v>
      </c>
      <c r="E84" t="s">
        <v>266</v>
      </c>
      <c r="F84" t="s">
        <v>266</v>
      </c>
      <c r="G84" t="s">
        <v>266</v>
      </c>
      <c r="H84" t="s">
        <v>3</v>
      </c>
      <c r="I84" t="s">
        <v>266</v>
      </c>
      <c r="J84" t="s">
        <v>266</v>
      </c>
      <c r="K84" t="s">
        <v>3</v>
      </c>
      <c r="L84" t="s">
        <v>3</v>
      </c>
      <c r="M84" t="s">
        <v>3</v>
      </c>
      <c r="N84" t="s">
        <v>3</v>
      </c>
      <c r="O84" t="s">
        <v>266</v>
      </c>
      <c r="P84" t="s">
        <v>3</v>
      </c>
      <c r="Q84" t="s">
        <v>3</v>
      </c>
      <c r="R84" t="s">
        <v>3</v>
      </c>
      <c r="S84" t="s">
        <v>1041</v>
      </c>
      <c r="T84" t="s">
        <v>1043</v>
      </c>
      <c r="U84" t="s">
        <v>1040</v>
      </c>
    </row>
    <row r="85" spans="1:21" x14ac:dyDescent="0.2">
      <c r="A85">
        <v>175</v>
      </c>
      <c r="B85">
        <v>1</v>
      </c>
      <c r="C85" t="s">
        <v>3</v>
      </c>
      <c r="D85" t="s">
        <v>3</v>
      </c>
      <c r="E85" t="s">
        <v>72</v>
      </c>
      <c r="F85" t="s">
        <v>72</v>
      </c>
      <c r="G85" t="s">
        <v>73</v>
      </c>
      <c r="H85" t="s">
        <v>3</v>
      </c>
      <c r="I85" t="s">
        <v>73</v>
      </c>
      <c r="J85" t="s">
        <v>72</v>
      </c>
      <c r="K85" t="s">
        <v>3</v>
      </c>
      <c r="L85" t="s">
        <v>3</v>
      </c>
      <c r="M85" t="s">
        <v>3</v>
      </c>
      <c r="N85" t="s">
        <v>3</v>
      </c>
      <c r="O85" t="s">
        <v>916</v>
      </c>
      <c r="P85" t="s">
        <v>3</v>
      </c>
      <c r="Q85" t="s">
        <v>3</v>
      </c>
      <c r="R85" t="s">
        <v>3</v>
      </c>
      <c r="S85" t="s">
        <v>1038</v>
      </c>
      <c r="T85" t="s">
        <v>1039</v>
      </c>
      <c r="U85" t="s">
        <v>1040</v>
      </c>
    </row>
    <row r="86" spans="1:21" x14ac:dyDescent="0.2">
      <c r="A86">
        <v>175</v>
      </c>
      <c r="B86">
        <v>1</v>
      </c>
      <c r="C86" t="s">
        <v>3</v>
      </c>
      <c r="D86" t="s">
        <v>3</v>
      </c>
      <c r="E86" t="s">
        <v>266</v>
      </c>
      <c r="F86" t="s">
        <v>266</v>
      </c>
      <c r="G86" t="s">
        <v>266</v>
      </c>
      <c r="H86" t="s">
        <v>3</v>
      </c>
      <c r="I86" t="s">
        <v>266</v>
      </c>
      <c r="J86" t="s">
        <v>266</v>
      </c>
      <c r="K86" t="s">
        <v>3</v>
      </c>
      <c r="L86" t="s">
        <v>3</v>
      </c>
      <c r="M86" t="s">
        <v>3</v>
      </c>
      <c r="N86" t="s">
        <v>3</v>
      </c>
      <c r="O86" t="s">
        <v>266</v>
      </c>
      <c r="P86" t="s">
        <v>3</v>
      </c>
      <c r="Q86" t="s">
        <v>3</v>
      </c>
      <c r="R86" t="s">
        <v>3</v>
      </c>
      <c r="S86" t="s">
        <v>1041</v>
      </c>
      <c r="T86" t="s">
        <v>1043</v>
      </c>
      <c r="U86" t="s">
        <v>1040</v>
      </c>
    </row>
    <row r="87" spans="1:21" x14ac:dyDescent="0.2">
      <c r="A87">
        <v>177</v>
      </c>
      <c r="B87">
        <v>1</v>
      </c>
      <c r="C87" t="s">
        <v>3</v>
      </c>
      <c r="D87" t="s">
        <v>3</v>
      </c>
      <c r="E87" t="s">
        <v>72</v>
      </c>
      <c r="F87" t="s">
        <v>72</v>
      </c>
      <c r="G87" t="s">
        <v>73</v>
      </c>
      <c r="H87" t="s">
        <v>3</v>
      </c>
      <c r="I87" t="s">
        <v>73</v>
      </c>
      <c r="J87" t="s">
        <v>72</v>
      </c>
      <c r="K87" t="s">
        <v>3</v>
      </c>
      <c r="L87" t="s">
        <v>3</v>
      </c>
      <c r="M87" t="s">
        <v>3</v>
      </c>
      <c r="N87" t="s">
        <v>3</v>
      </c>
      <c r="O87" t="s">
        <v>916</v>
      </c>
      <c r="P87" t="s">
        <v>3</v>
      </c>
      <c r="Q87" t="s">
        <v>3</v>
      </c>
      <c r="R87" t="s">
        <v>3</v>
      </c>
      <c r="S87" t="s">
        <v>1038</v>
      </c>
      <c r="T87" t="s">
        <v>1039</v>
      </c>
      <c r="U87" t="s">
        <v>1040</v>
      </c>
    </row>
    <row r="88" spans="1:21" x14ac:dyDescent="0.2">
      <c r="A88">
        <v>177</v>
      </c>
      <c r="B88">
        <v>1</v>
      </c>
      <c r="C88" t="s">
        <v>3</v>
      </c>
      <c r="D88" t="s">
        <v>3</v>
      </c>
      <c r="E88" t="s">
        <v>266</v>
      </c>
      <c r="F88" t="s">
        <v>266</v>
      </c>
      <c r="G88" t="s">
        <v>266</v>
      </c>
      <c r="H88" t="s">
        <v>3</v>
      </c>
      <c r="I88" t="s">
        <v>266</v>
      </c>
      <c r="J88" t="s">
        <v>266</v>
      </c>
      <c r="K88" t="s">
        <v>3</v>
      </c>
      <c r="L88" t="s">
        <v>3</v>
      </c>
      <c r="M88" t="s">
        <v>3</v>
      </c>
      <c r="N88" t="s">
        <v>3</v>
      </c>
      <c r="O88" t="s">
        <v>266</v>
      </c>
      <c r="P88" t="s">
        <v>3</v>
      </c>
      <c r="Q88" t="s">
        <v>3</v>
      </c>
      <c r="R88" t="s">
        <v>3</v>
      </c>
      <c r="S88" t="s">
        <v>1041</v>
      </c>
      <c r="T88" t="s">
        <v>1043</v>
      </c>
      <c r="U88" t="s">
        <v>1040</v>
      </c>
    </row>
    <row r="89" spans="1:21" x14ac:dyDescent="0.2">
      <c r="A89">
        <v>178</v>
      </c>
      <c r="B89">
        <v>1</v>
      </c>
      <c r="C89" t="s">
        <v>3</v>
      </c>
      <c r="D89" t="s">
        <v>3</v>
      </c>
      <c r="E89" t="s">
        <v>72</v>
      </c>
      <c r="F89" t="s">
        <v>72</v>
      </c>
      <c r="G89" t="s">
        <v>73</v>
      </c>
      <c r="H89" t="s">
        <v>3</v>
      </c>
      <c r="I89" t="s">
        <v>73</v>
      </c>
      <c r="J89" t="s">
        <v>72</v>
      </c>
      <c r="K89" t="s">
        <v>3</v>
      </c>
      <c r="L89" t="s">
        <v>3</v>
      </c>
      <c r="M89" t="s">
        <v>3</v>
      </c>
      <c r="N89" t="s">
        <v>3</v>
      </c>
      <c r="O89" t="s">
        <v>916</v>
      </c>
      <c r="P89" t="s">
        <v>3</v>
      </c>
      <c r="Q89" t="s">
        <v>3</v>
      </c>
      <c r="R89" t="s">
        <v>3</v>
      </c>
      <c r="S89" t="s">
        <v>1038</v>
      </c>
      <c r="T89" t="s">
        <v>1039</v>
      </c>
      <c r="U89" t="s">
        <v>1040</v>
      </c>
    </row>
    <row r="90" spans="1:21" x14ac:dyDescent="0.2">
      <c r="A90">
        <v>178</v>
      </c>
      <c r="B90">
        <v>1</v>
      </c>
      <c r="C90" t="s">
        <v>3</v>
      </c>
      <c r="D90" t="s">
        <v>3</v>
      </c>
      <c r="E90" t="s">
        <v>266</v>
      </c>
      <c r="F90" t="s">
        <v>266</v>
      </c>
      <c r="G90" t="s">
        <v>266</v>
      </c>
      <c r="H90" t="s">
        <v>3</v>
      </c>
      <c r="I90" t="s">
        <v>266</v>
      </c>
      <c r="J90" t="s">
        <v>266</v>
      </c>
      <c r="K90" t="s">
        <v>3</v>
      </c>
      <c r="L90" t="s">
        <v>3</v>
      </c>
      <c r="M90" t="s">
        <v>3</v>
      </c>
      <c r="N90" t="s">
        <v>3</v>
      </c>
      <c r="O90" t="s">
        <v>266</v>
      </c>
      <c r="P90" t="s">
        <v>3</v>
      </c>
      <c r="Q90" t="s">
        <v>3</v>
      </c>
      <c r="R90" t="s">
        <v>3</v>
      </c>
      <c r="S90" t="s">
        <v>1041</v>
      </c>
      <c r="T90" t="s">
        <v>1043</v>
      </c>
      <c r="U90" t="s">
        <v>1040</v>
      </c>
    </row>
    <row r="91" spans="1:21" x14ac:dyDescent="0.2">
      <c r="A91">
        <v>183</v>
      </c>
      <c r="B91">
        <v>1</v>
      </c>
      <c r="C91" t="s">
        <v>3</v>
      </c>
      <c r="D91" t="s">
        <v>3</v>
      </c>
      <c r="E91" t="s">
        <v>72</v>
      </c>
      <c r="F91" t="s">
        <v>72</v>
      </c>
      <c r="G91" t="s">
        <v>73</v>
      </c>
      <c r="H91" t="s">
        <v>3</v>
      </c>
      <c r="I91" t="s">
        <v>73</v>
      </c>
      <c r="J91" t="s">
        <v>72</v>
      </c>
      <c r="K91" t="s">
        <v>3</v>
      </c>
      <c r="L91" t="s">
        <v>3</v>
      </c>
      <c r="M91" t="s">
        <v>3</v>
      </c>
      <c r="N91" t="s">
        <v>3</v>
      </c>
      <c r="O91" t="s">
        <v>916</v>
      </c>
      <c r="P91" t="s">
        <v>3</v>
      </c>
      <c r="Q91" t="s">
        <v>3</v>
      </c>
      <c r="R91" t="s">
        <v>3</v>
      </c>
      <c r="S91" t="s">
        <v>1038</v>
      </c>
      <c r="T91" t="s">
        <v>1039</v>
      </c>
      <c r="U91" t="s">
        <v>1040</v>
      </c>
    </row>
    <row r="92" spans="1:21" x14ac:dyDescent="0.2">
      <c r="A92">
        <v>183</v>
      </c>
      <c r="B92">
        <v>1</v>
      </c>
      <c r="C92" t="s">
        <v>3</v>
      </c>
      <c r="D92" t="s">
        <v>3</v>
      </c>
      <c r="E92" t="s">
        <v>266</v>
      </c>
      <c r="F92" t="s">
        <v>266</v>
      </c>
      <c r="G92" t="s">
        <v>266</v>
      </c>
      <c r="H92" t="s">
        <v>3</v>
      </c>
      <c r="I92" t="s">
        <v>266</v>
      </c>
      <c r="J92" t="s">
        <v>266</v>
      </c>
      <c r="K92" t="s">
        <v>3</v>
      </c>
      <c r="L92" t="s">
        <v>3</v>
      </c>
      <c r="M92" t="s">
        <v>3</v>
      </c>
      <c r="N92" t="s">
        <v>3</v>
      </c>
      <c r="O92" t="s">
        <v>266</v>
      </c>
      <c r="P92" t="s">
        <v>3</v>
      </c>
      <c r="Q92" t="s">
        <v>3</v>
      </c>
      <c r="R92" t="s">
        <v>3</v>
      </c>
      <c r="S92" t="s">
        <v>1041</v>
      </c>
      <c r="T92" t="s">
        <v>1043</v>
      </c>
      <c r="U92" t="s">
        <v>1040</v>
      </c>
    </row>
    <row r="93" spans="1:21" x14ac:dyDescent="0.2">
      <c r="A93">
        <v>184</v>
      </c>
      <c r="B93">
        <v>1</v>
      </c>
      <c r="C93" t="s">
        <v>3</v>
      </c>
      <c r="D93" t="s">
        <v>3</v>
      </c>
      <c r="E93" t="s">
        <v>72</v>
      </c>
      <c r="F93" t="s">
        <v>72</v>
      </c>
      <c r="G93" t="s">
        <v>73</v>
      </c>
      <c r="H93" t="s">
        <v>3</v>
      </c>
      <c r="I93" t="s">
        <v>73</v>
      </c>
      <c r="J93" t="s">
        <v>72</v>
      </c>
      <c r="K93" t="s">
        <v>3</v>
      </c>
      <c r="L93" t="s">
        <v>3</v>
      </c>
      <c r="M93" t="s">
        <v>3</v>
      </c>
      <c r="N93" t="s">
        <v>3</v>
      </c>
      <c r="O93" t="s">
        <v>916</v>
      </c>
      <c r="P93" t="s">
        <v>3</v>
      </c>
      <c r="Q93" t="s">
        <v>3</v>
      </c>
      <c r="R93" t="s">
        <v>3</v>
      </c>
      <c r="S93" t="s">
        <v>1038</v>
      </c>
      <c r="T93" t="s">
        <v>1039</v>
      </c>
      <c r="U93" t="s">
        <v>1040</v>
      </c>
    </row>
    <row r="94" spans="1:21" x14ac:dyDescent="0.2">
      <c r="A94">
        <v>184</v>
      </c>
      <c r="B94">
        <v>1</v>
      </c>
      <c r="C94" t="s">
        <v>3</v>
      </c>
      <c r="D94" t="s">
        <v>3</v>
      </c>
      <c r="E94" t="s">
        <v>266</v>
      </c>
      <c r="F94" t="s">
        <v>266</v>
      </c>
      <c r="G94" t="s">
        <v>266</v>
      </c>
      <c r="H94" t="s">
        <v>3</v>
      </c>
      <c r="I94" t="s">
        <v>266</v>
      </c>
      <c r="J94" t="s">
        <v>266</v>
      </c>
      <c r="K94" t="s">
        <v>3</v>
      </c>
      <c r="L94" t="s">
        <v>3</v>
      </c>
      <c r="M94" t="s">
        <v>3</v>
      </c>
      <c r="N94" t="s">
        <v>3</v>
      </c>
      <c r="O94" t="s">
        <v>266</v>
      </c>
      <c r="P94" t="s">
        <v>3</v>
      </c>
      <c r="Q94" t="s">
        <v>3</v>
      </c>
      <c r="R94" t="s">
        <v>3</v>
      </c>
      <c r="S94" t="s">
        <v>1041</v>
      </c>
      <c r="T94" t="s">
        <v>1043</v>
      </c>
      <c r="U94" t="s">
        <v>1040</v>
      </c>
    </row>
    <row r="95" spans="1:21" x14ac:dyDescent="0.2">
      <c r="A95">
        <v>191</v>
      </c>
      <c r="B95">
        <v>1</v>
      </c>
      <c r="C95" t="s">
        <v>3</v>
      </c>
      <c r="D95" t="s">
        <v>3</v>
      </c>
      <c r="E95" t="s">
        <v>72</v>
      </c>
      <c r="F95" t="s">
        <v>72</v>
      </c>
      <c r="G95" t="s">
        <v>73</v>
      </c>
      <c r="H95" t="s">
        <v>3</v>
      </c>
      <c r="I95" t="s">
        <v>73</v>
      </c>
      <c r="J95" t="s">
        <v>72</v>
      </c>
      <c r="K95" t="s">
        <v>3</v>
      </c>
      <c r="L95" t="s">
        <v>3</v>
      </c>
      <c r="M95" t="s">
        <v>3</v>
      </c>
      <c r="N95" t="s">
        <v>3</v>
      </c>
      <c r="O95" t="s">
        <v>916</v>
      </c>
      <c r="P95" t="s">
        <v>3</v>
      </c>
      <c r="Q95" t="s">
        <v>3</v>
      </c>
      <c r="R95" t="s">
        <v>3</v>
      </c>
      <c r="S95" t="s">
        <v>1038</v>
      </c>
      <c r="T95" t="s">
        <v>1039</v>
      </c>
      <c r="U95" t="s">
        <v>1040</v>
      </c>
    </row>
    <row r="96" spans="1:21" x14ac:dyDescent="0.2">
      <c r="A96">
        <v>191</v>
      </c>
      <c r="B96">
        <v>1</v>
      </c>
      <c r="C96" t="s">
        <v>3</v>
      </c>
      <c r="D96" t="s">
        <v>3</v>
      </c>
      <c r="E96" t="s">
        <v>266</v>
      </c>
      <c r="F96" t="s">
        <v>266</v>
      </c>
      <c r="G96" t="s">
        <v>266</v>
      </c>
      <c r="H96" t="s">
        <v>3</v>
      </c>
      <c r="I96" t="s">
        <v>266</v>
      </c>
      <c r="J96" t="s">
        <v>266</v>
      </c>
      <c r="K96" t="s">
        <v>3</v>
      </c>
      <c r="L96" t="s">
        <v>3</v>
      </c>
      <c r="M96" t="s">
        <v>3</v>
      </c>
      <c r="N96" t="s">
        <v>3</v>
      </c>
      <c r="O96" t="s">
        <v>266</v>
      </c>
      <c r="P96" t="s">
        <v>3</v>
      </c>
      <c r="Q96" t="s">
        <v>3</v>
      </c>
      <c r="R96" t="s">
        <v>3</v>
      </c>
      <c r="S96" t="s">
        <v>1041</v>
      </c>
      <c r="T96" t="s">
        <v>1043</v>
      </c>
      <c r="U96" t="s">
        <v>1040</v>
      </c>
    </row>
    <row r="97" spans="1:21" x14ac:dyDescent="0.2">
      <c r="A97">
        <v>192</v>
      </c>
      <c r="B97">
        <v>1</v>
      </c>
      <c r="C97" t="s">
        <v>3</v>
      </c>
      <c r="D97" t="s">
        <v>3</v>
      </c>
      <c r="E97" t="s">
        <v>72</v>
      </c>
      <c r="F97" t="s">
        <v>72</v>
      </c>
      <c r="G97" t="s">
        <v>73</v>
      </c>
      <c r="H97" t="s">
        <v>3</v>
      </c>
      <c r="I97" t="s">
        <v>73</v>
      </c>
      <c r="J97" t="s">
        <v>72</v>
      </c>
      <c r="K97" t="s">
        <v>3</v>
      </c>
      <c r="L97" t="s">
        <v>3</v>
      </c>
      <c r="M97" t="s">
        <v>3</v>
      </c>
      <c r="N97" t="s">
        <v>3</v>
      </c>
      <c r="O97" t="s">
        <v>916</v>
      </c>
      <c r="P97" t="s">
        <v>3</v>
      </c>
      <c r="Q97" t="s">
        <v>3</v>
      </c>
      <c r="R97" t="s">
        <v>3</v>
      </c>
      <c r="S97" t="s">
        <v>1038</v>
      </c>
      <c r="T97" t="s">
        <v>1039</v>
      </c>
      <c r="U97" t="s">
        <v>1040</v>
      </c>
    </row>
    <row r="98" spans="1:21" x14ac:dyDescent="0.2">
      <c r="A98">
        <v>192</v>
      </c>
      <c r="B98">
        <v>1</v>
      </c>
      <c r="C98" t="s">
        <v>3</v>
      </c>
      <c r="D98" t="s">
        <v>3</v>
      </c>
      <c r="E98" t="s">
        <v>266</v>
      </c>
      <c r="F98" t="s">
        <v>266</v>
      </c>
      <c r="G98" t="s">
        <v>266</v>
      </c>
      <c r="H98" t="s">
        <v>3</v>
      </c>
      <c r="I98" t="s">
        <v>266</v>
      </c>
      <c r="J98" t="s">
        <v>266</v>
      </c>
      <c r="K98" t="s">
        <v>3</v>
      </c>
      <c r="L98" t="s">
        <v>3</v>
      </c>
      <c r="M98" t="s">
        <v>3</v>
      </c>
      <c r="N98" t="s">
        <v>3</v>
      </c>
      <c r="O98" t="s">
        <v>266</v>
      </c>
      <c r="P98" t="s">
        <v>3</v>
      </c>
      <c r="Q98" t="s">
        <v>3</v>
      </c>
      <c r="R98" t="s">
        <v>3</v>
      </c>
      <c r="S98" t="s">
        <v>1041</v>
      </c>
      <c r="T98" t="s">
        <v>1043</v>
      </c>
      <c r="U98" t="s">
        <v>1040</v>
      </c>
    </row>
    <row r="99" spans="1:21" x14ac:dyDescent="0.2">
      <c r="A99">
        <v>195</v>
      </c>
      <c r="B99">
        <v>1</v>
      </c>
      <c r="C99" t="s">
        <v>3</v>
      </c>
      <c r="D99" t="s">
        <v>3</v>
      </c>
      <c r="E99" t="s">
        <v>72</v>
      </c>
      <c r="F99" t="s">
        <v>72</v>
      </c>
      <c r="G99" t="s">
        <v>73</v>
      </c>
      <c r="H99" t="s">
        <v>3</v>
      </c>
      <c r="I99" t="s">
        <v>73</v>
      </c>
      <c r="J99" t="s">
        <v>72</v>
      </c>
      <c r="K99" t="s">
        <v>3</v>
      </c>
      <c r="L99" t="s">
        <v>3</v>
      </c>
      <c r="M99" t="s">
        <v>3</v>
      </c>
      <c r="N99" t="s">
        <v>3</v>
      </c>
      <c r="O99" t="s">
        <v>916</v>
      </c>
      <c r="P99" t="s">
        <v>3</v>
      </c>
      <c r="Q99" t="s">
        <v>3</v>
      </c>
      <c r="R99" t="s">
        <v>3</v>
      </c>
      <c r="S99" t="s">
        <v>1038</v>
      </c>
      <c r="T99" t="s">
        <v>1039</v>
      </c>
      <c r="U99" t="s">
        <v>1040</v>
      </c>
    </row>
    <row r="100" spans="1:21" x14ac:dyDescent="0.2">
      <c r="A100">
        <v>195</v>
      </c>
      <c r="B100">
        <v>1</v>
      </c>
      <c r="C100" t="s">
        <v>3</v>
      </c>
      <c r="D100" t="s">
        <v>3</v>
      </c>
      <c r="E100" t="s">
        <v>266</v>
      </c>
      <c r="F100" t="s">
        <v>266</v>
      </c>
      <c r="G100" t="s">
        <v>266</v>
      </c>
      <c r="H100" t="s">
        <v>3</v>
      </c>
      <c r="I100" t="s">
        <v>266</v>
      </c>
      <c r="J100" t="s">
        <v>266</v>
      </c>
      <c r="K100" t="s">
        <v>3</v>
      </c>
      <c r="L100" t="s">
        <v>3</v>
      </c>
      <c r="M100" t="s">
        <v>3</v>
      </c>
      <c r="N100" t="s">
        <v>3</v>
      </c>
      <c r="O100" t="s">
        <v>266</v>
      </c>
      <c r="P100" t="s">
        <v>3</v>
      </c>
      <c r="Q100" t="s">
        <v>3</v>
      </c>
      <c r="R100" t="s">
        <v>3</v>
      </c>
      <c r="S100" t="s">
        <v>1041</v>
      </c>
      <c r="T100" t="s">
        <v>1043</v>
      </c>
      <c r="U100" t="s">
        <v>1040</v>
      </c>
    </row>
    <row r="101" spans="1:21" x14ac:dyDescent="0.2">
      <c r="A101">
        <v>196</v>
      </c>
      <c r="B101">
        <v>1</v>
      </c>
      <c r="C101" t="s">
        <v>3</v>
      </c>
      <c r="D101" t="s">
        <v>3</v>
      </c>
      <c r="E101" t="s">
        <v>72</v>
      </c>
      <c r="F101" t="s">
        <v>72</v>
      </c>
      <c r="G101" t="s">
        <v>73</v>
      </c>
      <c r="H101" t="s">
        <v>3</v>
      </c>
      <c r="I101" t="s">
        <v>73</v>
      </c>
      <c r="J101" t="s">
        <v>72</v>
      </c>
      <c r="K101" t="s">
        <v>3</v>
      </c>
      <c r="L101" t="s">
        <v>3</v>
      </c>
      <c r="M101" t="s">
        <v>3</v>
      </c>
      <c r="N101" t="s">
        <v>3</v>
      </c>
      <c r="O101" t="s">
        <v>916</v>
      </c>
      <c r="P101" t="s">
        <v>3</v>
      </c>
      <c r="Q101" t="s">
        <v>3</v>
      </c>
      <c r="R101" t="s">
        <v>3</v>
      </c>
      <c r="S101" t="s">
        <v>1038</v>
      </c>
      <c r="T101" t="s">
        <v>1039</v>
      </c>
      <c r="U101" t="s">
        <v>1040</v>
      </c>
    </row>
    <row r="102" spans="1:21" x14ac:dyDescent="0.2">
      <c r="A102">
        <v>196</v>
      </c>
      <c r="B102">
        <v>1</v>
      </c>
      <c r="C102" t="s">
        <v>3</v>
      </c>
      <c r="D102" t="s">
        <v>3</v>
      </c>
      <c r="E102" t="s">
        <v>266</v>
      </c>
      <c r="F102" t="s">
        <v>266</v>
      </c>
      <c r="G102" t="s">
        <v>266</v>
      </c>
      <c r="H102" t="s">
        <v>3</v>
      </c>
      <c r="I102" t="s">
        <v>266</v>
      </c>
      <c r="J102" t="s">
        <v>266</v>
      </c>
      <c r="K102" t="s">
        <v>3</v>
      </c>
      <c r="L102" t="s">
        <v>3</v>
      </c>
      <c r="M102" t="s">
        <v>3</v>
      </c>
      <c r="N102" t="s">
        <v>3</v>
      </c>
      <c r="O102" t="s">
        <v>266</v>
      </c>
      <c r="P102" t="s">
        <v>3</v>
      </c>
      <c r="Q102" t="s">
        <v>3</v>
      </c>
      <c r="R102" t="s">
        <v>3</v>
      </c>
      <c r="S102" t="s">
        <v>1041</v>
      </c>
      <c r="T102" t="s">
        <v>1043</v>
      </c>
      <c r="U102" t="s">
        <v>1040</v>
      </c>
    </row>
    <row r="103" spans="1:21" x14ac:dyDescent="0.2">
      <c r="A103">
        <v>199</v>
      </c>
      <c r="B103">
        <v>1</v>
      </c>
      <c r="C103" t="s">
        <v>3</v>
      </c>
      <c r="D103" t="s">
        <v>140</v>
      </c>
      <c r="E103" t="s">
        <v>266</v>
      </c>
      <c r="F103" t="s">
        <v>266</v>
      </c>
      <c r="G103" t="s">
        <v>266</v>
      </c>
      <c r="H103" t="s">
        <v>3</v>
      </c>
      <c r="I103" t="s">
        <v>266</v>
      </c>
      <c r="J103" t="s">
        <v>266</v>
      </c>
      <c r="K103" t="s">
        <v>3</v>
      </c>
      <c r="L103" t="s">
        <v>3</v>
      </c>
      <c r="M103" t="s">
        <v>3</v>
      </c>
      <c r="N103" t="s">
        <v>140</v>
      </c>
      <c r="O103" t="s">
        <v>266</v>
      </c>
      <c r="P103" t="s">
        <v>3</v>
      </c>
      <c r="Q103" t="s">
        <v>3</v>
      </c>
      <c r="R103" t="s">
        <v>3</v>
      </c>
      <c r="S103" t="s">
        <v>1042</v>
      </c>
      <c r="T103" t="s">
        <v>1045</v>
      </c>
      <c r="U103" t="s">
        <v>1040</v>
      </c>
    </row>
    <row r="104" spans="1:21" x14ac:dyDescent="0.2">
      <c r="A104">
        <v>200</v>
      </c>
      <c r="B104">
        <v>1</v>
      </c>
      <c r="C104" t="s">
        <v>3</v>
      </c>
      <c r="D104" t="s">
        <v>140</v>
      </c>
      <c r="E104" t="s">
        <v>266</v>
      </c>
      <c r="F104" t="s">
        <v>266</v>
      </c>
      <c r="G104" t="s">
        <v>266</v>
      </c>
      <c r="H104" t="s">
        <v>3</v>
      </c>
      <c r="I104" t="s">
        <v>266</v>
      </c>
      <c r="J104" t="s">
        <v>266</v>
      </c>
      <c r="K104" t="s">
        <v>3</v>
      </c>
      <c r="L104" t="s">
        <v>3</v>
      </c>
      <c r="M104" t="s">
        <v>3</v>
      </c>
      <c r="N104" t="s">
        <v>140</v>
      </c>
      <c r="O104" t="s">
        <v>266</v>
      </c>
      <c r="P104" t="s">
        <v>3</v>
      </c>
      <c r="Q104" t="s">
        <v>3</v>
      </c>
      <c r="R104" t="s">
        <v>3</v>
      </c>
      <c r="S104" t="s">
        <v>1042</v>
      </c>
      <c r="T104" t="s">
        <v>1045</v>
      </c>
      <c r="U104" t="s">
        <v>1040</v>
      </c>
    </row>
    <row r="105" spans="1:21" x14ac:dyDescent="0.2">
      <c r="A105">
        <v>205</v>
      </c>
      <c r="B105">
        <v>1</v>
      </c>
      <c r="C105" t="s">
        <v>3</v>
      </c>
      <c r="D105" t="s">
        <v>3</v>
      </c>
      <c r="E105" t="s">
        <v>72</v>
      </c>
      <c r="F105" t="s">
        <v>72</v>
      </c>
      <c r="G105" t="s">
        <v>73</v>
      </c>
      <c r="H105" t="s">
        <v>3</v>
      </c>
      <c r="I105" t="s">
        <v>73</v>
      </c>
      <c r="J105" t="s">
        <v>72</v>
      </c>
      <c r="K105" t="s">
        <v>3</v>
      </c>
      <c r="L105" t="s">
        <v>3</v>
      </c>
      <c r="M105" t="s">
        <v>3</v>
      </c>
      <c r="N105" t="s">
        <v>3</v>
      </c>
      <c r="O105" t="s">
        <v>916</v>
      </c>
      <c r="P105" t="s">
        <v>3</v>
      </c>
      <c r="Q105" t="s">
        <v>3</v>
      </c>
      <c r="R105" t="s">
        <v>3</v>
      </c>
      <c r="S105" t="s">
        <v>1038</v>
      </c>
      <c r="T105" t="s">
        <v>1039</v>
      </c>
      <c r="U105" t="s">
        <v>1040</v>
      </c>
    </row>
    <row r="106" spans="1:21" x14ac:dyDescent="0.2">
      <c r="A106">
        <v>205</v>
      </c>
      <c r="B106">
        <v>1</v>
      </c>
      <c r="C106" t="s">
        <v>3</v>
      </c>
      <c r="D106" t="s">
        <v>3</v>
      </c>
      <c r="E106" t="s">
        <v>266</v>
      </c>
      <c r="F106" t="s">
        <v>266</v>
      </c>
      <c r="G106" t="s">
        <v>266</v>
      </c>
      <c r="H106" t="s">
        <v>3</v>
      </c>
      <c r="I106" t="s">
        <v>266</v>
      </c>
      <c r="J106" t="s">
        <v>266</v>
      </c>
      <c r="K106" t="s">
        <v>3</v>
      </c>
      <c r="L106" t="s">
        <v>3</v>
      </c>
      <c r="M106" t="s">
        <v>3</v>
      </c>
      <c r="N106" t="s">
        <v>3</v>
      </c>
      <c r="O106" t="s">
        <v>266</v>
      </c>
      <c r="P106" t="s">
        <v>3</v>
      </c>
      <c r="Q106" t="s">
        <v>3</v>
      </c>
      <c r="R106" t="s">
        <v>3</v>
      </c>
      <c r="S106" t="s">
        <v>1041</v>
      </c>
      <c r="T106" t="s">
        <v>1043</v>
      </c>
      <c r="U106" t="s">
        <v>1040</v>
      </c>
    </row>
    <row r="107" spans="1:21" x14ac:dyDescent="0.2">
      <c r="A107">
        <v>206</v>
      </c>
      <c r="B107">
        <v>1</v>
      </c>
      <c r="C107" t="s">
        <v>3</v>
      </c>
      <c r="D107" t="s">
        <v>3</v>
      </c>
      <c r="E107" t="s">
        <v>72</v>
      </c>
      <c r="F107" t="s">
        <v>72</v>
      </c>
      <c r="G107" t="s">
        <v>73</v>
      </c>
      <c r="H107" t="s">
        <v>3</v>
      </c>
      <c r="I107" t="s">
        <v>73</v>
      </c>
      <c r="J107" t="s">
        <v>72</v>
      </c>
      <c r="K107" t="s">
        <v>3</v>
      </c>
      <c r="L107" t="s">
        <v>3</v>
      </c>
      <c r="M107" t="s">
        <v>3</v>
      </c>
      <c r="N107" t="s">
        <v>3</v>
      </c>
      <c r="O107" t="s">
        <v>916</v>
      </c>
      <c r="P107" t="s">
        <v>3</v>
      </c>
      <c r="Q107" t="s">
        <v>3</v>
      </c>
      <c r="R107" t="s">
        <v>3</v>
      </c>
      <c r="S107" t="s">
        <v>1038</v>
      </c>
      <c r="T107" t="s">
        <v>1039</v>
      </c>
      <c r="U107" t="s">
        <v>1040</v>
      </c>
    </row>
    <row r="108" spans="1:21" x14ac:dyDescent="0.2">
      <c r="A108">
        <v>206</v>
      </c>
      <c r="B108">
        <v>1</v>
      </c>
      <c r="C108" t="s">
        <v>3</v>
      </c>
      <c r="D108" t="s">
        <v>3</v>
      </c>
      <c r="E108" t="s">
        <v>266</v>
      </c>
      <c r="F108" t="s">
        <v>266</v>
      </c>
      <c r="G108" t="s">
        <v>266</v>
      </c>
      <c r="H108" t="s">
        <v>3</v>
      </c>
      <c r="I108" t="s">
        <v>266</v>
      </c>
      <c r="J108" t="s">
        <v>266</v>
      </c>
      <c r="K108" t="s">
        <v>3</v>
      </c>
      <c r="L108" t="s">
        <v>3</v>
      </c>
      <c r="M108" t="s">
        <v>3</v>
      </c>
      <c r="N108" t="s">
        <v>3</v>
      </c>
      <c r="O108" t="s">
        <v>266</v>
      </c>
      <c r="P108" t="s">
        <v>3</v>
      </c>
      <c r="Q108" t="s">
        <v>3</v>
      </c>
      <c r="R108" t="s">
        <v>3</v>
      </c>
      <c r="S108" t="s">
        <v>1041</v>
      </c>
      <c r="T108" t="s">
        <v>1043</v>
      </c>
      <c r="U108" t="s">
        <v>1040</v>
      </c>
    </row>
    <row r="109" spans="1:21" x14ac:dyDescent="0.2">
      <c r="A109">
        <v>209</v>
      </c>
      <c r="B109">
        <v>1</v>
      </c>
      <c r="C109" t="s">
        <v>3</v>
      </c>
      <c r="D109" t="s">
        <v>3</v>
      </c>
      <c r="E109" t="s">
        <v>72</v>
      </c>
      <c r="F109" t="s">
        <v>72</v>
      </c>
      <c r="G109" t="s">
        <v>73</v>
      </c>
      <c r="H109" t="s">
        <v>3</v>
      </c>
      <c r="I109" t="s">
        <v>73</v>
      </c>
      <c r="J109" t="s">
        <v>72</v>
      </c>
      <c r="K109" t="s">
        <v>3</v>
      </c>
      <c r="L109" t="s">
        <v>3</v>
      </c>
      <c r="M109" t="s">
        <v>3</v>
      </c>
      <c r="N109" t="s">
        <v>3</v>
      </c>
      <c r="O109" t="s">
        <v>916</v>
      </c>
      <c r="P109" t="s">
        <v>3</v>
      </c>
      <c r="Q109" t="s">
        <v>3</v>
      </c>
      <c r="R109" t="s">
        <v>3</v>
      </c>
      <c r="S109" t="s">
        <v>1038</v>
      </c>
      <c r="T109" t="s">
        <v>1039</v>
      </c>
      <c r="U109" t="s">
        <v>1040</v>
      </c>
    </row>
    <row r="110" spans="1:21" x14ac:dyDescent="0.2">
      <c r="A110">
        <v>209</v>
      </c>
      <c r="B110">
        <v>1</v>
      </c>
      <c r="C110" t="s">
        <v>3</v>
      </c>
      <c r="D110" t="s">
        <v>3</v>
      </c>
      <c r="E110" t="s">
        <v>266</v>
      </c>
      <c r="F110" t="s">
        <v>266</v>
      </c>
      <c r="G110" t="s">
        <v>266</v>
      </c>
      <c r="H110" t="s">
        <v>3</v>
      </c>
      <c r="I110" t="s">
        <v>266</v>
      </c>
      <c r="J110" t="s">
        <v>266</v>
      </c>
      <c r="K110" t="s">
        <v>3</v>
      </c>
      <c r="L110" t="s">
        <v>3</v>
      </c>
      <c r="M110" t="s">
        <v>3</v>
      </c>
      <c r="N110" t="s">
        <v>3</v>
      </c>
      <c r="O110" t="s">
        <v>266</v>
      </c>
      <c r="P110" t="s">
        <v>3</v>
      </c>
      <c r="Q110" t="s">
        <v>3</v>
      </c>
      <c r="R110" t="s">
        <v>3</v>
      </c>
      <c r="S110" t="s">
        <v>1041</v>
      </c>
      <c r="T110" t="s">
        <v>1043</v>
      </c>
      <c r="U110" t="s">
        <v>1040</v>
      </c>
    </row>
    <row r="111" spans="1:21" x14ac:dyDescent="0.2">
      <c r="A111">
        <v>210</v>
      </c>
      <c r="B111">
        <v>1</v>
      </c>
      <c r="C111" t="s">
        <v>3</v>
      </c>
      <c r="D111" t="s">
        <v>3</v>
      </c>
      <c r="E111" t="s">
        <v>72</v>
      </c>
      <c r="F111" t="s">
        <v>72</v>
      </c>
      <c r="G111" t="s">
        <v>73</v>
      </c>
      <c r="H111" t="s">
        <v>3</v>
      </c>
      <c r="I111" t="s">
        <v>73</v>
      </c>
      <c r="J111" t="s">
        <v>72</v>
      </c>
      <c r="K111" t="s">
        <v>3</v>
      </c>
      <c r="L111" t="s">
        <v>3</v>
      </c>
      <c r="M111" t="s">
        <v>3</v>
      </c>
      <c r="N111" t="s">
        <v>3</v>
      </c>
      <c r="O111" t="s">
        <v>916</v>
      </c>
      <c r="P111" t="s">
        <v>3</v>
      </c>
      <c r="Q111" t="s">
        <v>3</v>
      </c>
      <c r="R111" t="s">
        <v>3</v>
      </c>
      <c r="S111" t="s">
        <v>1038</v>
      </c>
      <c r="T111" t="s">
        <v>1039</v>
      </c>
      <c r="U111" t="s">
        <v>1040</v>
      </c>
    </row>
    <row r="112" spans="1:21" x14ac:dyDescent="0.2">
      <c r="A112">
        <v>210</v>
      </c>
      <c r="B112">
        <v>1</v>
      </c>
      <c r="C112" t="s">
        <v>3</v>
      </c>
      <c r="D112" t="s">
        <v>3</v>
      </c>
      <c r="E112" t="s">
        <v>266</v>
      </c>
      <c r="F112" t="s">
        <v>266</v>
      </c>
      <c r="G112" t="s">
        <v>266</v>
      </c>
      <c r="H112" t="s">
        <v>3</v>
      </c>
      <c r="I112" t="s">
        <v>266</v>
      </c>
      <c r="J112" t="s">
        <v>266</v>
      </c>
      <c r="K112" t="s">
        <v>3</v>
      </c>
      <c r="L112" t="s">
        <v>3</v>
      </c>
      <c r="M112" t="s">
        <v>3</v>
      </c>
      <c r="N112" t="s">
        <v>3</v>
      </c>
      <c r="O112" t="s">
        <v>266</v>
      </c>
      <c r="P112" t="s">
        <v>3</v>
      </c>
      <c r="Q112" t="s">
        <v>3</v>
      </c>
      <c r="R112" t="s">
        <v>3</v>
      </c>
      <c r="S112" t="s">
        <v>1041</v>
      </c>
      <c r="T112" t="s">
        <v>1043</v>
      </c>
      <c r="U112" t="s">
        <v>1040</v>
      </c>
    </row>
    <row r="113" spans="1:21" x14ac:dyDescent="0.2">
      <c r="A113">
        <v>217</v>
      </c>
      <c r="B113">
        <v>1</v>
      </c>
      <c r="C113" t="s">
        <v>3</v>
      </c>
      <c r="D113" t="s">
        <v>3</v>
      </c>
      <c r="E113" t="s">
        <v>72</v>
      </c>
      <c r="F113" t="s">
        <v>72</v>
      </c>
      <c r="G113" t="s">
        <v>73</v>
      </c>
      <c r="H113" t="s">
        <v>3</v>
      </c>
      <c r="I113" t="s">
        <v>73</v>
      </c>
      <c r="J113" t="s">
        <v>72</v>
      </c>
      <c r="K113" t="s">
        <v>3</v>
      </c>
      <c r="L113" t="s">
        <v>3</v>
      </c>
      <c r="M113" t="s">
        <v>3</v>
      </c>
      <c r="N113" t="s">
        <v>3</v>
      </c>
      <c r="O113" t="s">
        <v>916</v>
      </c>
      <c r="P113" t="s">
        <v>3</v>
      </c>
      <c r="Q113" t="s">
        <v>3</v>
      </c>
      <c r="R113" t="s">
        <v>3</v>
      </c>
      <c r="S113" t="s">
        <v>1038</v>
      </c>
      <c r="T113" t="s">
        <v>1039</v>
      </c>
      <c r="U113" t="s">
        <v>1040</v>
      </c>
    </row>
    <row r="114" spans="1:21" x14ac:dyDescent="0.2">
      <c r="A114">
        <v>217</v>
      </c>
      <c r="B114">
        <v>1</v>
      </c>
      <c r="C114" t="s">
        <v>3</v>
      </c>
      <c r="D114" t="s">
        <v>3</v>
      </c>
      <c r="E114" t="s">
        <v>266</v>
      </c>
      <c r="F114" t="s">
        <v>266</v>
      </c>
      <c r="G114" t="s">
        <v>266</v>
      </c>
      <c r="H114" t="s">
        <v>3</v>
      </c>
      <c r="I114" t="s">
        <v>266</v>
      </c>
      <c r="J114" t="s">
        <v>266</v>
      </c>
      <c r="K114" t="s">
        <v>3</v>
      </c>
      <c r="L114" t="s">
        <v>3</v>
      </c>
      <c r="M114" t="s">
        <v>3</v>
      </c>
      <c r="N114" t="s">
        <v>3</v>
      </c>
      <c r="O114" t="s">
        <v>266</v>
      </c>
      <c r="P114" t="s">
        <v>3</v>
      </c>
      <c r="Q114" t="s">
        <v>3</v>
      </c>
      <c r="R114" t="s">
        <v>3</v>
      </c>
      <c r="S114" t="s">
        <v>1041</v>
      </c>
      <c r="T114" t="s">
        <v>1043</v>
      </c>
      <c r="U114" t="s">
        <v>1040</v>
      </c>
    </row>
    <row r="115" spans="1:21" x14ac:dyDescent="0.2">
      <c r="A115">
        <v>218</v>
      </c>
      <c r="B115">
        <v>1</v>
      </c>
      <c r="C115" t="s">
        <v>3</v>
      </c>
      <c r="D115" t="s">
        <v>3</v>
      </c>
      <c r="E115" t="s">
        <v>72</v>
      </c>
      <c r="F115" t="s">
        <v>72</v>
      </c>
      <c r="G115" t="s">
        <v>73</v>
      </c>
      <c r="H115" t="s">
        <v>3</v>
      </c>
      <c r="I115" t="s">
        <v>73</v>
      </c>
      <c r="J115" t="s">
        <v>72</v>
      </c>
      <c r="K115" t="s">
        <v>3</v>
      </c>
      <c r="L115" t="s">
        <v>3</v>
      </c>
      <c r="M115" t="s">
        <v>3</v>
      </c>
      <c r="N115" t="s">
        <v>3</v>
      </c>
      <c r="O115" t="s">
        <v>916</v>
      </c>
      <c r="P115" t="s">
        <v>3</v>
      </c>
      <c r="Q115" t="s">
        <v>3</v>
      </c>
      <c r="R115" t="s">
        <v>3</v>
      </c>
      <c r="S115" t="s">
        <v>1038</v>
      </c>
      <c r="T115" t="s">
        <v>1039</v>
      </c>
      <c r="U115" t="s">
        <v>1040</v>
      </c>
    </row>
    <row r="116" spans="1:21" x14ac:dyDescent="0.2">
      <c r="A116">
        <v>218</v>
      </c>
      <c r="B116">
        <v>1</v>
      </c>
      <c r="C116" t="s">
        <v>3</v>
      </c>
      <c r="D116" t="s">
        <v>3</v>
      </c>
      <c r="E116" t="s">
        <v>266</v>
      </c>
      <c r="F116" t="s">
        <v>266</v>
      </c>
      <c r="G116" t="s">
        <v>266</v>
      </c>
      <c r="H116" t="s">
        <v>3</v>
      </c>
      <c r="I116" t="s">
        <v>266</v>
      </c>
      <c r="J116" t="s">
        <v>266</v>
      </c>
      <c r="K116" t="s">
        <v>3</v>
      </c>
      <c r="L116" t="s">
        <v>3</v>
      </c>
      <c r="M116" t="s">
        <v>3</v>
      </c>
      <c r="N116" t="s">
        <v>3</v>
      </c>
      <c r="O116" t="s">
        <v>266</v>
      </c>
      <c r="P116" t="s">
        <v>3</v>
      </c>
      <c r="Q116" t="s">
        <v>3</v>
      </c>
      <c r="R116" t="s">
        <v>3</v>
      </c>
      <c r="S116" t="s">
        <v>1041</v>
      </c>
      <c r="T116" t="s">
        <v>1043</v>
      </c>
      <c r="U116" t="s">
        <v>1040</v>
      </c>
    </row>
    <row r="117" spans="1:21" x14ac:dyDescent="0.2">
      <c r="A117">
        <v>221</v>
      </c>
      <c r="B117">
        <v>1</v>
      </c>
      <c r="C117" t="s">
        <v>3</v>
      </c>
      <c r="D117" t="s">
        <v>3</v>
      </c>
      <c r="E117" t="s">
        <v>72</v>
      </c>
      <c r="F117" t="s">
        <v>72</v>
      </c>
      <c r="G117" t="s">
        <v>73</v>
      </c>
      <c r="H117" t="s">
        <v>3</v>
      </c>
      <c r="I117" t="s">
        <v>73</v>
      </c>
      <c r="J117" t="s">
        <v>72</v>
      </c>
      <c r="K117" t="s">
        <v>3</v>
      </c>
      <c r="L117" t="s">
        <v>3</v>
      </c>
      <c r="M117" t="s">
        <v>3</v>
      </c>
      <c r="N117" t="s">
        <v>3</v>
      </c>
      <c r="O117" t="s">
        <v>916</v>
      </c>
      <c r="P117" t="s">
        <v>3</v>
      </c>
      <c r="Q117" t="s">
        <v>3</v>
      </c>
      <c r="R117" t="s">
        <v>3</v>
      </c>
      <c r="S117" t="s">
        <v>1038</v>
      </c>
      <c r="T117" t="s">
        <v>1039</v>
      </c>
      <c r="U117" t="s">
        <v>1040</v>
      </c>
    </row>
    <row r="118" spans="1:21" x14ac:dyDescent="0.2">
      <c r="A118">
        <v>221</v>
      </c>
      <c r="B118">
        <v>1</v>
      </c>
      <c r="C118" t="s">
        <v>3</v>
      </c>
      <c r="D118" t="s">
        <v>3</v>
      </c>
      <c r="E118" t="s">
        <v>266</v>
      </c>
      <c r="F118" t="s">
        <v>266</v>
      </c>
      <c r="G118" t="s">
        <v>266</v>
      </c>
      <c r="H118" t="s">
        <v>3</v>
      </c>
      <c r="I118" t="s">
        <v>266</v>
      </c>
      <c r="J118" t="s">
        <v>266</v>
      </c>
      <c r="K118" t="s">
        <v>3</v>
      </c>
      <c r="L118" t="s">
        <v>3</v>
      </c>
      <c r="M118" t="s">
        <v>3</v>
      </c>
      <c r="N118" t="s">
        <v>3</v>
      </c>
      <c r="O118" t="s">
        <v>266</v>
      </c>
      <c r="P118" t="s">
        <v>3</v>
      </c>
      <c r="Q118" t="s">
        <v>3</v>
      </c>
      <c r="R118" t="s">
        <v>3</v>
      </c>
      <c r="S118" t="s">
        <v>1041</v>
      </c>
      <c r="T118" t="s">
        <v>1043</v>
      </c>
      <c r="U118" t="s">
        <v>1040</v>
      </c>
    </row>
    <row r="119" spans="1:21" x14ac:dyDescent="0.2">
      <c r="A119">
        <v>222</v>
      </c>
      <c r="B119">
        <v>1</v>
      </c>
      <c r="C119" t="s">
        <v>3</v>
      </c>
      <c r="D119" t="s">
        <v>3</v>
      </c>
      <c r="E119" t="s">
        <v>72</v>
      </c>
      <c r="F119" t="s">
        <v>72</v>
      </c>
      <c r="G119" t="s">
        <v>73</v>
      </c>
      <c r="H119" t="s">
        <v>3</v>
      </c>
      <c r="I119" t="s">
        <v>73</v>
      </c>
      <c r="J119" t="s">
        <v>72</v>
      </c>
      <c r="K119" t="s">
        <v>3</v>
      </c>
      <c r="L119" t="s">
        <v>3</v>
      </c>
      <c r="M119" t="s">
        <v>3</v>
      </c>
      <c r="N119" t="s">
        <v>3</v>
      </c>
      <c r="O119" t="s">
        <v>916</v>
      </c>
      <c r="P119" t="s">
        <v>3</v>
      </c>
      <c r="Q119" t="s">
        <v>3</v>
      </c>
      <c r="R119" t="s">
        <v>3</v>
      </c>
      <c r="S119" t="s">
        <v>1038</v>
      </c>
      <c r="T119" t="s">
        <v>1039</v>
      </c>
      <c r="U119" t="s">
        <v>1040</v>
      </c>
    </row>
    <row r="120" spans="1:21" x14ac:dyDescent="0.2">
      <c r="A120">
        <v>222</v>
      </c>
      <c r="B120">
        <v>1</v>
      </c>
      <c r="C120" t="s">
        <v>3</v>
      </c>
      <c r="D120" t="s">
        <v>3</v>
      </c>
      <c r="E120" t="s">
        <v>266</v>
      </c>
      <c r="F120" t="s">
        <v>266</v>
      </c>
      <c r="G120" t="s">
        <v>266</v>
      </c>
      <c r="H120" t="s">
        <v>3</v>
      </c>
      <c r="I120" t="s">
        <v>266</v>
      </c>
      <c r="J120" t="s">
        <v>266</v>
      </c>
      <c r="K120" t="s">
        <v>3</v>
      </c>
      <c r="L120" t="s">
        <v>3</v>
      </c>
      <c r="M120" t="s">
        <v>3</v>
      </c>
      <c r="N120" t="s">
        <v>3</v>
      </c>
      <c r="O120" t="s">
        <v>266</v>
      </c>
      <c r="P120" t="s">
        <v>3</v>
      </c>
      <c r="Q120" t="s">
        <v>3</v>
      </c>
      <c r="R120" t="s">
        <v>3</v>
      </c>
      <c r="S120" t="s">
        <v>1041</v>
      </c>
      <c r="T120" t="s">
        <v>1043</v>
      </c>
      <c r="U120" t="s">
        <v>1040</v>
      </c>
    </row>
    <row r="121" spans="1:21" x14ac:dyDescent="0.2">
      <c r="A121">
        <v>282</v>
      </c>
      <c r="B121">
        <v>1</v>
      </c>
      <c r="C121" t="s">
        <v>3</v>
      </c>
      <c r="D121" t="s">
        <v>3</v>
      </c>
      <c r="E121" t="s">
        <v>72</v>
      </c>
      <c r="F121" t="s">
        <v>72</v>
      </c>
      <c r="G121" t="s">
        <v>73</v>
      </c>
      <c r="H121" t="s">
        <v>3</v>
      </c>
      <c r="I121" t="s">
        <v>73</v>
      </c>
      <c r="J121" t="s">
        <v>72</v>
      </c>
      <c r="K121" t="s">
        <v>3</v>
      </c>
      <c r="L121" t="s">
        <v>3</v>
      </c>
      <c r="M121" t="s">
        <v>3</v>
      </c>
      <c r="N121" t="s">
        <v>3</v>
      </c>
      <c r="O121" t="s">
        <v>916</v>
      </c>
      <c r="P121" t="s">
        <v>3</v>
      </c>
      <c r="Q121" t="s">
        <v>3</v>
      </c>
      <c r="R121" t="s">
        <v>3</v>
      </c>
      <c r="S121" t="s">
        <v>1038</v>
      </c>
      <c r="T121" t="s">
        <v>1039</v>
      </c>
      <c r="U121" t="s">
        <v>1040</v>
      </c>
    </row>
    <row r="122" spans="1:21" x14ac:dyDescent="0.2">
      <c r="A122">
        <v>282</v>
      </c>
      <c r="B122">
        <v>1</v>
      </c>
      <c r="C122" t="s">
        <v>3</v>
      </c>
      <c r="D122" t="s">
        <v>3</v>
      </c>
      <c r="E122" t="s">
        <v>266</v>
      </c>
      <c r="F122" t="s">
        <v>266</v>
      </c>
      <c r="G122" t="s">
        <v>266</v>
      </c>
      <c r="H122" t="s">
        <v>3</v>
      </c>
      <c r="I122" t="s">
        <v>266</v>
      </c>
      <c r="J122" t="s">
        <v>266</v>
      </c>
      <c r="K122" t="s">
        <v>3</v>
      </c>
      <c r="L122" t="s">
        <v>3</v>
      </c>
      <c r="M122" t="s">
        <v>3</v>
      </c>
      <c r="N122" t="s">
        <v>3</v>
      </c>
      <c r="O122" t="s">
        <v>266</v>
      </c>
      <c r="P122" t="s">
        <v>3</v>
      </c>
      <c r="Q122" t="s">
        <v>3</v>
      </c>
      <c r="R122" t="s">
        <v>3</v>
      </c>
      <c r="S122" t="s">
        <v>1041</v>
      </c>
      <c r="T122" t="s">
        <v>1043</v>
      </c>
      <c r="U122" t="s">
        <v>1040</v>
      </c>
    </row>
    <row r="123" spans="1:21" x14ac:dyDescent="0.2">
      <c r="A123">
        <v>283</v>
      </c>
      <c r="B123">
        <v>1</v>
      </c>
      <c r="C123" t="s">
        <v>3</v>
      </c>
      <c r="D123" t="s">
        <v>3</v>
      </c>
      <c r="E123" t="s">
        <v>72</v>
      </c>
      <c r="F123" t="s">
        <v>72</v>
      </c>
      <c r="G123" t="s">
        <v>73</v>
      </c>
      <c r="H123" t="s">
        <v>3</v>
      </c>
      <c r="I123" t="s">
        <v>73</v>
      </c>
      <c r="J123" t="s">
        <v>72</v>
      </c>
      <c r="K123" t="s">
        <v>3</v>
      </c>
      <c r="L123" t="s">
        <v>3</v>
      </c>
      <c r="M123" t="s">
        <v>3</v>
      </c>
      <c r="N123" t="s">
        <v>3</v>
      </c>
      <c r="O123" t="s">
        <v>916</v>
      </c>
      <c r="P123" t="s">
        <v>3</v>
      </c>
      <c r="Q123" t="s">
        <v>3</v>
      </c>
      <c r="R123" t="s">
        <v>3</v>
      </c>
      <c r="S123" t="s">
        <v>1038</v>
      </c>
      <c r="T123" t="s">
        <v>1039</v>
      </c>
      <c r="U123" t="s">
        <v>1040</v>
      </c>
    </row>
    <row r="124" spans="1:21" x14ac:dyDescent="0.2">
      <c r="A124">
        <v>283</v>
      </c>
      <c r="B124">
        <v>1</v>
      </c>
      <c r="C124" t="s">
        <v>3</v>
      </c>
      <c r="D124" t="s">
        <v>3</v>
      </c>
      <c r="E124" t="s">
        <v>266</v>
      </c>
      <c r="F124" t="s">
        <v>266</v>
      </c>
      <c r="G124" t="s">
        <v>266</v>
      </c>
      <c r="H124" t="s">
        <v>3</v>
      </c>
      <c r="I124" t="s">
        <v>266</v>
      </c>
      <c r="J124" t="s">
        <v>266</v>
      </c>
      <c r="K124" t="s">
        <v>3</v>
      </c>
      <c r="L124" t="s">
        <v>3</v>
      </c>
      <c r="M124" t="s">
        <v>3</v>
      </c>
      <c r="N124" t="s">
        <v>3</v>
      </c>
      <c r="O124" t="s">
        <v>266</v>
      </c>
      <c r="P124" t="s">
        <v>3</v>
      </c>
      <c r="Q124" t="s">
        <v>3</v>
      </c>
      <c r="R124" t="s">
        <v>3</v>
      </c>
      <c r="S124" t="s">
        <v>1041</v>
      </c>
      <c r="T124" t="s">
        <v>1043</v>
      </c>
      <c r="U124" t="s">
        <v>1040</v>
      </c>
    </row>
    <row r="125" spans="1:21" x14ac:dyDescent="0.2">
      <c r="A125">
        <v>306</v>
      </c>
      <c r="B125">
        <v>1</v>
      </c>
      <c r="C125" t="s">
        <v>3</v>
      </c>
      <c r="D125" t="s">
        <v>3</v>
      </c>
      <c r="E125" t="s">
        <v>72</v>
      </c>
      <c r="F125" t="s">
        <v>72</v>
      </c>
      <c r="G125" t="s">
        <v>73</v>
      </c>
      <c r="H125" t="s">
        <v>3</v>
      </c>
      <c r="I125" t="s">
        <v>73</v>
      </c>
      <c r="J125" t="s">
        <v>72</v>
      </c>
      <c r="K125" t="s">
        <v>3</v>
      </c>
      <c r="L125" t="s">
        <v>3</v>
      </c>
      <c r="M125" t="s">
        <v>3</v>
      </c>
      <c r="N125" t="s">
        <v>3</v>
      </c>
      <c r="O125" t="s">
        <v>916</v>
      </c>
      <c r="P125" t="s">
        <v>3</v>
      </c>
      <c r="Q125" t="s">
        <v>3</v>
      </c>
      <c r="R125" t="s">
        <v>3</v>
      </c>
      <c r="S125" t="s">
        <v>1038</v>
      </c>
      <c r="T125" t="s">
        <v>1039</v>
      </c>
      <c r="U125" t="s">
        <v>1040</v>
      </c>
    </row>
    <row r="126" spans="1:21" x14ac:dyDescent="0.2">
      <c r="A126">
        <v>306</v>
      </c>
      <c r="B126">
        <v>1</v>
      </c>
      <c r="C126" t="s">
        <v>3</v>
      </c>
      <c r="D126" t="s">
        <v>3</v>
      </c>
      <c r="E126" t="s">
        <v>266</v>
      </c>
      <c r="F126" t="s">
        <v>266</v>
      </c>
      <c r="G126" t="s">
        <v>266</v>
      </c>
      <c r="H126" t="s">
        <v>3</v>
      </c>
      <c r="I126" t="s">
        <v>266</v>
      </c>
      <c r="J126" t="s">
        <v>266</v>
      </c>
      <c r="K126" t="s">
        <v>3</v>
      </c>
      <c r="L126" t="s">
        <v>3</v>
      </c>
      <c r="M126" t="s">
        <v>3</v>
      </c>
      <c r="N126" t="s">
        <v>3</v>
      </c>
      <c r="O126" t="s">
        <v>266</v>
      </c>
      <c r="P126" t="s">
        <v>3</v>
      </c>
      <c r="Q126" t="s">
        <v>3</v>
      </c>
      <c r="R126" t="s">
        <v>3</v>
      </c>
      <c r="S126" t="s">
        <v>1041</v>
      </c>
      <c r="T126" t="s">
        <v>1043</v>
      </c>
      <c r="U126" t="s">
        <v>1040</v>
      </c>
    </row>
    <row r="127" spans="1:21" x14ac:dyDescent="0.2">
      <c r="A127">
        <v>307</v>
      </c>
      <c r="B127">
        <v>1</v>
      </c>
      <c r="C127" t="s">
        <v>3</v>
      </c>
      <c r="D127" t="s">
        <v>3</v>
      </c>
      <c r="E127" t="s">
        <v>72</v>
      </c>
      <c r="F127" t="s">
        <v>72</v>
      </c>
      <c r="G127" t="s">
        <v>73</v>
      </c>
      <c r="H127" t="s">
        <v>3</v>
      </c>
      <c r="I127" t="s">
        <v>73</v>
      </c>
      <c r="J127" t="s">
        <v>72</v>
      </c>
      <c r="K127" t="s">
        <v>3</v>
      </c>
      <c r="L127" t="s">
        <v>3</v>
      </c>
      <c r="M127" t="s">
        <v>3</v>
      </c>
      <c r="N127" t="s">
        <v>3</v>
      </c>
      <c r="O127" t="s">
        <v>916</v>
      </c>
      <c r="P127" t="s">
        <v>3</v>
      </c>
      <c r="Q127" t="s">
        <v>3</v>
      </c>
      <c r="R127" t="s">
        <v>3</v>
      </c>
      <c r="S127" t="s">
        <v>1038</v>
      </c>
      <c r="T127" t="s">
        <v>1039</v>
      </c>
      <c r="U127" t="s">
        <v>1040</v>
      </c>
    </row>
    <row r="128" spans="1:21" x14ac:dyDescent="0.2">
      <c r="A128">
        <v>307</v>
      </c>
      <c r="B128">
        <v>1</v>
      </c>
      <c r="C128" t="s">
        <v>3</v>
      </c>
      <c r="D128" t="s">
        <v>3</v>
      </c>
      <c r="E128" t="s">
        <v>266</v>
      </c>
      <c r="F128" t="s">
        <v>266</v>
      </c>
      <c r="G128" t="s">
        <v>266</v>
      </c>
      <c r="H128" t="s">
        <v>3</v>
      </c>
      <c r="I128" t="s">
        <v>266</v>
      </c>
      <c r="J128" t="s">
        <v>266</v>
      </c>
      <c r="K128" t="s">
        <v>3</v>
      </c>
      <c r="L128" t="s">
        <v>3</v>
      </c>
      <c r="M128" t="s">
        <v>3</v>
      </c>
      <c r="N128" t="s">
        <v>3</v>
      </c>
      <c r="O128" t="s">
        <v>266</v>
      </c>
      <c r="P128" t="s">
        <v>3</v>
      </c>
      <c r="Q128" t="s">
        <v>3</v>
      </c>
      <c r="R128" t="s">
        <v>3</v>
      </c>
      <c r="S128" t="s">
        <v>1041</v>
      </c>
      <c r="T128" t="s">
        <v>1043</v>
      </c>
      <c r="U128" t="s">
        <v>1040</v>
      </c>
    </row>
    <row r="129" spans="1:21" x14ac:dyDescent="0.2">
      <c r="A129">
        <v>308</v>
      </c>
      <c r="B129">
        <v>1</v>
      </c>
      <c r="C129" t="s">
        <v>3</v>
      </c>
      <c r="D129" t="s">
        <v>3</v>
      </c>
      <c r="E129" t="s">
        <v>72</v>
      </c>
      <c r="F129" t="s">
        <v>72</v>
      </c>
      <c r="G129" t="s">
        <v>73</v>
      </c>
      <c r="H129" t="s">
        <v>3</v>
      </c>
      <c r="I129" t="s">
        <v>73</v>
      </c>
      <c r="J129" t="s">
        <v>72</v>
      </c>
      <c r="K129" t="s">
        <v>3</v>
      </c>
      <c r="L129" t="s">
        <v>3</v>
      </c>
      <c r="M129" t="s">
        <v>3</v>
      </c>
      <c r="N129" t="s">
        <v>3</v>
      </c>
      <c r="O129" t="s">
        <v>916</v>
      </c>
      <c r="P129" t="s">
        <v>3</v>
      </c>
      <c r="Q129" t="s">
        <v>3</v>
      </c>
      <c r="R129" t="s">
        <v>3</v>
      </c>
      <c r="S129" t="s">
        <v>1038</v>
      </c>
      <c r="T129" t="s">
        <v>1039</v>
      </c>
      <c r="U129" t="s">
        <v>1040</v>
      </c>
    </row>
    <row r="130" spans="1:21" x14ac:dyDescent="0.2">
      <c r="A130">
        <v>308</v>
      </c>
      <c r="B130">
        <v>1</v>
      </c>
      <c r="C130" t="s">
        <v>3</v>
      </c>
      <c r="D130" t="s">
        <v>3</v>
      </c>
      <c r="E130" t="s">
        <v>266</v>
      </c>
      <c r="F130" t="s">
        <v>266</v>
      </c>
      <c r="G130" t="s">
        <v>266</v>
      </c>
      <c r="H130" t="s">
        <v>3</v>
      </c>
      <c r="I130" t="s">
        <v>266</v>
      </c>
      <c r="J130" t="s">
        <v>266</v>
      </c>
      <c r="K130" t="s">
        <v>3</v>
      </c>
      <c r="L130" t="s">
        <v>3</v>
      </c>
      <c r="M130" t="s">
        <v>3</v>
      </c>
      <c r="N130" t="s">
        <v>3</v>
      </c>
      <c r="O130" t="s">
        <v>266</v>
      </c>
      <c r="P130" t="s">
        <v>3</v>
      </c>
      <c r="Q130" t="s">
        <v>3</v>
      </c>
      <c r="R130" t="s">
        <v>3</v>
      </c>
      <c r="S130" t="s">
        <v>1041</v>
      </c>
      <c r="T130" t="s">
        <v>1043</v>
      </c>
      <c r="U130" t="s">
        <v>1040</v>
      </c>
    </row>
    <row r="131" spans="1:21" x14ac:dyDescent="0.2">
      <c r="A131">
        <v>309</v>
      </c>
      <c r="B131">
        <v>1</v>
      </c>
      <c r="C131" t="s">
        <v>3</v>
      </c>
      <c r="D131" t="s">
        <v>3</v>
      </c>
      <c r="E131" t="s">
        <v>72</v>
      </c>
      <c r="F131" t="s">
        <v>72</v>
      </c>
      <c r="G131" t="s">
        <v>73</v>
      </c>
      <c r="H131" t="s">
        <v>3</v>
      </c>
      <c r="I131" t="s">
        <v>73</v>
      </c>
      <c r="J131" t="s">
        <v>72</v>
      </c>
      <c r="K131" t="s">
        <v>3</v>
      </c>
      <c r="L131" t="s">
        <v>3</v>
      </c>
      <c r="M131" t="s">
        <v>3</v>
      </c>
      <c r="N131" t="s">
        <v>3</v>
      </c>
      <c r="O131" t="s">
        <v>916</v>
      </c>
      <c r="P131" t="s">
        <v>3</v>
      </c>
      <c r="Q131" t="s">
        <v>3</v>
      </c>
      <c r="R131" t="s">
        <v>3</v>
      </c>
      <c r="S131" t="s">
        <v>1038</v>
      </c>
      <c r="T131" t="s">
        <v>1039</v>
      </c>
      <c r="U131" t="s">
        <v>1040</v>
      </c>
    </row>
    <row r="132" spans="1:21" x14ac:dyDescent="0.2">
      <c r="A132">
        <v>309</v>
      </c>
      <c r="B132">
        <v>1</v>
      </c>
      <c r="C132" t="s">
        <v>3</v>
      </c>
      <c r="D132" t="s">
        <v>3</v>
      </c>
      <c r="E132" t="s">
        <v>266</v>
      </c>
      <c r="F132" t="s">
        <v>266</v>
      </c>
      <c r="G132" t="s">
        <v>266</v>
      </c>
      <c r="H132" t="s">
        <v>3</v>
      </c>
      <c r="I132" t="s">
        <v>266</v>
      </c>
      <c r="J132" t="s">
        <v>266</v>
      </c>
      <c r="K132" t="s">
        <v>3</v>
      </c>
      <c r="L132" t="s">
        <v>3</v>
      </c>
      <c r="M132" t="s">
        <v>3</v>
      </c>
      <c r="N132" t="s">
        <v>3</v>
      </c>
      <c r="O132" t="s">
        <v>266</v>
      </c>
      <c r="P132" t="s">
        <v>3</v>
      </c>
      <c r="Q132" t="s">
        <v>3</v>
      </c>
      <c r="R132" t="s">
        <v>3</v>
      </c>
      <c r="S132" t="s">
        <v>1041</v>
      </c>
      <c r="T132" t="s">
        <v>1043</v>
      </c>
      <c r="U132" t="s">
        <v>1040</v>
      </c>
    </row>
    <row r="133" spans="1:21" x14ac:dyDescent="0.2">
      <c r="A133">
        <v>338</v>
      </c>
      <c r="B133">
        <v>1</v>
      </c>
      <c r="C133" t="s">
        <v>3</v>
      </c>
      <c r="D133" t="s">
        <v>3</v>
      </c>
      <c r="E133" t="s">
        <v>72</v>
      </c>
      <c r="F133" t="s">
        <v>72</v>
      </c>
      <c r="G133" t="s">
        <v>73</v>
      </c>
      <c r="H133" t="s">
        <v>3</v>
      </c>
      <c r="I133" t="s">
        <v>73</v>
      </c>
      <c r="J133" t="s">
        <v>72</v>
      </c>
      <c r="K133" t="s">
        <v>3</v>
      </c>
      <c r="L133" t="s">
        <v>3</v>
      </c>
      <c r="M133" t="s">
        <v>3</v>
      </c>
      <c r="N133" t="s">
        <v>3</v>
      </c>
      <c r="O133" t="s">
        <v>916</v>
      </c>
      <c r="P133" t="s">
        <v>3</v>
      </c>
      <c r="Q133" t="s">
        <v>3</v>
      </c>
      <c r="R133" t="s">
        <v>3</v>
      </c>
      <c r="S133" t="s">
        <v>1038</v>
      </c>
      <c r="T133" t="s">
        <v>1039</v>
      </c>
      <c r="U133" t="s">
        <v>1040</v>
      </c>
    </row>
    <row r="134" spans="1:21" x14ac:dyDescent="0.2">
      <c r="A134">
        <v>338</v>
      </c>
      <c r="B134">
        <v>1</v>
      </c>
      <c r="C134" t="s">
        <v>3</v>
      </c>
      <c r="D134" t="s">
        <v>3</v>
      </c>
      <c r="E134" t="s">
        <v>266</v>
      </c>
      <c r="F134" t="s">
        <v>266</v>
      </c>
      <c r="G134" t="s">
        <v>266</v>
      </c>
      <c r="H134" t="s">
        <v>3</v>
      </c>
      <c r="I134" t="s">
        <v>266</v>
      </c>
      <c r="J134" t="s">
        <v>266</v>
      </c>
      <c r="K134" t="s">
        <v>3</v>
      </c>
      <c r="L134" t="s">
        <v>3</v>
      </c>
      <c r="M134" t="s">
        <v>3</v>
      </c>
      <c r="N134" t="s">
        <v>3</v>
      </c>
      <c r="O134" t="s">
        <v>266</v>
      </c>
      <c r="P134" t="s">
        <v>3</v>
      </c>
      <c r="Q134" t="s">
        <v>3</v>
      </c>
      <c r="R134" t="s">
        <v>3</v>
      </c>
      <c r="S134" t="s">
        <v>1041</v>
      </c>
      <c r="T134" t="s">
        <v>1043</v>
      </c>
      <c r="U134" t="s">
        <v>1040</v>
      </c>
    </row>
    <row r="135" spans="1:21" x14ac:dyDescent="0.2">
      <c r="A135">
        <v>339</v>
      </c>
      <c r="B135">
        <v>1</v>
      </c>
      <c r="C135" t="s">
        <v>3</v>
      </c>
      <c r="D135" t="s">
        <v>3</v>
      </c>
      <c r="E135" t="s">
        <v>72</v>
      </c>
      <c r="F135" t="s">
        <v>72</v>
      </c>
      <c r="G135" t="s">
        <v>73</v>
      </c>
      <c r="H135" t="s">
        <v>3</v>
      </c>
      <c r="I135" t="s">
        <v>73</v>
      </c>
      <c r="J135" t="s">
        <v>72</v>
      </c>
      <c r="K135" t="s">
        <v>3</v>
      </c>
      <c r="L135" t="s">
        <v>3</v>
      </c>
      <c r="M135" t="s">
        <v>3</v>
      </c>
      <c r="N135" t="s">
        <v>3</v>
      </c>
      <c r="O135" t="s">
        <v>916</v>
      </c>
      <c r="P135" t="s">
        <v>3</v>
      </c>
      <c r="Q135" t="s">
        <v>3</v>
      </c>
      <c r="R135" t="s">
        <v>3</v>
      </c>
      <c r="S135" t="s">
        <v>1038</v>
      </c>
      <c r="T135" t="s">
        <v>1039</v>
      </c>
      <c r="U135" t="s">
        <v>1040</v>
      </c>
    </row>
    <row r="136" spans="1:21" x14ac:dyDescent="0.2">
      <c r="A136">
        <v>339</v>
      </c>
      <c r="B136">
        <v>1</v>
      </c>
      <c r="C136" t="s">
        <v>3</v>
      </c>
      <c r="D136" t="s">
        <v>3</v>
      </c>
      <c r="E136" t="s">
        <v>266</v>
      </c>
      <c r="F136" t="s">
        <v>266</v>
      </c>
      <c r="G136" t="s">
        <v>266</v>
      </c>
      <c r="H136" t="s">
        <v>3</v>
      </c>
      <c r="I136" t="s">
        <v>266</v>
      </c>
      <c r="J136" t="s">
        <v>266</v>
      </c>
      <c r="K136" t="s">
        <v>3</v>
      </c>
      <c r="L136" t="s">
        <v>3</v>
      </c>
      <c r="M136" t="s">
        <v>3</v>
      </c>
      <c r="N136" t="s">
        <v>3</v>
      </c>
      <c r="O136" t="s">
        <v>266</v>
      </c>
      <c r="P136" t="s">
        <v>3</v>
      </c>
      <c r="Q136" t="s">
        <v>3</v>
      </c>
      <c r="R136" t="s">
        <v>3</v>
      </c>
      <c r="S136" t="s">
        <v>1041</v>
      </c>
      <c r="T136" t="s">
        <v>1043</v>
      </c>
      <c r="U136" t="s">
        <v>1040</v>
      </c>
    </row>
    <row r="137" spans="1:21" x14ac:dyDescent="0.2">
      <c r="A137">
        <v>352</v>
      </c>
      <c r="B137">
        <v>1</v>
      </c>
      <c r="C137" t="s">
        <v>3</v>
      </c>
      <c r="D137" t="s">
        <v>3</v>
      </c>
      <c r="E137" t="s">
        <v>72</v>
      </c>
      <c r="F137" t="s">
        <v>72</v>
      </c>
      <c r="G137" t="s">
        <v>73</v>
      </c>
      <c r="H137" t="s">
        <v>3</v>
      </c>
      <c r="I137" t="s">
        <v>73</v>
      </c>
      <c r="J137" t="s">
        <v>72</v>
      </c>
      <c r="K137" t="s">
        <v>3</v>
      </c>
      <c r="L137" t="s">
        <v>3</v>
      </c>
      <c r="M137" t="s">
        <v>3</v>
      </c>
      <c r="N137" t="s">
        <v>3</v>
      </c>
      <c r="O137" t="s">
        <v>916</v>
      </c>
      <c r="P137" t="s">
        <v>3</v>
      </c>
      <c r="Q137" t="s">
        <v>3</v>
      </c>
      <c r="R137" t="s">
        <v>3</v>
      </c>
      <c r="S137" t="s">
        <v>1038</v>
      </c>
      <c r="T137" t="s">
        <v>1039</v>
      </c>
      <c r="U137" t="s">
        <v>1040</v>
      </c>
    </row>
    <row r="138" spans="1:21" x14ac:dyDescent="0.2">
      <c r="A138">
        <v>352</v>
      </c>
      <c r="B138">
        <v>1</v>
      </c>
      <c r="C138" t="s">
        <v>3</v>
      </c>
      <c r="D138" t="s">
        <v>3</v>
      </c>
      <c r="E138" t="s">
        <v>266</v>
      </c>
      <c r="F138" t="s">
        <v>266</v>
      </c>
      <c r="G138" t="s">
        <v>266</v>
      </c>
      <c r="H138" t="s">
        <v>3</v>
      </c>
      <c r="I138" t="s">
        <v>266</v>
      </c>
      <c r="J138" t="s">
        <v>266</v>
      </c>
      <c r="K138" t="s">
        <v>3</v>
      </c>
      <c r="L138" t="s">
        <v>3</v>
      </c>
      <c r="M138" t="s">
        <v>3</v>
      </c>
      <c r="N138" t="s">
        <v>3</v>
      </c>
      <c r="O138" t="s">
        <v>266</v>
      </c>
      <c r="P138" t="s">
        <v>3</v>
      </c>
      <c r="Q138" t="s">
        <v>3</v>
      </c>
      <c r="R138" t="s">
        <v>3</v>
      </c>
      <c r="S138" t="s">
        <v>1041</v>
      </c>
      <c r="T138" t="s">
        <v>1043</v>
      </c>
      <c r="U138" t="s">
        <v>1040</v>
      </c>
    </row>
    <row r="139" spans="1:21" x14ac:dyDescent="0.2">
      <c r="A139">
        <v>353</v>
      </c>
      <c r="B139">
        <v>1</v>
      </c>
      <c r="C139" t="s">
        <v>3</v>
      </c>
      <c r="D139" t="s">
        <v>3</v>
      </c>
      <c r="E139" t="s">
        <v>72</v>
      </c>
      <c r="F139" t="s">
        <v>72</v>
      </c>
      <c r="G139" t="s">
        <v>73</v>
      </c>
      <c r="H139" t="s">
        <v>3</v>
      </c>
      <c r="I139" t="s">
        <v>73</v>
      </c>
      <c r="J139" t="s">
        <v>72</v>
      </c>
      <c r="K139" t="s">
        <v>3</v>
      </c>
      <c r="L139" t="s">
        <v>3</v>
      </c>
      <c r="M139" t="s">
        <v>3</v>
      </c>
      <c r="N139" t="s">
        <v>3</v>
      </c>
      <c r="O139" t="s">
        <v>916</v>
      </c>
      <c r="P139" t="s">
        <v>3</v>
      </c>
      <c r="Q139" t="s">
        <v>3</v>
      </c>
      <c r="R139" t="s">
        <v>3</v>
      </c>
      <c r="S139" t="s">
        <v>1038</v>
      </c>
      <c r="T139" t="s">
        <v>1039</v>
      </c>
      <c r="U139" t="s">
        <v>1040</v>
      </c>
    </row>
    <row r="140" spans="1:21" x14ac:dyDescent="0.2">
      <c r="A140">
        <v>353</v>
      </c>
      <c r="B140">
        <v>1</v>
      </c>
      <c r="C140" t="s">
        <v>3</v>
      </c>
      <c r="D140" t="s">
        <v>3</v>
      </c>
      <c r="E140" t="s">
        <v>266</v>
      </c>
      <c r="F140" t="s">
        <v>266</v>
      </c>
      <c r="G140" t="s">
        <v>266</v>
      </c>
      <c r="H140" t="s">
        <v>3</v>
      </c>
      <c r="I140" t="s">
        <v>266</v>
      </c>
      <c r="J140" t="s">
        <v>266</v>
      </c>
      <c r="K140" t="s">
        <v>3</v>
      </c>
      <c r="L140" t="s">
        <v>3</v>
      </c>
      <c r="M140" t="s">
        <v>3</v>
      </c>
      <c r="N140" t="s">
        <v>3</v>
      </c>
      <c r="O140" t="s">
        <v>266</v>
      </c>
      <c r="P140" t="s">
        <v>3</v>
      </c>
      <c r="Q140" t="s">
        <v>3</v>
      </c>
      <c r="R140" t="s">
        <v>3</v>
      </c>
      <c r="S140" t="s">
        <v>1041</v>
      </c>
      <c r="T140" t="s">
        <v>1043</v>
      </c>
      <c r="U140" t="s">
        <v>1040</v>
      </c>
    </row>
    <row r="141" spans="1:21" x14ac:dyDescent="0.2">
      <c r="A141">
        <v>364</v>
      </c>
      <c r="B141">
        <v>1</v>
      </c>
      <c r="C141" t="s">
        <v>3</v>
      </c>
      <c r="D141" t="s">
        <v>3</v>
      </c>
      <c r="E141" t="s">
        <v>72</v>
      </c>
      <c r="F141" t="s">
        <v>72</v>
      </c>
      <c r="G141" t="s">
        <v>73</v>
      </c>
      <c r="H141" t="s">
        <v>3</v>
      </c>
      <c r="I141" t="s">
        <v>73</v>
      </c>
      <c r="J141" t="s">
        <v>72</v>
      </c>
      <c r="K141" t="s">
        <v>3</v>
      </c>
      <c r="L141" t="s">
        <v>3</v>
      </c>
      <c r="M141" t="s">
        <v>3</v>
      </c>
      <c r="N141" t="s">
        <v>3</v>
      </c>
      <c r="O141" t="s">
        <v>916</v>
      </c>
      <c r="P141" t="s">
        <v>3</v>
      </c>
      <c r="Q141" t="s">
        <v>3</v>
      </c>
      <c r="R141" t="s">
        <v>3</v>
      </c>
      <c r="S141" t="s">
        <v>1038</v>
      </c>
      <c r="T141" t="s">
        <v>1039</v>
      </c>
      <c r="U141" t="s">
        <v>1040</v>
      </c>
    </row>
    <row r="142" spans="1:21" x14ac:dyDescent="0.2">
      <c r="A142">
        <v>364</v>
      </c>
      <c r="B142">
        <v>1</v>
      </c>
      <c r="C142" t="s">
        <v>3</v>
      </c>
      <c r="D142" t="s">
        <v>3</v>
      </c>
      <c r="E142" t="s">
        <v>266</v>
      </c>
      <c r="F142" t="s">
        <v>266</v>
      </c>
      <c r="G142" t="s">
        <v>266</v>
      </c>
      <c r="H142" t="s">
        <v>3</v>
      </c>
      <c r="I142" t="s">
        <v>266</v>
      </c>
      <c r="J142" t="s">
        <v>266</v>
      </c>
      <c r="K142" t="s">
        <v>3</v>
      </c>
      <c r="L142" t="s">
        <v>3</v>
      </c>
      <c r="M142" t="s">
        <v>3</v>
      </c>
      <c r="N142" t="s">
        <v>3</v>
      </c>
      <c r="O142" t="s">
        <v>266</v>
      </c>
      <c r="P142" t="s">
        <v>3</v>
      </c>
      <c r="Q142" t="s">
        <v>3</v>
      </c>
      <c r="R142" t="s">
        <v>3</v>
      </c>
      <c r="S142" t="s">
        <v>1041</v>
      </c>
      <c r="T142" t="s">
        <v>1043</v>
      </c>
      <c r="U142" t="s">
        <v>1040</v>
      </c>
    </row>
    <row r="143" spans="1:21" x14ac:dyDescent="0.2">
      <c r="A143">
        <v>365</v>
      </c>
      <c r="B143">
        <v>1</v>
      </c>
      <c r="C143" t="s">
        <v>3</v>
      </c>
      <c r="D143" t="s">
        <v>3</v>
      </c>
      <c r="E143" t="s">
        <v>72</v>
      </c>
      <c r="F143" t="s">
        <v>72</v>
      </c>
      <c r="G143" t="s">
        <v>73</v>
      </c>
      <c r="H143" t="s">
        <v>3</v>
      </c>
      <c r="I143" t="s">
        <v>73</v>
      </c>
      <c r="J143" t="s">
        <v>72</v>
      </c>
      <c r="K143" t="s">
        <v>3</v>
      </c>
      <c r="L143" t="s">
        <v>3</v>
      </c>
      <c r="M143" t="s">
        <v>3</v>
      </c>
      <c r="N143" t="s">
        <v>3</v>
      </c>
      <c r="O143" t="s">
        <v>916</v>
      </c>
      <c r="P143" t="s">
        <v>3</v>
      </c>
      <c r="Q143" t="s">
        <v>3</v>
      </c>
      <c r="R143" t="s">
        <v>3</v>
      </c>
      <c r="S143" t="s">
        <v>1038</v>
      </c>
      <c r="T143" t="s">
        <v>1039</v>
      </c>
      <c r="U143" t="s">
        <v>1040</v>
      </c>
    </row>
    <row r="144" spans="1:21" x14ac:dyDescent="0.2">
      <c r="A144">
        <v>365</v>
      </c>
      <c r="B144">
        <v>1</v>
      </c>
      <c r="C144" t="s">
        <v>3</v>
      </c>
      <c r="D144" t="s">
        <v>3</v>
      </c>
      <c r="E144" t="s">
        <v>266</v>
      </c>
      <c r="F144" t="s">
        <v>266</v>
      </c>
      <c r="G144" t="s">
        <v>266</v>
      </c>
      <c r="H144" t="s">
        <v>3</v>
      </c>
      <c r="I144" t="s">
        <v>266</v>
      </c>
      <c r="J144" t="s">
        <v>266</v>
      </c>
      <c r="K144" t="s">
        <v>3</v>
      </c>
      <c r="L144" t="s">
        <v>3</v>
      </c>
      <c r="M144" t="s">
        <v>3</v>
      </c>
      <c r="N144" t="s">
        <v>3</v>
      </c>
      <c r="O144" t="s">
        <v>266</v>
      </c>
      <c r="P144" t="s">
        <v>3</v>
      </c>
      <c r="Q144" t="s">
        <v>3</v>
      </c>
      <c r="R144" t="s">
        <v>3</v>
      </c>
      <c r="S144" t="s">
        <v>1041</v>
      </c>
      <c r="T144" t="s">
        <v>1043</v>
      </c>
      <c r="U144" t="s">
        <v>1040</v>
      </c>
    </row>
    <row r="145" spans="1:21" x14ac:dyDescent="0.2">
      <c r="A145">
        <v>366</v>
      </c>
      <c r="B145">
        <v>1</v>
      </c>
      <c r="C145" t="s">
        <v>3</v>
      </c>
      <c r="D145" t="s">
        <v>3</v>
      </c>
      <c r="E145" t="s">
        <v>72</v>
      </c>
      <c r="F145" t="s">
        <v>72</v>
      </c>
      <c r="G145" t="s">
        <v>73</v>
      </c>
      <c r="H145" t="s">
        <v>3</v>
      </c>
      <c r="I145" t="s">
        <v>73</v>
      </c>
      <c r="J145" t="s">
        <v>72</v>
      </c>
      <c r="K145" t="s">
        <v>3</v>
      </c>
      <c r="L145" t="s">
        <v>3</v>
      </c>
      <c r="M145" t="s">
        <v>3</v>
      </c>
      <c r="N145" t="s">
        <v>3</v>
      </c>
      <c r="O145" t="s">
        <v>916</v>
      </c>
      <c r="P145" t="s">
        <v>3</v>
      </c>
      <c r="Q145" t="s">
        <v>3</v>
      </c>
      <c r="R145" t="s">
        <v>3</v>
      </c>
      <c r="S145" t="s">
        <v>1038</v>
      </c>
      <c r="T145" t="s">
        <v>1039</v>
      </c>
      <c r="U145" t="s">
        <v>1040</v>
      </c>
    </row>
    <row r="146" spans="1:21" x14ac:dyDescent="0.2">
      <c r="A146">
        <v>366</v>
      </c>
      <c r="B146">
        <v>1</v>
      </c>
      <c r="C146" t="s">
        <v>3</v>
      </c>
      <c r="D146" t="s">
        <v>3</v>
      </c>
      <c r="E146" t="s">
        <v>266</v>
      </c>
      <c r="F146" t="s">
        <v>266</v>
      </c>
      <c r="G146" t="s">
        <v>266</v>
      </c>
      <c r="H146" t="s">
        <v>3</v>
      </c>
      <c r="I146" t="s">
        <v>266</v>
      </c>
      <c r="J146" t="s">
        <v>266</v>
      </c>
      <c r="K146" t="s">
        <v>3</v>
      </c>
      <c r="L146" t="s">
        <v>3</v>
      </c>
      <c r="M146" t="s">
        <v>3</v>
      </c>
      <c r="N146" t="s">
        <v>3</v>
      </c>
      <c r="O146" t="s">
        <v>266</v>
      </c>
      <c r="P146" t="s">
        <v>3</v>
      </c>
      <c r="Q146" t="s">
        <v>3</v>
      </c>
      <c r="R146" t="s">
        <v>3</v>
      </c>
      <c r="S146" t="s">
        <v>1041</v>
      </c>
      <c r="T146" t="s">
        <v>1043</v>
      </c>
      <c r="U146" t="s">
        <v>1040</v>
      </c>
    </row>
    <row r="147" spans="1:21" x14ac:dyDescent="0.2">
      <c r="A147">
        <v>367</v>
      </c>
      <c r="B147">
        <v>1</v>
      </c>
      <c r="C147" t="s">
        <v>3</v>
      </c>
      <c r="D147" t="s">
        <v>3</v>
      </c>
      <c r="E147" t="s">
        <v>72</v>
      </c>
      <c r="F147" t="s">
        <v>72</v>
      </c>
      <c r="G147" t="s">
        <v>73</v>
      </c>
      <c r="H147" t="s">
        <v>3</v>
      </c>
      <c r="I147" t="s">
        <v>73</v>
      </c>
      <c r="J147" t="s">
        <v>72</v>
      </c>
      <c r="K147" t="s">
        <v>3</v>
      </c>
      <c r="L147" t="s">
        <v>3</v>
      </c>
      <c r="M147" t="s">
        <v>3</v>
      </c>
      <c r="N147" t="s">
        <v>3</v>
      </c>
      <c r="O147" t="s">
        <v>916</v>
      </c>
      <c r="P147" t="s">
        <v>3</v>
      </c>
      <c r="Q147" t="s">
        <v>3</v>
      </c>
      <c r="R147" t="s">
        <v>3</v>
      </c>
      <c r="S147" t="s">
        <v>1038</v>
      </c>
      <c r="T147" t="s">
        <v>1039</v>
      </c>
      <c r="U147" t="s">
        <v>1040</v>
      </c>
    </row>
    <row r="148" spans="1:21" x14ac:dyDescent="0.2">
      <c r="A148">
        <v>367</v>
      </c>
      <c r="B148">
        <v>1</v>
      </c>
      <c r="C148" t="s">
        <v>3</v>
      </c>
      <c r="D148" t="s">
        <v>3</v>
      </c>
      <c r="E148" t="s">
        <v>266</v>
      </c>
      <c r="F148" t="s">
        <v>266</v>
      </c>
      <c r="G148" t="s">
        <v>266</v>
      </c>
      <c r="H148" t="s">
        <v>3</v>
      </c>
      <c r="I148" t="s">
        <v>266</v>
      </c>
      <c r="J148" t="s">
        <v>266</v>
      </c>
      <c r="K148" t="s">
        <v>3</v>
      </c>
      <c r="L148" t="s">
        <v>3</v>
      </c>
      <c r="M148" t="s">
        <v>3</v>
      </c>
      <c r="N148" t="s">
        <v>3</v>
      </c>
      <c r="O148" t="s">
        <v>266</v>
      </c>
      <c r="P148" t="s">
        <v>3</v>
      </c>
      <c r="Q148" t="s">
        <v>3</v>
      </c>
      <c r="R148" t="s">
        <v>3</v>
      </c>
      <c r="S148" t="s">
        <v>1041</v>
      </c>
      <c r="T148" t="s">
        <v>1043</v>
      </c>
      <c r="U148" t="s">
        <v>1040</v>
      </c>
    </row>
    <row r="149" spans="1:21" x14ac:dyDescent="0.2">
      <c r="A149">
        <v>371</v>
      </c>
      <c r="B149">
        <v>1</v>
      </c>
      <c r="C149" t="s">
        <v>3</v>
      </c>
      <c r="D149" t="s">
        <v>3</v>
      </c>
      <c r="E149" t="s">
        <v>72</v>
      </c>
      <c r="F149" t="s">
        <v>72</v>
      </c>
      <c r="G149" t="s">
        <v>73</v>
      </c>
      <c r="H149" t="s">
        <v>3</v>
      </c>
      <c r="I149" t="s">
        <v>73</v>
      </c>
      <c r="J149" t="s">
        <v>72</v>
      </c>
      <c r="K149" t="s">
        <v>3</v>
      </c>
      <c r="L149" t="s">
        <v>3</v>
      </c>
      <c r="M149" t="s">
        <v>3</v>
      </c>
      <c r="N149" t="s">
        <v>3</v>
      </c>
      <c r="O149" t="s">
        <v>916</v>
      </c>
      <c r="P149" t="s">
        <v>3</v>
      </c>
      <c r="Q149" t="s">
        <v>3</v>
      </c>
      <c r="R149" t="s">
        <v>3</v>
      </c>
      <c r="S149" t="s">
        <v>1038</v>
      </c>
      <c r="T149" t="s">
        <v>1039</v>
      </c>
      <c r="U149" t="s">
        <v>1040</v>
      </c>
    </row>
    <row r="150" spans="1:21" x14ac:dyDescent="0.2">
      <c r="A150">
        <v>371</v>
      </c>
      <c r="B150">
        <v>1</v>
      </c>
      <c r="C150" t="s">
        <v>3</v>
      </c>
      <c r="D150" t="s">
        <v>3</v>
      </c>
      <c r="E150" t="s">
        <v>266</v>
      </c>
      <c r="F150" t="s">
        <v>266</v>
      </c>
      <c r="G150" t="s">
        <v>266</v>
      </c>
      <c r="H150" t="s">
        <v>3</v>
      </c>
      <c r="I150" t="s">
        <v>266</v>
      </c>
      <c r="J150" t="s">
        <v>266</v>
      </c>
      <c r="K150" t="s">
        <v>3</v>
      </c>
      <c r="L150" t="s">
        <v>3</v>
      </c>
      <c r="M150" t="s">
        <v>3</v>
      </c>
      <c r="N150" t="s">
        <v>3</v>
      </c>
      <c r="O150" t="s">
        <v>266</v>
      </c>
      <c r="P150" t="s">
        <v>3</v>
      </c>
      <c r="Q150" t="s">
        <v>3</v>
      </c>
      <c r="R150" t="s">
        <v>3</v>
      </c>
      <c r="S150" t="s">
        <v>1041</v>
      </c>
      <c r="T150" t="s">
        <v>1043</v>
      </c>
      <c r="U150" t="s">
        <v>1040</v>
      </c>
    </row>
    <row r="151" spans="1:21" x14ac:dyDescent="0.2">
      <c r="A151">
        <v>372</v>
      </c>
      <c r="B151">
        <v>1</v>
      </c>
      <c r="C151" t="s">
        <v>3</v>
      </c>
      <c r="D151" t="s">
        <v>3</v>
      </c>
      <c r="E151" t="s">
        <v>72</v>
      </c>
      <c r="F151" t="s">
        <v>72</v>
      </c>
      <c r="G151" t="s">
        <v>73</v>
      </c>
      <c r="H151" t="s">
        <v>3</v>
      </c>
      <c r="I151" t="s">
        <v>73</v>
      </c>
      <c r="J151" t="s">
        <v>72</v>
      </c>
      <c r="K151" t="s">
        <v>3</v>
      </c>
      <c r="L151" t="s">
        <v>3</v>
      </c>
      <c r="M151" t="s">
        <v>3</v>
      </c>
      <c r="N151" t="s">
        <v>3</v>
      </c>
      <c r="O151" t="s">
        <v>916</v>
      </c>
      <c r="P151" t="s">
        <v>3</v>
      </c>
      <c r="Q151" t="s">
        <v>3</v>
      </c>
      <c r="R151" t="s">
        <v>3</v>
      </c>
      <c r="S151" t="s">
        <v>1038</v>
      </c>
      <c r="T151" t="s">
        <v>1039</v>
      </c>
      <c r="U151" t="s">
        <v>1040</v>
      </c>
    </row>
    <row r="152" spans="1:21" x14ac:dyDescent="0.2">
      <c r="A152">
        <v>372</v>
      </c>
      <c r="B152">
        <v>1</v>
      </c>
      <c r="C152" t="s">
        <v>3</v>
      </c>
      <c r="D152" t="s">
        <v>3</v>
      </c>
      <c r="E152" t="s">
        <v>266</v>
      </c>
      <c r="F152" t="s">
        <v>266</v>
      </c>
      <c r="G152" t="s">
        <v>266</v>
      </c>
      <c r="H152" t="s">
        <v>3</v>
      </c>
      <c r="I152" t="s">
        <v>266</v>
      </c>
      <c r="J152" t="s">
        <v>266</v>
      </c>
      <c r="K152" t="s">
        <v>3</v>
      </c>
      <c r="L152" t="s">
        <v>3</v>
      </c>
      <c r="M152" t="s">
        <v>3</v>
      </c>
      <c r="N152" t="s">
        <v>3</v>
      </c>
      <c r="O152" t="s">
        <v>266</v>
      </c>
      <c r="P152" t="s">
        <v>3</v>
      </c>
      <c r="Q152" t="s">
        <v>3</v>
      </c>
      <c r="R152" t="s">
        <v>3</v>
      </c>
      <c r="S152" t="s">
        <v>1041</v>
      </c>
      <c r="T152" t="s">
        <v>1043</v>
      </c>
      <c r="U152" t="s">
        <v>1040</v>
      </c>
    </row>
    <row r="153" spans="1:21" x14ac:dyDescent="0.2">
      <c r="A153">
        <v>375</v>
      </c>
      <c r="B153">
        <v>1</v>
      </c>
      <c r="C153" t="s">
        <v>3</v>
      </c>
      <c r="D153" t="s">
        <v>3</v>
      </c>
      <c r="E153" t="s">
        <v>72</v>
      </c>
      <c r="F153" t="s">
        <v>72</v>
      </c>
      <c r="G153" t="s">
        <v>73</v>
      </c>
      <c r="H153" t="s">
        <v>3</v>
      </c>
      <c r="I153" t="s">
        <v>73</v>
      </c>
      <c r="J153" t="s">
        <v>72</v>
      </c>
      <c r="K153" t="s">
        <v>3</v>
      </c>
      <c r="L153" t="s">
        <v>3</v>
      </c>
      <c r="M153" t="s">
        <v>3</v>
      </c>
      <c r="N153" t="s">
        <v>3</v>
      </c>
      <c r="O153" t="s">
        <v>916</v>
      </c>
      <c r="P153" t="s">
        <v>3</v>
      </c>
      <c r="Q153" t="s">
        <v>3</v>
      </c>
      <c r="R153" t="s">
        <v>3</v>
      </c>
      <c r="S153" t="s">
        <v>1038</v>
      </c>
      <c r="T153" t="s">
        <v>1039</v>
      </c>
      <c r="U153" t="s">
        <v>1040</v>
      </c>
    </row>
    <row r="154" spans="1:21" x14ac:dyDescent="0.2">
      <c r="A154">
        <v>375</v>
      </c>
      <c r="B154">
        <v>1</v>
      </c>
      <c r="C154" t="s">
        <v>3</v>
      </c>
      <c r="D154" t="s">
        <v>3</v>
      </c>
      <c r="E154" t="s">
        <v>266</v>
      </c>
      <c r="F154" t="s">
        <v>266</v>
      </c>
      <c r="G154" t="s">
        <v>266</v>
      </c>
      <c r="H154" t="s">
        <v>3</v>
      </c>
      <c r="I154" t="s">
        <v>266</v>
      </c>
      <c r="J154" t="s">
        <v>266</v>
      </c>
      <c r="K154" t="s">
        <v>3</v>
      </c>
      <c r="L154" t="s">
        <v>3</v>
      </c>
      <c r="M154" t="s">
        <v>3</v>
      </c>
      <c r="N154" t="s">
        <v>3</v>
      </c>
      <c r="O154" t="s">
        <v>266</v>
      </c>
      <c r="P154" t="s">
        <v>3</v>
      </c>
      <c r="Q154" t="s">
        <v>3</v>
      </c>
      <c r="R154" t="s">
        <v>3</v>
      </c>
      <c r="S154" t="s">
        <v>1041</v>
      </c>
      <c r="T154" t="s">
        <v>1043</v>
      </c>
      <c r="U154" t="s">
        <v>1040</v>
      </c>
    </row>
    <row r="155" spans="1:21" x14ac:dyDescent="0.2">
      <c r="A155">
        <v>376</v>
      </c>
      <c r="B155">
        <v>1</v>
      </c>
      <c r="C155" t="s">
        <v>3</v>
      </c>
      <c r="D155" t="s">
        <v>3</v>
      </c>
      <c r="E155" t="s">
        <v>72</v>
      </c>
      <c r="F155" t="s">
        <v>72</v>
      </c>
      <c r="G155" t="s">
        <v>73</v>
      </c>
      <c r="H155" t="s">
        <v>3</v>
      </c>
      <c r="I155" t="s">
        <v>73</v>
      </c>
      <c r="J155" t="s">
        <v>72</v>
      </c>
      <c r="K155" t="s">
        <v>3</v>
      </c>
      <c r="L155" t="s">
        <v>3</v>
      </c>
      <c r="M155" t="s">
        <v>3</v>
      </c>
      <c r="N155" t="s">
        <v>3</v>
      </c>
      <c r="O155" t="s">
        <v>916</v>
      </c>
      <c r="P155" t="s">
        <v>3</v>
      </c>
      <c r="Q155" t="s">
        <v>3</v>
      </c>
      <c r="R155" t="s">
        <v>3</v>
      </c>
      <c r="S155" t="s">
        <v>1038</v>
      </c>
      <c r="T155" t="s">
        <v>1039</v>
      </c>
      <c r="U155" t="s">
        <v>1040</v>
      </c>
    </row>
    <row r="156" spans="1:21" x14ac:dyDescent="0.2">
      <c r="A156">
        <v>376</v>
      </c>
      <c r="B156">
        <v>1</v>
      </c>
      <c r="C156" t="s">
        <v>3</v>
      </c>
      <c r="D156" t="s">
        <v>3</v>
      </c>
      <c r="E156" t="s">
        <v>266</v>
      </c>
      <c r="F156" t="s">
        <v>266</v>
      </c>
      <c r="G156" t="s">
        <v>266</v>
      </c>
      <c r="H156" t="s">
        <v>3</v>
      </c>
      <c r="I156" t="s">
        <v>266</v>
      </c>
      <c r="J156" t="s">
        <v>266</v>
      </c>
      <c r="K156" t="s">
        <v>3</v>
      </c>
      <c r="L156" t="s">
        <v>3</v>
      </c>
      <c r="M156" t="s">
        <v>3</v>
      </c>
      <c r="N156" t="s">
        <v>3</v>
      </c>
      <c r="O156" t="s">
        <v>266</v>
      </c>
      <c r="P156" t="s">
        <v>3</v>
      </c>
      <c r="Q156" t="s">
        <v>3</v>
      </c>
      <c r="R156" t="s">
        <v>3</v>
      </c>
      <c r="S156" t="s">
        <v>1041</v>
      </c>
      <c r="T156" t="s">
        <v>1043</v>
      </c>
      <c r="U156" t="s">
        <v>1040</v>
      </c>
    </row>
    <row r="157" spans="1:21" x14ac:dyDescent="0.2">
      <c r="A157">
        <v>379</v>
      </c>
      <c r="B157">
        <v>1</v>
      </c>
      <c r="C157" t="s">
        <v>3</v>
      </c>
      <c r="D157" t="s">
        <v>140</v>
      </c>
      <c r="E157" t="s">
        <v>266</v>
      </c>
      <c r="F157" t="s">
        <v>266</v>
      </c>
      <c r="G157" t="s">
        <v>266</v>
      </c>
      <c r="H157" t="s">
        <v>3</v>
      </c>
      <c r="I157" t="s">
        <v>266</v>
      </c>
      <c r="J157" t="s">
        <v>266</v>
      </c>
      <c r="K157" t="s">
        <v>3</v>
      </c>
      <c r="L157" t="s">
        <v>3</v>
      </c>
      <c r="M157" t="s">
        <v>3</v>
      </c>
      <c r="N157" t="s">
        <v>140</v>
      </c>
      <c r="O157" t="s">
        <v>266</v>
      </c>
      <c r="P157" t="s">
        <v>3</v>
      </c>
      <c r="Q157" t="s">
        <v>3</v>
      </c>
      <c r="R157" t="s">
        <v>3</v>
      </c>
      <c r="S157" t="s">
        <v>1042</v>
      </c>
      <c r="T157" t="s">
        <v>1045</v>
      </c>
      <c r="U157" t="s">
        <v>1040</v>
      </c>
    </row>
    <row r="158" spans="1:21" x14ac:dyDescent="0.2">
      <c r="A158">
        <v>380</v>
      </c>
      <c r="B158">
        <v>1</v>
      </c>
      <c r="C158" t="s">
        <v>3</v>
      </c>
      <c r="D158" t="s">
        <v>140</v>
      </c>
      <c r="E158" t="s">
        <v>266</v>
      </c>
      <c r="F158" t="s">
        <v>266</v>
      </c>
      <c r="G158" t="s">
        <v>266</v>
      </c>
      <c r="H158" t="s">
        <v>3</v>
      </c>
      <c r="I158" t="s">
        <v>266</v>
      </c>
      <c r="J158" t="s">
        <v>266</v>
      </c>
      <c r="K158" t="s">
        <v>3</v>
      </c>
      <c r="L158" t="s">
        <v>3</v>
      </c>
      <c r="M158" t="s">
        <v>3</v>
      </c>
      <c r="N158" t="s">
        <v>140</v>
      </c>
      <c r="O158" t="s">
        <v>266</v>
      </c>
      <c r="P158" t="s">
        <v>3</v>
      </c>
      <c r="Q158" t="s">
        <v>3</v>
      </c>
      <c r="R158" t="s">
        <v>3</v>
      </c>
      <c r="S158" t="s">
        <v>1042</v>
      </c>
      <c r="T158" t="s">
        <v>1045</v>
      </c>
      <c r="U158" t="s">
        <v>1040</v>
      </c>
    </row>
    <row r="159" spans="1:21" x14ac:dyDescent="0.2">
      <c r="A159">
        <v>385</v>
      </c>
      <c r="B159">
        <v>1</v>
      </c>
      <c r="C159" t="s">
        <v>3</v>
      </c>
      <c r="D159" t="s">
        <v>3</v>
      </c>
      <c r="E159" t="s">
        <v>72</v>
      </c>
      <c r="F159" t="s">
        <v>72</v>
      </c>
      <c r="G159" t="s">
        <v>73</v>
      </c>
      <c r="H159" t="s">
        <v>3</v>
      </c>
      <c r="I159" t="s">
        <v>73</v>
      </c>
      <c r="J159" t="s">
        <v>72</v>
      </c>
      <c r="K159" t="s">
        <v>3</v>
      </c>
      <c r="L159" t="s">
        <v>3</v>
      </c>
      <c r="M159" t="s">
        <v>3</v>
      </c>
      <c r="N159" t="s">
        <v>3</v>
      </c>
      <c r="O159" t="s">
        <v>916</v>
      </c>
      <c r="P159" t="s">
        <v>3</v>
      </c>
      <c r="Q159" t="s">
        <v>3</v>
      </c>
      <c r="R159" t="s">
        <v>3</v>
      </c>
      <c r="S159" t="s">
        <v>1038</v>
      </c>
      <c r="T159" t="s">
        <v>1039</v>
      </c>
      <c r="U159" t="s">
        <v>1040</v>
      </c>
    </row>
    <row r="160" spans="1:21" x14ac:dyDescent="0.2">
      <c r="A160">
        <v>385</v>
      </c>
      <c r="B160">
        <v>1</v>
      </c>
      <c r="C160" t="s">
        <v>3</v>
      </c>
      <c r="D160" t="s">
        <v>3</v>
      </c>
      <c r="E160" t="s">
        <v>266</v>
      </c>
      <c r="F160" t="s">
        <v>266</v>
      </c>
      <c r="G160" t="s">
        <v>266</v>
      </c>
      <c r="H160" t="s">
        <v>3</v>
      </c>
      <c r="I160" t="s">
        <v>266</v>
      </c>
      <c r="J160" t="s">
        <v>266</v>
      </c>
      <c r="K160" t="s">
        <v>3</v>
      </c>
      <c r="L160" t="s">
        <v>3</v>
      </c>
      <c r="M160" t="s">
        <v>3</v>
      </c>
      <c r="N160" t="s">
        <v>3</v>
      </c>
      <c r="O160" t="s">
        <v>266</v>
      </c>
      <c r="P160" t="s">
        <v>3</v>
      </c>
      <c r="Q160" t="s">
        <v>3</v>
      </c>
      <c r="R160" t="s">
        <v>3</v>
      </c>
      <c r="S160" t="s">
        <v>1041</v>
      </c>
      <c r="T160" t="s">
        <v>1043</v>
      </c>
      <c r="U160" t="s">
        <v>1040</v>
      </c>
    </row>
    <row r="161" spans="1:21" x14ac:dyDescent="0.2">
      <c r="A161">
        <v>386</v>
      </c>
      <c r="B161">
        <v>1</v>
      </c>
      <c r="C161" t="s">
        <v>3</v>
      </c>
      <c r="D161" t="s">
        <v>3</v>
      </c>
      <c r="E161" t="s">
        <v>72</v>
      </c>
      <c r="F161" t="s">
        <v>72</v>
      </c>
      <c r="G161" t="s">
        <v>73</v>
      </c>
      <c r="H161" t="s">
        <v>3</v>
      </c>
      <c r="I161" t="s">
        <v>73</v>
      </c>
      <c r="J161" t="s">
        <v>72</v>
      </c>
      <c r="K161" t="s">
        <v>3</v>
      </c>
      <c r="L161" t="s">
        <v>3</v>
      </c>
      <c r="M161" t="s">
        <v>3</v>
      </c>
      <c r="N161" t="s">
        <v>3</v>
      </c>
      <c r="O161" t="s">
        <v>916</v>
      </c>
      <c r="P161" t="s">
        <v>3</v>
      </c>
      <c r="Q161" t="s">
        <v>3</v>
      </c>
      <c r="R161" t="s">
        <v>3</v>
      </c>
      <c r="S161" t="s">
        <v>1038</v>
      </c>
      <c r="T161" t="s">
        <v>1039</v>
      </c>
      <c r="U161" t="s">
        <v>1040</v>
      </c>
    </row>
    <row r="162" spans="1:21" x14ac:dyDescent="0.2">
      <c r="A162">
        <v>386</v>
      </c>
      <c r="B162">
        <v>1</v>
      </c>
      <c r="C162" t="s">
        <v>3</v>
      </c>
      <c r="D162" t="s">
        <v>3</v>
      </c>
      <c r="E162" t="s">
        <v>266</v>
      </c>
      <c r="F162" t="s">
        <v>266</v>
      </c>
      <c r="G162" t="s">
        <v>266</v>
      </c>
      <c r="H162" t="s">
        <v>3</v>
      </c>
      <c r="I162" t="s">
        <v>266</v>
      </c>
      <c r="J162" t="s">
        <v>266</v>
      </c>
      <c r="K162" t="s">
        <v>3</v>
      </c>
      <c r="L162" t="s">
        <v>3</v>
      </c>
      <c r="M162" t="s">
        <v>3</v>
      </c>
      <c r="N162" t="s">
        <v>3</v>
      </c>
      <c r="O162" t="s">
        <v>266</v>
      </c>
      <c r="P162" t="s">
        <v>3</v>
      </c>
      <c r="Q162" t="s">
        <v>3</v>
      </c>
      <c r="R162" t="s">
        <v>3</v>
      </c>
      <c r="S162" t="s">
        <v>1041</v>
      </c>
      <c r="T162" t="s">
        <v>1043</v>
      </c>
      <c r="U162" t="s">
        <v>1040</v>
      </c>
    </row>
    <row r="163" spans="1:21" x14ac:dyDescent="0.2">
      <c r="A163">
        <v>391</v>
      </c>
      <c r="B163">
        <v>1</v>
      </c>
      <c r="C163" t="s">
        <v>3</v>
      </c>
      <c r="D163" t="s">
        <v>3</v>
      </c>
      <c r="E163" t="s">
        <v>72</v>
      </c>
      <c r="F163" t="s">
        <v>72</v>
      </c>
      <c r="G163" t="s">
        <v>73</v>
      </c>
      <c r="H163" t="s">
        <v>3</v>
      </c>
      <c r="I163" t="s">
        <v>73</v>
      </c>
      <c r="J163" t="s">
        <v>72</v>
      </c>
      <c r="K163" t="s">
        <v>3</v>
      </c>
      <c r="L163" t="s">
        <v>3</v>
      </c>
      <c r="M163" t="s">
        <v>3</v>
      </c>
      <c r="N163" t="s">
        <v>3</v>
      </c>
      <c r="O163" t="s">
        <v>916</v>
      </c>
      <c r="P163" t="s">
        <v>3</v>
      </c>
      <c r="Q163" t="s">
        <v>3</v>
      </c>
      <c r="R163" t="s">
        <v>3</v>
      </c>
      <c r="S163" t="s">
        <v>1038</v>
      </c>
      <c r="T163" t="s">
        <v>1039</v>
      </c>
      <c r="U163" t="s">
        <v>1040</v>
      </c>
    </row>
    <row r="164" spans="1:21" x14ac:dyDescent="0.2">
      <c r="A164">
        <v>391</v>
      </c>
      <c r="B164">
        <v>1</v>
      </c>
      <c r="C164" t="s">
        <v>3</v>
      </c>
      <c r="D164" t="s">
        <v>3</v>
      </c>
      <c r="E164" t="s">
        <v>266</v>
      </c>
      <c r="F164" t="s">
        <v>266</v>
      </c>
      <c r="G164" t="s">
        <v>266</v>
      </c>
      <c r="H164" t="s">
        <v>3</v>
      </c>
      <c r="I164" t="s">
        <v>266</v>
      </c>
      <c r="J164" t="s">
        <v>266</v>
      </c>
      <c r="K164" t="s">
        <v>3</v>
      </c>
      <c r="L164" t="s">
        <v>3</v>
      </c>
      <c r="M164" t="s">
        <v>3</v>
      </c>
      <c r="N164" t="s">
        <v>3</v>
      </c>
      <c r="O164" t="s">
        <v>266</v>
      </c>
      <c r="P164" t="s">
        <v>3</v>
      </c>
      <c r="Q164" t="s">
        <v>3</v>
      </c>
      <c r="R164" t="s">
        <v>3</v>
      </c>
      <c r="S164" t="s">
        <v>1041</v>
      </c>
      <c r="T164" t="s">
        <v>1043</v>
      </c>
      <c r="U164" t="s">
        <v>1040</v>
      </c>
    </row>
    <row r="165" spans="1:21" x14ac:dyDescent="0.2">
      <c r="A165">
        <v>392</v>
      </c>
      <c r="B165">
        <v>1</v>
      </c>
      <c r="C165" t="s">
        <v>3</v>
      </c>
      <c r="D165" t="s">
        <v>3</v>
      </c>
      <c r="E165" t="s">
        <v>72</v>
      </c>
      <c r="F165" t="s">
        <v>72</v>
      </c>
      <c r="G165" t="s">
        <v>73</v>
      </c>
      <c r="H165" t="s">
        <v>3</v>
      </c>
      <c r="I165" t="s">
        <v>73</v>
      </c>
      <c r="J165" t="s">
        <v>72</v>
      </c>
      <c r="K165" t="s">
        <v>3</v>
      </c>
      <c r="L165" t="s">
        <v>3</v>
      </c>
      <c r="M165" t="s">
        <v>3</v>
      </c>
      <c r="N165" t="s">
        <v>3</v>
      </c>
      <c r="O165" t="s">
        <v>916</v>
      </c>
      <c r="P165" t="s">
        <v>3</v>
      </c>
      <c r="Q165" t="s">
        <v>3</v>
      </c>
      <c r="R165" t="s">
        <v>3</v>
      </c>
      <c r="S165" t="s">
        <v>1038</v>
      </c>
      <c r="T165" t="s">
        <v>1039</v>
      </c>
      <c r="U165" t="s">
        <v>1040</v>
      </c>
    </row>
    <row r="166" spans="1:21" x14ac:dyDescent="0.2">
      <c r="A166">
        <v>392</v>
      </c>
      <c r="B166">
        <v>1</v>
      </c>
      <c r="C166" t="s">
        <v>3</v>
      </c>
      <c r="D166" t="s">
        <v>3</v>
      </c>
      <c r="E166" t="s">
        <v>266</v>
      </c>
      <c r="F166" t="s">
        <v>266</v>
      </c>
      <c r="G166" t="s">
        <v>266</v>
      </c>
      <c r="H166" t="s">
        <v>3</v>
      </c>
      <c r="I166" t="s">
        <v>266</v>
      </c>
      <c r="J166" t="s">
        <v>266</v>
      </c>
      <c r="K166" t="s">
        <v>3</v>
      </c>
      <c r="L166" t="s">
        <v>3</v>
      </c>
      <c r="M166" t="s">
        <v>3</v>
      </c>
      <c r="N166" t="s">
        <v>3</v>
      </c>
      <c r="O166" t="s">
        <v>266</v>
      </c>
      <c r="P166" t="s">
        <v>3</v>
      </c>
      <c r="Q166" t="s">
        <v>3</v>
      </c>
      <c r="R166" t="s">
        <v>3</v>
      </c>
      <c r="S166" t="s">
        <v>1041</v>
      </c>
      <c r="T166" t="s">
        <v>1043</v>
      </c>
      <c r="U166" t="s">
        <v>1040</v>
      </c>
    </row>
    <row r="167" spans="1:21" x14ac:dyDescent="0.2">
      <c r="A167">
        <v>395</v>
      </c>
      <c r="B167">
        <v>1</v>
      </c>
      <c r="C167" t="s">
        <v>3</v>
      </c>
      <c r="D167" t="s">
        <v>3</v>
      </c>
      <c r="E167" t="s">
        <v>72</v>
      </c>
      <c r="F167" t="s">
        <v>72</v>
      </c>
      <c r="G167" t="s">
        <v>73</v>
      </c>
      <c r="H167" t="s">
        <v>3</v>
      </c>
      <c r="I167" t="s">
        <v>73</v>
      </c>
      <c r="J167" t="s">
        <v>72</v>
      </c>
      <c r="K167" t="s">
        <v>3</v>
      </c>
      <c r="L167" t="s">
        <v>3</v>
      </c>
      <c r="M167" t="s">
        <v>3</v>
      </c>
      <c r="N167" t="s">
        <v>3</v>
      </c>
      <c r="O167" t="s">
        <v>916</v>
      </c>
      <c r="P167" t="s">
        <v>3</v>
      </c>
      <c r="Q167" t="s">
        <v>3</v>
      </c>
      <c r="R167" t="s">
        <v>3</v>
      </c>
      <c r="S167" t="s">
        <v>1038</v>
      </c>
      <c r="T167" t="s">
        <v>1039</v>
      </c>
      <c r="U167" t="s">
        <v>1040</v>
      </c>
    </row>
    <row r="168" spans="1:21" x14ac:dyDescent="0.2">
      <c r="A168">
        <v>395</v>
      </c>
      <c r="B168">
        <v>1</v>
      </c>
      <c r="C168" t="s">
        <v>3</v>
      </c>
      <c r="D168" t="s">
        <v>3</v>
      </c>
      <c r="E168" t="s">
        <v>266</v>
      </c>
      <c r="F168" t="s">
        <v>266</v>
      </c>
      <c r="G168" t="s">
        <v>266</v>
      </c>
      <c r="H168" t="s">
        <v>3</v>
      </c>
      <c r="I168" t="s">
        <v>266</v>
      </c>
      <c r="J168" t="s">
        <v>266</v>
      </c>
      <c r="K168" t="s">
        <v>3</v>
      </c>
      <c r="L168" t="s">
        <v>3</v>
      </c>
      <c r="M168" t="s">
        <v>3</v>
      </c>
      <c r="N168" t="s">
        <v>3</v>
      </c>
      <c r="O168" t="s">
        <v>266</v>
      </c>
      <c r="P168" t="s">
        <v>3</v>
      </c>
      <c r="Q168" t="s">
        <v>3</v>
      </c>
      <c r="R168" t="s">
        <v>3</v>
      </c>
      <c r="S168" t="s">
        <v>1041</v>
      </c>
      <c r="T168" t="s">
        <v>1043</v>
      </c>
      <c r="U168" t="s">
        <v>1040</v>
      </c>
    </row>
    <row r="169" spans="1:21" x14ac:dyDescent="0.2">
      <c r="A169">
        <v>396</v>
      </c>
      <c r="B169">
        <v>1</v>
      </c>
      <c r="C169" t="s">
        <v>3</v>
      </c>
      <c r="D169" t="s">
        <v>3</v>
      </c>
      <c r="E169" t="s">
        <v>72</v>
      </c>
      <c r="F169" t="s">
        <v>72</v>
      </c>
      <c r="G169" t="s">
        <v>73</v>
      </c>
      <c r="H169" t="s">
        <v>3</v>
      </c>
      <c r="I169" t="s">
        <v>73</v>
      </c>
      <c r="J169" t="s">
        <v>72</v>
      </c>
      <c r="K169" t="s">
        <v>3</v>
      </c>
      <c r="L169" t="s">
        <v>3</v>
      </c>
      <c r="M169" t="s">
        <v>3</v>
      </c>
      <c r="N169" t="s">
        <v>3</v>
      </c>
      <c r="O169" t="s">
        <v>916</v>
      </c>
      <c r="P169" t="s">
        <v>3</v>
      </c>
      <c r="Q169" t="s">
        <v>3</v>
      </c>
      <c r="R169" t="s">
        <v>3</v>
      </c>
      <c r="S169" t="s">
        <v>1038</v>
      </c>
      <c r="T169" t="s">
        <v>1039</v>
      </c>
      <c r="U169" t="s">
        <v>1040</v>
      </c>
    </row>
    <row r="170" spans="1:21" x14ac:dyDescent="0.2">
      <c r="A170">
        <v>396</v>
      </c>
      <c r="B170">
        <v>1</v>
      </c>
      <c r="C170" t="s">
        <v>3</v>
      </c>
      <c r="D170" t="s">
        <v>3</v>
      </c>
      <c r="E170" t="s">
        <v>266</v>
      </c>
      <c r="F170" t="s">
        <v>266</v>
      </c>
      <c r="G170" t="s">
        <v>266</v>
      </c>
      <c r="H170" t="s">
        <v>3</v>
      </c>
      <c r="I170" t="s">
        <v>266</v>
      </c>
      <c r="J170" t="s">
        <v>266</v>
      </c>
      <c r="K170" t="s">
        <v>3</v>
      </c>
      <c r="L170" t="s">
        <v>3</v>
      </c>
      <c r="M170" t="s">
        <v>3</v>
      </c>
      <c r="N170" t="s">
        <v>3</v>
      </c>
      <c r="O170" t="s">
        <v>266</v>
      </c>
      <c r="P170" t="s">
        <v>3</v>
      </c>
      <c r="Q170" t="s">
        <v>3</v>
      </c>
      <c r="R170" t="s">
        <v>3</v>
      </c>
      <c r="S170" t="s">
        <v>1041</v>
      </c>
      <c r="T170" t="s">
        <v>1043</v>
      </c>
      <c r="U170" t="s">
        <v>1040</v>
      </c>
    </row>
    <row r="171" spans="1:21" x14ac:dyDescent="0.2">
      <c r="A171">
        <v>399</v>
      </c>
      <c r="B171">
        <v>1</v>
      </c>
      <c r="C171" t="s">
        <v>3</v>
      </c>
      <c r="D171" t="s">
        <v>140</v>
      </c>
      <c r="E171" t="s">
        <v>266</v>
      </c>
      <c r="F171" t="s">
        <v>266</v>
      </c>
      <c r="G171" t="s">
        <v>266</v>
      </c>
      <c r="H171" t="s">
        <v>3</v>
      </c>
      <c r="I171" t="s">
        <v>266</v>
      </c>
      <c r="J171" t="s">
        <v>266</v>
      </c>
      <c r="K171" t="s">
        <v>3</v>
      </c>
      <c r="L171" t="s">
        <v>3</v>
      </c>
      <c r="M171" t="s">
        <v>3</v>
      </c>
      <c r="N171" t="s">
        <v>140</v>
      </c>
      <c r="O171" t="s">
        <v>266</v>
      </c>
      <c r="P171" t="s">
        <v>3</v>
      </c>
      <c r="Q171" t="s">
        <v>3</v>
      </c>
      <c r="R171" t="s">
        <v>3</v>
      </c>
      <c r="S171" t="s">
        <v>1042</v>
      </c>
      <c r="T171" t="s">
        <v>1045</v>
      </c>
      <c r="U171" t="s">
        <v>1040</v>
      </c>
    </row>
    <row r="172" spans="1:21" x14ac:dyDescent="0.2">
      <c r="A172">
        <v>400</v>
      </c>
      <c r="B172">
        <v>1</v>
      </c>
      <c r="C172" t="s">
        <v>3</v>
      </c>
      <c r="D172" t="s">
        <v>140</v>
      </c>
      <c r="E172" t="s">
        <v>266</v>
      </c>
      <c r="F172" t="s">
        <v>266</v>
      </c>
      <c r="G172" t="s">
        <v>266</v>
      </c>
      <c r="H172" t="s">
        <v>3</v>
      </c>
      <c r="I172" t="s">
        <v>266</v>
      </c>
      <c r="J172" t="s">
        <v>266</v>
      </c>
      <c r="K172" t="s">
        <v>3</v>
      </c>
      <c r="L172" t="s">
        <v>3</v>
      </c>
      <c r="M172" t="s">
        <v>3</v>
      </c>
      <c r="N172" t="s">
        <v>140</v>
      </c>
      <c r="O172" t="s">
        <v>266</v>
      </c>
      <c r="P172" t="s">
        <v>3</v>
      </c>
      <c r="Q172" t="s">
        <v>3</v>
      </c>
      <c r="R172" t="s">
        <v>3</v>
      </c>
      <c r="S172" t="s">
        <v>1042</v>
      </c>
      <c r="T172" t="s">
        <v>1045</v>
      </c>
      <c r="U172" t="s">
        <v>1040</v>
      </c>
    </row>
    <row r="173" spans="1:21" x14ac:dyDescent="0.2">
      <c r="A173">
        <v>405</v>
      </c>
      <c r="B173">
        <v>1</v>
      </c>
      <c r="C173" t="s">
        <v>3</v>
      </c>
      <c r="D173" t="s">
        <v>3</v>
      </c>
      <c r="E173" t="s">
        <v>72</v>
      </c>
      <c r="F173" t="s">
        <v>72</v>
      </c>
      <c r="G173" t="s">
        <v>73</v>
      </c>
      <c r="H173" t="s">
        <v>3</v>
      </c>
      <c r="I173" t="s">
        <v>73</v>
      </c>
      <c r="J173" t="s">
        <v>72</v>
      </c>
      <c r="K173" t="s">
        <v>3</v>
      </c>
      <c r="L173" t="s">
        <v>3</v>
      </c>
      <c r="M173" t="s">
        <v>3</v>
      </c>
      <c r="N173" t="s">
        <v>3</v>
      </c>
      <c r="O173" t="s">
        <v>916</v>
      </c>
      <c r="P173" t="s">
        <v>3</v>
      </c>
      <c r="Q173" t="s">
        <v>3</v>
      </c>
      <c r="R173" t="s">
        <v>3</v>
      </c>
      <c r="S173" t="s">
        <v>1038</v>
      </c>
      <c r="T173" t="s">
        <v>1039</v>
      </c>
      <c r="U173" t="s">
        <v>1040</v>
      </c>
    </row>
    <row r="174" spans="1:21" x14ac:dyDescent="0.2">
      <c r="A174">
        <v>405</v>
      </c>
      <c r="B174">
        <v>1</v>
      </c>
      <c r="C174" t="s">
        <v>3</v>
      </c>
      <c r="D174" t="s">
        <v>3</v>
      </c>
      <c r="E174" t="s">
        <v>266</v>
      </c>
      <c r="F174" t="s">
        <v>266</v>
      </c>
      <c r="G174" t="s">
        <v>266</v>
      </c>
      <c r="H174" t="s">
        <v>3</v>
      </c>
      <c r="I174" t="s">
        <v>266</v>
      </c>
      <c r="J174" t="s">
        <v>266</v>
      </c>
      <c r="K174" t="s">
        <v>3</v>
      </c>
      <c r="L174" t="s">
        <v>3</v>
      </c>
      <c r="M174" t="s">
        <v>3</v>
      </c>
      <c r="N174" t="s">
        <v>3</v>
      </c>
      <c r="O174" t="s">
        <v>266</v>
      </c>
      <c r="P174" t="s">
        <v>3</v>
      </c>
      <c r="Q174" t="s">
        <v>3</v>
      </c>
      <c r="R174" t="s">
        <v>3</v>
      </c>
      <c r="S174" t="s">
        <v>1041</v>
      </c>
      <c r="T174" t="s">
        <v>1043</v>
      </c>
      <c r="U174" t="s">
        <v>1040</v>
      </c>
    </row>
    <row r="175" spans="1:21" x14ac:dyDescent="0.2">
      <c r="A175">
        <v>406</v>
      </c>
      <c r="B175">
        <v>1</v>
      </c>
      <c r="C175" t="s">
        <v>3</v>
      </c>
      <c r="D175" t="s">
        <v>3</v>
      </c>
      <c r="E175" t="s">
        <v>72</v>
      </c>
      <c r="F175" t="s">
        <v>72</v>
      </c>
      <c r="G175" t="s">
        <v>73</v>
      </c>
      <c r="H175" t="s">
        <v>3</v>
      </c>
      <c r="I175" t="s">
        <v>73</v>
      </c>
      <c r="J175" t="s">
        <v>72</v>
      </c>
      <c r="K175" t="s">
        <v>3</v>
      </c>
      <c r="L175" t="s">
        <v>3</v>
      </c>
      <c r="M175" t="s">
        <v>3</v>
      </c>
      <c r="N175" t="s">
        <v>3</v>
      </c>
      <c r="O175" t="s">
        <v>916</v>
      </c>
      <c r="P175" t="s">
        <v>3</v>
      </c>
      <c r="Q175" t="s">
        <v>3</v>
      </c>
      <c r="R175" t="s">
        <v>3</v>
      </c>
      <c r="S175" t="s">
        <v>1038</v>
      </c>
      <c r="T175" t="s">
        <v>1039</v>
      </c>
      <c r="U175" t="s">
        <v>1040</v>
      </c>
    </row>
    <row r="176" spans="1:21" x14ac:dyDescent="0.2">
      <c r="A176">
        <v>406</v>
      </c>
      <c r="B176">
        <v>1</v>
      </c>
      <c r="C176" t="s">
        <v>3</v>
      </c>
      <c r="D176" t="s">
        <v>3</v>
      </c>
      <c r="E176" t="s">
        <v>266</v>
      </c>
      <c r="F176" t="s">
        <v>266</v>
      </c>
      <c r="G176" t="s">
        <v>266</v>
      </c>
      <c r="H176" t="s">
        <v>3</v>
      </c>
      <c r="I176" t="s">
        <v>266</v>
      </c>
      <c r="J176" t="s">
        <v>266</v>
      </c>
      <c r="K176" t="s">
        <v>3</v>
      </c>
      <c r="L176" t="s">
        <v>3</v>
      </c>
      <c r="M176" t="s">
        <v>3</v>
      </c>
      <c r="N176" t="s">
        <v>3</v>
      </c>
      <c r="O176" t="s">
        <v>266</v>
      </c>
      <c r="P176" t="s">
        <v>3</v>
      </c>
      <c r="Q176" t="s">
        <v>3</v>
      </c>
      <c r="R176" t="s">
        <v>3</v>
      </c>
      <c r="S176" t="s">
        <v>1041</v>
      </c>
      <c r="T176" t="s">
        <v>1043</v>
      </c>
      <c r="U176" t="s">
        <v>1040</v>
      </c>
    </row>
    <row r="177" spans="1:21" x14ac:dyDescent="0.2">
      <c r="A177">
        <v>411</v>
      </c>
      <c r="B177">
        <v>1</v>
      </c>
      <c r="C177" t="s">
        <v>3</v>
      </c>
      <c r="D177" t="s">
        <v>3</v>
      </c>
      <c r="E177" t="s">
        <v>72</v>
      </c>
      <c r="F177" t="s">
        <v>72</v>
      </c>
      <c r="G177" t="s">
        <v>73</v>
      </c>
      <c r="H177" t="s">
        <v>3</v>
      </c>
      <c r="I177" t="s">
        <v>73</v>
      </c>
      <c r="J177" t="s">
        <v>72</v>
      </c>
      <c r="K177" t="s">
        <v>3</v>
      </c>
      <c r="L177" t="s">
        <v>3</v>
      </c>
      <c r="M177" t="s">
        <v>3</v>
      </c>
      <c r="N177" t="s">
        <v>3</v>
      </c>
      <c r="O177" t="s">
        <v>916</v>
      </c>
      <c r="P177" t="s">
        <v>3</v>
      </c>
      <c r="Q177" t="s">
        <v>3</v>
      </c>
      <c r="R177" t="s">
        <v>3</v>
      </c>
      <c r="S177" t="s">
        <v>1038</v>
      </c>
      <c r="T177" t="s">
        <v>1039</v>
      </c>
      <c r="U177" t="s">
        <v>1040</v>
      </c>
    </row>
    <row r="178" spans="1:21" x14ac:dyDescent="0.2">
      <c r="A178">
        <v>411</v>
      </c>
      <c r="B178">
        <v>1</v>
      </c>
      <c r="C178" t="s">
        <v>3</v>
      </c>
      <c r="D178" t="s">
        <v>3</v>
      </c>
      <c r="E178" t="s">
        <v>266</v>
      </c>
      <c r="F178" t="s">
        <v>266</v>
      </c>
      <c r="G178" t="s">
        <v>266</v>
      </c>
      <c r="H178" t="s">
        <v>3</v>
      </c>
      <c r="I178" t="s">
        <v>266</v>
      </c>
      <c r="J178" t="s">
        <v>266</v>
      </c>
      <c r="K178" t="s">
        <v>3</v>
      </c>
      <c r="L178" t="s">
        <v>3</v>
      </c>
      <c r="M178" t="s">
        <v>3</v>
      </c>
      <c r="N178" t="s">
        <v>3</v>
      </c>
      <c r="O178" t="s">
        <v>266</v>
      </c>
      <c r="P178" t="s">
        <v>3</v>
      </c>
      <c r="Q178" t="s">
        <v>3</v>
      </c>
      <c r="R178" t="s">
        <v>3</v>
      </c>
      <c r="S178" t="s">
        <v>1041</v>
      </c>
      <c r="T178" t="s">
        <v>1043</v>
      </c>
      <c r="U178" t="s">
        <v>1040</v>
      </c>
    </row>
    <row r="179" spans="1:21" x14ac:dyDescent="0.2">
      <c r="A179">
        <v>412</v>
      </c>
      <c r="B179">
        <v>1</v>
      </c>
      <c r="C179" t="s">
        <v>3</v>
      </c>
      <c r="D179" t="s">
        <v>3</v>
      </c>
      <c r="E179" t="s">
        <v>72</v>
      </c>
      <c r="F179" t="s">
        <v>72</v>
      </c>
      <c r="G179" t="s">
        <v>73</v>
      </c>
      <c r="H179" t="s">
        <v>3</v>
      </c>
      <c r="I179" t="s">
        <v>73</v>
      </c>
      <c r="J179" t="s">
        <v>72</v>
      </c>
      <c r="K179" t="s">
        <v>3</v>
      </c>
      <c r="L179" t="s">
        <v>3</v>
      </c>
      <c r="M179" t="s">
        <v>3</v>
      </c>
      <c r="N179" t="s">
        <v>3</v>
      </c>
      <c r="O179" t="s">
        <v>916</v>
      </c>
      <c r="P179" t="s">
        <v>3</v>
      </c>
      <c r="Q179" t="s">
        <v>3</v>
      </c>
      <c r="R179" t="s">
        <v>3</v>
      </c>
      <c r="S179" t="s">
        <v>1038</v>
      </c>
      <c r="T179" t="s">
        <v>1039</v>
      </c>
      <c r="U179" t="s">
        <v>1040</v>
      </c>
    </row>
    <row r="180" spans="1:21" x14ac:dyDescent="0.2">
      <c r="A180">
        <v>412</v>
      </c>
      <c r="B180">
        <v>1</v>
      </c>
      <c r="C180" t="s">
        <v>3</v>
      </c>
      <c r="D180" t="s">
        <v>3</v>
      </c>
      <c r="E180" t="s">
        <v>266</v>
      </c>
      <c r="F180" t="s">
        <v>266</v>
      </c>
      <c r="G180" t="s">
        <v>266</v>
      </c>
      <c r="H180" t="s">
        <v>3</v>
      </c>
      <c r="I180" t="s">
        <v>266</v>
      </c>
      <c r="J180" t="s">
        <v>266</v>
      </c>
      <c r="K180" t="s">
        <v>3</v>
      </c>
      <c r="L180" t="s">
        <v>3</v>
      </c>
      <c r="M180" t="s">
        <v>3</v>
      </c>
      <c r="N180" t="s">
        <v>3</v>
      </c>
      <c r="O180" t="s">
        <v>266</v>
      </c>
      <c r="P180" t="s">
        <v>3</v>
      </c>
      <c r="Q180" t="s">
        <v>3</v>
      </c>
      <c r="R180" t="s">
        <v>3</v>
      </c>
      <c r="S180" t="s">
        <v>1041</v>
      </c>
      <c r="T180" t="s">
        <v>1043</v>
      </c>
      <c r="U180" t="s">
        <v>1040</v>
      </c>
    </row>
    <row r="181" spans="1:21" x14ac:dyDescent="0.2">
      <c r="A181">
        <v>415</v>
      </c>
      <c r="B181">
        <v>1</v>
      </c>
      <c r="C181" t="s">
        <v>3</v>
      </c>
      <c r="D181" t="s">
        <v>3</v>
      </c>
      <c r="E181" t="s">
        <v>72</v>
      </c>
      <c r="F181" t="s">
        <v>72</v>
      </c>
      <c r="G181" t="s">
        <v>73</v>
      </c>
      <c r="H181" t="s">
        <v>3</v>
      </c>
      <c r="I181" t="s">
        <v>73</v>
      </c>
      <c r="J181" t="s">
        <v>72</v>
      </c>
      <c r="K181" t="s">
        <v>3</v>
      </c>
      <c r="L181" t="s">
        <v>3</v>
      </c>
      <c r="M181" t="s">
        <v>3</v>
      </c>
      <c r="N181" t="s">
        <v>3</v>
      </c>
      <c r="O181" t="s">
        <v>916</v>
      </c>
      <c r="P181" t="s">
        <v>3</v>
      </c>
      <c r="Q181" t="s">
        <v>3</v>
      </c>
      <c r="R181" t="s">
        <v>3</v>
      </c>
      <c r="S181" t="s">
        <v>1038</v>
      </c>
      <c r="T181" t="s">
        <v>1039</v>
      </c>
      <c r="U181" t="s">
        <v>1040</v>
      </c>
    </row>
    <row r="182" spans="1:21" x14ac:dyDescent="0.2">
      <c r="A182">
        <v>415</v>
      </c>
      <c r="B182">
        <v>1</v>
      </c>
      <c r="C182" t="s">
        <v>3</v>
      </c>
      <c r="D182" t="s">
        <v>3</v>
      </c>
      <c r="E182" t="s">
        <v>266</v>
      </c>
      <c r="F182" t="s">
        <v>266</v>
      </c>
      <c r="G182" t="s">
        <v>266</v>
      </c>
      <c r="H182" t="s">
        <v>3</v>
      </c>
      <c r="I182" t="s">
        <v>266</v>
      </c>
      <c r="J182" t="s">
        <v>266</v>
      </c>
      <c r="K182" t="s">
        <v>3</v>
      </c>
      <c r="L182" t="s">
        <v>3</v>
      </c>
      <c r="M182" t="s">
        <v>3</v>
      </c>
      <c r="N182" t="s">
        <v>3</v>
      </c>
      <c r="O182" t="s">
        <v>266</v>
      </c>
      <c r="P182" t="s">
        <v>3</v>
      </c>
      <c r="Q182" t="s">
        <v>3</v>
      </c>
      <c r="R182" t="s">
        <v>3</v>
      </c>
      <c r="S182" t="s">
        <v>1041</v>
      </c>
      <c r="T182" t="s">
        <v>1043</v>
      </c>
      <c r="U182" t="s">
        <v>1040</v>
      </c>
    </row>
    <row r="183" spans="1:21" x14ac:dyDescent="0.2">
      <c r="A183">
        <v>416</v>
      </c>
      <c r="B183">
        <v>1</v>
      </c>
      <c r="C183" t="s">
        <v>3</v>
      </c>
      <c r="D183" t="s">
        <v>3</v>
      </c>
      <c r="E183" t="s">
        <v>72</v>
      </c>
      <c r="F183" t="s">
        <v>72</v>
      </c>
      <c r="G183" t="s">
        <v>73</v>
      </c>
      <c r="H183" t="s">
        <v>3</v>
      </c>
      <c r="I183" t="s">
        <v>73</v>
      </c>
      <c r="J183" t="s">
        <v>72</v>
      </c>
      <c r="K183" t="s">
        <v>3</v>
      </c>
      <c r="L183" t="s">
        <v>3</v>
      </c>
      <c r="M183" t="s">
        <v>3</v>
      </c>
      <c r="N183" t="s">
        <v>3</v>
      </c>
      <c r="O183" t="s">
        <v>916</v>
      </c>
      <c r="P183" t="s">
        <v>3</v>
      </c>
      <c r="Q183" t="s">
        <v>3</v>
      </c>
      <c r="R183" t="s">
        <v>3</v>
      </c>
      <c r="S183" t="s">
        <v>1038</v>
      </c>
      <c r="T183" t="s">
        <v>1039</v>
      </c>
      <c r="U183" t="s">
        <v>1040</v>
      </c>
    </row>
    <row r="184" spans="1:21" x14ac:dyDescent="0.2">
      <c r="A184">
        <v>416</v>
      </c>
      <c r="B184">
        <v>1</v>
      </c>
      <c r="C184" t="s">
        <v>3</v>
      </c>
      <c r="D184" t="s">
        <v>3</v>
      </c>
      <c r="E184" t="s">
        <v>266</v>
      </c>
      <c r="F184" t="s">
        <v>266</v>
      </c>
      <c r="G184" t="s">
        <v>266</v>
      </c>
      <c r="H184" t="s">
        <v>3</v>
      </c>
      <c r="I184" t="s">
        <v>266</v>
      </c>
      <c r="J184" t="s">
        <v>266</v>
      </c>
      <c r="K184" t="s">
        <v>3</v>
      </c>
      <c r="L184" t="s">
        <v>3</v>
      </c>
      <c r="M184" t="s">
        <v>3</v>
      </c>
      <c r="N184" t="s">
        <v>3</v>
      </c>
      <c r="O184" t="s">
        <v>266</v>
      </c>
      <c r="P184" t="s">
        <v>3</v>
      </c>
      <c r="Q184" t="s">
        <v>3</v>
      </c>
      <c r="R184" t="s">
        <v>3</v>
      </c>
      <c r="S184" t="s">
        <v>1041</v>
      </c>
      <c r="T184" t="s">
        <v>1043</v>
      </c>
      <c r="U184" t="s">
        <v>1040</v>
      </c>
    </row>
    <row r="185" spans="1:21" x14ac:dyDescent="0.2">
      <c r="A185">
        <v>419</v>
      </c>
      <c r="B185">
        <v>1</v>
      </c>
      <c r="C185" t="s">
        <v>3</v>
      </c>
      <c r="D185" t="s">
        <v>140</v>
      </c>
      <c r="E185" t="s">
        <v>266</v>
      </c>
      <c r="F185" t="s">
        <v>266</v>
      </c>
      <c r="G185" t="s">
        <v>266</v>
      </c>
      <c r="H185" t="s">
        <v>3</v>
      </c>
      <c r="I185" t="s">
        <v>266</v>
      </c>
      <c r="J185" t="s">
        <v>266</v>
      </c>
      <c r="K185" t="s">
        <v>3</v>
      </c>
      <c r="L185" t="s">
        <v>3</v>
      </c>
      <c r="M185" t="s">
        <v>3</v>
      </c>
      <c r="N185" t="s">
        <v>140</v>
      </c>
      <c r="O185" t="s">
        <v>266</v>
      </c>
      <c r="P185" t="s">
        <v>3</v>
      </c>
      <c r="Q185" t="s">
        <v>3</v>
      </c>
      <c r="R185" t="s">
        <v>3</v>
      </c>
      <c r="S185" t="s">
        <v>1042</v>
      </c>
      <c r="T185" t="s">
        <v>1045</v>
      </c>
      <c r="U185" t="s">
        <v>1040</v>
      </c>
    </row>
    <row r="186" spans="1:21" x14ac:dyDescent="0.2">
      <c r="A186">
        <v>420</v>
      </c>
      <c r="B186">
        <v>1</v>
      </c>
      <c r="C186" t="s">
        <v>3</v>
      </c>
      <c r="D186" t="s">
        <v>140</v>
      </c>
      <c r="E186" t="s">
        <v>266</v>
      </c>
      <c r="F186" t="s">
        <v>266</v>
      </c>
      <c r="G186" t="s">
        <v>266</v>
      </c>
      <c r="H186" t="s">
        <v>3</v>
      </c>
      <c r="I186" t="s">
        <v>266</v>
      </c>
      <c r="J186" t="s">
        <v>266</v>
      </c>
      <c r="K186" t="s">
        <v>3</v>
      </c>
      <c r="L186" t="s">
        <v>3</v>
      </c>
      <c r="M186" t="s">
        <v>3</v>
      </c>
      <c r="N186" t="s">
        <v>140</v>
      </c>
      <c r="O186" t="s">
        <v>266</v>
      </c>
      <c r="P186" t="s">
        <v>3</v>
      </c>
      <c r="Q186" t="s">
        <v>3</v>
      </c>
      <c r="R186" t="s">
        <v>3</v>
      </c>
      <c r="S186" t="s">
        <v>1042</v>
      </c>
      <c r="T186" t="s">
        <v>1045</v>
      </c>
      <c r="U186" t="s">
        <v>1040</v>
      </c>
    </row>
    <row r="187" spans="1:21" x14ac:dyDescent="0.2">
      <c r="A187">
        <v>425</v>
      </c>
      <c r="B187">
        <v>1</v>
      </c>
      <c r="C187" t="s">
        <v>3</v>
      </c>
      <c r="D187" t="s">
        <v>3</v>
      </c>
      <c r="E187" t="s">
        <v>72</v>
      </c>
      <c r="F187" t="s">
        <v>72</v>
      </c>
      <c r="G187" t="s">
        <v>73</v>
      </c>
      <c r="H187" t="s">
        <v>3</v>
      </c>
      <c r="I187" t="s">
        <v>73</v>
      </c>
      <c r="J187" t="s">
        <v>72</v>
      </c>
      <c r="K187" t="s">
        <v>3</v>
      </c>
      <c r="L187" t="s">
        <v>3</v>
      </c>
      <c r="M187" t="s">
        <v>3</v>
      </c>
      <c r="N187" t="s">
        <v>3</v>
      </c>
      <c r="O187" t="s">
        <v>916</v>
      </c>
      <c r="P187" t="s">
        <v>3</v>
      </c>
      <c r="Q187" t="s">
        <v>3</v>
      </c>
      <c r="R187" t="s">
        <v>3</v>
      </c>
      <c r="S187" t="s">
        <v>1038</v>
      </c>
      <c r="T187" t="s">
        <v>1039</v>
      </c>
      <c r="U187" t="s">
        <v>1040</v>
      </c>
    </row>
    <row r="188" spans="1:21" x14ac:dyDescent="0.2">
      <c r="A188">
        <v>425</v>
      </c>
      <c r="B188">
        <v>1</v>
      </c>
      <c r="C188" t="s">
        <v>3</v>
      </c>
      <c r="D188" t="s">
        <v>3</v>
      </c>
      <c r="E188" t="s">
        <v>266</v>
      </c>
      <c r="F188" t="s">
        <v>266</v>
      </c>
      <c r="G188" t="s">
        <v>266</v>
      </c>
      <c r="H188" t="s">
        <v>3</v>
      </c>
      <c r="I188" t="s">
        <v>266</v>
      </c>
      <c r="J188" t="s">
        <v>266</v>
      </c>
      <c r="K188" t="s">
        <v>3</v>
      </c>
      <c r="L188" t="s">
        <v>3</v>
      </c>
      <c r="M188" t="s">
        <v>3</v>
      </c>
      <c r="N188" t="s">
        <v>3</v>
      </c>
      <c r="O188" t="s">
        <v>266</v>
      </c>
      <c r="P188" t="s">
        <v>3</v>
      </c>
      <c r="Q188" t="s">
        <v>3</v>
      </c>
      <c r="R188" t="s">
        <v>3</v>
      </c>
      <c r="S188" t="s">
        <v>1041</v>
      </c>
      <c r="T188" t="s">
        <v>1043</v>
      </c>
      <c r="U188" t="s">
        <v>1040</v>
      </c>
    </row>
    <row r="189" spans="1:21" x14ac:dyDescent="0.2">
      <c r="A189">
        <v>426</v>
      </c>
      <c r="B189">
        <v>1</v>
      </c>
      <c r="C189" t="s">
        <v>3</v>
      </c>
      <c r="D189" t="s">
        <v>3</v>
      </c>
      <c r="E189" t="s">
        <v>72</v>
      </c>
      <c r="F189" t="s">
        <v>72</v>
      </c>
      <c r="G189" t="s">
        <v>73</v>
      </c>
      <c r="H189" t="s">
        <v>3</v>
      </c>
      <c r="I189" t="s">
        <v>73</v>
      </c>
      <c r="J189" t="s">
        <v>72</v>
      </c>
      <c r="K189" t="s">
        <v>3</v>
      </c>
      <c r="L189" t="s">
        <v>3</v>
      </c>
      <c r="M189" t="s">
        <v>3</v>
      </c>
      <c r="N189" t="s">
        <v>3</v>
      </c>
      <c r="O189" t="s">
        <v>916</v>
      </c>
      <c r="P189" t="s">
        <v>3</v>
      </c>
      <c r="Q189" t="s">
        <v>3</v>
      </c>
      <c r="R189" t="s">
        <v>3</v>
      </c>
      <c r="S189" t="s">
        <v>1038</v>
      </c>
      <c r="T189" t="s">
        <v>1039</v>
      </c>
      <c r="U189" t="s">
        <v>1040</v>
      </c>
    </row>
    <row r="190" spans="1:21" x14ac:dyDescent="0.2">
      <c r="A190">
        <v>426</v>
      </c>
      <c r="B190">
        <v>1</v>
      </c>
      <c r="C190" t="s">
        <v>3</v>
      </c>
      <c r="D190" t="s">
        <v>3</v>
      </c>
      <c r="E190" t="s">
        <v>266</v>
      </c>
      <c r="F190" t="s">
        <v>266</v>
      </c>
      <c r="G190" t="s">
        <v>266</v>
      </c>
      <c r="H190" t="s">
        <v>3</v>
      </c>
      <c r="I190" t="s">
        <v>266</v>
      </c>
      <c r="J190" t="s">
        <v>266</v>
      </c>
      <c r="K190" t="s">
        <v>3</v>
      </c>
      <c r="L190" t="s">
        <v>3</v>
      </c>
      <c r="M190" t="s">
        <v>3</v>
      </c>
      <c r="N190" t="s">
        <v>3</v>
      </c>
      <c r="O190" t="s">
        <v>266</v>
      </c>
      <c r="P190" t="s">
        <v>3</v>
      </c>
      <c r="Q190" t="s">
        <v>3</v>
      </c>
      <c r="R190" t="s">
        <v>3</v>
      </c>
      <c r="S190" t="s">
        <v>1041</v>
      </c>
      <c r="T190" t="s">
        <v>1043</v>
      </c>
      <c r="U190" t="s">
        <v>1040</v>
      </c>
    </row>
    <row r="191" spans="1:21" x14ac:dyDescent="0.2">
      <c r="A191">
        <v>429</v>
      </c>
      <c r="B191">
        <v>1</v>
      </c>
      <c r="C191" t="s">
        <v>3</v>
      </c>
      <c r="D191" t="s">
        <v>3</v>
      </c>
      <c r="E191" t="s">
        <v>72</v>
      </c>
      <c r="F191" t="s">
        <v>72</v>
      </c>
      <c r="G191" t="s">
        <v>73</v>
      </c>
      <c r="H191" t="s">
        <v>3</v>
      </c>
      <c r="I191" t="s">
        <v>73</v>
      </c>
      <c r="J191" t="s">
        <v>72</v>
      </c>
      <c r="K191" t="s">
        <v>3</v>
      </c>
      <c r="L191" t="s">
        <v>3</v>
      </c>
      <c r="M191" t="s">
        <v>3</v>
      </c>
      <c r="N191" t="s">
        <v>3</v>
      </c>
      <c r="O191" t="s">
        <v>916</v>
      </c>
      <c r="P191" t="s">
        <v>3</v>
      </c>
      <c r="Q191" t="s">
        <v>3</v>
      </c>
      <c r="R191" t="s">
        <v>3</v>
      </c>
      <c r="S191" t="s">
        <v>1038</v>
      </c>
      <c r="T191" t="s">
        <v>1039</v>
      </c>
      <c r="U191" t="s">
        <v>1040</v>
      </c>
    </row>
    <row r="192" spans="1:21" x14ac:dyDescent="0.2">
      <c r="A192">
        <v>429</v>
      </c>
      <c r="B192">
        <v>1</v>
      </c>
      <c r="C192" t="s">
        <v>3</v>
      </c>
      <c r="D192" t="s">
        <v>3</v>
      </c>
      <c r="E192" t="s">
        <v>266</v>
      </c>
      <c r="F192" t="s">
        <v>266</v>
      </c>
      <c r="G192" t="s">
        <v>266</v>
      </c>
      <c r="H192" t="s">
        <v>3</v>
      </c>
      <c r="I192" t="s">
        <v>266</v>
      </c>
      <c r="J192" t="s">
        <v>266</v>
      </c>
      <c r="K192" t="s">
        <v>3</v>
      </c>
      <c r="L192" t="s">
        <v>3</v>
      </c>
      <c r="M192" t="s">
        <v>3</v>
      </c>
      <c r="N192" t="s">
        <v>3</v>
      </c>
      <c r="O192" t="s">
        <v>266</v>
      </c>
      <c r="P192" t="s">
        <v>3</v>
      </c>
      <c r="Q192" t="s">
        <v>3</v>
      </c>
      <c r="R192" t="s">
        <v>3</v>
      </c>
      <c r="S192" t="s">
        <v>1041</v>
      </c>
      <c r="T192" t="s">
        <v>1043</v>
      </c>
      <c r="U192" t="s">
        <v>1040</v>
      </c>
    </row>
    <row r="193" spans="1:21" x14ac:dyDescent="0.2">
      <c r="A193">
        <v>430</v>
      </c>
      <c r="B193">
        <v>1</v>
      </c>
      <c r="C193" t="s">
        <v>3</v>
      </c>
      <c r="D193" t="s">
        <v>3</v>
      </c>
      <c r="E193" t="s">
        <v>72</v>
      </c>
      <c r="F193" t="s">
        <v>72</v>
      </c>
      <c r="G193" t="s">
        <v>73</v>
      </c>
      <c r="H193" t="s">
        <v>3</v>
      </c>
      <c r="I193" t="s">
        <v>73</v>
      </c>
      <c r="J193" t="s">
        <v>72</v>
      </c>
      <c r="K193" t="s">
        <v>3</v>
      </c>
      <c r="L193" t="s">
        <v>3</v>
      </c>
      <c r="M193" t="s">
        <v>3</v>
      </c>
      <c r="N193" t="s">
        <v>3</v>
      </c>
      <c r="O193" t="s">
        <v>916</v>
      </c>
      <c r="P193" t="s">
        <v>3</v>
      </c>
      <c r="Q193" t="s">
        <v>3</v>
      </c>
      <c r="R193" t="s">
        <v>3</v>
      </c>
      <c r="S193" t="s">
        <v>1038</v>
      </c>
      <c r="T193" t="s">
        <v>1039</v>
      </c>
      <c r="U193" t="s">
        <v>1040</v>
      </c>
    </row>
    <row r="194" spans="1:21" x14ac:dyDescent="0.2">
      <c r="A194">
        <v>430</v>
      </c>
      <c r="B194">
        <v>1</v>
      </c>
      <c r="C194" t="s">
        <v>3</v>
      </c>
      <c r="D194" t="s">
        <v>3</v>
      </c>
      <c r="E194" t="s">
        <v>266</v>
      </c>
      <c r="F194" t="s">
        <v>266</v>
      </c>
      <c r="G194" t="s">
        <v>266</v>
      </c>
      <c r="H194" t="s">
        <v>3</v>
      </c>
      <c r="I194" t="s">
        <v>266</v>
      </c>
      <c r="J194" t="s">
        <v>266</v>
      </c>
      <c r="K194" t="s">
        <v>3</v>
      </c>
      <c r="L194" t="s">
        <v>3</v>
      </c>
      <c r="M194" t="s">
        <v>3</v>
      </c>
      <c r="N194" t="s">
        <v>3</v>
      </c>
      <c r="O194" t="s">
        <v>266</v>
      </c>
      <c r="P194" t="s">
        <v>3</v>
      </c>
      <c r="Q194" t="s">
        <v>3</v>
      </c>
      <c r="R194" t="s">
        <v>3</v>
      </c>
      <c r="S194" t="s">
        <v>1041</v>
      </c>
      <c r="T194" t="s">
        <v>1043</v>
      </c>
      <c r="U194" t="s">
        <v>1040</v>
      </c>
    </row>
    <row r="195" spans="1:21" x14ac:dyDescent="0.2">
      <c r="A195">
        <v>433</v>
      </c>
      <c r="B195">
        <v>1</v>
      </c>
      <c r="C195" t="s">
        <v>3</v>
      </c>
      <c r="D195" t="s">
        <v>3</v>
      </c>
      <c r="E195" t="s">
        <v>72</v>
      </c>
      <c r="F195" t="s">
        <v>72</v>
      </c>
      <c r="G195" t="s">
        <v>73</v>
      </c>
      <c r="H195" t="s">
        <v>3</v>
      </c>
      <c r="I195" t="s">
        <v>73</v>
      </c>
      <c r="J195" t="s">
        <v>72</v>
      </c>
      <c r="K195" t="s">
        <v>3</v>
      </c>
      <c r="L195" t="s">
        <v>3</v>
      </c>
      <c r="M195" t="s">
        <v>3</v>
      </c>
      <c r="N195" t="s">
        <v>3</v>
      </c>
      <c r="O195" t="s">
        <v>916</v>
      </c>
      <c r="P195" t="s">
        <v>3</v>
      </c>
      <c r="Q195" t="s">
        <v>3</v>
      </c>
      <c r="R195" t="s">
        <v>3</v>
      </c>
      <c r="S195" t="s">
        <v>1038</v>
      </c>
      <c r="T195" t="s">
        <v>1039</v>
      </c>
      <c r="U195" t="s">
        <v>1040</v>
      </c>
    </row>
    <row r="196" spans="1:21" x14ac:dyDescent="0.2">
      <c r="A196">
        <v>433</v>
      </c>
      <c r="B196">
        <v>1</v>
      </c>
      <c r="C196" t="s">
        <v>3</v>
      </c>
      <c r="D196" t="s">
        <v>3</v>
      </c>
      <c r="E196" t="s">
        <v>266</v>
      </c>
      <c r="F196" t="s">
        <v>266</v>
      </c>
      <c r="G196" t="s">
        <v>266</v>
      </c>
      <c r="H196" t="s">
        <v>3</v>
      </c>
      <c r="I196" t="s">
        <v>266</v>
      </c>
      <c r="J196" t="s">
        <v>266</v>
      </c>
      <c r="K196" t="s">
        <v>3</v>
      </c>
      <c r="L196" t="s">
        <v>3</v>
      </c>
      <c r="M196" t="s">
        <v>3</v>
      </c>
      <c r="N196" t="s">
        <v>3</v>
      </c>
      <c r="O196" t="s">
        <v>266</v>
      </c>
      <c r="P196" t="s">
        <v>3</v>
      </c>
      <c r="Q196" t="s">
        <v>3</v>
      </c>
      <c r="R196" t="s">
        <v>3</v>
      </c>
      <c r="S196" t="s">
        <v>1041</v>
      </c>
      <c r="T196" t="s">
        <v>1043</v>
      </c>
      <c r="U196" t="s">
        <v>1040</v>
      </c>
    </row>
    <row r="197" spans="1:21" x14ac:dyDescent="0.2">
      <c r="A197">
        <v>434</v>
      </c>
      <c r="B197">
        <v>1</v>
      </c>
      <c r="C197" t="s">
        <v>3</v>
      </c>
      <c r="D197" t="s">
        <v>3</v>
      </c>
      <c r="E197" t="s">
        <v>72</v>
      </c>
      <c r="F197" t="s">
        <v>72</v>
      </c>
      <c r="G197" t="s">
        <v>73</v>
      </c>
      <c r="H197" t="s">
        <v>3</v>
      </c>
      <c r="I197" t="s">
        <v>73</v>
      </c>
      <c r="J197" t="s">
        <v>72</v>
      </c>
      <c r="K197" t="s">
        <v>3</v>
      </c>
      <c r="L197" t="s">
        <v>3</v>
      </c>
      <c r="M197" t="s">
        <v>3</v>
      </c>
      <c r="N197" t="s">
        <v>3</v>
      </c>
      <c r="O197" t="s">
        <v>916</v>
      </c>
      <c r="P197" t="s">
        <v>3</v>
      </c>
      <c r="Q197" t="s">
        <v>3</v>
      </c>
      <c r="R197" t="s">
        <v>3</v>
      </c>
      <c r="S197" t="s">
        <v>1038</v>
      </c>
      <c r="T197" t="s">
        <v>1039</v>
      </c>
      <c r="U197" t="s">
        <v>1040</v>
      </c>
    </row>
    <row r="198" spans="1:21" x14ac:dyDescent="0.2">
      <c r="A198">
        <v>434</v>
      </c>
      <c r="B198">
        <v>1</v>
      </c>
      <c r="C198" t="s">
        <v>3</v>
      </c>
      <c r="D198" t="s">
        <v>3</v>
      </c>
      <c r="E198" t="s">
        <v>266</v>
      </c>
      <c r="F198" t="s">
        <v>266</v>
      </c>
      <c r="G198" t="s">
        <v>266</v>
      </c>
      <c r="H198" t="s">
        <v>3</v>
      </c>
      <c r="I198" t="s">
        <v>266</v>
      </c>
      <c r="J198" t="s">
        <v>266</v>
      </c>
      <c r="K198" t="s">
        <v>3</v>
      </c>
      <c r="L198" t="s">
        <v>3</v>
      </c>
      <c r="M198" t="s">
        <v>3</v>
      </c>
      <c r="N198" t="s">
        <v>3</v>
      </c>
      <c r="O198" t="s">
        <v>266</v>
      </c>
      <c r="P198" t="s">
        <v>3</v>
      </c>
      <c r="Q198" t="s">
        <v>3</v>
      </c>
      <c r="R198" t="s">
        <v>3</v>
      </c>
      <c r="S198" t="s">
        <v>1041</v>
      </c>
      <c r="T198" t="s">
        <v>1043</v>
      </c>
      <c r="U198" t="s">
        <v>1040</v>
      </c>
    </row>
    <row r="199" spans="1:21" x14ac:dyDescent="0.2">
      <c r="A199">
        <v>437</v>
      </c>
      <c r="B199">
        <v>1</v>
      </c>
      <c r="C199" t="s">
        <v>3</v>
      </c>
      <c r="D199" t="s">
        <v>3</v>
      </c>
      <c r="E199" t="s">
        <v>72</v>
      </c>
      <c r="F199" t="s">
        <v>72</v>
      </c>
      <c r="G199" t="s">
        <v>73</v>
      </c>
      <c r="H199" t="s">
        <v>3</v>
      </c>
      <c r="I199" t="s">
        <v>73</v>
      </c>
      <c r="J199" t="s">
        <v>72</v>
      </c>
      <c r="K199" t="s">
        <v>3</v>
      </c>
      <c r="L199" t="s">
        <v>3</v>
      </c>
      <c r="M199" t="s">
        <v>3</v>
      </c>
      <c r="N199" t="s">
        <v>3</v>
      </c>
      <c r="O199" t="s">
        <v>916</v>
      </c>
      <c r="P199" t="s">
        <v>3</v>
      </c>
      <c r="Q199" t="s">
        <v>3</v>
      </c>
      <c r="R199" t="s">
        <v>3</v>
      </c>
      <c r="S199" t="s">
        <v>1038</v>
      </c>
      <c r="T199" t="s">
        <v>1039</v>
      </c>
      <c r="U199" t="s">
        <v>1040</v>
      </c>
    </row>
    <row r="200" spans="1:21" x14ac:dyDescent="0.2">
      <c r="A200">
        <v>437</v>
      </c>
      <c r="B200">
        <v>1</v>
      </c>
      <c r="C200" t="s">
        <v>3</v>
      </c>
      <c r="D200" t="s">
        <v>3</v>
      </c>
      <c r="E200" t="s">
        <v>266</v>
      </c>
      <c r="F200" t="s">
        <v>266</v>
      </c>
      <c r="G200" t="s">
        <v>266</v>
      </c>
      <c r="H200" t="s">
        <v>3</v>
      </c>
      <c r="I200" t="s">
        <v>266</v>
      </c>
      <c r="J200" t="s">
        <v>266</v>
      </c>
      <c r="K200" t="s">
        <v>3</v>
      </c>
      <c r="L200" t="s">
        <v>3</v>
      </c>
      <c r="M200" t="s">
        <v>3</v>
      </c>
      <c r="N200" t="s">
        <v>3</v>
      </c>
      <c r="O200" t="s">
        <v>266</v>
      </c>
      <c r="P200" t="s">
        <v>3</v>
      </c>
      <c r="Q200" t="s">
        <v>3</v>
      </c>
      <c r="R200" t="s">
        <v>3</v>
      </c>
      <c r="S200" t="s">
        <v>1041</v>
      </c>
      <c r="T200" t="s">
        <v>1043</v>
      </c>
      <c r="U200" t="s">
        <v>1040</v>
      </c>
    </row>
    <row r="201" spans="1:21" x14ac:dyDescent="0.2">
      <c r="A201">
        <v>438</v>
      </c>
      <c r="B201">
        <v>1</v>
      </c>
      <c r="C201" t="s">
        <v>3</v>
      </c>
      <c r="D201" t="s">
        <v>3</v>
      </c>
      <c r="E201" t="s">
        <v>72</v>
      </c>
      <c r="F201" t="s">
        <v>72</v>
      </c>
      <c r="G201" t="s">
        <v>73</v>
      </c>
      <c r="H201" t="s">
        <v>3</v>
      </c>
      <c r="I201" t="s">
        <v>73</v>
      </c>
      <c r="J201" t="s">
        <v>72</v>
      </c>
      <c r="K201" t="s">
        <v>3</v>
      </c>
      <c r="L201" t="s">
        <v>3</v>
      </c>
      <c r="M201" t="s">
        <v>3</v>
      </c>
      <c r="N201" t="s">
        <v>3</v>
      </c>
      <c r="O201" t="s">
        <v>916</v>
      </c>
      <c r="P201" t="s">
        <v>3</v>
      </c>
      <c r="Q201" t="s">
        <v>3</v>
      </c>
      <c r="R201" t="s">
        <v>3</v>
      </c>
      <c r="S201" t="s">
        <v>1038</v>
      </c>
      <c r="T201" t="s">
        <v>1039</v>
      </c>
      <c r="U201" t="s">
        <v>1040</v>
      </c>
    </row>
    <row r="202" spans="1:21" x14ac:dyDescent="0.2">
      <c r="A202">
        <v>438</v>
      </c>
      <c r="B202">
        <v>1</v>
      </c>
      <c r="C202" t="s">
        <v>3</v>
      </c>
      <c r="D202" t="s">
        <v>3</v>
      </c>
      <c r="E202" t="s">
        <v>266</v>
      </c>
      <c r="F202" t="s">
        <v>266</v>
      </c>
      <c r="G202" t="s">
        <v>266</v>
      </c>
      <c r="H202" t="s">
        <v>3</v>
      </c>
      <c r="I202" t="s">
        <v>266</v>
      </c>
      <c r="J202" t="s">
        <v>266</v>
      </c>
      <c r="K202" t="s">
        <v>3</v>
      </c>
      <c r="L202" t="s">
        <v>3</v>
      </c>
      <c r="M202" t="s">
        <v>3</v>
      </c>
      <c r="N202" t="s">
        <v>3</v>
      </c>
      <c r="O202" t="s">
        <v>266</v>
      </c>
      <c r="P202" t="s">
        <v>3</v>
      </c>
      <c r="Q202" t="s">
        <v>3</v>
      </c>
      <c r="R202" t="s">
        <v>3</v>
      </c>
      <c r="S202" t="s">
        <v>1041</v>
      </c>
      <c r="T202" t="s">
        <v>1043</v>
      </c>
      <c r="U202" t="s">
        <v>1040</v>
      </c>
    </row>
    <row r="203" spans="1:21" x14ac:dyDescent="0.2">
      <c r="A203">
        <v>492</v>
      </c>
      <c r="B203">
        <v>1</v>
      </c>
      <c r="C203" t="s">
        <v>3</v>
      </c>
      <c r="D203" t="s">
        <v>3</v>
      </c>
      <c r="E203" t="s">
        <v>72</v>
      </c>
      <c r="F203" t="s">
        <v>72</v>
      </c>
      <c r="G203" t="s">
        <v>73</v>
      </c>
      <c r="H203" t="s">
        <v>3</v>
      </c>
      <c r="I203" t="s">
        <v>73</v>
      </c>
      <c r="J203" t="s">
        <v>72</v>
      </c>
      <c r="K203" t="s">
        <v>3</v>
      </c>
      <c r="L203" t="s">
        <v>3</v>
      </c>
      <c r="M203" t="s">
        <v>3</v>
      </c>
      <c r="N203" t="s">
        <v>3</v>
      </c>
      <c r="O203" t="s">
        <v>916</v>
      </c>
      <c r="P203" t="s">
        <v>3</v>
      </c>
      <c r="Q203" t="s">
        <v>3</v>
      </c>
      <c r="R203" t="s">
        <v>3</v>
      </c>
      <c r="S203" t="s">
        <v>1038</v>
      </c>
      <c r="T203" t="s">
        <v>1039</v>
      </c>
      <c r="U203" t="s">
        <v>1040</v>
      </c>
    </row>
    <row r="204" spans="1:21" x14ac:dyDescent="0.2">
      <c r="A204">
        <v>492</v>
      </c>
      <c r="B204">
        <v>1</v>
      </c>
      <c r="C204" t="s">
        <v>3</v>
      </c>
      <c r="D204" t="s">
        <v>3</v>
      </c>
      <c r="E204" t="s">
        <v>266</v>
      </c>
      <c r="F204" t="s">
        <v>266</v>
      </c>
      <c r="G204" t="s">
        <v>266</v>
      </c>
      <c r="H204" t="s">
        <v>3</v>
      </c>
      <c r="I204" t="s">
        <v>266</v>
      </c>
      <c r="J204" t="s">
        <v>266</v>
      </c>
      <c r="K204" t="s">
        <v>3</v>
      </c>
      <c r="L204" t="s">
        <v>3</v>
      </c>
      <c r="M204" t="s">
        <v>3</v>
      </c>
      <c r="N204" t="s">
        <v>3</v>
      </c>
      <c r="O204" t="s">
        <v>266</v>
      </c>
      <c r="P204" t="s">
        <v>3</v>
      </c>
      <c r="Q204" t="s">
        <v>3</v>
      </c>
      <c r="R204" t="s">
        <v>3</v>
      </c>
      <c r="S204" t="s">
        <v>1041</v>
      </c>
      <c r="T204" t="s">
        <v>1043</v>
      </c>
      <c r="U204" t="s">
        <v>1040</v>
      </c>
    </row>
    <row r="205" spans="1:21" x14ac:dyDescent="0.2">
      <c r="A205">
        <v>493</v>
      </c>
      <c r="B205">
        <v>1</v>
      </c>
      <c r="C205" t="s">
        <v>3</v>
      </c>
      <c r="D205" t="s">
        <v>3</v>
      </c>
      <c r="E205" t="s">
        <v>72</v>
      </c>
      <c r="F205" t="s">
        <v>72</v>
      </c>
      <c r="G205" t="s">
        <v>73</v>
      </c>
      <c r="H205" t="s">
        <v>3</v>
      </c>
      <c r="I205" t="s">
        <v>73</v>
      </c>
      <c r="J205" t="s">
        <v>72</v>
      </c>
      <c r="K205" t="s">
        <v>3</v>
      </c>
      <c r="L205" t="s">
        <v>3</v>
      </c>
      <c r="M205" t="s">
        <v>3</v>
      </c>
      <c r="N205" t="s">
        <v>3</v>
      </c>
      <c r="O205" t="s">
        <v>916</v>
      </c>
      <c r="P205" t="s">
        <v>3</v>
      </c>
      <c r="Q205" t="s">
        <v>3</v>
      </c>
      <c r="R205" t="s">
        <v>3</v>
      </c>
      <c r="S205" t="s">
        <v>1038</v>
      </c>
      <c r="T205" t="s">
        <v>1039</v>
      </c>
      <c r="U205" t="s">
        <v>1040</v>
      </c>
    </row>
    <row r="206" spans="1:21" x14ac:dyDescent="0.2">
      <c r="A206">
        <v>493</v>
      </c>
      <c r="B206">
        <v>1</v>
      </c>
      <c r="C206" t="s">
        <v>3</v>
      </c>
      <c r="D206" t="s">
        <v>3</v>
      </c>
      <c r="E206" t="s">
        <v>266</v>
      </c>
      <c r="F206" t="s">
        <v>266</v>
      </c>
      <c r="G206" t="s">
        <v>266</v>
      </c>
      <c r="H206" t="s">
        <v>3</v>
      </c>
      <c r="I206" t="s">
        <v>266</v>
      </c>
      <c r="J206" t="s">
        <v>266</v>
      </c>
      <c r="K206" t="s">
        <v>3</v>
      </c>
      <c r="L206" t="s">
        <v>3</v>
      </c>
      <c r="M206" t="s">
        <v>3</v>
      </c>
      <c r="N206" t="s">
        <v>3</v>
      </c>
      <c r="O206" t="s">
        <v>266</v>
      </c>
      <c r="P206" t="s">
        <v>3</v>
      </c>
      <c r="Q206" t="s">
        <v>3</v>
      </c>
      <c r="R206" t="s">
        <v>3</v>
      </c>
      <c r="S206" t="s">
        <v>1041</v>
      </c>
      <c r="T206" t="s">
        <v>1043</v>
      </c>
      <c r="U206" t="s">
        <v>1040</v>
      </c>
    </row>
    <row r="207" spans="1:21" x14ac:dyDescent="0.2">
      <c r="A207">
        <v>542</v>
      </c>
      <c r="B207">
        <v>1</v>
      </c>
      <c r="C207" t="s">
        <v>3</v>
      </c>
      <c r="D207" t="s">
        <v>3</v>
      </c>
      <c r="E207" t="s">
        <v>72</v>
      </c>
      <c r="F207" t="s">
        <v>72</v>
      </c>
      <c r="G207" t="s">
        <v>73</v>
      </c>
      <c r="H207" t="s">
        <v>3</v>
      </c>
      <c r="I207" t="s">
        <v>73</v>
      </c>
      <c r="J207" t="s">
        <v>72</v>
      </c>
      <c r="K207" t="s">
        <v>3</v>
      </c>
      <c r="L207" t="s">
        <v>3</v>
      </c>
      <c r="M207" t="s">
        <v>3</v>
      </c>
      <c r="N207" t="s">
        <v>3</v>
      </c>
      <c r="O207" t="s">
        <v>916</v>
      </c>
      <c r="P207" t="s">
        <v>3</v>
      </c>
      <c r="Q207" t="s">
        <v>3</v>
      </c>
      <c r="R207" t="s">
        <v>3</v>
      </c>
      <c r="S207" t="s">
        <v>1038</v>
      </c>
      <c r="T207" t="s">
        <v>1039</v>
      </c>
      <c r="U207" t="s">
        <v>1040</v>
      </c>
    </row>
    <row r="208" spans="1:21" x14ac:dyDescent="0.2">
      <c r="A208">
        <v>542</v>
      </c>
      <c r="B208">
        <v>1</v>
      </c>
      <c r="C208" t="s">
        <v>3</v>
      </c>
      <c r="D208" t="s">
        <v>3</v>
      </c>
      <c r="E208" t="s">
        <v>266</v>
      </c>
      <c r="F208" t="s">
        <v>266</v>
      </c>
      <c r="G208" t="s">
        <v>266</v>
      </c>
      <c r="H208" t="s">
        <v>3</v>
      </c>
      <c r="I208" t="s">
        <v>266</v>
      </c>
      <c r="J208" t="s">
        <v>266</v>
      </c>
      <c r="K208" t="s">
        <v>3</v>
      </c>
      <c r="L208" t="s">
        <v>3</v>
      </c>
      <c r="M208" t="s">
        <v>3</v>
      </c>
      <c r="N208" t="s">
        <v>3</v>
      </c>
      <c r="O208" t="s">
        <v>266</v>
      </c>
      <c r="P208" t="s">
        <v>3</v>
      </c>
      <c r="Q208" t="s">
        <v>3</v>
      </c>
      <c r="R208" t="s">
        <v>3</v>
      </c>
      <c r="S208" t="s">
        <v>1041</v>
      </c>
      <c r="T208" t="s">
        <v>1043</v>
      </c>
      <c r="U208" t="s">
        <v>1040</v>
      </c>
    </row>
    <row r="209" spans="1:21" x14ac:dyDescent="0.2">
      <c r="A209">
        <v>543</v>
      </c>
      <c r="B209">
        <v>1</v>
      </c>
      <c r="C209" t="s">
        <v>3</v>
      </c>
      <c r="D209" t="s">
        <v>3</v>
      </c>
      <c r="E209" t="s">
        <v>72</v>
      </c>
      <c r="F209" t="s">
        <v>72</v>
      </c>
      <c r="G209" t="s">
        <v>73</v>
      </c>
      <c r="H209" t="s">
        <v>3</v>
      </c>
      <c r="I209" t="s">
        <v>73</v>
      </c>
      <c r="J209" t="s">
        <v>72</v>
      </c>
      <c r="K209" t="s">
        <v>3</v>
      </c>
      <c r="L209" t="s">
        <v>3</v>
      </c>
      <c r="M209" t="s">
        <v>3</v>
      </c>
      <c r="N209" t="s">
        <v>3</v>
      </c>
      <c r="O209" t="s">
        <v>916</v>
      </c>
      <c r="P209" t="s">
        <v>3</v>
      </c>
      <c r="Q209" t="s">
        <v>3</v>
      </c>
      <c r="R209" t="s">
        <v>3</v>
      </c>
      <c r="S209" t="s">
        <v>1038</v>
      </c>
      <c r="T209" t="s">
        <v>1039</v>
      </c>
      <c r="U209" t="s">
        <v>1040</v>
      </c>
    </row>
    <row r="210" spans="1:21" x14ac:dyDescent="0.2">
      <c r="A210">
        <v>543</v>
      </c>
      <c r="B210">
        <v>1</v>
      </c>
      <c r="C210" t="s">
        <v>3</v>
      </c>
      <c r="D210" t="s">
        <v>3</v>
      </c>
      <c r="E210" t="s">
        <v>266</v>
      </c>
      <c r="F210" t="s">
        <v>266</v>
      </c>
      <c r="G210" t="s">
        <v>266</v>
      </c>
      <c r="H210" t="s">
        <v>3</v>
      </c>
      <c r="I210" t="s">
        <v>266</v>
      </c>
      <c r="J210" t="s">
        <v>266</v>
      </c>
      <c r="K210" t="s">
        <v>3</v>
      </c>
      <c r="L210" t="s">
        <v>3</v>
      </c>
      <c r="M210" t="s">
        <v>3</v>
      </c>
      <c r="N210" t="s">
        <v>3</v>
      </c>
      <c r="O210" t="s">
        <v>266</v>
      </c>
      <c r="P210" t="s">
        <v>3</v>
      </c>
      <c r="Q210" t="s">
        <v>3</v>
      </c>
      <c r="R210" t="s">
        <v>3</v>
      </c>
      <c r="S210" t="s">
        <v>1041</v>
      </c>
      <c r="T210" t="s">
        <v>1043</v>
      </c>
      <c r="U210" t="s">
        <v>1040</v>
      </c>
    </row>
    <row r="211" spans="1:21" x14ac:dyDescent="0.2">
      <c r="A211">
        <v>546</v>
      </c>
      <c r="B211">
        <v>1</v>
      </c>
      <c r="C211" t="s">
        <v>3</v>
      </c>
      <c r="D211" t="s">
        <v>3</v>
      </c>
      <c r="E211" t="s">
        <v>72</v>
      </c>
      <c r="F211" t="s">
        <v>72</v>
      </c>
      <c r="G211" t="s">
        <v>73</v>
      </c>
      <c r="H211" t="s">
        <v>3</v>
      </c>
      <c r="I211" t="s">
        <v>73</v>
      </c>
      <c r="J211" t="s">
        <v>72</v>
      </c>
      <c r="K211" t="s">
        <v>3</v>
      </c>
      <c r="L211" t="s">
        <v>3</v>
      </c>
      <c r="M211" t="s">
        <v>3</v>
      </c>
      <c r="N211" t="s">
        <v>3</v>
      </c>
      <c r="O211" t="s">
        <v>916</v>
      </c>
      <c r="P211" t="s">
        <v>3</v>
      </c>
      <c r="Q211" t="s">
        <v>3</v>
      </c>
      <c r="R211" t="s">
        <v>3</v>
      </c>
      <c r="S211" t="s">
        <v>1038</v>
      </c>
      <c r="T211" t="s">
        <v>1039</v>
      </c>
      <c r="U211" t="s">
        <v>1040</v>
      </c>
    </row>
    <row r="212" spans="1:21" x14ac:dyDescent="0.2">
      <c r="A212">
        <v>546</v>
      </c>
      <c r="B212">
        <v>1</v>
      </c>
      <c r="C212" t="s">
        <v>3</v>
      </c>
      <c r="D212" t="s">
        <v>3</v>
      </c>
      <c r="E212" t="s">
        <v>266</v>
      </c>
      <c r="F212" t="s">
        <v>266</v>
      </c>
      <c r="G212" t="s">
        <v>266</v>
      </c>
      <c r="H212" t="s">
        <v>3</v>
      </c>
      <c r="I212" t="s">
        <v>266</v>
      </c>
      <c r="J212" t="s">
        <v>266</v>
      </c>
      <c r="K212" t="s">
        <v>3</v>
      </c>
      <c r="L212" t="s">
        <v>3</v>
      </c>
      <c r="M212" t="s">
        <v>3</v>
      </c>
      <c r="N212" t="s">
        <v>3</v>
      </c>
      <c r="O212" t="s">
        <v>266</v>
      </c>
      <c r="P212" t="s">
        <v>3</v>
      </c>
      <c r="Q212" t="s">
        <v>3</v>
      </c>
      <c r="R212" t="s">
        <v>3</v>
      </c>
      <c r="S212" t="s">
        <v>1041</v>
      </c>
      <c r="T212" t="s">
        <v>1043</v>
      </c>
      <c r="U212" t="s">
        <v>1040</v>
      </c>
    </row>
    <row r="213" spans="1:21" x14ac:dyDescent="0.2">
      <c r="A213">
        <v>547</v>
      </c>
      <c r="B213">
        <v>1</v>
      </c>
      <c r="C213" t="s">
        <v>3</v>
      </c>
      <c r="D213" t="s">
        <v>3</v>
      </c>
      <c r="E213" t="s">
        <v>72</v>
      </c>
      <c r="F213" t="s">
        <v>72</v>
      </c>
      <c r="G213" t="s">
        <v>73</v>
      </c>
      <c r="H213" t="s">
        <v>3</v>
      </c>
      <c r="I213" t="s">
        <v>73</v>
      </c>
      <c r="J213" t="s">
        <v>72</v>
      </c>
      <c r="K213" t="s">
        <v>3</v>
      </c>
      <c r="L213" t="s">
        <v>3</v>
      </c>
      <c r="M213" t="s">
        <v>3</v>
      </c>
      <c r="N213" t="s">
        <v>3</v>
      </c>
      <c r="O213" t="s">
        <v>916</v>
      </c>
      <c r="P213" t="s">
        <v>3</v>
      </c>
      <c r="Q213" t="s">
        <v>3</v>
      </c>
      <c r="R213" t="s">
        <v>3</v>
      </c>
      <c r="S213" t="s">
        <v>1038</v>
      </c>
      <c r="T213" t="s">
        <v>1039</v>
      </c>
      <c r="U213" t="s">
        <v>1040</v>
      </c>
    </row>
    <row r="214" spans="1:21" x14ac:dyDescent="0.2">
      <c r="A214">
        <v>547</v>
      </c>
      <c r="B214">
        <v>1</v>
      </c>
      <c r="C214" t="s">
        <v>3</v>
      </c>
      <c r="D214" t="s">
        <v>3</v>
      </c>
      <c r="E214" t="s">
        <v>266</v>
      </c>
      <c r="F214" t="s">
        <v>266</v>
      </c>
      <c r="G214" t="s">
        <v>266</v>
      </c>
      <c r="H214" t="s">
        <v>3</v>
      </c>
      <c r="I214" t="s">
        <v>266</v>
      </c>
      <c r="J214" t="s">
        <v>266</v>
      </c>
      <c r="K214" t="s">
        <v>3</v>
      </c>
      <c r="L214" t="s">
        <v>3</v>
      </c>
      <c r="M214" t="s">
        <v>3</v>
      </c>
      <c r="N214" t="s">
        <v>3</v>
      </c>
      <c r="O214" t="s">
        <v>266</v>
      </c>
      <c r="P214" t="s">
        <v>3</v>
      </c>
      <c r="Q214" t="s">
        <v>3</v>
      </c>
      <c r="R214" t="s">
        <v>3</v>
      </c>
      <c r="S214" t="s">
        <v>1041</v>
      </c>
      <c r="T214" t="s">
        <v>1043</v>
      </c>
      <c r="U214" t="s">
        <v>1040</v>
      </c>
    </row>
    <row r="215" spans="1:21" x14ac:dyDescent="0.2">
      <c r="A215">
        <v>560</v>
      </c>
      <c r="B215">
        <v>1</v>
      </c>
      <c r="C215" t="s">
        <v>3</v>
      </c>
      <c r="D215" t="s">
        <v>3</v>
      </c>
      <c r="E215" t="s">
        <v>72</v>
      </c>
      <c r="F215" t="s">
        <v>72</v>
      </c>
      <c r="G215" t="s">
        <v>73</v>
      </c>
      <c r="H215" t="s">
        <v>3</v>
      </c>
      <c r="I215" t="s">
        <v>73</v>
      </c>
      <c r="J215" t="s">
        <v>72</v>
      </c>
      <c r="K215" t="s">
        <v>3</v>
      </c>
      <c r="L215" t="s">
        <v>3</v>
      </c>
      <c r="M215" t="s">
        <v>3</v>
      </c>
      <c r="N215" t="s">
        <v>3</v>
      </c>
      <c r="O215" t="s">
        <v>916</v>
      </c>
      <c r="P215" t="s">
        <v>3</v>
      </c>
      <c r="Q215" t="s">
        <v>3</v>
      </c>
      <c r="R215" t="s">
        <v>3</v>
      </c>
      <c r="S215" t="s">
        <v>1038</v>
      </c>
      <c r="T215" t="s">
        <v>1039</v>
      </c>
      <c r="U215" t="s">
        <v>1040</v>
      </c>
    </row>
    <row r="216" spans="1:21" x14ac:dyDescent="0.2">
      <c r="A216">
        <v>560</v>
      </c>
      <c r="B216">
        <v>1</v>
      </c>
      <c r="C216" t="s">
        <v>3</v>
      </c>
      <c r="D216" t="s">
        <v>3</v>
      </c>
      <c r="E216" t="s">
        <v>266</v>
      </c>
      <c r="F216" t="s">
        <v>266</v>
      </c>
      <c r="G216" t="s">
        <v>266</v>
      </c>
      <c r="H216" t="s">
        <v>3</v>
      </c>
      <c r="I216" t="s">
        <v>266</v>
      </c>
      <c r="J216" t="s">
        <v>266</v>
      </c>
      <c r="K216" t="s">
        <v>3</v>
      </c>
      <c r="L216" t="s">
        <v>3</v>
      </c>
      <c r="M216" t="s">
        <v>3</v>
      </c>
      <c r="N216" t="s">
        <v>3</v>
      </c>
      <c r="O216" t="s">
        <v>266</v>
      </c>
      <c r="P216" t="s">
        <v>3</v>
      </c>
      <c r="Q216" t="s">
        <v>3</v>
      </c>
      <c r="R216" t="s">
        <v>3</v>
      </c>
      <c r="S216" t="s">
        <v>1041</v>
      </c>
      <c r="T216" t="s">
        <v>1043</v>
      </c>
      <c r="U216" t="s">
        <v>1040</v>
      </c>
    </row>
    <row r="217" spans="1:21" x14ac:dyDescent="0.2">
      <c r="A217">
        <v>561</v>
      </c>
      <c r="B217">
        <v>1</v>
      </c>
      <c r="C217" t="s">
        <v>3</v>
      </c>
      <c r="D217" t="s">
        <v>3</v>
      </c>
      <c r="E217" t="s">
        <v>72</v>
      </c>
      <c r="F217" t="s">
        <v>72</v>
      </c>
      <c r="G217" t="s">
        <v>73</v>
      </c>
      <c r="H217" t="s">
        <v>3</v>
      </c>
      <c r="I217" t="s">
        <v>73</v>
      </c>
      <c r="J217" t="s">
        <v>72</v>
      </c>
      <c r="K217" t="s">
        <v>3</v>
      </c>
      <c r="L217" t="s">
        <v>3</v>
      </c>
      <c r="M217" t="s">
        <v>3</v>
      </c>
      <c r="N217" t="s">
        <v>3</v>
      </c>
      <c r="O217" t="s">
        <v>916</v>
      </c>
      <c r="P217" t="s">
        <v>3</v>
      </c>
      <c r="Q217" t="s">
        <v>3</v>
      </c>
      <c r="R217" t="s">
        <v>3</v>
      </c>
      <c r="S217" t="s">
        <v>1038</v>
      </c>
      <c r="T217" t="s">
        <v>1039</v>
      </c>
      <c r="U217" t="s">
        <v>1040</v>
      </c>
    </row>
    <row r="218" spans="1:21" x14ac:dyDescent="0.2">
      <c r="A218">
        <v>561</v>
      </c>
      <c r="B218">
        <v>1</v>
      </c>
      <c r="C218" t="s">
        <v>3</v>
      </c>
      <c r="D218" t="s">
        <v>3</v>
      </c>
      <c r="E218" t="s">
        <v>266</v>
      </c>
      <c r="F218" t="s">
        <v>266</v>
      </c>
      <c r="G218" t="s">
        <v>266</v>
      </c>
      <c r="H218" t="s">
        <v>3</v>
      </c>
      <c r="I218" t="s">
        <v>266</v>
      </c>
      <c r="J218" t="s">
        <v>266</v>
      </c>
      <c r="K218" t="s">
        <v>3</v>
      </c>
      <c r="L218" t="s">
        <v>3</v>
      </c>
      <c r="M218" t="s">
        <v>3</v>
      </c>
      <c r="N218" t="s">
        <v>3</v>
      </c>
      <c r="O218" t="s">
        <v>266</v>
      </c>
      <c r="P218" t="s">
        <v>3</v>
      </c>
      <c r="Q218" t="s">
        <v>3</v>
      </c>
      <c r="R218" t="s">
        <v>3</v>
      </c>
      <c r="S218" t="s">
        <v>1041</v>
      </c>
      <c r="T218" t="s">
        <v>1043</v>
      </c>
      <c r="U218" t="s">
        <v>1040</v>
      </c>
    </row>
    <row r="219" spans="1:21" x14ac:dyDescent="0.2">
      <c r="A219">
        <v>562</v>
      </c>
      <c r="B219">
        <v>1</v>
      </c>
      <c r="C219" t="s">
        <v>3</v>
      </c>
      <c r="D219" t="s">
        <v>3</v>
      </c>
      <c r="E219" t="s">
        <v>72</v>
      </c>
      <c r="F219" t="s">
        <v>72</v>
      </c>
      <c r="G219" t="s">
        <v>73</v>
      </c>
      <c r="H219" t="s">
        <v>3</v>
      </c>
      <c r="I219" t="s">
        <v>73</v>
      </c>
      <c r="J219" t="s">
        <v>72</v>
      </c>
      <c r="K219" t="s">
        <v>3</v>
      </c>
      <c r="L219" t="s">
        <v>3</v>
      </c>
      <c r="M219" t="s">
        <v>3</v>
      </c>
      <c r="N219" t="s">
        <v>3</v>
      </c>
      <c r="O219" t="s">
        <v>916</v>
      </c>
      <c r="P219" t="s">
        <v>3</v>
      </c>
      <c r="Q219" t="s">
        <v>3</v>
      </c>
      <c r="R219" t="s">
        <v>3</v>
      </c>
      <c r="S219" t="s">
        <v>1038</v>
      </c>
      <c r="T219" t="s">
        <v>1039</v>
      </c>
      <c r="U219" t="s">
        <v>1040</v>
      </c>
    </row>
    <row r="220" spans="1:21" x14ac:dyDescent="0.2">
      <c r="A220">
        <v>562</v>
      </c>
      <c r="B220">
        <v>1</v>
      </c>
      <c r="C220" t="s">
        <v>3</v>
      </c>
      <c r="D220" t="s">
        <v>3</v>
      </c>
      <c r="E220" t="s">
        <v>266</v>
      </c>
      <c r="F220" t="s">
        <v>266</v>
      </c>
      <c r="G220" t="s">
        <v>266</v>
      </c>
      <c r="H220" t="s">
        <v>3</v>
      </c>
      <c r="I220" t="s">
        <v>266</v>
      </c>
      <c r="J220" t="s">
        <v>266</v>
      </c>
      <c r="K220" t="s">
        <v>3</v>
      </c>
      <c r="L220" t="s">
        <v>3</v>
      </c>
      <c r="M220" t="s">
        <v>3</v>
      </c>
      <c r="N220" t="s">
        <v>3</v>
      </c>
      <c r="O220" t="s">
        <v>266</v>
      </c>
      <c r="P220" t="s">
        <v>3</v>
      </c>
      <c r="Q220" t="s">
        <v>3</v>
      </c>
      <c r="R220" t="s">
        <v>3</v>
      </c>
      <c r="S220" t="s">
        <v>1041</v>
      </c>
      <c r="T220" t="s">
        <v>1043</v>
      </c>
      <c r="U220" t="s">
        <v>1040</v>
      </c>
    </row>
    <row r="221" spans="1:21" x14ac:dyDescent="0.2">
      <c r="A221">
        <v>563</v>
      </c>
      <c r="B221">
        <v>1</v>
      </c>
      <c r="C221" t="s">
        <v>3</v>
      </c>
      <c r="D221" t="s">
        <v>3</v>
      </c>
      <c r="E221" t="s">
        <v>72</v>
      </c>
      <c r="F221" t="s">
        <v>72</v>
      </c>
      <c r="G221" t="s">
        <v>73</v>
      </c>
      <c r="H221" t="s">
        <v>3</v>
      </c>
      <c r="I221" t="s">
        <v>73</v>
      </c>
      <c r="J221" t="s">
        <v>72</v>
      </c>
      <c r="K221" t="s">
        <v>3</v>
      </c>
      <c r="L221" t="s">
        <v>3</v>
      </c>
      <c r="M221" t="s">
        <v>3</v>
      </c>
      <c r="N221" t="s">
        <v>3</v>
      </c>
      <c r="O221" t="s">
        <v>916</v>
      </c>
      <c r="P221" t="s">
        <v>3</v>
      </c>
      <c r="Q221" t="s">
        <v>3</v>
      </c>
      <c r="R221" t="s">
        <v>3</v>
      </c>
      <c r="S221" t="s">
        <v>1038</v>
      </c>
      <c r="T221" t="s">
        <v>1039</v>
      </c>
      <c r="U221" t="s">
        <v>1040</v>
      </c>
    </row>
    <row r="222" spans="1:21" x14ac:dyDescent="0.2">
      <c r="A222">
        <v>563</v>
      </c>
      <c r="B222">
        <v>1</v>
      </c>
      <c r="C222" t="s">
        <v>3</v>
      </c>
      <c r="D222" t="s">
        <v>3</v>
      </c>
      <c r="E222" t="s">
        <v>266</v>
      </c>
      <c r="F222" t="s">
        <v>266</v>
      </c>
      <c r="G222" t="s">
        <v>266</v>
      </c>
      <c r="H222" t="s">
        <v>3</v>
      </c>
      <c r="I222" t="s">
        <v>266</v>
      </c>
      <c r="J222" t="s">
        <v>266</v>
      </c>
      <c r="K222" t="s">
        <v>3</v>
      </c>
      <c r="L222" t="s">
        <v>3</v>
      </c>
      <c r="M222" t="s">
        <v>3</v>
      </c>
      <c r="N222" t="s">
        <v>3</v>
      </c>
      <c r="O222" t="s">
        <v>266</v>
      </c>
      <c r="P222" t="s">
        <v>3</v>
      </c>
      <c r="Q222" t="s">
        <v>3</v>
      </c>
      <c r="R222" t="s">
        <v>3</v>
      </c>
      <c r="S222" t="s">
        <v>1041</v>
      </c>
      <c r="T222" t="s">
        <v>1043</v>
      </c>
      <c r="U222" t="s">
        <v>1040</v>
      </c>
    </row>
    <row r="223" spans="1:21" x14ac:dyDescent="0.2">
      <c r="A223">
        <v>568</v>
      </c>
      <c r="B223">
        <v>1</v>
      </c>
      <c r="C223" t="s">
        <v>3</v>
      </c>
      <c r="D223" t="s">
        <v>3</v>
      </c>
      <c r="E223" t="s">
        <v>72</v>
      </c>
      <c r="F223" t="s">
        <v>72</v>
      </c>
      <c r="G223" t="s">
        <v>73</v>
      </c>
      <c r="H223" t="s">
        <v>3</v>
      </c>
      <c r="I223" t="s">
        <v>73</v>
      </c>
      <c r="J223" t="s">
        <v>72</v>
      </c>
      <c r="K223" t="s">
        <v>3</v>
      </c>
      <c r="L223" t="s">
        <v>3</v>
      </c>
      <c r="M223" t="s">
        <v>3</v>
      </c>
      <c r="N223" t="s">
        <v>3</v>
      </c>
      <c r="O223" t="s">
        <v>916</v>
      </c>
      <c r="P223" t="s">
        <v>3</v>
      </c>
      <c r="Q223" t="s">
        <v>3</v>
      </c>
      <c r="R223" t="s">
        <v>3</v>
      </c>
      <c r="S223" t="s">
        <v>1038</v>
      </c>
      <c r="T223" t="s">
        <v>1039</v>
      </c>
      <c r="U223" t="s">
        <v>1040</v>
      </c>
    </row>
    <row r="224" spans="1:21" x14ac:dyDescent="0.2">
      <c r="A224">
        <v>568</v>
      </c>
      <c r="B224">
        <v>1</v>
      </c>
      <c r="C224" t="s">
        <v>3</v>
      </c>
      <c r="D224" t="s">
        <v>3</v>
      </c>
      <c r="E224" t="s">
        <v>266</v>
      </c>
      <c r="F224" t="s">
        <v>266</v>
      </c>
      <c r="G224" t="s">
        <v>266</v>
      </c>
      <c r="H224" t="s">
        <v>3</v>
      </c>
      <c r="I224" t="s">
        <v>266</v>
      </c>
      <c r="J224" t="s">
        <v>266</v>
      </c>
      <c r="K224" t="s">
        <v>3</v>
      </c>
      <c r="L224" t="s">
        <v>3</v>
      </c>
      <c r="M224" t="s">
        <v>3</v>
      </c>
      <c r="N224" t="s">
        <v>3</v>
      </c>
      <c r="O224" t="s">
        <v>266</v>
      </c>
      <c r="P224" t="s">
        <v>3</v>
      </c>
      <c r="Q224" t="s">
        <v>3</v>
      </c>
      <c r="R224" t="s">
        <v>3</v>
      </c>
      <c r="S224" t="s">
        <v>1041</v>
      </c>
      <c r="T224" t="s">
        <v>1043</v>
      </c>
      <c r="U224" t="s">
        <v>1040</v>
      </c>
    </row>
    <row r="225" spans="1:21" x14ac:dyDescent="0.2">
      <c r="A225">
        <v>569</v>
      </c>
      <c r="B225">
        <v>1</v>
      </c>
      <c r="C225" t="s">
        <v>3</v>
      </c>
      <c r="D225" t="s">
        <v>3</v>
      </c>
      <c r="E225" t="s">
        <v>72</v>
      </c>
      <c r="F225" t="s">
        <v>72</v>
      </c>
      <c r="G225" t="s">
        <v>73</v>
      </c>
      <c r="H225" t="s">
        <v>3</v>
      </c>
      <c r="I225" t="s">
        <v>73</v>
      </c>
      <c r="J225" t="s">
        <v>72</v>
      </c>
      <c r="K225" t="s">
        <v>3</v>
      </c>
      <c r="L225" t="s">
        <v>3</v>
      </c>
      <c r="M225" t="s">
        <v>3</v>
      </c>
      <c r="N225" t="s">
        <v>3</v>
      </c>
      <c r="O225" t="s">
        <v>916</v>
      </c>
      <c r="P225" t="s">
        <v>3</v>
      </c>
      <c r="Q225" t="s">
        <v>3</v>
      </c>
      <c r="R225" t="s">
        <v>3</v>
      </c>
      <c r="S225" t="s">
        <v>1038</v>
      </c>
      <c r="T225" t="s">
        <v>1039</v>
      </c>
      <c r="U225" t="s">
        <v>1040</v>
      </c>
    </row>
    <row r="226" spans="1:21" x14ac:dyDescent="0.2">
      <c r="A226">
        <v>569</v>
      </c>
      <c r="B226">
        <v>1</v>
      </c>
      <c r="C226" t="s">
        <v>3</v>
      </c>
      <c r="D226" t="s">
        <v>3</v>
      </c>
      <c r="E226" t="s">
        <v>266</v>
      </c>
      <c r="F226" t="s">
        <v>266</v>
      </c>
      <c r="G226" t="s">
        <v>266</v>
      </c>
      <c r="H226" t="s">
        <v>3</v>
      </c>
      <c r="I226" t="s">
        <v>266</v>
      </c>
      <c r="J226" t="s">
        <v>266</v>
      </c>
      <c r="K226" t="s">
        <v>3</v>
      </c>
      <c r="L226" t="s">
        <v>3</v>
      </c>
      <c r="M226" t="s">
        <v>3</v>
      </c>
      <c r="N226" t="s">
        <v>3</v>
      </c>
      <c r="O226" t="s">
        <v>266</v>
      </c>
      <c r="P226" t="s">
        <v>3</v>
      </c>
      <c r="Q226" t="s">
        <v>3</v>
      </c>
      <c r="R226" t="s">
        <v>3</v>
      </c>
      <c r="S226" t="s">
        <v>1041</v>
      </c>
      <c r="T226" t="s">
        <v>1043</v>
      </c>
      <c r="U226" t="s">
        <v>1040</v>
      </c>
    </row>
    <row r="227" spans="1:21" x14ac:dyDescent="0.2">
      <c r="A227">
        <v>574</v>
      </c>
      <c r="B227">
        <v>1</v>
      </c>
      <c r="C227" t="s">
        <v>3</v>
      </c>
      <c r="D227" t="s">
        <v>3</v>
      </c>
      <c r="E227" t="s">
        <v>72</v>
      </c>
      <c r="F227" t="s">
        <v>72</v>
      </c>
      <c r="G227" t="s">
        <v>73</v>
      </c>
      <c r="H227" t="s">
        <v>3</v>
      </c>
      <c r="I227" t="s">
        <v>73</v>
      </c>
      <c r="J227" t="s">
        <v>72</v>
      </c>
      <c r="K227" t="s">
        <v>3</v>
      </c>
      <c r="L227" t="s">
        <v>3</v>
      </c>
      <c r="M227" t="s">
        <v>3</v>
      </c>
      <c r="N227" t="s">
        <v>3</v>
      </c>
      <c r="O227" t="s">
        <v>916</v>
      </c>
      <c r="P227" t="s">
        <v>3</v>
      </c>
      <c r="Q227" t="s">
        <v>3</v>
      </c>
      <c r="R227" t="s">
        <v>3</v>
      </c>
      <c r="S227" t="s">
        <v>1038</v>
      </c>
      <c r="T227" t="s">
        <v>1039</v>
      </c>
      <c r="U227" t="s">
        <v>1040</v>
      </c>
    </row>
    <row r="228" spans="1:21" x14ac:dyDescent="0.2">
      <c r="A228">
        <v>574</v>
      </c>
      <c r="B228">
        <v>1</v>
      </c>
      <c r="C228" t="s">
        <v>3</v>
      </c>
      <c r="D228" t="s">
        <v>3</v>
      </c>
      <c r="E228" t="s">
        <v>266</v>
      </c>
      <c r="F228" t="s">
        <v>266</v>
      </c>
      <c r="G228" t="s">
        <v>266</v>
      </c>
      <c r="H228" t="s">
        <v>3</v>
      </c>
      <c r="I228" t="s">
        <v>266</v>
      </c>
      <c r="J228" t="s">
        <v>266</v>
      </c>
      <c r="K228" t="s">
        <v>3</v>
      </c>
      <c r="L228" t="s">
        <v>3</v>
      </c>
      <c r="M228" t="s">
        <v>3</v>
      </c>
      <c r="N228" t="s">
        <v>3</v>
      </c>
      <c r="O228" t="s">
        <v>266</v>
      </c>
      <c r="P228" t="s">
        <v>3</v>
      </c>
      <c r="Q228" t="s">
        <v>3</v>
      </c>
      <c r="R228" t="s">
        <v>3</v>
      </c>
      <c r="S228" t="s">
        <v>1041</v>
      </c>
      <c r="T228" t="s">
        <v>1043</v>
      </c>
      <c r="U228" t="s">
        <v>1040</v>
      </c>
    </row>
    <row r="229" spans="1:21" x14ac:dyDescent="0.2">
      <c r="A229">
        <v>575</v>
      </c>
      <c r="B229">
        <v>1</v>
      </c>
      <c r="C229" t="s">
        <v>3</v>
      </c>
      <c r="D229" t="s">
        <v>3</v>
      </c>
      <c r="E229" t="s">
        <v>72</v>
      </c>
      <c r="F229" t="s">
        <v>72</v>
      </c>
      <c r="G229" t="s">
        <v>73</v>
      </c>
      <c r="H229" t="s">
        <v>3</v>
      </c>
      <c r="I229" t="s">
        <v>73</v>
      </c>
      <c r="J229" t="s">
        <v>72</v>
      </c>
      <c r="K229" t="s">
        <v>3</v>
      </c>
      <c r="L229" t="s">
        <v>3</v>
      </c>
      <c r="M229" t="s">
        <v>3</v>
      </c>
      <c r="N229" t="s">
        <v>3</v>
      </c>
      <c r="O229" t="s">
        <v>916</v>
      </c>
      <c r="P229" t="s">
        <v>3</v>
      </c>
      <c r="Q229" t="s">
        <v>3</v>
      </c>
      <c r="R229" t="s">
        <v>3</v>
      </c>
      <c r="S229" t="s">
        <v>1038</v>
      </c>
      <c r="T229" t="s">
        <v>1039</v>
      </c>
      <c r="U229" t="s">
        <v>1040</v>
      </c>
    </row>
    <row r="230" spans="1:21" x14ac:dyDescent="0.2">
      <c r="A230">
        <v>575</v>
      </c>
      <c r="B230">
        <v>1</v>
      </c>
      <c r="C230" t="s">
        <v>3</v>
      </c>
      <c r="D230" t="s">
        <v>3</v>
      </c>
      <c r="E230" t="s">
        <v>266</v>
      </c>
      <c r="F230" t="s">
        <v>266</v>
      </c>
      <c r="G230" t="s">
        <v>266</v>
      </c>
      <c r="H230" t="s">
        <v>3</v>
      </c>
      <c r="I230" t="s">
        <v>266</v>
      </c>
      <c r="J230" t="s">
        <v>266</v>
      </c>
      <c r="K230" t="s">
        <v>3</v>
      </c>
      <c r="L230" t="s">
        <v>3</v>
      </c>
      <c r="M230" t="s">
        <v>3</v>
      </c>
      <c r="N230" t="s">
        <v>3</v>
      </c>
      <c r="O230" t="s">
        <v>266</v>
      </c>
      <c r="P230" t="s">
        <v>3</v>
      </c>
      <c r="Q230" t="s">
        <v>3</v>
      </c>
      <c r="R230" t="s">
        <v>3</v>
      </c>
      <c r="S230" t="s">
        <v>1041</v>
      </c>
      <c r="T230" t="s">
        <v>1043</v>
      </c>
      <c r="U230" t="s">
        <v>1040</v>
      </c>
    </row>
    <row r="231" spans="1:21" x14ac:dyDescent="0.2">
      <c r="A231">
        <v>583</v>
      </c>
      <c r="B231">
        <v>1</v>
      </c>
      <c r="C231" t="s">
        <v>3</v>
      </c>
      <c r="D231" t="s">
        <v>3</v>
      </c>
      <c r="E231" t="s">
        <v>72</v>
      </c>
      <c r="F231" t="s">
        <v>72</v>
      </c>
      <c r="G231" t="s">
        <v>73</v>
      </c>
      <c r="H231" t="s">
        <v>3</v>
      </c>
      <c r="I231" t="s">
        <v>73</v>
      </c>
      <c r="J231" t="s">
        <v>72</v>
      </c>
      <c r="K231" t="s">
        <v>3</v>
      </c>
      <c r="L231" t="s">
        <v>3</v>
      </c>
      <c r="M231" t="s">
        <v>3</v>
      </c>
      <c r="N231" t="s">
        <v>3</v>
      </c>
      <c r="O231" t="s">
        <v>916</v>
      </c>
      <c r="P231" t="s">
        <v>3</v>
      </c>
      <c r="Q231" t="s">
        <v>3</v>
      </c>
      <c r="R231" t="s">
        <v>3</v>
      </c>
      <c r="S231" t="s">
        <v>1038</v>
      </c>
      <c r="T231" t="s">
        <v>1039</v>
      </c>
      <c r="U231" t="s">
        <v>1040</v>
      </c>
    </row>
    <row r="232" spans="1:21" x14ac:dyDescent="0.2">
      <c r="A232">
        <v>583</v>
      </c>
      <c r="B232">
        <v>1</v>
      </c>
      <c r="C232" t="s">
        <v>3</v>
      </c>
      <c r="D232" t="s">
        <v>3</v>
      </c>
      <c r="E232" t="s">
        <v>266</v>
      </c>
      <c r="F232" t="s">
        <v>266</v>
      </c>
      <c r="G232" t="s">
        <v>266</v>
      </c>
      <c r="H232" t="s">
        <v>3</v>
      </c>
      <c r="I232" t="s">
        <v>266</v>
      </c>
      <c r="J232" t="s">
        <v>266</v>
      </c>
      <c r="K232" t="s">
        <v>3</v>
      </c>
      <c r="L232" t="s">
        <v>3</v>
      </c>
      <c r="M232" t="s">
        <v>3</v>
      </c>
      <c r="N232" t="s">
        <v>3</v>
      </c>
      <c r="O232" t="s">
        <v>266</v>
      </c>
      <c r="P232" t="s">
        <v>3</v>
      </c>
      <c r="Q232" t="s">
        <v>3</v>
      </c>
      <c r="R232" t="s">
        <v>3</v>
      </c>
      <c r="S232" t="s">
        <v>1041</v>
      </c>
      <c r="T232" t="s">
        <v>1043</v>
      </c>
      <c r="U232" t="s">
        <v>1040</v>
      </c>
    </row>
    <row r="233" spans="1:21" x14ac:dyDescent="0.2">
      <c r="A233">
        <v>584</v>
      </c>
      <c r="B233">
        <v>1</v>
      </c>
      <c r="C233" t="s">
        <v>3</v>
      </c>
      <c r="D233" t="s">
        <v>3</v>
      </c>
      <c r="E233" t="s">
        <v>72</v>
      </c>
      <c r="F233" t="s">
        <v>72</v>
      </c>
      <c r="G233" t="s">
        <v>73</v>
      </c>
      <c r="H233" t="s">
        <v>3</v>
      </c>
      <c r="I233" t="s">
        <v>73</v>
      </c>
      <c r="J233" t="s">
        <v>72</v>
      </c>
      <c r="K233" t="s">
        <v>3</v>
      </c>
      <c r="L233" t="s">
        <v>3</v>
      </c>
      <c r="M233" t="s">
        <v>3</v>
      </c>
      <c r="N233" t="s">
        <v>3</v>
      </c>
      <c r="O233" t="s">
        <v>916</v>
      </c>
      <c r="P233" t="s">
        <v>3</v>
      </c>
      <c r="Q233" t="s">
        <v>3</v>
      </c>
      <c r="R233" t="s">
        <v>3</v>
      </c>
      <c r="S233" t="s">
        <v>1038</v>
      </c>
      <c r="T233" t="s">
        <v>1039</v>
      </c>
      <c r="U233" t="s">
        <v>1040</v>
      </c>
    </row>
    <row r="234" spans="1:21" x14ac:dyDescent="0.2">
      <c r="A234">
        <v>584</v>
      </c>
      <c r="B234">
        <v>1</v>
      </c>
      <c r="C234" t="s">
        <v>3</v>
      </c>
      <c r="D234" t="s">
        <v>3</v>
      </c>
      <c r="E234" t="s">
        <v>266</v>
      </c>
      <c r="F234" t="s">
        <v>266</v>
      </c>
      <c r="G234" t="s">
        <v>266</v>
      </c>
      <c r="H234" t="s">
        <v>3</v>
      </c>
      <c r="I234" t="s">
        <v>266</v>
      </c>
      <c r="J234" t="s">
        <v>266</v>
      </c>
      <c r="K234" t="s">
        <v>3</v>
      </c>
      <c r="L234" t="s">
        <v>3</v>
      </c>
      <c r="M234" t="s">
        <v>3</v>
      </c>
      <c r="N234" t="s">
        <v>3</v>
      </c>
      <c r="O234" t="s">
        <v>266</v>
      </c>
      <c r="P234" t="s">
        <v>3</v>
      </c>
      <c r="Q234" t="s">
        <v>3</v>
      </c>
      <c r="R234" t="s">
        <v>3</v>
      </c>
      <c r="S234" t="s">
        <v>1041</v>
      </c>
      <c r="T234" t="s">
        <v>1043</v>
      </c>
      <c r="U234" t="s">
        <v>1040</v>
      </c>
    </row>
    <row r="235" spans="1:21" x14ac:dyDescent="0.2">
      <c r="A235">
        <v>587</v>
      </c>
      <c r="B235">
        <v>1</v>
      </c>
      <c r="C235" t="s">
        <v>3</v>
      </c>
      <c r="D235" t="s">
        <v>3</v>
      </c>
      <c r="E235" t="s">
        <v>72</v>
      </c>
      <c r="F235" t="s">
        <v>72</v>
      </c>
      <c r="G235" t="s">
        <v>73</v>
      </c>
      <c r="H235" t="s">
        <v>3</v>
      </c>
      <c r="I235" t="s">
        <v>73</v>
      </c>
      <c r="J235" t="s">
        <v>72</v>
      </c>
      <c r="K235" t="s">
        <v>3</v>
      </c>
      <c r="L235" t="s">
        <v>3</v>
      </c>
      <c r="M235" t="s">
        <v>3</v>
      </c>
      <c r="N235" t="s">
        <v>3</v>
      </c>
      <c r="O235" t="s">
        <v>916</v>
      </c>
      <c r="P235" t="s">
        <v>3</v>
      </c>
      <c r="Q235" t="s">
        <v>3</v>
      </c>
      <c r="R235" t="s">
        <v>3</v>
      </c>
      <c r="S235" t="s">
        <v>1038</v>
      </c>
      <c r="T235" t="s">
        <v>1039</v>
      </c>
      <c r="U235" t="s">
        <v>1040</v>
      </c>
    </row>
    <row r="236" spans="1:21" x14ac:dyDescent="0.2">
      <c r="A236">
        <v>587</v>
      </c>
      <c r="B236">
        <v>1</v>
      </c>
      <c r="C236" t="s">
        <v>3</v>
      </c>
      <c r="D236" t="s">
        <v>3</v>
      </c>
      <c r="E236" t="s">
        <v>266</v>
      </c>
      <c r="F236" t="s">
        <v>266</v>
      </c>
      <c r="G236" t="s">
        <v>266</v>
      </c>
      <c r="H236" t="s">
        <v>3</v>
      </c>
      <c r="I236" t="s">
        <v>266</v>
      </c>
      <c r="J236" t="s">
        <v>266</v>
      </c>
      <c r="K236" t="s">
        <v>3</v>
      </c>
      <c r="L236" t="s">
        <v>3</v>
      </c>
      <c r="M236" t="s">
        <v>3</v>
      </c>
      <c r="N236" t="s">
        <v>3</v>
      </c>
      <c r="O236" t="s">
        <v>266</v>
      </c>
      <c r="P236" t="s">
        <v>3</v>
      </c>
      <c r="Q236" t="s">
        <v>3</v>
      </c>
      <c r="R236" t="s">
        <v>3</v>
      </c>
      <c r="S236" t="s">
        <v>1041</v>
      </c>
      <c r="T236" t="s">
        <v>1043</v>
      </c>
      <c r="U236" t="s">
        <v>1040</v>
      </c>
    </row>
    <row r="237" spans="1:21" x14ac:dyDescent="0.2">
      <c r="A237">
        <v>588</v>
      </c>
      <c r="B237">
        <v>1</v>
      </c>
      <c r="C237" t="s">
        <v>3</v>
      </c>
      <c r="D237" t="s">
        <v>3</v>
      </c>
      <c r="E237" t="s">
        <v>72</v>
      </c>
      <c r="F237" t="s">
        <v>72</v>
      </c>
      <c r="G237" t="s">
        <v>73</v>
      </c>
      <c r="H237" t="s">
        <v>3</v>
      </c>
      <c r="I237" t="s">
        <v>73</v>
      </c>
      <c r="J237" t="s">
        <v>72</v>
      </c>
      <c r="K237" t="s">
        <v>3</v>
      </c>
      <c r="L237" t="s">
        <v>3</v>
      </c>
      <c r="M237" t="s">
        <v>3</v>
      </c>
      <c r="N237" t="s">
        <v>3</v>
      </c>
      <c r="O237" t="s">
        <v>916</v>
      </c>
      <c r="P237" t="s">
        <v>3</v>
      </c>
      <c r="Q237" t="s">
        <v>3</v>
      </c>
      <c r="R237" t="s">
        <v>3</v>
      </c>
      <c r="S237" t="s">
        <v>1038</v>
      </c>
      <c r="T237" t="s">
        <v>1039</v>
      </c>
      <c r="U237" t="s">
        <v>1040</v>
      </c>
    </row>
    <row r="238" spans="1:21" x14ac:dyDescent="0.2">
      <c r="A238">
        <v>588</v>
      </c>
      <c r="B238">
        <v>1</v>
      </c>
      <c r="C238" t="s">
        <v>3</v>
      </c>
      <c r="D238" t="s">
        <v>3</v>
      </c>
      <c r="E238" t="s">
        <v>266</v>
      </c>
      <c r="F238" t="s">
        <v>266</v>
      </c>
      <c r="G238" t="s">
        <v>266</v>
      </c>
      <c r="H238" t="s">
        <v>3</v>
      </c>
      <c r="I238" t="s">
        <v>266</v>
      </c>
      <c r="J238" t="s">
        <v>266</v>
      </c>
      <c r="K238" t="s">
        <v>3</v>
      </c>
      <c r="L238" t="s">
        <v>3</v>
      </c>
      <c r="M238" t="s">
        <v>3</v>
      </c>
      <c r="N238" t="s">
        <v>3</v>
      </c>
      <c r="O238" t="s">
        <v>266</v>
      </c>
      <c r="P238" t="s">
        <v>3</v>
      </c>
      <c r="Q238" t="s">
        <v>3</v>
      </c>
      <c r="R238" t="s">
        <v>3</v>
      </c>
      <c r="S238" t="s">
        <v>1041</v>
      </c>
      <c r="T238" t="s">
        <v>1043</v>
      </c>
      <c r="U238" t="s">
        <v>1040</v>
      </c>
    </row>
    <row r="239" spans="1:21" x14ac:dyDescent="0.2">
      <c r="A239">
        <v>591</v>
      </c>
      <c r="B239">
        <v>1</v>
      </c>
      <c r="C239" t="s">
        <v>3</v>
      </c>
      <c r="D239" t="s">
        <v>140</v>
      </c>
      <c r="E239" t="s">
        <v>266</v>
      </c>
      <c r="F239" t="s">
        <v>266</v>
      </c>
      <c r="G239" t="s">
        <v>266</v>
      </c>
      <c r="H239" t="s">
        <v>3</v>
      </c>
      <c r="I239" t="s">
        <v>266</v>
      </c>
      <c r="J239" t="s">
        <v>266</v>
      </c>
      <c r="K239" t="s">
        <v>3</v>
      </c>
      <c r="L239" t="s">
        <v>3</v>
      </c>
      <c r="M239" t="s">
        <v>3</v>
      </c>
      <c r="N239" t="s">
        <v>140</v>
      </c>
      <c r="O239" t="s">
        <v>266</v>
      </c>
      <c r="P239" t="s">
        <v>3</v>
      </c>
      <c r="Q239" t="s">
        <v>3</v>
      </c>
      <c r="R239" t="s">
        <v>3</v>
      </c>
      <c r="S239" t="s">
        <v>1042</v>
      </c>
      <c r="T239" t="s">
        <v>1045</v>
      </c>
      <c r="U239" t="s">
        <v>1040</v>
      </c>
    </row>
    <row r="240" spans="1:21" x14ac:dyDescent="0.2">
      <c r="A240">
        <v>592</v>
      </c>
      <c r="B240">
        <v>1</v>
      </c>
      <c r="C240" t="s">
        <v>3</v>
      </c>
      <c r="D240" t="s">
        <v>140</v>
      </c>
      <c r="E240" t="s">
        <v>266</v>
      </c>
      <c r="F240" t="s">
        <v>266</v>
      </c>
      <c r="G240" t="s">
        <v>266</v>
      </c>
      <c r="H240" t="s">
        <v>3</v>
      </c>
      <c r="I240" t="s">
        <v>266</v>
      </c>
      <c r="J240" t="s">
        <v>266</v>
      </c>
      <c r="K240" t="s">
        <v>3</v>
      </c>
      <c r="L240" t="s">
        <v>3</v>
      </c>
      <c r="M240" t="s">
        <v>3</v>
      </c>
      <c r="N240" t="s">
        <v>140</v>
      </c>
      <c r="O240" t="s">
        <v>266</v>
      </c>
      <c r="P240" t="s">
        <v>3</v>
      </c>
      <c r="Q240" t="s">
        <v>3</v>
      </c>
      <c r="R240" t="s">
        <v>3</v>
      </c>
      <c r="S240" t="s">
        <v>1042</v>
      </c>
      <c r="T240" t="s">
        <v>1045</v>
      </c>
      <c r="U240" t="s">
        <v>1040</v>
      </c>
    </row>
    <row r="241" spans="1:21" x14ac:dyDescent="0.2">
      <c r="A241">
        <v>595</v>
      </c>
      <c r="B241">
        <v>1</v>
      </c>
      <c r="C241" t="s">
        <v>3</v>
      </c>
      <c r="D241" t="s">
        <v>3</v>
      </c>
      <c r="E241" t="s">
        <v>72</v>
      </c>
      <c r="F241" t="s">
        <v>72</v>
      </c>
      <c r="G241" t="s">
        <v>73</v>
      </c>
      <c r="H241" t="s">
        <v>3</v>
      </c>
      <c r="I241" t="s">
        <v>73</v>
      </c>
      <c r="J241" t="s">
        <v>72</v>
      </c>
      <c r="K241" t="s">
        <v>3</v>
      </c>
      <c r="L241" t="s">
        <v>3</v>
      </c>
      <c r="M241" t="s">
        <v>3</v>
      </c>
      <c r="N241" t="s">
        <v>3</v>
      </c>
      <c r="O241" t="s">
        <v>916</v>
      </c>
      <c r="P241" t="s">
        <v>3</v>
      </c>
      <c r="Q241" t="s">
        <v>3</v>
      </c>
      <c r="R241" t="s">
        <v>3</v>
      </c>
      <c r="S241" t="s">
        <v>1038</v>
      </c>
      <c r="T241" t="s">
        <v>1039</v>
      </c>
      <c r="U241" t="s">
        <v>1040</v>
      </c>
    </row>
    <row r="242" spans="1:21" x14ac:dyDescent="0.2">
      <c r="A242">
        <v>595</v>
      </c>
      <c r="B242">
        <v>1</v>
      </c>
      <c r="C242" t="s">
        <v>3</v>
      </c>
      <c r="D242" t="s">
        <v>3</v>
      </c>
      <c r="E242" t="s">
        <v>266</v>
      </c>
      <c r="F242" t="s">
        <v>266</v>
      </c>
      <c r="G242" t="s">
        <v>266</v>
      </c>
      <c r="H242" t="s">
        <v>3</v>
      </c>
      <c r="I242" t="s">
        <v>266</v>
      </c>
      <c r="J242" t="s">
        <v>266</v>
      </c>
      <c r="K242" t="s">
        <v>3</v>
      </c>
      <c r="L242" t="s">
        <v>3</v>
      </c>
      <c r="M242" t="s">
        <v>3</v>
      </c>
      <c r="N242" t="s">
        <v>3</v>
      </c>
      <c r="O242" t="s">
        <v>266</v>
      </c>
      <c r="P242" t="s">
        <v>3</v>
      </c>
      <c r="Q242" t="s">
        <v>3</v>
      </c>
      <c r="R242" t="s">
        <v>3</v>
      </c>
      <c r="S242" t="s">
        <v>1041</v>
      </c>
      <c r="T242" t="s">
        <v>1043</v>
      </c>
      <c r="U242" t="s">
        <v>1040</v>
      </c>
    </row>
    <row r="243" spans="1:21" x14ac:dyDescent="0.2">
      <c r="A243">
        <v>596</v>
      </c>
      <c r="B243">
        <v>1</v>
      </c>
      <c r="C243" t="s">
        <v>3</v>
      </c>
      <c r="D243" t="s">
        <v>3</v>
      </c>
      <c r="E243" t="s">
        <v>72</v>
      </c>
      <c r="F243" t="s">
        <v>72</v>
      </c>
      <c r="G243" t="s">
        <v>73</v>
      </c>
      <c r="H243" t="s">
        <v>3</v>
      </c>
      <c r="I243" t="s">
        <v>73</v>
      </c>
      <c r="J243" t="s">
        <v>72</v>
      </c>
      <c r="K243" t="s">
        <v>3</v>
      </c>
      <c r="L243" t="s">
        <v>3</v>
      </c>
      <c r="M243" t="s">
        <v>3</v>
      </c>
      <c r="N243" t="s">
        <v>3</v>
      </c>
      <c r="O243" t="s">
        <v>916</v>
      </c>
      <c r="P243" t="s">
        <v>3</v>
      </c>
      <c r="Q243" t="s">
        <v>3</v>
      </c>
      <c r="R243" t="s">
        <v>3</v>
      </c>
      <c r="S243" t="s">
        <v>1038</v>
      </c>
      <c r="T243" t="s">
        <v>1039</v>
      </c>
      <c r="U243" t="s">
        <v>1040</v>
      </c>
    </row>
    <row r="244" spans="1:21" x14ac:dyDescent="0.2">
      <c r="A244">
        <v>596</v>
      </c>
      <c r="B244">
        <v>1</v>
      </c>
      <c r="C244" t="s">
        <v>3</v>
      </c>
      <c r="D244" t="s">
        <v>3</v>
      </c>
      <c r="E244" t="s">
        <v>266</v>
      </c>
      <c r="F244" t="s">
        <v>266</v>
      </c>
      <c r="G244" t="s">
        <v>266</v>
      </c>
      <c r="H244" t="s">
        <v>3</v>
      </c>
      <c r="I244" t="s">
        <v>266</v>
      </c>
      <c r="J244" t="s">
        <v>266</v>
      </c>
      <c r="K244" t="s">
        <v>3</v>
      </c>
      <c r="L244" t="s">
        <v>3</v>
      </c>
      <c r="M244" t="s">
        <v>3</v>
      </c>
      <c r="N244" t="s">
        <v>3</v>
      </c>
      <c r="O244" t="s">
        <v>266</v>
      </c>
      <c r="P244" t="s">
        <v>3</v>
      </c>
      <c r="Q244" t="s">
        <v>3</v>
      </c>
      <c r="R244" t="s">
        <v>3</v>
      </c>
      <c r="S244" t="s">
        <v>1041</v>
      </c>
      <c r="T244" t="s">
        <v>1043</v>
      </c>
      <c r="U244" t="s">
        <v>1040</v>
      </c>
    </row>
    <row r="245" spans="1:21" x14ac:dyDescent="0.2">
      <c r="A245">
        <v>599</v>
      </c>
      <c r="B245">
        <v>1</v>
      </c>
      <c r="C245" t="s">
        <v>3</v>
      </c>
      <c r="D245" t="s">
        <v>3</v>
      </c>
      <c r="E245" t="s">
        <v>72</v>
      </c>
      <c r="F245" t="s">
        <v>72</v>
      </c>
      <c r="G245" t="s">
        <v>73</v>
      </c>
      <c r="H245" t="s">
        <v>3</v>
      </c>
      <c r="I245" t="s">
        <v>73</v>
      </c>
      <c r="J245" t="s">
        <v>72</v>
      </c>
      <c r="K245" t="s">
        <v>3</v>
      </c>
      <c r="L245" t="s">
        <v>3</v>
      </c>
      <c r="M245" t="s">
        <v>3</v>
      </c>
      <c r="N245" t="s">
        <v>3</v>
      </c>
      <c r="O245" t="s">
        <v>916</v>
      </c>
      <c r="P245" t="s">
        <v>3</v>
      </c>
      <c r="Q245" t="s">
        <v>3</v>
      </c>
      <c r="R245" t="s">
        <v>3</v>
      </c>
      <c r="S245" t="s">
        <v>1038</v>
      </c>
      <c r="T245" t="s">
        <v>1039</v>
      </c>
      <c r="U245" t="s">
        <v>1040</v>
      </c>
    </row>
    <row r="246" spans="1:21" x14ac:dyDescent="0.2">
      <c r="A246">
        <v>599</v>
      </c>
      <c r="B246">
        <v>1</v>
      </c>
      <c r="C246" t="s">
        <v>3</v>
      </c>
      <c r="D246" t="s">
        <v>3</v>
      </c>
      <c r="E246" t="s">
        <v>266</v>
      </c>
      <c r="F246" t="s">
        <v>266</v>
      </c>
      <c r="G246" t="s">
        <v>266</v>
      </c>
      <c r="H246" t="s">
        <v>3</v>
      </c>
      <c r="I246" t="s">
        <v>266</v>
      </c>
      <c r="J246" t="s">
        <v>266</v>
      </c>
      <c r="K246" t="s">
        <v>3</v>
      </c>
      <c r="L246" t="s">
        <v>3</v>
      </c>
      <c r="M246" t="s">
        <v>3</v>
      </c>
      <c r="N246" t="s">
        <v>3</v>
      </c>
      <c r="O246" t="s">
        <v>266</v>
      </c>
      <c r="P246" t="s">
        <v>3</v>
      </c>
      <c r="Q246" t="s">
        <v>3</v>
      </c>
      <c r="R246" t="s">
        <v>3</v>
      </c>
      <c r="S246" t="s">
        <v>1041</v>
      </c>
      <c r="T246" t="s">
        <v>1043</v>
      </c>
      <c r="U246" t="s">
        <v>1040</v>
      </c>
    </row>
    <row r="247" spans="1:21" x14ac:dyDescent="0.2">
      <c r="A247">
        <v>600</v>
      </c>
      <c r="B247">
        <v>1</v>
      </c>
      <c r="C247" t="s">
        <v>3</v>
      </c>
      <c r="D247" t="s">
        <v>3</v>
      </c>
      <c r="E247" t="s">
        <v>72</v>
      </c>
      <c r="F247" t="s">
        <v>72</v>
      </c>
      <c r="G247" t="s">
        <v>73</v>
      </c>
      <c r="H247" t="s">
        <v>3</v>
      </c>
      <c r="I247" t="s">
        <v>73</v>
      </c>
      <c r="J247" t="s">
        <v>72</v>
      </c>
      <c r="K247" t="s">
        <v>3</v>
      </c>
      <c r="L247" t="s">
        <v>3</v>
      </c>
      <c r="M247" t="s">
        <v>3</v>
      </c>
      <c r="N247" t="s">
        <v>3</v>
      </c>
      <c r="O247" t="s">
        <v>916</v>
      </c>
      <c r="P247" t="s">
        <v>3</v>
      </c>
      <c r="Q247" t="s">
        <v>3</v>
      </c>
      <c r="R247" t="s">
        <v>3</v>
      </c>
      <c r="S247" t="s">
        <v>1038</v>
      </c>
      <c r="T247" t="s">
        <v>1039</v>
      </c>
      <c r="U247" t="s">
        <v>1040</v>
      </c>
    </row>
    <row r="248" spans="1:21" x14ac:dyDescent="0.2">
      <c r="A248">
        <v>600</v>
      </c>
      <c r="B248">
        <v>1</v>
      </c>
      <c r="C248" t="s">
        <v>3</v>
      </c>
      <c r="D248" t="s">
        <v>3</v>
      </c>
      <c r="E248" t="s">
        <v>266</v>
      </c>
      <c r="F248" t="s">
        <v>266</v>
      </c>
      <c r="G248" t="s">
        <v>266</v>
      </c>
      <c r="H248" t="s">
        <v>3</v>
      </c>
      <c r="I248" t="s">
        <v>266</v>
      </c>
      <c r="J248" t="s">
        <v>266</v>
      </c>
      <c r="K248" t="s">
        <v>3</v>
      </c>
      <c r="L248" t="s">
        <v>3</v>
      </c>
      <c r="M248" t="s">
        <v>3</v>
      </c>
      <c r="N248" t="s">
        <v>3</v>
      </c>
      <c r="O248" t="s">
        <v>266</v>
      </c>
      <c r="P248" t="s">
        <v>3</v>
      </c>
      <c r="Q248" t="s">
        <v>3</v>
      </c>
      <c r="R248" t="s">
        <v>3</v>
      </c>
      <c r="S248" t="s">
        <v>1041</v>
      </c>
      <c r="T248" t="s">
        <v>1043</v>
      </c>
      <c r="U248" t="s">
        <v>1040</v>
      </c>
    </row>
    <row r="249" spans="1:21" x14ac:dyDescent="0.2">
      <c r="A249">
        <v>603</v>
      </c>
      <c r="B249">
        <v>1</v>
      </c>
      <c r="C249" t="s">
        <v>3</v>
      </c>
      <c r="D249" t="s">
        <v>3</v>
      </c>
      <c r="E249" t="s">
        <v>72</v>
      </c>
      <c r="F249" t="s">
        <v>72</v>
      </c>
      <c r="G249" t="s">
        <v>73</v>
      </c>
      <c r="H249" t="s">
        <v>3</v>
      </c>
      <c r="I249" t="s">
        <v>73</v>
      </c>
      <c r="J249" t="s">
        <v>72</v>
      </c>
      <c r="K249" t="s">
        <v>3</v>
      </c>
      <c r="L249" t="s">
        <v>3</v>
      </c>
      <c r="M249" t="s">
        <v>3</v>
      </c>
      <c r="N249" t="s">
        <v>3</v>
      </c>
      <c r="O249" t="s">
        <v>916</v>
      </c>
      <c r="P249" t="s">
        <v>3</v>
      </c>
      <c r="Q249" t="s">
        <v>3</v>
      </c>
      <c r="R249" t="s">
        <v>3</v>
      </c>
      <c r="S249" t="s">
        <v>1038</v>
      </c>
      <c r="T249" t="s">
        <v>1039</v>
      </c>
      <c r="U249" t="s">
        <v>1040</v>
      </c>
    </row>
    <row r="250" spans="1:21" x14ac:dyDescent="0.2">
      <c r="A250">
        <v>603</v>
      </c>
      <c r="B250">
        <v>1</v>
      </c>
      <c r="C250" t="s">
        <v>3</v>
      </c>
      <c r="D250" t="s">
        <v>3</v>
      </c>
      <c r="E250" t="s">
        <v>266</v>
      </c>
      <c r="F250" t="s">
        <v>266</v>
      </c>
      <c r="G250" t="s">
        <v>266</v>
      </c>
      <c r="H250" t="s">
        <v>3</v>
      </c>
      <c r="I250" t="s">
        <v>266</v>
      </c>
      <c r="J250" t="s">
        <v>266</v>
      </c>
      <c r="K250" t="s">
        <v>3</v>
      </c>
      <c r="L250" t="s">
        <v>3</v>
      </c>
      <c r="M250" t="s">
        <v>3</v>
      </c>
      <c r="N250" t="s">
        <v>3</v>
      </c>
      <c r="O250" t="s">
        <v>266</v>
      </c>
      <c r="P250" t="s">
        <v>3</v>
      </c>
      <c r="Q250" t="s">
        <v>3</v>
      </c>
      <c r="R250" t="s">
        <v>3</v>
      </c>
      <c r="S250" t="s">
        <v>1041</v>
      </c>
      <c r="T250" t="s">
        <v>1043</v>
      </c>
      <c r="U250" t="s">
        <v>1040</v>
      </c>
    </row>
    <row r="251" spans="1:21" x14ac:dyDescent="0.2">
      <c r="A251">
        <v>604</v>
      </c>
      <c r="B251">
        <v>1</v>
      </c>
      <c r="C251" t="s">
        <v>3</v>
      </c>
      <c r="D251" t="s">
        <v>3</v>
      </c>
      <c r="E251" t="s">
        <v>72</v>
      </c>
      <c r="F251" t="s">
        <v>72</v>
      </c>
      <c r="G251" t="s">
        <v>73</v>
      </c>
      <c r="H251" t="s">
        <v>3</v>
      </c>
      <c r="I251" t="s">
        <v>73</v>
      </c>
      <c r="J251" t="s">
        <v>72</v>
      </c>
      <c r="K251" t="s">
        <v>3</v>
      </c>
      <c r="L251" t="s">
        <v>3</v>
      </c>
      <c r="M251" t="s">
        <v>3</v>
      </c>
      <c r="N251" t="s">
        <v>3</v>
      </c>
      <c r="O251" t="s">
        <v>916</v>
      </c>
      <c r="P251" t="s">
        <v>3</v>
      </c>
      <c r="Q251" t="s">
        <v>3</v>
      </c>
      <c r="R251" t="s">
        <v>3</v>
      </c>
      <c r="S251" t="s">
        <v>1038</v>
      </c>
      <c r="T251" t="s">
        <v>1039</v>
      </c>
      <c r="U251" t="s">
        <v>1040</v>
      </c>
    </row>
    <row r="252" spans="1:21" x14ac:dyDescent="0.2">
      <c r="A252">
        <v>604</v>
      </c>
      <c r="B252">
        <v>1</v>
      </c>
      <c r="C252" t="s">
        <v>3</v>
      </c>
      <c r="D252" t="s">
        <v>3</v>
      </c>
      <c r="E252" t="s">
        <v>266</v>
      </c>
      <c r="F252" t="s">
        <v>266</v>
      </c>
      <c r="G252" t="s">
        <v>266</v>
      </c>
      <c r="H252" t="s">
        <v>3</v>
      </c>
      <c r="I252" t="s">
        <v>266</v>
      </c>
      <c r="J252" t="s">
        <v>266</v>
      </c>
      <c r="K252" t="s">
        <v>3</v>
      </c>
      <c r="L252" t="s">
        <v>3</v>
      </c>
      <c r="M252" t="s">
        <v>3</v>
      </c>
      <c r="N252" t="s">
        <v>3</v>
      </c>
      <c r="O252" t="s">
        <v>266</v>
      </c>
      <c r="P252" t="s">
        <v>3</v>
      </c>
      <c r="Q252" t="s">
        <v>3</v>
      </c>
      <c r="R252" t="s">
        <v>3</v>
      </c>
      <c r="S252" t="s">
        <v>1041</v>
      </c>
      <c r="T252" t="s">
        <v>1043</v>
      </c>
      <c r="U252" t="s">
        <v>1040</v>
      </c>
    </row>
    <row r="253" spans="1:21" x14ac:dyDescent="0.2">
      <c r="A253">
        <v>607</v>
      </c>
      <c r="B253">
        <v>1</v>
      </c>
      <c r="C253" t="s">
        <v>3</v>
      </c>
      <c r="D253" t="s">
        <v>3</v>
      </c>
      <c r="E253" t="s">
        <v>72</v>
      </c>
      <c r="F253" t="s">
        <v>72</v>
      </c>
      <c r="G253" t="s">
        <v>73</v>
      </c>
      <c r="H253" t="s">
        <v>3</v>
      </c>
      <c r="I253" t="s">
        <v>73</v>
      </c>
      <c r="J253" t="s">
        <v>72</v>
      </c>
      <c r="K253" t="s">
        <v>3</v>
      </c>
      <c r="L253" t="s">
        <v>3</v>
      </c>
      <c r="M253" t="s">
        <v>3</v>
      </c>
      <c r="N253" t="s">
        <v>3</v>
      </c>
      <c r="O253" t="s">
        <v>916</v>
      </c>
      <c r="P253" t="s">
        <v>3</v>
      </c>
      <c r="Q253" t="s">
        <v>3</v>
      </c>
      <c r="R253" t="s">
        <v>3</v>
      </c>
      <c r="S253" t="s">
        <v>1038</v>
      </c>
      <c r="T253" t="s">
        <v>1039</v>
      </c>
      <c r="U253" t="s">
        <v>1040</v>
      </c>
    </row>
    <row r="254" spans="1:21" x14ac:dyDescent="0.2">
      <c r="A254">
        <v>607</v>
      </c>
      <c r="B254">
        <v>1</v>
      </c>
      <c r="C254" t="s">
        <v>3</v>
      </c>
      <c r="D254" t="s">
        <v>3</v>
      </c>
      <c r="E254" t="s">
        <v>266</v>
      </c>
      <c r="F254" t="s">
        <v>266</v>
      </c>
      <c r="G254" t="s">
        <v>266</v>
      </c>
      <c r="H254" t="s">
        <v>3</v>
      </c>
      <c r="I254" t="s">
        <v>266</v>
      </c>
      <c r="J254" t="s">
        <v>266</v>
      </c>
      <c r="K254" t="s">
        <v>3</v>
      </c>
      <c r="L254" t="s">
        <v>3</v>
      </c>
      <c r="M254" t="s">
        <v>3</v>
      </c>
      <c r="N254" t="s">
        <v>3</v>
      </c>
      <c r="O254" t="s">
        <v>266</v>
      </c>
      <c r="P254" t="s">
        <v>3</v>
      </c>
      <c r="Q254" t="s">
        <v>3</v>
      </c>
      <c r="R254" t="s">
        <v>3</v>
      </c>
      <c r="S254" t="s">
        <v>1041</v>
      </c>
      <c r="T254" t="s">
        <v>1043</v>
      </c>
      <c r="U254" t="s">
        <v>1040</v>
      </c>
    </row>
    <row r="255" spans="1:21" x14ac:dyDescent="0.2">
      <c r="A255">
        <v>608</v>
      </c>
      <c r="B255">
        <v>1</v>
      </c>
      <c r="C255" t="s">
        <v>3</v>
      </c>
      <c r="D255" t="s">
        <v>3</v>
      </c>
      <c r="E255" t="s">
        <v>72</v>
      </c>
      <c r="F255" t="s">
        <v>72</v>
      </c>
      <c r="G255" t="s">
        <v>73</v>
      </c>
      <c r="H255" t="s">
        <v>3</v>
      </c>
      <c r="I255" t="s">
        <v>73</v>
      </c>
      <c r="J255" t="s">
        <v>72</v>
      </c>
      <c r="K255" t="s">
        <v>3</v>
      </c>
      <c r="L255" t="s">
        <v>3</v>
      </c>
      <c r="M255" t="s">
        <v>3</v>
      </c>
      <c r="N255" t="s">
        <v>3</v>
      </c>
      <c r="O255" t="s">
        <v>916</v>
      </c>
      <c r="P255" t="s">
        <v>3</v>
      </c>
      <c r="Q255" t="s">
        <v>3</v>
      </c>
      <c r="R255" t="s">
        <v>3</v>
      </c>
      <c r="S255" t="s">
        <v>1038</v>
      </c>
      <c r="T255" t="s">
        <v>1039</v>
      </c>
      <c r="U255" t="s">
        <v>1040</v>
      </c>
    </row>
    <row r="256" spans="1:21" x14ac:dyDescent="0.2">
      <c r="A256">
        <v>608</v>
      </c>
      <c r="B256">
        <v>1</v>
      </c>
      <c r="C256" t="s">
        <v>3</v>
      </c>
      <c r="D256" t="s">
        <v>3</v>
      </c>
      <c r="E256" t="s">
        <v>266</v>
      </c>
      <c r="F256" t="s">
        <v>266</v>
      </c>
      <c r="G256" t="s">
        <v>266</v>
      </c>
      <c r="H256" t="s">
        <v>3</v>
      </c>
      <c r="I256" t="s">
        <v>266</v>
      </c>
      <c r="J256" t="s">
        <v>266</v>
      </c>
      <c r="K256" t="s">
        <v>3</v>
      </c>
      <c r="L256" t="s">
        <v>3</v>
      </c>
      <c r="M256" t="s">
        <v>3</v>
      </c>
      <c r="N256" t="s">
        <v>3</v>
      </c>
      <c r="O256" t="s">
        <v>266</v>
      </c>
      <c r="P256" t="s">
        <v>3</v>
      </c>
      <c r="Q256" t="s">
        <v>3</v>
      </c>
      <c r="R256" t="s">
        <v>3</v>
      </c>
      <c r="S256" t="s">
        <v>1041</v>
      </c>
      <c r="T256" t="s">
        <v>1043</v>
      </c>
      <c r="U256" t="s">
        <v>1040</v>
      </c>
    </row>
    <row r="257" spans="1:21" x14ac:dyDescent="0.2">
      <c r="A257">
        <v>611</v>
      </c>
      <c r="B257">
        <v>1</v>
      </c>
      <c r="C257" t="s">
        <v>3</v>
      </c>
      <c r="D257" t="s">
        <v>3</v>
      </c>
      <c r="E257" t="s">
        <v>72</v>
      </c>
      <c r="F257" t="s">
        <v>72</v>
      </c>
      <c r="G257" t="s">
        <v>73</v>
      </c>
      <c r="H257" t="s">
        <v>3</v>
      </c>
      <c r="I257" t="s">
        <v>73</v>
      </c>
      <c r="J257" t="s">
        <v>72</v>
      </c>
      <c r="K257" t="s">
        <v>3</v>
      </c>
      <c r="L257" t="s">
        <v>3</v>
      </c>
      <c r="M257" t="s">
        <v>3</v>
      </c>
      <c r="N257" t="s">
        <v>3</v>
      </c>
      <c r="O257" t="s">
        <v>916</v>
      </c>
      <c r="P257" t="s">
        <v>3</v>
      </c>
      <c r="Q257" t="s">
        <v>3</v>
      </c>
      <c r="R257" t="s">
        <v>3</v>
      </c>
      <c r="S257" t="s">
        <v>1038</v>
      </c>
      <c r="T257" t="s">
        <v>1039</v>
      </c>
      <c r="U257" t="s">
        <v>1040</v>
      </c>
    </row>
    <row r="258" spans="1:21" x14ac:dyDescent="0.2">
      <c r="A258">
        <v>611</v>
      </c>
      <c r="B258">
        <v>1</v>
      </c>
      <c r="C258" t="s">
        <v>3</v>
      </c>
      <c r="D258" t="s">
        <v>3</v>
      </c>
      <c r="E258" t="s">
        <v>266</v>
      </c>
      <c r="F258" t="s">
        <v>266</v>
      </c>
      <c r="G258" t="s">
        <v>266</v>
      </c>
      <c r="H258" t="s">
        <v>3</v>
      </c>
      <c r="I258" t="s">
        <v>266</v>
      </c>
      <c r="J258" t="s">
        <v>266</v>
      </c>
      <c r="K258" t="s">
        <v>3</v>
      </c>
      <c r="L258" t="s">
        <v>3</v>
      </c>
      <c r="M258" t="s">
        <v>3</v>
      </c>
      <c r="N258" t="s">
        <v>3</v>
      </c>
      <c r="O258" t="s">
        <v>266</v>
      </c>
      <c r="P258" t="s">
        <v>3</v>
      </c>
      <c r="Q258" t="s">
        <v>3</v>
      </c>
      <c r="R258" t="s">
        <v>3</v>
      </c>
      <c r="S258" t="s">
        <v>1041</v>
      </c>
      <c r="T258" t="s">
        <v>1043</v>
      </c>
      <c r="U258" t="s">
        <v>1040</v>
      </c>
    </row>
    <row r="259" spans="1:21" x14ac:dyDescent="0.2">
      <c r="A259">
        <v>612</v>
      </c>
      <c r="B259">
        <v>1</v>
      </c>
      <c r="C259" t="s">
        <v>3</v>
      </c>
      <c r="D259" t="s">
        <v>3</v>
      </c>
      <c r="E259" t="s">
        <v>72</v>
      </c>
      <c r="F259" t="s">
        <v>72</v>
      </c>
      <c r="G259" t="s">
        <v>73</v>
      </c>
      <c r="H259" t="s">
        <v>3</v>
      </c>
      <c r="I259" t="s">
        <v>73</v>
      </c>
      <c r="J259" t="s">
        <v>72</v>
      </c>
      <c r="K259" t="s">
        <v>3</v>
      </c>
      <c r="L259" t="s">
        <v>3</v>
      </c>
      <c r="M259" t="s">
        <v>3</v>
      </c>
      <c r="N259" t="s">
        <v>3</v>
      </c>
      <c r="O259" t="s">
        <v>916</v>
      </c>
      <c r="P259" t="s">
        <v>3</v>
      </c>
      <c r="Q259" t="s">
        <v>3</v>
      </c>
      <c r="R259" t="s">
        <v>3</v>
      </c>
      <c r="S259" t="s">
        <v>1038</v>
      </c>
      <c r="T259" t="s">
        <v>1039</v>
      </c>
      <c r="U259" t="s">
        <v>1040</v>
      </c>
    </row>
    <row r="260" spans="1:21" x14ac:dyDescent="0.2">
      <c r="A260">
        <v>612</v>
      </c>
      <c r="B260">
        <v>1</v>
      </c>
      <c r="C260" t="s">
        <v>3</v>
      </c>
      <c r="D260" t="s">
        <v>3</v>
      </c>
      <c r="E260" t="s">
        <v>266</v>
      </c>
      <c r="F260" t="s">
        <v>266</v>
      </c>
      <c r="G260" t="s">
        <v>266</v>
      </c>
      <c r="H260" t="s">
        <v>3</v>
      </c>
      <c r="I260" t="s">
        <v>266</v>
      </c>
      <c r="J260" t="s">
        <v>266</v>
      </c>
      <c r="K260" t="s">
        <v>3</v>
      </c>
      <c r="L260" t="s">
        <v>3</v>
      </c>
      <c r="M260" t="s">
        <v>3</v>
      </c>
      <c r="N260" t="s">
        <v>3</v>
      </c>
      <c r="O260" t="s">
        <v>266</v>
      </c>
      <c r="P260" t="s">
        <v>3</v>
      </c>
      <c r="Q260" t="s">
        <v>3</v>
      </c>
      <c r="R260" t="s">
        <v>3</v>
      </c>
      <c r="S260" t="s">
        <v>1041</v>
      </c>
      <c r="T260" t="s">
        <v>1043</v>
      </c>
      <c r="U260" t="s">
        <v>1040</v>
      </c>
    </row>
    <row r="261" spans="1:21" x14ac:dyDescent="0.2">
      <c r="A261">
        <v>680</v>
      </c>
      <c r="B261">
        <v>1</v>
      </c>
      <c r="C261" t="s">
        <v>3</v>
      </c>
      <c r="D261" t="s">
        <v>3</v>
      </c>
      <c r="E261" t="s">
        <v>72</v>
      </c>
      <c r="F261" t="s">
        <v>72</v>
      </c>
      <c r="G261" t="s">
        <v>73</v>
      </c>
      <c r="H261" t="s">
        <v>3</v>
      </c>
      <c r="I261" t="s">
        <v>73</v>
      </c>
      <c r="J261" t="s">
        <v>72</v>
      </c>
      <c r="K261" t="s">
        <v>3</v>
      </c>
      <c r="L261" t="s">
        <v>3</v>
      </c>
      <c r="M261" t="s">
        <v>3</v>
      </c>
      <c r="N261" t="s">
        <v>3</v>
      </c>
      <c r="O261" t="s">
        <v>916</v>
      </c>
      <c r="P261" t="s">
        <v>3</v>
      </c>
      <c r="Q261" t="s">
        <v>3</v>
      </c>
      <c r="R261" t="s">
        <v>3</v>
      </c>
      <c r="S261" t="s">
        <v>1038</v>
      </c>
      <c r="T261" t="s">
        <v>1039</v>
      </c>
      <c r="U261" t="s">
        <v>1040</v>
      </c>
    </row>
    <row r="262" spans="1:21" x14ac:dyDescent="0.2">
      <c r="A262">
        <v>680</v>
      </c>
      <c r="B262">
        <v>1</v>
      </c>
      <c r="C262" t="s">
        <v>3</v>
      </c>
      <c r="D262" t="s">
        <v>3</v>
      </c>
      <c r="E262" t="s">
        <v>266</v>
      </c>
      <c r="F262" t="s">
        <v>266</v>
      </c>
      <c r="G262" t="s">
        <v>266</v>
      </c>
      <c r="H262" t="s">
        <v>3</v>
      </c>
      <c r="I262" t="s">
        <v>266</v>
      </c>
      <c r="J262" t="s">
        <v>266</v>
      </c>
      <c r="K262" t="s">
        <v>3</v>
      </c>
      <c r="L262" t="s">
        <v>3</v>
      </c>
      <c r="M262" t="s">
        <v>3</v>
      </c>
      <c r="N262" t="s">
        <v>3</v>
      </c>
      <c r="O262" t="s">
        <v>266</v>
      </c>
      <c r="P262" t="s">
        <v>3</v>
      </c>
      <c r="Q262" t="s">
        <v>3</v>
      </c>
      <c r="R262" t="s">
        <v>3</v>
      </c>
      <c r="S262" t="s">
        <v>1041</v>
      </c>
      <c r="T262" t="s">
        <v>1043</v>
      </c>
      <c r="U262" t="s">
        <v>1040</v>
      </c>
    </row>
    <row r="263" spans="1:21" x14ac:dyDescent="0.2">
      <c r="A263">
        <v>681</v>
      </c>
      <c r="B263">
        <v>1</v>
      </c>
      <c r="C263" t="s">
        <v>3</v>
      </c>
      <c r="D263" t="s">
        <v>3</v>
      </c>
      <c r="E263" t="s">
        <v>72</v>
      </c>
      <c r="F263" t="s">
        <v>72</v>
      </c>
      <c r="G263" t="s">
        <v>73</v>
      </c>
      <c r="H263" t="s">
        <v>3</v>
      </c>
      <c r="I263" t="s">
        <v>73</v>
      </c>
      <c r="J263" t="s">
        <v>72</v>
      </c>
      <c r="K263" t="s">
        <v>3</v>
      </c>
      <c r="L263" t="s">
        <v>3</v>
      </c>
      <c r="M263" t="s">
        <v>3</v>
      </c>
      <c r="N263" t="s">
        <v>3</v>
      </c>
      <c r="O263" t="s">
        <v>916</v>
      </c>
      <c r="P263" t="s">
        <v>3</v>
      </c>
      <c r="Q263" t="s">
        <v>3</v>
      </c>
      <c r="R263" t="s">
        <v>3</v>
      </c>
      <c r="S263" t="s">
        <v>1038</v>
      </c>
      <c r="T263" t="s">
        <v>1039</v>
      </c>
      <c r="U263" t="s">
        <v>1040</v>
      </c>
    </row>
    <row r="264" spans="1:21" x14ac:dyDescent="0.2">
      <c r="A264">
        <v>681</v>
      </c>
      <c r="B264">
        <v>1</v>
      </c>
      <c r="C264" t="s">
        <v>3</v>
      </c>
      <c r="D264" t="s">
        <v>3</v>
      </c>
      <c r="E264" t="s">
        <v>266</v>
      </c>
      <c r="F264" t="s">
        <v>266</v>
      </c>
      <c r="G264" t="s">
        <v>266</v>
      </c>
      <c r="H264" t="s">
        <v>3</v>
      </c>
      <c r="I264" t="s">
        <v>266</v>
      </c>
      <c r="J264" t="s">
        <v>266</v>
      </c>
      <c r="K264" t="s">
        <v>3</v>
      </c>
      <c r="L264" t="s">
        <v>3</v>
      </c>
      <c r="M264" t="s">
        <v>3</v>
      </c>
      <c r="N264" t="s">
        <v>3</v>
      </c>
      <c r="O264" t="s">
        <v>266</v>
      </c>
      <c r="P264" t="s">
        <v>3</v>
      </c>
      <c r="Q264" t="s">
        <v>3</v>
      </c>
      <c r="R264" t="s">
        <v>3</v>
      </c>
      <c r="S264" t="s">
        <v>1041</v>
      </c>
      <c r="T264" t="s">
        <v>1043</v>
      </c>
      <c r="U264" t="s">
        <v>1040</v>
      </c>
    </row>
    <row r="265" spans="1:21" x14ac:dyDescent="0.2">
      <c r="A265">
        <v>682</v>
      </c>
      <c r="B265">
        <v>1</v>
      </c>
      <c r="C265" t="s">
        <v>3</v>
      </c>
      <c r="D265" t="s">
        <v>3</v>
      </c>
      <c r="E265" t="s">
        <v>72</v>
      </c>
      <c r="F265" t="s">
        <v>72</v>
      </c>
      <c r="G265" t="s">
        <v>73</v>
      </c>
      <c r="H265" t="s">
        <v>3</v>
      </c>
      <c r="I265" t="s">
        <v>73</v>
      </c>
      <c r="J265" t="s">
        <v>72</v>
      </c>
      <c r="K265" t="s">
        <v>3</v>
      </c>
      <c r="L265" t="s">
        <v>3</v>
      </c>
      <c r="M265" t="s">
        <v>3</v>
      </c>
      <c r="N265" t="s">
        <v>3</v>
      </c>
      <c r="O265" t="s">
        <v>916</v>
      </c>
      <c r="P265" t="s">
        <v>3</v>
      </c>
      <c r="Q265" t="s">
        <v>3</v>
      </c>
      <c r="R265" t="s">
        <v>3</v>
      </c>
      <c r="S265" t="s">
        <v>1038</v>
      </c>
      <c r="T265" t="s">
        <v>1039</v>
      </c>
      <c r="U265" t="s">
        <v>1040</v>
      </c>
    </row>
    <row r="266" spans="1:21" x14ac:dyDescent="0.2">
      <c r="A266">
        <v>682</v>
      </c>
      <c r="B266">
        <v>1</v>
      </c>
      <c r="C266" t="s">
        <v>3</v>
      </c>
      <c r="D266" t="s">
        <v>3</v>
      </c>
      <c r="E266" t="s">
        <v>266</v>
      </c>
      <c r="F266" t="s">
        <v>266</v>
      </c>
      <c r="G266" t="s">
        <v>266</v>
      </c>
      <c r="H266" t="s">
        <v>3</v>
      </c>
      <c r="I266" t="s">
        <v>266</v>
      </c>
      <c r="J266" t="s">
        <v>266</v>
      </c>
      <c r="K266" t="s">
        <v>3</v>
      </c>
      <c r="L266" t="s">
        <v>3</v>
      </c>
      <c r="M266" t="s">
        <v>3</v>
      </c>
      <c r="N266" t="s">
        <v>3</v>
      </c>
      <c r="O266" t="s">
        <v>266</v>
      </c>
      <c r="P266" t="s">
        <v>3</v>
      </c>
      <c r="Q266" t="s">
        <v>3</v>
      </c>
      <c r="R266" t="s">
        <v>3</v>
      </c>
      <c r="S266" t="s">
        <v>1041</v>
      </c>
      <c r="T266" t="s">
        <v>1043</v>
      </c>
      <c r="U266" t="s">
        <v>1040</v>
      </c>
    </row>
    <row r="267" spans="1:21" x14ac:dyDescent="0.2">
      <c r="A267">
        <v>683</v>
      </c>
      <c r="B267">
        <v>1</v>
      </c>
      <c r="C267" t="s">
        <v>3</v>
      </c>
      <c r="D267" t="s">
        <v>3</v>
      </c>
      <c r="E267" t="s">
        <v>72</v>
      </c>
      <c r="F267" t="s">
        <v>72</v>
      </c>
      <c r="G267" t="s">
        <v>73</v>
      </c>
      <c r="H267" t="s">
        <v>3</v>
      </c>
      <c r="I267" t="s">
        <v>73</v>
      </c>
      <c r="J267" t="s">
        <v>72</v>
      </c>
      <c r="K267" t="s">
        <v>3</v>
      </c>
      <c r="L267" t="s">
        <v>3</v>
      </c>
      <c r="M267" t="s">
        <v>3</v>
      </c>
      <c r="N267" t="s">
        <v>3</v>
      </c>
      <c r="O267" t="s">
        <v>916</v>
      </c>
      <c r="P267" t="s">
        <v>3</v>
      </c>
      <c r="Q267" t="s">
        <v>3</v>
      </c>
      <c r="R267" t="s">
        <v>3</v>
      </c>
      <c r="S267" t="s">
        <v>1038</v>
      </c>
      <c r="T267" t="s">
        <v>1039</v>
      </c>
      <c r="U267" t="s">
        <v>1040</v>
      </c>
    </row>
    <row r="268" spans="1:21" x14ac:dyDescent="0.2">
      <c r="A268">
        <v>683</v>
      </c>
      <c r="B268">
        <v>1</v>
      </c>
      <c r="C268" t="s">
        <v>3</v>
      </c>
      <c r="D268" t="s">
        <v>3</v>
      </c>
      <c r="E268" t="s">
        <v>266</v>
      </c>
      <c r="F268" t="s">
        <v>266</v>
      </c>
      <c r="G268" t="s">
        <v>266</v>
      </c>
      <c r="H268" t="s">
        <v>3</v>
      </c>
      <c r="I268" t="s">
        <v>266</v>
      </c>
      <c r="J268" t="s">
        <v>266</v>
      </c>
      <c r="K268" t="s">
        <v>3</v>
      </c>
      <c r="L268" t="s">
        <v>3</v>
      </c>
      <c r="M268" t="s">
        <v>3</v>
      </c>
      <c r="N268" t="s">
        <v>3</v>
      </c>
      <c r="O268" t="s">
        <v>266</v>
      </c>
      <c r="P268" t="s">
        <v>3</v>
      </c>
      <c r="Q268" t="s">
        <v>3</v>
      </c>
      <c r="R268" t="s">
        <v>3</v>
      </c>
      <c r="S268" t="s">
        <v>1041</v>
      </c>
      <c r="T268" t="s">
        <v>1043</v>
      </c>
      <c r="U268" t="s">
        <v>1040</v>
      </c>
    </row>
    <row r="269" spans="1:21" x14ac:dyDescent="0.2">
      <c r="A269">
        <v>716</v>
      </c>
      <c r="B269">
        <v>1</v>
      </c>
      <c r="C269" t="s">
        <v>3</v>
      </c>
      <c r="D269" t="s">
        <v>3</v>
      </c>
      <c r="E269" t="s">
        <v>72</v>
      </c>
      <c r="F269" t="s">
        <v>72</v>
      </c>
      <c r="G269" t="s">
        <v>73</v>
      </c>
      <c r="H269" t="s">
        <v>3</v>
      </c>
      <c r="I269" t="s">
        <v>73</v>
      </c>
      <c r="J269" t="s">
        <v>72</v>
      </c>
      <c r="K269" t="s">
        <v>3</v>
      </c>
      <c r="L269" t="s">
        <v>3</v>
      </c>
      <c r="M269" t="s">
        <v>3</v>
      </c>
      <c r="N269" t="s">
        <v>3</v>
      </c>
      <c r="O269" t="s">
        <v>916</v>
      </c>
      <c r="P269" t="s">
        <v>3</v>
      </c>
      <c r="Q269" t="s">
        <v>3</v>
      </c>
      <c r="R269" t="s">
        <v>3</v>
      </c>
      <c r="S269" t="s">
        <v>1038</v>
      </c>
      <c r="T269" t="s">
        <v>1039</v>
      </c>
      <c r="U269" t="s">
        <v>1040</v>
      </c>
    </row>
    <row r="270" spans="1:21" x14ac:dyDescent="0.2">
      <c r="A270">
        <v>716</v>
      </c>
      <c r="B270">
        <v>1</v>
      </c>
      <c r="C270" t="s">
        <v>3</v>
      </c>
      <c r="D270" t="s">
        <v>3</v>
      </c>
      <c r="E270" t="s">
        <v>266</v>
      </c>
      <c r="F270" t="s">
        <v>266</v>
      </c>
      <c r="G270" t="s">
        <v>266</v>
      </c>
      <c r="H270" t="s">
        <v>3</v>
      </c>
      <c r="I270" t="s">
        <v>266</v>
      </c>
      <c r="J270" t="s">
        <v>266</v>
      </c>
      <c r="K270" t="s">
        <v>3</v>
      </c>
      <c r="L270" t="s">
        <v>3</v>
      </c>
      <c r="M270" t="s">
        <v>3</v>
      </c>
      <c r="N270" t="s">
        <v>3</v>
      </c>
      <c r="O270" t="s">
        <v>266</v>
      </c>
      <c r="P270" t="s">
        <v>3</v>
      </c>
      <c r="Q270" t="s">
        <v>3</v>
      </c>
      <c r="R270" t="s">
        <v>3</v>
      </c>
      <c r="S270" t="s">
        <v>1041</v>
      </c>
      <c r="T270" t="s">
        <v>1043</v>
      </c>
      <c r="U270" t="s">
        <v>1040</v>
      </c>
    </row>
    <row r="271" spans="1:21" x14ac:dyDescent="0.2">
      <c r="A271">
        <v>717</v>
      </c>
      <c r="B271">
        <v>1</v>
      </c>
      <c r="C271" t="s">
        <v>3</v>
      </c>
      <c r="D271" t="s">
        <v>3</v>
      </c>
      <c r="E271" t="s">
        <v>72</v>
      </c>
      <c r="F271" t="s">
        <v>72</v>
      </c>
      <c r="G271" t="s">
        <v>73</v>
      </c>
      <c r="H271" t="s">
        <v>3</v>
      </c>
      <c r="I271" t="s">
        <v>73</v>
      </c>
      <c r="J271" t="s">
        <v>72</v>
      </c>
      <c r="K271" t="s">
        <v>3</v>
      </c>
      <c r="L271" t="s">
        <v>3</v>
      </c>
      <c r="M271" t="s">
        <v>3</v>
      </c>
      <c r="N271" t="s">
        <v>3</v>
      </c>
      <c r="O271" t="s">
        <v>916</v>
      </c>
      <c r="P271" t="s">
        <v>3</v>
      </c>
      <c r="Q271" t="s">
        <v>3</v>
      </c>
      <c r="R271" t="s">
        <v>3</v>
      </c>
      <c r="S271" t="s">
        <v>1038</v>
      </c>
      <c r="T271" t="s">
        <v>1039</v>
      </c>
      <c r="U271" t="s">
        <v>1040</v>
      </c>
    </row>
    <row r="272" spans="1:21" x14ac:dyDescent="0.2">
      <c r="A272">
        <v>717</v>
      </c>
      <c r="B272">
        <v>1</v>
      </c>
      <c r="C272" t="s">
        <v>3</v>
      </c>
      <c r="D272" t="s">
        <v>3</v>
      </c>
      <c r="E272" t="s">
        <v>266</v>
      </c>
      <c r="F272" t="s">
        <v>266</v>
      </c>
      <c r="G272" t="s">
        <v>266</v>
      </c>
      <c r="H272" t="s">
        <v>3</v>
      </c>
      <c r="I272" t="s">
        <v>266</v>
      </c>
      <c r="J272" t="s">
        <v>266</v>
      </c>
      <c r="K272" t="s">
        <v>3</v>
      </c>
      <c r="L272" t="s">
        <v>3</v>
      </c>
      <c r="M272" t="s">
        <v>3</v>
      </c>
      <c r="N272" t="s">
        <v>3</v>
      </c>
      <c r="O272" t="s">
        <v>266</v>
      </c>
      <c r="P272" t="s">
        <v>3</v>
      </c>
      <c r="Q272" t="s">
        <v>3</v>
      </c>
      <c r="R272" t="s">
        <v>3</v>
      </c>
      <c r="S272" t="s">
        <v>1041</v>
      </c>
      <c r="T272" t="s">
        <v>1043</v>
      </c>
      <c r="U272" t="s">
        <v>1040</v>
      </c>
    </row>
    <row r="273" spans="1:21" x14ac:dyDescent="0.2">
      <c r="A273">
        <v>734</v>
      </c>
      <c r="B273">
        <v>1</v>
      </c>
      <c r="C273" t="s">
        <v>3</v>
      </c>
      <c r="D273" t="s">
        <v>3</v>
      </c>
      <c r="E273" t="s">
        <v>72</v>
      </c>
      <c r="F273" t="s">
        <v>72</v>
      </c>
      <c r="G273" t="s">
        <v>73</v>
      </c>
      <c r="H273" t="s">
        <v>3</v>
      </c>
      <c r="I273" t="s">
        <v>73</v>
      </c>
      <c r="J273" t="s">
        <v>72</v>
      </c>
      <c r="K273" t="s">
        <v>3</v>
      </c>
      <c r="L273" t="s">
        <v>3</v>
      </c>
      <c r="M273" t="s">
        <v>3</v>
      </c>
      <c r="N273" t="s">
        <v>3</v>
      </c>
      <c r="O273" t="s">
        <v>916</v>
      </c>
      <c r="P273" t="s">
        <v>3</v>
      </c>
      <c r="Q273" t="s">
        <v>3</v>
      </c>
      <c r="R273" t="s">
        <v>3</v>
      </c>
      <c r="S273" t="s">
        <v>1038</v>
      </c>
      <c r="T273" t="s">
        <v>1039</v>
      </c>
      <c r="U273" t="s">
        <v>1040</v>
      </c>
    </row>
    <row r="274" spans="1:21" x14ac:dyDescent="0.2">
      <c r="A274">
        <v>734</v>
      </c>
      <c r="B274">
        <v>1</v>
      </c>
      <c r="C274" t="s">
        <v>3</v>
      </c>
      <c r="D274" t="s">
        <v>3</v>
      </c>
      <c r="E274" t="s">
        <v>266</v>
      </c>
      <c r="F274" t="s">
        <v>266</v>
      </c>
      <c r="G274" t="s">
        <v>266</v>
      </c>
      <c r="H274" t="s">
        <v>3</v>
      </c>
      <c r="I274" t="s">
        <v>266</v>
      </c>
      <c r="J274" t="s">
        <v>266</v>
      </c>
      <c r="K274" t="s">
        <v>3</v>
      </c>
      <c r="L274" t="s">
        <v>3</v>
      </c>
      <c r="M274" t="s">
        <v>3</v>
      </c>
      <c r="N274" t="s">
        <v>3</v>
      </c>
      <c r="O274" t="s">
        <v>266</v>
      </c>
      <c r="P274" t="s">
        <v>3</v>
      </c>
      <c r="Q274" t="s">
        <v>3</v>
      </c>
      <c r="R274" t="s">
        <v>3</v>
      </c>
      <c r="S274" t="s">
        <v>1041</v>
      </c>
      <c r="T274" t="s">
        <v>1043</v>
      </c>
      <c r="U274" t="s">
        <v>1040</v>
      </c>
    </row>
    <row r="275" spans="1:21" x14ac:dyDescent="0.2">
      <c r="A275">
        <v>735</v>
      </c>
      <c r="B275">
        <v>1</v>
      </c>
      <c r="C275" t="s">
        <v>3</v>
      </c>
      <c r="D275" t="s">
        <v>3</v>
      </c>
      <c r="E275" t="s">
        <v>72</v>
      </c>
      <c r="F275" t="s">
        <v>72</v>
      </c>
      <c r="G275" t="s">
        <v>73</v>
      </c>
      <c r="H275" t="s">
        <v>3</v>
      </c>
      <c r="I275" t="s">
        <v>73</v>
      </c>
      <c r="J275" t="s">
        <v>72</v>
      </c>
      <c r="K275" t="s">
        <v>3</v>
      </c>
      <c r="L275" t="s">
        <v>3</v>
      </c>
      <c r="M275" t="s">
        <v>3</v>
      </c>
      <c r="N275" t="s">
        <v>3</v>
      </c>
      <c r="O275" t="s">
        <v>916</v>
      </c>
      <c r="P275" t="s">
        <v>3</v>
      </c>
      <c r="Q275" t="s">
        <v>3</v>
      </c>
      <c r="R275" t="s">
        <v>3</v>
      </c>
      <c r="S275" t="s">
        <v>1038</v>
      </c>
      <c r="T275" t="s">
        <v>1039</v>
      </c>
      <c r="U275" t="s">
        <v>1040</v>
      </c>
    </row>
    <row r="276" spans="1:21" x14ac:dyDescent="0.2">
      <c r="A276">
        <v>735</v>
      </c>
      <c r="B276">
        <v>1</v>
      </c>
      <c r="C276" t="s">
        <v>3</v>
      </c>
      <c r="D276" t="s">
        <v>3</v>
      </c>
      <c r="E276" t="s">
        <v>266</v>
      </c>
      <c r="F276" t="s">
        <v>266</v>
      </c>
      <c r="G276" t="s">
        <v>266</v>
      </c>
      <c r="H276" t="s">
        <v>3</v>
      </c>
      <c r="I276" t="s">
        <v>266</v>
      </c>
      <c r="J276" t="s">
        <v>266</v>
      </c>
      <c r="K276" t="s">
        <v>3</v>
      </c>
      <c r="L276" t="s">
        <v>3</v>
      </c>
      <c r="M276" t="s">
        <v>3</v>
      </c>
      <c r="N276" t="s">
        <v>3</v>
      </c>
      <c r="O276" t="s">
        <v>266</v>
      </c>
      <c r="P276" t="s">
        <v>3</v>
      </c>
      <c r="Q276" t="s">
        <v>3</v>
      </c>
      <c r="R276" t="s">
        <v>3</v>
      </c>
      <c r="S276" t="s">
        <v>1041</v>
      </c>
      <c r="T276" t="s">
        <v>1043</v>
      </c>
      <c r="U276" t="s">
        <v>1040</v>
      </c>
    </row>
    <row r="277" spans="1:21" x14ac:dyDescent="0.2">
      <c r="A277">
        <v>742</v>
      </c>
      <c r="B277">
        <v>1</v>
      </c>
      <c r="C277" t="s">
        <v>3</v>
      </c>
      <c r="D277" t="s">
        <v>3</v>
      </c>
      <c r="E277" t="s">
        <v>72</v>
      </c>
      <c r="F277" t="s">
        <v>72</v>
      </c>
      <c r="G277" t="s">
        <v>73</v>
      </c>
      <c r="H277" t="s">
        <v>3</v>
      </c>
      <c r="I277" t="s">
        <v>73</v>
      </c>
      <c r="J277" t="s">
        <v>72</v>
      </c>
      <c r="K277" t="s">
        <v>3</v>
      </c>
      <c r="L277" t="s">
        <v>3</v>
      </c>
      <c r="M277" t="s">
        <v>3</v>
      </c>
      <c r="N277" t="s">
        <v>3</v>
      </c>
      <c r="O277" t="s">
        <v>916</v>
      </c>
      <c r="P277" t="s">
        <v>3</v>
      </c>
      <c r="Q277" t="s">
        <v>3</v>
      </c>
      <c r="R277" t="s">
        <v>3</v>
      </c>
      <c r="S277" t="s">
        <v>1038</v>
      </c>
      <c r="T277" t="s">
        <v>1039</v>
      </c>
      <c r="U277" t="s">
        <v>1040</v>
      </c>
    </row>
    <row r="278" spans="1:21" x14ac:dyDescent="0.2">
      <c r="A278">
        <v>742</v>
      </c>
      <c r="B278">
        <v>1</v>
      </c>
      <c r="C278" t="s">
        <v>3</v>
      </c>
      <c r="D278" t="s">
        <v>3</v>
      </c>
      <c r="E278" t="s">
        <v>266</v>
      </c>
      <c r="F278" t="s">
        <v>266</v>
      </c>
      <c r="G278" t="s">
        <v>266</v>
      </c>
      <c r="H278" t="s">
        <v>3</v>
      </c>
      <c r="I278" t="s">
        <v>266</v>
      </c>
      <c r="J278" t="s">
        <v>266</v>
      </c>
      <c r="K278" t="s">
        <v>3</v>
      </c>
      <c r="L278" t="s">
        <v>3</v>
      </c>
      <c r="M278" t="s">
        <v>3</v>
      </c>
      <c r="N278" t="s">
        <v>3</v>
      </c>
      <c r="O278" t="s">
        <v>266</v>
      </c>
      <c r="P278" t="s">
        <v>3</v>
      </c>
      <c r="Q278" t="s">
        <v>3</v>
      </c>
      <c r="R278" t="s">
        <v>3</v>
      </c>
      <c r="S278" t="s">
        <v>1041</v>
      </c>
      <c r="T278" t="s">
        <v>1043</v>
      </c>
      <c r="U278" t="s">
        <v>1040</v>
      </c>
    </row>
    <row r="279" spans="1:21" x14ac:dyDescent="0.2">
      <c r="A279">
        <v>743</v>
      </c>
      <c r="B279">
        <v>1</v>
      </c>
      <c r="C279" t="s">
        <v>3</v>
      </c>
      <c r="D279" t="s">
        <v>3</v>
      </c>
      <c r="E279" t="s">
        <v>72</v>
      </c>
      <c r="F279" t="s">
        <v>72</v>
      </c>
      <c r="G279" t="s">
        <v>73</v>
      </c>
      <c r="H279" t="s">
        <v>3</v>
      </c>
      <c r="I279" t="s">
        <v>73</v>
      </c>
      <c r="J279" t="s">
        <v>72</v>
      </c>
      <c r="K279" t="s">
        <v>3</v>
      </c>
      <c r="L279" t="s">
        <v>3</v>
      </c>
      <c r="M279" t="s">
        <v>3</v>
      </c>
      <c r="N279" t="s">
        <v>3</v>
      </c>
      <c r="O279" t="s">
        <v>916</v>
      </c>
      <c r="P279" t="s">
        <v>3</v>
      </c>
      <c r="Q279" t="s">
        <v>3</v>
      </c>
      <c r="R279" t="s">
        <v>3</v>
      </c>
      <c r="S279" t="s">
        <v>1038</v>
      </c>
      <c r="T279" t="s">
        <v>1039</v>
      </c>
      <c r="U279" t="s">
        <v>1040</v>
      </c>
    </row>
    <row r="280" spans="1:21" x14ac:dyDescent="0.2">
      <c r="A280">
        <v>743</v>
      </c>
      <c r="B280">
        <v>1</v>
      </c>
      <c r="C280" t="s">
        <v>3</v>
      </c>
      <c r="D280" t="s">
        <v>3</v>
      </c>
      <c r="E280" t="s">
        <v>266</v>
      </c>
      <c r="F280" t="s">
        <v>266</v>
      </c>
      <c r="G280" t="s">
        <v>266</v>
      </c>
      <c r="H280" t="s">
        <v>3</v>
      </c>
      <c r="I280" t="s">
        <v>266</v>
      </c>
      <c r="J280" t="s">
        <v>266</v>
      </c>
      <c r="K280" t="s">
        <v>3</v>
      </c>
      <c r="L280" t="s">
        <v>3</v>
      </c>
      <c r="M280" t="s">
        <v>3</v>
      </c>
      <c r="N280" t="s">
        <v>3</v>
      </c>
      <c r="O280" t="s">
        <v>266</v>
      </c>
      <c r="P280" t="s">
        <v>3</v>
      </c>
      <c r="Q280" t="s">
        <v>3</v>
      </c>
      <c r="R280" t="s">
        <v>3</v>
      </c>
      <c r="S280" t="s">
        <v>1041</v>
      </c>
      <c r="T280" t="s">
        <v>1043</v>
      </c>
      <c r="U280" t="s">
        <v>1040</v>
      </c>
    </row>
    <row r="281" spans="1:21" x14ac:dyDescent="0.2">
      <c r="A281">
        <v>744</v>
      </c>
      <c r="B281">
        <v>1</v>
      </c>
      <c r="C281" t="s">
        <v>3</v>
      </c>
      <c r="D281" t="s">
        <v>3</v>
      </c>
      <c r="E281" t="s">
        <v>72</v>
      </c>
      <c r="F281" t="s">
        <v>72</v>
      </c>
      <c r="G281" t="s">
        <v>73</v>
      </c>
      <c r="H281" t="s">
        <v>3</v>
      </c>
      <c r="I281" t="s">
        <v>73</v>
      </c>
      <c r="J281" t="s">
        <v>72</v>
      </c>
      <c r="K281" t="s">
        <v>3</v>
      </c>
      <c r="L281" t="s">
        <v>3</v>
      </c>
      <c r="M281" t="s">
        <v>3</v>
      </c>
      <c r="N281" t="s">
        <v>3</v>
      </c>
      <c r="O281" t="s">
        <v>916</v>
      </c>
      <c r="P281" t="s">
        <v>3</v>
      </c>
      <c r="Q281" t="s">
        <v>3</v>
      </c>
      <c r="R281" t="s">
        <v>3</v>
      </c>
      <c r="S281" t="s">
        <v>1038</v>
      </c>
      <c r="T281" t="s">
        <v>1039</v>
      </c>
      <c r="U281" t="s">
        <v>1040</v>
      </c>
    </row>
    <row r="282" spans="1:21" x14ac:dyDescent="0.2">
      <c r="A282">
        <v>744</v>
      </c>
      <c r="B282">
        <v>1</v>
      </c>
      <c r="C282" t="s">
        <v>3</v>
      </c>
      <c r="D282" t="s">
        <v>3</v>
      </c>
      <c r="E282" t="s">
        <v>266</v>
      </c>
      <c r="F282" t="s">
        <v>266</v>
      </c>
      <c r="G282" t="s">
        <v>266</v>
      </c>
      <c r="H282" t="s">
        <v>3</v>
      </c>
      <c r="I282" t="s">
        <v>266</v>
      </c>
      <c r="J282" t="s">
        <v>266</v>
      </c>
      <c r="K282" t="s">
        <v>3</v>
      </c>
      <c r="L282" t="s">
        <v>3</v>
      </c>
      <c r="M282" t="s">
        <v>3</v>
      </c>
      <c r="N282" t="s">
        <v>3</v>
      </c>
      <c r="O282" t="s">
        <v>266</v>
      </c>
      <c r="P282" t="s">
        <v>3</v>
      </c>
      <c r="Q282" t="s">
        <v>3</v>
      </c>
      <c r="R282" t="s">
        <v>3</v>
      </c>
      <c r="S282" t="s">
        <v>1041</v>
      </c>
      <c r="T282" t="s">
        <v>1043</v>
      </c>
      <c r="U282" t="s">
        <v>1040</v>
      </c>
    </row>
    <row r="283" spans="1:21" x14ac:dyDescent="0.2">
      <c r="A283">
        <v>745</v>
      </c>
      <c r="B283">
        <v>1</v>
      </c>
      <c r="C283" t="s">
        <v>3</v>
      </c>
      <c r="D283" t="s">
        <v>3</v>
      </c>
      <c r="E283" t="s">
        <v>72</v>
      </c>
      <c r="F283" t="s">
        <v>72</v>
      </c>
      <c r="G283" t="s">
        <v>73</v>
      </c>
      <c r="H283" t="s">
        <v>3</v>
      </c>
      <c r="I283" t="s">
        <v>73</v>
      </c>
      <c r="J283" t="s">
        <v>72</v>
      </c>
      <c r="K283" t="s">
        <v>3</v>
      </c>
      <c r="L283" t="s">
        <v>3</v>
      </c>
      <c r="M283" t="s">
        <v>3</v>
      </c>
      <c r="N283" t="s">
        <v>3</v>
      </c>
      <c r="O283" t="s">
        <v>916</v>
      </c>
      <c r="P283" t="s">
        <v>3</v>
      </c>
      <c r="Q283" t="s">
        <v>3</v>
      </c>
      <c r="R283" t="s">
        <v>3</v>
      </c>
      <c r="S283" t="s">
        <v>1038</v>
      </c>
      <c r="T283" t="s">
        <v>1039</v>
      </c>
      <c r="U283" t="s">
        <v>1040</v>
      </c>
    </row>
    <row r="284" spans="1:21" x14ac:dyDescent="0.2">
      <c r="A284">
        <v>745</v>
      </c>
      <c r="B284">
        <v>1</v>
      </c>
      <c r="C284" t="s">
        <v>3</v>
      </c>
      <c r="D284" t="s">
        <v>3</v>
      </c>
      <c r="E284" t="s">
        <v>266</v>
      </c>
      <c r="F284" t="s">
        <v>266</v>
      </c>
      <c r="G284" t="s">
        <v>266</v>
      </c>
      <c r="H284" t="s">
        <v>3</v>
      </c>
      <c r="I284" t="s">
        <v>266</v>
      </c>
      <c r="J284" t="s">
        <v>266</v>
      </c>
      <c r="K284" t="s">
        <v>3</v>
      </c>
      <c r="L284" t="s">
        <v>3</v>
      </c>
      <c r="M284" t="s">
        <v>3</v>
      </c>
      <c r="N284" t="s">
        <v>3</v>
      </c>
      <c r="O284" t="s">
        <v>266</v>
      </c>
      <c r="P284" t="s">
        <v>3</v>
      </c>
      <c r="Q284" t="s">
        <v>3</v>
      </c>
      <c r="R284" t="s">
        <v>3</v>
      </c>
      <c r="S284" t="s">
        <v>1041</v>
      </c>
      <c r="T284" t="s">
        <v>1043</v>
      </c>
      <c r="U284" t="s">
        <v>1040</v>
      </c>
    </row>
    <row r="285" spans="1:21" x14ac:dyDescent="0.2">
      <c r="A285">
        <v>749</v>
      </c>
      <c r="B285">
        <v>1</v>
      </c>
      <c r="C285" t="s">
        <v>3</v>
      </c>
      <c r="D285" t="s">
        <v>3</v>
      </c>
      <c r="E285" t="s">
        <v>72</v>
      </c>
      <c r="F285" t="s">
        <v>72</v>
      </c>
      <c r="G285" t="s">
        <v>73</v>
      </c>
      <c r="H285" t="s">
        <v>3</v>
      </c>
      <c r="I285" t="s">
        <v>73</v>
      </c>
      <c r="J285" t="s">
        <v>72</v>
      </c>
      <c r="K285" t="s">
        <v>3</v>
      </c>
      <c r="L285" t="s">
        <v>3</v>
      </c>
      <c r="M285" t="s">
        <v>3</v>
      </c>
      <c r="N285" t="s">
        <v>3</v>
      </c>
      <c r="O285" t="s">
        <v>916</v>
      </c>
      <c r="P285" t="s">
        <v>3</v>
      </c>
      <c r="Q285" t="s">
        <v>3</v>
      </c>
      <c r="R285" t="s">
        <v>3</v>
      </c>
      <c r="S285" t="s">
        <v>1038</v>
      </c>
      <c r="T285" t="s">
        <v>1039</v>
      </c>
      <c r="U285" t="s">
        <v>1040</v>
      </c>
    </row>
    <row r="286" spans="1:21" x14ac:dyDescent="0.2">
      <c r="A286">
        <v>749</v>
      </c>
      <c r="B286">
        <v>1</v>
      </c>
      <c r="C286" t="s">
        <v>3</v>
      </c>
      <c r="D286" t="s">
        <v>3</v>
      </c>
      <c r="E286" t="s">
        <v>266</v>
      </c>
      <c r="F286" t="s">
        <v>266</v>
      </c>
      <c r="G286" t="s">
        <v>266</v>
      </c>
      <c r="H286" t="s">
        <v>3</v>
      </c>
      <c r="I286" t="s">
        <v>266</v>
      </c>
      <c r="J286" t="s">
        <v>266</v>
      </c>
      <c r="K286" t="s">
        <v>3</v>
      </c>
      <c r="L286" t="s">
        <v>3</v>
      </c>
      <c r="M286" t="s">
        <v>3</v>
      </c>
      <c r="N286" t="s">
        <v>3</v>
      </c>
      <c r="O286" t="s">
        <v>266</v>
      </c>
      <c r="P286" t="s">
        <v>3</v>
      </c>
      <c r="Q286" t="s">
        <v>3</v>
      </c>
      <c r="R286" t="s">
        <v>3</v>
      </c>
      <c r="S286" t="s">
        <v>1041</v>
      </c>
      <c r="T286" t="s">
        <v>1043</v>
      </c>
      <c r="U286" t="s">
        <v>1040</v>
      </c>
    </row>
    <row r="287" spans="1:21" x14ac:dyDescent="0.2">
      <c r="A287">
        <v>750</v>
      </c>
      <c r="B287">
        <v>1</v>
      </c>
      <c r="C287" t="s">
        <v>3</v>
      </c>
      <c r="D287" t="s">
        <v>3</v>
      </c>
      <c r="E287" t="s">
        <v>72</v>
      </c>
      <c r="F287" t="s">
        <v>72</v>
      </c>
      <c r="G287" t="s">
        <v>73</v>
      </c>
      <c r="H287" t="s">
        <v>3</v>
      </c>
      <c r="I287" t="s">
        <v>73</v>
      </c>
      <c r="J287" t="s">
        <v>72</v>
      </c>
      <c r="K287" t="s">
        <v>3</v>
      </c>
      <c r="L287" t="s">
        <v>3</v>
      </c>
      <c r="M287" t="s">
        <v>3</v>
      </c>
      <c r="N287" t="s">
        <v>3</v>
      </c>
      <c r="O287" t="s">
        <v>916</v>
      </c>
      <c r="P287" t="s">
        <v>3</v>
      </c>
      <c r="Q287" t="s">
        <v>3</v>
      </c>
      <c r="R287" t="s">
        <v>3</v>
      </c>
      <c r="S287" t="s">
        <v>1038</v>
      </c>
      <c r="T287" t="s">
        <v>1039</v>
      </c>
      <c r="U287" t="s">
        <v>1040</v>
      </c>
    </row>
    <row r="288" spans="1:21" x14ac:dyDescent="0.2">
      <c r="A288">
        <v>750</v>
      </c>
      <c r="B288">
        <v>1</v>
      </c>
      <c r="C288" t="s">
        <v>3</v>
      </c>
      <c r="D288" t="s">
        <v>3</v>
      </c>
      <c r="E288" t="s">
        <v>266</v>
      </c>
      <c r="F288" t="s">
        <v>266</v>
      </c>
      <c r="G288" t="s">
        <v>266</v>
      </c>
      <c r="H288" t="s">
        <v>3</v>
      </c>
      <c r="I288" t="s">
        <v>266</v>
      </c>
      <c r="J288" t="s">
        <v>266</v>
      </c>
      <c r="K288" t="s">
        <v>3</v>
      </c>
      <c r="L288" t="s">
        <v>3</v>
      </c>
      <c r="M288" t="s">
        <v>3</v>
      </c>
      <c r="N288" t="s">
        <v>3</v>
      </c>
      <c r="O288" t="s">
        <v>266</v>
      </c>
      <c r="P288" t="s">
        <v>3</v>
      </c>
      <c r="Q288" t="s">
        <v>3</v>
      </c>
      <c r="R288" t="s">
        <v>3</v>
      </c>
      <c r="S288" t="s">
        <v>1041</v>
      </c>
      <c r="T288" t="s">
        <v>1043</v>
      </c>
      <c r="U288" t="s">
        <v>1040</v>
      </c>
    </row>
    <row r="289" spans="1:21" x14ac:dyDescent="0.2">
      <c r="A289">
        <v>753</v>
      </c>
      <c r="B289">
        <v>1</v>
      </c>
      <c r="C289" t="s">
        <v>3</v>
      </c>
      <c r="D289" t="s">
        <v>3</v>
      </c>
      <c r="E289" t="s">
        <v>72</v>
      </c>
      <c r="F289" t="s">
        <v>72</v>
      </c>
      <c r="G289" t="s">
        <v>73</v>
      </c>
      <c r="H289" t="s">
        <v>3</v>
      </c>
      <c r="I289" t="s">
        <v>73</v>
      </c>
      <c r="J289" t="s">
        <v>72</v>
      </c>
      <c r="K289" t="s">
        <v>3</v>
      </c>
      <c r="L289" t="s">
        <v>3</v>
      </c>
      <c r="M289" t="s">
        <v>3</v>
      </c>
      <c r="N289" t="s">
        <v>3</v>
      </c>
      <c r="O289" t="s">
        <v>916</v>
      </c>
      <c r="P289" t="s">
        <v>3</v>
      </c>
      <c r="Q289" t="s">
        <v>3</v>
      </c>
      <c r="R289" t="s">
        <v>3</v>
      </c>
      <c r="S289" t="s">
        <v>1038</v>
      </c>
      <c r="T289" t="s">
        <v>1039</v>
      </c>
      <c r="U289" t="s">
        <v>1040</v>
      </c>
    </row>
    <row r="290" spans="1:21" x14ac:dyDescent="0.2">
      <c r="A290">
        <v>753</v>
      </c>
      <c r="B290">
        <v>1</v>
      </c>
      <c r="C290" t="s">
        <v>3</v>
      </c>
      <c r="D290" t="s">
        <v>3</v>
      </c>
      <c r="E290" t="s">
        <v>266</v>
      </c>
      <c r="F290" t="s">
        <v>266</v>
      </c>
      <c r="G290" t="s">
        <v>266</v>
      </c>
      <c r="H290" t="s">
        <v>3</v>
      </c>
      <c r="I290" t="s">
        <v>266</v>
      </c>
      <c r="J290" t="s">
        <v>266</v>
      </c>
      <c r="K290" t="s">
        <v>3</v>
      </c>
      <c r="L290" t="s">
        <v>3</v>
      </c>
      <c r="M290" t="s">
        <v>3</v>
      </c>
      <c r="N290" t="s">
        <v>3</v>
      </c>
      <c r="O290" t="s">
        <v>266</v>
      </c>
      <c r="P290" t="s">
        <v>3</v>
      </c>
      <c r="Q290" t="s">
        <v>3</v>
      </c>
      <c r="R290" t="s">
        <v>3</v>
      </c>
      <c r="S290" t="s">
        <v>1041</v>
      </c>
      <c r="T290" t="s">
        <v>1043</v>
      </c>
      <c r="U290" t="s">
        <v>1040</v>
      </c>
    </row>
    <row r="291" spans="1:21" x14ac:dyDescent="0.2">
      <c r="A291">
        <v>754</v>
      </c>
      <c r="B291">
        <v>1</v>
      </c>
      <c r="C291" t="s">
        <v>3</v>
      </c>
      <c r="D291" t="s">
        <v>3</v>
      </c>
      <c r="E291" t="s">
        <v>72</v>
      </c>
      <c r="F291" t="s">
        <v>72</v>
      </c>
      <c r="G291" t="s">
        <v>73</v>
      </c>
      <c r="H291" t="s">
        <v>3</v>
      </c>
      <c r="I291" t="s">
        <v>73</v>
      </c>
      <c r="J291" t="s">
        <v>72</v>
      </c>
      <c r="K291" t="s">
        <v>3</v>
      </c>
      <c r="L291" t="s">
        <v>3</v>
      </c>
      <c r="M291" t="s">
        <v>3</v>
      </c>
      <c r="N291" t="s">
        <v>3</v>
      </c>
      <c r="O291" t="s">
        <v>916</v>
      </c>
      <c r="P291" t="s">
        <v>3</v>
      </c>
      <c r="Q291" t="s">
        <v>3</v>
      </c>
      <c r="R291" t="s">
        <v>3</v>
      </c>
      <c r="S291" t="s">
        <v>1038</v>
      </c>
      <c r="T291" t="s">
        <v>1039</v>
      </c>
      <c r="U291" t="s">
        <v>1040</v>
      </c>
    </row>
    <row r="292" spans="1:21" x14ac:dyDescent="0.2">
      <c r="A292">
        <v>754</v>
      </c>
      <c r="B292">
        <v>1</v>
      </c>
      <c r="C292" t="s">
        <v>3</v>
      </c>
      <c r="D292" t="s">
        <v>3</v>
      </c>
      <c r="E292" t="s">
        <v>266</v>
      </c>
      <c r="F292" t="s">
        <v>266</v>
      </c>
      <c r="G292" t="s">
        <v>266</v>
      </c>
      <c r="H292" t="s">
        <v>3</v>
      </c>
      <c r="I292" t="s">
        <v>266</v>
      </c>
      <c r="J292" t="s">
        <v>266</v>
      </c>
      <c r="K292" t="s">
        <v>3</v>
      </c>
      <c r="L292" t="s">
        <v>3</v>
      </c>
      <c r="M292" t="s">
        <v>3</v>
      </c>
      <c r="N292" t="s">
        <v>3</v>
      </c>
      <c r="O292" t="s">
        <v>266</v>
      </c>
      <c r="P292" t="s">
        <v>3</v>
      </c>
      <c r="Q292" t="s">
        <v>3</v>
      </c>
      <c r="R292" t="s">
        <v>3</v>
      </c>
      <c r="S292" t="s">
        <v>1041</v>
      </c>
      <c r="T292" t="s">
        <v>1043</v>
      </c>
      <c r="U292" t="s">
        <v>1040</v>
      </c>
    </row>
    <row r="293" spans="1:21" x14ac:dyDescent="0.2">
      <c r="A293">
        <v>765</v>
      </c>
      <c r="B293">
        <v>1</v>
      </c>
      <c r="C293" t="s">
        <v>3</v>
      </c>
      <c r="D293" t="s">
        <v>3</v>
      </c>
      <c r="E293" t="s">
        <v>72</v>
      </c>
      <c r="F293" t="s">
        <v>72</v>
      </c>
      <c r="G293" t="s">
        <v>73</v>
      </c>
      <c r="H293" t="s">
        <v>3</v>
      </c>
      <c r="I293" t="s">
        <v>73</v>
      </c>
      <c r="J293" t="s">
        <v>72</v>
      </c>
      <c r="K293" t="s">
        <v>3</v>
      </c>
      <c r="L293" t="s">
        <v>3</v>
      </c>
      <c r="M293" t="s">
        <v>3</v>
      </c>
      <c r="N293" t="s">
        <v>3</v>
      </c>
      <c r="O293" t="s">
        <v>916</v>
      </c>
      <c r="P293" t="s">
        <v>3</v>
      </c>
      <c r="Q293" t="s">
        <v>3</v>
      </c>
      <c r="R293" t="s">
        <v>3</v>
      </c>
      <c r="S293" t="s">
        <v>1038</v>
      </c>
      <c r="T293" t="s">
        <v>1039</v>
      </c>
      <c r="U293" t="s">
        <v>1040</v>
      </c>
    </row>
    <row r="294" spans="1:21" x14ac:dyDescent="0.2">
      <c r="A294">
        <v>765</v>
      </c>
      <c r="B294">
        <v>1</v>
      </c>
      <c r="C294" t="s">
        <v>3</v>
      </c>
      <c r="D294" t="s">
        <v>3</v>
      </c>
      <c r="E294" t="s">
        <v>266</v>
      </c>
      <c r="F294" t="s">
        <v>266</v>
      </c>
      <c r="G294" t="s">
        <v>266</v>
      </c>
      <c r="H294" t="s">
        <v>3</v>
      </c>
      <c r="I294" t="s">
        <v>266</v>
      </c>
      <c r="J294" t="s">
        <v>266</v>
      </c>
      <c r="K294" t="s">
        <v>3</v>
      </c>
      <c r="L294" t="s">
        <v>3</v>
      </c>
      <c r="M294" t="s">
        <v>3</v>
      </c>
      <c r="N294" t="s">
        <v>3</v>
      </c>
      <c r="O294" t="s">
        <v>266</v>
      </c>
      <c r="P294" t="s">
        <v>3</v>
      </c>
      <c r="Q294" t="s">
        <v>3</v>
      </c>
      <c r="R294" t="s">
        <v>3</v>
      </c>
      <c r="S294" t="s">
        <v>1041</v>
      </c>
      <c r="T294" t="s">
        <v>1043</v>
      </c>
      <c r="U294" t="s">
        <v>1040</v>
      </c>
    </row>
    <row r="295" spans="1:21" x14ac:dyDescent="0.2">
      <c r="A295">
        <v>766</v>
      </c>
      <c r="B295">
        <v>1</v>
      </c>
      <c r="C295" t="s">
        <v>3</v>
      </c>
      <c r="D295" t="s">
        <v>3</v>
      </c>
      <c r="E295" t="s">
        <v>72</v>
      </c>
      <c r="F295" t="s">
        <v>72</v>
      </c>
      <c r="G295" t="s">
        <v>73</v>
      </c>
      <c r="H295" t="s">
        <v>3</v>
      </c>
      <c r="I295" t="s">
        <v>73</v>
      </c>
      <c r="J295" t="s">
        <v>72</v>
      </c>
      <c r="K295" t="s">
        <v>3</v>
      </c>
      <c r="L295" t="s">
        <v>3</v>
      </c>
      <c r="M295" t="s">
        <v>3</v>
      </c>
      <c r="N295" t="s">
        <v>3</v>
      </c>
      <c r="O295" t="s">
        <v>916</v>
      </c>
      <c r="P295" t="s">
        <v>3</v>
      </c>
      <c r="Q295" t="s">
        <v>3</v>
      </c>
      <c r="R295" t="s">
        <v>3</v>
      </c>
      <c r="S295" t="s">
        <v>1038</v>
      </c>
      <c r="T295" t="s">
        <v>1039</v>
      </c>
      <c r="U295" t="s">
        <v>1040</v>
      </c>
    </row>
    <row r="296" spans="1:21" x14ac:dyDescent="0.2">
      <c r="A296">
        <v>766</v>
      </c>
      <c r="B296">
        <v>1</v>
      </c>
      <c r="C296" t="s">
        <v>3</v>
      </c>
      <c r="D296" t="s">
        <v>3</v>
      </c>
      <c r="E296" t="s">
        <v>266</v>
      </c>
      <c r="F296" t="s">
        <v>266</v>
      </c>
      <c r="G296" t="s">
        <v>266</v>
      </c>
      <c r="H296" t="s">
        <v>3</v>
      </c>
      <c r="I296" t="s">
        <v>266</v>
      </c>
      <c r="J296" t="s">
        <v>266</v>
      </c>
      <c r="K296" t="s">
        <v>3</v>
      </c>
      <c r="L296" t="s">
        <v>3</v>
      </c>
      <c r="M296" t="s">
        <v>3</v>
      </c>
      <c r="N296" t="s">
        <v>3</v>
      </c>
      <c r="O296" t="s">
        <v>266</v>
      </c>
      <c r="P296" t="s">
        <v>3</v>
      </c>
      <c r="Q296" t="s">
        <v>3</v>
      </c>
      <c r="R296" t="s">
        <v>3</v>
      </c>
      <c r="S296" t="s">
        <v>1041</v>
      </c>
      <c r="T296" t="s">
        <v>1043</v>
      </c>
      <c r="U296" t="s">
        <v>1040</v>
      </c>
    </row>
    <row r="297" spans="1:21" x14ac:dyDescent="0.2">
      <c r="A297">
        <v>769</v>
      </c>
      <c r="B297">
        <v>1</v>
      </c>
      <c r="C297" t="s">
        <v>3</v>
      </c>
      <c r="D297" t="s">
        <v>3</v>
      </c>
      <c r="E297" t="s">
        <v>72</v>
      </c>
      <c r="F297" t="s">
        <v>72</v>
      </c>
      <c r="G297" t="s">
        <v>73</v>
      </c>
      <c r="H297" t="s">
        <v>3</v>
      </c>
      <c r="I297" t="s">
        <v>73</v>
      </c>
      <c r="J297" t="s">
        <v>72</v>
      </c>
      <c r="K297" t="s">
        <v>3</v>
      </c>
      <c r="L297" t="s">
        <v>3</v>
      </c>
      <c r="M297" t="s">
        <v>3</v>
      </c>
      <c r="N297" t="s">
        <v>3</v>
      </c>
      <c r="O297" t="s">
        <v>916</v>
      </c>
      <c r="P297" t="s">
        <v>3</v>
      </c>
      <c r="Q297" t="s">
        <v>3</v>
      </c>
      <c r="R297" t="s">
        <v>3</v>
      </c>
      <c r="S297" t="s">
        <v>1038</v>
      </c>
      <c r="T297" t="s">
        <v>1039</v>
      </c>
      <c r="U297" t="s">
        <v>1040</v>
      </c>
    </row>
    <row r="298" spans="1:21" x14ac:dyDescent="0.2">
      <c r="A298">
        <v>769</v>
      </c>
      <c r="B298">
        <v>1</v>
      </c>
      <c r="C298" t="s">
        <v>3</v>
      </c>
      <c r="D298" t="s">
        <v>3</v>
      </c>
      <c r="E298" t="s">
        <v>266</v>
      </c>
      <c r="F298" t="s">
        <v>266</v>
      </c>
      <c r="G298" t="s">
        <v>266</v>
      </c>
      <c r="H298" t="s">
        <v>3</v>
      </c>
      <c r="I298" t="s">
        <v>266</v>
      </c>
      <c r="J298" t="s">
        <v>266</v>
      </c>
      <c r="K298" t="s">
        <v>3</v>
      </c>
      <c r="L298" t="s">
        <v>3</v>
      </c>
      <c r="M298" t="s">
        <v>3</v>
      </c>
      <c r="N298" t="s">
        <v>3</v>
      </c>
      <c r="O298" t="s">
        <v>266</v>
      </c>
      <c r="P298" t="s">
        <v>3</v>
      </c>
      <c r="Q298" t="s">
        <v>3</v>
      </c>
      <c r="R298" t="s">
        <v>3</v>
      </c>
      <c r="S298" t="s">
        <v>1041</v>
      </c>
      <c r="T298" t="s">
        <v>1043</v>
      </c>
      <c r="U298" t="s">
        <v>1040</v>
      </c>
    </row>
    <row r="299" spans="1:21" x14ac:dyDescent="0.2">
      <c r="A299">
        <v>770</v>
      </c>
      <c r="B299">
        <v>1</v>
      </c>
      <c r="C299" t="s">
        <v>3</v>
      </c>
      <c r="D299" t="s">
        <v>3</v>
      </c>
      <c r="E299" t="s">
        <v>72</v>
      </c>
      <c r="F299" t="s">
        <v>72</v>
      </c>
      <c r="G299" t="s">
        <v>73</v>
      </c>
      <c r="H299" t="s">
        <v>3</v>
      </c>
      <c r="I299" t="s">
        <v>73</v>
      </c>
      <c r="J299" t="s">
        <v>72</v>
      </c>
      <c r="K299" t="s">
        <v>3</v>
      </c>
      <c r="L299" t="s">
        <v>3</v>
      </c>
      <c r="M299" t="s">
        <v>3</v>
      </c>
      <c r="N299" t="s">
        <v>3</v>
      </c>
      <c r="O299" t="s">
        <v>916</v>
      </c>
      <c r="P299" t="s">
        <v>3</v>
      </c>
      <c r="Q299" t="s">
        <v>3</v>
      </c>
      <c r="R299" t="s">
        <v>3</v>
      </c>
      <c r="S299" t="s">
        <v>1038</v>
      </c>
      <c r="T299" t="s">
        <v>1039</v>
      </c>
      <c r="U299" t="s">
        <v>1040</v>
      </c>
    </row>
    <row r="300" spans="1:21" x14ac:dyDescent="0.2">
      <c r="A300">
        <v>770</v>
      </c>
      <c r="B300">
        <v>1</v>
      </c>
      <c r="C300" t="s">
        <v>3</v>
      </c>
      <c r="D300" t="s">
        <v>3</v>
      </c>
      <c r="E300" t="s">
        <v>266</v>
      </c>
      <c r="F300" t="s">
        <v>266</v>
      </c>
      <c r="G300" t="s">
        <v>266</v>
      </c>
      <c r="H300" t="s">
        <v>3</v>
      </c>
      <c r="I300" t="s">
        <v>266</v>
      </c>
      <c r="J300" t="s">
        <v>266</v>
      </c>
      <c r="K300" t="s">
        <v>3</v>
      </c>
      <c r="L300" t="s">
        <v>3</v>
      </c>
      <c r="M300" t="s">
        <v>3</v>
      </c>
      <c r="N300" t="s">
        <v>3</v>
      </c>
      <c r="O300" t="s">
        <v>266</v>
      </c>
      <c r="P300" t="s">
        <v>3</v>
      </c>
      <c r="Q300" t="s">
        <v>3</v>
      </c>
      <c r="R300" t="s">
        <v>3</v>
      </c>
      <c r="S300" t="s">
        <v>1041</v>
      </c>
      <c r="T300" t="s">
        <v>1043</v>
      </c>
      <c r="U300" t="s">
        <v>1040</v>
      </c>
    </row>
    <row r="301" spans="1:21" x14ac:dyDescent="0.2">
      <c r="A301">
        <v>773</v>
      </c>
      <c r="B301">
        <v>1</v>
      </c>
      <c r="C301" t="s">
        <v>3</v>
      </c>
      <c r="D301" t="s">
        <v>140</v>
      </c>
      <c r="E301" t="s">
        <v>266</v>
      </c>
      <c r="F301" t="s">
        <v>266</v>
      </c>
      <c r="G301" t="s">
        <v>266</v>
      </c>
      <c r="H301" t="s">
        <v>3</v>
      </c>
      <c r="I301" t="s">
        <v>266</v>
      </c>
      <c r="J301" t="s">
        <v>266</v>
      </c>
      <c r="K301" t="s">
        <v>3</v>
      </c>
      <c r="L301" t="s">
        <v>3</v>
      </c>
      <c r="M301" t="s">
        <v>3</v>
      </c>
      <c r="N301" t="s">
        <v>140</v>
      </c>
      <c r="O301" t="s">
        <v>266</v>
      </c>
      <c r="P301" t="s">
        <v>3</v>
      </c>
      <c r="Q301" t="s">
        <v>3</v>
      </c>
      <c r="R301" t="s">
        <v>3</v>
      </c>
      <c r="S301" t="s">
        <v>1042</v>
      </c>
      <c r="T301" t="s">
        <v>1045</v>
      </c>
      <c r="U301" t="s">
        <v>1040</v>
      </c>
    </row>
    <row r="302" spans="1:21" x14ac:dyDescent="0.2">
      <c r="A302">
        <v>774</v>
      </c>
      <c r="B302">
        <v>1</v>
      </c>
      <c r="C302" t="s">
        <v>3</v>
      </c>
      <c r="D302" t="s">
        <v>140</v>
      </c>
      <c r="E302" t="s">
        <v>266</v>
      </c>
      <c r="F302" t="s">
        <v>266</v>
      </c>
      <c r="G302" t="s">
        <v>266</v>
      </c>
      <c r="H302" t="s">
        <v>3</v>
      </c>
      <c r="I302" t="s">
        <v>266</v>
      </c>
      <c r="J302" t="s">
        <v>266</v>
      </c>
      <c r="K302" t="s">
        <v>3</v>
      </c>
      <c r="L302" t="s">
        <v>3</v>
      </c>
      <c r="M302" t="s">
        <v>3</v>
      </c>
      <c r="N302" t="s">
        <v>140</v>
      </c>
      <c r="O302" t="s">
        <v>266</v>
      </c>
      <c r="P302" t="s">
        <v>3</v>
      </c>
      <c r="Q302" t="s">
        <v>3</v>
      </c>
      <c r="R302" t="s">
        <v>3</v>
      </c>
      <c r="S302" t="s">
        <v>1042</v>
      </c>
      <c r="T302" t="s">
        <v>1045</v>
      </c>
      <c r="U302" t="s">
        <v>1040</v>
      </c>
    </row>
    <row r="303" spans="1:21" x14ac:dyDescent="0.2">
      <c r="A303">
        <v>779</v>
      </c>
      <c r="B303">
        <v>1</v>
      </c>
      <c r="C303" t="s">
        <v>3</v>
      </c>
      <c r="D303" t="s">
        <v>3</v>
      </c>
      <c r="E303" t="s">
        <v>72</v>
      </c>
      <c r="F303" t="s">
        <v>72</v>
      </c>
      <c r="G303" t="s">
        <v>73</v>
      </c>
      <c r="H303" t="s">
        <v>3</v>
      </c>
      <c r="I303" t="s">
        <v>73</v>
      </c>
      <c r="J303" t="s">
        <v>72</v>
      </c>
      <c r="K303" t="s">
        <v>3</v>
      </c>
      <c r="L303" t="s">
        <v>3</v>
      </c>
      <c r="M303" t="s">
        <v>3</v>
      </c>
      <c r="N303" t="s">
        <v>3</v>
      </c>
      <c r="O303" t="s">
        <v>916</v>
      </c>
      <c r="P303" t="s">
        <v>3</v>
      </c>
      <c r="Q303" t="s">
        <v>3</v>
      </c>
      <c r="R303" t="s">
        <v>3</v>
      </c>
      <c r="S303" t="s">
        <v>1038</v>
      </c>
      <c r="T303" t="s">
        <v>1039</v>
      </c>
      <c r="U303" t="s">
        <v>1040</v>
      </c>
    </row>
    <row r="304" spans="1:21" x14ac:dyDescent="0.2">
      <c r="A304">
        <v>779</v>
      </c>
      <c r="B304">
        <v>1</v>
      </c>
      <c r="C304" t="s">
        <v>3</v>
      </c>
      <c r="D304" t="s">
        <v>3</v>
      </c>
      <c r="E304" t="s">
        <v>266</v>
      </c>
      <c r="F304" t="s">
        <v>266</v>
      </c>
      <c r="G304" t="s">
        <v>266</v>
      </c>
      <c r="H304" t="s">
        <v>3</v>
      </c>
      <c r="I304" t="s">
        <v>266</v>
      </c>
      <c r="J304" t="s">
        <v>266</v>
      </c>
      <c r="K304" t="s">
        <v>3</v>
      </c>
      <c r="L304" t="s">
        <v>3</v>
      </c>
      <c r="M304" t="s">
        <v>3</v>
      </c>
      <c r="N304" t="s">
        <v>3</v>
      </c>
      <c r="O304" t="s">
        <v>266</v>
      </c>
      <c r="P304" t="s">
        <v>3</v>
      </c>
      <c r="Q304" t="s">
        <v>3</v>
      </c>
      <c r="R304" t="s">
        <v>3</v>
      </c>
      <c r="S304" t="s">
        <v>1041</v>
      </c>
      <c r="T304" t="s">
        <v>1043</v>
      </c>
      <c r="U304" t="s">
        <v>1040</v>
      </c>
    </row>
    <row r="305" spans="1:21" x14ac:dyDescent="0.2">
      <c r="A305">
        <v>780</v>
      </c>
      <c r="B305">
        <v>1</v>
      </c>
      <c r="C305" t="s">
        <v>3</v>
      </c>
      <c r="D305" t="s">
        <v>3</v>
      </c>
      <c r="E305" t="s">
        <v>72</v>
      </c>
      <c r="F305" t="s">
        <v>72</v>
      </c>
      <c r="G305" t="s">
        <v>73</v>
      </c>
      <c r="H305" t="s">
        <v>3</v>
      </c>
      <c r="I305" t="s">
        <v>73</v>
      </c>
      <c r="J305" t="s">
        <v>72</v>
      </c>
      <c r="K305" t="s">
        <v>3</v>
      </c>
      <c r="L305" t="s">
        <v>3</v>
      </c>
      <c r="M305" t="s">
        <v>3</v>
      </c>
      <c r="N305" t="s">
        <v>3</v>
      </c>
      <c r="O305" t="s">
        <v>916</v>
      </c>
      <c r="P305" t="s">
        <v>3</v>
      </c>
      <c r="Q305" t="s">
        <v>3</v>
      </c>
      <c r="R305" t="s">
        <v>3</v>
      </c>
      <c r="S305" t="s">
        <v>1038</v>
      </c>
      <c r="T305" t="s">
        <v>1039</v>
      </c>
      <c r="U305" t="s">
        <v>1040</v>
      </c>
    </row>
    <row r="306" spans="1:21" x14ac:dyDescent="0.2">
      <c r="A306">
        <v>780</v>
      </c>
      <c r="B306">
        <v>1</v>
      </c>
      <c r="C306" t="s">
        <v>3</v>
      </c>
      <c r="D306" t="s">
        <v>3</v>
      </c>
      <c r="E306" t="s">
        <v>266</v>
      </c>
      <c r="F306" t="s">
        <v>266</v>
      </c>
      <c r="G306" t="s">
        <v>266</v>
      </c>
      <c r="H306" t="s">
        <v>3</v>
      </c>
      <c r="I306" t="s">
        <v>266</v>
      </c>
      <c r="J306" t="s">
        <v>266</v>
      </c>
      <c r="K306" t="s">
        <v>3</v>
      </c>
      <c r="L306" t="s">
        <v>3</v>
      </c>
      <c r="M306" t="s">
        <v>3</v>
      </c>
      <c r="N306" t="s">
        <v>3</v>
      </c>
      <c r="O306" t="s">
        <v>266</v>
      </c>
      <c r="P306" t="s">
        <v>3</v>
      </c>
      <c r="Q306" t="s">
        <v>3</v>
      </c>
      <c r="R306" t="s">
        <v>3</v>
      </c>
      <c r="S306" t="s">
        <v>1041</v>
      </c>
      <c r="T306" t="s">
        <v>1043</v>
      </c>
      <c r="U306" t="s">
        <v>1040</v>
      </c>
    </row>
    <row r="307" spans="1:21" x14ac:dyDescent="0.2">
      <c r="A307">
        <v>785</v>
      </c>
      <c r="B307">
        <v>1</v>
      </c>
      <c r="C307" t="s">
        <v>3</v>
      </c>
      <c r="D307" t="s">
        <v>3</v>
      </c>
      <c r="E307" t="s">
        <v>72</v>
      </c>
      <c r="F307" t="s">
        <v>72</v>
      </c>
      <c r="G307" t="s">
        <v>73</v>
      </c>
      <c r="H307" t="s">
        <v>3</v>
      </c>
      <c r="I307" t="s">
        <v>73</v>
      </c>
      <c r="J307" t="s">
        <v>72</v>
      </c>
      <c r="K307" t="s">
        <v>3</v>
      </c>
      <c r="L307" t="s">
        <v>3</v>
      </c>
      <c r="M307" t="s">
        <v>3</v>
      </c>
      <c r="N307" t="s">
        <v>3</v>
      </c>
      <c r="O307" t="s">
        <v>916</v>
      </c>
      <c r="P307" t="s">
        <v>3</v>
      </c>
      <c r="Q307" t="s">
        <v>3</v>
      </c>
      <c r="R307" t="s">
        <v>3</v>
      </c>
      <c r="S307" t="s">
        <v>1038</v>
      </c>
      <c r="T307" t="s">
        <v>1039</v>
      </c>
      <c r="U307" t="s">
        <v>1040</v>
      </c>
    </row>
    <row r="308" spans="1:21" x14ac:dyDescent="0.2">
      <c r="A308">
        <v>785</v>
      </c>
      <c r="B308">
        <v>1</v>
      </c>
      <c r="C308" t="s">
        <v>3</v>
      </c>
      <c r="D308" t="s">
        <v>3</v>
      </c>
      <c r="E308" t="s">
        <v>266</v>
      </c>
      <c r="F308" t="s">
        <v>266</v>
      </c>
      <c r="G308" t="s">
        <v>266</v>
      </c>
      <c r="H308" t="s">
        <v>3</v>
      </c>
      <c r="I308" t="s">
        <v>266</v>
      </c>
      <c r="J308" t="s">
        <v>266</v>
      </c>
      <c r="K308" t="s">
        <v>3</v>
      </c>
      <c r="L308" t="s">
        <v>3</v>
      </c>
      <c r="M308" t="s">
        <v>3</v>
      </c>
      <c r="N308" t="s">
        <v>3</v>
      </c>
      <c r="O308" t="s">
        <v>266</v>
      </c>
      <c r="P308" t="s">
        <v>3</v>
      </c>
      <c r="Q308" t="s">
        <v>3</v>
      </c>
      <c r="R308" t="s">
        <v>3</v>
      </c>
      <c r="S308" t="s">
        <v>1041</v>
      </c>
      <c r="T308" t="s">
        <v>1043</v>
      </c>
      <c r="U308" t="s">
        <v>1040</v>
      </c>
    </row>
    <row r="309" spans="1:21" x14ac:dyDescent="0.2">
      <c r="A309">
        <v>786</v>
      </c>
      <c r="B309">
        <v>1</v>
      </c>
      <c r="C309" t="s">
        <v>3</v>
      </c>
      <c r="D309" t="s">
        <v>3</v>
      </c>
      <c r="E309" t="s">
        <v>72</v>
      </c>
      <c r="F309" t="s">
        <v>72</v>
      </c>
      <c r="G309" t="s">
        <v>73</v>
      </c>
      <c r="H309" t="s">
        <v>3</v>
      </c>
      <c r="I309" t="s">
        <v>73</v>
      </c>
      <c r="J309" t="s">
        <v>72</v>
      </c>
      <c r="K309" t="s">
        <v>3</v>
      </c>
      <c r="L309" t="s">
        <v>3</v>
      </c>
      <c r="M309" t="s">
        <v>3</v>
      </c>
      <c r="N309" t="s">
        <v>3</v>
      </c>
      <c r="O309" t="s">
        <v>916</v>
      </c>
      <c r="P309" t="s">
        <v>3</v>
      </c>
      <c r="Q309" t="s">
        <v>3</v>
      </c>
      <c r="R309" t="s">
        <v>3</v>
      </c>
      <c r="S309" t="s">
        <v>1038</v>
      </c>
      <c r="T309" t="s">
        <v>1039</v>
      </c>
      <c r="U309" t="s">
        <v>1040</v>
      </c>
    </row>
    <row r="310" spans="1:21" x14ac:dyDescent="0.2">
      <c r="A310">
        <v>786</v>
      </c>
      <c r="B310">
        <v>1</v>
      </c>
      <c r="C310" t="s">
        <v>3</v>
      </c>
      <c r="D310" t="s">
        <v>3</v>
      </c>
      <c r="E310" t="s">
        <v>266</v>
      </c>
      <c r="F310" t="s">
        <v>266</v>
      </c>
      <c r="G310" t="s">
        <v>266</v>
      </c>
      <c r="H310" t="s">
        <v>3</v>
      </c>
      <c r="I310" t="s">
        <v>266</v>
      </c>
      <c r="J310" t="s">
        <v>266</v>
      </c>
      <c r="K310" t="s">
        <v>3</v>
      </c>
      <c r="L310" t="s">
        <v>3</v>
      </c>
      <c r="M310" t="s">
        <v>3</v>
      </c>
      <c r="N310" t="s">
        <v>3</v>
      </c>
      <c r="O310" t="s">
        <v>266</v>
      </c>
      <c r="P310" t="s">
        <v>3</v>
      </c>
      <c r="Q310" t="s">
        <v>3</v>
      </c>
      <c r="R310" t="s">
        <v>3</v>
      </c>
      <c r="S310" t="s">
        <v>1041</v>
      </c>
      <c r="T310" t="s">
        <v>1043</v>
      </c>
      <c r="U310" t="s">
        <v>1040</v>
      </c>
    </row>
    <row r="311" spans="1:21" x14ac:dyDescent="0.2">
      <c r="A311">
        <v>789</v>
      </c>
      <c r="B311">
        <v>1</v>
      </c>
      <c r="C311" t="s">
        <v>3</v>
      </c>
      <c r="D311" t="s">
        <v>3</v>
      </c>
      <c r="E311" t="s">
        <v>72</v>
      </c>
      <c r="F311" t="s">
        <v>72</v>
      </c>
      <c r="G311" t="s">
        <v>73</v>
      </c>
      <c r="H311" t="s">
        <v>3</v>
      </c>
      <c r="I311" t="s">
        <v>73</v>
      </c>
      <c r="J311" t="s">
        <v>72</v>
      </c>
      <c r="K311" t="s">
        <v>3</v>
      </c>
      <c r="L311" t="s">
        <v>3</v>
      </c>
      <c r="M311" t="s">
        <v>3</v>
      </c>
      <c r="N311" t="s">
        <v>3</v>
      </c>
      <c r="O311" t="s">
        <v>916</v>
      </c>
      <c r="P311" t="s">
        <v>3</v>
      </c>
      <c r="Q311" t="s">
        <v>3</v>
      </c>
      <c r="R311" t="s">
        <v>3</v>
      </c>
      <c r="S311" t="s">
        <v>1038</v>
      </c>
      <c r="T311" t="s">
        <v>1039</v>
      </c>
      <c r="U311" t="s">
        <v>1040</v>
      </c>
    </row>
    <row r="312" spans="1:21" x14ac:dyDescent="0.2">
      <c r="A312">
        <v>789</v>
      </c>
      <c r="B312">
        <v>1</v>
      </c>
      <c r="C312" t="s">
        <v>3</v>
      </c>
      <c r="D312" t="s">
        <v>3</v>
      </c>
      <c r="E312" t="s">
        <v>266</v>
      </c>
      <c r="F312" t="s">
        <v>266</v>
      </c>
      <c r="G312" t="s">
        <v>266</v>
      </c>
      <c r="H312" t="s">
        <v>3</v>
      </c>
      <c r="I312" t="s">
        <v>266</v>
      </c>
      <c r="J312" t="s">
        <v>266</v>
      </c>
      <c r="K312" t="s">
        <v>3</v>
      </c>
      <c r="L312" t="s">
        <v>3</v>
      </c>
      <c r="M312" t="s">
        <v>3</v>
      </c>
      <c r="N312" t="s">
        <v>3</v>
      </c>
      <c r="O312" t="s">
        <v>266</v>
      </c>
      <c r="P312" t="s">
        <v>3</v>
      </c>
      <c r="Q312" t="s">
        <v>3</v>
      </c>
      <c r="R312" t="s">
        <v>3</v>
      </c>
      <c r="S312" t="s">
        <v>1041</v>
      </c>
      <c r="T312" t="s">
        <v>1043</v>
      </c>
      <c r="U312" t="s">
        <v>1040</v>
      </c>
    </row>
    <row r="313" spans="1:21" x14ac:dyDescent="0.2">
      <c r="A313">
        <v>790</v>
      </c>
      <c r="B313">
        <v>1</v>
      </c>
      <c r="C313" t="s">
        <v>3</v>
      </c>
      <c r="D313" t="s">
        <v>3</v>
      </c>
      <c r="E313" t="s">
        <v>72</v>
      </c>
      <c r="F313" t="s">
        <v>72</v>
      </c>
      <c r="G313" t="s">
        <v>73</v>
      </c>
      <c r="H313" t="s">
        <v>3</v>
      </c>
      <c r="I313" t="s">
        <v>73</v>
      </c>
      <c r="J313" t="s">
        <v>72</v>
      </c>
      <c r="K313" t="s">
        <v>3</v>
      </c>
      <c r="L313" t="s">
        <v>3</v>
      </c>
      <c r="M313" t="s">
        <v>3</v>
      </c>
      <c r="N313" t="s">
        <v>3</v>
      </c>
      <c r="O313" t="s">
        <v>916</v>
      </c>
      <c r="P313" t="s">
        <v>3</v>
      </c>
      <c r="Q313" t="s">
        <v>3</v>
      </c>
      <c r="R313" t="s">
        <v>3</v>
      </c>
      <c r="S313" t="s">
        <v>1038</v>
      </c>
      <c r="T313" t="s">
        <v>1039</v>
      </c>
      <c r="U313" t="s">
        <v>1040</v>
      </c>
    </row>
    <row r="314" spans="1:21" x14ac:dyDescent="0.2">
      <c r="A314">
        <v>790</v>
      </c>
      <c r="B314">
        <v>1</v>
      </c>
      <c r="C314" t="s">
        <v>3</v>
      </c>
      <c r="D314" t="s">
        <v>3</v>
      </c>
      <c r="E314" t="s">
        <v>266</v>
      </c>
      <c r="F314" t="s">
        <v>266</v>
      </c>
      <c r="G314" t="s">
        <v>266</v>
      </c>
      <c r="H314" t="s">
        <v>3</v>
      </c>
      <c r="I314" t="s">
        <v>266</v>
      </c>
      <c r="J314" t="s">
        <v>266</v>
      </c>
      <c r="K314" t="s">
        <v>3</v>
      </c>
      <c r="L314" t="s">
        <v>3</v>
      </c>
      <c r="M314" t="s">
        <v>3</v>
      </c>
      <c r="N314" t="s">
        <v>3</v>
      </c>
      <c r="O314" t="s">
        <v>266</v>
      </c>
      <c r="P314" t="s">
        <v>3</v>
      </c>
      <c r="Q314" t="s">
        <v>3</v>
      </c>
      <c r="R314" t="s">
        <v>3</v>
      </c>
      <c r="S314" t="s">
        <v>1041</v>
      </c>
      <c r="T314" t="s">
        <v>1043</v>
      </c>
      <c r="U314" t="s">
        <v>1040</v>
      </c>
    </row>
    <row r="315" spans="1:21" x14ac:dyDescent="0.2">
      <c r="A315">
        <v>793</v>
      </c>
      <c r="B315">
        <v>1</v>
      </c>
      <c r="C315" t="s">
        <v>3</v>
      </c>
      <c r="D315" t="s">
        <v>140</v>
      </c>
      <c r="E315" t="s">
        <v>266</v>
      </c>
      <c r="F315" t="s">
        <v>266</v>
      </c>
      <c r="G315" t="s">
        <v>266</v>
      </c>
      <c r="H315" t="s">
        <v>3</v>
      </c>
      <c r="I315" t="s">
        <v>266</v>
      </c>
      <c r="J315" t="s">
        <v>266</v>
      </c>
      <c r="K315" t="s">
        <v>3</v>
      </c>
      <c r="L315" t="s">
        <v>3</v>
      </c>
      <c r="M315" t="s">
        <v>3</v>
      </c>
      <c r="N315" t="s">
        <v>140</v>
      </c>
      <c r="O315" t="s">
        <v>266</v>
      </c>
      <c r="P315" t="s">
        <v>3</v>
      </c>
      <c r="Q315" t="s">
        <v>3</v>
      </c>
      <c r="R315" t="s">
        <v>3</v>
      </c>
      <c r="S315" t="s">
        <v>1042</v>
      </c>
      <c r="T315" t="s">
        <v>1045</v>
      </c>
      <c r="U315" t="s">
        <v>1040</v>
      </c>
    </row>
    <row r="316" spans="1:21" x14ac:dyDescent="0.2">
      <c r="A316">
        <v>794</v>
      </c>
      <c r="B316">
        <v>1</v>
      </c>
      <c r="C316" t="s">
        <v>3</v>
      </c>
      <c r="D316" t="s">
        <v>140</v>
      </c>
      <c r="E316" t="s">
        <v>266</v>
      </c>
      <c r="F316" t="s">
        <v>266</v>
      </c>
      <c r="G316" t="s">
        <v>266</v>
      </c>
      <c r="H316" t="s">
        <v>3</v>
      </c>
      <c r="I316" t="s">
        <v>266</v>
      </c>
      <c r="J316" t="s">
        <v>266</v>
      </c>
      <c r="K316" t="s">
        <v>3</v>
      </c>
      <c r="L316" t="s">
        <v>3</v>
      </c>
      <c r="M316" t="s">
        <v>3</v>
      </c>
      <c r="N316" t="s">
        <v>140</v>
      </c>
      <c r="O316" t="s">
        <v>266</v>
      </c>
      <c r="P316" t="s">
        <v>3</v>
      </c>
      <c r="Q316" t="s">
        <v>3</v>
      </c>
      <c r="R316" t="s">
        <v>3</v>
      </c>
      <c r="S316" t="s">
        <v>1042</v>
      </c>
      <c r="T316" t="s">
        <v>1045</v>
      </c>
      <c r="U316" t="s">
        <v>1040</v>
      </c>
    </row>
    <row r="317" spans="1:21" x14ac:dyDescent="0.2">
      <c r="A317">
        <v>799</v>
      </c>
      <c r="B317">
        <v>1</v>
      </c>
      <c r="C317" t="s">
        <v>3</v>
      </c>
      <c r="D317" t="s">
        <v>140</v>
      </c>
      <c r="E317" t="s">
        <v>266</v>
      </c>
      <c r="F317" t="s">
        <v>266</v>
      </c>
      <c r="G317" t="s">
        <v>266</v>
      </c>
      <c r="H317" t="s">
        <v>3</v>
      </c>
      <c r="I317" t="s">
        <v>266</v>
      </c>
      <c r="J317" t="s">
        <v>266</v>
      </c>
      <c r="K317" t="s">
        <v>3</v>
      </c>
      <c r="L317" t="s">
        <v>3</v>
      </c>
      <c r="M317" t="s">
        <v>3</v>
      </c>
      <c r="N317" t="s">
        <v>140</v>
      </c>
      <c r="O317" t="s">
        <v>266</v>
      </c>
      <c r="P317" t="s">
        <v>3</v>
      </c>
      <c r="Q317" t="s">
        <v>3</v>
      </c>
      <c r="R317" t="s">
        <v>3</v>
      </c>
      <c r="S317" t="s">
        <v>1042</v>
      </c>
      <c r="T317" t="s">
        <v>1045</v>
      </c>
      <c r="U317" t="s">
        <v>1040</v>
      </c>
    </row>
    <row r="318" spans="1:21" x14ac:dyDescent="0.2">
      <c r="A318">
        <v>800</v>
      </c>
      <c r="B318">
        <v>1</v>
      </c>
      <c r="C318" t="s">
        <v>3</v>
      </c>
      <c r="D318" t="s">
        <v>140</v>
      </c>
      <c r="E318" t="s">
        <v>266</v>
      </c>
      <c r="F318" t="s">
        <v>266</v>
      </c>
      <c r="G318" t="s">
        <v>266</v>
      </c>
      <c r="H318" t="s">
        <v>3</v>
      </c>
      <c r="I318" t="s">
        <v>266</v>
      </c>
      <c r="J318" t="s">
        <v>266</v>
      </c>
      <c r="K318" t="s">
        <v>3</v>
      </c>
      <c r="L318" t="s">
        <v>3</v>
      </c>
      <c r="M318" t="s">
        <v>3</v>
      </c>
      <c r="N318" t="s">
        <v>140</v>
      </c>
      <c r="O318" t="s">
        <v>266</v>
      </c>
      <c r="P318" t="s">
        <v>3</v>
      </c>
      <c r="Q318" t="s">
        <v>3</v>
      </c>
      <c r="R318" t="s">
        <v>3</v>
      </c>
      <c r="S318" t="s">
        <v>1042</v>
      </c>
      <c r="T318" t="s">
        <v>1045</v>
      </c>
      <c r="U318" t="s">
        <v>1040</v>
      </c>
    </row>
    <row r="319" spans="1:21" x14ac:dyDescent="0.2">
      <c r="A319">
        <v>803</v>
      </c>
      <c r="B319">
        <v>1</v>
      </c>
      <c r="C319" t="s">
        <v>3</v>
      </c>
      <c r="D319" t="s">
        <v>3</v>
      </c>
      <c r="E319" t="s">
        <v>266</v>
      </c>
      <c r="F319" t="s">
        <v>266</v>
      </c>
      <c r="G319" t="s">
        <v>266</v>
      </c>
      <c r="H319" t="s">
        <v>3</v>
      </c>
      <c r="I319" t="s">
        <v>266</v>
      </c>
      <c r="J319" t="s">
        <v>266</v>
      </c>
      <c r="K319" t="s">
        <v>3</v>
      </c>
      <c r="L319" t="s">
        <v>3</v>
      </c>
      <c r="M319" t="s">
        <v>3</v>
      </c>
      <c r="N319" t="s">
        <v>3</v>
      </c>
      <c r="O319" t="s">
        <v>266</v>
      </c>
      <c r="P319" t="s">
        <v>3</v>
      </c>
      <c r="Q319" t="s">
        <v>3</v>
      </c>
      <c r="R319" t="s">
        <v>3</v>
      </c>
      <c r="S319" t="s">
        <v>1041</v>
      </c>
      <c r="T319" t="s">
        <v>1043</v>
      </c>
      <c r="U319" t="s">
        <v>1040</v>
      </c>
    </row>
    <row r="320" spans="1:21" x14ac:dyDescent="0.2">
      <c r="A320">
        <v>804</v>
      </c>
      <c r="B320">
        <v>1</v>
      </c>
      <c r="C320" t="s">
        <v>3</v>
      </c>
      <c r="D320" t="s">
        <v>3</v>
      </c>
      <c r="E320" t="s">
        <v>266</v>
      </c>
      <c r="F320" t="s">
        <v>266</v>
      </c>
      <c r="G320" t="s">
        <v>266</v>
      </c>
      <c r="H320" t="s">
        <v>3</v>
      </c>
      <c r="I320" t="s">
        <v>266</v>
      </c>
      <c r="J320" t="s">
        <v>266</v>
      </c>
      <c r="K320" t="s">
        <v>3</v>
      </c>
      <c r="L320" t="s">
        <v>3</v>
      </c>
      <c r="M320" t="s">
        <v>3</v>
      </c>
      <c r="N320" t="s">
        <v>3</v>
      </c>
      <c r="O320" t="s">
        <v>266</v>
      </c>
      <c r="P320" t="s">
        <v>3</v>
      </c>
      <c r="Q320" t="s">
        <v>3</v>
      </c>
      <c r="R320" t="s">
        <v>3</v>
      </c>
      <c r="S320" t="s">
        <v>1041</v>
      </c>
      <c r="T320" t="s">
        <v>1043</v>
      </c>
      <c r="U320" t="s">
        <v>1040</v>
      </c>
    </row>
    <row r="321" spans="1:21" x14ac:dyDescent="0.2">
      <c r="A321">
        <v>807</v>
      </c>
      <c r="B321">
        <v>1</v>
      </c>
      <c r="C321" t="s">
        <v>3</v>
      </c>
      <c r="D321" t="s">
        <v>3</v>
      </c>
      <c r="E321" t="s">
        <v>72</v>
      </c>
      <c r="F321" t="s">
        <v>72</v>
      </c>
      <c r="G321" t="s">
        <v>73</v>
      </c>
      <c r="H321" t="s">
        <v>3</v>
      </c>
      <c r="I321" t="s">
        <v>73</v>
      </c>
      <c r="J321" t="s">
        <v>72</v>
      </c>
      <c r="K321" t="s">
        <v>3</v>
      </c>
      <c r="L321" t="s">
        <v>3</v>
      </c>
      <c r="M321" t="s">
        <v>3</v>
      </c>
      <c r="N321" t="s">
        <v>3</v>
      </c>
      <c r="O321" t="s">
        <v>916</v>
      </c>
      <c r="P321" t="s">
        <v>3</v>
      </c>
      <c r="Q321" t="s">
        <v>3</v>
      </c>
      <c r="R321" t="s">
        <v>3</v>
      </c>
      <c r="S321" t="s">
        <v>1038</v>
      </c>
      <c r="T321" t="s">
        <v>1039</v>
      </c>
      <c r="U321" t="s">
        <v>1040</v>
      </c>
    </row>
    <row r="322" spans="1:21" x14ac:dyDescent="0.2">
      <c r="A322">
        <v>807</v>
      </c>
      <c r="B322">
        <v>1</v>
      </c>
      <c r="C322" t="s">
        <v>3</v>
      </c>
      <c r="D322" t="s">
        <v>3</v>
      </c>
      <c r="E322" t="s">
        <v>266</v>
      </c>
      <c r="F322" t="s">
        <v>266</v>
      </c>
      <c r="G322" t="s">
        <v>266</v>
      </c>
      <c r="H322" t="s">
        <v>3</v>
      </c>
      <c r="I322" t="s">
        <v>266</v>
      </c>
      <c r="J322" t="s">
        <v>266</v>
      </c>
      <c r="K322" t="s">
        <v>3</v>
      </c>
      <c r="L322" t="s">
        <v>3</v>
      </c>
      <c r="M322" t="s">
        <v>3</v>
      </c>
      <c r="N322" t="s">
        <v>3</v>
      </c>
      <c r="O322" t="s">
        <v>266</v>
      </c>
      <c r="P322" t="s">
        <v>3</v>
      </c>
      <c r="Q322" t="s">
        <v>3</v>
      </c>
      <c r="R322" t="s">
        <v>3</v>
      </c>
      <c r="S322" t="s">
        <v>1041</v>
      </c>
      <c r="T322" t="s">
        <v>1043</v>
      </c>
      <c r="U322" t="s">
        <v>1040</v>
      </c>
    </row>
    <row r="323" spans="1:21" x14ac:dyDescent="0.2">
      <c r="A323">
        <v>808</v>
      </c>
      <c r="B323">
        <v>1</v>
      </c>
      <c r="C323" t="s">
        <v>3</v>
      </c>
      <c r="D323" t="s">
        <v>3</v>
      </c>
      <c r="E323" t="s">
        <v>72</v>
      </c>
      <c r="F323" t="s">
        <v>72</v>
      </c>
      <c r="G323" t="s">
        <v>73</v>
      </c>
      <c r="H323" t="s">
        <v>3</v>
      </c>
      <c r="I323" t="s">
        <v>73</v>
      </c>
      <c r="J323" t="s">
        <v>72</v>
      </c>
      <c r="K323" t="s">
        <v>3</v>
      </c>
      <c r="L323" t="s">
        <v>3</v>
      </c>
      <c r="M323" t="s">
        <v>3</v>
      </c>
      <c r="N323" t="s">
        <v>3</v>
      </c>
      <c r="O323" t="s">
        <v>916</v>
      </c>
      <c r="P323" t="s">
        <v>3</v>
      </c>
      <c r="Q323" t="s">
        <v>3</v>
      </c>
      <c r="R323" t="s">
        <v>3</v>
      </c>
      <c r="S323" t="s">
        <v>1038</v>
      </c>
      <c r="T323" t="s">
        <v>1039</v>
      </c>
      <c r="U323" t="s">
        <v>1040</v>
      </c>
    </row>
    <row r="324" spans="1:21" x14ac:dyDescent="0.2">
      <c r="A324">
        <v>808</v>
      </c>
      <c r="B324">
        <v>1</v>
      </c>
      <c r="C324" t="s">
        <v>3</v>
      </c>
      <c r="D324" t="s">
        <v>3</v>
      </c>
      <c r="E324" t="s">
        <v>266</v>
      </c>
      <c r="F324" t="s">
        <v>266</v>
      </c>
      <c r="G324" t="s">
        <v>266</v>
      </c>
      <c r="H324" t="s">
        <v>3</v>
      </c>
      <c r="I324" t="s">
        <v>266</v>
      </c>
      <c r="J324" t="s">
        <v>266</v>
      </c>
      <c r="K324" t="s">
        <v>3</v>
      </c>
      <c r="L324" t="s">
        <v>3</v>
      </c>
      <c r="M324" t="s">
        <v>3</v>
      </c>
      <c r="N324" t="s">
        <v>3</v>
      </c>
      <c r="O324" t="s">
        <v>266</v>
      </c>
      <c r="P324" t="s">
        <v>3</v>
      </c>
      <c r="Q324" t="s">
        <v>3</v>
      </c>
      <c r="R324" t="s">
        <v>3</v>
      </c>
      <c r="S324" t="s">
        <v>1041</v>
      </c>
      <c r="T324" t="s">
        <v>1043</v>
      </c>
      <c r="U324" t="s">
        <v>1040</v>
      </c>
    </row>
    <row r="325" spans="1:21" x14ac:dyDescent="0.2">
      <c r="A325">
        <v>860</v>
      </c>
      <c r="B325">
        <v>1</v>
      </c>
      <c r="C325" t="s">
        <v>3</v>
      </c>
      <c r="D325" t="s">
        <v>3</v>
      </c>
      <c r="E325" t="s">
        <v>72</v>
      </c>
      <c r="F325" t="s">
        <v>72</v>
      </c>
      <c r="G325" t="s">
        <v>73</v>
      </c>
      <c r="H325" t="s">
        <v>3</v>
      </c>
      <c r="I325" t="s">
        <v>73</v>
      </c>
      <c r="J325" t="s">
        <v>72</v>
      </c>
      <c r="K325" t="s">
        <v>3</v>
      </c>
      <c r="L325" t="s">
        <v>3</v>
      </c>
      <c r="M325" t="s">
        <v>3</v>
      </c>
      <c r="N325" t="s">
        <v>3</v>
      </c>
      <c r="O325" t="s">
        <v>916</v>
      </c>
      <c r="P325" t="s">
        <v>3</v>
      </c>
      <c r="Q325" t="s">
        <v>3</v>
      </c>
      <c r="R325" t="s">
        <v>3</v>
      </c>
      <c r="S325" t="s">
        <v>1038</v>
      </c>
      <c r="T325" t="s">
        <v>1039</v>
      </c>
      <c r="U325" t="s">
        <v>1040</v>
      </c>
    </row>
    <row r="326" spans="1:21" x14ac:dyDescent="0.2">
      <c r="A326">
        <v>860</v>
      </c>
      <c r="B326">
        <v>1</v>
      </c>
      <c r="C326" t="s">
        <v>3</v>
      </c>
      <c r="D326" t="s">
        <v>3</v>
      </c>
      <c r="E326" t="s">
        <v>266</v>
      </c>
      <c r="F326" t="s">
        <v>266</v>
      </c>
      <c r="G326" t="s">
        <v>266</v>
      </c>
      <c r="H326" t="s">
        <v>3</v>
      </c>
      <c r="I326" t="s">
        <v>266</v>
      </c>
      <c r="J326" t="s">
        <v>266</v>
      </c>
      <c r="K326" t="s">
        <v>3</v>
      </c>
      <c r="L326" t="s">
        <v>3</v>
      </c>
      <c r="M326" t="s">
        <v>3</v>
      </c>
      <c r="N326" t="s">
        <v>3</v>
      </c>
      <c r="O326" t="s">
        <v>266</v>
      </c>
      <c r="P326" t="s">
        <v>3</v>
      </c>
      <c r="Q326" t="s">
        <v>3</v>
      </c>
      <c r="R326" t="s">
        <v>3</v>
      </c>
      <c r="S326" t="s">
        <v>1041</v>
      </c>
      <c r="T326" t="s">
        <v>1043</v>
      </c>
      <c r="U326" t="s">
        <v>1040</v>
      </c>
    </row>
    <row r="327" spans="1:21" x14ac:dyDescent="0.2">
      <c r="A327">
        <v>861</v>
      </c>
      <c r="B327">
        <v>1</v>
      </c>
      <c r="C327" t="s">
        <v>3</v>
      </c>
      <c r="D327" t="s">
        <v>3</v>
      </c>
      <c r="E327" t="s">
        <v>72</v>
      </c>
      <c r="F327" t="s">
        <v>72</v>
      </c>
      <c r="G327" t="s">
        <v>73</v>
      </c>
      <c r="H327" t="s">
        <v>3</v>
      </c>
      <c r="I327" t="s">
        <v>73</v>
      </c>
      <c r="J327" t="s">
        <v>72</v>
      </c>
      <c r="K327" t="s">
        <v>3</v>
      </c>
      <c r="L327" t="s">
        <v>3</v>
      </c>
      <c r="M327" t="s">
        <v>3</v>
      </c>
      <c r="N327" t="s">
        <v>3</v>
      </c>
      <c r="O327" t="s">
        <v>916</v>
      </c>
      <c r="P327" t="s">
        <v>3</v>
      </c>
      <c r="Q327" t="s">
        <v>3</v>
      </c>
      <c r="R327" t="s">
        <v>3</v>
      </c>
      <c r="S327" t="s">
        <v>1038</v>
      </c>
      <c r="T327" t="s">
        <v>1039</v>
      </c>
      <c r="U327" t="s">
        <v>1040</v>
      </c>
    </row>
    <row r="328" spans="1:21" x14ac:dyDescent="0.2">
      <c r="A328">
        <v>861</v>
      </c>
      <c r="B328">
        <v>1</v>
      </c>
      <c r="C328" t="s">
        <v>3</v>
      </c>
      <c r="D328" t="s">
        <v>3</v>
      </c>
      <c r="E328" t="s">
        <v>266</v>
      </c>
      <c r="F328" t="s">
        <v>266</v>
      </c>
      <c r="G328" t="s">
        <v>266</v>
      </c>
      <c r="H328" t="s">
        <v>3</v>
      </c>
      <c r="I328" t="s">
        <v>266</v>
      </c>
      <c r="J328" t="s">
        <v>266</v>
      </c>
      <c r="K328" t="s">
        <v>3</v>
      </c>
      <c r="L328" t="s">
        <v>3</v>
      </c>
      <c r="M328" t="s">
        <v>3</v>
      </c>
      <c r="N328" t="s">
        <v>3</v>
      </c>
      <c r="O328" t="s">
        <v>266</v>
      </c>
      <c r="P328" t="s">
        <v>3</v>
      </c>
      <c r="Q328" t="s">
        <v>3</v>
      </c>
      <c r="R328" t="s">
        <v>3</v>
      </c>
      <c r="S328" t="s">
        <v>1041</v>
      </c>
      <c r="T328" t="s">
        <v>1043</v>
      </c>
      <c r="U328" t="s">
        <v>1040</v>
      </c>
    </row>
    <row r="329" spans="1:21" x14ac:dyDescent="0.2">
      <c r="A329">
        <v>864</v>
      </c>
      <c r="B329">
        <v>1</v>
      </c>
      <c r="C329" t="s">
        <v>3</v>
      </c>
      <c r="D329" t="s">
        <v>3</v>
      </c>
      <c r="E329" t="s">
        <v>72</v>
      </c>
      <c r="F329" t="s">
        <v>72</v>
      </c>
      <c r="G329" t="s">
        <v>73</v>
      </c>
      <c r="H329" t="s">
        <v>3</v>
      </c>
      <c r="I329" t="s">
        <v>73</v>
      </c>
      <c r="J329" t="s">
        <v>72</v>
      </c>
      <c r="K329" t="s">
        <v>3</v>
      </c>
      <c r="L329" t="s">
        <v>3</v>
      </c>
      <c r="M329" t="s">
        <v>3</v>
      </c>
      <c r="N329" t="s">
        <v>3</v>
      </c>
      <c r="O329" t="s">
        <v>916</v>
      </c>
      <c r="P329" t="s">
        <v>3</v>
      </c>
      <c r="Q329" t="s">
        <v>3</v>
      </c>
      <c r="R329" t="s">
        <v>3</v>
      </c>
      <c r="S329" t="s">
        <v>1038</v>
      </c>
      <c r="T329" t="s">
        <v>1039</v>
      </c>
      <c r="U329" t="s">
        <v>1040</v>
      </c>
    </row>
    <row r="330" spans="1:21" x14ac:dyDescent="0.2">
      <c r="A330">
        <v>864</v>
      </c>
      <c r="B330">
        <v>1</v>
      </c>
      <c r="C330" t="s">
        <v>3</v>
      </c>
      <c r="D330" t="s">
        <v>3</v>
      </c>
      <c r="E330" t="s">
        <v>266</v>
      </c>
      <c r="F330" t="s">
        <v>266</v>
      </c>
      <c r="G330" t="s">
        <v>266</v>
      </c>
      <c r="H330" t="s">
        <v>3</v>
      </c>
      <c r="I330" t="s">
        <v>266</v>
      </c>
      <c r="J330" t="s">
        <v>266</v>
      </c>
      <c r="K330" t="s">
        <v>3</v>
      </c>
      <c r="L330" t="s">
        <v>3</v>
      </c>
      <c r="M330" t="s">
        <v>3</v>
      </c>
      <c r="N330" t="s">
        <v>3</v>
      </c>
      <c r="O330" t="s">
        <v>266</v>
      </c>
      <c r="P330" t="s">
        <v>3</v>
      </c>
      <c r="Q330" t="s">
        <v>3</v>
      </c>
      <c r="R330" t="s">
        <v>3</v>
      </c>
      <c r="S330" t="s">
        <v>1041</v>
      </c>
      <c r="T330" t="s">
        <v>1043</v>
      </c>
      <c r="U330" t="s">
        <v>1040</v>
      </c>
    </row>
    <row r="331" spans="1:21" x14ac:dyDescent="0.2">
      <c r="A331">
        <v>865</v>
      </c>
      <c r="B331">
        <v>1</v>
      </c>
      <c r="C331" t="s">
        <v>3</v>
      </c>
      <c r="D331" t="s">
        <v>3</v>
      </c>
      <c r="E331" t="s">
        <v>72</v>
      </c>
      <c r="F331" t="s">
        <v>72</v>
      </c>
      <c r="G331" t="s">
        <v>73</v>
      </c>
      <c r="H331" t="s">
        <v>3</v>
      </c>
      <c r="I331" t="s">
        <v>73</v>
      </c>
      <c r="J331" t="s">
        <v>72</v>
      </c>
      <c r="K331" t="s">
        <v>3</v>
      </c>
      <c r="L331" t="s">
        <v>3</v>
      </c>
      <c r="M331" t="s">
        <v>3</v>
      </c>
      <c r="N331" t="s">
        <v>3</v>
      </c>
      <c r="O331" t="s">
        <v>916</v>
      </c>
      <c r="P331" t="s">
        <v>3</v>
      </c>
      <c r="Q331" t="s">
        <v>3</v>
      </c>
      <c r="R331" t="s">
        <v>3</v>
      </c>
      <c r="S331" t="s">
        <v>1038</v>
      </c>
      <c r="T331" t="s">
        <v>1039</v>
      </c>
      <c r="U331" t="s">
        <v>1040</v>
      </c>
    </row>
    <row r="332" spans="1:21" x14ac:dyDescent="0.2">
      <c r="A332">
        <v>865</v>
      </c>
      <c r="B332">
        <v>1</v>
      </c>
      <c r="C332" t="s">
        <v>3</v>
      </c>
      <c r="D332" t="s">
        <v>3</v>
      </c>
      <c r="E332" t="s">
        <v>266</v>
      </c>
      <c r="F332" t="s">
        <v>266</v>
      </c>
      <c r="G332" t="s">
        <v>266</v>
      </c>
      <c r="H332" t="s">
        <v>3</v>
      </c>
      <c r="I332" t="s">
        <v>266</v>
      </c>
      <c r="J332" t="s">
        <v>266</v>
      </c>
      <c r="K332" t="s">
        <v>3</v>
      </c>
      <c r="L332" t="s">
        <v>3</v>
      </c>
      <c r="M332" t="s">
        <v>3</v>
      </c>
      <c r="N332" t="s">
        <v>3</v>
      </c>
      <c r="O332" t="s">
        <v>266</v>
      </c>
      <c r="P332" t="s">
        <v>3</v>
      </c>
      <c r="Q332" t="s">
        <v>3</v>
      </c>
      <c r="R332" t="s">
        <v>3</v>
      </c>
      <c r="S332" t="s">
        <v>1041</v>
      </c>
      <c r="T332" t="s">
        <v>1043</v>
      </c>
      <c r="U332" t="s">
        <v>1040</v>
      </c>
    </row>
    <row r="333" spans="1:21" x14ac:dyDescent="0.2">
      <c r="A333">
        <v>868</v>
      </c>
      <c r="B333">
        <v>1</v>
      </c>
      <c r="C333" t="s">
        <v>3</v>
      </c>
      <c r="D333" t="s">
        <v>3</v>
      </c>
      <c r="E333" t="s">
        <v>72</v>
      </c>
      <c r="F333" t="s">
        <v>72</v>
      </c>
      <c r="G333" t="s">
        <v>73</v>
      </c>
      <c r="H333" t="s">
        <v>3</v>
      </c>
      <c r="I333" t="s">
        <v>73</v>
      </c>
      <c r="J333" t="s">
        <v>72</v>
      </c>
      <c r="K333" t="s">
        <v>3</v>
      </c>
      <c r="L333" t="s">
        <v>3</v>
      </c>
      <c r="M333" t="s">
        <v>3</v>
      </c>
      <c r="N333" t="s">
        <v>3</v>
      </c>
      <c r="O333" t="s">
        <v>916</v>
      </c>
      <c r="P333" t="s">
        <v>3</v>
      </c>
      <c r="Q333" t="s">
        <v>3</v>
      </c>
      <c r="R333" t="s">
        <v>3</v>
      </c>
      <c r="S333" t="s">
        <v>1038</v>
      </c>
      <c r="T333" t="s">
        <v>1039</v>
      </c>
      <c r="U333" t="s">
        <v>1040</v>
      </c>
    </row>
    <row r="334" spans="1:21" x14ac:dyDescent="0.2">
      <c r="A334">
        <v>868</v>
      </c>
      <c r="B334">
        <v>1</v>
      </c>
      <c r="C334" t="s">
        <v>3</v>
      </c>
      <c r="D334" t="s">
        <v>3</v>
      </c>
      <c r="E334" t="s">
        <v>266</v>
      </c>
      <c r="F334" t="s">
        <v>266</v>
      </c>
      <c r="G334" t="s">
        <v>266</v>
      </c>
      <c r="H334" t="s">
        <v>3</v>
      </c>
      <c r="I334" t="s">
        <v>266</v>
      </c>
      <c r="J334" t="s">
        <v>266</v>
      </c>
      <c r="K334" t="s">
        <v>3</v>
      </c>
      <c r="L334" t="s">
        <v>3</v>
      </c>
      <c r="M334" t="s">
        <v>3</v>
      </c>
      <c r="N334" t="s">
        <v>3</v>
      </c>
      <c r="O334" t="s">
        <v>266</v>
      </c>
      <c r="P334" t="s">
        <v>3</v>
      </c>
      <c r="Q334" t="s">
        <v>3</v>
      </c>
      <c r="R334" t="s">
        <v>3</v>
      </c>
      <c r="S334" t="s">
        <v>1041</v>
      </c>
      <c r="T334" t="s">
        <v>1043</v>
      </c>
      <c r="U334" t="s">
        <v>1040</v>
      </c>
    </row>
    <row r="335" spans="1:21" x14ac:dyDescent="0.2">
      <c r="A335">
        <v>869</v>
      </c>
      <c r="B335">
        <v>1</v>
      </c>
      <c r="C335" t="s">
        <v>3</v>
      </c>
      <c r="D335" t="s">
        <v>3</v>
      </c>
      <c r="E335" t="s">
        <v>72</v>
      </c>
      <c r="F335" t="s">
        <v>72</v>
      </c>
      <c r="G335" t="s">
        <v>73</v>
      </c>
      <c r="H335" t="s">
        <v>3</v>
      </c>
      <c r="I335" t="s">
        <v>73</v>
      </c>
      <c r="J335" t="s">
        <v>72</v>
      </c>
      <c r="K335" t="s">
        <v>3</v>
      </c>
      <c r="L335" t="s">
        <v>3</v>
      </c>
      <c r="M335" t="s">
        <v>3</v>
      </c>
      <c r="N335" t="s">
        <v>3</v>
      </c>
      <c r="O335" t="s">
        <v>916</v>
      </c>
      <c r="P335" t="s">
        <v>3</v>
      </c>
      <c r="Q335" t="s">
        <v>3</v>
      </c>
      <c r="R335" t="s">
        <v>3</v>
      </c>
      <c r="S335" t="s">
        <v>1038</v>
      </c>
      <c r="T335" t="s">
        <v>1039</v>
      </c>
      <c r="U335" t="s">
        <v>1040</v>
      </c>
    </row>
    <row r="336" spans="1:21" x14ac:dyDescent="0.2">
      <c r="A336">
        <v>869</v>
      </c>
      <c r="B336">
        <v>1</v>
      </c>
      <c r="C336" t="s">
        <v>3</v>
      </c>
      <c r="D336" t="s">
        <v>3</v>
      </c>
      <c r="E336" t="s">
        <v>266</v>
      </c>
      <c r="F336" t="s">
        <v>266</v>
      </c>
      <c r="G336" t="s">
        <v>266</v>
      </c>
      <c r="H336" t="s">
        <v>3</v>
      </c>
      <c r="I336" t="s">
        <v>266</v>
      </c>
      <c r="J336" t="s">
        <v>266</v>
      </c>
      <c r="K336" t="s">
        <v>3</v>
      </c>
      <c r="L336" t="s">
        <v>3</v>
      </c>
      <c r="M336" t="s">
        <v>3</v>
      </c>
      <c r="N336" t="s">
        <v>3</v>
      </c>
      <c r="O336" t="s">
        <v>266</v>
      </c>
      <c r="P336" t="s">
        <v>3</v>
      </c>
      <c r="Q336" t="s">
        <v>3</v>
      </c>
      <c r="R336" t="s">
        <v>3</v>
      </c>
      <c r="S336" t="s">
        <v>1041</v>
      </c>
      <c r="T336" t="s">
        <v>1043</v>
      </c>
      <c r="U336" t="s">
        <v>1040</v>
      </c>
    </row>
    <row r="337" spans="1:21" x14ac:dyDescent="0.2">
      <c r="A337">
        <v>874</v>
      </c>
      <c r="B337">
        <v>1</v>
      </c>
      <c r="C337" t="s">
        <v>3</v>
      </c>
      <c r="D337" t="s">
        <v>3</v>
      </c>
      <c r="E337" t="s">
        <v>72</v>
      </c>
      <c r="F337" t="s">
        <v>72</v>
      </c>
      <c r="G337" t="s">
        <v>73</v>
      </c>
      <c r="H337" t="s">
        <v>3</v>
      </c>
      <c r="I337" t="s">
        <v>73</v>
      </c>
      <c r="J337" t="s">
        <v>72</v>
      </c>
      <c r="K337" t="s">
        <v>3</v>
      </c>
      <c r="L337" t="s">
        <v>3</v>
      </c>
      <c r="M337" t="s">
        <v>3</v>
      </c>
      <c r="N337" t="s">
        <v>3</v>
      </c>
      <c r="O337" t="s">
        <v>916</v>
      </c>
      <c r="P337" t="s">
        <v>3</v>
      </c>
      <c r="Q337" t="s">
        <v>3</v>
      </c>
      <c r="R337" t="s">
        <v>3</v>
      </c>
      <c r="S337" t="s">
        <v>1038</v>
      </c>
      <c r="T337" t="s">
        <v>1039</v>
      </c>
      <c r="U337" t="s">
        <v>1040</v>
      </c>
    </row>
    <row r="338" spans="1:21" x14ac:dyDescent="0.2">
      <c r="A338">
        <v>874</v>
      </c>
      <c r="B338">
        <v>1</v>
      </c>
      <c r="C338" t="s">
        <v>3</v>
      </c>
      <c r="D338" t="s">
        <v>3</v>
      </c>
      <c r="E338" t="s">
        <v>266</v>
      </c>
      <c r="F338" t="s">
        <v>266</v>
      </c>
      <c r="G338" t="s">
        <v>266</v>
      </c>
      <c r="H338" t="s">
        <v>3</v>
      </c>
      <c r="I338" t="s">
        <v>266</v>
      </c>
      <c r="J338" t="s">
        <v>266</v>
      </c>
      <c r="K338" t="s">
        <v>3</v>
      </c>
      <c r="L338" t="s">
        <v>3</v>
      </c>
      <c r="M338" t="s">
        <v>3</v>
      </c>
      <c r="N338" t="s">
        <v>3</v>
      </c>
      <c r="O338" t="s">
        <v>266</v>
      </c>
      <c r="P338" t="s">
        <v>3</v>
      </c>
      <c r="Q338" t="s">
        <v>3</v>
      </c>
      <c r="R338" t="s">
        <v>3</v>
      </c>
      <c r="S338" t="s">
        <v>1041</v>
      </c>
      <c r="T338" t="s">
        <v>1043</v>
      </c>
      <c r="U338" t="s">
        <v>1040</v>
      </c>
    </row>
    <row r="339" spans="1:21" x14ac:dyDescent="0.2">
      <c r="A339">
        <v>875</v>
      </c>
      <c r="B339">
        <v>1</v>
      </c>
      <c r="C339" t="s">
        <v>3</v>
      </c>
      <c r="D339" t="s">
        <v>3</v>
      </c>
      <c r="E339" t="s">
        <v>72</v>
      </c>
      <c r="F339" t="s">
        <v>72</v>
      </c>
      <c r="G339" t="s">
        <v>73</v>
      </c>
      <c r="H339" t="s">
        <v>3</v>
      </c>
      <c r="I339" t="s">
        <v>73</v>
      </c>
      <c r="J339" t="s">
        <v>72</v>
      </c>
      <c r="K339" t="s">
        <v>3</v>
      </c>
      <c r="L339" t="s">
        <v>3</v>
      </c>
      <c r="M339" t="s">
        <v>3</v>
      </c>
      <c r="N339" t="s">
        <v>3</v>
      </c>
      <c r="O339" t="s">
        <v>916</v>
      </c>
      <c r="P339" t="s">
        <v>3</v>
      </c>
      <c r="Q339" t="s">
        <v>3</v>
      </c>
      <c r="R339" t="s">
        <v>3</v>
      </c>
      <c r="S339" t="s">
        <v>1038</v>
      </c>
      <c r="T339" t="s">
        <v>1039</v>
      </c>
      <c r="U339" t="s">
        <v>1040</v>
      </c>
    </row>
    <row r="340" spans="1:21" x14ac:dyDescent="0.2">
      <c r="A340">
        <v>875</v>
      </c>
      <c r="B340">
        <v>1</v>
      </c>
      <c r="C340" t="s">
        <v>3</v>
      </c>
      <c r="D340" t="s">
        <v>3</v>
      </c>
      <c r="E340" t="s">
        <v>266</v>
      </c>
      <c r="F340" t="s">
        <v>266</v>
      </c>
      <c r="G340" t="s">
        <v>266</v>
      </c>
      <c r="H340" t="s">
        <v>3</v>
      </c>
      <c r="I340" t="s">
        <v>266</v>
      </c>
      <c r="J340" t="s">
        <v>266</v>
      </c>
      <c r="K340" t="s">
        <v>3</v>
      </c>
      <c r="L340" t="s">
        <v>3</v>
      </c>
      <c r="M340" t="s">
        <v>3</v>
      </c>
      <c r="N340" t="s">
        <v>3</v>
      </c>
      <c r="O340" t="s">
        <v>266</v>
      </c>
      <c r="P340" t="s">
        <v>3</v>
      </c>
      <c r="Q340" t="s">
        <v>3</v>
      </c>
      <c r="R340" t="s">
        <v>3</v>
      </c>
      <c r="S340" t="s">
        <v>1041</v>
      </c>
      <c r="T340" t="s">
        <v>1043</v>
      </c>
      <c r="U340" t="s">
        <v>1040</v>
      </c>
    </row>
    <row r="341" spans="1:21" x14ac:dyDescent="0.2">
      <c r="A341">
        <v>878</v>
      </c>
      <c r="B341">
        <v>1</v>
      </c>
      <c r="C341" t="s">
        <v>3</v>
      </c>
      <c r="D341" t="s">
        <v>3</v>
      </c>
      <c r="E341" t="s">
        <v>72</v>
      </c>
      <c r="F341" t="s">
        <v>72</v>
      </c>
      <c r="G341" t="s">
        <v>73</v>
      </c>
      <c r="H341" t="s">
        <v>3</v>
      </c>
      <c r="I341" t="s">
        <v>73</v>
      </c>
      <c r="J341" t="s">
        <v>72</v>
      </c>
      <c r="K341" t="s">
        <v>3</v>
      </c>
      <c r="L341" t="s">
        <v>3</v>
      </c>
      <c r="M341" t="s">
        <v>3</v>
      </c>
      <c r="N341" t="s">
        <v>3</v>
      </c>
      <c r="O341" t="s">
        <v>916</v>
      </c>
      <c r="P341" t="s">
        <v>3</v>
      </c>
      <c r="Q341" t="s">
        <v>3</v>
      </c>
      <c r="R341" t="s">
        <v>3</v>
      </c>
      <c r="S341" t="s">
        <v>1038</v>
      </c>
      <c r="T341" t="s">
        <v>1039</v>
      </c>
      <c r="U341" t="s">
        <v>1040</v>
      </c>
    </row>
    <row r="342" spans="1:21" x14ac:dyDescent="0.2">
      <c r="A342">
        <v>878</v>
      </c>
      <c r="B342">
        <v>1</v>
      </c>
      <c r="C342" t="s">
        <v>3</v>
      </c>
      <c r="D342" t="s">
        <v>3</v>
      </c>
      <c r="E342" t="s">
        <v>266</v>
      </c>
      <c r="F342" t="s">
        <v>266</v>
      </c>
      <c r="G342" t="s">
        <v>266</v>
      </c>
      <c r="H342" t="s">
        <v>3</v>
      </c>
      <c r="I342" t="s">
        <v>266</v>
      </c>
      <c r="J342" t="s">
        <v>266</v>
      </c>
      <c r="K342" t="s">
        <v>3</v>
      </c>
      <c r="L342" t="s">
        <v>3</v>
      </c>
      <c r="M342" t="s">
        <v>3</v>
      </c>
      <c r="N342" t="s">
        <v>3</v>
      </c>
      <c r="O342" t="s">
        <v>266</v>
      </c>
      <c r="P342" t="s">
        <v>3</v>
      </c>
      <c r="Q342" t="s">
        <v>3</v>
      </c>
      <c r="R342" t="s">
        <v>3</v>
      </c>
      <c r="S342" t="s">
        <v>1041</v>
      </c>
      <c r="T342" t="s">
        <v>1043</v>
      </c>
      <c r="U342" t="s">
        <v>1040</v>
      </c>
    </row>
    <row r="343" spans="1:21" x14ac:dyDescent="0.2">
      <c r="A343">
        <v>879</v>
      </c>
      <c r="B343">
        <v>1</v>
      </c>
      <c r="C343" t="s">
        <v>3</v>
      </c>
      <c r="D343" t="s">
        <v>3</v>
      </c>
      <c r="E343" t="s">
        <v>72</v>
      </c>
      <c r="F343" t="s">
        <v>72</v>
      </c>
      <c r="G343" t="s">
        <v>73</v>
      </c>
      <c r="H343" t="s">
        <v>3</v>
      </c>
      <c r="I343" t="s">
        <v>73</v>
      </c>
      <c r="J343" t="s">
        <v>72</v>
      </c>
      <c r="K343" t="s">
        <v>3</v>
      </c>
      <c r="L343" t="s">
        <v>3</v>
      </c>
      <c r="M343" t="s">
        <v>3</v>
      </c>
      <c r="N343" t="s">
        <v>3</v>
      </c>
      <c r="O343" t="s">
        <v>916</v>
      </c>
      <c r="P343" t="s">
        <v>3</v>
      </c>
      <c r="Q343" t="s">
        <v>3</v>
      </c>
      <c r="R343" t="s">
        <v>3</v>
      </c>
      <c r="S343" t="s">
        <v>1038</v>
      </c>
      <c r="T343" t="s">
        <v>1039</v>
      </c>
      <c r="U343" t="s">
        <v>1040</v>
      </c>
    </row>
    <row r="344" spans="1:21" x14ac:dyDescent="0.2">
      <c r="A344">
        <v>879</v>
      </c>
      <c r="B344">
        <v>1</v>
      </c>
      <c r="C344" t="s">
        <v>3</v>
      </c>
      <c r="D344" t="s">
        <v>3</v>
      </c>
      <c r="E344" t="s">
        <v>266</v>
      </c>
      <c r="F344" t="s">
        <v>266</v>
      </c>
      <c r="G344" t="s">
        <v>266</v>
      </c>
      <c r="H344" t="s">
        <v>3</v>
      </c>
      <c r="I344" t="s">
        <v>266</v>
      </c>
      <c r="J344" t="s">
        <v>266</v>
      </c>
      <c r="K344" t="s">
        <v>3</v>
      </c>
      <c r="L344" t="s">
        <v>3</v>
      </c>
      <c r="M344" t="s">
        <v>3</v>
      </c>
      <c r="N344" t="s">
        <v>3</v>
      </c>
      <c r="O344" t="s">
        <v>266</v>
      </c>
      <c r="P344" t="s">
        <v>3</v>
      </c>
      <c r="Q344" t="s">
        <v>3</v>
      </c>
      <c r="R344" t="s">
        <v>3</v>
      </c>
      <c r="S344" t="s">
        <v>1041</v>
      </c>
      <c r="T344" t="s">
        <v>1043</v>
      </c>
      <c r="U344" t="s">
        <v>1040</v>
      </c>
    </row>
    <row r="345" spans="1:21" x14ac:dyDescent="0.2">
      <c r="A345">
        <v>884</v>
      </c>
      <c r="B345">
        <v>1</v>
      </c>
      <c r="C345" t="s">
        <v>3</v>
      </c>
      <c r="D345" t="s">
        <v>3</v>
      </c>
      <c r="E345" t="s">
        <v>72</v>
      </c>
      <c r="F345" t="s">
        <v>72</v>
      </c>
      <c r="G345" t="s">
        <v>73</v>
      </c>
      <c r="H345" t="s">
        <v>3</v>
      </c>
      <c r="I345" t="s">
        <v>73</v>
      </c>
      <c r="J345" t="s">
        <v>72</v>
      </c>
      <c r="K345" t="s">
        <v>3</v>
      </c>
      <c r="L345" t="s">
        <v>3</v>
      </c>
      <c r="M345" t="s">
        <v>3</v>
      </c>
      <c r="N345" t="s">
        <v>3</v>
      </c>
      <c r="O345" t="s">
        <v>916</v>
      </c>
      <c r="P345" t="s">
        <v>3</v>
      </c>
      <c r="Q345" t="s">
        <v>3</v>
      </c>
      <c r="R345" t="s">
        <v>3</v>
      </c>
      <c r="S345" t="s">
        <v>1038</v>
      </c>
      <c r="T345" t="s">
        <v>1039</v>
      </c>
      <c r="U345" t="s">
        <v>1040</v>
      </c>
    </row>
    <row r="346" spans="1:21" x14ac:dyDescent="0.2">
      <c r="A346">
        <v>884</v>
      </c>
      <c r="B346">
        <v>1</v>
      </c>
      <c r="C346" t="s">
        <v>3</v>
      </c>
      <c r="D346" t="s">
        <v>3</v>
      </c>
      <c r="E346" t="s">
        <v>266</v>
      </c>
      <c r="F346" t="s">
        <v>266</v>
      </c>
      <c r="G346" t="s">
        <v>266</v>
      </c>
      <c r="H346" t="s">
        <v>3</v>
      </c>
      <c r="I346" t="s">
        <v>266</v>
      </c>
      <c r="J346" t="s">
        <v>266</v>
      </c>
      <c r="K346" t="s">
        <v>3</v>
      </c>
      <c r="L346" t="s">
        <v>3</v>
      </c>
      <c r="M346" t="s">
        <v>3</v>
      </c>
      <c r="N346" t="s">
        <v>3</v>
      </c>
      <c r="O346" t="s">
        <v>266</v>
      </c>
      <c r="P346" t="s">
        <v>3</v>
      </c>
      <c r="Q346" t="s">
        <v>3</v>
      </c>
      <c r="R346" t="s">
        <v>3</v>
      </c>
      <c r="S346" t="s">
        <v>1041</v>
      </c>
      <c r="T346" t="s">
        <v>1043</v>
      </c>
      <c r="U346" t="s">
        <v>1040</v>
      </c>
    </row>
    <row r="347" spans="1:21" x14ac:dyDescent="0.2">
      <c r="A347">
        <v>885</v>
      </c>
      <c r="B347">
        <v>1</v>
      </c>
      <c r="C347" t="s">
        <v>3</v>
      </c>
      <c r="D347" t="s">
        <v>3</v>
      </c>
      <c r="E347" t="s">
        <v>72</v>
      </c>
      <c r="F347" t="s">
        <v>72</v>
      </c>
      <c r="G347" t="s">
        <v>73</v>
      </c>
      <c r="H347" t="s">
        <v>3</v>
      </c>
      <c r="I347" t="s">
        <v>73</v>
      </c>
      <c r="J347" t="s">
        <v>72</v>
      </c>
      <c r="K347" t="s">
        <v>3</v>
      </c>
      <c r="L347" t="s">
        <v>3</v>
      </c>
      <c r="M347" t="s">
        <v>3</v>
      </c>
      <c r="N347" t="s">
        <v>3</v>
      </c>
      <c r="O347" t="s">
        <v>916</v>
      </c>
      <c r="P347" t="s">
        <v>3</v>
      </c>
      <c r="Q347" t="s">
        <v>3</v>
      </c>
      <c r="R347" t="s">
        <v>3</v>
      </c>
      <c r="S347" t="s">
        <v>1038</v>
      </c>
      <c r="T347" t="s">
        <v>1039</v>
      </c>
      <c r="U347" t="s">
        <v>1040</v>
      </c>
    </row>
    <row r="348" spans="1:21" x14ac:dyDescent="0.2">
      <c r="A348">
        <v>885</v>
      </c>
      <c r="B348">
        <v>1</v>
      </c>
      <c r="C348" t="s">
        <v>3</v>
      </c>
      <c r="D348" t="s">
        <v>3</v>
      </c>
      <c r="E348" t="s">
        <v>266</v>
      </c>
      <c r="F348" t="s">
        <v>266</v>
      </c>
      <c r="G348" t="s">
        <v>266</v>
      </c>
      <c r="H348" t="s">
        <v>3</v>
      </c>
      <c r="I348" t="s">
        <v>266</v>
      </c>
      <c r="J348" t="s">
        <v>266</v>
      </c>
      <c r="K348" t="s">
        <v>3</v>
      </c>
      <c r="L348" t="s">
        <v>3</v>
      </c>
      <c r="M348" t="s">
        <v>3</v>
      </c>
      <c r="N348" t="s">
        <v>3</v>
      </c>
      <c r="O348" t="s">
        <v>266</v>
      </c>
      <c r="P348" t="s">
        <v>3</v>
      </c>
      <c r="Q348" t="s">
        <v>3</v>
      </c>
      <c r="R348" t="s">
        <v>3</v>
      </c>
      <c r="S348" t="s">
        <v>1041</v>
      </c>
      <c r="T348" t="s">
        <v>1043</v>
      </c>
      <c r="U348" t="s">
        <v>1040</v>
      </c>
    </row>
    <row r="349" spans="1:21" x14ac:dyDescent="0.2">
      <c r="A349">
        <v>888</v>
      </c>
      <c r="B349">
        <v>1</v>
      </c>
      <c r="C349" t="s">
        <v>3</v>
      </c>
      <c r="D349" t="s">
        <v>3</v>
      </c>
      <c r="E349" t="s">
        <v>72</v>
      </c>
      <c r="F349" t="s">
        <v>72</v>
      </c>
      <c r="G349" t="s">
        <v>73</v>
      </c>
      <c r="H349" t="s">
        <v>3</v>
      </c>
      <c r="I349" t="s">
        <v>73</v>
      </c>
      <c r="J349" t="s">
        <v>72</v>
      </c>
      <c r="K349" t="s">
        <v>3</v>
      </c>
      <c r="L349" t="s">
        <v>3</v>
      </c>
      <c r="M349" t="s">
        <v>3</v>
      </c>
      <c r="N349" t="s">
        <v>3</v>
      </c>
      <c r="O349" t="s">
        <v>916</v>
      </c>
      <c r="P349" t="s">
        <v>3</v>
      </c>
      <c r="Q349" t="s">
        <v>3</v>
      </c>
      <c r="R349" t="s">
        <v>3</v>
      </c>
      <c r="S349" t="s">
        <v>1038</v>
      </c>
      <c r="T349" t="s">
        <v>1039</v>
      </c>
      <c r="U349" t="s">
        <v>1040</v>
      </c>
    </row>
    <row r="350" spans="1:21" x14ac:dyDescent="0.2">
      <c r="A350">
        <v>888</v>
      </c>
      <c r="B350">
        <v>1</v>
      </c>
      <c r="C350" t="s">
        <v>3</v>
      </c>
      <c r="D350" t="s">
        <v>3</v>
      </c>
      <c r="E350" t="s">
        <v>266</v>
      </c>
      <c r="F350" t="s">
        <v>266</v>
      </c>
      <c r="G350" t="s">
        <v>266</v>
      </c>
      <c r="H350" t="s">
        <v>3</v>
      </c>
      <c r="I350" t="s">
        <v>266</v>
      </c>
      <c r="J350" t="s">
        <v>266</v>
      </c>
      <c r="K350" t="s">
        <v>3</v>
      </c>
      <c r="L350" t="s">
        <v>3</v>
      </c>
      <c r="M350" t="s">
        <v>3</v>
      </c>
      <c r="N350" t="s">
        <v>3</v>
      </c>
      <c r="O350" t="s">
        <v>266</v>
      </c>
      <c r="P350" t="s">
        <v>3</v>
      </c>
      <c r="Q350" t="s">
        <v>3</v>
      </c>
      <c r="R350" t="s">
        <v>3</v>
      </c>
      <c r="S350" t="s">
        <v>1041</v>
      </c>
      <c r="T350" t="s">
        <v>1043</v>
      </c>
      <c r="U350" t="s">
        <v>1040</v>
      </c>
    </row>
    <row r="351" spans="1:21" x14ac:dyDescent="0.2">
      <c r="A351">
        <v>889</v>
      </c>
      <c r="B351">
        <v>1</v>
      </c>
      <c r="C351" t="s">
        <v>3</v>
      </c>
      <c r="D351" t="s">
        <v>3</v>
      </c>
      <c r="E351" t="s">
        <v>72</v>
      </c>
      <c r="F351" t="s">
        <v>72</v>
      </c>
      <c r="G351" t="s">
        <v>73</v>
      </c>
      <c r="H351" t="s">
        <v>3</v>
      </c>
      <c r="I351" t="s">
        <v>73</v>
      </c>
      <c r="J351" t="s">
        <v>72</v>
      </c>
      <c r="K351" t="s">
        <v>3</v>
      </c>
      <c r="L351" t="s">
        <v>3</v>
      </c>
      <c r="M351" t="s">
        <v>3</v>
      </c>
      <c r="N351" t="s">
        <v>3</v>
      </c>
      <c r="O351" t="s">
        <v>916</v>
      </c>
      <c r="P351" t="s">
        <v>3</v>
      </c>
      <c r="Q351" t="s">
        <v>3</v>
      </c>
      <c r="R351" t="s">
        <v>3</v>
      </c>
      <c r="S351" t="s">
        <v>1038</v>
      </c>
      <c r="T351" t="s">
        <v>1039</v>
      </c>
      <c r="U351" t="s">
        <v>1040</v>
      </c>
    </row>
    <row r="352" spans="1:21" x14ac:dyDescent="0.2">
      <c r="A352">
        <v>889</v>
      </c>
      <c r="B352">
        <v>1</v>
      </c>
      <c r="C352" t="s">
        <v>3</v>
      </c>
      <c r="D352" t="s">
        <v>3</v>
      </c>
      <c r="E352" t="s">
        <v>266</v>
      </c>
      <c r="F352" t="s">
        <v>266</v>
      </c>
      <c r="G352" t="s">
        <v>266</v>
      </c>
      <c r="H352" t="s">
        <v>3</v>
      </c>
      <c r="I352" t="s">
        <v>266</v>
      </c>
      <c r="J352" t="s">
        <v>266</v>
      </c>
      <c r="K352" t="s">
        <v>3</v>
      </c>
      <c r="L352" t="s">
        <v>3</v>
      </c>
      <c r="M352" t="s">
        <v>3</v>
      </c>
      <c r="N352" t="s">
        <v>3</v>
      </c>
      <c r="O352" t="s">
        <v>266</v>
      </c>
      <c r="P352" t="s">
        <v>3</v>
      </c>
      <c r="Q352" t="s">
        <v>3</v>
      </c>
      <c r="R352" t="s">
        <v>3</v>
      </c>
      <c r="S352" t="s">
        <v>1041</v>
      </c>
      <c r="T352" t="s">
        <v>1043</v>
      </c>
      <c r="U352" t="s">
        <v>1040</v>
      </c>
    </row>
    <row r="353" spans="1:21" x14ac:dyDescent="0.2">
      <c r="A353">
        <v>892</v>
      </c>
      <c r="B353">
        <v>1</v>
      </c>
      <c r="C353" t="s">
        <v>3</v>
      </c>
      <c r="D353" t="s">
        <v>3</v>
      </c>
      <c r="E353" t="s">
        <v>72</v>
      </c>
      <c r="F353" t="s">
        <v>72</v>
      </c>
      <c r="G353" t="s">
        <v>73</v>
      </c>
      <c r="H353" t="s">
        <v>3</v>
      </c>
      <c r="I353" t="s">
        <v>73</v>
      </c>
      <c r="J353" t="s">
        <v>72</v>
      </c>
      <c r="K353" t="s">
        <v>3</v>
      </c>
      <c r="L353" t="s">
        <v>3</v>
      </c>
      <c r="M353" t="s">
        <v>3</v>
      </c>
      <c r="N353" t="s">
        <v>3</v>
      </c>
      <c r="O353" t="s">
        <v>916</v>
      </c>
      <c r="P353" t="s">
        <v>3</v>
      </c>
      <c r="Q353" t="s">
        <v>3</v>
      </c>
      <c r="R353" t="s">
        <v>3</v>
      </c>
      <c r="S353" t="s">
        <v>1038</v>
      </c>
      <c r="T353" t="s">
        <v>1039</v>
      </c>
      <c r="U353" t="s">
        <v>1040</v>
      </c>
    </row>
    <row r="354" spans="1:21" x14ac:dyDescent="0.2">
      <c r="A354">
        <v>892</v>
      </c>
      <c r="B354">
        <v>1</v>
      </c>
      <c r="C354" t="s">
        <v>3</v>
      </c>
      <c r="D354" t="s">
        <v>3</v>
      </c>
      <c r="E354" t="s">
        <v>266</v>
      </c>
      <c r="F354" t="s">
        <v>266</v>
      </c>
      <c r="G354" t="s">
        <v>266</v>
      </c>
      <c r="H354" t="s">
        <v>3</v>
      </c>
      <c r="I354" t="s">
        <v>266</v>
      </c>
      <c r="J354" t="s">
        <v>266</v>
      </c>
      <c r="K354" t="s">
        <v>3</v>
      </c>
      <c r="L354" t="s">
        <v>3</v>
      </c>
      <c r="M354" t="s">
        <v>3</v>
      </c>
      <c r="N354" t="s">
        <v>3</v>
      </c>
      <c r="O354" t="s">
        <v>266</v>
      </c>
      <c r="P354" t="s">
        <v>3</v>
      </c>
      <c r="Q354" t="s">
        <v>3</v>
      </c>
      <c r="R354" t="s">
        <v>3</v>
      </c>
      <c r="S354" t="s">
        <v>1041</v>
      </c>
      <c r="T354" t="s">
        <v>1043</v>
      </c>
      <c r="U354" t="s">
        <v>1040</v>
      </c>
    </row>
    <row r="355" spans="1:21" x14ac:dyDescent="0.2">
      <c r="A355">
        <v>893</v>
      </c>
      <c r="B355">
        <v>1</v>
      </c>
      <c r="C355" t="s">
        <v>3</v>
      </c>
      <c r="D355" t="s">
        <v>3</v>
      </c>
      <c r="E355" t="s">
        <v>72</v>
      </c>
      <c r="F355" t="s">
        <v>72</v>
      </c>
      <c r="G355" t="s">
        <v>73</v>
      </c>
      <c r="H355" t="s">
        <v>3</v>
      </c>
      <c r="I355" t="s">
        <v>73</v>
      </c>
      <c r="J355" t="s">
        <v>72</v>
      </c>
      <c r="K355" t="s">
        <v>3</v>
      </c>
      <c r="L355" t="s">
        <v>3</v>
      </c>
      <c r="M355" t="s">
        <v>3</v>
      </c>
      <c r="N355" t="s">
        <v>3</v>
      </c>
      <c r="O355" t="s">
        <v>916</v>
      </c>
      <c r="P355" t="s">
        <v>3</v>
      </c>
      <c r="Q355" t="s">
        <v>3</v>
      </c>
      <c r="R355" t="s">
        <v>3</v>
      </c>
      <c r="S355" t="s">
        <v>1038</v>
      </c>
      <c r="T355" t="s">
        <v>1039</v>
      </c>
      <c r="U355" t="s">
        <v>1040</v>
      </c>
    </row>
    <row r="356" spans="1:21" x14ac:dyDescent="0.2">
      <c r="A356">
        <v>893</v>
      </c>
      <c r="B356">
        <v>1</v>
      </c>
      <c r="C356" t="s">
        <v>3</v>
      </c>
      <c r="D356" t="s">
        <v>3</v>
      </c>
      <c r="E356" t="s">
        <v>266</v>
      </c>
      <c r="F356" t="s">
        <v>266</v>
      </c>
      <c r="G356" t="s">
        <v>266</v>
      </c>
      <c r="H356" t="s">
        <v>3</v>
      </c>
      <c r="I356" t="s">
        <v>266</v>
      </c>
      <c r="J356" t="s">
        <v>266</v>
      </c>
      <c r="K356" t="s">
        <v>3</v>
      </c>
      <c r="L356" t="s">
        <v>3</v>
      </c>
      <c r="M356" t="s">
        <v>3</v>
      </c>
      <c r="N356" t="s">
        <v>3</v>
      </c>
      <c r="O356" t="s">
        <v>266</v>
      </c>
      <c r="P356" t="s">
        <v>3</v>
      </c>
      <c r="Q356" t="s">
        <v>3</v>
      </c>
      <c r="R356" t="s">
        <v>3</v>
      </c>
      <c r="S356" t="s">
        <v>1041</v>
      </c>
      <c r="T356" t="s">
        <v>1043</v>
      </c>
      <c r="U356" t="s">
        <v>1040</v>
      </c>
    </row>
    <row r="357" spans="1:21" x14ac:dyDescent="0.2">
      <c r="A357">
        <v>896</v>
      </c>
      <c r="B357">
        <v>1</v>
      </c>
      <c r="C357" t="s">
        <v>3</v>
      </c>
      <c r="D357" t="s">
        <v>3</v>
      </c>
      <c r="E357" t="s">
        <v>72</v>
      </c>
      <c r="F357" t="s">
        <v>72</v>
      </c>
      <c r="G357" t="s">
        <v>73</v>
      </c>
      <c r="H357" t="s">
        <v>3</v>
      </c>
      <c r="I357" t="s">
        <v>73</v>
      </c>
      <c r="J357" t="s">
        <v>72</v>
      </c>
      <c r="K357" t="s">
        <v>3</v>
      </c>
      <c r="L357" t="s">
        <v>3</v>
      </c>
      <c r="M357" t="s">
        <v>3</v>
      </c>
      <c r="N357" t="s">
        <v>3</v>
      </c>
      <c r="O357" t="s">
        <v>916</v>
      </c>
      <c r="P357" t="s">
        <v>3</v>
      </c>
      <c r="Q357" t="s">
        <v>3</v>
      </c>
      <c r="R357" t="s">
        <v>3</v>
      </c>
      <c r="S357" t="s">
        <v>1038</v>
      </c>
      <c r="T357" t="s">
        <v>1039</v>
      </c>
      <c r="U357" t="s">
        <v>1040</v>
      </c>
    </row>
    <row r="358" spans="1:21" x14ac:dyDescent="0.2">
      <c r="A358">
        <v>896</v>
      </c>
      <c r="B358">
        <v>1</v>
      </c>
      <c r="C358" t="s">
        <v>3</v>
      </c>
      <c r="D358" t="s">
        <v>3</v>
      </c>
      <c r="E358" t="s">
        <v>266</v>
      </c>
      <c r="F358" t="s">
        <v>266</v>
      </c>
      <c r="G358" t="s">
        <v>266</v>
      </c>
      <c r="H358" t="s">
        <v>3</v>
      </c>
      <c r="I358" t="s">
        <v>266</v>
      </c>
      <c r="J358" t="s">
        <v>266</v>
      </c>
      <c r="K358" t="s">
        <v>3</v>
      </c>
      <c r="L358" t="s">
        <v>3</v>
      </c>
      <c r="M358" t="s">
        <v>3</v>
      </c>
      <c r="N358" t="s">
        <v>3</v>
      </c>
      <c r="O358" t="s">
        <v>266</v>
      </c>
      <c r="P358" t="s">
        <v>3</v>
      </c>
      <c r="Q358" t="s">
        <v>3</v>
      </c>
      <c r="R358" t="s">
        <v>3</v>
      </c>
      <c r="S358" t="s">
        <v>1041</v>
      </c>
      <c r="T358" t="s">
        <v>1043</v>
      </c>
      <c r="U358" t="s">
        <v>1040</v>
      </c>
    </row>
    <row r="359" spans="1:21" x14ac:dyDescent="0.2">
      <c r="A359">
        <v>897</v>
      </c>
      <c r="B359">
        <v>1</v>
      </c>
      <c r="C359" t="s">
        <v>3</v>
      </c>
      <c r="D359" t="s">
        <v>3</v>
      </c>
      <c r="E359" t="s">
        <v>72</v>
      </c>
      <c r="F359" t="s">
        <v>72</v>
      </c>
      <c r="G359" t="s">
        <v>73</v>
      </c>
      <c r="H359" t="s">
        <v>3</v>
      </c>
      <c r="I359" t="s">
        <v>73</v>
      </c>
      <c r="J359" t="s">
        <v>72</v>
      </c>
      <c r="K359" t="s">
        <v>3</v>
      </c>
      <c r="L359" t="s">
        <v>3</v>
      </c>
      <c r="M359" t="s">
        <v>3</v>
      </c>
      <c r="N359" t="s">
        <v>3</v>
      </c>
      <c r="O359" t="s">
        <v>916</v>
      </c>
      <c r="P359" t="s">
        <v>3</v>
      </c>
      <c r="Q359" t="s">
        <v>3</v>
      </c>
      <c r="R359" t="s">
        <v>3</v>
      </c>
      <c r="S359" t="s">
        <v>1038</v>
      </c>
      <c r="T359" t="s">
        <v>1039</v>
      </c>
      <c r="U359" t="s">
        <v>1040</v>
      </c>
    </row>
    <row r="360" spans="1:21" x14ac:dyDescent="0.2">
      <c r="A360">
        <v>897</v>
      </c>
      <c r="B360">
        <v>1</v>
      </c>
      <c r="C360" t="s">
        <v>3</v>
      </c>
      <c r="D360" t="s">
        <v>3</v>
      </c>
      <c r="E360" t="s">
        <v>266</v>
      </c>
      <c r="F360" t="s">
        <v>266</v>
      </c>
      <c r="G360" t="s">
        <v>266</v>
      </c>
      <c r="H360" t="s">
        <v>3</v>
      </c>
      <c r="I360" t="s">
        <v>266</v>
      </c>
      <c r="J360" t="s">
        <v>266</v>
      </c>
      <c r="K360" t="s">
        <v>3</v>
      </c>
      <c r="L360" t="s">
        <v>3</v>
      </c>
      <c r="M360" t="s">
        <v>3</v>
      </c>
      <c r="N360" t="s">
        <v>3</v>
      </c>
      <c r="O360" t="s">
        <v>266</v>
      </c>
      <c r="P360" t="s">
        <v>3</v>
      </c>
      <c r="Q360" t="s">
        <v>3</v>
      </c>
      <c r="R360" t="s">
        <v>3</v>
      </c>
      <c r="S360" t="s">
        <v>1041</v>
      </c>
      <c r="T360" t="s">
        <v>1043</v>
      </c>
      <c r="U360" t="s">
        <v>1040</v>
      </c>
    </row>
    <row r="361" spans="1:21" x14ac:dyDescent="0.2">
      <c r="A361">
        <v>900</v>
      </c>
      <c r="B361">
        <v>1</v>
      </c>
      <c r="C361" t="s">
        <v>3</v>
      </c>
      <c r="D361" t="s">
        <v>3</v>
      </c>
      <c r="E361" t="s">
        <v>72</v>
      </c>
      <c r="F361" t="s">
        <v>72</v>
      </c>
      <c r="G361" t="s">
        <v>73</v>
      </c>
      <c r="H361" t="s">
        <v>3</v>
      </c>
      <c r="I361" t="s">
        <v>73</v>
      </c>
      <c r="J361" t="s">
        <v>72</v>
      </c>
      <c r="K361" t="s">
        <v>3</v>
      </c>
      <c r="L361" t="s">
        <v>3</v>
      </c>
      <c r="M361" t="s">
        <v>3</v>
      </c>
      <c r="N361" t="s">
        <v>3</v>
      </c>
      <c r="O361" t="s">
        <v>916</v>
      </c>
      <c r="P361" t="s">
        <v>3</v>
      </c>
      <c r="Q361" t="s">
        <v>3</v>
      </c>
      <c r="R361" t="s">
        <v>3</v>
      </c>
      <c r="S361" t="s">
        <v>1038</v>
      </c>
      <c r="T361" t="s">
        <v>1039</v>
      </c>
      <c r="U361" t="s">
        <v>1040</v>
      </c>
    </row>
    <row r="362" spans="1:21" x14ac:dyDescent="0.2">
      <c r="A362">
        <v>900</v>
      </c>
      <c r="B362">
        <v>1</v>
      </c>
      <c r="C362" t="s">
        <v>3</v>
      </c>
      <c r="D362" t="s">
        <v>3</v>
      </c>
      <c r="E362" t="s">
        <v>266</v>
      </c>
      <c r="F362" t="s">
        <v>266</v>
      </c>
      <c r="G362" t="s">
        <v>266</v>
      </c>
      <c r="H362" t="s">
        <v>3</v>
      </c>
      <c r="I362" t="s">
        <v>266</v>
      </c>
      <c r="J362" t="s">
        <v>266</v>
      </c>
      <c r="K362" t="s">
        <v>3</v>
      </c>
      <c r="L362" t="s">
        <v>3</v>
      </c>
      <c r="M362" t="s">
        <v>3</v>
      </c>
      <c r="N362" t="s">
        <v>3</v>
      </c>
      <c r="O362" t="s">
        <v>266</v>
      </c>
      <c r="P362" t="s">
        <v>3</v>
      </c>
      <c r="Q362" t="s">
        <v>3</v>
      </c>
      <c r="R362" t="s">
        <v>3</v>
      </c>
      <c r="S362" t="s">
        <v>1041</v>
      </c>
      <c r="T362" t="s">
        <v>1043</v>
      </c>
      <c r="U362" t="s">
        <v>1040</v>
      </c>
    </row>
    <row r="363" spans="1:21" x14ac:dyDescent="0.2">
      <c r="A363">
        <v>901</v>
      </c>
      <c r="B363">
        <v>1</v>
      </c>
      <c r="C363" t="s">
        <v>3</v>
      </c>
      <c r="D363" t="s">
        <v>3</v>
      </c>
      <c r="E363" t="s">
        <v>72</v>
      </c>
      <c r="F363" t="s">
        <v>72</v>
      </c>
      <c r="G363" t="s">
        <v>73</v>
      </c>
      <c r="H363" t="s">
        <v>3</v>
      </c>
      <c r="I363" t="s">
        <v>73</v>
      </c>
      <c r="J363" t="s">
        <v>72</v>
      </c>
      <c r="K363" t="s">
        <v>3</v>
      </c>
      <c r="L363" t="s">
        <v>3</v>
      </c>
      <c r="M363" t="s">
        <v>3</v>
      </c>
      <c r="N363" t="s">
        <v>3</v>
      </c>
      <c r="O363" t="s">
        <v>916</v>
      </c>
      <c r="P363" t="s">
        <v>3</v>
      </c>
      <c r="Q363" t="s">
        <v>3</v>
      </c>
      <c r="R363" t="s">
        <v>3</v>
      </c>
      <c r="S363" t="s">
        <v>1038</v>
      </c>
      <c r="T363" t="s">
        <v>1039</v>
      </c>
      <c r="U363" t="s">
        <v>1040</v>
      </c>
    </row>
    <row r="364" spans="1:21" x14ac:dyDescent="0.2">
      <c r="A364">
        <v>901</v>
      </c>
      <c r="B364">
        <v>1</v>
      </c>
      <c r="C364" t="s">
        <v>3</v>
      </c>
      <c r="D364" t="s">
        <v>3</v>
      </c>
      <c r="E364" t="s">
        <v>266</v>
      </c>
      <c r="F364" t="s">
        <v>266</v>
      </c>
      <c r="G364" t="s">
        <v>266</v>
      </c>
      <c r="H364" t="s">
        <v>3</v>
      </c>
      <c r="I364" t="s">
        <v>266</v>
      </c>
      <c r="J364" t="s">
        <v>266</v>
      </c>
      <c r="K364" t="s">
        <v>3</v>
      </c>
      <c r="L364" t="s">
        <v>3</v>
      </c>
      <c r="M364" t="s">
        <v>3</v>
      </c>
      <c r="N364" t="s">
        <v>3</v>
      </c>
      <c r="O364" t="s">
        <v>266</v>
      </c>
      <c r="P364" t="s">
        <v>3</v>
      </c>
      <c r="Q364" t="s">
        <v>3</v>
      </c>
      <c r="R364" t="s">
        <v>3</v>
      </c>
      <c r="S364" t="s">
        <v>1041</v>
      </c>
      <c r="T364" t="s">
        <v>1043</v>
      </c>
      <c r="U364" t="s">
        <v>1040</v>
      </c>
    </row>
    <row r="365" spans="1:21" x14ac:dyDescent="0.2">
      <c r="A365">
        <v>904</v>
      </c>
      <c r="B365">
        <v>1</v>
      </c>
      <c r="C365" t="s">
        <v>3</v>
      </c>
      <c r="D365" t="s">
        <v>3</v>
      </c>
      <c r="E365" t="s">
        <v>72</v>
      </c>
      <c r="F365" t="s">
        <v>72</v>
      </c>
      <c r="G365" t="s">
        <v>73</v>
      </c>
      <c r="H365" t="s">
        <v>3</v>
      </c>
      <c r="I365" t="s">
        <v>73</v>
      </c>
      <c r="J365" t="s">
        <v>72</v>
      </c>
      <c r="K365" t="s">
        <v>3</v>
      </c>
      <c r="L365" t="s">
        <v>3</v>
      </c>
      <c r="M365" t="s">
        <v>3</v>
      </c>
      <c r="N365" t="s">
        <v>3</v>
      </c>
      <c r="O365" t="s">
        <v>916</v>
      </c>
      <c r="P365" t="s">
        <v>3</v>
      </c>
      <c r="Q365" t="s">
        <v>3</v>
      </c>
      <c r="R365" t="s">
        <v>3</v>
      </c>
      <c r="S365" t="s">
        <v>1038</v>
      </c>
      <c r="T365" t="s">
        <v>1039</v>
      </c>
      <c r="U365" t="s">
        <v>1040</v>
      </c>
    </row>
    <row r="366" spans="1:21" x14ac:dyDescent="0.2">
      <c r="A366">
        <v>904</v>
      </c>
      <c r="B366">
        <v>1</v>
      </c>
      <c r="C366" t="s">
        <v>3</v>
      </c>
      <c r="D366" t="s">
        <v>3</v>
      </c>
      <c r="E366" t="s">
        <v>266</v>
      </c>
      <c r="F366" t="s">
        <v>266</v>
      </c>
      <c r="G366" t="s">
        <v>266</v>
      </c>
      <c r="H366" t="s">
        <v>3</v>
      </c>
      <c r="I366" t="s">
        <v>266</v>
      </c>
      <c r="J366" t="s">
        <v>266</v>
      </c>
      <c r="K366" t="s">
        <v>3</v>
      </c>
      <c r="L366" t="s">
        <v>3</v>
      </c>
      <c r="M366" t="s">
        <v>3</v>
      </c>
      <c r="N366" t="s">
        <v>3</v>
      </c>
      <c r="O366" t="s">
        <v>266</v>
      </c>
      <c r="P366" t="s">
        <v>3</v>
      </c>
      <c r="Q366" t="s">
        <v>3</v>
      </c>
      <c r="R366" t="s">
        <v>3</v>
      </c>
      <c r="S366" t="s">
        <v>1041</v>
      </c>
      <c r="T366" t="s">
        <v>1043</v>
      </c>
      <c r="U366" t="s">
        <v>1040</v>
      </c>
    </row>
    <row r="367" spans="1:21" x14ac:dyDescent="0.2">
      <c r="A367">
        <v>905</v>
      </c>
      <c r="B367">
        <v>1</v>
      </c>
      <c r="C367" t="s">
        <v>3</v>
      </c>
      <c r="D367" t="s">
        <v>3</v>
      </c>
      <c r="E367" t="s">
        <v>72</v>
      </c>
      <c r="F367" t="s">
        <v>72</v>
      </c>
      <c r="G367" t="s">
        <v>73</v>
      </c>
      <c r="H367" t="s">
        <v>3</v>
      </c>
      <c r="I367" t="s">
        <v>73</v>
      </c>
      <c r="J367" t="s">
        <v>72</v>
      </c>
      <c r="K367" t="s">
        <v>3</v>
      </c>
      <c r="L367" t="s">
        <v>3</v>
      </c>
      <c r="M367" t="s">
        <v>3</v>
      </c>
      <c r="N367" t="s">
        <v>3</v>
      </c>
      <c r="O367" t="s">
        <v>916</v>
      </c>
      <c r="P367" t="s">
        <v>3</v>
      </c>
      <c r="Q367" t="s">
        <v>3</v>
      </c>
      <c r="R367" t="s">
        <v>3</v>
      </c>
      <c r="S367" t="s">
        <v>1038</v>
      </c>
      <c r="T367" t="s">
        <v>1039</v>
      </c>
      <c r="U367" t="s">
        <v>1040</v>
      </c>
    </row>
    <row r="368" spans="1:21" x14ac:dyDescent="0.2">
      <c r="A368">
        <v>905</v>
      </c>
      <c r="B368">
        <v>1</v>
      </c>
      <c r="C368" t="s">
        <v>3</v>
      </c>
      <c r="D368" t="s">
        <v>3</v>
      </c>
      <c r="E368" t="s">
        <v>266</v>
      </c>
      <c r="F368" t="s">
        <v>266</v>
      </c>
      <c r="G368" t="s">
        <v>266</v>
      </c>
      <c r="H368" t="s">
        <v>3</v>
      </c>
      <c r="I368" t="s">
        <v>266</v>
      </c>
      <c r="J368" t="s">
        <v>266</v>
      </c>
      <c r="K368" t="s">
        <v>3</v>
      </c>
      <c r="L368" t="s">
        <v>3</v>
      </c>
      <c r="M368" t="s">
        <v>3</v>
      </c>
      <c r="N368" t="s">
        <v>3</v>
      </c>
      <c r="O368" t="s">
        <v>266</v>
      </c>
      <c r="P368" t="s">
        <v>3</v>
      </c>
      <c r="Q368" t="s">
        <v>3</v>
      </c>
      <c r="R368" t="s">
        <v>3</v>
      </c>
      <c r="S368" t="s">
        <v>1041</v>
      </c>
      <c r="T368" t="s">
        <v>1043</v>
      </c>
      <c r="U368" t="s">
        <v>1040</v>
      </c>
    </row>
    <row r="369" spans="1:21" x14ac:dyDescent="0.2">
      <c r="A369">
        <v>910</v>
      </c>
      <c r="B369">
        <v>1</v>
      </c>
      <c r="C369" t="s">
        <v>3</v>
      </c>
      <c r="D369" t="s">
        <v>3</v>
      </c>
      <c r="E369" t="s">
        <v>72</v>
      </c>
      <c r="F369" t="s">
        <v>72</v>
      </c>
      <c r="G369" t="s">
        <v>73</v>
      </c>
      <c r="H369" t="s">
        <v>3</v>
      </c>
      <c r="I369" t="s">
        <v>73</v>
      </c>
      <c r="J369" t="s">
        <v>72</v>
      </c>
      <c r="K369" t="s">
        <v>3</v>
      </c>
      <c r="L369" t="s">
        <v>3</v>
      </c>
      <c r="M369" t="s">
        <v>3</v>
      </c>
      <c r="N369" t="s">
        <v>3</v>
      </c>
      <c r="O369" t="s">
        <v>916</v>
      </c>
      <c r="P369" t="s">
        <v>3</v>
      </c>
      <c r="Q369" t="s">
        <v>3</v>
      </c>
      <c r="R369" t="s">
        <v>3</v>
      </c>
      <c r="S369" t="s">
        <v>1038</v>
      </c>
      <c r="T369" t="s">
        <v>1039</v>
      </c>
      <c r="U369" t="s">
        <v>1040</v>
      </c>
    </row>
    <row r="370" spans="1:21" x14ac:dyDescent="0.2">
      <c r="A370">
        <v>910</v>
      </c>
      <c r="B370">
        <v>1</v>
      </c>
      <c r="C370" t="s">
        <v>3</v>
      </c>
      <c r="D370" t="s">
        <v>3</v>
      </c>
      <c r="E370" t="s">
        <v>266</v>
      </c>
      <c r="F370" t="s">
        <v>266</v>
      </c>
      <c r="G370" t="s">
        <v>266</v>
      </c>
      <c r="H370" t="s">
        <v>3</v>
      </c>
      <c r="I370" t="s">
        <v>266</v>
      </c>
      <c r="J370" t="s">
        <v>266</v>
      </c>
      <c r="K370" t="s">
        <v>3</v>
      </c>
      <c r="L370" t="s">
        <v>3</v>
      </c>
      <c r="M370" t="s">
        <v>3</v>
      </c>
      <c r="N370" t="s">
        <v>3</v>
      </c>
      <c r="O370" t="s">
        <v>266</v>
      </c>
      <c r="P370" t="s">
        <v>3</v>
      </c>
      <c r="Q370" t="s">
        <v>3</v>
      </c>
      <c r="R370" t="s">
        <v>3</v>
      </c>
      <c r="S370" t="s">
        <v>1041</v>
      </c>
      <c r="T370" t="s">
        <v>1043</v>
      </c>
      <c r="U370" t="s">
        <v>1040</v>
      </c>
    </row>
    <row r="371" spans="1:21" x14ac:dyDescent="0.2">
      <c r="A371">
        <v>911</v>
      </c>
      <c r="B371">
        <v>1</v>
      </c>
      <c r="C371" t="s">
        <v>3</v>
      </c>
      <c r="D371" t="s">
        <v>3</v>
      </c>
      <c r="E371" t="s">
        <v>72</v>
      </c>
      <c r="F371" t="s">
        <v>72</v>
      </c>
      <c r="G371" t="s">
        <v>73</v>
      </c>
      <c r="H371" t="s">
        <v>3</v>
      </c>
      <c r="I371" t="s">
        <v>73</v>
      </c>
      <c r="J371" t="s">
        <v>72</v>
      </c>
      <c r="K371" t="s">
        <v>3</v>
      </c>
      <c r="L371" t="s">
        <v>3</v>
      </c>
      <c r="M371" t="s">
        <v>3</v>
      </c>
      <c r="N371" t="s">
        <v>3</v>
      </c>
      <c r="O371" t="s">
        <v>916</v>
      </c>
      <c r="P371" t="s">
        <v>3</v>
      </c>
      <c r="Q371" t="s">
        <v>3</v>
      </c>
      <c r="R371" t="s">
        <v>3</v>
      </c>
      <c r="S371" t="s">
        <v>1038</v>
      </c>
      <c r="T371" t="s">
        <v>1039</v>
      </c>
      <c r="U371" t="s">
        <v>1040</v>
      </c>
    </row>
    <row r="372" spans="1:21" x14ac:dyDescent="0.2">
      <c r="A372">
        <v>911</v>
      </c>
      <c r="B372">
        <v>1</v>
      </c>
      <c r="C372" t="s">
        <v>3</v>
      </c>
      <c r="D372" t="s">
        <v>3</v>
      </c>
      <c r="E372" t="s">
        <v>266</v>
      </c>
      <c r="F372" t="s">
        <v>266</v>
      </c>
      <c r="G372" t="s">
        <v>266</v>
      </c>
      <c r="H372" t="s">
        <v>3</v>
      </c>
      <c r="I372" t="s">
        <v>266</v>
      </c>
      <c r="J372" t="s">
        <v>266</v>
      </c>
      <c r="K372" t="s">
        <v>3</v>
      </c>
      <c r="L372" t="s">
        <v>3</v>
      </c>
      <c r="M372" t="s">
        <v>3</v>
      </c>
      <c r="N372" t="s">
        <v>3</v>
      </c>
      <c r="O372" t="s">
        <v>266</v>
      </c>
      <c r="P372" t="s">
        <v>3</v>
      </c>
      <c r="Q372" t="s">
        <v>3</v>
      </c>
      <c r="R372" t="s">
        <v>3</v>
      </c>
      <c r="S372" t="s">
        <v>1041</v>
      </c>
      <c r="T372" t="s">
        <v>1043</v>
      </c>
      <c r="U372" t="s">
        <v>1040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74402</v>
      </c>
      <c r="M1">
        <v>10</v>
      </c>
      <c r="N1">
        <v>12</v>
      </c>
      <c r="O1">
        <v>0</v>
      </c>
      <c r="P1">
        <v>0</v>
      </c>
      <c r="Q1">
        <v>3</v>
      </c>
    </row>
    <row r="12" spans="1:103" x14ac:dyDescent="0.2">
      <c r="F12" t="str">
        <f>Source!F12</f>
        <v>Новый объект (ТСН-2001 (Мосгосэкспертиза))</v>
      </c>
      <c r="G12" t="str">
        <f>Source!G12</f>
        <v>02-01-04 Система водоснабжения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02-01-04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'02-01-04'!Заголовки_для_печати</vt:lpstr>
      <vt:lpstr>'Ведомость объемов работ'!Заголовки_для_печати</vt:lpstr>
      <vt:lpstr>'02-01-04'!Область_печати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Кузнецова Елена Александровна</cp:lastModifiedBy>
  <dcterms:created xsi:type="dcterms:W3CDTF">2026-04-09T06:27:34Z</dcterms:created>
  <dcterms:modified xsi:type="dcterms:W3CDTF">2026-04-09T06:29:30Z</dcterms:modified>
</cp:coreProperties>
</file>